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drawings/drawing4.xml" ContentType="application/vnd.openxmlformats-officedocument.drawingml.chartshape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ucvaudoises.sharepoint.com/sites/documentsucv/Freigegebene Dokumente/7. Conseils/0. CONSEILS FINANCIERS/version AFEP révisée PCV-MCH2/"/>
    </mc:Choice>
  </mc:AlternateContent>
  <xr:revisionPtr revIDLastSave="2166" documentId="8_{F53DD430-B002-4DCA-9E2E-79B301963733}" xr6:coauthVersionLast="47" xr6:coauthVersionMax="47" xr10:uidLastSave="{A1E1EBB8-924C-4143-84D3-3EA6A65FF200}"/>
  <bookViews>
    <workbookView xWindow="28680" yWindow="-120" windowWidth="29040" windowHeight="15720" firstSheet="2" activeTab="4" xr2:uid="{6D760AA0-0192-482B-8377-E8E20C87079A}"/>
  </bookViews>
  <sheets>
    <sheet name="Revenus fiscaux après péréq" sheetId="14" state="hidden" r:id="rId1"/>
    <sheet name="péréquation prov 24-25" sheetId="20" state="hidden" r:id="rId2"/>
    <sheet name="Données PCV" sheetId="7" r:id="rId3"/>
    <sheet name="Données MCH2" sheetId="1" r:id="rId4"/>
    <sheet name="AF" sheetId="2" r:id="rId5"/>
    <sheet name="données TBAF" sheetId="3" state="hidden" r:id="rId6"/>
    <sheet name="TBAF" sheetId="26" r:id="rId7"/>
    <sheet name="investissements" sheetId="28" r:id="rId8"/>
    <sheet name="liste" sheetId="29" state="hidden" r:id="rId9"/>
    <sheet name="EP" sheetId="4" r:id="rId10"/>
    <sheet name="projection liquidités" sheetId="30" r:id="rId11"/>
    <sheet name="TBEP" sheetId="5" r:id="rId12"/>
    <sheet name="infos communes" sheetId="21" state="hidden" r:id="rId13"/>
    <sheet name="population" sheetId="24" state="hidden" r:id="rId14"/>
    <sheet name="taux imposition" sheetId="25" state="hidden" r:id="rId15"/>
  </sheets>
  <externalReferences>
    <externalReference r:id="rId16"/>
  </externalReferences>
  <definedNames>
    <definedName name="Amortissements_PA" localSheetId="10">IF([1]AF!$M$14,[1]AF!$E$14:$I$14,0)</definedName>
    <definedName name="Amortissements_PA">IF(AF!$M$14,AF!$E$14:$I$14,0)</definedName>
    <definedName name="Attr_Fonds_Fin_Spec" localSheetId="10">IF([1]AF!$M$15,[1]AF!$E$15:$I$15,0)</definedName>
    <definedName name="Attr_Fonds_Fin_Spec">IF(AF!$M$15,AF!$E$15:$I$15,0)</definedName>
    <definedName name="Charges_biens_services" localSheetId="10">IF([1]AF!$M$13,[1]AF!$E$13:$I$13,0)</definedName>
    <definedName name="Charges_biens_services">IF(AF!$M$13,AF!$E$13:$I$13,0)</definedName>
    <definedName name="Charges_de_personnel" localSheetId="4">IF(AF!$M$12,AF!$E$12:$I$12,0)</definedName>
    <definedName name="Charges_de_transfert" localSheetId="10">IF([1]AF!$M$16,[1]AF!$E$16:$I$16,0)</definedName>
    <definedName name="Charges_de_transfert">IF(AF!$M$16,AF!$E$16:$I$16,0)</definedName>
    <definedName name="Charges_extraordinaires" localSheetId="10">IF([1]AF!$M$24,[1]AF!$E$24:$I$24,0)</definedName>
    <definedName name="Charges_extraordinaires">IF(AF!$M$24,AF!$E$24:$I$24,0)</definedName>
    <definedName name="Charges_financieres" localSheetId="10">IF([1]AF!$M$20,[1]AF!$E$20:$I$20,0)</definedName>
    <definedName name="Charges_financieres">IF(AF!$M$20,AF!$E$20:$I$20,0)</definedName>
    <definedName name="Patentes_et_concessions" localSheetId="4">IF(AF!$M$6,AF!$E$6:$I$6,0)</definedName>
    <definedName name="Prel_Fonds_Fin_Spec" localSheetId="10">IF([1]AF!$M$9,[1]AF!$E$9:$I$9,0)</definedName>
    <definedName name="Prel_Fonds_Fin_Spec">IF(AF!$M$9,AF!$E$9:$I$9,0)</definedName>
    <definedName name="_xlnm.Print_Area" localSheetId="4">AF!$A$1:$K$219</definedName>
    <definedName name="_xlnm.Print_Area" localSheetId="3">'Données MCH2'!$A$1:$K$240,'Données MCH2'!$L$1:$AD$53</definedName>
    <definedName name="_xlnm.Print_Area" localSheetId="2">'Données PCV'!$A$1:$J$180,'Données PCV'!$K$1:$AC$44</definedName>
    <definedName name="_xlnm.Print_Area" localSheetId="5">'données TBAF'!$A$1:$I$81</definedName>
    <definedName name="_xlnm.Print_Area" localSheetId="9">EP!$B$1:$K$226</definedName>
    <definedName name="_xlnm.Print_Area" localSheetId="11">TBEP!$B$1:$M$66</definedName>
    <definedName name="Revenus_de_transfert" localSheetId="10">IF([1]AF!$M$10,[1]AF!$E$10:$I$10,0)</definedName>
    <definedName name="Revenus_de_transfert">IF(AF!$M$10,AF!$E$10:$I$10,0)</definedName>
    <definedName name="Revenus_divers" localSheetId="4">IF(AF!$M$8,AF!$E$8:$I$8,0)</definedName>
    <definedName name="Revenus_extraordinaires" localSheetId="10">IF([1]AF!$M$23,[1]AF!$E$23:$I$23,0)</definedName>
    <definedName name="Revenus_extraordinaires">IF(AF!$M$23,AF!$E$23:$I$23,0)</definedName>
    <definedName name="Revenus_financiers" localSheetId="10">IF([1]AF!$M$19,[1]AF!$E$19:$I$19)</definedName>
    <definedName name="Revenus_financiers">IF(AF!$M$19,AF!$E$19:$I$19)</definedName>
    <definedName name="Revenus_fiscaux" localSheetId="4">IF(AF!$M$5,AF!$E$5:$I$5,0)</definedName>
    <definedName name="Subventions_a_redistribuer" localSheetId="10">IF([1]AF!$M$11,[1]AF!$E$11:$I$11,0)</definedName>
    <definedName name="Subventions_a_redistribuer">IF(AF!$M$11,AF!$E$11:$I$11,0)</definedName>
    <definedName name="Subventions_redistribuees" localSheetId="10">IF([1]AF!$M$17,[1]AF!$E$17:$I$17,0)</definedName>
    <definedName name="Subventions_redistribuees">IF(AF!$M$17,AF!$E$17:$I$17,0)</definedName>
    <definedName name="Taxes_et_redevances" localSheetId="4">IF(AF!$M$7,AF!$E$7:$I$7,0)</definedName>
  </definedNames>
  <calcPr calcId="191029"/>
  <customWorkbookViews>
    <customWorkbookView name="test" guid="{8FA47B43-BA6D-4089-B9C0-4EA64D53BE1E}" maximized="1" xWindow="-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6" i="3" l="1"/>
  <c r="P36" i="3"/>
  <c r="Q36" i="3"/>
  <c r="T36" i="3"/>
  <c r="O37" i="3"/>
  <c r="P37" i="3"/>
  <c r="Q37" i="3"/>
  <c r="T37" i="3"/>
  <c r="O38" i="3"/>
  <c r="P38" i="3"/>
  <c r="Q38" i="3"/>
  <c r="T38" i="3"/>
  <c r="O39" i="3"/>
  <c r="P39" i="3"/>
  <c r="Q39" i="3"/>
  <c r="T39" i="3"/>
  <c r="O40" i="3"/>
  <c r="P40" i="3"/>
  <c r="Q40" i="3"/>
  <c r="T40" i="3"/>
  <c r="O41" i="3"/>
  <c r="P41" i="3"/>
  <c r="Q41" i="3"/>
  <c r="T41" i="3"/>
  <c r="O42" i="3"/>
  <c r="P42" i="3"/>
  <c r="Q42" i="3"/>
  <c r="T42" i="3"/>
  <c r="O43" i="3"/>
  <c r="P43" i="3"/>
  <c r="Q43" i="3"/>
  <c r="T43" i="3"/>
  <c r="D1" i="7"/>
  <c r="K134" i="2"/>
  <c r="E134" i="2"/>
  <c r="E4" i="28" l="1"/>
  <c r="H4" i="28"/>
  <c r="Q4" i="28" s="1"/>
  <c r="Q5" i="28"/>
  <c r="Q6" i="28"/>
  <c r="Q7" i="28"/>
  <c r="Q8" i="28"/>
  <c r="Q9" i="28"/>
  <c r="Q10" i="28"/>
  <c r="Q11" i="28"/>
  <c r="Q12" i="28"/>
  <c r="Q13" i="28"/>
  <c r="Q14" i="28"/>
  <c r="Q15" i="28"/>
  <c r="Q16" i="28"/>
  <c r="Q17" i="28"/>
  <c r="Q18" i="28"/>
  <c r="Q19" i="28"/>
  <c r="Q20" i="28"/>
  <c r="Q21" i="28"/>
  <c r="Q22" i="28"/>
  <c r="Q23" i="28"/>
  <c r="Q24" i="28"/>
  <c r="Q25" i="28"/>
  <c r="Q26" i="28"/>
  <c r="Q27" i="28"/>
  <c r="Q28" i="28"/>
  <c r="Q29" i="28"/>
  <c r="Q30" i="28"/>
  <c r="Q31" i="28"/>
  <c r="Q32" i="28"/>
  <c r="Q33" i="28"/>
  <c r="Q34" i="28"/>
  <c r="Q35" i="28"/>
  <c r="Q36" i="28"/>
  <c r="Q37" i="28"/>
  <c r="Q38" i="28"/>
  <c r="Q39" i="28"/>
  <c r="Q40" i="28"/>
  <c r="Q41" i="28"/>
  <c r="Q42" i="28"/>
  <c r="Q43" i="28"/>
  <c r="Q44" i="28"/>
  <c r="Q45" i="28"/>
  <c r="Q46" i="28"/>
  <c r="Q47" i="28"/>
  <c r="Q48" i="28"/>
  <c r="Q49" i="28"/>
  <c r="Q50" i="28"/>
  <c r="Q51" i="28"/>
  <c r="Q52" i="28"/>
  <c r="Q53" i="28"/>
  <c r="Q54" i="28"/>
  <c r="Q55" i="28"/>
  <c r="Q56" i="28"/>
  <c r="Q57" i="28"/>
  <c r="Q58" i="28"/>
  <c r="Q59" i="28"/>
  <c r="Q60" i="28"/>
  <c r="Q61" i="28"/>
  <c r="Q62" i="28"/>
  <c r="Q63" i="28"/>
  <c r="Q64" i="28"/>
  <c r="Q65" i="28"/>
  <c r="Q66" i="28"/>
  <c r="Q67" i="28"/>
  <c r="Q68" i="28"/>
  <c r="Q69" i="28"/>
  <c r="Q70" i="28"/>
  <c r="Q71" i="28"/>
  <c r="Q72" i="28"/>
  <c r="Q73" i="28"/>
  <c r="Q74" i="28"/>
  <c r="Q75" i="28"/>
  <c r="Q76" i="28"/>
  <c r="Q77" i="28"/>
  <c r="Q78" i="28"/>
  <c r="Q79" i="28"/>
  <c r="Q80" i="28"/>
  <c r="Q81" i="28"/>
  <c r="Q82" i="28"/>
  <c r="Q83" i="28"/>
  <c r="Q84" i="28"/>
  <c r="Q85" i="28"/>
  <c r="Q86" i="28"/>
  <c r="Q87" i="28"/>
  <c r="Q88" i="28"/>
  <c r="Q89" i="28"/>
  <c r="Q90" i="28"/>
  <c r="Q91" i="28"/>
  <c r="Q92" i="28"/>
  <c r="Q93" i="28"/>
  <c r="Q94" i="28"/>
  <c r="Q95" i="28"/>
  <c r="Q96" i="28"/>
  <c r="Q97" i="28"/>
  <c r="Q98" i="28"/>
  <c r="Q99" i="28"/>
  <c r="Q100" i="28"/>
  <c r="Q101" i="28"/>
  <c r="Q102" i="28"/>
  <c r="Q103" i="28"/>
  <c r="Q104" i="28"/>
  <c r="Q105" i="28"/>
  <c r="Q106" i="28"/>
  <c r="Q107" i="28"/>
  <c r="Q108" i="28"/>
  <c r="Q109" i="28"/>
  <c r="Q110" i="28"/>
  <c r="Q111" i="28"/>
  <c r="Q112" i="28"/>
  <c r="Q113" i="28"/>
  <c r="Q114" i="28"/>
  <c r="Q115" i="28"/>
  <c r="Q116" i="28"/>
  <c r="Q117" i="28"/>
  <c r="Q118" i="28"/>
  <c r="Q119" i="28"/>
  <c r="Q120" i="28"/>
  <c r="Q121" i="28"/>
  <c r="Q122" i="28"/>
  <c r="Q123" i="28"/>
  <c r="Q124" i="28"/>
  <c r="Q125" i="28"/>
  <c r="Q126" i="28"/>
  <c r="Q127" i="28"/>
  <c r="Q128" i="28"/>
  <c r="Q129" i="28"/>
  <c r="Q130" i="28"/>
  <c r="Q131" i="28"/>
  <c r="Q132" i="28"/>
  <c r="Q133" i="28"/>
  <c r="Q134" i="28"/>
  <c r="Q135" i="28"/>
  <c r="Q136" i="28"/>
  <c r="Q137" i="28"/>
  <c r="Q138" i="28"/>
  <c r="Q139" i="28"/>
  <c r="Q140" i="28"/>
  <c r="Q141" i="28"/>
  <c r="Q142" i="28"/>
  <c r="Q143" i="28"/>
  <c r="Q144" i="28"/>
  <c r="Q145" i="28"/>
  <c r="Q146" i="28"/>
  <c r="Q147" i="28"/>
  <c r="Q148" i="28"/>
  <c r="Q149" i="28"/>
  <c r="Q150" i="28"/>
  <c r="Q151" i="28"/>
  <c r="Q152" i="28"/>
  <c r="Q153" i="28"/>
  <c r="Q154" i="28"/>
  <c r="Q155" i="28"/>
  <c r="Q156" i="28"/>
  <c r="Q157" i="28"/>
  <c r="Q158" i="28"/>
  <c r="Q159" i="28"/>
  <c r="Q160" i="28"/>
  <c r="Q161" i="28"/>
  <c r="Q162" i="28"/>
  <c r="Q163" i="28"/>
  <c r="Q164" i="28"/>
  <c r="Q165" i="28"/>
  <c r="Q166" i="28"/>
  <c r="Q167" i="28"/>
  <c r="Q168" i="28"/>
  <c r="Q169" i="28"/>
  <c r="Q170" i="28"/>
  <c r="Q171" i="28"/>
  <c r="Q172" i="28"/>
  <c r="Q173" i="28"/>
  <c r="Q174" i="28"/>
  <c r="Q175" i="28"/>
  <c r="Q176" i="28"/>
  <c r="Q177" i="28"/>
  <c r="Q178" i="28"/>
  <c r="Q179" i="28"/>
  <c r="Q180" i="28"/>
  <c r="Q181" i="28"/>
  <c r="Q182" i="28"/>
  <c r="Q183" i="28"/>
  <c r="Q184" i="28"/>
  <c r="Q185" i="28"/>
  <c r="Q186" i="28"/>
  <c r="Q187" i="28"/>
  <c r="Q188" i="28"/>
  <c r="Q189" i="28"/>
  <c r="Q190" i="28"/>
  <c r="Q191" i="28"/>
  <c r="Q192" i="28"/>
  <c r="Q193" i="28"/>
  <c r="Q194" i="28"/>
  <c r="Q195" i="28"/>
  <c r="Q196" i="28"/>
  <c r="Q197" i="28"/>
  <c r="Q198" i="28"/>
  <c r="Q199" i="28"/>
  <c r="Q200" i="28"/>
  <c r="Q201" i="28"/>
  <c r="Q202" i="28"/>
  <c r="Q203" i="28"/>
  <c r="Q204" i="28"/>
  <c r="Q205" i="28"/>
  <c r="Q206" i="28"/>
  <c r="Q207" i="28"/>
  <c r="Q208" i="28"/>
  <c r="Q209" i="28"/>
  <c r="Q210" i="28"/>
  <c r="Q211" i="28"/>
  <c r="Q212" i="28"/>
  <c r="Q213" i="28"/>
  <c r="Q214" i="28"/>
  <c r="Q215" i="28"/>
  <c r="Q216" i="28"/>
  <c r="Q217" i="28"/>
  <c r="Q218" i="28"/>
  <c r="Q219" i="28"/>
  <c r="Q220" i="28"/>
  <c r="Q221" i="28"/>
  <c r="Q222" i="28"/>
  <c r="Q223" i="28"/>
  <c r="Q224" i="28"/>
  <c r="Q225" i="28"/>
  <c r="Q226" i="28"/>
  <c r="Q227" i="28"/>
  <c r="Q228" i="28"/>
  <c r="Q229" i="28"/>
  <c r="Q230" i="28"/>
  <c r="Q231" i="28"/>
  <c r="Q232" i="28"/>
  <c r="Q233" i="28"/>
  <c r="Q234" i="28"/>
  <c r="Q235" i="28"/>
  <c r="Q236" i="28"/>
  <c r="Q237" i="28"/>
  <c r="Q238" i="28"/>
  <c r="Q239" i="28"/>
  <c r="Q240" i="28"/>
  <c r="Q241" i="28"/>
  <c r="Q242" i="28"/>
  <c r="Q243" i="28"/>
  <c r="Q244" i="28"/>
  <c r="Q245" i="28"/>
  <c r="Q246" i="28"/>
  <c r="Q247" i="28"/>
  <c r="Q248" i="28"/>
  <c r="Q249" i="28"/>
  <c r="Q250" i="28"/>
  <c r="Q251" i="28"/>
  <c r="Q252" i="28"/>
  <c r="Q253" i="28"/>
  <c r="Q254" i="28"/>
  <c r="Q255" i="28"/>
  <c r="Q256" i="28"/>
  <c r="Q257" i="28"/>
  <c r="Q258" i="28"/>
  <c r="Q259" i="28"/>
  <c r="Q260" i="28"/>
  <c r="Q261" i="28"/>
  <c r="Q262" i="28"/>
  <c r="Q263" i="28"/>
  <c r="Q264" i="28"/>
  <c r="Q265" i="28"/>
  <c r="Q266" i="28"/>
  <c r="Q267" i="28"/>
  <c r="Q268" i="28"/>
  <c r="Q269" i="28"/>
  <c r="Q270" i="28"/>
  <c r="Q271" i="28"/>
  <c r="Q272" i="28"/>
  <c r="Q273" i="28"/>
  <c r="Q274" i="28"/>
  <c r="Q275" i="28"/>
  <c r="Q276" i="28"/>
  <c r="Q277" i="28"/>
  <c r="Q278" i="28"/>
  <c r="Q279" i="28"/>
  <c r="Q280" i="28"/>
  <c r="Q281" i="28"/>
  <c r="Q282" i="28"/>
  <c r="Q283" i="28"/>
  <c r="Q284" i="28"/>
  <c r="Q285" i="28"/>
  <c r="Q286" i="28"/>
  <c r="Q287" i="28"/>
  <c r="Q288" i="28"/>
  <c r="Q289" i="28"/>
  <c r="Q290" i="28"/>
  <c r="Q291" i="28"/>
  <c r="Q292" i="28"/>
  <c r="Q293" i="28"/>
  <c r="Q294" i="28"/>
  <c r="Q295" i="28"/>
  <c r="Q296" i="28"/>
  <c r="Q297" i="28"/>
  <c r="Q298" i="28"/>
  <c r="Q299" i="28"/>
  <c r="Q300" i="28"/>
  <c r="Q301" i="28"/>
  <c r="Q302" i="28"/>
  <c r="Q303" i="28"/>
  <c r="Q304" i="28"/>
  <c r="Q305" i="28"/>
  <c r="Q306" i="28"/>
  <c r="Q307" i="28"/>
  <c r="Q308" i="28"/>
  <c r="Q309" i="28"/>
  <c r="Q310" i="28"/>
  <c r="Q311" i="28"/>
  <c r="Q312" i="28"/>
  <c r="Q313" i="28"/>
  <c r="Q314" i="28"/>
  <c r="Q315" i="28"/>
  <c r="Q316" i="28"/>
  <c r="Q317" i="28"/>
  <c r="Q318" i="28"/>
  <c r="Q319" i="28"/>
  <c r="Q320" i="28"/>
  <c r="Q321" i="28"/>
  <c r="Q322" i="28"/>
  <c r="Q323" i="28"/>
  <c r="Q324" i="28"/>
  <c r="Q325" i="28"/>
  <c r="Q326" i="28"/>
  <c r="Q327" i="28"/>
  <c r="Q328" i="28"/>
  <c r="Q329" i="28"/>
  <c r="Q330" i="28"/>
  <c r="Q331" i="28"/>
  <c r="Q332" i="28"/>
  <c r="Q333" i="28"/>
  <c r="Q334" i="28"/>
  <c r="Q335" i="28"/>
  <c r="Q336" i="28"/>
  <c r="Q337" i="28"/>
  <c r="Q338" i="28"/>
  <c r="Q339" i="28"/>
  <c r="Q340" i="28"/>
  <c r="Q341" i="28"/>
  <c r="Q342" i="28"/>
  <c r="Q343" i="28"/>
  <c r="Q344" i="28"/>
  <c r="Q345" i="28"/>
  <c r="Q346" i="28"/>
  <c r="Q347" i="28"/>
  <c r="Q348" i="28"/>
  <c r="Q349" i="28"/>
  <c r="Q350" i="28"/>
  <c r="Q351" i="28"/>
  <c r="Q352" i="28"/>
  <c r="Q353" i="28"/>
  <c r="Q354" i="28"/>
  <c r="Q355" i="28"/>
  <c r="Q356" i="28"/>
  <c r="Q357" i="28"/>
  <c r="Q358" i="28"/>
  <c r="Q359" i="28"/>
  <c r="Q360" i="28"/>
  <c r="Q361" i="28"/>
  <c r="Q362" i="28"/>
  <c r="Q363" i="28"/>
  <c r="Q364" i="28"/>
  <c r="Q365" i="28"/>
  <c r="Q366" i="28"/>
  <c r="Q367" i="28"/>
  <c r="Q368" i="28"/>
  <c r="Q369" i="28"/>
  <c r="Q370" i="28"/>
  <c r="Q371" i="28"/>
  <c r="Q372" i="28"/>
  <c r="Q373" i="28"/>
  <c r="Q374" i="28"/>
  <c r="Q375" i="28"/>
  <c r="Q376" i="28"/>
  <c r="Q377" i="28"/>
  <c r="Q378" i="28"/>
  <c r="Q379" i="28"/>
  <c r="Q380" i="28"/>
  <c r="Q381" i="28"/>
  <c r="Q382" i="28"/>
  <c r="Q383" i="28"/>
  <c r="Q384" i="28"/>
  <c r="Q385" i="28"/>
  <c r="Q386" i="28"/>
  <c r="Q387" i="28"/>
  <c r="Q388" i="28"/>
  <c r="Q389" i="28"/>
  <c r="Q390" i="28"/>
  <c r="Q391" i="28"/>
  <c r="Q392" i="28"/>
  <c r="Q393" i="28"/>
  <c r="Q394" i="28"/>
  <c r="Q395" i="28"/>
  <c r="Q396" i="28"/>
  <c r="Q397" i="28"/>
  <c r="Q398" i="28"/>
  <c r="Q399" i="28"/>
  <c r="Q400" i="28"/>
  <c r="Q401" i="28"/>
  <c r="Q402" i="28"/>
  <c r="Q403" i="28"/>
  <c r="Q404" i="28"/>
  <c r="Q405" i="28"/>
  <c r="Q406" i="28"/>
  <c r="Q407" i="28"/>
  <c r="Q408" i="28"/>
  <c r="Q409" i="28"/>
  <c r="Q410" i="28"/>
  <c r="Q411" i="28"/>
  <c r="Q412" i="28"/>
  <c r="Q413" i="28"/>
  <c r="Q414" i="28"/>
  <c r="Q415" i="28"/>
  <c r="Q416" i="28"/>
  <c r="Q417" i="28"/>
  <c r="Q418" i="28"/>
  <c r="Q419" i="28"/>
  <c r="Q420" i="28"/>
  <c r="Q421" i="28"/>
  <c r="Q422" i="28"/>
  <c r="Q423" i="28"/>
  <c r="Q424" i="28"/>
  <c r="Q425" i="28"/>
  <c r="Q426" i="28"/>
  <c r="Q427" i="28"/>
  <c r="Q428" i="28"/>
  <c r="Q429" i="28"/>
  <c r="Q430" i="28"/>
  <c r="Q431" i="28"/>
  <c r="Q432" i="28"/>
  <c r="Q433" i="28"/>
  <c r="Q434" i="28"/>
  <c r="Q435" i="28"/>
  <c r="Q436" i="28"/>
  <c r="Q437" i="28"/>
  <c r="Q438" i="28"/>
  <c r="Q439" i="28"/>
  <c r="Q440" i="28"/>
  <c r="Q441" i="28"/>
  <c r="Q442" i="28"/>
  <c r="Q443" i="28"/>
  <c r="Q444" i="28"/>
  <c r="Q445" i="28"/>
  <c r="Q446" i="28"/>
  <c r="Q447" i="28"/>
  <c r="Q448" i="28"/>
  <c r="Q449" i="28"/>
  <c r="Q450" i="28"/>
  <c r="Q451" i="28"/>
  <c r="Q452" i="28"/>
  <c r="Q453" i="28"/>
  <c r="Q454" i="28"/>
  <c r="Q455" i="28"/>
  <c r="Q456" i="28"/>
  <c r="Q457" i="28"/>
  <c r="Q458" i="28"/>
  <c r="Q459" i="28"/>
  <c r="Q460" i="28"/>
  <c r="Q461" i="28"/>
  <c r="Q462" i="28"/>
  <c r="Q463" i="28"/>
  <c r="Q464" i="28"/>
  <c r="Q465" i="28"/>
  <c r="Q466" i="28"/>
  <c r="Q467" i="28"/>
  <c r="Q468" i="28"/>
  <c r="Q469" i="28"/>
  <c r="Q470" i="28"/>
  <c r="Q471" i="28"/>
  <c r="Q472" i="28"/>
  <c r="Q473" i="28"/>
  <c r="Q474" i="28"/>
  <c r="Q475" i="28"/>
  <c r="Q476" i="28"/>
  <c r="Q477" i="28"/>
  <c r="Q478" i="28"/>
  <c r="Q479" i="28"/>
  <c r="Q480" i="28"/>
  <c r="Q481" i="28"/>
  <c r="Q482" i="28"/>
  <c r="Q483" i="28"/>
  <c r="Q484" i="28"/>
  <c r="Q485" i="28"/>
  <c r="Q486" i="28"/>
  <c r="Q487" i="28"/>
  <c r="Q488" i="28"/>
  <c r="Q489" i="28"/>
  <c r="Q490" i="28"/>
  <c r="Q491" i="28"/>
  <c r="Q492" i="28"/>
  <c r="Q493" i="28"/>
  <c r="Q494" i="28"/>
  <c r="Q495" i="28"/>
  <c r="Q496" i="28"/>
  <c r="Q497" i="28"/>
  <c r="Q498" i="28"/>
  <c r="Q499" i="28"/>
  <c r="Q500" i="28"/>
  <c r="E211" i="2" l="1"/>
  <c r="E210" i="2"/>
  <c r="E209" i="2"/>
  <c r="E212" i="2" l="1"/>
  <c r="J219" i="1"/>
  <c r="J213" i="1"/>
  <c r="D3" i="1"/>
  <c r="D129" i="1" s="1"/>
  <c r="K3" i="1"/>
  <c r="K55" i="1" s="1"/>
  <c r="J3" i="1"/>
  <c r="J55" i="1" s="1"/>
  <c r="I159" i="7"/>
  <c r="I153" i="7"/>
  <c r="J3" i="7"/>
  <c r="J80" i="7" s="1"/>
  <c r="I3" i="7"/>
  <c r="I102" i="7" s="1"/>
  <c r="C3" i="7"/>
  <c r="K202" i="2"/>
  <c r="E202" i="2"/>
  <c r="K195" i="2"/>
  <c r="E195" i="2"/>
  <c r="K165" i="2"/>
  <c r="E165" i="2"/>
  <c r="K179" i="2"/>
  <c r="E179" i="2"/>
  <c r="K159" i="2"/>
  <c r="E159" i="2"/>
  <c r="K148" i="2"/>
  <c r="E148" i="2"/>
  <c r="K128" i="2"/>
  <c r="E128" i="2"/>
  <c r="K120" i="2"/>
  <c r="E120" i="2"/>
  <c r="K114" i="2"/>
  <c r="E114" i="2"/>
  <c r="K108" i="2"/>
  <c r="E108" i="2"/>
  <c r="K102" i="2"/>
  <c r="E102" i="2"/>
  <c r="K96" i="2"/>
  <c r="E96" i="2"/>
  <c r="K90" i="2"/>
  <c r="E90" i="2"/>
  <c r="K84" i="2"/>
  <c r="E84" i="2"/>
  <c r="K78" i="2"/>
  <c r="E78" i="2"/>
  <c r="L70" i="2"/>
  <c r="K70" i="2"/>
  <c r="E70" i="2"/>
  <c r="F4" i="2"/>
  <c r="F134" i="2" s="1"/>
  <c r="E15" i="20"/>
  <c r="E27" i="20"/>
  <c r="E39" i="20"/>
  <c r="E51" i="20"/>
  <c r="G63" i="20"/>
  <c r="E75" i="20"/>
  <c r="E87" i="20"/>
  <c r="E99" i="20"/>
  <c r="E111" i="20"/>
  <c r="E123" i="20"/>
  <c r="E135" i="20"/>
  <c r="G147" i="20"/>
  <c r="E159" i="20"/>
  <c r="E171" i="20"/>
  <c r="E183" i="20"/>
  <c r="E195" i="20"/>
  <c r="E207" i="20"/>
  <c r="G219" i="20"/>
  <c r="E231" i="20"/>
  <c r="E243" i="20"/>
  <c r="E255" i="20"/>
  <c r="E267" i="20"/>
  <c r="E268" i="20"/>
  <c r="E279" i="20"/>
  <c r="E280" i="20"/>
  <c r="G291" i="20"/>
  <c r="E292" i="20"/>
  <c r="E302" i="20"/>
  <c r="E122" i="4"/>
  <c r="F122" i="4"/>
  <c r="G122" i="4"/>
  <c r="H122" i="4"/>
  <c r="I122" i="4"/>
  <c r="D122" i="4"/>
  <c r="E86" i="4"/>
  <c r="F86" i="4"/>
  <c r="G86" i="4"/>
  <c r="H86" i="4"/>
  <c r="I86" i="4"/>
  <c r="D86" i="4"/>
  <c r="D38" i="4"/>
  <c r="B33" i="4"/>
  <c r="D31" i="4"/>
  <c r="B26" i="4"/>
  <c r="D24" i="4"/>
  <c r="B19" i="4"/>
  <c r="E1" i="30"/>
  <c r="P18" i="30"/>
  <c r="O18" i="30"/>
  <c r="N18" i="30"/>
  <c r="M18" i="30"/>
  <c r="L18" i="30"/>
  <c r="K18" i="30"/>
  <c r="J18" i="30"/>
  <c r="I18" i="30"/>
  <c r="H18" i="30"/>
  <c r="G18" i="30"/>
  <c r="F18" i="30"/>
  <c r="E18" i="30"/>
  <c r="C1" i="30"/>
  <c r="C28" i="30" s="1"/>
  <c r="P28" i="30" s="1"/>
  <c r="J303" i="20"/>
  <c r="K303" i="20"/>
  <c r="I303" i="20"/>
  <c r="E5" i="28"/>
  <c r="E6" i="28"/>
  <c r="E7" i="28"/>
  <c r="E8"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E90" i="28"/>
  <c r="E91" i="28"/>
  <c r="E92" i="28"/>
  <c r="E93" i="28"/>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E132" i="28"/>
  <c r="E133" i="28"/>
  <c r="E134" i="28"/>
  <c r="E135" i="28"/>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73" i="28"/>
  <c r="E174" i="28"/>
  <c r="E175" i="28"/>
  <c r="E176" i="28"/>
  <c r="E177" i="28"/>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215" i="28"/>
  <c r="E216" i="28"/>
  <c r="E217" i="28"/>
  <c r="E218" i="28"/>
  <c r="E219" i="28"/>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57" i="28"/>
  <c r="E258" i="28"/>
  <c r="E259" i="28"/>
  <c r="E260" i="28"/>
  <c r="E261" i="28"/>
  <c r="E262" i="28"/>
  <c r="E263" i="28"/>
  <c r="E264" i="28"/>
  <c r="E265" i="28"/>
  <c r="E266" i="28"/>
  <c r="E267" i="28"/>
  <c r="E268" i="28"/>
  <c r="E269" i="28"/>
  <c r="E270" i="28"/>
  <c r="E271" i="28"/>
  <c r="E272" i="28"/>
  <c r="E273" i="28"/>
  <c r="E274" i="28"/>
  <c r="E275" i="28"/>
  <c r="E276" i="28"/>
  <c r="E277" i="28"/>
  <c r="E278" i="28"/>
  <c r="E279" i="28"/>
  <c r="E280" i="28"/>
  <c r="E281" i="28"/>
  <c r="E282" i="28"/>
  <c r="E283" i="28"/>
  <c r="E284" i="28"/>
  <c r="E285" i="28"/>
  <c r="E286" i="28"/>
  <c r="E287" i="28"/>
  <c r="E288" i="28"/>
  <c r="E289" i="28"/>
  <c r="E290" i="28"/>
  <c r="E291" i="28"/>
  <c r="E292" i="28"/>
  <c r="E293" i="28"/>
  <c r="E294" i="28"/>
  <c r="E295" i="28"/>
  <c r="E296" i="28"/>
  <c r="E297" i="28"/>
  <c r="E298" i="28"/>
  <c r="E299" i="28"/>
  <c r="E300" i="28"/>
  <c r="E301" i="28"/>
  <c r="E302" i="28"/>
  <c r="E303" i="28"/>
  <c r="E304" i="28"/>
  <c r="E305" i="28"/>
  <c r="E306" i="28"/>
  <c r="E307" i="28"/>
  <c r="E308" i="28"/>
  <c r="E309" i="28"/>
  <c r="E310" i="28"/>
  <c r="E311" i="28"/>
  <c r="E312" i="28"/>
  <c r="E313" i="28"/>
  <c r="E314" i="28"/>
  <c r="E315" i="28"/>
  <c r="E316" i="28"/>
  <c r="E317" i="28"/>
  <c r="E318" i="28"/>
  <c r="E319" i="28"/>
  <c r="E320" i="28"/>
  <c r="E321" i="28"/>
  <c r="E322" i="28"/>
  <c r="E323" i="28"/>
  <c r="E324" i="28"/>
  <c r="E325" i="28"/>
  <c r="E326" i="28"/>
  <c r="E327" i="28"/>
  <c r="E328" i="28"/>
  <c r="E329" i="28"/>
  <c r="E330" i="28"/>
  <c r="E331" i="28"/>
  <c r="E332" i="28"/>
  <c r="E333" i="28"/>
  <c r="E334" i="28"/>
  <c r="E335" i="28"/>
  <c r="E336" i="28"/>
  <c r="E337" i="28"/>
  <c r="E338" i="28"/>
  <c r="E339" i="28"/>
  <c r="E340" i="28"/>
  <c r="E341" i="28"/>
  <c r="E342" i="28"/>
  <c r="E343" i="28"/>
  <c r="E344" i="28"/>
  <c r="E345" i="28"/>
  <c r="E346" i="28"/>
  <c r="E347" i="28"/>
  <c r="E348" i="28"/>
  <c r="E349" i="28"/>
  <c r="E350" i="28"/>
  <c r="E351" i="28"/>
  <c r="E352" i="28"/>
  <c r="E353" i="28"/>
  <c r="E354" i="28"/>
  <c r="E355" i="28"/>
  <c r="E356" i="28"/>
  <c r="E357" i="28"/>
  <c r="E358" i="28"/>
  <c r="E359" i="28"/>
  <c r="E360" i="28"/>
  <c r="E361" i="28"/>
  <c r="E362" i="28"/>
  <c r="E363" i="28"/>
  <c r="E364" i="28"/>
  <c r="E365" i="28"/>
  <c r="E366" i="28"/>
  <c r="E367" i="28"/>
  <c r="E368" i="28"/>
  <c r="E369" i="28"/>
  <c r="E370" i="28"/>
  <c r="E371" i="28"/>
  <c r="E372" i="28"/>
  <c r="E373" i="28"/>
  <c r="E374" i="28"/>
  <c r="E375" i="28"/>
  <c r="E376" i="28"/>
  <c r="E377" i="28"/>
  <c r="E378" i="28"/>
  <c r="E379" i="28"/>
  <c r="E380" i="28"/>
  <c r="E381" i="28"/>
  <c r="E382" i="28"/>
  <c r="E383" i="28"/>
  <c r="E384" i="28"/>
  <c r="E385" i="28"/>
  <c r="E386" i="28"/>
  <c r="E387" i="28"/>
  <c r="E388" i="28"/>
  <c r="E389" i="28"/>
  <c r="E390" i="28"/>
  <c r="E391" i="28"/>
  <c r="E392" i="28"/>
  <c r="E393" i="28"/>
  <c r="E394" i="28"/>
  <c r="E395" i="28"/>
  <c r="E396" i="28"/>
  <c r="E397" i="28"/>
  <c r="E398" i="28"/>
  <c r="E399" i="28"/>
  <c r="E400" i="28"/>
  <c r="E401" i="28"/>
  <c r="E402" i="28"/>
  <c r="E403" i="28"/>
  <c r="E404" i="28"/>
  <c r="E405" i="28"/>
  <c r="E406" i="28"/>
  <c r="E407" i="28"/>
  <c r="E408" i="28"/>
  <c r="E409" i="28"/>
  <c r="E410" i="28"/>
  <c r="E411" i="28"/>
  <c r="E412" i="28"/>
  <c r="E413" i="28"/>
  <c r="E414" i="28"/>
  <c r="E415" i="28"/>
  <c r="E416" i="28"/>
  <c r="E417" i="28"/>
  <c r="E418" i="28"/>
  <c r="E419" i="28"/>
  <c r="E420" i="28"/>
  <c r="E421" i="28"/>
  <c r="E422" i="28"/>
  <c r="E423" i="28"/>
  <c r="E424" i="28"/>
  <c r="E425" i="28"/>
  <c r="E426" i="28"/>
  <c r="E427" i="28"/>
  <c r="E428" i="28"/>
  <c r="E429" i="28"/>
  <c r="E430" i="28"/>
  <c r="E431" i="28"/>
  <c r="E432" i="28"/>
  <c r="E433" i="28"/>
  <c r="E434" i="28"/>
  <c r="E435" i="28"/>
  <c r="E436" i="28"/>
  <c r="E437" i="28"/>
  <c r="E438" i="28"/>
  <c r="E439" i="28"/>
  <c r="E440" i="28"/>
  <c r="E441" i="28"/>
  <c r="E442" i="28"/>
  <c r="E443" i="28"/>
  <c r="E444" i="28"/>
  <c r="E445" i="28"/>
  <c r="E446" i="28"/>
  <c r="E447" i="28"/>
  <c r="E448" i="28"/>
  <c r="E449" i="28"/>
  <c r="E450" i="28"/>
  <c r="E451" i="28"/>
  <c r="E452" i="28"/>
  <c r="E453" i="28"/>
  <c r="E454" i="28"/>
  <c r="E455" i="28"/>
  <c r="E456" i="28"/>
  <c r="E457" i="28"/>
  <c r="E458" i="28"/>
  <c r="E459" i="28"/>
  <c r="E460" i="28"/>
  <c r="E461" i="28"/>
  <c r="E462" i="28"/>
  <c r="E463" i="28"/>
  <c r="E464" i="28"/>
  <c r="E465" i="28"/>
  <c r="E466" i="28"/>
  <c r="E467" i="28"/>
  <c r="E468" i="28"/>
  <c r="E469" i="28"/>
  <c r="E470" i="28"/>
  <c r="E471" i="28"/>
  <c r="E472" i="28"/>
  <c r="E473" i="28"/>
  <c r="E474" i="28"/>
  <c r="E475" i="28"/>
  <c r="E476" i="28"/>
  <c r="E477" i="28"/>
  <c r="E478" i="28"/>
  <c r="E479" i="28"/>
  <c r="E480" i="28"/>
  <c r="E481" i="28"/>
  <c r="E482" i="28"/>
  <c r="E483" i="28"/>
  <c r="E484" i="28"/>
  <c r="E485" i="28"/>
  <c r="E486" i="28"/>
  <c r="E487" i="28"/>
  <c r="E488" i="28"/>
  <c r="E489" i="28"/>
  <c r="E490" i="28"/>
  <c r="E491" i="28"/>
  <c r="E492" i="28"/>
  <c r="E493" i="28"/>
  <c r="E494" i="28"/>
  <c r="E495" i="28"/>
  <c r="E496" i="28"/>
  <c r="E497" i="28"/>
  <c r="E498" i="28"/>
  <c r="E499" i="28"/>
  <c r="E500" i="28"/>
  <c r="H5" i="28"/>
  <c r="H6" i="28"/>
  <c r="H7" i="28"/>
  <c r="H8" i="28"/>
  <c r="H9" i="28"/>
  <c r="H10" i="28"/>
  <c r="H11" i="28"/>
  <c r="H12" i="28"/>
  <c r="B12" i="4"/>
  <c r="B5" i="4"/>
  <c r="H500" i="28"/>
  <c r="H499" i="28"/>
  <c r="H498" i="28"/>
  <c r="H497" i="28"/>
  <c r="H496" i="28"/>
  <c r="H495" i="28"/>
  <c r="H494" i="28"/>
  <c r="H493" i="28"/>
  <c r="H492" i="28"/>
  <c r="H491" i="28"/>
  <c r="H490" i="28"/>
  <c r="H489" i="28"/>
  <c r="H488" i="28"/>
  <c r="H487" i="28"/>
  <c r="H486" i="28"/>
  <c r="H485" i="28"/>
  <c r="H484" i="28"/>
  <c r="H483" i="28"/>
  <c r="H482" i="28"/>
  <c r="H481" i="28"/>
  <c r="H480" i="28"/>
  <c r="H479" i="28"/>
  <c r="H478" i="28"/>
  <c r="H477" i="28"/>
  <c r="H476" i="28"/>
  <c r="H475" i="28"/>
  <c r="H474" i="28"/>
  <c r="H473" i="28"/>
  <c r="H472" i="28"/>
  <c r="H471" i="28"/>
  <c r="H470" i="28"/>
  <c r="H469" i="28"/>
  <c r="H468" i="28"/>
  <c r="H467" i="28"/>
  <c r="H466" i="28"/>
  <c r="H465" i="28"/>
  <c r="H464" i="28"/>
  <c r="H463" i="28"/>
  <c r="H462" i="28"/>
  <c r="H461" i="28"/>
  <c r="H460" i="28"/>
  <c r="H459" i="28"/>
  <c r="H458" i="28"/>
  <c r="H457" i="28"/>
  <c r="H456" i="28"/>
  <c r="H455" i="28"/>
  <c r="H454" i="28"/>
  <c r="H453" i="28"/>
  <c r="H452" i="28"/>
  <c r="H451" i="28"/>
  <c r="H450" i="28"/>
  <c r="H449" i="28"/>
  <c r="H448" i="28"/>
  <c r="H447" i="28"/>
  <c r="H446" i="28"/>
  <c r="H445" i="28"/>
  <c r="H444" i="28"/>
  <c r="H443" i="28"/>
  <c r="H442" i="28"/>
  <c r="H441" i="28"/>
  <c r="H440" i="28"/>
  <c r="H439" i="28"/>
  <c r="H438" i="28"/>
  <c r="H437" i="28"/>
  <c r="H436" i="28"/>
  <c r="H435" i="28"/>
  <c r="H434" i="28"/>
  <c r="H433" i="28"/>
  <c r="H432" i="28"/>
  <c r="H431" i="28"/>
  <c r="H430" i="28"/>
  <c r="H429" i="28"/>
  <c r="H428" i="28"/>
  <c r="H427" i="28"/>
  <c r="H426" i="28"/>
  <c r="H425" i="28"/>
  <c r="H424" i="28"/>
  <c r="H423" i="28"/>
  <c r="H422" i="28"/>
  <c r="H421" i="28"/>
  <c r="H420" i="28"/>
  <c r="H419" i="28"/>
  <c r="H418" i="28"/>
  <c r="H417" i="28"/>
  <c r="H416" i="28"/>
  <c r="H415" i="28"/>
  <c r="H414" i="28"/>
  <c r="H413" i="28"/>
  <c r="H412" i="28"/>
  <c r="H411" i="28"/>
  <c r="H410" i="28"/>
  <c r="H409" i="28"/>
  <c r="H408" i="28"/>
  <c r="H407" i="28"/>
  <c r="H406" i="28"/>
  <c r="H405" i="28"/>
  <c r="H404" i="28"/>
  <c r="H403" i="28"/>
  <c r="H402" i="28"/>
  <c r="H401" i="28"/>
  <c r="H400" i="28"/>
  <c r="H399" i="28"/>
  <c r="H398" i="28"/>
  <c r="H397" i="28"/>
  <c r="H396" i="28"/>
  <c r="H395" i="28"/>
  <c r="H394" i="28"/>
  <c r="H393" i="28"/>
  <c r="H392" i="28"/>
  <c r="H391" i="28"/>
  <c r="H390" i="28"/>
  <c r="H389" i="28"/>
  <c r="H388" i="28"/>
  <c r="H387" i="28"/>
  <c r="H386" i="28"/>
  <c r="H385" i="28"/>
  <c r="H384" i="28"/>
  <c r="H383" i="28"/>
  <c r="H382" i="28"/>
  <c r="H381" i="28"/>
  <c r="H380" i="28"/>
  <c r="H379" i="28"/>
  <c r="H378" i="28"/>
  <c r="H377" i="28"/>
  <c r="H376" i="28"/>
  <c r="H375" i="28"/>
  <c r="H374" i="28"/>
  <c r="H373" i="28"/>
  <c r="H372" i="28"/>
  <c r="H371" i="28"/>
  <c r="H370" i="28"/>
  <c r="H369" i="28"/>
  <c r="H368" i="28"/>
  <c r="H367" i="28"/>
  <c r="H366" i="28"/>
  <c r="H365" i="28"/>
  <c r="H364" i="28"/>
  <c r="H363" i="28"/>
  <c r="H362" i="28"/>
  <c r="H361" i="28"/>
  <c r="H360" i="28"/>
  <c r="H359" i="28"/>
  <c r="H358" i="28"/>
  <c r="H357" i="28"/>
  <c r="H356" i="28"/>
  <c r="H355" i="28"/>
  <c r="H354" i="28"/>
  <c r="H353" i="28"/>
  <c r="H352" i="28"/>
  <c r="H351" i="28"/>
  <c r="H350" i="28"/>
  <c r="H349" i="28"/>
  <c r="H348" i="28"/>
  <c r="H347" i="28"/>
  <c r="H346" i="28"/>
  <c r="H345" i="28"/>
  <c r="H344" i="28"/>
  <c r="H343" i="28"/>
  <c r="H342" i="28"/>
  <c r="H341" i="28"/>
  <c r="H340" i="28"/>
  <c r="H339" i="28"/>
  <c r="H338" i="28"/>
  <c r="H337" i="28"/>
  <c r="H336" i="28"/>
  <c r="H335" i="28"/>
  <c r="H334" i="28"/>
  <c r="H333" i="28"/>
  <c r="H332" i="28"/>
  <c r="H331" i="28"/>
  <c r="H330" i="28"/>
  <c r="H329" i="28"/>
  <c r="H328" i="28"/>
  <c r="H327" i="28"/>
  <c r="H326" i="28"/>
  <c r="H325" i="28"/>
  <c r="H324" i="28"/>
  <c r="H323" i="28"/>
  <c r="H322" i="28"/>
  <c r="H321" i="28"/>
  <c r="H320" i="28"/>
  <c r="H319" i="28"/>
  <c r="H318" i="28"/>
  <c r="H317" i="28"/>
  <c r="H316" i="28"/>
  <c r="H315" i="28"/>
  <c r="H314" i="28"/>
  <c r="H313" i="28"/>
  <c r="H312" i="28"/>
  <c r="H311" i="28"/>
  <c r="H310" i="28"/>
  <c r="H309" i="28"/>
  <c r="H308" i="28"/>
  <c r="H307" i="28"/>
  <c r="H306" i="28"/>
  <c r="H305" i="28"/>
  <c r="H304" i="28"/>
  <c r="H303" i="28"/>
  <c r="H302" i="28"/>
  <c r="H301" i="28"/>
  <c r="H300" i="28"/>
  <c r="H299" i="28"/>
  <c r="H298" i="28"/>
  <c r="H297" i="28"/>
  <c r="H296" i="28"/>
  <c r="H295" i="28"/>
  <c r="H294" i="28"/>
  <c r="H293" i="28"/>
  <c r="H292" i="28"/>
  <c r="H291" i="28"/>
  <c r="H290" i="28"/>
  <c r="H289" i="28"/>
  <c r="H288" i="28"/>
  <c r="H287" i="28"/>
  <c r="H286" i="28"/>
  <c r="H285" i="28"/>
  <c r="H284" i="28"/>
  <c r="H283" i="28"/>
  <c r="H282" i="28"/>
  <c r="H281" i="28"/>
  <c r="H280" i="28"/>
  <c r="H279" i="28"/>
  <c r="H278" i="28"/>
  <c r="H277" i="28"/>
  <c r="H276" i="28"/>
  <c r="H275" i="28"/>
  <c r="H274" i="28"/>
  <c r="H273" i="28"/>
  <c r="H272" i="28"/>
  <c r="H271" i="28"/>
  <c r="H270" i="28"/>
  <c r="H269" i="28"/>
  <c r="H268" i="28"/>
  <c r="H267" i="28"/>
  <c r="H266" i="28"/>
  <c r="H265" i="28"/>
  <c r="H264" i="28"/>
  <c r="H263" i="28"/>
  <c r="H262" i="28"/>
  <c r="H261" i="28"/>
  <c r="H260" i="28"/>
  <c r="H259" i="28"/>
  <c r="H258" i="28"/>
  <c r="H257" i="28"/>
  <c r="H256" i="28"/>
  <c r="H255" i="28"/>
  <c r="H254" i="28"/>
  <c r="H253" i="28"/>
  <c r="H252" i="28"/>
  <c r="H251" i="28"/>
  <c r="H250" i="28"/>
  <c r="H249" i="28"/>
  <c r="H248" i="28"/>
  <c r="H247" i="28"/>
  <c r="H246" i="28"/>
  <c r="H245" i="28"/>
  <c r="H244" i="28"/>
  <c r="H243" i="28"/>
  <c r="H242" i="28"/>
  <c r="H241" i="28"/>
  <c r="H240" i="28"/>
  <c r="H239" i="28"/>
  <c r="H238" i="28"/>
  <c r="H237" i="28"/>
  <c r="H236" i="28"/>
  <c r="H235" i="28"/>
  <c r="H234" i="28"/>
  <c r="H233" i="28"/>
  <c r="H232" i="28"/>
  <c r="H231" i="28"/>
  <c r="H230" i="28"/>
  <c r="H229" i="28"/>
  <c r="H228" i="28"/>
  <c r="H227" i="28"/>
  <c r="H226" i="28"/>
  <c r="H225" i="28"/>
  <c r="H224" i="28"/>
  <c r="H223" i="28"/>
  <c r="H222" i="28"/>
  <c r="H221" i="28"/>
  <c r="H220" i="28"/>
  <c r="H219" i="28"/>
  <c r="H218" i="28"/>
  <c r="H217" i="28"/>
  <c r="H216" i="28"/>
  <c r="H215" i="28"/>
  <c r="H214" i="28"/>
  <c r="H213" i="28"/>
  <c r="H212" i="28"/>
  <c r="H211" i="28"/>
  <c r="H210" i="28"/>
  <c r="H209" i="28"/>
  <c r="H208" i="28"/>
  <c r="H207" i="28"/>
  <c r="H206" i="28"/>
  <c r="H205" i="28"/>
  <c r="H204" i="28"/>
  <c r="H203" i="28"/>
  <c r="H202" i="28"/>
  <c r="H201" i="28"/>
  <c r="H200" i="28"/>
  <c r="H199" i="28"/>
  <c r="H198" i="28"/>
  <c r="H197" i="28"/>
  <c r="H196" i="28"/>
  <c r="H195" i="28"/>
  <c r="H194" i="28"/>
  <c r="H193" i="28"/>
  <c r="H192" i="28"/>
  <c r="H191" i="28"/>
  <c r="H190" i="28"/>
  <c r="H189" i="28"/>
  <c r="H188" i="28"/>
  <c r="H187" i="28"/>
  <c r="H186" i="28"/>
  <c r="H185" i="28"/>
  <c r="H184" i="28"/>
  <c r="H183" i="28"/>
  <c r="H182" i="28"/>
  <c r="H181" i="28"/>
  <c r="H180" i="28"/>
  <c r="H179" i="28"/>
  <c r="H178" i="28"/>
  <c r="H177" i="28"/>
  <c r="H176" i="28"/>
  <c r="H175" i="28"/>
  <c r="H174" i="28"/>
  <c r="H173" i="28"/>
  <c r="H172" i="28"/>
  <c r="H171" i="28"/>
  <c r="H170" i="28"/>
  <c r="H169" i="28"/>
  <c r="H168" i="28"/>
  <c r="H167" i="28"/>
  <c r="H166" i="28"/>
  <c r="H165" i="28"/>
  <c r="H164" i="28"/>
  <c r="H163" i="28"/>
  <c r="H162" i="28"/>
  <c r="H161" i="28"/>
  <c r="H160" i="28"/>
  <c r="H159" i="28"/>
  <c r="H158" i="28"/>
  <c r="H157" i="28"/>
  <c r="H156" i="28"/>
  <c r="H155" i="28"/>
  <c r="H154" i="28"/>
  <c r="H153" i="28"/>
  <c r="H152" i="28"/>
  <c r="H151" i="28"/>
  <c r="H150" i="28"/>
  <c r="H149" i="28"/>
  <c r="H148" i="28"/>
  <c r="H147" i="28"/>
  <c r="H146" i="28"/>
  <c r="H145" i="28"/>
  <c r="H144" i="28"/>
  <c r="H143" i="28"/>
  <c r="H142" i="28"/>
  <c r="H141" i="28"/>
  <c r="H140" i="28"/>
  <c r="H139" i="28"/>
  <c r="H138" i="28"/>
  <c r="H137" i="28"/>
  <c r="H136" i="28"/>
  <c r="H135" i="28"/>
  <c r="H134" i="28"/>
  <c r="H133" i="28"/>
  <c r="H132" i="28"/>
  <c r="H131" i="28"/>
  <c r="H130" i="28"/>
  <c r="H129" i="28"/>
  <c r="H128" i="28"/>
  <c r="H127" i="28"/>
  <c r="H126" i="28"/>
  <c r="H125" i="28"/>
  <c r="H124" i="28"/>
  <c r="H123" i="28"/>
  <c r="H122" i="28"/>
  <c r="H121" i="28"/>
  <c r="H120" i="28"/>
  <c r="H119" i="28"/>
  <c r="H118" i="28"/>
  <c r="H117" i="28"/>
  <c r="H116" i="28"/>
  <c r="H115" i="28"/>
  <c r="H114" i="28"/>
  <c r="H113" i="28"/>
  <c r="H112" i="28"/>
  <c r="H111" i="28"/>
  <c r="H110" i="28"/>
  <c r="H109" i="28"/>
  <c r="H108" i="28"/>
  <c r="H107" i="28"/>
  <c r="H106" i="28"/>
  <c r="H105" i="28"/>
  <c r="H104" i="28"/>
  <c r="H103" i="28"/>
  <c r="H102" i="28"/>
  <c r="H101" i="28"/>
  <c r="H100" i="28"/>
  <c r="H99" i="28"/>
  <c r="H98" i="28"/>
  <c r="H97" i="28"/>
  <c r="H96" i="28"/>
  <c r="H95" i="28"/>
  <c r="H94" i="28"/>
  <c r="H93" i="28"/>
  <c r="H92" i="28"/>
  <c r="H91" i="28"/>
  <c r="H90" i="28"/>
  <c r="H89" i="28"/>
  <c r="H88" i="28"/>
  <c r="H87" i="28"/>
  <c r="H86" i="28"/>
  <c r="H85" i="28"/>
  <c r="H84" i="28"/>
  <c r="H83" i="28"/>
  <c r="H82" i="28"/>
  <c r="H81" i="28"/>
  <c r="H80" i="28"/>
  <c r="H79" i="28"/>
  <c r="H78" i="28"/>
  <c r="H77" i="28"/>
  <c r="H76" i="28"/>
  <c r="H75" i="28"/>
  <c r="H74" i="28"/>
  <c r="H73" i="28"/>
  <c r="H72" i="28"/>
  <c r="H71" i="28"/>
  <c r="H70" i="28"/>
  <c r="H69" i="28"/>
  <c r="H68" i="28"/>
  <c r="H67" i="28"/>
  <c r="H66" i="28"/>
  <c r="H65" i="28"/>
  <c r="H64" i="28"/>
  <c r="H63" i="28"/>
  <c r="H62" i="28"/>
  <c r="H61" i="28"/>
  <c r="H60" i="28"/>
  <c r="H59" i="28"/>
  <c r="H58" i="28"/>
  <c r="H57" i="28"/>
  <c r="H56" i="28"/>
  <c r="H55" i="28"/>
  <c r="H54" i="28"/>
  <c r="H53" i="28"/>
  <c r="H52" i="28"/>
  <c r="H51" i="28"/>
  <c r="H50" i="28"/>
  <c r="H49" i="28"/>
  <c r="H48" i="28"/>
  <c r="H47" i="28"/>
  <c r="H46" i="28"/>
  <c r="H45" i="28"/>
  <c r="H44" i="28"/>
  <c r="H43" i="28"/>
  <c r="H42" i="28"/>
  <c r="H41" i="28"/>
  <c r="H40" i="28"/>
  <c r="H39" i="28"/>
  <c r="H38" i="28"/>
  <c r="H37" i="28"/>
  <c r="H36" i="28"/>
  <c r="H35" i="28"/>
  <c r="H34" i="28"/>
  <c r="H33" i="28"/>
  <c r="H32" i="28"/>
  <c r="H31" i="28"/>
  <c r="H30" i="28"/>
  <c r="H29" i="28"/>
  <c r="H28" i="28"/>
  <c r="H27" i="28"/>
  <c r="H26" i="28"/>
  <c r="H25" i="28"/>
  <c r="H24" i="28"/>
  <c r="H23" i="28"/>
  <c r="H22" i="28"/>
  <c r="H21" i="28"/>
  <c r="H20" i="28"/>
  <c r="H19" i="28"/>
  <c r="H18" i="28"/>
  <c r="H17" i="28"/>
  <c r="H16" i="28"/>
  <c r="H15" i="28"/>
  <c r="H14" i="28"/>
  <c r="H13" i="28"/>
  <c r="L30" i="2"/>
  <c r="B30" i="2"/>
  <c r="C30" i="2"/>
  <c r="D30" i="2"/>
  <c r="A30" i="2"/>
  <c r="H148" i="1"/>
  <c r="H149" i="1"/>
  <c r="G124" i="7"/>
  <c r="G125" i="7"/>
  <c r="G126" i="7"/>
  <c r="G127" i="7"/>
  <c r="H147" i="1"/>
  <c r="D105" i="4"/>
  <c r="D80" i="4"/>
  <c r="G20" i="7"/>
  <c r="I128" i="7"/>
  <c r="E1" i="1"/>
  <c r="I1" i="26" s="1"/>
  <c r="D49" i="1"/>
  <c r="E25" i="1"/>
  <c r="D25" i="1"/>
  <c r="G41" i="7"/>
  <c r="H180" i="1"/>
  <c r="H181" i="1"/>
  <c r="H182" i="1"/>
  <c r="H183" i="1"/>
  <c r="G78" i="7"/>
  <c r="E1" i="2"/>
  <c r="J1" i="7"/>
  <c r="K1" i="1" s="1"/>
  <c r="K24" i="3" s="1"/>
  <c r="KU421" i="21"/>
  <c r="KU260" i="21"/>
  <c r="KU99" i="21"/>
  <c r="KX649" i="21"/>
  <c r="KX650" i="21"/>
  <c r="KX651" i="21"/>
  <c r="KX652" i="21"/>
  <c r="KX653" i="21"/>
  <c r="KX654" i="21"/>
  <c r="KX655" i="21"/>
  <c r="KX664" i="21"/>
  <c r="KX665" i="21"/>
  <c r="KX666" i="21"/>
  <c r="KX667" i="21"/>
  <c r="KX668" i="21"/>
  <c r="KX669" i="21"/>
  <c r="KX670" i="21"/>
  <c r="KX671" i="21"/>
  <c r="KX672" i="21"/>
  <c r="KX648" i="21"/>
  <c r="KX647" i="21"/>
  <c r="KU646" i="21"/>
  <c r="KX646" i="21"/>
  <c r="KV646" i="21"/>
  <c r="KU816" i="21"/>
  <c r="L144" i="2"/>
  <c r="G134" i="20"/>
  <c r="G135" i="20"/>
  <c r="G146" i="20"/>
  <c r="G158" i="20"/>
  <c r="G170" i="20"/>
  <c r="G182" i="20"/>
  <c r="G194" i="20"/>
  <c r="G206" i="20"/>
  <c r="G218" i="20"/>
  <c r="G230" i="20"/>
  <c r="G242" i="20"/>
  <c r="G254" i="20"/>
  <c r="G266" i="20"/>
  <c r="G278" i="20"/>
  <c r="G290" i="20"/>
  <c r="G3" i="20"/>
  <c r="G14" i="20"/>
  <c r="G26" i="20"/>
  <c r="G38" i="20"/>
  <c r="G50" i="20"/>
  <c r="G51" i="20"/>
  <c r="G62" i="20"/>
  <c r="G74" i="20"/>
  <c r="G86" i="20"/>
  <c r="G98" i="20"/>
  <c r="G110" i="20"/>
  <c r="G122" i="20"/>
  <c r="G123" i="20"/>
  <c r="F303" i="20"/>
  <c r="D303" i="20"/>
  <c r="B303" i="20"/>
  <c r="G138" i="20" s="1"/>
  <c r="E3" i="20"/>
  <c r="E4" i="20"/>
  <c r="E5" i="20"/>
  <c r="E6" i="20"/>
  <c r="E8" i="20"/>
  <c r="E9" i="20"/>
  <c r="E10" i="20"/>
  <c r="E11" i="20"/>
  <c r="E12" i="20"/>
  <c r="E13" i="20"/>
  <c r="E14" i="20"/>
  <c r="E16" i="20"/>
  <c r="E17" i="20"/>
  <c r="E18" i="20"/>
  <c r="E19" i="20"/>
  <c r="E20" i="20"/>
  <c r="E21" i="20"/>
  <c r="E22" i="20"/>
  <c r="E23" i="20"/>
  <c r="E24" i="20"/>
  <c r="E25" i="20"/>
  <c r="E26" i="20"/>
  <c r="E28" i="20"/>
  <c r="E29" i="20"/>
  <c r="E30" i="20"/>
  <c r="E31" i="20"/>
  <c r="E32" i="20"/>
  <c r="E33" i="20"/>
  <c r="E34" i="20"/>
  <c r="E35" i="20"/>
  <c r="E36" i="20"/>
  <c r="E37" i="20"/>
  <c r="E38" i="20"/>
  <c r="E40" i="20"/>
  <c r="E41" i="20"/>
  <c r="E42" i="20"/>
  <c r="E43" i="20"/>
  <c r="E44" i="20"/>
  <c r="E45" i="20"/>
  <c r="E46" i="20"/>
  <c r="E47" i="20"/>
  <c r="E48" i="20"/>
  <c r="E49" i="20"/>
  <c r="E50" i="20"/>
  <c r="E52" i="20"/>
  <c r="E53" i="20"/>
  <c r="E54" i="20"/>
  <c r="E55" i="20"/>
  <c r="E56" i="20"/>
  <c r="E57" i="20"/>
  <c r="E58" i="20"/>
  <c r="E59" i="20"/>
  <c r="E60" i="20"/>
  <c r="E61" i="20"/>
  <c r="E62" i="20"/>
  <c r="E64" i="20"/>
  <c r="E65" i="20"/>
  <c r="E66" i="20"/>
  <c r="E67" i="20"/>
  <c r="E68" i="20"/>
  <c r="E69" i="20"/>
  <c r="E70" i="20"/>
  <c r="E71" i="20"/>
  <c r="E72" i="20"/>
  <c r="E73" i="20"/>
  <c r="E74" i="20"/>
  <c r="E76" i="20"/>
  <c r="E77" i="20"/>
  <c r="E78" i="20"/>
  <c r="E79" i="20"/>
  <c r="E80" i="20"/>
  <c r="E81" i="20"/>
  <c r="E82" i="20"/>
  <c r="E83" i="20"/>
  <c r="E84" i="20"/>
  <c r="E85" i="20"/>
  <c r="E86" i="20"/>
  <c r="E88" i="20"/>
  <c r="E89" i="20"/>
  <c r="E90" i="20"/>
  <c r="E91" i="20"/>
  <c r="E92" i="20"/>
  <c r="E93" i="20"/>
  <c r="E94" i="20"/>
  <c r="E95" i="20"/>
  <c r="E96" i="20"/>
  <c r="E97" i="20"/>
  <c r="E98" i="20"/>
  <c r="E100" i="20"/>
  <c r="E101" i="20"/>
  <c r="E102" i="20"/>
  <c r="E103" i="20"/>
  <c r="E104" i="20"/>
  <c r="E105" i="20"/>
  <c r="E106" i="20"/>
  <c r="E107" i="20"/>
  <c r="E108" i="20"/>
  <c r="E109" i="20"/>
  <c r="E110" i="20"/>
  <c r="E112" i="20"/>
  <c r="E113" i="20"/>
  <c r="E114" i="20"/>
  <c r="E115" i="20"/>
  <c r="E116" i="20"/>
  <c r="E117" i="20"/>
  <c r="E118" i="20"/>
  <c r="E119" i="20"/>
  <c r="E120" i="20"/>
  <c r="E121" i="20"/>
  <c r="E122" i="20"/>
  <c r="E124" i="20"/>
  <c r="E125" i="20"/>
  <c r="E126" i="20"/>
  <c r="E127" i="20"/>
  <c r="E128" i="20"/>
  <c r="E129" i="20"/>
  <c r="E130" i="20"/>
  <c r="E131" i="20"/>
  <c r="E132" i="20"/>
  <c r="E133" i="20"/>
  <c r="E134" i="20"/>
  <c r="E136" i="20"/>
  <c r="E137" i="20"/>
  <c r="E138" i="20"/>
  <c r="E139" i="20"/>
  <c r="E140" i="20"/>
  <c r="E141" i="20"/>
  <c r="E142" i="20"/>
  <c r="E143" i="20"/>
  <c r="E144" i="20"/>
  <c r="E145" i="20"/>
  <c r="E146" i="20"/>
  <c r="E148" i="20"/>
  <c r="E149" i="20"/>
  <c r="E150" i="20"/>
  <c r="E151" i="20"/>
  <c r="E152" i="20"/>
  <c r="E153" i="20"/>
  <c r="E154" i="20"/>
  <c r="E155" i="20"/>
  <c r="E156" i="20"/>
  <c r="E157" i="20"/>
  <c r="E158" i="20"/>
  <c r="E160" i="20"/>
  <c r="E161" i="20"/>
  <c r="E162" i="20"/>
  <c r="E163" i="20"/>
  <c r="E164" i="20"/>
  <c r="E165" i="20"/>
  <c r="E166" i="20"/>
  <c r="E167" i="20"/>
  <c r="E168" i="20"/>
  <c r="E169" i="20"/>
  <c r="E170" i="20"/>
  <c r="E172" i="20"/>
  <c r="E173" i="20"/>
  <c r="E174" i="20"/>
  <c r="E175" i="20"/>
  <c r="E176" i="20"/>
  <c r="E177" i="20"/>
  <c r="E178" i="20"/>
  <c r="E179" i="20"/>
  <c r="E180" i="20"/>
  <c r="E181" i="20"/>
  <c r="E182" i="20"/>
  <c r="E184" i="20"/>
  <c r="E185" i="20"/>
  <c r="E186" i="20"/>
  <c r="E187" i="20"/>
  <c r="E188" i="20"/>
  <c r="E189" i="20"/>
  <c r="E190" i="20"/>
  <c r="E191" i="20"/>
  <c r="E192" i="20"/>
  <c r="E193" i="20"/>
  <c r="E194" i="20"/>
  <c r="E196" i="20"/>
  <c r="E197" i="20"/>
  <c r="E198" i="20"/>
  <c r="E199" i="20"/>
  <c r="E200" i="20"/>
  <c r="E201" i="20"/>
  <c r="E202" i="20"/>
  <c r="E203" i="20"/>
  <c r="E204" i="20"/>
  <c r="E205" i="20"/>
  <c r="E206" i="20"/>
  <c r="E208" i="20"/>
  <c r="E209" i="20"/>
  <c r="E210" i="20"/>
  <c r="E211" i="20"/>
  <c r="E212" i="20"/>
  <c r="E213" i="20"/>
  <c r="E214" i="20"/>
  <c r="E215" i="20"/>
  <c r="E216" i="20"/>
  <c r="E217" i="20"/>
  <c r="E218" i="20"/>
  <c r="E220" i="20"/>
  <c r="E221" i="20"/>
  <c r="E222" i="20"/>
  <c r="E223" i="20"/>
  <c r="E224" i="20"/>
  <c r="E225" i="20"/>
  <c r="E226" i="20"/>
  <c r="E227" i="20"/>
  <c r="E228" i="20"/>
  <c r="E229" i="20"/>
  <c r="E230" i="20"/>
  <c r="E232" i="20"/>
  <c r="E233" i="20"/>
  <c r="E234" i="20"/>
  <c r="E235" i="20"/>
  <c r="E236" i="20"/>
  <c r="E237" i="20"/>
  <c r="E238" i="20"/>
  <c r="E239" i="20"/>
  <c r="E240" i="20"/>
  <c r="E241" i="20"/>
  <c r="E242" i="20"/>
  <c r="E244" i="20"/>
  <c r="E245" i="20"/>
  <c r="E246" i="20"/>
  <c r="E247" i="20"/>
  <c r="E248" i="20"/>
  <c r="E249" i="20"/>
  <c r="E250" i="20"/>
  <c r="E251" i="20"/>
  <c r="E252" i="20"/>
  <c r="E253" i="20"/>
  <c r="E254" i="20"/>
  <c r="E256" i="20"/>
  <c r="E257" i="20"/>
  <c r="E258" i="20"/>
  <c r="E259" i="20"/>
  <c r="E260" i="20"/>
  <c r="E261" i="20"/>
  <c r="E262" i="20"/>
  <c r="E263" i="20"/>
  <c r="E264" i="20"/>
  <c r="E265" i="20"/>
  <c r="E266" i="20"/>
  <c r="E269" i="20"/>
  <c r="E270" i="20"/>
  <c r="E271" i="20"/>
  <c r="E272" i="20"/>
  <c r="E273" i="20"/>
  <c r="E274" i="20"/>
  <c r="E275" i="20"/>
  <c r="E276" i="20"/>
  <c r="E277" i="20"/>
  <c r="E278" i="20"/>
  <c r="E281" i="20"/>
  <c r="E282" i="20"/>
  <c r="E283" i="20"/>
  <c r="E284" i="20"/>
  <c r="E285" i="20"/>
  <c r="E286" i="20"/>
  <c r="E287" i="20"/>
  <c r="E288" i="20"/>
  <c r="E289" i="20"/>
  <c r="E290" i="20"/>
  <c r="E293" i="20"/>
  <c r="E294" i="20"/>
  <c r="E295" i="20"/>
  <c r="E296" i="20"/>
  <c r="E297" i="20"/>
  <c r="E298" i="20"/>
  <c r="E299" i="20"/>
  <c r="E300" i="20"/>
  <c r="E301" i="20"/>
  <c r="E7" i="20"/>
  <c r="H60" i="2"/>
  <c r="G60" i="2"/>
  <c r="F60" i="2"/>
  <c r="F144" i="2" s="1"/>
  <c r="E60" i="2"/>
  <c r="G92" i="7"/>
  <c r="D164" i="1"/>
  <c r="D163" i="1"/>
  <c r="D165" i="1"/>
  <c r="D166" i="1"/>
  <c r="D167" i="1"/>
  <c r="D168" i="1"/>
  <c r="D169" i="1"/>
  <c r="D170" i="1"/>
  <c r="D171" i="1"/>
  <c r="D172" i="1"/>
  <c r="D173" i="1"/>
  <c r="D174" i="1"/>
  <c r="D175" i="1"/>
  <c r="D176" i="1"/>
  <c r="E164" i="1"/>
  <c r="F164" i="1"/>
  <c r="G164" i="1"/>
  <c r="E165" i="1"/>
  <c r="F165" i="1"/>
  <c r="G165" i="1"/>
  <c r="E166" i="1"/>
  <c r="F166" i="1"/>
  <c r="G166" i="1"/>
  <c r="H167" i="1"/>
  <c r="E167" i="1"/>
  <c r="F167" i="1"/>
  <c r="G167" i="1"/>
  <c r="E168" i="1"/>
  <c r="F168" i="1"/>
  <c r="G168" i="1"/>
  <c r="E169" i="1"/>
  <c r="F169" i="1"/>
  <c r="G169" i="1"/>
  <c r="E170" i="1"/>
  <c r="F170" i="1"/>
  <c r="G170" i="1"/>
  <c r="E171" i="1"/>
  <c r="F171" i="1"/>
  <c r="G171" i="1"/>
  <c r="H171" i="1"/>
  <c r="E172" i="1"/>
  <c r="F172" i="1"/>
  <c r="G172" i="1"/>
  <c r="H172" i="1"/>
  <c r="E173" i="1"/>
  <c r="F173" i="1"/>
  <c r="G173" i="1"/>
  <c r="H173" i="1"/>
  <c r="E174" i="1"/>
  <c r="F174" i="1"/>
  <c r="G174" i="1"/>
  <c r="H174" i="1"/>
  <c r="H175" i="1"/>
  <c r="E175" i="1"/>
  <c r="F175" i="1"/>
  <c r="G175" i="1"/>
  <c r="E176" i="1"/>
  <c r="F176" i="1"/>
  <c r="G176" i="1"/>
  <c r="H176" i="1"/>
  <c r="H169" i="1"/>
  <c r="H170" i="1"/>
  <c r="H164" i="1"/>
  <c r="H165" i="1"/>
  <c r="H166" i="1"/>
  <c r="J208" i="1"/>
  <c r="H168" i="1"/>
  <c r="K151" i="1"/>
  <c r="K150" i="1"/>
  <c r="J151" i="1"/>
  <c r="J150" i="1"/>
  <c r="J128" i="7"/>
  <c r="J108" i="7"/>
  <c r="I108" i="7"/>
  <c r="J99" i="7"/>
  <c r="I99" i="7"/>
  <c r="G106" i="7"/>
  <c r="G107" i="7"/>
  <c r="G105" i="7"/>
  <c r="G104" i="7"/>
  <c r="G103" i="7"/>
  <c r="G96" i="7"/>
  <c r="G97" i="7"/>
  <c r="G98" i="7"/>
  <c r="G95" i="7"/>
  <c r="M81" i="4"/>
  <c r="O80" i="4"/>
  <c r="M117" i="4"/>
  <c r="O116" i="4"/>
  <c r="N116" i="4"/>
  <c r="M116" i="4"/>
  <c r="G136" i="7"/>
  <c r="G135" i="7"/>
  <c r="G134" i="7"/>
  <c r="G120" i="7"/>
  <c r="G119" i="7"/>
  <c r="G118" i="7"/>
  <c r="G117" i="7"/>
  <c r="G116" i="7"/>
  <c r="J163" i="7"/>
  <c r="I163" i="7"/>
  <c r="J162" i="7"/>
  <c r="I162" i="7"/>
  <c r="J161" i="7"/>
  <c r="I161" i="7"/>
  <c r="J160" i="7"/>
  <c r="I160" i="7"/>
  <c r="J157" i="7"/>
  <c r="I157" i="7"/>
  <c r="J156" i="7"/>
  <c r="I156" i="7"/>
  <c r="J155" i="7"/>
  <c r="I155" i="7"/>
  <c r="J154" i="7"/>
  <c r="I154" i="7"/>
  <c r="J151" i="7"/>
  <c r="I151" i="7"/>
  <c r="J150" i="7"/>
  <c r="I150" i="7"/>
  <c r="J149" i="7"/>
  <c r="I149" i="7"/>
  <c r="J148" i="7"/>
  <c r="I148" i="7"/>
  <c r="G59" i="7"/>
  <c r="G52" i="7"/>
  <c r="G45" i="7"/>
  <c r="G115" i="7"/>
  <c r="E53" i="1"/>
  <c r="F53" i="1"/>
  <c r="G53" i="1"/>
  <c r="H53" i="1"/>
  <c r="D53" i="1"/>
  <c r="E91" i="1"/>
  <c r="D103" i="1"/>
  <c r="D108" i="1"/>
  <c r="D109" i="1"/>
  <c r="D110" i="1"/>
  <c r="E49" i="1"/>
  <c r="E51" i="1" s="1"/>
  <c r="F49" i="1"/>
  <c r="G49" i="1"/>
  <c r="H49" i="1"/>
  <c r="K49" i="1" s="1"/>
  <c r="F25" i="1"/>
  <c r="G25" i="1"/>
  <c r="H25" i="1"/>
  <c r="K142" i="1"/>
  <c r="J142" i="1"/>
  <c r="K136" i="1"/>
  <c r="J136" i="1"/>
  <c r="K101" i="1"/>
  <c r="J101" i="1"/>
  <c r="J196" i="1" s="1"/>
  <c r="K100" i="1"/>
  <c r="J100" i="1"/>
  <c r="J195" i="1" s="1"/>
  <c r="K99" i="1"/>
  <c r="J99" i="1"/>
  <c r="J194" i="1" s="1"/>
  <c r="K98" i="1"/>
  <c r="J98" i="1"/>
  <c r="J193" i="1" s="1"/>
  <c r="K97" i="1"/>
  <c r="J97" i="1"/>
  <c r="K96" i="1"/>
  <c r="J96" i="1"/>
  <c r="K95" i="1"/>
  <c r="J95" i="1"/>
  <c r="J139" i="1" s="1"/>
  <c r="K94" i="1"/>
  <c r="J94" i="1"/>
  <c r="J138" i="1" s="1"/>
  <c r="K90" i="1"/>
  <c r="J90" i="1"/>
  <c r="K89" i="1"/>
  <c r="J89" i="1"/>
  <c r="K88" i="1"/>
  <c r="J88" i="1"/>
  <c r="K87" i="1"/>
  <c r="J87" i="1"/>
  <c r="K86" i="1"/>
  <c r="J86" i="1"/>
  <c r="K85" i="1"/>
  <c r="J85" i="1"/>
  <c r="J113" i="1" s="1"/>
  <c r="K84" i="1"/>
  <c r="J84" i="1"/>
  <c r="J112" i="1" s="1"/>
  <c r="K83" i="1"/>
  <c r="J83" i="1"/>
  <c r="K82" i="1"/>
  <c r="J82" i="1"/>
  <c r="J133" i="1" s="1"/>
  <c r="K81" i="1"/>
  <c r="J81" i="1"/>
  <c r="J110" i="1" s="1"/>
  <c r="K80" i="1"/>
  <c r="J80" i="1"/>
  <c r="J131" i="1" s="1"/>
  <c r="K79" i="1"/>
  <c r="J79" i="1"/>
  <c r="J108" i="1" s="1"/>
  <c r="F91" i="1"/>
  <c r="G91" i="1"/>
  <c r="H91" i="1"/>
  <c r="E63" i="1"/>
  <c r="F63" i="1"/>
  <c r="G63" i="1"/>
  <c r="H63" i="1"/>
  <c r="K73" i="1"/>
  <c r="J73" i="1"/>
  <c r="K72" i="1"/>
  <c r="J72" i="1"/>
  <c r="K71" i="1"/>
  <c r="J71" i="1"/>
  <c r="K70" i="1"/>
  <c r="J70" i="1"/>
  <c r="K69" i="1"/>
  <c r="J69" i="1"/>
  <c r="K68" i="1"/>
  <c r="J68" i="1"/>
  <c r="K67" i="1"/>
  <c r="J67" i="1"/>
  <c r="K66" i="1"/>
  <c r="J66" i="1"/>
  <c r="K62" i="1"/>
  <c r="J62" i="1"/>
  <c r="K61" i="1"/>
  <c r="J61" i="1"/>
  <c r="J176" i="1" s="1"/>
  <c r="K60" i="1"/>
  <c r="J60" i="1"/>
  <c r="J175" i="1" s="1"/>
  <c r="K59" i="1"/>
  <c r="J59" i="1"/>
  <c r="J174" i="1" s="1"/>
  <c r="K58" i="1"/>
  <c r="J58" i="1"/>
  <c r="J173" i="1" s="1"/>
  <c r="K57" i="1"/>
  <c r="J57" i="1"/>
  <c r="K56" i="1"/>
  <c r="J56" i="1"/>
  <c r="J171" i="1" s="1"/>
  <c r="K48" i="1"/>
  <c r="J48" i="1"/>
  <c r="J157" i="1" s="1"/>
  <c r="K47" i="1"/>
  <c r="J47" i="1"/>
  <c r="J156" i="1" s="1"/>
  <c r="K46" i="1"/>
  <c r="J46" i="1"/>
  <c r="K45" i="1"/>
  <c r="J45" i="1"/>
  <c r="J183" i="1" s="1"/>
  <c r="K44" i="1"/>
  <c r="J44" i="1"/>
  <c r="J182" i="1" s="1"/>
  <c r="K43" i="1"/>
  <c r="J43" i="1"/>
  <c r="K42" i="1"/>
  <c r="J42" i="1"/>
  <c r="J181" i="1" s="1"/>
  <c r="K41" i="1"/>
  <c r="J41" i="1"/>
  <c r="J180" i="1" s="1"/>
  <c r="K40" i="1"/>
  <c r="J40" i="1"/>
  <c r="K39" i="1"/>
  <c r="J39" i="1"/>
  <c r="J158" i="1" s="1"/>
  <c r="K38" i="1"/>
  <c r="J38" i="1"/>
  <c r="J189" i="1" s="1"/>
  <c r="J13" i="1"/>
  <c r="J188" i="1" s="1"/>
  <c r="K37" i="1"/>
  <c r="J37" i="1"/>
  <c r="K36" i="1"/>
  <c r="J36" i="1"/>
  <c r="K35" i="1"/>
  <c r="J35" i="1"/>
  <c r="K34" i="1"/>
  <c r="J34" i="1"/>
  <c r="K33" i="1"/>
  <c r="J33" i="1"/>
  <c r="K32" i="1"/>
  <c r="J32" i="1"/>
  <c r="K31" i="1"/>
  <c r="J31" i="1"/>
  <c r="K30" i="1"/>
  <c r="J30" i="1"/>
  <c r="K29" i="1"/>
  <c r="J29" i="1"/>
  <c r="K28" i="1"/>
  <c r="J28" i="1"/>
  <c r="J155" i="1" s="1"/>
  <c r="K24" i="1"/>
  <c r="J24" i="1"/>
  <c r="K23" i="1"/>
  <c r="J23" i="1"/>
  <c r="K22" i="1"/>
  <c r="J22" i="1"/>
  <c r="K21" i="1"/>
  <c r="J21" i="1"/>
  <c r="K20" i="1"/>
  <c r="J20" i="1"/>
  <c r="K19" i="1"/>
  <c r="J19" i="1"/>
  <c r="K18" i="1"/>
  <c r="J18" i="1"/>
  <c r="K17" i="1"/>
  <c r="J17" i="1"/>
  <c r="J168" i="1" s="1"/>
  <c r="K16" i="1"/>
  <c r="J16" i="1"/>
  <c r="J170" i="1" s="1"/>
  <c r="K15" i="1"/>
  <c r="J15" i="1"/>
  <c r="J159" i="1" s="1"/>
  <c r="K14" i="1"/>
  <c r="J14" i="1"/>
  <c r="J169" i="1" s="1"/>
  <c r="K13" i="1"/>
  <c r="K12" i="1"/>
  <c r="J12" i="1"/>
  <c r="K11" i="1"/>
  <c r="J11" i="1"/>
  <c r="K10" i="1"/>
  <c r="J10" i="1"/>
  <c r="K9" i="1"/>
  <c r="J9" i="1"/>
  <c r="J166" i="1" s="1"/>
  <c r="K8" i="1"/>
  <c r="J8" i="1"/>
  <c r="K7" i="1"/>
  <c r="J7" i="1"/>
  <c r="J165" i="1" s="1"/>
  <c r="K6" i="1"/>
  <c r="J6" i="1"/>
  <c r="K5" i="1"/>
  <c r="J5" i="1"/>
  <c r="J164" i="1" s="1"/>
  <c r="J4" i="1"/>
  <c r="J163" i="1" s="1"/>
  <c r="J167" i="1"/>
  <c r="J149" i="1"/>
  <c r="J141" i="1"/>
  <c r="J140" i="1"/>
  <c r="J117" i="1"/>
  <c r="J126" i="1"/>
  <c r="J116" i="1"/>
  <c r="N8" i="3"/>
  <c r="G183" i="1"/>
  <c r="G180" i="1"/>
  <c r="G181" i="1"/>
  <c r="G182" i="1"/>
  <c r="F183" i="1"/>
  <c r="F180" i="1"/>
  <c r="F181" i="1"/>
  <c r="F182" i="1"/>
  <c r="E183" i="1"/>
  <c r="D183" i="1"/>
  <c r="E182" i="1"/>
  <c r="D182" i="1"/>
  <c r="E181" i="1"/>
  <c r="D181" i="1"/>
  <c r="D180" i="1"/>
  <c r="E180" i="1"/>
  <c r="H189" i="1"/>
  <c r="G189" i="1"/>
  <c r="F189" i="1"/>
  <c r="E189" i="1"/>
  <c r="D189" i="1"/>
  <c r="D188" i="1"/>
  <c r="H188" i="1"/>
  <c r="G188" i="1"/>
  <c r="F188" i="1"/>
  <c r="E188" i="1"/>
  <c r="H196" i="1"/>
  <c r="G196" i="1"/>
  <c r="F196" i="1"/>
  <c r="E196" i="1"/>
  <c r="E193" i="1"/>
  <c r="E194" i="1"/>
  <c r="E195" i="1"/>
  <c r="D196" i="1"/>
  <c r="H195" i="1"/>
  <c r="G195" i="1"/>
  <c r="F195" i="1"/>
  <c r="D195" i="1"/>
  <c r="H194" i="1"/>
  <c r="G194" i="1"/>
  <c r="F194" i="1"/>
  <c r="D194" i="1"/>
  <c r="H193" i="1"/>
  <c r="D193" i="1"/>
  <c r="G193" i="1"/>
  <c r="F193" i="1"/>
  <c r="D112" i="1"/>
  <c r="E112" i="1"/>
  <c r="F112" i="1"/>
  <c r="G112" i="1"/>
  <c r="H112" i="1"/>
  <c r="D113" i="1"/>
  <c r="E113" i="1"/>
  <c r="F113" i="1"/>
  <c r="G113" i="1"/>
  <c r="H113" i="1"/>
  <c r="H126" i="1"/>
  <c r="G126" i="1"/>
  <c r="F126" i="1"/>
  <c r="E126" i="1"/>
  <c r="D126" i="1"/>
  <c r="H124" i="1"/>
  <c r="D124" i="1"/>
  <c r="G124" i="1"/>
  <c r="F124" i="1"/>
  <c r="E124" i="1"/>
  <c r="H123" i="1"/>
  <c r="G123" i="1"/>
  <c r="F123" i="1"/>
  <c r="E123" i="1"/>
  <c r="D123" i="1"/>
  <c r="H122" i="1"/>
  <c r="D122" i="1"/>
  <c r="G122" i="1"/>
  <c r="F122" i="1"/>
  <c r="E122" i="1"/>
  <c r="H121" i="1"/>
  <c r="G121" i="1"/>
  <c r="F121" i="1"/>
  <c r="E121" i="1"/>
  <c r="D121" i="1"/>
  <c r="E109" i="1"/>
  <c r="F109" i="1"/>
  <c r="G109" i="1"/>
  <c r="H109" i="1"/>
  <c r="E110" i="1"/>
  <c r="F110" i="1"/>
  <c r="G110" i="1"/>
  <c r="H110" i="1"/>
  <c r="D111" i="1"/>
  <c r="E111" i="1"/>
  <c r="F111" i="1"/>
  <c r="G111" i="1"/>
  <c r="H111" i="1"/>
  <c r="D115" i="1"/>
  <c r="H115" i="1"/>
  <c r="E115" i="1"/>
  <c r="F115" i="1"/>
  <c r="G115" i="1"/>
  <c r="D116" i="1"/>
  <c r="E116" i="1"/>
  <c r="F116" i="1"/>
  <c r="G116" i="1"/>
  <c r="H116" i="1"/>
  <c r="D117" i="1"/>
  <c r="E117" i="1"/>
  <c r="F117" i="1"/>
  <c r="G117" i="1"/>
  <c r="H117" i="1"/>
  <c r="H108" i="1"/>
  <c r="G108" i="1"/>
  <c r="F108" i="1"/>
  <c r="E108" i="1"/>
  <c r="G149" i="1"/>
  <c r="F149" i="1"/>
  <c r="E149" i="1"/>
  <c r="D149" i="1"/>
  <c r="D148" i="1"/>
  <c r="G148" i="1"/>
  <c r="F148" i="1"/>
  <c r="E148" i="1"/>
  <c r="H163" i="1"/>
  <c r="G163" i="1"/>
  <c r="F163" i="1"/>
  <c r="E163" i="1"/>
  <c r="H159" i="1"/>
  <c r="G159" i="1"/>
  <c r="G155" i="1"/>
  <c r="G156" i="1"/>
  <c r="G157" i="1"/>
  <c r="G158" i="1"/>
  <c r="F159" i="1"/>
  <c r="E159" i="1"/>
  <c r="D159" i="1"/>
  <c r="H158" i="1"/>
  <c r="F158" i="1"/>
  <c r="E158" i="1"/>
  <c r="D158" i="1"/>
  <c r="H157" i="1"/>
  <c r="F157" i="1"/>
  <c r="E157" i="1"/>
  <c r="D157" i="1"/>
  <c r="H156" i="1"/>
  <c r="F156" i="1"/>
  <c r="E156" i="1"/>
  <c r="D156" i="1"/>
  <c r="H155" i="1"/>
  <c r="F155" i="1"/>
  <c r="E155" i="1"/>
  <c r="D155" i="1"/>
  <c r="D139" i="1"/>
  <c r="E139" i="1"/>
  <c r="F139" i="1"/>
  <c r="G139" i="1"/>
  <c r="H139" i="1"/>
  <c r="D140" i="1"/>
  <c r="E140" i="1"/>
  <c r="F140" i="1"/>
  <c r="G140" i="1"/>
  <c r="H140" i="1"/>
  <c r="D141" i="1"/>
  <c r="E141" i="1"/>
  <c r="F141" i="1"/>
  <c r="G141" i="1"/>
  <c r="H141" i="1"/>
  <c r="D131" i="1"/>
  <c r="E131" i="1"/>
  <c r="F131" i="1"/>
  <c r="G131" i="1"/>
  <c r="H131" i="1"/>
  <c r="D132" i="1"/>
  <c r="E132" i="1"/>
  <c r="F132" i="1"/>
  <c r="G132" i="1"/>
  <c r="H132" i="1"/>
  <c r="D133" i="1"/>
  <c r="E133" i="1"/>
  <c r="F133" i="1"/>
  <c r="G133" i="1"/>
  <c r="H133" i="1"/>
  <c r="D134" i="1"/>
  <c r="E134" i="1"/>
  <c r="F134" i="1"/>
  <c r="G134" i="1"/>
  <c r="H134" i="1"/>
  <c r="D135" i="1"/>
  <c r="E135" i="1"/>
  <c r="F135" i="1"/>
  <c r="G135" i="1"/>
  <c r="H135" i="1"/>
  <c r="H130" i="1"/>
  <c r="D130" i="1"/>
  <c r="G130" i="1"/>
  <c r="F130" i="1"/>
  <c r="E130" i="1"/>
  <c r="D91" i="1"/>
  <c r="D51" i="1"/>
  <c r="K223" i="1"/>
  <c r="K222" i="1"/>
  <c r="K221" i="1"/>
  <c r="K220" i="1"/>
  <c r="K217" i="1"/>
  <c r="K216" i="1"/>
  <c r="K215" i="1"/>
  <c r="K214" i="1"/>
  <c r="K211" i="1"/>
  <c r="K210" i="1"/>
  <c r="K209" i="1"/>
  <c r="K208" i="1"/>
  <c r="K4" i="1"/>
  <c r="O77" i="4"/>
  <c r="O74" i="4"/>
  <c r="O71" i="4"/>
  <c r="O68" i="4"/>
  <c r="O65" i="4"/>
  <c r="O62" i="4"/>
  <c r="O56" i="4"/>
  <c r="O113" i="4"/>
  <c r="O110" i="4"/>
  <c r="O100" i="4"/>
  <c r="M77" i="4"/>
  <c r="M74" i="4"/>
  <c r="M71" i="4"/>
  <c r="M68" i="4"/>
  <c r="M65" i="4"/>
  <c r="M62" i="4"/>
  <c r="M56" i="4"/>
  <c r="M80" i="4" s="1"/>
  <c r="M113" i="4"/>
  <c r="M110" i="4"/>
  <c r="M100" i="4"/>
  <c r="O97" i="4"/>
  <c r="M97" i="4"/>
  <c r="W19" i="3"/>
  <c r="V15" i="3" s="1"/>
  <c r="P6" i="3"/>
  <c r="Q6" i="3" s="1"/>
  <c r="P7" i="3"/>
  <c r="Q7" i="3"/>
  <c r="P8" i="3"/>
  <c r="Q8" i="3" s="1"/>
  <c r="P9" i="3"/>
  <c r="Q9" i="3" s="1"/>
  <c r="P5" i="3"/>
  <c r="Q5" i="3" s="1"/>
  <c r="T6" i="3"/>
  <c r="T7" i="3"/>
  <c r="T8" i="3"/>
  <c r="T9" i="3"/>
  <c r="T5" i="3"/>
  <c r="N9" i="3"/>
  <c r="N7" i="3"/>
  <c r="N6" i="3"/>
  <c r="N5" i="3"/>
  <c r="K7" i="3"/>
  <c r="K6" i="3"/>
  <c r="K5" i="3"/>
  <c r="M78" i="4"/>
  <c r="M75" i="4"/>
  <c r="M72" i="4"/>
  <c r="M69" i="4"/>
  <c r="M66" i="4"/>
  <c r="M63" i="4"/>
  <c r="M57" i="4"/>
  <c r="K17" i="3"/>
  <c r="K18" i="3"/>
  <c r="K19" i="3"/>
  <c r="K116" i="2"/>
  <c r="K104" i="2"/>
  <c r="D10" i="4"/>
  <c r="M114" i="4"/>
  <c r="M111" i="4"/>
  <c r="M101" i="4"/>
  <c r="M98" i="4"/>
  <c r="M49" i="4"/>
  <c r="D45" i="4"/>
  <c r="D17" i="4"/>
  <c r="J223" i="1"/>
  <c r="J222" i="1"/>
  <c r="J221" i="1"/>
  <c r="J220" i="1"/>
  <c r="J217" i="1"/>
  <c r="J216" i="1"/>
  <c r="J215" i="1"/>
  <c r="J214" i="1"/>
  <c r="J211" i="1"/>
  <c r="J210" i="1"/>
  <c r="J209" i="1"/>
  <c r="E74" i="1"/>
  <c r="F74" i="1"/>
  <c r="G74" i="1"/>
  <c r="H74" i="1"/>
  <c r="D74" i="1"/>
  <c r="D63" i="1"/>
  <c r="K63" i="1" s="1"/>
  <c r="E138" i="1"/>
  <c r="F138" i="1"/>
  <c r="G138" i="1"/>
  <c r="F114" i="1"/>
  <c r="G114" i="1"/>
  <c r="E114" i="1"/>
  <c r="H103" i="1"/>
  <c r="D138" i="1"/>
  <c r="H138" i="1"/>
  <c r="D147" i="1"/>
  <c r="G147" i="1"/>
  <c r="E147" i="1"/>
  <c r="F147" i="1"/>
  <c r="D125" i="1"/>
  <c r="D114" i="1"/>
  <c r="H114" i="1"/>
  <c r="E103" i="1"/>
  <c r="E125" i="1"/>
  <c r="G103" i="1"/>
  <c r="G125" i="1"/>
  <c r="F103" i="1"/>
  <c r="F125" i="1"/>
  <c r="H125" i="1"/>
  <c r="J102" i="1"/>
  <c r="K102" i="1"/>
  <c r="K142" i="2"/>
  <c r="K173" i="2"/>
  <c r="K185" i="2"/>
  <c r="K58" i="2"/>
  <c r="K64" i="2"/>
  <c r="E144" i="2" l="1"/>
  <c r="E80" i="4"/>
  <c r="D82" i="4"/>
  <c r="H11" i="5" s="1"/>
  <c r="C17" i="7" a="1"/>
  <c r="C17" i="7" s="1"/>
  <c r="C38" i="7" a="1"/>
  <c r="C38" i="7" s="1"/>
  <c r="E23" i="2" s="1"/>
  <c r="P13" i="3"/>
  <c r="G144" i="2"/>
  <c r="Q13" i="3"/>
  <c r="H144" i="2"/>
  <c r="C54" i="7"/>
  <c r="D177" i="1"/>
  <c r="I22" i="7"/>
  <c r="F70" i="2"/>
  <c r="K41" i="4"/>
  <c r="H27" i="4"/>
  <c r="F13" i="4"/>
  <c r="D41" i="4"/>
  <c r="E42" i="4" s="1"/>
  <c r="E41" i="4"/>
  <c r="F42" i="4" s="1"/>
  <c r="G27" i="4"/>
  <c r="E13" i="4"/>
  <c r="I13" i="4"/>
  <c r="D34" i="4"/>
  <c r="F41" i="4"/>
  <c r="G42" i="4" s="1"/>
  <c r="F27" i="4"/>
  <c r="E6" i="4"/>
  <c r="H13" i="4"/>
  <c r="D27" i="4"/>
  <c r="G41" i="4"/>
  <c r="H42" i="4" s="1"/>
  <c r="E27" i="4"/>
  <c r="F6" i="4"/>
  <c r="D20" i="4"/>
  <c r="H41" i="4"/>
  <c r="I42" i="4" s="1"/>
  <c r="I20" i="4"/>
  <c r="G6" i="4"/>
  <c r="E34" i="4"/>
  <c r="D13" i="4"/>
  <c r="E14" i="4" s="1"/>
  <c r="E17" i="4" s="1"/>
  <c r="I41" i="4"/>
  <c r="H20" i="4"/>
  <c r="H6" i="4"/>
  <c r="E20" i="4"/>
  <c r="D6" i="4"/>
  <c r="I34" i="4"/>
  <c r="G20" i="4"/>
  <c r="I6" i="4"/>
  <c r="F20" i="4"/>
  <c r="H34" i="4"/>
  <c r="F34" i="4"/>
  <c r="G34" i="4"/>
  <c r="I27" i="4"/>
  <c r="G13" i="4"/>
  <c r="D160" i="1"/>
  <c r="C8" i="7" a="1"/>
  <c r="C8" i="7" s="1"/>
  <c r="J8" i="7" s="1"/>
  <c r="I63" i="7"/>
  <c r="F114" i="2"/>
  <c r="J147" i="7"/>
  <c r="J123" i="7"/>
  <c r="F102" i="2"/>
  <c r="F148" i="2"/>
  <c r="F90" i="2"/>
  <c r="F165" i="2"/>
  <c r="G4" i="2"/>
  <c r="G134" i="2" s="1"/>
  <c r="F96" i="2"/>
  <c r="F78" i="2"/>
  <c r="F195" i="2"/>
  <c r="F159" i="2"/>
  <c r="F202" i="2"/>
  <c r="F179" i="2"/>
  <c r="F120" i="2"/>
  <c r="J159" i="7"/>
  <c r="F84" i="2"/>
  <c r="F128" i="2"/>
  <c r="D3" i="7"/>
  <c r="D89" i="7" s="1" a="1"/>
  <c r="D89" i="7" s="1"/>
  <c r="D134" i="7" s="1"/>
  <c r="F108" i="2"/>
  <c r="J63" i="7"/>
  <c r="J94" i="7"/>
  <c r="E35" i="4"/>
  <c r="E38" i="4" s="1"/>
  <c r="E3" i="1"/>
  <c r="E129" i="1" s="1"/>
  <c r="J162" i="1"/>
  <c r="J78" i="1"/>
  <c r="J187" i="1"/>
  <c r="J102" i="7"/>
  <c r="C153" i="7"/>
  <c r="J107" i="1"/>
  <c r="J202" i="1"/>
  <c r="J139" i="7"/>
  <c r="D187" i="1"/>
  <c r="J129" i="1"/>
  <c r="J142" i="7"/>
  <c r="J153" i="7"/>
  <c r="J146" i="1"/>
  <c r="F209" i="2"/>
  <c r="F210" i="2"/>
  <c r="F211" i="2"/>
  <c r="C147" i="7"/>
  <c r="C159" i="7"/>
  <c r="D199" i="1"/>
  <c r="K78" i="1"/>
  <c r="D154" i="1"/>
  <c r="K202" i="1"/>
  <c r="K213" i="1"/>
  <c r="K27" i="1"/>
  <c r="D93" i="1"/>
  <c r="K162" i="1"/>
  <c r="D207" i="1"/>
  <c r="D219" i="1"/>
  <c r="K107" i="1"/>
  <c r="D179" i="1"/>
  <c r="D120" i="1"/>
  <c r="K187" i="1"/>
  <c r="E105" i="1"/>
  <c r="K129" i="1"/>
  <c r="D192" i="1"/>
  <c r="J199" i="1"/>
  <c r="K65" i="1"/>
  <c r="D146" i="1"/>
  <c r="J154" i="1"/>
  <c r="K199" i="1"/>
  <c r="D27" i="1"/>
  <c r="H105" i="1"/>
  <c r="G51" i="1"/>
  <c r="D78" i="1"/>
  <c r="J93" i="1"/>
  <c r="K154" i="1"/>
  <c r="D202" i="1"/>
  <c r="K207" i="1"/>
  <c r="K219" i="1"/>
  <c r="K192" i="1"/>
  <c r="K146" i="1"/>
  <c r="G105" i="1"/>
  <c r="K93" i="1"/>
  <c r="D162" i="1"/>
  <c r="J179" i="1"/>
  <c r="D213" i="1"/>
  <c r="D107" i="1"/>
  <c r="J120" i="1"/>
  <c r="K179" i="1"/>
  <c r="K120" i="1"/>
  <c r="J192" i="1"/>
  <c r="J27" i="1"/>
  <c r="J65" i="1"/>
  <c r="J134" i="1"/>
  <c r="H76" i="1"/>
  <c r="F105" i="1"/>
  <c r="G76" i="1"/>
  <c r="F76" i="1"/>
  <c r="E76" i="1"/>
  <c r="D105" i="1"/>
  <c r="D55" i="1"/>
  <c r="D76" i="1"/>
  <c r="J130" i="1"/>
  <c r="D65" i="1"/>
  <c r="K91" i="1"/>
  <c r="C114" i="7"/>
  <c r="I123" i="7"/>
  <c r="C133" i="7"/>
  <c r="I139" i="7"/>
  <c r="C80" i="7"/>
  <c r="I94" i="7"/>
  <c r="C142" i="7"/>
  <c r="C102" i="7"/>
  <c r="I114" i="7"/>
  <c r="J114" i="7"/>
  <c r="C123" i="7"/>
  <c r="I133" i="7"/>
  <c r="C55" i="7" a="1"/>
  <c r="C55" i="7" s="1"/>
  <c r="J55" i="7" s="1"/>
  <c r="C63" i="7"/>
  <c r="I80" i="7"/>
  <c r="J133" i="7"/>
  <c r="C139" i="7"/>
  <c r="I142" i="7"/>
  <c r="C94" i="7"/>
  <c r="G61" i="7"/>
  <c r="C22" i="7"/>
  <c r="J22" i="7"/>
  <c r="I54" i="7"/>
  <c r="J47" i="7"/>
  <c r="G43" i="7"/>
  <c r="J54" i="7"/>
  <c r="C47" i="7"/>
  <c r="I47" i="7"/>
  <c r="H51" i="1"/>
  <c r="K51" i="1" s="1"/>
  <c r="J111" i="1"/>
  <c r="J74" i="1"/>
  <c r="J124" i="1"/>
  <c r="J63" i="1"/>
  <c r="F51" i="1"/>
  <c r="K74" i="1"/>
  <c r="J103" i="1"/>
  <c r="J132" i="1"/>
  <c r="J25" i="1"/>
  <c r="J53" i="1"/>
  <c r="K25" i="1"/>
  <c r="S16" i="3"/>
  <c r="J109" i="1"/>
  <c r="J148" i="1"/>
  <c r="J49" i="1"/>
  <c r="K103" i="1"/>
  <c r="J147" i="1"/>
  <c r="J172" i="1"/>
  <c r="J177" i="1" s="1"/>
  <c r="C2" i="3"/>
  <c r="F173" i="2"/>
  <c r="F185" i="2"/>
  <c r="F205" i="2"/>
  <c r="O19" i="3" s="1"/>
  <c r="F203" i="2"/>
  <c r="O17" i="3" s="1"/>
  <c r="F64" i="2"/>
  <c r="F208" i="2"/>
  <c r="F204" i="2"/>
  <c r="O18" i="3" s="1"/>
  <c r="F58" i="2"/>
  <c r="D4" i="5"/>
  <c r="D40" i="5" s="1"/>
  <c r="F142" i="2"/>
  <c r="F45" i="2"/>
  <c r="D33" i="5" s="1"/>
  <c r="F30" i="2"/>
  <c r="F42" i="2"/>
  <c r="D32" i="5" s="1"/>
  <c r="K30" i="2"/>
  <c r="E45" i="2"/>
  <c r="C33" i="5" s="1"/>
  <c r="E42" i="2"/>
  <c r="C32" i="5" s="1"/>
  <c r="E64" i="2"/>
  <c r="J123" i="1"/>
  <c r="K204" i="2"/>
  <c r="S18" i="3" s="1"/>
  <c r="K182" i="1"/>
  <c r="E30" i="2"/>
  <c r="C4" i="5"/>
  <c r="C40" i="5" s="1"/>
  <c r="J122" i="1"/>
  <c r="E173" i="2"/>
  <c r="E204" i="2"/>
  <c r="N18" i="3" s="1"/>
  <c r="J135" i="1"/>
  <c r="J115" i="1"/>
  <c r="J125" i="1"/>
  <c r="K205" i="2"/>
  <c r="S19" i="3" s="1"/>
  <c r="E58" i="2"/>
  <c r="B2" i="3"/>
  <c r="G190" i="1"/>
  <c r="J91" i="1"/>
  <c r="J114" i="1"/>
  <c r="E203" i="2"/>
  <c r="N17" i="3" s="1"/>
  <c r="E185" i="2"/>
  <c r="E208" i="2"/>
  <c r="J121" i="1"/>
  <c r="E205" i="2"/>
  <c r="N19" i="3" s="1"/>
  <c r="E142" i="2"/>
  <c r="G129" i="7"/>
  <c r="G131" i="7" s="1"/>
  <c r="K203" i="2"/>
  <c r="S17" i="3" s="1"/>
  <c r="K132" i="1"/>
  <c r="K116" i="1"/>
  <c r="K155" i="1"/>
  <c r="K138" i="1"/>
  <c r="K112" i="1"/>
  <c r="K195" i="1"/>
  <c r="H152" i="1"/>
  <c r="K148" i="1"/>
  <c r="K176" i="1"/>
  <c r="K158" i="1"/>
  <c r="K163" i="1"/>
  <c r="K123" i="1"/>
  <c r="K108" i="1"/>
  <c r="K172" i="1"/>
  <c r="D143" i="1"/>
  <c r="K109" i="1"/>
  <c r="G197" i="1"/>
  <c r="F190" i="1"/>
  <c r="K169" i="1"/>
  <c r="G111" i="20"/>
  <c r="G39" i="20"/>
  <c r="G195" i="20"/>
  <c r="G267" i="20"/>
  <c r="G99" i="20"/>
  <c r="G27" i="20"/>
  <c r="G255" i="20"/>
  <c r="G183" i="20"/>
  <c r="G279" i="20"/>
  <c r="G207" i="20"/>
  <c r="G87" i="20"/>
  <c r="G15" i="20"/>
  <c r="G243" i="20"/>
  <c r="G171" i="20"/>
  <c r="G75" i="20"/>
  <c r="G231" i="20"/>
  <c r="G159" i="20"/>
  <c r="E291" i="20"/>
  <c r="E219" i="20"/>
  <c r="E147" i="20"/>
  <c r="E63" i="20"/>
  <c r="G302" i="20"/>
  <c r="C303" i="20"/>
  <c r="E28" i="4"/>
  <c r="E31" i="4" s="1"/>
  <c r="E21" i="4"/>
  <c r="E24" i="4" s="1"/>
  <c r="F80" i="4"/>
  <c r="F82" i="4" s="1"/>
  <c r="C7" i="7" a="1"/>
  <c r="C7" i="7" s="1"/>
  <c r="J7" i="7" s="1"/>
  <c r="C75" i="7" a="1"/>
  <c r="C75" i="7" s="1"/>
  <c r="J75" i="7" s="1"/>
  <c r="C68" i="7" a="1"/>
  <c r="C68" i="7" s="1"/>
  <c r="C40" i="7" a="1"/>
  <c r="C40" i="7" s="1"/>
  <c r="E33" i="2" s="1"/>
  <c r="C91" i="7" a="1"/>
  <c r="C91" i="7" s="1"/>
  <c r="J91" i="7" s="1"/>
  <c r="C24" i="7" a="1"/>
  <c r="C24" i="7" s="1"/>
  <c r="J24" i="7" s="1"/>
  <c r="K114" i="1"/>
  <c r="K134" i="1"/>
  <c r="K121" i="1"/>
  <c r="E190" i="1"/>
  <c r="G184" i="1"/>
  <c r="G177" i="1"/>
  <c r="C85" i="7" a="1"/>
  <c r="C85" i="7" s="1"/>
  <c r="C120" i="7" s="1"/>
  <c r="J120" i="7" s="1"/>
  <c r="C10" i="7" a="1"/>
  <c r="C10" i="7" s="1"/>
  <c r="J10" i="7" s="1"/>
  <c r="C13" i="7" a="1"/>
  <c r="C13" i="7" s="1"/>
  <c r="J13" i="7" s="1"/>
  <c r="C37" i="7" a="1"/>
  <c r="C37" i="7" s="1"/>
  <c r="C67" i="7" a="1"/>
  <c r="C67" i="7" s="1"/>
  <c r="C98" i="7" s="1"/>
  <c r="J98" i="7" s="1"/>
  <c r="C12" i="7" a="1"/>
  <c r="C12" i="7" s="1"/>
  <c r="C36" i="7" a="1"/>
  <c r="C36" i="7" s="1"/>
  <c r="J36" i="7" s="1"/>
  <c r="K135" i="1"/>
  <c r="K131" i="1"/>
  <c r="K157" i="1"/>
  <c r="H197" i="1"/>
  <c r="J197" i="1"/>
  <c r="K175" i="1"/>
  <c r="K167" i="1"/>
  <c r="C66" i="7" a="1"/>
  <c r="C66" i="7" s="1"/>
  <c r="C11" i="7" a="1"/>
  <c r="C11" i="7" s="1"/>
  <c r="C35" i="7" a="1"/>
  <c r="C35" i="7" s="1"/>
  <c r="E10" i="2" s="1"/>
  <c r="K125" i="1"/>
  <c r="G152" i="1"/>
  <c r="K141" i="1"/>
  <c r="F143" i="1"/>
  <c r="E160" i="1"/>
  <c r="K111" i="1"/>
  <c r="K183" i="1"/>
  <c r="J184" i="1"/>
  <c r="K165" i="1"/>
  <c r="K174" i="1"/>
  <c r="K171" i="1"/>
  <c r="K180" i="1"/>
  <c r="C140" i="7" a="1"/>
  <c r="C140" i="7" s="1"/>
  <c r="C65" i="7" a="1"/>
  <c r="C65" i="7" s="1"/>
  <c r="C116" i="7" s="1"/>
  <c r="J116" i="7" s="1"/>
  <c r="C19" i="7" a="1"/>
  <c r="C19" i="7" s="1"/>
  <c r="E151" i="2" s="1"/>
  <c r="C34" i="7" a="1"/>
  <c r="C34" i="7" s="1"/>
  <c r="E8" i="2" s="1"/>
  <c r="C90" i="7" a="1"/>
  <c r="C90" i="7" s="1"/>
  <c r="K147" i="1"/>
  <c r="C64" i="7" a="1"/>
  <c r="C64" i="7" s="1"/>
  <c r="C95" i="7" s="1"/>
  <c r="J95" i="7" s="1"/>
  <c r="C51" i="7" a="1"/>
  <c r="C51" i="7" s="1"/>
  <c r="J51" i="7" s="1"/>
  <c r="C16" i="7" a="1"/>
  <c r="C16" i="7" s="1"/>
  <c r="C32" i="7" a="1"/>
  <c r="C32" i="7" s="1"/>
  <c r="E7" i="2" s="1"/>
  <c r="C7" i="5" s="1"/>
  <c r="C84" i="7" a="1"/>
  <c r="C84" i="7" s="1"/>
  <c r="J84" i="7" s="1"/>
  <c r="C50" i="7" a="1"/>
  <c r="C50" i="7" s="1"/>
  <c r="J50" i="7" s="1"/>
  <c r="C15" i="7" a="1"/>
  <c r="C15" i="7" s="1"/>
  <c r="C27" i="7" a="1"/>
  <c r="C27" i="7" s="1"/>
  <c r="J27" i="7" s="1"/>
  <c r="C87" i="7" a="1"/>
  <c r="C87" i="7" s="1"/>
  <c r="J87" i="7" s="1"/>
  <c r="C88" i="7" a="1"/>
  <c r="C88" i="7" s="1"/>
  <c r="J88" i="7" s="1"/>
  <c r="C73" i="7" a="1"/>
  <c r="C73" i="7" s="1"/>
  <c r="E143" i="2" s="1"/>
  <c r="C83" i="7" a="1"/>
  <c r="C83" i="7" s="1"/>
  <c r="C49" i="7" a="1"/>
  <c r="C49" i="7" s="1"/>
  <c r="J49" i="7" s="1"/>
  <c r="C14" i="7" a="1"/>
  <c r="C14" i="7" s="1"/>
  <c r="C26" i="7" a="1"/>
  <c r="C26" i="7" s="1"/>
  <c r="C28" i="7" a="1"/>
  <c r="C28" i="7" s="1"/>
  <c r="J28" i="7" s="1"/>
  <c r="C74" i="7" a="1"/>
  <c r="C74" i="7" s="1"/>
  <c r="J74" i="7" s="1"/>
  <c r="C72" i="7" a="1"/>
  <c r="C72" i="7" s="1"/>
  <c r="J72" i="7" s="1"/>
  <c r="C82" i="7" a="1"/>
  <c r="C82" i="7" s="1"/>
  <c r="E137" i="2" s="1"/>
  <c r="C48" i="7" a="1"/>
  <c r="C48" i="7" s="1"/>
  <c r="J48" i="7" s="1"/>
  <c r="C29" i="7" a="1"/>
  <c r="C29" i="7" s="1"/>
  <c r="J29" i="7" s="1"/>
  <c r="C9" i="7" a="1"/>
  <c r="C9" i="7" s="1"/>
  <c r="J9" i="7" s="1"/>
  <c r="C23" i="7" a="1"/>
  <c r="C23" i="7" s="1"/>
  <c r="E5" i="2" s="1"/>
  <c r="C77" i="7" a="1"/>
  <c r="C77" i="7" s="1"/>
  <c r="J77" i="7" s="1"/>
  <c r="C31" i="7" a="1"/>
  <c r="C31" i="7" s="1"/>
  <c r="J31" i="7" s="1"/>
  <c r="C71" i="7" a="1"/>
  <c r="C71" i="7" s="1"/>
  <c r="J71" i="7" s="1"/>
  <c r="C143" i="7" a="1"/>
  <c r="C143" i="7" s="1"/>
  <c r="C144" i="7" s="1"/>
  <c r="C81" i="7" a="1"/>
  <c r="C81" i="7" s="1"/>
  <c r="C124" i="7" s="1"/>
  <c r="J124" i="7" s="1"/>
  <c r="C58" i="7" a="1"/>
  <c r="C58" i="7" s="1"/>
  <c r="J58" i="7" s="1"/>
  <c r="C6" i="7" a="1"/>
  <c r="C6" i="7" s="1"/>
  <c r="D27" i="7" a="1"/>
  <c r="D27" i="7" s="1"/>
  <c r="F19" i="2" s="1"/>
  <c r="D19" i="5" s="1"/>
  <c r="C30" i="7" a="1"/>
  <c r="C30" i="7" s="1"/>
  <c r="J30" i="7" s="1"/>
  <c r="C76" i="7" a="1"/>
  <c r="C76" i="7" s="1"/>
  <c r="J76" i="7" s="1"/>
  <c r="C89" i="7" a="1"/>
  <c r="C89" i="7" s="1"/>
  <c r="C70" i="7" a="1"/>
  <c r="C70" i="7" s="1"/>
  <c r="J70" i="7" s="1"/>
  <c r="C57" i="7" a="1"/>
  <c r="C57" i="7" s="1"/>
  <c r="J57" i="7" s="1"/>
  <c r="C5" i="7" a="1"/>
  <c r="C5" i="7" s="1"/>
  <c r="C86" i="7" a="1"/>
  <c r="C86" i="7" s="1"/>
  <c r="J86" i="7" s="1"/>
  <c r="C33" i="7" a="1"/>
  <c r="C33" i="7" s="1"/>
  <c r="J33" i="7" s="1"/>
  <c r="C18" i="7" a="1"/>
  <c r="C18" i="7" s="1"/>
  <c r="J18" i="7" s="1"/>
  <c r="C39" i="7" a="1"/>
  <c r="C39" i="7" s="1"/>
  <c r="J39" i="7" s="1"/>
  <c r="C69" i="7" a="1"/>
  <c r="C69" i="7" s="1"/>
  <c r="J69" i="7" s="1"/>
  <c r="C25" i="7" a="1"/>
  <c r="C25" i="7" s="1"/>
  <c r="J25" i="7" s="1"/>
  <c r="C56" i="7" a="1"/>
  <c r="C56" i="7" s="1"/>
  <c r="J56" i="7" s="1"/>
  <c r="C4" i="7" a="1"/>
  <c r="C4" i="7" s="1"/>
  <c r="K166" i="1"/>
  <c r="K159" i="1"/>
  <c r="C30" i="30"/>
  <c r="M30" i="30" s="1"/>
  <c r="H190" i="1"/>
  <c r="E152" i="1"/>
  <c r="D197" i="1"/>
  <c r="K188" i="1"/>
  <c r="J143" i="1"/>
  <c r="H137" i="1"/>
  <c r="K124" i="1"/>
  <c r="K193" i="1"/>
  <c r="F137" i="1"/>
  <c r="D137" i="1"/>
  <c r="G143" i="1"/>
  <c r="K117" i="1"/>
  <c r="K189" i="1"/>
  <c r="E184" i="1"/>
  <c r="D118" i="1"/>
  <c r="G100" i="7"/>
  <c r="K164" i="1"/>
  <c r="E177" i="1"/>
  <c r="G28" i="30"/>
  <c r="J28" i="30"/>
  <c r="M28" i="30"/>
  <c r="R18" i="30"/>
  <c r="C29" i="30"/>
  <c r="J29" i="30" s="1"/>
  <c r="K133" i="1"/>
  <c r="D190" i="1"/>
  <c r="K194" i="1"/>
  <c r="E118" i="1"/>
  <c r="K110" i="1"/>
  <c r="G127" i="1"/>
  <c r="K126" i="1"/>
  <c r="F118" i="1"/>
  <c r="F184" i="1"/>
  <c r="J190" i="1"/>
  <c r="J160" i="1"/>
  <c r="G121" i="7"/>
  <c r="G109" i="7"/>
  <c r="F177" i="1"/>
  <c r="K173" i="1"/>
  <c r="K122" i="1"/>
  <c r="H127" i="1"/>
  <c r="G137" i="1"/>
  <c r="H118" i="1"/>
  <c r="K196" i="1"/>
  <c r="K170" i="1"/>
  <c r="F152" i="1"/>
  <c r="E143" i="1"/>
  <c r="K130" i="1"/>
  <c r="E137" i="1"/>
  <c r="H143" i="1"/>
  <c r="H160" i="1"/>
  <c r="G160" i="1"/>
  <c r="D152" i="1"/>
  <c r="G118" i="1"/>
  <c r="F127" i="1"/>
  <c r="K113" i="1"/>
  <c r="E197" i="1"/>
  <c r="D184" i="1"/>
  <c r="G137" i="7"/>
  <c r="K168" i="1"/>
  <c r="C12" i="30"/>
  <c r="H184" i="1"/>
  <c r="K149" i="1"/>
  <c r="D127" i="1"/>
  <c r="K140" i="1"/>
  <c r="K156" i="1"/>
  <c r="K139" i="1"/>
  <c r="K181" i="1"/>
  <c r="E127" i="1"/>
  <c r="H177" i="1"/>
  <c r="D1" i="5"/>
  <c r="B1" i="3"/>
  <c r="D1" i="4" s="1"/>
  <c r="F197" i="1"/>
  <c r="F160" i="1"/>
  <c r="K115" i="1"/>
  <c r="G125" i="20"/>
  <c r="G113" i="20"/>
  <c r="G101" i="20"/>
  <c r="G89" i="20"/>
  <c r="G77" i="20"/>
  <c r="G65" i="20"/>
  <c r="G53" i="20"/>
  <c r="G41" i="20"/>
  <c r="G29" i="20"/>
  <c r="G17" i="20"/>
  <c r="G5" i="20"/>
  <c r="G293" i="20"/>
  <c r="G281" i="20"/>
  <c r="G269" i="20"/>
  <c r="G257" i="20"/>
  <c r="G245" i="20"/>
  <c r="G233" i="20"/>
  <c r="G221" i="20"/>
  <c r="G209" i="20"/>
  <c r="G197" i="20"/>
  <c r="G185" i="20"/>
  <c r="G173" i="20"/>
  <c r="G161" i="20"/>
  <c r="G149" i="20"/>
  <c r="G137" i="20"/>
  <c r="G124" i="20"/>
  <c r="G112" i="20"/>
  <c r="G100" i="20"/>
  <c r="G88" i="20"/>
  <c r="G76" i="20"/>
  <c r="G64" i="20"/>
  <c r="G52" i="20"/>
  <c r="G40" i="20"/>
  <c r="G28" i="20"/>
  <c r="G16" i="20"/>
  <c r="G4" i="20"/>
  <c r="G292" i="20"/>
  <c r="G280" i="20"/>
  <c r="G268" i="20"/>
  <c r="G256" i="20"/>
  <c r="G244" i="20"/>
  <c r="G232" i="20"/>
  <c r="G220" i="20"/>
  <c r="G208" i="20"/>
  <c r="G196" i="20"/>
  <c r="G184" i="20"/>
  <c r="G172" i="20"/>
  <c r="G160" i="20"/>
  <c r="G148" i="20"/>
  <c r="G136" i="20"/>
  <c r="G121" i="20"/>
  <c r="G109" i="20"/>
  <c r="G97" i="20"/>
  <c r="G85" i="20"/>
  <c r="G73" i="20"/>
  <c r="G61" i="20"/>
  <c r="G49" i="20"/>
  <c r="G37" i="20"/>
  <c r="G25" i="20"/>
  <c r="G13" i="20"/>
  <c r="G301" i="20"/>
  <c r="G289" i="20"/>
  <c r="G277" i="20"/>
  <c r="G265" i="20"/>
  <c r="G253" i="20"/>
  <c r="G241" i="20"/>
  <c r="G229" i="20"/>
  <c r="G217" i="20"/>
  <c r="G205" i="20"/>
  <c r="G193" i="20"/>
  <c r="G181" i="20"/>
  <c r="G169" i="20"/>
  <c r="G157" i="20"/>
  <c r="G145" i="20"/>
  <c r="G133" i="20"/>
  <c r="G120" i="20"/>
  <c r="G108" i="20"/>
  <c r="G96" i="20"/>
  <c r="G84" i="20"/>
  <c r="G72" i="20"/>
  <c r="G60" i="20"/>
  <c r="G48" i="20"/>
  <c r="G36" i="20"/>
  <c r="G24" i="20"/>
  <c r="G12" i="20"/>
  <c r="G300" i="20"/>
  <c r="G288" i="20"/>
  <c r="G276" i="20"/>
  <c r="G264" i="20"/>
  <c r="G252" i="20"/>
  <c r="G240" i="20"/>
  <c r="G228" i="20"/>
  <c r="G216" i="20"/>
  <c r="G204" i="20"/>
  <c r="G192" i="20"/>
  <c r="G180" i="20"/>
  <c r="G168" i="20"/>
  <c r="G156" i="20"/>
  <c r="G144" i="20"/>
  <c r="G132" i="20"/>
  <c r="G119" i="20"/>
  <c r="G107" i="20"/>
  <c r="G95" i="20"/>
  <c r="G83" i="20"/>
  <c r="G71" i="20"/>
  <c r="G59" i="20"/>
  <c r="G47" i="20"/>
  <c r="G35" i="20"/>
  <c r="G23" i="20"/>
  <c r="G11" i="20"/>
  <c r="G299" i="20"/>
  <c r="G287" i="20"/>
  <c r="G275" i="20"/>
  <c r="G263" i="20"/>
  <c r="G251" i="20"/>
  <c r="G239" i="20"/>
  <c r="G227" i="20"/>
  <c r="G215" i="20"/>
  <c r="G203" i="20"/>
  <c r="G191" i="20"/>
  <c r="G179" i="20"/>
  <c r="G167" i="20"/>
  <c r="G155" i="20"/>
  <c r="G143" i="20"/>
  <c r="G131" i="20"/>
  <c r="G118" i="20"/>
  <c r="G106" i="20"/>
  <c r="G94" i="20"/>
  <c r="G82" i="20"/>
  <c r="G70" i="20"/>
  <c r="G58" i="20"/>
  <c r="G46" i="20"/>
  <c r="G34" i="20"/>
  <c r="G22" i="20"/>
  <c r="G10" i="20"/>
  <c r="G298" i="20"/>
  <c r="G286" i="20"/>
  <c r="G274" i="20"/>
  <c r="G262" i="20"/>
  <c r="G250" i="20"/>
  <c r="G238" i="20"/>
  <c r="G226" i="20"/>
  <c r="G214" i="20"/>
  <c r="G202" i="20"/>
  <c r="G190" i="20"/>
  <c r="G178" i="20"/>
  <c r="G166" i="20"/>
  <c r="G154" i="20"/>
  <c r="G142" i="20"/>
  <c r="G130" i="20"/>
  <c r="G117" i="20"/>
  <c r="G105" i="20"/>
  <c r="G93" i="20"/>
  <c r="G81" i="20"/>
  <c r="G69" i="20"/>
  <c r="G57" i="20"/>
  <c r="G45" i="20"/>
  <c r="G33" i="20"/>
  <c r="G21" i="20"/>
  <c r="G9" i="20"/>
  <c r="G297" i="20"/>
  <c r="G285" i="20"/>
  <c r="G273" i="20"/>
  <c r="G261" i="20"/>
  <c r="G249" i="20"/>
  <c r="G237" i="20"/>
  <c r="G225" i="20"/>
  <c r="G213" i="20"/>
  <c r="G201" i="20"/>
  <c r="G189" i="20"/>
  <c r="G177" i="20"/>
  <c r="G165" i="20"/>
  <c r="G153" i="20"/>
  <c r="G141" i="20"/>
  <c r="G129" i="20"/>
  <c r="G128" i="20"/>
  <c r="G116" i="20"/>
  <c r="G104" i="20"/>
  <c r="G92" i="20"/>
  <c r="G80" i="20"/>
  <c r="G68" i="20"/>
  <c r="G56" i="20"/>
  <c r="G44" i="20"/>
  <c r="G32" i="20"/>
  <c r="G20" i="20"/>
  <c r="G8" i="20"/>
  <c r="G296" i="20"/>
  <c r="G284" i="20"/>
  <c r="G272" i="20"/>
  <c r="G260" i="20"/>
  <c r="G248" i="20"/>
  <c r="G236" i="20"/>
  <c r="G224" i="20"/>
  <c r="G212" i="20"/>
  <c r="G200" i="20"/>
  <c r="G188" i="20"/>
  <c r="G176" i="20"/>
  <c r="G164" i="20"/>
  <c r="G152" i="20"/>
  <c r="G140" i="20"/>
  <c r="G127" i="20"/>
  <c r="G115" i="20"/>
  <c r="G103" i="20"/>
  <c r="G91" i="20"/>
  <c r="G79" i="20"/>
  <c r="G67" i="20"/>
  <c r="G55" i="20"/>
  <c r="G43" i="20"/>
  <c r="G31" i="20"/>
  <c r="G19" i="20"/>
  <c r="G7" i="20"/>
  <c r="G295" i="20"/>
  <c r="G283" i="20"/>
  <c r="G271" i="20"/>
  <c r="G259" i="20"/>
  <c r="G247" i="20"/>
  <c r="G235" i="20"/>
  <c r="G223" i="20"/>
  <c r="G211" i="20"/>
  <c r="G199" i="20"/>
  <c r="G187" i="20"/>
  <c r="G175" i="20"/>
  <c r="G163" i="20"/>
  <c r="G151" i="20"/>
  <c r="G139" i="20"/>
  <c r="G126" i="20"/>
  <c r="G114" i="20"/>
  <c r="G102" i="20"/>
  <c r="G90" i="20"/>
  <c r="G78" i="20"/>
  <c r="G66" i="20"/>
  <c r="G54" i="20"/>
  <c r="G42" i="20"/>
  <c r="G30" i="20"/>
  <c r="G18" i="20"/>
  <c r="G6" i="20"/>
  <c r="G294" i="20"/>
  <c r="G282" i="20"/>
  <c r="G270" i="20"/>
  <c r="G258" i="20"/>
  <c r="G246" i="20"/>
  <c r="G234" i="20"/>
  <c r="G222" i="20"/>
  <c r="G210" i="20"/>
  <c r="G198" i="20"/>
  <c r="G186" i="20"/>
  <c r="G174" i="20"/>
  <c r="G162" i="20"/>
  <c r="G150" i="20"/>
  <c r="D9" i="7" l="1" a="1"/>
  <c r="D9" i="7" s="1"/>
  <c r="E145" i="2"/>
  <c r="D49" i="7" a="1"/>
  <c r="D49" i="7" s="1"/>
  <c r="D85" i="7" a="1"/>
  <c r="D85" i="7" s="1"/>
  <c r="D107" i="7" s="1"/>
  <c r="J83" i="7"/>
  <c r="E138" i="2"/>
  <c r="C104" i="7"/>
  <c r="J104" i="7" s="1"/>
  <c r="C97" i="7"/>
  <c r="J97" i="7" s="1"/>
  <c r="E135" i="2"/>
  <c r="J68" i="7"/>
  <c r="E136" i="2"/>
  <c r="E179" i="1"/>
  <c r="J105" i="1"/>
  <c r="E82" i="4"/>
  <c r="I11" i="5" s="1"/>
  <c r="D91" i="7" a="1"/>
  <c r="D91" i="7" s="1"/>
  <c r="D136" i="7" s="1"/>
  <c r="D50" i="7" a="1"/>
  <c r="D50" i="7" s="1"/>
  <c r="D51" i="7" a="1"/>
  <c r="D51" i="7" s="1"/>
  <c r="D67" i="7" a="1"/>
  <c r="D67" i="7" s="1"/>
  <c r="D98" i="7" s="1"/>
  <c r="D75" i="7" a="1"/>
  <c r="D75" i="7" s="1"/>
  <c r="D25" i="7" a="1"/>
  <c r="D25" i="7" s="1"/>
  <c r="D88" i="7" a="1"/>
  <c r="D88" i="7" s="1"/>
  <c r="D48" i="7" a="1"/>
  <c r="D48" i="7" s="1"/>
  <c r="D82" i="7" a="1"/>
  <c r="D82" i="7" s="1"/>
  <c r="F137" i="2" s="1"/>
  <c r="D30" i="7" a="1"/>
  <c r="D30" i="7" s="1"/>
  <c r="D87" i="7" a="1"/>
  <c r="D87" i="7" s="1"/>
  <c r="D33" i="7" a="1"/>
  <c r="D33" i="7" s="1"/>
  <c r="D28" i="7" a="1"/>
  <c r="D28" i="7" s="1"/>
  <c r="D76" i="7" a="1"/>
  <c r="D76" i="7" s="1"/>
  <c r="F212" i="2"/>
  <c r="D26" i="7" a="1"/>
  <c r="D26" i="7" s="1"/>
  <c r="F6" i="2" s="1"/>
  <c r="D6" i="5" s="1"/>
  <c r="D15" i="7" a="1"/>
  <c r="D15" i="7" s="1"/>
  <c r="F17" i="2" s="1"/>
  <c r="D17" i="5" s="1"/>
  <c r="D70" i="7" a="1"/>
  <c r="D70" i="7" s="1"/>
  <c r="D37" i="7" a="1"/>
  <c r="D37" i="7" s="1"/>
  <c r="D55" i="7" a="1"/>
  <c r="D55" i="7" s="1"/>
  <c r="D64" i="7" a="1"/>
  <c r="D64" i="7" s="1"/>
  <c r="D95" i="7" s="1"/>
  <c r="D6" i="7" a="1"/>
  <c r="D6" i="7" s="1"/>
  <c r="D29" i="7" a="1"/>
  <c r="D29" i="7" s="1"/>
  <c r="D14" i="7" a="1"/>
  <c r="D14" i="7" s="1"/>
  <c r="F16" i="2" s="1"/>
  <c r="D16" i="5" s="1"/>
  <c r="D32" i="7" a="1"/>
  <c r="D32" i="7" s="1"/>
  <c r="F7" i="2" s="1"/>
  <c r="D7" i="5" s="1"/>
  <c r="D8" i="7" a="1"/>
  <c r="D8" i="7" s="1"/>
  <c r="D18" i="7" a="1"/>
  <c r="D18" i="7" s="1"/>
  <c r="F15" i="2" s="1"/>
  <c r="F44" i="2" s="1"/>
  <c r="D36" i="7" a="1"/>
  <c r="D36" i="7" s="1"/>
  <c r="F11" i="2" s="1"/>
  <c r="D11" i="5" s="1"/>
  <c r="D13" i="7" a="1"/>
  <c r="D13" i="7" s="1"/>
  <c r="D4" i="7" a="1"/>
  <c r="D4" i="7" s="1"/>
  <c r="F12" i="2" s="1"/>
  <c r="D12" i="5" s="1"/>
  <c r="D16" i="7" a="1"/>
  <c r="D16" i="7" s="1"/>
  <c r="F150" i="2" s="1"/>
  <c r="D74" i="7" a="1"/>
  <c r="D74" i="7" s="1"/>
  <c r="D68" i="7" a="1"/>
  <c r="D68" i="7" s="1"/>
  <c r="F136" i="2" s="1"/>
  <c r="D12" i="7" a="1"/>
  <c r="D12" i="7" s="1"/>
  <c r="D56" i="7" a="1"/>
  <c r="D56" i="7" s="1"/>
  <c r="D83" i="7" a="1"/>
  <c r="D83" i="7" s="1"/>
  <c r="D84" i="7" a="1"/>
  <c r="D84" i="7" s="1"/>
  <c r="D127" i="7" s="1"/>
  <c r="D34" i="7" a="1"/>
  <c r="D34" i="7" s="1"/>
  <c r="F8" i="2" s="1"/>
  <c r="D8" i="5" s="1"/>
  <c r="D35" i="7" a="1"/>
  <c r="D35" i="7" s="1"/>
  <c r="F10" i="2" s="1"/>
  <c r="D10" i="5" s="1"/>
  <c r="D24" i="7" a="1"/>
  <c r="D24" i="7" s="1"/>
  <c r="D19" i="7" a="1"/>
  <c r="D19" i="7" s="1"/>
  <c r="F151" i="2" s="1"/>
  <c r="D11" i="7" a="1"/>
  <c r="D11" i="7" s="1"/>
  <c r="F14" i="2" s="1"/>
  <c r="F43" i="2" s="1"/>
  <c r="D143" i="7" a="1"/>
  <c r="D143" i="7" s="1"/>
  <c r="E203" i="1" s="1"/>
  <c r="D72" i="7" a="1"/>
  <c r="D72" i="7" s="1"/>
  <c r="D140" i="7" a="1"/>
  <c r="D140" i="7" s="1"/>
  <c r="E200" i="1" s="1"/>
  <c r="D66" i="7" a="1"/>
  <c r="D66" i="7" s="1"/>
  <c r="D40" i="7" a="1"/>
  <c r="D40" i="7" s="1"/>
  <c r="F33" i="2" s="1"/>
  <c r="D7" i="7" a="1"/>
  <c r="D7" i="7" s="1"/>
  <c r="D39" i="7" a="1"/>
  <c r="D39" i="7" s="1"/>
  <c r="F9" i="2" s="1"/>
  <c r="F35" i="2" s="1"/>
  <c r="D57" i="7" a="1"/>
  <c r="D57" i="7" s="1"/>
  <c r="D73" i="7" a="1"/>
  <c r="D73" i="7" s="1"/>
  <c r="F143" i="2" s="1"/>
  <c r="F145" i="2" s="1"/>
  <c r="D5" i="7" a="1"/>
  <c r="D5" i="7" s="1"/>
  <c r="F13" i="2" s="1"/>
  <c r="D13" i="5" s="1"/>
  <c r="D31" i="7" a="1"/>
  <c r="D31" i="7" s="1"/>
  <c r="D71" i="7" a="1"/>
  <c r="D71" i="7" s="1"/>
  <c r="D65" i="7" a="1"/>
  <c r="D65" i="7" s="1"/>
  <c r="D116" i="7" s="1"/>
  <c r="D77" i="7" a="1"/>
  <c r="D77" i="7" s="1"/>
  <c r="D90" i="7" a="1"/>
  <c r="D90" i="7" s="1"/>
  <c r="D135" i="7" s="1"/>
  <c r="D10" i="7" a="1"/>
  <c r="D10" i="7" s="1"/>
  <c r="D69" i="7" a="1"/>
  <c r="D69" i="7" s="1"/>
  <c r="D86" i="7" a="1"/>
  <c r="D86" i="7" s="1"/>
  <c r="D81" i="7" a="1"/>
  <c r="D81" i="7" s="1"/>
  <c r="D119" i="7" s="1"/>
  <c r="D58" i="7" a="1"/>
  <c r="D58" i="7" s="1"/>
  <c r="E154" i="1"/>
  <c r="D38" i="7" a="1"/>
  <c r="D38" i="7" s="1"/>
  <c r="F23" i="2" s="1"/>
  <c r="D17" i="7" a="1"/>
  <c r="D17" i="7" s="1"/>
  <c r="E27" i="1"/>
  <c r="E32" i="2"/>
  <c r="J12" i="7"/>
  <c r="E24" i="2"/>
  <c r="E39" i="2" s="1"/>
  <c r="D47" i="7"/>
  <c r="J32" i="7"/>
  <c r="J38" i="7"/>
  <c r="J17" i="7"/>
  <c r="J19" i="7"/>
  <c r="E9" i="2"/>
  <c r="E35" i="2" s="1"/>
  <c r="E91" i="2"/>
  <c r="G114" i="2"/>
  <c r="D144" i="1"/>
  <c r="E65" i="1"/>
  <c r="G96" i="2"/>
  <c r="C105" i="7"/>
  <c r="J105" i="7" s="1"/>
  <c r="G70" i="2"/>
  <c r="G102" i="2"/>
  <c r="G209" i="2"/>
  <c r="G148" i="2"/>
  <c r="E207" i="1"/>
  <c r="G195" i="2"/>
  <c r="F3" i="1"/>
  <c r="F65" i="1" s="1"/>
  <c r="G78" i="2"/>
  <c r="H4" i="2"/>
  <c r="H134" i="2" s="1"/>
  <c r="G165" i="2"/>
  <c r="G90" i="2"/>
  <c r="E3" i="7"/>
  <c r="G179" i="2"/>
  <c r="G159" i="2"/>
  <c r="E202" i="1"/>
  <c r="G120" i="2"/>
  <c r="G211" i="2"/>
  <c r="G108" i="2"/>
  <c r="G210" i="2"/>
  <c r="G128" i="2"/>
  <c r="G84" i="2"/>
  <c r="G202" i="2"/>
  <c r="C106" i="7"/>
  <c r="J106" i="7" s="1"/>
  <c r="C127" i="7"/>
  <c r="J127" i="7" s="1"/>
  <c r="E192" i="1"/>
  <c r="E93" i="1"/>
  <c r="D114" i="7"/>
  <c r="E146" i="1"/>
  <c r="E120" i="1"/>
  <c r="E107" i="1"/>
  <c r="D153" i="7"/>
  <c r="D22" i="7"/>
  <c r="D80" i="7"/>
  <c r="D133" i="7"/>
  <c r="D94" i="7"/>
  <c r="D102" i="7"/>
  <c r="D139" i="7"/>
  <c r="D123" i="7"/>
  <c r="D142" i="7"/>
  <c r="D159" i="7"/>
  <c r="D54" i="7"/>
  <c r="D63" i="7"/>
  <c r="D147" i="7"/>
  <c r="E199" i="1"/>
  <c r="D23" i="7" a="1"/>
  <c r="D23" i="7" s="1"/>
  <c r="F5" i="2" s="1"/>
  <c r="D5" i="5" s="1"/>
  <c r="E219" i="1"/>
  <c r="F35" i="4"/>
  <c r="G35" i="4" s="1"/>
  <c r="H35" i="4" s="1"/>
  <c r="I35" i="4" s="1"/>
  <c r="C125" i="7"/>
  <c r="J125" i="7" s="1"/>
  <c r="E55" i="1"/>
  <c r="E213" i="1"/>
  <c r="E187" i="1"/>
  <c r="E78" i="1"/>
  <c r="E162" i="1"/>
  <c r="J37" i="7"/>
  <c r="J40" i="7"/>
  <c r="J51" i="1"/>
  <c r="K76" i="1"/>
  <c r="J76" i="1"/>
  <c r="K143" i="1"/>
  <c r="E40" i="2"/>
  <c r="C45" i="7"/>
  <c r="J35" i="7"/>
  <c r="C135" i="7"/>
  <c r="J135" i="7" s="1"/>
  <c r="J34" i="7"/>
  <c r="J90" i="7"/>
  <c r="J82" i="7"/>
  <c r="C118" i="7"/>
  <c r="J118" i="7" s="1"/>
  <c r="J67" i="7"/>
  <c r="J152" i="1"/>
  <c r="J127" i="1"/>
  <c r="J118" i="1"/>
  <c r="J137" i="1"/>
  <c r="J144" i="1" s="1"/>
  <c r="K197" i="1"/>
  <c r="F144" i="1"/>
  <c r="E144" i="1"/>
  <c r="B15" i="3"/>
  <c r="M27" i="3"/>
  <c r="N16" i="3"/>
  <c r="C25" i="5"/>
  <c r="C30" i="5"/>
  <c r="O16" i="3"/>
  <c r="C15" i="3"/>
  <c r="N27" i="3"/>
  <c r="C96" i="7"/>
  <c r="C100" i="7" s="1"/>
  <c r="J65" i="7"/>
  <c r="C103" i="7"/>
  <c r="J73" i="7"/>
  <c r="J85" i="7"/>
  <c r="K152" i="1"/>
  <c r="C107" i="7"/>
  <c r="K160" i="1"/>
  <c r="J81" i="7"/>
  <c r="E85" i="2"/>
  <c r="D120" i="7"/>
  <c r="C119" i="7"/>
  <c r="J119" i="7" s="1"/>
  <c r="J6" i="7"/>
  <c r="K127" i="1"/>
  <c r="C117" i="7"/>
  <c r="J117" i="7" s="1"/>
  <c r="J66" i="7"/>
  <c r="E11" i="2"/>
  <c r="C11" i="5" s="1"/>
  <c r="J23" i="7"/>
  <c r="E20" i="2"/>
  <c r="E98" i="2" s="1"/>
  <c r="C59" i="7"/>
  <c r="E49" i="2" s="1"/>
  <c r="B26" i="3" s="1"/>
  <c r="E97" i="2"/>
  <c r="C126" i="7"/>
  <c r="G144" i="1"/>
  <c r="K118" i="1"/>
  <c r="C136" i="7"/>
  <c r="J136" i="7" s="1"/>
  <c r="G303" i="20"/>
  <c r="I140" i="4"/>
  <c r="H140" i="4"/>
  <c r="G140" i="4"/>
  <c r="F140" i="4"/>
  <c r="F202" i="4" s="1"/>
  <c r="E140" i="4"/>
  <c r="F28" i="4"/>
  <c r="G28" i="4" s="1"/>
  <c r="H28" i="4" s="1"/>
  <c r="I28" i="4" s="1"/>
  <c r="F21" i="4"/>
  <c r="G21" i="4" s="1"/>
  <c r="H21" i="4" s="1"/>
  <c r="I21" i="4" s="1"/>
  <c r="E7" i="4"/>
  <c r="F14" i="4"/>
  <c r="G14" i="4" s="1"/>
  <c r="J11" i="5"/>
  <c r="G80" i="4"/>
  <c r="G82" i="4" s="1"/>
  <c r="P30" i="30"/>
  <c r="C20" i="7"/>
  <c r="E38" i="2" s="1"/>
  <c r="C52" i="7"/>
  <c r="J11" i="7"/>
  <c r="E19" i="2"/>
  <c r="E14" i="2"/>
  <c r="E43" i="2" s="1"/>
  <c r="E121" i="2" s="1"/>
  <c r="C41" i="7"/>
  <c r="K190" i="1"/>
  <c r="E6" i="2"/>
  <c r="J26" i="7"/>
  <c r="D200" i="1"/>
  <c r="E198" i="2" s="1"/>
  <c r="D118" i="7"/>
  <c r="E16" i="2"/>
  <c r="K137" i="1"/>
  <c r="C134" i="7"/>
  <c r="J89" i="7"/>
  <c r="J14" i="7"/>
  <c r="E17" i="2"/>
  <c r="C78" i="7"/>
  <c r="J78" i="7" s="1"/>
  <c r="J15" i="7"/>
  <c r="E13" i="2"/>
  <c r="J5" i="7"/>
  <c r="C92" i="7"/>
  <c r="J92" i="7" s="1"/>
  <c r="D203" i="1"/>
  <c r="D204" i="1" s="1"/>
  <c r="E15" i="2"/>
  <c r="E44" i="2" s="1"/>
  <c r="E150" i="2"/>
  <c r="J16" i="7"/>
  <c r="J64" i="7"/>
  <c r="C115" i="7"/>
  <c r="E12" i="2"/>
  <c r="J4" i="7"/>
  <c r="J30" i="30"/>
  <c r="K184" i="1"/>
  <c r="H144" i="1"/>
  <c r="G111" i="7"/>
  <c r="G30" i="30"/>
  <c r="G29" i="30"/>
  <c r="P29" i="30"/>
  <c r="M29" i="30"/>
  <c r="J12" i="30"/>
  <c r="G12" i="30"/>
  <c r="M12" i="30"/>
  <c r="P12" i="30"/>
  <c r="C10" i="5"/>
  <c r="R28" i="30"/>
  <c r="K177" i="1"/>
  <c r="C5" i="5"/>
  <c r="C8" i="5"/>
  <c r="F40" i="2" l="1"/>
  <c r="F24" i="2"/>
  <c r="F39" i="2" s="1"/>
  <c r="E196" i="2"/>
  <c r="D137" i="7"/>
  <c r="F130" i="2" s="1"/>
  <c r="E139" i="2"/>
  <c r="D126" i="7"/>
  <c r="F138" i="2"/>
  <c r="D97" i="7"/>
  <c r="F135" i="2"/>
  <c r="D104" i="7"/>
  <c r="D52" i="7"/>
  <c r="F50" i="2" s="1"/>
  <c r="C27" i="3" s="1"/>
  <c r="F198" i="2"/>
  <c r="F196" i="2" s="1"/>
  <c r="C21" i="3" s="1"/>
  <c r="D115" i="7"/>
  <c r="D125" i="7"/>
  <c r="D144" i="7"/>
  <c r="F85" i="2"/>
  <c r="F91" i="2"/>
  <c r="D117" i="7"/>
  <c r="F20" i="2"/>
  <c r="F21" i="2" s="1"/>
  <c r="D96" i="7"/>
  <c r="D100" i="7" s="1"/>
  <c r="G212" i="2"/>
  <c r="B10" i="3"/>
  <c r="C10" i="3"/>
  <c r="F97" i="2"/>
  <c r="D59" i="7"/>
  <c r="F49" i="2" s="1"/>
  <c r="C26" i="3" s="1"/>
  <c r="D105" i="7"/>
  <c r="D106" i="7"/>
  <c r="D45" i="7"/>
  <c r="D78" i="7"/>
  <c r="D20" i="7"/>
  <c r="F38" i="2" s="1"/>
  <c r="D9" i="5"/>
  <c r="D22" i="5" s="1"/>
  <c r="F121" i="2"/>
  <c r="D29" i="5"/>
  <c r="D92" i="7"/>
  <c r="D103" i="7"/>
  <c r="D124" i="7"/>
  <c r="E17" i="7" a="1"/>
  <c r="E17" i="7" s="1"/>
  <c r="E38" i="7" a="1"/>
  <c r="E38" i="7" s="1"/>
  <c r="E99" i="2"/>
  <c r="C26" i="5"/>
  <c r="C27" i="5" s="1"/>
  <c r="H102" i="2"/>
  <c r="D25" i="5"/>
  <c r="F32" i="2"/>
  <c r="F207" i="1"/>
  <c r="D30" i="5"/>
  <c r="E39" i="7" a="1"/>
  <c r="E39" i="7" s="1"/>
  <c r="G9" i="2" s="1"/>
  <c r="G35" i="2" s="1"/>
  <c r="E25" i="2"/>
  <c r="D14" i="5"/>
  <c r="C29" i="5"/>
  <c r="C9" i="5"/>
  <c r="F27" i="1"/>
  <c r="H211" i="2"/>
  <c r="H128" i="2"/>
  <c r="E54" i="7"/>
  <c r="E91" i="7" a="1"/>
  <c r="E91" i="7" s="1"/>
  <c r="E136" i="7" s="1"/>
  <c r="H210" i="2"/>
  <c r="G3" i="1"/>
  <c r="G120" i="1" s="1"/>
  <c r="H148" i="2"/>
  <c r="H179" i="2"/>
  <c r="H84" i="2"/>
  <c r="I4" i="2"/>
  <c r="H165" i="2"/>
  <c r="H96" i="2"/>
  <c r="F120" i="1"/>
  <c r="F162" i="1"/>
  <c r="H202" i="2"/>
  <c r="F78" i="1"/>
  <c r="F213" i="1"/>
  <c r="F219" i="1"/>
  <c r="F3" i="7"/>
  <c r="F49" i="7" s="1" a="1"/>
  <c r="F49" i="7" s="1"/>
  <c r="H114" i="2"/>
  <c r="H90" i="2"/>
  <c r="H209" i="2"/>
  <c r="F199" i="1"/>
  <c r="F187" i="1"/>
  <c r="F93" i="1"/>
  <c r="E16" i="7" a="1"/>
  <c r="E16" i="7" s="1"/>
  <c r="G150" i="2" s="1"/>
  <c r="H159" i="2"/>
  <c r="E153" i="7"/>
  <c r="H195" i="2"/>
  <c r="H70" i="2"/>
  <c r="E114" i="7"/>
  <c r="H78" i="2"/>
  <c r="H120" i="2"/>
  <c r="H108" i="2"/>
  <c r="E142" i="7"/>
  <c r="E102" i="7"/>
  <c r="E63" i="7"/>
  <c r="E139" i="7"/>
  <c r="E47" i="7"/>
  <c r="E32" i="7" a="1"/>
  <c r="E32" i="7" s="1"/>
  <c r="G7" i="2" s="1"/>
  <c r="E66" i="7" a="1"/>
  <c r="E66" i="7" s="1"/>
  <c r="E133" i="7"/>
  <c r="E80" i="7"/>
  <c r="E147" i="7"/>
  <c r="E50" i="7" a="1"/>
  <c r="E50" i="7" s="1"/>
  <c r="E22" i="7"/>
  <c r="F202" i="1"/>
  <c r="F129" i="1"/>
  <c r="E31" i="7" a="1"/>
  <c r="E31" i="7" s="1"/>
  <c r="E27" i="7" a="1"/>
  <c r="E27" i="7" s="1"/>
  <c r="G19" i="2" s="1"/>
  <c r="E14" i="7" a="1"/>
  <c r="E14" i="7" s="1"/>
  <c r="G16" i="2" s="1"/>
  <c r="E16" i="5" s="1"/>
  <c r="E9" i="7" a="1"/>
  <c r="E9" i="7" s="1"/>
  <c r="E58" i="7" a="1"/>
  <c r="E58" i="7" s="1"/>
  <c r="E64" i="7" a="1"/>
  <c r="E64" i="7" s="1"/>
  <c r="E90" i="7" a="1"/>
  <c r="E90" i="7" s="1"/>
  <c r="E135" i="7" s="1"/>
  <c r="E26" i="7" a="1"/>
  <c r="E26" i="7" s="1"/>
  <c r="G6" i="2" s="1"/>
  <c r="E6" i="5" s="1"/>
  <c r="E23" i="7" a="1"/>
  <c r="E23" i="7" s="1"/>
  <c r="G5" i="2" s="1"/>
  <c r="E88" i="7" a="1"/>
  <c r="E88" i="7" s="1"/>
  <c r="E18" i="7" a="1"/>
  <c r="E18" i="7" s="1"/>
  <c r="G15" i="2" s="1"/>
  <c r="G44" i="2" s="1"/>
  <c r="E24" i="7" a="1"/>
  <c r="E24" i="7" s="1"/>
  <c r="E76" i="7" a="1"/>
  <c r="E76" i="7" s="1"/>
  <c r="E19" i="7" a="1"/>
  <c r="E19" i="7" s="1"/>
  <c r="E37" i="7" a="1"/>
  <c r="E37" i="7" s="1"/>
  <c r="E74" i="7" a="1"/>
  <c r="E74" i="7" s="1"/>
  <c r="E57" i="7" a="1"/>
  <c r="E57" i="7" s="1"/>
  <c r="E84" i="7" a="1"/>
  <c r="E84" i="7" s="1"/>
  <c r="E72" i="7" a="1"/>
  <c r="E72" i="7" s="1"/>
  <c r="E68" i="7" a="1"/>
  <c r="E68" i="7" s="1"/>
  <c r="G136" i="2" s="1"/>
  <c r="E35" i="7" a="1"/>
  <c r="E35" i="7" s="1"/>
  <c r="G10" i="2" s="1"/>
  <c r="E10" i="5" s="1"/>
  <c r="E28" i="7" a="1"/>
  <c r="E28" i="7" s="1"/>
  <c r="E8" i="7" a="1"/>
  <c r="E8" i="7" s="1"/>
  <c r="E67" i="7" a="1"/>
  <c r="E67" i="7" s="1"/>
  <c r="E33" i="7" a="1"/>
  <c r="E33" i="7" s="1"/>
  <c r="E6" i="7" a="1"/>
  <c r="E6" i="7" s="1"/>
  <c r="E40" i="7" a="1"/>
  <c r="E40" i="7" s="1"/>
  <c r="G33" i="2" s="1"/>
  <c r="E82" i="7" a="1"/>
  <c r="E82" i="7" s="1"/>
  <c r="G137" i="2" s="1"/>
  <c r="E55" i="7" a="1"/>
  <c r="E55" i="7" s="1"/>
  <c r="E81" i="7" a="1"/>
  <c r="E81" i="7" s="1"/>
  <c r="E85" i="7" a="1"/>
  <c r="E85" i="7" s="1"/>
  <c r="E56" i="7" a="1"/>
  <c r="E56" i="7" s="1"/>
  <c r="E30" i="7" a="1"/>
  <c r="E30" i="7" s="1"/>
  <c r="E65" i="7" a="1"/>
  <c r="E65" i="7" s="1"/>
  <c r="E15" i="7" a="1"/>
  <c r="E15" i="7" s="1"/>
  <c r="G17" i="2" s="1"/>
  <c r="E17" i="5" s="1"/>
  <c r="E51" i="7" a="1"/>
  <c r="E51" i="7" s="1"/>
  <c r="E143" i="7" a="1"/>
  <c r="E143" i="7" s="1"/>
  <c r="E75" i="7" a="1"/>
  <c r="E75" i="7" s="1"/>
  <c r="E12" i="7" a="1"/>
  <c r="E12" i="7" s="1"/>
  <c r="E34" i="7" a="1"/>
  <c r="E34" i="7" s="1"/>
  <c r="G8" i="2" s="1"/>
  <c r="E29" i="7" a="1"/>
  <c r="E29" i="7" s="1"/>
  <c r="E7" i="7" a="1"/>
  <c r="E7" i="7" s="1"/>
  <c r="E70" i="7" a="1"/>
  <c r="E70" i="7" s="1"/>
  <c r="E69" i="7" a="1"/>
  <c r="E69" i="7" s="1"/>
  <c r="E5" i="7" a="1"/>
  <c r="E5" i="7" s="1"/>
  <c r="G13" i="2" s="1"/>
  <c r="E13" i="5" s="1"/>
  <c r="E36" i="7" a="1"/>
  <c r="E36" i="7" s="1"/>
  <c r="G11" i="2" s="1"/>
  <c r="E11" i="5" s="1"/>
  <c r="E49" i="7" a="1"/>
  <c r="E49" i="7" s="1"/>
  <c r="E87" i="7" a="1"/>
  <c r="E87" i="7" s="1"/>
  <c r="E48" i="7" a="1"/>
  <c r="E48" i="7" s="1"/>
  <c r="E89" i="7" a="1"/>
  <c r="E89" i="7" s="1"/>
  <c r="E134" i="7" s="1"/>
  <c r="E25" i="7" a="1"/>
  <c r="E25" i="7" s="1"/>
  <c r="E4" i="7" a="1"/>
  <c r="E4" i="7" s="1"/>
  <c r="G12" i="2" s="1"/>
  <c r="E12" i="5" s="1"/>
  <c r="E140" i="7" a="1"/>
  <c r="E140" i="7" s="1"/>
  <c r="F200" i="1" s="1"/>
  <c r="E10" i="7" a="1"/>
  <c r="E10" i="7" s="1"/>
  <c r="E73" i="7" a="1"/>
  <c r="E73" i="7" s="1"/>
  <c r="G143" i="2" s="1"/>
  <c r="G145" i="2" s="1"/>
  <c r="E86" i="7" a="1"/>
  <c r="E86" i="7" s="1"/>
  <c r="E83" i="7" a="1"/>
  <c r="E83" i="7" s="1"/>
  <c r="G138" i="2" s="1"/>
  <c r="E71" i="7" a="1"/>
  <c r="E71" i="7" s="1"/>
  <c r="E11" i="7" a="1"/>
  <c r="E11" i="7" s="1"/>
  <c r="E77" i="7" a="1"/>
  <c r="E77" i="7" s="1"/>
  <c r="E13" i="7" a="1"/>
  <c r="E13" i="7" s="1"/>
  <c r="F154" i="1"/>
  <c r="F146" i="1"/>
  <c r="E159" i="7"/>
  <c r="E94" i="7"/>
  <c r="E123" i="7"/>
  <c r="F55" i="1"/>
  <c r="F192" i="1"/>
  <c r="F179" i="1"/>
  <c r="F107" i="1"/>
  <c r="D26" i="5"/>
  <c r="D41" i="7"/>
  <c r="C4" i="3"/>
  <c r="C7" i="3" s="1"/>
  <c r="F38" i="4"/>
  <c r="C129" i="7"/>
  <c r="E65" i="2" s="1"/>
  <c r="C35" i="5"/>
  <c r="E41" i="2"/>
  <c r="E175" i="2" s="1"/>
  <c r="J52" i="7"/>
  <c r="C61" i="7"/>
  <c r="E161" i="2" s="1"/>
  <c r="J96" i="7"/>
  <c r="J107" i="7"/>
  <c r="C109" i="7"/>
  <c r="J109" i="7" s="1"/>
  <c r="J103" i="7"/>
  <c r="D31" i="5"/>
  <c r="G204" i="2"/>
  <c r="P18" i="3" s="1"/>
  <c r="G42" i="2"/>
  <c r="D2" i="3"/>
  <c r="G45" i="2"/>
  <c r="G173" i="2"/>
  <c r="E4" i="5"/>
  <c r="E40" i="5" s="1"/>
  <c r="G142" i="2"/>
  <c r="G205" i="2"/>
  <c r="P19" i="3" s="1"/>
  <c r="G185" i="2"/>
  <c r="G64" i="2"/>
  <c r="G58" i="2"/>
  <c r="G203" i="2"/>
  <c r="P17" i="3" s="1"/>
  <c r="G208" i="2"/>
  <c r="G30" i="2"/>
  <c r="J59" i="7"/>
  <c r="E149" i="2"/>
  <c r="J20" i="7"/>
  <c r="C20" i="5"/>
  <c r="E166" i="2"/>
  <c r="C17" i="5"/>
  <c r="C43" i="7"/>
  <c r="J41" i="7"/>
  <c r="E31" i="2"/>
  <c r="C121" i="7"/>
  <c r="E129" i="2" s="1"/>
  <c r="F18" i="2"/>
  <c r="E50" i="2"/>
  <c r="B27" i="3" s="1"/>
  <c r="R30" i="30"/>
  <c r="C14" i="5"/>
  <c r="C31" i="5"/>
  <c r="B4" i="3"/>
  <c r="B7" i="3" s="1"/>
  <c r="C19" i="5"/>
  <c r="E21" i="2"/>
  <c r="J126" i="7"/>
  <c r="J115" i="7"/>
  <c r="F17" i="4"/>
  <c r="I202" i="4"/>
  <c r="M37" i="5"/>
  <c r="G202" i="4"/>
  <c r="K37" i="5"/>
  <c r="L37" i="5"/>
  <c r="H202" i="4"/>
  <c r="F31" i="4"/>
  <c r="J37" i="5"/>
  <c r="F24" i="4"/>
  <c r="F7" i="4"/>
  <c r="E10" i="4"/>
  <c r="D140" i="4"/>
  <c r="D202" i="4" s="1"/>
  <c r="E202" i="4"/>
  <c r="I37" i="5"/>
  <c r="C36" i="30"/>
  <c r="G38" i="4"/>
  <c r="G31" i="4"/>
  <c r="G24" i="4"/>
  <c r="K11" i="5"/>
  <c r="H80" i="4"/>
  <c r="H82" i="4" s="1"/>
  <c r="G17" i="4"/>
  <c r="H14" i="4"/>
  <c r="H37" i="5"/>
  <c r="C16" i="5"/>
  <c r="E18" i="2"/>
  <c r="B3" i="3" s="1"/>
  <c r="B5" i="3"/>
  <c r="B8" i="3" s="1"/>
  <c r="C13" i="5"/>
  <c r="C34" i="5"/>
  <c r="C15" i="5"/>
  <c r="E204" i="1"/>
  <c r="F72" i="2"/>
  <c r="D15" i="5"/>
  <c r="D34" i="5"/>
  <c r="C12" i="5"/>
  <c r="E72" i="2"/>
  <c r="R29" i="30"/>
  <c r="J134" i="7"/>
  <c r="C137" i="7"/>
  <c r="C6" i="5"/>
  <c r="K144" i="1"/>
  <c r="R12" i="30"/>
  <c r="J100" i="7"/>
  <c r="F98" i="2" l="1"/>
  <c r="F99" i="2" s="1"/>
  <c r="F68" i="7" a="1"/>
  <c r="F68" i="7" s="1"/>
  <c r="H136" i="2" s="1"/>
  <c r="D35" i="5"/>
  <c r="F41" i="2"/>
  <c r="F175" i="2" s="1"/>
  <c r="F25" i="2"/>
  <c r="B21" i="3"/>
  <c r="E152" i="2"/>
  <c r="C111" i="7"/>
  <c r="J111" i="7" s="1"/>
  <c r="D121" i="7"/>
  <c r="F129" i="2" s="1"/>
  <c r="F131" i="2" s="1"/>
  <c r="N28" i="3" s="1"/>
  <c r="D43" i="7"/>
  <c r="F139" i="2"/>
  <c r="E97" i="7"/>
  <c r="G135" i="2"/>
  <c r="F57" i="7" a="1"/>
  <c r="F57" i="7" s="1"/>
  <c r="I57" i="7" s="1"/>
  <c r="F123" i="7"/>
  <c r="F147" i="7"/>
  <c r="F166" i="2"/>
  <c r="F24" i="7" a="1"/>
  <c r="F24" i="7" s="1"/>
  <c r="I24" i="7" s="1"/>
  <c r="F73" i="7" a="1"/>
  <c r="F73" i="7" s="1"/>
  <c r="I73" i="7" s="1"/>
  <c r="F91" i="7" a="1"/>
  <c r="F91" i="7" s="1"/>
  <c r="F136" i="7" s="1"/>
  <c r="I136" i="7" s="1"/>
  <c r="C5" i="3"/>
  <c r="C8" i="3" s="1"/>
  <c r="C9" i="3" s="1"/>
  <c r="C11" i="3" s="1"/>
  <c r="D20" i="5"/>
  <c r="D21" i="5" s="1"/>
  <c r="I120" i="2"/>
  <c r="I134" i="2"/>
  <c r="F22" i="2"/>
  <c r="F186" i="2" s="1"/>
  <c r="D129" i="7"/>
  <c r="F65" i="2" s="1"/>
  <c r="F122" i="2" s="1"/>
  <c r="I202" i="2"/>
  <c r="I159" i="2"/>
  <c r="I210" i="2"/>
  <c r="K210" i="2" s="1"/>
  <c r="I108" i="2"/>
  <c r="I209" i="2"/>
  <c r="K209" i="2" s="1"/>
  <c r="I128" i="2"/>
  <c r="D5" i="4"/>
  <c r="I3" i="28" s="1"/>
  <c r="J3" i="28" s="1"/>
  <c r="K3" i="28" s="1"/>
  <c r="L3" i="28" s="1"/>
  <c r="M3" i="28" s="1"/>
  <c r="N3" i="28" s="1"/>
  <c r="I102" i="2"/>
  <c r="G3" i="7"/>
  <c r="G140" i="7" s="1" a="1"/>
  <c r="G140" i="7" s="1"/>
  <c r="H200" i="1" s="1"/>
  <c r="D109" i="7"/>
  <c r="D111" i="7" s="1"/>
  <c r="F59" i="2" s="1"/>
  <c r="F79" i="2" s="1"/>
  <c r="I84" i="2"/>
  <c r="I195" i="2"/>
  <c r="I78" i="2"/>
  <c r="I70" i="2"/>
  <c r="H3" i="1"/>
  <c r="H55" i="1" s="1"/>
  <c r="F149" i="2"/>
  <c r="F152" i="2" s="1"/>
  <c r="F153" i="2" s="1"/>
  <c r="I165" i="2"/>
  <c r="I114" i="2"/>
  <c r="I96" i="2"/>
  <c r="I90" i="2"/>
  <c r="H212" i="2"/>
  <c r="D37" i="5"/>
  <c r="D61" i="7"/>
  <c r="F161" i="2" s="1"/>
  <c r="C12" i="3" s="1"/>
  <c r="G179" i="1"/>
  <c r="G78" i="1"/>
  <c r="G107" i="1"/>
  <c r="G20" i="2"/>
  <c r="E20" i="5" s="1"/>
  <c r="I148" i="2"/>
  <c r="F17" i="7" a="1"/>
  <c r="F17" i="7" s="1"/>
  <c r="I17" i="7" s="1"/>
  <c r="F38" i="7" a="1"/>
  <c r="F38" i="7" s="1"/>
  <c r="I38" i="7" s="1"/>
  <c r="I49" i="7"/>
  <c r="G24" i="2"/>
  <c r="G39" i="2" s="1"/>
  <c r="E122" i="2"/>
  <c r="D27" i="5"/>
  <c r="G192" i="1"/>
  <c r="G162" i="1"/>
  <c r="G207" i="1"/>
  <c r="G23" i="2"/>
  <c r="D4" i="3" s="1"/>
  <c r="D7" i="3" s="1"/>
  <c r="G129" i="1"/>
  <c r="G27" i="1"/>
  <c r="G219" i="1"/>
  <c r="G154" i="1"/>
  <c r="G55" i="1"/>
  <c r="E34" i="2"/>
  <c r="E66" i="2" s="1"/>
  <c r="G187" i="1"/>
  <c r="G199" i="1"/>
  <c r="I179" i="2"/>
  <c r="I24" i="2"/>
  <c r="I39" i="2" s="1"/>
  <c r="I14" i="2"/>
  <c r="I43" i="2" s="1"/>
  <c r="F47" i="7"/>
  <c r="D18" i="5"/>
  <c r="G14" i="2"/>
  <c r="G43" i="2" s="1"/>
  <c r="D10" i="3" s="1"/>
  <c r="G202" i="1"/>
  <c r="I161" i="2"/>
  <c r="G93" i="1"/>
  <c r="I211" i="2"/>
  <c r="K211" i="2" s="1"/>
  <c r="I91" i="2"/>
  <c r="G91" i="2"/>
  <c r="G146" i="1"/>
  <c r="G213" i="1"/>
  <c r="G65" i="1"/>
  <c r="F71" i="7" a="1"/>
  <c r="F71" i="7" s="1"/>
  <c r="I71" i="7" s="1"/>
  <c r="F26" i="7" a="1"/>
  <c r="F26" i="7" s="1"/>
  <c r="H6" i="2" s="1"/>
  <c r="F22" i="7"/>
  <c r="F102" i="7"/>
  <c r="F37" i="7" a="1"/>
  <c r="F37" i="7" s="1"/>
  <c r="I37" i="7" s="1"/>
  <c r="F29" i="7" a="1"/>
  <c r="F29" i="7" s="1"/>
  <c r="I29" i="7" s="1"/>
  <c r="F18" i="7" a="1"/>
  <c r="F18" i="7" s="1"/>
  <c r="I18" i="7" s="1"/>
  <c r="F140" i="7" a="1"/>
  <c r="F140" i="7" s="1"/>
  <c r="G200" i="1" s="1"/>
  <c r="F77" i="7" a="1"/>
  <c r="F77" i="7" s="1"/>
  <c r="I77" i="7" s="1"/>
  <c r="F35" i="7" a="1"/>
  <c r="F35" i="7" s="1"/>
  <c r="I35" i="7" s="1"/>
  <c r="F88" i="7" a="1"/>
  <c r="F88" i="7" s="1"/>
  <c r="I88" i="7" s="1"/>
  <c r="F63" i="7"/>
  <c r="F28" i="7" a="1"/>
  <c r="F28" i="7" s="1"/>
  <c r="I28" i="7" s="1"/>
  <c r="F70" i="7" a="1"/>
  <c r="F70" i="7" s="1"/>
  <c r="I70" i="7" s="1"/>
  <c r="F13" i="7" a="1"/>
  <c r="F13" i="7" s="1"/>
  <c r="I13" i="7" s="1"/>
  <c r="F139" i="7"/>
  <c r="G97" i="2"/>
  <c r="F8" i="7" a="1"/>
  <c r="F8" i="7" s="1"/>
  <c r="I8" i="7" s="1"/>
  <c r="F27" i="7" a="1"/>
  <c r="F27" i="7" s="1"/>
  <c r="I27" i="7" s="1"/>
  <c r="F82" i="7" a="1"/>
  <c r="F82" i="7" s="1"/>
  <c r="H137" i="2" s="1"/>
  <c r="F31" i="7" a="1"/>
  <c r="F31" i="7" s="1"/>
  <c r="I31" i="7" s="1"/>
  <c r="F56" i="7" a="1"/>
  <c r="F56" i="7" s="1"/>
  <c r="I56" i="7" s="1"/>
  <c r="F15" i="7" a="1"/>
  <c r="F15" i="7" s="1"/>
  <c r="I15" i="7" s="1"/>
  <c r="F16" i="7" a="1"/>
  <c r="F16" i="7" s="1"/>
  <c r="I16" i="7" s="1"/>
  <c r="F9" i="7" a="1"/>
  <c r="F9" i="7" s="1"/>
  <c r="I9" i="7" s="1"/>
  <c r="F6" i="7" a="1"/>
  <c r="F6" i="7" s="1"/>
  <c r="F5" i="7" a="1"/>
  <c r="F5" i="7" s="1"/>
  <c r="I5" i="7" s="1"/>
  <c r="F75" i="7" a="1"/>
  <c r="F75" i="7" s="1"/>
  <c r="I75" i="7" s="1"/>
  <c r="F48" i="7" a="1"/>
  <c r="F48" i="7" s="1"/>
  <c r="I48" i="7" s="1"/>
  <c r="F14" i="7" a="1"/>
  <c r="F14" i="7" s="1"/>
  <c r="I14" i="7" s="1"/>
  <c r="F81" i="7" a="1"/>
  <c r="F81" i="7" s="1"/>
  <c r="I81" i="7" s="1"/>
  <c r="F12" i="7" a="1"/>
  <c r="F12" i="7" s="1"/>
  <c r="F58" i="7" a="1"/>
  <c r="F58" i="7" s="1"/>
  <c r="I58" i="7" s="1"/>
  <c r="G198" i="2"/>
  <c r="G196" i="2" s="1"/>
  <c r="D21" i="3" s="1"/>
  <c r="F51" i="7" a="1"/>
  <c r="F51" i="7" s="1"/>
  <c r="I51" i="7" s="1"/>
  <c r="F87" i="7" a="1"/>
  <c r="F87" i="7" s="1"/>
  <c r="I87" i="7" s="1"/>
  <c r="F86" i="7" a="1"/>
  <c r="F86" i="7" s="1"/>
  <c r="I86" i="7" s="1"/>
  <c r="F30" i="7" a="1"/>
  <c r="F30" i="7" s="1"/>
  <c r="I30" i="7" s="1"/>
  <c r="F32" i="7" a="1"/>
  <c r="F32" i="7" s="1"/>
  <c r="H7" i="2" s="1"/>
  <c r="F7" i="5" s="1"/>
  <c r="F10" i="7" a="1"/>
  <c r="F10" i="7" s="1"/>
  <c r="I10" i="7" s="1"/>
  <c r="F133" i="7"/>
  <c r="E137" i="7"/>
  <c r="G130" i="2" s="1"/>
  <c r="F55" i="7" a="1"/>
  <c r="F55" i="7" s="1"/>
  <c r="I55" i="7" s="1"/>
  <c r="F33" i="7" a="1"/>
  <c r="F33" i="7" s="1"/>
  <c r="I33" i="7" s="1"/>
  <c r="F83" i="7" a="1"/>
  <c r="F83" i="7" s="1"/>
  <c r="F69" i="7" a="1"/>
  <c r="F69" i="7" s="1"/>
  <c r="I69" i="7" s="1"/>
  <c r="F39" i="7" a="1"/>
  <c r="F39" i="7" s="1"/>
  <c r="I39" i="7" s="1"/>
  <c r="F65" i="7" a="1"/>
  <c r="F65" i="7" s="1"/>
  <c r="F96" i="7" s="1"/>
  <c r="F34" i="7" a="1"/>
  <c r="F34" i="7" s="1"/>
  <c r="I34" i="7" s="1"/>
  <c r="F80" i="7"/>
  <c r="F67" i="7" a="1"/>
  <c r="F67" i="7" s="1"/>
  <c r="F98" i="7" s="1"/>
  <c r="F40" i="7" a="1"/>
  <c r="F40" i="7" s="1"/>
  <c r="I40" i="7" s="1"/>
  <c r="F84" i="7" a="1"/>
  <c r="F84" i="7" s="1"/>
  <c r="I84" i="7" s="1"/>
  <c r="F19" i="7" a="1"/>
  <c r="F19" i="7" s="1"/>
  <c r="H40" i="2" s="1"/>
  <c r="F143" i="7" a="1"/>
  <c r="F143" i="7" s="1"/>
  <c r="F144" i="7" s="1"/>
  <c r="F142" i="7"/>
  <c r="F64" i="7" a="1"/>
  <c r="F64" i="7" s="1"/>
  <c r="I64" i="7" s="1"/>
  <c r="F11" i="7" a="1"/>
  <c r="F11" i="7" s="1"/>
  <c r="F153" i="7"/>
  <c r="F7" i="7" a="1"/>
  <c r="F7" i="7" s="1"/>
  <c r="I7" i="7" s="1"/>
  <c r="F50" i="7" a="1"/>
  <c r="F50" i="7" s="1"/>
  <c r="I50" i="7" s="1"/>
  <c r="F74" i="7" a="1"/>
  <c r="F74" i="7" s="1"/>
  <c r="I74" i="7" s="1"/>
  <c r="F114" i="7"/>
  <c r="F54" i="7"/>
  <c r="F23" i="7" a="1"/>
  <c r="F23" i="7" s="1"/>
  <c r="I23" i="7" s="1"/>
  <c r="F4" i="7" a="1"/>
  <c r="F4" i="7" s="1"/>
  <c r="I4" i="7" s="1"/>
  <c r="F76" i="7" a="1"/>
  <c r="F76" i="7" s="1"/>
  <c r="I76" i="7" s="1"/>
  <c r="F89" i="7" a="1"/>
  <c r="F89" i="7" s="1"/>
  <c r="F134" i="7" s="1"/>
  <c r="F90" i="7" a="1"/>
  <c r="F90" i="7" s="1"/>
  <c r="I90" i="7" s="1"/>
  <c r="F72" i="7" a="1"/>
  <c r="F72" i="7" s="1"/>
  <c r="I72" i="7" s="1"/>
  <c r="F85" i="7" a="1"/>
  <c r="F85" i="7" s="1"/>
  <c r="F120" i="7" s="1"/>
  <c r="F25" i="7" a="1"/>
  <c r="F25" i="7" s="1"/>
  <c r="I25" i="7" s="1"/>
  <c r="F36" i="7" a="1"/>
  <c r="F36" i="7" s="1"/>
  <c r="I36" i="7" s="1"/>
  <c r="F66" i="7" a="1"/>
  <c r="F66" i="7" s="1"/>
  <c r="F94" i="7"/>
  <c r="F159" i="7"/>
  <c r="H107" i="1"/>
  <c r="H154" i="1"/>
  <c r="H93" i="1"/>
  <c r="G85" i="2"/>
  <c r="E20" i="7"/>
  <c r="G149" i="2" s="1"/>
  <c r="E78" i="7"/>
  <c r="E117" i="7"/>
  <c r="E41" i="7"/>
  <c r="E52" i="7"/>
  <c r="G50" i="2" s="1"/>
  <c r="D27" i="3" s="1"/>
  <c r="E125" i="7"/>
  <c r="E104" i="7"/>
  <c r="G40" i="2"/>
  <c r="G151" i="2"/>
  <c r="E45" i="7"/>
  <c r="E144" i="7"/>
  <c r="F203" i="1"/>
  <c r="E98" i="7"/>
  <c r="E118" i="7"/>
  <c r="E116" i="7"/>
  <c r="E96" i="7"/>
  <c r="E126" i="7"/>
  <c r="E105" i="7"/>
  <c r="E107" i="7"/>
  <c r="E120" i="7"/>
  <c r="G121" i="2"/>
  <c r="E119" i="7"/>
  <c r="E103" i="7"/>
  <c r="E92" i="7"/>
  <c r="E124" i="7"/>
  <c r="E127" i="7"/>
  <c r="E106" i="7"/>
  <c r="E115" i="7"/>
  <c r="E95" i="7"/>
  <c r="E59" i="7"/>
  <c r="G49" i="2" s="1"/>
  <c r="D26" i="3" s="1"/>
  <c r="F31" i="2"/>
  <c r="F34" i="2" s="1"/>
  <c r="J129" i="7"/>
  <c r="C131" i="7"/>
  <c r="J131" i="7" s="1"/>
  <c r="E46" i="2"/>
  <c r="E167" i="2" s="1"/>
  <c r="J121" i="7"/>
  <c r="C21" i="5"/>
  <c r="E5" i="5"/>
  <c r="E32" i="5"/>
  <c r="E8" i="5"/>
  <c r="E7" i="5"/>
  <c r="H173" i="2"/>
  <c r="H208" i="2"/>
  <c r="F4" i="5"/>
  <c r="F40" i="5" s="1"/>
  <c r="H42" i="2"/>
  <c r="F32" i="5" s="1"/>
  <c r="H185" i="2"/>
  <c r="H30" i="2"/>
  <c r="H45" i="2"/>
  <c r="F33" i="5" s="1"/>
  <c r="H204" i="2"/>
  <c r="Q18" i="3" s="1"/>
  <c r="E2" i="3"/>
  <c r="H58" i="2"/>
  <c r="H203" i="2"/>
  <c r="Q17" i="3" s="1"/>
  <c r="H64" i="2"/>
  <c r="H205" i="2"/>
  <c r="Q19" i="3" s="1"/>
  <c r="H142" i="2"/>
  <c r="E19" i="5"/>
  <c r="E33" i="5"/>
  <c r="E9" i="5"/>
  <c r="E29" i="5"/>
  <c r="O27" i="3"/>
  <c r="D15" i="3"/>
  <c r="E34" i="5"/>
  <c r="E15" i="5"/>
  <c r="C3" i="3"/>
  <c r="B12" i="3"/>
  <c r="C37" i="5"/>
  <c r="J43" i="7"/>
  <c r="E22" i="2"/>
  <c r="C22" i="5"/>
  <c r="C23" i="5"/>
  <c r="E105" i="4"/>
  <c r="G36" i="30"/>
  <c r="J36" i="30"/>
  <c r="M36" i="30"/>
  <c r="I36" i="30"/>
  <c r="P36" i="30"/>
  <c r="H36" i="30"/>
  <c r="K36" i="30"/>
  <c r="E36" i="30"/>
  <c r="N36" i="30"/>
  <c r="O36" i="30"/>
  <c r="F36" i="30"/>
  <c r="L36" i="30"/>
  <c r="F10" i="4"/>
  <c r="G7" i="4"/>
  <c r="E45" i="4"/>
  <c r="H38" i="4"/>
  <c r="I38" i="4"/>
  <c r="H31" i="4"/>
  <c r="I31" i="4"/>
  <c r="H24" i="4"/>
  <c r="I24" i="4"/>
  <c r="I14" i="4"/>
  <c r="I17" i="4" s="1"/>
  <c r="H17" i="4"/>
  <c r="L11" i="5"/>
  <c r="I80" i="4"/>
  <c r="B6" i="3"/>
  <c r="F46" i="2"/>
  <c r="C18" i="5"/>
  <c r="E130" i="2"/>
  <c r="J137" i="7"/>
  <c r="B9" i="3"/>
  <c r="J61" i="7"/>
  <c r="F197" i="2" l="1"/>
  <c r="F199" i="2" s="1"/>
  <c r="C16" i="3" s="1"/>
  <c r="G98" i="2"/>
  <c r="G99" i="2" s="1"/>
  <c r="I68" i="7"/>
  <c r="F26" i="2"/>
  <c r="F167" i="2"/>
  <c r="F168" i="2" s="1"/>
  <c r="E153" i="2"/>
  <c r="G139" i="2"/>
  <c r="E123" i="2"/>
  <c r="E168" i="2"/>
  <c r="E67" i="2"/>
  <c r="H202" i="1"/>
  <c r="H207" i="1"/>
  <c r="H162" i="1"/>
  <c r="H65" i="1"/>
  <c r="H192" i="1"/>
  <c r="H27" i="1"/>
  <c r="H120" i="1"/>
  <c r="H146" i="1"/>
  <c r="H179" i="1"/>
  <c r="H187" i="1"/>
  <c r="H129" i="1"/>
  <c r="H199" i="1"/>
  <c r="N48" i="4"/>
  <c r="N74" i="4" s="1"/>
  <c r="H219" i="1"/>
  <c r="H78" i="1"/>
  <c r="C6" i="3"/>
  <c r="I83" i="7"/>
  <c r="H138" i="2"/>
  <c r="I137" i="2"/>
  <c r="K137" i="2" s="1"/>
  <c r="I138" i="2"/>
  <c r="H143" i="2"/>
  <c r="H145" i="2" s="1"/>
  <c r="F125" i="7"/>
  <c r="I125" i="7" s="1"/>
  <c r="I91" i="7"/>
  <c r="F117" i="7"/>
  <c r="I117" i="7" s="1"/>
  <c r="H135" i="2"/>
  <c r="I135" i="2"/>
  <c r="I136" i="2"/>
  <c r="K136" i="2" s="1"/>
  <c r="H213" i="1"/>
  <c r="D24" i="5"/>
  <c r="D28" i="5" s="1"/>
  <c r="D36" i="5" s="1"/>
  <c r="D23" i="5"/>
  <c r="I82" i="4"/>
  <c r="M11" i="5" s="1"/>
  <c r="D206" i="4"/>
  <c r="D200" i="4"/>
  <c r="D55" i="4"/>
  <c r="D161" i="4"/>
  <c r="D221" i="4"/>
  <c r="D179" i="4"/>
  <c r="D167" i="4"/>
  <c r="D155" i="4"/>
  <c r="D191" i="4"/>
  <c r="D132" i="4"/>
  <c r="D48" i="4"/>
  <c r="G47" i="7"/>
  <c r="G63" i="7"/>
  <c r="G159" i="7"/>
  <c r="G133" i="7"/>
  <c r="G147" i="7"/>
  <c r="G102" i="7"/>
  <c r="G80" i="7"/>
  <c r="G123" i="7"/>
  <c r="G94" i="7"/>
  <c r="G139" i="7"/>
  <c r="G22" i="7"/>
  <c r="G143" i="7" a="1"/>
  <c r="G143" i="7" s="1"/>
  <c r="H203" i="1" s="1"/>
  <c r="K203" i="1" s="1"/>
  <c r="D131" i="7"/>
  <c r="G21" i="2"/>
  <c r="D41" i="5"/>
  <c r="C17" i="3"/>
  <c r="F61" i="2"/>
  <c r="D45" i="5" s="1"/>
  <c r="F71" i="2"/>
  <c r="F73" i="2" s="1"/>
  <c r="J140" i="7"/>
  <c r="F115" i="2"/>
  <c r="F117" i="2" s="1"/>
  <c r="C20" i="3" s="1"/>
  <c r="G54" i="7"/>
  <c r="G153" i="7"/>
  <c r="D173" i="4"/>
  <c r="D215" i="4"/>
  <c r="F110" i="2"/>
  <c r="D185" i="4"/>
  <c r="G142" i="7"/>
  <c r="D96" i="4"/>
  <c r="G114" i="7"/>
  <c r="K212" i="2"/>
  <c r="I212" i="2"/>
  <c r="F103" i="7"/>
  <c r="I103" i="7" s="1"/>
  <c r="E21" i="5"/>
  <c r="H23" i="2"/>
  <c r="H32" i="2" s="1"/>
  <c r="F124" i="7"/>
  <c r="I124" i="7" s="1"/>
  <c r="F119" i="7"/>
  <c r="I119" i="7" s="1"/>
  <c r="H85" i="2"/>
  <c r="E26" i="5"/>
  <c r="I19" i="7"/>
  <c r="I45" i="7" s="1"/>
  <c r="H151" i="2"/>
  <c r="H17" i="2"/>
  <c r="F17" i="5" s="1"/>
  <c r="E25" i="5"/>
  <c r="H12" i="2"/>
  <c r="F12" i="5" s="1"/>
  <c r="H13" i="2"/>
  <c r="F13" i="5" s="1"/>
  <c r="F126" i="7"/>
  <c r="I126" i="7" s="1"/>
  <c r="E30" i="5"/>
  <c r="E36" i="2"/>
  <c r="E48" i="2" s="1"/>
  <c r="E92" i="2"/>
  <c r="E86" i="2"/>
  <c r="E174" i="2"/>
  <c r="E187" i="2"/>
  <c r="E181" i="2"/>
  <c r="F36" i="2"/>
  <c r="F48" i="2" s="1"/>
  <c r="F181" i="2"/>
  <c r="F92" i="2"/>
  <c r="F187" i="2"/>
  <c r="F86" i="2"/>
  <c r="F174" i="2"/>
  <c r="G18" i="2"/>
  <c r="G32" i="2"/>
  <c r="G25" i="2"/>
  <c r="I12" i="7"/>
  <c r="H24" i="2"/>
  <c r="H39" i="2" s="1"/>
  <c r="L39" i="2" s="1"/>
  <c r="E186" i="2"/>
  <c r="E26" i="2"/>
  <c r="H10" i="2"/>
  <c r="F10" i="5" s="1"/>
  <c r="E35" i="5"/>
  <c r="H19" i="2"/>
  <c r="F19" i="5" s="1"/>
  <c r="H16" i="2"/>
  <c r="F16" i="5" s="1"/>
  <c r="H20" i="2"/>
  <c r="F20" i="5" s="1"/>
  <c r="F104" i="7"/>
  <c r="I104" i="7" s="1"/>
  <c r="I11" i="7"/>
  <c r="H14" i="2"/>
  <c r="I82" i="7"/>
  <c r="F59" i="7"/>
  <c r="H49" i="2" s="1"/>
  <c r="E26" i="3" s="1"/>
  <c r="H15" i="2"/>
  <c r="I26" i="7"/>
  <c r="H150" i="2"/>
  <c r="F20" i="7"/>
  <c r="H8" i="2"/>
  <c r="F8" i="5" s="1"/>
  <c r="H9" i="2"/>
  <c r="G203" i="1"/>
  <c r="G204" i="1" s="1"/>
  <c r="H198" i="2"/>
  <c r="H196" i="2" s="1"/>
  <c r="E21" i="3" s="1"/>
  <c r="F105" i="7"/>
  <c r="I105" i="7" s="1"/>
  <c r="I140" i="7"/>
  <c r="I32" i="7"/>
  <c r="I6" i="7"/>
  <c r="H91" i="2"/>
  <c r="K91" i="2" s="1"/>
  <c r="H33" i="2"/>
  <c r="F97" i="7"/>
  <c r="I97" i="7" s="1"/>
  <c r="H97" i="2"/>
  <c r="I66" i="7"/>
  <c r="F95" i="7"/>
  <c r="I95" i="7" s="1"/>
  <c r="F45" i="7"/>
  <c r="F106" i="7"/>
  <c r="I106" i="7" s="1"/>
  <c r="F127" i="7"/>
  <c r="I127" i="7" s="1"/>
  <c r="H5" i="2"/>
  <c r="F5" i="5" s="1"/>
  <c r="F135" i="7"/>
  <c r="I135" i="7" s="1"/>
  <c r="F107" i="7"/>
  <c r="I107" i="7" s="1"/>
  <c r="H11" i="2"/>
  <c r="F11" i="5" s="1"/>
  <c r="F41" i="7"/>
  <c r="H31" i="2" s="1"/>
  <c r="I65" i="7"/>
  <c r="F52" i="7"/>
  <c r="H166" i="2" s="1"/>
  <c r="I67" i="7"/>
  <c r="I89" i="7"/>
  <c r="F92" i="7"/>
  <c r="F78" i="7"/>
  <c r="F116" i="7"/>
  <c r="I116" i="7" s="1"/>
  <c r="I52" i="7"/>
  <c r="F118" i="7"/>
  <c r="I118" i="7" s="1"/>
  <c r="F115" i="7"/>
  <c r="I85" i="7"/>
  <c r="E43" i="7"/>
  <c r="G152" i="2"/>
  <c r="G153" i="2" s="1"/>
  <c r="G38" i="2"/>
  <c r="G41" i="2" s="1"/>
  <c r="I96" i="7"/>
  <c r="G31" i="2"/>
  <c r="F66" i="2"/>
  <c r="I98" i="7"/>
  <c r="I59" i="7"/>
  <c r="G166" i="2"/>
  <c r="E129" i="7"/>
  <c r="E131" i="7" s="1"/>
  <c r="E109" i="7"/>
  <c r="I120" i="7"/>
  <c r="E100" i="7"/>
  <c r="E121" i="7"/>
  <c r="G129" i="2" s="1"/>
  <c r="G131" i="2" s="1"/>
  <c r="O28" i="3" s="1"/>
  <c r="E61" i="7"/>
  <c r="G161" i="2" s="1"/>
  <c r="D12" i="3" s="1"/>
  <c r="F204" i="1"/>
  <c r="G72" i="2"/>
  <c r="E37" i="5"/>
  <c r="I134" i="7"/>
  <c r="K200" i="1"/>
  <c r="J200" i="1"/>
  <c r="E197" i="2"/>
  <c r="E199" i="2" s="1"/>
  <c r="B16" i="3" s="1"/>
  <c r="E59" i="2"/>
  <c r="C24" i="5"/>
  <c r="C28" i="5" s="1"/>
  <c r="C36" i="5" s="1"/>
  <c r="E14" i="5"/>
  <c r="E23" i="5" s="1"/>
  <c r="E31" i="5"/>
  <c r="D5" i="3"/>
  <c r="I9" i="2"/>
  <c r="I35" i="2" s="1"/>
  <c r="I13" i="2"/>
  <c r="I149" i="2"/>
  <c r="G4" i="5"/>
  <c r="I31" i="2"/>
  <c r="I40" i="2"/>
  <c r="L40" i="2" s="1"/>
  <c r="I150" i="2"/>
  <c r="I143" i="2"/>
  <c r="I145" i="2" s="1"/>
  <c r="I173" i="2"/>
  <c r="I185" i="2"/>
  <c r="I93" i="2"/>
  <c r="I10" i="2"/>
  <c r="I38" i="2"/>
  <c r="I16" i="2"/>
  <c r="I151" i="2"/>
  <c r="I203" i="2"/>
  <c r="R17" i="3" s="1"/>
  <c r="I30" i="2"/>
  <c r="I42" i="2"/>
  <c r="I50" i="2"/>
  <c r="F27" i="3" s="1"/>
  <c r="I17" i="2"/>
  <c r="I204" i="2"/>
  <c r="R18" i="3" s="1"/>
  <c r="I19" i="2"/>
  <c r="I49" i="2"/>
  <c r="F26" i="3" s="1"/>
  <c r="I23" i="2"/>
  <c r="I64" i="2"/>
  <c r="I12" i="2"/>
  <c r="I15" i="2"/>
  <c r="I44" i="2" s="1"/>
  <c r="I5" i="2"/>
  <c r="I58" i="2"/>
  <c r="I142" i="2"/>
  <c r="I45" i="2"/>
  <c r="I6" i="2"/>
  <c r="K6" i="2" s="1"/>
  <c r="I166" i="2"/>
  <c r="I168" i="2" s="1"/>
  <c r="I208" i="2"/>
  <c r="I20" i="2"/>
  <c r="I7" i="2"/>
  <c r="K7" i="2" s="1"/>
  <c r="F2" i="3"/>
  <c r="I205" i="2"/>
  <c r="R19" i="3" s="1"/>
  <c r="I8" i="2"/>
  <c r="I33" i="2"/>
  <c r="L33" i="2" s="1"/>
  <c r="I11" i="2"/>
  <c r="I97" i="2"/>
  <c r="I99" i="2" s="1"/>
  <c r="I60" i="2"/>
  <c r="I85" i="2"/>
  <c r="I198" i="2"/>
  <c r="I196" i="2" s="1"/>
  <c r="I130" i="2"/>
  <c r="I65" i="2"/>
  <c r="I122" i="2" s="1"/>
  <c r="I129" i="2"/>
  <c r="I59" i="2"/>
  <c r="P11" i="3"/>
  <c r="P16" i="3"/>
  <c r="F6" i="5"/>
  <c r="E15" i="3"/>
  <c r="P27" i="3"/>
  <c r="E22" i="5"/>
  <c r="N71" i="4"/>
  <c r="N68" i="4"/>
  <c r="E131" i="2"/>
  <c r="M28" i="3" s="1"/>
  <c r="F105" i="4"/>
  <c r="R36" i="30"/>
  <c r="G105" i="4"/>
  <c r="F45" i="4"/>
  <c r="H7" i="4"/>
  <c r="G10" i="4"/>
  <c r="F123" i="2"/>
  <c r="B11" i="3"/>
  <c r="N77" i="4" l="1"/>
  <c r="N56" i="4"/>
  <c r="N80" i="4" s="1"/>
  <c r="N97" i="4"/>
  <c r="H98" i="2"/>
  <c r="H99" i="2" s="1"/>
  <c r="N110" i="4"/>
  <c r="N62" i="4"/>
  <c r="K151" i="2"/>
  <c r="K97" i="2"/>
  <c r="K138" i="2"/>
  <c r="K135" i="2"/>
  <c r="K85" i="2"/>
  <c r="K31" i="2"/>
  <c r="K150" i="2"/>
  <c r="K143" i="2"/>
  <c r="N100" i="4"/>
  <c r="N113" i="4"/>
  <c r="I144" i="2"/>
  <c r="K144" i="2" s="1"/>
  <c r="K60" i="2"/>
  <c r="K196" i="2"/>
  <c r="K166" i="2"/>
  <c r="E176" i="2"/>
  <c r="K198" i="2"/>
  <c r="N65" i="4"/>
  <c r="E87" i="2"/>
  <c r="B24" i="3" s="1"/>
  <c r="E93" i="2"/>
  <c r="H139" i="2"/>
  <c r="I139" i="2"/>
  <c r="J143" i="7"/>
  <c r="G144" i="7"/>
  <c r="J144" i="7" s="1"/>
  <c r="I143" i="7"/>
  <c r="C22" i="3"/>
  <c r="D43" i="5"/>
  <c r="G22" i="2"/>
  <c r="G197" i="2" s="1"/>
  <c r="G199" i="2" s="1"/>
  <c r="D16" i="3" s="1"/>
  <c r="F10" i="3"/>
  <c r="F30" i="5"/>
  <c r="F25" i="5"/>
  <c r="K17" i="2"/>
  <c r="K13" i="2"/>
  <c r="I20" i="7"/>
  <c r="E27" i="5"/>
  <c r="D3" i="3"/>
  <c r="F93" i="2"/>
  <c r="K24" i="2"/>
  <c r="F26" i="5"/>
  <c r="I92" i="7"/>
  <c r="I41" i="7"/>
  <c r="F67" i="2"/>
  <c r="E188" i="2"/>
  <c r="H72" i="2"/>
  <c r="G34" i="2"/>
  <c r="G66" i="2" s="1"/>
  <c r="E180" i="2"/>
  <c r="E160" i="2"/>
  <c r="E103" i="2"/>
  <c r="E110" i="2"/>
  <c r="E79" i="2"/>
  <c r="E115" i="2"/>
  <c r="I71" i="2"/>
  <c r="I115" i="2"/>
  <c r="I110" i="2"/>
  <c r="I79" i="2"/>
  <c r="G46" i="2"/>
  <c r="G167" i="2" s="1"/>
  <c r="G175" i="2"/>
  <c r="F51" i="2"/>
  <c r="C13" i="3" s="1"/>
  <c r="F160" i="2"/>
  <c r="F162" i="2" s="1"/>
  <c r="F103" i="2"/>
  <c r="F105" i="2" s="1"/>
  <c r="F180" i="2"/>
  <c r="F182" i="2" s="1"/>
  <c r="F9" i="5"/>
  <c r="F22" i="5" s="1"/>
  <c r="H35" i="2"/>
  <c r="H25" i="2"/>
  <c r="F35" i="5"/>
  <c r="H34" i="2"/>
  <c r="F34" i="5"/>
  <c r="H44" i="2"/>
  <c r="L44" i="2" s="1"/>
  <c r="K23" i="2"/>
  <c r="I25" i="2"/>
  <c r="I32" i="2"/>
  <c r="K32" i="2" s="1"/>
  <c r="K49" i="2"/>
  <c r="K10" i="2"/>
  <c r="F31" i="5"/>
  <c r="H43" i="2"/>
  <c r="H21" i="2"/>
  <c r="F29" i="5"/>
  <c r="K19" i="2"/>
  <c r="K5" i="2"/>
  <c r="K8" i="2"/>
  <c r="K20" i="2"/>
  <c r="F15" i="5"/>
  <c r="K15" i="2"/>
  <c r="H38" i="2"/>
  <c r="K38" i="2" s="1"/>
  <c r="F43" i="7"/>
  <c r="H149" i="2"/>
  <c r="F129" i="7"/>
  <c r="F131" i="7" s="1"/>
  <c r="H50" i="2"/>
  <c r="E4" i="3"/>
  <c r="E7" i="3" s="1"/>
  <c r="I78" i="7"/>
  <c r="F109" i="7"/>
  <c r="I61" i="7"/>
  <c r="F100" i="7"/>
  <c r="F121" i="7"/>
  <c r="I121" i="7" s="1"/>
  <c r="I137" i="7"/>
  <c r="K11" i="2"/>
  <c r="H18" i="2"/>
  <c r="E3" i="3" s="1"/>
  <c r="E5" i="3"/>
  <c r="E8" i="3" s="1"/>
  <c r="K14" i="2"/>
  <c r="F14" i="5"/>
  <c r="I115" i="7"/>
  <c r="F61" i="7"/>
  <c r="H161" i="2" s="1"/>
  <c r="E12" i="3" s="1"/>
  <c r="F137" i="7"/>
  <c r="H130" i="2" s="1"/>
  <c r="K130" i="2" s="1"/>
  <c r="J203" i="1"/>
  <c r="I129" i="7"/>
  <c r="I131" i="7" s="1"/>
  <c r="F188" i="2"/>
  <c r="F176" i="2"/>
  <c r="F87" i="2"/>
  <c r="C24" i="3" s="1"/>
  <c r="E111" i="7"/>
  <c r="G59" i="2" s="1"/>
  <c r="I109" i="7"/>
  <c r="F80" i="2"/>
  <c r="F81" i="2" s="1"/>
  <c r="C23" i="3" s="1"/>
  <c r="I100" i="7"/>
  <c r="G65" i="2"/>
  <c r="H204" i="1"/>
  <c r="K204" i="1" s="1"/>
  <c r="I72" i="2"/>
  <c r="L72" i="2" s="1"/>
  <c r="D169" i="4" s="1"/>
  <c r="E169" i="4" s="1"/>
  <c r="F169" i="4" s="1"/>
  <c r="G169" i="4" s="1"/>
  <c r="H169" i="4" s="1"/>
  <c r="I169" i="4" s="1"/>
  <c r="E80" i="2"/>
  <c r="E51" i="2"/>
  <c r="E71" i="2"/>
  <c r="B17" i="3"/>
  <c r="C41" i="5"/>
  <c r="E61" i="2"/>
  <c r="C45" i="5" s="1"/>
  <c r="E18" i="5"/>
  <c r="E24" i="5" s="1"/>
  <c r="D8" i="3"/>
  <c r="D9" i="3" s="1"/>
  <c r="D11" i="3" s="1"/>
  <c r="D6" i="3"/>
  <c r="K39" i="2"/>
  <c r="G33" i="5"/>
  <c r="L45" i="2"/>
  <c r="K45" i="2"/>
  <c r="G32" i="5"/>
  <c r="L42" i="2"/>
  <c r="K42" i="2"/>
  <c r="F21" i="5"/>
  <c r="I131" i="2"/>
  <c r="Q28" i="3" s="1"/>
  <c r="G8" i="5"/>
  <c r="D68" i="4"/>
  <c r="D70" i="4" s="1"/>
  <c r="L8" i="2"/>
  <c r="N69" i="4" s="1"/>
  <c r="G26" i="5"/>
  <c r="G35" i="5"/>
  <c r="D119" i="4"/>
  <c r="D121" i="4" s="1"/>
  <c r="E119" i="4" s="1"/>
  <c r="G30" i="5"/>
  <c r="D83" i="4"/>
  <c r="D85" i="4" s="1"/>
  <c r="E83" i="4" s="1"/>
  <c r="G25" i="5"/>
  <c r="G37" i="5"/>
  <c r="L49" i="2"/>
  <c r="G31" i="5"/>
  <c r="D103" i="4"/>
  <c r="D106" i="4" s="1"/>
  <c r="G14" i="5"/>
  <c r="L14" i="2"/>
  <c r="Q27" i="3"/>
  <c r="F15" i="3"/>
  <c r="G19" i="5"/>
  <c r="D71" i="4"/>
  <c r="D73" i="4" s="1"/>
  <c r="I21" i="2"/>
  <c r="L19" i="2"/>
  <c r="N72" i="4" s="1"/>
  <c r="L31" i="2"/>
  <c r="D113" i="4"/>
  <c r="D115" i="4" s="1"/>
  <c r="G16" i="5"/>
  <c r="L16" i="2"/>
  <c r="N114" i="4" s="1"/>
  <c r="Q16" i="3"/>
  <c r="Q11" i="3"/>
  <c r="G40" i="5"/>
  <c r="D48" i="5"/>
  <c r="I67" i="2"/>
  <c r="K25" i="3"/>
  <c r="D49" i="4"/>
  <c r="I41" i="2"/>
  <c r="I175" i="2" s="1"/>
  <c r="K16" i="2"/>
  <c r="I87" i="2"/>
  <c r="F24" i="3" s="1"/>
  <c r="G7" i="5"/>
  <c r="D65" i="4"/>
  <c r="D67" i="4" s="1"/>
  <c r="L7" i="2"/>
  <c r="N66" i="4" s="1"/>
  <c r="D56" i="4"/>
  <c r="G5" i="5"/>
  <c r="F4" i="3"/>
  <c r="I18" i="2"/>
  <c r="L5" i="2"/>
  <c r="N57" i="4" s="1"/>
  <c r="F12" i="3"/>
  <c r="I12" i="3" s="1"/>
  <c r="I152" i="2"/>
  <c r="L60" i="2"/>
  <c r="D157" i="4"/>
  <c r="R13" i="3"/>
  <c r="S13" i="3" s="1"/>
  <c r="I98" i="2"/>
  <c r="K98" i="2" s="1"/>
  <c r="G20" i="5"/>
  <c r="L20" i="2"/>
  <c r="G34" i="5"/>
  <c r="G15" i="5"/>
  <c r="D110" i="4"/>
  <c r="D112" i="4" s="1"/>
  <c r="L15" i="2"/>
  <c r="N111" i="4" s="1"/>
  <c r="D77" i="4"/>
  <c r="D79" i="4" s="1"/>
  <c r="G10" i="5"/>
  <c r="L10" i="2"/>
  <c r="N78" i="4" s="1"/>
  <c r="D100" i="4"/>
  <c r="D102" i="4" s="1"/>
  <c r="G13" i="5"/>
  <c r="L13" i="2"/>
  <c r="N101" i="4" s="1"/>
  <c r="K40" i="2"/>
  <c r="I61" i="2"/>
  <c r="F17" i="3"/>
  <c r="R12" i="3"/>
  <c r="G41" i="5"/>
  <c r="I121" i="2"/>
  <c r="L35" i="2"/>
  <c r="G29" i="5"/>
  <c r="G9" i="5"/>
  <c r="D74" i="4"/>
  <c r="D76" i="4" s="1"/>
  <c r="L9" i="2"/>
  <c r="N75" i="4" s="1"/>
  <c r="K9" i="2"/>
  <c r="I197" i="2"/>
  <c r="I199" i="2" s="1"/>
  <c r="F16" i="3" s="1"/>
  <c r="I16" i="3" s="1"/>
  <c r="F21" i="3"/>
  <c r="I21" i="3" s="1"/>
  <c r="G12" i="5"/>
  <c r="F5" i="3"/>
  <c r="D97" i="4"/>
  <c r="D99" i="4" s="1"/>
  <c r="L12" i="2"/>
  <c r="N98" i="4" s="1"/>
  <c r="D116" i="4"/>
  <c r="D118" i="4" s="1"/>
  <c r="G17" i="5"/>
  <c r="L17" i="2"/>
  <c r="N117" i="4" s="1"/>
  <c r="K12" i="2"/>
  <c r="G11" i="5"/>
  <c r="L11" i="2"/>
  <c r="N81" i="4" s="1"/>
  <c r="G6" i="5"/>
  <c r="D62" i="4"/>
  <c r="D64" i="4" s="1"/>
  <c r="L6" i="2"/>
  <c r="N63" i="4" s="1"/>
  <c r="K33" i="2"/>
  <c r="H10" i="4"/>
  <c r="I7" i="4"/>
  <c r="I10" i="4" s="1"/>
  <c r="G45" i="4"/>
  <c r="K43" i="2" l="1"/>
  <c r="H121" i="2"/>
  <c r="K121" i="2" s="1"/>
  <c r="F37" i="5"/>
  <c r="E27" i="3"/>
  <c r="I24" i="3"/>
  <c r="H152" i="2"/>
  <c r="K149" i="2"/>
  <c r="K72" i="2"/>
  <c r="E105" i="2"/>
  <c r="B18" i="3" s="1"/>
  <c r="E162" i="2"/>
  <c r="E182" i="2"/>
  <c r="E73" i="2"/>
  <c r="G168" i="2"/>
  <c r="G122" i="2"/>
  <c r="G123" i="2" s="1"/>
  <c r="K161" i="2"/>
  <c r="H12" i="3" s="1"/>
  <c r="K139" i="2"/>
  <c r="I144" i="7"/>
  <c r="E28" i="5"/>
  <c r="E36" i="5" s="1"/>
  <c r="L43" i="2"/>
  <c r="G186" i="2"/>
  <c r="L50" i="2"/>
  <c r="G26" i="2"/>
  <c r="L38" i="2"/>
  <c r="E10" i="3"/>
  <c r="D107" i="4"/>
  <c r="D109" i="4" s="1"/>
  <c r="F27" i="5"/>
  <c r="I43" i="7"/>
  <c r="H36" i="2"/>
  <c r="K25" i="2"/>
  <c r="E81" i="2"/>
  <c r="B23" i="3" s="1"/>
  <c r="G36" i="2"/>
  <c r="G48" i="2" s="1"/>
  <c r="G174" i="2"/>
  <c r="G187" i="2"/>
  <c r="G92" i="2"/>
  <c r="D46" i="5"/>
  <c r="G181" i="2"/>
  <c r="G86" i="2"/>
  <c r="L32" i="2"/>
  <c r="G71" i="2"/>
  <c r="G73" i="2" s="1"/>
  <c r="G115" i="2"/>
  <c r="G117" i="2" s="1"/>
  <c r="E43" i="5" s="1"/>
  <c r="G110" i="2"/>
  <c r="G79" i="2"/>
  <c r="H66" i="2"/>
  <c r="H174" i="2"/>
  <c r="H187" i="2"/>
  <c r="H86" i="2"/>
  <c r="H87" i="2" s="1"/>
  <c r="E24" i="3" s="1"/>
  <c r="H181" i="2"/>
  <c r="H92" i="2"/>
  <c r="H93" i="2" s="1"/>
  <c r="D38" i="5"/>
  <c r="I34" i="2"/>
  <c r="K34" i="2" s="1"/>
  <c r="K21" i="2"/>
  <c r="K50" i="2"/>
  <c r="H41" i="2"/>
  <c r="L41" i="2" s="1"/>
  <c r="H65" i="2"/>
  <c r="K65" i="2" s="1"/>
  <c r="F18" i="5"/>
  <c r="F24" i="5" s="1"/>
  <c r="F111" i="7"/>
  <c r="H59" i="2" s="1"/>
  <c r="K59" i="2" s="1"/>
  <c r="E6" i="3"/>
  <c r="H5" i="3"/>
  <c r="I73" i="2"/>
  <c r="F23" i="5"/>
  <c r="H129" i="2"/>
  <c r="H22" i="2"/>
  <c r="P12" i="3"/>
  <c r="P14" i="3" s="1"/>
  <c r="D42" i="5"/>
  <c r="C18" i="3"/>
  <c r="F109" i="2"/>
  <c r="F111" i="2" s="1"/>
  <c r="C19" i="3" s="1"/>
  <c r="G61" i="2"/>
  <c r="D22" i="3" s="1"/>
  <c r="I111" i="7"/>
  <c r="D17" i="3"/>
  <c r="E41" i="5"/>
  <c r="G67" i="2"/>
  <c r="J204" i="1"/>
  <c r="H19" i="5"/>
  <c r="C38" i="5"/>
  <c r="B13" i="3"/>
  <c r="E117" i="2"/>
  <c r="B20" i="3" s="1"/>
  <c r="K145" i="2"/>
  <c r="K99" i="2"/>
  <c r="N49" i="4" s="1"/>
  <c r="I17" i="3"/>
  <c r="B22" i="3"/>
  <c r="K18" i="2"/>
  <c r="I123" i="2"/>
  <c r="G21" i="5"/>
  <c r="E113" i="4"/>
  <c r="E115" i="4" s="1"/>
  <c r="H16" i="5"/>
  <c r="C32" i="30"/>
  <c r="C10" i="30"/>
  <c r="E71" i="4"/>
  <c r="E73" i="4" s="1"/>
  <c r="I19" i="5" s="1"/>
  <c r="E62" i="4"/>
  <c r="E64" i="4" s="1"/>
  <c r="C16" i="30"/>
  <c r="H6" i="5"/>
  <c r="E97" i="4"/>
  <c r="E99" i="4" s="1"/>
  <c r="C22" i="30"/>
  <c r="H12" i="5"/>
  <c r="I22" i="2"/>
  <c r="I26" i="2" s="1"/>
  <c r="F3" i="3"/>
  <c r="I3" i="3" s="1"/>
  <c r="E103" i="4"/>
  <c r="F8" i="3"/>
  <c r="I8" i="3" s="1"/>
  <c r="I5" i="3"/>
  <c r="E100" i="4"/>
  <c r="E102" i="4" s="1"/>
  <c r="H13" i="5"/>
  <c r="C24" i="30"/>
  <c r="F7" i="3"/>
  <c r="H7" i="3" s="1"/>
  <c r="F6" i="3"/>
  <c r="I6" i="3" s="1"/>
  <c r="I4" i="3"/>
  <c r="H4" i="3"/>
  <c r="G23" i="5"/>
  <c r="D208" i="4"/>
  <c r="E157" i="4"/>
  <c r="G18" i="5"/>
  <c r="R16" i="3"/>
  <c r="R11" i="3"/>
  <c r="V11" i="3" s="1"/>
  <c r="H8" i="5"/>
  <c r="E68" i="4"/>
  <c r="E70" i="4" s="1"/>
  <c r="G22" i="5"/>
  <c r="I10" i="3"/>
  <c r="E85" i="4"/>
  <c r="F83" i="4" s="1"/>
  <c r="F22" i="3"/>
  <c r="G45" i="5"/>
  <c r="E116" i="4"/>
  <c r="E118" i="4" s="1"/>
  <c r="H10" i="5"/>
  <c r="E77" i="4"/>
  <c r="E79" i="4" s="1"/>
  <c r="C14" i="30"/>
  <c r="I46" i="2"/>
  <c r="E74" i="4"/>
  <c r="E76" i="4" s="1"/>
  <c r="D138" i="4"/>
  <c r="H9" i="5"/>
  <c r="H29" i="5"/>
  <c r="H21" i="3"/>
  <c r="R14" i="3"/>
  <c r="C8" i="30"/>
  <c r="E65" i="4"/>
  <c r="E67" i="4" s="1"/>
  <c r="H7" i="5"/>
  <c r="C2" i="30"/>
  <c r="E5" i="4"/>
  <c r="D26" i="4"/>
  <c r="D19" i="4"/>
  <c r="H4" i="5"/>
  <c r="D12" i="4"/>
  <c r="D40" i="4" s="1"/>
  <c r="D33" i="4"/>
  <c r="K44" i="2"/>
  <c r="D124" i="4"/>
  <c r="E121" i="4"/>
  <c r="F119" i="4" s="1"/>
  <c r="K35" i="2"/>
  <c r="E110" i="4"/>
  <c r="E112" i="4" s="1"/>
  <c r="D137" i="4"/>
  <c r="H15" i="5"/>
  <c r="H34" i="5"/>
  <c r="E9" i="3"/>
  <c r="I117" i="2"/>
  <c r="I81" i="2"/>
  <c r="G27" i="5"/>
  <c r="I153" i="2"/>
  <c r="I45" i="4"/>
  <c r="H45" i="4"/>
  <c r="H105" i="4"/>
  <c r="E109" i="2" l="1"/>
  <c r="E111" i="2" s="1"/>
  <c r="B19" i="3" s="1"/>
  <c r="C42" i="5"/>
  <c r="H131" i="2"/>
  <c r="P28" i="3" s="1"/>
  <c r="K129" i="2"/>
  <c r="K131" i="2" s="1"/>
  <c r="L28" i="3" s="1"/>
  <c r="G93" i="2"/>
  <c r="G176" i="2"/>
  <c r="H153" i="2"/>
  <c r="K152" i="2"/>
  <c r="K153" i="2" s="1"/>
  <c r="G87" i="2"/>
  <c r="D24" i="3" s="1"/>
  <c r="G188" i="2"/>
  <c r="I36" i="2"/>
  <c r="L36" i="2" s="1"/>
  <c r="D123" i="4"/>
  <c r="D125" i="4" s="1"/>
  <c r="D217" i="4" s="1"/>
  <c r="H20" i="5"/>
  <c r="H21" i="5" s="1"/>
  <c r="C26" i="30"/>
  <c r="N26" i="30" s="1"/>
  <c r="D180" i="4"/>
  <c r="D182" i="4" s="1"/>
  <c r="F28" i="5"/>
  <c r="F36" i="5" s="1"/>
  <c r="C46" i="5"/>
  <c r="L34" i="2"/>
  <c r="H26" i="2"/>
  <c r="H197" i="2"/>
  <c r="H199" i="2" s="1"/>
  <c r="E16" i="3" s="1"/>
  <c r="H17" i="3"/>
  <c r="H115" i="2"/>
  <c r="H117" i="2" s="1"/>
  <c r="E20" i="3" s="1"/>
  <c r="H110" i="2"/>
  <c r="K110" i="2" s="1"/>
  <c r="H79" i="2"/>
  <c r="K79" i="2" s="1"/>
  <c r="I167" i="2"/>
  <c r="I66" i="2"/>
  <c r="K66" i="2" s="1"/>
  <c r="H122" i="2"/>
  <c r="H123" i="2" s="1"/>
  <c r="G51" i="2"/>
  <c r="G160" i="2"/>
  <c r="G103" i="2"/>
  <c r="G180" i="2"/>
  <c r="K41" i="2"/>
  <c r="H175" i="2"/>
  <c r="G80" i="2"/>
  <c r="I174" i="2"/>
  <c r="I176" i="2" s="1"/>
  <c r="I187" i="2"/>
  <c r="L187" i="2" s="1"/>
  <c r="I86" i="2"/>
  <c r="K86" i="2" s="1"/>
  <c r="I181" i="2"/>
  <c r="K181" i="2" s="1"/>
  <c r="I92" i="2"/>
  <c r="K92" i="2" s="1"/>
  <c r="K22" i="2"/>
  <c r="K197" i="2" s="1"/>
  <c r="E11" i="3"/>
  <c r="H46" i="2"/>
  <c r="L46" i="2" s="1"/>
  <c r="H67" i="2"/>
  <c r="E17" i="3"/>
  <c r="H71" i="2"/>
  <c r="H73" i="2" s="1"/>
  <c r="H6" i="3"/>
  <c r="H61" i="2"/>
  <c r="F45" i="5" s="1"/>
  <c r="L59" i="2"/>
  <c r="L61" i="2" s="1"/>
  <c r="F41" i="5"/>
  <c r="Q12" i="3"/>
  <c r="Q14" i="3" s="1"/>
  <c r="H186" i="2"/>
  <c r="H188" i="2" s="1"/>
  <c r="D20" i="3"/>
  <c r="E45" i="5"/>
  <c r="D44" i="30"/>
  <c r="E44" i="30" s="1"/>
  <c r="F44" i="30" s="1"/>
  <c r="G44" i="30" s="1"/>
  <c r="H44" i="30" s="1"/>
  <c r="I44" i="30" s="1"/>
  <c r="J44" i="30" s="1"/>
  <c r="K44" i="30" s="1"/>
  <c r="D41" i="30"/>
  <c r="C43" i="5"/>
  <c r="E221" i="4"/>
  <c r="E206" i="4"/>
  <c r="E191" i="4"/>
  <c r="E179" i="4"/>
  <c r="E167" i="4"/>
  <c r="E155" i="4"/>
  <c r="E215" i="4"/>
  <c r="E200" i="4"/>
  <c r="E185" i="4"/>
  <c r="E173" i="4"/>
  <c r="E161" i="4"/>
  <c r="E132" i="4"/>
  <c r="E12" i="4"/>
  <c r="E40" i="4" s="1"/>
  <c r="E48" i="4"/>
  <c r="E33" i="4"/>
  <c r="E19" i="4"/>
  <c r="E96" i="4"/>
  <c r="E55" i="4"/>
  <c r="E26" i="4"/>
  <c r="I22" i="3"/>
  <c r="G24" i="5"/>
  <c r="G28" i="5" s="1"/>
  <c r="G36" i="5" s="1"/>
  <c r="H8" i="3"/>
  <c r="H9" i="3" s="1"/>
  <c r="H3" i="3"/>
  <c r="I9" i="5"/>
  <c r="F74" i="4"/>
  <c r="F76" i="4" s="1"/>
  <c r="I29" i="5"/>
  <c r="E138" i="4"/>
  <c r="F9" i="3"/>
  <c r="I7" i="3"/>
  <c r="G43" i="5"/>
  <c r="F20" i="3"/>
  <c r="I20" i="3" s="1"/>
  <c r="H35" i="5"/>
  <c r="H26" i="5"/>
  <c r="I7" i="5"/>
  <c r="F65" i="4"/>
  <c r="F67" i="4" s="1"/>
  <c r="G14" i="30"/>
  <c r="P14" i="30"/>
  <c r="J14" i="30"/>
  <c r="M14" i="30"/>
  <c r="I8" i="5"/>
  <c r="F68" i="4"/>
  <c r="F70" i="4" s="1"/>
  <c r="F24" i="30"/>
  <c r="J24" i="30"/>
  <c r="K24" i="30"/>
  <c r="M24" i="30"/>
  <c r="N24" i="30"/>
  <c r="O24" i="30"/>
  <c r="E24" i="30"/>
  <c r="L24" i="30"/>
  <c r="G24" i="30"/>
  <c r="P24" i="30"/>
  <c r="I24" i="30"/>
  <c r="H24" i="30"/>
  <c r="F71" i="4"/>
  <c r="F73" i="4" s="1"/>
  <c r="J19" i="5" s="1"/>
  <c r="F121" i="4"/>
  <c r="G119" i="4" s="1"/>
  <c r="E124" i="4"/>
  <c r="E8" i="30"/>
  <c r="K8" i="30"/>
  <c r="F77" i="4"/>
  <c r="F79" i="4" s="1"/>
  <c r="I10" i="5"/>
  <c r="F22" i="30"/>
  <c r="O22" i="30"/>
  <c r="L22" i="30"/>
  <c r="M22" i="30"/>
  <c r="H22" i="30"/>
  <c r="J22" i="30"/>
  <c r="E22" i="30"/>
  <c r="P22" i="30"/>
  <c r="N22" i="30"/>
  <c r="I22" i="30"/>
  <c r="K22" i="30"/>
  <c r="G22" i="30"/>
  <c r="E10" i="30"/>
  <c r="G10" i="30"/>
  <c r="K10" i="30"/>
  <c r="F10" i="30"/>
  <c r="M10" i="30"/>
  <c r="H10" i="30"/>
  <c r="J10" i="30"/>
  <c r="I10" i="30"/>
  <c r="L10" i="30"/>
  <c r="N10" i="30"/>
  <c r="O10" i="30"/>
  <c r="P10" i="30"/>
  <c r="H30" i="5"/>
  <c r="D88" i="4"/>
  <c r="H25" i="5"/>
  <c r="I186" i="2"/>
  <c r="F100" i="4"/>
  <c r="F102" i="4" s="1"/>
  <c r="I13" i="5"/>
  <c r="F97" i="4"/>
  <c r="F99" i="4" s="1"/>
  <c r="I12" i="5"/>
  <c r="P32" i="30"/>
  <c r="M32" i="30"/>
  <c r="G32" i="30"/>
  <c r="J32" i="30"/>
  <c r="G46" i="5"/>
  <c r="F23" i="3"/>
  <c r="I23" i="3" s="1"/>
  <c r="F116" i="4"/>
  <c r="F118" i="4" s="1"/>
  <c r="I17" i="5"/>
  <c r="C34" i="30"/>
  <c r="H17" i="5"/>
  <c r="G16" i="30"/>
  <c r="J16" i="30"/>
  <c r="F16" i="30"/>
  <c r="I16" i="30"/>
  <c r="P16" i="30"/>
  <c r="O16" i="30"/>
  <c r="N16" i="30"/>
  <c r="M16" i="30"/>
  <c r="L16" i="30"/>
  <c r="K16" i="30"/>
  <c r="E16" i="30"/>
  <c r="H16" i="30"/>
  <c r="I16" i="5"/>
  <c r="F113" i="4"/>
  <c r="F115" i="4" s="1"/>
  <c r="H40" i="5"/>
  <c r="E208" i="4"/>
  <c r="F157" i="4"/>
  <c r="I6" i="5"/>
  <c r="F62" i="4"/>
  <c r="F64" i="4" s="1"/>
  <c r="F110" i="4"/>
  <c r="F112" i="4" s="1"/>
  <c r="I34" i="5"/>
  <c r="I15" i="5"/>
  <c r="E137" i="4"/>
  <c r="F103" i="4"/>
  <c r="E106" i="4"/>
  <c r="F5" i="4"/>
  <c r="I4" i="5"/>
  <c r="I40" i="5" s="1"/>
  <c r="F85" i="4"/>
  <c r="G83" i="4" s="1"/>
  <c r="H14" i="5"/>
  <c r="D136" i="4"/>
  <c r="H31" i="5"/>
  <c r="H10" i="3"/>
  <c r="I105" i="4"/>
  <c r="K115" i="2" l="1"/>
  <c r="K122" i="2"/>
  <c r="K123" i="2" s="1"/>
  <c r="G162" i="2"/>
  <c r="K186" i="2"/>
  <c r="K174" i="2"/>
  <c r="G81" i="2"/>
  <c r="E46" i="5" s="1"/>
  <c r="H176" i="2"/>
  <c r="K175" i="2"/>
  <c r="K187" i="2"/>
  <c r="G182" i="2"/>
  <c r="G105" i="2"/>
  <c r="D18" i="3" s="1"/>
  <c r="K71" i="2"/>
  <c r="K73" i="2" s="1"/>
  <c r="K36" i="2"/>
  <c r="F26" i="30"/>
  <c r="I48" i="2"/>
  <c r="I51" i="2" s="1"/>
  <c r="C20" i="30"/>
  <c r="J26" i="30"/>
  <c r="K26" i="30"/>
  <c r="G26" i="30"/>
  <c r="M26" i="30"/>
  <c r="E26" i="30"/>
  <c r="L26" i="30"/>
  <c r="O26" i="30"/>
  <c r="I26" i="30"/>
  <c r="H26" i="30"/>
  <c r="P26" i="30"/>
  <c r="K67" i="2"/>
  <c r="S40" i="3" s="1"/>
  <c r="K199" i="2"/>
  <c r="H16" i="3" s="1"/>
  <c r="K61" i="2"/>
  <c r="S43" i="3" s="1"/>
  <c r="H48" i="2"/>
  <c r="H167" i="2"/>
  <c r="K167" i="2" s="1"/>
  <c r="E38" i="5"/>
  <c r="D13" i="3"/>
  <c r="E22" i="3"/>
  <c r="K46" i="2"/>
  <c r="F43" i="5"/>
  <c r="S12" i="3"/>
  <c r="S14" i="3" s="1"/>
  <c r="V13" i="3" s="1"/>
  <c r="V14" i="3" s="1"/>
  <c r="D46" i="30"/>
  <c r="F221" i="4"/>
  <c r="F206" i="4"/>
  <c r="F191" i="4"/>
  <c r="F179" i="4"/>
  <c r="F167" i="4"/>
  <c r="F155" i="4"/>
  <c r="F215" i="4"/>
  <c r="F200" i="4"/>
  <c r="F185" i="4"/>
  <c r="F173" i="4"/>
  <c r="F161" i="4"/>
  <c r="I188" i="2"/>
  <c r="K22" i="3"/>
  <c r="K87" i="2"/>
  <c r="S41" i="3" s="1"/>
  <c r="K93" i="2"/>
  <c r="S42" i="3" s="1"/>
  <c r="F132" i="4"/>
  <c r="F12" i="4"/>
  <c r="F40" i="4" s="1"/>
  <c r="F48" i="4"/>
  <c r="F33" i="4"/>
  <c r="F19" i="4"/>
  <c r="F55" i="4"/>
  <c r="F96" i="4"/>
  <c r="F26" i="4"/>
  <c r="R14" i="30"/>
  <c r="D134" i="4"/>
  <c r="R8" i="30"/>
  <c r="R16" i="30"/>
  <c r="H11" i="3"/>
  <c r="L186" i="2"/>
  <c r="L188" i="2" s="1"/>
  <c r="R24" i="30"/>
  <c r="R32" i="30"/>
  <c r="R10" i="30"/>
  <c r="H23" i="5"/>
  <c r="I14" i="5"/>
  <c r="I31" i="5"/>
  <c r="E136" i="4"/>
  <c r="G85" i="4"/>
  <c r="H83" i="4" s="1"/>
  <c r="G103" i="4"/>
  <c r="F106" i="4"/>
  <c r="J8" i="5"/>
  <c r="G68" i="4"/>
  <c r="G70" i="4" s="1"/>
  <c r="D57" i="4"/>
  <c r="D61" i="4" s="1"/>
  <c r="J13" i="5"/>
  <c r="G100" i="4"/>
  <c r="G102" i="4" s="1"/>
  <c r="K26" i="2"/>
  <c r="J16" i="5"/>
  <c r="G113" i="4"/>
  <c r="G115" i="4" s="1"/>
  <c r="F11" i="3"/>
  <c r="I11" i="3" s="1"/>
  <c r="I9" i="3"/>
  <c r="G62" i="4"/>
  <c r="G64" i="4" s="1"/>
  <c r="J6" i="5"/>
  <c r="I35" i="5"/>
  <c r="I26" i="5"/>
  <c r="J34" i="5"/>
  <c r="F137" i="4"/>
  <c r="G110" i="4"/>
  <c r="G112" i="4" s="1"/>
  <c r="J15" i="5"/>
  <c r="G121" i="4"/>
  <c r="H119" i="4" s="1"/>
  <c r="F124" i="4"/>
  <c r="E88" i="4"/>
  <c r="I25" i="5"/>
  <c r="I30" i="5"/>
  <c r="G5" i="4"/>
  <c r="J4" i="5"/>
  <c r="J40" i="5" s="1"/>
  <c r="G65" i="4"/>
  <c r="G67" i="4" s="1"/>
  <c r="J7" i="5"/>
  <c r="G74" i="4"/>
  <c r="G76" i="4" s="1"/>
  <c r="F138" i="4"/>
  <c r="J29" i="5"/>
  <c r="J9" i="5"/>
  <c r="R22" i="30"/>
  <c r="H27" i="5"/>
  <c r="K34" i="30"/>
  <c r="P34" i="30"/>
  <c r="O34" i="30"/>
  <c r="M34" i="30"/>
  <c r="J34" i="30"/>
  <c r="H34" i="30"/>
  <c r="I34" i="30"/>
  <c r="L34" i="30"/>
  <c r="N34" i="30"/>
  <c r="N20" i="30" s="1"/>
  <c r="E34" i="30"/>
  <c r="F34" i="30"/>
  <c r="G34" i="30"/>
  <c r="G157" i="4"/>
  <c r="F208" i="4"/>
  <c r="G71" i="4"/>
  <c r="G73" i="4" s="1"/>
  <c r="K19" i="5" s="1"/>
  <c r="J17" i="5"/>
  <c r="G116" i="4"/>
  <c r="G118" i="4" s="1"/>
  <c r="G97" i="4"/>
  <c r="G99" i="4" s="1"/>
  <c r="J12" i="5"/>
  <c r="G77" i="4"/>
  <c r="G79" i="4" s="1"/>
  <c r="J10" i="5"/>
  <c r="L44" i="30"/>
  <c r="N42" i="3" l="1"/>
  <c r="N43" i="3"/>
  <c r="N41" i="3"/>
  <c r="N40" i="3"/>
  <c r="J20" i="30"/>
  <c r="D23" i="3"/>
  <c r="H24" i="3"/>
  <c r="S7" i="3" s="1"/>
  <c r="O7" i="3" s="1"/>
  <c r="K176" i="2"/>
  <c r="S36" i="3" s="1"/>
  <c r="H22" i="3"/>
  <c r="S5" i="3" s="1"/>
  <c r="O5" i="3" s="1"/>
  <c r="K188" i="2"/>
  <c r="E42" i="5"/>
  <c r="G109" i="2"/>
  <c r="I20" i="30"/>
  <c r="F20" i="30"/>
  <c r="I103" i="2"/>
  <c r="I105" i="2" s="1"/>
  <c r="I109" i="2" s="1"/>
  <c r="I111" i="2" s="1"/>
  <c r="F19" i="3" s="1"/>
  <c r="I19" i="3" s="1"/>
  <c r="I80" i="2"/>
  <c r="I160" i="2"/>
  <c r="I162" i="2" s="1"/>
  <c r="I180" i="2"/>
  <c r="I182" i="2" s="1"/>
  <c r="K48" i="2"/>
  <c r="E20" i="30"/>
  <c r="L20" i="30"/>
  <c r="M20" i="30"/>
  <c r="O20" i="30"/>
  <c r="R26" i="30"/>
  <c r="P20" i="30"/>
  <c r="K20" i="30"/>
  <c r="G20" i="30"/>
  <c r="H20" i="30"/>
  <c r="H51" i="2"/>
  <c r="K51" i="2" s="1"/>
  <c r="H13" i="3" s="1"/>
  <c r="K168" i="2"/>
  <c r="S39" i="3" s="1"/>
  <c r="H168" i="2"/>
  <c r="K117" i="2"/>
  <c r="H20" i="3" s="1"/>
  <c r="H80" i="2"/>
  <c r="H160" i="2"/>
  <c r="H103" i="2"/>
  <c r="H180" i="2"/>
  <c r="G221" i="4"/>
  <c r="G206" i="4"/>
  <c r="G191" i="4"/>
  <c r="G179" i="4"/>
  <c r="G167" i="4"/>
  <c r="G155" i="4"/>
  <c r="G215" i="4"/>
  <c r="G200" i="4"/>
  <c r="G185" i="4"/>
  <c r="G173" i="4"/>
  <c r="G161" i="4"/>
  <c r="G26" i="4"/>
  <c r="G132" i="4"/>
  <c r="G12" i="4"/>
  <c r="G40" i="4" s="1"/>
  <c r="G48" i="4"/>
  <c r="G33" i="4"/>
  <c r="G19" i="4"/>
  <c r="G96" i="4"/>
  <c r="G55" i="4"/>
  <c r="I27" i="5"/>
  <c r="D87" i="4"/>
  <c r="D89" i="4" s="1"/>
  <c r="C6" i="30"/>
  <c r="E56" i="4"/>
  <c r="H5" i="5"/>
  <c r="R34" i="30"/>
  <c r="G137" i="4"/>
  <c r="K15" i="5"/>
  <c r="H110" i="4"/>
  <c r="H112" i="4" s="1"/>
  <c r="K34" i="5"/>
  <c r="H77" i="4"/>
  <c r="H79" i="4" s="1"/>
  <c r="K10" i="5"/>
  <c r="K29" i="5"/>
  <c r="G138" i="4"/>
  <c r="K9" i="5"/>
  <c r="H74" i="4"/>
  <c r="H76" i="4" s="1"/>
  <c r="H113" i="4"/>
  <c r="H115" i="4" s="1"/>
  <c r="K16" i="5"/>
  <c r="K8" i="5"/>
  <c r="H68" i="4"/>
  <c r="H70" i="4" s="1"/>
  <c r="H5" i="4"/>
  <c r="K4" i="5"/>
  <c r="K40" i="5" s="1"/>
  <c r="K7" i="5"/>
  <c r="H65" i="4"/>
  <c r="H67" i="4" s="1"/>
  <c r="E57" i="4"/>
  <c r="J31" i="5"/>
  <c r="J14" i="5"/>
  <c r="F136" i="4"/>
  <c r="G208" i="4"/>
  <c r="H157" i="4"/>
  <c r="H97" i="4"/>
  <c r="H99" i="4" s="1"/>
  <c r="K12" i="5"/>
  <c r="G38" i="5"/>
  <c r="F13" i="3"/>
  <c r="I13" i="3" s="1"/>
  <c r="J25" i="5"/>
  <c r="J30" i="5"/>
  <c r="F88" i="4"/>
  <c r="K17" i="5"/>
  <c r="H116" i="4"/>
  <c r="H118" i="4" s="1"/>
  <c r="H103" i="4"/>
  <c r="G106" i="4"/>
  <c r="H71" i="4"/>
  <c r="H73" i="4" s="1"/>
  <c r="L19" i="5" s="1"/>
  <c r="H85" i="4"/>
  <c r="I83" i="4" s="1"/>
  <c r="H121" i="4"/>
  <c r="I119" i="4" s="1"/>
  <c r="G124" i="4"/>
  <c r="J26" i="5"/>
  <c r="J35" i="5"/>
  <c r="H62" i="4"/>
  <c r="H64" i="4" s="1"/>
  <c r="K6" i="5"/>
  <c r="K13" i="5"/>
  <c r="H100" i="4"/>
  <c r="H102" i="4" s="1"/>
  <c r="M44" i="30"/>
  <c r="N36" i="3" l="1"/>
  <c r="N39" i="3"/>
  <c r="H182" i="2"/>
  <c r="K180" i="2"/>
  <c r="K182" i="2" s="1"/>
  <c r="S37" i="3" s="1"/>
  <c r="H105" i="2"/>
  <c r="F42" i="5" s="1"/>
  <c r="K103" i="2"/>
  <c r="K105" i="2" s="1"/>
  <c r="H162" i="2"/>
  <c r="K160" i="2"/>
  <c r="K162" i="2" s="1"/>
  <c r="S38" i="3" s="1"/>
  <c r="H81" i="2"/>
  <c r="E23" i="3" s="1"/>
  <c r="K80" i="2"/>
  <c r="K81" i="2" s="1"/>
  <c r="H23" i="3" s="1"/>
  <c r="S6" i="3" s="1"/>
  <c r="O6" i="3" s="1"/>
  <c r="G111" i="2"/>
  <c r="D19" i="3" s="1"/>
  <c r="G42" i="5"/>
  <c r="F18" i="3"/>
  <c r="I18" i="3" s="1"/>
  <c r="E13" i="3"/>
  <c r="F38" i="5"/>
  <c r="H221" i="4"/>
  <c r="H206" i="4"/>
  <c r="H191" i="4"/>
  <c r="H179" i="4"/>
  <c r="H167" i="4"/>
  <c r="H155" i="4"/>
  <c r="H173" i="4"/>
  <c r="H185" i="4"/>
  <c r="H200" i="4"/>
  <c r="H215" i="4"/>
  <c r="H161" i="4"/>
  <c r="E61" i="4"/>
  <c r="H26" i="4"/>
  <c r="H132" i="4"/>
  <c r="H12" i="4"/>
  <c r="H40" i="4" s="1"/>
  <c r="H48" i="4"/>
  <c r="H33" i="4"/>
  <c r="H19" i="4"/>
  <c r="H96" i="4"/>
  <c r="H55" i="4"/>
  <c r="J27" i="5"/>
  <c r="I157" i="4"/>
  <c r="I208" i="4" s="1"/>
  <c r="H208" i="4"/>
  <c r="I77" i="4"/>
  <c r="L10" i="5"/>
  <c r="I5" i="4"/>
  <c r="L4" i="5"/>
  <c r="L40" i="5" s="1"/>
  <c r="L12" i="5"/>
  <c r="I97" i="4"/>
  <c r="H22" i="5"/>
  <c r="H18" i="5"/>
  <c r="H24" i="5" s="1"/>
  <c r="H28" i="5" s="1"/>
  <c r="H36" i="5" s="1"/>
  <c r="H38" i="5" s="1"/>
  <c r="H124" i="4"/>
  <c r="I121" i="4"/>
  <c r="I68" i="4"/>
  <c r="L8" i="5"/>
  <c r="K35" i="5"/>
  <c r="K26" i="5"/>
  <c r="G88" i="4"/>
  <c r="K25" i="5"/>
  <c r="K30" i="5"/>
  <c r="M6" i="30"/>
  <c r="M4" i="30" s="1"/>
  <c r="M38" i="30" s="1"/>
  <c r="O6" i="30"/>
  <c r="O4" i="30" s="1"/>
  <c r="O38" i="30" s="1"/>
  <c r="H6" i="30"/>
  <c r="H4" i="30" s="1"/>
  <c r="H38" i="30" s="1"/>
  <c r="J6" i="30"/>
  <c r="J4" i="30" s="1"/>
  <c r="J38" i="30" s="1"/>
  <c r="N6" i="30"/>
  <c r="N4" i="30" s="1"/>
  <c r="N38" i="30" s="1"/>
  <c r="E6" i="30"/>
  <c r="E4" i="30" s="1"/>
  <c r="E38" i="30" s="1"/>
  <c r="E41" i="30" s="1"/>
  <c r="L6" i="30"/>
  <c r="L4" i="30" s="1"/>
  <c r="L38" i="30" s="1"/>
  <c r="P6" i="30"/>
  <c r="P4" i="30" s="1"/>
  <c r="P38" i="30" s="1"/>
  <c r="F6" i="30"/>
  <c r="F4" i="30" s="1"/>
  <c r="F38" i="30" s="1"/>
  <c r="G6" i="30"/>
  <c r="G4" i="30" s="1"/>
  <c r="G38" i="30" s="1"/>
  <c r="I6" i="30"/>
  <c r="I4" i="30" s="1"/>
  <c r="I38" i="30" s="1"/>
  <c r="K6" i="30"/>
  <c r="K4" i="30" s="1"/>
  <c r="K38" i="30" s="1"/>
  <c r="C4" i="30"/>
  <c r="C38" i="30" s="1"/>
  <c r="I71" i="4"/>
  <c r="I113" i="4"/>
  <c r="L16" i="5"/>
  <c r="L13" i="5"/>
  <c r="I100" i="4"/>
  <c r="H138" i="4"/>
  <c r="L9" i="5"/>
  <c r="I74" i="4"/>
  <c r="I76" i="4" s="1"/>
  <c r="L29" i="5"/>
  <c r="D222" i="4"/>
  <c r="K14" i="5"/>
  <c r="G136" i="4"/>
  <c r="K31" i="5"/>
  <c r="F57" i="4"/>
  <c r="L15" i="5"/>
  <c r="L34" i="5"/>
  <c r="H137" i="4"/>
  <c r="I110" i="4"/>
  <c r="I112" i="4" s="1"/>
  <c r="I85" i="4"/>
  <c r="I103" i="4"/>
  <c r="I106" i="4" s="1"/>
  <c r="H106" i="4"/>
  <c r="L6" i="5"/>
  <c r="I62" i="4"/>
  <c r="L17" i="5"/>
  <c r="I116" i="4"/>
  <c r="L7" i="5"/>
  <c r="I65" i="4"/>
  <c r="N44" i="30"/>
  <c r="N37" i="3" l="1"/>
  <c r="N38" i="3"/>
  <c r="F46" i="5"/>
  <c r="E18" i="3"/>
  <c r="S9" i="3"/>
  <c r="O9" i="3" s="1"/>
  <c r="H109" i="2"/>
  <c r="H111" i="2" s="1"/>
  <c r="E19" i="3" s="1"/>
  <c r="S8" i="3"/>
  <c r="O8" i="3" s="1"/>
  <c r="H18" i="3"/>
  <c r="K23" i="3" s="1"/>
  <c r="O22" i="3" s="1"/>
  <c r="F41" i="30"/>
  <c r="G41" i="30" s="1"/>
  <c r="H41" i="30" s="1"/>
  <c r="I41" i="30" s="1"/>
  <c r="J41" i="30" s="1"/>
  <c r="K41" i="30" s="1"/>
  <c r="L41" i="30" s="1"/>
  <c r="M41" i="30" s="1"/>
  <c r="N41" i="30" s="1"/>
  <c r="O41" i="30" s="1"/>
  <c r="P41" i="30" s="1"/>
  <c r="I118" i="4"/>
  <c r="M17" i="5" s="1"/>
  <c r="I215" i="4"/>
  <c r="I200" i="4"/>
  <c r="I185" i="4"/>
  <c r="I173" i="4"/>
  <c r="I161" i="4"/>
  <c r="I221" i="4"/>
  <c r="I206" i="4"/>
  <c r="I191" i="4"/>
  <c r="I179" i="4"/>
  <c r="I167" i="4"/>
  <c r="I155" i="4"/>
  <c r="I115" i="4"/>
  <c r="M16" i="5" s="1"/>
  <c r="I102" i="4"/>
  <c r="M13" i="5" s="1"/>
  <c r="I99" i="4"/>
  <c r="M12" i="5" s="1"/>
  <c r="I79" i="4"/>
  <c r="M10" i="5" s="1"/>
  <c r="I73" i="4"/>
  <c r="M19" i="5" s="1"/>
  <c r="I70" i="4"/>
  <c r="M8" i="5" s="1"/>
  <c r="I67" i="4"/>
  <c r="M7" i="5" s="1"/>
  <c r="I64" i="4"/>
  <c r="M6" i="5" s="1"/>
  <c r="I55" i="4"/>
  <c r="I26" i="4"/>
  <c r="I132" i="4"/>
  <c r="I12" i="4"/>
  <c r="I40" i="4" s="1"/>
  <c r="I48" i="4"/>
  <c r="I33" i="4"/>
  <c r="I19" i="4"/>
  <c r="I96" i="4"/>
  <c r="E46" i="30"/>
  <c r="M15" i="5"/>
  <c r="I137" i="4"/>
  <c r="M34" i="5"/>
  <c r="F56" i="4"/>
  <c r="F61" i="4" s="1"/>
  <c r="E87" i="4"/>
  <c r="I5" i="5"/>
  <c r="H88" i="4"/>
  <c r="L25" i="5"/>
  <c r="L30" i="5"/>
  <c r="R6" i="30"/>
  <c r="D163" i="4"/>
  <c r="D133" i="4"/>
  <c r="D135" i="4" s="1"/>
  <c r="D139" i="4" s="1"/>
  <c r="D145" i="4" s="1"/>
  <c r="I124" i="4"/>
  <c r="M4" i="5"/>
  <c r="L35" i="5"/>
  <c r="L26" i="5"/>
  <c r="I138" i="4"/>
  <c r="M29" i="5"/>
  <c r="M9" i="5"/>
  <c r="L14" i="5"/>
  <c r="H136" i="4"/>
  <c r="L31" i="5"/>
  <c r="I136" i="4"/>
  <c r="M31" i="5"/>
  <c r="M14" i="5"/>
  <c r="M30" i="5"/>
  <c r="I88" i="4"/>
  <c r="M25" i="5"/>
  <c r="K27" i="5"/>
  <c r="G57" i="4"/>
  <c r="O44" i="30"/>
  <c r="K109" i="2" l="1"/>
  <c r="K111" i="2" s="1"/>
  <c r="H19" i="3" s="1"/>
  <c r="O25" i="3"/>
  <c r="M25" i="3" s="1"/>
  <c r="E48" i="5"/>
  <c r="O23" i="3"/>
  <c r="M23" i="3" s="1"/>
  <c r="O24" i="3"/>
  <c r="L27" i="5"/>
  <c r="I22" i="5"/>
  <c r="I18" i="5"/>
  <c r="M22" i="3"/>
  <c r="M40" i="5"/>
  <c r="H48" i="5"/>
  <c r="E89" i="4"/>
  <c r="D181" i="4"/>
  <c r="D216" i="4"/>
  <c r="D218" i="4" s="1"/>
  <c r="D223" i="4"/>
  <c r="D224" i="4" s="1"/>
  <c r="H57" i="4"/>
  <c r="F87" i="4"/>
  <c r="F89" i="4" s="1"/>
  <c r="G56" i="4"/>
  <c r="G61" i="4" s="1"/>
  <c r="J5" i="5"/>
  <c r="M35" i="5"/>
  <c r="M26" i="5"/>
  <c r="M27" i="5" s="1"/>
  <c r="D147" i="4"/>
  <c r="D175" i="4"/>
  <c r="D141" i="4"/>
  <c r="F46" i="30"/>
  <c r="P44" i="30"/>
  <c r="N25" i="3" l="1"/>
  <c r="N24" i="3"/>
  <c r="N23" i="3"/>
  <c r="M24" i="3"/>
  <c r="N22" i="3"/>
  <c r="D168" i="4"/>
  <c r="D170" i="4" s="1"/>
  <c r="H41" i="5"/>
  <c r="D156" i="4"/>
  <c r="G87" i="4"/>
  <c r="G89" i="4" s="1"/>
  <c r="H56" i="4"/>
  <c r="H61" i="4" s="1"/>
  <c r="K5" i="5"/>
  <c r="E49" i="4"/>
  <c r="D162" i="4"/>
  <c r="D164" i="4" s="1"/>
  <c r="J22" i="5"/>
  <c r="J18" i="5"/>
  <c r="F163" i="4"/>
  <c r="F133" i="4"/>
  <c r="I57" i="4"/>
  <c r="D201" i="4"/>
  <c r="D186" i="4"/>
  <c r="D188" i="4" s="1"/>
  <c r="H42" i="5" s="1"/>
  <c r="G46" i="30"/>
  <c r="E163" i="4"/>
  <c r="E133" i="4"/>
  <c r="E107" i="4" l="1"/>
  <c r="E109" i="4" s="1"/>
  <c r="K22" i="5"/>
  <c r="K18" i="5"/>
  <c r="H87" i="4"/>
  <c r="H89" i="4" s="1"/>
  <c r="I56" i="4"/>
  <c r="I61" i="4" s="1"/>
  <c r="L5" i="5"/>
  <c r="E223" i="4"/>
  <c r="E181" i="4"/>
  <c r="E216" i="4"/>
  <c r="G133" i="4"/>
  <c r="G163" i="4"/>
  <c r="H46" i="30"/>
  <c r="F216" i="4"/>
  <c r="F181" i="4"/>
  <c r="F223" i="4"/>
  <c r="D174" i="4"/>
  <c r="D158" i="4"/>
  <c r="H45" i="5" s="1"/>
  <c r="D203" i="4"/>
  <c r="D207" i="4"/>
  <c r="D209" i="4" s="1"/>
  <c r="I20" i="5" l="1"/>
  <c r="I21" i="5" s="1"/>
  <c r="I24" i="5" s="1"/>
  <c r="I28" i="5" s="1"/>
  <c r="I36" i="5" s="1"/>
  <c r="I38" i="5" s="1"/>
  <c r="E180" i="4"/>
  <c r="E182" i="4" s="1"/>
  <c r="E123" i="4"/>
  <c r="E222" i="4" s="1"/>
  <c r="E224" i="4" s="1"/>
  <c r="I46" i="30"/>
  <c r="H133" i="4"/>
  <c r="H163" i="4"/>
  <c r="I87" i="4"/>
  <c r="I89" i="4" s="1"/>
  <c r="M5" i="5"/>
  <c r="L22" i="5"/>
  <c r="L18" i="5"/>
  <c r="G216" i="4"/>
  <c r="G181" i="4"/>
  <c r="G223" i="4"/>
  <c r="D192" i="4"/>
  <c r="D194" i="4" s="1"/>
  <c r="H43" i="5" s="1"/>
  <c r="D176" i="4"/>
  <c r="H46" i="5" s="1"/>
  <c r="E125" i="4" l="1"/>
  <c r="E134" i="4" s="1"/>
  <c r="E135" i="4" s="1"/>
  <c r="E139" i="4" s="1"/>
  <c r="I23" i="5"/>
  <c r="J46" i="30"/>
  <c r="M22" i="5"/>
  <c r="M18" i="5"/>
  <c r="I163" i="4"/>
  <c r="I133" i="4"/>
  <c r="H181" i="4"/>
  <c r="H216" i="4"/>
  <c r="H223" i="4"/>
  <c r="E217" i="4" l="1"/>
  <c r="E218" i="4" s="1"/>
  <c r="I223" i="4"/>
  <c r="I216" i="4"/>
  <c r="I181" i="4"/>
  <c r="E141" i="4"/>
  <c r="E175" i="4"/>
  <c r="E145" i="4"/>
  <c r="E147" i="4"/>
  <c r="K46" i="30"/>
  <c r="F49" i="4" l="1"/>
  <c r="E162" i="4"/>
  <c r="E164" i="4" s="1"/>
  <c r="E201" i="4"/>
  <c r="E186" i="4"/>
  <c r="E188" i="4" s="1"/>
  <c r="I42" i="5" s="1"/>
  <c r="L46" i="30"/>
  <c r="E168" i="4"/>
  <c r="E170" i="4" s="1"/>
  <c r="I41" i="5"/>
  <c r="E156" i="4"/>
  <c r="F107" i="4" l="1"/>
  <c r="F109" i="4" s="1"/>
  <c r="E203" i="4"/>
  <c r="E207" i="4"/>
  <c r="E209" i="4" s="1"/>
  <c r="E158" i="4"/>
  <c r="I45" i="5" s="1"/>
  <c r="E174" i="4"/>
  <c r="M46" i="30"/>
  <c r="J20" i="5" l="1"/>
  <c r="J23" i="5" s="1"/>
  <c r="F180" i="4"/>
  <c r="F182" i="4" s="1"/>
  <c r="F123" i="4"/>
  <c r="F222" i="4" s="1"/>
  <c r="F224" i="4" s="1"/>
  <c r="N46" i="30"/>
  <c r="E192" i="4"/>
  <c r="E194" i="4" s="1"/>
  <c r="I43" i="5" s="1"/>
  <c r="E176" i="4"/>
  <c r="I46" i="5" s="1"/>
  <c r="J21" i="5" l="1"/>
  <c r="J24" i="5" s="1"/>
  <c r="J28" i="5" s="1"/>
  <c r="J36" i="5" s="1"/>
  <c r="J38" i="5" s="1"/>
  <c r="F125" i="4"/>
  <c r="F217" i="4" s="1"/>
  <c r="F218" i="4" s="1"/>
  <c r="O46" i="30"/>
  <c r="P46" i="30"/>
  <c r="F134" i="4" l="1"/>
  <c r="F135" i="4" s="1"/>
  <c r="F139" i="4" s="1"/>
  <c r="F175" i="4" s="1"/>
  <c r="F147" i="4" l="1"/>
  <c r="G49" i="4" s="1"/>
  <c r="F145" i="4"/>
  <c r="F168" i="4" s="1"/>
  <c r="F170" i="4" s="1"/>
  <c r="F141" i="4"/>
  <c r="F186" i="4"/>
  <c r="F188" i="4" s="1"/>
  <c r="J42" i="5" s="1"/>
  <c r="F201" i="4"/>
  <c r="F162" i="4" l="1"/>
  <c r="F164" i="4" s="1"/>
  <c r="J41" i="5"/>
  <c r="F156" i="4"/>
  <c r="F158" i="4" s="1"/>
  <c r="J45" i="5" s="1"/>
  <c r="G107" i="4"/>
  <c r="G109" i="4" s="1"/>
  <c r="F203" i="4"/>
  <c r="F207" i="4"/>
  <c r="F209" i="4" s="1"/>
  <c r="F174" i="4" l="1"/>
  <c r="F176" i="4" s="1"/>
  <c r="J46" i="5" s="1"/>
  <c r="K20" i="5"/>
  <c r="K21" i="5" s="1"/>
  <c r="K24" i="5" s="1"/>
  <c r="K28" i="5" s="1"/>
  <c r="K36" i="5" s="1"/>
  <c r="K38" i="5" s="1"/>
  <c r="G180" i="4"/>
  <c r="G182" i="4" s="1"/>
  <c r="G123" i="4"/>
  <c r="G125" i="4" s="1"/>
  <c r="F192" i="4" l="1"/>
  <c r="F194" i="4" s="1"/>
  <c r="J43" i="5" s="1"/>
  <c r="K23" i="5"/>
  <c r="G222" i="4"/>
  <c r="G224" i="4" s="1"/>
  <c r="G217" i="4"/>
  <c r="G218" i="4" s="1"/>
  <c r="G134" i="4"/>
  <c r="G135" i="4" s="1"/>
  <c r="G139" i="4" s="1"/>
  <c r="G175" i="4" l="1"/>
  <c r="G141" i="4"/>
  <c r="G147" i="4"/>
  <c r="G145" i="4"/>
  <c r="G168" i="4" l="1"/>
  <c r="G170" i="4" s="1"/>
  <c r="G156" i="4"/>
  <c r="K41" i="5"/>
  <c r="G162" i="4"/>
  <c r="G164" i="4" s="1"/>
  <c r="H49" i="4"/>
  <c r="G201" i="4"/>
  <c r="G186" i="4"/>
  <c r="G188" i="4" s="1"/>
  <c r="K42" i="5" s="1"/>
  <c r="H107" i="4" l="1"/>
  <c r="H109" i="4" s="1"/>
  <c r="G203" i="4"/>
  <c r="G207" i="4"/>
  <c r="G209" i="4" s="1"/>
  <c r="G158" i="4"/>
  <c r="K45" i="5" s="1"/>
  <c r="G174" i="4"/>
  <c r="L20" i="5" l="1"/>
  <c r="L23" i="5" s="1"/>
  <c r="H123" i="4"/>
  <c r="H125" i="4" s="1"/>
  <c r="H180" i="4"/>
  <c r="H182" i="4" s="1"/>
  <c r="G176" i="4"/>
  <c r="K46" i="5" s="1"/>
  <c r="G192" i="4"/>
  <c r="G194" i="4" s="1"/>
  <c r="K43" i="5" s="1"/>
  <c r="H222" i="4" l="1"/>
  <c r="H224" i="4" s="1"/>
  <c r="L21" i="5"/>
  <c r="L24" i="5" s="1"/>
  <c r="L28" i="5" s="1"/>
  <c r="L36" i="5" s="1"/>
  <c r="L38" i="5" s="1"/>
  <c r="H134" i="4"/>
  <c r="H135" i="4" s="1"/>
  <c r="H139" i="4" s="1"/>
  <c r="H217" i="4"/>
  <c r="H218" i="4" s="1"/>
  <c r="H141" i="4" l="1"/>
  <c r="H175" i="4"/>
  <c r="H145" i="4"/>
  <c r="H147" i="4"/>
  <c r="H162" i="4" l="1"/>
  <c r="H164" i="4" s="1"/>
  <c r="I49" i="4"/>
  <c r="H168" i="4"/>
  <c r="H170" i="4" s="1"/>
  <c r="H156" i="4"/>
  <c r="L41" i="5"/>
  <c r="H201" i="4"/>
  <c r="H186" i="4"/>
  <c r="H188" i="4" s="1"/>
  <c r="L42" i="5" s="1"/>
  <c r="I107" i="4" l="1"/>
  <c r="I109" i="4" s="1"/>
  <c r="M20" i="5" s="1"/>
  <c r="H207" i="4"/>
  <c r="H209" i="4" s="1"/>
  <c r="H203" i="4"/>
  <c r="H174" i="4"/>
  <c r="H158" i="4"/>
  <c r="L45" i="5" s="1"/>
  <c r="I180" i="4" l="1"/>
  <c r="I182" i="4" s="1"/>
  <c r="I123" i="4"/>
  <c r="I222" i="4" s="1"/>
  <c r="I224" i="4" s="1"/>
  <c r="H192" i="4"/>
  <c r="H194" i="4" s="1"/>
  <c r="L43" i="5" s="1"/>
  <c r="H176" i="4"/>
  <c r="L46" i="5" s="1"/>
  <c r="M21" i="5"/>
  <c r="M24" i="5" s="1"/>
  <c r="M28" i="5" s="1"/>
  <c r="M36" i="5" s="1"/>
  <c r="M23" i="5"/>
  <c r="I125" i="4" l="1"/>
  <c r="I217" i="4" s="1"/>
  <c r="I218" i="4" s="1"/>
  <c r="M38" i="5"/>
  <c r="I48" i="5"/>
  <c r="I134" i="4" l="1"/>
  <c r="I135" i="4" s="1"/>
  <c r="I139" i="4" s="1"/>
  <c r="I175" i="4" s="1"/>
  <c r="I145" i="4" l="1"/>
  <c r="I156" i="4" s="1"/>
  <c r="I147" i="4"/>
  <c r="I162" i="4" s="1"/>
  <c r="I164" i="4" s="1"/>
  <c r="I141" i="4"/>
  <c r="I201" i="4"/>
  <c r="I186" i="4"/>
  <c r="I188" i="4" s="1"/>
  <c r="M42" i="5" s="1"/>
  <c r="I168" i="4" l="1"/>
  <c r="I170" i="4" s="1"/>
  <c r="M41" i="5"/>
  <c r="I207" i="4"/>
  <c r="I209" i="4" s="1"/>
  <c r="I203" i="4"/>
  <c r="I174" i="4"/>
  <c r="I158" i="4"/>
  <c r="M45" i="5" s="1"/>
  <c r="I192" i="4" l="1"/>
  <c r="I194" i="4" s="1"/>
  <c r="M43" i="5" s="1"/>
  <c r="I176" i="4"/>
  <c r="M4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Eve Zeender</author>
  </authors>
  <commentList>
    <comment ref="B108" authorId="0" shapeId="0" xr:uid="{E1D56255-F85E-4111-8348-AA0E540ACC68}">
      <text>
        <r>
          <rPr>
            <b/>
            <sz val="9"/>
            <color indexed="81"/>
            <rFont val="Tahoma"/>
            <family val="2"/>
          </rPr>
          <t>Eve Zeender:</t>
        </r>
        <r>
          <rPr>
            <sz val="9"/>
            <color indexed="81"/>
            <rFont val="Tahoma"/>
            <family val="2"/>
          </rPr>
          <t xml:space="preserve">
si pas d'information du patrimoine associations intercommunales, indiquer dette nette</t>
        </r>
      </text>
    </comment>
    <comment ref="A147" authorId="0" shapeId="0" xr:uid="{11262D72-A6DD-48B7-94A4-83039E3BDCA0}">
      <text>
        <r>
          <rPr>
            <b/>
            <sz val="9"/>
            <color indexed="81"/>
            <rFont val="Tahoma"/>
            <family val="2"/>
          </rPr>
          <t>Eve Zeender:</t>
        </r>
        <r>
          <rPr>
            <sz val="9"/>
            <color indexed="81"/>
            <rFont val="Tahoma"/>
            <family val="2"/>
          </rPr>
          <t xml:space="preserve">
sans le 451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Eve Zeender</author>
  </authors>
  <commentList>
    <comment ref="C154" authorId="0" shapeId="0" xr:uid="{EE5D47B6-F9BF-474B-820B-E50194DC5D78}">
      <text>
        <r>
          <rPr>
            <b/>
            <sz val="9"/>
            <color indexed="81"/>
            <rFont val="Tahoma"/>
            <family val="2"/>
          </rPr>
          <t>Eve Zeender:</t>
        </r>
        <r>
          <rPr>
            <sz val="9"/>
            <color indexed="81"/>
            <rFont val="Tahoma"/>
            <family val="2"/>
          </rPr>
          <t xml:space="preserve">
intégrer péréquation horizontale, verticale et facture policière?</t>
        </r>
      </text>
    </comment>
    <comment ref="B219" authorId="0" shapeId="0" xr:uid="{7DEA7D2E-ABDF-4E42-A345-B6E6B5E8058F}">
      <text>
        <r>
          <rPr>
            <b/>
            <sz val="9"/>
            <color indexed="81"/>
            <rFont val="Tahoma"/>
            <family val="2"/>
          </rPr>
          <t>Eve Zeender:</t>
        </r>
        <r>
          <rPr>
            <sz val="9"/>
            <color indexed="81"/>
            <rFont val="Tahoma"/>
            <family val="2"/>
          </rPr>
          <t xml:space="preserve">
fonction 7301 ne doit pas être équilibrée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Eve Zeender</author>
  </authors>
  <commentList>
    <comment ref="D3" authorId="0" shapeId="0" xr:uid="{208B7509-417A-4397-968B-EBFD2FCB2FF0}">
      <text>
        <r>
          <rPr>
            <b/>
            <sz val="9"/>
            <color indexed="81"/>
            <rFont val="Tahoma"/>
            <family val="2"/>
          </rPr>
          <t>Eve Zeender:</t>
        </r>
        <r>
          <rPr>
            <sz val="9"/>
            <color indexed="81"/>
            <rFont val="Tahoma"/>
            <family val="2"/>
          </rPr>
          <t xml:space="preserve">
indiquer l'année</t>
        </r>
      </text>
    </comment>
    <comment ref="F3" authorId="0" shapeId="0" xr:uid="{43892FCA-9B21-4E41-836A-F072F9608B78}">
      <text>
        <r>
          <rPr>
            <b/>
            <sz val="9"/>
            <color indexed="81"/>
            <rFont val="Tahoma"/>
            <family val="2"/>
          </rPr>
          <t>Eve Zeender:</t>
        </r>
        <r>
          <rPr>
            <sz val="9"/>
            <color indexed="81"/>
            <rFont val="Tahoma"/>
            <family val="2"/>
          </rPr>
          <t xml:space="preserve">
indiquer la commune</t>
        </r>
      </text>
    </comment>
    <comment ref="K3" authorId="0" shapeId="0" xr:uid="{49280A03-6556-4F9D-951D-AB2E266B5357}">
      <text>
        <r>
          <rPr>
            <b/>
            <sz val="9"/>
            <color indexed="81"/>
            <rFont val="Tahoma"/>
            <family val="2"/>
          </rPr>
          <t>Eve Zeender:</t>
        </r>
        <r>
          <rPr>
            <sz val="9"/>
            <color indexed="81"/>
            <rFont val="Tahoma"/>
            <family val="2"/>
          </rPr>
          <t xml:space="preserve">
à remplir pour obtenir la moyenne</t>
        </r>
      </text>
    </comment>
    <comment ref="I60" authorId="0" shapeId="0" xr:uid="{BE1E6A28-E1F7-45F0-B436-713C8577C285}">
      <text>
        <r>
          <rPr>
            <b/>
            <sz val="9"/>
            <color indexed="81"/>
            <rFont val="Tahoma"/>
            <family val="2"/>
          </rPr>
          <t>Eve Zeender:</t>
        </r>
        <r>
          <rPr>
            <sz val="9"/>
            <color indexed="81"/>
            <rFont val="Tahoma"/>
            <family val="2"/>
          </rPr>
          <t xml:space="preserve">
tient compte de chiffres provisoires de la péréquation mais pas de correction RFFA</t>
        </r>
      </text>
    </comment>
    <comment ref="D127" authorId="0" shapeId="0" xr:uid="{963C0BA6-5795-454B-A3A5-C1911DC7CAAC}">
      <text>
        <r>
          <rPr>
            <b/>
            <sz val="9"/>
            <color indexed="81"/>
            <rFont val="Tahoma"/>
            <family val="2"/>
          </rPr>
          <t>Eve Zeender:</t>
        </r>
        <r>
          <rPr>
            <sz val="9"/>
            <color indexed="81"/>
            <rFont val="Tahoma"/>
            <family val="2"/>
          </rPr>
          <t xml:space="preserve">
supprimer capital ou ajouter l'ensemble du patrimoine? Qu'en est-il des domaines auto-financés? Traiter séparément?</t>
        </r>
      </text>
    </comment>
    <comment ref="D129" authorId="0" shapeId="0" xr:uid="{EBEA4BD1-930C-4B44-98E1-4C483B37B68E}">
      <text>
        <r>
          <rPr>
            <b/>
            <sz val="9"/>
            <color indexed="81"/>
            <rFont val="Tahoma"/>
            <family val="2"/>
          </rPr>
          <t>Eve Zeender:</t>
        </r>
        <r>
          <rPr>
            <sz val="9"/>
            <color indexed="81"/>
            <rFont val="Tahoma"/>
            <family val="2"/>
          </rPr>
          <t xml:space="preserve">
peut être négatif dû à part de l'emprunt à rembourser dans l'année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Eve Zeender</author>
  </authors>
  <commentList>
    <comment ref="C10" authorId="0" shapeId="0" xr:uid="{80DC96BA-339D-454F-A858-3F85EBA7C18F}">
      <text>
        <r>
          <rPr>
            <b/>
            <sz val="9"/>
            <color indexed="81"/>
            <rFont val="Tahoma"/>
            <family val="2"/>
          </rPr>
          <t>Eve Zeender:</t>
        </r>
        <r>
          <rPr>
            <sz val="9"/>
            <color indexed="81"/>
            <rFont val="Tahoma"/>
            <family val="2"/>
          </rPr>
          <t xml:space="preserve">
4-10 selon manuel MCH2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Eve Zeender</author>
  </authors>
  <commentList>
    <comment ref="B8" authorId="0" shapeId="0" xr:uid="{5396798B-12B6-409F-9DA1-948AA0B8A054}">
      <text>
        <r>
          <rPr>
            <b/>
            <sz val="9"/>
            <color indexed="81"/>
            <rFont val="Tahoma"/>
            <family val="2"/>
          </rPr>
          <t>Eve Zeender:</t>
        </r>
        <r>
          <rPr>
            <sz val="9"/>
            <color indexed="81"/>
            <rFont val="Tahoma"/>
            <family val="2"/>
          </rPr>
          <t xml:space="preserve">
par exemple concierge</t>
        </r>
      </text>
    </comment>
    <comment ref="B9" authorId="0" shapeId="0" xr:uid="{6403DAB4-03DA-4EB4-A25E-3B8BF57055A5}">
      <text>
        <r>
          <rPr>
            <b/>
            <sz val="9"/>
            <color indexed="81"/>
            <rFont val="Tahoma"/>
            <family val="2"/>
          </rPr>
          <t>Eve Zeender:</t>
        </r>
        <r>
          <rPr>
            <sz val="9"/>
            <color indexed="81"/>
            <rFont val="Tahoma"/>
            <family val="2"/>
          </rPr>
          <t xml:space="preserve">
par exemple loyer</t>
        </r>
      </text>
    </comment>
    <comment ref="B157" authorId="0" shapeId="0" xr:uid="{C1F2AEBD-235E-4B7D-841C-7EE0E11FA25F}">
      <text>
        <r>
          <rPr>
            <b/>
            <sz val="9"/>
            <color indexed="81"/>
            <rFont val="Tahoma"/>
            <family val="2"/>
          </rPr>
          <t>Eve Zeender:</t>
        </r>
        <r>
          <rPr>
            <sz val="9"/>
            <color indexed="81"/>
            <rFont val="Tahoma"/>
            <family val="2"/>
          </rPr>
          <t xml:space="preserve">
montant 2024 - avec croissance définie en cellule K70 pour augmentation des impôts</t>
        </r>
      </text>
    </comment>
    <comment ref="B169" authorId="0" shapeId="0" xr:uid="{D59B89D7-6952-4986-918E-8BC461ACF957}">
      <text>
        <r>
          <rPr>
            <b/>
            <sz val="9"/>
            <color indexed="81"/>
            <rFont val="Tahoma"/>
            <family val="2"/>
          </rPr>
          <t>Eve Zeender:</t>
        </r>
        <r>
          <rPr>
            <sz val="9"/>
            <color indexed="81"/>
            <rFont val="Tahoma"/>
            <family val="2"/>
          </rPr>
          <t xml:space="preserve">
selon croissance observée 5 années précédentes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Eve Zeender</author>
  </authors>
  <commentList>
    <comment ref="C16" authorId="0" shapeId="0" xr:uid="{3897EED5-5C0B-4D05-ADD9-BED82BEEF116}">
      <text>
        <r>
          <rPr>
            <b/>
            <sz val="9"/>
            <color indexed="81"/>
            <rFont val="Tahoma"/>
            <family val="2"/>
          </rPr>
          <t>Eve Zeender:</t>
        </r>
        <r>
          <rPr>
            <sz val="9"/>
            <color indexed="81"/>
            <rFont val="Tahoma"/>
            <family val="2"/>
          </rPr>
          <t xml:space="preserve">
inclut aussi les revenus nets des nouveaux investissements</t>
        </r>
      </text>
    </comment>
    <comment ref="C34" authorId="0" shapeId="0" xr:uid="{970207F3-7007-4BDB-ADD7-DC3C636B2C78}">
      <text>
        <r>
          <rPr>
            <b/>
            <sz val="9"/>
            <color indexed="81"/>
            <rFont val="Tahoma"/>
            <family val="2"/>
          </rPr>
          <t>Eve Zeender:</t>
        </r>
        <r>
          <rPr>
            <sz val="9"/>
            <color indexed="81"/>
            <rFont val="Tahoma"/>
            <family val="2"/>
          </rPr>
          <t xml:space="preserve">
inclut aussi les charges nettes des nouveaux investissements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Eve Zeender</author>
  </authors>
  <commentList>
    <comment ref="B31" authorId="0" shapeId="0" xr:uid="{E2819741-4ADE-4426-99C7-492B99A3CC85}">
      <text>
        <r>
          <rPr>
            <b/>
            <sz val="9"/>
            <color indexed="81"/>
            <rFont val="Tahoma"/>
            <family val="2"/>
          </rPr>
          <t>Eve Zeender:</t>
        </r>
        <r>
          <rPr>
            <sz val="9"/>
            <color indexed="81"/>
            <rFont val="Tahoma"/>
            <family val="2"/>
          </rPr>
          <t xml:space="preserve">
en PCV montre tous les amortissements PA planifiés et non planifiés et PF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<sst xmlns="http://schemas.openxmlformats.org/spreadsheetml/2006/main" count="6440" uniqueCount="1221">
  <si>
    <t>Imputations internes</t>
  </si>
  <si>
    <t>Prélèvements sur les fonds et financements spéciaux</t>
  </si>
  <si>
    <t>Amortissements du patrimoine financier</t>
  </si>
  <si>
    <t>Attributions aux financements spéciaux</t>
  </si>
  <si>
    <t>Prélèvements sur les financements spéciaux</t>
  </si>
  <si>
    <t>TOTAL CHARGES</t>
  </si>
  <si>
    <t>TOTAL REVENUS</t>
  </si>
  <si>
    <t>Résultat comptable</t>
  </si>
  <si>
    <t>Analyse financière</t>
  </si>
  <si>
    <t>Op.</t>
  </si>
  <si>
    <t>Désignation</t>
  </si>
  <si>
    <t>+</t>
  </si>
  <si>
    <t>-</t>
  </si>
  <si>
    <t>=</t>
  </si>
  <si>
    <t>50 à 58</t>
  </si>
  <si>
    <t>Amortissements du patrimoine administratif</t>
  </si>
  <si>
    <t>Recettes d'investissement</t>
  </si>
  <si>
    <t>Dépenses d'investissement</t>
  </si>
  <si>
    <t>Contrôle imputations internes</t>
  </si>
  <si>
    <t>Investissements</t>
  </si>
  <si>
    <t>TOTAL DEPENSES</t>
  </si>
  <si>
    <t>TOTAL RECETTES</t>
  </si>
  <si>
    <t>59/69</t>
  </si>
  <si>
    <t>Diminution/augmentation invest. (si diminution, négatif)</t>
  </si>
  <si>
    <t>TOTAL DETTE BRUTE</t>
  </si>
  <si>
    <t>Concepts de résultats</t>
  </si>
  <si>
    <t>En nombre d'années</t>
  </si>
  <si>
    <t>Renouvellement de la dette</t>
  </si>
  <si>
    <t>Renouvellement de la dette : nombre d'années nécessaires pour rembourser la dette nette, dans le cas où toute la marge d'autofinancement y est affectée</t>
  </si>
  <si>
    <t>Max. 30 ans</t>
  </si>
  <si>
    <t>En %</t>
  </si>
  <si>
    <t>Min. égal au plafond d'endettement</t>
  </si>
  <si>
    <t>En CHF</t>
  </si>
  <si>
    <t>Tableau de bord</t>
  </si>
  <si>
    <t>Résultats</t>
  </si>
  <si>
    <t>Coefficient fiscal d'équilibre</t>
  </si>
  <si>
    <t>Ecart à la capacité d'endettement</t>
  </si>
  <si>
    <t>Marge d'autofinancement minimum</t>
  </si>
  <si>
    <t>Moyenne</t>
  </si>
  <si>
    <t>Politique d'amortissement</t>
  </si>
  <si>
    <t>Capacité économique d'endettement : montant maximum d'endettement supportable pour la commune</t>
  </si>
  <si>
    <t>Taux de couverture des réserves</t>
  </si>
  <si>
    <t>Gestion de la dette</t>
  </si>
  <si>
    <t>Degré d'autofinancement : pourcentage des dépenses nettes d'investissement couvertes par la marge d'autofinancement</t>
  </si>
  <si>
    <t>Marge d'autofinancement (MA)</t>
  </si>
  <si>
    <t>Dépenses nettes d'investissement (DNI)</t>
  </si>
  <si>
    <t>Amortissements comptables obligatoires (patrim. admin. + fin.) (AO)</t>
  </si>
  <si>
    <t>MA / 30</t>
  </si>
  <si>
    <t>Durée de remboursement maximum, 30 ans</t>
  </si>
  <si>
    <t>Dette nette (DN)</t>
  </si>
  <si>
    <t>Engagements courants</t>
  </si>
  <si>
    <t>OK / Insuffisant</t>
  </si>
  <si>
    <t>Bilan</t>
  </si>
  <si>
    <t>Croissance</t>
  </si>
  <si>
    <t>SOLDE FINANCIER (SF)</t>
  </si>
  <si>
    <t>Autres</t>
  </si>
  <si>
    <t>Coefficient fiscal d'équilibre : taux d'impôt nécessaire pour équilibrer le compte d'exploitation (solde de fonctionnement épuré = 0)</t>
  </si>
  <si>
    <t>PP + PM</t>
  </si>
  <si>
    <t>Taux d'impôt d'équilibre</t>
  </si>
  <si>
    <t>Ecart à la capacité économique d'endettement : montant maximun pour de nouveaux emprunts</t>
  </si>
  <si>
    <t>Capacité économique d'endettement (CEE)</t>
  </si>
  <si>
    <t>CEE - DN</t>
  </si>
  <si>
    <t>&gt; 0</t>
  </si>
  <si>
    <t>Marge d'autofinancement minimum : marge d'autofinancement minimum tenant compte de la dette nette</t>
  </si>
  <si>
    <t>CHARGES PAR NATURE</t>
  </si>
  <si>
    <t>REVENUS PAR NATURE</t>
  </si>
  <si>
    <t>DEPENSES D'INVESTISSEMENT</t>
  </si>
  <si>
    <t>RECETTES D'INVESTISSEMENT</t>
  </si>
  <si>
    <t>TAUX D'IMPÔT</t>
  </si>
  <si>
    <t>DN /MA</t>
  </si>
  <si>
    <t>DN / 30</t>
  </si>
  <si>
    <t>Actifs disponibles nets (ADN)</t>
  </si>
  <si>
    <t>MA / RC</t>
  </si>
  <si>
    <t>Valeur du point d'impôt PP+PM (VPI)</t>
  </si>
  <si>
    <t>Taux d'impôt effectif (TX)</t>
  </si>
  <si>
    <t xml:space="preserve">TX - (SFE / VPI) </t>
  </si>
  <si>
    <t>&gt;80%</t>
  </si>
  <si>
    <t>Références et indicateurs</t>
  </si>
  <si>
    <t xml:space="preserve">Commune : </t>
  </si>
  <si>
    <t>MARGE D'AUTOFINANCEMENT (MA)</t>
  </si>
  <si>
    <t>Amortissements comptables</t>
  </si>
  <si>
    <t>Tx croissance</t>
  </si>
  <si>
    <t>Nouveaux amortissements comptables</t>
  </si>
  <si>
    <t>MARGES D'AUTOFINANCEMENT (MA)</t>
  </si>
  <si>
    <t>DETTE NETTE PREVISIONNELLE</t>
  </si>
  <si>
    <t>Tableau de bord de l'évaluation prospective</t>
  </si>
  <si>
    <t>Evaluation prospective</t>
  </si>
  <si>
    <t>Durée de vie</t>
  </si>
  <si>
    <t>Renouvellement de la dette : nombre d'années nécessaires pour rembourser la dette nette</t>
  </si>
  <si>
    <t>CAPACITE ECONOMIQUE D'ENDETTEMENT MOYENNE</t>
  </si>
  <si>
    <t>Données - Résumés des comptes</t>
  </si>
  <si>
    <t>Nouvelle valeur</t>
  </si>
  <si>
    <t>Taux d'intérêt</t>
  </si>
  <si>
    <t>Intérêts passifs prévisionnels</t>
  </si>
  <si>
    <t>INTERETS PASSIFS PREVISIONNELS</t>
  </si>
  <si>
    <t>OUI</t>
  </si>
  <si>
    <t>Comptabilisé</t>
  </si>
  <si>
    <t>NON</t>
  </si>
  <si>
    <t>Montant supplémentaire (+) ou en diminution (-)</t>
  </si>
  <si>
    <t>41 Patentes, concessions</t>
  </si>
  <si>
    <t>Total Patentes, concessions</t>
  </si>
  <si>
    <t>Subventions d'investissement</t>
  </si>
  <si>
    <t>CONTRÔLE DE LA COUVERTURE DES DOMAINES AUTOFINANCÉS</t>
  </si>
  <si>
    <t>Charges (selon class. Admin.)</t>
  </si>
  <si>
    <t>Revenus (selon class. Admin.)</t>
  </si>
  <si>
    <t>Montants nets et années des investissements</t>
  </si>
  <si>
    <t>Taux 0.00%</t>
  </si>
  <si>
    <t>Autre taux à choix</t>
  </si>
  <si>
    <t>DETTE BRUTE PREVISIONNELLE</t>
  </si>
  <si>
    <t>Montants nets des investissements</t>
  </si>
  <si>
    <t>Financé par l'emprunt</t>
  </si>
  <si>
    <t>en :</t>
  </si>
  <si>
    <t>de :</t>
  </si>
  <si>
    <t>Taux de couverture des domaines autofinancés</t>
  </si>
  <si>
    <t>100%</t>
  </si>
  <si>
    <t xml:space="preserve">TOTAL CHARGES DE FONCTIONNEMENT </t>
  </si>
  <si>
    <t>Variation de revenus fiscaux si modification du taux (en point)</t>
  </si>
  <si>
    <t>Charges de fonctionnement des investissements</t>
  </si>
  <si>
    <t>Revenus de fonctionnement des investissements</t>
  </si>
  <si>
    <t>Charges de fonctionnement</t>
  </si>
  <si>
    <t>Charges nettes des nouveaux investissements</t>
  </si>
  <si>
    <t>Revenus nets des nouveaux investissements</t>
  </si>
  <si>
    <t>Couverture des réserves</t>
  </si>
  <si>
    <t>Degré d'autofinancement</t>
  </si>
  <si>
    <t>Taux d'autofinancement</t>
  </si>
  <si>
    <t>CEE</t>
  </si>
  <si>
    <t>Plafond voté</t>
  </si>
  <si>
    <t>Valeur</t>
  </si>
  <si>
    <t>Seuil</t>
  </si>
  <si>
    <t>Très bon</t>
  </si>
  <si>
    <t>Bon</t>
  </si>
  <si>
    <t>Mauvais</t>
  </si>
  <si>
    <t>Critique</t>
  </si>
  <si>
    <t>Inquiétant</t>
  </si>
  <si>
    <t>Dette brute</t>
  </si>
  <si>
    <t>Ratio</t>
  </si>
  <si>
    <t>Tri</t>
  </si>
  <si>
    <t>Delta</t>
  </si>
  <si>
    <t>Légende</t>
  </si>
  <si>
    <t>Saisie</t>
  </si>
  <si>
    <t>Domaines autofinancés</t>
  </si>
  <si>
    <t>%tage</t>
  </si>
  <si>
    <t>1/3</t>
  </si>
  <si>
    <t>2/3</t>
  </si>
  <si>
    <t>3/3</t>
  </si>
  <si>
    <t>Results</t>
  </si>
  <si>
    <t>1/100</t>
  </si>
  <si>
    <t>Min.</t>
  </si>
  <si>
    <t>Max.</t>
  </si>
  <si>
    <t>Borne 1</t>
  </si>
  <si>
    <t>Borne 2</t>
  </si>
  <si>
    <t>Graphiques</t>
  </si>
  <si>
    <t>Quotité 250%</t>
  </si>
  <si>
    <t>Taux</t>
  </si>
  <si>
    <t>Borne inf.</t>
  </si>
  <si>
    <t>Cent%</t>
  </si>
  <si>
    <t>Max</t>
  </si>
  <si>
    <t>Plafond d'endettement :</t>
  </si>
  <si>
    <t>Tableaux de données pour la présentation graphique de divers indicateurs</t>
  </si>
  <si>
    <t>MCH2</t>
  </si>
  <si>
    <t>Cl. Nature
PCV</t>
  </si>
  <si>
    <t>Cl. Nature
MCH2</t>
  </si>
  <si>
    <t>Revenus fiscaux</t>
  </si>
  <si>
    <t>Patentes et concessions</t>
  </si>
  <si>
    <t>Taxes et redevances</t>
  </si>
  <si>
    <t>Revenus divers</t>
  </si>
  <si>
    <t>Revenus de transfert</t>
  </si>
  <si>
    <t>Charges de personnel</t>
  </si>
  <si>
    <t>Charges de biens et services et autres charges d'exploitation</t>
  </si>
  <si>
    <t>Amortissements du patrimoin administratif</t>
  </si>
  <si>
    <t>Attributions aux fonds et financements spéciaux</t>
  </si>
  <si>
    <t>Charges financières</t>
  </si>
  <si>
    <t>Charges de transfert</t>
  </si>
  <si>
    <t>Subventions redistribuées</t>
  </si>
  <si>
    <t>Charges extraordinaires</t>
  </si>
  <si>
    <t>Revenus financiers</t>
  </si>
  <si>
    <t>Revenus extraordinaires</t>
  </si>
  <si>
    <t>Résultat d'Exploitation (REX)</t>
  </si>
  <si>
    <t>Résultat Financier (RFI)</t>
  </si>
  <si>
    <t>Résultat extraordinaire</t>
  </si>
  <si>
    <t>Résultat Total du compte de résultats (=ROP+REO)</t>
  </si>
  <si>
    <t>Résultat Opérationnel (ROP=REX+RFI)</t>
  </si>
  <si>
    <t>Investissements - immo corporelles</t>
  </si>
  <si>
    <t>Investissements pour le compte de tiers</t>
  </si>
  <si>
    <t>Investissements - immo incorporelles</t>
  </si>
  <si>
    <t>Investissements - prêts remboursables avec durée convenue</t>
  </si>
  <si>
    <t>Investissements - participations et capital social</t>
  </si>
  <si>
    <t>Subventions d'investissement redistribuées</t>
  </si>
  <si>
    <t>Transferts d'immo corporelles au patrimoine financier</t>
  </si>
  <si>
    <t>Remboursements de dépenses d'investissement pour le compte de tiers</t>
  </si>
  <si>
    <t>Transferts d'immo incorporelles au patrimoine financier</t>
  </si>
  <si>
    <t>Subventions d'investissement acquises</t>
  </si>
  <si>
    <t>Remboursements de prêts</t>
  </si>
  <si>
    <t>Transferts de participations dans le patrimoine financier</t>
  </si>
  <si>
    <t>Remboursements de propres subventions d'investissement</t>
  </si>
  <si>
    <t>Subventions d'investissement à redistribuer</t>
  </si>
  <si>
    <t>Actifs</t>
  </si>
  <si>
    <t>Passifs</t>
  </si>
  <si>
    <t>Disponibilités et placements à court terme</t>
  </si>
  <si>
    <t>Créances</t>
  </si>
  <si>
    <t>Placements financiers à court terme</t>
  </si>
  <si>
    <t>Actifs de régularisation</t>
  </si>
  <si>
    <t>Marchandises, fournitures et travaux en cours</t>
  </si>
  <si>
    <t>Placements financiers</t>
  </si>
  <si>
    <t>Immobilisations corporelles et incorporelles PF</t>
  </si>
  <si>
    <t>Immobilisations corporelles PA</t>
  </si>
  <si>
    <t>Immobilisations incorporelles PA</t>
  </si>
  <si>
    <t>Prêts PA</t>
  </si>
  <si>
    <t>Participations et capital social PA</t>
  </si>
  <si>
    <t>Subventions d’investissement</t>
  </si>
  <si>
    <t>Engagements financiers à court terme</t>
  </si>
  <si>
    <t>Passifs de régularisation</t>
  </si>
  <si>
    <t>Engagements financiers à moyen et long terme</t>
  </si>
  <si>
    <t>Financements spéciaux</t>
  </si>
  <si>
    <t>Fonds, legs et fondations sans personnalité juridique</t>
  </si>
  <si>
    <t>Préfinancements et amortissements supplémentaires cumulés</t>
  </si>
  <si>
    <t>Réserve de politique budgétaire</t>
  </si>
  <si>
    <t>TOTAL ACTIFS</t>
  </si>
  <si>
    <t>TOTAL PASSIFS</t>
  </si>
  <si>
    <t>TOTAL FORTUNE / DETTE NETTE</t>
  </si>
  <si>
    <t>Revenus fiscaux corrigés</t>
  </si>
  <si>
    <t>Parts aux revenus des cantons et concordats</t>
  </si>
  <si>
    <t>Subventions des cantons et concordats</t>
  </si>
  <si>
    <t>Péréquation financière et compensation des charges</t>
  </si>
  <si>
    <t>TOTAL REVENUS FISCAUX CORRIGES</t>
  </si>
  <si>
    <t>Fortune / Dette nette</t>
  </si>
  <si>
    <t>Patrimoine financier</t>
  </si>
  <si>
    <t>Engagements bruts</t>
  </si>
  <si>
    <t>Quote-part dette associations intercommunales</t>
  </si>
  <si>
    <t>Quote-part patrimoine associations intercommunales</t>
  </si>
  <si>
    <t>Approvisionnement en eau</t>
  </si>
  <si>
    <t>Traitements des eaux usées</t>
  </si>
  <si>
    <t>Gestion des déchets</t>
  </si>
  <si>
    <t>72/3</t>
  </si>
  <si>
    <t>72/4</t>
  </si>
  <si>
    <t>Taux d'endettement net</t>
  </si>
  <si>
    <t>Amortissements des subventions d'investissement</t>
  </si>
  <si>
    <t>Amortissements planifiés des subventions d'investissement</t>
  </si>
  <si>
    <t>Amortissements non planifiésdes subventions d'investissement</t>
  </si>
  <si>
    <t>Amortissements planifiés des immobilisations incorporelles PA</t>
  </si>
  <si>
    <t>Amortissements planifiés des immobilisations corporelles PA</t>
  </si>
  <si>
    <t>Amortissements non planifiés des immobilisations corporelles PA</t>
  </si>
  <si>
    <t>Amortissements non planifiés des immobilisations incorporelles PA</t>
  </si>
  <si>
    <t>Revenus courants</t>
  </si>
  <si>
    <t>Prélèvements sur le capital propre</t>
  </si>
  <si>
    <t>&gt;10%</t>
  </si>
  <si>
    <t>Charges d'intérêts</t>
  </si>
  <si>
    <t>Revenus des intérêts</t>
  </si>
  <si>
    <t>Charges d'intérêts nets</t>
  </si>
  <si>
    <t>TOTAL CHARGES D'INTERETS NETS</t>
  </si>
  <si>
    <t>Part des charges d'intérêt = Quotité des intérêts nets : part des recettes courantes consacrée au financement des charges d'intérêts nets</t>
  </si>
  <si>
    <t>Dépenses totales</t>
  </si>
  <si>
    <t>TOTAL DES DEPENSES</t>
  </si>
  <si>
    <t>Taux d'endettement brut</t>
  </si>
  <si>
    <t>Dette brute (DB)</t>
  </si>
  <si>
    <t>30x AO &gt; DB</t>
  </si>
  <si>
    <t>Actifs disponibles nets</t>
  </si>
  <si>
    <t>Actifs nets</t>
  </si>
  <si>
    <t>TOTAL DES ACTIFS NETS</t>
  </si>
  <si>
    <t>TOTAL DES ACTIFS DISPONIBLES NETS</t>
  </si>
  <si>
    <t>Réserves et capitaux</t>
  </si>
  <si>
    <t>Impôts sur le revenu, personnes physiques</t>
  </si>
  <si>
    <t>Impôts sur la fortune, personnes physiques</t>
  </si>
  <si>
    <t>Autres impôts directs, personnes physiques</t>
  </si>
  <si>
    <t>Impôts sur les bénéfices, personnes morales</t>
  </si>
  <si>
    <t>Impôts sur le capital, personnes morales</t>
  </si>
  <si>
    <t>Impôts soumis au taux</t>
  </si>
  <si>
    <t>TOTAL DES IMPOTS SOUMIS AU TAUX</t>
  </si>
  <si>
    <t>72/3510</t>
  </si>
  <si>
    <t>72/4510</t>
  </si>
  <si>
    <t>Habitants au 31 décembre</t>
  </si>
  <si>
    <t>Nombre d'habitants</t>
  </si>
  <si>
    <t>TOTAL DES HABITANTS AU 31 DECEMBRE</t>
  </si>
  <si>
    <t>Dette nette par habitant</t>
  </si>
  <si>
    <t>Habitants</t>
  </si>
  <si>
    <t>Résultat d'exploitation</t>
  </si>
  <si>
    <t>Part des charges d'intérêt</t>
  </si>
  <si>
    <t>QUOTE-PART DETTE INTERCOMMUNALE PREVISIONNELLE</t>
  </si>
  <si>
    <t>35 Attributions aux fonds et financements spéciaux</t>
  </si>
  <si>
    <t>36 Charges de transfert</t>
  </si>
  <si>
    <t>37 Subventions redistribuées</t>
  </si>
  <si>
    <t>34 Charges financières</t>
  </si>
  <si>
    <t>40 Revenus fiscaux</t>
  </si>
  <si>
    <t>42 Taxes et redevances</t>
  </si>
  <si>
    <t>43 Revenus divers</t>
  </si>
  <si>
    <t>44 Revenus financiers</t>
  </si>
  <si>
    <t>45 Prélèvements sur les fonds et financements spéciaux</t>
  </si>
  <si>
    <t>46 Revenus de transferts</t>
  </si>
  <si>
    <t>30 Charges de personnel</t>
  </si>
  <si>
    <t>Total Charges de personnel</t>
  </si>
  <si>
    <t>31 Charges de biens et services et autres charges d'exploitation</t>
  </si>
  <si>
    <t>Total Charges de biens et services et autres charges d'exploitation</t>
  </si>
  <si>
    <t>33 Amortissements du patrimoine administratif antérieurs</t>
  </si>
  <si>
    <t>Total Amortissements du patrimoine administratif</t>
  </si>
  <si>
    <t>Total Charges financières</t>
  </si>
  <si>
    <t>Total Attributions aux fonds et financements spéciaux</t>
  </si>
  <si>
    <t>Total Charges de transfert</t>
  </si>
  <si>
    <t>Total Subventions redistribuées</t>
  </si>
  <si>
    <t>Total Revenus fiscaux</t>
  </si>
  <si>
    <t>Total Taxes et redevances</t>
  </si>
  <si>
    <t>Total Revenus divers</t>
  </si>
  <si>
    <t>Total Revenus financiers</t>
  </si>
  <si>
    <t>Total Prélèvements sur les fonds et financements spéciaux</t>
  </si>
  <si>
    <t>Total Revenus de transferts</t>
  </si>
  <si>
    <t>38 Charges extraordinaires</t>
  </si>
  <si>
    <t>48 Revenus extraordinaires</t>
  </si>
  <si>
    <t>Total Charges extraordinaires</t>
  </si>
  <si>
    <t>Total Revenus extraordinaires</t>
  </si>
  <si>
    <t>7300/3</t>
  </si>
  <si>
    <t>7300/4</t>
  </si>
  <si>
    <t>7300/3510</t>
  </si>
  <si>
    <t>7300/4510</t>
  </si>
  <si>
    <t>Réévaluations sur créances</t>
  </si>
  <si>
    <t>DN/RFC</t>
  </si>
  <si>
    <t>Revenus fiscaux corrigés (RFC)</t>
  </si>
  <si>
    <t>DB/RC</t>
  </si>
  <si>
    <t>DN/Hab</t>
  </si>
  <si>
    <t>Charges d'intérêts net (IP)</t>
  </si>
  <si>
    <t>Max. 150%</t>
  </si>
  <si>
    <t>Max. 5-8 %</t>
  </si>
  <si>
    <t>Acceptable</t>
  </si>
  <si>
    <t>Total</t>
  </si>
  <si>
    <t>Compte de résultat</t>
  </si>
  <si>
    <t>Degré de couverture des charges</t>
  </si>
  <si>
    <t>&gt;99%</t>
  </si>
  <si>
    <t>Revenus courants (RC)</t>
  </si>
  <si>
    <t>Charges courantes (CC)</t>
  </si>
  <si>
    <t>&lt;10 %</t>
  </si>
  <si>
    <t>Vérification du niveau de découvert au bilan</t>
  </si>
  <si>
    <t>découvert/RFC</t>
  </si>
  <si>
    <t>&lt;10%</t>
  </si>
  <si>
    <t>Découvert au bilan</t>
  </si>
  <si>
    <t>72 - traitement des eaux usées</t>
  </si>
  <si>
    <t>Nul</t>
  </si>
  <si>
    <t>Vérification du solde opérationnel</t>
  </si>
  <si>
    <t>Solde opérationnel</t>
  </si>
  <si>
    <t>Positif</t>
  </si>
  <si>
    <t>Subventions à redistribuer</t>
  </si>
  <si>
    <t>7100/3</t>
  </si>
  <si>
    <t>7100/4</t>
  </si>
  <si>
    <t>7100/3510</t>
  </si>
  <si>
    <t>7100/4510</t>
  </si>
  <si>
    <t>7100 - approvisionnement eau</t>
  </si>
  <si>
    <t>7300 - gestion des déchets urbains</t>
  </si>
  <si>
    <t>Autorités et personnel</t>
  </si>
  <si>
    <t>Biens, services, marchandises</t>
  </si>
  <si>
    <t>Intérêts passifs</t>
  </si>
  <si>
    <t>Intérêts des dettes à court terme</t>
  </si>
  <si>
    <t>Intérêts des dettes à moyen et long terme</t>
  </si>
  <si>
    <t>Amortissements</t>
  </si>
  <si>
    <t>Amortissements obligatoires du patrimoine administratif</t>
  </si>
  <si>
    <t xml:space="preserve">Autres amortissements du patrimoine administratif </t>
  </si>
  <si>
    <t>Amortissement du découvert</t>
  </si>
  <si>
    <t>Remboursements, participations et subv.</t>
  </si>
  <si>
    <t>Aides et subventions</t>
  </si>
  <si>
    <t>Attributions aux fonds et aux financements spéciaux</t>
  </si>
  <si>
    <t>Impôts</t>
  </si>
  <si>
    <t>Impôts sur le revenu et la fortune</t>
  </si>
  <si>
    <t>Impôts sur le bénéfice et le capital PM</t>
  </si>
  <si>
    <t>Patentes, concessions</t>
  </si>
  <si>
    <t>Revenus du patrimoine</t>
  </si>
  <si>
    <t>Gains comptables</t>
  </si>
  <si>
    <t>Revenus des prêts et participations du PA</t>
  </si>
  <si>
    <t>Revenus des immeubles du PA</t>
  </si>
  <si>
    <t>Taxes, émoluments, produits des ventes</t>
  </si>
  <si>
    <t>Émoluments</t>
  </si>
  <si>
    <t>Parts à des recettes cantonales</t>
  </si>
  <si>
    <t>Participations et remboursements de collectivités</t>
  </si>
  <si>
    <t>Autres prestations et subventions</t>
  </si>
  <si>
    <t>Prêts et participations permanentes</t>
  </si>
  <si>
    <t>Autres investissements</t>
  </si>
  <si>
    <t>Transferts au patrimoine financier</t>
  </si>
  <si>
    <t>Participations de tiers</t>
  </si>
  <si>
    <t>Remboursements de prêts et de participations</t>
  </si>
  <si>
    <t>Subventions</t>
  </si>
  <si>
    <t>Disponibilités</t>
  </si>
  <si>
    <t>Comptes courants auprès d'autres collectivités publiques</t>
  </si>
  <si>
    <t>Epargne (titres et placements)</t>
  </si>
  <si>
    <t>Prêts</t>
  </si>
  <si>
    <t>ACTIFS DISPONIBLES NETS</t>
  </si>
  <si>
    <t>Débiteurs et comptes courants</t>
  </si>
  <si>
    <t>Placements du patrimoine financier</t>
  </si>
  <si>
    <t>Terrains et bâtiments du patrimoine financier</t>
  </si>
  <si>
    <t>Actifs transitoires</t>
  </si>
  <si>
    <t>Passifs transitoires</t>
  </si>
  <si>
    <t>TOTAL ACTIFS DISPONIBLES NETS</t>
  </si>
  <si>
    <t>DETTE BRUTE</t>
  </si>
  <si>
    <t>Comptes courants créanciers</t>
  </si>
  <si>
    <t>Dettes à court terme</t>
  </si>
  <si>
    <t>Dettes à moyen et long terme</t>
  </si>
  <si>
    <t>Engagements envers des entités</t>
  </si>
  <si>
    <t>Taux d'intérêts moyen</t>
  </si>
  <si>
    <t>FIN. SPECIAUX ET FONDS DE RESERVES</t>
  </si>
  <si>
    <t>Fonds alimentés par des recettes affectées</t>
  </si>
  <si>
    <t>Fonds de renouvellement et de rénovation</t>
  </si>
  <si>
    <t>Fonds de réserve</t>
  </si>
  <si>
    <t>TOTAL FONDS</t>
  </si>
  <si>
    <t>Somme</t>
  </si>
  <si>
    <t>ORDURES MENAGERES ET DECHETS</t>
  </si>
  <si>
    <t>RESEAUX D'EGOUTS ET D'EPURATION</t>
  </si>
  <si>
    <t>SERVICE DES EAUX</t>
  </si>
  <si>
    <t>PCV</t>
  </si>
  <si>
    <t>ACTIFS</t>
  </si>
  <si>
    <t>PASSIFS</t>
  </si>
  <si>
    <t>Investissements du patrimoine administratif</t>
  </si>
  <si>
    <t>Prêts et capitaux de dotations</t>
  </si>
  <si>
    <t>Subventions et participations à amortir</t>
  </si>
  <si>
    <t xml:space="preserve">Autres dépenses à amortir </t>
  </si>
  <si>
    <t>Avances aux financements spéciaux</t>
  </si>
  <si>
    <t>Découvert</t>
  </si>
  <si>
    <t>Financements spéciaux et fonds de réserve</t>
  </si>
  <si>
    <t>Capital</t>
  </si>
  <si>
    <t>4 - 3</t>
  </si>
  <si>
    <t>Marge d'autofinancement</t>
  </si>
  <si>
    <t>TOTAL PATRIMOINE FINANCIER</t>
  </si>
  <si>
    <t>Engagements</t>
  </si>
  <si>
    <t>Emprunts à moyen et long terme</t>
  </si>
  <si>
    <t>Engagements envers des propres 
établissements et fonds</t>
  </si>
  <si>
    <t>TOTAL ENGAGEMENT</t>
  </si>
  <si>
    <t>Quote-part dette brute associations intercommunales</t>
  </si>
  <si>
    <t>Revenus des capitaux du patrimoine financier</t>
  </si>
  <si>
    <t>Instruments financiers dérivés à court terme</t>
  </si>
  <si>
    <t>Instruments financiers dérivés à long terme</t>
  </si>
  <si>
    <t>&gt;100%</t>
  </si>
  <si>
    <t>+ Excédent / - Découvert du bilan</t>
  </si>
  <si>
    <t>Commune</t>
  </si>
  <si>
    <t>Aclens</t>
  </si>
  <si>
    <t>Agiez</t>
  </si>
  <si>
    <t>Aigle</t>
  </si>
  <si>
    <t>Allaman</t>
  </si>
  <si>
    <t>Arnex-sur-Nyon</t>
  </si>
  <si>
    <t>Arnex-sur-Orbe</t>
  </si>
  <si>
    <t>Arzier-Le Muids</t>
  </si>
  <si>
    <t>Assens</t>
  </si>
  <si>
    <t>Aubonne</t>
  </si>
  <si>
    <t>Avenches</t>
  </si>
  <si>
    <t>Ballaigues</t>
  </si>
  <si>
    <t>Ballens</t>
  </si>
  <si>
    <t>Bassins</t>
  </si>
  <si>
    <t>Baulmes</t>
  </si>
  <si>
    <t>Bavois</t>
  </si>
  <si>
    <t>Begnins</t>
  </si>
  <si>
    <t>Belmont-sur-Lausanne</t>
  </si>
  <si>
    <t>Belmont-sur-Yverdon</t>
  </si>
  <si>
    <t>Bercher</t>
  </si>
  <si>
    <t>Berolle</t>
  </si>
  <si>
    <t>Bettens</t>
  </si>
  <si>
    <t>Bex</t>
  </si>
  <si>
    <t>Bière</t>
  </si>
  <si>
    <t>Bioley-Magnoux</t>
  </si>
  <si>
    <t>Blonay - Saint-Légier</t>
  </si>
  <si>
    <t>Bofflens</t>
  </si>
  <si>
    <t>Bogis-Bossey</t>
  </si>
  <si>
    <t>Bonvillars</t>
  </si>
  <si>
    <t>Borex</t>
  </si>
  <si>
    <t>Bottens</t>
  </si>
  <si>
    <t>Bougy-Villars</t>
  </si>
  <si>
    <t>Boulens</t>
  </si>
  <si>
    <t>Bourg-en-Lavaux</t>
  </si>
  <si>
    <t>Bournens</t>
  </si>
  <si>
    <t>Boussens</t>
  </si>
  <si>
    <t>Bremblens</t>
  </si>
  <si>
    <t>Bretigny-sur-Morrens</t>
  </si>
  <si>
    <t>Bretonnières</t>
  </si>
  <si>
    <t>Buchillon</t>
  </si>
  <si>
    <t>Bullet</t>
  </si>
  <si>
    <t>Bursinel</t>
  </si>
  <si>
    <t>Bursins</t>
  </si>
  <si>
    <t>Burtigny</t>
  </si>
  <si>
    <t>Bussigny</t>
  </si>
  <si>
    <t>Bussy-sur-Moudon</t>
  </si>
  <si>
    <t>Chamblon</t>
  </si>
  <si>
    <t>Champagne</t>
  </si>
  <si>
    <t>Champtauroz</t>
  </si>
  <si>
    <t>Champvent</t>
  </si>
  <si>
    <t>Chardonne</t>
  </si>
  <si>
    <t>Château-d'Oex</t>
  </si>
  <si>
    <t>Chavannes-de-Bogis</t>
  </si>
  <si>
    <t>Chavannes-des-Bois</t>
  </si>
  <si>
    <t>Chavannes-le-Chêne</t>
  </si>
  <si>
    <t>Chavannes-le-Veyron</t>
  </si>
  <si>
    <t>Chavannes-près-Renens</t>
  </si>
  <si>
    <t>Chavannes-sur-Moudon</t>
  </si>
  <si>
    <t>Chavornay</t>
  </si>
  <si>
    <t>Chêne-Pâquier</t>
  </si>
  <si>
    <t>Cheseaux-Noréaz</t>
  </si>
  <si>
    <t>Cheseaux-sur-Lausanne</t>
  </si>
  <si>
    <t>Chéserex</t>
  </si>
  <si>
    <t>Chessel</t>
  </si>
  <si>
    <t>Chevilly</t>
  </si>
  <si>
    <t>Chevroux</t>
  </si>
  <si>
    <t>Chexbres</t>
  </si>
  <si>
    <t>Chigny</t>
  </si>
  <si>
    <t>Clarmont</t>
  </si>
  <si>
    <t>Coinsins</t>
  </si>
  <si>
    <t>Commugny</t>
  </si>
  <si>
    <t>Concise</t>
  </si>
  <si>
    <t>Coppet</t>
  </si>
  <si>
    <t>Corbeyrier</t>
  </si>
  <si>
    <t>Corcelles-le-Jorat</t>
  </si>
  <si>
    <t>Corcelles-près-Concise</t>
  </si>
  <si>
    <t>Corcelles-près-Payerne</t>
  </si>
  <si>
    <t>Corseaux</t>
  </si>
  <si>
    <t>Corsier-sur-Vevey</t>
  </si>
  <si>
    <t>Cossonay</t>
  </si>
  <si>
    <t>Crans</t>
  </si>
  <si>
    <t>Crassier</t>
  </si>
  <si>
    <t>Crissier</t>
  </si>
  <si>
    <t>Cronay</t>
  </si>
  <si>
    <t>Croy</t>
  </si>
  <si>
    <t>Cuarnens</t>
  </si>
  <si>
    <t>Cuarny</t>
  </si>
  <si>
    <t>Cudrefin</t>
  </si>
  <si>
    <t>Cugy</t>
  </si>
  <si>
    <t>Curtilles</t>
  </si>
  <si>
    <t>Daillens</t>
  </si>
  <si>
    <t>Démoret</t>
  </si>
  <si>
    <t>Denens</t>
  </si>
  <si>
    <t>Denges</t>
  </si>
  <si>
    <t>Dizy</t>
  </si>
  <si>
    <t>Dompierre</t>
  </si>
  <si>
    <t>Donneloye</t>
  </si>
  <si>
    <t>Duillier</t>
  </si>
  <si>
    <t>Dully</t>
  </si>
  <si>
    <t>Echallens</t>
  </si>
  <si>
    <t>Echandens</t>
  </si>
  <si>
    <t>Echichens</t>
  </si>
  <si>
    <t>Eclépens</t>
  </si>
  <si>
    <t>Ecublens</t>
  </si>
  <si>
    <t>Epalinges</t>
  </si>
  <si>
    <t>Ependes</t>
  </si>
  <si>
    <t>Essertines-sur-Rolle</t>
  </si>
  <si>
    <t>Essertines-sur-Yverdon</t>
  </si>
  <si>
    <t>Etagnières</t>
  </si>
  <si>
    <t>Etoy</t>
  </si>
  <si>
    <t>Eysins</t>
  </si>
  <si>
    <t>Faoug</t>
  </si>
  <si>
    <t>Féchy</t>
  </si>
  <si>
    <t>Ferreyres</t>
  </si>
  <si>
    <t>Fey</t>
  </si>
  <si>
    <t>Fiez</t>
  </si>
  <si>
    <t>Fontaines-sur-Grandson</t>
  </si>
  <si>
    <t>Forel (Lavaux)</t>
  </si>
  <si>
    <t>Founex</t>
  </si>
  <si>
    <t>Froideville</t>
  </si>
  <si>
    <t>Genolier</t>
  </si>
  <si>
    <t>Giez</t>
  </si>
  <si>
    <t>Gilly</t>
  </si>
  <si>
    <t>Gimel</t>
  </si>
  <si>
    <t>Gingins</t>
  </si>
  <si>
    <t>Givrins</t>
  </si>
  <si>
    <t>Gland</t>
  </si>
  <si>
    <t>Gollion</t>
  </si>
  <si>
    <t>Goumoëns</t>
  </si>
  <si>
    <t>Grancy</t>
  </si>
  <si>
    <t>Grandcour</t>
  </si>
  <si>
    <t>Grandevent</t>
  </si>
  <si>
    <t>Grandson</t>
  </si>
  <si>
    <t>Grens</t>
  </si>
  <si>
    <t>Gryon</t>
  </si>
  <si>
    <t>Hautemorges</t>
  </si>
  <si>
    <t>Henniez</t>
  </si>
  <si>
    <t>Hermenches</t>
  </si>
  <si>
    <t>Jongny</t>
  </si>
  <si>
    <t>Jorat-Menthue</t>
  </si>
  <si>
    <t>Jorat-Mézières</t>
  </si>
  <si>
    <t>Jouxtens-Mézery</t>
  </si>
  <si>
    <t>Juriens</t>
  </si>
  <si>
    <t>L'Abbaye</t>
  </si>
  <si>
    <t>L'Abergement</t>
  </si>
  <si>
    <t>L'Isle</t>
  </si>
  <si>
    <t>La Chaux (Cossonay)</t>
  </si>
  <si>
    <t>La Praz</t>
  </si>
  <si>
    <t>La Rippe</t>
  </si>
  <si>
    <t>La Sarraz</t>
  </si>
  <si>
    <t>La Tour-de-Peilz</t>
  </si>
  <si>
    <t>Lausanne</t>
  </si>
  <si>
    <t>Lavey-Morcles</t>
  </si>
  <si>
    <t>Lavigny</t>
  </si>
  <si>
    <t>Le Chenit</t>
  </si>
  <si>
    <t>Le Lieu</t>
  </si>
  <si>
    <t>Le Mont-sur-Lausanne</t>
  </si>
  <si>
    <t>Le Vaud</t>
  </si>
  <si>
    <t>Les Clées</t>
  </si>
  <si>
    <t>Leysin</t>
  </si>
  <si>
    <t>Lignerolle</t>
  </si>
  <si>
    <t>Lonay</t>
  </si>
  <si>
    <t>Longirod</t>
  </si>
  <si>
    <t>Lovatens</t>
  </si>
  <si>
    <t>Lucens</t>
  </si>
  <si>
    <t>Luins</t>
  </si>
  <si>
    <t>Lully</t>
  </si>
  <si>
    <t>Lussery-Villars</t>
  </si>
  <si>
    <t>Lussy-sur-Morges</t>
  </si>
  <si>
    <t>Lutry</t>
  </si>
  <si>
    <t>Maracon</t>
  </si>
  <si>
    <t>Marchissy</t>
  </si>
  <si>
    <t>Mathod</t>
  </si>
  <si>
    <t>Mauborget</t>
  </si>
  <si>
    <t>Mauraz</t>
  </si>
  <si>
    <t>Mex</t>
  </si>
  <si>
    <t>Mies</t>
  </si>
  <si>
    <t>Missy</t>
  </si>
  <si>
    <t>Moiry</t>
  </si>
  <si>
    <t>Mollens</t>
  </si>
  <si>
    <t>Molondin</t>
  </si>
  <si>
    <t>Mont-la-Ville</t>
  </si>
  <si>
    <t>Mont-sur-Rolle</t>
  </si>
  <si>
    <t>Montagny-près-Yverdon</t>
  </si>
  <si>
    <t>Montanaire</t>
  </si>
  <si>
    <t>Montcherand</t>
  </si>
  <si>
    <t>Montilliez</t>
  </si>
  <si>
    <t>Montpreveyres</t>
  </si>
  <si>
    <t>Montreux</t>
  </si>
  <si>
    <t>Montricher</t>
  </si>
  <si>
    <t>Morges</t>
  </si>
  <si>
    <t>Morrens</t>
  </si>
  <si>
    <t>Moudon</t>
  </si>
  <si>
    <t>Mutrux</t>
  </si>
  <si>
    <t>Novalles</t>
  </si>
  <si>
    <t>Noville</t>
  </si>
  <si>
    <t>Nyon</t>
  </si>
  <si>
    <t>Ogens</t>
  </si>
  <si>
    <t>Ollon</t>
  </si>
  <si>
    <t>Onnens</t>
  </si>
  <si>
    <t>Oppens</t>
  </si>
  <si>
    <t>Orbe</t>
  </si>
  <si>
    <t>Orges</t>
  </si>
  <si>
    <t>Ormont-Dessous</t>
  </si>
  <si>
    <t>Ormont-Dessus</t>
  </si>
  <si>
    <t>Orny</t>
  </si>
  <si>
    <t>Oron</t>
  </si>
  <si>
    <t>Orzens</t>
  </si>
  <si>
    <t>Oulens-sous-Echallens</t>
  </si>
  <si>
    <t>Pailly</t>
  </si>
  <si>
    <t>Paudex</t>
  </si>
  <si>
    <t>Payerne</t>
  </si>
  <si>
    <t>Penthalaz</t>
  </si>
  <si>
    <t>Penthaz</t>
  </si>
  <si>
    <t>Penthéréaz</t>
  </si>
  <si>
    <t>Perroy</t>
  </si>
  <si>
    <t>Poliez-Pittet</t>
  </si>
  <si>
    <t>Pompaples</t>
  </si>
  <si>
    <t>Pomy</t>
  </si>
  <si>
    <t>Prangins</t>
  </si>
  <si>
    <t>Premier</t>
  </si>
  <si>
    <t>Préverenges</t>
  </si>
  <si>
    <t>Prévonloup</t>
  </si>
  <si>
    <t>Prilly</t>
  </si>
  <si>
    <t>Provence</t>
  </si>
  <si>
    <t>Puidoux</t>
  </si>
  <si>
    <t>Pully</t>
  </si>
  <si>
    <t>Rances</t>
  </si>
  <si>
    <t>Renens</t>
  </si>
  <si>
    <t>Rennaz</t>
  </si>
  <si>
    <t>Rivaz</t>
  </si>
  <si>
    <t>Roche</t>
  </si>
  <si>
    <t>Rolle</t>
  </si>
  <si>
    <t>Romainmôtier-Envy</t>
  </si>
  <si>
    <t>Romanel-sur-Lausanne</t>
  </si>
  <si>
    <t>Romanel-sur-Morges</t>
  </si>
  <si>
    <t>Ropraz</t>
  </si>
  <si>
    <t>Rossenges</t>
  </si>
  <si>
    <t>Rossinière</t>
  </si>
  <si>
    <t>Rougemont</t>
  </si>
  <si>
    <t>Rovray</t>
  </si>
  <si>
    <t>Rueyres</t>
  </si>
  <si>
    <t>Saint-Barthélemy</t>
  </si>
  <si>
    <t>Saint-Cergue</t>
  </si>
  <si>
    <t>Saint-George</t>
  </si>
  <si>
    <t>Saint-Livres</t>
  </si>
  <si>
    <t>Saint-Oyens</t>
  </si>
  <si>
    <t>Saint-Prex</t>
  </si>
  <si>
    <t>Saint-Sulpice</t>
  </si>
  <si>
    <t>Sainte-Croix</t>
  </si>
  <si>
    <t>Saubraz</t>
  </si>
  <si>
    <t>Savigny</t>
  </si>
  <si>
    <t>Senarclens</t>
  </si>
  <si>
    <t>Sergey</t>
  </si>
  <si>
    <t>Servion</t>
  </si>
  <si>
    <t>Signy-Avenex</t>
  </si>
  <si>
    <t>St-Saphorin (Lavaux)</t>
  </si>
  <si>
    <t>Suchy</t>
  </si>
  <si>
    <t>Sullens</t>
  </si>
  <si>
    <t>Suscévaz</t>
  </si>
  <si>
    <t>Syens</t>
  </si>
  <si>
    <t>Tannay</t>
  </si>
  <si>
    <t>Tartegnin</t>
  </si>
  <si>
    <t>Tévenon</t>
  </si>
  <si>
    <t>Tolochenaz</t>
  </si>
  <si>
    <t>Trélex</t>
  </si>
  <si>
    <t>Trey</t>
  </si>
  <si>
    <t>Treycovagnes</t>
  </si>
  <si>
    <t>Treytorrens</t>
  </si>
  <si>
    <t>Ursins</t>
  </si>
  <si>
    <t>Valbroye</t>
  </si>
  <si>
    <t>Valeyres-sous-Montagny</t>
  </si>
  <si>
    <t>Valeyres-sous-Rances</t>
  </si>
  <si>
    <t>Valeyres-sous-Ursins</t>
  </si>
  <si>
    <t>Vallorbe</t>
  </si>
  <si>
    <t>Vaulion</t>
  </si>
  <si>
    <t>Vaux-sur-Morges</t>
  </si>
  <si>
    <t>Vevey</t>
  </si>
  <si>
    <t>Veytaux</t>
  </si>
  <si>
    <t>Vich</t>
  </si>
  <si>
    <t>Villars-Epeney</t>
  </si>
  <si>
    <t>Villars-le-Comte</t>
  </si>
  <si>
    <t>Villars-le-Terroir</t>
  </si>
  <si>
    <t>Villars-Sainte-Croix</t>
  </si>
  <si>
    <t>Villars-sous-Yens</t>
  </si>
  <si>
    <t>Villarzel</t>
  </si>
  <si>
    <t>Villeneuve</t>
  </si>
  <si>
    <t>Vinzel</t>
  </si>
  <si>
    <t>Vuarrens</t>
  </si>
  <si>
    <t>Vucherens</t>
  </si>
  <si>
    <t>Vufflens-la-Ville</t>
  </si>
  <si>
    <t>Vufflens-le-Château</t>
  </si>
  <si>
    <t>Vugelles-La Mothe</t>
  </si>
  <si>
    <t>Vuiteboeuf</t>
  </si>
  <si>
    <t>Vulliens</t>
  </si>
  <si>
    <t>Vullierens</t>
  </si>
  <si>
    <t>Vully-les-Lacs</t>
  </si>
  <si>
    <t>Yens</t>
  </si>
  <si>
    <t>Yverdon-les-Bains</t>
  </si>
  <si>
    <t>Yvonand</t>
  </si>
  <si>
    <t>Yvorne</t>
  </si>
  <si>
    <t>Revenus de fonctionnement</t>
  </si>
  <si>
    <t>Endettement net</t>
  </si>
  <si>
    <t>Revenus fiscaux après péréquation</t>
  </si>
  <si>
    <t>Taux d'endettement net sur 3 ans</t>
  </si>
  <si>
    <t>En % (maximum 150%)</t>
  </si>
  <si>
    <t>En nombre d'années (max. 30 ans)</t>
  </si>
  <si>
    <t>Capacité d'autofinancement = Taux d'autofinancement : pourcentage des revenus courants disponibles pour l'autofinancement</t>
  </si>
  <si>
    <t>En % (plus de 80%)</t>
  </si>
  <si>
    <t>En % (plus de 10%)</t>
  </si>
  <si>
    <t>Compte de Résultat</t>
  </si>
  <si>
    <t>En % (plus de 99%)</t>
  </si>
  <si>
    <t>En % (doit être positif)</t>
  </si>
  <si>
    <t>Art. 163 Situations à surveiller</t>
  </si>
  <si>
    <t>1 Si les comptes annuels présentent au moins l'une des situations suivantes, la municipalité en avise le</t>
  </si>
  <si>
    <t>conseil, qui en prend formellement acte :</t>
  </si>
  <si>
    <t>a. augmentation du découvert du bilan ;</t>
  </si>
  <si>
    <t>b. le découvert à amortir excède 10% des revenus utilisés pour le calcul du revenu fiscal standardisé</t>
  </si>
  <si>
    <t>selon la loi du 4 juin 2024 sur la péréquation, revenus corrigés par les effets nets de la péréquation</t>
  </si>
  <si>
    <t>intercommunale (hors factures cantonales) ;</t>
  </si>
  <si>
    <t>c. le compte de résultat opérationnel présente un solde négatif, en moyenne sur trois ans, supérieur à</t>
  </si>
  <si>
    <t>2,5% de la moyenne sur trois ans des revenus opérationnels ;</t>
  </si>
  <si>
    <t>d. le taux d'endettement net est supérieur à 200% depuis au moins trois ans et le degré</t>
  </si>
  <si>
    <t>d'autofinancement moyen des cinq dernières années est inférieur à 100%. Dans le calcul du taux</t>
  </si>
  <si>
    <t>d'endettement net, il est tenu compte des effets nets de la péréquation intercommunale (hors</t>
  </si>
  <si>
    <t>factures cantonales) et des engagements hors bilan ;</t>
  </si>
  <si>
    <t>e. un ou plusieurs financements spéciaux présentent une avance. Cette dernière disposition s'applique</t>
  </si>
  <si>
    <t>également aux associations de communes.</t>
  </si>
  <si>
    <t>APLC</t>
  </si>
  <si>
    <t>Moyenne sur 3 ans</t>
  </si>
  <si>
    <t>Art. 164 Plan financier de redressement et mesures d'assainissement</t>
  </si>
  <si>
    <t>1 La municipalité élabore un plan financier de redressement avant la décision sur le prochain budget si</t>
  </si>
  <si>
    <t>au moins un des cas suivants se vérifie dans les comptes annuels :</t>
  </si>
  <si>
    <t>a. un découvert à amortir est présent dans les comptes depuis au moins trois ans ;</t>
  </si>
  <si>
    <t>b. le découvert à amortir excède 25% des revenus utilisés pour le calcul du revenu fiscal standardisé</t>
  </si>
  <si>
    <t>c. le compte de résultat opérationnel présente un solde négatif, en moyenne sur trois ans, qui est non</t>
  </si>
  <si>
    <t>seulement supérieur à 2,5% de la moyenne sur trois ans des revenus opérationnels, mais également</t>
  </si>
  <si>
    <t>à la moyenne sur trois ans des amortissements opérationnels du patrimoine administratif ;</t>
  </si>
  <si>
    <t>d'autofinancement moyen des cinq dernières années est inférieur à 80%. Dans le calcul du taux</t>
  </si>
  <si>
    <t>e. un ou plusieurs financements spéciaux présentent une avance depuis au moins trois ans. Dans ce</t>
  </si>
  <si>
    <t>cas, les éventuelles mesures d'assainissement peuvent porter uniquement sur les charges et les</t>
  </si>
  <si>
    <t>revenus des domaines auxquels ils sont rattachés. Ces dispositions s'appliquent également aux</t>
  </si>
  <si>
    <t>associations de communes.</t>
  </si>
  <si>
    <t>PCS 2024</t>
  </si>
  <si>
    <t>péréquation directe 2024</t>
  </si>
  <si>
    <t>Facture policière 2024</t>
  </si>
  <si>
    <t>Dépenses thématiques</t>
  </si>
  <si>
    <t>Total de la participation à la cohésion sociale</t>
  </si>
  <si>
    <t>Total net de la péréquation directe</t>
  </si>
  <si>
    <t>Total de la facture policière</t>
  </si>
  <si>
    <t>Total sans dépenses thématiques</t>
  </si>
  <si>
    <t>Correction revenus fiscaux en fonction péréquation</t>
  </si>
  <si>
    <t>population au 31 décembre 2024</t>
  </si>
  <si>
    <t>RFFA?</t>
  </si>
  <si>
    <t>2024 mis à jour manuellement, à corriger ultérieurement selon décompte final péréquation</t>
  </si>
  <si>
    <t>Montant (en francs)</t>
  </si>
  <si>
    <t>2  Bilan - passif</t>
  </si>
  <si>
    <t>29  Capital</t>
  </si>
  <si>
    <t>290  Capital</t>
  </si>
  <si>
    <t>28  Financements spéc. et fonds de réserve</t>
  </si>
  <si>
    <t>282  Fonds de réserve</t>
  </si>
  <si>
    <t>281  Fonds de renouvellement et de rénovation</t>
  </si>
  <si>
    <t>280  Fonds alimentés par des recettes affect.</t>
  </si>
  <si>
    <t>25  Passifs transitoires</t>
  </si>
  <si>
    <t>259  Passifs transitoires</t>
  </si>
  <si>
    <t>258  Compte de liaison (deux périodes compt.)</t>
  </si>
  <si>
    <t>23  Engag. envers propres établ. et fonds spéc.</t>
  </si>
  <si>
    <t>234  Fonds pour des risques non assurés</t>
  </si>
  <si>
    <t>233  Fonds et fondations</t>
  </si>
  <si>
    <t>231  Caisse de pensions</t>
  </si>
  <si>
    <t>22  Emprunts à moyen et long terme</t>
  </si>
  <si>
    <t>223  Emprunts publics</t>
  </si>
  <si>
    <t>221  Emprunts par obligation simple</t>
  </si>
  <si>
    <t>220  Emprunts hypothécaires</t>
  </si>
  <si>
    <t>21  Dettes à court terme</t>
  </si>
  <si>
    <t>219  Autres dettes à court terme</t>
  </si>
  <si>
    <t>210  Banques</t>
  </si>
  <si>
    <t>20  Engagements courants</t>
  </si>
  <si>
    <t>209  Autres engagements courants</t>
  </si>
  <si>
    <t>206  Comptes courants créanciers</t>
  </si>
  <si>
    <t>204  Participations et subventions à verser</t>
  </si>
  <si>
    <t>200  Créanciers</t>
  </si>
  <si>
    <t>1  Bilan - actif</t>
  </si>
  <si>
    <t>19  Découvert</t>
  </si>
  <si>
    <t>190  Découvert</t>
  </si>
  <si>
    <t>18  Avances aux financements spéciaux</t>
  </si>
  <si>
    <t>180  Avances aux financements spéciaux</t>
  </si>
  <si>
    <t>17  Autres dépenses à amortir</t>
  </si>
  <si>
    <t>170  Autres dépenses à amortir</t>
  </si>
  <si>
    <t>16  Subventions et participations à amortir</t>
  </si>
  <si>
    <t>165  Autres subventions et participations</t>
  </si>
  <si>
    <t>162  A des associations de communes</t>
  </si>
  <si>
    <t>15  Prêts et capitaux de dotations</t>
  </si>
  <si>
    <t>153  Titres et papiers-valeurs</t>
  </si>
  <si>
    <t>152  Prêts et cap.dot. sans oblig. d'amortir</t>
  </si>
  <si>
    <t>14  Investissements du patrimoine administratif</t>
  </si>
  <si>
    <t>149  Autres biens</t>
  </si>
  <si>
    <t>147  Marchandises et approvisionnements</t>
  </si>
  <si>
    <t>146  Mobilier, machines et véhic. à amortir</t>
  </si>
  <si>
    <t>145  Forêts</t>
  </si>
  <si>
    <t>144  Installations des services industriels</t>
  </si>
  <si>
    <t>143  Bâtiments et constructions à amortir</t>
  </si>
  <si>
    <t>141  Ouvrages de g.c. et d'assain. à amortir</t>
  </si>
  <si>
    <t>13  Actifs transitoires</t>
  </si>
  <si>
    <t>139  Actifs transitoires</t>
  </si>
  <si>
    <t>138  Compte de liaison (deux périodes compt.)</t>
  </si>
  <si>
    <t>12  Placements du patrimoine financier</t>
  </si>
  <si>
    <t>129  Autres biens du patrimoine financier</t>
  </si>
  <si>
    <t>123  Terrains et bâtiments du patrim. financ. estimation fiscale</t>
  </si>
  <si>
    <t>122  Prêts</t>
  </si>
  <si>
    <t>120  Titres et placements</t>
  </si>
  <si>
    <t>11  Débiteurs et comptes courants</t>
  </si>
  <si>
    <t>119  Autres créances</t>
  </si>
  <si>
    <t>115  Autres débiteurs</t>
  </si>
  <si>
    <t>114  Participations et subv. à recevoir</t>
  </si>
  <si>
    <t>112  Impôts à encaisser</t>
  </si>
  <si>
    <t>111  Comptes courants débiteurs</t>
  </si>
  <si>
    <t>10  Disponibilités</t>
  </si>
  <si>
    <t>102  Banques</t>
  </si>
  <si>
    <t>101  Comptes de chèques postaux</t>
  </si>
  <si>
    <t>100  Caisse</t>
  </si>
  <si>
    <t>Montants (Fr.)</t>
  </si>
  <si>
    <t>490  Imputations internes</t>
  </si>
  <si>
    <t>49  Imputations internes</t>
  </si>
  <si>
    <t>4  Revenus par nature</t>
  </si>
  <si>
    <t>481  Prélèvements sur financements spéciaux</t>
  </si>
  <si>
    <t>48  Prélèvements sur fonds et financ.speciaux</t>
  </si>
  <si>
    <t>480  Prélèvements sur fonds res. et renouv.</t>
  </si>
  <si>
    <t>469  Dons et legs</t>
  </si>
  <si>
    <t>46  Autres participations et subventions</t>
  </si>
  <si>
    <t>465  Participations et subventions de tiers</t>
  </si>
  <si>
    <t>452  Communes et associations de communes</t>
  </si>
  <si>
    <t>45  Participations et rembours. de coll.publ.</t>
  </si>
  <si>
    <t>451  Canton</t>
  </si>
  <si>
    <t>444  Autres contributions cantonales</t>
  </si>
  <si>
    <t>44  Parts à des recettes cantonales</t>
  </si>
  <si>
    <t>441  Parts à des recettes cantonales</t>
  </si>
  <si>
    <t>439  Autres recettes</t>
  </si>
  <si>
    <t>43  Taxes,émoluments,produits des ventes</t>
  </si>
  <si>
    <t>437  Amendes</t>
  </si>
  <si>
    <t>436  Remboursements de tiers</t>
  </si>
  <si>
    <t>435  Ventes et prestations de service</t>
  </si>
  <si>
    <t>434  Taxes de raccordement et d'utilisation</t>
  </si>
  <si>
    <t>433  Ecolage</t>
  </si>
  <si>
    <t>432  Recettes pour soins médicaux et dent.</t>
  </si>
  <si>
    <t>431  Emoluments</t>
  </si>
  <si>
    <t>430  Taxes légales de remplacement</t>
  </si>
  <si>
    <t>427  Revenus des immeubles du patr.admin.</t>
  </si>
  <si>
    <t>42  Revenus du patrimoine</t>
  </si>
  <si>
    <t>425  Revenus prêts et part. du patr.admin.</t>
  </si>
  <si>
    <t>424  Gains comptables sur placem. patr.fin.</t>
  </si>
  <si>
    <t>423  Revenus des immeubles du patrim.financ.</t>
  </si>
  <si>
    <t>422  Revenus des capitaux du patrim.financ.</t>
  </si>
  <si>
    <t>411  Concessions</t>
  </si>
  <si>
    <t>41  Patentes,concessions</t>
  </si>
  <si>
    <t>410  Patentes</t>
  </si>
  <si>
    <t>409  Impôts récupérés après défalcation</t>
  </si>
  <si>
    <t>40  Impôts</t>
  </si>
  <si>
    <t>406  Impôts et taxes sur possession et dép.</t>
  </si>
  <si>
    <t>405  Impôts sur les successions et donations</t>
  </si>
  <si>
    <t>404  Droits de mutation</t>
  </si>
  <si>
    <t>402  Impôt foncier</t>
  </si>
  <si>
    <t>401  Impôts sur bén.net et cap.(pers.morales)</t>
  </si>
  <si>
    <t>400  Impôts sur revenu et fort.,Impôt pers.</t>
  </si>
  <si>
    <t>390  Imputations internes</t>
  </si>
  <si>
    <t>39  Imputations internes</t>
  </si>
  <si>
    <t>3  Charges par nature</t>
  </si>
  <si>
    <t>381  Attributions aux financements spéciaux</t>
  </si>
  <si>
    <t>38  Attributions aux fonds et aux financements spéciaux</t>
  </si>
  <si>
    <t>380  Attributions aux fonds de réserve et de renouvellement</t>
  </si>
  <si>
    <t>366  Aides individuelles</t>
  </si>
  <si>
    <t>36  Aides et subventions</t>
  </si>
  <si>
    <t>365  Aides, subventions à des institutions privées</t>
  </si>
  <si>
    <t>352  Communes et associations de communes</t>
  </si>
  <si>
    <t>35  Remboursements, participations et subventions à des collectivités publiques</t>
  </si>
  <si>
    <t>351  Canton</t>
  </si>
  <si>
    <t>333  Amortissement du découvert</t>
  </si>
  <si>
    <t>33  Amortissements</t>
  </si>
  <si>
    <t>332  Autres amortissements du patrimoine administratif</t>
  </si>
  <si>
    <t>331  Amortissement obligatoire du patrimoine administratif</t>
  </si>
  <si>
    <t>330  Amortissement du patrimoine financier</t>
  </si>
  <si>
    <t>329  Autres intérêts</t>
  </si>
  <si>
    <t>32  Intérêts passifs</t>
  </si>
  <si>
    <t>322  Intérêts des dettes à moyen et long terme</t>
  </si>
  <si>
    <t>321  Intérêts des dettes à court terme</t>
  </si>
  <si>
    <t>319  Impôts, taxes, cotisations et frais divers</t>
  </si>
  <si>
    <t>31  Biens, services, marchandises</t>
  </si>
  <si>
    <t>318  Honoraires et prestations de service</t>
  </si>
  <si>
    <t>317  Réceptions et manifestations</t>
  </si>
  <si>
    <t>316  Loyers, fermages et redevances d'utilisation</t>
  </si>
  <si>
    <t>315  Entretien d'objets mobiliers et d'instal. techniques</t>
  </si>
  <si>
    <t>314  Entretien des immeubles, routes et territoire</t>
  </si>
  <si>
    <t>313  Autres fournitures et marchandises</t>
  </si>
  <si>
    <t>312  Achats d'eau, d'énergie, de combustible</t>
  </si>
  <si>
    <t>311  Achats de mobilier, matériel, machines et véhicules</t>
  </si>
  <si>
    <t>310  Imprimés et fournitures de bureau</t>
  </si>
  <si>
    <t>309  Autres charges des autorités et du personnel</t>
  </si>
  <si>
    <t>30  Autorités et personnel</t>
  </si>
  <si>
    <t>308  Personnel intérimaire</t>
  </si>
  <si>
    <t>307  Prestations complémentaires de prévoyance</t>
  </si>
  <si>
    <t>306  Indemnisation et remboursement de frais</t>
  </si>
  <si>
    <t>305  Assurances accidents et maladie</t>
  </si>
  <si>
    <t>304  Caisses de pensions et de prévoyance</t>
  </si>
  <si>
    <t>303  Assurances sociales</t>
  </si>
  <si>
    <t>302  Traitement du personnel enseignant remplaçant</t>
  </si>
  <si>
    <t>301  Personnel administratif et d'exploitation</t>
  </si>
  <si>
    <t>300  Autorités et commissions</t>
  </si>
  <si>
    <t>Mesures</t>
  </si>
  <si>
    <t>Type fin.3</t>
  </si>
  <si>
    <t>Type fin.2</t>
  </si>
  <si>
    <t>Type fin.1</t>
  </si>
  <si>
    <t>Année</t>
  </si>
  <si>
    <t>Column4</t>
  </si>
  <si>
    <t>Column3</t>
  </si>
  <si>
    <t>Column2</t>
  </si>
  <si>
    <t>Column1</t>
  </si>
  <si>
    <t>2 chiffres</t>
  </si>
  <si>
    <t>3 chiffres</t>
  </si>
  <si>
    <t/>
  </si>
  <si>
    <t>To</t>
  </si>
  <si>
    <t>5  Dépenses d'investissement</t>
  </si>
  <si>
    <t>50  Investissements</t>
  </si>
  <si>
    <t>501  Ouvrages de génie-civil et d'assain.</t>
  </si>
  <si>
    <t>503  Bâtiments et constructions</t>
  </si>
  <si>
    <t>504  Installations des services industriels</t>
  </si>
  <si>
    <t>505  Forêts</t>
  </si>
  <si>
    <t>506  Mobiliers,machines et véhicules</t>
  </si>
  <si>
    <t>507  Marchandises et approvisionnements</t>
  </si>
  <si>
    <t>509  Autres biens</t>
  </si>
  <si>
    <t>52  Prêts et participations permanentes</t>
  </si>
  <si>
    <t>522  Communes et associations de communes</t>
  </si>
  <si>
    <t>525  Autres prêts et participations</t>
  </si>
  <si>
    <t>56  Subventions d'investissement</t>
  </si>
  <si>
    <t>562  Communes et associations de communes</t>
  </si>
  <si>
    <t>565  Autres subventions</t>
  </si>
  <si>
    <t>58  Autres investissements</t>
  </si>
  <si>
    <t>581  Indemnités d'expropriation</t>
  </si>
  <si>
    <t>589  Autres dépenses d'investissement</t>
  </si>
  <si>
    <t>6  Recettes d'investissement</t>
  </si>
  <si>
    <t>60  Transferts au patrimoine financier</t>
  </si>
  <si>
    <t>609  Transferts au patrimoine financier</t>
  </si>
  <si>
    <t>61  Participations de tiers</t>
  </si>
  <si>
    <t>619  Participations de tiers</t>
  </si>
  <si>
    <t>62  Remboursements de prêts et de partic.perman.</t>
  </si>
  <si>
    <t>622  Communes et associations de communes</t>
  </si>
  <si>
    <t>625  Autres remboursements</t>
  </si>
  <si>
    <t>66  Subventions</t>
  </si>
  <si>
    <t>661  Canton</t>
  </si>
  <si>
    <t>662  Communes et associations de communes</t>
  </si>
  <si>
    <t>669  Autres subventions</t>
  </si>
  <si>
    <t>1. Population résidante permanente par origine, district et commune, Vaud, 2017-2024</t>
  </si>
  <si>
    <t>Saut de page:</t>
  </si>
  <si>
    <t>Origine: Total</t>
  </si>
  <si>
    <t>District (actuel)</t>
  </si>
  <si>
    <t>Population au 31.12.</t>
  </si>
  <si>
    <t>Commune d'annonce (actuelle)</t>
  </si>
  <si>
    <t>Broye-Vully</t>
  </si>
  <si>
    <t>Gros-de-Vaud</t>
  </si>
  <si>
    <t>Jura-Nord vaudois</t>
  </si>
  <si>
    <t>Lavaux-Oron</t>
  </si>
  <si>
    <t>Ouest lausannois</t>
  </si>
  <si>
    <t>Riviera-Pays-d'Enhaut</t>
  </si>
  <si>
    <t>© STATISTIQUE VAUD</t>
  </si>
  <si>
    <t xml:space="preserve">Taux d'imposition (1) de 1990 à </t>
  </si>
  <si>
    <t>2023, par commune, Vaud</t>
  </si>
  <si>
    <t>302 communes</t>
  </si>
  <si>
    <t>2020 (5)</t>
  </si>
  <si>
    <t>Ensemble des communes</t>
  </si>
  <si>
    <t>1) 1)	Les taux moyen d'un groupe de communes (par ex. ensemble des communes vaudoises, district ou taux rétrospectifs de communes fusionnées) s'obtiennent en pondérant le taux de chaque commune par le montant de ses recettes dépendant directement de ces taux. Plus précisément, la pondération se fait en utilisant la valeur du point d'impôt, soit la valeur obtenue en divisant pour chaque commune les recettes considérées par le taux communal.</t>
  </si>
  <si>
    <t>Cela revient à calculer le taux que le groupe de communes considéré aurait dû fixer pour obtenir des recettes identiques à celles enregistrées par les communes du groupe.</t>
  </si>
  <si>
    <t>2) Bascule de 22,5 points d'impôt et de différentes dépenses (surtout d'enseignement) des communes à l'Etat de Vaud en 2004.</t>
  </si>
  <si>
    <t>3) Bascule de 6 points d'impôt et de différentes dépenses des communes à l'Etat de Vaud en 2011. Ces dépenses concernent concerne l’enseignement spécialisé, les aides dans le domaine de l’asile et les subsides à l’assurance maladie.</t>
  </si>
  <si>
    <t>4) En 2012, une bascule de deux points d’impôts de l’Etat vers les communes a accompagné la nouvelle organisation policière vaudoise afin de permettre aux communes de financer leurs polices et/ou les prestations fournies par la police cantonale.</t>
  </si>
  <si>
    <t xml:space="preserve">5) Bascule de 1,5 point d'impôt et des coûts des soins à domicile (de la part qui étai à charge des communes) des communes à l'Etat de Vaud en 2020. </t>
  </si>
  <si>
    <t>6) Les taux 2023 de l'ensemble des communes et des districts sont pondérés en fonction des rendements d'impôt 2022.</t>
  </si>
  <si>
    <t>Source: DGAIC-StatVD, Rendements des impôts et taxes communaux, Arrêtés d'imposition communaux et Population de la FAO.</t>
  </si>
  <si>
    <t>65.0</t>
  </si>
  <si>
    <t>Revenus courants (RC) = Revenus opérationnels</t>
  </si>
  <si>
    <t>Commune:</t>
  </si>
  <si>
    <t>nbre d'années:</t>
  </si>
  <si>
    <t>Année de passage MCH2:</t>
  </si>
  <si>
    <t>Plafond d'endettement:</t>
  </si>
  <si>
    <t>Investissement</t>
  </si>
  <si>
    <t>LIQ</t>
  </si>
  <si>
    <t>Imputations Internes</t>
  </si>
  <si>
    <t>Total des charges</t>
  </si>
  <si>
    <t>Charges sans attributions aux fonds et imputations internes</t>
  </si>
  <si>
    <t>Attrbution aux fonds et financements spéciaux et charges extra</t>
  </si>
  <si>
    <t>Liquidités pour 1 mois d'activités - CHF</t>
  </si>
  <si>
    <t>Garder plus de liquidités les mois de versement de péréquation, du 13ème salaire et tenir compte des dates de facturation des taxes</t>
  </si>
  <si>
    <t>Revenus d'exploitation, financiers et extraordinaires</t>
  </si>
  <si>
    <t>Charges d'exploitation, financières et extraordinaires</t>
  </si>
  <si>
    <t>Revenus d'exploitation et financiers</t>
  </si>
  <si>
    <t>Charges d'exploitation et financières</t>
  </si>
  <si>
    <t>Solde Financier (SF)</t>
  </si>
  <si>
    <t>Amort, prélèv/attr fonds/fin spéciaux, réval créances</t>
  </si>
  <si>
    <t>Solde Opérationnel (ROP)</t>
  </si>
  <si>
    <t>Amortissements planifiés PA</t>
  </si>
  <si>
    <t>Amortissements non planifiés PA</t>
  </si>
  <si>
    <t>Supprimer la dette brute pour savoir combien il est encore possible d'emprunter</t>
  </si>
  <si>
    <t>Besoin en liquidité</t>
  </si>
  <si>
    <t>Résultat total du compte de résultats</t>
  </si>
  <si>
    <t>Solde Opérationnel</t>
  </si>
  <si>
    <t>Investissement net</t>
  </si>
  <si>
    <t>Dette nette</t>
  </si>
  <si>
    <t>Capacité économique d'endettement</t>
  </si>
  <si>
    <t>INDICATEURS</t>
  </si>
  <si>
    <t>Compte de résultats</t>
  </si>
  <si>
    <t>Charges courantes</t>
  </si>
  <si>
    <t>Total des revenus de fonctionnement sans imputations internes</t>
  </si>
  <si>
    <t>Total des charges de fonctionnement sans imputations internes</t>
  </si>
  <si>
    <t>Total des charges d'exploitation et financières = charges courantes</t>
  </si>
  <si>
    <t>RESULTAT OPERATIONNEL</t>
  </si>
  <si>
    <t>Taux d'intérêt moyen sur les dettes à court moyen et long terme</t>
  </si>
  <si>
    <t>Taux moyen</t>
  </si>
  <si>
    <t>Engagements financiers court, moyen et long terme (201+206)</t>
  </si>
  <si>
    <t>1. Taux d'endettement net</t>
  </si>
  <si>
    <t>6. Taux d'endettement brut = dette brute par rapport aux revenus</t>
  </si>
  <si>
    <t>Endettement net par habitant</t>
  </si>
  <si>
    <t>7. Part des charges d'intérêt = Quotité des intérêts nets : part des recettes courantes consacrée au financement des charges d'intérêts nets</t>
  </si>
  <si>
    <t>8. Part du service de la dette = quotité de la charge financière</t>
  </si>
  <si>
    <t>Charges d'intérêts net (IN)</t>
  </si>
  <si>
    <t>IN/RC</t>
  </si>
  <si>
    <t>Charge financière (= service de la dette) (CF)</t>
  </si>
  <si>
    <t>CF/RC</t>
  </si>
  <si>
    <t>2. Degré d'autofinancement: pourcentage des dépenses nettes d'investissement couvertes par la marge d'autofinancement</t>
  </si>
  <si>
    <t>Investissements net (InvN)</t>
  </si>
  <si>
    <t>MA/ InvN</t>
  </si>
  <si>
    <t>5. Proportion des investissements = Quotité d'investissement</t>
  </si>
  <si>
    <t>Dépenses d'investissement (DI)</t>
  </si>
  <si>
    <t>Total des dépenses (DT)</t>
  </si>
  <si>
    <t>DI / DT</t>
  </si>
  <si>
    <t>3. Degré de couverture des charges</t>
  </si>
  <si>
    <t>Charges courantes (CHC)</t>
  </si>
  <si>
    <t>RC/CHC</t>
  </si>
  <si>
    <t>ROP/ RC</t>
  </si>
  <si>
    <t>Revenus totaux</t>
  </si>
  <si>
    <t>Revenus Courants (RC)</t>
  </si>
  <si>
    <t>Recettes courantes</t>
  </si>
  <si>
    <t>Charges totales</t>
  </si>
  <si>
    <t>32/330</t>
  </si>
  <si>
    <t>Dépenses courantes</t>
  </si>
  <si>
    <t>COMPTE DE RESULTAT</t>
  </si>
  <si>
    <t>PRINCIPAUX AGREGATS</t>
  </si>
  <si>
    <t>Total Subventions à rediStribuer</t>
  </si>
  <si>
    <t>Subventions redistribuée</t>
  </si>
  <si>
    <t>47 Subventions à redistribuer</t>
  </si>
  <si>
    <t>Revenus de fonctionnement sans imputations internes (49)</t>
  </si>
  <si>
    <t>Charges de fonctionnement sans imputations internes (39)</t>
  </si>
  <si>
    <t>Total des revenus d'exploitation et financiers = revenus courants</t>
  </si>
  <si>
    <t>Fonction</t>
  </si>
  <si>
    <t>Durée d'amortissement</t>
  </si>
  <si>
    <t>Libellé</t>
  </si>
  <si>
    <t>Objectif de législature</t>
  </si>
  <si>
    <t>Montant net annuel</t>
  </si>
  <si>
    <t>0 - Administration générale</t>
  </si>
  <si>
    <t>1 - Ordre et sécurité publique, défense</t>
  </si>
  <si>
    <t>2 - Formation</t>
  </si>
  <si>
    <t>3 - Cultre, sport, loisirs, église</t>
  </si>
  <si>
    <t>4 - Santé</t>
  </si>
  <si>
    <t>5 - Prévoyance sociale</t>
  </si>
  <si>
    <t>6 - Trafic et télécommunications</t>
  </si>
  <si>
    <t>7 - Protection de l'environnement et aménagement du territoire</t>
  </si>
  <si>
    <t>8 - Economie publique</t>
  </si>
  <si>
    <t>9 - Finances et impôts</t>
  </si>
  <si>
    <t>Type d'investissement</t>
  </si>
  <si>
    <t>Terrains</t>
  </si>
  <si>
    <t>Routes, canaux, ponts</t>
  </si>
  <si>
    <t>Travaux de menue importance</t>
  </si>
  <si>
    <t>Durée</t>
  </si>
  <si>
    <t>Biens meubles, machines véhicules</t>
  </si>
  <si>
    <t>Plans (d'aménagement local et régional,…)</t>
  </si>
  <si>
    <t>Logiciels et matériels informatique</t>
  </si>
  <si>
    <t>Installations de traitement des déchets</t>
  </si>
  <si>
    <t>Conduites d'eau potable ou d'évacuation, hydrantes, réservoir (structure)</t>
  </si>
  <si>
    <t>Autre</t>
  </si>
  <si>
    <t>Axes potentiels programme de législature</t>
  </si>
  <si>
    <t>Gouvernance et finances publiques - Transparence  et participation citoyenne</t>
  </si>
  <si>
    <t>Gouvernance et finances publiques -  Gestion rigoureuse des finances et optimisation des ressources</t>
  </si>
  <si>
    <t>Cohésion sociale et solidarité - Politique d'inclusion (jeunesse, aînés, familles, minorités)</t>
  </si>
  <si>
    <t>Cohésion sociale et solidarité - Prévention et santé publique</t>
  </si>
  <si>
    <t>Éducation, enfance et formation - Développement des infrastructures scolaires et parascolaires</t>
  </si>
  <si>
    <t>Éducation, enfance et formation -  Soutien aux nouvelles formes d'apprentissage et à l’innovation pédagogique</t>
  </si>
  <si>
    <t>Culture, sport et vie associative - Soutien aux institutions culturelles locales</t>
  </si>
  <si>
    <t>Culture, sport et vie associative - Valorisation du sport et encouragement au bénévolat</t>
  </si>
  <si>
    <t>Développement économique et emploi - Promotion du commerce local et de l’artisanat</t>
  </si>
  <si>
    <t>Développement économique et emploi - Soutien à l’innovation et à l’entrepreneuriat</t>
  </si>
  <si>
    <t>Urbanisme et logement - Planification harmonieuse de l'espace bâti</t>
  </si>
  <si>
    <t>Urbanisme et logement - Développement de logements accessibles et durables</t>
  </si>
  <si>
    <t>Mobilité et accessibilité - Mobilité douce (piétons, vélos) et transports publics renforcés</t>
  </si>
  <si>
    <t>Mobilité et accessibilité - Infrastructures routières adaptées et circulation apaisée</t>
  </si>
  <si>
    <t>Environnement, énergie et climat - Transition énergétique et efficacité énergétique des bâtiments</t>
  </si>
  <si>
    <t>Environnement, énergie et climat - Préservation de la biodiversité et adaptation au changement climatique</t>
  </si>
  <si>
    <t>Sécurité et qualité de vie - Prévention de la criminalité</t>
  </si>
  <si>
    <t>Sécurité et qualité de vie -  Sécurité routière</t>
  </si>
  <si>
    <t>Sécurité et qualité de vie -  Espaces publics conviviaux</t>
  </si>
  <si>
    <t>Innovation et numérique - Développement de la cyberadministration et services en ligne</t>
  </si>
  <si>
    <t>Innovation et numérique - Promotion de l’innovation technologique au service de la collectivité</t>
  </si>
  <si>
    <t>Droit de brevet, de raison de commerce, d'édition, de concession, de licence et autres droits d'utilisation, goodwill, etc.</t>
  </si>
  <si>
    <t>Municipal·e en charge</t>
  </si>
  <si>
    <t>illimité</t>
  </si>
  <si>
    <t>Simulation investissements autres durées d'amortissement</t>
  </si>
  <si>
    <t>Bâtiments du patrimoine financier</t>
  </si>
  <si>
    <t>Bâtiments administratifs, terrains bâtis</t>
  </si>
  <si>
    <t>Contrôle</t>
  </si>
  <si>
    <t>Revenus et désinvestissement</t>
  </si>
  <si>
    <t xml:space="preserve">Impôts </t>
  </si>
  <si>
    <t>Autres revenus</t>
  </si>
  <si>
    <t>Désinvestissement</t>
  </si>
  <si>
    <t>Dépenses et investissements</t>
  </si>
  <si>
    <t>Masse salariale annuelle</t>
  </si>
  <si>
    <t>Biens et services</t>
  </si>
  <si>
    <t>Intérêts</t>
  </si>
  <si>
    <t>Péréquation horizontale</t>
  </si>
  <si>
    <t>Cohésion sociale</t>
  </si>
  <si>
    <t>Facture policière</t>
  </si>
  <si>
    <t>Intercommunales</t>
  </si>
  <si>
    <t>Autres dépenses</t>
  </si>
  <si>
    <t>Mouvements</t>
  </si>
  <si>
    <t>Emprunts bancaires</t>
  </si>
  <si>
    <t>Cash net</t>
  </si>
  <si>
    <t>Compte par nature</t>
  </si>
  <si>
    <t>Taxes</t>
  </si>
  <si>
    <t>46-péréq</t>
  </si>
  <si>
    <t>41+43+47</t>
  </si>
  <si>
    <t>selon décompte prov</t>
  </si>
  <si>
    <t>36-pérq/CS/FP</t>
  </si>
  <si>
    <t>banque / poste</t>
  </si>
  <si>
    <t>Année passage MCH2</t>
  </si>
  <si>
    <t>Totaux</t>
  </si>
  <si>
    <t>Emprunt supplémentaire</t>
  </si>
  <si>
    <t>Soldes initiaux</t>
  </si>
  <si>
    <t>Contrôle total des actifs = total des passifs</t>
  </si>
  <si>
    <t>ENGAGEMENT NET = Dette nette</t>
  </si>
  <si>
    <t>excédent (+) ou insuffisance (-) de couverture des domaines autofinancés</t>
  </si>
  <si>
    <t>Etude</t>
  </si>
  <si>
    <t>Priorité</t>
  </si>
  <si>
    <t>Exclure Priorité</t>
  </si>
  <si>
    <t>Montant brut total = Dépenses brutes d'investissement</t>
  </si>
  <si>
    <t>Recettes d'investissement (p.ex: subvention)</t>
  </si>
  <si>
    <t>Montant net total = Dépenses nettes d'investissement</t>
  </si>
  <si>
    <t>332/333/380</t>
  </si>
  <si>
    <t>Attributions aux fonds de réserve et de renouvellement</t>
  </si>
  <si>
    <t>Prélèvements sur fonds res. et renouv.</t>
  </si>
  <si>
    <t>60 à 66</t>
  </si>
  <si>
    <t>Solde domaines autofinancés</t>
  </si>
  <si>
    <t>Revenus fiscaux corrigés après péréquation (RFC)</t>
  </si>
  <si>
    <t>4. Taux d'autofinancement = Capacité d'autofinancement : pourcentage des revenus courants disponibles pour l'autofinancement</t>
  </si>
  <si>
    <t>TOTAL RESERVES</t>
  </si>
  <si>
    <t>Réserves (RES)</t>
  </si>
  <si>
    <t>ADN / RES</t>
  </si>
  <si>
    <t>Immobilisations corporelles et incorporelles PA</t>
  </si>
  <si>
    <t>immo - emprunt</t>
  </si>
  <si>
    <t>Couverture des emprunts par les immobilisations</t>
  </si>
  <si>
    <t>positif</t>
  </si>
  <si>
    <t>Dette nette/habitant communes vaudoises sans Lausanne</t>
  </si>
  <si>
    <t>Dette nette/habitant communes vaudoises avec Lausanne</t>
  </si>
  <si>
    <t>pas dispo</t>
  </si>
  <si>
    <t>MA/RC</t>
  </si>
  <si>
    <t>MA/DNI</t>
  </si>
  <si>
    <t>Proportion des investissements</t>
  </si>
  <si>
    <t>DI/DT</t>
  </si>
  <si>
    <t>Dette brute par rapport aux revenus</t>
  </si>
  <si>
    <t>Part des charges d'intérêts</t>
  </si>
  <si>
    <t>Part du service de la dette</t>
  </si>
  <si>
    <t>1/4</t>
  </si>
  <si>
    <t>2/4</t>
  </si>
  <si>
    <t>3/4</t>
  </si>
  <si>
    <t>4/4</t>
  </si>
  <si>
    <t>&gt;200</t>
  </si>
  <si>
    <t>150-200</t>
  </si>
  <si>
    <t>100-150</t>
  </si>
  <si>
    <t>&lt;100</t>
  </si>
  <si>
    <t>&gt;15</t>
  </si>
  <si>
    <t>10-15</t>
  </si>
  <si>
    <t>5-10</t>
  </si>
  <si>
    <t>&lt;5</t>
  </si>
  <si>
    <t>&gt;8</t>
  </si>
  <si>
    <t>5-8</t>
  </si>
  <si>
    <t>2-5</t>
  </si>
  <si>
    <t>&lt;2</t>
  </si>
  <si>
    <t>10-20</t>
  </si>
  <si>
    <t>&gt;20</t>
  </si>
  <si>
    <t>&lt;50</t>
  </si>
  <si>
    <t>50-80</t>
  </si>
  <si>
    <t>80-100</t>
  </si>
  <si>
    <t>100</t>
  </si>
  <si>
    <t>&lt;3</t>
  </si>
  <si>
    <t>3-6</t>
  </si>
  <si>
    <t>6-10</t>
  </si>
  <si>
    <t>&gt;10</t>
  </si>
  <si>
    <t>&lt;97.5</t>
  </si>
  <si>
    <t>97.5-98.9</t>
  </si>
  <si>
    <t>99-98.9</t>
  </si>
  <si>
    <t>&gt;100</t>
  </si>
  <si>
    <t>Borne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</si>
</sst>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0_ ;[Red]\-#,##0\ "/>
    <numFmt numFmtId="165" formatCode="#,##0.0_ ;[Red]\-#,##0.0\ "/>
    <numFmt numFmtId="166" formatCode="0.0%"/>
    <numFmt numFmtId="167" formatCode="0.0"/>
    <numFmt numFmtId="168" formatCode="_-* #,##0_-;\-* #,##0_-;_-* &quot;-&quot;??_-;_-@_-"/>
    <numFmt numFmtId="169" formatCode="0;\-\=;;@"/>
    <numFmt numFmtId="170" formatCode="_ * #,##0.00_ ;_ * \-#,##0.00_ ;_ * &quot;-&quot;??_ ;_ @_ "/>
    <numFmt numFmtId="171" formatCode="#,##0_);\(#,##0\)"/>
    <numFmt numFmtId="172" formatCode="#,##0.00\ &quot;CHF&quot;"/>
    <numFmt numFmtId="173" formatCode="#,##0;[Red]#,##0"/>
    <numFmt numFmtId="174" formatCode="_ * #,##0_ ;_ * \-#,##0_ ;_ * &quot;-&quot;??_ ;_ @_ "/>
    <numFmt numFmtId="175" formatCode="_ * #,##0.0_ ;_ * \-#,##0.0_ ;_ * &quot;-&quot;??_ ;_ @_ "/>
    <numFmt numFmtId="176" formatCode="_-* #,##0.0_-;\-* #,##0.0_-;_-* &quot;-&quot;??_-;_-@_-"/>
    <numFmt numFmtId="177" formatCode="0.00000"/>
    <numFmt numFmtId="178" formatCode="0.000000000"/>
  </numFmts>
  <fonts count="47" x14ac:knownFonts="1">
    <font>
      <sz val="9"/>
      <color theme="1"/>
      <name val="Arial Narrow"/>
      <family val="2"/>
    </font>
    <font>
      <sz val="11"/>
      <color theme="1"/>
      <name val="Calibri"/>
      <family val="2"/>
      <scheme val="minor"/>
    </font>
    <font>
      <sz val="11"/>
      <color theme="1"/>
      <name val="Calibri"/>
      <family val="2"/>
      <scheme val="minor"/>
    </font>
    <font>
      <sz val="9"/>
      <color theme="0"/>
      <name val="Arial Narrow"/>
      <family val="2"/>
    </font>
    <font>
      <i/>
      <sz val="9"/>
      <color theme="1"/>
      <name val="Arial Narrow"/>
      <family val="2"/>
    </font>
    <font>
      <b/>
      <sz val="11"/>
      <color theme="1"/>
      <name val="Arial Narrow"/>
      <family val="2"/>
    </font>
    <font>
      <sz val="9"/>
      <color theme="1"/>
      <name val="Arial Narrow"/>
      <family val="2"/>
    </font>
    <font>
      <b/>
      <sz val="9"/>
      <color theme="1"/>
      <name val="Arial Narrow"/>
      <family val="2"/>
    </font>
    <font>
      <sz val="11"/>
      <color theme="0"/>
      <name val="Arial Narrow"/>
      <family val="2"/>
    </font>
    <font>
      <sz val="11"/>
      <color theme="1"/>
      <name val="Arial Narrow"/>
      <family val="2"/>
    </font>
    <font>
      <b/>
      <sz val="12"/>
      <color theme="1"/>
      <name val="Arial Narrow"/>
      <family val="2"/>
    </font>
    <font>
      <sz val="8"/>
      <color rgb="FF000000"/>
      <name val="Segoe UI"/>
      <family val="2"/>
    </font>
    <font>
      <sz val="8"/>
      <name val="Arial Narrow"/>
      <family val="2"/>
    </font>
    <font>
      <sz val="10"/>
      <name val="Arial Narrow"/>
      <family val="2"/>
    </font>
    <font>
      <b/>
      <sz val="9"/>
      <name val="Arial Narrow"/>
      <family val="2"/>
    </font>
    <font>
      <sz val="9"/>
      <color indexed="81"/>
      <name val="Tahoma"/>
      <family val="2"/>
    </font>
    <font>
      <b/>
      <sz val="9"/>
      <color indexed="81"/>
      <name val="Tahoma"/>
      <family val="2"/>
    </font>
    <font>
      <sz val="9"/>
      <color rgb="FF9C0006"/>
      <name val="Arial Narrow"/>
      <family val="2"/>
    </font>
    <font>
      <sz val="9"/>
      <color rgb="FFFF0000"/>
      <name val="Arial Narrow"/>
      <family val="2"/>
    </font>
    <font>
      <sz val="11"/>
      <color indexed="8"/>
      <name val="Calibri"/>
      <family val="2"/>
      <scheme val="minor"/>
    </font>
    <font>
      <sz val="11"/>
      <color theme="1"/>
      <name val="Calibri"/>
      <family val="2"/>
      <charset val="204"/>
      <scheme val="minor"/>
    </font>
    <font>
      <sz val="10"/>
      <name val="Arial"/>
      <family val="2"/>
    </font>
    <font>
      <sz val="9"/>
      <name val="Arial Narrow"/>
      <family val="2"/>
    </font>
    <font>
      <sz val="10"/>
      <color indexed="8"/>
      <name val="Arial"/>
      <family val="2"/>
    </font>
    <font>
      <sz val="10"/>
      <color indexed="8"/>
      <name val="Arial"/>
      <family val="2"/>
    </font>
    <font>
      <sz val="10"/>
      <color rgb="FF000000"/>
      <name val="Arial"/>
      <family val="2"/>
    </font>
    <font>
      <b/>
      <sz val="11"/>
      <color theme="0"/>
      <name val="Calibri"/>
      <family val="2"/>
      <scheme val="minor"/>
    </font>
    <font>
      <b/>
      <sz val="12"/>
      <name val="Arial"/>
      <family val="2"/>
    </font>
    <font>
      <sz val="8"/>
      <name val="Arial"/>
      <family val="2"/>
    </font>
    <font>
      <b/>
      <sz val="10"/>
      <name val="Arial"/>
      <family val="2"/>
    </font>
    <font>
      <b/>
      <sz val="10"/>
      <color theme="1"/>
      <name val="Arial"/>
      <family val="2"/>
    </font>
    <font>
      <sz val="10"/>
      <color theme="1"/>
      <name val="Arial"/>
      <family val="2"/>
    </font>
    <font>
      <b/>
      <sz val="20"/>
      <color theme="1"/>
      <name val="Arial Narrow"/>
      <family val="2"/>
    </font>
    <font>
      <sz val="20"/>
      <color theme="1"/>
      <name val="Arial Narrow"/>
      <family val="2"/>
    </font>
    <font>
      <b/>
      <sz val="9"/>
      <color theme="0"/>
      <name val="Arial Narrow"/>
      <family val="2"/>
    </font>
    <font>
      <b/>
      <sz val="14"/>
      <color theme="0"/>
      <name val="Aptos"/>
      <family val="2"/>
    </font>
    <font>
      <b/>
      <sz val="20"/>
      <color theme="0"/>
      <name val="Arial Narrow"/>
      <family val="2"/>
    </font>
    <font>
      <sz val="20"/>
      <color theme="0"/>
      <name val="Arial Narrow"/>
      <family val="2"/>
    </font>
    <font>
      <b/>
      <sz val="11"/>
      <color theme="0"/>
      <name val="Arial Narrow"/>
      <family val="2"/>
    </font>
    <font>
      <b/>
      <sz val="11"/>
      <name val="Arial Narrow"/>
      <family val="2"/>
    </font>
    <font>
      <b/>
      <sz val="14"/>
      <color theme="1"/>
      <name val="Arial Narrow"/>
      <family val="2"/>
    </font>
    <font>
      <b/>
      <sz val="10"/>
      <color theme="0"/>
      <name val="Arial"/>
      <family val="2"/>
    </font>
    <font>
      <sz val="9"/>
      <color rgb="FF00B050"/>
      <name val="Arial Narrow"/>
      <family val="2"/>
    </font>
    <font>
      <b/>
      <sz val="12"/>
      <color rgb="FF000000"/>
      <name val="Arial"/>
      <family val="2"/>
    </font>
    <font>
      <sz val="6"/>
      <color rgb="FF000000"/>
      <name val="Arial"/>
      <family val="2"/>
    </font>
    <font>
      <sz val="9"/>
      <color theme="9" tint="-0.499984740745262"/>
      <name val="Arial Narrow"/>
      <family val="2"/>
    </font>
    <font>
      <i/>
      <sz val="7"/>
      <color theme="1"/>
      <name val="Arial Narrow"/>
      <family val="2"/>
    </font>
  </fonts>
  <fills count="28">
    <fill>
      <patternFill patternType="none"/>
    </fill>
    <fill>
      <patternFill patternType="gray125"/>
    </fill>
    <fill>
      <patternFill patternType="solid">
        <fgColor theme="5" tint="0.7999816888943144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C8D6EE"/>
        <bgColor indexed="64"/>
      </patternFill>
    </fill>
    <fill>
      <patternFill patternType="solid">
        <fgColor theme="7" tint="0.79998168889431442"/>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rgb="FFC00000"/>
        <bgColor indexed="64"/>
      </patternFill>
    </fill>
    <fill>
      <patternFill patternType="solid">
        <fgColor rgb="FFFEF5F0"/>
        <bgColor indexed="64"/>
      </patternFill>
    </fill>
    <fill>
      <patternFill patternType="solid">
        <fgColor theme="5" tint="0.39997558519241921"/>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rgb="FFF1F7ED"/>
        <bgColor indexed="64"/>
      </patternFill>
    </fill>
    <fill>
      <patternFill patternType="solid">
        <fgColor theme="4" tint="0.59999389629810485"/>
        <bgColor indexed="64"/>
      </patternFill>
    </fill>
    <fill>
      <patternFill patternType="solid">
        <fgColor theme="5" tint="-0.499984740745262"/>
        <bgColor indexed="64"/>
      </patternFill>
    </fill>
    <fill>
      <patternFill patternType="solid">
        <fgColor rgb="FFFEF2EC"/>
        <bgColor indexed="64"/>
      </patternFill>
    </fill>
    <fill>
      <patternFill patternType="solid">
        <fgColor theme="5" tint="0.59999389629810485"/>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top/>
      <bottom style="medium">
        <color rgb="FF17A345"/>
      </bottom>
      <diagonal/>
    </border>
    <border>
      <left/>
      <right style="medium">
        <color indexed="64"/>
      </right>
      <top style="medium">
        <color indexed="64"/>
      </top>
      <bottom style="hair">
        <color indexed="64"/>
      </bottom>
      <diagonal/>
    </border>
    <border>
      <left/>
      <right style="thin">
        <color theme="0"/>
      </right>
      <top/>
      <bottom/>
      <diagonal/>
    </border>
    <border>
      <left style="thin">
        <color theme="0"/>
      </left>
      <right style="thin">
        <color theme="0"/>
      </right>
      <top/>
      <bottom/>
      <diagonal/>
    </border>
  </borders>
  <cellStyleXfs count="15">
    <xf numFmtId="0" fontId="0" fillId="0" borderId="0"/>
    <xf numFmtId="9" fontId="6" fillId="0" borderId="0" applyFont="0" applyFill="0" applyBorder="0" applyAlignment="0" applyProtection="0"/>
    <xf numFmtId="43" fontId="6" fillId="0" borderId="0" applyFont="0" applyFill="0" applyBorder="0" applyAlignment="0" applyProtection="0"/>
    <xf numFmtId="0" fontId="19" fillId="0" borderId="0"/>
    <xf numFmtId="0" fontId="20" fillId="0" borderId="0"/>
    <xf numFmtId="43" fontId="20" fillId="0" borderId="0" applyFont="0" applyFill="0" applyBorder="0" applyAlignment="0" applyProtection="0"/>
    <xf numFmtId="0" fontId="21" fillId="0" borderId="0"/>
    <xf numFmtId="170" fontId="21" fillId="0" borderId="0" applyFont="0" applyFill="0" applyBorder="0" applyAlignment="0" applyProtection="0"/>
    <xf numFmtId="0" fontId="23" fillId="0" borderId="0">
      <alignment vertical="top"/>
    </xf>
    <xf numFmtId="43" fontId="23" fillId="0" borderId="0" applyFont="0" applyFill="0" applyBorder="0" applyAlignment="0" applyProtection="0">
      <alignment vertical="top"/>
    </xf>
    <xf numFmtId="0" fontId="24" fillId="0" borderId="0">
      <alignment vertical="top"/>
    </xf>
    <xf numFmtId="0" fontId="25" fillId="0" borderId="0"/>
    <xf numFmtId="43" fontId="25" fillId="0" borderId="0" applyFont="0" applyFill="0" applyBorder="0" applyAlignment="0" applyProtection="0"/>
    <xf numFmtId="0" fontId="2" fillId="0" borderId="0"/>
    <xf numFmtId="0" fontId="25" fillId="0" borderId="0"/>
  </cellStyleXfs>
  <cellXfs count="620">
    <xf numFmtId="0" fontId="0" fillId="0" borderId="0" xfId="0"/>
    <xf numFmtId="0" fontId="5" fillId="0" borderId="0" xfId="0" applyFont="1"/>
    <xf numFmtId="164" fontId="0" fillId="0" borderId="0" xfId="0" applyNumberFormat="1"/>
    <xf numFmtId="0" fontId="0" fillId="0" borderId="0" xfId="0" applyAlignment="1">
      <alignment horizontal="center"/>
    </xf>
    <xf numFmtId="0" fontId="0" fillId="0" borderId="1" xfId="0" applyBorder="1"/>
    <xf numFmtId="0" fontId="3" fillId="3" borderId="1" xfId="0" applyFont="1" applyFill="1" applyBorder="1"/>
    <xf numFmtId="0" fontId="0" fillId="0" borderId="1" xfId="0" applyBorder="1" applyAlignment="1">
      <alignment horizontal="center"/>
    </xf>
    <xf numFmtId="0" fontId="4" fillId="0" borderId="1" xfId="0" applyFont="1" applyBorder="1" applyAlignment="1">
      <alignment horizontal="center"/>
    </xf>
    <xf numFmtId="0" fontId="4" fillId="0" borderId="1" xfId="0" applyFont="1" applyBorder="1"/>
    <xf numFmtId="0" fontId="0" fillId="4" borderId="1" xfId="0" applyFill="1" applyBorder="1"/>
    <xf numFmtId="164" fontId="0" fillId="4" borderId="1" xfId="0" applyNumberFormat="1" applyFill="1" applyBorder="1"/>
    <xf numFmtId="0" fontId="3" fillId="3" borderId="1" xfId="0" applyFont="1" applyFill="1" applyBorder="1" applyAlignment="1">
      <alignment horizontal="center"/>
    </xf>
    <xf numFmtId="0" fontId="3" fillId="3" borderId="1" xfId="0" applyFont="1" applyFill="1" applyBorder="1" applyAlignment="1">
      <alignment horizontal="center" vertical="center"/>
    </xf>
    <xf numFmtId="0" fontId="0" fillId="4" borderId="1" xfId="0" applyFill="1" applyBorder="1" applyAlignment="1">
      <alignment horizontal="left"/>
    </xf>
    <xf numFmtId="164" fontId="0" fillId="0" borderId="1" xfId="0" applyNumberFormat="1" applyBorder="1"/>
    <xf numFmtId="164" fontId="0" fillId="0" borderId="1" xfId="0" applyNumberFormat="1" applyBorder="1" applyAlignment="1">
      <alignment horizontal="center"/>
    </xf>
    <xf numFmtId="0" fontId="0" fillId="4" borderId="1" xfId="0" applyFill="1" applyBorder="1" applyAlignment="1">
      <alignment horizontal="right"/>
    </xf>
    <xf numFmtId="166" fontId="0" fillId="4" borderId="1" xfId="1" applyNumberFormat="1" applyFont="1" applyFill="1" applyBorder="1"/>
    <xf numFmtId="164" fontId="0" fillId="4" borderId="1" xfId="1" applyNumberFormat="1" applyFont="1" applyFill="1" applyBorder="1"/>
    <xf numFmtId="164" fontId="0" fillId="4" borderId="1" xfId="1" applyNumberFormat="1" applyFont="1" applyFill="1" applyBorder="1" applyAlignment="1">
      <alignment horizontal="center"/>
    </xf>
    <xf numFmtId="0" fontId="0" fillId="4" borderId="1" xfId="0" applyFill="1" applyBorder="1" applyAlignment="1">
      <alignment horizontal="center"/>
    </xf>
    <xf numFmtId="0" fontId="0" fillId="0" borderId="3" xfId="0" applyBorder="1"/>
    <xf numFmtId="164" fontId="0" fillId="0" borderId="6" xfId="0" applyNumberFormat="1" applyBorder="1"/>
    <xf numFmtId="0" fontId="3" fillId="3" borderId="8" xfId="0" applyFont="1" applyFill="1" applyBorder="1" applyAlignment="1">
      <alignment horizontal="center"/>
    </xf>
    <xf numFmtId="164" fontId="0" fillId="0" borderId="8" xfId="0" applyNumberFormat="1" applyBorder="1"/>
    <xf numFmtId="166" fontId="0" fillId="4" borderId="8" xfId="1" applyNumberFormat="1" applyFont="1" applyFill="1" applyBorder="1"/>
    <xf numFmtId="0" fontId="0" fillId="0" borderId="5" xfId="0" applyBorder="1"/>
    <xf numFmtId="0" fontId="7" fillId="0" borderId="5" xfId="0" applyFont="1" applyBorder="1"/>
    <xf numFmtId="164" fontId="0" fillId="4" borderId="8" xfId="1" applyNumberFormat="1" applyFont="1" applyFill="1" applyBorder="1"/>
    <xf numFmtId="164" fontId="0" fillId="4" borderId="8" xfId="1" applyNumberFormat="1" applyFont="1" applyFill="1" applyBorder="1" applyAlignment="1">
      <alignment horizontal="center"/>
    </xf>
    <xf numFmtId="0" fontId="0" fillId="0" borderId="9" xfId="0" applyBorder="1"/>
    <xf numFmtId="0" fontId="0" fillId="0" borderId="10" xfId="0" applyBorder="1"/>
    <xf numFmtId="0" fontId="0" fillId="0" borderId="11" xfId="0" applyBorder="1"/>
    <xf numFmtId="0" fontId="0" fillId="0" borderId="7" xfId="0" applyBorder="1" applyAlignment="1">
      <alignment horizontal="center"/>
    </xf>
    <xf numFmtId="0" fontId="0" fillId="4" borderId="7" xfId="0" applyFill="1" applyBorder="1" applyAlignment="1">
      <alignment horizontal="center"/>
    </xf>
    <xf numFmtId="0" fontId="0" fillId="0" borderId="6" xfId="0" applyBorder="1"/>
    <xf numFmtId="0" fontId="0" fillId="0" borderId="0" xfId="0" applyAlignment="1">
      <alignment vertical="center"/>
    </xf>
    <xf numFmtId="0" fontId="7" fillId="5" borderId="2" xfId="0" applyFont="1" applyFill="1" applyBorder="1" applyAlignment="1">
      <alignment horizontal="left"/>
    </xf>
    <xf numFmtId="0" fontId="0" fillId="5" borderId="3" xfId="0" applyFill="1" applyBorder="1" applyAlignment="1">
      <alignment horizontal="center"/>
    </xf>
    <xf numFmtId="0" fontId="0" fillId="5" borderId="3" xfId="0" applyFill="1" applyBorder="1"/>
    <xf numFmtId="164" fontId="0" fillId="5" borderId="3" xfId="0" applyNumberFormat="1" applyFill="1" applyBorder="1"/>
    <xf numFmtId="164" fontId="0" fillId="5" borderId="4" xfId="0" applyNumberFormat="1" applyFill="1" applyBorder="1"/>
    <xf numFmtId="0" fontId="7" fillId="5" borderId="2" xfId="0" applyFont="1" applyFill="1" applyBorder="1"/>
    <xf numFmtId="0" fontId="0" fillId="5" borderId="4" xfId="0" applyFill="1" applyBorder="1"/>
    <xf numFmtId="0" fontId="8" fillId="3" borderId="1" xfId="0" applyFont="1" applyFill="1" applyBorder="1" applyAlignment="1">
      <alignment horizontal="center" vertical="center"/>
    </xf>
    <xf numFmtId="0" fontId="8" fillId="0" borderId="0" xfId="0" applyFont="1" applyAlignment="1">
      <alignment horizontal="center" vertical="center"/>
    </xf>
    <xf numFmtId="0" fontId="9" fillId="0" borderId="1" xfId="0" applyFont="1" applyBorder="1"/>
    <xf numFmtId="164" fontId="9" fillId="0" borderId="1" xfId="0" applyNumberFormat="1" applyFont="1" applyBorder="1"/>
    <xf numFmtId="164" fontId="9" fillId="0" borderId="0" xfId="0" applyNumberFormat="1" applyFont="1"/>
    <xf numFmtId="0" fontId="9" fillId="0" borderId="0" xfId="0" applyFont="1"/>
    <xf numFmtId="165" fontId="9" fillId="0" borderId="1" xfId="0" applyNumberFormat="1" applyFont="1" applyBorder="1"/>
    <xf numFmtId="166" fontId="9" fillId="0" borderId="1" xfId="1" applyNumberFormat="1" applyFont="1" applyBorder="1"/>
    <xf numFmtId="0" fontId="0" fillId="0" borderId="0" xfId="0" applyAlignment="1">
      <alignment textRotation="90"/>
    </xf>
    <xf numFmtId="0" fontId="10" fillId="0" borderId="0" xfId="0" applyFont="1"/>
    <xf numFmtId="164" fontId="0" fillId="4" borderId="1" xfId="0" applyNumberFormat="1" applyFill="1" applyBorder="1" applyAlignment="1">
      <alignment horizontal="right"/>
    </xf>
    <xf numFmtId="164" fontId="0" fillId="4" borderId="8" xfId="0" applyNumberFormat="1" applyFill="1" applyBorder="1" applyAlignment="1">
      <alignment horizontal="right"/>
    </xf>
    <xf numFmtId="164" fontId="9" fillId="0" borderId="0" xfId="0" applyNumberFormat="1" applyFont="1" applyAlignment="1">
      <alignment vertical="top" wrapText="1"/>
    </xf>
    <xf numFmtId="0" fontId="0" fillId="0" borderId="1" xfId="0" applyBorder="1" applyAlignment="1">
      <alignment vertical="center"/>
    </xf>
    <xf numFmtId="164" fontId="0" fillId="0" borderId="1" xfId="0" applyNumberFormat="1" applyBorder="1" applyAlignment="1">
      <alignment vertical="center"/>
    </xf>
    <xf numFmtId="0" fontId="0" fillId="4" borderId="1" xfId="0" applyFill="1" applyBorder="1" applyAlignment="1">
      <alignment vertical="center"/>
    </xf>
    <xf numFmtId="164" fontId="0" fillId="4" borderId="1" xfId="0" applyNumberFormat="1" applyFill="1" applyBorder="1" applyAlignment="1">
      <alignment vertical="center"/>
    </xf>
    <xf numFmtId="0" fontId="3" fillId="6" borderId="1" xfId="0" applyFont="1" applyFill="1" applyBorder="1" applyAlignment="1">
      <alignment horizontal="center" vertical="center"/>
    </xf>
    <xf numFmtId="164" fontId="7" fillId="8" borderId="1" xfId="0" applyNumberFormat="1" applyFont="1" applyFill="1" applyBorder="1" applyAlignment="1">
      <alignment vertical="center"/>
    </xf>
    <xf numFmtId="164" fontId="0" fillId="8" borderId="1" xfId="0" applyNumberFormat="1" applyFill="1" applyBorder="1" applyAlignment="1">
      <alignment vertical="center"/>
    </xf>
    <xf numFmtId="0" fontId="3" fillId="3" borderId="1" xfId="0" applyFont="1" applyFill="1" applyBorder="1" applyAlignment="1">
      <alignment horizontal="left" vertical="center"/>
    </xf>
    <xf numFmtId="0" fontId="0" fillId="5" borderId="1" xfId="0" applyFill="1" applyBorder="1" applyAlignment="1">
      <alignment vertical="center"/>
    </xf>
    <xf numFmtId="164" fontId="0" fillId="5" borderId="1" xfId="0" applyNumberFormat="1" applyFill="1" applyBorder="1" applyAlignment="1">
      <alignment vertical="center"/>
    </xf>
    <xf numFmtId="0" fontId="0" fillId="7" borderId="3" xfId="0" applyFill="1" applyBorder="1"/>
    <xf numFmtId="164" fontId="0" fillId="0" borderId="10" xfId="0" applyNumberFormat="1" applyBorder="1"/>
    <xf numFmtId="0" fontId="0" fillId="7" borderId="4" xfId="0" applyFill="1" applyBorder="1"/>
    <xf numFmtId="0" fontId="3" fillId="6" borderId="1" xfId="0" applyFont="1" applyFill="1" applyBorder="1" applyAlignment="1">
      <alignment horizontal="center"/>
    </xf>
    <xf numFmtId="164" fontId="0" fillId="8" borderId="1" xfId="0" applyNumberFormat="1" applyFill="1" applyBorder="1"/>
    <xf numFmtId="0" fontId="0" fillId="0" borderId="8" xfId="0" applyBorder="1" applyAlignment="1">
      <alignment horizontal="center"/>
    </xf>
    <xf numFmtId="0" fontId="0" fillId="0" borderId="8" xfId="0" applyBorder="1" applyAlignment="1">
      <alignment horizontal="center" vertical="center"/>
    </xf>
    <xf numFmtId="164" fontId="0" fillId="7" borderId="3" xfId="0" applyNumberFormat="1" applyFill="1" applyBorder="1"/>
    <xf numFmtId="164" fontId="0" fillId="7" borderId="4" xfId="0" applyNumberFormat="1" applyFill="1" applyBorder="1"/>
    <xf numFmtId="164" fontId="0" fillId="8" borderId="1" xfId="1" applyNumberFormat="1" applyFont="1" applyFill="1" applyBorder="1"/>
    <xf numFmtId="164" fontId="0" fillId="8" borderId="8" xfId="1" applyNumberFormat="1" applyFont="1" applyFill="1" applyBorder="1"/>
    <xf numFmtId="0" fontId="4" fillId="0" borderId="1" xfId="0" applyFont="1" applyBorder="1" applyAlignment="1">
      <alignment horizontal="center" vertical="center"/>
    </xf>
    <xf numFmtId="164" fontId="0" fillId="2" borderId="1" xfId="0" applyNumberFormat="1" applyFill="1" applyBorder="1" applyProtection="1">
      <protection locked="0"/>
    </xf>
    <xf numFmtId="0" fontId="7" fillId="0" borderId="0" xfId="0" applyFont="1" applyAlignment="1">
      <alignment vertical="center"/>
    </xf>
    <xf numFmtId="0" fontId="0" fillId="0" borderId="20" xfId="0" applyBorder="1" applyAlignment="1">
      <alignment horizontal="center"/>
    </xf>
    <xf numFmtId="0" fontId="3" fillId="0" borderId="0" xfId="0" applyFont="1"/>
    <xf numFmtId="0" fontId="0" fillId="2" borderId="21" xfId="0" applyFill="1" applyBorder="1" applyAlignment="1" applyProtection="1">
      <alignment horizontal="center"/>
      <protection locked="0"/>
    </xf>
    <xf numFmtId="10" fontId="0" fillId="2" borderId="8" xfId="1" applyNumberFormat="1" applyFont="1" applyFill="1" applyBorder="1" applyAlignment="1" applyProtection="1">
      <alignment horizontal="center"/>
      <protection locked="0"/>
    </xf>
    <xf numFmtId="10" fontId="0" fillId="2" borderId="12" xfId="1" applyNumberFormat="1" applyFont="1" applyFill="1" applyBorder="1" applyAlignment="1" applyProtection="1">
      <alignment horizontal="center"/>
      <protection locked="0"/>
    </xf>
    <xf numFmtId="164" fontId="7" fillId="8" borderId="1" xfId="0" applyNumberFormat="1" applyFont="1" applyFill="1" applyBorder="1"/>
    <xf numFmtId="0" fontId="0" fillId="4" borderId="15" xfId="0" applyFill="1" applyBorder="1"/>
    <xf numFmtId="0" fontId="7" fillId="0" borderId="0" xfId="0" applyFont="1"/>
    <xf numFmtId="164" fontId="7" fillId="2" borderId="1" xfId="0" applyNumberFormat="1" applyFont="1" applyFill="1" applyBorder="1" applyAlignment="1" applyProtection="1">
      <alignment horizontal="center"/>
      <protection locked="0"/>
    </xf>
    <xf numFmtId="0" fontId="0" fillId="5" borderId="19" xfId="0" applyFill="1" applyBorder="1" applyAlignment="1">
      <alignment horizontal="center"/>
    </xf>
    <xf numFmtId="0" fontId="0" fillId="0" borderId="1" xfId="0" applyBorder="1" applyAlignment="1">
      <alignment wrapText="1"/>
    </xf>
    <xf numFmtId="0" fontId="0" fillId="0" borderId="0" xfId="0" applyAlignment="1">
      <alignment horizontal="left"/>
    </xf>
    <xf numFmtId="10" fontId="9" fillId="0" borderId="1" xfId="0" applyNumberFormat="1" applyFont="1" applyBorder="1" applyAlignment="1">
      <alignment horizontal="center"/>
    </xf>
    <xf numFmtId="0" fontId="0" fillId="5" borderId="34" xfId="0" applyFill="1" applyBorder="1" applyAlignment="1">
      <alignment horizontal="center"/>
    </xf>
    <xf numFmtId="164" fontId="0" fillId="0" borderId="36" xfId="0" applyNumberFormat="1" applyBorder="1"/>
    <xf numFmtId="0" fontId="3" fillId="3" borderId="13" xfId="0" applyFont="1" applyFill="1" applyBorder="1" applyAlignment="1">
      <alignment horizontal="center"/>
    </xf>
    <xf numFmtId="164" fontId="0" fillId="0" borderId="25" xfId="0" applyNumberFormat="1" applyBorder="1"/>
    <xf numFmtId="0" fontId="3" fillId="3" borderId="36" xfId="0" applyFont="1" applyFill="1" applyBorder="1" applyAlignment="1">
      <alignment horizontal="center"/>
    </xf>
    <xf numFmtId="0" fontId="0" fillId="0" borderId="40" xfId="0" applyBorder="1" applyAlignment="1">
      <alignment horizontal="center"/>
    </xf>
    <xf numFmtId="0" fontId="0" fillId="2" borderId="40" xfId="0" applyFill="1" applyBorder="1" applyAlignment="1" applyProtection="1">
      <alignment horizontal="center"/>
      <protection locked="0"/>
    </xf>
    <xf numFmtId="0" fontId="0" fillId="0" borderId="20" xfId="0" applyBorder="1" applyAlignment="1">
      <alignment horizontal="center" vertical="center"/>
    </xf>
    <xf numFmtId="164" fontId="0" fillId="8" borderId="8" xfId="0" applyNumberFormat="1" applyFill="1" applyBorder="1"/>
    <xf numFmtId="164" fontId="0" fillId="0" borderId="11" xfId="0" applyNumberFormat="1" applyBorder="1"/>
    <xf numFmtId="0" fontId="0" fillId="9" borderId="5" xfId="0" applyFill="1" applyBorder="1"/>
    <xf numFmtId="0" fontId="0" fillId="9" borderId="28" xfId="0" applyFill="1" applyBorder="1"/>
    <xf numFmtId="165" fontId="0" fillId="4" borderId="1" xfId="1" applyNumberFormat="1" applyFont="1" applyFill="1" applyBorder="1"/>
    <xf numFmtId="0" fontId="3" fillId="3" borderId="7" xfId="0" applyFont="1" applyFill="1" applyBorder="1" applyAlignment="1">
      <alignment horizontal="center" wrapText="1"/>
    </xf>
    <xf numFmtId="10" fontId="0" fillId="0" borderId="0" xfId="1" applyNumberFormat="1" applyFont="1" applyFill="1" applyBorder="1" applyAlignment="1" applyProtection="1">
      <alignment horizontal="center"/>
      <protection locked="0"/>
    </xf>
    <xf numFmtId="0" fontId="0" fillId="0" borderId="9" xfId="0" applyBorder="1" applyAlignment="1">
      <alignment horizontal="left"/>
    </xf>
    <xf numFmtId="10" fontId="0" fillId="0" borderId="11" xfId="1" applyNumberFormat="1" applyFont="1" applyFill="1" applyBorder="1" applyAlignment="1" applyProtection="1">
      <alignment horizontal="center"/>
      <protection locked="0"/>
    </xf>
    <xf numFmtId="0" fontId="3" fillId="3" borderId="13" xfId="0" applyFont="1" applyFill="1" applyBorder="1"/>
    <xf numFmtId="166" fontId="0" fillId="0" borderId="1" xfId="0" applyNumberFormat="1" applyBorder="1" applyAlignment="1">
      <alignment horizontal="center"/>
    </xf>
    <xf numFmtId="0" fontId="0" fillId="0" borderId="5" xfId="0" applyBorder="1" applyAlignment="1">
      <alignment horizontal="center"/>
    </xf>
    <xf numFmtId="165" fontId="0" fillId="0" borderId="8" xfId="0" applyNumberFormat="1" applyBorder="1"/>
    <xf numFmtId="164" fontId="9" fillId="5" borderId="22" xfId="0" applyNumberFormat="1" applyFont="1" applyFill="1" applyBorder="1"/>
    <xf numFmtId="164" fontId="9" fillId="5" borderId="23" xfId="0" applyNumberFormat="1" applyFont="1" applyFill="1" applyBorder="1"/>
    <xf numFmtId="10" fontId="9" fillId="5" borderId="39" xfId="0" applyNumberFormat="1" applyFont="1" applyFill="1" applyBorder="1" applyAlignment="1">
      <alignment horizontal="center"/>
    </xf>
    <xf numFmtId="0" fontId="9" fillId="5" borderId="22" xfId="0" applyFont="1" applyFill="1" applyBorder="1"/>
    <xf numFmtId="0" fontId="9" fillId="5" borderId="23" xfId="0" applyFont="1" applyFill="1" applyBorder="1"/>
    <xf numFmtId="164" fontId="9" fillId="5" borderId="23" xfId="0" applyNumberFormat="1" applyFont="1" applyFill="1" applyBorder="1" applyAlignment="1">
      <alignment horizontal="right"/>
    </xf>
    <xf numFmtId="0" fontId="0" fillId="0" borderId="46" xfId="0" applyBorder="1" applyAlignment="1">
      <alignment horizontal="center" vertical="center"/>
    </xf>
    <xf numFmtId="167" fontId="3" fillId="0" borderId="0" xfId="0" applyNumberFormat="1" applyFont="1"/>
    <xf numFmtId="10" fontId="0" fillId="0" borderId="12" xfId="1" applyNumberFormat="1" applyFont="1" applyFill="1" applyBorder="1" applyAlignment="1" applyProtection="1">
      <alignment horizontal="center"/>
    </xf>
    <xf numFmtId="10" fontId="0" fillId="0" borderId="35" xfId="1" applyNumberFormat="1" applyFont="1" applyFill="1" applyBorder="1" applyAlignment="1" applyProtection="1">
      <alignment horizontal="center"/>
    </xf>
    <xf numFmtId="0" fontId="0" fillId="0" borderId="0" xfId="0" applyProtection="1">
      <protection locked="0"/>
    </xf>
    <xf numFmtId="0" fontId="8" fillId="3" borderId="1" xfId="0" applyFont="1" applyFill="1" applyBorder="1" applyAlignment="1">
      <alignment vertical="center"/>
    </xf>
    <xf numFmtId="164" fontId="9" fillId="0" borderId="0" xfId="0" applyNumberFormat="1" applyFont="1" applyAlignment="1">
      <alignment vertical="center"/>
    </xf>
    <xf numFmtId="0" fontId="9" fillId="4" borderId="1" xfId="0" applyFont="1" applyFill="1" applyBorder="1" applyAlignment="1">
      <alignment vertical="center"/>
    </xf>
    <xf numFmtId="164" fontId="9" fillId="4" borderId="1" xfId="0" applyNumberFormat="1" applyFont="1" applyFill="1" applyBorder="1" applyAlignment="1">
      <alignment vertical="center"/>
    </xf>
    <xf numFmtId="10" fontId="9" fillId="4"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5" fillId="0" borderId="16" xfId="0" applyFont="1" applyBorder="1" applyAlignment="1">
      <alignment vertical="center"/>
    </xf>
    <xf numFmtId="164" fontId="5" fillId="0" borderId="17" xfId="0" applyNumberFormat="1" applyFont="1" applyBorder="1" applyAlignment="1">
      <alignment vertical="center"/>
    </xf>
    <xf numFmtId="164" fontId="5" fillId="0" borderId="18" xfId="0" applyNumberFormat="1" applyFont="1" applyBorder="1" applyAlignment="1">
      <alignment vertical="center"/>
    </xf>
    <xf numFmtId="164" fontId="5" fillId="0" borderId="0" xfId="0" applyNumberFormat="1" applyFont="1" applyAlignment="1">
      <alignment vertical="center"/>
    </xf>
    <xf numFmtId="10" fontId="5" fillId="0" borderId="33" xfId="0" applyNumberFormat="1" applyFont="1" applyBorder="1" applyAlignment="1">
      <alignment horizontal="center" vertical="center"/>
    </xf>
    <xf numFmtId="0" fontId="7" fillId="9" borderId="5" xfId="0" applyFont="1" applyFill="1" applyBorder="1" applyAlignment="1">
      <alignment horizontal="left"/>
    </xf>
    <xf numFmtId="0" fontId="7" fillId="9" borderId="0" xfId="0" applyFont="1" applyFill="1" applyAlignment="1">
      <alignment horizontal="left"/>
    </xf>
    <xf numFmtId="164" fontId="0" fillId="9" borderId="0" xfId="0" applyNumberFormat="1" applyFill="1"/>
    <xf numFmtId="0" fontId="0" fillId="9" borderId="0" xfId="0" applyFill="1"/>
    <xf numFmtId="0" fontId="0" fillId="9" borderId="6" xfId="0" applyFill="1" applyBorder="1"/>
    <xf numFmtId="165" fontId="0" fillId="2" borderId="38" xfId="0" applyNumberFormat="1" applyFill="1" applyBorder="1" applyAlignment="1" applyProtection="1">
      <alignment horizontal="center"/>
      <protection locked="0"/>
    </xf>
    <xf numFmtId="49" fontId="0" fillId="2" borderId="39" xfId="0" applyNumberFormat="1" applyFill="1" applyBorder="1" applyAlignment="1" applyProtection="1">
      <alignment horizontal="center"/>
      <protection locked="0"/>
    </xf>
    <xf numFmtId="0" fontId="0" fillId="0" borderId="32" xfId="0" applyBorder="1"/>
    <xf numFmtId="164" fontId="0" fillId="0" borderId="0" xfId="0" applyNumberFormat="1" applyAlignment="1">
      <alignment vertical="center"/>
    </xf>
    <xf numFmtId="0" fontId="0" fillId="0" borderId="14" xfId="0" applyBorder="1" applyAlignment="1">
      <alignment vertical="center"/>
    </xf>
    <xf numFmtId="0" fontId="13" fillId="0" borderId="45" xfId="0" applyFont="1" applyBorder="1" applyAlignment="1">
      <alignment horizontal="center"/>
    </xf>
    <xf numFmtId="0" fontId="13" fillId="0" borderId="0" xfId="0" applyFont="1" applyAlignment="1">
      <alignment horizontal="center"/>
    </xf>
    <xf numFmtId="9" fontId="0" fillId="0" borderId="0" xfId="0" applyNumberFormat="1" applyAlignment="1">
      <alignment horizontal="center"/>
    </xf>
    <xf numFmtId="9" fontId="0" fillId="0" borderId="45" xfId="0" applyNumberFormat="1" applyBorder="1" applyAlignment="1">
      <alignment horizontal="center"/>
    </xf>
    <xf numFmtId="0" fontId="0" fillId="0" borderId="45" xfId="0" applyBorder="1" applyAlignment="1">
      <alignment horizontal="center"/>
    </xf>
    <xf numFmtId="0" fontId="0" fillId="0" borderId="48" xfId="0" applyBorder="1" applyAlignment="1">
      <alignment horizontal="center"/>
    </xf>
    <xf numFmtId="9" fontId="0" fillId="0" borderId="29" xfId="0" applyNumberFormat="1" applyBorder="1" applyAlignment="1">
      <alignment horizontal="center"/>
    </xf>
    <xf numFmtId="0" fontId="7" fillId="4" borderId="14" xfId="0" applyFont="1" applyFill="1" applyBorder="1" applyAlignment="1">
      <alignment horizontal="center" vertical="center"/>
    </xf>
    <xf numFmtId="16" fontId="7" fillId="4" borderId="14" xfId="0" quotePrefix="1" applyNumberFormat="1" applyFont="1" applyFill="1" applyBorder="1" applyAlignment="1">
      <alignment horizontal="center" vertical="center"/>
    </xf>
    <xf numFmtId="0" fontId="7" fillId="4" borderId="14" xfId="0" quotePrefix="1" applyFont="1" applyFill="1" applyBorder="1" applyAlignment="1">
      <alignment horizontal="center" vertical="center"/>
    </xf>
    <xf numFmtId="0" fontId="7" fillId="4" borderId="15" xfId="0" applyFont="1" applyFill="1" applyBorder="1" applyAlignment="1">
      <alignment horizontal="center" vertical="center"/>
    </xf>
    <xf numFmtId="0" fontId="7" fillId="4" borderId="14" xfId="0" applyFont="1" applyFill="1" applyBorder="1" applyAlignment="1">
      <alignment vertical="center"/>
    </xf>
    <xf numFmtId="0" fontId="7" fillId="4" borderId="15" xfId="0" applyFont="1" applyFill="1" applyBorder="1" applyAlignment="1">
      <alignment vertical="center"/>
    </xf>
    <xf numFmtId="0" fontId="0" fillId="0" borderId="0" xfId="0" applyAlignment="1">
      <alignment horizontal="center" vertical="center"/>
    </xf>
    <xf numFmtId="0" fontId="0" fillId="0" borderId="38" xfId="0" applyBorder="1" applyAlignment="1">
      <alignment horizontal="center" vertical="center"/>
    </xf>
    <xf numFmtId="0" fontId="0" fillId="0" borderId="29" xfId="0" applyBorder="1" applyAlignment="1">
      <alignment horizontal="center" vertical="center"/>
    </xf>
    <xf numFmtId="0" fontId="7" fillId="4" borderId="13" xfId="0" applyFont="1" applyFill="1" applyBorder="1" applyAlignment="1">
      <alignment horizontal="center" vertical="center"/>
    </xf>
    <xf numFmtId="0" fontId="0" fillId="0" borderId="38" xfId="0" applyBorder="1" applyAlignment="1">
      <alignment horizontal="center"/>
    </xf>
    <xf numFmtId="0" fontId="13" fillId="0" borderId="38" xfId="0" applyFont="1" applyBorder="1" applyAlignment="1">
      <alignment horizontal="center"/>
    </xf>
    <xf numFmtId="0" fontId="0" fillId="0" borderId="39" xfId="0" applyBorder="1" applyAlignment="1">
      <alignment horizontal="center"/>
    </xf>
    <xf numFmtId="0" fontId="14" fillId="4" borderId="13" xfId="0" applyFont="1" applyFill="1" applyBorder="1" applyAlignment="1">
      <alignment vertical="center"/>
    </xf>
    <xf numFmtId="0" fontId="0" fillId="0" borderId="15" xfId="0" applyBorder="1" applyAlignment="1">
      <alignment horizontal="center"/>
    </xf>
    <xf numFmtId="0" fontId="0" fillId="4" borderId="15" xfId="0" applyFill="1" applyBorder="1" applyAlignment="1">
      <alignment horizontal="center"/>
    </xf>
    <xf numFmtId="0" fontId="7" fillId="5" borderId="3" xfId="0" applyFont="1" applyFill="1" applyBorder="1" applyAlignment="1">
      <alignment horizontal="left"/>
    </xf>
    <xf numFmtId="0" fontId="0" fillId="0" borderId="15" xfId="0" applyBorder="1" applyAlignment="1">
      <alignment horizontal="center" vertical="center" textRotation="90" wrapText="1"/>
    </xf>
    <xf numFmtId="0" fontId="7" fillId="5" borderId="3" xfId="0" applyFont="1" applyFill="1" applyBorder="1"/>
    <xf numFmtId="49" fontId="0" fillId="0" borderId="37" xfId="0" applyNumberFormat="1" applyBorder="1" applyAlignment="1">
      <alignment horizontal="center" vertical="center" textRotation="90" wrapText="1"/>
    </xf>
    <xf numFmtId="49" fontId="0" fillId="0" borderId="38" xfId="0" applyNumberFormat="1" applyBorder="1" applyAlignment="1">
      <alignment horizontal="center" vertical="center" textRotation="90" wrapText="1"/>
    </xf>
    <xf numFmtId="49" fontId="0" fillId="0" borderId="39" xfId="0" applyNumberFormat="1" applyBorder="1" applyAlignment="1">
      <alignment horizontal="center" vertical="center" textRotation="90" wrapText="1"/>
    </xf>
    <xf numFmtId="0" fontId="0" fillId="11" borderId="7" xfId="0" applyFill="1" applyBorder="1" applyAlignment="1">
      <alignment horizontal="center"/>
    </xf>
    <xf numFmtId="0" fontId="0" fillId="11" borderId="15" xfId="0" applyFill="1" applyBorder="1" applyAlignment="1">
      <alignment horizontal="center"/>
    </xf>
    <xf numFmtId="0" fontId="0" fillId="11" borderId="1" xfId="0" applyFill="1" applyBorder="1" applyAlignment="1">
      <alignment horizontal="center"/>
    </xf>
    <xf numFmtId="0" fontId="0" fillId="11" borderId="1" xfId="0" applyFill="1" applyBorder="1"/>
    <xf numFmtId="164" fontId="0" fillId="11" borderId="1" xfId="0" applyNumberFormat="1" applyFill="1" applyBorder="1"/>
    <xf numFmtId="164" fontId="0" fillId="0" borderId="3" xfId="0" applyNumberFormat="1" applyBorder="1"/>
    <xf numFmtId="164" fontId="0" fillId="0" borderId="45" xfId="0" applyNumberFormat="1" applyBorder="1"/>
    <xf numFmtId="0" fontId="0" fillId="0" borderId="15" xfId="0" applyBorder="1"/>
    <xf numFmtId="0" fontId="4" fillId="0" borderId="1" xfId="0" applyFont="1" applyBorder="1" applyAlignment="1">
      <alignment horizontal="center" wrapText="1"/>
    </xf>
    <xf numFmtId="0" fontId="0" fillId="0" borderId="41" xfId="0" applyBorder="1" applyAlignment="1">
      <alignment horizontal="left"/>
    </xf>
    <xf numFmtId="0" fontId="0" fillId="0" borderId="14" xfId="0" applyBorder="1" applyAlignment="1">
      <alignment horizontal="center"/>
    </xf>
    <xf numFmtId="0" fontId="0" fillId="0" borderId="14" xfId="0" applyBorder="1" applyAlignment="1">
      <alignment horizontal="left"/>
    </xf>
    <xf numFmtId="0" fontId="0" fillId="0" borderId="13" xfId="0" applyBorder="1" applyAlignment="1">
      <alignment horizontal="center"/>
    </xf>
    <xf numFmtId="0" fontId="0" fillId="8" borderId="41" xfId="0" applyFill="1" applyBorder="1" applyAlignment="1">
      <alignment horizontal="left"/>
    </xf>
    <xf numFmtId="0" fontId="0" fillId="8" borderId="15" xfId="0" applyFill="1" applyBorder="1" applyAlignment="1">
      <alignment horizontal="left"/>
    </xf>
    <xf numFmtId="9" fontId="0" fillId="4" borderId="1" xfId="1" applyFont="1" applyFill="1" applyBorder="1"/>
    <xf numFmtId="9" fontId="0" fillId="4" borderId="13" xfId="1" applyFont="1" applyFill="1" applyBorder="1"/>
    <xf numFmtId="9" fontId="0" fillId="4" borderId="8" xfId="1" applyFont="1" applyFill="1" applyBorder="1"/>
    <xf numFmtId="0" fontId="4" fillId="0" borderId="1" xfId="0" applyFont="1" applyBorder="1" applyAlignment="1">
      <alignment horizontal="center" vertical="top"/>
    </xf>
    <xf numFmtId="0" fontId="4" fillId="0" borderId="1" xfId="0" applyFont="1" applyBorder="1" applyAlignment="1">
      <alignment horizontal="center" vertical="top" wrapText="1"/>
    </xf>
    <xf numFmtId="0" fontId="4" fillId="0" borderId="1" xfId="0" applyFont="1" applyBorder="1" applyAlignment="1">
      <alignment vertical="top" wrapText="1"/>
    </xf>
    <xf numFmtId="0" fontId="0" fillId="0" borderId="0" xfId="0" applyAlignment="1">
      <alignment vertical="top"/>
    </xf>
    <xf numFmtId="0" fontId="0" fillId="0" borderId="0" xfId="0" applyAlignment="1" applyProtection="1">
      <alignment vertical="top"/>
      <protection locked="0"/>
    </xf>
    <xf numFmtId="0" fontId="4" fillId="0" borderId="1" xfId="0" applyFont="1" applyBorder="1" applyAlignment="1">
      <alignment vertical="top"/>
    </xf>
    <xf numFmtId="0" fontId="7" fillId="13" borderId="5" xfId="0" applyFont="1" applyFill="1" applyBorder="1"/>
    <xf numFmtId="0" fontId="7" fillId="13" borderId="0" xfId="0" applyFont="1" applyFill="1"/>
    <xf numFmtId="0" fontId="0" fillId="13" borderId="0" xfId="0" applyFill="1"/>
    <xf numFmtId="0" fontId="7" fillId="13" borderId="5" xfId="0" applyFont="1" applyFill="1" applyBorder="1" applyAlignment="1">
      <alignment horizontal="left"/>
    </xf>
    <xf numFmtId="0" fontId="7" fillId="13" borderId="0" xfId="0" applyFont="1" applyFill="1" applyAlignment="1">
      <alignment horizontal="left"/>
    </xf>
    <xf numFmtId="0" fontId="0" fillId="13" borderId="0" xfId="0" applyFill="1" applyAlignment="1">
      <alignment horizontal="center"/>
    </xf>
    <xf numFmtId="0" fontId="0" fillId="0" borderId="5" xfId="0" applyBorder="1" applyAlignment="1">
      <alignment horizontal="center" vertical="center" textRotation="90" wrapText="1"/>
    </xf>
    <xf numFmtId="0" fontId="0" fillId="0" borderId="0" xfId="0" applyAlignment="1">
      <alignment horizontal="center" vertical="center" textRotation="90" wrapText="1"/>
    </xf>
    <xf numFmtId="0" fontId="0" fillId="0" borderId="0" xfId="0" applyAlignment="1">
      <alignment horizontal="right"/>
    </xf>
    <xf numFmtId="9" fontId="0" fillId="0" borderId="25" xfId="0" applyNumberFormat="1" applyBorder="1"/>
    <xf numFmtId="165" fontId="0" fillId="0" borderId="1" xfId="0" applyNumberFormat="1" applyBorder="1"/>
    <xf numFmtId="0" fontId="0" fillId="2" borderId="15" xfId="0" applyFill="1" applyBorder="1" applyAlignment="1">
      <alignment horizontal="center"/>
    </xf>
    <xf numFmtId="0" fontId="0" fillId="12" borderId="15" xfId="0" applyFill="1" applyBorder="1" applyAlignment="1">
      <alignment horizontal="center"/>
    </xf>
    <xf numFmtId="9" fontId="9" fillId="0" borderId="0" xfId="1" applyFont="1"/>
    <xf numFmtId="9" fontId="9" fillId="0" borderId="1" xfId="1" applyFont="1" applyBorder="1" applyAlignment="1">
      <alignment horizontal="center"/>
    </xf>
    <xf numFmtId="9" fontId="9" fillId="4" borderId="1" xfId="1" applyFont="1" applyFill="1" applyBorder="1"/>
    <xf numFmtId="0" fontId="0" fillId="0" borderId="15" xfId="0" applyBorder="1" applyAlignment="1">
      <alignment horizontal="left"/>
    </xf>
    <xf numFmtId="164" fontId="7" fillId="14" borderId="1" xfId="0" applyNumberFormat="1" applyFont="1" applyFill="1" applyBorder="1" applyAlignment="1">
      <alignment vertical="center"/>
    </xf>
    <xf numFmtId="164" fontId="0" fillId="15" borderId="1" xfId="0" applyNumberFormat="1" applyFill="1" applyBorder="1" applyAlignment="1">
      <alignment vertical="center"/>
    </xf>
    <xf numFmtId="168" fontId="0" fillId="2" borderId="1" xfId="2" applyNumberFormat="1" applyFont="1" applyFill="1" applyBorder="1" applyProtection="1">
      <protection locked="0"/>
    </xf>
    <xf numFmtId="168" fontId="4" fillId="2" borderId="1" xfId="2" applyNumberFormat="1" applyFont="1" applyFill="1" applyBorder="1" applyProtection="1">
      <protection locked="0"/>
    </xf>
    <xf numFmtId="168" fontId="0" fillId="2" borderId="1" xfId="2" applyNumberFormat="1" applyFont="1" applyFill="1" applyBorder="1" applyAlignment="1" applyProtection="1">
      <alignment vertical="top"/>
      <protection locked="0"/>
    </xf>
    <xf numFmtId="168" fontId="4" fillId="2" borderId="1" xfId="2" applyNumberFormat="1" applyFont="1" applyFill="1" applyBorder="1" applyAlignment="1" applyProtection="1">
      <alignment vertical="top"/>
      <protection locked="0"/>
    </xf>
    <xf numFmtId="168" fontId="0" fillId="0" borderId="0" xfId="2" applyNumberFormat="1" applyFont="1"/>
    <xf numFmtId="168" fontId="0" fillId="0" borderId="1" xfId="2" applyNumberFormat="1" applyFont="1" applyBorder="1"/>
    <xf numFmtId="168" fontId="0" fillId="0" borderId="1" xfId="2" applyNumberFormat="1" applyFont="1" applyBorder="1" applyAlignment="1">
      <alignment horizontal="center"/>
    </xf>
    <xf numFmtId="168" fontId="0" fillId="0" borderId="0" xfId="2" applyNumberFormat="1" applyFont="1" applyAlignment="1">
      <alignment vertical="top"/>
    </xf>
    <xf numFmtId="168" fontId="0" fillId="4" borderId="1" xfId="2" applyNumberFormat="1" applyFont="1" applyFill="1" applyBorder="1"/>
    <xf numFmtId="168" fontId="0" fillId="4" borderId="1" xfId="2" applyNumberFormat="1" applyFont="1" applyFill="1" applyBorder="1" applyAlignment="1">
      <alignment horizontal="center"/>
    </xf>
    <xf numFmtId="168" fontId="0" fillId="0" borderId="1" xfId="2" applyNumberFormat="1" applyFont="1" applyBorder="1" applyProtection="1">
      <protection locked="0"/>
    </xf>
    <xf numFmtId="168" fontId="7" fillId="0" borderId="1" xfId="2" applyNumberFormat="1" applyFont="1" applyBorder="1" applyProtection="1">
      <protection locked="0"/>
    </xf>
    <xf numFmtId="168" fontId="7" fillId="0" borderId="0" xfId="2" applyNumberFormat="1" applyFont="1"/>
    <xf numFmtId="9" fontId="0" fillId="0" borderId="0" xfId="1" applyFont="1"/>
    <xf numFmtId="9" fontId="3" fillId="3" borderId="1" xfId="1" applyFont="1" applyFill="1" applyBorder="1" applyAlignment="1">
      <alignment horizontal="center"/>
    </xf>
    <xf numFmtId="9" fontId="0" fillId="0" borderId="1" xfId="1" applyFont="1" applyBorder="1" applyAlignment="1">
      <alignment horizontal="center"/>
    </xf>
    <xf numFmtId="9" fontId="0" fillId="4" borderId="1" xfId="1" applyFont="1" applyFill="1" applyBorder="1" applyAlignment="1">
      <alignment horizontal="center"/>
    </xf>
    <xf numFmtId="9" fontId="0" fillId="0" borderId="14" xfId="1" applyFont="1" applyBorder="1"/>
    <xf numFmtId="9" fontId="7" fillId="0" borderId="1" xfId="1" applyFont="1" applyBorder="1" applyAlignment="1">
      <alignment horizontal="center"/>
    </xf>
    <xf numFmtId="0" fontId="0" fillId="0" borderId="48" xfId="0" applyBorder="1" applyAlignment="1">
      <alignment vertical="center"/>
    </xf>
    <xf numFmtId="0" fontId="0" fillId="0" borderId="45" xfId="0" applyBorder="1" applyAlignment="1">
      <alignment vertical="center"/>
    </xf>
    <xf numFmtId="3" fontId="0" fillId="0" borderId="45" xfId="0" applyNumberFormat="1" applyBorder="1" applyAlignment="1">
      <alignment horizontal="center" vertical="center"/>
    </xf>
    <xf numFmtId="0" fontId="0" fillId="0" borderId="0" xfId="0" quotePrefix="1" applyAlignment="1">
      <alignment horizontal="center" vertical="center"/>
    </xf>
    <xf numFmtId="3" fontId="0" fillId="0" borderId="0" xfId="0" applyNumberFormat="1" applyAlignment="1">
      <alignment horizontal="center" vertical="center"/>
    </xf>
    <xf numFmtId="3" fontId="0" fillId="0" borderId="38" xfId="0" applyNumberFormat="1" applyBorder="1" applyAlignment="1">
      <alignment horizontal="center" vertical="center"/>
    </xf>
    <xf numFmtId="0" fontId="0" fillId="0" borderId="45" xfId="0" applyBorder="1"/>
    <xf numFmtId="3" fontId="0" fillId="0" borderId="48" xfId="0" applyNumberFormat="1" applyBorder="1" applyAlignment="1">
      <alignment horizontal="center" vertical="center"/>
    </xf>
    <xf numFmtId="3" fontId="0" fillId="0" borderId="29" xfId="0" applyNumberFormat="1" applyBorder="1" applyAlignment="1">
      <alignment horizontal="center" vertical="center"/>
    </xf>
    <xf numFmtId="3" fontId="0" fillId="0" borderId="39" xfId="0" applyNumberFormat="1" applyBorder="1" applyAlignment="1">
      <alignment horizontal="center" vertical="center"/>
    </xf>
    <xf numFmtId="0" fontId="0" fillId="0" borderId="48" xfId="0" applyBorder="1"/>
    <xf numFmtId="166" fontId="0" fillId="0" borderId="0" xfId="0" applyNumberFormat="1" applyAlignment="1">
      <alignment horizontal="center"/>
    </xf>
    <xf numFmtId="166" fontId="0" fillId="0" borderId="38" xfId="0" applyNumberFormat="1" applyBorder="1" applyAlignment="1">
      <alignment horizontal="center"/>
    </xf>
    <xf numFmtId="166" fontId="0" fillId="0" borderId="29" xfId="0" applyNumberFormat="1" applyBorder="1" applyAlignment="1">
      <alignment horizontal="center"/>
    </xf>
    <xf numFmtId="166" fontId="0" fillId="0" borderId="39" xfId="0" applyNumberFormat="1" applyBorder="1" applyAlignment="1">
      <alignment horizontal="center"/>
    </xf>
    <xf numFmtId="0" fontId="0" fillId="0" borderId="39" xfId="0" applyBorder="1" applyAlignment="1">
      <alignment horizontal="center" vertical="center"/>
    </xf>
    <xf numFmtId="166" fontId="0" fillId="4" borderId="1" xfId="1" applyNumberFormat="1" applyFont="1" applyFill="1" applyBorder="1" applyAlignment="1">
      <alignment horizontal="right"/>
    </xf>
    <xf numFmtId="43" fontId="0" fillId="0" borderId="0" xfId="2" applyFont="1"/>
    <xf numFmtId="49" fontId="0" fillId="0" borderId="5" xfId="0" applyNumberFormat="1" applyBorder="1" applyAlignment="1">
      <alignment horizontal="center" vertical="center" textRotation="90" wrapText="1"/>
    </xf>
    <xf numFmtId="49" fontId="0" fillId="0" borderId="0" xfId="0" applyNumberFormat="1" applyAlignment="1">
      <alignment horizontal="center" vertical="center" textRotation="90" wrapText="1"/>
    </xf>
    <xf numFmtId="164" fontId="0" fillId="0" borderId="0" xfId="0" applyNumberFormat="1" applyAlignment="1">
      <alignment horizontal="center" vertical="center"/>
    </xf>
    <xf numFmtId="164" fontId="0" fillId="0" borderId="1" xfId="0" applyNumberFormat="1" applyBorder="1" applyAlignment="1">
      <alignment horizontal="left" vertical="center" indent="8"/>
    </xf>
    <xf numFmtId="10" fontId="3" fillId="3" borderId="1" xfId="0" applyNumberFormat="1" applyFont="1" applyFill="1" applyBorder="1" applyAlignment="1">
      <alignment horizontal="center"/>
    </xf>
    <xf numFmtId="10" fontId="0" fillId="0" borderId="1" xfId="0" applyNumberFormat="1" applyBorder="1" applyAlignment="1">
      <alignment horizontal="center"/>
    </xf>
    <xf numFmtId="164" fontId="4" fillId="2" borderId="1" xfId="0" applyNumberFormat="1" applyFont="1" applyFill="1" applyBorder="1" applyProtection="1">
      <protection locked="0"/>
    </xf>
    <xf numFmtId="10" fontId="0" fillId="4" borderId="1" xfId="0" applyNumberFormat="1" applyFill="1" applyBorder="1" applyAlignment="1">
      <alignment horizontal="center"/>
    </xf>
    <xf numFmtId="0" fontId="0" fillId="0" borderId="14" xfId="0" applyBorder="1"/>
    <xf numFmtId="10" fontId="0" fillId="4" borderId="1" xfId="1" applyNumberFormat="1" applyFont="1" applyFill="1" applyBorder="1"/>
    <xf numFmtId="167" fontId="0" fillId="0" borderId="1" xfId="0" applyNumberFormat="1" applyBorder="1" applyProtection="1">
      <protection locked="0"/>
    </xf>
    <xf numFmtId="164" fontId="0" fillId="0" borderId="1" xfId="0" applyNumberFormat="1" applyBorder="1" applyProtection="1">
      <protection locked="0"/>
    </xf>
    <xf numFmtId="16" fontId="0" fillId="4" borderId="7" xfId="0" quotePrefix="1" applyNumberFormat="1" applyFill="1" applyBorder="1" applyAlignment="1">
      <alignment horizontal="center"/>
    </xf>
    <xf numFmtId="0" fontId="18" fillId="0" borderId="0" xfId="0" applyFont="1"/>
    <xf numFmtId="169" fontId="0" fillId="0" borderId="0" xfId="0" applyNumberFormat="1"/>
    <xf numFmtId="169" fontId="0" fillId="0" borderId="0" xfId="0" applyNumberFormat="1" applyAlignment="1">
      <alignment horizontal="left" indent="2"/>
    </xf>
    <xf numFmtId="169" fontId="17" fillId="0" borderId="0" xfId="2" applyNumberFormat="1" applyFont="1" applyAlignment="1">
      <alignment horizontal="left" indent="2"/>
    </xf>
    <xf numFmtId="168" fontId="0" fillId="0" borderId="0" xfId="2" applyNumberFormat="1" applyFont="1" applyAlignment="1">
      <alignment horizontal="center"/>
    </xf>
    <xf numFmtId="0" fontId="4" fillId="0" borderId="1" xfId="0" quotePrefix="1" applyFont="1" applyBorder="1"/>
    <xf numFmtId="0" fontId="0" fillId="0" borderId="29" xfId="0" applyBorder="1" applyAlignment="1">
      <alignment vertical="center"/>
    </xf>
    <xf numFmtId="164" fontId="0" fillId="0" borderId="31" xfId="0" applyNumberFormat="1" applyBorder="1"/>
    <xf numFmtId="37" fontId="0" fillId="0" borderId="0" xfId="0" applyNumberFormat="1"/>
    <xf numFmtId="164" fontId="0" fillId="10" borderId="1" xfId="0" applyNumberFormat="1" applyFill="1" applyBorder="1"/>
    <xf numFmtId="0" fontId="7" fillId="0" borderId="41" xfId="0" applyFont="1" applyBorder="1" applyAlignment="1">
      <alignment horizontal="left"/>
    </xf>
    <xf numFmtId="0" fontId="7" fillId="0" borderId="15" xfId="0" applyFont="1" applyBorder="1" applyAlignment="1">
      <alignment horizontal="left"/>
    </xf>
    <xf numFmtId="0" fontId="3" fillId="6" borderId="41" xfId="0" applyFont="1" applyFill="1" applyBorder="1" applyAlignment="1">
      <alignment horizontal="left"/>
    </xf>
    <xf numFmtId="0" fontId="3" fillId="6" borderId="15" xfId="0" applyFont="1" applyFill="1" applyBorder="1" applyAlignment="1">
      <alignment horizontal="left"/>
    </xf>
    <xf numFmtId="0" fontId="0" fillId="0" borderId="5" xfId="0" applyBorder="1" applyAlignment="1">
      <alignment horizontal="left"/>
    </xf>
    <xf numFmtId="0" fontId="0" fillId="0" borderId="38" xfId="0" applyBorder="1"/>
    <xf numFmtId="0" fontId="7" fillId="4" borderId="49" xfId="0" applyFont="1" applyFill="1" applyBorder="1" applyAlignment="1">
      <alignment vertical="center"/>
    </xf>
    <xf numFmtId="0" fontId="7" fillId="4" borderId="31" xfId="0" applyFont="1" applyFill="1" applyBorder="1" applyAlignment="1">
      <alignment vertical="center"/>
    </xf>
    <xf numFmtId="0" fontId="7" fillId="4" borderId="37" xfId="0" applyFont="1" applyFill="1" applyBorder="1" applyAlignment="1">
      <alignment vertical="center"/>
    </xf>
    <xf numFmtId="0" fontId="0" fillId="0" borderId="49" xfId="0" applyBorder="1"/>
    <xf numFmtId="0" fontId="0" fillId="0" borderId="31" xfId="0" applyBorder="1"/>
    <xf numFmtId="0" fontId="0" fillId="0" borderId="29" xfId="0" applyBorder="1"/>
    <xf numFmtId="43" fontId="0" fillId="0" borderId="31" xfId="2" applyFont="1" applyBorder="1" applyAlignment="1"/>
    <xf numFmtId="43" fontId="0" fillId="0" borderId="37" xfId="2" applyFont="1" applyBorder="1" applyAlignment="1"/>
    <xf numFmtId="0" fontId="0" fillId="0" borderId="39" xfId="0" applyBorder="1"/>
    <xf numFmtId="168" fontId="0" fillId="0" borderId="22" xfId="2" applyNumberFormat="1" applyFont="1" applyBorder="1" applyAlignment="1">
      <alignment horizontal="center"/>
    </xf>
    <xf numFmtId="168" fontId="0" fillId="0" borderId="25" xfId="2" applyNumberFormat="1" applyFont="1" applyBorder="1" applyAlignment="1">
      <alignment horizontal="center"/>
    </xf>
    <xf numFmtId="0" fontId="0" fillId="0" borderId="13" xfId="0" applyBorder="1"/>
    <xf numFmtId="166" fontId="0" fillId="0" borderId="14" xfId="0" applyNumberFormat="1" applyBorder="1" applyAlignment="1">
      <alignment horizontal="center"/>
    </xf>
    <xf numFmtId="9" fontId="0" fillId="0" borderId="14" xfId="0" applyNumberFormat="1" applyBorder="1" applyAlignment="1">
      <alignment horizontal="center"/>
    </xf>
    <xf numFmtId="169" fontId="0" fillId="10" borderId="0" xfId="0" applyNumberFormat="1" applyFill="1"/>
    <xf numFmtId="164" fontId="0" fillId="13" borderId="0" xfId="0" applyNumberFormat="1" applyFill="1"/>
    <xf numFmtId="0" fontId="7" fillId="0" borderId="6" xfId="0" applyFont="1" applyBorder="1" applyAlignment="1">
      <alignment horizontal="left"/>
    </xf>
    <xf numFmtId="0" fontId="0" fillId="0" borderId="3" xfId="0" applyBorder="1" applyAlignment="1">
      <alignment horizontal="left"/>
    </xf>
    <xf numFmtId="9" fontId="6" fillId="4" borderId="1" xfId="1" applyFont="1" applyFill="1" applyBorder="1"/>
    <xf numFmtId="0" fontId="0" fillId="0" borderId="0" xfId="0" applyAlignment="1">
      <alignment horizontal="left" indent="1"/>
    </xf>
    <xf numFmtId="43" fontId="7" fillId="0" borderId="0" xfId="0" applyNumberFormat="1" applyFont="1"/>
    <xf numFmtId="0" fontId="0" fillId="0" borderId="0" xfId="0" applyAlignment="1">
      <alignment horizontal="center" vertical="center" wrapText="1"/>
    </xf>
    <xf numFmtId="0" fontId="7" fillId="0" borderId="0" xfId="0" applyFont="1" applyAlignment="1">
      <alignment horizontal="center" vertical="center" wrapText="1"/>
    </xf>
    <xf numFmtId="0" fontId="22" fillId="0" borderId="0" xfId="0" applyFont="1" applyAlignment="1">
      <alignment horizontal="left" indent="1"/>
    </xf>
    <xf numFmtId="0" fontId="22" fillId="0" borderId="0" xfId="0" applyFont="1"/>
    <xf numFmtId="2" fontId="0" fillId="0" borderId="0" xfId="0" applyNumberFormat="1"/>
    <xf numFmtId="43" fontId="0" fillId="2" borderId="1" xfId="2" applyFont="1" applyFill="1" applyBorder="1" applyProtection="1">
      <protection locked="0"/>
    </xf>
    <xf numFmtId="0" fontId="2" fillId="0" borderId="0" xfId="13"/>
    <xf numFmtId="0" fontId="2" fillId="16" borderId="50" xfId="13" applyFill="1" applyBorder="1"/>
    <xf numFmtId="171" fontId="25" fillId="0" borderId="51" xfId="14" applyNumberFormat="1" applyBorder="1"/>
    <xf numFmtId="171" fontId="25" fillId="0" borderId="52" xfId="14" applyNumberFormat="1" applyBorder="1"/>
    <xf numFmtId="0" fontId="25" fillId="0" borderId="52" xfId="14" applyBorder="1"/>
    <xf numFmtId="0" fontId="25" fillId="0" borderId="53" xfId="14" applyBorder="1"/>
    <xf numFmtId="171" fontId="25" fillId="16" borderId="51" xfId="14" applyNumberFormat="1" applyFill="1" applyBorder="1"/>
    <xf numFmtId="171" fontId="25" fillId="16" borderId="52" xfId="14" applyNumberFormat="1" applyFill="1" applyBorder="1"/>
    <xf numFmtId="0" fontId="25" fillId="16" borderId="52" xfId="14" applyFill="1" applyBorder="1"/>
    <xf numFmtId="0" fontId="25" fillId="16" borderId="53" xfId="14" applyFill="1" applyBorder="1"/>
    <xf numFmtId="171" fontId="2" fillId="16" borderId="51" xfId="13" applyNumberFormat="1" applyFill="1" applyBorder="1"/>
    <xf numFmtId="171" fontId="2" fillId="16" borderId="52" xfId="13" applyNumberFormat="1" applyFill="1" applyBorder="1"/>
    <xf numFmtId="0" fontId="2" fillId="16" borderId="52" xfId="13" applyFill="1" applyBorder="1"/>
    <xf numFmtId="0" fontId="2" fillId="16" borderId="53" xfId="13" applyFill="1" applyBorder="1"/>
    <xf numFmtId="171" fontId="2" fillId="0" borderId="51" xfId="13" applyNumberFormat="1" applyBorder="1"/>
    <xf numFmtId="171" fontId="2" fillId="0" borderId="52" xfId="13" applyNumberFormat="1" applyBorder="1"/>
    <xf numFmtId="0" fontId="2" fillId="0" borderId="52" xfId="13" applyBorder="1"/>
    <xf numFmtId="0" fontId="2" fillId="0" borderId="53" xfId="13" applyBorder="1"/>
    <xf numFmtId="0" fontId="2" fillId="0" borderId="51" xfId="13" applyBorder="1"/>
    <xf numFmtId="0" fontId="2" fillId="16" borderId="51" xfId="13" applyFill="1" applyBorder="1"/>
    <xf numFmtId="0" fontId="26" fillId="17" borderId="51" xfId="13" applyFont="1" applyFill="1" applyBorder="1"/>
    <xf numFmtId="0" fontId="26" fillId="17" borderId="52" xfId="13" applyFont="1" applyFill="1" applyBorder="1"/>
    <xf numFmtId="0" fontId="26" fillId="17" borderId="53" xfId="13" applyFont="1" applyFill="1" applyBorder="1"/>
    <xf numFmtId="0" fontId="1" fillId="0" borderId="0" xfId="13" applyFont="1"/>
    <xf numFmtId="43" fontId="2" fillId="16" borderId="50" xfId="2" applyFont="1" applyFill="1" applyBorder="1"/>
    <xf numFmtId="172" fontId="1" fillId="0" borderId="0" xfId="13" applyNumberFormat="1" applyFont="1"/>
    <xf numFmtId="172" fontId="2" fillId="0" borderId="0" xfId="13" applyNumberFormat="1"/>
    <xf numFmtId="3" fontId="0" fillId="0" borderId="0" xfId="0" applyNumberFormat="1"/>
    <xf numFmtId="173" fontId="0" fillId="0" borderId="0" xfId="0" applyNumberFormat="1"/>
    <xf numFmtId="168" fontId="4" fillId="0" borderId="1" xfId="2" applyNumberFormat="1" applyFont="1" applyFill="1" applyBorder="1" applyProtection="1">
      <protection locked="0"/>
    </xf>
    <xf numFmtId="1" fontId="21" fillId="0" borderId="0" xfId="2" applyNumberFormat="1" applyFont="1" applyFill="1" applyBorder="1" applyAlignment="1">
      <alignment horizontal="left" vertical="center"/>
    </xf>
    <xf numFmtId="0" fontId="21" fillId="0" borderId="0" xfId="2" applyNumberFormat="1" applyFont="1" applyFill="1" applyBorder="1" applyAlignment="1">
      <alignment horizontal="left" vertical="center"/>
    </xf>
    <xf numFmtId="174" fontId="21" fillId="0" borderId="0" xfId="2" applyNumberFormat="1" applyFont="1" applyFill="1" applyBorder="1" applyAlignment="1">
      <alignment vertical="center"/>
    </xf>
    <xf numFmtId="1" fontId="21" fillId="0" borderId="54" xfId="2" applyNumberFormat="1" applyFont="1" applyFill="1" applyBorder="1" applyAlignment="1">
      <alignment horizontal="left" vertical="center"/>
    </xf>
    <xf numFmtId="174" fontId="21" fillId="0" borderId="54" xfId="2" applyNumberFormat="1" applyFont="1" applyFill="1" applyBorder="1" applyAlignment="1">
      <alignment vertical="center"/>
    </xf>
    <xf numFmtId="1" fontId="27" fillId="0" borderId="0" xfId="0" applyNumberFormat="1" applyFont="1" applyAlignment="1">
      <alignment horizontal="left"/>
    </xf>
    <xf numFmtId="0" fontId="21" fillId="0" borderId="0" xfId="0" applyFont="1"/>
    <xf numFmtId="167" fontId="21" fillId="0" borderId="0" xfId="0" applyNumberFormat="1" applyFont="1" applyAlignment="1">
      <alignment horizontal="right"/>
    </xf>
    <xf numFmtId="1" fontId="28" fillId="0" borderId="29" xfId="0" applyNumberFormat="1" applyFont="1" applyBorder="1" applyAlignment="1">
      <alignment horizontal="left"/>
    </xf>
    <xf numFmtId="0" fontId="21" fillId="0" borderId="29" xfId="0" applyFont="1" applyBorder="1"/>
    <xf numFmtId="167" fontId="21" fillId="0" borderId="29" xfId="0" applyNumberFormat="1" applyFont="1" applyBorder="1" applyAlignment="1">
      <alignment horizontal="right"/>
    </xf>
    <xf numFmtId="0" fontId="28" fillId="0" borderId="0" xfId="0" applyFont="1" applyAlignment="1">
      <alignment horizontal="left"/>
    </xf>
    <xf numFmtId="0" fontId="28" fillId="0" borderId="0" xfId="0" applyFont="1"/>
    <xf numFmtId="1" fontId="28" fillId="0" borderId="0" xfId="0" applyNumberFormat="1" applyFont="1" applyAlignment="1">
      <alignment horizontal="right"/>
    </xf>
    <xf numFmtId="167" fontId="29" fillId="0" borderId="0" xfId="2" applyNumberFormat="1" applyFont="1" applyFill="1" applyAlignment="1">
      <alignment horizontal="left"/>
    </xf>
    <xf numFmtId="167" fontId="29" fillId="0" borderId="0" xfId="2" applyNumberFormat="1" applyFont="1" applyFill="1"/>
    <xf numFmtId="167" fontId="29" fillId="0" borderId="0" xfId="0" applyNumberFormat="1" applyFont="1" applyAlignment="1">
      <alignment horizontal="right"/>
    </xf>
    <xf numFmtId="167" fontId="29" fillId="0" borderId="0" xfId="2" applyNumberFormat="1" applyFont="1" applyFill="1" applyBorder="1" applyAlignment="1">
      <alignment horizontal="left"/>
    </xf>
    <xf numFmtId="167" fontId="29" fillId="0" borderId="0" xfId="2" applyNumberFormat="1" applyFont="1" applyFill="1" applyBorder="1"/>
    <xf numFmtId="167" fontId="29" fillId="0" borderId="0" xfId="2" applyNumberFormat="1" applyFont="1" applyFill="1" applyBorder="1" applyAlignment="1">
      <alignment horizontal="right"/>
    </xf>
    <xf numFmtId="175" fontId="30" fillId="0" borderId="0" xfId="2" applyNumberFormat="1" applyFont="1"/>
    <xf numFmtId="0" fontId="21" fillId="0" borderId="0" xfId="0" applyFont="1" applyAlignment="1">
      <alignment horizontal="left"/>
    </xf>
    <xf numFmtId="175" fontId="31" fillId="0" borderId="0" xfId="2" applyNumberFormat="1" applyFont="1"/>
    <xf numFmtId="1" fontId="21" fillId="0" borderId="0" xfId="0" applyNumberFormat="1" applyFont="1" applyAlignment="1">
      <alignment horizontal="right" vertical="center"/>
    </xf>
    <xf numFmtId="0" fontId="21" fillId="0" borderId="0" xfId="0" applyFont="1" applyAlignment="1">
      <alignment vertical="center"/>
    </xf>
    <xf numFmtId="1" fontId="21" fillId="0" borderId="0" xfId="0" applyNumberFormat="1" applyFont="1" applyAlignment="1">
      <alignment horizontal="left" vertical="center"/>
    </xf>
    <xf numFmtId="0" fontId="21" fillId="0" borderId="10" xfId="0" applyFont="1" applyBorder="1" applyAlignment="1">
      <alignment horizontal="left"/>
    </xf>
    <xf numFmtId="0" fontId="21" fillId="0" borderId="10" xfId="0" applyFont="1" applyBorder="1"/>
    <xf numFmtId="167" fontId="21" fillId="0" borderId="10" xfId="0" applyNumberFormat="1" applyFont="1" applyBorder="1" applyAlignment="1">
      <alignment horizontal="right"/>
    </xf>
    <xf numFmtId="175" fontId="31" fillId="0" borderId="10" xfId="2" applyNumberFormat="1" applyFont="1" applyBorder="1"/>
    <xf numFmtId="0" fontId="28" fillId="0" borderId="0" xfId="0" applyFont="1" applyAlignment="1">
      <alignment horizontal="left" wrapText="1"/>
    </xf>
    <xf numFmtId="167" fontId="28" fillId="0" borderId="0" xfId="0" applyNumberFormat="1" applyFont="1" applyAlignment="1">
      <alignment horizontal="right"/>
    </xf>
    <xf numFmtId="43" fontId="0" fillId="0" borderId="1" xfId="2" applyFont="1" applyFill="1" applyBorder="1" applyProtection="1">
      <protection locked="0"/>
    </xf>
    <xf numFmtId="0" fontId="5" fillId="2" borderId="0" xfId="0" applyFont="1" applyFill="1" applyAlignment="1">
      <alignment horizontal="center" vertical="center"/>
    </xf>
    <xf numFmtId="0" fontId="5" fillId="2" borderId="30" xfId="0" applyFont="1" applyFill="1" applyBorder="1" applyAlignment="1">
      <alignment horizontal="center" vertical="center"/>
    </xf>
    <xf numFmtId="0" fontId="7" fillId="0" borderId="29" xfId="0" applyFont="1" applyBorder="1" applyAlignment="1">
      <alignment horizontal="right" vertical="center"/>
    </xf>
    <xf numFmtId="0" fontId="5" fillId="0" borderId="0" xfId="0" applyFont="1" applyAlignment="1">
      <alignment vertical="center"/>
    </xf>
    <xf numFmtId="0" fontId="0" fillId="0" borderId="3" xfId="0" applyBorder="1" applyAlignment="1">
      <alignment vertical="center"/>
    </xf>
    <xf numFmtId="0" fontId="7" fillId="0" borderId="3" xfId="0" applyFont="1" applyBorder="1" applyAlignment="1">
      <alignment horizontal="right" vertical="center"/>
    </xf>
    <xf numFmtId="0" fontId="7" fillId="0" borderId="0" xfId="0" applyFont="1" applyAlignment="1">
      <alignment horizontal="right" vertical="center"/>
    </xf>
    <xf numFmtId="3" fontId="5" fillId="2" borderId="55" xfId="0" applyNumberFormat="1" applyFont="1" applyFill="1" applyBorder="1" applyAlignment="1">
      <alignment horizontal="center" vertical="center"/>
    </xf>
    <xf numFmtId="168" fontId="5" fillId="0" borderId="0" xfId="2" applyNumberFormat="1" applyFont="1" applyFill="1" applyProtection="1">
      <protection locked="0"/>
    </xf>
    <xf numFmtId="3" fontId="5" fillId="0" borderId="0" xfId="0" applyNumberFormat="1" applyFont="1" applyProtection="1">
      <protection locked="0"/>
    </xf>
    <xf numFmtId="176" fontId="0" fillId="0" borderId="1" xfId="2" applyNumberFormat="1" applyFont="1" applyBorder="1"/>
    <xf numFmtId="0" fontId="0" fillId="0" borderId="0" xfId="0" applyAlignment="1">
      <alignment horizontal="left" vertical="center"/>
    </xf>
    <xf numFmtId="0" fontId="18" fillId="0" borderId="0" xfId="0" applyFont="1" applyAlignment="1">
      <alignment horizontal="left" vertical="center"/>
    </xf>
    <xf numFmtId="0" fontId="5" fillId="0" borderId="10" xfId="0" applyFont="1" applyBorder="1" applyAlignment="1">
      <alignment horizontal="left" vertical="center"/>
    </xf>
    <xf numFmtId="164" fontId="0" fillId="0" borderId="49" xfId="0" applyNumberFormat="1" applyBorder="1"/>
    <xf numFmtId="169" fontId="18" fillId="0" borderId="0" xfId="0" applyNumberFormat="1" applyFont="1"/>
    <xf numFmtId="0" fontId="33" fillId="0" borderId="0" xfId="0" applyFont="1"/>
    <xf numFmtId="164" fontId="22" fillId="0" borderId="0" xfId="0" applyNumberFormat="1" applyFont="1" applyAlignment="1">
      <alignment horizontal="left" vertical="center" indent="8"/>
    </xf>
    <xf numFmtId="0" fontId="35" fillId="18" borderId="0" xfId="0" applyFont="1" applyFill="1" applyAlignment="1">
      <alignment horizontal="left"/>
    </xf>
    <xf numFmtId="0" fontId="34" fillId="18" borderId="0" xfId="0" applyFont="1" applyFill="1" applyAlignment="1">
      <alignment horizontal="center"/>
    </xf>
    <xf numFmtId="0" fontId="36" fillId="18" borderId="0" xfId="0" applyFont="1" applyFill="1"/>
    <xf numFmtId="0" fontId="37" fillId="18" borderId="0" xfId="0" applyFont="1" applyFill="1"/>
    <xf numFmtId="0" fontId="38" fillId="18" borderId="2" xfId="0" applyFont="1" applyFill="1" applyBorder="1" applyAlignment="1">
      <alignment vertical="center"/>
    </xf>
    <xf numFmtId="0" fontId="34" fillId="18" borderId="3" xfId="0" applyFont="1" applyFill="1" applyBorder="1" applyAlignment="1">
      <alignment vertical="center"/>
    </xf>
    <xf numFmtId="0" fontId="3" fillId="18" borderId="3" xfId="0" applyFont="1" applyFill="1" applyBorder="1" applyAlignment="1">
      <alignment vertical="center"/>
    </xf>
    <xf numFmtId="10" fontId="0" fillId="0" borderId="25" xfId="0" applyNumberFormat="1" applyBorder="1"/>
    <xf numFmtId="164" fontId="0" fillId="13" borderId="6" xfId="0" applyNumberFormat="1" applyFill="1" applyBorder="1"/>
    <xf numFmtId="0" fontId="0" fillId="13" borderId="6" xfId="0" applyFill="1" applyBorder="1"/>
    <xf numFmtId="0" fontId="0" fillId="13" borderId="0" xfId="0" applyFill="1" applyAlignment="1">
      <alignment vertical="center"/>
    </xf>
    <xf numFmtId="0" fontId="7" fillId="13" borderId="28" xfId="0" applyFont="1" applyFill="1" applyBorder="1" applyAlignment="1">
      <alignment horizontal="left"/>
    </xf>
    <xf numFmtId="0" fontId="7" fillId="13" borderId="29" xfId="0" applyFont="1" applyFill="1" applyBorder="1" applyAlignment="1">
      <alignment horizontal="left"/>
    </xf>
    <xf numFmtId="164" fontId="0" fillId="13" borderId="0" xfId="0" applyNumberFormat="1" applyFill="1" applyAlignment="1">
      <alignment horizontal="left"/>
    </xf>
    <xf numFmtId="164" fontId="0" fillId="13" borderId="6" xfId="0" applyNumberFormat="1" applyFill="1" applyBorder="1" applyAlignment="1">
      <alignment horizontal="left"/>
    </xf>
    <xf numFmtId="0" fontId="0" fillId="13" borderId="29" xfId="0" applyFill="1" applyBorder="1" applyAlignment="1">
      <alignment horizontal="left"/>
    </xf>
    <xf numFmtId="0" fontId="0" fillId="13" borderId="0" xfId="0" applyFill="1" applyAlignment="1">
      <alignment horizontal="left"/>
    </xf>
    <xf numFmtId="0" fontId="0" fillId="13" borderId="6" xfId="0" applyFill="1" applyBorder="1" applyAlignment="1">
      <alignment horizontal="left"/>
    </xf>
    <xf numFmtId="0" fontId="7" fillId="13" borderId="28" xfId="0" applyFont="1" applyFill="1" applyBorder="1"/>
    <xf numFmtId="0" fontId="7" fillId="13" borderId="29" xfId="0" applyFont="1" applyFill="1" applyBorder="1"/>
    <xf numFmtId="0" fontId="7" fillId="13" borderId="30" xfId="0" applyFont="1" applyFill="1" applyBorder="1"/>
    <xf numFmtId="0" fontId="0" fillId="0" borderId="0" xfId="0" applyAlignment="1">
      <alignment wrapText="1"/>
    </xf>
    <xf numFmtId="16" fontId="0" fillId="0" borderId="31" xfId="0" quotePrefix="1" applyNumberFormat="1" applyBorder="1" applyAlignment="1">
      <alignment horizontal="center"/>
    </xf>
    <xf numFmtId="0" fontId="0" fillId="0" borderId="31" xfId="0" applyBorder="1" applyAlignment="1">
      <alignment horizontal="center"/>
    </xf>
    <xf numFmtId="0" fontId="0" fillId="4" borderId="1" xfId="0" quotePrefix="1" applyFill="1" applyBorder="1" applyAlignment="1">
      <alignment horizontal="center"/>
    </xf>
    <xf numFmtId="0" fontId="0" fillId="0" borderId="14" xfId="0" quotePrefix="1" applyBorder="1" applyAlignment="1">
      <alignment horizontal="center"/>
    </xf>
    <xf numFmtId="164" fontId="0" fillId="0" borderId="14" xfId="0" applyNumberFormat="1" applyBorder="1"/>
    <xf numFmtId="9" fontId="0" fillId="0" borderId="14" xfId="1" applyFont="1" applyFill="1" applyBorder="1" applyAlignment="1">
      <alignment horizontal="center"/>
    </xf>
    <xf numFmtId="0" fontId="39" fillId="0" borderId="5" xfId="0" applyFont="1" applyBorder="1" applyAlignment="1">
      <alignment vertical="center"/>
    </xf>
    <xf numFmtId="0" fontId="14" fillId="0" borderId="0" xfId="0" applyFont="1" applyAlignment="1">
      <alignment vertical="center"/>
    </xf>
    <xf numFmtId="0" fontId="22" fillId="0" borderId="0" xfId="0" applyFont="1" applyAlignment="1">
      <alignment vertical="center"/>
    </xf>
    <xf numFmtId="164" fontId="22" fillId="0" borderId="0" xfId="0" applyNumberFormat="1" applyFont="1"/>
    <xf numFmtId="0" fontId="38" fillId="18" borderId="3" xfId="0" applyFont="1" applyFill="1" applyBorder="1" applyAlignment="1">
      <alignment vertical="center"/>
    </xf>
    <xf numFmtId="168" fontId="0" fillId="2" borderId="0" xfId="2" applyNumberFormat="1" applyFont="1" applyFill="1" applyBorder="1" applyAlignment="1" applyProtection="1">
      <alignment horizontal="center"/>
      <protection locked="0"/>
    </xf>
    <xf numFmtId="168" fontId="0" fillId="2" borderId="0" xfId="2" applyNumberFormat="1" applyFont="1" applyFill="1" applyBorder="1" applyAlignment="1" applyProtection="1">
      <alignment horizontal="center" wrapText="1"/>
      <protection locked="0"/>
    </xf>
    <xf numFmtId="0" fontId="0" fillId="2" borderId="0" xfId="0" applyFill="1" applyAlignment="1">
      <alignment wrapText="1"/>
    </xf>
    <xf numFmtId="168" fontId="0" fillId="2" borderId="0" xfId="2" applyNumberFormat="1" applyFont="1" applyFill="1"/>
    <xf numFmtId="168" fontId="0" fillId="2" borderId="0" xfId="0" applyNumberFormat="1" applyFill="1"/>
    <xf numFmtId="0" fontId="0" fillId="2" borderId="0" xfId="0" applyFill="1"/>
    <xf numFmtId="168" fontId="0" fillId="19" borderId="0" xfId="2" applyNumberFormat="1" applyFont="1" applyFill="1" applyBorder="1" applyAlignment="1" applyProtection="1">
      <alignment horizontal="center"/>
      <protection locked="0"/>
    </xf>
    <xf numFmtId="168" fontId="0" fillId="19" borderId="0" xfId="2" applyNumberFormat="1" applyFont="1" applyFill="1" applyBorder="1" applyAlignment="1" applyProtection="1">
      <alignment horizontal="center" wrapText="1"/>
      <protection locked="0"/>
    </xf>
    <xf numFmtId="0" fontId="0" fillId="19" borderId="0" xfId="0" applyFill="1" applyAlignment="1">
      <alignment wrapText="1"/>
    </xf>
    <xf numFmtId="168" fontId="0" fillId="19" borderId="0" xfId="2" applyNumberFormat="1" applyFont="1" applyFill="1"/>
    <xf numFmtId="168" fontId="0" fillId="19" borderId="0" xfId="0" applyNumberFormat="1" applyFill="1"/>
    <xf numFmtId="0" fontId="0" fillId="19" borderId="0" xfId="0" applyFill="1"/>
    <xf numFmtId="0" fontId="7" fillId="20" borderId="0" xfId="0" applyFont="1" applyFill="1"/>
    <xf numFmtId="0" fontId="40" fillId="0" borderId="0" xfId="0" applyFont="1"/>
    <xf numFmtId="0" fontId="7" fillId="20" borderId="56" xfId="0" applyFont="1" applyFill="1" applyBorder="1"/>
    <xf numFmtId="0" fontId="7" fillId="20" borderId="56" xfId="0" applyFont="1" applyFill="1" applyBorder="1" applyAlignment="1">
      <alignment wrapText="1"/>
    </xf>
    <xf numFmtId="0" fontId="7" fillId="20" borderId="57" xfId="0" applyFont="1" applyFill="1" applyBorder="1"/>
    <xf numFmtId="0" fontId="0" fillId="0" borderId="41" xfId="0" applyBorder="1" applyAlignment="1">
      <alignment horizontal="center"/>
    </xf>
    <xf numFmtId="0" fontId="34" fillId="21" borderId="0" xfId="0" applyFont="1" applyFill="1"/>
    <xf numFmtId="0" fontId="41" fillId="21" borderId="0" xfId="0" applyFont="1" applyFill="1"/>
    <xf numFmtId="15" fontId="34" fillId="21" borderId="0" xfId="0" applyNumberFormat="1" applyFont="1" applyFill="1"/>
    <xf numFmtId="0" fontId="41" fillId="22" borderId="0" xfId="0" applyFont="1" applyFill="1"/>
    <xf numFmtId="168" fontId="34" fillId="22" borderId="0" xfId="2" applyNumberFormat="1" applyFont="1" applyFill="1"/>
    <xf numFmtId="0" fontId="34" fillId="22" borderId="0" xfId="0" applyFont="1" applyFill="1"/>
    <xf numFmtId="0" fontId="25" fillId="23" borderId="0" xfId="0" applyFont="1" applyFill="1" applyAlignment="1">
      <alignment wrapText="1"/>
    </xf>
    <xf numFmtId="0" fontId="0" fillId="23" borderId="0" xfId="0" applyFill="1"/>
    <xf numFmtId="168" fontId="42" fillId="23" borderId="0" xfId="12" applyNumberFormat="1" applyFont="1" applyFill="1"/>
    <xf numFmtId="168" fontId="0" fillId="0" borderId="0" xfId="0" applyNumberFormat="1"/>
    <xf numFmtId="168" fontId="0" fillId="0" borderId="0" xfId="12" applyNumberFormat="1" applyFont="1" applyFill="1"/>
    <xf numFmtId="0" fontId="25" fillId="24" borderId="0" xfId="0" applyFont="1" applyFill="1" applyAlignment="1">
      <alignment wrapText="1"/>
    </xf>
    <xf numFmtId="168" fontId="0" fillId="24" borderId="1" xfId="12" applyNumberFormat="1" applyFont="1" applyFill="1" applyBorder="1"/>
    <xf numFmtId="0" fontId="0" fillId="24" borderId="0" xfId="0" applyFill="1"/>
    <xf numFmtId="168" fontId="0" fillId="24" borderId="0" xfId="12" applyNumberFormat="1" applyFont="1" applyFill="1"/>
    <xf numFmtId="0" fontId="41" fillId="25" borderId="0" xfId="0" applyFont="1" applyFill="1"/>
    <xf numFmtId="168" fontId="34" fillId="25" borderId="0" xfId="12" applyNumberFormat="1" applyFont="1" applyFill="1"/>
    <xf numFmtId="0" fontId="34" fillId="25" borderId="0" xfId="0" applyFont="1" applyFill="1"/>
    <xf numFmtId="0" fontId="25" fillId="26" borderId="0" xfId="0" applyFont="1" applyFill="1"/>
    <xf numFmtId="0" fontId="25" fillId="0" borderId="0" xfId="0" applyFont="1"/>
    <xf numFmtId="0" fontId="43" fillId="0" borderId="0" xfId="0" applyFont="1"/>
    <xf numFmtId="168" fontId="10" fillId="0" borderId="0" xfId="12" applyNumberFormat="1" applyFont="1" applyFill="1"/>
    <xf numFmtId="168" fontId="0" fillId="0" borderId="0" xfId="12" applyNumberFormat="1" applyFont="1"/>
    <xf numFmtId="0" fontId="43" fillId="0" borderId="0" xfId="0" applyFont="1" applyAlignment="1">
      <alignment vertical="center" wrapText="1"/>
    </xf>
    <xf numFmtId="0" fontId="10" fillId="0" borderId="0" xfId="0" applyFont="1" applyAlignment="1">
      <alignment vertical="center"/>
    </xf>
    <xf numFmtId="168" fontId="10" fillId="15" borderId="0" xfId="12" applyNumberFormat="1" applyFont="1" applyFill="1" applyAlignment="1">
      <alignment vertical="center"/>
    </xf>
    <xf numFmtId="168" fontId="10" fillId="0" borderId="0" xfId="12" applyNumberFormat="1" applyFont="1" applyFill="1" applyAlignment="1">
      <alignment vertical="center"/>
    </xf>
    <xf numFmtId="0" fontId="25" fillId="23" borderId="0" xfId="0" applyFont="1" applyFill="1" applyAlignment="1">
      <alignment horizontal="center" wrapText="1"/>
    </xf>
    <xf numFmtId="0" fontId="34" fillId="21" borderId="0" xfId="0" applyFont="1" applyFill="1" applyAlignment="1">
      <alignment horizontal="center"/>
    </xf>
    <xf numFmtId="0" fontId="41" fillId="22" borderId="0" xfId="0" applyFont="1" applyFill="1" applyAlignment="1">
      <alignment horizontal="center"/>
    </xf>
    <xf numFmtId="0" fontId="25" fillId="24" borderId="0" xfId="0" applyFont="1" applyFill="1" applyAlignment="1">
      <alignment horizontal="center" wrapText="1"/>
    </xf>
    <xf numFmtId="0" fontId="41" fillId="25" borderId="0" xfId="0" applyFont="1" applyFill="1" applyAlignment="1">
      <alignment horizontal="center"/>
    </xf>
    <xf numFmtId="0" fontId="25" fillId="26" borderId="0" xfId="0" applyFont="1" applyFill="1" applyAlignment="1">
      <alignment horizontal="center"/>
    </xf>
    <xf numFmtId="0" fontId="25" fillId="0" borderId="0" xfId="0" applyFont="1" applyAlignment="1">
      <alignment horizontal="center"/>
    </xf>
    <xf numFmtId="0" fontId="43" fillId="0" borderId="0" xfId="0" applyFont="1" applyAlignment="1">
      <alignment horizontal="center"/>
    </xf>
    <xf numFmtId="0" fontId="43" fillId="0" borderId="0" xfId="0" applyFont="1" applyAlignment="1">
      <alignment horizontal="center" vertical="center" wrapText="1"/>
    </xf>
    <xf numFmtId="0" fontId="7" fillId="0" borderId="0" xfId="0" applyFont="1" applyAlignment="1">
      <alignment horizontal="center"/>
    </xf>
    <xf numFmtId="168" fontId="7" fillId="0" borderId="0" xfId="0" applyNumberFormat="1" applyFont="1"/>
    <xf numFmtId="0" fontId="44" fillId="23" borderId="0" xfId="0" applyFont="1" applyFill="1" applyAlignment="1">
      <alignment horizontal="center" wrapText="1"/>
    </xf>
    <xf numFmtId="0" fontId="44" fillId="19" borderId="0" xfId="0" applyFont="1" applyFill="1" applyAlignment="1">
      <alignment horizontal="center" wrapText="1"/>
    </xf>
    <xf numFmtId="0" fontId="17" fillId="26" borderId="0" xfId="0" applyFont="1" applyFill="1"/>
    <xf numFmtId="168" fontId="17" fillId="26" borderId="0" xfId="12" applyNumberFormat="1" applyFont="1" applyFill="1"/>
    <xf numFmtId="0" fontId="17" fillId="0" borderId="0" xfId="0" applyFont="1"/>
    <xf numFmtId="168" fontId="17" fillId="0" borderId="0" xfId="12" applyNumberFormat="1" applyFont="1" applyFill="1"/>
    <xf numFmtId="168" fontId="17" fillId="0" borderId="0" xfId="0" applyNumberFormat="1" applyFont="1"/>
    <xf numFmtId="168" fontId="17" fillId="26" borderId="1" xfId="12" applyNumberFormat="1" applyFont="1" applyFill="1" applyBorder="1"/>
    <xf numFmtId="168" fontId="17" fillId="0" borderId="0" xfId="12" applyNumberFormat="1" applyFont="1" applyFill="1" applyBorder="1"/>
    <xf numFmtId="168" fontId="45" fillId="23" borderId="1" xfId="12" applyNumberFormat="1" applyFont="1" applyFill="1" applyBorder="1"/>
    <xf numFmtId="0" fontId="45" fillId="0" borderId="0" xfId="0" applyFont="1"/>
    <xf numFmtId="0" fontId="34" fillId="21" borderId="0" xfId="0" applyFont="1" applyFill="1" applyAlignment="1">
      <alignment horizontal="right"/>
    </xf>
    <xf numFmtId="168" fontId="10" fillId="27" borderId="0" xfId="2" applyNumberFormat="1" applyFont="1" applyFill="1"/>
    <xf numFmtId="168" fontId="7" fillId="0" borderId="0" xfId="12" applyNumberFormat="1" applyFont="1"/>
    <xf numFmtId="168" fontId="0" fillId="0" borderId="0" xfId="2" applyNumberFormat="1" applyFont="1" applyFill="1" applyBorder="1"/>
    <xf numFmtId="168" fontId="0" fillId="0" borderId="0" xfId="2" applyNumberFormat="1" applyFont="1" applyFill="1"/>
    <xf numFmtId="9" fontId="0" fillId="0" borderId="0" xfId="1" applyFont="1" applyFill="1" applyBorder="1" applyAlignment="1">
      <alignment horizontal="center"/>
    </xf>
    <xf numFmtId="43" fontId="0" fillId="2" borderId="40" xfId="2" applyFont="1" applyFill="1" applyBorder="1" applyAlignment="1" applyProtection="1">
      <alignment horizontal="center"/>
      <protection locked="0"/>
    </xf>
    <xf numFmtId="164" fontId="0" fillId="0" borderId="0" xfId="1" applyNumberFormat="1" applyFont="1" applyFill="1" applyBorder="1"/>
    <xf numFmtId="169" fontId="22" fillId="0" borderId="0" xfId="0" applyNumberFormat="1" applyFont="1"/>
    <xf numFmtId="43" fontId="0" fillId="0" borderId="0" xfId="0" applyNumberFormat="1"/>
    <xf numFmtId="0" fontId="46" fillId="0" borderId="0" xfId="0" applyFont="1" applyAlignment="1">
      <alignment horizontal="right"/>
    </xf>
    <xf numFmtId="164" fontId="46" fillId="0" borderId="0" xfId="1" applyNumberFormat="1" applyFont="1" applyFill="1" applyBorder="1"/>
    <xf numFmtId="168" fontId="9" fillId="0" borderId="1" xfId="2" applyNumberFormat="1" applyFont="1" applyBorder="1"/>
    <xf numFmtId="0" fontId="0" fillId="0" borderId="49" xfId="0" applyBorder="1" applyAlignment="1">
      <alignment vertical="center"/>
    </xf>
    <xf numFmtId="0" fontId="0" fillId="0" borderId="31" xfId="0" applyBorder="1" applyAlignment="1">
      <alignment vertical="center"/>
    </xf>
    <xf numFmtId="0" fontId="0" fillId="0" borderId="31" xfId="0" applyBorder="1" applyAlignment="1">
      <alignment horizontal="center" vertical="center"/>
    </xf>
    <xf numFmtId="0" fontId="0" fillId="15" borderId="31" xfId="0" applyFill="1" applyBorder="1" applyAlignment="1">
      <alignment horizontal="center" vertical="center"/>
    </xf>
    <xf numFmtId="0" fontId="0" fillId="15" borderId="0" xfId="0" applyFill="1" applyAlignment="1">
      <alignment horizontal="center" vertical="center"/>
    </xf>
    <xf numFmtId="0" fontId="7" fillId="4" borderId="13" xfId="0" applyFont="1" applyFill="1" applyBorder="1" applyAlignment="1">
      <alignment vertical="center"/>
    </xf>
    <xf numFmtId="0" fontId="0" fillId="0" borderId="29" xfId="0" applyBorder="1" applyAlignment="1">
      <alignment horizontal="center"/>
    </xf>
    <xf numFmtId="49" fontId="0" fillId="0" borderId="0" xfId="0" applyNumberFormat="1" applyAlignment="1">
      <alignment horizontal="center"/>
    </xf>
    <xf numFmtId="0" fontId="0" fillId="12" borderId="29" xfId="0" applyFill="1" applyBorder="1" applyAlignment="1">
      <alignment horizontal="center" vertical="center"/>
    </xf>
    <xf numFmtId="177" fontId="0" fillId="0" borderId="29" xfId="0" applyNumberFormat="1" applyBorder="1" applyAlignment="1">
      <alignment horizontal="center" vertical="center"/>
    </xf>
    <xf numFmtId="0" fontId="0" fillId="0" borderId="29" xfId="1" applyNumberFormat="1" applyFont="1" applyFill="1" applyBorder="1" applyAlignment="1">
      <alignment horizontal="center" vertical="center"/>
    </xf>
    <xf numFmtId="167" fontId="0" fillId="0" borderId="29" xfId="0" applyNumberFormat="1" applyBorder="1" applyAlignment="1">
      <alignment horizontal="center" vertical="center"/>
    </xf>
    <xf numFmtId="0" fontId="0" fillId="12" borderId="0" xfId="0" applyFill="1" applyAlignment="1">
      <alignment horizontal="center" vertical="center"/>
    </xf>
    <xf numFmtId="177" fontId="0" fillId="0" borderId="0" xfId="0" applyNumberFormat="1" applyAlignment="1">
      <alignment horizontal="center" vertical="center"/>
    </xf>
    <xf numFmtId="0" fontId="0" fillId="0" borderId="0" xfId="1" applyNumberFormat="1" applyFont="1" applyFill="1" applyBorder="1" applyAlignment="1">
      <alignment horizontal="center" vertical="center"/>
    </xf>
    <xf numFmtId="167" fontId="0" fillId="0" borderId="0" xfId="0" applyNumberFormat="1" applyAlignment="1">
      <alignment horizontal="center" vertical="center"/>
    </xf>
    <xf numFmtId="178" fontId="0" fillId="0" borderId="0" xfId="1" applyNumberFormat="1" applyFont="1" applyFill="1" applyBorder="1" applyAlignment="1">
      <alignment horizontal="center" vertical="center"/>
    </xf>
    <xf numFmtId="0" fontId="0" fillId="12" borderId="38" xfId="0" applyFill="1" applyBorder="1" applyAlignment="1">
      <alignment horizontal="center" vertical="center"/>
    </xf>
    <xf numFmtId="0" fontId="0" fillId="15" borderId="0" xfId="1" applyNumberFormat="1" applyFont="1" applyFill="1" applyBorder="1" applyAlignment="1">
      <alignment horizontal="center" vertical="center"/>
    </xf>
    <xf numFmtId="0" fontId="0" fillId="12" borderId="37" xfId="0" applyFill="1" applyBorder="1" applyAlignment="1">
      <alignment horizontal="center" vertical="center"/>
    </xf>
    <xf numFmtId="177" fontId="0" fillId="0" borderId="31" xfId="0" applyNumberFormat="1" applyBorder="1" applyAlignment="1">
      <alignment horizontal="center" vertical="center"/>
    </xf>
    <xf numFmtId="0" fontId="0" fillId="15" borderId="31" xfId="1" applyNumberFormat="1" applyFont="1" applyFill="1" applyBorder="1" applyAlignment="1">
      <alignment horizontal="center" vertical="center"/>
    </xf>
    <xf numFmtId="167" fontId="0" fillId="0" borderId="31" xfId="0" applyNumberFormat="1" applyBorder="1" applyAlignment="1">
      <alignment horizontal="center" vertical="center"/>
    </xf>
    <xf numFmtId="0" fontId="7" fillId="0" borderId="0" xfId="0" applyFont="1" applyAlignment="1">
      <alignment horizontal="center" vertical="center"/>
    </xf>
    <xf numFmtId="16" fontId="7" fillId="0" borderId="0" xfId="0" quotePrefix="1" applyNumberFormat="1" applyFont="1" applyAlignment="1">
      <alignment horizontal="center" vertical="center"/>
    </xf>
    <xf numFmtId="0" fontId="7" fillId="0" borderId="0" xfId="0" quotePrefix="1" applyFont="1" applyAlignment="1">
      <alignment horizontal="center" vertical="center"/>
    </xf>
    <xf numFmtId="0" fontId="0" fillId="0" borderId="0" xfId="0" applyAlignment="1">
      <alignment horizontal="center"/>
    </xf>
    <xf numFmtId="0" fontId="5" fillId="0" borderId="0" xfId="0" applyFont="1" applyAlignment="1" applyProtection="1">
      <alignment horizontal="center"/>
      <protection locked="0"/>
    </xf>
    <xf numFmtId="0" fontId="5" fillId="0" borderId="0" xfId="0" applyFont="1" applyAlignment="1">
      <alignment horizontal="center"/>
    </xf>
    <xf numFmtId="0" fontId="7" fillId="0" borderId="13" xfId="0" applyFont="1" applyBorder="1" applyAlignment="1">
      <alignment horizontal="center"/>
    </xf>
    <xf numFmtId="0" fontId="7" fillId="0" borderId="14" xfId="0" applyFont="1" applyBorder="1" applyAlignment="1">
      <alignment horizontal="center"/>
    </xf>
    <xf numFmtId="0" fontId="7" fillId="0" borderId="15" xfId="0" applyFont="1" applyBorder="1" applyAlignment="1">
      <alignment horizontal="center"/>
    </xf>
    <xf numFmtId="0" fontId="0" fillId="4" borderId="13" xfId="0" applyFill="1" applyBorder="1" applyAlignment="1">
      <alignment horizontal="left"/>
    </xf>
    <xf numFmtId="0" fontId="0" fillId="4" borderId="14" xfId="0" applyFill="1" applyBorder="1" applyAlignment="1">
      <alignment horizontal="left"/>
    </xf>
    <xf numFmtId="0" fontId="0" fillId="4" borderId="15" xfId="0" applyFill="1" applyBorder="1" applyAlignment="1">
      <alignment horizontal="left"/>
    </xf>
    <xf numFmtId="0" fontId="0" fillId="4" borderId="13" xfId="0" applyFill="1" applyBorder="1" applyAlignment="1">
      <alignment horizontal="center"/>
    </xf>
    <xf numFmtId="0" fontId="0" fillId="4" borderId="14" xfId="0" applyFill="1" applyBorder="1" applyAlignment="1">
      <alignment horizontal="center"/>
    </xf>
    <xf numFmtId="0" fontId="0" fillId="4" borderId="15" xfId="0" applyFill="1" applyBorder="1" applyAlignment="1">
      <alignment horizontal="center"/>
    </xf>
    <xf numFmtId="0" fontId="0" fillId="0" borderId="7" xfId="0" applyBorder="1" applyAlignment="1">
      <alignment horizontal="center" vertical="center" textRotation="90" wrapText="1"/>
    </xf>
    <xf numFmtId="0" fontId="0" fillId="0" borderId="1" xfId="0" applyBorder="1" applyAlignment="1">
      <alignment horizontal="center" vertical="center" textRotation="90" wrapText="1"/>
    </xf>
    <xf numFmtId="0" fontId="5" fillId="2" borderId="29" xfId="0" applyFont="1" applyFill="1" applyBorder="1" applyAlignment="1">
      <alignment horizontal="center" vertical="center"/>
    </xf>
    <xf numFmtId="0" fontId="7" fillId="0" borderId="28" xfId="0" applyFont="1" applyBorder="1" applyAlignment="1">
      <alignment horizontal="right" vertical="center"/>
    </xf>
    <xf numFmtId="0" fontId="7" fillId="0" borderId="29" xfId="0" applyFont="1" applyBorder="1" applyAlignment="1">
      <alignment horizontal="right" vertical="center"/>
    </xf>
    <xf numFmtId="0" fontId="7" fillId="13" borderId="5" xfId="0" applyFont="1" applyFill="1" applyBorder="1" applyAlignment="1">
      <alignment horizontal="left" wrapText="1"/>
    </xf>
    <xf numFmtId="0" fontId="7" fillId="13" borderId="0" xfId="0" applyFont="1" applyFill="1" applyAlignment="1">
      <alignment horizontal="left" wrapText="1"/>
    </xf>
    <xf numFmtId="0" fontId="7" fillId="13" borderId="5" xfId="0" applyFont="1" applyFill="1" applyBorder="1" applyAlignment="1">
      <alignment horizontal="left"/>
    </xf>
    <xf numFmtId="0" fontId="7" fillId="13" borderId="0" xfId="0" applyFont="1" applyFill="1" applyAlignment="1">
      <alignment horizontal="left"/>
    </xf>
    <xf numFmtId="49" fontId="0" fillId="0" borderId="27" xfId="0" applyNumberFormat="1" applyBorder="1" applyAlignment="1">
      <alignment horizontal="center" vertical="center" textRotation="90" wrapText="1"/>
    </xf>
    <xf numFmtId="49" fontId="0" fillId="0" borderId="26" xfId="0" applyNumberFormat="1" applyBorder="1" applyAlignment="1">
      <alignment horizontal="center" vertical="center" textRotation="90" wrapText="1"/>
    </xf>
    <xf numFmtId="49" fontId="0" fillId="0" borderId="24" xfId="0" applyNumberFormat="1" applyBorder="1" applyAlignment="1">
      <alignment horizontal="center" vertical="center" textRotation="90" wrapText="1"/>
    </xf>
    <xf numFmtId="0" fontId="0" fillId="0" borderId="22" xfId="0" applyBorder="1" applyAlignment="1">
      <alignment horizontal="center" vertical="center" textRotation="90" wrapText="1"/>
    </xf>
    <xf numFmtId="0" fontId="0" fillId="0" borderId="25" xfId="0" applyBorder="1" applyAlignment="1">
      <alignment horizontal="center" vertical="center" textRotation="90" wrapText="1"/>
    </xf>
    <xf numFmtId="0" fontId="0" fillId="0" borderId="23" xfId="0" applyBorder="1" applyAlignment="1">
      <alignment horizontal="center" vertical="center" textRotation="90" wrapText="1"/>
    </xf>
    <xf numFmtId="0" fontId="7" fillId="0" borderId="0" xfId="0" applyFont="1" applyAlignment="1">
      <alignment vertical="center"/>
    </xf>
    <xf numFmtId="0" fontId="7" fillId="4" borderId="13" xfId="0" applyFont="1" applyFill="1" applyBorder="1" applyAlignment="1">
      <alignment horizontal="center" vertical="center"/>
    </xf>
    <xf numFmtId="0" fontId="7" fillId="4" borderId="14" xfId="0" applyFont="1" applyFill="1" applyBorder="1" applyAlignment="1">
      <alignment horizontal="center" vertical="center"/>
    </xf>
    <xf numFmtId="0" fontId="10" fillId="0" borderId="0" xfId="0" applyFont="1" applyAlignment="1">
      <alignment horizontal="center"/>
    </xf>
    <xf numFmtId="0" fontId="7" fillId="4" borderId="13" xfId="0" applyFont="1" applyFill="1" applyBorder="1" applyAlignment="1">
      <alignment vertical="center"/>
    </xf>
    <xf numFmtId="0" fontId="7" fillId="4" borderId="14" xfId="0" applyFont="1" applyFill="1" applyBorder="1" applyAlignment="1">
      <alignment vertical="center"/>
    </xf>
    <xf numFmtId="0" fontId="7" fillId="0" borderId="0" xfId="0" applyFont="1" applyAlignment="1">
      <alignment horizontal="left" vertical="center"/>
    </xf>
    <xf numFmtId="43" fontId="32" fillId="0" borderId="0" xfId="2" applyFont="1" applyAlignment="1">
      <alignment horizontal="center"/>
    </xf>
    <xf numFmtId="0" fontId="7" fillId="20" borderId="0" xfId="0" applyFont="1" applyFill="1" applyAlignment="1">
      <alignment horizontal="center"/>
    </xf>
    <xf numFmtId="0" fontId="7" fillId="20" borderId="56" xfId="0" applyFont="1" applyFill="1" applyBorder="1" applyAlignment="1">
      <alignment horizontal="center"/>
    </xf>
    <xf numFmtId="0" fontId="7" fillId="20" borderId="57" xfId="0" applyFont="1" applyFill="1" applyBorder="1" applyAlignment="1">
      <alignment horizontal="center" wrapText="1"/>
    </xf>
    <xf numFmtId="0" fontId="0" fillId="0" borderId="7" xfId="0" applyBorder="1" applyAlignment="1">
      <alignment horizontal="left"/>
    </xf>
    <xf numFmtId="0" fontId="0" fillId="0" borderId="1" xfId="0" applyBorder="1" applyAlignment="1">
      <alignment horizontal="left"/>
    </xf>
    <xf numFmtId="0" fontId="0" fillId="0" borderId="41" xfId="0" applyBorder="1" applyAlignment="1">
      <alignment horizontal="left"/>
    </xf>
    <xf numFmtId="0" fontId="0" fillId="0" borderId="15" xfId="0" applyBorder="1" applyAlignment="1">
      <alignment horizontal="left"/>
    </xf>
    <xf numFmtId="0" fontId="0" fillId="8" borderId="7" xfId="0" applyFill="1" applyBorder="1" applyAlignment="1">
      <alignment horizontal="left"/>
    </xf>
    <xf numFmtId="0" fontId="0" fillId="8" borderId="1" xfId="0" applyFill="1" applyBorder="1" applyAlignment="1">
      <alignment horizontal="left"/>
    </xf>
    <xf numFmtId="0" fontId="3" fillId="8" borderId="41" xfId="0" applyFont="1" applyFill="1" applyBorder="1" applyAlignment="1">
      <alignment horizontal="right"/>
    </xf>
    <xf numFmtId="0" fontId="3" fillId="8" borderId="15" xfId="0" applyFont="1" applyFill="1" applyBorder="1" applyAlignment="1">
      <alignment horizontal="right"/>
    </xf>
    <xf numFmtId="0" fontId="0" fillId="0" borderId="5" xfId="0" applyBorder="1" applyAlignment="1">
      <alignment horizontal="left"/>
    </xf>
    <xf numFmtId="0" fontId="0" fillId="0" borderId="0" xfId="0" applyAlignment="1">
      <alignment horizontal="left"/>
    </xf>
    <xf numFmtId="0" fontId="3" fillId="6" borderId="41" xfId="0" applyFont="1" applyFill="1" applyBorder="1" applyAlignment="1">
      <alignment horizontal="left"/>
    </xf>
    <xf numFmtId="0" fontId="3" fillId="6" borderId="15" xfId="0" applyFont="1" applyFill="1" applyBorder="1" applyAlignment="1">
      <alignment horizontal="left"/>
    </xf>
    <xf numFmtId="0" fontId="7" fillId="8" borderId="41" xfId="0" applyFont="1" applyFill="1" applyBorder="1" applyAlignment="1">
      <alignment horizontal="left"/>
    </xf>
    <xf numFmtId="0" fontId="7" fillId="8" borderId="15" xfId="0" applyFont="1" applyFill="1" applyBorder="1" applyAlignment="1">
      <alignment horizontal="left"/>
    </xf>
    <xf numFmtId="0" fontId="0" fillId="0" borderId="42" xfId="0" applyBorder="1" applyAlignment="1">
      <alignment horizontal="left"/>
    </xf>
    <xf numFmtId="0" fontId="0" fillId="0" borderId="43" xfId="0" applyBorder="1" applyAlignment="1">
      <alignment horizontal="left"/>
    </xf>
    <xf numFmtId="0" fontId="7" fillId="7" borderId="2" xfId="0" applyFont="1" applyFill="1" applyBorder="1" applyAlignment="1">
      <alignment horizontal="left"/>
    </xf>
    <xf numFmtId="0" fontId="7" fillId="7" borderId="3" xfId="0" applyFont="1" applyFill="1" applyBorder="1" applyAlignment="1">
      <alignment horizontal="left"/>
    </xf>
    <xf numFmtId="0" fontId="0" fillId="0" borderId="28" xfId="0" applyBorder="1" applyAlignment="1">
      <alignment horizontal="left"/>
    </xf>
    <xf numFmtId="0" fontId="0" fillId="0" borderId="29" xfId="0" applyBorder="1" applyAlignment="1">
      <alignment horizontal="left"/>
    </xf>
    <xf numFmtId="0" fontId="0" fillId="8" borderId="41" xfId="0" applyFill="1" applyBorder="1" applyAlignment="1">
      <alignment horizontal="left"/>
    </xf>
    <xf numFmtId="0" fontId="0" fillId="8" borderId="15" xfId="0" applyFill="1" applyBorder="1" applyAlignment="1">
      <alignment horizontal="left"/>
    </xf>
    <xf numFmtId="0" fontId="0" fillId="0" borderId="44" xfId="0" applyBorder="1" applyAlignment="1">
      <alignment horizontal="left"/>
    </xf>
    <xf numFmtId="0" fontId="0" fillId="0" borderId="31" xfId="0" applyBorder="1" applyAlignment="1">
      <alignment horizontal="left"/>
    </xf>
    <xf numFmtId="0" fontId="0" fillId="0" borderId="32" xfId="0" applyBorder="1" applyAlignment="1">
      <alignment horizontal="left"/>
    </xf>
    <xf numFmtId="164" fontId="0" fillId="0" borderId="22" xfId="0" applyNumberFormat="1" applyBorder="1" applyAlignment="1">
      <alignment horizontal="right"/>
    </xf>
    <xf numFmtId="164" fontId="0" fillId="0" borderId="25" xfId="0" applyNumberFormat="1" applyBorder="1" applyAlignment="1">
      <alignment horizontal="right"/>
    </xf>
    <xf numFmtId="164" fontId="0" fillId="0" borderId="23" xfId="0" applyNumberFormat="1" applyBorder="1" applyAlignment="1">
      <alignment horizontal="right"/>
    </xf>
    <xf numFmtId="0" fontId="0" fillId="0" borderId="28" xfId="0" applyBorder="1" applyAlignment="1">
      <alignment horizontal="center"/>
    </xf>
    <xf numFmtId="0" fontId="0" fillId="0" borderId="29" xfId="0" applyBorder="1" applyAlignment="1">
      <alignment horizontal="center"/>
    </xf>
    <xf numFmtId="0" fontId="0" fillId="0" borderId="9" xfId="0" applyBorder="1" applyAlignment="1">
      <alignment horizontal="left"/>
    </xf>
    <xf numFmtId="0" fontId="0" fillId="0" borderId="10" xfId="0" applyBorder="1" applyAlignment="1">
      <alignment horizontal="left"/>
    </xf>
    <xf numFmtId="0" fontId="0" fillId="0" borderId="42" xfId="0" applyBorder="1" applyAlignment="1">
      <alignment horizontal="center"/>
    </xf>
    <xf numFmtId="0" fontId="0" fillId="0" borderId="43" xfId="0" applyBorder="1" applyAlignment="1">
      <alignment horizontal="center"/>
    </xf>
    <xf numFmtId="0" fontId="0" fillId="0" borderId="14" xfId="0" applyBorder="1" applyAlignment="1">
      <alignment horizontal="left"/>
    </xf>
    <xf numFmtId="0" fontId="0" fillId="0" borderId="41" xfId="0" applyBorder="1" applyAlignment="1">
      <alignment horizontal="center"/>
    </xf>
    <xf numFmtId="0" fontId="0" fillId="0" borderId="14" xfId="0" applyBorder="1" applyAlignment="1">
      <alignment horizontal="center"/>
    </xf>
    <xf numFmtId="0" fontId="3" fillId="6" borderId="7" xfId="0" applyFont="1" applyFill="1" applyBorder="1" applyAlignment="1">
      <alignment horizontal="left"/>
    </xf>
    <xf numFmtId="0" fontId="3" fillId="6" borderId="1" xfId="0" applyFont="1" applyFill="1" applyBorder="1" applyAlignment="1">
      <alignment horizontal="left"/>
    </xf>
    <xf numFmtId="0" fontId="0" fillId="0" borderId="5" xfId="0" applyBorder="1" applyAlignment="1">
      <alignment horizontal="center"/>
    </xf>
    <xf numFmtId="0" fontId="0" fillId="0" borderId="37" xfId="0" applyBorder="1" applyAlignment="1">
      <alignment horizontal="left"/>
    </xf>
    <xf numFmtId="0" fontId="0" fillId="0" borderId="10" xfId="0" applyBorder="1" applyAlignment="1">
      <alignment horizontal="center"/>
    </xf>
    <xf numFmtId="0" fontId="0" fillId="0" borderId="14" xfId="0" applyBorder="1" applyAlignment="1">
      <alignment horizontal="center" vertical="center"/>
    </xf>
    <xf numFmtId="164" fontId="7" fillId="0" borderId="47" xfId="0" applyNumberFormat="1" applyFont="1" applyBorder="1" applyAlignment="1">
      <alignment horizontal="center" vertical="center"/>
    </xf>
    <xf numFmtId="164" fontId="7" fillId="0" borderId="18" xfId="0" applyNumberFormat="1" applyFont="1" applyBorder="1" applyAlignment="1">
      <alignment horizontal="center" vertical="center"/>
    </xf>
    <xf numFmtId="0" fontId="0" fillId="0" borderId="0" xfId="0"/>
    <xf numFmtId="1" fontId="28" fillId="0" borderId="0" xfId="0" applyNumberFormat="1" applyFont="1" applyAlignment="1">
      <alignment horizontal="left" wrapText="1"/>
    </xf>
    <xf numFmtId="0" fontId="0" fillId="0" borderId="0" xfId="0" applyAlignment="1">
      <alignment wrapText="1"/>
    </xf>
    <xf numFmtId="0" fontId="0" fillId="0" borderId="0" xfId="0" applyAlignment="1">
      <alignment horizontal="left" wrapText="1"/>
    </xf>
    <xf numFmtId="0" fontId="28" fillId="0" borderId="0" xfId="0" applyFont="1" applyAlignment="1">
      <alignment horizontal="left" wrapText="1"/>
    </xf>
  </cellXfs>
  <cellStyles count="15">
    <cellStyle name="Comma" xfId="2" builtinId="3"/>
    <cellStyle name="Comma 2" xfId="5" xr:uid="{DB2DBA53-8782-4D4D-A31F-DB47F8039E60}"/>
    <cellStyle name="Comma 3" xfId="7" xr:uid="{50828145-95FB-435F-ADA0-AF2F8966E1DD}"/>
    <cellStyle name="Comma 4" xfId="9" xr:uid="{237F78AC-B04F-41D0-A90C-3659AE82F4BB}"/>
    <cellStyle name="Comma 5" xfId="12" xr:uid="{1AE044AC-6FCC-4BDB-BE56-594CD5FC720D}"/>
    <cellStyle name="Normal" xfId="0" builtinId="0"/>
    <cellStyle name="Normal 2" xfId="3" xr:uid="{07BC4910-5464-41F6-867F-BEC96CBC80BA}"/>
    <cellStyle name="Normal 2 2" xfId="6" xr:uid="{DD8696AC-C4EC-4AD7-9F44-D1C7084DA212}"/>
    <cellStyle name="Normal 2 3" xfId="14" xr:uid="{3E6AC900-4C9D-4AFF-AE7F-CCB3283D7BFC}"/>
    <cellStyle name="Normal 3" xfId="4" xr:uid="{70864507-4E42-4ACF-B70A-7FF597143250}"/>
    <cellStyle name="Normal 4" xfId="8" xr:uid="{575A2AD9-B0F5-4A52-8581-C81D0555FCC9}"/>
    <cellStyle name="Normal 5" xfId="10" xr:uid="{F2E1686F-0731-416D-8030-F571A143041E}"/>
    <cellStyle name="Normal 6" xfId="11" xr:uid="{D8AE1473-D3E3-44ED-A634-E7FB0EC3AC7D}"/>
    <cellStyle name="Normal 7" xfId="13" xr:uid="{1CAFAB46-3229-4F4D-8EEC-45B1F493B57F}"/>
    <cellStyle name="Percent" xfId="1" builtinId="5"/>
  </cellStyles>
  <dxfs count="160">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8" tint="0.79998168889431442"/>
        </patternFill>
      </fill>
    </dxf>
    <dxf>
      <fill>
        <patternFill>
          <bgColor theme="8" tint="0.79998168889431442"/>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EE0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dxf>
    <dxf>
      <font>
        <color rgb="FFC00000"/>
      </font>
      <fill>
        <patternFill>
          <bgColor rgb="FFFFC7CE"/>
        </patternFill>
      </fill>
    </dxf>
    <dxf>
      <font>
        <color theme="9" tint="-0.499984740745262"/>
      </font>
      <fill>
        <patternFill>
          <bgColor rgb="FFE2F6E7"/>
        </patternFill>
      </fill>
    </dxf>
    <dxf>
      <font>
        <color theme="5" tint="-0.499984740745262"/>
      </font>
      <fill>
        <patternFill>
          <bgColor rgb="FFFFEB9C"/>
        </patternFill>
      </fill>
    </dxf>
    <dxf>
      <font>
        <color theme="9" tint="-0.499984740745262"/>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rgb="FFFFEB9C"/>
        </patternFill>
      </fill>
    </dxf>
    <dxf>
      <font>
        <color theme="9" tint="-0.499984740745262"/>
      </font>
      <fill>
        <patternFill>
          <bgColor rgb="FFE2F6E7"/>
        </patternFill>
      </fill>
    </dxf>
    <dxf>
      <font>
        <color rgb="FFC00000"/>
      </font>
      <fill>
        <patternFill>
          <bgColor rgb="FFFFC7CE"/>
        </patternFill>
      </fill>
    </dxf>
    <dxf>
      <font>
        <color theme="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E4E4E4"/>
        </patternFill>
      </fill>
    </dxf>
    <dxf>
      <fill>
        <patternFill>
          <bgColor rgb="FFE4E4E4"/>
        </patternFill>
      </fill>
    </dxf>
    <dxf>
      <fill>
        <patternFill>
          <bgColor rgb="FFE2E2E2"/>
        </patternFill>
      </fill>
    </dxf>
  </dxfs>
  <tableStyles count="3" defaultTableStyle="TableStyleMedium2" defaultPivotStyle="PivotStyleLight16">
    <tableStyle name="Style de tableau 1" pivot="0" count="1" xr9:uid="{11B50CDA-6E26-41CF-8D7D-8B94E9EC6ED4}">
      <tableStyleElement type="secondRowStripe" dxfId="159"/>
    </tableStyle>
    <tableStyle name="Style de tableau 1 2" pivot="0" count="1" xr9:uid="{70675CF0-CCD3-4A17-B4F3-36843C52AB38}">
      <tableStyleElement type="secondRowStripe" dxfId="158"/>
    </tableStyle>
    <tableStyle name="Style de tableau 1 3" pivot="0" count="1" xr9:uid="{B236555E-9478-48C5-98B7-54AB8813CF2E}">
      <tableStyleElement type="secondRowStripe" dxfId="157"/>
    </tableStyle>
  </tableStyles>
  <colors>
    <mruColors>
      <color rgb="FFC6EFCE"/>
      <color rgb="FF9C0006"/>
      <color rgb="FFFEF5F0"/>
      <color rgb="FFFF9999"/>
      <color rgb="FFE2F6E7"/>
      <color rgb="FFC8D6EE"/>
      <color rgb="FFADC1E5"/>
      <color rgb="FF000000"/>
      <color rgb="FFFFCCCC"/>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AF!$D$5</c:f>
              <c:strCache>
                <c:ptCount val="1"/>
                <c:pt idx="0">
                  <c:v>Revenus fiscaux</c:v>
                </c:pt>
              </c:strCache>
            </c:strRef>
          </c:tx>
          <c:spPr>
            <a:ln w="28575" cap="rnd">
              <a:solidFill>
                <a:schemeClr val="accent1"/>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AF!Revenus_fiscaux</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DE88-4C21-8DAE-126CAA755628}"/>
            </c:ext>
          </c:extLst>
        </c:ser>
        <c:ser>
          <c:idx val="1"/>
          <c:order val="1"/>
          <c:tx>
            <c:strRef>
              <c:f>AF!$D$6</c:f>
              <c:strCache>
                <c:ptCount val="1"/>
                <c:pt idx="0">
                  <c:v>Patentes et concessions</c:v>
                </c:pt>
              </c:strCache>
            </c:strRef>
          </c:tx>
          <c:spPr>
            <a:ln w="28575" cap="rnd">
              <a:solidFill>
                <a:schemeClr val="accent2"/>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AF!Patentes_et_concessions</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E88-4C21-8DAE-126CAA755628}"/>
            </c:ext>
          </c:extLst>
        </c:ser>
        <c:ser>
          <c:idx val="2"/>
          <c:order val="2"/>
          <c:tx>
            <c:strRef>
              <c:f>AF!$D$7</c:f>
              <c:strCache>
                <c:ptCount val="1"/>
                <c:pt idx="0">
                  <c:v>Taxes et redevances</c:v>
                </c:pt>
              </c:strCache>
            </c:strRef>
          </c:tx>
          <c:spPr>
            <a:ln w="28575" cap="rnd">
              <a:solidFill>
                <a:schemeClr val="accent3"/>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AF!Taxes_et_redevances</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DE88-4C21-8DAE-126CAA755628}"/>
            </c:ext>
          </c:extLst>
        </c:ser>
        <c:ser>
          <c:idx val="3"/>
          <c:order val="3"/>
          <c:tx>
            <c:strRef>
              <c:f>AF!$D$8</c:f>
              <c:strCache>
                <c:ptCount val="1"/>
                <c:pt idx="0">
                  <c:v>Revenus divers</c:v>
                </c:pt>
              </c:strCache>
            </c:strRef>
          </c:tx>
          <c:spPr>
            <a:ln w="28575" cap="rnd">
              <a:solidFill>
                <a:schemeClr val="accent4"/>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AF!Revenus_divers</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4-DE88-4C21-8DAE-126CAA755628}"/>
            </c:ext>
          </c:extLst>
        </c:ser>
        <c:ser>
          <c:idx val="4"/>
          <c:order val="4"/>
          <c:tx>
            <c:strRef>
              <c:f>AF!$D$9</c:f>
              <c:strCache>
                <c:ptCount val="1"/>
                <c:pt idx="0">
                  <c:v>Prélèvements sur les fonds et financements spéciaux</c:v>
                </c:pt>
              </c:strCache>
            </c:strRef>
          </c:tx>
          <c:spPr>
            <a:ln w="28575" cap="rnd">
              <a:solidFill>
                <a:schemeClr val="accent5"/>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[0]!Prel_Fonds_Fin_Spec</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5-DE88-4C21-8DAE-126CAA755628}"/>
            </c:ext>
          </c:extLst>
        </c:ser>
        <c:ser>
          <c:idx val="5"/>
          <c:order val="5"/>
          <c:tx>
            <c:strRef>
              <c:f>AF!$D$10</c:f>
              <c:strCache>
                <c:ptCount val="1"/>
                <c:pt idx="0">
                  <c:v>Revenus de transfert</c:v>
                </c:pt>
              </c:strCache>
            </c:strRef>
          </c:tx>
          <c:spPr>
            <a:ln w="28575" cap="rnd">
              <a:solidFill>
                <a:schemeClr val="accent6"/>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[0]!Revenus_de_transfert</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1C14-446F-84D5-FAA6807ABDF1}"/>
            </c:ext>
          </c:extLst>
        </c:ser>
        <c:ser>
          <c:idx val="6"/>
          <c:order val="6"/>
          <c:tx>
            <c:strRef>
              <c:f>AF!$D$11</c:f>
              <c:strCache>
                <c:ptCount val="1"/>
                <c:pt idx="0">
                  <c:v>Subventions à redistribuer</c:v>
                </c:pt>
              </c:strCache>
            </c:strRef>
          </c:tx>
          <c:spPr>
            <a:ln w="28575" cap="rnd">
              <a:solidFill>
                <a:schemeClr val="accent1">
                  <a:lumMod val="6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[0]!Subventions_a_redistribuer</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1C14-446F-84D5-FAA6807ABDF1}"/>
            </c:ext>
          </c:extLst>
        </c:ser>
        <c:ser>
          <c:idx val="7"/>
          <c:order val="7"/>
          <c:tx>
            <c:strRef>
              <c:f>AF!$D$12</c:f>
              <c:strCache>
                <c:ptCount val="1"/>
                <c:pt idx="0">
                  <c:v>Charges de personnel</c:v>
                </c:pt>
              </c:strCache>
            </c:strRef>
          </c:tx>
          <c:spPr>
            <a:ln w="28575" cap="rnd">
              <a:solidFill>
                <a:schemeClr val="accent2">
                  <a:lumMod val="6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AF!Charges_de_personnel</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1C14-446F-84D5-FAA6807ABDF1}"/>
            </c:ext>
          </c:extLst>
        </c:ser>
        <c:ser>
          <c:idx val="8"/>
          <c:order val="8"/>
          <c:tx>
            <c:strRef>
              <c:f>AF!$D$13</c:f>
              <c:strCache>
                <c:ptCount val="1"/>
                <c:pt idx="0">
                  <c:v>Charges de biens et services et autres charges d'exploitation</c:v>
                </c:pt>
              </c:strCache>
            </c:strRef>
          </c:tx>
          <c:spPr>
            <a:ln w="28575" cap="rnd">
              <a:solidFill>
                <a:schemeClr val="accent3">
                  <a:lumMod val="6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[0]!Charges_biens_services</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4-1C14-446F-84D5-FAA6807ABDF1}"/>
            </c:ext>
          </c:extLst>
        </c:ser>
        <c:ser>
          <c:idx val="9"/>
          <c:order val="9"/>
          <c:tx>
            <c:strRef>
              <c:f>AF!$D$14</c:f>
              <c:strCache>
                <c:ptCount val="1"/>
                <c:pt idx="0">
                  <c:v>Amortissements du patrimoine administratif</c:v>
                </c:pt>
              </c:strCache>
            </c:strRef>
          </c:tx>
          <c:spPr>
            <a:ln w="28575" cap="rnd">
              <a:solidFill>
                <a:schemeClr val="accent4">
                  <a:lumMod val="6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[0]!Amortissements_PA</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5-1C14-446F-84D5-FAA6807ABDF1}"/>
            </c:ext>
          </c:extLst>
        </c:ser>
        <c:ser>
          <c:idx val="10"/>
          <c:order val="10"/>
          <c:tx>
            <c:strRef>
              <c:f>AF!$D$15</c:f>
              <c:strCache>
                <c:ptCount val="1"/>
                <c:pt idx="0">
                  <c:v>Attributions aux fonds et financements spéciaux</c:v>
                </c:pt>
              </c:strCache>
            </c:strRef>
          </c:tx>
          <c:spPr>
            <a:ln w="28575" cap="rnd">
              <a:solidFill>
                <a:schemeClr val="accent5">
                  <a:lumMod val="6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[0]!Attr_Fonds_Fin_Spec</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6-1C14-446F-84D5-FAA6807ABDF1}"/>
            </c:ext>
          </c:extLst>
        </c:ser>
        <c:ser>
          <c:idx val="11"/>
          <c:order val="11"/>
          <c:tx>
            <c:strRef>
              <c:f>AF!$D$16</c:f>
              <c:strCache>
                <c:ptCount val="1"/>
                <c:pt idx="0">
                  <c:v>Charges de transfert</c:v>
                </c:pt>
              </c:strCache>
            </c:strRef>
          </c:tx>
          <c:spPr>
            <a:ln w="28575" cap="rnd">
              <a:solidFill>
                <a:schemeClr val="accent6">
                  <a:lumMod val="6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[0]!Charges_de_transfert</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7-1C14-446F-84D5-FAA6807ABDF1}"/>
            </c:ext>
          </c:extLst>
        </c:ser>
        <c:ser>
          <c:idx val="12"/>
          <c:order val="12"/>
          <c:tx>
            <c:strRef>
              <c:f>AF!$D$17</c:f>
              <c:strCache>
                <c:ptCount val="1"/>
                <c:pt idx="0">
                  <c:v>Subventions redistribuées</c:v>
                </c:pt>
              </c:strCache>
            </c:strRef>
          </c:tx>
          <c:spPr>
            <a:ln w="28575" cap="rnd">
              <a:solidFill>
                <a:schemeClr val="accent1">
                  <a:lumMod val="80000"/>
                  <a:lumOff val="2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[0]!Subventions_redistribuees</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8-1C14-446F-84D5-FAA6807ABDF1}"/>
            </c:ext>
          </c:extLst>
        </c:ser>
        <c:ser>
          <c:idx val="13"/>
          <c:order val="13"/>
          <c:tx>
            <c:strRef>
              <c:f>AF!$D$19</c:f>
              <c:strCache>
                <c:ptCount val="1"/>
                <c:pt idx="0">
                  <c:v>Revenus financiers</c:v>
                </c:pt>
              </c:strCache>
            </c:strRef>
          </c:tx>
          <c:spPr>
            <a:ln w="28575" cap="rnd">
              <a:solidFill>
                <a:schemeClr val="accent2">
                  <a:lumMod val="80000"/>
                  <a:lumOff val="2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[0]!Revenus_financiers</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9-1C14-446F-84D5-FAA6807ABDF1}"/>
            </c:ext>
          </c:extLst>
        </c:ser>
        <c:ser>
          <c:idx val="14"/>
          <c:order val="14"/>
          <c:tx>
            <c:strRef>
              <c:f>AF!$D$20</c:f>
              <c:strCache>
                <c:ptCount val="1"/>
                <c:pt idx="0">
                  <c:v>Charges financières</c:v>
                </c:pt>
              </c:strCache>
            </c:strRef>
          </c:tx>
          <c:spPr>
            <a:ln w="28575" cap="rnd">
              <a:solidFill>
                <a:schemeClr val="accent3">
                  <a:lumMod val="80000"/>
                  <a:lumOff val="2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[0]!Charges_financieres</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A-1C14-446F-84D5-FAA6807ABDF1}"/>
            </c:ext>
          </c:extLst>
        </c:ser>
        <c:ser>
          <c:idx val="15"/>
          <c:order val="15"/>
          <c:tx>
            <c:strRef>
              <c:f>AF!$D$23</c:f>
              <c:strCache>
                <c:ptCount val="1"/>
                <c:pt idx="0">
                  <c:v>Revenus extraordinaires</c:v>
                </c:pt>
              </c:strCache>
            </c:strRef>
          </c:tx>
          <c:spPr>
            <a:ln w="28575" cap="rnd">
              <a:solidFill>
                <a:schemeClr val="accent4">
                  <a:lumMod val="80000"/>
                  <a:lumOff val="2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[0]!Revenus_extraordinaires</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B-1C14-446F-84D5-FAA6807ABDF1}"/>
            </c:ext>
          </c:extLst>
        </c:ser>
        <c:ser>
          <c:idx val="16"/>
          <c:order val="16"/>
          <c:tx>
            <c:strRef>
              <c:f>AF!$D$24</c:f>
              <c:strCache>
                <c:ptCount val="1"/>
                <c:pt idx="0">
                  <c:v>Charges extraordinaires</c:v>
                </c:pt>
              </c:strCache>
            </c:strRef>
          </c:tx>
          <c:spPr>
            <a:ln w="28575" cap="rnd">
              <a:solidFill>
                <a:schemeClr val="accent5">
                  <a:lumMod val="80000"/>
                  <a:lumOff val="20000"/>
                </a:schemeClr>
              </a:solidFill>
              <a:round/>
            </a:ln>
            <a:effectLst/>
          </c:spPr>
          <c:marker>
            <c:symbol val="none"/>
          </c:marker>
          <c:cat>
            <c:numRef>
              <c:f>AF!$E$4:$I$4</c:f>
              <c:numCache>
                <c:formatCode>General</c:formatCode>
                <c:ptCount val="5"/>
                <c:pt idx="0">
                  <c:v>2020</c:v>
                </c:pt>
                <c:pt idx="1">
                  <c:v>2021</c:v>
                </c:pt>
                <c:pt idx="2">
                  <c:v>2022</c:v>
                </c:pt>
                <c:pt idx="3">
                  <c:v>2023</c:v>
                </c:pt>
                <c:pt idx="4">
                  <c:v>2024</c:v>
                </c:pt>
              </c:numCache>
            </c:numRef>
          </c:cat>
          <c:val>
            <c:numRef>
              <c:f>[0]!Charges_extraordinaires</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C-1C14-446F-84D5-FAA6807ABDF1}"/>
            </c:ext>
          </c:extLst>
        </c:ser>
        <c:dLbls>
          <c:showLegendKey val="0"/>
          <c:showVal val="0"/>
          <c:showCatName val="0"/>
          <c:showSerName val="0"/>
          <c:showPercent val="0"/>
          <c:showBubbleSize val="0"/>
        </c:dLbls>
        <c:smooth val="0"/>
        <c:axId val="363020816"/>
        <c:axId val="363021232"/>
      </c:lineChart>
      <c:catAx>
        <c:axId val="363020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Années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363021232"/>
        <c:crosses val="autoZero"/>
        <c:auto val="1"/>
        <c:lblAlgn val="ctr"/>
        <c:lblOffset val="100"/>
        <c:noMultiLvlLbl val="0"/>
      </c:catAx>
      <c:valAx>
        <c:axId val="363021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CHF</a:t>
                </a:r>
              </a:p>
            </c:rich>
          </c:tx>
          <c:layout>
            <c:manualLayout>
              <c:xMode val="edge"/>
              <c:yMode val="edge"/>
              <c:x val="1.5302864165993904E-2"/>
              <c:y val="0.3844866211942121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3630208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100" b="1" i="0" u="none" strike="noStrike" kern="1200" spc="0" baseline="0">
                <a:solidFill>
                  <a:sysClr val="windowText" lastClr="000000">
                    <a:lumMod val="65000"/>
                    <a:lumOff val="35000"/>
                  </a:sysClr>
                </a:solidFill>
                <a:latin typeface="Arial Narrow" panose="020B0606020202030204" pitchFamily="34" charset="0"/>
                <a:ea typeface="+mn-ea"/>
                <a:cs typeface="+mn-cs"/>
              </a:defRPr>
            </a:pPr>
            <a:r>
              <a:rPr lang="en-US" sz="1100" b="1" i="0" u="none" strike="noStrike" kern="1200" spc="0" baseline="0">
                <a:solidFill>
                  <a:sysClr val="windowText" lastClr="000000">
                    <a:lumMod val="65000"/>
                    <a:lumOff val="35000"/>
                  </a:sysClr>
                </a:solidFill>
                <a:latin typeface="Arial Narrow" panose="020B0606020202030204" pitchFamily="34" charset="0"/>
                <a:ea typeface="+mn-ea"/>
                <a:cs typeface="+mn-cs"/>
              </a:rPr>
              <a:t>Couverture des réserves</a:t>
            </a:r>
          </a:p>
        </c:rich>
      </c:tx>
      <c:overlay val="0"/>
      <c:spPr>
        <a:noFill/>
        <a:ln>
          <a:noFill/>
        </a:ln>
        <a:effectLst/>
      </c:spPr>
      <c:txPr>
        <a:bodyPr rot="0" spcFirstLastPara="1" vertOverflow="ellipsis" vert="horz" wrap="square" anchor="ctr" anchorCtr="1"/>
        <a:lstStyle/>
        <a:p>
          <a:pPr algn="ctr" rtl="0">
            <a:defRPr lang="en-US" sz="1100" b="1" i="0" u="none" strike="noStrike" kern="1200" spc="0" baseline="0">
              <a:solidFill>
                <a:sysClr val="windowText" lastClr="000000">
                  <a:lumMod val="65000"/>
                  <a:lumOff val="35000"/>
                </a:sysClr>
              </a:solidFill>
              <a:latin typeface="Arial Narrow" panose="020B0606020202030204" pitchFamily="34" charset="0"/>
              <a:ea typeface="+mn-ea"/>
              <a:cs typeface="+mn-cs"/>
            </a:defRPr>
          </a:pPr>
          <a:endParaRPr lang="fr-FR"/>
        </a:p>
      </c:txPr>
    </c:title>
    <c:autoTitleDeleted val="0"/>
    <c:plotArea>
      <c:layout/>
      <c:barChart>
        <c:barDir val="col"/>
        <c:grouping val="stacked"/>
        <c:varyColors val="0"/>
        <c:ser>
          <c:idx val="1"/>
          <c:order val="1"/>
          <c:spPr>
            <a:solidFill>
              <a:srgbClr val="FF9999"/>
            </a:solidFill>
            <a:ln>
              <a:noFill/>
            </a:ln>
            <a:effectLst/>
          </c:spPr>
          <c:invertIfNegative val="0"/>
          <c:cat>
            <c:numRef>
              <c:f>'données TBAF'!$M$27:$Q$27</c:f>
              <c:numCache>
                <c:formatCode>General</c:formatCode>
                <c:ptCount val="5"/>
                <c:pt idx="0">
                  <c:v>2020</c:v>
                </c:pt>
                <c:pt idx="1">
                  <c:v>2021</c:v>
                </c:pt>
                <c:pt idx="2">
                  <c:v>2022</c:v>
                </c:pt>
                <c:pt idx="3">
                  <c:v>2023</c:v>
                </c:pt>
                <c:pt idx="4">
                  <c:v>2024</c:v>
                </c:pt>
              </c:numCache>
            </c:numRef>
          </c:cat>
          <c:val>
            <c:numRef>
              <c:f>'données TBAF'!$M$29:$Q$29</c:f>
              <c:numCache>
                <c:formatCode>General</c:formatCode>
                <c:ptCount val="5"/>
                <c:pt idx="0">
                  <c:v>0.8</c:v>
                </c:pt>
                <c:pt idx="1">
                  <c:v>0.8</c:v>
                </c:pt>
                <c:pt idx="2">
                  <c:v>0.8</c:v>
                </c:pt>
                <c:pt idx="3">
                  <c:v>0.8</c:v>
                </c:pt>
                <c:pt idx="4">
                  <c:v>0.8</c:v>
                </c:pt>
              </c:numCache>
            </c:numRef>
          </c:val>
          <c:extLst>
            <c:ext xmlns:c16="http://schemas.microsoft.com/office/drawing/2014/chart" uri="{C3380CC4-5D6E-409C-BE32-E72D297353CC}">
              <c16:uniqueId val="{00000000-9189-4E13-BA3C-C69F5EB92D04}"/>
            </c:ext>
          </c:extLst>
        </c:ser>
        <c:ser>
          <c:idx val="2"/>
          <c:order val="2"/>
          <c:spPr>
            <a:solidFill>
              <a:schemeClr val="accent4"/>
            </a:solidFill>
            <a:ln>
              <a:noFill/>
            </a:ln>
            <a:effectLst/>
          </c:spPr>
          <c:invertIfNegative val="0"/>
          <c:cat>
            <c:numRef>
              <c:f>'données TBAF'!$M$27:$Q$27</c:f>
              <c:numCache>
                <c:formatCode>General</c:formatCode>
                <c:ptCount val="5"/>
                <c:pt idx="0">
                  <c:v>2020</c:v>
                </c:pt>
                <c:pt idx="1">
                  <c:v>2021</c:v>
                </c:pt>
                <c:pt idx="2">
                  <c:v>2022</c:v>
                </c:pt>
                <c:pt idx="3">
                  <c:v>2023</c:v>
                </c:pt>
                <c:pt idx="4">
                  <c:v>2024</c:v>
                </c:pt>
              </c:numCache>
            </c:numRef>
          </c:cat>
          <c:val>
            <c:numRef>
              <c:f>'données TBAF'!$M$30:$Q$30</c:f>
              <c:numCache>
                <c:formatCode>General</c:formatCode>
                <c:ptCount val="5"/>
                <c:pt idx="0">
                  <c:v>0.2</c:v>
                </c:pt>
                <c:pt idx="1">
                  <c:v>0.2</c:v>
                </c:pt>
                <c:pt idx="2">
                  <c:v>0.2</c:v>
                </c:pt>
                <c:pt idx="3">
                  <c:v>0.2</c:v>
                </c:pt>
                <c:pt idx="4">
                  <c:v>0.2</c:v>
                </c:pt>
              </c:numCache>
            </c:numRef>
          </c:val>
          <c:extLst>
            <c:ext xmlns:c16="http://schemas.microsoft.com/office/drawing/2014/chart" uri="{C3380CC4-5D6E-409C-BE32-E72D297353CC}">
              <c16:uniqueId val="{00000001-9189-4E13-BA3C-C69F5EB92D04}"/>
            </c:ext>
          </c:extLst>
        </c:ser>
        <c:ser>
          <c:idx val="3"/>
          <c:order val="3"/>
          <c:spPr>
            <a:solidFill>
              <a:srgbClr val="C6EFCE"/>
            </a:solidFill>
            <a:ln>
              <a:noFill/>
            </a:ln>
            <a:effectLst/>
          </c:spPr>
          <c:invertIfNegative val="0"/>
          <c:cat>
            <c:numRef>
              <c:f>'données TBAF'!$M$27:$Q$27</c:f>
              <c:numCache>
                <c:formatCode>General</c:formatCode>
                <c:ptCount val="5"/>
                <c:pt idx="0">
                  <c:v>2020</c:v>
                </c:pt>
                <c:pt idx="1">
                  <c:v>2021</c:v>
                </c:pt>
                <c:pt idx="2">
                  <c:v>2022</c:v>
                </c:pt>
                <c:pt idx="3">
                  <c:v>2023</c:v>
                </c:pt>
                <c:pt idx="4">
                  <c:v>2024</c:v>
                </c:pt>
              </c:numCache>
            </c:numRef>
          </c:cat>
          <c:val>
            <c:numRef>
              <c:f>'données TBAF'!$M$31:$Q$31</c:f>
              <c:numCache>
                <c:formatCode>General</c:formatCode>
                <c:ptCount val="5"/>
                <c:pt idx="0">
                  <c:v>4</c:v>
                </c:pt>
                <c:pt idx="1">
                  <c:v>4</c:v>
                </c:pt>
                <c:pt idx="2">
                  <c:v>4</c:v>
                </c:pt>
                <c:pt idx="3">
                  <c:v>4</c:v>
                </c:pt>
                <c:pt idx="4">
                  <c:v>4</c:v>
                </c:pt>
              </c:numCache>
            </c:numRef>
          </c:val>
          <c:extLst>
            <c:ext xmlns:c16="http://schemas.microsoft.com/office/drawing/2014/chart" uri="{C3380CC4-5D6E-409C-BE32-E72D297353CC}">
              <c16:uniqueId val="{00000002-9189-4E13-BA3C-C69F5EB92D04}"/>
            </c:ext>
          </c:extLst>
        </c:ser>
        <c:dLbls>
          <c:showLegendKey val="0"/>
          <c:showVal val="0"/>
          <c:showCatName val="0"/>
          <c:showSerName val="0"/>
          <c:showPercent val="0"/>
          <c:showBubbleSize val="0"/>
        </c:dLbls>
        <c:gapWidth val="150"/>
        <c:overlap val="100"/>
        <c:axId val="862628640"/>
        <c:axId val="862630608"/>
      </c:barChart>
      <c:scatterChart>
        <c:scatterStyle val="lineMarker"/>
        <c:varyColors val="0"/>
        <c:ser>
          <c:idx val="0"/>
          <c:order val="0"/>
          <c:spPr>
            <a:ln w="19050" cap="rnd">
              <a:solidFill>
                <a:schemeClr val="accent1"/>
              </a:solidFill>
              <a:round/>
            </a:ln>
            <a:effectLst/>
          </c:spPr>
          <c:marker>
            <c:symbol val="circle"/>
            <c:size val="5"/>
            <c:spPr>
              <a:solidFill>
                <a:srgbClr val="000000"/>
              </a:solidFill>
              <a:ln w="9525">
                <a:solidFill>
                  <a:sysClr val="windowText" lastClr="000000"/>
                </a:solidFill>
              </a:ln>
              <a:effectLst/>
            </c:spPr>
          </c:marker>
          <c:yVal>
            <c:numRef>
              <c:f>'données TBAF'!$M$28:$Q$28</c:f>
              <c:numCache>
                <c:formatCode>_(* #,##0.00_);_(* \(#,##0.00\);_(* "-"??_);_(@_)</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3-9189-4E13-BA3C-C69F5EB92D04}"/>
            </c:ext>
          </c:extLst>
        </c:ser>
        <c:dLbls>
          <c:showLegendKey val="0"/>
          <c:showVal val="0"/>
          <c:showCatName val="0"/>
          <c:showSerName val="0"/>
          <c:showPercent val="0"/>
          <c:showBubbleSize val="0"/>
        </c:dLbls>
        <c:axId val="862628640"/>
        <c:axId val="862630608"/>
      </c:scatterChart>
      <c:catAx>
        <c:axId val="862628640"/>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2630608"/>
        <c:crosses val="autoZero"/>
        <c:auto val="1"/>
        <c:lblAlgn val="ctr"/>
        <c:lblOffset val="100"/>
        <c:tickMarkSkip val="1"/>
        <c:noMultiLvlLbl val="0"/>
      </c:catAx>
      <c:valAx>
        <c:axId val="862630608"/>
        <c:scaling>
          <c:orientation val="minMax"/>
        </c:scaling>
        <c:delete val="0"/>
        <c:axPos val="l"/>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862628640"/>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fr-CH" sz="1100" b="1" i="0" u="none" strike="noStrike" kern="1200" spc="0" baseline="0">
                <a:solidFill>
                  <a:sysClr val="windowText" lastClr="000000">
                    <a:lumMod val="65000"/>
                    <a:lumOff val="35000"/>
                  </a:sysClr>
                </a:solidFill>
                <a:latin typeface="Arial Narrow" panose="020B0606020202030204" pitchFamily="34" charset="0"/>
                <a:ea typeface="+mn-ea"/>
                <a:cs typeface="+mn-cs"/>
              </a:defRPr>
            </a:pPr>
            <a:r>
              <a:rPr lang="fr-CH" sz="1100" b="1" i="0" u="none" strike="noStrike" kern="1200" spc="0" baseline="0">
                <a:solidFill>
                  <a:sysClr val="windowText" lastClr="000000">
                    <a:lumMod val="65000"/>
                    <a:lumOff val="35000"/>
                  </a:sysClr>
                </a:solidFill>
                <a:latin typeface="Arial Narrow" panose="020B0606020202030204" pitchFamily="34" charset="0"/>
                <a:ea typeface="+mn-ea"/>
                <a:cs typeface="+mn-cs"/>
              </a:rPr>
              <a:t>Plafond d'endettement - Capacité économique d'endettement (CEE)</a:t>
            </a:r>
          </a:p>
        </c:rich>
      </c:tx>
      <c:overlay val="0"/>
      <c:spPr>
        <a:noFill/>
        <a:ln>
          <a:noFill/>
        </a:ln>
        <a:effectLst/>
      </c:spPr>
      <c:txPr>
        <a:bodyPr rot="0" spcFirstLastPara="1" vertOverflow="ellipsis" vert="horz" wrap="square" anchor="ctr" anchorCtr="1"/>
        <a:lstStyle/>
        <a:p>
          <a:pPr algn="ctr" rtl="0">
            <a:defRPr lang="fr-CH" sz="1100" b="1" i="0" u="none" strike="noStrike" kern="1200" spc="0" baseline="0">
              <a:solidFill>
                <a:sysClr val="windowText" lastClr="000000">
                  <a:lumMod val="65000"/>
                  <a:lumOff val="35000"/>
                </a:sysClr>
              </a:solidFill>
              <a:latin typeface="Arial Narrow" panose="020B0606020202030204" pitchFamily="34" charset="0"/>
              <a:ea typeface="+mn-ea"/>
              <a:cs typeface="+mn-cs"/>
            </a:defRPr>
          </a:pPr>
          <a:endParaRPr lang="fr-FR"/>
        </a:p>
      </c:txPr>
    </c:title>
    <c:autoTitleDeleted val="0"/>
    <c:plotArea>
      <c:layout/>
      <c:barChart>
        <c:barDir val="col"/>
        <c:grouping val="stacked"/>
        <c:varyColors val="0"/>
        <c:ser>
          <c:idx val="3"/>
          <c:order val="0"/>
          <c:tx>
            <c:strRef>
              <c:f>'données TBAF'!$M$25</c:f>
              <c:strCache>
                <c:ptCount val="1"/>
                <c:pt idx="0">
                  <c:v>Quotité 250%</c:v>
                </c:pt>
              </c:strCache>
            </c:strRef>
          </c:tx>
          <c:spPr>
            <a:solidFill>
              <a:schemeClr val="accent1"/>
            </a:solidFill>
            <a:ln>
              <a:solidFill>
                <a:schemeClr val="bg1">
                  <a:lumMod val="50000"/>
                </a:schemeClr>
              </a:solidFill>
            </a:ln>
            <a:effectLst/>
          </c:spPr>
          <c:invertIfNegative val="0"/>
          <c:val>
            <c:numRef>
              <c:f>'données TBAF'!$N$25</c:f>
              <c:numCache>
                <c:formatCode>#,##0</c:formatCode>
                <c:ptCount val="1"/>
                <c:pt idx="0">
                  <c:v>0</c:v>
                </c:pt>
              </c:numCache>
            </c:numRef>
          </c:val>
          <c:extLst>
            <c:ext xmlns:c16="http://schemas.microsoft.com/office/drawing/2014/chart" uri="{C3380CC4-5D6E-409C-BE32-E72D297353CC}">
              <c16:uniqueId val="{00000000-F21F-4E56-B4E8-AF3F25550C5F}"/>
            </c:ext>
          </c:extLst>
        </c:ser>
        <c:ser>
          <c:idx val="2"/>
          <c:order val="1"/>
          <c:tx>
            <c:strRef>
              <c:f>'données TBAF'!$M$24</c:f>
              <c:strCache>
                <c:ptCount val="1"/>
                <c:pt idx="0">
                  <c:v>Quotité 250%</c:v>
                </c:pt>
              </c:strCache>
            </c:strRef>
          </c:tx>
          <c:spPr>
            <a:solidFill>
              <a:schemeClr val="accent1">
                <a:lumMod val="60000"/>
                <a:lumOff val="40000"/>
              </a:schemeClr>
            </a:solidFill>
            <a:ln>
              <a:solidFill>
                <a:schemeClr val="bg1">
                  <a:lumMod val="50000"/>
                </a:schemeClr>
              </a:solidFill>
            </a:ln>
            <a:effectLst/>
          </c:spPr>
          <c:invertIfNegative val="0"/>
          <c:val>
            <c:numRef>
              <c:f>'données TBAF'!$N$24</c:f>
              <c:numCache>
                <c:formatCode>#,##0</c:formatCode>
                <c:ptCount val="1"/>
                <c:pt idx="0">
                  <c:v>0</c:v>
                </c:pt>
              </c:numCache>
            </c:numRef>
          </c:val>
          <c:extLst>
            <c:ext xmlns:c16="http://schemas.microsoft.com/office/drawing/2014/chart" uri="{C3380CC4-5D6E-409C-BE32-E72D297353CC}">
              <c16:uniqueId val="{00000001-F21F-4E56-B4E8-AF3F25550C5F}"/>
            </c:ext>
          </c:extLst>
        </c:ser>
        <c:ser>
          <c:idx val="1"/>
          <c:order val="2"/>
          <c:tx>
            <c:strRef>
              <c:f>'données TBAF'!$M$23</c:f>
              <c:strCache>
                <c:ptCount val="1"/>
                <c:pt idx="0">
                  <c:v>Quotité 250%</c:v>
                </c:pt>
              </c:strCache>
            </c:strRef>
          </c:tx>
          <c:spPr>
            <a:solidFill>
              <a:schemeClr val="accent1">
                <a:lumMod val="20000"/>
                <a:lumOff val="80000"/>
              </a:schemeClr>
            </a:solidFill>
            <a:ln>
              <a:solidFill>
                <a:schemeClr val="bg1">
                  <a:lumMod val="50000"/>
                </a:schemeClr>
              </a:solidFill>
            </a:ln>
            <a:effectLst/>
          </c:spPr>
          <c:invertIfNegative val="0"/>
          <c:val>
            <c:numRef>
              <c:f>'données TBAF'!$N$23</c:f>
              <c:numCache>
                <c:formatCode>#,##0</c:formatCode>
                <c:ptCount val="1"/>
                <c:pt idx="0">
                  <c:v>0</c:v>
                </c:pt>
              </c:numCache>
            </c:numRef>
          </c:val>
          <c:extLst>
            <c:ext xmlns:c16="http://schemas.microsoft.com/office/drawing/2014/chart" uri="{C3380CC4-5D6E-409C-BE32-E72D297353CC}">
              <c16:uniqueId val="{00000002-F21F-4E56-B4E8-AF3F25550C5F}"/>
            </c:ext>
          </c:extLst>
        </c:ser>
        <c:ser>
          <c:idx val="0"/>
          <c:order val="3"/>
          <c:tx>
            <c:strRef>
              <c:f>'données TBAF'!$M$22</c:f>
              <c:strCache>
                <c:ptCount val="1"/>
                <c:pt idx="0">
                  <c:v>Quotité 250%</c:v>
                </c:pt>
              </c:strCache>
            </c:strRef>
          </c:tx>
          <c:spPr>
            <a:pattFill prst="wdDnDiag">
              <a:fgClr>
                <a:schemeClr val="accent1">
                  <a:lumMod val="20000"/>
                  <a:lumOff val="80000"/>
                </a:schemeClr>
              </a:fgClr>
              <a:bgClr>
                <a:schemeClr val="bg1"/>
              </a:bgClr>
            </a:pattFill>
            <a:ln>
              <a:solidFill>
                <a:schemeClr val="bg1">
                  <a:lumMod val="50000"/>
                </a:schemeClr>
              </a:solidFill>
            </a:ln>
            <a:effectLst/>
          </c:spPr>
          <c:invertIfNegative val="0"/>
          <c:val>
            <c:numRef>
              <c:f>'données TBAF'!$N$22</c:f>
              <c:numCache>
                <c:formatCode>#,##0</c:formatCode>
                <c:ptCount val="1"/>
                <c:pt idx="0">
                  <c:v>0</c:v>
                </c:pt>
              </c:numCache>
            </c:numRef>
          </c:val>
          <c:extLst>
            <c:ext xmlns:c16="http://schemas.microsoft.com/office/drawing/2014/chart" uri="{C3380CC4-5D6E-409C-BE32-E72D297353CC}">
              <c16:uniqueId val="{00000003-F21F-4E56-B4E8-AF3F25550C5F}"/>
            </c:ext>
          </c:extLst>
        </c:ser>
        <c:dLbls>
          <c:showLegendKey val="0"/>
          <c:showVal val="0"/>
          <c:showCatName val="0"/>
          <c:showSerName val="0"/>
          <c:showPercent val="0"/>
          <c:showBubbleSize val="0"/>
        </c:dLbls>
        <c:gapWidth val="150"/>
        <c:overlap val="100"/>
        <c:axId val="684459112"/>
        <c:axId val="684464360"/>
      </c:barChart>
      <c:catAx>
        <c:axId val="684459112"/>
        <c:scaling>
          <c:orientation val="minMax"/>
        </c:scaling>
        <c:delete val="1"/>
        <c:axPos val="b"/>
        <c:numFmt formatCode="General" sourceLinked="1"/>
        <c:majorTickMark val="none"/>
        <c:minorTickMark val="none"/>
        <c:tickLblPos val="nextTo"/>
        <c:crossAx val="684464360"/>
        <c:crosses val="autoZero"/>
        <c:auto val="1"/>
        <c:lblAlgn val="ctr"/>
        <c:lblOffset val="100"/>
        <c:noMultiLvlLbl val="0"/>
      </c:catAx>
      <c:valAx>
        <c:axId val="684464360"/>
        <c:scaling>
          <c:orientation val="minMax"/>
        </c:scaling>
        <c:delete val="0"/>
        <c:axPos val="l"/>
        <c:numFmt formatCode="#,##0" sourceLinked="1"/>
        <c:majorTickMark val="cross"/>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84459112"/>
        <c:crosses val="autoZero"/>
        <c:crossBetween val="between"/>
      </c:valAx>
      <c:spPr>
        <a:noFill/>
        <a:ln>
          <a:noFill/>
        </a:ln>
        <a:effectLst/>
      </c:spPr>
    </c:plotArea>
    <c:legend>
      <c:legendPos val="r"/>
      <c:layout>
        <c:manualLayout>
          <c:xMode val="edge"/>
          <c:yMode val="edge"/>
          <c:x val="0.74520647183253041"/>
          <c:y val="0.40611114258199738"/>
          <c:w val="0.23323018584941033"/>
          <c:h val="0.231342736834154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Narrow" panose="020B0606020202030204" pitchFamily="34" charset="0"/>
                <a:ea typeface="+mn-ea"/>
                <a:cs typeface="+mn-cs"/>
              </a:defRPr>
            </a:pPr>
            <a:r>
              <a:rPr lang="fr-CH" sz="1100" b="1"/>
              <a:t>Capacité économique</a:t>
            </a:r>
            <a:r>
              <a:rPr lang="fr-CH" sz="1100" b="1" baseline="0"/>
              <a:t> d'endettement et dette nette</a:t>
            </a:r>
            <a:endParaRPr lang="fr-CH" sz="1100" b="1"/>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Narrow" panose="020B0606020202030204" pitchFamily="34" charset="0"/>
              <a:ea typeface="+mn-ea"/>
              <a:cs typeface="+mn-cs"/>
            </a:defRPr>
          </a:pPr>
          <a:endParaRPr lang="fr-CH"/>
        </a:p>
      </c:txPr>
    </c:title>
    <c:autoTitleDeleted val="0"/>
    <c:plotArea>
      <c:layout>
        <c:manualLayout>
          <c:layoutTarget val="inner"/>
          <c:xMode val="edge"/>
          <c:yMode val="edge"/>
          <c:x val="0.21732037037037036"/>
          <c:y val="0.15256767146530922"/>
          <c:w val="0.72241913580246908"/>
          <c:h val="0.54263821860977057"/>
        </c:manualLayout>
      </c:layout>
      <c:lineChart>
        <c:grouping val="standard"/>
        <c:varyColors val="0"/>
        <c:ser>
          <c:idx val="0"/>
          <c:order val="0"/>
          <c:tx>
            <c:strRef>
              <c:f>'données TBAF'!$A$18</c:f>
              <c:strCache>
                <c:ptCount val="1"/>
                <c:pt idx="0">
                  <c:v>Capacité économique d'endettement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'données TBAF'!$B$2:$F$2</c:f>
              <c:numCache>
                <c:formatCode>General</c:formatCode>
                <c:ptCount val="5"/>
                <c:pt idx="0">
                  <c:v>2020</c:v>
                </c:pt>
                <c:pt idx="1">
                  <c:v>2021</c:v>
                </c:pt>
                <c:pt idx="2">
                  <c:v>2022</c:v>
                </c:pt>
                <c:pt idx="3">
                  <c:v>2023</c:v>
                </c:pt>
                <c:pt idx="4">
                  <c:v>2024</c:v>
                </c:pt>
              </c:numCache>
            </c:numRef>
          </c:cat>
          <c:val>
            <c:numRef>
              <c:f>'données TBAF'!$B$18:$F$18</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8787-4110-A5D5-C42173834FD8}"/>
            </c:ext>
          </c:extLst>
        </c:ser>
        <c:ser>
          <c:idx val="1"/>
          <c:order val="1"/>
          <c:tx>
            <c:strRef>
              <c:f>'données TBAF'!$A$17</c:f>
              <c:strCache>
                <c:ptCount val="1"/>
                <c:pt idx="0">
                  <c:v>Dette nette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'données TBAF'!$B$2:$F$2</c:f>
              <c:numCache>
                <c:formatCode>General</c:formatCode>
                <c:ptCount val="5"/>
                <c:pt idx="0">
                  <c:v>2020</c:v>
                </c:pt>
                <c:pt idx="1">
                  <c:v>2021</c:v>
                </c:pt>
                <c:pt idx="2">
                  <c:v>2022</c:v>
                </c:pt>
                <c:pt idx="3">
                  <c:v>2023</c:v>
                </c:pt>
                <c:pt idx="4">
                  <c:v>2024</c:v>
                </c:pt>
              </c:numCache>
            </c:numRef>
          </c:cat>
          <c:val>
            <c:numRef>
              <c:f>'données TBAF'!$B$17:$F$17</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8787-4110-A5D5-C42173834FD8}"/>
            </c:ext>
          </c:extLst>
        </c:ser>
        <c:dLbls>
          <c:showLegendKey val="0"/>
          <c:showVal val="0"/>
          <c:showCatName val="0"/>
          <c:showSerName val="0"/>
          <c:showPercent val="0"/>
          <c:showBubbleSize val="0"/>
        </c:dLbls>
        <c:marker val="1"/>
        <c:smooth val="0"/>
        <c:axId val="1783674000"/>
        <c:axId val="1783671920"/>
      </c:lineChart>
      <c:catAx>
        <c:axId val="178367400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i="1"/>
                  <a:t>Années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783671920"/>
        <c:crosses val="autoZero"/>
        <c:auto val="1"/>
        <c:lblAlgn val="ctr"/>
        <c:lblOffset val="100"/>
        <c:noMultiLvlLbl val="0"/>
      </c:catAx>
      <c:valAx>
        <c:axId val="1783671920"/>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7836740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fr-FR"/>
    </a:p>
  </c:txPr>
  <c:printSettings>
    <c:headerFooter>
      <c:oddFooter>&amp;L&amp;8Fichier d'analyse réalisé par l'UCV
conseils@ucv.ch&amp;C&amp;G</c:oddFooter>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Financement des investissements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CH"/>
        </a:p>
      </c:txPr>
    </c:title>
    <c:autoTitleDeleted val="0"/>
    <c:plotArea>
      <c:layout/>
      <c:barChart>
        <c:barDir val="col"/>
        <c:grouping val="clustered"/>
        <c:varyColors val="0"/>
        <c:ser>
          <c:idx val="0"/>
          <c:order val="0"/>
          <c:tx>
            <c:v>Dépenses d'investissementt</c:v>
          </c:tx>
          <c:spPr>
            <a:gradFill>
              <a:gsLst>
                <a:gs pos="0">
                  <a:schemeClr val="accent2">
                    <a:lumMod val="20000"/>
                    <a:lumOff val="80000"/>
                  </a:schemeClr>
                </a:gs>
                <a:gs pos="33000">
                  <a:schemeClr val="accent2">
                    <a:lumMod val="40000"/>
                    <a:lumOff val="60000"/>
                  </a:schemeClr>
                </a:gs>
                <a:gs pos="71000">
                  <a:schemeClr val="accent2">
                    <a:lumMod val="75000"/>
                  </a:schemeClr>
                </a:gs>
                <a:gs pos="100000">
                  <a:schemeClr val="accent2">
                    <a:lumMod val="50000"/>
                  </a:schemeClr>
                </a:gs>
              </a:gsLst>
              <a:lin ang="5400000" scaled="1"/>
            </a:gradFill>
            <a:ln>
              <a:noFill/>
            </a:ln>
            <a:effectLst/>
          </c:spPr>
          <c:invertIfNegative val="0"/>
          <c:cat>
            <c:numRef>
              <c:f>AF!$E$4:$I$4</c:f>
              <c:numCache>
                <c:formatCode>General</c:formatCode>
                <c:ptCount val="5"/>
                <c:pt idx="0">
                  <c:v>2020</c:v>
                </c:pt>
                <c:pt idx="1">
                  <c:v>2021</c:v>
                </c:pt>
                <c:pt idx="2">
                  <c:v>2022</c:v>
                </c:pt>
                <c:pt idx="3">
                  <c:v>2023</c:v>
                </c:pt>
                <c:pt idx="4">
                  <c:v>2024</c:v>
                </c:pt>
              </c:numCache>
            </c:numRef>
          </c:cat>
          <c:val>
            <c:numRef>
              <c:f>'données TBAF'!$B$27:$F$27</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0-AAC4-4A84-8D5F-9042B447E052}"/>
            </c:ext>
          </c:extLst>
        </c:ser>
        <c:ser>
          <c:idx val="1"/>
          <c:order val="1"/>
          <c:tx>
            <c:v>Recette d'investissement</c:v>
          </c:tx>
          <c:spPr>
            <a:gradFill>
              <a:gsLst>
                <a:gs pos="0">
                  <a:schemeClr val="accent3">
                    <a:lumMod val="40000"/>
                    <a:lumOff val="60000"/>
                  </a:schemeClr>
                </a:gs>
                <a:gs pos="33000">
                  <a:schemeClr val="accent3">
                    <a:lumMod val="60000"/>
                    <a:lumOff val="40000"/>
                  </a:schemeClr>
                </a:gs>
                <a:gs pos="71000">
                  <a:schemeClr val="accent3">
                    <a:lumMod val="75000"/>
                  </a:schemeClr>
                </a:gs>
                <a:gs pos="100000">
                  <a:schemeClr val="accent3">
                    <a:lumMod val="50000"/>
                  </a:schemeClr>
                </a:gs>
              </a:gsLst>
              <a:lin ang="5400000" scaled="1"/>
            </a:gradFill>
            <a:ln>
              <a:noFill/>
            </a:ln>
            <a:effectLst/>
          </c:spPr>
          <c:invertIfNegative val="0"/>
          <c:cat>
            <c:numRef>
              <c:f>AF!$E$4:$I$4</c:f>
              <c:numCache>
                <c:formatCode>General</c:formatCode>
                <c:ptCount val="5"/>
                <c:pt idx="0">
                  <c:v>2020</c:v>
                </c:pt>
                <c:pt idx="1">
                  <c:v>2021</c:v>
                </c:pt>
                <c:pt idx="2">
                  <c:v>2022</c:v>
                </c:pt>
                <c:pt idx="3">
                  <c:v>2023</c:v>
                </c:pt>
                <c:pt idx="4">
                  <c:v>2024</c:v>
                </c:pt>
              </c:numCache>
            </c:numRef>
          </c:cat>
          <c:val>
            <c:numRef>
              <c:f>'données TBAF'!$B$26:$F$26</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1-AAC4-4A84-8D5F-9042B447E052}"/>
            </c:ext>
          </c:extLst>
        </c:ser>
        <c:dLbls>
          <c:showLegendKey val="0"/>
          <c:showVal val="0"/>
          <c:showCatName val="0"/>
          <c:showSerName val="0"/>
          <c:showPercent val="0"/>
          <c:showBubbleSize val="0"/>
        </c:dLbls>
        <c:gapWidth val="150"/>
        <c:axId val="297897807"/>
        <c:axId val="297893007"/>
      </c:barChart>
      <c:lineChart>
        <c:grouping val="standard"/>
        <c:varyColors val="0"/>
        <c:ser>
          <c:idx val="2"/>
          <c:order val="2"/>
          <c:tx>
            <c:v>Marge d'autofinancement</c:v>
          </c:tx>
          <c:spPr>
            <a:ln w="28575" cap="rnd">
              <a:solidFill>
                <a:srgbClr val="00B050"/>
              </a:solidFill>
              <a:round/>
            </a:ln>
            <a:effectLst/>
          </c:spPr>
          <c:marker>
            <c:symbol val="none"/>
          </c:marker>
          <c:cat>
            <c:multiLvlStrRef>
              <c:f>AF!$E$30:$I$30</c:f>
              <c:extLst xmlns:c15="http://schemas.microsoft.com/office/drawing/2012/chart"/>
            </c:multiLvlStrRef>
          </c:cat>
          <c:val>
            <c:numRef>
              <c:f>'données TBAF'!$B$11:$F$11</c:f>
              <c:numCache>
                <c:formatCode>#\,##0_ ;[Red]\-#\,##0\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AAC4-4A84-8D5F-9042B447E052}"/>
            </c:ext>
          </c:extLst>
        </c:ser>
        <c:dLbls>
          <c:showLegendKey val="0"/>
          <c:showVal val="0"/>
          <c:showCatName val="0"/>
          <c:showSerName val="0"/>
          <c:showPercent val="0"/>
          <c:showBubbleSize val="0"/>
        </c:dLbls>
        <c:marker val="1"/>
        <c:smooth val="0"/>
        <c:axId val="297897807"/>
        <c:axId val="297893007"/>
      </c:lineChart>
      <c:catAx>
        <c:axId val="297897807"/>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97893007"/>
        <c:crosses val="autoZero"/>
        <c:auto val="1"/>
        <c:lblAlgn val="ctr"/>
        <c:lblOffset val="100"/>
        <c:noMultiLvlLbl val="0"/>
      </c:catAx>
      <c:valAx>
        <c:axId val="29789300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97897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Indicateurs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3"/>
          <c:order val="0"/>
          <c:spPr>
            <a:solidFill>
              <a:schemeClr val="accent6">
                <a:lumMod val="40000"/>
                <a:lumOff val="60000"/>
              </a:schemeClr>
            </a:solidFill>
            <a:ln>
              <a:solidFill>
                <a:schemeClr val="bg1">
                  <a:lumMod val="50000"/>
                </a:schemeClr>
              </a:solidFill>
            </a:ln>
            <a:effectLst/>
          </c:spPr>
          <c:cat>
            <c:multiLvlStrRef>
              <c:f>'données TBAF'!$K$36:$M$43</c:f>
              <c:multiLvlStrCache>
                <c:ptCount val="8"/>
                <c:lvl>
                  <c:pt idx="0">
                    <c:v>RC/CHC</c:v>
                  </c:pt>
                  <c:pt idx="1">
                    <c:v>MA/RC</c:v>
                  </c:pt>
                  <c:pt idx="2">
                    <c:v>MA/DNI</c:v>
                  </c:pt>
                  <c:pt idx="3">
                    <c:v>DI/DT</c:v>
                  </c:pt>
                  <c:pt idx="4">
                    <c:v>DB/RC</c:v>
                  </c:pt>
                  <c:pt idx="5">
                    <c:v>IN/RC</c:v>
                  </c:pt>
                  <c:pt idx="6">
                    <c:v>CF/RC</c:v>
                  </c:pt>
                  <c:pt idx="7">
                    <c:v>DN/RFC</c:v>
                  </c:pt>
                </c:lvl>
                <c:lvl>
                  <c:pt idx="0">
                    <c:v>Degré de couverture des charges</c:v>
                  </c:pt>
                  <c:pt idx="1">
                    <c:v>Taux d'autofinancement</c:v>
                  </c:pt>
                  <c:pt idx="2">
                    <c:v>Degré d'autofinancement</c:v>
                  </c:pt>
                  <c:pt idx="3">
                    <c:v>Proportion des investissements</c:v>
                  </c:pt>
                  <c:pt idx="4">
                    <c:v>Dette brute par rapport aux revenus</c:v>
                  </c:pt>
                  <c:pt idx="5">
                    <c:v>Part des charges d'intérêts</c:v>
                  </c:pt>
                  <c:pt idx="6">
                    <c:v>Part du service de la dette</c:v>
                  </c:pt>
                  <c:pt idx="7">
                    <c:v>Taux d'endettement net</c:v>
                  </c:pt>
                </c:lvl>
              </c:multiLvlStrCache>
            </c:multiLvlStrRef>
          </c:cat>
          <c:val>
            <c:numRef>
              <c:f>'données TBAF'!$R$36:$R$43</c:f>
              <c:numCache>
                <c:formatCode>General</c:formatCode>
                <c:ptCount val="8"/>
                <c:pt idx="0">
                  <c:v>100</c:v>
                </c:pt>
                <c:pt idx="1">
                  <c:v>100</c:v>
                </c:pt>
                <c:pt idx="2">
                  <c:v>100</c:v>
                </c:pt>
                <c:pt idx="3">
                  <c:v>100</c:v>
                </c:pt>
                <c:pt idx="4">
                  <c:v>100</c:v>
                </c:pt>
                <c:pt idx="5">
                  <c:v>100</c:v>
                </c:pt>
                <c:pt idx="6">
                  <c:v>100</c:v>
                </c:pt>
                <c:pt idx="7">
                  <c:v>100</c:v>
                </c:pt>
              </c:numCache>
            </c:numRef>
          </c:val>
          <c:extLst>
            <c:ext xmlns:c16="http://schemas.microsoft.com/office/drawing/2014/chart" uri="{C3380CC4-5D6E-409C-BE32-E72D297353CC}">
              <c16:uniqueId val="{00000000-D8C8-4A0F-B4C3-CD01158B5496}"/>
            </c:ext>
          </c:extLst>
        </c:ser>
        <c:ser>
          <c:idx val="2"/>
          <c:order val="1"/>
          <c:spPr>
            <a:solidFill>
              <a:schemeClr val="accent6">
                <a:lumMod val="20000"/>
                <a:lumOff val="80000"/>
              </a:schemeClr>
            </a:solidFill>
            <a:ln>
              <a:solidFill>
                <a:schemeClr val="bg1">
                  <a:lumMod val="50000"/>
                </a:schemeClr>
              </a:solidFill>
            </a:ln>
            <a:effectLst/>
          </c:spPr>
          <c:cat>
            <c:multiLvlStrRef>
              <c:f>'données TBAF'!$K$36:$M$43</c:f>
              <c:multiLvlStrCache>
                <c:ptCount val="8"/>
                <c:lvl>
                  <c:pt idx="0">
                    <c:v>RC/CHC</c:v>
                  </c:pt>
                  <c:pt idx="1">
                    <c:v>MA/RC</c:v>
                  </c:pt>
                  <c:pt idx="2">
                    <c:v>MA/DNI</c:v>
                  </c:pt>
                  <c:pt idx="3">
                    <c:v>DI/DT</c:v>
                  </c:pt>
                  <c:pt idx="4">
                    <c:v>DB/RC</c:v>
                  </c:pt>
                  <c:pt idx="5">
                    <c:v>IN/RC</c:v>
                  </c:pt>
                  <c:pt idx="6">
                    <c:v>CF/RC</c:v>
                  </c:pt>
                  <c:pt idx="7">
                    <c:v>DN/RFC</c:v>
                  </c:pt>
                </c:lvl>
                <c:lvl>
                  <c:pt idx="0">
                    <c:v>Degré de couverture des charges</c:v>
                  </c:pt>
                  <c:pt idx="1">
                    <c:v>Taux d'autofinancement</c:v>
                  </c:pt>
                  <c:pt idx="2">
                    <c:v>Degré d'autofinancement</c:v>
                  </c:pt>
                  <c:pt idx="3">
                    <c:v>Proportion des investissements</c:v>
                  </c:pt>
                  <c:pt idx="4">
                    <c:v>Dette brute par rapport aux revenus</c:v>
                  </c:pt>
                  <c:pt idx="5">
                    <c:v>Part des charges d'intérêts</c:v>
                  </c:pt>
                  <c:pt idx="6">
                    <c:v>Part du service de la dette</c:v>
                  </c:pt>
                  <c:pt idx="7">
                    <c:v>Taux d'endettement net</c:v>
                  </c:pt>
                </c:lvl>
              </c:multiLvlStrCache>
            </c:multiLvlStrRef>
          </c:cat>
          <c:val>
            <c:numRef>
              <c:f>'données TBAF'!$Q$36:$Q$43</c:f>
              <c:numCache>
                <c:formatCode>General</c:formatCode>
                <c:ptCount val="8"/>
                <c:pt idx="0">
                  <c:v>75</c:v>
                </c:pt>
                <c:pt idx="1">
                  <c:v>75</c:v>
                </c:pt>
                <c:pt idx="2">
                  <c:v>75</c:v>
                </c:pt>
                <c:pt idx="3">
                  <c:v>75</c:v>
                </c:pt>
                <c:pt idx="4">
                  <c:v>75</c:v>
                </c:pt>
                <c:pt idx="5">
                  <c:v>75</c:v>
                </c:pt>
                <c:pt idx="6">
                  <c:v>75</c:v>
                </c:pt>
                <c:pt idx="7">
                  <c:v>75</c:v>
                </c:pt>
              </c:numCache>
            </c:numRef>
          </c:val>
          <c:extLst>
            <c:ext xmlns:c16="http://schemas.microsoft.com/office/drawing/2014/chart" uri="{C3380CC4-5D6E-409C-BE32-E72D297353CC}">
              <c16:uniqueId val="{00000001-D8C8-4A0F-B4C3-CD01158B5496}"/>
            </c:ext>
          </c:extLst>
        </c:ser>
        <c:ser>
          <c:idx val="1"/>
          <c:order val="2"/>
          <c:spPr>
            <a:solidFill>
              <a:schemeClr val="accent4">
                <a:lumMod val="20000"/>
                <a:lumOff val="80000"/>
              </a:schemeClr>
            </a:solidFill>
            <a:ln>
              <a:solidFill>
                <a:schemeClr val="bg1">
                  <a:lumMod val="50000"/>
                </a:schemeClr>
              </a:solidFill>
            </a:ln>
            <a:effectLst/>
          </c:spPr>
          <c:cat>
            <c:multiLvlStrRef>
              <c:f>'données TBAF'!$K$36:$M$43</c:f>
              <c:multiLvlStrCache>
                <c:ptCount val="8"/>
                <c:lvl>
                  <c:pt idx="0">
                    <c:v>RC/CHC</c:v>
                  </c:pt>
                  <c:pt idx="1">
                    <c:v>MA/RC</c:v>
                  </c:pt>
                  <c:pt idx="2">
                    <c:v>MA/DNI</c:v>
                  </c:pt>
                  <c:pt idx="3">
                    <c:v>DI/DT</c:v>
                  </c:pt>
                  <c:pt idx="4">
                    <c:v>DB/RC</c:v>
                  </c:pt>
                  <c:pt idx="5">
                    <c:v>IN/RC</c:v>
                  </c:pt>
                  <c:pt idx="6">
                    <c:v>CF/RC</c:v>
                  </c:pt>
                  <c:pt idx="7">
                    <c:v>DN/RFC</c:v>
                  </c:pt>
                </c:lvl>
                <c:lvl>
                  <c:pt idx="0">
                    <c:v>Degré de couverture des charges</c:v>
                  </c:pt>
                  <c:pt idx="1">
                    <c:v>Taux d'autofinancement</c:v>
                  </c:pt>
                  <c:pt idx="2">
                    <c:v>Degré d'autofinancement</c:v>
                  </c:pt>
                  <c:pt idx="3">
                    <c:v>Proportion des investissements</c:v>
                  </c:pt>
                  <c:pt idx="4">
                    <c:v>Dette brute par rapport aux revenus</c:v>
                  </c:pt>
                  <c:pt idx="5">
                    <c:v>Part des charges d'intérêts</c:v>
                  </c:pt>
                  <c:pt idx="6">
                    <c:v>Part du service de la dette</c:v>
                  </c:pt>
                  <c:pt idx="7">
                    <c:v>Taux d'endettement net</c:v>
                  </c:pt>
                </c:lvl>
              </c:multiLvlStrCache>
            </c:multiLvlStrRef>
          </c:cat>
          <c:val>
            <c:numRef>
              <c:f>'données TBAF'!$P$36:$P$43</c:f>
              <c:numCache>
                <c:formatCode>General</c:formatCode>
                <c:ptCount val="8"/>
                <c:pt idx="0">
                  <c:v>50</c:v>
                </c:pt>
                <c:pt idx="1">
                  <c:v>50</c:v>
                </c:pt>
                <c:pt idx="2">
                  <c:v>50</c:v>
                </c:pt>
                <c:pt idx="3">
                  <c:v>50</c:v>
                </c:pt>
                <c:pt idx="4">
                  <c:v>50</c:v>
                </c:pt>
                <c:pt idx="5">
                  <c:v>50</c:v>
                </c:pt>
                <c:pt idx="6">
                  <c:v>50</c:v>
                </c:pt>
                <c:pt idx="7">
                  <c:v>50</c:v>
                </c:pt>
              </c:numCache>
            </c:numRef>
          </c:val>
          <c:extLst>
            <c:ext xmlns:c16="http://schemas.microsoft.com/office/drawing/2014/chart" uri="{C3380CC4-5D6E-409C-BE32-E72D297353CC}">
              <c16:uniqueId val="{00000002-D8C8-4A0F-B4C3-CD01158B5496}"/>
            </c:ext>
          </c:extLst>
        </c:ser>
        <c:ser>
          <c:idx val="0"/>
          <c:order val="3"/>
          <c:spPr>
            <a:solidFill>
              <a:srgbClr val="FFC7CE"/>
            </a:solidFill>
            <a:ln>
              <a:solidFill>
                <a:schemeClr val="bg1">
                  <a:lumMod val="50000"/>
                </a:schemeClr>
              </a:solidFill>
            </a:ln>
            <a:effectLst/>
          </c:spPr>
          <c:cat>
            <c:multiLvlStrRef>
              <c:f>'données TBAF'!$K$36:$M$43</c:f>
              <c:multiLvlStrCache>
                <c:ptCount val="8"/>
                <c:lvl>
                  <c:pt idx="0">
                    <c:v>RC/CHC</c:v>
                  </c:pt>
                  <c:pt idx="1">
                    <c:v>MA/RC</c:v>
                  </c:pt>
                  <c:pt idx="2">
                    <c:v>MA/DNI</c:v>
                  </c:pt>
                  <c:pt idx="3">
                    <c:v>DI/DT</c:v>
                  </c:pt>
                  <c:pt idx="4">
                    <c:v>DB/RC</c:v>
                  </c:pt>
                  <c:pt idx="5">
                    <c:v>IN/RC</c:v>
                  </c:pt>
                  <c:pt idx="6">
                    <c:v>CF/RC</c:v>
                  </c:pt>
                  <c:pt idx="7">
                    <c:v>DN/RFC</c:v>
                  </c:pt>
                </c:lvl>
                <c:lvl>
                  <c:pt idx="0">
                    <c:v>Degré de couverture des charges</c:v>
                  </c:pt>
                  <c:pt idx="1">
                    <c:v>Taux d'autofinancement</c:v>
                  </c:pt>
                  <c:pt idx="2">
                    <c:v>Degré d'autofinancement</c:v>
                  </c:pt>
                  <c:pt idx="3">
                    <c:v>Proportion des investissements</c:v>
                  </c:pt>
                  <c:pt idx="4">
                    <c:v>Dette brute par rapport aux revenus</c:v>
                  </c:pt>
                  <c:pt idx="5">
                    <c:v>Part des charges d'intérêts</c:v>
                  </c:pt>
                  <c:pt idx="6">
                    <c:v>Part du service de la dette</c:v>
                  </c:pt>
                  <c:pt idx="7">
                    <c:v>Taux d'endettement net</c:v>
                  </c:pt>
                </c:lvl>
              </c:multiLvlStrCache>
            </c:multiLvlStrRef>
          </c:cat>
          <c:val>
            <c:numRef>
              <c:f>'données TBAF'!$O$36:$O$43</c:f>
              <c:numCache>
                <c:formatCode>General</c:formatCode>
                <c:ptCount val="8"/>
                <c:pt idx="0">
                  <c:v>25</c:v>
                </c:pt>
                <c:pt idx="1">
                  <c:v>25</c:v>
                </c:pt>
                <c:pt idx="2">
                  <c:v>25</c:v>
                </c:pt>
                <c:pt idx="3">
                  <c:v>25</c:v>
                </c:pt>
                <c:pt idx="4">
                  <c:v>25</c:v>
                </c:pt>
                <c:pt idx="5">
                  <c:v>25</c:v>
                </c:pt>
                <c:pt idx="6">
                  <c:v>25</c:v>
                </c:pt>
                <c:pt idx="7">
                  <c:v>25</c:v>
                </c:pt>
              </c:numCache>
            </c:numRef>
          </c:val>
          <c:extLst>
            <c:ext xmlns:c16="http://schemas.microsoft.com/office/drawing/2014/chart" uri="{C3380CC4-5D6E-409C-BE32-E72D297353CC}">
              <c16:uniqueId val="{00000003-D8C8-4A0F-B4C3-CD01158B5496}"/>
            </c:ext>
          </c:extLst>
        </c:ser>
        <c:dLbls>
          <c:showLegendKey val="0"/>
          <c:showVal val="0"/>
          <c:showCatName val="0"/>
          <c:showSerName val="0"/>
          <c:showPercent val="0"/>
          <c:showBubbleSize val="0"/>
        </c:dLbls>
        <c:axId val="1668143823"/>
        <c:axId val="1586594783"/>
      </c:radarChart>
      <c:radarChart>
        <c:radarStyle val="marker"/>
        <c:varyColors val="0"/>
        <c:ser>
          <c:idx val="4"/>
          <c:order val="4"/>
          <c:spPr>
            <a:ln w="28575" cap="rnd">
              <a:solidFill>
                <a:schemeClr val="accent5"/>
              </a:solidFill>
              <a:round/>
            </a:ln>
            <a:effectLst/>
          </c:spPr>
          <c:marker>
            <c:symbol val="none"/>
          </c:marker>
          <c:val>
            <c:numRef>
              <c:f>'données TBAF'!$N$36:$N$43</c:f>
              <c:numCache>
                <c:formatCode>0.0</c:formatCode>
                <c:ptCount val="8"/>
                <c:pt idx="0">
                  <c:v>0</c:v>
                </c:pt>
                <c:pt idx="1">
                  <c:v>0</c:v>
                </c:pt>
                <c:pt idx="2">
                  <c:v>0</c:v>
                </c:pt>
                <c:pt idx="3">
                  <c:v>0</c:v>
                </c:pt>
                <c:pt idx="4">
                  <c:v>100</c:v>
                </c:pt>
                <c:pt idx="5">
                  <c:v>100</c:v>
                </c:pt>
                <c:pt idx="6">
                  <c:v>100</c:v>
                </c:pt>
                <c:pt idx="7">
                  <c:v>100</c:v>
                </c:pt>
              </c:numCache>
            </c:numRef>
          </c:val>
          <c:extLst>
            <c:ext xmlns:c16="http://schemas.microsoft.com/office/drawing/2014/chart" uri="{C3380CC4-5D6E-409C-BE32-E72D297353CC}">
              <c16:uniqueId val="{00000004-D8C8-4A0F-B4C3-CD01158B5496}"/>
            </c:ext>
          </c:extLst>
        </c:ser>
        <c:dLbls>
          <c:showLegendKey val="0"/>
          <c:showVal val="0"/>
          <c:showCatName val="0"/>
          <c:showSerName val="0"/>
          <c:showPercent val="0"/>
          <c:showBubbleSize val="0"/>
        </c:dLbls>
        <c:axId val="1668143823"/>
        <c:axId val="1586594783"/>
      </c:radarChart>
      <c:catAx>
        <c:axId val="16681438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586594783"/>
        <c:crosses val="autoZero"/>
        <c:auto val="1"/>
        <c:lblAlgn val="ctr"/>
        <c:lblOffset val="100"/>
        <c:noMultiLvlLbl val="0"/>
      </c:catAx>
      <c:valAx>
        <c:axId val="1586594783"/>
        <c:scaling>
          <c:orientation val="minMax"/>
          <c:max val="100"/>
          <c:min val="0"/>
        </c:scaling>
        <c:delete val="1"/>
        <c:axPos val="l"/>
        <c:majorGridlines>
          <c:spPr>
            <a:ln w="9525" cap="flat" cmpd="sng" algn="ctr">
              <a:solidFill>
                <a:schemeClr val="tx1"/>
              </a:solidFill>
              <a:round/>
            </a:ln>
            <a:effectLst/>
          </c:spPr>
        </c:majorGridlines>
        <c:numFmt formatCode="General" sourceLinked="1"/>
        <c:majorTickMark val="none"/>
        <c:minorTickMark val="none"/>
        <c:tickLblPos val="nextTo"/>
        <c:crossAx val="166814382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Narrow" panose="020B0606020202030204" pitchFamily="34" charset="0"/>
                <a:ea typeface="+mn-ea"/>
                <a:cs typeface="+mn-cs"/>
              </a:defRPr>
            </a:pPr>
            <a:r>
              <a:rPr lang="fr-CH" sz="1100" b="1" i="0" u="none" strike="noStrike" kern="1200" spc="0" baseline="0">
                <a:solidFill>
                  <a:sysClr val="windowText" lastClr="000000">
                    <a:lumMod val="65000"/>
                    <a:lumOff val="35000"/>
                  </a:sysClr>
                </a:solidFill>
                <a:latin typeface="Arial Narrow" panose="020B0606020202030204" pitchFamily="34" charset="0"/>
              </a:rPr>
              <a:t>Solde opérationnel </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21100905349794238"/>
          <c:y val="0.15904915294679073"/>
          <c:w val="0.72551934156378606"/>
          <c:h val="0.54290378336854239"/>
        </c:manualLayout>
      </c:layout>
      <c:barChart>
        <c:barDir val="col"/>
        <c:grouping val="clustered"/>
        <c:varyColors val="0"/>
        <c:ser>
          <c:idx val="2"/>
          <c:order val="2"/>
          <c:tx>
            <c:strRef>
              <c:f>TBEP!$B$24</c:f>
              <c:strCache>
                <c:ptCount val="1"/>
                <c:pt idx="0">
                  <c:v>Résultat Opérationnel (ROP=REX+RFI)</c:v>
                </c:pt>
              </c:strCache>
            </c:strRef>
          </c:tx>
          <c:spPr>
            <a:solidFill>
              <a:schemeClr val="accent3"/>
            </a:solidFill>
            <a:ln>
              <a:solidFill>
                <a:schemeClr val="accent1"/>
              </a:solidFill>
            </a:ln>
            <a:effectLst/>
          </c:spPr>
          <c:invertIfNegative val="0"/>
          <c:cat>
            <c:numRef>
              <c:f>TBEP!$C$4:$M$4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TBEP!$C$24:$M$24</c:f>
              <c:numCache>
                <c:formatCode>#\ ##0_ ;[Red]\-#\ ##0\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4A09-427A-9A07-FB9C3FB0C876}"/>
            </c:ext>
          </c:extLst>
        </c:ser>
        <c:dLbls>
          <c:showLegendKey val="0"/>
          <c:showVal val="0"/>
          <c:showCatName val="0"/>
          <c:showSerName val="0"/>
          <c:showPercent val="0"/>
          <c:showBubbleSize val="0"/>
        </c:dLbls>
        <c:gapWidth val="150"/>
        <c:axId val="1554710447"/>
        <c:axId val="1789086847"/>
      </c:barChart>
      <c:lineChart>
        <c:grouping val="standard"/>
        <c:varyColors val="0"/>
        <c:ser>
          <c:idx val="0"/>
          <c:order val="0"/>
          <c:tx>
            <c:strRef>
              <c:f>TBEP!$B$23</c:f>
              <c:strCache>
                <c:ptCount val="1"/>
                <c:pt idx="0">
                  <c:v>Charges d'exploitation et financières</c:v>
                </c:pt>
              </c:strCache>
            </c:strRef>
          </c:tx>
          <c:spPr>
            <a:ln w="28575" cap="rnd">
              <a:solidFill>
                <a:schemeClr val="accent1"/>
              </a:solidFill>
              <a:round/>
            </a:ln>
            <a:effectLst/>
          </c:spPr>
          <c:marker>
            <c:symbol val="circle"/>
            <c:size val="5"/>
            <c:spPr>
              <a:solidFill>
                <a:srgbClr val="EE0000"/>
              </a:solidFill>
              <a:ln w="9525">
                <a:solidFill>
                  <a:srgbClr val="EE0000"/>
                </a:solidFill>
              </a:ln>
              <a:effectLst/>
            </c:spPr>
          </c:marker>
          <c:cat>
            <c:numRef>
              <c:f>TBEP!$C$4:$M$4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TBEP!$C$23:$M$23</c:f>
            </c:numRef>
          </c:val>
          <c:smooth val="0"/>
          <c:extLst>
            <c:ext xmlns:c16="http://schemas.microsoft.com/office/drawing/2014/chart" uri="{C3380CC4-5D6E-409C-BE32-E72D297353CC}">
              <c16:uniqueId val="{00000000-4A09-427A-9A07-FB9C3FB0C876}"/>
            </c:ext>
          </c:extLst>
        </c:ser>
        <c:ser>
          <c:idx val="1"/>
          <c:order val="1"/>
          <c:tx>
            <c:strRef>
              <c:f>TBEP!$B$22</c:f>
              <c:strCache>
                <c:ptCount val="1"/>
                <c:pt idx="0">
                  <c:v>Revenus d'exploitation et financiers</c:v>
                </c:pt>
              </c:strCache>
            </c:strRef>
          </c:tx>
          <c:spPr>
            <a:ln w="28575" cap="rnd">
              <a:solidFill>
                <a:schemeClr val="accent2"/>
              </a:solidFill>
              <a:round/>
            </a:ln>
            <a:effectLst/>
          </c:spPr>
          <c:marker>
            <c:symbol val="circle"/>
            <c:size val="5"/>
            <c:spPr>
              <a:solidFill>
                <a:schemeClr val="accent1"/>
              </a:solidFill>
              <a:ln w="9525">
                <a:noFill/>
              </a:ln>
              <a:effectLst/>
            </c:spPr>
          </c:marker>
          <c:cat>
            <c:numRef>
              <c:f>TBEP!$C$4:$M$4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TBEP!$C$22:$M$22</c:f>
            </c:numRef>
          </c:val>
          <c:smooth val="0"/>
          <c:extLst>
            <c:ext xmlns:c16="http://schemas.microsoft.com/office/drawing/2014/chart" uri="{C3380CC4-5D6E-409C-BE32-E72D297353CC}">
              <c16:uniqueId val="{00000001-4A09-427A-9A07-FB9C3FB0C876}"/>
            </c:ext>
          </c:extLst>
        </c:ser>
        <c:dLbls>
          <c:showLegendKey val="0"/>
          <c:showVal val="0"/>
          <c:showCatName val="0"/>
          <c:showSerName val="0"/>
          <c:showPercent val="0"/>
          <c:showBubbleSize val="0"/>
        </c:dLbls>
        <c:marker val="1"/>
        <c:smooth val="0"/>
        <c:axId val="1783674000"/>
        <c:axId val="1783671920"/>
      </c:lineChart>
      <c:catAx>
        <c:axId val="178367400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i="1"/>
                  <a:t>Années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783671920"/>
        <c:crosses val="autoZero"/>
        <c:auto val="1"/>
        <c:lblAlgn val="ctr"/>
        <c:lblOffset val="100"/>
        <c:noMultiLvlLbl val="0"/>
      </c:catAx>
      <c:valAx>
        <c:axId val="178367192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i="1"/>
                  <a:t>Valeur</a:t>
                </a:r>
                <a:r>
                  <a:rPr lang="fr-CH" i="1" baseline="0"/>
                  <a:t>s en CHF</a:t>
                </a:r>
                <a:endParaRPr lang="fr-CH" i="1"/>
              </a:p>
            </c:rich>
          </c:tx>
          <c:layout>
            <c:manualLayout>
              <c:xMode val="edge"/>
              <c:yMode val="edge"/>
              <c:x val="3.0480313783701595E-2"/>
              <c:y val="0.3291213958302528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CH"/>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783674000"/>
        <c:crosses val="autoZero"/>
        <c:crossBetween val="between"/>
        <c:dispUnits>
          <c:builtInUnit val="thousands"/>
          <c:dispUnitsLbl>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sz="800"/>
                    <a:t>Milliers</a:t>
                  </a:r>
                </a:p>
              </c:rich>
            </c:tx>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dispUnitsLbl>
        </c:dispUnits>
      </c:valAx>
      <c:valAx>
        <c:axId val="1789086847"/>
        <c:scaling>
          <c:orientation val="minMax"/>
        </c:scaling>
        <c:delete val="0"/>
        <c:axPos val="r"/>
        <c:majorGridlines>
          <c:spPr>
            <a:ln w="9525" cap="flat" cmpd="sng" algn="ctr">
              <a:solidFill>
                <a:schemeClr val="tx1">
                  <a:lumMod val="15000"/>
                  <a:lumOff val="85000"/>
                </a:schemeClr>
              </a:solidFill>
              <a:round/>
            </a:ln>
            <a:effectLst/>
          </c:spPr>
        </c:majorGridlines>
        <c:numFmt formatCode="#\ ##0_ ;[Red]\-#\ ##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554710447"/>
        <c:crosses val="max"/>
        <c:crossBetween val="between"/>
        <c:dispUnits>
          <c:builtInUnit val="thousands"/>
        </c:dispUnits>
      </c:valAx>
      <c:catAx>
        <c:axId val="1554710447"/>
        <c:scaling>
          <c:orientation val="minMax"/>
        </c:scaling>
        <c:delete val="1"/>
        <c:axPos val="b"/>
        <c:numFmt formatCode="General" sourceLinked="1"/>
        <c:majorTickMark val="out"/>
        <c:minorTickMark val="none"/>
        <c:tickLblPos val="nextTo"/>
        <c:crossAx val="1789086847"/>
        <c:crosses val="autoZero"/>
        <c:auto val="1"/>
        <c:lblAlgn val="ctr"/>
        <c:lblOffset val="100"/>
        <c:noMultiLvlLbl val="0"/>
      </c:catAx>
      <c:spPr>
        <a:noFill/>
        <a:ln>
          <a:noFill/>
        </a:ln>
        <a:effectLst/>
      </c:spPr>
    </c:plotArea>
    <c:legend>
      <c:legendPos val="b"/>
      <c:layout>
        <c:manualLayout>
          <c:xMode val="edge"/>
          <c:yMode val="edge"/>
          <c:x val="3.5066998204171848E-2"/>
          <c:y val="0.84820391353519831"/>
          <c:w val="0.92499380341880344"/>
          <c:h val="0.1265437552013315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Narrow" panose="020B0606020202030204" pitchFamily="34" charset="0"/>
                <a:ea typeface="+mn-ea"/>
                <a:cs typeface="+mn-cs"/>
              </a:defRPr>
            </a:pPr>
            <a:r>
              <a:rPr lang="fr-CH" sz="1100" b="1"/>
              <a:t>Capacité économique</a:t>
            </a:r>
            <a:r>
              <a:rPr lang="fr-CH" sz="1100" b="1" baseline="0"/>
              <a:t> d'endettement et dette nette</a:t>
            </a:r>
            <a:endParaRPr lang="fr-CH" sz="1100" b="1"/>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Narrow" panose="020B0606020202030204" pitchFamily="34" charset="0"/>
              <a:ea typeface="+mn-ea"/>
              <a:cs typeface="+mn-cs"/>
            </a:defRPr>
          </a:pPr>
          <a:endParaRPr lang="fr-CH"/>
        </a:p>
      </c:txPr>
    </c:title>
    <c:autoTitleDeleted val="0"/>
    <c:plotArea>
      <c:layout>
        <c:manualLayout>
          <c:layoutTarget val="inner"/>
          <c:xMode val="edge"/>
          <c:yMode val="edge"/>
          <c:x val="0.20948086419753087"/>
          <c:y val="0.15256767146530922"/>
          <c:w val="0.73025864197530876"/>
          <c:h val="0.54263821860977057"/>
        </c:manualLayout>
      </c:layout>
      <c:lineChart>
        <c:grouping val="standard"/>
        <c:varyColors val="0"/>
        <c:ser>
          <c:idx val="0"/>
          <c:order val="0"/>
          <c:tx>
            <c:strRef>
              <c:f>TBEP!$B$42</c:f>
              <c:strCache>
                <c:ptCount val="1"/>
                <c:pt idx="0">
                  <c:v>Capacité économique d'endettement (CEE)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TBEP!$C$4:$M$4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TBEP!$C$42:$M$42</c:f>
              <c:numCache>
                <c:formatCode>#\ ##0_ ;[Red]\-#\ ##0\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5C5-4DF4-BD68-D070BACE90FF}"/>
            </c:ext>
          </c:extLst>
        </c:ser>
        <c:ser>
          <c:idx val="1"/>
          <c:order val="1"/>
          <c:tx>
            <c:strRef>
              <c:f>TBEP!$B$41</c:f>
              <c:strCache>
                <c:ptCount val="1"/>
                <c:pt idx="0">
                  <c:v>Dette nette (DN)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TBEP!$C$4:$M$4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TBEP!$C$41:$M$41</c:f>
              <c:numCache>
                <c:formatCode>#\ ##0_ ;[Red]\-#\ ##0\ </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5C5-4DF4-BD68-D070BACE90FF}"/>
            </c:ext>
          </c:extLst>
        </c:ser>
        <c:dLbls>
          <c:showLegendKey val="0"/>
          <c:showVal val="0"/>
          <c:showCatName val="0"/>
          <c:showSerName val="0"/>
          <c:showPercent val="0"/>
          <c:showBubbleSize val="0"/>
        </c:dLbls>
        <c:marker val="1"/>
        <c:smooth val="0"/>
        <c:axId val="1783674000"/>
        <c:axId val="1783671920"/>
      </c:lineChart>
      <c:catAx>
        <c:axId val="178367400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i="1"/>
                  <a:t>Années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783671920"/>
        <c:crosses val="autoZero"/>
        <c:auto val="1"/>
        <c:lblAlgn val="ctr"/>
        <c:lblOffset val="100"/>
        <c:noMultiLvlLbl val="0"/>
      </c:catAx>
      <c:valAx>
        <c:axId val="1783671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i="1"/>
                  <a:t>Valeurs</a:t>
                </a:r>
                <a:r>
                  <a:rPr lang="fr-CH" i="1" baseline="0"/>
                  <a:t> en CHF</a:t>
                </a:r>
                <a:endParaRPr lang="fr-CH" i="1"/>
              </a:p>
            </c:rich>
          </c:tx>
          <c:layout>
            <c:manualLayout>
              <c:xMode val="edge"/>
              <c:yMode val="edge"/>
              <c:x val="2.8087037037037035E-2"/>
              <c:y val="0.338173706301916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CH"/>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783674000"/>
        <c:crosses val="autoZero"/>
        <c:crossBetween val="midCat"/>
        <c:dispUnits>
          <c:builtInUnit val="thousands"/>
          <c:dispUnitsLbl>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sz="800"/>
                    <a:t>Milliers</a:t>
                  </a:r>
                </a:p>
              </c:rich>
            </c:tx>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Narrow" panose="020B0606020202030204" pitchFamily="34" charset="0"/>
                <a:ea typeface="+mn-ea"/>
                <a:cs typeface="+mn-cs"/>
              </a:defRPr>
            </a:pPr>
            <a:r>
              <a:rPr lang="fr-CH" sz="1100" b="1"/>
              <a:t>Evolution du solde opérationnel</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20070534979423868"/>
          <c:y val="0.15904915294679073"/>
          <c:w val="0.76216131687242794"/>
          <c:h val="0.54290378336854239"/>
        </c:manualLayout>
      </c:layout>
      <c:barChart>
        <c:barDir val="col"/>
        <c:grouping val="clustered"/>
        <c:varyColors val="0"/>
        <c:ser>
          <c:idx val="2"/>
          <c:order val="2"/>
          <c:tx>
            <c:strRef>
              <c:f>'données TBAF'!$A$9</c:f>
              <c:strCache>
                <c:ptCount val="1"/>
                <c:pt idx="0">
                  <c:v>Solde Opérationnel</c:v>
                </c:pt>
              </c:strCache>
            </c:strRef>
          </c:tx>
          <c:spPr>
            <a:solidFill>
              <a:schemeClr val="accent3"/>
            </a:solidFill>
            <a:ln w="22225">
              <a:noFill/>
            </a:ln>
            <a:effectLst/>
          </c:spPr>
          <c:invertIfNegative val="0"/>
          <c:cat>
            <c:numRef>
              <c:f>'données TBAF'!$B$2:$F$2</c:f>
              <c:numCache>
                <c:formatCode>General</c:formatCode>
                <c:ptCount val="5"/>
                <c:pt idx="0">
                  <c:v>2020</c:v>
                </c:pt>
                <c:pt idx="1">
                  <c:v>2021</c:v>
                </c:pt>
                <c:pt idx="2">
                  <c:v>2022</c:v>
                </c:pt>
                <c:pt idx="3">
                  <c:v>2023</c:v>
                </c:pt>
                <c:pt idx="4">
                  <c:v>2024</c:v>
                </c:pt>
              </c:numCache>
            </c:numRef>
          </c:cat>
          <c:val>
            <c:numRef>
              <c:f>'données TBAF'!$B$9:$F$9</c:f>
              <c:numCache>
                <c:formatCode>#\ ##0_ ;[Red]\-#\ ##0\ </c:formatCode>
                <c:ptCount val="5"/>
                <c:pt idx="0">
                  <c:v>0</c:v>
                </c:pt>
                <c:pt idx="1">
                  <c:v>0</c:v>
                </c:pt>
                <c:pt idx="2">
                  <c:v>0</c:v>
                </c:pt>
                <c:pt idx="3">
                  <c:v>0</c:v>
                </c:pt>
                <c:pt idx="4">
                  <c:v>0</c:v>
                </c:pt>
              </c:numCache>
            </c:numRef>
          </c:val>
          <c:extLst>
            <c:ext xmlns:c16="http://schemas.microsoft.com/office/drawing/2014/chart" uri="{C3380CC4-5D6E-409C-BE32-E72D297353CC}">
              <c16:uniqueId val="{00000003-671F-429D-BC5C-43A945D9005F}"/>
            </c:ext>
          </c:extLst>
        </c:ser>
        <c:dLbls>
          <c:showLegendKey val="0"/>
          <c:showVal val="0"/>
          <c:showCatName val="0"/>
          <c:showSerName val="0"/>
          <c:showPercent val="0"/>
          <c:showBubbleSize val="0"/>
        </c:dLbls>
        <c:gapWidth val="150"/>
        <c:axId val="2069425151"/>
        <c:axId val="2069424319"/>
      </c:barChart>
      <c:lineChart>
        <c:grouping val="standard"/>
        <c:varyColors val="0"/>
        <c:ser>
          <c:idx val="0"/>
          <c:order val="0"/>
          <c:tx>
            <c:strRef>
              <c:f>'données TBAF'!$A$8</c:f>
              <c:strCache>
                <c:ptCount val="1"/>
                <c:pt idx="0">
                  <c:v>Charges courantes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'données TBAF'!$B$2:$F$2</c:f>
              <c:numCache>
                <c:formatCode>General</c:formatCode>
                <c:ptCount val="5"/>
                <c:pt idx="0">
                  <c:v>2020</c:v>
                </c:pt>
                <c:pt idx="1">
                  <c:v>2021</c:v>
                </c:pt>
                <c:pt idx="2">
                  <c:v>2022</c:v>
                </c:pt>
                <c:pt idx="3">
                  <c:v>2023</c:v>
                </c:pt>
                <c:pt idx="4">
                  <c:v>2024</c:v>
                </c:pt>
              </c:numCache>
            </c:numRef>
          </c:cat>
          <c:val>
            <c:numRef>
              <c:f>'données TBAF'!$B$8:$F$8</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671F-429D-BC5C-43A945D9005F}"/>
            </c:ext>
          </c:extLst>
        </c:ser>
        <c:ser>
          <c:idx val="1"/>
          <c:order val="1"/>
          <c:tx>
            <c:strRef>
              <c:f>'données TBAF'!$A$7</c:f>
              <c:strCache>
                <c:ptCount val="1"/>
                <c:pt idx="0">
                  <c:v>Revenus courants</c:v>
                </c:pt>
              </c:strCache>
            </c:strRef>
          </c:tx>
          <c:spPr>
            <a:ln w="22225" cap="rnd">
              <a:solidFill>
                <a:schemeClr val="accent6"/>
              </a:solidFill>
              <a:round/>
            </a:ln>
            <a:effectLst/>
          </c:spPr>
          <c:marker>
            <c:symbol val="circle"/>
            <c:size val="5"/>
            <c:spPr>
              <a:solidFill>
                <a:schemeClr val="accent6"/>
              </a:solidFill>
              <a:ln w="9525">
                <a:noFill/>
              </a:ln>
              <a:effectLst/>
            </c:spPr>
          </c:marker>
          <c:cat>
            <c:numRef>
              <c:f>'données TBAF'!$B$2:$F$2</c:f>
              <c:numCache>
                <c:formatCode>General</c:formatCode>
                <c:ptCount val="5"/>
                <c:pt idx="0">
                  <c:v>2020</c:v>
                </c:pt>
                <c:pt idx="1">
                  <c:v>2021</c:v>
                </c:pt>
                <c:pt idx="2">
                  <c:v>2022</c:v>
                </c:pt>
                <c:pt idx="3">
                  <c:v>2023</c:v>
                </c:pt>
                <c:pt idx="4">
                  <c:v>2024</c:v>
                </c:pt>
              </c:numCache>
            </c:numRef>
          </c:cat>
          <c:val>
            <c:numRef>
              <c:f>'données TBAF'!$B$7:$F$7</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671F-429D-BC5C-43A945D9005F}"/>
            </c:ext>
          </c:extLst>
        </c:ser>
        <c:dLbls>
          <c:showLegendKey val="0"/>
          <c:showVal val="0"/>
          <c:showCatName val="0"/>
          <c:showSerName val="0"/>
          <c:showPercent val="0"/>
          <c:showBubbleSize val="0"/>
        </c:dLbls>
        <c:marker val="1"/>
        <c:smooth val="0"/>
        <c:axId val="1783674000"/>
        <c:axId val="1783671920"/>
      </c:lineChart>
      <c:catAx>
        <c:axId val="178367400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i="1"/>
                  <a:t>Années</a:t>
                </a:r>
              </a:p>
            </c:rich>
          </c:tx>
          <c:layout>
            <c:manualLayout>
              <c:xMode val="edge"/>
              <c:yMode val="edge"/>
              <c:x val="0.5983554806140392"/>
              <c:y val="0.803098269104027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783671920"/>
        <c:crosses val="autoZero"/>
        <c:auto val="1"/>
        <c:lblAlgn val="ctr"/>
        <c:lblOffset val="100"/>
        <c:noMultiLvlLbl val="0"/>
      </c:catAx>
      <c:valAx>
        <c:axId val="178367192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i="1" baseline="0"/>
                  <a:t>Milliers de CHF</a:t>
                </a:r>
                <a:endParaRPr lang="fr-CH" i="1"/>
              </a:p>
            </c:rich>
          </c:tx>
          <c:layout>
            <c:manualLayout>
              <c:xMode val="edge"/>
              <c:yMode val="edge"/>
              <c:x val="1.6584007549154588E-2"/>
              <c:y val="0.2684186062645252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CH"/>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783674000"/>
        <c:crosses val="autoZero"/>
        <c:crossBetween val="between"/>
        <c:dispUnits>
          <c:builtInUnit val="thousands"/>
        </c:dispUnits>
      </c:valAx>
      <c:valAx>
        <c:axId val="2069424319"/>
        <c:scaling>
          <c:orientation val="minMax"/>
        </c:scaling>
        <c:delete val="0"/>
        <c:axPos val="r"/>
        <c:majorGridlines>
          <c:spPr>
            <a:ln w="9525" cap="flat" cmpd="sng" algn="ctr">
              <a:solidFill>
                <a:schemeClr val="tx1">
                  <a:lumMod val="15000"/>
                  <a:lumOff val="85000"/>
                </a:schemeClr>
              </a:solidFill>
              <a:round/>
            </a:ln>
            <a:effectLst/>
          </c:spPr>
        </c:majorGridlines>
        <c:numFmt formatCode="#\ ##0_ ;[Red]\-#\ ##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2069425151"/>
        <c:crosses val="max"/>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dispUnitsLbl>
        </c:dispUnits>
      </c:valAx>
      <c:catAx>
        <c:axId val="2069425151"/>
        <c:scaling>
          <c:orientation val="minMax"/>
        </c:scaling>
        <c:delete val="1"/>
        <c:axPos val="b"/>
        <c:numFmt formatCode="General" sourceLinked="1"/>
        <c:majorTickMark val="out"/>
        <c:minorTickMark val="none"/>
        <c:tickLblPos val="nextTo"/>
        <c:crossAx val="2069424319"/>
        <c:crosses val="autoZero"/>
        <c:auto val="1"/>
        <c:lblAlgn val="ctr"/>
        <c:lblOffset val="100"/>
        <c:noMultiLvlLbl val="0"/>
      </c:catAx>
      <c:spPr>
        <a:noFill/>
        <a:ln>
          <a:noFill/>
        </a:ln>
        <a:effectLst/>
      </c:spPr>
    </c:plotArea>
    <c:legend>
      <c:legendPos val="b"/>
      <c:layout>
        <c:manualLayout>
          <c:xMode val="edge"/>
          <c:yMode val="edge"/>
          <c:x val="0"/>
          <c:y val="0.8148244244799796"/>
          <c:w val="0.49224489374977443"/>
          <c:h val="0.1710498303418657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900">
          <a:latin typeface="Arial Narrow" panose="020B0606020202030204" pitchFamily="34" charset="0"/>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Evolution de l'activité sur 5 ans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revenus</c:v>
          </c:tx>
          <c:spPr>
            <a:solidFill>
              <a:schemeClr val="accent1"/>
            </a:solidFill>
            <a:ln>
              <a:noFill/>
            </a:ln>
            <a:effectLst/>
            <a:sp3d/>
          </c:spPr>
          <c:invertIfNegative val="0"/>
          <c:cat>
            <c:numRef>
              <c:f>'données TBAF'!$B$2:$F$2</c:f>
              <c:numCache>
                <c:formatCode>General</c:formatCode>
                <c:ptCount val="5"/>
                <c:pt idx="0">
                  <c:v>2020</c:v>
                </c:pt>
                <c:pt idx="1">
                  <c:v>2021</c:v>
                </c:pt>
                <c:pt idx="2">
                  <c:v>2022</c:v>
                </c:pt>
                <c:pt idx="3">
                  <c:v>2023</c:v>
                </c:pt>
                <c:pt idx="4">
                  <c:v>2024</c:v>
                </c:pt>
              </c:numCache>
            </c:numRef>
          </c:cat>
          <c:val>
            <c:numRef>
              <c:f>'données TBAF'!$B$4:$F$4</c:f>
              <c:numCache>
                <c:formatCode>#\ ##0_ ;[Red]\-#\ ##0\ </c:formatCode>
                <c:ptCount val="5"/>
                <c:pt idx="0">
                  <c:v>0</c:v>
                </c:pt>
                <c:pt idx="1">
                  <c:v>0</c:v>
                </c:pt>
                <c:pt idx="2">
                  <c:v>0</c:v>
                </c:pt>
                <c:pt idx="3">
                  <c:v>0</c:v>
                </c:pt>
                <c:pt idx="4">
                  <c:v>0</c:v>
                </c:pt>
              </c:numCache>
            </c:numRef>
          </c:val>
          <c:extLst>
            <c:ext xmlns:c16="http://schemas.microsoft.com/office/drawing/2014/chart" uri="{C3380CC4-5D6E-409C-BE32-E72D297353CC}">
              <c16:uniqueId val="{00000000-F56E-43B8-98EF-911238C07A35}"/>
            </c:ext>
          </c:extLst>
        </c:ser>
        <c:ser>
          <c:idx val="1"/>
          <c:order val="1"/>
          <c:tx>
            <c:v>charges</c:v>
          </c:tx>
          <c:spPr>
            <a:solidFill>
              <a:srgbClr val="FF0000"/>
            </a:solidFill>
            <a:ln>
              <a:noFill/>
            </a:ln>
            <a:effectLst/>
            <a:sp3d/>
          </c:spPr>
          <c:invertIfNegative val="0"/>
          <c:cat>
            <c:numRef>
              <c:f>'données TBAF'!$B$2:$F$2</c:f>
              <c:numCache>
                <c:formatCode>General</c:formatCode>
                <c:ptCount val="5"/>
                <c:pt idx="0">
                  <c:v>2020</c:v>
                </c:pt>
                <c:pt idx="1">
                  <c:v>2021</c:v>
                </c:pt>
                <c:pt idx="2">
                  <c:v>2022</c:v>
                </c:pt>
                <c:pt idx="3">
                  <c:v>2023</c:v>
                </c:pt>
                <c:pt idx="4">
                  <c:v>2024</c:v>
                </c:pt>
              </c:numCache>
            </c:numRef>
          </c:cat>
          <c:val>
            <c:numRef>
              <c:f>'données TBAF'!$B$5:$F$5</c:f>
              <c:numCache>
                <c:formatCode>#\ ##0_ ;[Red]\-#\ ##0\ </c:formatCode>
                <c:ptCount val="5"/>
                <c:pt idx="0">
                  <c:v>0</c:v>
                </c:pt>
                <c:pt idx="1">
                  <c:v>0</c:v>
                </c:pt>
                <c:pt idx="2">
                  <c:v>0</c:v>
                </c:pt>
                <c:pt idx="3">
                  <c:v>0</c:v>
                </c:pt>
                <c:pt idx="4">
                  <c:v>0</c:v>
                </c:pt>
              </c:numCache>
            </c:numRef>
          </c:val>
          <c:extLst>
            <c:ext xmlns:c16="http://schemas.microsoft.com/office/drawing/2014/chart" uri="{C3380CC4-5D6E-409C-BE32-E72D297353CC}">
              <c16:uniqueId val="{00000001-F56E-43B8-98EF-911238C07A35}"/>
            </c:ext>
          </c:extLst>
        </c:ser>
        <c:dLbls>
          <c:showLegendKey val="0"/>
          <c:showVal val="0"/>
          <c:showCatName val="0"/>
          <c:showSerName val="0"/>
          <c:showPercent val="0"/>
          <c:showBubbleSize val="0"/>
        </c:dLbls>
        <c:gapWidth val="150"/>
        <c:shape val="box"/>
        <c:axId val="1439401263"/>
        <c:axId val="1439395503"/>
        <c:axId val="0"/>
      </c:bar3DChart>
      <c:catAx>
        <c:axId val="1439401263"/>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9395503"/>
        <c:crosses val="autoZero"/>
        <c:auto val="1"/>
        <c:lblAlgn val="ctr"/>
        <c:lblOffset val="100"/>
        <c:noMultiLvlLbl val="0"/>
      </c:catAx>
      <c:valAx>
        <c:axId val="143939550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9401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Narrow" panose="020B0606020202030204" pitchFamily="34" charset="0"/>
                <a:ea typeface="+mn-ea"/>
                <a:cs typeface="+mn-cs"/>
              </a:defRPr>
            </a:pPr>
            <a:r>
              <a:rPr lang="fr-CH" sz="1100" b="1" baseline="0"/>
              <a:t>Solde opérationnel et solde des domaines autofinancés</a:t>
            </a:r>
            <a:endParaRPr lang="fr-CH" sz="1100" b="1"/>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Narrow" panose="020B0606020202030204" pitchFamily="34" charset="0"/>
              <a:ea typeface="+mn-ea"/>
              <a:cs typeface="+mn-cs"/>
            </a:defRPr>
          </a:pPr>
          <a:endParaRPr lang="fr-CH"/>
        </a:p>
      </c:txPr>
    </c:title>
    <c:autoTitleDeleted val="0"/>
    <c:plotArea>
      <c:layout>
        <c:manualLayout>
          <c:layoutTarget val="inner"/>
          <c:xMode val="edge"/>
          <c:yMode val="edge"/>
          <c:x val="0.14452358392960216"/>
          <c:y val="0.18314656060483905"/>
          <c:w val="0.51487290598742275"/>
          <c:h val="0.58625030232995612"/>
        </c:manualLayout>
      </c:layout>
      <c:areaChart>
        <c:grouping val="standard"/>
        <c:varyColors val="0"/>
        <c:ser>
          <c:idx val="2"/>
          <c:order val="2"/>
          <c:tx>
            <c:strRef>
              <c:f>'données TBAF'!$A$9</c:f>
              <c:strCache>
                <c:ptCount val="1"/>
                <c:pt idx="0">
                  <c:v>Solde Opérationnel</c:v>
                </c:pt>
              </c:strCache>
            </c:strRef>
          </c:tx>
          <c:spPr>
            <a:solidFill>
              <a:srgbClr val="4472C4">
                <a:lumMod val="40000"/>
                <a:lumOff val="60000"/>
              </a:srgbClr>
            </a:solidFill>
            <a:ln w="25400">
              <a:noFill/>
            </a:ln>
            <a:effectLst/>
          </c:spPr>
          <c:cat>
            <c:numRef>
              <c:f>'données TBAF'!$B$2:$F$2</c:f>
              <c:numCache>
                <c:formatCode>General</c:formatCode>
                <c:ptCount val="5"/>
                <c:pt idx="0">
                  <c:v>2020</c:v>
                </c:pt>
                <c:pt idx="1">
                  <c:v>2021</c:v>
                </c:pt>
                <c:pt idx="2">
                  <c:v>2022</c:v>
                </c:pt>
                <c:pt idx="3">
                  <c:v>2023</c:v>
                </c:pt>
                <c:pt idx="4">
                  <c:v>2024</c:v>
                </c:pt>
              </c:numCache>
            </c:numRef>
          </c:cat>
          <c:val>
            <c:numRef>
              <c:f>'données TBAF'!$B$9:$F$9</c:f>
              <c:numCache>
                <c:formatCode>#\ ##0_ ;[Red]\-#\ ##0\ </c:formatCode>
                <c:ptCount val="5"/>
                <c:pt idx="0">
                  <c:v>0</c:v>
                </c:pt>
                <c:pt idx="1">
                  <c:v>0</c:v>
                </c:pt>
                <c:pt idx="2">
                  <c:v>0</c:v>
                </c:pt>
                <c:pt idx="3">
                  <c:v>0</c:v>
                </c:pt>
                <c:pt idx="4">
                  <c:v>0</c:v>
                </c:pt>
              </c:numCache>
            </c:numRef>
          </c:val>
          <c:extLst>
            <c:ext xmlns:c16="http://schemas.microsoft.com/office/drawing/2014/chart" uri="{C3380CC4-5D6E-409C-BE32-E72D297353CC}">
              <c16:uniqueId val="{00000000-CA19-4C82-8C4A-2BA966E10DAD}"/>
            </c:ext>
          </c:extLst>
        </c:ser>
        <c:dLbls>
          <c:showLegendKey val="0"/>
          <c:showVal val="0"/>
          <c:showCatName val="0"/>
          <c:showSerName val="0"/>
          <c:showPercent val="0"/>
          <c:showBubbleSize val="0"/>
        </c:dLbls>
        <c:axId val="1791639312"/>
        <c:axId val="1791636912"/>
      </c:areaChart>
      <c:lineChart>
        <c:grouping val="standard"/>
        <c:varyColors val="0"/>
        <c:ser>
          <c:idx val="0"/>
          <c:order val="0"/>
          <c:tx>
            <c:strRef>
              <c:f>'données TBAF'!$A$7</c:f>
              <c:strCache>
                <c:ptCount val="1"/>
                <c:pt idx="0">
                  <c:v>Revenus courants</c:v>
                </c:pt>
              </c:strCache>
            </c:strRef>
          </c:tx>
          <c:spPr>
            <a:ln w="28575" cap="rnd">
              <a:solidFill>
                <a:srgbClr val="7030A0"/>
              </a:solidFill>
              <a:round/>
            </a:ln>
            <a:effectLst/>
          </c:spPr>
          <c:marker>
            <c:symbol val="circle"/>
            <c:size val="5"/>
            <c:spPr>
              <a:solidFill>
                <a:srgbClr val="8064A2"/>
              </a:solidFill>
              <a:ln w="9525">
                <a:solidFill>
                  <a:srgbClr val="8064A2"/>
                </a:solidFill>
              </a:ln>
              <a:effectLst/>
            </c:spPr>
          </c:marker>
          <c:dPt>
            <c:idx val="0"/>
            <c:marker>
              <c:symbol val="circle"/>
              <c:size val="5"/>
              <c:spPr>
                <a:solidFill>
                  <a:srgbClr val="8064A2"/>
                </a:solidFill>
                <a:ln w="9525">
                  <a:solidFill>
                    <a:srgbClr val="8064A2"/>
                  </a:solidFill>
                </a:ln>
                <a:effectLst/>
              </c:spPr>
            </c:marker>
            <c:bubble3D val="0"/>
            <c:extLst>
              <c:ext xmlns:c16="http://schemas.microsoft.com/office/drawing/2014/chart" uri="{C3380CC4-5D6E-409C-BE32-E72D297353CC}">
                <c16:uniqueId val="{00000001-CA19-4C82-8C4A-2BA966E10DAD}"/>
              </c:ext>
            </c:extLst>
          </c:dPt>
          <c:dPt>
            <c:idx val="1"/>
            <c:marker>
              <c:symbol val="circle"/>
              <c:size val="5"/>
              <c:spPr>
                <a:solidFill>
                  <a:srgbClr val="8064A2"/>
                </a:solidFill>
                <a:ln w="9525">
                  <a:solidFill>
                    <a:srgbClr val="8064A2"/>
                  </a:solidFill>
                </a:ln>
                <a:effectLst/>
              </c:spPr>
            </c:marker>
            <c:bubble3D val="0"/>
            <c:extLst>
              <c:ext xmlns:c16="http://schemas.microsoft.com/office/drawing/2014/chart" uri="{C3380CC4-5D6E-409C-BE32-E72D297353CC}">
                <c16:uniqueId val="{00000002-CA19-4C82-8C4A-2BA966E10DAD}"/>
              </c:ext>
            </c:extLst>
          </c:dPt>
          <c:dPt>
            <c:idx val="2"/>
            <c:marker>
              <c:symbol val="circle"/>
              <c:size val="5"/>
              <c:spPr>
                <a:solidFill>
                  <a:srgbClr val="8064A2"/>
                </a:solidFill>
                <a:ln w="9525">
                  <a:solidFill>
                    <a:srgbClr val="8064A2"/>
                  </a:solidFill>
                </a:ln>
                <a:effectLst/>
              </c:spPr>
            </c:marker>
            <c:bubble3D val="0"/>
            <c:extLst>
              <c:ext xmlns:c16="http://schemas.microsoft.com/office/drawing/2014/chart" uri="{C3380CC4-5D6E-409C-BE32-E72D297353CC}">
                <c16:uniqueId val="{00000003-CA19-4C82-8C4A-2BA966E10DAD}"/>
              </c:ext>
            </c:extLst>
          </c:dPt>
          <c:dPt>
            <c:idx val="3"/>
            <c:marker>
              <c:symbol val="circle"/>
              <c:size val="5"/>
              <c:spPr>
                <a:solidFill>
                  <a:srgbClr val="8064A2"/>
                </a:solidFill>
                <a:ln w="9525">
                  <a:solidFill>
                    <a:srgbClr val="8064A2"/>
                  </a:solidFill>
                </a:ln>
                <a:effectLst/>
              </c:spPr>
            </c:marker>
            <c:bubble3D val="0"/>
            <c:extLst>
              <c:ext xmlns:c16="http://schemas.microsoft.com/office/drawing/2014/chart" uri="{C3380CC4-5D6E-409C-BE32-E72D297353CC}">
                <c16:uniqueId val="{00000004-CA19-4C82-8C4A-2BA966E10DAD}"/>
              </c:ext>
            </c:extLst>
          </c:dPt>
          <c:dPt>
            <c:idx val="4"/>
            <c:marker>
              <c:symbol val="circle"/>
              <c:size val="5"/>
              <c:spPr>
                <a:solidFill>
                  <a:srgbClr val="8064A2"/>
                </a:solidFill>
                <a:ln w="9525">
                  <a:solidFill>
                    <a:srgbClr val="8064A2"/>
                  </a:solidFill>
                </a:ln>
                <a:effectLst/>
              </c:spPr>
            </c:marker>
            <c:bubble3D val="0"/>
            <c:extLst>
              <c:ext xmlns:c16="http://schemas.microsoft.com/office/drawing/2014/chart" uri="{C3380CC4-5D6E-409C-BE32-E72D297353CC}">
                <c16:uniqueId val="{00000005-CA19-4C82-8C4A-2BA966E10DAD}"/>
              </c:ext>
            </c:extLst>
          </c:dPt>
          <c:cat>
            <c:numRef>
              <c:f>'données TBAF'!$B$2:$F$2</c:f>
              <c:numCache>
                <c:formatCode>General</c:formatCode>
                <c:ptCount val="5"/>
                <c:pt idx="0">
                  <c:v>2020</c:v>
                </c:pt>
                <c:pt idx="1">
                  <c:v>2021</c:v>
                </c:pt>
                <c:pt idx="2">
                  <c:v>2022</c:v>
                </c:pt>
                <c:pt idx="3">
                  <c:v>2023</c:v>
                </c:pt>
                <c:pt idx="4">
                  <c:v>2024</c:v>
                </c:pt>
              </c:numCache>
            </c:numRef>
          </c:cat>
          <c:val>
            <c:numRef>
              <c:f>'données TBAF'!$B$7:$F$7</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6-CA19-4C82-8C4A-2BA966E10DAD}"/>
            </c:ext>
          </c:extLst>
        </c:ser>
        <c:ser>
          <c:idx val="1"/>
          <c:order val="1"/>
          <c:tx>
            <c:strRef>
              <c:f>'données TBAF'!$A$8</c:f>
              <c:strCache>
                <c:ptCount val="1"/>
                <c:pt idx="0">
                  <c:v>Charges courantes</c:v>
                </c:pt>
              </c:strCache>
            </c:strRef>
          </c:tx>
          <c:spPr>
            <a:ln w="28575" cap="rnd">
              <a:solidFill>
                <a:schemeClr val="accent2"/>
              </a:solidFill>
              <a:round/>
            </a:ln>
            <a:effectLst/>
          </c:spPr>
          <c:marker>
            <c:symbol val="circle"/>
            <c:size val="5"/>
            <c:spPr>
              <a:solidFill>
                <a:srgbClr val="C00000"/>
              </a:solidFill>
              <a:ln w="9525">
                <a:noFill/>
              </a:ln>
              <a:effectLst/>
            </c:spPr>
          </c:marker>
          <c:cat>
            <c:numRef>
              <c:f>'données TBAF'!$B$2:$F$2</c:f>
              <c:numCache>
                <c:formatCode>General</c:formatCode>
                <c:ptCount val="5"/>
                <c:pt idx="0">
                  <c:v>2020</c:v>
                </c:pt>
                <c:pt idx="1">
                  <c:v>2021</c:v>
                </c:pt>
                <c:pt idx="2">
                  <c:v>2022</c:v>
                </c:pt>
                <c:pt idx="3">
                  <c:v>2023</c:v>
                </c:pt>
                <c:pt idx="4">
                  <c:v>2024</c:v>
                </c:pt>
              </c:numCache>
            </c:numRef>
          </c:cat>
          <c:val>
            <c:numRef>
              <c:f>'données TBAF'!$B$8:$F$8</c:f>
              <c:numCache>
                <c:formatCode>#\ ##0_ ;[Red]\-#\ ##0\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7-CA19-4C82-8C4A-2BA966E10DAD}"/>
            </c:ext>
          </c:extLst>
        </c:ser>
        <c:dLbls>
          <c:showLegendKey val="0"/>
          <c:showVal val="0"/>
          <c:showCatName val="0"/>
          <c:showSerName val="0"/>
          <c:showPercent val="0"/>
          <c:showBubbleSize val="0"/>
        </c:dLbls>
        <c:marker val="1"/>
        <c:smooth val="0"/>
        <c:axId val="191053800"/>
        <c:axId val="191057720"/>
      </c:lineChart>
      <c:lineChart>
        <c:grouping val="standard"/>
        <c:varyColors val="0"/>
        <c:ser>
          <c:idx val="3"/>
          <c:order val="3"/>
          <c:tx>
            <c:strRef>
              <c:f>AF!$D$212</c:f>
              <c:strCache>
                <c:ptCount val="1"/>
                <c:pt idx="0">
                  <c:v>Solde domaines autofinancés</c:v>
                </c:pt>
              </c:strCache>
            </c:strRef>
          </c:tx>
          <c:spPr>
            <a:ln w="28575" cap="rnd">
              <a:solidFill>
                <a:schemeClr val="accent4"/>
              </a:solidFill>
              <a:round/>
            </a:ln>
            <a:effectLst/>
          </c:spPr>
          <c:marker>
            <c:symbol val="circle"/>
            <c:size val="5"/>
            <c:spPr>
              <a:solidFill>
                <a:schemeClr val="accent6"/>
              </a:solidFill>
              <a:ln w="9525">
                <a:solidFill>
                  <a:schemeClr val="accent6"/>
                </a:solidFill>
              </a:ln>
              <a:effectLst/>
            </c:spPr>
          </c:marker>
          <c:cat>
            <c:numRef>
              <c:f>'données TBAF'!$B$2:$F$2</c:f>
              <c:numCache>
                <c:formatCode>General</c:formatCode>
                <c:ptCount val="5"/>
                <c:pt idx="0">
                  <c:v>2020</c:v>
                </c:pt>
                <c:pt idx="1">
                  <c:v>2021</c:v>
                </c:pt>
                <c:pt idx="2">
                  <c:v>2022</c:v>
                </c:pt>
                <c:pt idx="3">
                  <c:v>2023</c:v>
                </c:pt>
                <c:pt idx="4">
                  <c:v>2024</c:v>
                </c:pt>
              </c:numCache>
            </c:numRef>
          </c:cat>
          <c:val>
            <c:numRef>
              <c:f>AF!$E$212:$I$212</c:f>
            </c:numRef>
          </c:val>
          <c:smooth val="0"/>
          <c:extLst>
            <c:ext xmlns:c16="http://schemas.microsoft.com/office/drawing/2014/chart" uri="{C3380CC4-5D6E-409C-BE32-E72D297353CC}">
              <c16:uniqueId val="{00000008-CA19-4C82-8C4A-2BA966E10DAD}"/>
            </c:ext>
          </c:extLst>
        </c:ser>
        <c:dLbls>
          <c:showLegendKey val="0"/>
          <c:showVal val="0"/>
          <c:showCatName val="0"/>
          <c:showSerName val="0"/>
          <c:showPercent val="0"/>
          <c:showBubbleSize val="0"/>
        </c:dLbls>
        <c:marker val="1"/>
        <c:smooth val="0"/>
        <c:axId val="1791639312"/>
        <c:axId val="1791636912"/>
      </c:lineChart>
      <c:catAx>
        <c:axId val="191053800"/>
        <c:scaling>
          <c:orientation val="minMax"/>
        </c:scaling>
        <c:delete val="0"/>
        <c:axPos val="b"/>
        <c:majorGridlines>
          <c:spPr>
            <a:ln w="6350"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r>
                  <a:rPr lang="fr-CH" i="1"/>
                  <a:t>Années</a:t>
                </a:r>
              </a:p>
            </c:rich>
          </c:tx>
          <c:layout>
            <c:manualLayout>
              <c:xMode val="edge"/>
              <c:yMode val="edge"/>
              <c:x val="0.36119519456041144"/>
              <c:y val="0.875062391945034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91057720"/>
        <c:crosses val="autoZero"/>
        <c:auto val="1"/>
        <c:lblAlgn val="ctr"/>
        <c:lblOffset val="100"/>
        <c:noMultiLvlLbl val="0"/>
      </c:catAx>
      <c:valAx>
        <c:axId val="191057720"/>
        <c:scaling>
          <c:orientation val="minMax"/>
        </c:scaling>
        <c:delete val="0"/>
        <c:axPos val="l"/>
        <c:majorGridlines>
          <c:spPr>
            <a:ln w="6350"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91053800"/>
        <c:crosses val="autoZero"/>
        <c:crossBetween val="between"/>
      </c:valAx>
      <c:valAx>
        <c:axId val="179163691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1791639312"/>
        <c:crosses val="max"/>
        <c:crossBetween val="between"/>
      </c:valAx>
      <c:catAx>
        <c:axId val="1791639312"/>
        <c:scaling>
          <c:orientation val="minMax"/>
        </c:scaling>
        <c:delete val="1"/>
        <c:axPos val="t"/>
        <c:numFmt formatCode="General" sourceLinked="1"/>
        <c:majorTickMark val="out"/>
        <c:minorTickMark val="none"/>
        <c:tickLblPos val="nextTo"/>
        <c:crossAx val="1791636912"/>
        <c:crosses val="max"/>
        <c:auto val="1"/>
        <c:lblAlgn val="ctr"/>
        <c:lblOffset val="100"/>
        <c:noMultiLvlLbl val="0"/>
      </c:catAx>
      <c:spPr>
        <a:noFill/>
        <a:ln>
          <a:noFill/>
        </a:ln>
        <a:effectLst/>
      </c:spPr>
    </c:plotArea>
    <c:legend>
      <c:legendPos val="r"/>
      <c:layout>
        <c:manualLayout>
          <c:xMode val="edge"/>
          <c:yMode val="edge"/>
          <c:x val="0.7667629474604809"/>
          <c:y val="0.22217875014758104"/>
          <c:w val="0.23107567098905521"/>
          <c:h val="0.502172655039280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latin typeface="Arial Narrow" panose="020B0606020202030204" pitchFamily="34" charset="0"/>
        </a:defRPr>
      </a:pPr>
      <a:endParaRPr lang="fr-FR"/>
    </a:p>
  </c:txPr>
  <c:printSettings>
    <c:headerFooter>
      <c:oddFooter>&amp;L&amp;"Arial Narrow,Normal"&amp;9Union des Communes Vaudoises -  021.557.81.36&amp;C&amp;"Arial Narrow,Normal"&amp;9Essertines-sur-Yverdon</c:oddFooter>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Marge d'autofinancement</a:t>
            </a:r>
          </a:p>
        </c:rich>
      </c:tx>
      <c:layout>
        <c:manualLayout>
          <c:xMode val="edge"/>
          <c:yMode val="edge"/>
          <c:x val="0.19926737026784527"/>
          <c:y val="2.59776919127558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569155186962576"/>
          <c:y val="0.17536643026004728"/>
          <c:w val="0.58730776996070755"/>
          <c:h val="0.69697399527186754"/>
        </c:manualLayout>
      </c:layout>
      <c:bar3DChart>
        <c:barDir val="col"/>
        <c:grouping val="clustered"/>
        <c:varyColors val="0"/>
        <c:ser>
          <c:idx val="0"/>
          <c:order val="0"/>
          <c:tx>
            <c:strRef>
              <c:f>'données TBAF'!$A$9</c:f>
              <c:strCache>
                <c:ptCount val="1"/>
                <c:pt idx="0">
                  <c:v>Solde Opérationnel</c:v>
                </c:pt>
              </c:strCache>
            </c:strRef>
          </c:tx>
          <c:spPr>
            <a:solidFill>
              <a:schemeClr val="accent1"/>
            </a:solidFill>
            <a:ln>
              <a:noFill/>
            </a:ln>
            <a:effectLst/>
            <a:sp3d/>
          </c:spPr>
          <c:invertIfNegative val="0"/>
          <c:cat>
            <c:numRef>
              <c:f>'données TBAF'!$B$2:$F$2</c:f>
              <c:numCache>
                <c:formatCode>General</c:formatCode>
                <c:ptCount val="5"/>
                <c:pt idx="0">
                  <c:v>2020</c:v>
                </c:pt>
                <c:pt idx="1">
                  <c:v>2021</c:v>
                </c:pt>
                <c:pt idx="2">
                  <c:v>2022</c:v>
                </c:pt>
                <c:pt idx="3">
                  <c:v>2023</c:v>
                </c:pt>
                <c:pt idx="4">
                  <c:v>2024</c:v>
                </c:pt>
              </c:numCache>
            </c:numRef>
          </c:cat>
          <c:val>
            <c:numRef>
              <c:f>'données TBAF'!$B$9:$F$9</c:f>
              <c:numCache>
                <c:formatCode>#\ ##0_ ;[Red]\-#\ ##0\ </c:formatCode>
                <c:ptCount val="5"/>
                <c:pt idx="0">
                  <c:v>0</c:v>
                </c:pt>
                <c:pt idx="1">
                  <c:v>0</c:v>
                </c:pt>
                <c:pt idx="2">
                  <c:v>0</c:v>
                </c:pt>
                <c:pt idx="3">
                  <c:v>0</c:v>
                </c:pt>
                <c:pt idx="4">
                  <c:v>0</c:v>
                </c:pt>
              </c:numCache>
            </c:numRef>
          </c:val>
          <c:extLst>
            <c:ext xmlns:c16="http://schemas.microsoft.com/office/drawing/2014/chart" uri="{C3380CC4-5D6E-409C-BE32-E72D297353CC}">
              <c16:uniqueId val="{00000000-9A95-48EC-AC9A-42C0A61056FB}"/>
            </c:ext>
          </c:extLst>
        </c:ser>
        <c:ser>
          <c:idx val="1"/>
          <c:order val="1"/>
          <c:tx>
            <c:v>Amortissements</c:v>
          </c:tx>
          <c:spPr>
            <a:solidFill>
              <a:schemeClr val="accent2"/>
            </a:solidFill>
            <a:ln>
              <a:noFill/>
            </a:ln>
            <a:effectLst/>
            <a:sp3d/>
          </c:spPr>
          <c:invertIfNegative val="0"/>
          <c:cat>
            <c:numRef>
              <c:f>'données TBAF'!$B$2:$F$2</c:f>
              <c:numCache>
                <c:formatCode>General</c:formatCode>
                <c:ptCount val="5"/>
                <c:pt idx="0">
                  <c:v>2020</c:v>
                </c:pt>
                <c:pt idx="1">
                  <c:v>2021</c:v>
                </c:pt>
                <c:pt idx="2">
                  <c:v>2022</c:v>
                </c:pt>
                <c:pt idx="3">
                  <c:v>2023</c:v>
                </c:pt>
                <c:pt idx="4">
                  <c:v>2024</c:v>
                </c:pt>
              </c:numCache>
            </c:numRef>
          </c:cat>
          <c:val>
            <c:numRef>
              <c:f>'données TBAF'!$B$10:$F$10</c:f>
              <c:numCache>
                <c:formatCode>#\ ##0_ ;[Red]\-#\ ##0\ </c:formatCode>
                <c:ptCount val="5"/>
                <c:pt idx="0">
                  <c:v>0</c:v>
                </c:pt>
                <c:pt idx="1">
                  <c:v>0</c:v>
                </c:pt>
                <c:pt idx="2">
                  <c:v>0</c:v>
                </c:pt>
                <c:pt idx="3">
                  <c:v>0</c:v>
                </c:pt>
                <c:pt idx="4">
                  <c:v>0</c:v>
                </c:pt>
              </c:numCache>
            </c:numRef>
          </c:val>
          <c:extLst>
            <c:ext xmlns:c16="http://schemas.microsoft.com/office/drawing/2014/chart" uri="{C3380CC4-5D6E-409C-BE32-E72D297353CC}">
              <c16:uniqueId val="{00000001-9A95-48EC-AC9A-42C0A61056FB}"/>
            </c:ext>
          </c:extLst>
        </c:ser>
        <c:dLbls>
          <c:showLegendKey val="0"/>
          <c:showVal val="0"/>
          <c:showCatName val="0"/>
          <c:showSerName val="0"/>
          <c:showPercent val="0"/>
          <c:showBubbleSize val="0"/>
        </c:dLbls>
        <c:gapWidth val="150"/>
        <c:shape val="box"/>
        <c:axId val="53091295"/>
        <c:axId val="53090335"/>
        <c:axId val="0"/>
      </c:bar3DChart>
      <c:catAx>
        <c:axId val="53091295"/>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90335"/>
        <c:crosses val="autoZero"/>
        <c:auto val="1"/>
        <c:lblAlgn val="ctr"/>
        <c:lblOffset val="100"/>
        <c:noMultiLvlLbl val="0"/>
      </c:catAx>
      <c:valAx>
        <c:axId val="53090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091295"/>
        <c:crosses val="autoZero"/>
        <c:crossBetween val="between"/>
      </c:valAx>
      <c:spPr>
        <a:noFill/>
        <a:ln>
          <a:noFill/>
        </a:ln>
        <a:effectLst/>
      </c:spPr>
    </c:plotArea>
    <c:legend>
      <c:legendPos val="r"/>
      <c:layout>
        <c:manualLayout>
          <c:xMode val="edge"/>
          <c:yMode val="edge"/>
          <c:x val="0.75063421806002051"/>
          <c:y val="0.40681996272205107"/>
          <c:w val="0.23281264398163248"/>
          <c:h val="0.350911788200388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Investissement net</a:t>
            </a:r>
            <a:r>
              <a:rPr lang="fr-CH" baseline="0"/>
              <a:t> et marge d'autofinancement</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CH"/>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Investissement net</c:v>
          </c:tx>
          <c:spPr>
            <a:gradFill>
              <a:gsLst>
                <a:gs pos="0">
                  <a:schemeClr val="accent5">
                    <a:lumMod val="20000"/>
                    <a:lumOff val="80000"/>
                  </a:schemeClr>
                </a:gs>
                <a:gs pos="30000">
                  <a:schemeClr val="accent5">
                    <a:lumMod val="60000"/>
                    <a:lumOff val="40000"/>
                  </a:schemeClr>
                </a:gs>
                <a:gs pos="56000">
                  <a:schemeClr val="accent5">
                    <a:lumMod val="75000"/>
                  </a:schemeClr>
                </a:gs>
                <a:gs pos="100000">
                  <a:schemeClr val="accent5">
                    <a:lumMod val="50000"/>
                  </a:schemeClr>
                </a:gs>
              </a:gsLst>
              <a:lin ang="5400000" scaled="1"/>
            </a:gradFill>
            <a:ln>
              <a:noFill/>
            </a:ln>
            <a:effectLst/>
            <a:sp3d/>
          </c:spPr>
          <c:invertIfNegative val="0"/>
          <c:cat>
            <c:numRef>
              <c:f>'données TBAF'!$B$2:$F$2</c:f>
              <c:numCache>
                <c:formatCode>General</c:formatCode>
                <c:ptCount val="5"/>
                <c:pt idx="0">
                  <c:v>2020</c:v>
                </c:pt>
                <c:pt idx="1">
                  <c:v>2021</c:v>
                </c:pt>
                <c:pt idx="2">
                  <c:v>2022</c:v>
                </c:pt>
                <c:pt idx="3">
                  <c:v>2023</c:v>
                </c:pt>
                <c:pt idx="4">
                  <c:v>2024</c:v>
                </c:pt>
              </c:numCache>
            </c:numRef>
          </c:cat>
          <c:val>
            <c:numRef>
              <c:f>'données TBAF'!$B$12:$F$12</c:f>
              <c:numCache>
                <c:formatCode>#\ ##0_ ;[Red]\-#\ ##0\ </c:formatCode>
                <c:ptCount val="5"/>
                <c:pt idx="0">
                  <c:v>0</c:v>
                </c:pt>
                <c:pt idx="1">
                  <c:v>0</c:v>
                </c:pt>
                <c:pt idx="2">
                  <c:v>0</c:v>
                </c:pt>
                <c:pt idx="3">
                  <c:v>0</c:v>
                </c:pt>
                <c:pt idx="4">
                  <c:v>0</c:v>
                </c:pt>
              </c:numCache>
            </c:numRef>
          </c:val>
          <c:extLst>
            <c:ext xmlns:c16="http://schemas.microsoft.com/office/drawing/2014/chart" uri="{C3380CC4-5D6E-409C-BE32-E72D297353CC}">
              <c16:uniqueId val="{00000000-1E21-4EDE-BCEB-4333AFA3A327}"/>
            </c:ext>
          </c:extLst>
        </c:ser>
        <c:ser>
          <c:idx val="1"/>
          <c:order val="1"/>
          <c:tx>
            <c:v>Marge d'autofinancement</c:v>
          </c:tx>
          <c:spPr>
            <a:gradFill>
              <a:gsLst>
                <a:gs pos="0">
                  <a:schemeClr val="accent6">
                    <a:lumMod val="20000"/>
                    <a:lumOff val="80000"/>
                  </a:schemeClr>
                </a:gs>
                <a:gs pos="30000">
                  <a:schemeClr val="accent6">
                    <a:lumMod val="60000"/>
                    <a:lumOff val="40000"/>
                  </a:schemeClr>
                </a:gs>
                <a:gs pos="56000">
                  <a:schemeClr val="accent6">
                    <a:lumMod val="75000"/>
                  </a:schemeClr>
                </a:gs>
                <a:gs pos="100000">
                  <a:schemeClr val="accent6">
                    <a:lumMod val="50000"/>
                  </a:schemeClr>
                </a:gs>
              </a:gsLst>
              <a:lin ang="5400000" scaled="1"/>
            </a:gradFill>
            <a:ln>
              <a:noFill/>
            </a:ln>
            <a:effectLst/>
            <a:sp3d/>
          </c:spPr>
          <c:invertIfNegative val="0"/>
          <c:cat>
            <c:numRef>
              <c:f>'données TBAF'!$B$2:$F$2</c:f>
              <c:numCache>
                <c:formatCode>General</c:formatCode>
                <c:ptCount val="5"/>
                <c:pt idx="0">
                  <c:v>2020</c:v>
                </c:pt>
                <c:pt idx="1">
                  <c:v>2021</c:v>
                </c:pt>
                <c:pt idx="2">
                  <c:v>2022</c:v>
                </c:pt>
                <c:pt idx="3">
                  <c:v>2023</c:v>
                </c:pt>
                <c:pt idx="4">
                  <c:v>2024</c:v>
                </c:pt>
              </c:numCache>
            </c:numRef>
          </c:cat>
          <c:val>
            <c:numRef>
              <c:f>'données TBAF'!$B$11:$F$11</c:f>
              <c:numCache>
                <c:formatCode>#\ ##0_ ;[Red]\-#\ ##0\ </c:formatCode>
                <c:ptCount val="5"/>
                <c:pt idx="0">
                  <c:v>0</c:v>
                </c:pt>
                <c:pt idx="1">
                  <c:v>0</c:v>
                </c:pt>
                <c:pt idx="2">
                  <c:v>0</c:v>
                </c:pt>
                <c:pt idx="3">
                  <c:v>0</c:v>
                </c:pt>
                <c:pt idx="4">
                  <c:v>0</c:v>
                </c:pt>
              </c:numCache>
            </c:numRef>
          </c:val>
          <c:extLst>
            <c:ext xmlns:c16="http://schemas.microsoft.com/office/drawing/2014/chart" uri="{C3380CC4-5D6E-409C-BE32-E72D297353CC}">
              <c16:uniqueId val="{00000001-1E21-4EDE-BCEB-4333AFA3A327}"/>
            </c:ext>
          </c:extLst>
        </c:ser>
        <c:dLbls>
          <c:showLegendKey val="0"/>
          <c:showVal val="0"/>
          <c:showCatName val="0"/>
          <c:showSerName val="0"/>
          <c:showPercent val="0"/>
          <c:showBubbleSize val="0"/>
        </c:dLbls>
        <c:gapWidth val="150"/>
        <c:shape val="box"/>
        <c:axId val="297897807"/>
        <c:axId val="297893007"/>
        <c:axId val="0"/>
      </c:bar3DChart>
      <c:catAx>
        <c:axId val="297897807"/>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97893007"/>
        <c:crosses val="autoZero"/>
        <c:auto val="1"/>
        <c:lblAlgn val="ctr"/>
        <c:lblOffset val="100"/>
        <c:noMultiLvlLbl val="0"/>
      </c:catAx>
      <c:valAx>
        <c:axId val="297893007"/>
        <c:scaling>
          <c:orientation val="minMax"/>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97897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fr-CH" sz="1100" b="1" i="0" u="none" strike="noStrike" kern="1200" spc="0" baseline="0">
                <a:solidFill>
                  <a:sysClr val="windowText" lastClr="000000">
                    <a:lumMod val="65000"/>
                    <a:lumOff val="35000"/>
                  </a:sysClr>
                </a:solidFill>
                <a:latin typeface="Arial Narrow" panose="020B0606020202030204" pitchFamily="34" charset="0"/>
                <a:ea typeface="+mn-ea"/>
                <a:cs typeface="+mn-cs"/>
              </a:defRPr>
            </a:pPr>
            <a:r>
              <a:rPr lang="fr-CH" sz="1100" b="1" i="0" u="none" strike="noStrike" kern="1200" spc="0" baseline="0">
                <a:solidFill>
                  <a:sysClr val="windowText" lastClr="000000">
                    <a:lumMod val="65000"/>
                    <a:lumOff val="35000"/>
                  </a:sysClr>
                </a:solidFill>
                <a:latin typeface="Arial Narrow" panose="020B0606020202030204" pitchFamily="34" charset="0"/>
                <a:ea typeface="+mn-ea"/>
                <a:cs typeface="+mn-cs"/>
              </a:rPr>
              <a:t>Couverture des domaines autofinancés</a:t>
            </a:r>
          </a:p>
        </c:rich>
      </c:tx>
      <c:overlay val="0"/>
      <c:spPr>
        <a:noFill/>
        <a:ln>
          <a:noFill/>
        </a:ln>
        <a:effectLst/>
      </c:spPr>
      <c:txPr>
        <a:bodyPr rot="0" spcFirstLastPara="1" vertOverflow="ellipsis" vert="horz" wrap="square" anchor="ctr" anchorCtr="1"/>
        <a:lstStyle/>
        <a:p>
          <a:pPr algn="ctr" rtl="0">
            <a:defRPr lang="fr-CH" sz="1100" b="1" i="0" u="none" strike="noStrike" kern="1200" spc="0" baseline="0">
              <a:solidFill>
                <a:sysClr val="windowText" lastClr="000000">
                  <a:lumMod val="65000"/>
                  <a:lumOff val="35000"/>
                </a:sysClr>
              </a:solidFill>
              <a:latin typeface="Arial Narrow" panose="020B0606020202030204" pitchFamily="34" charset="0"/>
              <a:ea typeface="+mn-ea"/>
              <a:cs typeface="+mn-cs"/>
            </a:defRPr>
          </a:pPr>
          <a:endParaRPr lang="fr-FR"/>
        </a:p>
      </c:txPr>
    </c:title>
    <c:autoTitleDeleted val="0"/>
    <c:plotArea>
      <c:layout/>
      <c:lineChart>
        <c:grouping val="standard"/>
        <c:varyColors val="0"/>
        <c:ser>
          <c:idx val="3"/>
          <c:order val="0"/>
          <c:tx>
            <c:v>Approvisionnement en eau</c:v>
          </c:tx>
          <c:spPr>
            <a:ln w="28575" cap="rnd">
              <a:solidFill>
                <a:srgbClr val="0070C0"/>
              </a:solidFill>
              <a:round/>
            </a:ln>
            <a:effectLst/>
          </c:spPr>
          <c:marker>
            <c:symbol val="circle"/>
            <c:size val="5"/>
            <c:spPr>
              <a:solidFill>
                <a:schemeClr val="accent1"/>
              </a:solidFill>
              <a:ln w="9525">
                <a:solidFill>
                  <a:schemeClr val="accent1"/>
                </a:solidFill>
              </a:ln>
              <a:effectLst/>
            </c:spPr>
          </c:marker>
          <c:cat>
            <c:numRef>
              <c:f>'données TBAF'!$N$16:$R$16</c:f>
              <c:numCache>
                <c:formatCode>General</c:formatCode>
                <c:ptCount val="5"/>
                <c:pt idx="0">
                  <c:v>2020</c:v>
                </c:pt>
                <c:pt idx="1">
                  <c:v>2021</c:v>
                </c:pt>
                <c:pt idx="2">
                  <c:v>2022</c:v>
                </c:pt>
                <c:pt idx="3">
                  <c:v>2023</c:v>
                </c:pt>
                <c:pt idx="4">
                  <c:v>2024</c:v>
                </c:pt>
              </c:numCache>
            </c:numRef>
          </c:cat>
          <c:val>
            <c:numRef>
              <c:f>'données TBAF'!$N$17:$R$17</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D07E-4472-850C-045E05373316}"/>
            </c:ext>
          </c:extLst>
        </c:ser>
        <c:ser>
          <c:idx val="1"/>
          <c:order val="1"/>
          <c:tx>
            <c:v>Traitement des eaux usées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'données TBAF'!$N$16:$R$16</c:f>
              <c:numCache>
                <c:formatCode>General</c:formatCode>
                <c:ptCount val="5"/>
                <c:pt idx="0">
                  <c:v>2020</c:v>
                </c:pt>
                <c:pt idx="1">
                  <c:v>2021</c:v>
                </c:pt>
                <c:pt idx="2">
                  <c:v>2022</c:v>
                </c:pt>
                <c:pt idx="3">
                  <c:v>2023</c:v>
                </c:pt>
                <c:pt idx="4">
                  <c:v>2024</c:v>
                </c:pt>
              </c:numCache>
            </c:numRef>
          </c:cat>
          <c:val>
            <c:numRef>
              <c:f>'données TBAF'!$N$18:$R$18</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D07E-4472-850C-045E05373316}"/>
            </c:ext>
          </c:extLst>
        </c:ser>
        <c:ser>
          <c:idx val="0"/>
          <c:order val="2"/>
          <c:tx>
            <c:v>Gestion des déchets urbains</c:v>
          </c:tx>
          <c:spPr>
            <a:ln w="28575" cap="rnd">
              <a:solidFill>
                <a:srgbClr val="FFC000"/>
              </a:solidFill>
              <a:round/>
            </a:ln>
            <a:effectLst/>
          </c:spPr>
          <c:marker>
            <c:symbol val="circle"/>
            <c:size val="5"/>
            <c:spPr>
              <a:solidFill>
                <a:schemeClr val="accent4"/>
              </a:solidFill>
              <a:ln w="9525">
                <a:solidFill>
                  <a:schemeClr val="accent4"/>
                </a:solidFill>
              </a:ln>
              <a:effectLst/>
            </c:spPr>
          </c:marker>
          <c:cat>
            <c:numRef>
              <c:f>'données TBAF'!$N$16:$R$16</c:f>
              <c:numCache>
                <c:formatCode>General</c:formatCode>
                <c:ptCount val="5"/>
                <c:pt idx="0">
                  <c:v>2020</c:v>
                </c:pt>
                <c:pt idx="1">
                  <c:v>2021</c:v>
                </c:pt>
                <c:pt idx="2">
                  <c:v>2022</c:v>
                </c:pt>
                <c:pt idx="3">
                  <c:v>2023</c:v>
                </c:pt>
                <c:pt idx="4">
                  <c:v>2024</c:v>
                </c:pt>
              </c:numCache>
            </c:numRef>
          </c:cat>
          <c:val>
            <c:numRef>
              <c:f>'données TBAF'!$N$19:$R$19</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07E-4472-850C-045E05373316}"/>
            </c:ext>
          </c:extLst>
        </c:ser>
        <c:dLbls>
          <c:showLegendKey val="0"/>
          <c:showVal val="0"/>
          <c:showCatName val="0"/>
          <c:showSerName val="0"/>
          <c:showPercent val="0"/>
          <c:showBubbleSize val="0"/>
        </c:dLbls>
        <c:marker val="1"/>
        <c:smooth val="0"/>
        <c:axId val="648107712"/>
        <c:axId val="648108368"/>
      </c:lineChart>
      <c:catAx>
        <c:axId val="6481077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8108368"/>
        <c:crosses val="autoZero"/>
        <c:auto val="1"/>
        <c:lblAlgn val="ctr"/>
        <c:lblOffset val="100"/>
        <c:noMultiLvlLbl val="0"/>
      </c:catAx>
      <c:valAx>
        <c:axId val="648108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4810771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100" b="1" i="0" u="none" strike="noStrike" kern="1200" spc="0" baseline="0">
                <a:solidFill>
                  <a:sysClr val="windowText" lastClr="000000">
                    <a:lumMod val="65000"/>
                    <a:lumOff val="35000"/>
                  </a:sysClr>
                </a:solidFill>
                <a:latin typeface="Arial Narrow" panose="020B0606020202030204" pitchFamily="34" charset="0"/>
                <a:ea typeface="+mn-ea"/>
                <a:cs typeface="+mn-cs"/>
              </a:defRPr>
            </a:pPr>
            <a:r>
              <a:rPr lang="en-US" sz="1100" b="1" i="0" u="none" strike="noStrike" kern="1200" spc="0" baseline="0">
                <a:solidFill>
                  <a:sysClr val="windowText" lastClr="000000">
                    <a:lumMod val="65000"/>
                    <a:lumOff val="35000"/>
                  </a:sysClr>
                </a:solidFill>
                <a:latin typeface="Arial Narrow" panose="020B0606020202030204" pitchFamily="34" charset="0"/>
                <a:ea typeface="+mn-ea"/>
                <a:cs typeface="+mn-cs"/>
              </a:rPr>
              <a:t>Indicateurs</a:t>
            </a:r>
          </a:p>
        </c:rich>
      </c:tx>
      <c:overlay val="0"/>
      <c:spPr>
        <a:noFill/>
        <a:ln>
          <a:noFill/>
        </a:ln>
        <a:effectLst/>
      </c:spPr>
      <c:txPr>
        <a:bodyPr rot="0" spcFirstLastPara="1" vertOverflow="ellipsis" vert="horz" wrap="square" anchor="ctr" anchorCtr="1"/>
        <a:lstStyle/>
        <a:p>
          <a:pPr algn="ctr" rtl="0">
            <a:defRPr lang="en-US" sz="1100" b="1" i="0" u="none" strike="noStrike" kern="1200" spc="0" baseline="0">
              <a:solidFill>
                <a:sysClr val="windowText" lastClr="000000">
                  <a:lumMod val="65000"/>
                  <a:lumOff val="35000"/>
                </a:sysClr>
              </a:solidFill>
              <a:latin typeface="Arial Narrow" panose="020B0606020202030204" pitchFamily="34" charset="0"/>
              <a:ea typeface="+mn-ea"/>
              <a:cs typeface="+mn-cs"/>
            </a:defRPr>
          </a:pPr>
          <a:endParaRPr lang="fr-FR"/>
        </a:p>
      </c:txPr>
    </c:title>
    <c:autoTitleDeleted val="0"/>
    <c:plotArea>
      <c:layout/>
      <c:radarChart>
        <c:radarStyle val="filled"/>
        <c:varyColors val="0"/>
        <c:ser>
          <c:idx val="3"/>
          <c:order val="0"/>
          <c:spPr>
            <a:solidFill>
              <a:schemeClr val="accent6">
                <a:lumMod val="40000"/>
                <a:lumOff val="60000"/>
              </a:schemeClr>
            </a:solidFill>
            <a:ln>
              <a:solidFill>
                <a:schemeClr val="bg1">
                  <a:lumMod val="50000"/>
                </a:schemeClr>
              </a:solidFill>
            </a:ln>
            <a:effectLst/>
          </c:spPr>
          <c:cat>
            <c:multiLvlStrRef>
              <c:f>'données TBAF'!$K$5:$N$9</c:f>
              <c:multiLvlStrCache>
                <c:ptCount val="5"/>
                <c:lvl>
                  <c:pt idx="0">
                    <c:v>DN/RFC</c:v>
                  </c:pt>
                  <c:pt idx="1">
                    <c:v>DN /MA</c:v>
                  </c:pt>
                  <c:pt idx="2">
                    <c:v>IN/RC</c:v>
                  </c:pt>
                  <c:pt idx="3">
                    <c:v>MA/ InvN</c:v>
                  </c:pt>
                  <c:pt idx="4">
                    <c:v>MA / RC</c:v>
                  </c:pt>
                </c:lvl>
                <c:lvl>
                  <c:pt idx="0">
                    <c:v>Taux d'endettement net</c:v>
                  </c:pt>
                  <c:pt idx="1">
                    <c:v>Renouvellement de la dette</c:v>
                  </c:pt>
                  <c:pt idx="2">
                    <c:v>Part des charges d'intérêt</c:v>
                  </c:pt>
                  <c:pt idx="3">
                    <c:v>Degré d'autofinancement</c:v>
                  </c:pt>
                  <c:pt idx="4">
                    <c:v>Taux d'autofinancement</c:v>
                  </c:pt>
                </c:lvl>
              </c:multiLvlStrCache>
            </c:multiLvlStrRef>
          </c:cat>
          <c:val>
            <c:numRef>
              <c:f>'données TBAF'!$R$5:$R$9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F27-4345-AA37-86CBA5BE99ED}"/>
            </c:ext>
          </c:extLst>
        </c:ser>
        <c:ser>
          <c:idx val="1"/>
          <c:order val="1"/>
          <c:spPr>
            <a:solidFill>
              <a:schemeClr val="accent4">
                <a:lumMod val="60000"/>
                <a:lumOff val="40000"/>
              </a:schemeClr>
            </a:solidFill>
            <a:ln>
              <a:noFill/>
            </a:ln>
            <a:effectLst/>
          </c:spPr>
          <c:cat>
            <c:multiLvlStrRef>
              <c:f>'données TBAF'!$K$5:$N$9</c:f>
              <c:multiLvlStrCache>
                <c:ptCount val="5"/>
                <c:lvl>
                  <c:pt idx="0">
                    <c:v>DN/RFC</c:v>
                  </c:pt>
                  <c:pt idx="1">
                    <c:v>DN /MA</c:v>
                  </c:pt>
                  <c:pt idx="2">
                    <c:v>IN/RC</c:v>
                  </c:pt>
                  <c:pt idx="3">
                    <c:v>MA/ InvN</c:v>
                  </c:pt>
                  <c:pt idx="4">
                    <c:v>MA / RC</c:v>
                  </c:pt>
                </c:lvl>
                <c:lvl>
                  <c:pt idx="0">
                    <c:v>Taux d'endettement net</c:v>
                  </c:pt>
                  <c:pt idx="1">
                    <c:v>Renouvellement de la dette</c:v>
                  </c:pt>
                  <c:pt idx="2">
                    <c:v>Part des charges d'intérêt</c:v>
                  </c:pt>
                  <c:pt idx="3">
                    <c:v>Degré d'autofinancement</c:v>
                  </c:pt>
                  <c:pt idx="4">
                    <c:v>Taux d'autofinancement</c:v>
                  </c:pt>
                </c:lvl>
              </c:multiLvlStrCache>
            </c:multiLvlStrRef>
          </c:cat>
          <c:val>
            <c:numRef>
              <c:f>'données TBAF'!$P$5:$P$9</c:f>
              <c:numCache>
                <c:formatCode>General</c:formatCode>
                <c:ptCount val="5"/>
                <c:pt idx="0">
                  <c:v>33.333333333333336</c:v>
                </c:pt>
                <c:pt idx="1">
                  <c:v>33.333333333333336</c:v>
                </c:pt>
                <c:pt idx="2">
                  <c:v>33.333333333333336</c:v>
                </c:pt>
                <c:pt idx="3">
                  <c:v>33.333333333333336</c:v>
                </c:pt>
                <c:pt idx="4">
                  <c:v>33.333333333333336</c:v>
                </c:pt>
              </c:numCache>
            </c:numRef>
          </c:val>
          <c:extLst>
            <c:ext xmlns:c16="http://schemas.microsoft.com/office/drawing/2014/chart" uri="{C3380CC4-5D6E-409C-BE32-E72D297353CC}">
              <c16:uniqueId val="{00000001-BF27-4345-AA37-86CBA5BE99ED}"/>
            </c:ext>
          </c:extLst>
        </c:ser>
        <c:ser>
          <c:idx val="2"/>
          <c:order val="2"/>
          <c:spPr>
            <a:solidFill>
              <a:srgbClr val="FF9999"/>
            </a:solidFill>
            <a:ln>
              <a:noFill/>
            </a:ln>
            <a:effectLst/>
          </c:spPr>
          <c:cat>
            <c:multiLvlStrRef>
              <c:f>'données TBAF'!$K$5:$N$9</c:f>
              <c:multiLvlStrCache>
                <c:ptCount val="5"/>
                <c:lvl>
                  <c:pt idx="0">
                    <c:v>DN/RFC</c:v>
                  </c:pt>
                  <c:pt idx="1">
                    <c:v>DN /MA</c:v>
                  </c:pt>
                  <c:pt idx="2">
                    <c:v>IN/RC</c:v>
                  </c:pt>
                  <c:pt idx="3">
                    <c:v>MA/ InvN</c:v>
                  </c:pt>
                  <c:pt idx="4">
                    <c:v>MA / RC</c:v>
                  </c:pt>
                </c:lvl>
                <c:lvl>
                  <c:pt idx="0">
                    <c:v>Taux d'endettement net</c:v>
                  </c:pt>
                  <c:pt idx="1">
                    <c:v>Renouvellement de la dette</c:v>
                  </c:pt>
                  <c:pt idx="2">
                    <c:v>Part des charges d'intérêt</c:v>
                  </c:pt>
                  <c:pt idx="3">
                    <c:v>Degré d'autofinancement</c:v>
                  </c:pt>
                  <c:pt idx="4">
                    <c:v>Taux d'autofinancement</c:v>
                  </c:pt>
                </c:lvl>
              </c:multiLvlStrCache>
            </c:multiLvlStrRef>
          </c:cat>
          <c:val>
            <c:numRef>
              <c:f>'données TBAF'!$Q$5:$Q$9</c:f>
              <c:numCache>
                <c:formatCode>General</c:formatCode>
                <c:ptCount val="5"/>
                <c:pt idx="0">
                  <c:v>66.666666666666671</c:v>
                </c:pt>
                <c:pt idx="1">
                  <c:v>66.666666666666671</c:v>
                </c:pt>
                <c:pt idx="2">
                  <c:v>66.666666666666671</c:v>
                </c:pt>
                <c:pt idx="3">
                  <c:v>66.666666666666671</c:v>
                </c:pt>
                <c:pt idx="4">
                  <c:v>66.666666666666671</c:v>
                </c:pt>
              </c:numCache>
            </c:numRef>
          </c:val>
          <c:extLst>
            <c:ext xmlns:c16="http://schemas.microsoft.com/office/drawing/2014/chart" uri="{C3380CC4-5D6E-409C-BE32-E72D297353CC}">
              <c16:uniqueId val="{00000002-BF27-4345-AA37-86CBA5BE99ED}"/>
            </c:ext>
          </c:extLst>
        </c:ser>
        <c:dLbls>
          <c:showLegendKey val="0"/>
          <c:showVal val="0"/>
          <c:showCatName val="0"/>
          <c:showSerName val="0"/>
          <c:showPercent val="0"/>
          <c:showBubbleSize val="0"/>
        </c:dLbls>
        <c:axId val="635241920"/>
        <c:axId val="635239624"/>
      </c:radarChart>
      <c:radarChart>
        <c:radarStyle val="marker"/>
        <c:varyColors val="0"/>
        <c:ser>
          <c:idx val="0"/>
          <c:order val="3"/>
          <c:spPr>
            <a:ln w="28575" cap="rnd">
              <a:solidFill>
                <a:schemeClr val="accent1"/>
              </a:solidFill>
              <a:round/>
            </a:ln>
            <a:effectLst/>
          </c:spPr>
          <c:marker>
            <c:symbol val="circle"/>
            <c:size val="5"/>
            <c:spPr>
              <a:solidFill>
                <a:schemeClr val="accent1"/>
              </a:solidFill>
              <a:ln w="28575">
                <a:solidFill>
                  <a:schemeClr val="accent1"/>
                </a:solidFill>
              </a:ln>
              <a:effectLst/>
            </c:spPr>
          </c:marker>
          <c:cat>
            <c:multiLvlStrRef>
              <c:f>'données TBAF'!$K$5:$N$9</c:f>
              <c:multiLvlStrCache>
                <c:ptCount val="5"/>
                <c:lvl>
                  <c:pt idx="0">
                    <c:v>DN/RFC</c:v>
                  </c:pt>
                  <c:pt idx="1">
                    <c:v>DN /MA</c:v>
                  </c:pt>
                  <c:pt idx="2">
                    <c:v>IN/RC</c:v>
                  </c:pt>
                  <c:pt idx="3">
                    <c:v>MA/ InvN</c:v>
                  </c:pt>
                  <c:pt idx="4">
                    <c:v>MA / RC</c:v>
                  </c:pt>
                </c:lvl>
                <c:lvl>
                  <c:pt idx="0">
                    <c:v>Taux d'endettement net</c:v>
                  </c:pt>
                  <c:pt idx="1">
                    <c:v>Renouvellement de la dette</c:v>
                  </c:pt>
                  <c:pt idx="2">
                    <c:v>Part des charges d'intérêt</c:v>
                  </c:pt>
                  <c:pt idx="3">
                    <c:v>Degré d'autofinancement</c:v>
                  </c:pt>
                  <c:pt idx="4">
                    <c:v>Taux d'autofinancement</c:v>
                  </c:pt>
                </c:lvl>
              </c:multiLvlStrCache>
            </c:multiLvlStrRef>
          </c:cat>
          <c:val>
            <c:numRef>
              <c:f>'données TBAF'!$O$5:$O$9</c:f>
              <c:numCache>
                <c:formatCode>General</c:formatCode>
                <c:ptCount val="5"/>
                <c:pt idx="0">
                  <c:v>0</c:v>
                </c:pt>
                <c:pt idx="1">
                  <c:v>0</c:v>
                </c:pt>
                <c:pt idx="2">
                  <c:v>0</c:v>
                </c:pt>
                <c:pt idx="3">
                  <c:v>100</c:v>
                </c:pt>
                <c:pt idx="4">
                  <c:v>100</c:v>
                </c:pt>
              </c:numCache>
            </c:numRef>
          </c:val>
          <c:extLst>
            <c:ext xmlns:c16="http://schemas.microsoft.com/office/drawing/2014/chart" uri="{C3380CC4-5D6E-409C-BE32-E72D297353CC}">
              <c16:uniqueId val="{00000003-BF27-4345-AA37-86CBA5BE99ED}"/>
            </c:ext>
          </c:extLst>
        </c:ser>
        <c:dLbls>
          <c:showLegendKey val="0"/>
          <c:showVal val="0"/>
          <c:showCatName val="0"/>
          <c:showSerName val="0"/>
          <c:showPercent val="0"/>
          <c:showBubbleSize val="0"/>
        </c:dLbls>
        <c:axId val="635241920"/>
        <c:axId val="635239624"/>
      </c:radarChart>
      <c:catAx>
        <c:axId val="635241920"/>
        <c:scaling>
          <c:orientation val="minMax"/>
        </c:scaling>
        <c:delete val="0"/>
        <c:axPos val="b"/>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lgn="ctr" rtl="0">
              <a:defRPr lang="en-US" sz="900" b="0" i="1" u="none" strike="noStrike" kern="1200" baseline="0">
                <a:solidFill>
                  <a:sysClr val="windowText" lastClr="000000">
                    <a:lumMod val="65000"/>
                    <a:lumOff val="35000"/>
                  </a:sysClr>
                </a:solidFill>
                <a:latin typeface="Arial Narrow" panose="020B0606020202030204" pitchFamily="34" charset="0"/>
                <a:ea typeface="+mn-ea"/>
                <a:cs typeface="+mn-cs"/>
              </a:defRPr>
            </a:pPr>
            <a:endParaRPr lang="fr-FR"/>
          </a:p>
        </c:txPr>
        <c:crossAx val="635239624"/>
        <c:crosses val="autoZero"/>
        <c:auto val="1"/>
        <c:lblAlgn val="ctr"/>
        <c:lblOffset val="100"/>
        <c:noMultiLvlLbl val="0"/>
      </c:catAx>
      <c:valAx>
        <c:axId val="635239624"/>
        <c:scaling>
          <c:orientation val="maxMin"/>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52419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CH" sz="1100" b="1" i="0" u="none" strike="noStrike" kern="1200" spc="0" baseline="0">
                <a:solidFill>
                  <a:sysClr val="windowText" lastClr="000000">
                    <a:lumMod val="65000"/>
                    <a:lumOff val="35000"/>
                  </a:sysClr>
                </a:solidFill>
                <a:latin typeface="Arial Narrow" panose="020B0606020202030204" pitchFamily="34" charset="0"/>
                <a:ea typeface="+mn-ea"/>
                <a:cs typeface="+mn-cs"/>
              </a:defRPr>
            </a:pPr>
            <a:r>
              <a:rPr lang="fr-CH" sz="1100" b="1" i="0" u="none" strike="noStrike" kern="1200" spc="0" baseline="0">
                <a:solidFill>
                  <a:sysClr val="windowText" lastClr="000000">
                    <a:lumMod val="65000"/>
                    <a:lumOff val="35000"/>
                  </a:sysClr>
                </a:solidFill>
                <a:latin typeface="Arial Narrow" panose="020B0606020202030204" pitchFamily="34" charset="0"/>
                <a:ea typeface="+mn-ea"/>
                <a:cs typeface="+mn-cs"/>
              </a:rPr>
              <a:t>Taux d'endettement net moyen sur 3 ans</a:t>
            </a:r>
          </a:p>
        </c:rich>
      </c:tx>
      <c:overlay val="0"/>
      <c:spPr>
        <a:noFill/>
        <a:ln w="25400">
          <a:noFill/>
        </a:ln>
      </c:spPr>
    </c:title>
    <c:autoTitleDeleted val="0"/>
    <c:plotArea>
      <c:layout>
        <c:manualLayout>
          <c:layoutTarget val="inner"/>
          <c:xMode val="edge"/>
          <c:yMode val="edge"/>
          <c:x val="0.29089391349017152"/>
          <c:y val="0.16169656297880131"/>
          <c:w val="0.43860033550852018"/>
          <c:h val="0.8136387933871253"/>
        </c:manualLayout>
      </c:layout>
      <c:doughnutChart>
        <c:varyColors val="1"/>
        <c:ser>
          <c:idx val="0"/>
          <c:order val="0"/>
          <c:tx>
            <c:strRef>
              <c:f>'données TBAF'!$V$12</c:f>
              <c:strCache>
                <c:ptCount val="1"/>
                <c:pt idx="0">
                  <c:v>Valeur</c:v>
                </c:pt>
              </c:strCache>
            </c:strRef>
          </c:tx>
          <c:dPt>
            <c:idx val="0"/>
            <c:bubble3D val="0"/>
            <c:spPr>
              <a:solidFill>
                <a:schemeClr val="bg1">
                  <a:lumMod val="65000"/>
                </a:schemeClr>
              </a:solidFill>
              <a:ln>
                <a:solidFill>
                  <a:srgbClr val="808080"/>
                </a:solidFill>
              </a:ln>
            </c:spPr>
            <c:extLst>
              <c:ext xmlns:c16="http://schemas.microsoft.com/office/drawing/2014/chart" uri="{C3380CC4-5D6E-409C-BE32-E72D297353CC}">
                <c16:uniqueId val="{00000001-2364-46A9-90D8-16A499EC5AA7}"/>
              </c:ext>
            </c:extLst>
          </c:dPt>
          <c:dPt>
            <c:idx val="1"/>
            <c:bubble3D val="0"/>
            <c:spPr>
              <a:noFill/>
              <a:ln>
                <a:solidFill>
                  <a:srgbClr val="808080"/>
                </a:solidFill>
              </a:ln>
            </c:spPr>
            <c:extLst>
              <c:ext xmlns:c16="http://schemas.microsoft.com/office/drawing/2014/chart" uri="{C3380CC4-5D6E-409C-BE32-E72D297353CC}">
                <c16:uniqueId val="{00000003-2364-46A9-90D8-16A499EC5AA7}"/>
              </c:ext>
            </c:extLst>
          </c:dPt>
          <c:dPt>
            <c:idx val="2"/>
            <c:bubble3D val="0"/>
            <c:spPr>
              <a:noFill/>
              <a:ln>
                <a:noFill/>
              </a:ln>
            </c:spPr>
            <c:extLst>
              <c:ext xmlns:c16="http://schemas.microsoft.com/office/drawing/2014/chart" uri="{C3380CC4-5D6E-409C-BE32-E72D297353CC}">
                <c16:uniqueId val="{00000005-2364-46A9-90D8-16A499EC5AA7}"/>
              </c:ext>
            </c:extLst>
          </c:dPt>
          <c:val>
            <c:numRef>
              <c:f>'données TBAF'!$V$13:$V$19</c:f>
              <c:numCache>
                <c:formatCode>0%</c:formatCode>
                <c:ptCount val="7"/>
                <c:pt idx="0">
                  <c:v>0</c:v>
                </c:pt>
                <c:pt idx="1">
                  <c:v>5</c:v>
                </c:pt>
                <c:pt idx="2">
                  <c:v>5</c:v>
                </c:pt>
              </c:numCache>
            </c:numRef>
          </c:val>
          <c:extLst>
            <c:ext xmlns:c16="http://schemas.microsoft.com/office/drawing/2014/chart" uri="{C3380CC4-5D6E-409C-BE32-E72D297353CC}">
              <c16:uniqueId val="{00000006-2364-46A9-90D8-16A499EC5AA7}"/>
            </c:ext>
          </c:extLst>
        </c:ser>
        <c:ser>
          <c:idx val="1"/>
          <c:order val="1"/>
          <c:tx>
            <c:strRef>
              <c:f>'données TBAF'!$W$12</c:f>
              <c:strCache>
                <c:ptCount val="1"/>
                <c:pt idx="0">
                  <c:v>Seuil</c:v>
                </c:pt>
              </c:strCache>
            </c:strRef>
          </c:tx>
          <c:dPt>
            <c:idx val="0"/>
            <c:bubble3D val="0"/>
            <c:spPr>
              <a:solidFill>
                <a:srgbClr val="00B050"/>
              </a:solidFill>
              <a:ln>
                <a:solidFill>
                  <a:srgbClr val="808080"/>
                </a:solidFill>
              </a:ln>
            </c:spPr>
            <c:extLst>
              <c:ext xmlns:c16="http://schemas.microsoft.com/office/drawing/2014/chart" uri="{C3380CC4-5D6E-409C-BE32-E72D297353CC}">
                <c16:uniqueId val="{00000008-2364-46A9-90D8-16A499EC5AA7}"/>
              </c:ext>
            </c:extLst>
          </c:dPt>
          <c:dPt>
            <c:idx val="1"/>
            <c:bubble3D val="0"/>
            <c:spPr>
              <a:solidFill>
                <a:srgbClr val="92D050"/>
              </a:solidFill>
              <a:ln>
                <a:solidFill>
                  <a:srgbClr val="808080"/>
                </a:solidFill>
              </a:ln>
            </c:spPr>
            <c:extLst>
              <c:ext xmlns:c16="http://schemas.microsoft.com/office/drawing/2014/chart" uri="{C3380CC4-5D6E-409C-BE32-E72D297353CC}">
                <c16:uniqueId val="{0000000A-2364-46A9-90D8-16A499EC5AA7}"/>
              </c:ext>
            </c:extLst>
          </c:dPt>
          <c:dPt>
            <c:idx val="2"/>
            <c:bubble3D val="0"/>
            <c:spPr>
              <a:solidFill>
                <a:srgbClr val="FFFF00"/>
              </a:solidFill>
              <a:ln>
                <a:solidFill>
                  <a:srgbClr val="808080"/>
                </a:solidFill>
              </a:ln>
            </c:spPr>
            <c:extLst>
              <c:ext xmlns:c16="http://schemas.microsoft.com/office/drawing/2014/chart" uri="{C3380CC4-5D6E-409C-BE32-E72D297353CC}">
                <c16:uniqueId val="{0000000C-2364-46A9-90D8-16A499EC5AA7}"/>
              </c:ext>
            </c:extLst>
          </c:dPt>
          <c:dPt>
            <c:idx val="3"/>
            <c:bubble3D val="0"/>
            <c:spPr>
              <a:solidFill>
                <a:srgbClr val="FFC000"/>
              </a:solidFill>
              <a:ln>
                <a:solidFill>
                  <a:srgbClr val="808080"/>
                </a:solidFill>
              </a:ln>
            </c:spPr>
            <c:extLst>
              <c:ext xmlns:c16="http://schemas.microsoft.com/office/drawing/2014/chart" uri="{C3380CC4-5D6E-409C-BE32-E72D297353CC}">
                <c16:uniqueId val="{0000000E-2364-46A9-90D8-16A499EC5AA7}"/>
              </c:ext>
            </c:extLst>
          </c:dPt>
          <c:dPt>
            <c:idx val="4"/>
            <c:bubble3D val="0"/>
            <c:spPr>
              <a:solidFill>
                <a:srgbClr val="FF0000"/>
              </a:solidFill>
              <a:ln>
                <a:solidFill>
                  <a:srgbClr val="808080"/>
                </a:solidFill>
              </a:ln>
            </c:spPr>
            <c:extLst>
              <c:ext xmlns:c16="http://schemas.microsoft.com/office/drawing/2014/chart" uri="{C3380CC4-5D6E-409C-BE32-E72D297353CC}">
                <c16:uniqueId val="{00000010-2364-46A9-90D8-16A499EC5AA7}"/>
              </c:ext>
            </c:extLst>
          </c:dPt>
          <c:dPt>
            <c:idx val="5"/>
            <c:bubble3D val="0"/>
            <c:spPr>
              <a:solidFill>
                <a:srgbClr val="C00000"/>
              </a:solidFill>
              <a:ln>
                <a:solidFill>
                  <a:srgbClr val="808080"/>
                </a:solidFill>
              </a:ln>
            </c:spPr>
            <c:extLst>
              <c:ext xmlns:c16="http://schemas.microsoft.com/office/drawing/2014/chart" uri="{C3380CC4-5D6E-409C-BE32-E72D297353CC}">
                <c16:uniqueId val="{00000012-2364-46A9-90D8-16A499EC5AA7}"/>
              </c:ext>
            </c:extLst>
          </c:dPt>
          <c:dPt>
            <c:idx val="6"/>
            <c:bubble3D val="0"/>
            <c:spPr>
              <a:noFill/>
              <a:ln>
                <a:noFill/>
              </a:ln>
            </c:spPr>
            <c:extLst>
              <c:ext xmlns:c16="http://schemas.microsoft.com/office/drawing/2014/chart" uri="{C3380CC4-5D6E-409C-BE32-E72D297353CC}">
                <c16:uniqueId val="{00000014-2364-46A9-90D8-16A499EC5AA7}"/>
              </c:ext>
            </c:extLst>
          </c:dPt>
          <c:val>
            <c:numRef>
              <c:f>'données TBAF'!$W$13:$W$19</c:f>
              <c:numCache>
                <c:formatCode>0%</c:formatCode>
                <c:ptCount val="7"/>
                <c:pt idx="0">
                  <c:v>0.5</c:v>
                </c:pt>
                <c:pt idx="1">
                  <c:v>0.5</c:v>
                </c:pt>
                <c:pt idx="2">
                  <c:v>0.5</c:v>
                </c:pt>
                <c:pt idx="3">
                  <c:v>0.5</c:v>
                </c:pt>
                <c:pt idx="4">
                  <c:v>1</c:v>
                </c:pt>
                <c:pt idx="5">
                  <c:v>2</c:v>
                </c:pt>
                <c:pt idx="6">
                  <c:v>5</c:v>
                </c:pt>
              </c:numCache>
            </c:numRef>
          </c:val>
          <c:extLst>
            <c:ext xmlns:c16="http://schemas.microsoft.com/office/drawing/2014/chart" uri="{C3380CC4-5D6E-409C-BE32-E72D297353CC}">
              <c16:uniqueId val="{00000015-2364-46A9-90D8-16A499EC5AA7}"/>
            </c:ext>
          </c:extLst>
        </c:ser>
        <c:dLbls>
          <c:showLegendKey val="0"/>
          <c:showVal val="0"/>
          <c:showCatName val="0"/>
          <c:showSerName val="0"/>
          <c:showPercent val="0"/>
          <c:showBubbleSize val="0"/>
          <c:showLeaderLines val="1"/>
        </c:dLbls>
        <c:firstSliceAng val="270"/>
        <c:holeSize val="50"/>
      </c:doughnutChart>
      <c:spPr>
        <a:noFill/>
        <a:ln w="25400">
          <a:noFill/>
        </a:ln>
      </c:spPr>
    </c:plotArea>
    <c:plotVisOnly val="1"/>
    <c:dispBlanksAs val="zero"/>
    <c:showDLblsOverMax val="0"/>
  </c:chart>
  <c:spPr>
    <a:solidFill>
      <a:srgbClr val="FFFFFF"/>
    </a:solidFill>
    <a:ln w="9525">
      <a:solidFill>
        <a:schemeClr val="bg2"/>
      </a:solidFill>
      <a:prstDash val="solid"/>
    </a:ln>
  </c:spPr>
  <c:txPr>
    <a:bodyPr/>
    <a:lstStyle/>
    <a:p>
      <a:pPr>
        <a:defRPr sz="1000" b="0" i="0" u="none" strike="noStrike" baseline="0">
          <a:solidFill>
            <a:srgbClr val="000000"/>
          </a:solidFill>
          <a:latin typeface="Calibri"/>
          <a:ea typeface="Calibri"/>
          <a:cs typeface="Calibri"/>
        </a:defRPr>
      </a:pPr>
      <a:endParaRPr lang="fr-FR"/>
    </a:p>
  </c:txPr>
  <c:printSettings>
    <c:headerFooter alignWithMargins="0">
      <c:oddFooter>&amp;L&amp;8Fichier d'analyse réalisé par l'UCV
conseils@ucv.ch&amp;C&amp;G</c:oddFooter>
    </c:headerFooter>
    <c:pageMargins b="0.750000000000001" l="0.70000000000000062" r="0.70000000000000062" t="0.750000000000001"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M$5" lockText="1" noThreeD="1"/>
</file>

<file path=xl/ctrlProps/ctrlProp10.xml><?xml version="1.0" encoding="utf-8"?>
<formControlPr xmlns="http://schemas.microsoft.com/office/spreadsheetml/2009/9/main" objectType="CheckBox" checked="Checked" fmlaLink="$M$10" lockText="1" noThreeD="1"/>
</file>

<file path=xl/ctrlProps/ctrlProp11.xml><?xml version="1.0" encoding="utf-8"?>
<formControlPr xmlns="http://schemas.microsoft.com/office/spreadsheetml/2009/9/main" objectType="CheckBox" checked="Checked" fmlaLink="$M$11" lockText="1" noThreeD="1"/>
</file>

<file path=xl/ctrlProps/ctrlProp12.xml><?xml version="1.0" encoding="utf-8"?>
<formControlPr xmlns="http://schemas.microsoft.com/office/spreadsheetml/2009/9/main" objectType="CheckBox" checked="Checked" fmlaLink="$M$16" lockText="1" noThreeD="1"/>
</file>

<file path=xl/ctrlProps/ctrlProp13.xml><?xml version="1.0" encoding="utf-8"?>
<formControlPr xmlns="http://schemas.microsoft.com/office/spreadsheetml/2009/9/main" objectType="CheckBox" checked="Checked" fmlaLink="$M$17" lockText="1" noThreeD="1"/>
</file>

<file path=xl/ctrlProps/ctrlProp14.xml><?xml version="1.0" encoding="utf-8"?>
<formControlPr xmlns="http://schemas.microsoft.com/office/spreadsheetml/2009/9/main" objectType="CheckBox" checked="Checked" fmlaLink="$M$19" lockText="1" noThreeD="1"/>
</file>

<file path=xl/ctrlProps/ctrlProp15.xml><?xml version="1.0" encoding="utf-8"?>
<formControlPr xmlns="http://schemas.microsoft.com/office/spreadsheetml/2009/9/main" objectType="CheckBox" checked="Checked" fmlaLink="$M$20" lockText="1" noThreeD="1"/>
</file>

<file path=xl/ctrlProps/ctrlProp16.xml><?xml version="1.0" encoding="utf-8"?>
<formControlPr xmlns="http://schemas.microsoft.com/office/spreadsheetml/2009/9/main" objectType="CheckBox" checked="Checked" fmlaLink="$M$23" lockText="1" noThreeD="1"/>
</file>

<file path=xl/ctrlProps/ctrlProp17.xml><?xml version="1.0" encoding="utf-8"?>
<formControlPr xmlns="http://schemas.microsoft.com/office/spreadsheetml/2009/9/main" objectType="CheckBox" checked="Checked" fmlaLink="$M$24" lockText="1" noThreeD="1"/>
</file>

<file path=xl/ctrlProps/ctrlProp2.xml><?xml version="1.0" encoding="utf-8"?>
<formControlPr xmlns="http://schemas.microsoft.com/office/spreadsheetml/2009/9/main" objectType="CheckBox" checked="Checked" fmlaLink="$M$6" lockText="1" noThreeD="1"/>
</file>

<file path=xl/ctrlProps/ctrlProp3.xml><?xml version="1.0" encoding="utf-8"?>
<formControlPr xmlns="http://schemas.microsoft.com/office/spreadsheetml/2009/9/main" objectType="CheckBox" checked="Checked" fmlaLink="$M$7" lockText="1" noThreeD="1"/>
</file>

<file path=xl/ctrlProps/ctrlProp4.xml><?xml version="1.0" encoding="utf-8"?>
<formControlPr xmlns="http://schemas.microsoft.com/office/spreadsheetml/2009/9/main" objectType="CheckBox" checked="Checked" fmlaLink="$M$8" lockText="1" noThreeD="1"/>
</file>

<file path=xl/ctrlProps/ctrlProp5.xml><?xml version="1.0" encoding="utf-8"?>
<formControlPr xmlns="http://schemas.microsoft.com/office/spreadsheetml/2009/9/main" objectType="CheckBox" checked="Checked" fmlaLink="$M$12" lockText="1" noThreeD="1"/>
</file>

<file path=xl/ctrlProps/ctrlProp6.xml><?xml version="1.0" encoding="utf-8"?>
<formControlPr xmlns="http://schemas.microsoft.com/office/spreadsheetml/2009/9/main" objectType="CheckBox" checked="Checked" fmlaLink="$M$13" lockText="1" noThreeD="1"/>
</file>

<file path=xl/ctrlProps/ctrlProp7.xml><?xml version="1.0" encoding="utf-8"?>
<formControlPr xmlns="http://schemas.microsoft.com/office/spreadsheetml/2009/9/main" objectType="CheckBox" checked="Checked" fmlaLink="$M$14" lockText="1" noThreeD="1"/>
</file>

<file path=xl/ctrlProps/ctrlProp8.xml><?xml version="1.0" encoding="utf-8"?>
<formControlPr xmlns="http://schemas.microsoft.com/office/spreadsheetml/2009/9/main" objectType="CheckBox" checked="Checked" fmlaLink="$M$15" lockText="1" noThreeD="1"/>
</file>

<file path=xl/ctrlProps/ctrlProp9.xml><?xml version="1.0" encoding="utf-8"?>
<formControlPr xmlns="http://schemas.microsoft.com/office/spreadsheetml/2009/9/main" objectType="CheckBox" checked="Checked" fmlaLink="$M$9"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590550</xdr:colOff>
          <xdr:row>3</xdr:row>
          <xdr:rowOff>276225</xdr:rowOff>
        </xdr:from>
        <xdr:to>
          <xdr:col>13</xdr:col>
          <xdr:colOff>1390650</xdr:colOff>
          <xdr:row>5</xdr:row>
          <xdr:rowOff>19050</xdr:rowOff>
        </xdr:to>
        <xdr:sp macro="" textlink="">
          <xdr:nvSpPr>
            <xdr:cNvPr id="4149" name="Check Box 53" descr="Revenus fiscaux" hidden="1">
              <a:extLst>
                <a:ext uri="{63B3BB69-23CF-44E3-9099-C40C66FF867C}">
                  <a14:compatExt spid="_x0000_s4149"/>
                </a:ext>
                <a:ext uri="{FF2B5EF4-FFF2-40B4-BE49-F238E27FC236}">
                  <a16:creationId xmlns:a16="http://schemas.microsoft.com/office/drawing/2014/main" id="{00000000-0008-0000-04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Revenus fiscaux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5</xdr:row>
          <xdr:rowOff>0</xdr:rowOff>
        </xdr:from>
        <xdr:to>
          <xdr:col>13</xdr:col>
          <xdr:colOff>1504950</xdr:colOff>
          <xdr:row>6</xdr:row>
          <xdr:rowOff>19050</xdr:rowOff>
        </xdr:to>
        <xdr:sp macro="" textlink="">
          <xdr:nvSpPr>
            <xdr:cNvPr id="4150" name="Check Box 54" descr="Patentes et concessions" hidden="1">
              <a:extLst>
                <a:ext uri="{63B3BB69-23CF-44E3-9099-C40C66FF867C}">
                  <a14:compatExt spid="_x0000_s4150"/>
                </a:ext>
                <a:ext uri="{FF2B5EF4-FFF2-40B4-BE49-F238E27FC236}">
                  <a16:creationId xmlns:a16="http://schemas.microsoft.com/office/drawing/2014/main" id="{00000000-0008-0000-04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Patentes et concessions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5</xdr:row>
          <xdr:rowOff>161925</xdr:rowOff>
        </xdr:from>
        <xdr:to>
          <xdr:col>13</xdr:col>
          <xdr:colOff>1504950</xdr:colOff>
          <xdr:row>7</xdr:row>
          <xdr:rowOff>19050</xdr:rowOff>
        </xdr:to>
        <xdr:sp macro="" textlink="">
          <xdr:nvSpPr>
            <xdr:cNvPr id="4151" name="Check Box 55" descr="Taxes et redevances" hidden="1">
              <a:extLst>
                <a:ext uri="{63B3BB69-23CF-44E3-9099-C40C66FF867C}">
                  <a14:compatExt spid="_x0000_s4151"/>
                </a:ext>
                <a:ext uri="{FF2B5EF4-FFF2-40B4-BE49-F238E27FC236}">
                  <a16:creationId xmlns:a16="http://schemas.microsoft.com/office/drawing/2014/main" id="{00000000-0008-0000-0400-000037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Taxes et redevances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xdr:row>
          <xdr:rowOff>142875</xdr:rowOff>
        </xdr:from>
        <xdr:to>
          <xdr:col>13</xdr:col>
          <xdr:colOff>1514475</xdr:colOff>
          <xdr:row>8</xdr:row>
          <xdr:rowOff>28575</xdr:rowOff>
        </xdr:to>
        <xdr:sp macro="" textlink="">
          <xdr:nvSpPr>
            <xdr:cNvPr id="4152" name="Check Box 56" descr="Revenus divers" hidden="1">
              <a:extLst>
                <a:ext uri="{63B3BB69-23CF-44E3-9099-C40C66FF867C}">
                  <a14:compatExt spid="_x0000_s4152"/>
                </a:ext>
                <a:ext uri="{FF2B5EF4-FFF2-40B4-BE49-F238E27FC236}">
                  <a16:creationId xmlns:a16="http://schemas.microsoft.com/office/drawing/2014/main" id="{00000000-0008-0000-04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Revenus divers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142875</xdr:rowOff>
        </xdr:from>
        <xdr:to>
          <xdr:col>13</xdr:col>
          <xdr:colOff>1571625</xdr:colOff>
          <xdr:row>12</xdr:row>
          <xdr:rowOff>28575</xdr:rowOff>
        </xdr:to>
        <xdr:sp macro="" textlink="">
          <xdr:nvSpPr>
            <xdr:cNvPr id="4157" name="Check Box 61" descr="Charges de personnel"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Charges de personnel</a:t>
              </a:r>
            </a:p>
          </xdr:txBody>
        </xdr:sp>
        <xdr:clientData/>
      </xdr:twoCellAnchor>
    </mc:Choice>
    <mc:Fallback/>
  </mc:AlternateContent>
  <xdr:twoCellAnchor>
    <xdr:from>
      <xdr:col>15</xdr:col>
      <xdr:colOff>12143</xdr:colOff>
      <xdr:row>4</xdr:row>
      <xdr:rowOff>38102</xdr:rowOff>
    </xdr:from>
    <xdr:to>
      <xdr:col>22</xdr:col>
      <xdr:colOff>468924</xdr:colOff>
      <xdr:row>20</xdr:row>
      <xdr:rowOff>82062</xdr:rowOff>
    </xdr:to>
    <xdr:graphicFrame macro="">
      <xdr:nvGraphicFramePr>
        <xdr:cNvPr id="2" name="Graphique 1">
          <a:extLst>
            <a:ext uri="{FF2B5EF4-FFF2-40B4-BE49-F238E27FC236}">
              <a16:creationId xmlns:a16="http://schemas.microsoft.com/office/drawing/2014/main" id="{8756A395-8208-4B64-A39A-07C450F71C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438150</xdr:colOff>
          <xdr:row>11</xdr:row>
          <xdr:rowOff>133350</xdr:rowOff>
        </xdr:from>
        <xdr:to>
          <xdr:col>17</xdr:col>
          <xdr:colOff>285750</xdr:colOff>
          <xdr:row>13</xdr:row>
          <xdr:rowOff>19050</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Charges de biens et services, ACE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142875</xdr:rowOff>
        </xdr:from>
        <xdr:to>
          <xdr:col>13</xdr:col>
          <xdr:colOff>1543050</xdr:colOff>
          <xdr:row>14</xdr:row>
          <xdr:rowOff>28575</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4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Amortissements PA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133350</xdr:rowOff>
        </xdr:from>
        <xdr:to>
          <xdr:col>13</xdr:col>
          <xdr:colOff>1295400</xdr:colOff>
          <xdr:row>15</xdr:row>
          <xdr:rowOff>19050</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Attr.Fonds Fin. Spéc.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7</xdr:row>
          <xdr:rowOff>152400</xdr:rowOff>
        </xdr:from>
        <xdr:to>
          <xdr:col>13</xdr:col>
          <xdr:colOff>1514475</xdr:colOff>
          <xdr:row>9</xdr:row>
          <xdr:rowOff>38100</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4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Prél. Fonds Fin. Spéc.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142875</xdr:rowOff>
        </xdr:from>
        <xdr:to>
          <xdr:col>13</xdr:col>
          <xdr:colOff>1228725</xdr:colOff>
          <xdr:row>10</xdr:row>
          <xdr:rowOff>28575</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Revenus de transfert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133350</xdr:rowOff>
        </xdr:from>
        <xdr:to>
          <xdr:col>15</xdr:col>
          <xdr:colOff>9525</xdr:colOff>
          <xdr:row>11</xdr:row>
          <xdr:rowOff>19050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4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Subventions à redistribuer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14</xdr:row>
          <xdr:rowOff>133350</xdr:rowOff>
        </xdr:from>
        <xdr:to>
          <xdr:col>13</xdr:col>
          <xdr:colOff>1200150</xdr:colOff>
          <xdr:row>16</xdr:row>
          <xdr:rowOff>19050</xdr:rowOff>
        </xdr:to>
        <xdr:sp macro="" textlink="">
          <xdr:nvSpPr>
            <xdr:cNvPr id="4166" name="Check Box 70" hidden="1">
              <a:extLst>
                <a:ext uri="{63B3BB69-23CF-44E3-9099-C40C66FF867C}">
                  <a14:compatExt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Charges de transfert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15</xdr:row>
          <xdr:rowOff>142875</xdr:rowOff>
        </xdr:from>
        <xdr:to>
          <xdr:col>13</xdr:col>
          <xdr:colOff>1466850</xdr:colOff>
          <xdr:row>17</xdr:row>
          <xdr:rowOff>28575</xdr:rowOff>
        </xdr:to>
        <xdr:sp macro="" textlink="">
          <xdr:nvSpPr>
            <xdr:cNvPr id="4167" name="Check Box 71" hidden="1">
              <a:extLst>
                <a:ext uri="{63B3BB69-23CF-44E3-9099-C40C66FF867C}">
                  <a14:compatExt spid="_x0000_s4167"/>
                </a:ext>
                <a:ext uri="{FF2B5EF4-FFF2-40B4-BE49-F238E27FC236}">
                  <a16:creationId xmlns:a16="http://schemas.microsoft.com/office/drawing/2014/main" id="{00000000-0008-0000-04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Subventions redistribuées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17</xdr:row>
          <xdr:rowOff>133350</xdr:rowOff>
        </xdr:from>
        <xdr:to>
          <xdr:col>13</xdr:col>
          <xdr:colOff>1276350</xdr:colOff>
          <xdr:row>19</xdr:row>
          <xdr:rowOff>19050</xdr:rowOff>
        </xdr:to>
        <xdr:sp macro="" textlink="">
          <xdr:nvSpPr>
            <xdr:cNvPr id="4168" name="Check Box 72" hidden="1">
              <a:extLst>
                <a:ext uri="{63B3BB69-23CF-44E3-9099-C40C66FF867C}">
                  <a14:compatExt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Revenus financiers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133350</xdr:rowOff>
        </xdr:from>
        <xdr:to>
          <xdr:col>13</xdr:col>
          <xdr:colOff>1066800</xdr:colOff>
          <xdr:row>20</xdr:row>
          <xdr:rowOff>19050</xdr:rowOff>
        </xdr:to>
        <xdr:sp macro="" textlink="">
          <xdr:nvSpPr>
            <xdr:cNvPr id="4169" name="Check Box 73" hidden="1">
              <a:extLst>
                <a:ext uri="{63B3BB69-23CF-44E3-9099-C40C66FF867C}">
                  <a14:compatExt spid="_x0000_s4169"/>
                </a:ext>
                <a:ext uri="{FF2B5EF4-FFF2-40B4-BE49-F238E27FC236}">
                  <a16:creationId xmlns:a16="http://schemas.microsoft.com/office/drawing/2014/main" id="{00000000-0008-0000-0400-00004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Charges financières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123825</xdr:rowOff>
        </xdr:from>
        <xdr:to>
          <xdr:col>13</xdr:col>
          <xdr:colOff>1514475</xdr:colOff>
          <xdr:row>23</xdr:row>
          <xdr:rowOff>9525</xdr:rowOff>
        </xdr:to>
        <xdr:sp macro="" textlink="">
          <xdr:nvSpPr>
            <xdr:cNvPr id="4170" name="Check Box 74" hidden="1">
              <a:extLst>
                <a:ext uri="{63B3BB69-23CF-44E3-9099-C40C66FF867C}">
                  <a14:compatExt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Revenus extraordinaires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22</xdr:row>
          <xdr:rowOff>133350</xdr:rowOff>
        </xdr:from>
        <xdr:to>
          <xdr:col>13</xdr:col>
          <xdr:colOff>1343025</xdr:colOff>
          <xdr:row>24</xdr:row>
          <xdr:rowOff>19050</xdr:rowOff>
        </xdr:to>
        <xdr:sp macro="" textlink="">
          <xdr:nvSpPr>
            <xdr:cNvPr id="4171" name="Check Box 75" hidden="1">
              <a:extLst>
                <a:ext uri="{63B3BB69-23CF-44E3-9099-C40C66FF867C}">
                  <a14:compatExt spid="_x0000_s4171"/>
                </a:ext>
                <a:ext uri="{FF2B5EF4-FFF2-40B4-BE49-F238E27FC236}">
                  <a16:creationId xmlns:a16="http://schemas.microsoft.com/office/drawing/2014/main" id="{00000000-0008-0000-0400-00004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CH" sz="800" b="0" i="0" u="none" strike="noStrike" baseline="0">
                  <a:solidFill>
                    <a:srgbClr val="000000"/>
                  </a:solidFill>
                  <a:latin typeface="Segoe UI"/>
                  <a:cs typeface="Segoe UI"/>
                </a:rPr>
                <a:t>Charges extraordinaires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42</xdr:row>
      <xdr:rowOff>60326</xdr:rowOff>
    </xdr:from>
    <xdr:to>
      <xdr:col>2</xdr:col>
      <xdr:colOff>381000</xdr:colOff>
      <xdr:row>54</xdr:row>
      <xdr:rowOff>165101</xdr:rowOff>
    </xdr:to>
    <xdr:graphicFrame macro="">
      <xdr:nvGraphicFramePr>
        <xdr:cNvPr id="4" name="Graphique 1">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128666</xdr:colOff>
      <xdr:row>18</xdr:row>
      <xdr:rowOff>149744</xdr:rowOff>
    </xdr:to>
    <xdr:graphicFrame macro="">
      <xdr:nvGraphicFramePr>
        <xdr:cNvPr id="2" name="Chart 1">
          <a:extLst>
            <a:ext uri="{FF2B5EF4-FFF2-40B4-BE49-F238E27FC236}">
              <a16:creationId xmlns:a16="http://schemas.microsoft.com/office/drawing/2014/main" id="{8E2FBD65-C66F-46BB-81EE-A5CCECE77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133350</xdr:colOff>
      <xdr:row>2</xdr:row>
      <xdr:rowOff>161925</xdr:rowOff>
    </xdr:from>
    <xdr:to>
      <xdr:col>24</xdr:col>
      <xdr:colOff>419099</xdr:colOff>
      <xdr:row>19</xdr:row>
      <xdr:rowOff>0</xdr:rowOff>
    </xdr:to>
    <xdr:graphicFrame macro="">
      <xdr:nvGraphicFramePr>
        <xdr:cNvPr id="3" name="Graphique 2">
          <a:extLst>
            <a:ext uri="{FF2B5EF4-FFF2-40B4-BE49-F238E27FC236}">
              <a16:creationId xmlns:a16="http://schemas.microsoft.com/office/drawing/2014/main" id="{9FDCE2E5-478E-4E93-B186-509182CB8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xdr:row>
      <xdr:rowOff>57150</xdr:rowOff>
    </xdr:from>
    <xdr:to>
      <xdr:col>11</xdr:col>
      <xdr:colOff>142875</xdr:colOff>
      <xdr:row>36</xdr:row>
      <xdr:rowOff>114300</xdr:rowOff>
    </xdr:to>
    <xdr:graphicFrame macro="">
      <xdr:nvGraphicFramePr>
        <xdr:cNvPr id="4" name="Chart 3">
          <a:extLst>
            <a:ext uri="{FF2B5EF4-FFF2-40B4-BE49-F238E27FC236}">
              <a16:creationId xmlns:a16="http://schemas.microsoft.com/office/drawing/2014/main" id="{0328C6F4-0CDE-445B-9A63-3707B0F0F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209550</xdr:colOff>
      <xdr:row>21</xdr:row>
      <xdr:rowOff>66675</xdr:rowOff>
    </xdr:from>
    <xdr:to>
      <xdr:col>34</xdr:col>
      <xdr:colOff>85725</xdr:colOff>
      <xdr:row>36</xdr:row>
      <xdr:rowOff>114300</xdr:rowOff>
    </xdr:to>
    <xdr:graphicFrame macro="">
      <xdr:nvGraphicFramePr>
        <xdr:cNvPr id="5" name="Chart 4">
          <a:extLst>
            <a:ext uri="{FF2B5EF4-FFF2-40B4-BE49-F238E27FC236}">
              <a16:creationId xmlns:a16="http://schemas.microsoft.com/office/drawing/2014/main" id="{B753B7E6-5A28-4568-A93B-456FCA3361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95250</xdr:colOff>
      <xdr:row>2</xdr:row>
      <xdr:rowOff>142875</xdr:rowOff>
    </xdr:from>
    <xdr:to>
      <xdr:col>35</xdr:col>
      <xdr:colOff>32086</xdr:colOff>
      <xdr:row>19</xdr:row>
      <xdr:rowOff>0</xdr:rowOff>
    </xdr:to>
    <xdr:graphicFrame macro="">
      <xdr:nvGraphicFramePr>
        <xdr:cNvPr id="6" name="Graphique 5">
          <a:extLst>
            <a:ext uri="{FF2B5EF4-FFF2-40B4-BE49-F238E27FC236}">
              <a16:creationId xmlns:a16="http://schemas.microsoft.com/office/drawing/2014/main" id="{FA678C13-5A3B-4634-80A2-91E9B769F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438150</xdr:colOff>
      <xdr:row>37</xdr:row>
      <xdr:rowOff>152400</xdr:rowOff>
    </xdr:from>
    <xdr:to>
      <xdr:col>23</xdr:col>
      <xdr:colOff>67760</xdr:colOff>
      <xdr:row>53</xdr:row>
      <xdr:rowOff>114299</xdr:rowOff>
    </xdr:to>
    <xdr:graphicFrame macro="">
      <xdr:nvGraphicFramePr>
        <xdr:cNvPr id="8" name="Graphique 1">
          <a:extLst>
            <a:ext uri="{FF2B5EF4-FFF2-40B4-BE49-F238E27FC236}">
              <a16:creationId xmlns:a16="http://schemas.microsoft.com/office/drawing/2014/main" id="{7B95655D-C1BE-4CEE-8538-BEF12ABEFB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56</xdr:row>
      <xdr:rowOff>152400</xdr:rowOff>
    </xdr:from>
    <xdr:to>
      <xdr:col>10</xdr:col>
      <xdr:colOff>134409</xdr:colOff>
      <xdr:row>73</xdr:row>
      <xdr:rowOff>26986</xdr:rowOff>
    </xdr:to>
    <xdr:graphicFrame macro="">
      <xdr:nvGraphicFramePr>
        <xdr:cNvPr id="9" name="Graphique 5">
          <a:extLst>
            <a:ext uri="{FF2B5EF4-FFF2-40B4-BE49-F238E27FC236}">
              <a16:creationId xmlns:a16="http://schemas.microsoft.com/office/drawing/2014/main" id="{3BD9E8E5-D765-4961-9901-A7FA28852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19050</xdr:colOff>
      <xdr:row>56</xdr:row>
      <xdr:rowOff>142876</xdr:rowOff>
    </xdr:from>
    <xdr:to>
      <xdr:col>19</xdr:col>
      <xdr:colOff>438150</xdr:colOff>
      <xdr:row>73</xdr:row>
      <xdr:rowOff>28576</xdr:rowOff>
    </xdr:to>
    <xdr:graphicFrame macro="">
      <xdr:nvGraphicFramePr>
        <xdr:cNvPr id="10" name="Graphique 7">
          <a:extLst>
            <a:ext uri="{FF2B5EF4-FFF2-40B4-BE49-F238E27FC236}">
              <a16:creationId xmlns:a16="http://schemas.microsoft.com/office/drawing/2014/main" id="{78856FD7-32BE-4DDD-8583-3A311F57F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133350</xdr:colOff>
      <xdr:row>56</xdr:row>
      <xdr:rowOff>152400</xdr:rowOff>
    </xdr:from>
    <xdr:to>
      <xdr:col>35</xdr:col>
      <xdr:colOff>38100</xdr:colOff>
      <xdr:row>72</xdr:row>
      <xdr:rowOff>133351</xdr:rowOff>
    </xdr:to>
    <xdr:graphicFrame macro="">
      <xdr:nvGraphicFramePr>
        <xdr:cNvPr id="11" name="Graphique 2">
          <a:extLst>
            <a:ext uri="{FF2B5EF4-FFF2-40B4-BE49-F238E27FC236}">
              <a16:creationId xmlns:a16="http://schemas.microsoft.com/office/drawing/2014/main" id="{E1B3C709-C58E-4178-9945-7F5517456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123824</xdr:colOff>
      <xdr:row>56</xdr:row>
      <xdr:rowOff>133349</xdr:rowOff>
    </xdr:from>
    <xdr:to>
      <xdr:col>27</xdr:col>
      <xdr:colOff>438149</xdr:colOff>
      <xdr:row>73</xdr:row>
      <xdr:rowOff>161925</xdr:rowOff>
    </xdr:to>
    <xdr:graphicFrame macro="">
      <xdr:nvGraphicFramePr>
        <xdr:cNvPr id="7" name="Graphique 2">
          <a:extLst>
            <a:ext uri="{FF2B5EF4-FFF2-40B4-BE49-F238E27FC236}">
              <a16:creationId xmlns:a16="http://schemas.microsoft.com/office/drawing/2014/main" id="{6D85A0FF-3CA0-4A97-B240-C9865853B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9525</xdr:colOff>
      <xdr:row>21</xdr:row>
      <xdr:rowOff>19050</xdr:rowOff>
    </xdr:from>
    <xdr:to>
      <xdr:col>22</xdr:col>
      <xdr:colOff>342900</xdr:colOff>
      <xdr:row>36</xdr:row>
      <xdr:rowOff>104775</xdr:rowOff>
    </xdr:to>
    <xdr:graphicFrame macro="">
      <xdr:nvGraphicFramePr>
        <xdr:cNvPr id="12" name="Chart 11">
          <a:extLst>
            <a:ext uri="{FF2B5EF4-FFF2-40B4-BE49-F238E27FC236}">
              <a16:creationId xmlns:a16="http://schemas.microsoft.com/office/drawing/2014/main" id="{84188CEE-C635-43F7-8D31-08F1707F6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38</xdr:row>
      <xdr:rowOff>0</xdr:rowOff>
    </xdr:from>
    <xdr:to>
      <xdr:col>11</xdr:col>
      <xdr:colOff>209550</xdr:colOff>
      <xdr:row>54</xdr:row>
      <xdr:rowOff>57150</xdr:rowOff>
    </xdr:to>
    <xdr:graphicFrame macro="">
      <xdr:nvGraphicFramePr>
        <xdr:cNvPr id="15" name="Graphique 1">
          <a:extLst>
            <a:ext uri="{FF2B5EF4-FFF2-40B4-BE49-F238E27FC236}">
              <a16:creationId xmlns:a16="http://schemas.microsoft.com/office/drawing/2014/main" id="{4CA7A467-BDD2-4274-8A04-26C263162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0.4499</cdr:x>
      <cdr:y>0.4815</cdr:y>
    </cdr:from>
    <cdr:to>
      <cdr:x>0.57418</cdr:x>
      <cdr:y>0.57219</cdr:y>
    </cdr:to>
    <cdr:sp macro="" textlink="'données TBAF'!$V$13">
      <cdr:nvSpPr>
        <cdr:cNvPr id="1327105" name="ZoneTexte 1"/>
        <cdr:cNvSpPr txBox="1">
          <a:spLocks xmlns:a="http://schemas.openxmlformats.org/drawingml/2006/main" noChangeArrowheads="1"/>
        </cdr:cNvSpPr>
      </cdr:nvSpPr>
      <cdr:spPr bwMode="auto">
        <a:xfrm xmlns:a="http://schemas.openxmlformats.org/drawingml/2006/main">
          <a:off x="1917030" y="1349252"/>
          <a:ext cx="529562" cy="254123"/>
        </a:xfrm>
        <a:prstGeom xmlns:a="http://schemas.openxmlformats.org/drawingml/2006/main" prst="rect">
          <a:avLst/>
        </a:prstGeom>
        <a:ln xmlns:a="http://schemas.openxmlformats.org/drawingml/2006/main" w="9525">
          <a:solidFill>
            <a:schemeClr val="tx1">
              <a:lumMod val="75000"/>
              <a:lumOff val="25000"/>
            </a:schemeClr>
          </a:solidFill>
          <a:headEnd/>
          <a:tailEnd/>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lIns="27432" tIns="22860" rIns="0" bIns="0" anchor="ctr" anchorCtr="0" upright="1"/>
        <a:lstStyle xmlns:a="http://schemas.openxmlformats.org/drawingml/2006/main"/>
        <a:p xmlns:a="http://schemas.openxmlformats.org/drawingml/2006/main">
          <a:pPr algn="ctr" rtl="0">
            <a:defRPr sz="1000"/>
          </a:pPr>
          <a:fld id="{E2DC3BA1-C410-424C-8D48-B0BBA5B7F6F3}" type="TxLink">
            <a:rPr lang="en-US" sz="900" b="0" i="0" u="none" strike="noStrike">
              <a:ln w="0">
                <a:solidFill>
                  <a:schemeClr val="tx1">
                    <a:lumMod val="75000"/>
                    <a:lumOff val="25000"/>
                  </a:schemeClr>
                </a:solidFill>
              </a:ln>
              <a:solidFill>
                <a:schemeClr val="tx1">
                  <a:lumMod val="75000"/>
                  <a:lumOff val="25000"/>
                </a:schemeClr>
              </a:solidFill>
              <a:effectLst/>
              <a:latin typeface="Arial Narrow" panose="020B0606020202030204" pitchFamily="34" charset="0"/>
              <a:ea typeface="Verdana"/>
              <a:cs typeface="Calibri"/>
            </a:rPr>
            <a:pPr algn="ctr" rtl="0">
              <a:defRPr sz="1000"/>
            </a:pPr>
            <a:t>0%</a:t>
          </a:fld>
          <a:endParaRPr lang="fr-FR" sz="1050" b="0" i="0" strike="noStrike">
            <a:ln w="0">
              <a:solidFill>
                <a:schemeClr val="tx1">
                  <a:lumMod val="75000"/>
                  <a:lumOff val="25000"/>
                </a:schemeClr>
              </a:solidFill>
            </a:ln>
            <a:solidFill>
              <a:schemeClr val="tx1">
                <a:lumMod val="75000"/>
                <a:lumOff val="25000"/>
              </a:schemeClr>
            </a:solidFill>
            <a:effectLst/>
            <a:latin typeface="Arial Narrow" panose="020B0606020202030204" pitchFamily="34" charset="0"/>
            <a:ea typeface="Calibri"/>
            <a:cs typeface="Calibri"/>
          </a:endParaRPr>
        </a:p>
      </cdr:txBody>
    </cdr:sp>
  </cdr:relSizeAnchor>
  <cdr:relSizeAnchor xmlns:cdr="http://schemas.openxmlformats.org/drawingml/2006/chartDrawing">
    <cdr:from>
      <cdr:x>0.20313</cdr:x>
      <cdr:y>0.38335</cdr:y>
    </cdr:from>
    <cdr:to>
      <cdr:x>0.29636</cdr:x>
      <cdr:y>0.45675</cdr:y>
    </cdr:to>
    <cdr:sp macro="" textlink="">
      <cdr:nvSpPr>
        <cdr:cNvPr id="3" name="ZoneTexte 1"/>
        <cdr:cNvSpPr txBox="1"/>
      </cdr:nvSpPr>
      <cdr:spPr>
        <a:xfrm xmlns:a="http://schemas.openxmlformats.org/drawingml/2006/main">
          <a:off x="1011100" y="978728"/>
          <a:ext cx="460972" cy="2321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solidFill>
                <a:schemeClr val="tx1">
                  <a:lumMod val="65000"/>
                  <a:lumOff val="35000"/>
                </a:schemeClr>
              </a:solidFill>
              <a:latin typeface="Arial Narrow" panose="020B0606020202030204" pitchFamily="34" charset="0"/>
            </a:rPr>
            <a:t>50 %</a:t>
          </a:r>
        </a:p>
      </cdr:txBody>
    </cdr:sp>
  </cdr:relSizeAnchor>
  <cdr:relSizeAnchor xmlns:cdr="http://schemas.openxmlformats.org/drawingml/2006/chartDrawing">
    <cdr:from>
      <cdr:x>0.29481</cdr:x>
      <cdr:y>0.6042</cdr:y>
    </cdr:from>
    <cdr:to>
      <cdr:x>0.80435</cdr:x>
      <cdr:y>0.67998</cdr:y>
    </cdr:to>
    <cdr:sp macro="" textlink="">
      <cdr:nvSpPr>
        <cdr:cNvPr id="5" name="ZoneTexte 4"/>
        <cdr:cNvSpPr txBox="1"/>
      </cdr:nvSpPr>
      <cdr:spPr>
        <a:xfrm xmlns:a="http://schemas.openxmlformats.org/drawingml/2006/main">
          <a:off x="1465538" y="1676180"/>
          <a:ext cx="2551443" cy="2391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0">
            <a:defRPr sz="1000"/>
          </a:pPr>
          <a:r>
            <a:rPr lang="fr-FR" sz="1100" b="0" i="0" strike="noStrike" baseline="0">
              <a:solidFill>
                <a:schemeClr val="tx1">
                  <a:lumMod val="75000"/>
                  <a:lumOff val="25000"/>
                </a:schemeClr>
              </a:solidFill>
              <a:latin typeface="Arial Narrow" panose="020B0606020202030204" pitchFamily="34" charset="0"/>
              <a:ea typeface="Calibri"/>
              <a:cs typeface="Calibri"/>
            </a:rPr>
            <a:t>Très bon	Moyen	Critique</a:t>
          </a:r>
        </a:p>
        <a:p xmlns:a="http://schemas.openxmlformats.org/drawingml/2006/main">
          <a:pPr algn="l" rtl="0">
            <a:defRPr sz="1000"/>
          </a:pPr>
          <a:r>
            <a:rPr lang="fr-FR" sz="1100" b="0" i="0" strike="noStrike">
              <a:solidFill>
                <a:srgbClr val="000000"/>
              </a:solidFill>
              <a:latin typeface="Calibri"/>
              <a:ea typeface="Calibri"/>
              <a:cs typeface="Calibri"/>
            </a:rPr>
            <a:t>Moyen</a:t>
          </a:r>
        </a:p>
      </cdr:txBody>
    </cdr:sp>
  </cdr:relSizeAnchor>
  <cdr:relSizeAnchor xmlns:cdr="http://schemas.openxmlformats.org/drawingml/2006/chartDrawing">
    <cdr:from>
      <cdr:x>0.26785</cdr:x>
      <cdr:y>0.62846</cdr:y>
    </cdr:from>
    <cdr:to>
      <cdr:x>0.29858</cdr:x>
      <cdr:y>0.66885</cdr:y>
    </cdr:to>
    <cdr:sp macro="" textlink="">
      <cdr:nvSpPr>
        <cdr:cNvPr id="6" name="Rectangle à coins arrondis 5"/>
        <cdr:cNvSpPr/>
      </cdr:nvSpPr>
      <cdr:spPr>
        <a:xfrm xmlns:a="http://schemas.openxmlformats.org/drawingml/2006/main">
          <a:off x="1226922" y="1739785"/>
          <a:ext cx="140763" cy="111812"/>
        </a:xfrm>
        <a:prstGeom xmlns:a="http://schemas.openxmlformats.org/drawingml/2006/main" prst="roundRect">
          <a:avLst/>
        </a:prstGeom>
        <a:solidFill xmlns:a="http://schemas.openxmlformats.org/drawingml/2006/main">
          <a:srgbClr val="00B050"/>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CH"/>
        </a:p>
      </cdr:txBody>
    </cdr:sp>
  </cdr:relSizeAnchor>
  <cdr:relSizeAnchor xmlns:cdr="http://schemas.openxmlformats.org/drawingml/2006/chartDrawing">
    <cdr:from>
      <cdr:x>0.66451</cdr:x>
      <cdr:y>0.63159</cdr:y>
    </cdr:from>
    <cdr:to>
      <cdr:x>0.69229</cdr:x>
      <cdr:y>0.67198</cdr:y>
    </cdr:to>
    <cdr:sp macro="" textlink="">
      <cdr:nvSpPr>
        <cdr:cNvPr id="7" name="Rectangle à coins arrondis 6"/>
        <cdr:cNvSpPr/>
      </cdr:nvSpPr>
      <cdr:spPr>
        <a:xfrm xmlns:a="http://schemas.openxmlformats.org/drawingml/2006/main">
          <a:off x="3043909" y="1748444"/>
          <a:ext cx="127251" cy="111812"/>
        </a:xfrm>
        <a:prstGeom xmlns:a="http://schemas.openxmlformats.org/drawingml/2006/main" prst="roundRect">
          <a:avLst/>
        </a:prstGeom>
        <a:solidFill xmlns:a="http://schemas.openxmlformats.org/drawingml/2006/main">
          <a:srgbClr val="FF0000"/>
        </a:soli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CH"/>
        </a:p>
      </cdr:txBody>
    </cdr:sp>
  </cdr:relSizeAnchor>
  <cdr:relSizeAnchor xmlns:cdr="http://schemas.openxmlformats.org/drawingml/2006/chartDrawing">
    <cdr:from>
      <cdr:x>0.47427</cdr:x>
      <cdr:y>0.63159</cdr:y>
    </cdr:from>
    <cdr:to>
      <cdr:x>0.49716</cdr:x>
      <cdr:y>0.67198</cdr:y>
    </cdr:to>
    <cdr:sp macro="" textlink="">
      <cdr:nvSpPr>
        <cdr:cNvPr id="8" name="Rectangle à coins arrondis 7"/>
        <cdr:cNvSpPr/>
      </cdr:nvSpPr>
      <cdr:spPr>
        <a:xfrm xmlns:a="http://schemas.openxmlformats.org/drawingml/2006/main">
          <a:off x="2172453" y="1748443"/>
          <a:ext cx="104852" cy="111812"/>
        </a:xfrm>
        <a:prstGeom xmlns:a="http://schemas.openxmlformats.org/drawingml/2006/main" prst="roundRect">
          <a:avLst/>
        </a:prstGeom>
        <a:solidFill xmlns:a="http://schemas.openxmlformats.org/drawingml/2006/main">
          <a:srgbClr val="FFFF00"/>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CH"/>
        </a:p>
      </cdr:txBody>
    </cdr:sp>
  </cdr:relSizeAnchor>
  <cdr:relSizeAnchor xmlns:cdr="http://schemas.openxmlformats.org/drawingml/2006/chartDrawing">
    <cdr:from>
      <cdr:x>0.73749</cdr:x>
      <cdr:y>0.4845</cdr:y>
    </cdr:from>
    <cdr:to>
      <cdr:x>0.86794</cdr:x>
      <cdr:y>0.55957</cdr:y>
    </cdr:to>
    <cdr:sp macro="" textlink="">
      <cdr:nvSpPr>
        <cdr:cNvPr id="9" name="ZoneTexte 1"/>
        <cdr:cNvSpPr txBox="1"/>
      </cdr:nvSpPr>
      <cdr:spPr>
        <a:xfrm xmlns:a="http://schemas.openxmlformats.org/drawingml/2006/main">
          <a:off x="3688676" y="1297659"/>
          <a:ext cx="642769" cy="23726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solidFill>
                <a:schemeClr val="tx1">
                  <a:lumMod val="75000"/>
                  <a:lumOff val="25000"/>
                </a:schemeClr>
              </a:solidFill>
              <a:latin typeface="Arial Narrow" panose="020B0606020202030204" pitchFamily="34" charset="0"/>
            </a:rPr>
            <a:t>500 %</a:t>
          </a:r>
        </a:p>
      </cdr:txBody>
    </cdr:sp>
  </cdr:relSizeAnchor>
  <cdr:relSizeAnchor xmlns:cdr="http://schemas.openxmlformats.org/drawingml/2006/chartDrawing">
    <cdr:from>
      <cdr:x>0.22219</cdr:x>
      <cdr:y>0.28176</cdr:y>
    </cdr:from>
    <cdr:to>
      <cdr:x>0.33122</cdr:x>
      <cdr:y>0.35442</cdr:y>
    </cdr:to>
    <cdr:sp macro="" textlink="">
      <cdr:nvSpPr>
        <cdr:cNvPr id="10" name="ZoneTexte 1"/>
        <cdr:cNvSpPr txBox="1"/>
      </cdr:nvSpPr>
      <cdr:spPr>
        <a:xfrm xmlns:a="http://schemas.openxmlformats.org/drawingml/2006/main">
          <a:off x="1104889" y="657312"/>
          <a:ext cx="544545" cy="23076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solidFill>
                <a:schemeClr val="tx1">
                  <a:lumMod val="65000"/>
                  <a:lumOff val="35000"/>
                </a:schemeClr>
              </a:solidFill>
              <a:latin typeface="Arial Narrow" panose="020B0606020202030204" pitchFamily="34" charset="0"/>
            </a:rPr>
            <a:t>100 %</a:t>
          </a:r>
        </a:p>
      </cdr:txBody>
    </cdr:sp>
  </cdr:relSizeAnchor>
  <cdr:relSizeAnchor xmlns:cdr="http://schemas.openxmlformats.org/drawingml/2006/chartDrawing">
    <cdr:from>
      <cdr:x>0.26455</cdr:x>
      <cdr:y>0.18961</cdr:y>
    </cdr:from>
    <cdr:to>
      <cdr:x>0.35694</cdr:x>
      <cdr:y>0.25726</cdr:y>
    </cdr:to>
    <cdr:sp macro="" textlink="">
      <cdr:nvSpPr>
        <cdr:cNvPr id="11" name="ZoneTexte 1"/>
        <cdr:cNvSpPr txBox="1"/>
      </cdr:nvSpPr>
      <cdr:spPr>
        <a:xfrm xmlns:a="http://schemas.openxmlformats.org/drawingml/2006/main">
          <a:off x="1207915" y="531333"/>
          <a:ext cx="421838" cy="18956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65000"/>
                  <a:lumOff val="35000"/>
                </a:schemeClr>
              </a:solidFill>
              <a:latin typeface="Arial Narrow" panose="020B0606020202030204" pitchFamily="34" charset="0"/>
            </a:rPr>
            <a:t>150 %</a:t>
          </a:r>
        </a:p>
      </cdr:txBody>
    </cdr:sp>
  </cdr:relSizeAnchor>
  <cdr:relSizeAnchor xmlns:cdr="http://schemas.openxmlformats.org/drawingml/2006/chartDrawing">
    <cdr:from>
      <cdr:x>0.36286</cdr:x>
      <cdr:y>0.11469</cdr:y>
    </cdr:from>
    <cdr:to>
      <cdr:x>0.4376</cdr:x>
      <cdr:y>0.21167</cdr:y>
    </cdr:to>
    <cdr:sp macro="" textlink="">
      <cdr:nvSpPr>
        <cdr:cNvPr id="12" name="ZoneTexte 1"/>
        <cdr:cNvSpPr txBox="1"/>
      </cdr:nvSpPr>
      <cdr:spPr>
        <a:xfrm xmlns:a="http://schemas.openxmlformats.org/drawingml/2006/main">
          <a:off x="1656751" y="321392"/>
          <a:ext cx="341251" cy="27175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solidFill>
                <a:schemeClr val="tx1">
                  <a:lumMod val="75000"/>
                  <a:lumOff val="25000"/>
                </a:schemeClr>
              </a:solidFill>
              <a:latin typeface="Arial Narrow" panose="020B0606020202030204" pitchFamily="34" charset="0"/>
            </a:rPr>
            <a:t>200 %</a:t>
          </a:r>
        </a:p>
      </cdr:txBody>
    </cdr:sp>
  </cdr:relSizeAnchor>
  <cdr:relSizeAnchor xmlns:cdr="http://schemas.openxmlformats.org/drawingml/2006/chartDrawing">
    <cdr:from>
      <cdr:x>0.57095</cdr:x>
      <cdr:y>0.10794</cdr:y>
    </cdr:from>
    <cdr:to>
      <cdr:x>0.64863</cdr:x>
      <cdr:y>0.2018</cdr:y>
    </cdr:to>
    <cdr:sp macro="" textlink="">
      <cdr:nvSpPr>
        <cdr:cNvPr id="13" name="ZoneTexte 1"/>
        <cdr:cNvSpPr txBox="1"/>
      </cdr:nvSpPr>
      <cdr:spPr>
        <a:xfrm xmlns:a="http://schemas.openxmlformats.org/drawingml/2006/main">
          <a:off x="2606885" y="302458"/>
          <a:ext cx="354675" cy="26301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tx1">
                  <a:lumMod val="75000"/>
                  <a:lumOff val="25000"/>
                </a:schemeClr>
              </a:solidFill>
              <a:latin typeface="Arial Narrow" panose="020B0606020202030204" pitchFamily="34" charset="0"/>
            </a:rPr>
            <a:t>300 %</a:t>
          </a:r>
        </a:p>
      </cdr:txBody>
    </cdr:sp>
  </cdr:relSizeAnchor>
  <cdr:relSizeAnchor xmlns:cdr="http://schemas.openxmlformats.org/drawingml/2006/chartDrawing">
    <cdr:from>
      <cdr:x>0.29488</cdr:x>
      <cdr:y>0.67474</cdr:y>
    </cdr:from>
    <cdr:to>
      <cdr:x>0.80369</cdr:x>
      <cdr:y>0.74837</cdr:y>
    </cdr:to>
    <cdr:sp macro="" textlink="">
      <cdr:nvSpPr>
        <cdr:cNvPr id="14" name="ZoneTexte 1"/>
        <cdr:cNvSpPr txBox="1"/>
      </cdr:nvSpPr>
      <cdr:spPr>
        <a:xfrm xmlns:a="http://schemas.openxmlformats.org/drawingml/2006/main">
          <a:off x="1465887" y="1899312"/>
          <a:ext cx="2547804" cy="23336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l" rtl="0">
            <a:defRPr sz="1000"/>
          </a:pPr>
          <a:r>
            <a:rPr lang="fr-FR" sz="1100" b="0" i="0" strike="noStrike" baseline="0">
              <a:solidFill>
                <a:schemeClr val="tx1">
                  <a:lumMod val="75000"/>
                  <a:lumOff val="25000"/>
                </a:schemeClr>
              </a:solidFill>
              <a:latin typeface="Arial Narrow" panose="020B0606020202030204" pitchFamily="34" charset="0"/>
              <a:ea typeface="Calibri"/>
              <a:cs typeface="Calibri"/>
            </a:rPr>
            <a:t>Bon	Mauvais	Inquiétant</a:t>
          </a:r>
        </a:p>
        <a:p xmlns:a="http://schemas.openxmlformats.org/drawingml/2006/main">
          <a:pPr algn="l" rtl="0">
            <a:defRPr sz="1000"/>
          </a:pPr>
          <a:endParaRPr lang="fr-FR" sz="1100" b="0" i="0" strike="noStrike">
            <a:solidFill>
              <a:srgbClr val="000000"/>
            </a:solidFill>
            <a:latin typeface="Calibri"/>
            <a:ea typeface="Calibri"/>
            <a:cs typeface="Calibri"/>
          </a:endParaRPr>
        </a:p>
      </cdr:txBody>
    </cdr:sp>
  </cdr:relSizeAnchor>
  <cdr:relSizeAnchor xmlns:cdr="http://schemas.openxmlformats.org/drawingml/2006/chartDrawing">
    <cdr:from>
      <cdr:x>0.26767</cdr:x>
      <cdr:y>0.69947</cdr:y>
    </cdr:from>
    <cdr:to>
      <cdr:x>0.29814</cdr:x>
      <cdr:y>0.73839</cdr:y>
    </cdr:to>
    <cdr:sp macro="" textlink="">
      <cdr:nvSpPr>
        <cdr:cNvPr id="15" name="Rectangle à coins arrondis 14"/>
        <cdr:cNvSpPr/>
      </cdr:nvSpPr>
      <cdr:spPr>
        <a:xfrm xmlns:a="http://schemas.openxmlformats.org/drawingml/2006/main">
          <a:off x="1226097" y="1936362"/>
          <a:ext cx="139573" cy="107743"/>
        </a:xfrm>
        <a:prstGeom xmlns:a="http://schemas.openxmlformats.org/drawingml/2006/main" prst="roundRect">
          <a:avLst/>
        </a:prstGeom>
        <a:solidFill xmlns:a="http://schemas.openxmlformats.org/drawingml/2006/main">
          <a:srgbClr val="92D050"/>
        </a:solidFill>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CH"/>
        </a:p>
      </cdr:txBody>
    </cdr:sp>
  </cdr:relSizeAnchor>
  <cdr:relSizeAnchor xmlns:cdr="http://schemas.openxmlformats.org/drawingml/2006/chartDrawing">
    <cdr:from>
      <cdr:x>0.66456</cdr:x>
      <cdr:y>0.7026</cdr:y>
    </cdr:from>
    <cdr:to>
      <cdr:x>0.69164</cdr:x>
      <cdr:y>0.74152</cdr:y>
    </cdr:to>
    <cdr:sp macro="" textlink="">
      <cdr:nvSpPr>
        <cdr:cNvPr id="16" name="Rectangle à coins arrondis 15"/>
        <cdr:cNvSpPr/>
      </cdr:nvSpPr>
      <cdr:spPr>
        <a:xfrm xmlns:a="http://schemas.openxmlformats.org/drawingml/2006/main">
          <a:off x="3044138" y="1945021"/>
          <a:ext cx="124045" cy="107743"/>
        </a:xfrm>
        <a:prstGeom xmlns:a="http://schemas.openxmlformats.org/drawingml/2006/main" prst="roundRect">
          <a:avLst/>
        </a:prstGeom>
        <a:solidFill xmlns:a="http://schemas.openxmlformats.org/drawingml/2006/main">
          <a:srgbClr val="C00000"/>
        </a:solidFill>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CH"/>
        </a:p>
      </cdr:txBody>
    </cdr:sp>
  </cdr:relSizeAnchor>
  <cdr:relSizeAnchor xmlns:cdr="http://schemas.openxmlformats.org/drawingml/2006/chartDrawing">
    <cdr:from>
      <cdr:x>0.47433</cdr:x>
      <cdr:y>0.7026</cdr:y>
    </cdr:from>
    <cdr:to>
      <cdr:x>0.49675</cdr:x>
      <cdr:y>0.74152</cdr:y>
    </cdr:to>
    <cdr:sp macro="" textlink="">
      <cdr:nvSpPr>
        <cdr:cNvPr id="17" name="Rectangle à coins arrondis 16"/>
        <cdr:cNvSpPr/>
      </cdr:nvSpPr>
      <cdr:spPr>
        <a:xfrm xmlns:a="http://schemas.openxmlformats.org/drawingml/2006/main">
          <a:off x="2172728" y="1945020"/>
          <a:ext cx="102699" cy="107743"/>
        </a:xfrm>
        <a:prstGeom xmlns:a="http://schemas.openxmlformats.org/drawingml/2006/main" prst="roundRect">
          <a:avLst/>
        </a:prstGeom>
        <a:solidFill xmlns:a="http://schemas.openxmlformats.org/drawingml/2006/main">
          <a:srgbClr val="FFC000"/>
        </a:solidFill>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fr-CH"/>
        </a:p>
      </cdr:txBody>
    </cdr:sp>
  </cdr:relSizeAnchor>
  <cdr:relSizeAnchor xmlns:cdr="http://schemas.openxmlformats.org/drawingml/2006/chartDrawing">
    <cdr:from>
      <cdr:x>0.73155</cdr:x>
      <cdr:y>0.18444</cdr:y>
    </cdr:from>
    <cdr:to>
      <cdr:x>0.9697</cdr:x>
      <cdr:y>0.32405</cdr:y>
    </cdr:to>
    <cdr:sp macro="" textlink="">
      <cdr:nvSpPr>
        <cdr:cNvPr id="18" name="ZoneTexte 1"/>
        <cdr:cNvSpPr txBox="1"/>
      </cdr:nvSpPr>
      <cdr:spPr>
        <a:xfrm xmlns:a="http://schemas.openxmlformats.org/drawingml/2006/main">
          <a:off x="3340142" y="516834"/>
          <a:ext cx="1087355" cy="3912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a:solidFill>
                <a:schemeClr val="tx1">
                  <a:lumMod val="75000"/>
                  <a:lumOff val="25000"/>
                </a:schemeClr>
              </a:solidFill>
              <a:latin typeface="Arial Narrow" panose="020B0606020202030204" pitchFamily="34" charset="0"/>
            </a:rPr>
            <a:t>Emprunts / RC</a:t>
          </a:r>
        </a:p>
        <a:p xmlns:a="http://schemas.openxmlformats.org/drawingml/2006/main">
          <a:r>
            <a:rPr lang="en-US" sz="800" b="0">
              <a:solidFill>
                <a:schemeClr val="tx1">
                  <a:lumMod val="75000"/>
                  <a:lumOff val="25000"/>
                </a:schemeClr>
              </a:solidFill>
              <a:latin typeface="Arial Narrow" panose="020B0606020202030204" pitchFamily="34" charset="0"/>
            </a:rPr>
            <a:t>(200, 201, 206)</a:t>
          </a:r>
          <a:endParaRPr lang="en-US" sz="1100" b="0">
            <a:solidFill>
              <a:schemeClr val="tx1">
                <a:lumMod val="75000"/>
                <a:lumOff val="25000"/>
              </a:schemeClr>
            </a:solidFill>
            <a:latin typeface="Arial Narrow" panose="020B0606020202030204" pitchFamily="34" charset="0"/>
          </a:endParaRPr>
        </a:p>
      </cdr:txBody>
    </cdr:sp>
  </cdr:relSizeAnchor>
  <cdr:relSizeAnchor xmlns:cdr="http://schemas.openxmlformats.org/drawingml/2006/chartDrawing">
    <cdr:from>
      <cdr:x>0.66988</cdr:x>
      <cdr:y>0.67368</cdr:y>
    </cdr:from>
    <cdr:to>
      <cdr:x>0.87015</cdr:x>
      <cdr:y>1</cdr:y>
    </cdr:to>
    <cdr:sp macro="" textlink="">
      <cdr:nvSpPr>
        <cdr:cNvPr id="2" name="ZoneTexte 1">
          <a:extLst xmlns:a="http://schemas.openxmlformats.org/drawingml/2006/main">
            <a:ext uri="{FF2B5EF4-FFF2-40B4-BE49-F238E27FC236}">
              <a16:creationId xmlns:a16="http://schemas.microsoft.com/office/drawing/2014/main" id="{7C89BB9E-DC9C-4F9C-9D27-C7665CC5F5BF}"/>
            </a:ext>
          </a:extLst>
        </cdr:cNvPr>
        <cdr:cNvSpPr txBox="1"/>
      </cdr:nvSpPr>
      <cdr:spPr>
        <a:xfrm xmlns:a="http://schemas.openxmlformats.org/drawingml/2006/main">
          <a:off x="3058584" y="23558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CH" sz="1100"/>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0</xdr:colOff>
      <xdr:row>48</xdr:row>
      <xdr:rowOff>39459</xdr:rowOff>
    </xdr:from>
    <xdr:to>
      <xdr:col>5</xdr:col>
      <xdr:colOff>535214</xdr:colOff>
      <xdr:row>65</xdr:row>
      <xdr:rowOff>63500</xdr:rowOff>
    </xdr:to>
    <xdr:graphicFrame macro="">
      <xdr:nvGraphicFramePr>
        <xdr:cNvPr id="2" name="Graphique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571953</xdr:colOff>
      <xdr:row>48</xdr:row>
      <xdr:rowOff>48076</xdr:rowOff>
    </xdr:from>
    <xdr:to>
      <xdr:col>12</xdr:col>
      <xdr:colOff>601875</xdr:colOff>
      <xdr:row>65</xdr:row>
      <xdr:rowOff>57150</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742950</xdr:colOff>
      <xdr:row>1</xdr:row>
      <xdr:rowOff>0</xdr:rowOff>
    </xdr:to>
    <xdr:pic>
      <xdr:nvPicPr>
        <xdr:cNvPr id="2" name="Imag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01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cvaudoises.sharepoint.com/sites/documentsucv/Freigegebene%20Dokumente/2.%20Interne/2.1.%20Personnel/Eve/Bureau/Analyse%20financi&#232;re/Aclens/Copy%20of%20AFEP_PCV-MCH2_UCV_18_aout_Aclens_%20(003).xlsx" TargetMode="External"/><Relationship Id="rId1" Type="http://schemas.openxmlformats.org/officeDocument/2006/relationships/externalLinkPath" Target="/sites/documentsucv/Freigegebene%20Dokumente/2.%20Interne/2.1.%20Personnel/Eve/Bureau/Analyse%20financi&#232;re/Aclens/Copy%20of%20AFEP_PCV-MCH2_UCV_18_aout_Aclens_%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enus fiscaux après péréq"/>
      <sheetName val="péréquation prov 2024"/>
      <sheetName val="Données PCV"/>
      <sheetName val="Données MCH2"/>
      <sheetName val="AF"/>
      <sheetName val="données TBAF"/>
      <sheetName val="TBAF"/>
      <sheetName val="EP"/>
      <sheetName val="projection liquidités"/>
      <sheetName val="TBEP"/>
      <sheetName val="infos communes"/>
      <sheetName val="population"/>
      <sheetName val="taux imposition"/>
    </sheetNames>
    <sheetDataSet>
      <sheetData sheetId="0"/>
      <sheetData sheetId="1"/>
      <sheetData sheetId="2"/>
      <sheetData sheetId="3"/>
      <sheetData sheetId="4">
        <row r="9">
          <cell r="E9">
            <v>127252.83</v>
          </cell>
          <cell r="F9">
            <v>779595.71000000008</v>
          </cell>
          <cell r="G9">
            <v>1022149.43</v>
          </cell>
          <cell r="H9">
            <v>82321.69</v>
          </cell>
          <cell r="I9">
            <v>476993.76</v>
          </cell>
          <cell r="M9" t="b">
            <v>1</v>
          </cell>
        </row>
        <row r="10">
          <cell r="E10">
            <v>868932.5</v>
          </cell>
          <cell r="F10">
            <v>639470.44999999995</v>
          </cell>
          <cell r="G10">
            <v>631411.85</v>
          </cell>
          <cell r="H10">
            <v>452737.23</v>
          </cell>
          <cell r="I10">
            <v>794156.58000000007</v>
          </cell>
          <cell r="M10" t="b">
            <v>1</v>
          </cell>
        </row>
        <row r="11">
          <cell r="E11">
            <v>4999.95</v>
          </cell>
          <cell r="F11">
            <v>22064.85</v>
          </cell>
          <cell r="G11">
            <v>30141.9</v>
          </cell>
          <cell r="H11">
            <v>25182.5</v>
          </cell>
          <cell r="I11">
            <v>23557.599999999999</v>
          </cell>
          <cell r="M11" t="b">
            <v>1</v>
          </cell>
        </row>
        <row r="13">
          <cell r="E13">
            <v>957729.07</v>
          </cell>
          <cell r="F13">
            <v>703181.03</v>
          </cell>
          <cell r="G13">
            <v>753996.83999999985</v>
          </cell>
          <cell r="H13">
            <v>758381.93</v>
          </cell>
          <cell r="I13">
            <v>986503.16999999993</v>
          </cell>
          <cell r="M13" t="b">
            <v>1</v>
          </cell>
        </row>
        <row r="14">
          <cell r="E14">
            <v>166230.35</v>
          </cell>
          <cell r="F14">
            <v>1051906.6000000001</v>
          </cell>
          <cell r="G14">
            <v>1407165</v>
          </cell>
          <cell r="H14">
            <v>432813.9</v>
          </cell>
          <cell r="I14">
            <v>546092</v>
          </cell>
          <cell r="M14" t="b">
            <v>1</v>
          </cell>
        </row>
        <row r="15">
          <cell r="E15">
            <v>228479.25</v>
          </cell>
          <cell r="F15">
            <v>365096.38</v>
          </cell>
          <cell r="G15">
            <v>356587.78</v>
          </cell>
          <cell r="H15">
            <v>582526.61</v>
          </cell>
          <cell r="I15">
            <v>574525.29</v>
          </cell>
          <cell r="M15" t="b">
            <v>1</v>
          </cell>
        </row>
        <row r="16">
          <cell r="E16">
            <v>2512135.0499999998</v>
          </cell>
          <cell r="F16">
            <v>2313451</v>
          </cell>
          <cell r="G16">
            <v>2475159.4500000002</v>
          </cell>
          <cell r="H16">
            <v>2172417.9500000002</v>
          </cell>
          <cell r="I16">
            <v>2227049.91</v>
          </cell>
          <cell r="M16" t="b">
            <v>1</v>
          </cell>
        </row>
        <row r="17">
          <cell r="E17">
            <v>189349.1</v>
          </cell>
          <cell r="F17">
            <v>130580.25</v>
          </cell>
          <cell r="G17">
            <v>143129.1</v>
          </cell>
          <cell r="H17">
            <v>177991.3</v>
          </cell>
          <cell r="I17">
            <v>343768</v>
          </cell>
          <cell r="M17" t="b">
            <v>1</v>
          </cell>
        </row>
        <row r="19">
          <cell r="E19">
            <v>566363.23</v>
          </cell>
          <cell r="F19">
            <v>571284.74</v>
          </cell>
          <cell r="G19">
            <v>582990.63</v>
          </cell>
          <cell r="H19">
            <v>613923.44999999995</v>
          </cell>
          <cell r="I19">
            <v>614003.84</v>
          </cell>
          <cell r="M19" t="b">
            <v>1</v>
          </cell>
        </row>
        <row r="20">
          <cell r="E20">
            <v>3069.21</v>
          </cell>
          <cell r="F20">
            <v>11996.25</v>
          </cell>
          <cell r="G20">
            <v>8066.49</v>
          </cell>
          <cell r="H20">
            <v>4243.88</v>
          </cell>
          <cell r="I20">
            <v>27532.93</v>
          </cell>
          <cell r="M20" t="b">
            <v>1</v>
          </cell>
        </row>
        <row r="23">
          <cell r="E23">
            <v>0</v>
          </cell>
          <cell r="F23">
            <v>30000</v>
          </cell>
          <cell r="G23">
            <v>0</v>
          </cell>
          <cell r="H23">
            <v>0</v>
          </cell>
          <cell r="I23">
            <v>0</v>
          </cell>
          <cell r="M23" t="b">
            <v>1</v>
          </cell>
        </row>
        <row r="24">
          <cell r="E24">
            <v>0</v>
          </cell>
          <cell r="F24">
            <v>0</v>
          </cell>
          <cell r="G24">
            <v>0</v>
          </cell>
          <cell r="H24">
            <v>0</v>
          </cell>
          <cell r="I24">
            <v>216121.45</v>
          </cell>
          <cell r="M24" t="b">
            <v>1</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omments" Target="../comments7.xml"/><Relationship Id="rId5" Type="http://schemas.openxmlformats.org/officeDocument/2006/relationships/vmlDrawing" Target="../drawings/vmlDrawing13.vml"/><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drawing" Target="../drawings/drawing1.xml"/><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printerSettings" Target="../printerSettings/printerSettings5.bin"/><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6.vml"/><Relationship Id="rId15" Type="http://schemas.openxmlformats.org/officeDocument/2006/relationships/ctrlProp" Target="../ctrlProps/ctrlProp10.xml"/><Relationship Id="rId23" Type="http://schemas.openxmlformats.org/officeDocument/2006/relationships/comments" Target="../comments3.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vmlDrawing" Target="../drawings/vmlDrawing5.v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vmlDrawing" Target="../drawings/vmlDrawing7.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89CD9-9C92-4F1D-8A01-55EEFDBB1EEC}">
  <sheetPr codeName="Feuil1"/>
  <dimension ref="A1:O302"/>
  <sheetViews>
    <sheetView workbookViewId="0"/>
  </sheetViews>
  <sheetFormatPr defaultColWidth="9.19921875" defaultRowHeight="13.5" x14ac:dyDescent="0.25"/>
  <cols>
    <col min="1" max="1" width="22.19921875" customWidth="1"/>
    <col min="2" max="8" width="11.59765625" bestFit="1" customWidth="1"/>
    <col min="11" max="11" width="25.3984375" customWidth="1"/>
    <col min="12" max="12" width="20.796875" customWidth="1"/>
    <col min="13" max="13" width="21.59765625" customWidth="1"/>
    <col min="14" max="14" width="16" customWidth="1"/>
  </cols>
  <sheetData>
    <row r="1" spans="1:15" x14ac:dyDescent="0.25">
      <c r="B1">
        <v>2017</v>
      </c>
      <c r="C1">
        <v>2018</v>
      </c>
      <c r="D1">
        <v>2019</v>
      </c>
      <c r="E1">
        <v>2020</v>
      </c>
      <c r="F1">
        <v>2021</v>
      </c>
      <c r="G1">
        <v>2022</v>
      </c>
      <c r="H1">
        <v>2023</v>
      </c>
      <c r="I1">
        <v>2024</v>
      </c>
      <c r="L1" t="s">
        <v>768</v>
      </c>
      <c r="M1" t="s">
        <v>769</v>
      </c>
      <c r="N1" t="s">
        <v>770</v>
      </c>
      <c r="O1" t="s">
        <v>771</v>
      </c>
    </row>
    <row r="3" spans="1:15" x14ac:dyDescent="0.25">
      <c r="A3" t="s">
        <v>426</v>
      </c>
      <c r="B3" s="277">
        <v>2081948.8896099301</v>
      </c>
      <c r="C3" s="277">
        <v>1953474.7535254604</v>
      </c>
      <c r="D3" s="277">
        <v>1892336.9444231992</v>
      </c>
      <c r="E3" s="277">
        <v>1820170.3995334287</v>
      </c>
      <c r="F3" s="277">
        <v>1876457.0588576826</v>
      </c>
      <c r="G3" s="277">
        <v>1997765.279979052</v>
      </c>
      <c r="H3" s="277">
        <v>1992423.5662388215</v>
      </c>
      <c r="I3" s="277"/>
      <c r="L3" s="255">
        <v>570114.67758189351</v>
      </c>
      <c r="M3" s="255">
        <v>535644.78105298267</v>
      </c>
      <c r="N3" s="255">
        <v>86048.739113400588</v>
      </c>
    </row>
    <row r="4" spans="1:15" x14ac:dyDescent="0.25">
      <c r="A4" t="s">
        <v>427</v>
      </c>
      <c r="B4" s="277">
        <v>863500.6076911689</v>
      </c>
      <c r="C4" s="277">
        <v>861542.45958016708</v>
      </c>
      <c r="D4" s="277">
        <v>982175.57829936803</v>
      </c>
      <c r="E4" s="277">
        <v>1034591.5154620099</v>
      </c>
      <c r="F4" s="277">
        <v>1030424.3525592659</v>
      </c>
      <c r="G4" s="277">
        <v>1012862.042001962</v>
      </c>
      <c r="H4" s="277">
        <v>1036928.4950290949</v>
      </c>
      <c r="L4" s="255">
        <v>135280.14769113602</v>
      </c>
      <c r="M4" s="255">
        <v>-69745.872351845261</v>
      </c>
      <c r="N4" s="255">
        <v>28363.191564951456</v>
      </c>
    </row>
    <row r="5" spans="1:15" x14ac:dyDescent="0.25">
      <c r="A5" t="s">
        <v>428</v>
      </c>
      <c r="B5" s="277">
        <v>29962281.736890756</v>
      </c>
      <c r="C5" s="277">
        <v>30105369.59263647</v>
      </c>
      <c r="D5" s="277">
        <v>31305890.477970209</v>
      </c>
      <c r="E5" s="277">
        <v>32386139.1654291</v>
      </c>
      <c r="F5" s="277">
        <v>33173630.859642804</v>
      </c>
      <c r="G5" s="277">
        <v>33604509.487749301</v>
      </c>
      <c r="H5" s="277">
        <v>35273267.549750999</v>
      </c>
      <c r="L5" s="255">
        <v>5113361.0753987674</v>
      </c>
      <c r="M5" s="255">
        <v>-5714847.6086846897</v>
      </c>
      <c r="N5" s="255">
        <v>350165.42642756313</v>
      </c>
    </row>
    <row r="6" spans="1:15" x14ac:dyDescent="0.25">
      <c r="A6" t="s">
        <v>429</v>
      </c>
      <c r="B6" s="277">
        <v>1327733.2220797718</v>
      </c>
      <c r="C6" s="277">
        <v>1609921.1923644419</v>
      </c>
      <c r="D6" s="277">
        <v>1427413.876891464</v>
      </c>
      <c r="E6" s="277">
        <v>1262908.173113439</v>
      </c>
      <c r="F6" s="277">
        <v>1268765.721747702</v>
      </c>
      <c r="G6" s="277">
        <v>1649323.4357544971</v>
      </c>
      <c r="H6" s="277">
        <v>1632486.5346400398</v>
      </c>
      <c r="L6" s="255">
        <v>448854.69938099431</v>
      </c>
      <c r="M6" s="255">
        <v>486913.83210105059</v>
      </c>
      <c r="N6" s="255">
        <v>70762.390368839726</v>
      </c>
    </row>
    <row r="7" spans="1:15" x14ac:dyDescent="0.25">
      <c r="A7" t="s">
        <v>430</v>
      </c>
      <c r="B7" s="277">
        <v>754290.06045457209</v>
      </c>
      <c r="C7" s="277">
        <v>820882.33357431088</v>
      </c>
      <c r="D7" s="277">
        <v>706815.53004157997</v>
      </c>
      <c r="E7" s="277">
        <v>823564.66430798406</v>
      </c>
      <c r="F7" s="277">
        <v>839478.01903840294</v>
      </c>
      <c r="G7" s="277">
        <v>959497.83554564812</v>
      </c>
      <c r="H7" s="277">
        <v>822116.67585136392</v>
      </c>
      <c r="K7" t="s">
        <v>430</v>
      </c>
      <c r="L7" s="255">
        <v>519240.49097505817</v>
      </c>
      <c r="M7" s="255">
        <v>406536.70555487572</v>
      </c>
      <c r="N7" s="255">
        <v>49905.927556957991</v>
      </c>
    </row>
    <row r="8" spans="1:15" x14ac:dyDescent="0.25">
      <c r="A8" t="s">
        <v>431</v>
      </c>
      <c r="B8" s="277">
        <v>1739205.1166426127</v>
      </c>
      <c r="C8" s="277">
        <v>1792565.360430514</v>
      </c>
      <c r="D8" s="277">
        <v>1819478.1196990493</v>
      </c>
      <c r="E8" s="277">
        <v>1785789.962126957</v>
      </c>
      <c r="F8" s="277">
        <v>1805297.4675359367</v>
      </c>
      <c r="G8" s="277">
        <v>1916892.409620475</v>
      </c>
      <c r="H8" s="277">
        <v>1881063.3778624618</v>
      </c>
      <c r="K8" t="s">
        <v>431</v>
      </c>
      <c r="L8" s="255">
        <v>255063.5270857359</v>
      </c>
      <c r="M8" s="255">
        <v>-14250.924566664558</v>
      </c>
      <c r="N8" s="255">
        <v>58379.729114590868</v>
      </c>
    </row>
    <row r="9" spans="1:15" x14ac:dyDescent="0.25">
      <c r="A9" t="s">
        <v>432</v>
      </c>
      <c r="B9" s="277">
        <v>9046855.7733841389</v>
      </c>
      <c r="C9" s="277">
        <v>9443363.297949601</v>
      </c>
      <c r="D9" s="277">
        <v>9311090.8668579012</v>
      </c>
      <c r="E9" s="277">
        <v>9704023.9016004205</v>
      </c>
      <c r="F9" s="277">
        <v>10427669.280890208</v>
      </c>
      <c r="G9" s="277">
        <v>10532063.278205359</v>
      </c>
      <c r="H9" s="277">
        <v>10513823.196397811</v>
      </c>
      <c r="K9" t="s">
        <v>432</v>
      </c>
      <c r="L9" s="255">
        <v>3228085.15300941</v>
      </c>
      <c r="M9" s="255">
        <v>2845575.511596866</v>
      </c>
      <c r="N9" s="255">
        <v>485882.3923796973</v>
      </c>
    </row>
    <row r="10" spans="1:15" x14ac:dyDescent="0.25">
      <c r="A10" t="s">
        <v>433</v>
      </c>
      <c r="B10" s="277">
        <v>4600136.1808028417</v>
      </c>
      <c r="C10" s="277">
        <v>4473728.1783946995</v>
      </c>
      <c r="D10" s="277">
        <v>4704516.7315272251</v>
      </c>
      <c r="E10" s="277">
        <v>5019275.1282008905</v>
      </c>
      <c r="F10" s="277">
        <v>5497255.5564840296</v>
      </c>
      <c r="G10" s="277">
        <v>5298227.0118504297</v>
      </c>
      <c r="H10" s="277">
        <v>5654675.4349281555</v>
      </c>
      <c r="K10" t="s">
        <v>433</v>
      </c>
      <c r="L10" s="255">
        <v>1087044.9808024769</v>
      </c>
      <c r="M10" s="255">
        <v>665759.82074320433</v>
      </c>
      <c r="N10" s="255">
        <v>205796.42525160074</v>
      </c>
    </row>
    <row r="11" spans="1:15" x14ac:dyDescent="0.25">
      <c r="A11" t="s">
        <v>434</v>
      </c>
      <c r="B11" s="277">
        <v>14402692.203505738</v>
      </c>
      <c r="C11" s="277">
        <v>14682953.733078642</v>
      </c>
      <c r="D11" s="277">
        <v>14452544.77044034</v>
      </c>
      <c r="E11" s="277">
        <v>14329174.922710668</v>
      </c>
      <c r="F11" s="277">
        <v>16705422.609663799</v>
      </c>
      <c r="G11" s="277">
        <v>16195921.06391583</v>
      </c>
      <c r="H11" s="277">
        <v>16406278.648306401</v>
      </c>
      <c r="K11" t="s">
        <v>434</v>
      </c>
      <c r="L11" s="255">
        <v>8646538.1952608582</v>
      </c>
      <c r="M11" s="255">
        <v>5880325.4156464674</v>
      </c>
      <c r="N11" s="255">
        <v>768951.86110720073</v>
      </c>
    </row>
    <row r="12" spans="1:15" x14ac:dyDescent="0.25">
      <c r="A12" t="s">
        <v>435</v>
      </c>
      <c r="B12" s="277">
        <v>12328359.945114501</v>
      </c>
      <c r="C12" s="277">
        <v>13634883.385287736</v>
      </c>
      <c r="D12" s="277">
        <v>13282259.0070794</v>
      </c>
      <c r="E12" s="277">
        <v>13925290.63173015</v>
      </c>
      <c r="F12" s="277">
        <v>14464958.676300379</v>
      </c>
      <c r="G12" s="277">
        <v>14742001.928577948</v>
      </c>
      <c r="H12" s="277">
        <v>14933111.6736867</v>
      </c>
      <c r="K12" t="s">
        <v>435</v>
      </c>
      <c r="L12" s="255">
        <v>2092047.3464954367</v>
      </c>
      <c r="M12" s="255">
        <v>-830967.29817610746</v>
      </c>
      <c r="N12" s="255">
        <v>406290.74837624154</v>
      </c>
    </row>
    <row r="13" spans="1:15" x14ac:dyDescent="0.25">
      <c r="A13" t="s">
        <v>436</v>
      </c>
      <c r="B13" s="277">
        <v>4247170.5768929496</v>
      </c>
      <c r="C13" s="277">
        <v>3732638.6154985577</v>
      </c>
      <c r="D13" s="277">
        <v>4871298.5917251203</v>
      </c>
      <c r="E13" s="277">
        <v>4048972.8192731771</v>
      </c>
      <c r="F13" s="277">
        <v>4649547.9926006896</v>
      </c>
      <c r="G13" s="277">
        <v>4711066.634478529</v>
      </c>
      <c r="H13" s="277">
        <v>4780141.3035969166</v>
      </c>
      <c r="K13" t="s">
        <v>436</v>
      </c>
      <c r="L13" s="255">
        <v>1726601.2490458298</v>
      </c>
      <c r="M13" s="255">
        <v>1380278.8967903026</v>
      </c>
      <c r="N13" s="255">
        <v>202466.11914492847</v>
      </c>
    </row>
    <row r="14" spans="1:15" x14ac:dyDescent="0.25">
      <c r="A14" t="s">
        <v>437</v>
      </c>
      <c r="B14" s="277">
        <v>1332247.186467869</v>
      </c>
      <c r="C14" s="277">
        <v>1509257.757005081</v>
      </c>
      <c r="D14" s="277">
        <v>1610152.5847473589</v>
      </c>
      <c r="E14" s="277">
        <v>1587486.3041660581</v>
      </c>
      <c r="F14" s="277">
        <v>1618711.8940411392</v>
      </c>
      <c r="G14" s="277">
        <v>1711537.513197857</v>
      </c>
      <c r="H14" s="277">
        <v>1662709.4858644831</v>
      </c>
      <c r="K14" t="s">
        <v>437</v>
      </c>
      <c r="L14" s="255">
        <v>216858.75932014087</v>
      </c>
      <c r="M14" s="255">
        <v>-16954.326848402503</v>
      </c>
      <c r="N14" s="255">
        <v>49139.158707822047</v>
      </c>
    </row>
    <row r="15" spans="1:15" x14ac:dyDescent="0.25">
      <c r="A15" t="s">
        <v>438</v>
      </c>
      <c r="B15" s="277">
        <v>4350443.3049769057</v>
      </c>
      <c r="C15" s="277">
        <v>4295518.725833985</v>
      </c>
      <c r="D15" s="277">
        <v>4577887.3958790703</v>
      </c>
      <c r="E15" s="277">
        <v>5107548.5996226333</v>
      </c>
      <c r="F15" s="277">
        <v>5076306.6800647788</v>
      </c>
      <c r="G15" s="277">
        <v>4974955.2085506134</v>
      </c>
      <c r="H15" s="277">
        <v>5056261.4983005198</v>
      </c>
      <c r="K15" t="s">
        <v>438</v>
      </c>
      <c r="L15" s="255">
        <v>921198.19821215642</v>
      </c>
      <c r="M15" s="255">
        <v>968574.80438154517</v>
      </c>
      <c r="N15" s="255">
        <v>208269.79450730945</v>
      </c>
    </row>
    <row r="16" spans="1:15" x14ac:dyDescent="0.25">
      <c r="A16" t="s">
        <v>439</v>
      </c>
      <c r="B16" s="277">
        <v>3013465.3018336808</v>
      </c>
      <c r="C16" s="277">
        <v>3155583.221879587</v>
      </c>
      <c r="D16" s="277">
        <v>3166115.7307467088</v>
      </c>
      <c r="E16" s="277">
        <v>3246780.804168425</v>
      </c>
      <c r="F16" s="277">
        <v>3444478.3129081004</v>
      </c>
      <c r="G16" s="277">
        <v>3395436.6859884281</v>
      </c>
      <c r="H16" s="277">
        <v>3470640.4125431553</v>
      </c>
      <c r="K16" t="s">
        <v>439</v>
      </c>
      <c r="L16" s="255">
        <v>405346.37296476064</v>
      </c>
      <c r="M16" s="255">
        <v>-288906.90935512923</v>
      </c>
      <c r="N16" s="255">
        <v>88071.405907554916</v>
      </c>
    </row>
    <row r="17" spans="1:14" x14ac:dyDescent="0.25">
      <c r="A17" t="s">
        <v>440</v>
      </c>
      <c r="B17" s="277">
        <v>2511229.7202667184</v>
      </c>
      <c r="C17" s="277">
        <v>2597158.508441173</v>
      </c>
      <c r="D17" s="277">
        <v>2702415.1327545438</v>
      </c>
      <c r="E17" s="277">
        <v>3024797.8939879313</v>
      </c>
      <c r="F17" s="277">
        <v>2901506.5492938189</v>
      </c>
      <c r="G17" s="277">
        <v>2891048.0543596088</v>
      </c>
      <c r="H17" s="277">
        <v>3061314.9447542625</v>
      </c>
      <c r="K17" t="s">
        <v>440</v>
      </c>
      <c r="L17" s="255">
        <v>512916.36379802786</v>
      </c>
      <c r="M17" s="255">
        <v>271886.54438842618</v>
      </c>
      <c r="N17" s="255">
        <v>109634.29422224427</v>
      </c>
    </row>
    <row r="18" spans="1:14" x14ac:dyDescent="0.25">
      <c r="A18" t="s">
        <v>441</v>
      </c>
      <c r="B18" s="277">
        <v>7025235.505204441</v>
      </c>
      <c r="C18" s="277">
        <v>6899468.7224898208</v>
      </c>
      <c r="D18" s="277">
        <v>6466954.1938792402</v>
      </c>
      <c r="E18" s="277">
        <v>6502539.1151924618</v>
      </c>
      <c r="F18" s="277">
        <v>7138351.8529417003</v>
      </c>
      <c r="G18" s="277">
        <v>7470641.2367960103</v>
      </c>
      <c r="H18" s="277">
        <v>7262760.9891615491</v>
      </c>
      <c r="K18" t="s">
        <v>441</v>
      </c>
      <c r="L18" s="255">
        <v>2719625.0086492468</v>
      </c>
      <c r="M18" s="255">
        <v>2456635.7022577934</v>
      </c>
      <c r="N18" s="255">
        <v>358471.35518744099</v>
      </c>
    </row>
    <row r="19" spans="1:14" x14ac:dyDescent="0.25">
      <c r="A19" t="s">
        <v>442</v>
      </c>
      <c r="B19" s="277">
        <v>12795432.442332119</v>
      </c>
      <c r="C19" s="277">
        <v>12923088.57828155</v>
      </c>
      <c r="D19" s="277">
        <v>13100514.884927731</v>
      </c>
      <c r="E19" s="277">
        <v>14424045.199160991</v>
      </c>
      <c r="F19" s="277">
        <v>14856059.076001912</v>
      </c>
      <c r="G19" s="277">
        <v>14962145.033542501</v>
      </c>
      <c r="H19" s="277">
        <v>14815739.141112788</v>
      </c>
      <c r="K19" t="s">
        <v>442</v>
      </c>
      <c r="L19" s="255">
        <v>4190477.7155191358</v>
      </c>
      <c r="M19" s="255">
        <v>3477564.9242963954</v>
      </c>
      <c r="N19" s="255">
        <v>277479.46511767991</v>
      </c>
    </row>
    <row r="20" spans="1:14" x14ac:dyDescent="0.25">
      <c r="A20" t="s">
        <v>443</v>
      </c>
      <c r="B20" s="277">
        <v>960962.59657417797</v>
      </c>
      <c r="C20" s="277">
        <v>962022.69096765597</v>
      </c>
      <c r="D20" s="277">
        <v>1193732.7049764469</v>
      </c>
      <c r="E20" s="277">
        <v>1129121.4844667609</v>
      </c>
      <c r="F20" s="277">
        <v>1158157.652292582</v>
      </c>
      <c r="G20" s="277">
        <v>1161052.1453739931</v>
      </c>
      <c r="H20" s="277">
        <v>1195666.1698808712</v>
      </c>
      <c r="K20" t="s">
        <v>443</v>
      </c>
      <c r="L20" s="255">
        <v>150903.48877067465</v>
      </c>
      <c r="M20" s="255">
        <v>-10169.696440766973</v>
      </c>
      <c r="N20" s="255">
        <v>36466.420798182015</v>
      </c>
    </row>
    <row r="21" spans="1:14" x14ac:dyDescent="0.25">
      <c r="A21" t="s">
        <v>444</v>
      </c>
      <c r="B21" s="277">
        <v>3690407.7007015231</v>
      </c>
      <c r="C21" s="277">
        <v>3732462.9988587121</v>
      </c>
      <c r="D21" s="277">
        <v>3960600.7131860564</v>
      </c>
      <c r="E21" s="277">
        <v>4218000.1179321827</v>
      </c>
      <c r="F21" s="277">
        <v>4381181.5721012615</v>
      </c>
      <c r="G21" s="277">
        <v>4322951.617404745</v>
      </c>
      <c r="H21" s="277">
        <v>4395170.1921597878</v>
      </c>
      <c r="K21" t="s">
        <v>444</v>
      </c>
      <c r="L21" s="255">
        <v>634668.65020254604</v>
      </c>
      <c r="M21" s="255">
        <v>-100572.25720465893</v>
      </c>
      <c r="N21" s="255">
        <v>120922.76504760643</v>
      </c>
    </row>
    <row r="22" spans="1:14" x14ac:dyDescent="0.25">
      <c r="A22" t="s">
        <v>445</v>
      </c>
      <c r="B22" s="277">
        <v>893392.39244372002</v>
      </c>
      <c r="C22" s="277">
        <v>865477.228248492</v>
      </c>
      <c r="D22" s="277">
        <v>869761.75459002913</v>
      </c>
      <c r="E22" s="277">
        <v>930280.96118878096</v>
      </c>
      <c r="F22" s="277">
        <v>928296.31841558497</v>
      </c>
      <c r="G22" s="277">
        <v>914847.62905623892</v>
      </c>
      <c r="H22" s="277">
        <v>975083.48045538308</v>
      </c>
      <c r="K22" t="s">
        <v>445</v>
      </c>
      <c r="L22" s="255">
        <v>139115.78570742591</v>
      </c>
      <c r="M22" s="255">
        <v>27618.496439139213</v>
      </c>
      <c r="N22" s="255">
        <v>28930.982135362465</v>
      </c>
    </row>
    <row r="23" spans="1:14" x14ac:dyDescent="0.25">
      <c r="A23" t="s">
        <v>446</v>
      </c>
      <c r="B23" s="277">
        <v>1548766.1017539538</v>
      </c>
      <c r="C23" s="277">
        <v>1526686.0035782449</v>
      </c>
      <c r="D23" s="277">
        <v>1732030.6064536599</v>
      </c>
      <c r="E23" s="277">
        <v>1753062.020731916</v>
      </c>
      <c r="F23" s="277">
        <v>1768780.4206296462</v>
      </c>
      <c r="G23" s="277">
        <v>1792461.6330553968</v>
      </c>
      <c r="H23" s="277">
        <v>1865507.7127896582</v>
      </c>
      <c r="K23" t="s">
        <v>446</v>
      </c>
      <c r="L23" s="255">
        <v>370253.12437919201</v>
      </c>
      <c r="M23" s="255">
        <v>206708.44222470123</v>
      </c>
      <c r="N23" s="255">
        <v>70145.962160762923</v>
      </c>
    </row>
    <row r="24" spans="1:14" x14ac:dyDescent="0.25">
      <c r="A24" t="s">
        <v>447</v>
      </c>
      <c r="B24" s="277">
        <v>22728261.49428919</v>
      </c>
      <c r="C24" s="277">
        <v>22639478.583186001</v>
      </c>
      <c r="D24" s="277">
        <v>23606874.36734743</v>
      </c>
      <c r="E24" s="277">
        <v>23885550.331517719</v>
      </c>
      <c r="F24" s="277">
        <v>24990500.955859601</v>
      </c>
      <c r="G24" s="277">
        <v>25069289.431993261</v>
      </c>
      <c r="H24" s="277">
        <v>26771972.825520974</v>
      </c>
      <c r="K24" t="s">
        <v>447</v>
      </c>
      <c r="L24" s="255">
        <v>3370664.5636032568</v>
      </c>
      <c r="M24" s="255">
        <v>-5297404.1706230622</v>
      </c>
      <c r="N24" s="255">
        <v>224293.96029846408</v>
      </c>
    </row>
    <row r="25" spans="1:14" x14ac:dyDescent="0.25">
      <c r="A25" t="s">
        <v>448</v>
      </c>
      <c r="B25" s="277">
        <v>3872358.9791764743</v>
      </c>
      <c r="C25" s="277">
        <v>4100741.5328535996</v>
      </c>
      <c r="D25" s="277">
        <v>4235201.6367594302</v>
      </c>
      <c r="E25" s="277">
        <v>4403007.3026518505</v>
      </c>
      <c r="F25" s="277">
        <v>4567320.6843978101</v>
      </c>
      <c r="G25" s="277">
        <v>4439332.6640938297</v>
      </c>
      <c r="H25" s="277">
        <v>4729348.1413284102</v>
      </c>
      <c r="K25" t="s">
        <v>448</v>
      </c>
      <c r="L25" s="255">
        <v>650958.57004173775</v>
      </c>
      <c r="M25" s="255">
        <v>-249725.87416674918</v>
      </c>
      <c r="N25" s="255">
        <v>132588.94184425808</v>
      </c>
    </row>
    <row r="26" spans="1:14" x14ac:dyDescent="0.25">
      <c r="A26" t="s">
        <v>449</v>
      </c>
      <c r="B26" s="277">
        <v>601713.95733766805</v>
      </c>
      <c r="C26" s="277">
        <v>610114.14861438598</v>
      </c>
      <c r="D26" s="277">
        <v>781151.23192850908</v>
      </c>
      <c r="E26" s="277">
        <v>625038.97824541898</v>
      </c>
      <c r="F26" s="277">
        <v>651410.19713323796</v>
      </c>
      <c r="G26" s="277">
        <v>684423.23156670993</v>
      </c>
      <c r="H26" s="277">
        <v>710220.11345134198</v>
      </c>
      <c r="K26" t="s">
        <v>449</v>
      </c>
      <c r="L26" s="255">
        <v>107162.85506315471</v>
      </c>
      <c r="M26" s="255">
        <v>-17057.932458155643</v>
      </c>
      <c r="N26" s="255">
        <v>20732.538075484244</v>
      </c>
    </row>
    <row r="27" spans="1:14" x14ac:dyDescent="0.25">
      <c r="A27" t="s">
        <v>450</v>
      </c>
      <c r="B27" s="277">
        <v>40180106.416374534</v>
      </c>
      <c r="C27" s="277">
        <v>42038643.899450675</v>
      </c>
      <c r="D27" s="277">
        <v>41611867.044308797</v>
      </c>
      <c r="E27" s="277">
        <v>43407213.410703801</v>
      </c>
      <c r="F27" s="277">
        <v>46142080.648616701</v>
      </c>
      <c r="G27" s="277">
        <v>48825469.6851312</v>
      </c>
      <c r="H27" s="277">
        <v>48829467.918495417</v>
      </c>
      <c r="K27" t="s">
        <v>450</v>
      </c>
      <c r="L27" s="255">
        <v>13846861.564877875</v>
      </c>
      <c r="M27" s="255">
        <v>7135020.1036281837</v>
      </c>
      <c r="N27" s="255">
        <v>849421.98722248303</v>
      </c>
    </row>
    <row r="28" spans="1:14" x14ac:dyDescent="0.25">
      <c r="A28" t="s">
        <v>451</v>
      </c>
      <c r="B28" s="277">
        <v>458933.98138647701</v>
      </c>
      <c r="C28" s="277">
        <v>486466.01323266205</v>
      </c>
      <c r="D28" s="277">
        <v>495631.79246073804</v>
      </c>
      <c r="E28" s="277">
        <v>549923.66587543802</v>
      </c>
      <c r="F28" s="277">
        <v>540366.58971421199</v>
      </c>
      <c r="G28" s="277">
        <v>561746.181102706</v>
      </c>
      <c r="H28" s="277">
        <v>556160.10798689805</v>
      </c>
      <c r="K28" t="s">
        <v>451</v>
      </c>
      <c r="L28" s="255">
        <v>100050.46146850151</v>
      </c>
      <c r="M28" s="255">
        <v>73557.05834881957</v>
      </c>
      <c r="N28" s="255">
        <v>22420.148000231442</v>
      </c>
    </row>
    <row r="29" spans="1:14" x14ac:dyDescent="0.25">
      <c r="A29" t="s">
        <v>452</v>
      </c>
      <c r="B29" s="277">
        <v>3038860.6279332298</v>
      </c>
      <c r="C29" s="277">
        <v>2958102.9557115259</v>
      </c>
      <c r="D29" s="277">
        <v>3035135.435806348</v>
      </c>
      <c r="E29" s="277">
        <v>3386049.6038974598</v>
      </c>
      <c r="F29" s="277">
        <v>3448923.1137880101</v>
      </c>
      <c r="G29" s="277">
        <v>3542505.60501038</v>
      </c>
      <c r="H29" s="277">
        <v>3486497.5782864247</v>
      </c>
      <c r="K29" t="s">
        <v>452</v>
      </c>
      <c r="L29" s="255">
        <v>1035813.4118668317</v>
      </c>
      <c r="M29" s="255">
        <v>1049817.0562742564</v>
      </c>
      <c r="N29" s="255">
        <v>158839.42510985999</v>
      </c>
    </row>
    <row r="30" spans="1:14" x14ac:dyDescent="0.25">
      <c r="A30" t="s">
        <v>453</v>
      </c>
      <c r="B30" s="277">
        <v>1062185.306475057</v>
      </c>
      <c r="C30" s="277">
        <v>1121680.4464214901</v>
      </c>
      <c r="D30" s="277">
        <v>1039211.3814193041</v>
      </c>
      <c r="E30" s="277">
        <v>1113527.3813962389</v>
      </c>
      <c r="F30" s="277">
        <v>1117553.3990340149</v>
      </c>
      <c r="G30" s="277">
        <v>1306656.9701868088</v>
      </c>
      <c r="H30" s="277">
        <v>1210557.888902687</v>
      </c>
      <c r="K30" t="s">
        <v>453</v>
      </c>
      <c r="L30" s="255">
        <v>289582.98806018103</v>
      </c>
      <c r="M30" s="255">
        <v>229792.60077849717</v>
      </c>
      <c r="N30" s="255">
        <v>56110.490964825382</v>
      </c>
    </row>
    <row r="31" spans="1:14" x14ac:dyDescent="0.25">
      <c r="A31" t="s">
        <v>454</v>
      </c>
      <c r="B31" s="277">
        <v>3195610.9490949605</v>
      </c>
      <c r="C31" s="277">
        <v>3178476.3618982099</v>
      </c>
      <c r="D31" s="277">
        <v>3076143.0746401595</v>
      </c>
      <c r="E31" s="277">
        <v>3330103.0555657698</v>
      </c>
      <c r="F31" s="277">
        <v>3311072.0039534206</v>
      </c>
      <c r="G31" s="277">
        <v>3347113.2092037508</v>
      </c>
      <c r="H31" s="277">
        <v>3188162.8719194001</v>
      </c>
      <c r="K31" t="s">
        <v>454</v>
      </c>
      <c r="L31" s="255">
        <v>1105073.2066121749</v>
      </c>
      <c r="M31" s="255">
        <v>1170584.1039524996</v>
      </c>
      <c r="N31" s="255">
        <v>183084.78822693508</v>
      </c>
    </row>
    <row r="32" spans="1:14" x14ac:dyDescent="0.25">
      <c r="A32" t="s">
        <v>455</v>
      </c>
      <c r="B32" s="277">
        <v>3261936.7918648482</v>
      </c>
      <c r="C32" s="277">
        <v>3402334.123774319</v>
      </c>
      <c r="D32" s="277">
        <v>3717855.41692595</v>
      </c>
      <c r="E32" s="277">
        <v>3970140.684497118</v>
      </c>
      <c r="F32" s="277">
        <v>3999271.9192062151</v>
      </c>
      <c r="G32" s="277">
        <v>4127602.4865280651</v>
      </c>
      <c r="H32" s="277">
        <v>4163597.7281804369</v>
      </c>
      <c r="K32" t="s">
        <v>455</v>
      </c>
      <c r="L32" s="255">
        <v>623109.07905097841</v>
      </c>
      <c r="M32" s="255">
        <v>175384.2713267504</v>
      </c>
      <c r="N32" s="255">
        <v>136267.34748831223</v>
      </c>
    </row>
    <row r="33" spans="1:14" x14ac:dyDescent="0.25">
      <c r="A33" t="s">
        <v>456</v>
      </c>
      <c r="B33" s="277">
        <v>2207364.2086235299</v>
      </c>
      <c r="C33" s="277">
        <v>2902705.0959391505</v>
      </c>
      <c r="D33" s="277">
        <v>1738116.3571496699</v>
      </c>
      <c r="E33" s="277">
        <v>1747171.2670960804</v>
      </c>
      <c r="F33" s="277">
        <v>2848495.8703714693</v>
      </c>
      <c r="G33" s="277">
        <v>2127558.4726894707</v>
      </c>
      <c r="H33" s="277">
        <v>2154131.3772888612</v>
      </c>
      <c r="K33" t="s">
        <v>456</v>
      </c>
      <c r="L33" s="255">
        <v>2436129.9633273333</v>
      </c>
      <c r="M33" s="255">
        <v>1280147.4155491712</v>
      </c>
      <c r="N33" s="255">
        <v>124267.99449053683</v>
      </c>
    </row>
    <row r="34" spans="1:14" x14ac:dyDescent="0.25">
      <c r="A34" t="s">
        <v>457</v>
      </c>
      <c r="B34" s="277">
        <v>1034334.1839286621</v>
      </c>
      <c r="C34" s="277">
        <v>1089003.387601424</v>
      </c>
      <c r="D34" s="277">
        <v>969945.92723124614</v>
      </c>
      <c r="E34" s="277">
        <v>1008014.746122263</v>
      </c>
      <c r="F34" s="277">
        <v>1044009.084814319</v>
      </c>
      <c r="G34" s="277">
        <v>1057381.9135609781</v>
      </c>
      <c r="H34" s="277">
        <v>1110961.258910699</v>
      </c>
      <c r="K34" t="s">
        <v>457</v>
      </c>
      <c r="L34" s="255">
        <v>143684.06373905361</v>
      </c>
      <c r="M34" s="255">
        <v>-21286.764955983701</v>
      </c>
      <c r="N34" s="255">
        <v>29651.877872751647</v>
      </c>
    </row>
    <row r="35" spans="1:14" x14ac:dyDescent="0.25">
      <c r="A35" t="s">
        <v>458</v>
      </c>
      <c r="B35" s="277">
        <v>17416061.137582682</v>
      </c>
      <c r="C35" s="277">
        <v>17593318.37021327</v>
      </c>
      <c r="D35" s="277">
        <v>18136269.7889513</v>
      </c>
      <c r="E35" s="277">
        <v>18447286.119469337</v>
      </c>
      <c r="F35" s="277">
        <v>19150975.420519967</v>
      </c>
      <c r="G35" s="277">
        <v>19991605.062740199</v>
      </c>
      <c r="H35" s="277">
        <v>19885191.823798377</v>
      </c>
      <c r="K35" t="s">
        <v>458</v>
      </c>
      <c r="L35" s="255">
        <v>6691928.7616325505</v>
      </c>
      <c r="M35" s="255">
        <v>4870922.2221574103</v>
      </c>
      <c r="N35" s="255">
        <v>407094.08940809418</v>
      </c>
    </row>
    <row r="36" spans="1:14" x14ac:dyDescent="0.25">
      <c r="A36" t="s">
        <v>459</v>
      </c>
      <c r="B36" s="277">
        <v>1289551.2044665951</v>
      </c>
      <c r="C36" s="277">
        <v>1209230.2015394701</v>
      </c>
      <c r="D36" s="277">
        <v>1271580.796103406</v>
      </c>
      <c r="E36" s="277">
        <v>1562088.7325849589</v>
      </c>
      <c r="F36" s="277">
        <v>1617697.6983281309</v>
      </c>
      <c r="G36" s="277">
        <v>1461659.2697074299</v>
      </c>
      <c r="H36" s="277">
        <v>1478743.9437311799</v>
      </c>
      <c r="K36" t="s">
        <v>459</v>
      </c>
      <c r="L36" s="255">
        <v>276168.45277936093</v>
      </c>
      <c r="M36" s="255">
        <v>203020.81956814579</v>
      </c>
      <c r="N36" s="255">
        <v>58071.920611809808</v>
      </c>
    </row>
    <row r="37" spans="1:14" x14ac:dyDescent="0.25">
      <c r="A37" t="s">
        <v>460</v>
      </c>
      <c r="B37" s="277">
        <v>2509755.7162595452</v>
      </c>
      <c r="C37" s="277">
        <v>2562912.027968796</v>
      </c>
      <c r="D37" s="277">
        <v>2636421.647667015</v>
      </c>
      <c r="E37" s="277">
        <v>2754238.2501653619</v>
      </c>
      <c r="F37" s="277">
        <v>2817418.8468272011</v>
      </c>
      <c r="G37" s="277">
        <v>2762360.5541425571</v>
      </c>
      <c r="H37" s="277">
        <v>2801386.4269830775</v>
      </c>
      <c r="K37" t="s">
        <v>460</v>
      </c>
      <c r="L37" s="255">
        <v>494548.69580532034</v>
      </c>
      <c r="M37" s="255">
        <v>431383.31099212694</v>
      </c>
      <c r="N37" s="255">
        <v>113950.14706284383</v>
      </c>
    </row>
    <row r="38" spans="1:14" x14ac:dyDescent="0.25">
      <c r="A38" t="s">
        <v>461</v>
      </c>
      <c r="B38" s="277">
        <v>1633904.3999914769</v>
      </c>
      <c r="C38" s="277">
        <v>1569550.230367016</v>
      </c>
      <c r="D38" s="277">
        <v>1705684.0197727589</v>
      </c>
      <c r="E38" s="277">
        <v>1735305.9901623749</v>
      </c>
      <c r="F38" s="277">
        <v>1872647.9919042382</v>
      </c>
      <c r="G38" s="277">
        <v>1969739.6206248424</v>
      </c>
      <c r="H38" s="277">
        <v>1873181.1108670919</v>
      </c>
      <c r="K38" t="s">
        <v>461</v>
      </c>
      <c r="L38" s="255">
        <v>356772.07691036951</v>
      </c>
      <c r="M38" s="255">
        <v>479930.39274606295</v>
      </c>
      <c r="N38" s="255">
        <v>87485.206788808617</v>
      </c>
    </row>
    <row r="39" spans="1:14" x14ac:dyDescent="0.25">
      <c r="A39" t="s">
        <v>462</v>
      </c>
      <c r="B39" s="277">
        <v>2270828.0808904138</v>
      </c>
      <c r="C39" s="277">
        <v>2677358.2533088722</v>
      </c>
      <c r="D39" s="277">
        <v>2838033.3587319488</v>
      </c>
      <c r="E39" s="277">
        <v>2954764.6213123542</v>
      </c>
      <c r="F39" s="277">
        <v>2873630.6153498692</v>
      </c>
      <c r="G39" s="277">
        <v>2740021.9010023437</v>
      </c>
      <c r="H39" s="277">
        <v>2895663.7310746773</v>
      </c>
      <c r="K39" t="s">
        <v>462</v>
      </c>
      <c r="L39" s="255">
        <v>403565.3296048622</v>
      </c>
      <c r="M39" s="255">
        <v>200604.26746262319</v>
      </c>
      <c r="N39" s="255">
        <v>94920.345855235806</v>
      </c>
    </row>
    <row r="40" spans="1:14" x14ac:dyDescent="0.25">
      <c r="A40" t="s">
        <v>463</v>
      </c>
      <c r="B40" s="277">
        <v>764256.40133819194</v>
      </c>
      <c r="C40" s="277">
        <v>655693.016966959</v>
      </c>
      <c r="D40" s="277">
        <v>719521.15731477598</v>
      </c>
      <c r="E40" s="277">
        <v>684115.45567303197</v>
      </c>
      <c r="F40" s="277">
        <v>685025.934154463</v>
      </c>
      <c r="G40" s="277">
        <v>675869.45920826308</v>
      </c>
      <c r="H40" s="277">
        <v>669997.59028826503</v>
      </c>
      <c r="K40" t="s">
        <v>463</v>
      </c>
      <c r="L40" s="255">
        <v>98673.004154758091</v>
      </c>
      <c r="M40" s="255">
        <v>-21998.891394104401</v>
      </c>
      <c r="N40" s="255">
        <v>20272.223141901326</v>
      </c>
    </row>
    <row r="41" spans="1:14" x14ac:dyDescent="0.25">
      <c r="A41" t="s">
        <v>464</v>
      </c>
      <c r="B41" s="277">
        <v>1654802.8143404401</v>
      </c>
      <c r="C41" s="277">
        <v>1513151.5695126494</v>
      </c>
      <c r="D41" s="277">
        <v>1513490.75901904</v>
      </c>
      <c r="E41" s="277">
        <v>1531013.9728280795</v>
      </c>
      <c r="F41" s="277">
        <v>1572976.8575093201</v>
      </c>
      <c r="G41" s="277">
        <v>1571588.21736405</v>
      </c>
      <c r="H41" s="277">
        <v>1616051.0579432994</v>
      </c>
      <c r="K41" t="s">
        <v>464</v>
      </c>
      <c r="L41" s="255">
        <v>3142083.6260233792</v>
      </c>
      <c r="M41" s="255">
        <v>1922528.279515866</v>
      </c>
      <c r="N41" s="255">
        <v>115326.26315491079</v>
      </c>
    </row>
    <row r="42" spans="1:14" x14ac:dyDescent="0.25">
      <c r="A42" t="s">
        <v>465</v>
      </c>
      <c r="B42" s="277">
        <v>1713170.25186222</v>
      </c>
      <c r="C42" s="277">
        <v>1862194.787927418</v>
      </c>
      <c r="D42" s="277">
        <v>1927513.9364656331</v>
      </c>
      <c r="E42" s="277">
        <v>1943626.105458077</v>
      </c>
      <c r="F42" s="277">
        <v>2141591.8520635571</v>
      </c>
      <c r="G42" s="277">
        <v>1967662.0078821948</v>
      </c>
      <c r="H42" s="277">
        <v>2188107.4112844984</v>
      </c>
      <c r="K42" t="s">
        <v>465</v>
      </c>
      <c r="L42" s="255">
        <v>348338.77737383859</v>
      </c>
      <c r="M42" s="255">
        <v>13331.077580514015</v>
      </c>
      <c r="N42" s="255">
        <v>58531.377606660011</v>
      </c>
    </row>
    <row r="43" spans="1:14" x14ac:dyDescent="0.25">
      <c r="A43" t="s">
        <v>466</v>
      </c>
      <c r="B43" s="277">
        <v>3084607.6050193505</v>
      </c>
      <c r="C43" s="277">
        <v>1767285.589956</v>
      </c>
      <c r="D43" s="277">
        <v>1660468.2046581502</v>
      </c>
      <c r="E43" s="277">
        <v>1597096.1236713601</v>
      </c>
      <c r="F43" s="277">
        <v>1662515.6295016943</v>
      </c>
      <c r="G43" s="277">
        <v>1576760.8349876781</v>
      </c>
      <c r="H43" s="277">
        <v>2764040.9072104096</v>
      </c>
      <c r="K43" t="s">
        <v>466</v>
      </c>
      <c r="L43" s="255">
        <v>837986.90804678365</v>
      </c>
      <c r="M43" s="255">
        <v>772159.67525397381</v>
      </c>
      <c r="N43" s="255">
        <v>97069.85470758767</v>
      </c>
    </row>
    <row r="44" spans="1:14" x14ac:dyDescent="0.25">
      <c r="A44" t="s">
        <v>467</v>
      </c>
      <c r="B44" s="277">
        <v>2388674.7777968394</v>
      </c>
      <c r="C44" s="277">
        <v>2478507.1083182478</v>
      </c>
      <c r="D44" s="277">
        <v>2533935.2065540929</v>
      </c>
      <c r="E44" s="277">
        <v>6184938.074129561</v>
      </c>
      <c r="F44" s="277">
        <v>2907687.0162409539</v>
      </c>
      <c r="G44" s="277">
        <v>3026337.81013464</v>
      </c>
      <c r="H44" s="277">
        <v>2821053.1107084476</v>
      </c>
      <c r="K44" t="s">
        <v>467</v>
      </c>
      <c r="L44" s="255">
        <v>637741.29990886315</v>
      </c>
      <c r="M44" s="255">
        <v>773229.09243239881</v>
      </c>
      <c r="N44" s="255">
        <v>126546.45269698127</v>
      </c>
    </row>
    <row r="45" spans="1:14" x14ac:dyDescent="0.25">
      <c r="A45" t="s">
        <v>468</v>
      </c>
      <c r="B45" s="277">
        <v>1121876.1305795182</v>
      </c>
      <c r="C45" s="277">
        <v>1359511.1598463182</v>
      </c>
      <c r="D45" s="277">
        <v>1310176.020001577</v>
      </c>
      <c r="E45" s="277">
        <v>1320918.0503303329</v>
      </c>
      <c r="F45" s="277">
        <v>1425209.3306850351</v>
      </c>
      <c r="G45" s="277">
        <v>1409898.2065611309</v>
      </c>
      <c r="H45" s="277">
        <v>1572284.7196188811</v>
      </c>
      <c r="K45" t="s">
        <v>468</v>
      </c>
      <c r="L45" s="255">
        <v>262007.11575101849</v>
      </c>
      <c r="M45" s="255">
        <v>196635.72651844486</v>
      </c>
      <c r="N45" s="255">
        <v>49754.089905054068</v>
      </c>
    </row>
    <row r="46" spans="1:14" x14ac:dyDescent="0.25">
      <c r="A46" t="s">
        <v>469</v>
      </c>
      <c r="B46" s="277">
        <v>25305127.841106579</v>
      </c>
      <c r="C46" s="277">
        <v>27506074.346915152</v>
      </c>
      <c r="D46" s="277">
        <v>29061554.887151074</v>
      </c>
      <c r="E46" s="277">
        <v>30212260.855950247</v>
      </c>
      <c r="F46" s="277">
        <v>33960654.597776361</v>
      </c>
      <c r="G46" s="277">
        <v>34806836.449131534</v>
      </c>
      <c r="H46" s="277">
        <v>34106578.027395226</v>
      </c>
      <c r="K46" t="s">
        <v>469</v>
      </c>
      <c r="L46" s="255">
        <v>6233920.1411635857</v>
      </c>
      <c r="M46" s="255">
        <v>-126489.12749960646</v>
      </c>
      <c r="N46" s="255">
        <v>506421.91452867829</v>
      </c>
    </row>
    <row r="47" spans="1:14" x14ac:dyDescent="0.25">
      <c r="A47" t="s">
        <v>470</v>
      </c>
      <c r="B47" s="277">
        <v>598935.19683366001</v>
      </c>
      <c r="C47" s="277">
        <v>612157.56612202409</v>
      </c>
      <c r="D47" s="277">
        <v>671380.16156392498</v>
      </c>
      <c r="E47" s="277">
        <v>671229.04709329398</v>
      </c>
      <c r="F47" s="277">
        <v>673305.34314332402</v>
      </c>
      <c r="G47" s="277">
        <v>738499.29975807795</v>
      </c>
      <c r="H47" s="277">
        <v>773284.28259556892</v>
      </c>
      <c r="K47" t="s">
        <v>470</v>
      </c>
      <c r="L47" s="255">
        <v>77979.685695972003</v>
      </c>
      <c r="M47" s="255">
        <v>-98585.219522858461</v>
      </c>
      <c r="N47" s="255">
        <v>17244.910242974576</v>
      </c>
    </row>
    <row r="48" spans="1:14" x14ac:dyDescent="0.25">
      <c r="A48" t="s">
        <v>471</v>
      </c>
      <c r="B48" s="277">
        <v>1411794.7191395049</v>
      </c>
      <c r="C48" s="277">
        <v>1388086.8233236731</v>
      </c>
      <c r="D48" s="277">
        <v>1449921.2391564013</v>
      </c>
      <c r="E48" s="277">
        <v>1539231.7096243491</v>
      </c>
      <c r="F48" s="277">
        <v>1535727.850467711</v>
      </c>
      <c r="G48" s="277">
        <v>1516165.3918033971</v>
      </c>
      <c r="H48" s="277">
        <v>1487339.0249048183</v>
      </c>
      <c r="K48" t="s">
        <v>471</v>
      </c>
      <c r="L48" s="255">
        <v>246577.93434363129</v>
      </c>
      <c r="M48" s="255">
        <v>77414.844656094734</v>
      </c>
      <c r="N48" s="255">
        <v>19209.279702969467</v>
      </c>
    </row>
    <row r="49" spans="1:14" x14ac:dyDescent="0.25">
      <c r="A49" t="s">
        <v>472</v>
      </c>
      <c r="B49" s="277">
        <v>2573288.2311209519</v>
      </c>
      <c r="C49" s="277">
        <v>2685432.7429280328</v>
      </c>
      <c r="D49" s="277">
        <v>2780577.3875219668</v>
      </c>
      <c r="E49" s="277">
        <v>2947128.3003938147</v>
      </c>
      <c r="F49" s="277">
        <v>3003577.8024374377</v>
      </c>
      <c r="G49" s="277">
        <v>2935022.7620902811</v>
      </c>
      <c r="H49" s="277">
        <v>3033909.1528128958</v>
      </c>
      <c r="K49" t="s">
        <v>472</v>
      </c>
      <c r="L49" s="255">
        <v>629101.82254318555</v>
      </c>
      <c r="M49" s="255">
        <v>337683.36815227137</v>
      </c>
      <c r="N49" s="255">
        <v>110931.50534135467</v>
      </c>
    </row>
    <row r="50" spans="1:14" x14ac:dyDescent="0.25">
      <c r="A50" t="s">
        <v>473</v>
      </c>
      <c r="B50" s="277">
        <v>337863.50417105498</v>
      </c>
      <c r="C50" s="277">
        <v>331678.12020185002</v>
      </c>
      <c r="D50" s="277">
        <v>398874.97894173901</v>
      </c>
      <c r="E50" s="277">
        <v>403293.67601226398</v>
      </c>
      <c r="F50" s="277">
        <v>464719.33258627797</v>
      </c>
      <c r="G50" s="277">
        <v>474909.075766286</v>
      </c>
      <c r="H50" s="277">
        <v>536221.61633472901</v>
      </c>
      <c r="K50" t="s">
        <v>473</v>
      </c>
      <c r="L50" s="255">
        <v>61682.978462545165</v>
      </c>
      <c r="M50" s="255">
        <v>-86243.364042198838</v>
      </c>
      <c r="N50" s="255">
        <v>11722.602148950962</v>
      </c>
    </row>
    <row r="51" spans="1:14" x14ac:dyDescent="0.25">
      <c r="A51" t="s">
        <v>474</v>
      </c>
      <c r="B51" s="277">
        <v>1831025.3909803291</v>
      </c>
      <c r="C51" s="277">
        <v>1892912.2714490751</v>
      </c>
      <c r="D51" s="277">
        <v>2107664.2460868</v>
      </c>
      <c r="E51" s="277">
        <v>2072703.0268461201</v>
      </c>
      <c r="F51" s="277">
        <v>2112617.1027268129</v>
      </c>
      <c r="G51" s="277">
        <v>2075161.7584950011</v>
      </c>
      <c r="H51" s="277">
        <v>2095920.0031437296</v>
      </c>
      <c r="K51" t="s">
        <v>474</v>
      </c>
      <c r="L51" s="255">
        <v>334460.68591118278</v>
      </c>
      <c r="M51" s="255">
        <v>20339.205916351231</v>
      </c>
      <c r="N51" s="255">
        <v>62352.871835856829</v>
      </c>
    </row>
    <row r="52" spans="1:14" x14ac:dyDescent="0.25">
      <c r="A52" t="s">
        <v>475</v>
      </c>
      <c r="B52" s="277">
        <v>10599807.064795591</v>
      </c>
      <c r="C52" s="277">
        <v>10317509.742295548</v>
      </c>
      <c r="D52" s="277">
        <v>11077265.167727889</v>
      </c>
      <c r="E52" s="277">
        <v>10763884.176675979</v>
      </c>
      <c r="F52" s="277">
        <v>11049967.53894599</v>
      </c>
      <c r="G52" s="277">
        <v>12349791.686256221</v>
      </c>
      <c r="H52" s="277">
        <v>12072913.504993619</v>
      </c>
      <c r="K52" t="s">
        <v>475</v>
      </c>
      <c r="L52" s="255">
        <v>3396753.6555179115</v>
      </c>
      <c r="M52" s="255">
        <v>2906410.1423080559</v>
      </c>
      <c r="N52" s="255">
        <v>227047.19354349215</v>
      </c>
    </row>
    <row r="53" spans="1:14" x14ac:dyDescent="0.25">
      <c r="A53" t="s">
        <v>476</v>
      </c>
      <c r="B53" s="277">
        <v>12823038.002370071</v>
      </c>
      <c r="C53" s="277">
        <v>13021076.774737161</v>
      </c>
      <c r="D53" s="277">
        <v>13280780.31804811</v>
      </c>
      <c r="E53" s="277">
        <v>13784080.02216957</v>
      </c>
      <c r="F53" s="277">
        <v>14279631.118075361</v>
      </c>
      <c r="G53" s="277">
        <v>14649781.658995708</v>
      </c>
      <c r="H53" s="277">
        <v>14754685.574161433</v>
      </c>
      <c r="K53" t="s">
        <v>476</v>
      </c>
      <c r="L53" s="255">
        <v>2231770.4394533336</v>
      </c>
      <c r="M53" s="255">
        <v>-353817.75994719286</v>
      </c>
      <c r="N53" s="255">
        <v>359713.95105353661</v>
      </c>
    </row>
    <row r="54" spans="1:14" x14ac:dyDescent="0.25">
      <c r="A54" t="s">
        <v>477</v>
      </c>
      <c r="B54" s="277">
        <v>3861807.2450140994</v>
      </c>
      <c r="C54" s="277">
        <v>3767403.5740138898</v>
      </c>
      <c r="D54" s="277">
        <v>3776772.2951179594</v>
      </c>
      <c r="E54" s="277">
        <v>3760622.8507177001</v>
      </c>
      <c r="F54" s="277">
        <v>4187284.5422137398</v>
      </c>
      <c r="G54" s="277">
        <v>4040780.5359630501</v>
      </c>
      <c r="H54" s="277">
        <v>4471181.2805609005</v>
      </c>
      <c r="K54" t="s">
        <v>477</v>
      </c>
      <c r="L54" s="255">
        <v>1903726.5624396587</v>
      </c>
      <c r="M54" s="255">
        <v>1691211.4698701052</v>
      </c>
      <c r="N54" s="255">
        <v>240574.76406558347</v>
      </c>
    </row>
    <row r="55" spans="1:14" x14ac:dyDescent="0.25">
      <c r="A55" t="s">
        <v>478</v>
      </c>
      <c r="B55" s="277">
        <v>2588535.4933880097</v>
      </c>
      <c r="C55" s="277">
        <v>2981486.7084026802</v>
      </c>
      <c r="D55" s="277">
        <v>3325596.4380745403</v>
      </c>
      <c r="E55" s="277">
        <v>3562942.4840087495</v>
      </c>
      <c r="F55" s="277">
        <v>3582917.0245766803</v>
      </c>
      <c r="G55" s="277">
        <v>3747299.5156661402</v>
      </c>
      <c r="H55" s="277">
        <v>3818993.6776706306</v>
      </c>
      <c r="K55" t="s">
        <v>478</v>
      </c>
      <c r="L55" s="255">
        <v>1221375.7835109527</v>
      </c>
      <c r="M55" s="255">
        <v>1250352.8679300097</v>
      </c>
      <c r="N55" s="255">
        <v>169526.49737487</v>
      </c>
    </row>
    <row r="56" spans="1:14" x14ac:dyDescent="0.25">
      <c r="A56" t="s">
        <v>479</v>
      </c>
      <c r="B56" s="277">
        <v>839801.61415589601</v>
      </c>
      <c r="C56" s="277">
        <v>863249.58918375196</v>
      </c>
      <c r="D56" s="277">
        <v>907544.13059294003</v>
      </c>
      <c r="E56" s="277">
        <v>956964.62288114592</v>
      </c>
      <c r="F56" s="277">
        <v>899397.44258643501</v>
      </c>
      <c r="G56" s="277">
        <v>904790.99322093802</v>
      </c>
      <c r="H56" s="277">
        <v>953835.96793378401</v>
      </c>
      <c r="K56" t="s">
        <v>479</v>
      </c>
      <c r="L56" s="255">
        <v>101199.31048109298</v>
      </c>
      <c r="M56" s="255">
        <v>-76269.093784157099</v>
      </c>
      <c r="N56" s="255">
        <v>22819.750599487255</v>
      </c>
    </row>
    <row r="57" spans="1:14" x14ac:dyDescent="0.25">
      <c r="A57" t="s">
        <v>480</v>
      </c>
      <c r="B57" s="277">
        <v>380390.89062510402</v>
      </c>
      <c r="C57" s="277">
        <v>444493.92314187199</v>
      </c>
      <c r="D57" s="277">
        <v>418701.60293913202</v>
      </c>
      <c r="E57" s="277">
        <v>456654.21464043</v>
      </c>
      <c r="F57" s="277">
        <v>439836.12221893296</v>
      </c>
      <c r="G57" s="277">
        <v>457306.72361078497</v>
      </c>
      <c r="H57" s="277">
        <v>468072.48493341997</v>
      </c>
      <c r="K57" t="s">
        <v>480</v>
      </c>
      <c r="L57" s="255">
        <v>106312.90883296303</v>
      </c>
      <c r="M57" s="255">
        <v>-28880.429376675733</v>
      </c>
      <c r="N57" s="255">
        <v>12041.49676175945</v>
      </c>
    </row>
    <row r="58" spans="1:14" x14ac:dyDescent="0.25">
      <c r="A58" t="s">
        <v>481</v>
      </c>
      <c r="B58" s="277">
        <v>25312904.99603086</v>
      </c>
      <c r="C58" s="277">
        <v>25246342.890384801</v>
      </c>
      <c r="D58" s="277">
        <v>27630296.858754691</v>
      </c>
      <c r="E58" s="277">
        <v>27514438.179554801</v>
      </c>
      <c r="F58" s="277">
        <v>29515089.005293503</v>
      </c>
      <c r="G58" s="277">
        <v>27482478.935254663</v>
      </c>
      <c r="H58" s="277">
        <v>27854289.238398701</v>
      </c>
      <c r="K58" t="s">
        <v>481</v>
      </c>
      <c r="L58" s="255">
        <v>3284246.6620307961</v>
      </c>
      <c r="M58" s="255">
        <v>-5304711.8461168166</v>
      </c>
      <c r="N58" s="255">
        <v>227042.75820271295</v>
      </c>
    </row>
    <row r="59" spans="1:14" x14ac:dyDescent="0.25">
      <c r="A59" t="s">
        <v>482</v>
      </c>
      <c r="B59" s="277">
        <v>556943.28024964</v>
      </c>
      <c r="C59" s="277">
        <v>560553.28681793297</v>
      </c>
      <c r="D59" s="277">
        <v>540959.3772041609</v>
      </c>
      <c r="E59" s="277">
        <v>633208.46866606595</v>
      </c>
      <c r="F59" s="277">
        <v>580832.02230267599</v>
      </c>
      <c r="G59" s="277">
        <v>577104.93859933305</v>
      </c>
      <c r="H59" s="277">
        <v>597166.4233515081</v>
      </c>
      <c r="K59" t="s">
        <v>482</v>
      </c>
      <c r="L59" s="255">
        <v>74668.206315319476</v>
      </c>
      <c r="M59" s="255">
        <v>2363.4209471187351</v>
      </c>
      <c r="N59" s="255">
        <v>19586.152053548256</v>
      </c>
    </row>
    <row r="60" spans="1:14" x14ac:dyDescent="0.25">
      <c r="A60" t="s">
        <v>483</v>
      </c>
      <c r="B60" s="277">
        <v>14431211.18186166</v>
      </c>
      <c r="C60" s="277">
        <v>14785619.48658732</v>
      </c>
      <c r="D60" s="277">
        <v>15533581.531642791</v>
      </c>
      <c r="E60" s="277">
        <v>16087813.91962718</v>
      </c>
      <c r="F60" s="277">
        <v>16525516.9123489</v>
      </c>
      <c r="G60" s="277">
        <v>16194696.018705022</v>
      </c>
      <c r="H60" s="277">
        <v>16975724.878342982</v>
      </c>
      <c r="K60" t="s">
        <v>483</v>
      </c>
      <c r="L60" s="255">
        <v>2251488.8741803607</v>
      </c>
      <c r="M60" s="255">
        <v>-1467789.7841542247</v>
      </c>
      <c r="N60" s="255">
        <v>458323.74481968913</v>
      </c>
    </row>
    <row r="61" spans="1:14" x14ac:dyDescent="0.25">
      <c r="A61" t="s">
        <v>484</v>
      </c>
      <c r="B61" s="277">
        <v>364442.26154429198</v>
      </c>
      <c r="C61" s="277">
        <v>429669.406394316</v>
      </c>
      <c r="D61" s="277">
        <v>435606.76810306602</v>
      </c>
      <c r="E61" s="277">
        <v>489417.75854157808</v>
      </c>
      <c r="F61" s="277">
        <v>471237.91126610502</v>
      </c>
      <c r="G61" s="277">
        <v>472296.081820341</v>
      </c>
      <c r="H61" s="277">
        <v>527335.08455036907</v>
      </c>
      <c r="K61" t="s">
        <v>484</v>
      </c>
      <c r="L61" s="255">
        <v>84949.974912093676</v>
      </c>
      <c r="M61" s="255">
        <v>21126.017391252739</v>
      </c>
      <c r="N61" s="255">
        <v>16897.972912000725</v>
      </c>
    </row>
    <row r="62" spans="1:14" x14ac:dyDescent="0.25">
      <c r="A62" t="s">
        <v>485</v>
      </c>
      <c r="B62" s="277">
        <v>2095059.7428810361</v>
      </c>
      <c r="C62" s="277">
        <v>2178860.0744974548</v>
      </c>
      <c r="D62" s="277">
        <v>2201836.6393154911</v>
      </c>
      <c r="E62" s="277">
        <v>2291669.2471196987</v>
      </c>
      <c r="F62" s="277">
        <v>2309634.8911727411</v>
      </c>
      <c r="G62" s="277">
        <v>2239024.7838479662</v>
      </c>
      <c r="H62" s="277">
        <v>2298094.0267952108</v>
      </c>
      <c r="K62" t="s">
        <v>485</v>
      </c>
      <c r="L62" s="255">
        <v>570739.7491381052</v>
      </c>
      <c r="M62" s="255">
        <v>427810.17597811983</v>
      </c>
      <c r="N62" s="255">
        <v>35402.063438282457</v>
      </c>
    </row>
    <row r="63" spans="1:14" x14ac:dyDescent="0.25">
      <c r="A63" t="s">
        <v>486</v>
      </c>
      <c r="B63" s="277">
        <v>14026133.895449558</v>
      </c>
      <c r="C63" s="277">
        <v>14261216.280664375</v>
      </c>
      <c r="D63" s="277">
        <v>14434800.228631236</v>
      </c>
      <c r="E63" s="277">
        <v>14381476.885612641</v>
      </c>
      <c r="F63" s="277">
        <v>15305007.702360623</v>
      </c>
      <c r="G63" s="277">
        <v>14837252.668201579</v>
      </c>
      <c r="H63" s="277">
        <v>16037499.773799011</v>
      </c>
      <c r="K63" t="s">
        <v>486</v>
      </c>
      <c r="L63" s="255">
        <v>2524610.0638957079</v>
      </c>
      <c r="M63" s="255">
        <v>317821.11872128863</v>
      </c>
      <c r="N63" s="255">
        <v>529154.42220991536</v>
      </c>
    </row>
    <row r="64" spans="1:14" x14ac:dyDescent="0.25">
      <c r="A64" t="s">
        <v>487</v>
      </c>
      <c r="B64" s="277">
        <v>3883317.9586237408</v>
      </c>
      <c r="C64" s="277">
        <v>3569675.8002558402</v>
      </c>
      <c r="D64" s="277">
        <v>3359890.0110464799</v>
      </c>
      <c r="E64" s="277">
        <v>3574938.7734852401</v>
      </c>
      <c r="F64" s="277">
        <v>4348079.6324878596</v>
      </c>
      <c r="G64" s="277">
        <v>3650626.6138969199</v>
      </c>
      <c r="H64" s="277">
        <v>3696561.5531311193</v>
      </c>
      <c r="K64" t="s">
        <v>487</v>
      </c>
      <c r="L64" s="255">
        <v>2449649.2441355586</v>
      </c>
      <c r="M64" s="255">
        <v>1939982.0757080247</v>
      </c>
      <c r="N64" s="255">
        <v>242232.8356541596</v>
      </c>
    </row>
    <row r="65" spans="1:14" x14ac:dyDescent="0.25">
      <c r="A65" t="s">
        <v>488</v>
      </c>
      <c r="B65" s="277">
        <v>1111211.0116410919</v>
      </c>
      <c r="C65" s="277">
        <v>1158156.606656227</v>
      </c>
      <c r="D65" s="277">
        <v>1230911.7751237541</v>
      </c>
      <c r="E65" s="277">
        <v>1342690.323374104</v>
      </c>
      <c r="F65" s="277">
        <v>1432139.4172710711</v>
      </c>
      <c r="G65" s="277">
        <v>1322261.7672592369</v>
      </c>
      <c r="H65" s="277">
        <v>1337280.161730634</v>
      </c>
      <c r="K65" t="s">
        <v>488</v>
      </c>
      <c r="L65" s="255">
        <v>222543.56599040871</v>
      </c>
      <c r="M65" s="255">
        <v>-70319.981018225895</v>
      </c>
      <c r="N65" s="255">
        <v>35111.834359558939</v>
      </c>
    </row>
    <row r="66" spans="1:14" x14ac:dyDescent="0.25">
      <c r="A66" t="s">
        <v>489</v>
      </c>
      <c r="B66" s="277">
        <v>836017.29082160199</v>
      </c>
      <c r="C66" s="277">
        <v>867133.89227631409</v>
      </c>
      <c r="D66" s="277">
        <v>920576.41355026595</v>
      </c>
      <c r="E66" s="277">
        <v>961658.82380148792</v>
      </c>
      <c r="F66" s="277">
        <v>983447.73819457809</v>
      </c>
      <c r="G66" s="277">
        <v>1007017.2181279931</v>
      </c>
      <c r="H66" s="277">
        <v>1026380.957752189</v>
      </c>
      <c r="K66" t="s">
        <v>489</v>
      </c>
      <c r="L66" s="255">
        <v>162632.35532228867</v>
      </c>
      <c r="M66" s="255">
        <v>84182.84513858991</v>
      </c>
      <c r="N66" s="255">
        <v>35520.581777029351</v>
      </c>
    </row>
    <row r="67" spans="1:14" x14ac:dyDescent="0.25">
      <c r="A67" t="s">
        <v>490</v>
      </c>
      <c r="B67" s="277">
        <v>1349260.1047105559</v>
      </c>
      <c r="C67" s="277">
        <v>1362280.0821218311</v>
      </c>
      <c r="D67" s="277">
        <v>1386332.3265636379</v>
      </c>
      <c r="E67" s="277">
        <v>1432565.1746238091</v>
      </c>
      <c r="F67" s="277">
        <v>1514676.5886106819</v>
      </c>
      <c r="G67" s="277">
        <v>1587423.667430656</v>
      </c>
      <c r="H67" s="277">
        <v>1599266.2530691838</v>
      </c>
      <c r="K67" t="s">
        <v>490</v>
      </c>
      <c r="L67" s="255">
        <v>241186.82289241691</v>
      </c>
      <c r="M67" s="255">
        <v>210267.86564690858</v>
      </c>
      <c r="N67" s="255">
        <v>57064.02120658342</v>
      </c>
    </row>
    <row r="68" spans="1:14" x14ac:dyDescent="0.25">
      <c r="A68" t="s">
        <v>491</v>
      </c>
      <c r="B68" s="277">
        <v>7005949.6606203802</v>
      </c>
      <c r="C68" s="277">
        <v>6869766.6014022306</v>
      </c>
      <c r="D68" s="277">
        <v>6947662.2500128504</v>
      </c>
      <c r="E68" s="277">
        <v>7383367.6537290495</v>
      </c>
      <c r="F68" s="277">
        <v>6970401.8148561576</v>
      </c>
      <c r="G68" s="277">
        <v>7088816.6239212109</v>
      </c>
      <c r="H68" s="277">
        <v>6863903.0976287127</v>
      </c>
      <c r="K68" t="s">
        <v>491</v>
      </c>
      <c r="L68" s="255">
        <v>1998641.0124670509</v>
      </c>
      <c r="M68" s="255">
        <v>1537489.4103888907</v>
      </c>
      <c r="N68" s="255">
        <v>124739.47665941231</v>
      </c>
    </row>
    <row r="69" spans="1:14" x14ac:dyDescent="0.25">
      <c r="A69" t="s">
        <v>492</v>
      </c>
      <c r="B69" s="277">
        <v>974990.65763956099</v>
      </c>
      <c r="C69" s="277">
        <v>1132318.9422068479</v>
      </c>
      <c r="D69" s="277">
        <v>1080133.0487290681</v>
      </c>
      <c r="E69" s="277">
        <v>1181513.7379727289</v>
      </c>
      <c r="F69" s="277">
        <v>1184041.4455326719</v>
      </c>
      <c r="G69" s="277">
        <v>1300704.267011472</v>
      </c>
      <c r="H69" s="277">
        <v>1346783.3390547829</v>
      </c>
      <c r="K69" t="s">
        <v>492</v>
      </c>
      <c r="L69" s="255">
        <v>641113.75997656491</v>
      </c>
      <c r="M69" s="255">
        <v>567462.54988710454</v>
      </c>
      <c r="N69" s="255">
        <v>74378.321328954626</v>
      </c>
    </row>
    <row r="70" spans="1:14" x14ac:dyDescent="0.25">
      <c r="A70" t="s">
        <v>493</v>
      </c>
      <c r="B70" s="277">
        <v>565476.25026927597</v>
      </c>
      <c r="C70" s="277">
        <v>562033.69570389797</v>
      </c>
      <c r="D70" s="277">
        <v>598639.55155988387</v>
      </c>
      <c r="E70" s="277">
        <v>624978.19512745098</v>
      </c>
      <c r="F70" s="277">
        <v>680044.89636160107</v>
      </c>
      <c r="G70" s="277">
        <v>664666.59673167102</v>
      </c>
      <c r="H70" s="277">
        <v>711658.20471353002</v>
      </c>
      <c r="K70" t="s">
        <v>493</v>
      </c>
      <c r="L70" s="255">
        <v>108832.17109621529</v>
      </c>
      <c r="M70" s="255">
        <v>57518.222508637089</v>
      </c>
      <c r="N70" s="255">
        <v>23969.178420931668</v>
      </c>
    </row>
    <row r="71" spans="1:14" x14ac:dyDescent="0.25">
      <c r="A71" t="s">
        <v>494</v>
      </c>
      <c r="B71" s="277">
        <v>1226525.0042936206</v>
      </c>
      <c r="C71" s="277">
        <v>895212.92877722997</v>
      </c>
      <c r="D71" s="277">
        <v>341696.72070594039</v>
      </c>
      <c r="E71" s="277">
        <v>1188857.6285611498</v>
      </c>
      <c r="F71" s="277">
        <v>1365593.7610103502</v>
      </c>
      <c r="G71" s="277">
        <v>1244422.251757327</v>
      </c>
      <c r="H71" s="277">
        <v>1274454.659738085</v>
      </c>
      <c r="K71" t="s">
        <v>494</v>
      </c>
      <c r="L71" s="255">
        <v>386544.91486958787</v>
      </c>
      <c r="M71" s="255">
        <v>434404.94312420418</v>
      </c>
      <c r="N71" s="255">
        <v>74709.611871273853</v>
      </c>
    </row>
    <row r="72" spans="1:14" x14ac:dyDescent="0.25">
      <c r="A72" t="s">
        <v>495</v>
      </c>
      <c r="B72" s="277">
        <v>8984871.8080888987</v>
      </c>
      <c r="C72" s="277">
        <v>9048429.2634292375</v>
      </c>
      <c r="D72" s="277">
        <v>8662204.0879613124</v>
      </c>
      <c r="E72" s="277">
        <v>9011952.7345506325</v>
      </c>
      <c r="F72" s="277">
        <v>9665813.9836144391</v>
      </c>
      <c r="G72" s="277">
        <v>10023845.4367088</v>
      </c>
      <c r="H72" s="277">
        <v>9769393.7126533762</v>
      </c>
      <c r="K72" t="s">
        <v>495</v>
      </c>
      <c r="L72" s="255">
        <v>6815212.9356073141</v>
      </c>
      <c r="M72" s="255">
        <v>4910606.8625660017</v>
      </c>
      <c r="N72" s="255">
        <v>606302.56953596207</v>
      </c>
    </row>
    <row r="73" spans="1:14" x14ac:dyDescent="0.25">
      <c r="A73" t="s">
        <v>496</v>
      </c>
      <c r="B73" s="277">
        <v>2756672.895337278</v>
      </c>
      <c r="C73" s="277">
        <v>2871941.281401353</v>
      </c>
      <c r="D73" s="277">
        <v>3105572.4293194609</v>
      </c>
      <c r="E73" s="277">
        <v>3085558.799523592</v>
      </c>
      <c r="F73" s="277">
        <v>3636053.3547345051</v>
      </c>
      <c r="G73" s="277">
        <v>3094019.4195043761</v>
      </c>
      <c r="H73" s="277">
        <v>4223294.875161266</v>
      </c>
      <c r="K73" t="s">
        <v>496</v>
      </c>
      <c r="L73" s="255">
        <v>497245.52395487262</v>
      </c>
      <c r="M73" s="255">
        <v>138581.74241175223</v>
      </c>
      <c r="N73" s="255">
        <v>97332.330390327756</v>
      </c>
    </row>
    <row r="74" spans="1:14" x14ac:dyDescent="0.25">
      <c r="A74" t="s">
        <v>497</v>
      </c>
      <c r="B74" s="277">
        <v>9863572.9239439983</v>
      </c>
      <c r="C74" s="277">
        <v>10419321.869742302</v>
      </c>
      <c r="D74" s="277">
        <v>8267482.8628309984</v>
      </c>
      <c r="E74" s="277">
        <v>9037876.1991972011</v>
      </c>
      <c r="F74" s="277">
        <v>9896454.002543699</v>
      </c>
      <c r="G74" s="277">
        <v>9837318.1689728014</v>
      </c>
      <c r="H74" s="277">
        <v>13889255.602633704</v>
      </c>
      <c r="K74" t="s">
        <v>497</v>
      </c>
      <c r="L74" s="255">
        <v>12966122.894453852</v>
      </c>
      <c r="M74" s="255">
        <v>7990396.6574627012</v>
      </c>
      <c r="N74" s="255">
        <v>810628.87081444915</v>
      </c>
    </row>
    <row r="75" spans="1:14" x14ac:dyDescent="0.25">
      <c r="A75" t="s">
        <v>498</v>
      </c>
      <c r="B75" s="277">
        <v>1299117.0743986352</v>
      </c>
      <c r="C75" s="277">
        <v>1168079.6393225861</v>
      </c>
      <c r="D75" s="277">
        <v>1370656.8203701032</v>
      </c>
      <c r="E75" s="277">
        <v>1390876.0163986168</v>
      </c>
      <c r="F75" s="277">
        <v>1311760.60232669</v>
      </c>
      <c r="G75" s="277">
        <v>1366256.2367152199</v>
      </c>
      <c r="H75" s="277">
        <v>1384978.3339918652</v>
      </c>
      <c r="K75" t="s">
        <v>498</v>
      </c>
      <c r="L75" s="255">
        <v>166777.05857886359</v>
      </c>
      <c r="M75" s="255">
        <v>-52160.646256843989</v>
      </c>
      <c r="N75" s="255">
        <v>35187.225474532992</v>
      </c>
    </row>
    <row r="76" spans="1:14" x14ac:dyDescent="0.25">
      <c r="A76" t="s">
        <v>499</v>
      </c>
      <c r="B76" s="277">
        <v>1321348.8985379653</v>
      </c>
      <c r="C76" s="277">
        <v>1298017.5998480679</v>
      </c>
      <c r="D76" s="277">
        <v>1417109.3152994581</v>
      </c>
      <c r="E76" s="277">
        <v>1481199.0069688568</v>
      </c>
      <c r="F76" s="277">
        <v>1485273.478543859</v>
      </c>
      <c r="G76" s="277">
        <v>1440385.5553403178</v>
      </c>
      <c r="H76" s="277">
        <v>1568757.0984989994</v>
      </c>
      <c r="K76" t="s">
        <v>499</v>
      </c>
      <c r="L76" s="255">
        <v>343578.51950386795</v>
      </c>
      <c r="M76" s="255">
        <v>12625.095288898738</v>
      </c>
      <c r="N76" s="255">
        <v>45020.932800146198</v>
      </c>
    </row>
    <row r="77" spans="1:14" x14ac:dyDescent="0.25">
      <c r="A77" t="s">
        <v>500</v>
      </c>
      <c r="B77" s="277">
        <v>1056137.3737663343</v>
      </c>
      <c r="C77" s="277">
        <v>1086813.583373691</v>
      </c>
      <c r="D77" s="277">
        <v>1117271.4925928391</v>
      </c>
      <c r="E77" s="277">
        <v>1205496.4222678749</v>
      </c>
      <c r="F77" s="277">
        <v>1169776.6920532878</v>
      </c>
      <c r="G77" s="277">
        <v>1120063.561577054</v>
      </c>
      <c r="H77" s="277">
        <v>1219961.274723894</v>
      </c>
      <c r="K77" t="s">
        <v>500</v>
      </c>
      <c r="L77" s="255">
        <v>230497.07144207397</v>
      </c>
      <c r="M77" s="255">
        <v>73741.527660950436</v>
      </c>
      <c r="N77" s="255">
        <v>41302.379052477554</v>
      </c>
    </row>
    <row r="78" spans="1:14" x14ac:dyDescent="0.25">
      <c r="A78" t="s">
        <v>501</v>
      </c>
      <c r="B78" s="277">
        <v>6436320.5894911895</v>
      </c>
      <c r="C78" s="277">
        <v>6542127.5168300401</v>
      </c>
      <c r="D78" s="277">
        <v>7075168.1252269996</v>
      </c>
      <c r="E78" s="277">
        <v>7130404.14945044</v>
      </c>
      <c r="F78" s="277">
        <v>7229024.4145423491</v>
      </c>
      <c r="G78" s="277">
        <v>7528200.9770722901</v>
      </c>
      <c r="H78" s="277">
        <v>7627215.3933070805</v>
      </c>
      <c r="K78" t="s">
        <v>501</v>
      </c>
      <c r="L78" s="255">
        <v>1165141.8111091461</v>
      </c>
      <c r="M78" s="255">
        <v>-722587.78377853706</v>
      </c>
      <c r="N78" s="255">
        <v>217341.88275749545</v>
      </c>
    </row>
    <row r="79" spans="1:14" x14ac:dyDescent="0.25">
      <c r="A79" t="s">
        <v>502</v>
      </c>
      <c r="B79" s="277">
        <v>8228377.7951110695</v>
      </c>
      <c r="C79" s="277">
        <v>9583885.6233163215</v>
      </c>
      <c r="D79" s="277">
        <v>7919025.0851283586</v>
      </c>
      <c r="E79" s="277">
        <v>8359373.5126854312</v>
      </c>
      <c r="F79" s="277">
        <v>9880509.6822949704</v>
      </c>
      <c r="G79" s="277">
        <v>8841901.3998141605</v>
      </c>
      <c r="H79" s="277">
        <v>9083392.1374642495</v>
      </c>
      <c r="K79" t="s">
        <v>502</v>
      </c>
      <c r="L79" s="255">
        <v>3965095.0383759928</v>
      </c>
      <c r="M79" s="255">
        <v>3058902.6670757132</v>
      </c>
      <c r="N79" s="255">
        <v>210975.82943525267</v>
      </c>
    </row>
    <row r="80" spans="1:14" x14ac:dyDescent="0.25">
      <c r="A80" t="s">
        <v>503</v>
      </c>
      <c r="B80" s="277">
        <v>9529195.6523984075</v>
      </c>
      <c r="C80" s="277">
        <v>10397269.659659138</v>
      </c>
      <c r="D80" s="277">
        <v>9789011.537871033</v>
      </c>
      <c r="E80" s="277">
        <v>10226643.171049947</v>
      </c>
      <c r="F80" s="277">
        <v>10161896.200144865</v>
      </c>
      <c r="G80" s="277">
        <v>10478955.332078096</v>
      </c>
      <c r="H80" s="277">
        <v>10187474.484479297</v>
      </c>
      <c r="K80" t="s">
        <v>503</v>
      </c>
      <c r="L80" s="255">
        <v>2370232.341452335</v>
      </c>
      <c r="M80" s="255">
        <v>1911294.8145739108</v>
      </c>
      <c r="N80" s="255">
        <v>180141.9933768386</v>
      </c>
    </row>
    <row r="81" spans="1:14" x14ac:dyDescent="0.25">
      <c r="A81" t="s">
        <v>504</v>
      </c>
      <c r="B81" s="277">
        <v>11286992.840703387</v>
      </c>
      <c r="C81" s="277">
        <v>11372328.460793469</v>
      </c>
      <c r="D81" s="277">
        <v>12123564.644847961</v>
      </c>
      <c r="E81" s="277">
        <v>14468206.58322553</v>
      </c>
      <c r="F81" s="277">
        <v>13537151.96613317</v>
      </c>
      <c r="G81" s="277">
        <v>13395040.18017496</v>
      </c>
      <c r="H81" s="277">
        <v>14696317.722697822</v>
      </c>
      <c r="K81" t="s">
        <v>504</v>
      </c>
      <c r="L81" s="255">
        <v>3101953.2740242602</v>
      </c>
      <c r="M81" s="255">
        <v>500144.13512725104</v>
      </c>
      <c r="N81" s="255">
        <v>538358.18244682357</v>
      </c>
    </row>
    <row r="82" spans="1:14" x14ac:dyDescent="0.25">
      <c r="A82" t="s">
        <v>505</v>
      </c>
      <c r="B82" s="277">
        <v>6191993.5644008694</v>
      </c>
      <c r="C82" s="277">
        <v>6187034.035344962</v>
      </c>
      <c r="D82" s="277">
        <v>5741837.0462400001</v>
      </c>
      <c r="E82" s="277">
        <v>6877749.2234910987</v>
      </c>
      <c r="F82" s="277">
        <v>8170389.7501587011</v>
      </c>
      <c r="G82" s="277">
        <v>7943029.0003631003</v>
      </c>
      <c r="H82" s="277">
        <v>8291297.3399763983</v>
      </c>
      <c r="K82" t="s">
        <v>505</v>
      </c>
      <c r="L82" s="255">
        <v>8182981.6777051892</v>
      </c>
      <c r="M82" s="255">
        <v>4922036.8916458078</v>
      </c>
      <c r="N82" s="255">
        <v>320513.27758206084</v>
      </c>
    </row>
    <row r="83" spans="1:14" x14ac:dyDescent="0.25">
      <c r="A83" t="s">
        <v>506</v>
      </c>
      <c r="B83" s="277">
        <v>3807252.0980768502</v>
      </c>
      <c r="C83" s="277">
        <v>3671432.2903398899</v>
      </c>
      <c r="D83" s="277">
        <v>3745890.2787685804</v>
      </c>
      <c r="E83" s="277">
        <v>3622087.3252990041</v>
      </c>
      <c r="F83" s="277">
        <v>4087801.0711329873</v>
      </c>
      <c r="G83" s="277">
        <v>3932835.3835526239</v>
      </c>
      <c r="H83" s="277">
        <v>4121182.6264731963</v>
      </c>
      <c r="K83" t="s">
        <v>506</v>
      </c>
      <c r="L83" s="255">
        <v>976984.49906089134</v>
      </c>
      <c r="M83" s="255">
        <v>1080057.904935654</v>
      </c>
      <c r="N83" s="255">
        <v>192644.34221057827</v>
      </c>
    </row>
    <row r="84" spans="1:14" x14ac:dyDescent="0.25">
      <c r="A84" t="s">
        <v>507</v>
      </c>
      <c r="B84" s="277">
        <v>24286889.087721765</v>
      </c>
      <c r="C84" s="277">
        <v>25875009.51638652</v>
      </c>
      <c r="D84" s="277">
        <v>25445713.573744997</v>
      </c>
      <c r="E84" s="277">
        <v>27758755.304277904</v>
      </c>
      <c r="F84" s="277">
        <v>29578848.199554231</v>
      </c>
      <c r="G84" s="277">
        <v>29776519.27061259</v>
      </c>
      <c r="H84" s="277">
        <v>31042715.316337146</v>
      </c>
      <c r="K84" t="s">
        <v>507</v>
      </c>
      <c r="L84" s="255">
        <v>8664896.746571755</v>
      </c>
      <c r="M84" s="255">
        <v>1696989.2337801075</v>
      </c>
      <c r="N84" s="255">
        <v>512803.44476934336</v>
      </c>
    </row>
    <row r="85" spans="1:14" x14ac:dyDescent="0.25">
      <c r="A85" t="s">
        <v>508</v>
      </c>
      <c r="B85" s="277">
        <v>1104902.383373121</v>
      </c>
      <c r="C85" s="277">
        <v>1084020.22836788</v>
      </c>
      <c r="D85" s="277">
        <v>1262726.4783585072</v>
      </c>
      <c r="E85" s="277">
        <v>1240135.8134085101</v>
      </c>
      <c r="F85" s="277">
        <v>1298550.2389919269</v>
      </c>
      <c r="G85" s="277">
        <v>1235728.8379151949</v>
      </c>
      <c r="H85" s="277">
        <v>1294768.4104528308</v>
      </c>
      <c r="K85" t="s">
        <v>508</v>
      </c>
      <c r="L85" s="255">
        <v>132857.67428317052</v>
      </c>
      <c r="M85" s="255">
        <v>-49307.537093527819</v>
      </c>
      <c r="N85" s="255">
        <v>34063.979450875653</v>
      </c>
    </row>
    <row r="86" spans="1:14" x14ac:dyDescent="0.25">
      <c r="A86" t="s">
        <v>509</v>
      </c>
      <c r="B86" s="277">
        <v>1013959.812057585</v>
      </c>
      <c r="C86" s="277">
        <v>1108569.396466308</v>
      </c>
      <c r="D86" s="277">
        <v>1093091.894767005</v>
      </c>
      <c r="E86" s="277">
        <v>1120474.5285902601</v>
      </c>
      <c r="F86" s="277">
        <v>1272583.193818571</v>
      </c>
      <c r="G86" s="277">
        <v>1075788.761494956</v>
      </c>
      <c r="H86" s="277">
        <v>1449168.4869431169</v>
      </c>
      <c r="K86" t="s">
        <v>509</v>
      </c>
      <c r="L86" s="255">
        <v>167543.97798958144</v>
      </c>
      <c r="M86" s="255">
        <v>-55808.232473500626</v>
      </c>
      <c r="N86" s="255">
        <v>31227.442393174275</v>
      </c>
    </row>
    <row r="87" spans="1:14" x14ac:dyDescent="0.25">
      <c r="A87" t="s">
        <v>510</v>
      </c>
      <c r="B87" s="277">
        <v>1490692.422814382</v>
      </c>
      <c r="C87" s="277">
        <v>1417697.966435744</v>
      </c>
      <c r="D87" s="277">
        <v>1490747.9430559492</v>
      </c>
      <c r="E87" s="277">
        <v>1679487.136295863</v>
      </c>
      <c r="F87" s="277">
        <v>1716391.9539583991</v>
      </c>
      <c r="G87" s="277">
        <v>1626405.0802027932</v>
      </c>
      <c r="H87" s="277">
        <v>1695951.8676979111</v>
      </c>
      <c r="K87" t="s">
        <v>510</v>
      </c>
      <c r="L87" s="255">
        <v>231296.7382846867</v>
      </c>
      <c r="M87" s="255">
        <v>96222.035382261267</v>
      </c>
      <c r="N87" s="255">
        <v>57152.940603852709</v>
      </c>
    </row>
    <row r="88" spans="1:14" x14ac:dyDescent="0.25">
      <c r="A88" t="s">
        <v>511</v>
      </c>
      <c r="B88" s="277">
        <v>681227.02628316102</v>
      </c>
      <c r="C88" s="277">
        <v>709747.78573508398</v>
      </c>
      <c r="D88" s="277">
        <v>717923.71654080495</v>
      </c>
      <c r="E88" s="277">
        <v>686332.57412791403</v>
      </c>
      <c r="F88" s="277">
        <v>745109.25843124487</v>
      </c>
      <c r="G88" s="277">
        <v>711710.74607036903</v>
      </c>
      <c r="H88" s="277">
        <v>735700.7142703071</v>
      </c>
      <c r="K88" t="s">
        <v>511</v>
      </c>
      <c r="L88" s="255">
        <v>328134.91158020217</v>
      </c>
      <c r="M88" s="255">
        <v>-11036.079687492427</v>
      </c>
      <c r="N88" s="255">
        <v>21046.638186546221</v>
      </c>
    </row>
    <row r="89" spans="1:14" x14ac:dyDescent="0.25">
      <c r="A89" t="s">
        <v>512</v>
      </c>
      <c r="B89" s="277">
        <v>3980159.3701763949</v>
      </c>
      <c r="C89" s="277">
        <v>4240255.1276189806</v>
      </c>
      <c r="D89" s="277">
        <v>4886633.0083588371</v>
      </c>
      <c r="E89" s="277">
        <v>4745413.9207778033</v>
      </c>
      <c r="F89" s="277">
        <v>4964993.4461073093</v>
      </c>
      <c r="G89" s="277">
        <v>5054414.0123612825</v>
      </c>
      <c r="H89" s="277">
        <v>5135001.4441942954</v>
      </c>
      <c r="K89" t="s">
        <v>512</v>
      </c>
      <c r="L89" s="255">
        <v>923085.3651877176</v>
      </c>
      <c r="M89" s="255">
        <v>550138.34098271281</v>
      </c>
      <c r="N89" s="255">
        <v>202663.24418130988</v>
      </c>
    </row>
    <row r="90" spans="1:14" x14ac:dyDescent="0.25">
      <c r="A90" t="s">
        <v>513</v>
      </c>
      <c r="B90" s="277">
        <v>8110370.6167754447</v>
      </c>
      <c r="C90" s="277">
        <v>9143963.3918986395</v>
      </c>
      <c r="D90" s="277">
        <v>9318488.8713514674</v>
      </c>
      <c r="E90" s="277">
        <v>9817677.9207797702</v>
      </c>
      <c r="F90" s="277">
        <v>9708779.9706553034</v>
      </c>
      <c r="G90" s="277">
        <v>9441635.6242050473</v>
      </c>
      <c r="H90" s="277">
        <v>9555740.913484985</v>
      </c>
      <c r="K90" t="s">
        <v>513</v>
      </c>
      <c r="L90" s="255">
        <v>1577115.408326274</v>
      </c>
      <c r="M90" s="255">
        <v>767300.82317875628</v>
      </c>
      <c r="N90" s="255">
        <v>333138.77223699843</v>
      </c>
    </row>
    <row r="91" spans="1:14" x14ac:dyDescent="0.25">
      <c r="A91" t="s">
        <v>514</v>
      </c>
      <c r="B91" s="277">
        <v>853716.70892835595</v>
      </c>
      <c r="C91" s="277">
        <v>855578.53231386596</v>
      </c>
      <c r="D91" s="277">
        <v>869947.00745325908</v>
      </c>
      <c r="E91" s="277">
        <v>859128.00895102508</v>
      </c>
      <c r="F91" s="277">
        <v>857685.23694598593</v>
      </c>
      <c r="G91" s="277">
        <v>783660.98129836307</v>
      </c>
      <c r="H91" s="277">
        <v>915359.47273801116</v>
      </c>
      <c r="K91" t="s">
        <v>514</v>
      </c>
      <c r="L91" s="255">
        <v>136467.12366321619</v>
      </c>
      <c r="M91" s="255">
        <v>23646.948322277167</v>
      </c>
      <c r="N91" s="255">
        <v>28561.926618284342</v>
      </c>
    </row>
    <row r="92" spans="1:14" x14ac:dyDescent="0.25">
      <c r="A92" t="s">
        <v>515</v>
      </c>
      <c r="B92" s="277">
        <v>2863656.6532505522</v>
      </c>
      <c r="C92" s="277">
        <v>3048527.9782169582</v>
      </c>
      <c r="D92" s="277">
        <v>2855892.751460338</v>
      </c>
      <c r="E92" s="277">
        <v>3117609.5294975997</v>
      </c>
      <c r="F92" s="277">
        <v>3226921.1277168207</v>
      </c>
      <c r="G92" s="277">
        <v>3439816.5633062967</v>
      </c>
      <c r="H92" s="277">
        <v>3408827.4124838179</v>
      </c>
      <c r="K92" t="s">
        <v>515</v>
      </c>
      <c r="L92" s="255">
        <v>781318.62869865424</v>
      </c>
      <c r="M92" s="255">
        <v>707578.67753696349</v>
      </c>
      <c r="N92" s="255">
        <v>143952.99611007841</v>
      </c>
    </row>
    <row r="93" spans="1:14" x14ac:dyDescent="0.25">
      <c r="A93" t="s">
        <v>516</v>
      </c>
      <c r="B93" s="277">
        <v>406795.41992711497</v>
      </c>
      <c r="C93" s="277">
        <v>390226.86690368701</v>
      </c>
      <c r="D93" s="277">
        <v>455459.56615143199</v>
      </c>
      <c r="E93" s="277">
        <v>487732.321859663</v>
      </c>
      <c r="F93" s="277">
        <v>523069.00959657098</v>
      </c>
      <c r="G93" s="277">
        <v>469771.923559724</v>
      </c>
      <c r="H93" s="277">
        <v>485373.02601146197</v>
      </c>
      <c r="K93" t="s">
        <v>516</v>
      </c>
      <c r="L93" s="255">
        <v>53487.971405907178</v>
      </c>
      <c r="M93" s="255">
        <v>-53737.656588954691</v>
      </c>
      <c r="N93" s="255">
        <v>12016.063622293208</v>
      </c>
    </row>
    <row r="94" spans="1:14" x14ac:dyDescent="0.25">
      <c r="A94" t="s">
        <v>517</v>
      </c>
      <c r="B94" s="277">
        <v>2565348.153999133</v>
      </c>
      <c r="C94" s="277">
        <v>2497870.4495112118</v>
      </c>
      <c r="D94" s="277">
        <v>2473288.3390347697</v>
      </c>
      <c r="E94" s="277">
        <v>2530193.6986792851</v>
      </c>
      <c r="F94" s="277">
        <v>2580088.3712374759</v>
      </c>
      <c r="G94" s="277">
        <v>2376077.5279131234</v>
      </c>
      <c r="H94" s="277">
        <v>2471469.9379463592</v>
      </c>
      <c r="K94" t="s">
        <v>517</v>
      </c>
      <c r="L94" s="255">
        <v>739129.73306104471</v>
      </c>
      <c r="M94" s="255">
        <v>820772.94897449214</v>
      </c>
      <c r="N94" s="255">
        <v>120993.12710811777</v>
      </c>
    </row>
    <row r="95" spans="1:14" x14ac:dyDescent="0.25">
      <c r="A95" t="s">
        <v>518</v>
      </c>
      <c r="B95" s="277">
        <v>4084362.1302030045</v>
      </c>
      <c r="C95" s="277">
        <v>4250775.8933003712</v>
      </c>
      <c r="D95" s="277">
        <v>4295202.7634501448</v>
      </c>
      <c r="E95" s="277">
        <v>4808051.0528644305</v>
      </c>
      <c r="F95" s="277">
        <v>4970232.1500989702</v>
      </c>
      <c r="G95" s="277">
        <v>5112944.4395927023</v>
      </c>
      <c r="H95" s="277">
        <v>5315533.5874277037</v>
      </c>
      <c r="K95" t="s">
        <v>518</v>
      </c>
      <c r="L95" s="255">
        <v>1294298.4274167465</v>
      </c>
      <c r="M95" s="255">
        <v>1116676.1210568217</v>
      </c>
      <c r="N95" s="255">
        <v>250788.68391136051</v>
      </c>
    </row>
    <row r="96" spans="1:14" x14ac:dyDescent="0.25">
      <c r="A96" t="s">
        <v>519</v>
      </c>
      <c r="B96" s="277">
        <v>687823.17426763603</v>
      </c>
      <c r="C96" s="277">
        <v>768995.791253765</v>
      </c>
      <c r="D96" s="277">
        <v>735576.60962185101</v>
      </c>
      <c r="E96" s="277">
        <v>670010.85081547697</v>
      </c>
      <c r="F96" s="277">
        <v>675625.36492836301</v>
      </c>
      <c r="G96" s="277">
        <v>708444.28799179906</v>
      </c>
      <c r="H96" s="277">
        <v>749525.41484170407</v>
      </c>
      <c r="K96" t="s">
        <v>519</v>
      </c>
      <c r="L96" s="255">
        <v>165158.06593374402</v>
      </c>
      <c r="M96" s="255">
        <v>211372.38327686611</v>
      </c>
      <c r="N96" s="255">
        <v>35837.09979041628</v>
      </c>
    </row>
    <row r="97" spans="1:14" x14ac:dyDescent="0.25">
      <c r="A97" t="s">
        <v>520</v>
      </c>
      <c r="B97" s="277">
        <v>713606.52473971096</v>
      </c>
      <c r="C97" s="277">
        <v>702713.52566691989</v>
      </c>
      <c r="D97" s="277">
        <v>717466.10457350698</v>
      </c>
      <c r="E97" s="277">
        <v>748673.46752747591</v>
      </c>
      <c r="F97" s="277">
        <v>764529.01282616798</v>
      </c>
      <c r="G97" s="277">
        <v>728673.06684272806</v>
      </c>
      <c r="H97" s="277">
        <v>786602.54246298503</v>
      </c>
      <c r="K97" t="s">
        <v>520</v>
      </c>
      <c r="L97" s="255">
        <v>69137.251077974346</v>
      </c>
      <c r="M97" s="255">
        <v>-56522.343067601076</v>
      </c>
      <c r="N97" s="255">
        <v>17947.489089283939</v>
      </c>
    </row>
    <row r="98" spans="1:14" x14ac:dyDescent="0.25">
      <c r="A98" t="s">
        <v>521</v>
      </c>
      <c r="B98" s="277">
        <v>2081200.035864166</v>
      </c>
      <c r="C98" s="277">
        <v>2136874.1936276527</v>
      </c>
      <c r="D98" s="277">
        <v>2243521.6223720922</v>
      </c>
      <c r="E98" s="277">
        <v>2277790.3399106078</v>
      </c>
      <c r="F98" s="277">
        <v>2504347.5648034518</v>
      </c>
      <c r="G98" s="277">
        <v>2476024.0026309192</v>
      </c>
      <c r="H98" s="277">
        <v>2542770.3812874709</v>
      </c>
      <c r="K98" t="s">
        <v>521</v>
      </c>
      <c r="L98" s="255">
        <v>324727.44605235185</v>
      </c>
      <c r="M98" s="255">
        <v>-203120.34911668667</v>
      </c>
      <c r="N98" s="255">
        <v>64579.826188458566</v>
      </c>
    </row>
    <row r="99" spans="1:14" x14ac:dyDescent="0.25">
      <c r="A99" t="s">
        <v>522</v>
      </c>
      <c r="B99" s="277">
        <v>3218071.3865227788</v>
      </c>
      <c r="C99" s="277">
        <v>3752449.877320189</v>
      </c>
      <c r="D99" s="277">
        <v>3498986.4980948102</v>
      </c>
      <c r="E99" s="277">
        <v>3603102.132221729</v>
      </c>
      <c r="F99" s="277">
        <v>3970820.2541472199</v>
      </c>
      <c r="G99" s="277">
        <v>3453229.6198367383</v>
      </c>
      <c r="H99" s="277">
        <v>3476402.2594397771</v>
      </c>
      <c r="K99" t="s">
        <v>522</v>
      </c>
      <c r="L99" s="255">
        <v>877585.33484370331</v>
      </c>
      <c r="M99" s="255">
        <v>961684.70364359173</v>
      </c>
      <c r="N99" s="255">
        <v>171007.60937423928</v>
      </c>
    </row>
    <row r="100" spans="1:14" x14ac:dyDescent="0.25">
      <c r="A100" t="s">
        <v>523</v>
      </c>
      <c r="B100" s="277">
        <v>1269648.3274241402</v>
      </c>
      <c r="C100" s="277">
        <v>1332066.0232765097</v>
      </c>
      <c r="D100" s="277">
        <v>1080643.18800209</v>
      </c>
      <c r="E100" s="277">
        <v>666009.14057150995</v>
      </c>
      <c r="F100" s="277">
        <v>1467056.0018232302</v>
      </c>
      <c r="G100" s="277">
        <v>2108168.8518843902</v>
      </c>
      <c r="H100" s="277">
        <v>1632243.0068904897</v>
      </c>
      <c r="K100" t="s">
        <v>523</v>
      </c>
      <c r="L100" s="255">
        <v>2693324.4345675875</v>
      </c>
      <c r="M100" s="255">
        <v>1859620.9860156679</v>
      </c>
      <c r="N100" s="255">
        <v>168622.57067419981</v>
      </c>
    </row>
    <row r="101" spans="1:14" x14ac:dyDescent="0.25">
      <c r="A101" t="s">
        <v>524</v>
      </c>
      <c r="B101" s="277">
        <v>17596276.159868311</v>
      </c>
      <c r="C101" s="277">
        <v>17812530.726503342</v>
      </c>
      <c r="D101" s="277">
        <v>18690686.37771593</v>
      </c>
      <c r="E101" s="277">
        <v>18586739.379978642</v>
      </c>
      <c r="F101" s="277">
        <v>18275025.305520441</v>
      </c>
      <c r="G101" s="277">
        <v>18782898.33210934</v>
      </c>
      <c r="H101" s="277">
        <v>22010644.80444948</v>
      </c>
      <c r="K101" t="s">
        <v>524</v>
      </c>
      <c r="L101" s="255">
        <v>3053349.8436041377</v>
      </c>
      <c r="M101" s="255">
        <v>-1284808.8779189251</v>
      </c>
      <c r="N101" s="255">
        <v>639969.95768696466</v>
      </c>
    </row>
    <row r="102" spans="1:14" x14ac:dyDescent="0.25">
      <c r="A102" t="s">
        <v>525</v>
      </c>
      <c r="B102" s="277">
        <v>7692067.2320988299</v>
      </c>
      <c r="C102" s="277">
        <v>7823297.1377936294</v>
      </c>
      <c r="D102" s="277">
        <v>8011272.9256833503</v>
      </c>
      <c r="E102" s="277">
        <v>8414617.0514754299</v>
      </c>
      <c r="F102" s="277">
        <v>8456192.4938438404</v>
      </c>
      <c r="G102" s="277">
        <v>8484206.6008037403</v>
      </c>
      <c r="H102" s="277">
        <v>8733310.9320582505</v>
      </c>
      <c r="K102" t="s">
        <v>525</v>
      </c>
      <c r="L102" s="255">
        <v>2390221.6918669925</v>
      </c>
      <c r="M102" s="255">
        <v>2119029.7959289318</v>
      </c>
      <c r="N102" s="255">
        <v>448392.29272484028</v>
      </c>
    </row>
    <row r="103" spans="1:14" x14ac:dyDescent="0.25">
      <c r="A103" t="s">
        <v>526</v>
      </c>
      <c r="B103" s="277">
        <v>8311025.4981926214</v>
      </c>
      <c r="C103" s="277">
        <v>10271542.694836989</v>
      </c>
      <c r="D103" s="277">
        <v>10134872.253605559</v>
      </c>
      <c r="E103" s="277">
        <v>9858597.6765944101</v>
      </c>
      <c r="F103" s="277">
        <v>9867160.3649646398</v>
      </c>
      <c r="G103" s="277">
        <v>11092755.573195461</v>
      </c>
      <c r="H103" s="277">
        <v>10857283.081166282</v>
      </c>
      <c r="K103" t="s">
        <v>526</v>
      </c>
      <c r="L103" s="255">
        <v>2590651.8439852302</v>
      </c>
      <c r="M103" s="255">
        <v>2388586.8387848842</v>
      </c>
      <c r="N103" s="255">
        <v>490055.78761214006</v>
      </c>
    </row>
    <row r="104" spans="1:14" x14ac:dyDescent="0.25">
      <c r="A104" t="s">
        <v>527</v>
      </c>
      <c r="B104" s="277">
        <v>2297191.5541977175</v>
      </c>
      <c r="C104" s="277">
        <v>2315360.5739215771</v>
      </c>
      <c r="D104" s="277">
        <v>2426577.9207331613</v>
      </c>
      <c r="E104" s="277">
        <v>2632860.8970359699</v>
      </c>
      <c r="F104" s="277">
        <v>2562589.7954421602</v>
      </c>
      <c r="G104" s="277">
        <v>2587310.6931632431</v>
      </c>
      <c r="H104" s="277">
        <v>2803380.6335667954</v>
      </c>
      <c r="K104" t="s">
        <v>527</v>
      </c>
      <c r="L104" s="255">
        <v>813230.03092252021</v>
      </c>
      <c r="M104" s="255">
        <v>804086.29834273865</v>
      </c>
      <c r="N104" s="255">
        <v>149132.59865379892</v>
      </c>
    </row>
    <row r="105" spans="1:14" x14ac:dyDescent="0.25">
      <c r="A105" t="s">
        <v>528</v>
      </c>
      <c r="B105" s="277">
        <v>39069595.760386758</v>
      </c>
      <c r="C105" s="277">
        <v>41311046.001219809</v>
      </c>
      <c r="D105" s="277">
        <v>42506562.358320609</v>
      </c>
      <c r="E105" s="277">
        <v>45514699.826243751</v>
      </c>
      <c r="F105" s="277">
        <v>49851088.215287387</v>
      </c>
      <c r="G105" s="277">
        <v>43047968.581640311</v>
      </c>
      <c r="H105" s="277">
        <v>44499052.002382711</v>
      </c>
      <c r="K105" t="s">
        <v>528</v>
      </c>
      <c r="L105" s="255">
        <v>8539210.165963877</v>
      </c>
      <c r="M105" s="255">
        <v>68091.098214762285</v>
      </c>
      <c r="N105" s="255">
        <v>612292.76179787528</v>
      </c>
    </row>
    <row r="106" spans="1:14" x14ac:dyDescent="0.25">
      <c r="A106" t="s">
        <v>529</v>
      </c>
      <c r="B106" s="277">
        <v>29105226.287346862</v>
      </c>
      <c r="C106" s="277">
        <v>33684748.270359054</v>
      </c>
      <c r="D106" s="277">
        <v>31163663.005150329</v>
      </c>
      <c r="E106" s="277">
        <v>32520596.687137321</v>
      </c>
      <c r="F106" s="277">
        <v>33671906.656170502</v>
      </c>
      <c r="G106" s="277">
        <v>33651184.720562033</v>
      </c>
      <c r="H106" s="277">
        <v>33702529.408957146</v>
      </c>
      <c r="K106" t="s">
        <v>529</v>
      </c>
      <c r="L106" s="255">
        <v>7855813.6245960752</v>
      </c>
      <c r="M106" s="255">
        <v>5042952.3675657902</v>
      </c>
      <c r="N106" s="255">
        <v>1505219.0278242051</v>
      </c>
    </row>
    <row r="107" spans="1:14" x14ac:dyDescent="0.25">
      <c r="A107" t="s">
        <v>530</v>
      </c>
      <c r="B107" s="277">
        <v>962087.78681996395</v>
      </c>
      <c r="C107" s="277">
        <v>975580.00603552908</v>
      </c>
      <c r="D107" s="277">
        <v>996107.59955141996</v>
      </c>
      <c r="E107" s="277">
        <v>1099369.1438116699</v>
      </c>
      <c r="F107" s="277">
        <v>1104623.865490271</v>
      </c>
      <c r="G107" s="277">
        <v>1037194.5489530491</v>
      </c>
      <c r="H107" s="277">
        <v>1112595.2420103161</v>
      </c>
      <c r="K107" t="s">
        <v>530</v>
      </c>
      <c r="L107" s="255">
        <v>142193.39205906817</v>
      </c>
      <c r="M107" s="255">
        <v>-24613.553342125088</v>
      </c>
      <c r="N107" s="255">
        <v>11918.482225013988</v>
      </c>
    </row>
    <row r="108" spans="1:14" x14ac:dyDescent="0.25">
      <c r="A108" t="s">
        <v>531</v>
      </c>
      <c r="B108" s="277">
        <v>2151315.1714657922</v>
      </c>
      <c r="C108" s="277">
        <v>2322808.743332908</v>
      </c>
      <c r="D108" s="277">
        <v>2156824.909733613</v>
      </c>
      <c r="E108" s="277">
        <v>2286435.622479707</v>
      </c>
      <c r="F108" s="277">
        <v>2554851.4228062965</v>
      </c>
      <c r="G108" s="277">
        <v>2276013.3532835981</v>
      </c>
      <c r="H108" s="277">
        <v>2423753.934426981</v>
      </c>
      <c r="K108" t="s">
        <v>531</v>
      </c>
      <c r="L108" s="255">
        <v>552086.01196615957</v>
      </c>
      <c r="M108" s="255">
        <v>564422.97573224816</v>
      </c>
      <c r="N108" s="255">
        <v>108118.0273909331</v>
      </c>
    </row>
    <row r="109" spans="1:14" x14ac:dyDescent="0.25">
      <c r="A109" t="s">
        <v>532</v>
      </c>
      <c r="B109" s="277">
        <v>2703193.197007779</v>
      </c>
      <c r="C109" s="277">
        <v>2819342.7227405421</v>
      </c>
      <c r="D109" s="277">
        <v>2826928.3678664574</v>
      </c>
      <c r="E109" s="277">
        <v>3039853.275108933</v>
      </c>
      <c r="F109" s="277">
        <v>3043186.1748118848</v>
      </c>
      <c r="G109" s="277">
        <v>3149429.6410974278</v>
      </c>
      <c r="H109" s="277">
        <v>3296686.0076061548</v>
      </c>
      <c r="K109" t="s">
        <v>532</v>
      </c>
      <c r="L109" s="255">
        <v>483249.99799026386</v>
      </c>
      <c r="M109" s="255">
        <v>23160.009386106045</v>
      </c>
      <c r="N109" s="255">
        <v>104225.66480473735</v>
      </c>
    </row>
    <row r="110" spans="1:14" x14ac:dyDescent="0.25">
      <c r="A110" t="s">
        <v>533</v>
      </c>
      <c r="B110" s="277">
        <v>3186859.6306416788</v>
      </c>
      <c r="C110" s="277">
        <v>3254989.1673122421</v>
      </c>
      <c r="D110" s="277">
        <v>3489407.7620133697</v>
      </c>
      <c r="E110" s="277">
        <v>3589353.019733543</v>
      </c>
      <c r="F110" s="277">
        <v>3549297.103819814</v>
      </c>
      <c r="G110" s="277">
        <v>3899921.5685962564</v>
      </c>
      <c r="H110" s="277">
        <v>3679118.5758864041</v>
      </c>
      <c r="K110" t="s">
        <v>533</v>
      </c>
      <c r="L110" s="255">
        <v>804523.05051549315</v>
      </c>
      <c r="M110" s="255">
        <v>449196.86173481419</v>
      </c>
      <c r="N110" s="255">
        <v>137774.51975913366</v>
      </c>
    </row>
    <row r="111" spans="1:14" x14ac:dyDescent="0.25">
      <c r="A111" t="s">
        <v>534</v>
      </c>
      <c r="B111" s="277">
        <v>8937175.8614138886</v>
      </c>
      <c r="C111" s="277">
        <v>9747789.5774085298</v>
      </c>
      <c r="D111" s="277">
        <v>8941425.90488589</v>
      </c>
      <c r="E111" s="277">
        <v>9097240.5544059202</v>
      </c>
      <c r="F111" s="277">
        <v>9841336.0266907196</v>
      </c>
      <c r="G111" s="277">
        <v>9774689.6480434611</v>
      </c>
      <c r="H111" s="277">
        <v>10447453.72259352</v>
      </c>
      <c r="K111" t="s">
        <v>534</v>
      </c>
      <c r="L111" s="255">
        <v>3739061.9725424722</v>
      </c>
      <c r="M111" s="255">
        <v>3344103.4582107244</v>
      </c>
      <c r="N111" s="255">
        <v>514206.48235274613</v>
      </c>
    </row>
    <row r="112" spans="1:14" x14ac:dyDescent="0.25">
      <c r="A112" t="s">
        <v>535</v>
      </c>
      <c r="B112" s="277">
        <v>4976947.4569035014</v>
      </c>
      <c r="C112" s="277">
        <v>5042732.3713454595</v>
      </c>
      <c r="D112" s="277">
        <v>5114265.7854164895</v>
      </c>
      <c r="E112" s="277">
        <v>4848622.9195355996</v>
      </c>
      <c r="F112" s="277">
        <v>7132504.9776435718</v>
      </c>
      <c r="G112" s="277">
        <v>5454452.2955187</v>
      </c>
      <c r="H112" s="277">
        <v>5392176.8885269985</v>
      </c>
      <c r="K112" t="s">
        <v>535</v>
      </c>
      <c r="L112" s="255">
        <v>13708434.096747858</v>
      </c>
      <c r="M112" s="255">
        <v>5597666.2744706264</v>
      </c>
      <c r="N112" s="255">
        <v>599085.39978509163</v>
      </c>
    </row>
    <row r="113" spans="1:14" x14ac:dyDescent="0.25">
      <c r="A113" t="s">
        <v>536</v>
      </c>
      <c r="B113" s="277">
        <v>2328653.240677115</v>
      </c>
      <c r="C113" s="277">
        <v>2306504.9331198134</v>
      </c>
      <c r="D113" s="277">
        <v>2577363.991361646</v>
      </c>
      <c r="E113" s="277">
        <v>2558461.7510519368</v>
      </c>
      <c r="F113" s="277">
        <v>2525813.7558934209</v>
      </c>
      <c r="G113" s="277">
        <v>2507473.5681355731</v>
      </c>
      <c r="H113" s="277">
        <v>2509900.3540260154</v>
      </c>
      <c r="K113" t="s">
        <v>536</v>
      </c>
      <c r="L113" s="255">
        <v>448961.28292411612</v>
      </c>
      <c r="M113" s="255">
        <v>336682.77003624028</v>
      </c>
      <c r="N113" s="255">
        <v>97421.557905349677</v>
      </c>
    </row>
    <row r="114" spans="1:14" x14ac:dyDescent="0.25">
      <c r="A114" t="s">
        <v>537</v>
      </c>
      <c r="B114" s="277">
        <v>3216466.7212453894</v>
      </c>
      <c r="C114" s="277">
        <v>3070319.2180395396</v>
      </c>
      <c r="D114" s="277">
        <v>2850352.8142487495</v>
      </c>
      <c r="E114" s="277">
        <v>3024811.0560255297</v>
      </c>
      <c r="F114" s="277">
        <v>3293582.1716738297</v>
      </c>
      <c r="G114" s="277">
        <v>3298813.8996777502</v>
      </c>
      <c r="H114" s="277">
        <v>4136825.2179584592</v>
      </c>
      <c r="K114" t="s">
        <v>537</v>
      </c>
      <c r="L114" s="255">
        <v>2791570.5889240704</v>
      </c>
      <c r="M114" s="255">
        <v>1899185.6890370804</v>
      </c>
      <c r="N114" s="255">
        <v>200403.52417002982</v>
      </c>
    </row>
    <row r="115" spans="1:14" x14ac:dyDescent="0.25">
      <c r="A115" t="s">
        <v>538</v>
      </c>
      <c r="B115" s="277">
        <v>933733.34644894314</v>
      </c>
      <c r="C115" s="277">
        <v>857324.60901828995</v>
      </c>
      <c r="D115" s="277">
        <v>949614.51907215395</v>
      </c>
      <c r="E115" s="277">
        <v>956979.32699730888</v>
      </c>
      <c r="F115" s="277">
        <v>955297.64273409895</v>
      </c>
      <c r="G115" s="277">
        <v>910385.21563589713</v>
      </c>
      <c r="H115" s="277">
        <v>977938.89182763</v>
      </c>
      <c r="K115" t="s">
        <v>538</v>
      </c>
      <c r="L115" s="255">
        <v>139566.583967846</v>
      </c>
      <c r="M115" s="255">
        <v>80605.329711904633</v>
      </c>
      <c r="N115" s="255">
        <v>33423.865188605458</v>
      </c>
    </row>
    <row r="116" spans="1:14" x14ac:dyDescent="0.25">
      <c r="A116" t="s">
        <v>539</v>
      </c>
      <c r="B116" s="277">
        <v>1931389.9529396298</v>
      </c>
      <c r="C116" s="277">
        <v>2034489.40415825</v>
      </c>
      <c r="D116" s="277">
        <v>2160289.5827448391</v>
      </c>
      <c r="E116" s="277">
        <v>2194497.3025779836</v>
      </c>
      <c r="F116" s="277">
        <v>2221693.0057002162</v>
      </c>
      <c r="G116" s="277">
        <v>2204179.1414554282</v>
      </c>
      <c r="H116" s="277">
        <v>2338617.7189632207</v>
      </c>
      <c r="K116" t="s">
        <v>539</v>
      </c>
      <c r="L116" s="255">
        <v>344068.84812739457</v>
      </c>
      <c r="M116" s="255">
        <v>69039.067552645109</v>
      </c>
      <c r="N116" s="255">
        <v>74561.076239310845</v>
      </c>
    </row>
    <row r="117" spans="1:14" x14ac:dyDescent="0.25">
      <c r="A117" t="s">
        <v>540</v>
      </c>
      <c r="B117" s="277">
        <v>1284969.787459007</v>
      </c>
      <c r="C117" s="277">
        <v>1145114.5755288049</v>
      </c>
      <c r="D117" s="277">
        <v>1142758.5053030059</v>
      </c>
      <c r="E117" s="277">
        <v>1279476.8949044279</v>
      </c>
      <c r="F117" s="277">
        <v>1223456.3459420011</v>
      </c>
      <c r="G117" s="277">
        <v>1202034.8308259461</v>
      </c>
      <c r="H117" s="277">
        <v>1156915.1006902449</v>
      </c>
      <c r="K117" t="s">
        <v>540</v>
      </c>
      <c r="L117" s="255">
        <v>222731.31530195015</v>
      </c>
      <c r="M117" s="255">
        <v>28037.57055077015</v>
      </c>
      <c r="N117" s="255">
        <v>37705.996047742614</v>
      </c>
    </row>
    <row r="118" spans="1:14" x14ac:dyDescent="0.25">
      <c r="A118" t="s">
        <v>541</v>
      </c>
      <c r="B118" s="277">
        <v>498204.81270654401</v>
      </c>
      <c r="C118" s="277">
        <v>540200.42891992803</v>
      </c>
      <c r="D118" s="277">
        <v>554867.81905955996</v>
      </c>
      <c r="E118" s="277">
        <v>598283.25663592701</v>
      </c>
      <c r="F118" s="277">
        <v>557421.355048578</v>
      </c>
      <c r="G118" s="277">
        <v>532909.89646038506</v>
      </c>
      <c r="H118" s="277">
        <v>504094.22315878596</v>
      </c>
      <c r="K118" t="s">
        <v>541</v>
      </c>
      <c r="L118" s="255">
        <v>66974.050716690283</v>
      </c>
      <c r="M118" s="255">
        <v>-38848.647577327327</v>
      </c>
      <c r="N118" s="255">
        <v>14984.539748517996</v>
      </c>
    </row>
    <row r="119" spans="1:14" x14ac:dyDescent="0.25">
      <c r="A119" t="s">
        <v>542</v>
      </c>
      <c r="B119" s="277">
        <v>5697251.5384482034</v>
      </c>
      <c r="C119" s="277">
        <v>5989685.8936874364</v>
      </c>
      <c r="D119" s="277">
        <v>5981304.1596504757</v>
      </c>
      <c r="E119" s="277">
        <v>6152255.856989109</v>
      </c>
      <c r="F119" s="277">
        <v>6278788.8831023108</v>
      </c>
      <c r="G119" s="277">
        <v>6113089.6717783762</v>
      </c>
      <c r="H119" s="277">
        <v>6199290.6765518077</v>
      </c>
      <c r="K119" t="s">
        <v>542</v>
      </c>
      <c r="L119" s="255">
        <v>1031446.0044302598</v>
      </c>
      <c r="M119" s="255">
        <v>340630.16744030733</v>
      </c>
      <c r="N119" s="255">
        <v>217644.38860032923</v>
      </c>
    </row>
    <row r="120" spans="1:14" x14ac:dyDescent="0.25">
      <c r="A120" t="s">
        <v>543</v>
      </c>
      <c r="B120" s="277">
        <v>12332739.37809452</v>
      </c>
      <c r="C120" s="277">
        <v>11715971.779872999</v>
      </c>
      <c r="D120" s="277">
        <v>11394996.015054502</v>
      </c>
      <c r="E120" s="277">
        <v>12124502.488391899</v>
      </c>
      <c r="F120" s="277">
        <v>12215651.183397003</v>
      </c>
      <c r="G120" s="277">
        <v>13006554.048743898</v>
      </c>
      <c r="H120" s="277">
        <v>12171310.352697998</v>
      </c>
      <c r="K120" t="s">
        <v>543</v>
      </c>
      <c r="L120" s="255">
        <v>9448288.8184093535</v>
      </c>
      <c r="M120" s="255">
        <v>6367584.5235186517</v>
      </c>
      <c r="N120" s="255">
        <v>782886.63570723752</v>
      </c>
    </row>
    <row r="121" spans="1:14" x14ac:dyDescent="0.25">
      <c r="A121" t="s">
        <v>544</v>
      </c>
      <c r="B121" s="277">
        <v>7821885.5166718131</v>
      </c>
      <c r="C121" s="277">
        <v>7897155.032378898</v>
      </c>
      <c r="D121" s="277">
        <v>8308381.9923334215</v>
      </c>
      <c r="E121" s="277">
        <v>8249394.3787458697</v>
      </c>
      <c r="F121" s="277">
        <v>8646914.1256894413</v>
      </c>
      <c r="G121" s="277">
        <v>8654961.3609307427</v>
      </c>
      <c r="H121" s="277">
        <v>8508772.8212834392</v>
      </c>
      <c r="K121" t="s">
        <v>544</v>
      </c>
      <c r="L121" s="255">
        <v>1064103.0899218791</v>
      </c>
      <c r="M121" s="255">
        <v>-5576.2155037464108</v>
      </c>
      <c r="N121" s="255">
        <v>262034.70520814028</v>
      </c>
    </row>
    <row r="122" spans="1:14" x14ac:dyDescent="0.25">
      <c r="A122" t="s">
        <v>545</v>
      </c>
      <c r="B122" s="277">
        <v>5862778.7305547008</v>
      </c>
      <c r="C122" s="277">
        <v>6034819.3021278502</v>
      </c>
      <c r="D122" s="277">
        <v>5733287.1663247589</v>
      </c>
      <c r="E122" s="277">
        <v>5480907.9852198604</v>
      </c>
      <c r="F122" s="277">
        <v>6220410.49808151</v>
      </c>
      <c r="G122" s="277">
        <v>6191916.0094988607</v>
      </c>
      <c r="H122" s="277">
        <v>5636029.1382880006</v>
      </c>
      <c r="K122" t="s">
        <v>545</v>
      </c>
      <c r="L122" s="255">
        <v>6057737.0399602652</v>
      </c>
      <c r="M122" s="255">
        <v>4191930.1124223475</v>
      </c>
      <c r="N122" s="255">
        <v>454563.39877501794</v>
      </c>
    </row>
    <row r="123" spans="1:14" x14ac:dyDescent="0.25">
      <c r="A123" t="s">
        <v>546</v>
      </c>
      <c r="B123" s="277">
        <v>1060446.219918736</v>
      </c>
      <c r="C123" s="277">
        <v>1273602.2295032132</v>
      </c>
      <c r="D123" s="277">
        <v>1178641.1521475059</v>
      </c>
      <c r="E123" s="277">
        <v>1199886.2250081059</v>
      </c>
      <c r="F123" s="277">
        <v>1416775.2560574359</v>
      </c>
      <c r="G123" s="277">
        <v>1342480.466268311</v>
      </c>
      <c r="H123" s="277">
        <v>1332479.7612839332</v>
      </c>
      <c r="K123" t="s">
        <v>546</v>
      </c>
      <c r="L123" s="255">
        <v>294204.97412002762</v>
      </c>
      <c r="M123" s="255">
        <v>394973.3601033531</v>
      </c>
      <c r="N123" s="255">
        <v>68887.161869138843</v>
      </c>
    </row>
    <row r="124" spans="1:14" x14ac:dyDescent="0.25">
      <c r="A124" t="s">
        <v>547</v>
      </c>
      <c r="B124" s="277">
        <v>4243767.5821075197</v>
      </c>
      <c r="C124" s="277">
        <v>4420804.5033313595</v>
      </c>
      <c r="D124" s="277">
        <v>4330651.7921321504</v>
      </c>
      <c r="E124" s="277">
        <v>4404219.9492002102</v>
      </c>
      <c r="F124" s="277">
        <v>4703084.9518524501</v>
      </c>
      <c r="G124" s="277">
        <v>4663681.398856489</v>
      </c>
      <c r="H124" s="277">
        <v>4770697.8379869312</v>
      </c>
      <c r="K124" t="s">
        <v>547</v>
      </c>
      <c r="L124" s="255">
        <v>1689374.3517865019</v>
      </c>
      <c r="M124" s="255">
        <v>1599898.3243279792</v>
      </c>
      <c r="N124" s="255">
        <v>241356.24665169677</v>
      </c>
    </row>
    <row r="125" spans="1:14" x14ac:dyDescent="0.25">
      <c r="A125" t="s">
        <v>548</v>
      </c>
      <c r="B125" s="277">
        <v>6018050.6491351072</v>
      </c>
      <c r="C125" s="277">
        <v>6433765.1879724804</v>
      </c>
      <c r="D125" s="277">
        <v>6912259.9405298997</v>
      </c>
      <c r="E125" s="277">
        <v>7603880.75052635</v>
      </c>
      <c r="F125" s="277">
        <v>7789652.8437087797</v>
      </c>
      <c r="G125" s="277">
        <v>7825520.9580382193</v>
      </c>
      <c r="H125" s="277">
        <v>7786657.8248780994</v>
      </c>
      <c r="K125" t="s">
        <v>548</v>
      </c>
      <c r="L125" s="255">
        <v>1070396.214682054</v>
      </c>
      <c r="M125" s="255">
        <v>-216525.18042314914</v>
      </c>
      <c r="N125" s="255">
        <v>221739.22543818364</v>
      </c>
    </row>
    <row r="126" spans="1:14" x14ac:dyDescent="0.25">
      <c r="A126" t="s">
        <v>549</v>
      </c>
      <c r="B126" s="277">
        <v>3692905.9363408098</v>
      </c>
      <c r="C126" s="277">
        <v>3627317.2331148596</v>
      </c>
      <c r="D126" s="277">
        <v>2957887.4569831602</v>
      </c>
      <c r="E126" s="277">
        <v>3354352.9459559591</v>
      </c>
      <c r="F126" s="277">
        <v>4059677.7249225806</v>
      </c>
      <c r="G126" s="277">
        <v>4293331.8865217604</v>
      </c>
      <c r="H126" s="277">
        <v>4071540.883510462</v>
      </c>
      <c r="K126" t="s">
        <v>549</v>
      </c>
      <c r="L126" s="255">
        <v>5598638.630128718</v>
      </c>
      <c r="M126" s="255">
        <v>3172753.6472425605</v>
      </c>
      <c r="N126" s="255">
        <v>310112.2468493263</v>
      </c>
    </row>
    <row r="127" spans="1:14" x14ac:dyDescent="0.25">
      <c r="A127" t="s">
        <v>550</v>
      </c>
      <c r="B127" s="277">
        <v>2883876.7342794696</v>
      </c>
      <c r="C127" s="277">
        <v>3408661.7549589803</v>
      </c>
      <c r="D127" s="277">
        <v>3529715.4535443098</v>
      </c>
      <c r="E127" s="277">
        <v>3703213.69903157</v>
      </c>
      <c r="F127" s="277">
        <v>3626113.2603818793</v>
      </c>
      <c r="G127" s="277">
        <v>3675401.1537101604</v>
      </c>
      <c r="H127" s="277">
        <v>3628631.3267016988</v>
      </c>
      <c r="K127" t="s">
        <v>550</v>
      </c>
      <c r="L127" s="255">
        <v>2863694.5624213843</v>
      </c>
      <c r="M127" s="255">
        <v>1358356.1583444944</v>
      </c>
      <c r="N127" s="255">
        <v>185559.23865496163</v>
      </c>
    </row>
    <row r="128" spans="1:14" x14ac:dyDescent="0.25">
      <c r="A128" t="s">
        <v>551</v>
      </c>
      <c r="B128" s="277">
        <v>43239612.727752745</v>
      </c>
      <c r="C128" s="277">
        <v>43823504.759989798</v>
      </c>
      <c r="D128" s="277">
        <v>48776200.977223702</v>
      </c>
      <c r="E128" s="277">
        <v>44309889.023667842</v>
      </c>
      <c r="F128" s="277">
        <v>46105505.718657635</v>
      </c>
      <c r="G128" s="277">
        <v>46404250.956876643</v>
      </c>
      <c r="H128" s="277">
        <v>48674154.122243702</v>
      </c>
      <c r="K128" t="s">
        <v>551</v>
      </c>
      <c r="L128" s="255">
        <v>11618909.027636187</v>
      </c>
      <c r="M128" s="255">
        <v>4984826.3358843122</v>
      </c>
      <c r="N128" s="255">
        <v>2104394.4396871943</v>
      </c>
    </row>
    <row r="129" spans="1:14" x14ac:dyDescent="0.25">
      <c r="A129" t="s">
        <v>552</v>
      </c>
      <c r="B129" s="277">
        <v>2730266.439254045</v>
      </c>
      <c r="C129" s="277">
        <v>2773714.667122372</v>
      </c>
      <c r="D129" s="277">
        <v>2841482.1676750341</v>
      </c>
      <c r="E129" s="277">
        <v>3026687.5546606509</v>
      </c>
      <c r="F129" s="277">
        <v>3121134.8536410439</v>
      </c>
      <c r="G129" s="277">
        <v>3046341.6202639621</v>
      </c>
      <c r="H129" s="277">
        <v>3192849.7269489211</v>
      </c>
      <c r="K129" t="s">
        <v>552</v>
      </c>
      <c r="L129" s="255">
        <v>499083.31610188948</v>
      </c>
      <c r="M129" s="255">
        <v>79184.660668033175</v>
      </c>
      <c r="N129" s="255">
        <v>99337.913465593767</v>
      </c>
    </row>
    <row r="130" spans="1:14" x14ac:dyDescent="0.25">
      <c r="A130" t="s">
        <v>553</v>
      </c>
      <c r="B130" s="277">
        <v>3264174.3775710943</v>
      </c>
      <c r="C130" s="277">
        <v>3520814.4379480509</v>
      </c>
      <c r="D130" s="277">
        <v>3463899.9099535649</v>
      </c>
      <c r="E130" s="277">
        <v>3593264.763099595</v>
      </c>
      <c r="F130" s="277">
        <v>3608172.3096206756</v>
      </c>
      <c r="G130" s="277">
        <v>3661642.1013951241</v>
      </c>
      <c r="H130" s="277">
        <v>3754868.9310493567</v>
      </c>
      <c r="K130" t="s">
        <v>553</v>
      </c>
      <c r="L130" s="255">
        <v>485921.06773315126</v>
      </c>
      <c r="M130" s="255">
        <v>148744.68747404579</v>
      </c>
      <c r="N130" s="255">
        <v>121739.05081384857</v>
      </c>
    </row>
    <row r="131" spans="1:14" x14ac:dyDescent="0.25">
      <c r="A131" t="s">
        <v>554</v>
      </c>
      <c r="B131" s="277">
        <v>1142376.666187465</v>
      </c>
      <c r="C131" s="277">
        <v>1144138.37182893</v>
      </c>
      <c r="D131" s="277">
        <v>1147542.60244095</v>
      </c>
      <c r="E131" s="277">
        <v>1237843.080064869</v>
      </c>
      <c r="F131" s="277">
        <v>1493451.2662478292</v>
      </c>
      <c r="G131" s="277">
        <v>1405334.8388460039</v>
      </c>
      <c r="H131" s="277">
        <v>1741706.5378792179</v>
      </c>
      <c r="K131" t="s">
        <v>554</v>
      </c>
      <c r="L131" s="255">
        <v>364897.21340549004</v>
      </c>
      <c r="M131" s="255">
        <v>436780.86673033913</v>
      </c>
      <c r="N131" s="255">
        <v>79455.989271565035</v>
      </c>
    </row>
    <row r="132" spans="1:14" x14ac:dyDescent="0.25">
      <c r="A132" t="s">
        <v>555</v>
      </c>
      <c r="B132" s="277">
        <v>2591802.9474980058</v>
      </c>
      <c r="C132" s="277">
        <v>2652294.2873020582</v>
      </c>
      <c r="D132" s="277">
        <v>2635089.5239784671</v>
      </c>
      <c r="E132" s="277">
        <v>2617232.021080717</v>
      </c>
      <c r="F132" s="277">
        <v>2694975.520224723</v>
      </c>
      <c r="G132" s="277">
        <v>2830518.0975847663</v>
      </c>
      <c r="H132" s="277">
        <v>2813428.2432491044</v>
      </c>
      <c r="K132" t="s">
        <v>555</v>
      </c>
      <c r="L132" s="255">
        <v>369157.94453605055</v>
      </c>
      <c r="M132" s="255">
        <v>-50216.968637535349</v>
      </c>
      <c r="N132" s="255">
        <v>80612.611347285245</v>
      </c>
    </row>
    <row r="133" spans="1:14" x14ac:dyDescent="0.25">
      <c r="A133" t="s">
        <v>556</v>
      </c>
      <c r="B133" s="277">
        <v>571274.26956421102</v>
      </c>
      <c r="C133" s="277">
        <v>611223.79849313805</v>
      </c>
      <c r="D133" s="277">
        <v>575167.03470705403</v>
      </c>
      <c r="E133" s="277">
        <v>584757.90280054207</v>
      </c>
      <c r="F133" s="277">
        <v>650090.46119358391</v>
      </c>
      <c r="G133" s="277">
        <v>693440.90572233603</v>
      </c>
      <c r="H133" s="277">
        <v>680966.69919605996</v>
      </c>
      <c r="K133" t="s">
        <v>556</v>
      </c>
      <c r="L133" s="255">
        <v>104466.9272292446</v>
      </c>
      <c r="M133" s="255">
        <v>46405.20942069609</v>
      </c>
      <c r="N133" s="255">
        <v>23681.550797212349</v>
      </c>
    </row>
    <row r="134" spans="1:14" x14ac:dyDescent="0.25">
      <c r="A134" t="s">
        <v>557</v>
      </c>
      <c r="B134" s="277">
        <v>9439693.4565328937</v>
      </c>
      <c r="C134" s="277">
        <v>10008312.718497207</v>
      </c>
      <c r="D134" s="277">
        <v>10800538.520909036</v>
      </c>
      <c r="E134" s="277">
        <v>10360369.505550921</v>
      </c>
      <c r="F134" s="277">
        <v>10549361.252005929</v>
      </c>
      <c r="G134" s="277">
        <v>10640936.683652852</v>
      </c>
      <c r="H134" s="277">
        <v>11826976.381813817</v>
      </c>
      <c r="K134" t="s">
        <v>557</v>
      </c>
      <c r="L134" s="255">
        <v>1874907.0817128608</v>
      </c>
      <c r="M134" s="255">
        <v>542228.01278277161</v>
      </c>
      <c r="N134" s="255">
        <v>370414.2485910313</v>
      </c>
    </row>
    <row r="135" spans="1:14" x14ac:dyDescent="0.25">
      <c r="A135" t="s">
        <v>558</v>
      </c>
      <c r="B135" s="277">
        <v>1120975.2256895402</v>
      </c>
      <c r="C135" s="277">
        <v>1086555.8860472511</v>
      </c>
      <c r="D135" s="277">
        <v>1051216.078997266</v>
      </c>
      <c r="E135" s="277">
        <v>1160087.024062254</v>
      </c>
      <c r="F135" s="277">
        <v>1126668.5141891842</v>
      </c>
      <c r="G135" s="277">
        <v>1193429.6804834679</v>
      </c>
      <c r="H135" s="277">
        <v>1626480.5745651964</v>
      </c>
      <c r="K135" t="s">
        <v>558</v>
      </c>
      <c r="L135" s="255">
        <v>747240.33153919573</v>
      </c>
      <c r="M135" s="255">
        <v>608761.69677921326</v>
      </c>
      <c r="N135" s="255">
        <v>74151.00267270107</v>
      </c>
    </row>
    <row r="136" spans="1:14" x14ac:dyDescent="0.25">
      <c r="A136" t="s">
        <v>559</v>
      </c>
      <c r="B136" s="277">
        <v>6416313.1121562999</v>
      </c>
      <c r="C136" s="277">
        <v>7092215.9839182505</v>
      </c>
      <c r="D136" s="277">
        <v>6494831.8270927472</v>
      </c>
      <c r="E136" s="277">
        <v>6789188.8124054438</v>
      </c>
      <c r="F136" s="277">
        <v>7198778.3223477788</v>
      </c>
      <c r="G136" s="277">
        <v>7203006.4489810104</v>
      </c>
      <c r="H136" s="277">
        <v>7639243.4805916306</v>
      </c>
      <c r="K136" t="s">
        <v>559</v>
      </c>
      <c r="L136" s="255">
        <v>1468252.8455000382</v>
      </c>
      <c r="M136" s="255">
        <v>1242355.0024451728</v>
      </c>
      <c r="N136" s="255">
        <v>225980.36738966394</v>
      </c>
    </row>
    <row r="137" spans="1:14" x14ac:dyDescent="0.25">
      <c r="A137" t="s">
        <v>560</v>
      </c>
      <c r="B137" s="277">
        <v>12028314.979636207</v>
      </c>
      <c r="C137" s="277">
        <v>12549281.987343904</v>
      </c>
      <c r="D137" s="277">
        <v>12897664.852219911</v>
      </c>
      <c r="E137" s="277">
        <v>12956815.902745644</v>
      </c>
      <c r="F137" s="277">
        <v>13685024.00701718</v>
      </c>
      <c r="G137" s="277">
        <v>14120178.329096176</v>
      </c>
      <c r="H137" s="277">
        <v>13949000.221626939</v>
      </c>
      <c r="K137" t="s">
        <v>560</v>
      </c>
      <c r="L137" s="255">
        <v>2385070.5618809541</v>
      </c>
      <c r="M137" s="255">
        <v>883296.77183795627</v>
      </c>
      <c r="N137" s="255">
        <v>516073.74599675636</v>
      </c>
    </row>
    <row r="138" spans="1:14" x14ac:dyDescent="0.25">
      <c r="A138" t="s">
        <v>561</v>
      </c>
      <c r="B138" s="277">
        <v>991262.37529341003</v>
      </c>
      <c r="C138" s="277">
        <v>959720.17310857284</v>
      </c>
      <c r="D138" s="277">
        <v>1147117.4562824639</v>
      </c>
      <c r="E138" s="277">
        <v>1284448.6059504561</v>
      </c>
      <c r="F138" s="277">
        <v>1262886.4715084499</v>
      </c>
      <c r="G138" s="277">
        <v>1325240.177250305</v>
      </c>
      <c r="H138" s="277">
        <v>1395501.8793903242</v>
      </c>
      <c r="K138" t="s">
        <v>561</v>
      </c>
      <c r="L138" s="255">
        <v>187879.75669835234</v>
      </c>
      <c r="M138" s="255">
        <v>67965.46866211656</v>
      </c>
      <c r="N138" s="255">
        <v>43415.267681136524</v>
      </c>
    </row>
    <row r="139" spans="1:14" x14ac:dyDescent="0.25">
      <c r="A139" t="s">
        <v>562</v>
      </c>
      <c r="B139" s="277">
        <v>963588.61487556004</v>
      </c>
      <c r="C139" s="277">
        <v>958562.84701442905</v>
      </c>
      <c r="D139" s="277">
        <v>1021533.3150989839</v>
      </c>
      <c r="E139" s="277">
        <v>1069428.15397229</v>
      </c>
      <c r="F139" s="277">
        <v>1003049.6331395879</v>
      </c>
      <c r="G139" s="277">
        <v>1017632.4560052371</v>
      </c>
      <c r="H139" s="277">
        <v>1053053.050222175</v>
      </c>
      <c r="K139" t="s">
        <v>562</v>
      </c>
      <c r="L139" s="255">
        <v>139989.85343481833</v>
      </c>
      <c r="M139" s="255">
        <v>-39008.740914049908</v>
      </c>
      <c r="N139" s="255">
        <v>29870.293866782835</v>
      </c>
    </row>
    <row r="140" spans="1:14" x14ac:dyDescent="0.25">
      <c r="A140" t="s">
        <v>563</v>
      </c>
      <c r="B140" s="277">
        <v>5632773.7042654399</v>
      </c>
      <c r="C140" s="277">
        <v>5702179.6513469098</v>
      </c>
      <c r="D140" s="277">
        <v>5135934.1952304998</v>
      </c>
      <c r="E140" s="277">
        <v>5596354.6739193406</v>
      </c>
      <c r="F140" s="277">
        <v>6561607.8703562096</v>
      </c>
      <c r="G140" s="277">
        <v>6405354.8008921202</v>
      </c>
      <c r="H140" s="277">
        <v>6598253.1328207403</v>
      </c>
      <c r="K140" t="s">
        <v>563</v>
      </c>
      <c r="L140" s="255">
        <v>1610251.6862458917</v>
      </c>
      <c r="M140" s="255">
        <v>1587530.144410352</v>
      </c>
      <c r="N140" s="255">
        <v>118162.30598317838</v>
      </c>
    </row>
    <row r="141" spans="1:14" x14ac:dyDescent="0.25">
      <c r="A141" t="s">
        <v>564</v>
      </c>
      <c r="B141" s="277">
        <v>4234191.9956337884</v>
      </c>
      <c r="C141" s="277">
        <v>4377706.545622359</v>
      </c>
      <c r="D141" s="277">
        <v>4483829.8276243648</v>
      </c>
      <c r="E141" s="277">
        <v>4662191.7824993441</v>
      </c>
      <c r="F141" s="277">
        <v>4561030.6660602875</v>
      </c>
      <c r="G141" s="277">
        <v>4379825.3955363287</v>
      </c>
      <c r="H141" s="277">
        <v>4479295.7010940406</v>
      </c>
      <c r="K141" t="s">
        <v>564</v>
      </c>
      <c r="L141" s="255">
        <v>676793.36939963442</v>
      </c>
      <c r="M141" s="255">
        <v>-10096.902917133761</v>
      </c>
      <c r="N141" s="255">
        <v>142176.5614455535</v>
      </c>
    </row>
    <row r="142" spans="1:14" x14ac:dyDescent="0.25">
      <c r="A142" t="s">
        <v>565</v>
      </c>
      <c r="B142" s="277">
        <v>8527189.6693277601</v>
      </c>
      <c r="C142" s="277">
        <v>8800970.14232946</v>
      </c>
      <c r="D142" s="277">
        <v>9062170.2376018912</v>
      </c>
      <c r="E142" s="277">
        <v>8998744.8704253994</v>
      </c>
      <c r="F142" s="277">
        <v>9752576.6945246011</v>
      </c>
      <c r="G142" s="277">
        <v>9670882.0214466099</v>
      </c>
      <c r="H142" s="277">
        <v>10029204.80917244</v>
      </c>
      <c r="K142" t="s">
        <v>565</v>
      </c>
      <c r="L142" s="255">
        <v>1575898.9608575916</v>
      </c>
      <c r="M142" s="255">
        <v>-133373.07967367768</v>
      </c>
      <c r="N142" s="255">
        <v>300909.57974653319</v>
      </c>
    </row>
    <row r="143" spans="1:14" x14ac:dyDescent="0.25">
      <c r="A143" t="s">
        <v>566</v>
      </c>
      <c r="B143" s="277">
        <v>3429775.2174590295</v>
      </c>
      <c r="C143" s="277">
        <v>3159289.6563531887</v>
      </c>
      <c r="D143" s="277">
        <v>3265112.2121786997</v>
      </c>
      <c r="E143" s="277">
        <v>4338590.3495821599</v>
      </c>
      <c r="F143" s="277">
        <v>4694484.413658591</v>
      </c>
      <c r="G143" s="277">
        <v>4548771.0314586014</v>
      </c>
      <c r="H143" s="277">
        <v>4685333.0471811984</v>
      </c>
      <c r="K143" t="s">
        <v>566</v>
      </c>
      <c r="L143" s="255">
        <v>5744306.0074942736</v>
      </c>
      <c r="M143" s="255">
        <v>3765748.8079726733</v>
      </c>
      <c r="N143" s="255">
        <v>370045.5247858087</v>
      </c>
    </row>
    <row r="144" spans="1:14" x14ac:dyDescent="0.25">
      <c r="A144" t="s">
        <v>567</v>
      </c>
      <c r="B144" s="277">
        <v>854408.77891578595</v>
      </c>
      <c r="C144" s="277">
        <v>853496.0466981621</v>
      </c>
      <c r="D144" s="277">
        <v>957358.31674161705</v>
      </c>
      <c r="E144" s="277">
        <v>980216.801708902</v>
      </c>
      <c r="F144" s="277">
        <v>1079765.905193354</v>
      </c>
      <c r="G144" s="277">
        <v>1151159.459761719</v>
      </c>
      <c r="H144" s="277">
        <v>1046844.349053696</v>
      </c>
      <c r="K144" t="s">
        <v>567</v>
      </c>
      <c r="L144" s="255">
        <v>121446.19605046907</v>
      </c>
      <c r="M144" s="255">
        <v>-80778.311574334337</v>
      </c>
      <c r="N144" s="255">
        <v>26680.2810957654</v>
      </c>
    </row>
    <row r="145" spans="1:14" x14ac:dyDescent="0.25">
      <c r="A145" t="s">
        <v>571</v>
      </c>
      <c r="B145" s="277">
        <v>1288350.0727974419</v>
      </c>
      <c r="C145" s="277">
        <v>1167234.3832229171</v>
      </c>
      <c r="D145" s="277">
        <v>1261885.727519288</v>
      </c>
      <c r="E145" s="277">
        <v>1247066.434461426</v>
      </c>
      <c r="F145" s="277">
        <v>1237126.0342904909</v>
      </c>
      <c r="G145" s="277">
        <v>1276690.7778373528</v>
      </c>
      <c r="H145" s="277">
        <v>1360591.2021980009</v>
      </c>
      <c r="K145" t="s">
        <v>571</v>
      </c>
      <c r="L145" s="255">
        <v>195051.56032335263</v>
      </c>
      <c r="M145" s="255">
        <v>5541.0954366307997</v>
      </c>
      <c r="N145" s="255">
        <v>39367.630823456049</v>
      </c>
    </row>
    <row r="146" spans="1:14" x14ac:dyDescent="0.25">
      <c r="A146" t="s">
        <v>572</v>
      </c>
      <c r="B146" s="277">
        <v>468336.15834329394</v>
      </c>
      <c r="C146" s="277">
        <v>513133.72831738094</v>
      </c>
      <c r="D146" s="277">
        <v>529261.70796870999</v>
      </c>
      <c r="E146" s="277">
        <v>547970.57068468002</v>
      </c>
      <c r="F146" s="277">
        <v>583296.73690925608</v>
      </c>
      <c r="G146" s="277">
        <v>554441.65458179498</v>
      </c>
      <c r="H146" s="277">
        <v>658385.10108002811</v>
      </c>
      <c r="K146" t="s">
        <v>572</v>
      </c>
      <c r="L146" s="255">
        <v>78164.29530911133</v>
      </c>
      <c r="M146" s="255">
        <v>-62258.810452155973</v>
      </c>
      <c r="N146" s="255">
        <v>15726.560756783187</v>
      </c>
    </row>
    <row r="147" spans="1:14" x14ac:dyDescent="0.25">
      <c r="A147" t="s">
        <v>573</v>
      </c>
      <c r="B147" s="277">
        <v>3345765.3646373539</v>
      </c>
      <c r="C147" s="277">
        <v>3360065.7460122011</v>
      </c>
      <c r="D147" s="277">
        <v>3282623.2382979998</v>
      </c>
      <c r="E147" s="277">
        <v>3710482.5182494903</v>
      </c>
      <c r="F147" s="277">
        <v>3734472.33168469</v>
      </c>
      <c r="G147" s="277">
        <v>3736628.7180960001</v>
      </c>
      <c r="H147" s="277">
        <v>3640523.8135181498</v>
      </c>
      <c r="K147" t="s">
        <v>573</v>
      </c>
      <c r="L147" s="255">
        <v>1101412.8621977633</v>
      </c>
      <c r="M147" s="255">
        <v>1234635.9696953881</v>
      </c>
      <c r="N147" s="255">
        <v>192423.84849535354</v>
      </c>
    </row>
    <row r="148" spans="1:14" x14ac:dyDescent="0.25">
      <c r="A148" t="s">
        <v>574</v>
      </c>
      <c r="B148" s="277">
        <v>6929217.3384894505</v>
      </c>
      <c r="C148" s="277">
        <v>6796962.36974156</v>
      </c>
      <c r="D148" s="277">
        <v>7110864.34168051</v>
      </c>
      <c r="E148" s="277">
        <v>7099025.8519681003</v>
      </c>
      <c r="F148" s="277">
        <v>7039930.3024124596</v>
      </c>
      <c r="G148" s="277">
        <v>6984311.9144166205</v>
      </c>
      <c r="H148" s="277">
        <v>7163702.260711642</v>
      </c>
      <c r="K148" t="s">
        <v>574</v>
      </c>
      <c r="L148" s="255">
        <v>1093943.7022538064</v>
      </c>
      <c r="M148" s="255">
        <v>-294105.2128691806</v>
      </c>
      <c r="N148" s="255">
        <v>225720.61712036957</v>
      </c>
    </row>
    <row r="149" spans="1:14" x14ac:dyDescent="0.25">
      <c r="A149" t="s">
        <v>575</v>
      </c>
      <c r="B149" s="277">
        <v>40743354.03784173</v>
      </c>
      <c r="C149" s="277">
        <v>43111255.837948635</v>
      </c>
      <c r="D149" s="277">
        <v>40321784.603868991</v>
      </c>
      <c r="E149" s="277">
        <v>41913948.010258041</v>
      </c>
      <c r="F149" s="277">
        <v>44185856.458436921</v>
      </c>
      <c r="G149" s="277">
        <v>44410876.075618304</v>
      </c>
      <c r="H149" s="277">
        <v>45729087.644694068</v>
      </c>
      <c r="K149" t="s">
        <v>575</v>
      </c>
      <c r="L149" s="255">
        <v>12883573.334390368</v>
      </c>
      <c r="M149" s="255">
        <v>6232886.120615758</v>
      </c>
      <c r="N149" s="255">
        <v>819010.55986767996</v>
      </c>
    </row>
    <row r="150" spans="1:14" x14ac:dyDescent="0.25">
      <c r="A150" t="s">
        <v>568</v>
      </c>
      <c r="B150" s="277">
        <v>5203706.9528287323</v>
      </c>
      <c r="C150" s="277">
        <v>5095274.6851281645</v>
      </c>
      <c r="D150" s="277">
        <v>5227353.8759221844</v>
      </c>
      <c r="E150" s="277">
        <v>5520038.2118639601</v>
      </c>
      <c r="F150" s="277">
        <v>5887536.7438359223</v>
      </c>
      <c r="G150" s="277">
        <v>5693226.3835259164</v>
      </c>
      <c r="H150" s="277">
        <v>5751300.119158647</v>
      </c>
      <c r="K150" t="s">
        <v>568</v>
      </c>
      <c r="L150" s="255">
        <v>911619.11666648078</v>
      </c>
      <c r="M150" s="255">
        <v>14023.130282136379</v>
      </c>
      <c r="N150" s="255">
        <v>148460.80914676809</v>
      </c>
    </row>
    <row r="151" spans="1:14" x14ac:dyDescent="0.25">
      <c r="A151" t="s">
        <v>569</v>
      </c>
      <c r="B151" s="277">
        <v>725282.87872701604</v>
      </c>
      <c r="C151" s="277">
        <v>777272.9065408</v>
      </c>
      <c r="D151" s="277">
        <v>774042.00015160907</v>
      </c>
      <c r="E151" s="277">
        <v>838641.16092198098</v>
      </c>
      <c r="F151" s="277">
        <v>862051.53115238808</v>
      </c>
      <c r="G151" s="277">
        <v>884347.45813692105</v>
      </c>
      <c r="H151" s="277">
        <v>865980.95930510003</v>
      </c>
      <c r="K151" t="s">
        <v>569</v>
      </c>
      <c r="L151" s="255">
        <v>110006.90778370231</v>
      </c>
      <c r="M151" s="255">
        <v>-15739.249407465773</v>
      </c>
      <c r="N151" s="255">
        <v>24072.589646551369</v>
      </c>
    </row>
    <row r="152" spans="1:14" x14ac:dyDescent="0.25">
      <c r="A152" t="s">
        <v>576</v>
      </c>
      <c r="B152" s="277">
        <v>605170927.66204035</v>
      </c>
      <c r="C152" s="277">
        <v>611651342.02565801</v>
      </c>
      <c r="D152" s="277">
        <v>614272056.72495484</v>
      </c>
      <c r="E152" s="277">
        <v>633670674.91755486</v>
      </c>
      <c r="F152" s="277">
        <v>650464700.3878386</v>
      </c>
      <c r="G152" s="277">
        <v>656345454.04185796</v>
      </c>
      <c r="H152" s="277">
        <v>683427415.35865247</v>
      </c>
      <c r="K152" t="s">
        <v>576</v>
      </c>
      <c r="L152" s="255">
        <v>103000791.6669548</v>
      </c>
      <c r="M152" s="255">
        <v>-23125159.305639446</v>
      </c>
      <c r="N152" s="255">
        <v>7896287.9540514611</v>
      </c>
    </row>
    <row r="153" spans="1:14" x14ac:dyDescent="0.25">
      <c r="A153" t="s">
        <v>577</v>
      </c>
      <c r="B153" s="277">
        <v>2625525.1853844551</v>
      </c>
      <c r="C153" s="277">
        <v>2620393.4219560772</v>
      </c>
      <c r="D153" s="277">
        <v>2700287.8206616263</v>
      </c>
      <c r="E153" s="277">
        <v>2753296.0199745102</v>
      </c>
      <c r="F153" s="277">
        <v>2781660.8787080869</v>
      </c>
      <c r="G153" s="277">
        <v>2995283.6425314471</v>
      </c>
      <c r="H153" s="277">
        <v>3177658.5632249997</v>
      </c>
      <c r="K153" t="s">
        <v>577</v>
      </c>
      <c r="L153" s="255">
        <v>358052.57442136324</v>
      </c>
      <c r="M153" s="255">
        <v>-219764.54285248736</v>
      </c>
      <c r="N153" s="255">
        <v>69583.674126830869</v>
      </c>
    </row>
    <row r="154" spans="1:14" x14ac:dyDescent="0.25">
      <c r="A154" t="s">
        <v>578</v>
      </c>
      <c r="B154" s="277">
        <v>3085411.0814001989</v>
      </c>
      <c r="C154" s="277">
        <v>3105409.3266287637</v>
      </c>
      <c r="D154" s="277">
        <v>3172890.4438176616</v>
      </c>
      <c r="E154" s="277">
        <v>3391961.3690825058</v>
      </c>
      <c r="F154" s="277">
        <v>3427326.8397645578</v>
      </c>
      <c r="G154" s="277">
        <v>3413412.3083971301</v>
      </c>
      <c r="H154" s="277">
        <v>3513360.779148961</v>
      </c>
      <c r="K154" t="s">
        <v>578</v>
      </c>
      <c r="L154" s="255">
        <v>638666.85721962037</v>
      </c>
      <c r="M154" s="255">
        <v>191070.47405127855</v>
      </c>
      <c r="N154" s="255">
        <v>110971.13520235653</v>
      </c>
    </row>
    <row r="155" spans="1:14" x14ac:dyDescent="0.25">
      <c r="A155" t="s">
        <v>579</v>
      </c>
      <c r="B155" s="277">
        <v>17955805.092242189</v>
      </c>
      <c r="C155" s="277">
        <v>18308911.504229449</v>
      </c>
      <c r="D155" s="277">
        <v>20710205.387665138</v>
      </c>
      <c r="E155" s="277">
        <v>20816985.2915264</v>
      </c>
      <c r="F155" s="277">
        <v>19393927.262041613</v>
      </c>
      <c r="G155" s="277">
        <v>22137516.959852248</v>
      </c>
      <c r="H155" s="277">
        <v>21261365.990323849</v>
      </c>
      <c r="K155" t="s">
        <v>579</v>
      </c>
      <c r="L155" s="255">
        <v>8544973.8607431091</v>
      </c>
      <c r="M155" s="255">
        <v>5242330.6606709408</v>
      </c>
      <c r="N155" s="255">
        <v>842464.10431940563</v>
      </c>
    </row>
    <row r="156" spans="1:14" x14ac:dyDescent="0.25">
      <c r="A156" t="s">
        <v>580</v>
      </c>
      <c r="B156" s="277">
        <v>2694485.4548033075</v>
      </c>
      <c r="C156" s="277">
        <v>2845249.4052659413</v>
      </c>
      <c r="D156" s="277">
        <v>2931551.736406649</v>
      </c>
      <c r="E156" s="277">
        <v>3233069.3888530512</v>
      </c>
      <c r="F156" s="277">
        <v>3170555.32100619</v>
      </c>
      <c r="G156" s="277">
        <v>3247893.4786895476</v>
      </c>
      <c r="H156" s="277">
        <v>3224448.8483611271</v>
      </c>
      <c r="K156" t="s">
        <v>580</v>
      </c>
      <c r="L156" s="255">
        <v>800454.63525079517</v>
      </c>
      <c r="M156" s="255">
        <v>208777.84680174006</v>
      </c>
      <c r="N156" s="255">
        <v>94092.710771986531</v>
      </c>
    </row>
    <row r="157" spans="1:14" x14ac:dyDescent="0.25">
      <c r="A157" t="s">
        <v>581</v>
      </c>
      <c r="B157" s="277">
        <v>30987415.130693171</v>
      </c>
      <c r="C157" s="277">
        <v>32105597.478612777</v>
      </c>
      <c r="D157" s="277">
        <v>32985561.920910317</v>
      </c>
      <c r="E157" s="277">
        <v>36026550.360553518</v>
      </c>
      <c r="F157" s="277">
        <v>37608907.648667485</v>
      </c>
      <c r="G157" s="277">
        <v>36863714.38766472</v>
      </c>
      <c r="H157" s="277">
        <v>37562645.96400433</v>
      </c>
      <c r="K157" t="s">
        <v>581</v>
      </c>
      <c r="L157" s="255">
        <v>8815085.3400043771</v>
      </c>
      <c r="M157" s="255">
        <v>5123751.695687768</v>
      </c>
      <c r="N157" s="255">
        <v>1457767.0391793509</v>
      </c>
    </row>
    <row r="158" spans="1:14" x14ac:dyDescent="0.25">
      <c r="A158" t="s">
        <v>582</v>
      </c>
      <c r="B158" s="277">
        <v>4121666.4668915384</v>
      </c>
      <c r="C158" s="277">
        <v>4403460.4071722506</v>
      </c>
      <c r="D158" s="277">
        <v>4844437.7760258224</v>
      </c>
      <c r="E158" s="277">
        <v>4722202.3597443113</v>
      </c>
      <c r="F158" s="277">
        <v>4970540.1432569306</v>
      </c>
      <c r="G158" s="277">
        <v>4914218.6306758523</v>
      </c>
      <c r="H158" s="277">
        <v>5180723.0512032574</v>
      </c>
      <c r="K158" t="s">
        <v>582</v>
      </c>
      <c r="L158" s="255">
        <v>1142390.3282497581</v>
      </c>
      <c r="M158" s="255">
        <v>1201221.0184515403</v>
      </c>
      <c r="N158" s="255">
        <v>210924.97041393325</v>
      </c>
    </row>
    <row r="159" spans="1:14" x14ac:dyDescent="0.25">
      <c r="A159" t="s">
        <v>583</v>
      </c>
      <c r="B159" s="277">
        <v>526438.43755311705</v>
      </c>
      <c r="C159" s="277">
        <v>573936.88752716198</v>
      </c>
      <c r="D159" s="277">
        <v>536870.17036922602</v>
      </c>
      <c r="E159" s="277">
        <v>585074.22515072604</v>
      </c>
      <c r="F159" s="277">
        <v>558234.489300858</v>
      </c>
      <c r="G159" s="277">
        <v>592548.62274430995</v>
      </c>
      <c r="H159" s="277">
        <v>576134.67170423712</v>
      </c>
      <c r="K159" t="s">
        <v>583</v>
      </c>
      <c r="L159" s="255">
        <v>102507.13339367909</v>
      </c>
      <c r="M159" s="255">
        <v>4364.034139494368</v>
      </c>
      <c r="N159" s="255">
        <v>18582.17320508523</v>
      </c>
    </row>
    <row r="160" spans="1:14" x14ac:dyDescent="0.25">
      <c r="A160" t="s">
        <v>584</v>
      </c>
      <c r="B160" s="277">
        <v>12791487.21706653</v>
      </c>
      <c r="C160" s="277">
        <v>13002571.84433623</v>
      </c>
      <c r="D160" s="277">
        <v>13034952.935224161</v>
      </c>
      <c r="E160" s="277">
        <v>12105200.31452705</v>
      </c>
      <c r="F160" s="277">
        <v>12300401.66716481</v>
      </c>
      <c r="G160" s="277">
        <v>12641086.67049899</v>
      </c>
      <c r="H160" s="277">
        <v>14104325.436701579</v>
      </c>
      <c r="K160" t="s">
        <v>584</v>
      </c>
      <c r="L160" s="255">
        <v>1538917.2089241412</v>
      </c>
      <c r="M160" s="255">
        <v>-1575302.7740070391</v>
      </c>
      <c r="N160" s="255">
        <v>270026.20689138927</v>
      </c>
    </row>
    <row r="161" spans="1:14" x14ac:dyDescent="0.25">
      <c r="A161" t="s">
        <v>585</v>
      </c>
      <c r="B161" s="277">
        <v>1191549.0236412392</v>
      </c>
      <c r="C161" s="277">
        <v>1176912.374345581</v>
      </c>
      <c r="D161" s="277">
        <v>1282551.8239020789</v>
      </c>
      <c r="E161" s="277">
        <v>1355494.3571616341</v>
      </c>
      <c r="F161" s="277">
        <v>1258116.399094492</v>
      </c>
      <c r="G161" s="277">
        <v>1341447.8594497261</v>
      </c>
      <c r="H161" s="277">
        <v>1344005.1353302312</v>
      </c>
      <c r="K161" t="s">
        <v>585</v>
      </c>
      <c r="L161" s="255">
        <v>162604.27807382605</v>
      </c>
      <c r="M161" s="255">
        <v>-171765.1767277348</v>
      </c>
      <c r="N161" s="255">
        <v>30402.287600514894</v>
      </c>
    </row>
    <row r="162" spans="1:14" x14ac:dyDescent="0.25">
      <c r="A162" t="s">
        <v>570</v>
      </c>
      <c r="B162" s="277">
        <v>2822248.7668567658</v>
      </c>
      <c r="C162" s="277">
        <v>2889472.396867455</v>
      </c>
      <c r="D162" s="277">
        <v>3288857.4280144521</v>
      </c>
      <c r="E162" s="277">
        <v>3278687.781851464</v>
      </c>
      <c r="F162" s="277">
        <v>3288019.5351308817</v>
      </c>
      <c r="G162" s="277">
        <v>3379049.6285869032</v>
      </c>
      <c r="H162" s="277">
        <v>3278790.6614116635</v>
      </c>
      <c r="K162" t="s">
        <v>570</v>
      </c>
      <c r="L162" s="255">
        <v>551564.17344363895</v>
      </c>
      <c r="M162" s="255">
        <v>156327.66562174982</v>
      </c>
      <c r="N162" s="255">
        <v>109518.50349733778</v>
      </c>
    </row>
    <row r="163" spans="1:14" x14ac:dyDescent="0.25">
      <c r="A163" t="s">
        <v>586</v>
      </c>
      <c r="B163" s="277">
        <v>9347591.0535977483</v>
      </c>
      <c r="C163" s="277">
        <v>7972596.7565676495</v>
      </c>
      <c r="D163" s="277">
        <v>8130909.7432427406</v>
      </c>
      <c r="E163" s="277">
        <v>7895172.6208233899</v>
      </c>
      <c r="F163" s="277">
        <v>11471104.432833863</v>
      </c>
      <c r="G163" s="277">
        <v>10043020.737310478</v>
      </c>
      <c r="H163" s="277">
        <v>13074216.069283249</v>
      </c>
      <c r="K163" t="s">
        <v>586</v>
      </c>
      <c r="L163" s="255">
        <v>3982872.9844396613</v>
      </c>
      <c r="M163" s="255">
        <v>2290266.698847658</v>
      </c>
      <c r="N163" s="255">
        <v>427426.93494431314</v>
      </c>
    </row>
    <row r="164" spans="1:14" x14ac:dyDescent="0.25">
      <c r="A164" t="s">
        <v>587</v>
      </c>
      <c r="B164" s="277">
        <v>1429352.446386396</v>
      </c>
      <c r="C164" s="277">
        <v>1426532.1444314509</v>
      </c>
      <c r="D164" s="277">
        <v>1508152.5657474492</v>
      </c>
      <c r="E164" s="277">
        <v>1555383.691891016</v>
      </c>
      <c r="F164" s="277">
        <v>1702951.658125273</v>
      </c>
      <c r="G164" s="277">
        <v>1703135.3382374691</v>
      </c>
      <c r="H164" s="277">
        <v>1763108.7542214016</v>
      </c>
      <c r="K164" t="s">
        <v>587</v>
      </c>
      <c r="L164" s="255">
        <v>231346.7340855996</v>
      </c>
      <c r="M164" s="255">
        <v>43460.178935549571</v>
      </c>
      <c r="N164" s="255">
        <v>52962.621629942674</v>
      </c>
    </row>
    <row r="165" spans="1:14" x14ac:dyDescent="0.25">
      <c r="A165" t="s">
        <v>588</v>
      </c>
      <c r="B165" s="277">
        <v>364082.68799824198</v>
      </c>
      <c r="C165" s="277">
        <v>376895.26220030501</v>
      </c>
      <c r="D165" s="277">
        <v>375243.89418005</v>
      </c>
      <c r="E165" s="277">
        <v>432425.09527049703</v>
      </c>
      <c r="F165" s="277">
        <v>421506.91255989403</v>
      </c>
      <c r="G165" s="277">
        <v>398483.756993371</v>
      </c>
      <c r="H165" s="277">
        <v>398214.13066982594</v>
      </c>
      <c r="K165" t="s">
        <v>588</v>
      </c>
      <c r="L165" s="255">
        <v>49273.11325455975</v>
      </c>
      <c r="M165" s="255">
        <v>-6988.9302730023192</v>
      </c>
      <c r="N165" s="255">
        <v>12474.979373811564</v>
      </c>
    </row>
    <row r="166" spans="1:14" x14ac:dyDescent="0.25">
      <c r="A166" t="s">
        <v>589</v>
      </c>
      <c r="B166" s="277">
        <v>10565080.676020339</v>
      </c>
      <c r="C166" s="277">
        <v>11316179.777147951</v>
      </c>
      <c r="D166" s="277">
        <v>11820986.339370169</v>
      </c>
      <c r="E166" s="277">
        <v>11871216.703631161</v>
      </c>
      <c r="F166" s="277">
        <v>12387462.0873114</v>
      </c>
      <c r="G166" s="277">
        <v>12368277.155558009</v>
      </c>
      <c r="H166" s="277">
        <v>12998575.597208489</v>
      </c>
      <c r="K166" t="s">
        <v>589</v>
      </c>
      <c r="L166" s="255">
        <v>1735751.5223783622</v>
      </c>
      <c r="M166" s="255">
        <v>-2620956.5850710208</v>
      </c>
      <c r="N166" s="255">
        <v>277465.60659825883</v>
      </c>
    </row>
    <row r="167" spans="1:14" x14ac:dyDescent="0.25">
      <c r="A167" t="s">
        <v>590</v>
      </c>
      <c r="B167" s="277">
        <v>1697382.6166439261</v>
      </c>
      <c r="C167" s="277">
        <v>1907711.5161951999</v>
      </c>
      <c r="D167" s="277">
        <v>1789069.7575437399</v>
      </c>
      <c r="E167" s="277">
        <v>1829174.9868421352</v>
      </c>
      <c r="F167" s="277">
        <v>1840008.0865835729</v>
      </c>
      <c r="G167" s="277">
        <v>1956959.3697427111</v>
      </c>
      <c r="H167" s="277">
        <v>1958597.4428170817</v>
      </c>
      <c r="K167" t="s">
        <v>590</v>
      </c>
      <c r="L167" s="255">
        <v>620437.92629689991</v>
      </c>
      <c r="M167" s="255">
        <v>723782.74902704696</v>
      </c>
      <c r="N167" s="255">
        <v>104968.58340013179</v>
      </c>
    </row>
    <row r="168" spans="1:14" x14ac:dyDescent="0.25">
      <c r="A168" t="s">
        <v>591</v>
      </c>
      <c r="B168" s="277">
        <v>2324178.0718798302</v>
      </c>
      <c r="C168" s="277">
        <v>2266421.631896534</v>
      </c>
      <c r="D168" s="277">
        <v>2223250.1053471882</v>
      </c>
      <c r="E168" s="277">
        <v>2322101.2444795016</v>
      </c>
      <c r="F168" s="277">
        <v>2493860.5663226303</v>
      </c>
      <c r="G168" s="277">
        <v>2468443.3500612099</v>
      </c>
      <c r="H168" s="277">
        <v>2640707.1996830506</v>
      </c>
      <c r="K168" t="s">
        <v>591</v>
      </c>
      <c r="L168" s="255">
        <v>1090132.5075851814</v>
      </c>
      <c r="M168" s="255">
        <v>984061.33388913341</v>
      </c>
      <c r="N168" s="255">
        <v>139917.18036736298</v>
      </c>
    </row>
    <row r="169" spans="1:14" x14ac:dyDescent="0.25">
      <c r="A169" t="s">
        <v>592</v>
      </c>
      <c r="B169" s="277">
        <v>1241273.044395505</v>
      </c>
      <c r="C169" s="277">
        <v>1297633.1513141489</v>
      </c>
      <c r="D169" s="277">
        <v>1336092.4076702381</v>
      </c>
      <c r="E169" s="277">
        <v>1311719.843222471</v>
      </c>
      <c r="F169" s="277">
        <v>1431433.6116217261</v>
      </c>
      <c r="G169" s="277">
        <v>1358895.0637182388</v>
      </c>
      <c r="H169" s="277">
        <v>1408023.8568017541</v>
      </c>
      <c r="K169" t="s">
        <v>592</v>
      </c>
      <c r="L169" s="255">
        <v>208903.98791619454</v>
      </c>
      <c r="M169" s="255">
        <v>46736.581554939272</v>
      </c>
      <c r="N169" s="255">
        <v>44789.631196250586</v>
      </c>
    </row>
    <row r="170" spans="1:14" x14ac:dyDescent="0.25">
      <c r="A170" t="s">
        <v>593</v>
      </c>
      <c r="B170" s="277">
        <v>2912747.3268504506</v>
      </c>
      <c r="C170" s="277">
        <v>2313501.7787149702</v>
      </c>
      <c r="D170" s="277">
        <v>2380149.2677420001</v>
      </c>
      <c r="E170" s="277">
        <v>2488031.2374645602</v>
      </c>
      <c r="F170" s="277">
        <v>2841169.2845799699</v>
      </c>
      <c r="G170" s="277">
        <v>4456409.68269959</v>
      </c>
      <c r="H170" s="277">
        <v>2268998.8055911595</v>
      </c>
      <c r="K170" t="s">
        <v>593</v>
      </c>
      <c r="L170" s="255">
        <v>1306661.9174293843</v>
      </c>
      <c r="M170" s="255">
        <v>1146512.546385298</v>
      </c>
      <c r="N170" s="255">
        <v>71134.704393948545</v>
      </c>
    </row>
    <row r="171" spans="1:14" x14ac:dyDescent="0.25">
      <c r="A171" t="s">
        <v>594</v>
      </c>
      <c r="B171" s="277">
        <v>32058473.386473298</v>
      </c>
      <c r="C171" s="277">
        <v>33311488.756338898</v>
      </c>
      <c r="D171" s="277">
        <v>31253483.089204904</v>
      </c>
      <c r="E171" s="277">
        <v>31436517.163623996</v>
      </c>
      <c r="F171" s="277">
        <v>36954518.552153997</v>
      </c>
      <c r="G171" s="277">
        <v>34756645.880018905</v>
      </c>
      <c r="H171" s="277">
        <v>35820989.091486186</v>
      </c>
      <c r="K171" t="s">
        <v>594</v>
      </c>
      <c r="L171" s="255">
        <v>21928708.7496843</v>
      </c>
      <c r="M171" s="255">
        <v>12901528.744240295</v>
      </c>
      <c r="N171" s="255">
        <v>1086769.1856897748</v>
      </c>
    </row>
    <row r="172" spans="1:14" x14ac:dyDescent="0.25">
      <c r="A172" t="s">
        <v>595</v>
      </c>
      <c r="B172" s="277">
        <v>1308389.554304569</v>
      </c>
      <c r="C172" s="277">
        <v>1383481.344177414</v>
      </c>
      <c r="D172" s="277">
        <v>1600634.4560261117</v>
      </c>
      <c r="E172" s="277">
        <v>1502728.6299858131</v>
      </c>
      <c r="F172" s="277">
        <v>1551637.770463407</v>
      </c>
      <c r="G172" s="277">
        <v>1540208.0253863581</v>
      </c>
      <c r="H172" s="277">
        <v>1690872.0521554907</v>
      </c>
      <c r="K172" t="s">
        <v>595</v>
      </c>
      <c r="L172" s="255">
        <v>214005.38784937805</v>
      </c>
      <c r="M172" s="255">
        <v>-25313.75669174135</v>
      </c>
      <c r="N172" s="255">
        <v>48165.886079167336</v>
      </c>
    </row>
    <row r="173" spans="1:14" x14ac:dyDescent="0.25">
      <c r="A173" t="s">
        <v>596</v>
      </c>
      <c r="B173" s="277">
        <v>1344308.3296194512</v>
      </c>
      <c r="C173" s="277">
        <v>1364794.8997408662</v>
      </c>
      <c r="D173" s="277">
        <v>1459339.117598739</v>
      </c>
      <c r="E173" s="277">
        <v>1503961.7576960518</v>
      </c>
      <c r="F173" s="277">
        <v>1511835.5373591487</v>
      </c>
      <c r="G173" s="277">
        <v>1573662.6805213043</v>
      </c>
      <c r="H173" s="277">
        <v>1551434.8683554498</v>
      </c>
      <c r="K173" t="s">
        <v>596</v>
      </c>
      <c r="L173" s="255">
        <v>198956.04879722797</v>
      </c>
      <c r="M173" s="255">
        <v>28441.015849261661</v>
      </c>
      <c r="N173" s="255">
        <v>48169.87898324144</v>
      </c>
    </row>
    <row r="174" spans="1:14" x14ac:dyDescent="0.25">
      <c r="A174" t="s">
        <v>597</v>
      </c>
      <c r="B174" s="277">
        <v>1590091.1411587831</v>
      </c>
      <c r="C174" s="277">
        <v>1687488.6819114601</v>
      </c>
      <c r="D174" s="277">
        <v>1644838.6419787079</v>
      </c>
      <c r="E174" s="277">
        <v>1998229.051381029</v>
      </c>
      <c r="F174" s="277">
        <v>1861214.1447416698</v>
      </c>
      <c r="G174" s="277">
        <v>2048862.3079460629</v>
      </c>
      <c r="H174" s="277">
        <v>2036978.9814556378</v>
      </c>
      <c r="K174" t="s">
        <v>597</v>
      </c>
      <c r="L174" s="255">
        <v>324293.08775602706</v>
      </c>
      <c r="M174" s="255">
        <v>17527.6691612344</v>
      </c>
      <c r="N174" s="255">
        <v>24082.314453728559</v>
      </c>
    </row>
    <row r="175" spans="1:14" x14ac:dyDescent="0.25">
      <c r="A175" t="s">
        <v>598</v>
      </c>
      <c r="B175" s="277">
        <v>363747.20475075895</v>
      </c>
      <c r="C175" s="277">
        <v>366413.28083121299</v>
      </c>
      <c r="D175" s="277">
        <v>394002.04823039501</v>
      </c>
      <c r="E175" s="277">
        <v>409404.97676866897</v>
      </c>
      <c r="F175" s="277">
        <v>437523.97089188104</v>
      </c>
      <c r="G175" s="277">
        <v>392521.02325129503</v>
      </c>
      <c r="H175" s="277">
        <v>427910.274970203</v>
      </c>
      <c r="K175" t="s">
        <v>598</v>
      </c>
      <c r="L175" s="255">
        <v>74150.792966134381</v>
      </c>
      <c r="M175" s="255">
        <v>17370.159883889646</v>
      </c>
      <c r="N175" s="255">
        <v>13258.842733445959</v>
      </c>
    </row>
    <row r="176" spans="1:14" x14ac:dyDescent="0.25">
      <c r="A176" t="s">
        <v>599</v>
      </c>
      <c r="B176" s="277">
        <v>153499.462985121</v>
      </c>
      <c r="C176" s="277">
        <v>177312.195487686</v>
      </c>
      <c r="D176" s="277">
        <v>165957.08013796899</v>
      </c>
      <c r="E176" s="277">
        <v>167507.75083470799</v>
      </c>
      <c r="F176" s="277">
        <v>173203.008221775</v>
      </c>
      <c r="G176" s="277">
        <v>213686.01476469001</v>
      </c>
      <c r="H176" s="277">
        <v>190589.89989706798</v>
      </c>
      <c r="K176" t="s">
        <v>599</v>
      </c>
      <c r="L176" s="255">
        <v>20865.795489458775</v>
      </c>
      <c r="M176" s="255">
        <v>-6392.8298930440651</v>
      </c>
      <c r="N176" s="255">
        <v>5625.6268063859898</v>
      </c>
    </row>
    <row r="177" spans="1:14" x14ac:dyDescent="0.25">
      <c r="A177" t="s">
        <v>600</v>
      </c>
      <c r="B177" s="277">
        <v>2329253.4460462201</v>
      </c>
      <c r="C177" s="277">
        <v>2422927.1047423207</v>
      </c>
      <c r="D177" s="277">
        <v>2072435.97554695</v>
      </c>
      <c r="E177" s="277">
        <v>2581078.5814993498</v>
      </c>
      <c r="F177" s="277">
        <v>2483048.3010545401</v>
      </c>
      <c r="G177" s="277">
        <v>2596927.9382435996</v>
      </c>
      <c r="H177" s="277">
        <v>2694338.0094166696</v>
      </c>
      <c r="K177" t="s">
        <v>600</v>
      </c>
      <c r="L177" s="255">
        <v>1659559.9964928387</v>
      </c>
      <c r="M177" s="255">
        <v>1405425.4708616736</v>
      </c>
      <c r="N177" s="255">
        <v>161157.21659371018</v>
      </c>
    </row>
    <row r="178" spans="1:14" x14ac:dyDescent="0.25">
      <c r="A178" t="s">
        <v>601</v>
      </c>
      <c r="B178" s="277">
        <v>5215156.3009939976</v>
      </c>
      <c r="C178" s="277">
        <v>4071025.8297641985</v>
      </c>
      <c r="D178" s="277">
        <v>3511314.3759634048</v>
      </c>
      <c r="E178" s="277">
        <v>5907534.6733354302</v>
      </c>
      <c r="F178" s="277">
        <v>7258946.8093013205</v>
      </c>
      <c r="G178" s="277">
        <v>6375939.1765753198</v>
      </c>
      <c r="H178" s="277">
        <v>6173851.6046343166</v>
      </c>
      <c r="K178" t="s">
        <v>601</v>
      </c>
      <c r="L178" s="255">
        <v>7654914.7704189932</v>
      </c>
      <c r="M178" s="255">
        <v>4784210.7812276948</v>
      </c>
      <c r="N178" s="255">
        <v>505609.3392033854</v>
      </c>
    </row>
    <row r="179" spans="1:14" x14ac:dyDescent="0.25">
      <c r="A179" t="s">
        <v>602</v>
      </c>
      <c r="B179" s="277">
        <v>866619.98156601796</v>
      </c>
      <c r="C179" s="277">
        <v>913172.06318498205</v>
      </c>
      <c r="D179" s="277">
        <v>920538.62490529101</v>
      </c>
      <c r="E179" s="277">
        <v>1014619.807582566</v>
      </c>
      <c r="F179" s="277">
        <v>958437.83546108799</v>
      </c>
      <c r="G179" s="277">
        <v>1020727.512429669</v>
      </c>
      <c r="H179" s="277">
        <v>1034544.7390888131</v>
      </c>
      <c r="K179" t="s">
        <v>602</v>
      </c>
      <c r="L179" s="255">
        <v>136796.91892374505</v>
      </c>
      <c r="M179" s="255">
        <v>-14843.821544978302</v>
      </c>
      <c r="N179" s="255">
        <v>30742.494520762146</v>
      </c>
    </row>
    <row r="180" spans="1:14" x14ac:dyDescent="0.25">
      <c r="A180" t="s">
        <v>603</v>
      </c>
      <c r="B180" s="277">
        <v>910754.02230866195</v>
      </c>
      <c r="C180" s="277">
        <v>912553.75733804307</v>
      </c>
      <c r="D180" s="277">
        <v>909742.21402398893</v>
      </c>
      <c r="E180" s="277">
        <v>939941.67530307092</v>
      </c>
      <c r="F180" s="277">
        <v>917080.60738319601</v>
      </c>
      <c r="G180" s="277">
        <v>864079.18976278906</v>
      </c>
      <c r="H180" s="277">
        <v>876677.56651012902</v>
      </c>
      <c r="K180" t="s">
        <v>603</v>
      </c>
      <c r="L180" s="255">
        <v>178035.92168793915</v>
      </c>
      <c r="M180" s="255">
        <v>-39319.453506023827</v>
      </c>
      <c r="N180" s="255">
        <v>23963.563874108841</v>
      </c>
    </row>
    <row r="181" spans="1:14" x14ac:dyDescent="0.25">
      <c r="A181" t="s">
        <v>604</v>
      </c>
      <c r="B181" s="277">
        <v>799240.2417306311</v>
      </c>
      <c r="C181" s="277">
        <v>797545.240463892</v>
      </c>
      <c r="D181" s="277">
        <v>918737.91971137293</v>
      </c>
      <c r="E181" s="277">
        <v>1004562.191682611</v>
      </c>
      <c r="F181" s="277">
        <v>928594.51799684705</v>
      </c>
      <c r="G181" s="277">
        <v>924131.39697817992</v>
      </c>
      <c r="H181" s="277">
        <v>905200.66446585604</v>
      </c>
      <c r="K181" t="s">
        <v>604</v>
      </c>
      <c r="L181" s="255">
        <v>176127.38929793113</v>
      </c>
      <c r="M181" s="255">
        <v>46773.285789936781</v>
      </c>
      <c r="N181" s="255">
        <v>31991.718237156318</v>
      </c>
    </row>
    <row r="182" spans="1:14" x14ac:dyDescent="0.25">
      <c r="A182" t="s">
        <v>605</v>
      </c>
      <c r="B182" s="277">
        <v>646768.66711758496</v>
      </c>
      <c r="C182" s="277">
        <v>676061.31917381403</v>
      </c>
      <c r="D182" s="277">
        <v>706636.30840098497</v>
      </c>
      <c r="E182" s="277">
        <v>758109.58666905598</v>
      </c>
      <c r="F182" s="277">
        <v>732143.320898709</v>
      </c>
      <c r="G182" s="277">
        <v>737756.44054157299</v>
      </c>
      <c r="H182" s="277">
        <v>772811.14881508588</v>
      </c>
      <c r="K182" t="s">
        <v>605</v>
      </c>
      <c r="L182" s="255">
        <v>129999.90908511321</v>
      </c>
      <c r="M182" s="255">
        <v>-1966.0211820188852</v>
      </c>
      <c r="N182" s="255">
        <v>25225.799402291021</v>
      </c>
    </row>
    <row r="183" spans="1:14" x14ac:dyDescent="0.25">
      <c r="A183" t="s">
        <v>608</v>
      </c>
      <c r="B183" s="277">
        <v>2165458.4237161698</v>
      </c>
      <c r="C183" s="277">
        <v>2321396.1031299881</v>
      </c>
      <c r="D183" s="277">
        <v>2168514.8685260126</v>
      </c>
      <c r="E183" s="277">
        <v>2184155.7917032996</v>
      </c>
      <c r="F183" s="277">
        <v>2545909.5245983126</v>
      </c>
      <c r="G183" s="277">
        <v>2401411.6142736473</v>
      </c>
      <c r="H183" s="277">
        <v>2457663.1161252139</v>
      </c>
      <c r="K183" t="s">
        <v>608</v>
      </c>
      <c r="L183" s="255">
        <v>766296.11409603129</v>
      </c>
      <c r="M183" s="255">
        <v>696173.62695914262</v>
      </c>
      <c r="N183" s="255">
        <v>113885.15337022691</v>
      </c>
    </row>
    <row r="184" spans="1:14" x14ac:dyDescent="0.25">
      <c r="A184" t="s">
        <v>609</v>
      </c>
      <c r="B184" s="277">
        <v>7203362.8152554203</v>
      </c>
      <c r="C184" s="277">
        <v>7352407.8956927992</v>
      </c>
      <c r="D184" s="277">
        <v>7734467.4493981898</v>
      </c>
      <c r="E184" s="277">
        <v>8162059.8303357493</v>
      </c>
      <c r="F184" s="277">
        <v>7929432.7606983008</v>
      </c>
      <c r="G184" s="277">
        <v>8086094.8720848598</v>
      </c>
      <c r="H184" s="277">
        <v>8165284.9537729099</v>
      </c>
      <c r="K184" t="s">
        <v>609</v>
      </c>
      <c r="L184" s="255">
        <v>1093246.1973368037</v>
      </c>
      <c r="M184" s="255">
        <v>-598237.56547694514</v>
      </c>
      <c r="N184" s="255">
        <v>227578.50253370288</v>
      </c>
    </row>
    <row r="185" spans="1:14" x14ac:dyDescent="0.25">
      <c r="A185" t="s">
        <v>610</v>
      </c>
      <c r="B185" s="277">
        <v>1349994.4897465501</v>
      </c>
      <c r="C185" s="277">
        <v>1303234.3076156329</v>
      </c>
      <c r="D185" s="277">
        <v>1424089.8297003049</v>
      </c>
      <c r="E185" s="277">
        <v>1471423.372275111</v>
      </c>
      <c r="F185" s="277">
        <v>1476677.3416403909</v>
      </c>
      <c r="G185" s="277">
        <v>1421802.9863394571</v>
      </c>
      <c r="H185" s="277">
        <v>1503360.5403671861</v>
      </c>
      <c r="K185" t="s">
        <v>610</v>
      </c>
      <c r="L185" s="255">
        <v>244336.40077223847</v>
      </c>
      <c r="M185" s="255">
        <v>297714.64948585903</v>
      </c>
      <c r="N185" s="255">
        <v>64800.469540409249</v>
      </c>
    </row>
    <row r="186" spans="1:14" x14ac:dyDescent="0.25">
      <c r="A186" t="s">
        <v>611</v>
      </c>
      <c r="B186" s="277">
        <v>4909859.0869058929</v>
      </c>
      <c r="C186" s="277">
        <v>5127292.4103295403</v>
      </c>
      <c r="D186" s="277">
        <v>5359755.2516369168</v>
      </c>
      <c r="E186" s="277">
        <v>5585992.1777883237</v>
      </c>
      <c r="F186" s="277">
        <v>5603173.5959352683</v>
      </c>
      <c r="G186" s="277">
        <v>5648773.4126704866</v>
      </c>
      <c r="H186" s="277">
        <v>5881042.5904672462</v>
      </c>
      <c r="K186" t="s">
        <v>611</v>
      </c>
      <c r="L186" s="255">
        <v>818960.58528275206</v>
      </c>
      <c r="M186" s="255">
        <v>216804.77286337595</v>
      </c>
      <c r="N186" s="255">
        <v>192524.68969684403</v>
      </c>
    </row>
    <row r="187" spans="1:14" x14ac:dyDescent="0.25">
      <c r="A187" t="s">
        <v>606</v>
      </c>
      <c r="B187" s="277">
        <v>1119087.7284219679</v>
      </c>
      <c r="C187" s="277">
        <v>1281480.9040545649</v>
      </c>
      <c r="D187" s="277">
        <v>1356689.5174204081</v>
      </c>
      <c r="E187" s="277">
        <v>1472153.082251302</v>
      </c>
      <c r="F187" s="277">
        <v>1459397.5358455372</v>
      </c>
      <c r="G187" s="277">
        <v>1495585.8659761029</v>
      </c>
      <c r="H187" s="277">
        <v>1457202.6121876971</v>
      </c>
      <c r="K187" t="s">
        <v>606</v>
      </c>
      <c r="L187" s="255">
        <v>204896.17423618544</v>
      </c>
      <c r="M187" s="255">
        <v>-36378.829671748739</v>
      </c>
      <c r="N187" s="255">
        <v>41315.928656459473</v>
      </c>
    </row>
    <row r="188" spans="1:14" x14ac:dyDescent="0.25">
      <c r="A188" t="s">
        <v>612</v>
      </c>
      <c r="B188" s="277">
        <v>1826894.914440321</v>
      </c>
      <c r="C188" s="277">
        <v>1842009.9870493789</v>
      </c>
      <c r="D188" s="277">
        <v>1946385.4660104618</v>
      </c>
      <c r="E188" s="277">
        <v>1883770.292617653</v>
      </c>
      <c r="F188" s="277">
        <v>1984417.8073557471</v>
      </c>
      <c r="G188" s="277">
        <v>1898412.8325615148</v>
      </c>
      <c r="H188" s="277">
        <v>1948729.3484212558</v>
      </c>
      <c r="K188" t="s">
        <v>612</v>
      </c>
      <c r="L188" s="255">
        <v>340595.75282006513</v>
      </c>
      <c r="M188" s="255">
        <v>25866.282875698409</v>
      </c>
      <c r="N188" s="255">
        <v>59142.434899645988</v>
      </c>
    </row>
    <row r="189" spans="1:14" x14ac:dyDescent="0.25">
      <c r="A189" t="s">
        <v>613</v>
      </c>
      <c r="B189" s="277">
        <v>97812373.685788855</v>
      </c>
      <c r="C189" s="277">
        <v>101649670.91513062</v>
      </c>
      <c r="D189" s="277">
        <v>98703734.891623929</v>
      </c>
      <c r="E189" s="277">
        <v>104405584.34017122</v>
      </c>
      <c r="F189" s="277">
        <v>111381375.59275091</v>
      </c>
      <c r="G189" s="277">
        <v>107828046.87045631</v>
      </c>
      <c r="H189" s="277">
        <v>106409921.57468076</v>
      </c>
      <c r="K189" t="s">
        <v>613</v>
      </c>
      <c r="L189" s="255">
        <v>28884605.825270385</v>
      </c>
      <c r="M189" s="255">
        <v>-5581304.6319584362</v>
      </c>
      <c r="N189" s="255">
        <v>1259623.0651280074</v>
      </c>
    </row>
    <row r="190" spans="1:14" x14ac:dyDescent="0.25">
      <c r="A190" t="s">
        <v>614</v>
      </c>
      <c r="B190" s="277">
        <v>3681011.4807263017</v>
      </c>
      <c r="C190" s="277">
        <v>3248823.6688678004</v>
      </c>
      <c r="D190" s="277">
        <v>2145743.0718412995</v>
      </c>
      <c r="E190" s="277">
        <v>2970628.1762691615</v>
      </c>
      <c r="F190" s="277">
        <v>3158263.7753938707</v>
      </c>
      <c r="G190" s="277">
        <v>3247111.7424071804</v>
      </c>
      <c r="H190" s="277">
        <v>3953696.755446732</v>
      </c>
      <c r="K190" t="s">
        <v>614</v>
      </c>
      <c r="L190" s="255">
        <v>8352667.1526033077</v>
      </c>
      <c r="M190" s="255">
        <v>2639141.7923966944</v>
      </c>
      <c r="N190" s="255">
        <v>309520.62894903612</v>
      </c>
    </row>
    <row r="191" spans="1:14" x14ac:dyDescent="0.25">
      <c r="A191" t="s">
        <v>607</v>
      </c>
      <c r="B191" s="277">
        <v>8253013.9218225908</v>
      </c>
      <c r="C191" s="277">
        <v>8305714.4742681701</v>
      </c>
      <c r="D191" s="277">
        <v>8324754.0542598506</v>
      </c>
      <c r="E191" s="277">
        <v>8220316.2889082208</v>
      </c>
      <c r="F191" s="277">
        <v>9272952.7601749506</v>
      </c>
      <c r="G191" s="277">
        <v>9089061.3331021704</v>
      </c>
      <c r="H191" s="277">
        <v>9398771.7185268607</v>
      </c>
      <c r="K191" t="s">
        <v>607</v>
      </c>
      <c r="L191" s="255">
        <v>3088240.6240401417</v>
      </c>
      <c r="M191" s="255">
        <v>2652826.4802182657</v>
      </c>
      <c r="N191" s="255">
        <v>450005.54766514245</v>
      </c>
    </row>
    <row r="192" spans="1:14" x14ac:dyDescent="0.25">
      <c r="A192" t="s">
        <v>615</v>
      </c>
      <c r="B192" s="277">
        <v>57599437.094683588</v>
      </c>
      <c r="C192" s="277">
        <v>60841169.60904073</v>
      </c>
      <c r="D192" s="277">
        <v>59126934.275719441</v>
      </c>
      <c r="E192" s="277">
        <v>58089402.566499688</v>
      </c>
      <c r="F192" s="277">
        <v>67256765.208055869</v>
      </c>
      <c r="G192" s="277">
        <v>68090197.013648629</v>
      </c>
      <c r="H192" s="277">
        <v>74037711.141491994</v>
      </c>
      <c r="K192" t="s">
        <v>615</v>
      </c>
      <c r="L192" s="255">
        <v>18856172.680954404</v>
      </c>
      <c r="M192" s="255">
        <v>7411539.8735236432</v>
      </c>
      <c r="N192" s="255">
        <v>1193373.8302731821</v>
      </c>
    </row>
    <row r="193" spans="1:14" x14ac:dyDescent="0.25">
      <c r="A193" t="s">
        <v>616</v>
      </c>
      <c r="B193" s="277">
        <v>2985311.860704279</v>
      </c>
      <c r="C193" s="277">
        <v>3135408.4006574829</v>
      </c>
      <c r="D193" s="277">
        <v>3327565.9249212123</v>
      </c>
      <c r="E193" s="277">
        <v>3502090.5120136887</v>
      </c>
      <c r="F193" s="277">
        <v>3531488.3717142767</v>
      </c>
      <c r="G193" s="277">
        <v>3586351.2230098289</v>
      </c>
      <c r="H193" s="277">
        <v>3596792.378645848</v>
      </c>
      <c r="K193" t="s">
        <v>616</v>
      </c>
      <c r="L193" s="255">
        <v>603165.99241770327</v>
      </c>
      <c r="M193" s="255">
        <v>318168.5314591421</v>
      </c>
      <c r="N193" s="255">
        <v>126028.91881125586</v>
      </c>
    </row>
    <row r="194" spans="1:14" x14ac:dyDescent="0.25">
      <c r="A194" t="s">
        <v>617</v>
      </c>
      <c r="B194" s="277">
        <v>18190275.423528861</v>
      </c>
      <c r="C194" s="277">
        <v>18140433.189094592</v>
      </c>
      <c r="D194" s="277">
        <v>18802070.69165672</v>
      </c>
      <c r="E194" s="277">
        <v>18529296.126769979</v>
      </c>
      <c r="F194" s="277">
        <v>18674347.07224191</v>
      </c>
      <c r="G194" s="277">
        <v>17977354.83926025</v>
      </c>
      <c r="H194" s="277">
        <v>18624376.89250014</v>
      </c>
      <c r="K194" t="s">
        <v>617</v>
      </c>
      <c r="L194" s="255">
        <v>2348391.6917128908</v>
      </c>
      <c r="M194" s="255">
        <v>-3793464.5855059945</v>
      </c>
      <c r="N194" s="255">
        <v>421437.07489126071</v>
      </c>
    </row>
    <row r="195" spans="1:14" x14ac:dyDescent="0.25">
      <c r="A195" t="s">
        <v>618</v>
      </c>
      <c r="B195" s="277">
        <v>424052.67389243899</v>
      </c>
      <c r="C195" s="277">
        <v>423517.14042814996</v>
      </c>
      <c r="D195" s="277">
        <v>446337.61038094398</v>
      </c>
      <c r="E195" s="277">
        <v>462260.46412204002</v>
      </c>
      <c r="F195" s="277">
        <v>495489.115344538</v>
      </c>
      <c r="G195" s="277">
        <v>407319.78230542201</v>
      </c>
      <c r="H195" s="277">
        <v>417349.07181372901</v>
      </c>
      <c r="K195" t="s">
        <v>618</v>
      </c>
      <c r="L195" s="255">
        <v>64824.92719986166</v>
      </c>
      <c r="M195" s="255">
        <v>-21078.86599170402</v>
      </c>
      <c r="N195" s="255">
        <v>11988.565494738661</v>
      </c>
    </row>
    <row r="196" spans="1:14" x14ac:dyDescent="0.25">
      <c r="A196" t="s">
        <v>619</v>
      </c>
      <c r="B196" s="277">
        <v>273258.80961320299</v>
      </c>
      <c r="C196" s="277">
        <v>284309.31257549999</v>
      </c>
      <c r="D196" s="277">
        <v>263020.19858680101</v>
      </c>
      <c r="E196" s="277">
        <v>278609.79489694803</v>
      </c>
      <c r="F196" s="277">
        <v>273605.79638209601</v>
      </c>
      <c r="G196" s="277">
        <v>277964.56458378199</v>
      </c>
      <c r="H196" s="277">
        <v>281922.493809145</v>
      </c>
      <c r="K196" t="s">
        <v>619</v>
      </c>
      <c r="L196" s="255">
        <v>34236.112861048117</v>
      </c>
      <c r="M196" s="255">
        <v>-31133.646884089081</v>
      </c>
      <c r="N196" s="255">
        <v>7296.9052569664618</v>
      </c>
    </row>
    <row r="197" spans="1:14" x14ac:dyDescent="0.25">
      <c r="A197" t="s">
        <v>620</v>
      </c>
      <c r="B197" s="277">
        <v>3388193.817606647</v>
      </c>
      <c r="C197" s="277">
        <v>3779552.6411378649</v>
      </c>
      <c r="D197" s="277">
        <v>3999175.7795843487</v>
      </c>
      <c r="E197" s="277">
        <v>4200241.7963482514</v>
      </c>
      <c r="F197" s="277">
        <v>4262802.7814916112</v>
      </c>
      <c r="G197" s="277">
        <v>3922802.8079514029</v>
      </c>
      <c r="H197" s="277">
        <v>4125354.2096692165</v>
      </c>
      <c r="K197" t="s">
        <v>620</v>
      </c>
      <c r="L197" s="255">
        <v>625326.82761386118</v>
      </c>
      <c r="M197" s="255">
        <v>190043.1747494525</v>
      </c>
      <c r="N197" s="255">
        <v>119943.06537847765</v>
      </c>
    </row>
    <row r="198" spans="1:14" x14ac:dyDescent="0.25">
      <c r="A198" t="s">
        <v>621</v>
      </c>
      <c r="B198" s="277">
        <v>79379891.996168599</v>
      </c>
      <c r="C198" s="277">
        <v>82243226.998903409</v>
      </c>
      <c r="D198" s="277">
        <v>79486117.25780642</v>
      </c>
      <c r="E198" s="277">
        <v>87485207.823353797</v>
      </c>
      <c r="F198" s="277">
        <v>89716974.372981101</v>
      </c>
      <c r="G198" s="277">
        <v>90335861.67818369</v>
      </c>
      <c r="H198" s="277">
        <v>96857778.590185702</v>
      </c>
      <c r="K198" t="s">
        <v>621</v>
      </c>
      <c r="L198" s="255">
        <v>31598148.271482915</v>
      </c>
      <c r="M198" s="255">
        <v>12484410.324468672</v>
      </c>
      <c r="N198" s="255">
        <v>1842824.2950440422</v>
      </c>
    </row>
    <row r="199" spans="1:14" x14ac:dyDescent="0.25">
      <c r="A199" t="s">
        <v>622</v>
      </c>
      <c r="B199" s="277">
        <v>852925.43741246103</v>
      </c>
      <c r="C199" s="277">
        <v>847941.38277429703</v>
      </c>
      <c r="D199" s="277">
        <v>872024.190321567</v>
      </c>
      <c r="E199" s="277">
        <v>1005800.440101353</v>
      </c>
      <c r="F199" s="277">
        <v>984676.40742587298</v>
      </c>
      <c r="G199" s="277">
        <v>1093593.3708133451</v>
      </c>
      <c r="H199" s="277">
        <v>1023669.4903523908</v>
      </c>
      <c r="K199" t="s">
        <v>622</v>
      </c>
      <c r="L199" s="255">
        <v>104468.25006962061</v>
      </c>
      <c r="M199" s="255">
        <v>-60341.462463271397</v>
      </c>
      <c r="N199" s="255">
        <v>26668.94470404747</v>
      </c>
    </row>
    <row r="200" spans="1:14" x14ac:dyDescent="0.25">
      <c r="A200" t="s">
        <v>623</v>
      </c>
      <c r="B200" s="277">
        <v>25966976.488474481</v>
      </c>
      <c r="C200" s="277">
        <v>26699325.744120467</v>
      </c>
      <c r="D200" s="277">
        <v>26795847.94785215</v>
      </c>
      <c r="E200" s="277">
        <v>27630594.362064987</v>
      </c>
      <c r="F200" s="277">
        <v>31953120.633996792</v>
      </c>
      <c r="G200" s="277">
        <v>29721101.138366092</v>
      </c>
      <c r="H200" s="277">
        <v>30899859.071854204</v>
      </c>
      <c r="K200" t="s">
        <v>623</v>
      </c>
      <c r="L200" s="255">
        <v>7472619.4583790936</v>
      </c>
      <c r="M200" s="255">
        <v>4435012.7495856239</v>
      </c>
      <c r="N200" s="255">
        <v>482870.58348049788</v>
      </c>
    </row>
    <row r="201" spans="1:14" x14ac:dyDescent="0.25">
      <c r="A201" t="s">
        <v>624</v>
      </c>
      <c r="B201" s="277">
        <v>1223328.6728618429</v>
      </c>
      <c r="C201" s="277">
        <v>1296529.2836905869</v>
      </c>
      <c r="D201" s="277">
        <v>1342149.7866694771</v>
      </c>
      <c r="E201" s="277">
        <v>1397954.500014544</v>
      </c>
      <c r="F201" s="277">
        <v>1437352.7690046942</v>
      </c>
      <c r="G201" s="277">
        <v>1166840.2518071779</v>
      </c>
      <c r="H201" s="277">
        <v>1471827.5701136759</v>
      </c>
      <c r="K201" t="s">
        <v>624</v>
      </c>
      <c r="L201" s="255">
        <v>305005.12359144562</v>
      </c>
      <c r="M201" s="255">
        <v>233597.03793925111</v>
      </c>
      <c r="N201" s="255">
        <v>58048.433737773055</v>
      </c>
    </row>
    <row r="202" spans="1:14" x14ac:dyDescent="0.25">
      <c r="A202" t="s">
        <v>625</v>
      </c>
      <c r="B202" s="277">
        <v>536068.29537458695</v>
      </c>
      <c r="C202" s="277">
        <v>582884.14996289194</v>
      </c>
      <c r="D202" s="277">
        <v>621410.58929130505</v>
      </c>
      <c r="E202" s="277">
        <v>624165.58075076994</v>
      </c>
      <c r="F202" s="277">
        <v>630488.227336596</v>
      </c>
      <c r="G202" s="277">
        <v>574508.48791195499</v>
      </c>
      <c r="H202" s="277">
        <v>616843.51804627199</v>
      </c>
      <c r="K202" t="s">
        <v>625</v>
      </c>
      <c r="L202" s="255">
        <v>71077.725725551922</v>
      </c>
      <c r="M202" s="255">
        <v>-25347.578992078052</v>
      </c>
      <c r="N202" s="255">
        <v>17057.862289472119</v>
      </c>
    </row>
    <row r="203" spans="1:14" x14ac:dyDescent="0.25">
      <c r="A203" t="s">
        <v>626</v>
      </c>
      <c r="B203" s="277">
        <v>23813136.36907785</v>
      </c>
      <c r="C203" s="277">
        <v>24444704.37990728</v>
      </c>
      <c r="D203" s="277">
        <v>24494213.00430591</v>
      </c>
      <c r="E203" s="277">
        <v>25350690.339787021</v>
      </c>
      <c r="F203" s="277">
        <v>26996579.172032081</v>
      </c>
      <c r="G203" s="277">
        <v>27045692.01937753</v>
      </c>
      <c r="H203" s="277">
        <v>28784294.371837638</v>
      </c>
      <c r="K203" t="s">
        <v>626</v>
      </c>
      <c r="L203" s="255">
        <v>4617181.9267264614</v>
      </c>
      <c r="M203" s="255">
        <v>-2016212.3125646114</v>
      </c>
      <c r="N203" s="255">
        <v>755503.2888545891</v>
      </c>
    </row>
    <row r="204" spans="1:14" x14ac:dyDescent="0.25">
      <c r="A204" t="s">
        <v>627</v>
      </c>
      <c r="B204" s="277">
        <v>903185.62457932194</v>
      </c>
      <c r="C204" s="277">
        <v>928126.91796843498</v>
      </c>
      <c r="D204" s="277">
        <v>986517.09748503799</v>
      </c>
      <c r="E204" s="277">
        <v>1106389.0910372699</v>
      </c>
      <c r="F204" s="277">
        <v>1127972.4334876849</v>
      </c>
      <c r="G204" s="277">
        <v>1154740.3444880929</v>
      </c>
      <c r="H204" s="277">
        <v>1196045.639044767</v>
      </c>
      <c r="K204" t="s">
        <v>627</v>
      </c>
      <c r="L204" s="255">
        <v>200587.73155225508</v>
      </c>
      <c r="M204" s="255">
        <v>30535.947924684588</v>
      </c>
      <c r="N204" s="255">
        <v>39664.546808570434</v>
      </c>
    </row>
    <row r="205" spans="1:14" x14ac:dyDescent="0.25">
      <c r="A205" t="s">
        <v>628</v>
      </c>
      <c r="B205" s="277">
        <v>3666578.537365234</v>
      </c>
      <c r="C205" s="277">
        <v>3826393.2387997992</v>
      </c>
      <c r="D205" s="277">
        <v>3843823.8740437697</v>
      </c>
      <c r="E205" s="277">
        <v>4050716.0440330631</v>
      </c>
      <c r="F205" s="277">
        <v>4069450.7879679389</v>
      </c>
      <c r="G205" s="277">
        <v>4086189.1445073225</v>
      </c>
      <c r="H205" s="277">
        <v>4928483.3543723412</v>
      </c>
      <c r="K205" t="s">
        <v>628</v>
      </c>
      <c r="L205" s="255">
        <v>675200.94630210521</v>
      </c>
      <c r="M205" s="255">
        <v>12580.542048830539</v>
      </c>
      <c r="N205" s="255">
        <v>112232.80125993732</v>
      </c>
    </row>
    <row r="206" spans="1:14" x14ac:dyDescent="0.25">
      <c r="A206" t="s">
        <v>629</v>
      </c>
      <c r="B206" s="277">
        <v>7121284.1900034407</v>
      </c>
      <c r="C206" s="277">
        <v>7303039.1901306296</v>
      </c>
      <c r="D206" s="277">
        <v>7202280.9785706094</v>
      </c>
      <c r="E206" s="277">
        <v>7387403.5274687055</v>
      </c>
      <c r="F206" s="277">
        <v>7866617.1774896998</v>
      </c>
      <c r="G206" s="277">
        <v>7873659.2468472794</v>
      </c>
      <c r="H206" s="277">
        <v>8143338.3933646996</v>
      </c>
      <c r="K206" t="s">
        <v>629</v>
      </c>
      <c r="L206" s="255">
        <v>1582543.2574290088</v>
      </c>
      <c r="M206" s="255">
        <v>1329295.2079877499</v>
      </c>
      <c r="N206" s="255">
        <v>225178.18995389366</v>
      </c>
    </row>
    <row r="207" spans="1:14" x14ac:dyDescent="0.25">
      <c r="A207" t="s">
        <v>630</v>
      </c>
      <c r="B207" s="277">
        <v>988109.95985962707</v>
      </c>
      <c r="C207" s="277">
        <v>1025212.7024828839</v>
      </c>
      <c r="D207" s="277">
        <v>1178818.2166787889</v>
      </c>
      <c r="E207" s="277">
        <v>1382009.9418632861</v>
      </c>
      <c r="F207" s="277">
        <v>1403325.4744960701</v>
      </c>
      <c r="G207" s="277">
        <v>1382284.0084356871</v>
      </c>
      <c r="H207" s="277">
        <v>1462787.7295233144</v>
      </c>
      <c r="K207" t="s">
        <v>630</v>
      </c>
      <c r="L207" s="255">
        <v>226006.36931353682</v>
      </c>
      <c r="M207" s="255">
        <v>64665.776156614826</v>
      </c>
      <c r="N207" s="255">
        <v>47925.844948874481</v>
      </c>
    </row>
    <row r="208" spans="1:14" x14ac:dyDescent="0.25">
      <c r="A208" t="s">
        <v>631</v>
      </c>
      <c r="B208" s="277">
        <v>16317774.508731661</v>
      </c>
      <c r="C208" s="277">
        <v>16922273.441358589</v>
      </c>
      <c r="D208" s="277">
        <v>17791154.684914071</v>
      </c>
      <c r="E208" s="277">
        <v>17987297.156748608</v>
      </c>
      <c r="F208" s="277">
        <v>18113691.91151011</v>
      </c>
      <c r="G208" s="277">
        <v>18161588.20503509</v>
      </c>
      <c r="H208" s="277">
        <v>18597293.511532713</v>
      </c>
      <c r="K208" t="s">
        <v>631</v>
      </c>
      <c r="L208" s="255">
        <v>2878005.5569993472</v>
      </c>
      <c r="M208" s="255">
        <v>-1520714.3660775372</v>
      </c>
      <c r="N208" s="255">
        <v>555706.70937508927</v>
      </c>
    </row>
    <row r="209" spans="1:14" x14ac:dyDescent="0.25">
      <c r="A209" t="s">
        <v>632</v>
      </c>
      <c r="B209" s="277">
        <v>550280.99828460393</v>
      </c>
      <c r="C209" s="277">
        <v>591969.52530674892</v>
      </c>
      <c r="D209" s="277">
        <v>700709.01200906804</v>
      </c>
      <c r="E209" s="277">
        <v>686698.24383240705</v>
      </c>
      <c r="F209" s="277">
        <v>669082.27195284003</v>
      </c>
      <c r="G209" s="277">
        <v>636263.92839336791</v>
      </c>
      <c r="H209" s="277">
        <v>691784.367773665</v>
      </c>
      <c r="K209" t="s">
        <v>632</v>
      </c>
      <c r="L209" s="255">
        <v>74465.195315050165</v>
      </c>
      <c r="M209" s="255">
        <v>-72666.316720468909</v>
      </c>
      <c r="N209" s="255">
        <v>14840.054581642195</v>
      </c>
    </row>
    <row r="210" spans="1:14" x14ac:dyDescent="0.25">
      <c r="A210" t="s">
        <v>633</v>
      </c>
      <c r="B210" s="277">
        <v>1567388.3539885362</v>
      </c>
      <c r="C210" s="277">
        <v>1640718.494330233</v>
      </c>
      <c r="D210" s="277">
        <v>1702321.4219839587</v>
      </c>
      <c r="E210" s="277">
        <v>1702732.0506370498</v>
      </c>
      <c r="F210" s="277">
        <v>1841357.9653126949</v>
      </c>
      <c r="G210" s="277">
        <v>1707085.025466939</v>
      </c>
      <c r="H210" s="277">
        <v>1752022.0409216571</v>
      </c>
      <c r="K210" t="s">
        <v>633</v>
      </c>
      <c r="L210" s="255">
        <v>309774.05220363516</v>
      </c>
      <c r="M210" s="255">
        <v>156080.9887327344</v>
      </c>
      <c r="N210" s="255">
        <v>62581.920572466035</v>
      </c>
    </row>
    <row r="211" spans="1:14" x14ac:dyDescent="0.25">
      <c r="A211" t="s">
        <v>634</v>
      </c>
      <c r="B211" s="277">
        <v>1596821.6664922989</v>
      </c>
      <c r="C211" s="277">
        <v>1710485.4149349139</v>
      </c>
      <c r="D211" s="277">
        <v>1730931.843783905</v>
      </c>
      <c r="E211" s="277">
        <v>1709722.583106793</v>
      </c>
      <c r="F211" s="277">
        <v>1806470.6509736872</v>
      </c>
      <c r="G211" s="277">
        <v>2001249.7243405771</v>
      </c>
      <c r="H211" s="277">
        <v>1822221.319496105</v>
      </c>
      <c r="K211" t="s">
        <v>634</v>
      </c>
      <c r="L211" s="255">
        <v>266530.08847063419</v>
      </c>
      <c r="M211" s="255">
        <v>69783.278457363835</v>
      </c>
      <c r="N211" s="255">
        <v>56240.873342030842</v>
      </c>
    </row>
    <row r="212" spans="1:14" x14ac:dyDescent="0.25">
      <c r="A212" t="s">
        <v>635</v>
      </c>
      <c r="B212" s="277">
        <v>4672848.4535086919</v>
      </c>
      <c r="C212" s="277">
        <v>4709143.6243569003</v>
      </c>
      <c r="D212" s="277">
        <v>5000934.3687809203</v>
      </c>
      <c r="E212" s="277">
        <v>5334390.9116471</v>
      </c>
      <c r="F212" s="277">
        <v>5727243.4014022015</v>
      </c>
      <c r="G212" s="277">
        <v>5521246.6503638308</v>
      </c>
      <c r="H212" s="277">
        <v>5460119.5493167397</v>
      </c>
      <c r="K212" t="s">
        <v>635</v>
      </c>
      <c r="L212" s="255">
        <v>3853017.9050422614</v>
      </c>
      <c r="M212" s="255">
        <v>2654797.7422066894</v>
      </c>
      <c r="N212" s="255">
        <v>170567.33083597614</v>
      </c>
    </row>
    <row r="213" spans="1:14" x14ac:dyDescent="0.25">
      <c r="A213" t="s">
        <v>636</v>
      </c>
      <c r="B213" s="277">
        <v>30089330.698089112</v>
      </c>
      <c r="C213" s="277">
        <v>31137038.246192299</v>
      </c>
      <c r="D213" s="277">
        <v>31767094.716789402</v>
      </c>
      <c r="E213" s="277">
        <v>31943505.124552101</v>
      </c>
      <c r="F213" s="277">
        <v>32471066.712928995</v>
      </c>
      <c r="G213" s="277">
        <v>31118911.233944498</v>
      </c>
      <c r="H213" s="277">
        <v>32908026.1325045</v>
      </c>
      <c r="K213" t="s">
        <v>636</v>
      </c>
      <c r="L213" s="255">
        <v>3779651.3370426549</v>
      </c>
      <c r="M213" s="255">
        <v>-6286273.3241855111</v>
      </c>
      <c r="N213" s="255">
        <v>728138.18800434412</v>
      </c>
    </row>
    <row r="214" spans="1:14" x14ac:dyDescent="0.25">
      <c r="A214" t="s">
        <v>637</v>
      </c>
      <c r="B214" s="277">
        <v>9703226.3651220612</v>
      </c>
      <c r="C214" s="277">
        <v>9647488.6086583193</v>
      </c>
      <c r="D214" s="277">
        <v>9760784.3402365502</v>
      </c>
      <c r="E214" s="277">
        <v>10002893.998847339</v>
      </c>
      <c r="F214" s="277">
        <v>10045566.396271259</v>
      </c>
      <c r="G214" s="277">
        <v>10981591.136049574</v>
      </c>
      <c r="H214" s="277">
        <v>9842426.9072744306</v>
      </c>
      <c r="K214" t="s">
        <v>637</v>
      </c>
      <c r="L214" s="255">
        <v>1379264.0285342326</v>
      </c>
      <c r="M214" s="255">
        <v>-380807.12007492897</v>
      </c>
      <c r="N214" s="255">
        <v>284032.00997553952</v>
      </c>
    </row>
    <row r="215" spans="1:14" x14ac:dyDescent="0.25">
      <c r="A215" t="s">
        <v>638</v>
      </c>
      <c r="B215" s="277">
        <v>4823383.1633783095</v>
      </c>
      <c r="C215" s="277">
        <v>5024255.7949778792</v>
      </c>
      <c r="D215" s="277">
        <v>5203532.303108247</v>
      </c>
      <c r="E215" s="277">
        <v>5439122.113597665</v>
      </c>
      <c r="F215" s="277">
        <v>6187929.2872247435</v>
      </c>
      <c r="G215" s="277">
        <v>5537297.5658510672</v>
      </c>
      <c r="H215" s="277">
        <v>5663009.5470227273</v>
      </c>
      <c r="K215" t="s">
        <v>638</v>
      </c>
      <c r="L215" s="255">
        <v>766920.06304648728</v>
      </c>
      <c r="M215" s="255">
        <v>106594.46794259199</v>
      </c>
      <c r="N215" s="255">
        <v>186318.52870465763</v>
      </c>
    </row>
    <row r="216" spans="1:14" x14ac:dyDescent="0.25">
      <c r="A216" t="s">
        <v>639</v>
      </c>
      <c r="B216" s="277">
        <v>1206298.5340186909</v>
      </c>
      <c r="C216" s="277">
        <v>1267880.0917828479</v>
      </c>
      <c r="D216" s="277">
        <v>1259597.3184801009</v>
      </c>
      <c r="E216" s="277">
        <v>1241516.5464180869</v>
      </c>
      <c r="F216" s="277">
        <v>1283138.3423560171</v>
      </c>
      <c r="G216" s="277">
        <v>1329416.9273661461</v>
      </c>
      <c r="H216" s="277">
        <v>1429035.8331971301</v>
      </c>
      <c r="K216" t="s">
        <v>639</v>
      </c>
      <c r="L216" s="255">
        <v>220301.82779131483</v>
      </c>
      <c r="M216" s="255">
        <v>177345.40337041017</v>
      </c>
      <c r="N216" s="255">
        <v>50431.404213693415</v>
      </c>
    </row>
    <row r="217" spans="1:14" x14ac:dyDescent="0.25">
      <c r="A217" t="s">
        <v>640</v>
      </c>
      <c r="B217" s="277">
        <v>4569103.6826002002</v>
      </c>
      <c r="C217" s="277">
        <v>4983968.7499772999</v>
      </c>
      <c r="D217" s="277">
        <v>4457214.7946618106</v>
      </c>
      <c r="E217" s="277">
        <v>5035972.0074058184</v>
      </c>
      <c r="F217" s="277">
        <v>5122001.8734745206</v>
      </c>
      <c r="G217" s="277">
        <v>5136702.5805482585</v>
      </c>
      <c r="H217" s="277">
        <v>5116970.9365377109</v>
      </c>
      <c r="K217" t="s">
        <v>640</v>
      </c>
      <c r="L217" s="255">
        <v>2072004.8762067009</v>
      </c>
      <c r="M217" s="255">
        <v>1901398.5461921291</v>
      </c>
      <c r="N217" s="255">
        <v>275295.39676023164</v>
      </c>
    </row>
    <row r="218" spans="1:14" x14ac:dyDescent="0.25">
      <c r="A218" t="s">
        <v>641</v>
      </c>
      <c r="B218" s="277">
        <v>2145606.2845667601</v>
      </c>
      <c r="C218" s="277">
        <v>2147742.48627359</v>
      </c>
      <c r="D218" s="277">
        <v>2327167.0151161216</v>
      </c>
      <c r="E218" s="277">
        <v>2532476.8555390709</v>
      </c>
      <c r="F218" s="277">
        <v>2409908.0716964141</v>
      </c>
      <c r="G218" s="277">
        <v>2525738.0582764973</v>
      </c>
      <c r="H218" s="277">
        <v>2549833.2360545979</v>
      </c>
      <c r="K218" t="s">
        <v>641</v>
      </c>
      <c r="L218" s="255">
        <v>418700.17391859944</v>
      </c>
      <c r="M218" s="255">
        <v>102227.41706533136</v>
      </c>
      <c r="N218" s="255">
        <v>80602.672640263132</v>
      </c>
    </row>
    <row r="219" spans="1:14" x14ac:dyDescent="0.25">
      <c r="A219" t="s">
        <v>642</v>
      </c>
      <c r="B219" s="277">
        <v>2274699.8054504329</v>
      </c>
      <c r="C219" s="277">
        <v>2170730.0507097491</v>
      </c>
      <c r="D219" s="277">
        <v>2234046.3234627959</v>
      </c>
      <c r="E219" s="277">
        <v>2209821.949512268</v>
      </c>
      <c r="F219" s="277">
        <v>2264974.0885076337</v>
      </c>
      <c r="G219" s="277">
        <v>2265823.059601598</v>
      </c>
      <c r="H219" s="277">
        <v>2546636.1025372022</v>
      </c>
      <c r="K219" t="s">
        <v>642</v>
      </c>
      <c r="L219" s="255">
        <v>458175.96478356724</v>
      </c>
      <c r="M219" s="255">
        <v>151672.11085887381</v>
      </c>
      <c r="N219" s="255">
        <v>87010.409216304659</v>
      </c>
    </row>
    <row r="220" spans="1:14" x14ac:dyDescent="0.25">
      <c r="A220" t="s">
        <v>643</v>
      </c>
      <c r="B220" s="277">
        <v>2011504.6075914491</v>
      </c>
      <c r="C220" s="277">
        <v>2058465.2342096942</v>
      </c>
      <c r="D220" s="277">
        <v>2175444.3903675009</v>
      </c>
      <c r="E220" s="277">
        <v>2320461.6078726258</v>
      </c>
      <c r="F220" s="277">
        <v>2497784.081028061</v>
      </c>
      <c r="G220" s="277">
        <v>2396183.6489987359</v>
      </c>
      <c r="H220" s="277">
        <v>2444278.1728226347</v>
      </c>
      <c r="K220" t="s">
        <v>643</v>
      </c>
      <c r="L220" s="255">
        <v>441073.16548003198</v>
      </c>
      <c r="M220" s="255">
        <v>60163.577167829091</v>
      </c>
      <c r="N220" s="255">
        <v>29942.975462204151</v>
      </c>
    </row>
    <row r="221" spans="1:14" x14ac:dyDescent="0.25">
      <c r="A221" t="s">
        <v>644</v>
      </c>
      <c r="B221" s="277">
        <v>12977781.801333057</v>
      </c>
      <c r="C221" s="277">
        <v>13558079.258537741</v>
      </c>
      <c r="D221" s="277">
        <v>13149546.948518502</v>
      </c>
      <c r="E221" s="277">
        <v>12996683.536743607</v>
      </c>
      <c r="F221" s="277">
        <v>13347173.459525801</v>
      </c>
      <c r="G221" s="277">
        <v>13905857.753840104</v>
      </c>
      <c r="H221" s="277">
        <v>14100641.068599973</v>
      </c>
      <c r="K221" t="s">
        <v>644</v>
      </c>
      <c r="L221" s="255">
        <v>7705364.1174077056</v>
      </c>
      <c r="M221" s="255">
        <v>5661615.3449262045</v>
      </c>
      <c r="N221" s="255">
        <v>413462.16989145178</v>
      </c>
    </row>
    <row r="222" spans="1:14" x14ac:dyDescent="0.25">
      <c r="A222" t="s">
        <v>645</v>
      </c>
      <c r="B222" s="277">
        <v>604781.57794903102</v>
      </c>
      <c r="C222" s="277">
        <v>622379.03816210898</v>
      </c>
      <c r="D222" s="277">
        <v>643525.00096303294</v>
      </c>
      <c r="E222" s="277">
        <v>663838.43633680197</v>
      </c>
      <c r="F222" s="277">
        <v>680078.65456458007</v>
      </c>
      <c r="G222" s="277">
        <v>700516.56221939402</v>
      </c>
      <c r="H222" s="277">
        <v>673643.08302958298</v>
      </c>
      <c r="K222" t="s">
        <v>645</v>
      </c>
      <c r="L222" s="255">
        <v>69440.353296916408</v>
      </c>
      <c r="M222" s="255">
        <v>-85646.524487428003</v>
      </c>
      <c r="N222" s="255">
        <v>15320.17027464827</v>
      </c>
    </row>
    <row r="223" spans="1:14" x14ac:dyDescent="0.25">
      <c r="A223" t="s">
        <v>646</v>
      </c>
      <c r="B223" s="277">
        <v>15733470.1463563</v>
      </c>
      <c r="C223" s="277">
        <v>15631051.015379192</v>
      </c>
      <c r="D223" s="277">
        <v>15983825.626171771</v>
      </c>
      <c r="E223" s="277">
        <v>15848632.153471952</v>
      </c>
      <c r="F223" s="277">
        <v>15890851.042298799</v>
      </c>
      <c r="G223" s="277">
        <v>15719915.257601012</v>
      </c>
      <c r="H223" s="277">
        <v>16153542.987805042</v>
      </c>
      <c r="K223" t="s">
        <v>646</v>
      </c>
      <c r="L223" s="255">
        <v>4194121.3004876515</v>
      </c>
      <c r="M223" s="255">
        <v>2734019.9048023229</v>
      </c>
      <c r="N223" s="255">
        <v>286191.61895341409</v>
      </c>
    </row>
    <row r="224" spans="1:14" x14ac:dyDescent="0.25">
      <c r="A224" t="s">
        <v>647</v>
      </c>
      <c r="B224" s="277">
        <v>431091.22557545401</v>
      </c>
      <c r="C224" s="277">
        <v>490669.35345857299</v>
      </c>
      <c r="D224" s="277">
        <v>526769.57105987007</v>
      </c>
      <c r="E224" s="277">
        <v>539533.00439421507</v>
      </c>
      <c r="F224" s="277">
        <v>588230.47196234507</v>
      </c>
      <c r="G224" s="277">
        <v>574436.11220361898</v>
      </c>
      <c r="H224" s="277">
        <v>660351.61555142305</v>
      </c>
      <c r="K224" t="s">
        <v>647</v>
      </c>
      <c r="L224" s="255">
        <v>109079.52974527318</v>
      </c>
      <c r="M224" s="255">
        <v>-135458.21246996979</v>
      </c>
      <c r="N224" s="255">
        <v>9572.7292397808269</v>
      </c>
    </row>
    <row r="225" spans="1:14" x14ac:dyDescent="0.25">
      <c r="A225" t="s">
        <v>648</v>
      </c>
      <c r="B225" s="277">
        <v>40278363.363972731</v>
      </c>
      <c r="C225" s="277">
        <v>41914925.030754916</v>
      </c>
      <c r="D225" s="277">
        <v>42593127.88653215</v>
      </c>
      <c r="E225" s="277">
        <v>43905770.464575149</v>
      </c>
      <c r="F225" s="277">
        <v>43422208.809283592</v>
      </c>
      <c r="G225" s="277">
        <v>43101805.346079662</v>
      </c>
      <c r="H225" s="277">
        <v>45135249.71677541</v>
      </c>
      <c r="K225" t="s">
        <v>648</v>
      </c>
      <c r="L225" s="255">
        <v>7724348.2510457709</v>
      </c>
      <c r="M225" s="255">
        <v>-3438335.6477223672</v>
      </c>
      <c r="N225" s="255">
        <v>497338.8432000372</v>
      </c>
    </row>
    <row r="226" spans="1:14" x14ac:dyDescent="0.25">
      <c r="A226" t="s">
        <v>649</v>
      </c>
      <c r="B226" s="277">
        <v>1114577.369403881</v>
      </c>
      <c r="C226" s="277">
        <v>1125051.9240657319</v>
      </c>
      <c r="D226" s="277">
        <v>1165267.2013363109</v>
      </c>
      <c r="E226" s="277">
        <v>1251781.718521215</v>
      </c>
      <c r="F226" s="277">
        <v>1250151.960762375</v>
      </c>
      <c r="G226" s="277">
        <v>1223928.6181519441</v>
      </c>
      <c r="H226" s="277">
        <v>1322350.141919316</v>
      </c>
      <c r="K226" t="s">
        <v>649</v>
      </c>
      <c r="L226" s="255">
        <v>209941.27761714737</v>
      </c>
      <c r="M226" s="255">
        <v>-72654.624301744159</v>
      </c>
      <c r="N226" s="255">
        <v>33679.497867884987</v>
      </c>
    </row>
    <row r="227" spans="1:14" x14ac:dyDescent="0.25">
      <c r="A227" t="s">
        <v>650</v>
      </c>
      <c r="B227" s="277">
        <v>8625138.3792897407</v>
      </c>
      <c r="C227" s="277">
        <v>8764056.5110044107</v>
      </c>
      <c r="D227" s="277">
        <v>8442064.1190555226</v>
      </c>
      <c r="E227" s="277">
        <v>9159539.078861123</v>
      </c>
      <c r="F227" s="277">
        <v>9274078.3639298324</v>
      </c>
      <c r="G227" s="277">
        <v>9547368.4296715315</v>
      </c>
      <c r="H227" s="277">
        <v>10045671.228611831</v>
      </c>
      <c r="K227" t="s">
        <v>650</v>
      </c>
      <c r="L227" s="255">
        <v>1774638.4447744917</v>
      </c>
      <c r="M227" s="255">
        <v>1592029.9347712905</v>
      </c>
      <c r="N227" s="255">
        <v>153705.38524481939</v>
      </c>
    </row>
    <row r="228" spans="1:14" x14ac:dyDescent="0.25">
      <c r="A228" t="s">
        <v>651</v>
      </c>
      <c r="B228" s="277">
        <v>67989401.539741009</v>
      </c>
      <c r="C228" s="277">
        <v>69640712.566528201</v>
      </c>
      <c r="D228" s="277">
        <v>65669268.226285197</v>
      </c>
      <c r="E228" s="277">
        <v>68927163.142437294</v>
      </c>
      <c r="F228" s="277">
        <v>73356642.641471505</v>
      </c>
      <c r="G228" s="277">
        <v>70591663.6367888</v>
      </c>
      <c r="H228" s="277">
        <v>75279076.347573012</v>
      </c>
      <c r="K228" t="s">
        <v>651</v>
      </c>
      <c r="L228" s="255">
        <v>38495527.609167203</v>
      </c>
      <c r="M228" s="255">
        <v>17300373.343161635</v>
      </c>
      <c r="N228" s="255">
        <v>1876731.6693634451</v>
      </c>
    </row>
    <row r="229" spans="1:14" x14ac:dyDescent="0.25">
      <c r="A229" t="s">
        <v>652</v>
      </c>
      <c r="B229" s="277">
        <v>1367868.35995204</v>
      </c>
      <c r="C229" s="277">
        <v>1387772.3487163088</v>
      </c>
      <c r="D229" s="277">
        <v>1468302.5029149109</v>
      </c>
      <c r="E229" s="277">
        <v>1568373.3984034539</v>
      </c>
      <c r="F229" s="277">
        <v>1599307.422117379</v>
      </c>
      <c r="G229" s="277">
        <v>1659518.9870870123</v>
      </c>
      <c r="H229" s="277">
        <v>1663334.2671315831</v>
      </c>
      <c r="K229" t="s">
        <v>652</v>
      </c>
      <c r="L229" s="255">
        <v>201951.58373090136</v>
      </c>
      <c r="M229" s="255">
        <v>-65017.979428955994</v>
      </c>
      <c r="N229" s="255">
        <v>41034.632918199117</v>
      </c>
    </row>
    <row r="230" spans="1:14" x14ac:dyDescent="0.25">
      <c r="A230" t="s">
        <v>653</v>
      </c>
      <c r="B230" s="277">
        <v>77361324.253939196</v>
      </c>
      <c r="C230" s="277">
        <v>79788196.763727292</v>
      </c>
      <c r="D230" s="277">
        <v>79412438.054952696</v>
      </c>
      <c r="E230" s="277">
        <v>80446371.143116593</v>
      </c>
      <c r="F230" s="277">
        <v>80380189.887323096</v>
      </c>
      <c r="G230" s="277">
        <v>80724551.062267393</v>
      </c>
      <c r="H230" s="277">
        <v>85343568.312448502</v>
      </c>
      <c r="K230" t="s">
        <v>653</v>
      </c>
      <c r="L230" s="255">
        <v>9662859.0232150666</v>
      </c>
      <c r="M230" s="255">
        <v>-15935183.032491505</v>
      </c>
      <c r="N230" s="255">
        <v>704830.62743366277</v>
      </c>
    </row>
    <row r="231" spans="1:14" x14ac:dyDescent="0.25">
      <c r="A231" t="s">
        <v>654</v>
      </c>
      <c r="B231" s="277">
        <v>2221652.1797336549</v>
      </c>
      <c r="C231" s="277">
        <v>2566113.411377545</v>
      </c>
      <c r="D231" s="277">
        <v>2234330.9663406182</v>
      </c>
      <c r="E231" s="277">
        <v>2703305.8808349101</v>
      </c>
      <c r="F231" s="277">
        <v>3081295.5562539743</v>
      </c>
      <c r="G231" s="277">
        <v>3334401.329913564</v>
      </c>
      <c r="H231" s="277">
        <v>3316335.3320468022</v>
      </c>
      <c r="K231" t="s">
        <v>654</v>
      </c>
      <c r="L231" s="255">
        <v>924012.26056350989</v>
      </c>
      <c r="M231" s="255">
        <v>205837.36870833166</v>
      </c>
      <c r="N231" s="255">
        <v>87339.72566018108</v>
      </c>
    </row>
    <row r="232" spans="1:14" x14ac:dyDescent="0.25">
      <c r="A232" t="s">
        <v>655</v>
      </c>
      <c r="B232" s="277">
        <v>888897.54979437497</v>
      </c>
      <c r="C232" s="277">
        <v>862094.51475689001</v>
      </c>
      <c r="D232" s="277">
        <v>845159.37557876087</v>
      </c>
      <c r="E232" s="277">
        <v>904779.31405766611</v>
      </c>
      <c r="F232" s="277">
        <v>862393.235496009</v>
      </c>
      <c r="G232" s="277">
        <v>912330.78734804713</v>
      </c>
      <c r="H232" s="277">
        <v>834269.60298466496</v>
      </c>
      <c r="K232" t="s">
        <v>655</v>
      </c>
      <c r="L232" s="255">
        <v>230684.89451970425</v>
      </c>
      <c r="M232" s="255">
        <v>249714.40833601559</v>
      </c>
      <c r="N232" s="255">
        <v>17537.672715306348</v>
      </c>
    </row>
    <row r="233" spans="1:14" x14ac:dyDescent="0.25">
      <c r="A233" t="s">
        <v>656</v>
      </c>
      <c r="B233" s="277">
        <v>4292738.3431147104</v>
      </c>
      <c r="C233" s="277">
        <v>4680072.1942239106</v>
      </c>
      <c r="D233" s="277">
        <v>5061194.7839578604</v>
      </c>
      <c r="E233" s="277">
        <v>5366710.3812285</v>
      </c>
      <c r="F233" s="277">
        <v>5478997.7741266098</v>
      </c>
      <c r="G233" s="277">
        <v>5516850.8590528397</v>
      </c>
      <c r="H233" s="277">
        <v>5414013.9510564096</v>
      </c>
      <c r="K233" t="s">
        <v>656</v>
      </c>
      <c r="L233" s="255">
        <v>922474.68862060329</v>
      </c>
      <c r="M233" s="255">
        <v>-755597.6629639084</v>
      </c>
      <c r="N233" s="255">
        <v>119709.92447841886</v>
      </c>
    </row>
    <row r="234" spans="1:14" x14ac:dyDescent="0.25">
      <c r="A234" t="s">
        <v>657</v>
      </c>
      <c r="B234" s="277">
        <v>22438882.804175902</v>
      </c>
      <c r="C234" s="277">
        <v>21338533.858755101</v>
      </c>
      <c r="D234" s="277">
        <v>19087162.059892401</v>
      </c>
      <c r="E234" s="277">
        <v>21023136.389528707</v>
      </c>
      <c r="F234" s="277">
        <v>24157413.219704706</v>
      </c>
      <c r="G234" s="277">
        <v>24614745.730657898</v>
      </c>
      <c r="H234" s="277">
        <v>25880600.179020889</v>
      </c>
      <c r="K234" t="s">
        <v>657</v>
      </c>
      <c r="L234" s="255">
        <v>29394588.814245507</v>
      </c>
      <c r="M234" s="255">
        <v>16731902.981234962</v>
      </c>
      <c r="N234" s="255">
        <v>1727610.0053584184</v>
      </c>
    </row>
    <row r="235" spans="1:14" x14ac:dyDescent="0.25">
      <c r="A235" t="s">
        <v>658</v>
      </c>
      <c r="B235" s="277">
        <v>1613802.5496968371</v>
      </c>
      <c r="C235" s="277">
        <v>1673575.028627336</v>
      </c>
      <c r="D235" s="277">
        <v>1666135.3778614649</v>
      </c>
      <c r="E235" s="277">
        <v>1690578.761171622</v>
      </c>
      <c r="F235" s="277">
        <v>1763108.5089179061</v>
      </c>
      <c r="G235" s="277">
        <v>1749626.3493203791</v>
      </c>
      <c r="H235" s="277">
        <v>1810843.4420511401</v>
      </c>
      <c r="K235" t="s">
        <v>658</v>
      </c>
      <c r="L235" s="255">
        <v>197759.01156028945</v>
      </c>
      <c r="M235" s="255">
        <v>-161132.25562376709</v>
      </c>
      <c r="N235" s="255">
        <v>41699.316091523666</v>
      </c>
    </row>
    <row r="236" spans="1:14" x14ac:dyDescent="0.25">
      <c r="A236" t="s">
        <v>659</v>
      </c>
      <c r="B236" s="277">
        <v>9648857.7610857598</v>
      </c>
      <c r="C236" s="277">
        <v>9877028.8671135493</v>
      </c>
      <c r="D236" s="277">
        <v>10576194.957871569</v>
      </c>
      <c r="E236" s="277">
        <v>10640114.554918163</v>
      </c>
      <c r="F236" s="277">
        <v>11461847.822152641</v>
      </c>
      <c r="G236" s="277">
        <v>11959343.80331341</v>
      </c>
      <c r="H236" s="277">
        <v>13023314.742477721</v>
      </c>
      <c r="K236" t="s">
        <v>659</v>
      </c>
      <c r="L236" s="255">
        <v>2383370.4508055239</v>
      </c>
      <c r="M236" s="255">
        <v>-75909.852916226722</v>
      </c>
      <c r="N236" s="255">
        <v>428275.91122813278</v>
      </c>
    </row>
    <row r="237" spans="1:14" x14ac:dyDescent="0.25">
      <c r="A237" t="s">
        <v>660</v>
      </c>
      <c r="B237" s="277">
        <v>1141613.4035041069</v>
      </c>
      <c r="C237" s="277">
        <v>1161333.1447588331</v>
      </c>
      <c r="D237" s="277">
        <v>1221325.6409137431</v>
      </c>
      <c r="E237" s="277">
        <v>1248140.688923761</v>
      </c>
      <c r="F237" s="277">
        <v>1282012.9868209499</v>
      </c>
      <c r="G237" s="277">
        <v>1181462.7304463</v>
      </c>
      <c r="H237" s="277">
        <v>1274618.2558185204</v>
      </c>
      <c r="K237" t="s">
        <v>660</v>
      </c>
      <c r="L237" s="255">
        <v>461254.7638838226</v>
      </c>
      <c r="M237" s="255">
        <v>495104.25107471633</v>
      </c>
      <c r="N237" s="255">
        <v>73624.572753352928</v>
      </c>
    </row>
    <row r="238" spans="1:14" x14ac:dyDescent="0.25">
      <c r="A238" t="s">
        <v>661</v>
      </c>
      <c r="B238" s="277">
        <v>1276715.9098542191</v>
      </c>
      <c r="C238" s="277">
        <v>1397645.8219619922</v>
      </c>
      <c r="D238" s="277">
        <v>1399118.765150514</v>
      </c>
      <c r="E238" s="277">
        <v>1578623.3615154678</v>
      </c>
      <c r="F238" s="277">
        <v>1693573.99742204</v>
      </c>
      <c r="G238" s="277">
        <v>1637461.8880178949</v>
      </c>
      <c r="H238" s="277">
        <v>1673968.052229468</v>
      </c>
      <c r="K238" t="s">
        <v>661</v>
      </c>
      <c r="L238" s="255">
        <v>244684.87601503034</v>
      </c>
      <c r="M238" s="255">
        <v>-22313.821275891038</v>
      </c>
      <c r="N238" s="255">
        <v>46006.910310953695</v>
      </c>
    </row>
    <row r="239" spans="1:14" x14ac:dyDescent="0.25">
      <c r="A239" t="s">
        <v>662</v>
      </c>
      <c r="B239" s="277">
        <v>143629.06561976598</v>
      </c>
      <c r="C239" s="277">
        <v>177628.98658514302</v>
      </c>
      <c r="D239" s="277">
        <v>243664.864400466</v>
      </c>
      <c r="E239" s="277">
        <v>277741.71978825203</v>
      </c>
      <c r="F239" s="277">
        <v>276720.82358877599</v>
      </c>
      <c r="G239" s="277">
        <v>361246.93720228598</v>
      </c>
      <c r="H239" s="277">
        <v>282009.931187601</v>
      </c>
      <c r="K239" t="s">
        <v>662</v>
      </c>
      <c r="L239" s="255">
        <v>243850.11415749002</v>
      </c>
      <c r="M239" s="255">
        <v>186160.24846501398</v>
      </c>
      <c r="N239" s="255">
        <v>19635.656894524785</v>
      </c>
    </row>
    <row r="240" spans="1:14" x14ac:dyDescent="0.25">
      <c r="A240" t="s">
        <v>663</v>
      </c>
      <c r="B240" s="277">
        <v>1583960.2233432368</v>
      </c>
      <c r="C240" s="277">
        <v>1693322.077427147</v>
      </c>
      <c r="D240" s="277">
        <v>1657718.8710153189</v>
      </c>
      <c r="E240" s="277">
        <v>1713103.6614693862</v>
      </c>
      <c r="F240" s="277">
        <v>1716148.364556849</v>
      </c>
      <c r="G240" s="277">
        <v>1745991.6033072718</v>
      </c>
      <c r="H240" s="277">
        <v>1846977.9921090561</v>
      </c>
      <c r="K240" t="s">
        <v>663</v>
      </c>
      <c r="L240" s="255">
        <v>552571.1089011461</v>
      </c>
      <c r="M240" s="255">
        <v>7954.61129944399</v>
      </c>
      <c r="N240" s="255">
        <v>47114.280439916402</v>
      </c>
    </row>
    <row r="241" spans="1:14" x14ac:dyDescent="0.25">
      <c r="A241" t="s">
        <v>664</v>
      </c>
      <c r="B241" s="277">
        <v>5297102.052843119</v>
      </c>
      <c r="C241" s="277">
        <v>5491520.4808166586</v>
      </c>
      <c r="D241" s="277">
        <v>5589683.6877182489</v>
      </c>
      <c r="E241" s="277">
        <v>5611245.103000531</v>
      </c>
      <c r="F241" s="277">
        <v>6297302.0808988111</v>
      </c>
      <c r="G241" s="277">
        <v>6259277.27573328</v>
      </c>
      <c r="H241" s="277">
        <v>6943526.438882621</v>
      </c>
      <c r="K241" t="s">
        <v>664</v>
      </c>
      <c r="L241" s="255">
        <v>2934820.8161980249</v>
      </c>
      <c r="M241" s="255">
        <v>1602534.0290806915</v>
      </c>
      <c r="N241" s="255">
        <v>172744.8521359982</v>
      </c>
    </row>
    <row r="242" spans="1:14" x14ac:dyDescent="0.25">
      <c r="A242" t="s">
        <v>665</v>
      </c>
      <c r="B242" s="277">
        <v>468922.59458872699</v>
      </c>
      <c r="C242" s="277">
        <v>468542.04197016603</v>
      </c>
      <c r="D242" s="277">
        <v>540922.00213754899</v>
      </c>
      <c r="E242" s="277">
        <v>554146.24567891599</v>
      </c>
      <c r="F242" s="277">
        <v>567749.67419241299</v>
      </c>
      <c r="G242" s="277">
        <v>528945.92984913709</v>
      </c>
      <c r="H242" s="277">
        <v>546886.84661921696</v>
      </c>
      <c r="K242" t="s">
        <v>665</v>
      </c>
      <c r="L242" s="255">
        <v>81432.207928380594</v>
      </c>
      <c r="M242" s="255">
        <v>11938.992821574764</v>
      </c>
      <c r="N242" s="255">
        <v>17940.104880034283</v>
      </c>
    </row>
    <row r="243" spans="1:14" x14ac:dyDescent="0.25">
      <c r="A243" t="s">
        <v>666</v>
      </c>
      <c r="B243" s="277">
        <v>697202.720409289</v>
      </c>
      <c r="C243" s="277">
        <v>687737.08946479706</v>
      </c>
      <c r="D243" s="277">
        <v>758611.21728847502</v>
      </c>
      <c r="E243" s="277">
        <v>793457.73654197203</v>
      </c>
      <c r="F243" s="277">
        <v>985330.11036482698</v>
      </c>
      <c r="G243" s="277">
        <v>983838.901467902</v>
      </c>
      <c r="H243" s="277">
        <v>1001145.175307724</v>
      </c>
      <c r="K243" t="s">
        <v>666</v>
      </c>
      <c r="L243" s="255">
        <v>283873.34103199898</v>
      </c>
      <c r="M243" s="255">
        <v>312427.59388264455</v>
      </c>
      <c r="N243" s="255">
        <v>48205.639253963403</v>
      </c>
    </row>
    <row r="244" spans="1:14" x14ac:dyDescent="0.25">
      <c r="A244" t="s">
        <v>667</v>
      </c>
      <c r="B244" s="277">
        <v>2162380.8569760532</v>
      </c>
      <c r="C244" s="277">
        <v>2240570.6054988801</v>
      </c>
      <c r="D244" s="277">
        <v>2299663.8420730261</v>
      </c>
      <c r="E244" s="277">
        <v>2296747.5554300933</v>
      </c>
      <c r="F244" s="277">
        <v>2411233.6787588568</v>
      </c>
      <c r="G244" s="277">
        <v>2427422.3411610639</v>
      </c>
      <c r="H244" s="277">
        <v>2545326.9554963857</v>
      </c>
      <c r="K244" t="s">
        <v>667</v>
      </c>
      <c r="L244" s="255">
        <v>376951.43157358287</v>
      </c>
      <c r="M244" s="255">
        <v>65137.908034488617</v>
      </c>
      <c r="N244" s="255">
        <v>78630.595021591347</v>
      </c>
    </row>
    <row r="245" spans="1:14" x14ac:dyDescent="0.25">
      <c r="A245" t="s">
        <v>668</v>
      </c>
      <c r="B245" s="277">
        <v>7611826.6981851943</v>
      </c>
      <c r="C245" s="277">
        <v>7342742.9278414659</v>
      </c>
      <c r="D245" s="277">
        <v>7829528.6371751698</v>
      </c>
      <c r="E245" s="277">
        <v>8339863.7436047336</v>
      </c>
      <c r="F245" s="277">
        <v>8891778.9406418037</v>
      </c>
      <c r="G245" s="277">
        <v>8933931.0170734487</v>
      </c>
      <c r="H245" s="277">
        <v>9493487.4704425186</v>
      </c>
      <c r="K245" t="s">
        <v>668</v>
      </c>
      <c r="L245" s="255">
        <v>1630445.4218238252</v>
      </c>
      <c r="M245" s="255">
        <v>635100.98912113812</v>
      </c>
      <c r="N245" s="255">
        <v>330994.38455800171</v>
      </c>
    </row>
    <row r="246" spans="1:14" x14ac:dyDescent="0.25">
      <c r="A246" t="s">
        <v>674</v>
      </c>
      <c r="B246" s="277">
        <v>14506757.022313118</v>
      </c>
      <c r="C246" s="277">
        <v>14350336.36873875</v>
      </c>
      <c r="D246" s="277">
        <v>15047323.322093729</v>
      </c>
      <c r="E246" s="277">
        <v>15603469.118320281</v>
      </c>
      <c r="F246" s="277">
        <v>15758683.250333261</v>
      </c>
      <c r="G246" s="277">
        <v>15276993.065491861</v>
      </c>
      <c r="H246" s="277">
        <v>16025772.252308829</v>
      </c>
      <c r="K246" t="s">
        <v>674</v>
      </c>
      <c r="L246" s="255">
        <v>2459413.3992884504</v>
      </c>
      <c r="M246" s="255">
        <v>-2552461.3419885715</v>
      </c>
      <c r="N246" s="255">
        <v>336205.25527769321</v>
      </c>
    </row>
    <row r="247" spans="1:14" x14ac:dyDescent="0.25">
      <c r="A247" t="s">
        <v>669</v>
      </c>
      <c r="B247" s="277">
        <v>2968946.1098778392</v>
      </c>
      <c r="C247" s="277">
        <v>2911538.7654568302</v>
      </c>
      <c r="D247" s="277">
        <v>3088988.8761083768</v>
      </c>
      <c r="E247" s="277">
        <v>3212341.7075774609</v>
      </c>
      <c r="F247" s="277">
        <v>3250249.8647360392</v>
      </c>
      <c r="G247" s="277">
        <v>3377330.664224478</v>
      </c>
      <c r="H247" s="277">
        <v>3292057.1159568247</v>
      </c>
      <c r="K247" t="s">
        <v>669</v>
      </c>
      <c r="L247" s="255">
        <v>641166.56896484189</v>
      </c>
      <c r="M247" s="255">
        <v>772148.36628893449</v>
      </c>
      <c r="N247" s="255">
        <v>151525.91075507086</v>
      </c>
    </row>
    <row r="248" spans="1:14" x14ac:dyDescent="0.25">
      <c r="A248" t="s">
        <v>670</v>
      </c>
      <c r="B248" s="277">
        <v>1787418.7036096279</v>
      </c>
      <c r="C248" s="277">
        <v>1815281.3452334469</v>
      </c>
      <c r="D248" s="277">
        <v>1858790.8345818948</v>
      </c>
      <c r="E248" s="277">
        <v>1989891.4637195782</v>
      </c>
      <c r="F248" s="277">
        <v>2040595.0335364251</v>
      </c>
      <c r="G248" s="277">
        <v>2069386.9504324549</v>
      </c>
      <c r="H248" s="277">
        <v>2142863.5791689209</v>
      </c>
      <c r="K248" t="s">
        <v>670</v>
      </c>
      <c r="L248" s="255">
        <v>350863.54943478515</v>
      </c>
      <c r="M248" s="255">
        <v>269178.96064948419</v>
      </c>
      <c r="N248" s="255">
        <v>80238.4168151552</v>
      </c>
    </row>
    <row r="249" spans="1:14" x14ac:dyDescent="0.25">
      <c r="A249" t="s">
        <v>671</v>
      </c>
      <c r="B249" s="277">
        <v>1144541.2301629081</v>
      </c>
      <c r="C249" s="277">
        <v>1421830.8911917538</v>
      </c>
      <c r="D249" s="277">
        <v>1453766.6196185909</v>
      </c>
      <c r="E249" s="277">
        <v>1506085.5076715259</v>
      </c>
      <c r="F249" s="277">
        <v>1560579.178087163</v>
      </c>
      <c r="G249" s="277">
        <v>1446807.5367091959</v>
      </c>
      <c r="H249" s="277">
        <v>1503445.314103269</v>
      </c>
      <c r="K249" t="s">
        <v>671</v>
      </c>
      <c r="L249" s="255">
        <v>291899.48747079074</v>
      </c>
      <c r="M249" s="255">
        <v>153456.61501810775</v>
      </c>
      <c r="N249" s="255">
        <v>52567.906022891664</v>
      </c>
    </row>
    <row r="250" spans="1:14" x14ac:dyDescent="0.25">
      <c r="A250" t="s">
        <v>672</v>
      </c>
      <c r="B250" s="277">
        <v>16685533.153212629</v>
      </c>
      <c r="C250" s="277">
        <v>16995550.740003899</v>
      </c>
      <c r="D250" s="277">
        <v>15894245.339842129</v>
      </c>
      <c r="E250" s="277">
        <v>18019854.994585503</v>
      </c>
      <c r="F250" s="277">
        <v>20982197.872792304</v>
      </c>
      <c r="G250" s="277">
        <v>21451144.902791601</v>
      </c>
      <c r="H250" s="277">
        <v>20732177.769503601</v>
      </c>
      <c r="K250" t="s">
        <v>672</v>
      </c>
      <c r="L250" s="255">
        <v>9031867.8099080417</v>
      </c>
      <c r="M250" s="255">
        <v>6645053.8230789555</v>
      </c>
      <c r="N250" s="255">
        <v>523425.09475451335</v>
      </c>
    </row>
    <row r="251" spans="1:14" x14ac:dyDescent="0.25">
      <c r="A251" t="s">
        <v>673</v>
      </c>
      <c r="B251" s="277">
        <v>13504545.653641731</v>
      </c>
      <c r="C251" s="277">
        <v>13404986.500291098</v>
      </c>
      <c r="D251" s="277">
        <v>13190145.950499</v>
      </c>
      <c r="E251" s="277">
        <v>14312080.904157899</v>
      </c>
      <c r="F251" s="277">
        <v>15273854.983569799</v>
      </c>
      <c r="G251" s="277">
        <v>15059259.489684949</v>
      </c>
      <c r="H251" s="277">
        <v>16299097.899882916</v>
      </c>
      <c r="K251" t="s">
        <v>673</v>
      </c>
      <c r="L251" s="255">
        <v>8436369.9198195338</v>
      </c>
      <c r="M251" s="255">
        <v>6295836.4503286928</v>
      </c>
      <c r="N251" s="255">
        <v>477445.20245323225</v>
      </c>
    </row>
    <row r="252" spans="1:14" x14ac:dyDescent="0.25">
      <c r="A252" t="s">
        <v>675</v>
      </c>
      <c r="B252" s="277">
        <v>1215082.0183378821</v>
      </c>
      <c r="C252" s="277">
        <v>1224111.9022183069</v>
      </c>
      <c r="D252" s="277">
        <v>1295765.069683152</v>
      </c>
      <c r="E252" s="277">
        <v>1380618.3727366589</v>
      </c>
      <c r="F252" s="277">
        <v>1524671.672609196</v>
      </c>
      <c r="G252" s="277">
        <v>1466265.7182301211</v>
      </c>
      <c r="H252" s="277">
        <v>1503498.7323026489</v>
      </c>
      <c r="K252" t="s">
        <v>675</v>
      </c>
      <c r="L252" s="255">
        <v>195967.40249374532</v>
      </c>
      <c r="M252" s="255">
        <v>-32227.381501309836</v>
      </c>
      <c r="N252" s="255">
        <v>39106.269763226468</v>
      </c>
    </row>
    <row r="253" spans="1:14" x14ac:dyDescent="0.25">
      <c r="A253" t="s">
        <v>676</v>
      </c>
      <c r="B253" s="277">
        <v>10209106.158789808</v>
      </c>
      <c r="C253" s="277">
        <v>10611703.4298255</v>
      </c>
      <c r="D253" s="277">
        <v>10465399.036304679</v>
      </c>
      <c r="E253" s="277">
        <v>10674533.74504593</v>
      </c>
      <c r="F253" s="277">
        <v>10784027.166437311</v>
      </c>
      <c r="G253" s="277">
        <v>10851189.562118994</v>
      </c>
      <c r="H253" s="277">
        <v>11359882.710022759</v>
      </c>
      <c r="K253" t="s">
        <v>676</v>
      </c>
      <c r="L253" s="255">
        <v>2467990.0053663463</v>
      </c>
      <c r="M253" s="255">
        <v>1599776.9608400408</v>
      </c>
      <c r="N253" s="255">
        <v>176759.1635671308</v>
      </c>
    </row>
    <row r="254" spans="1:14" x14ac:dyDescent="0.25">
      <c r="A254" t="s">
        <v>677</v>
      </c>
      <c r="B254" s="277">
        <v>1480069.4149916749</v>
      </c>
      <c r="C254" s="277">
        <v>1417815.7292857179</v>
      </c>
      <c r="D254" s="277">
        <v>1329183.8407493008</v>
      </c>
      <c r="E254" s="277">
        <v>1492665.535633822</v>
      </c>
      <c r="F254" s="277">
        <v>1564256.362749113</v>
      </c>
      <c r="G254" s="277">
        <v>1441504.788393467</v>
      </c>
      <c r="H254" s="277">
        <v>1591330.6181358991</v>
      </c>
      <c r="K254" t="s">
        <v>677</v>
      </c>
      <c r="L254" s="255">
        <v>299103.08395110629</v>
      </c>
      <c r="M254" s="255">
        <v>297507.15597236768</v>
      </c>
      <c r="N254" s="255">
        <v>62823.220559587266</v>
      </c>
    </row>
    <row r="255" spans="1:14" x14ac:dyDescent="0.25">
      <c r="A255" t="s">
        <v>678</v>
      </c>
      <c r="B255" s="277">
        <v>388195.75938134198</v>
      </c>
      <c r="C255" s="277">
        <v>399325.94751655904</v>
      </c>
      <c r="D255" s="277">
        <v>423249.61180808896</v>
      </c>
      <c r="E255" s="277">
        <v>419152.14131174004</v>
      </c>
      <c r="F255" s="277">
        <v>417680.43480021297</v>
      </c>
      <c r="G255" s="277">
        <v>412024.11851643398</v>
      </c>
      <c r="H255" s="277">
        <v>422575.33509584493</v>
      </c>
      <c r="K255" t="s">
        <v>678</v>
      </c>
      <c r="L255" s="255">
        <v>53248.232910383522</v>
      </c>
      <c r="M255" s="255">
        <v>-20890.980423127068</v>
      </c>
      <c r="N255" s="255">
        <v>10399.42112191758</v>
      </c>
    </row>
    <row r="256" spans="1:14" x14ac:dyDescent="0.25">
      <c r="A256" t="s">
        <v>679</v>
      </c>
      <c r="B256" s="277">
        <v>5240378.1128150737</v>
      </c>
      <c r="C256" s="277">
        <v>5572258.3248936897</v>
      </c>
      <c r="D256" s="277">
        <v>5722258.8333693258</v>
      </c>
      <c r="E256" s="277">
        <v>6135859.8017017031</v>
      </c>
      <c r="F256" s="277">
        <v>6230169.7908001831</v>
      </c>
      <c r="G256" s="277">
        <v>6457350.9751774799</v>
      </c>
      <c r="H256" s="277">
        <v>6537205.4859078238</v>
      </c>
      <c r="K256" t="s">
        <v>679</v>
      </c>
      <c r="L256" s="255">
        <v>1177216.9933043723</v>
      </c>
      <c r="M256" s="255">
        <v>378541.3382914057</v>
      </c>
      <c r="N256" s="255">
        <v>235939.45031360979</v>
      </c>
    </row>
    <row r="257" spans="1:14" x14ac:dyDescent="0.25">
      <c r="A257" t="s">
        <v>680</v>
      </c>
      <c r="B257" s="277">
        <v>1713218.3552197411</v>
      </c>
      <c r="C257" s="277">
        <v>1815451.8041071501</v>
      </c>
      <c r="D257" s="277">
        <v>1646139.9818742103</v>
      </c>
      <c r="E257" s="277">
        <v>1767716.31822176</v>
      </c>
      <c r="F257" s="277">
        <v>1920912.9727673801</v>
      </c>
      <c r="G257" s="277">
        <v>1876970.2172072297</v>
      </c>
      <c r="H257" s="277">
        <v>1903824.2470617895</v>
      </c>
      <c r="K257" t="s">
        <v>680</v>
      </c>
      <c r="L257" s="255">
        <v>837411.38983248547</v>
      </c>
      <c r="M257" s="255">
        <v>791814.08299985481</v>
      </c>
      <c r="N257" s="255">
        <v>105673.95085549075</v>
      </c>
    </row>
    <row r="258" spans="1:14" x14ac:dyDescent="0.25">
      <c r="A258" t="s">
        <v>681</v>
      </c>
      <c r="B258" s="277">
        <v>1318856.7417317152</v>
      </c>
      <c r="C258" s="277">
        <v>1235267.6093483209</v>
      </c>
      <c r="D258" s="277">
        <v>1193819.512486361</v>
      </c>
      <c r="E258" s="277">
        <v>1298735.9795325911</v>
      </c>
      <c r="F258" s="277">
        <v>1649117.8802552414</v>
      </c>
      <c r="G258" s="277">
        <v>1347927.8860847598</v>
      </c>
      <c r="H258" s="277">
        <v>1271750.3054632731</v>
      </c>
      <c r="K258" t="s">
        <v>681</v>
      </c>
      <c r="L258" s="255">
        <v>228462.0393955094</v>
      </c>
      <c r="M258" s="255">
        <v>257191.47905396856</v>
      </c>
      <c r="N258" s="255">
        <v>19879.368437301549</v>
      </c>
    </row>
    <row r="259" spans="1:14" x14ac:dyDescent="0.25">
      <c r="A259" t="s">
        <v>682</v>
      </c>
      <c r="B259" s="277">
        <v>1479652.7930839621</v>
      </c>
      <c r="C259" s="277">
        <v>1519085.5135109539</v>
      </c>
      <c r="D259" s="277">
        <v>1734058.1477922981</v>
      </c>
      <c r="E259" s="277">
        <v>1820855.7101080059</v>
      </c>
      <c r="F259" s="277">
        <v>1823781.9408725791</v>
      </c>
      <c r="G259" s="277">
        <v>1805733.2262730859</v>
      </c>
      <c r="H259" s="277">
        <v>1876085.3953691721</v>
      </c>
      <c r="K259" t="s">
        <v>682</v>
      </c>
      <c r="L259" s="255">
        <v>335793.38925859833</v>
      </c>
      <c r="M259" s="255">
        <v>155368.51189749409</v>
      </c>
      <c r="N259" s="255">
        <v>25798.85890930453</v>
      </c>
    </row>
    <row r="260" spans="1:14" x14ac:dyDescent="0.25">
      <c r="A260" t="s">
        <v>683</v>
      </c>
      <c r="B260" s="277">
        <v>2666359.5703234472</v>
      </c>
      <c r="C260" s="277">
        <v>2791615.2399546932</v>
      </c>
      <c r="D260" s="277">
        <v>2914148.501793908</v>
      </c>
      <c r="E260" s="277">
        <v>6090069.5252886694</v>
      </c>
      <c r="F260" s="277">
        <v>1829943.8986521701</v>
      </c>
      <c r="G260" s="277">
        <v>3440212.4750682833</v>
      </c>
      <c r="H260" s="277">
        <v>3371514.029522548</v>
      </c>
      <c r="K260" t="s">
        <v>683</v>
      </c>
      <c r="L260" s="255">
        <v>889008.54476944171</v>
      </c>
      <c r="M260" s="255">
        <v>859917.73291340622</v>
      </c>
      <c r="N260" s="255">
        <v>171497.77476118243</v>
      </c>
    </row>
    <row r="261" spans="1:14" x14ac:dyDescent="0.25">
      <c r="A261" t="s">
        <v>684</v>
      </c>
      <c r="B261" s="277">
        <v>517284.15629007405</v>
      </c>
      <c r="C261" s="277">
        <v>569826.65045828</v>
      </c>
      <c r="D261" s="277">
        <v>559186.53374561993</v>
      </c>
      <c r="E261" s="277">
        <v>565916.28894674603</v>
      </c>
      <c r="F261" s="277">
        <v>635869.97550504003</v>
      </c>
      <c r="G261" s="277">
        <v>597319.69682510104</v>
      </c>
      <c r="H261" s="277">
        <v>617506.95408600697</v>
      </c>
      <c r="K261" t="s">
        <v>684</v>
      </c>
      <c r="L261" s="255">
        <v>72656.603217713826</v>
      </c>
      <c r="M261" s="255">
        <v>-70225.086950703684</v>
      </c>
      <c r="N261" s="255">
        <v>5756.979995295038</v>
      </c>
    </row>
    <row r="262" spans="1:14" x14ac:dyDescent="0.25">
      <c r="A262" t="s">
        <v>685</v>
      </c>
      <c r="B262" s="277">
        <v>451996.68551797298</v>
      </c>
      <c r="C262" s="277">
        <v>280330.99997946003</v>
      </c>
      <c r="D262" s="277">
        <v>471644.22699738701</v>
      </c>
      <c r="E262" s="277">
        <v>530799.68944892299</v>
      </c>
      <c r="F262" s="277">
        <v>440907.625341242</v>
      </c>
      <c r="G262" s="277">
        <v>429829.620579276</v>
      </c>
      <c r="H262" s="277">
        <v>412076.22315082606</v>
      </c>
      <c r="K262" t="s">
        <v>685</v>
      </c>
      <c r="L262" s="255">
        <v>72193.991600617039</v>
      </c>
      <c r="M262" s="255">
        <v>40865.341226960634</v>
      </c>
      <c r="N262" s="255">
        <v>15323.815523742891</v>
      </c>
    </row>
    <row r="263" spans="1:14" x14ac:dyDescent="0.25">
      <c r="A263" t="s">
        <v>686</v>
      </c>
      <c r="B263" s="277">
        <v>6027409.3056407701</v>
      </c>
      <c r="C263" s="277">
        <v>5430085.8688361887</v>
      </c>
      <c r="D263" s="277">
        <v>5175170.3329940299</v>
      </c>
      <c r="E263" s="277">
        <v>5824061.7011834793</v>
      </c>
      <c r="F263" s="277">
        <v>6096889.8262481997</v>
      </c>
      <c r="G263" s="277">
        <v>6538252.3171950998</v>
      </c>
      <c r="H263" s="277">
        <v>6157921.3361564428</v>
      </c>
      <c r="K263" t="s">
        <v>686</v>
      </c>
      <c r="L263" s="255">
        <v>4683010.6765710628</v>
      </c>
      <c r="M263" s="255">
        <v>3318096.6859359839</v>
      </c>
      <c r="N263" s="255">
        <v>372308.52720008825</v>
      </c>
    </row>
    <row r="264" spans="1:14" x14ac:dyDescent="0.25">
      <c r="A264" t="s">
        <v>687</v>
      </c>
      <c r="B264" s="277">
        <v>841218.49703262793</v>
      </c>
      <c r="C264" s="277">
        <v>886323.2154625291</v>
      </c>
      <c r="D264" s="277">
        <v>794185.63467129995</v>
      </c>
      <c r="E264" s="277">
        <v>754541.04962975893</v>
      </c>
      <c r="F264" s="277">
        <v>785393.17100507091</v>
      </c>
      <c r="G264" s="277">
        <v>900704.13212876697</v>
      </c>
      <c r="H264" s="277">
        <v>880415.68349564099</v>
      </c>
      <c r="K264" t="s">
        <v>687</v>
      </c>
      <c r="L264" s="255">
        <v>161384.47552796069</v>
      </c>
      <c r="M264" s="255">
        <v>211241.01237425473</v>
      </c>
      <c r="N264" s="255">
        <v>35829.576119345897</v>
      </c>
    </row>
    <row r="265" spans="1:14" x14ac:dyDescent="0.25">
      <c r="A265" t="s">
        <v>688</v>
      </c>
      <c r="B265" s="277">
        <v>2225059.4663374452</v>
      </c>
      <c r="C265" s="277">
        <v>2367176.2320307661</v>
      </c>
      <c r="D265" s="277">
        <v>2538819.1035193233</v>
      </c>
      <c r="E265" s="277">
        <v>2470710.1575353849</v>
      </c>
      <c r="F265" s="277">
        <v>2538861.9630915551</v>
      </c>
      <c r="G265" s="277">
        <v>2431659.6376826493</v>
      </c>
      <c r="H265" s="277">
        <v>2551881.7434600121</v>
      </c>
      <c r="K265" t="s">
        <v>688</v>
      </c>
      <c r="L265" s="255">
        <v>431840.15285135171</v>
      </c>
      <c r="M265" s="255">
        <v>53673.487554256804</v>
      </c>
      <c r="N265" s="255">
        <v>76550.653506854462</v>
      </c>
    </row>
    <row r="266" spans="1:14" x14ac:dyDescent="0.25">
      <c r="A266" t="s">
        <v>689</v>
      </c>
      <c r="B266" s="277">
        <v>7601247.5170269702</v>
      </c>
      <c r="C266" s="277">
        <v>6433510.4394573718</v>
      </c>
      <c r="D266" s="277">
        <v>5869544.8475842495</v>
      </c>
      <c r="E266" s="277">
        <v>6977871.6469017109</v>
      </c>
      <c r="F266" s="277">
        <v>6784161.2804028811</v>
      </c>
      <c r="G266" s="277">
        <v>7038091.3662301097</v>
      </c>
      <c r="H266" s="277">
        <v>7781645.4183631986</v>
      </c>
      <c r="K266" t="s">
        <v>689</v>
      </c>
      <c r="L266" s="255">
        <v>15731750.865466198</v>
      </c>
      <c r="M266" s="255">
        <v>5375716.4245338012</v>
      </c>
      <c r="N266" s="255">
        <v>485418.51921094692</v>
      </c>
    </row>
    <row r="267" spans="1:14" x14ac:dyDescent="0.25">
      <c r="A267" t="s">
        <v>690</v>
      </c>
      <c r="B267" s="277">
        <v>4017393.3264456298</v>
      </c>
      <c r="C267" s="277">
        <v>4098978.7512117699</v>
      </c>
      <c r="D267" s="277">
        <v>3944870.7834699498</v>
      </c>
      <c r="E267" s="277">
        <v>4186630.9679706697</v>
      </c>
      <c r="F267" s="277">
        <v>4781699.3984862603</v>
      </c>
      <c r="G267" s="277">
        <v>4298575.7931095995</v>
      </c>
      <c r="H267" s="277">
        <v>4131520.1350957202</v>
      </c>
      <c r="K267" t="s">
        <v>690</v>
      </c>
      <c r="L267" s="255">
        <v>4245562.6325362083</v>
      </c>
      <c r="M267" s="255">
        <v>3048411.9127655155</v>
      </c>
      <c r="N267" s="255">
        <v>322838.87263348186</v>
      </c>
    </row>
    <row r="268" spans="1:14" x14ac:dyDescent="0.25">
      <c r="A268" t="s">
        <v>691</v>
      </c>
      <c r="B268" s="277">
        <v>766506.44367868197</v>
      </c>
      <c r="C268" s="277">
        <v>781527.29330783093</v>
      </c>
      <c r="D268" s="277">
        <v>817659.78313408105</v>
      </c>
      <c r="E268" s="277">
        <v>852667.93629794894</v>
      </c>
      <c r="F268" s="277">
        <v>976674.35260557197</v>
      </c>
      <c r="G268" s="277">
        <v>896947.5240736691</v>
      </c>
      <c r="H268" s="277">
        <v>935131.73379797302</v>
      </c>
      <c r="K268" t="s">
        <v>691</v>
      </c>
      <c r="L268" s="255">
        <v>120908.08180939872</v>
      </c>
      <c r="M268" s="255">
        <v>-46668.088974517566</v>
      </c>
      <c r="N268" s="255">
        <v>25840.89512703949</v>
      </c>
    </row>
    <row r="269" spans="1:14" x14ac:dyDescent="0.25">
      <c r="A269" t="s">
        <v>692</v>
      </c>
      <c r="B269" s="277">
        <v>1269318.669551349</v>
      </c>
      <c r="C269" s="277">
        <v>1302522.3459464479</v>
      </c>
      <c r="D269" s="277">
        <v>1355758.8393654299</v>
      </c>
      <c r="E269" s="277">
        <v>1449514.6103371719</v>
      </c>
      <c r="F269" s="277">
        <v>1494866.630385526</v>
      </c>
      <c r="G269" s="277">
        <v>1614066.9605475131</v>
      </c>
      <c r="H269" s="277">
        <v>1536847.3840279481</v>
      </c>
      <c r="K269" t="s">
        <v>692</v>
      </c>
      <c r="L269" s="255">
        <v>212252.87529682327</v>
      </c>
      <c r="M269" s="255">
        <v>60575.387415945879</v>
      </c>
      <c r="N269" s="255">
        <v>18529.608714727103</v>
      </c>
    </row>
    <row r="270" spans="1:14" x14ac:dyDescent="0.25">
      <c r="A270" t="s">
        <v>693</v>
      </c>
      <c r="B270" s="277">
        <v>369414.67178778496</v>
      </c>
      <c r="C270" s="277">
        <v>361236.02390645805</v>
      </c>
      <c r="D270" s="277">
        <v>350763.37104426301</v>
      </c>
      <c r="E270" s="277">
        <v>354025.94998154999</v>
      </c>
      <c r="F270" s="277">
        <v>352206.22792879201</v>
      </c>
      <c r="G270" s="277">
        <v>341035.79081878101</v>
      </c>
      <c r="H270" s="277">
        <v>335377.16239748499</v>
      </c>
      <c r="K270" t="s">
        <v>693</v>
      </c>
      <c r="L270" s="255">
        <v>35889.649378201306</v>
      </c>
      <c r="M270" s="255">
        <v>-27796.530833502409</v>
      </c>
      <c r="N270" s="255">
        <v>8423.1325814971224</v>
      </c>
    </row>
    <row r="271" spans="1:14" x14ac:dyDescent="0.25">
      <c r="A271" t="s">
        <v>694</v>
      </c>
      <c r="B271" s="277">
        <v>630235.70393580897</v>
      </c>
      <c r="C271" s="277">
        <v>669193.67298260808</v>
      </c>
      <c r="D271" s="277">
        <v>709977.40605352295</v>
      </c>
      <c r="E271" s="277">
        <v>687850.82855834905</v>
      </c>
      <c r="F271" s="277">
        <v>688913.42434900801</v>
      </c>
      <c r="G271" s="277">
        <v>683558.56614501996</v>
      </c>
      <c r="H271" s="277">
        <v>722890.67835133697</v>
      </c>
      <c r="K271" t="s">
        <v>694</v>
      </c>
      <c r="L271" s="255">
        <v>102799.24054881114</v>
      </c>
      <c r="M271" s="255">
        <v>99233.170763918664</v>
      </c>
      <c r="N271" s="255">
        <v>28078.274172941427</v>
      </c>
    </row>
    <row r="272" spans="1:14" x14ac:dyDescent="0.25">
      <c r="A272" t="s">
        <v>695</v>
      </c>
      <c r="B272" s="277">
        <v>8448472.1714956108</v>
      </c>
      <c r="C272" s="277">
        <v>8952147.7401950508</v>
      </c>
      <c r="D272" s="277">
        <v>9131439.7592314407</v>
      </c>
      <c r="E272" s="277">
        <v>9464679.4493828602</v>
      </c>
      <c r="F272" s="277">
        <v>9463079.3119377196</v>
      </c>
      <c r="G272" s="277">
        <v>9775471.9121848401</v>
      </c>
      <c r="H272" s="277">
        <v>9706928.3630116601</v>
      </c>
      <c r="K272" t="s">
        <v>695</v>
      </c>
      <c r="L272" s="255">
        <v>2202492.3178257733</v>
      </c>
      <c r="M272" s="255">
        <v>-1078603.8344513441</v>
      </c>
      <c r="N272" s="255">
        <v>255027.61335365608</v>
      </c>
    </row>
    <row r="273" spans="1:14" x14ac:dyDescent="0.25">
      <c r="A273" t="s">
        <v>696</v>
      </c>
      <c r="B273" s="277">
        <v>1880211.821043364</v>
      </c>
      <c r="C273" s="277">
        <v>1913032.5444871781</v>
      </c>
      <c r="D273" s="277">
        <v>1977834.4199429709</v>
      </c>
      <c r="E273" s="277">
        <v>1980120.4590078171</v>
      </c>
      <c r="F273" s="277">
        <v>1950809.1330844371</v>
      </c>
      <c r="G273" s="277">
        <v>1980447.019341313</v>
      </c>
      <c r="H273" s="277">
        <v>2131338.4100453272</v>
      </c>
      <c r="K273" t="s">
        <v>696</v>
      </c>
      <c r="L273" s="255">
        <v>301349.97272600105</v>
      </c>
      <c r="M273" s="255">
        <v>124964.15213057684</v>
      </c>
      <c r="N273" s="255">
        <v>68977.240685126089</v>
      </c>
    </row>
    <row r="274" spans="1:14" x14ac:dyDescent="0.25">
      <c r="A274" t="s">
        <v>697</v>
      </c>
      <c r="B274" s="277">
        <v>1519681.606382204</v>
      </c>
      <c r="C274" s="277">
        <v>1481833.7952626951</v>
      </c>
      <c r="D274" s="277">
        <v>1644271.302775413</v>
      </c>
      <c r="E274" s="277">
        <v>1652626.3332615201</v>
      </c>
      <c r="F274" s="277">
        <v>1690618.93695454</v>
      </c>
      <c r="G274" s="277">
        <v>1720684.7188438419</v>
      </c>
      <c r="H274" s="277">
        <v>1734007.3749600961</v>
      </c>
      <c r="K274" t="s">
        <v>697</v>
      </c>
      <c r="L274" s="255">
        <v>351148.78025416541</v>
      </c>
      <c r="M274" s="255">
        <v>212048.76215830192</v>
      </c>
      <c r="N274" s="255">
        <v>66388.410738368475</v>
      </c>
    </row>
    <row r="275" spans="1:14" x14ac:dyDescent="0.25">
      <c r="A275" t="s">
        <v>698</v>
      </c>
      <c r="B275" s="277">
        <v>676940.88866598089</v>
      </c>
      <c r="C275" s="277">
        <v>674309.779384161</v>
      </c>
      <c r="D275" s="277">
        <v>694494.3846050069</v>
      </c>
      <c r="E275" s="277">
        <v>752972.98092353798</v>
      </c>
      <c r="F275" s="277">
        <v>727889.24031549296</v>
      </c>
      <c r="G275" s="277">
        <v>967397.72009137901</v>
      </c>
      <c r="H275" s="277">
        <v>729488.576693982</v>
      </c>
      <c r="K275" t="s">
        <v>698</v>
      </c>
      <c r="L275" s="255">
        <v>143626.40274714745</v>
      </c>
      <c r="M275" s="255">
        <v>61311.309779994961</v>
      </c>
      <c r="N275" s="255">
        <v>25936.842478041188</v>
      </c>
    </row>
    <row r="276" spans="1:14" x14ac:dyDescent="0.25">
      <c r="A276" t="s">
        <v>699</v>
      </c>
      <c r="B276" s="277">
        <v>12011687.31540912</v>
      </c>
      <c r="C276" s="277">
        <v>12366259.46555559</v>
      </c>
      <c r="D276" s="277">
        <v>12712550.92603929</v>
      </c>
      <c r="E276" s="277">
        <v>12704291.136977479</v>
      </c>
      <c r="F276" s="277">
        <v>12728477.151041869</v>
      </c>
      <c r="G276" s="277">
        <v>13107749.04582184</v>
      </c>
      <c r="H276" s="277">
        <v>13752090.774860948</v>
      </c>
      <c r="K276" t="s">
        <v>699</v>
      </c>
      <c r="L276" s="255">
        <v>2542926.4575821287</v>
      </c>
      <c r="M276" s="255">
        <v>-2200786.8137900098</v>
      </c>
      <c r="N276" s="255">
        <v>278696.16432888608</v>
      </c>
    </row>
    <row r="277" spans="1:14" x14ac:dyDescent="0.25">
      <c r="A277" t="s">
        <v>700</v>
      </c>
      <c r="B277" s="277">
        <v>1321420.8309931299</v>
      </c>
      <c r="C277" s="277">
        <v>1334437.4854459669</v>
      </c>
      <c r="D277" s="277">
        <v>1468277.7011637359</v>
      </c>
      <c r="E277" s="277">
        <v>1577292.4888518311</v>
      </c>
      <c r="F277" s="277">
        <v>1483128.752765961</v>
      </c>
      <c r="G277" s="277">
        <v>1337956.676411008</v>
      </c>
      <c r="H277" s="277">
        <v>1542369.5119930061</v>
      </c>
      <c r="K277" t="s">
        <v>700</v>
      </c>
      <c r="L277" s="255">
        <v>175637.30673172843</v>
      </c>
      <c r="M277" s="255">
        <v>-239781.52272374008</v>
      </c>
      <c r="N277" s="255">
        <v>30008.37135560796</v>
      </c>
    </row>
    <row r="278" spans="1:14" x14ac:dyDescent="0.25">
      <c r="A278" t="s">
        <v>701</v>
      </c>
      <c r="B278" s="277">
        <v>561390.97639794089</v>
      </c>
      <c r="C278" s="277">
        <v>-71539.872547101229</v>
      </c>
      <c r="D278" s="277">
        <v>-1250232.1021338999</v>
      </c>
      <c r="E278" s="277">
        <v>10631100.2061972</v>
      </c>
      <c r="F278" s="277">
        <v>671298.56992434058</v>
      </c>
      <c r="G278" s="277">
        <v>924728.11961732991</v>
      </c>
      <c r="H278" s="277">
        <v>953059.14010373969</v>
      </c>
      <c r="K278" t="s">
        <v>701</v>
      </c>
      <c r="L278" s="255">
        <v>4719821.131632138</v>
      </c>
      <c r="M278" s="255">
        <v>893394.94265357684</v>
      </c>
      <c r="N278" s="255">
        <v>148004.30039817159</v>
      </c>
    </row>
    <row r="279" spans="1:14" x14ac:dyDescent="0.25">
      <c r="A279" t="s">
        <v>702</v>
      </c>
      <c r="B279" s="277">
        <v>78861865.443339437</v>
      </c>
      <c r="C279" s="277">
        <v>81114825.269304588</v>
      </c>
      <c r="D279" s="277">
        <v>79950244.876113564</v>
      </c>
      <c r="E279" s="277">
        <v>79452867.09260495</v>
      </c>
      <c r="F279" s="277">
        <v>82419671.773431838</v>
      </c>
      <c r="G279" s="277">
        <v>81893116.865618676</v>
      </c>
      <c r="H279" s="277">
        <v>85355628.912437573</v>
      </c>
      <c r="K279" t="s">
        <v>702</v>
      </c>
      <c r="L279" s="255">
        <v>14943403.311118267</v>
      </c>
      <c r="M279" s="255">
        <v>4743039.8155842312</v>
      </c>
      <c r="N279" s="255">
        <v>1195998.6084338545</v>
      </c>
    </row>
    <row r="280" spans="1:14" x14ac:dyDescent="0.25">
      <c r="A280" t="s">
        <v>703</v>
      </c>
      <c r="B280" s="277">
        <v>2751499.7069431711</v>
      </c>
      <c r="C280" s="277">
        <v>3395188.12786364</v>
      </c>
      <c r="D280" s="277">
        <v>3284394.3760790359</v>
      </c>
      <c r="E280" s="277">
        <v>3317162.6711945888</v>
      </c>
      <c r="F280" s="277">
        <v>3197008.0602651201</v>
      </c>
      <c r="G280" s="277">
        <v>3534314.0339752738</v>
      </c>
      <c r="H280" s="277">
        <v>3630007.3921104036</v>
      </c>
      <c r="K280" t="s">
        <v>703</v>
      </c>
      <c r="L280" s="255">
        <v>590444.78781775909</v>
      </c>
      <c r="M280" s="255">
        <v>455683.30651167699</v>
      </c>
      <c r="N280" s="255">
        <v>46148.915161816898</v>
      </c>
    </row>
    <row r="281" spans="1:14" x14ac:dyDescent="0.25">
      <c r="A281" t="s">
        <v>704</v>
      </c>
      <c r="B281" s="277">
        <v>3608300.8599195099</v>
      </c>
      <c r="C281" s="277">
        <v>3682910.38288421</v>
      </c>
      <c r="D281" s="277">
        <v>3473940.4860355393</v>
      </c>
      <c r="E281" s="277">
        <v>3768466.3890894996</v>
      </c>
      <c r="F281" s="277">
        <v>3829833.1261143899</v>
      </c>
      <c r="G281" s="277">
        <v>3784325.3937234795</v>
      </c>
      <c r="H281" s="277">
        <v>3960737.0640962897</v>
      </c>
      <c r="K281" t="s">
        <v>704</v>
      </c>
      <c r="L281" s="255">
        <v>1648088.2928928169</v>
      </c>
      <c r="M281" s="255">
        <v>1447254.3451834738</v>
      </c>
      <c r="N281" s="255">
        <v>202899.36484655295</v>
      </c>
    </row>
    <row r="282" spans="1:14" x14ac:dyDescent="0.25">
      <c r="A282" t="s">
        <v>705</v>
      </c>
      <c r="B282" s="277">
        <v>264510.989918818</v>
      </c>
      <c r="C282" s="277">
        <v>262664.50490924501</v>
      </c>
      <c r="D282" s="277">
        <v>240782.49232269399</v>
      </c>
      <c r="E282" s="277">
        <v>253424.801726156</v>
      </c>
      <c r="F282" s="277">
        <v>226061.11451248801</v>
      </c>
      <c r="G282" s="277">
        <v>336622.15763506002</v>
      </c>
      <c r="H282" s="277">
        <v>388086.95215207699</v>
      </c>
      <c r="K282" t="s">
        <v>705</v>
      </c>
      <c r="L282" s="255">
        <v>237600.06437662133</v>
      </c>
      <c r="M282" s="255">
        <v>182679.55927324633</v>
      </c>
      <c r="N282" s="255">
        <v>21231.151284915366</v>
      </c>
    </row>
    <row r="283" spans="1:14" x14ac:dyDescent="0.25">
      <c r="A283" t="s">
        <v>706</v>
      </c>
      <c r="B283" s="277">
        <v>353787.47494786797</v>
      </c>
      <c r="C283" s="277">
        <v>337817.00200563902</v>
      </c>
      <c r="D283" s="277">
        <v>384648.44482321502</v>
      </c>
      <c r="E283" s="277">
        <v>338894.07399634097</v>
      </c>
      <c r="F283" s="277">
        <v>356296.47304641095</v>
      </c>
      <c r="G283" s="277">
        <v>384387.75254282699</v>
      </c>
      <c r="H283" s="277">
        <v>382108.56349621399</v>
      </c>
      <c r="K283" t="s">
        <v>706</v>
      </c>
      <c r="L283" s="255">
        <v>65698.137961704371</v>
      </c>
      <c r="M283" s="255">
        <v>22080.173004528937</v>
      </c>
      <c r="N283" s="255">
        <v>12526.750010252221</v>
      </c>
    </row>
    <row r="284" spans="1:14" x14ac:dyDescent="0.25">
      <c r="A284" t="s">
        <v>707</v>
      </c>
      <c r="B284" s="277">
        <v>3073627.7016481776</v>
      </c>
      <c r="C284" s="277">
        <v>3293137.0247479132</v>
      </c>
      <c r="D284" s="277">
        <v>3363337.0665830718</v>
      </c>
      <c r="E284" s="277">
        <v>3725621.1169266868</v>
      </c>
      <c r="F284" s="277">
        <v>4054464.771525736</v>
      </c>
      <c r="G284" s="277">
        <v>3932877.6698182379</v>
      </c>
      <c r="H284" s="277">
        <v>3925601.0670023477</v>
      </c>
      <c r="K284" t="s">
        <v>707</v>
      </c>
      <c r="L284" s="255">
        <v>499604.68814919237</v>
      </c>
      <c r="M284" s="255">
        <v>-182429.02510011022</v>
      </c>
      <c r="N284" s="255">
        <v>107550.21318610301</v>
      </c>
    </row>
    <row r="285" spans="1:14" x14ac:dyDescent="0.25">
      <c r="A285" t="s">
        <v>708</v>
      </c>
      <c r="B285" s="277">
        <v>2616419.3540419471</v>
      </c>
      <c r="C285" s="277">
        <v>2685338.13957348</v>
      </c>
      <c r="D285" s="277">
        <v>2831908.9282333399</v>
      </c>
      <c r="E285" s="277">
        <v>2842741.9944779319</v>
      </c>
      <c r="F285" s="277">
        <v>2853059.5126058143</v>
      </c>
      <c r="G285" s="277">
        <v>3339119.1052514929</v>
      </c>
      <c r="H285" s="277">
        <v>3282345.6626281794</v>
      </c>
      <c r="K285" t="s">
        <v>708</v>
      </c>
      <c r="L285" s="255">
        <v>1128353.6585562797</v>
      </c>
      <c r="M285" s="255">
        <v>1103030.2334071205</v>
      </c>
      <c r="N285" s="255">
        <v>70441.010613349135</v>
      </c>
    </row>
    <row r="286" spans="1:14" x14ac:dyDescent="0.25">
      <c r="A286" t="s">
        <v>709</v>
      </c>
      <c r="B286" s="277">
        <v>1859702.0448945791</v>
      </c>
      <c r="C286" s="277">
        <v>2054039.8320908083</v>
      </c>
      <c r="D286" s="277">
        <v>2079595.2958905881</v>
      </c>
      <c r="E286" s="277">
        <v>2049066.3524646359</v>
      </c>
      <c r="F286" s="277">
        <v>2059291.6096195388</v>
      </c>
      <c r="G286" s="277">
        <v>2208604.4353979314</v>
      </c>
      <c r="H286" s="277">
        <v>2383407.3820055462</v>
      </c>
      <c r="K286" t="s">
        <v>709</v>
      </c>
      <c r="L286" s="255">
        <v>472926.80006601987</v>
      </c>
      <c r="M286" s="255">
        <v>396357.02570363681</v>
      </c>
      <c r="N286" s="255">
        <v>82084.211322061892</v>
      </c>
    </row>
    <row r="287" spans="1:14" x14ac:dyDescent="0.25">
      <c r="A287" t="s">
        <v>710</v>
      </c>
      <c r="B287" s="277">
        <v>1165400.782007484</v>
      </c>
      <c r="C287" s="277">
        <v>1274668.464219352</v>
      </c>
      <c r="D287" s="277">
        <v>1347718.787417809</v>
      </c>
      <c r="E287" s="277">
        <v>1421598.8754170341</v>
      </c>
      <c r="F287" s="277">
        <v>1434683.2554301419</v>
      </c>
      <c r="G287" s="277">
        <v>1361893.813533179</v>
      </c>
      <c r="H287" s="277">
        <v>1480127.8160672388</v>
      </c>
      <c r="K287" t="s">
        <v>710</v>
      </c>
      <c r="L287" s="255">
        <v>238797.06771217633</v>
      </c>
      <c r="M287" s="255">
        <v>-26440.53851567005</v>
      </c>
      <c r="N287" s="255">
        <v>44989.811985563661</v>
      </c>
    </row>
    <row r="288" spans="1:14" x14ac:dyDescent="0.25">
      <c r="A288" t="s">
        <v>711</v>
      </c>
      <c r="B288" s="277">
        <v>16854350.841507331</v>
      </c>
      <c r="C288" s="277">
        <v>17713112.321293749</v>
      </c>
      <c r="D288" s="277">
        <v>18433564.445881441</v>
      </c>
      <c r="E288" s="277">
        <v>18275977.515918367</v>
      </c>
      <c r="F288" s="277">
        <v>19119019.983026773</v>
      </c>
      <c r="G288" s="277">
        <v>18464640.987481028</v>
      </c>
      <c r="H288" s="277">
        <v>19617801.233731359</v>
      </c>
      <c r="K288" t="s">
        <v>711</v>
      </c>
      <c r="L288" s="255">
        <v>2984961.6445737849</v>
      </c>
      <c r="M288" s="255">
        <v>-1373491.9657960176</v>
      </c>
      <c r="N288" s="255">
        <v>502137.69226414122</v>
      </c>
    </row>
    <row r="289" spans="1:14" x14ac:dyDescent="0.25">
      <c r="A289" t="s">
        <v>712</v>
      </c>
      <c r="B289" s="277">
        <v>1164799.6323290779</v>
      </c>
      <c r="C289" s="277">
        <v>1137711.603838633</v>
      </c>
      <c r="D289" s="277">
        <v>1112416.7591878669</v>
      </c>
      <c r="E289" s="277">
        <v>1225734.960730718</v>
      </c>
      <c r="F289" s="277">
        <v>1258222.6807804441</v>
      </c>
      <c r="G289" s="277">
        <v>1273546.7416522072</v>
      </c>
      <c r="H289" s="277">
        <v>1218091.316457364</v>
      </c>
      <c r="K289" t="s">
        <v>712</v>
      </c>
      <c r="L289" s="255">
        <v>290130.78124212899</v>
      </c>
      <c r="M289" s="255">
        <v>343328.27579589677</v>
      </c>
      <c r="N289" s="255">
        <v>58251.519075719392</v>
      </c>
    </row>
    <row r="290" spans="1:14" x14ac:dyDescent="0.25">
      <c r="A290" t="s">
        <v>713</v>
      </c>
      <c r="B290" s="277">
        <v>2651382.8715143087</v>
      </c>
      <c r="C290" s="277">
        <v>2728177.1975607104</v>
      </c>
      <c r="D290" s="277">
        <v>3014689.716538772</v>
      </c>
      <c r="E290" s="277">
        <v>3205102.7806451558</v>
      </c>
      <c r="F290" s="277">
        <v>3223246.604119393</v>
      </c>
      <c r="G290" s="277">
        <v>3179568.3128370959</v>
      </c>
      <c r="H290" s="277">
        <v>3200415.9454145283</v>
      </c>
      <c r="K290" t="s">
        <v>713</v>
      </c>
      <c r="L290" s="255">
        <v>529521.50608565658</v>
      </c>
      <c r="M290" s="255">
        <v>52479.130973974126</v>
      </c>
      <c r="N290" s="255">
        <v>102830.46775388889</v>
      </c>
    </row>
    <row r="291" spans="1:14" x14ac:dyDescent="0.25">
      <c r="A291" t="s">
        <v>714</v>
      </c>
      <c r="B291" s="277">
        <v>1720141.69027423</v>
      </c>
      <c r="C291" s="277">
        <v>1770275.5452625491</v>
      </c>
      <c r="D291" s="277">
        <v>1729728.630535363</v>
      </c>
      <c r="E291" s="277">
        <v>1860930.8829419729</v>
      </c>
      <c r="F291" s="277">
        <v>1963379.337352376</v>
      </c>
      <c r="G291" s="277">
        <v>1970973.0698690161</v>
      </c>
      <c r="H291" s="277">
        <v>1939938.488077631</v>
      </c>
      <c r="K291" t="s">
        <v>714</v>
      </c>
      <c r="L291" s="255">
        <v>289558.02668998775</v>
      </c>
      <c r="M291" s="255">
        <v>40443.601512361318</v>
      </c>
      <c r="N291" s="255">
        <v>57735.467025937862</v>
      </c>
    </row>
    <row r="292" spans="1:14" x14ac:dyDescent="0.25">
      <c r="A292" t="s">
        <v>715</v>
      </c>
      <c r="B292" s="277">
        <v>4043273.0859565698</v>
      </c>
      <c r="C292" s="277">
        <v>4559965.1018378902</v>
      </c>
      <c r="D292" s="277">
        <v>4288804.2140771188</v>
      </c>
      <c r="E292" s="277">
        <v>4221728.6377263153</v>
      </c>
      <c r="F292" s="277">
        <v>4646222.0013593705</v>
      </c>
      <c r="G292" s="277">
        <v>4446587.7844274603</v>
      </c>
      <c r="H292" s="277">
        <v>4601374.3214138504</v>
      </c>
      <c r="K292" t="s">
        <v>715</v>
      </c>
      <c r="L292" s="255">
        <v>1081008.0479518101</v>
      </c>
      <c r="M292" s="255">
        <v>1090154.8507977091</v>
      </c>
      <c r="N292" s="255">
        <v>197788.69410109438</v>
      </c>
    </row>
    <row r="293" spans="1:14" x14ac:dyDescent="0.25">
      <c r="A293" t="s">
        <v>716</v>
      </c>
      <c r="B293" s="277">
        <v>2098512.0061441101</v>
      </c>
      <c r="C293" s="277">
        <v>2216015.9949524198</v>
      </c>
      <c r="D293" s="277">
        <v>3164780.5958921099</v>
      </c>
      <c r="E293" s="277">
        <v>2486396.5968274996</v>
      </c>
      <c r="F293" s="277">
        <v>2620765.3858324001</v>
      </c>
      <c r="G293" s="277">
        <v>2586110.7064004694</v>
      </c>
      <c r="H293" s="277">
        <v>2700495.5189990699</v>
      </c>
      <c r="K293" t="s">
        <v>716</v>
      </c>
      <c r="L293" s="255">
        <v>1677805.4925684165</v>
      </c>
      <c r="M293" s="255">
        <v>1384290.1892992281</v>
      </c>
      <c r="N293" s="255">
        <v>162838.46811924229</v>
      </c>
    </row>
    <row r="294" spans="1:14" x14ac:dyDescent="0.25">
      <c r="A294" t="s">
        <v>717</v>
      </c>
      <c r="B294" s="277">
        <v>310449.94161900698</v>
      </c>
      <c r="C294" s="277">
        <v>314356.60590614902</v>
      </c>
      <c r="D294" s="277">
        <v>353053.41563638201</v>
      </c>
      <c r="E294" s="277">
        <v>356750.965193515</v>
      </c>
      <c r="F294" s="277">
        <v>377867.46909356996</v>
      </c>
      <c r="G294" s="277">
        <v>348030.72169942799</v>
      </c>
      <c r="H294" s="277">
        <v>386950.03953742201</v>
      </c>
      <c r="K294" t="s">
        <v>717</v>
      </c>
      <c r="L294" s="255">
        <v>49685.090286181927</v>
      </c>
      <c r="M294" s="255">
        <v>10073.873077490294</v>
      </c>
      <c r="N294" s="255">
        <v>13249.949519704503</v>
      </c>
    </row>
    <row r="295" spans="1:14" x14ac:dyDescent="0.25">
      <c r="A295" t="s">
        <v>718</v>
      </c>
      <c r="B295" s="277">
        <v>1591139.6719845561</v>
      </c>
      <c r="C295" s="277">
        <v>1588011.2006966409</v>
      </c>
      <c r="D295" s="277">
        <v>1643148.7456309181</v>
      </c>
      <c r="E295" s="277">
        <v>1752284.186744536</v>
      </c>
      <c r="F295" s="277">
        <v>1713557.3167834477</v>
      </c>
      <c r="G295" s="277">
        <v>1712927.5119715838</v>
      </c>
      <c r="H295" s="277">
        <v>1683633.1377246641</v>
      </c>
      <c r="K295" t="s">
        <v>718</v>
      </c>
      <c r="L295" s="255">
        <v>249675.75051239502</v>
      </c>
      <c r="M295" s="255">
        <v>-110636.62402923341</v>
      </c>
      <c r="N295" s="255">
        <v>45565.189816808183</v>
      </c>
    </row>
    <row r="296" spans="1:14" x14ac:dyDescent="0.25">
      <c r="A296" t="s">
        <v>719</v>
      </c>
      <c r="B296" s="277">
        <v>1488436.8737411699</v>
      </c>
      <c r="C296" s="277">
        <v>1705326.3887809417</v>
      </c>
      <c r="D296" s="277">
        <v>1773487.8062873902</v>
      </c>
      <c r="E296" s="277">
        <v>1878808.1258271162</v>
      </c>
      <c r="F296" s="277">
        <v>1876767.9248524772</v>
      </c>
      <c r="G296" s="277">
        <v>1791505.491647027</v>
      </c>
      <c r="H296" s="277">
        <v>1846623.4221934169</v>
      </c>
      <c r="K296" t="s">
        <v>719</v>
      </c>
      <c r="L296" s="255">
        <v>271318.14696139673</v>
      </c>
      <c r="M296" s="255">
        <v>-2680.0089466873906</v>
      </c>
      <c r="N296" s="255">
        <v>54679.282377344556</v>
      </c>
    </row>
    <row r="297" spans="1:14" x14ac:dyDescent="0.25">
      <c r="A297" t="s">
        <v>720</v>
      </c>
      <c r="B297" s="277">
        <v>1446822.6287014498</v>
      </c>
      <c r="C297" s="277">
        <v>1551178.897687543</v>
      </c>
      <c r="D297" s="277">
        <v>1520517.323198217</v>
      </c>
      <c r="E297" s="277">
        <v>1739035.8565769861</v>
      </c>
      <c r="F297" s="277">
        <v>1792610.2349406569</v>
      </c>
      <c r="G297" s="277">
        <v>1743354.7445291609</v>
      </c>
      <c r="H297" s="277">
        <v>1805656.7541139538</v>
      </c>
      <c r="K297" t="s">
        <v>720</v>
      </c>
      <c r="L297" s="255">
        <v>320768.59363470861</v>
      </c>
      <c r="M297" s="255">
        <v>280480.40557633876</v>
      </c>
      <c r="N297" s="255">
        <v>68878.190067816235</v>
      </c>
    </row>
    <row r="298" spans="1:14" x14ac:dyDescent="0.25">
      <c r="A298" t="s">
        <v>721</v>
      </c>
      <c r="B298" s="277">
        <v>8721068.0339508988</v>
      </c>
      <c r="C298" s="277">
        <v>9231489.8310602754</v>
      </c>
      <c r="D298" s="277">
        <v>9782419.0966037605</v>
      </c>
      <c r="E298" s="277">
        <v>10118892.14119513</v>
      </c>
      <c r="F298" s="277">
        <v>11048712.214028308</v>
      </c>
      <c r="G298" s="277">
        <v>10886948.15400435</v>
      </c>
      <c r="H298" s="277">
        <v>11367830.620665921</v>
      </c>
      <c r="K298" t="s">
        <v>721</v>
      </c>
      <c r="L298" s="255">
        <v>1734493.1318054148</v>
      </c>
      <c r="M298" s="255">
        <v>196981.47953092447</v>
      </c>
      <c r="N298" s="255">
        <v>365338.41136517457</v>
      </c>
    </row>
    <row r="299" spans="1:14" x14ac:dyDescent="0.25">
      <c r="A299" t="s">
        <v>722</v>
      </c>
      <c r="B299" s="277">
        <v>4901498.2960739601</v>
      </c>
      <c r="C299" s="277">
        <v>5155855.5653662207</v>
      </c>
      <c r="D299" s="277">
        <v>4967442.0497931298</v>
      </c>
      <c r="E299" s="277">
        <v>5375032.8785343999</v>
      </c>
      <c r="F299" s="277">
        <v>4894320.2388044121</v>
      </c>
      <c r="G299" s="277">
        <v>5374569.2965728501</v>
      </c>
      <c r="H299" s="277">
        <v>5230136.5553819593</v>
      </c>
      <c r="K299" t="s">
        <v>722</v>
      </c>
      <c r="L299" s="255">
        <v>1874733.1534087858</v>
      </c>
      <c r="M299" s="255">
        <v>1641007.8717996234</v>
      </c>
      <c r="N299" s="255">
        <v>250628.96176761057</v>
      </c>
    </row>
    <row r="300" spans="1:14" x14ac:dyDescent="0.25">
      <c r="A300" t="s">
        <v>723</v>
      </c>
      <c r="B300" s="277">
        <v>108714589.2007592</v>
      </c>
      <c r="C300" s="277">
        <v>109767922.12955919</v>
      </c>
      <c r="D300" s="277">
        <v>112364394.78761201</v>
      </c>
      <c r="E300" s="277">
        <v>111662951.62716082</v>
      </c>
      <c r="F300" s="277">
        <v>111159157.57225481</v>
      </c>
      <c r="G300" s="277">
        <v>104826904.8879261</v>
      </c>
      <c r="H300" s="277">
        <v>108882525.08048758</v>
      </c>
      <c r="K300" t="s">
        <v>723</v>
      </c>
      <c r="L300" s="255">
        <v>13854639.477519676</v>
      </c>
      <c r="M300" s="255">
        <v>-21872873.433075227</v>
      </c>
      <c r="N300" s="255">
        <v>901021.19428872829</v>
      </c>
    </row>
    <row r="301" spans="1:14" x14ac:dyDescent="0.25">
      <c r="A301" t="s">
        <v>724</v>
      </c>
      <c r="B301" s="277">
        <v>9917388.6996631101</v>
      </c>
      <c r="C301" s="277">
        <v>9888404.1967450902</v>
      </c>
      <c r="D301" s="277">
        <v>10512133.82151768</v>
      </c>
      <c r="E301" s="277">
        <v>10383474.7701323</v>
      </c>
      <c r="F301" s="277">
        <v>10701152.413480408</v>
      </c>
      <c r="G301" s="277">
        <v>10928096.14916997</v>
      </c>
      <c r="H301" s="277">
        <v>10569517.7418928</v>
      </c>
      <c r="K301" t="s">
        <v>724</v>
      </c>
      <c r="L301" s="255">
        <v>1456499.4550672355</v>
      </c>
      <c r="M301" s="255">
        <v>-911148.55857588793</v>
      </c>
      <c r="N301" s="255">
        <v>280903.97290588624</v>
      </c>
    </row>
    <row r="302" spans="1:14" x14ac:dyDescent="0.25">
      <c r="A302" t="s">
        <v>725</v>
      </c>
      <c r="B302" s="277">
        <v>3047126.1264376892</v>
      </c>
      <c r="C302" s="277">
        <v>3025610.6920098406</v>
      </c>
      <c r="D302" s="277">
        <v>3295214.5899535697</v>
      </c>
      <c r="E302" s="277">
        <v>3404030.9411488501</v>
      </c>
      <c r="F302" s="277">
        <v>3376626.5049282885</v>
      </c>
      <c r="G302" s="277">
        <v>3358355.732465555</v>
      </c>
      <c r="H302" s="277">
        <v>3477275.3819912793</v>
      </c>
      <c r="K302" t="s">
        <v>725</v>
      </c>
      <c r="L302" s="255">
        <v>487684.93640690658</v>
      </c>
      <c r="M302" s="255">
        <v>170193.88695763226</v>
      </c>
      <c r="N302" s="255">
        <v>106939.06379834394</v>
      </c>
    </row>
  </sheetData>
  <sortState xmlns:xlrd2="http://schemas.microsoft.com/office/spreadsheetml/2017/richdata2" ref="A3:I302">
    <sortCondition ref="A3:A30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FC177-BD88-4F50-8EE2-103A4FE61D0E}">
  <sheetPr codeName="Feuil41">
    <tabColor theme="4" tint="0.39997558519241921"/>
  </sheetPr>
  <dimension ref="A1:O347"/>
  <sheetViews>
    <sheetView topLeftCell="A119" workbookViewId="0">
      <selection activeCell="K157" sqref="K157"/>
    </sheetView>
  </sheetViews>
  <sheetFormatPr defaultColWidth="11" defaultRowHeight="13.5" outlineLevelRow="2" x14ac:dyDescent="0.25"/>
  <cols>
    <col min="1" max="2" width="5.796875" customWidth="1"/>
    <col min="3" max="3" width="60.19921875" customWidth="1"/>
    <col min="4" max="9" width="16.59765625" customWidth="1"/>
    <col min="10" max="10" width="6.19921875" customWidth="1"/>
    <col min="11" max="11" width="35.796875" bestFit="1" customWidth="1"/>
    <col min="12" max="12" width="6.19921875" customWidth="1"/>
    <col min="13" max="15" width="20.796875" customWidth="1"/>
    <col min="16" max="16" width="20.59765625" customWidth="1"/>
  </cols>
  <sheetData>
    <row r="1" spans="2:13" ht="16.5" x14ac:dyDescent="0.3">
      <c r="B1" s="534" t="s">
        <v>86</v>
      </c>
      <c r="C1" s="534"/>
      <c r="D1" s="534">
        <f>'données TBAF'!B1</f>
        <v>0</v>
      </c>
      <c r="E1" s="534"/>
      <c r="F1" s="534"/>
      <c r="G1" s="534"/>
      <c r="H1" s="534"/>
      <c r="I1" s="534"/>
    </row>
    <row r="2" spans="2:13" ht="4.3499999999999996" customHeight="1" thickBot="1" x14ac:dyDescent="0.3">
      <c r="B2" s="532"/>
      <c r="C2" s="532"/>
    </row>
    <row r="3" spans="2:13" ht="13.5" customHeight="1" x14ac:dyDescent="0.25">
      <c r="B3" s="586" t="s">
        <v>19</v>
      </c>
      <c r="C3" s="587"/>
      <c r="D3" s="67"/>
      <c r="E3" s="67"/>
      <c r="F3" s="67"/>
      <c r="G3" s="67"/>
      <c r="H3" s="67"/>
      <c r="I3" s="67"/>
      <c r="J3" s="67"/>
      <c r="K3" s="69"/>
    </row>
    <row r="4" spans="2:13" ht="6.6" customHeight="1" x14ac:dyDescent="0.25">
      <c r="B4" s="609"/>
      <c r="C4" s="532"/>
      <c r="K4" s="35"/>
    </row>
    <row r="5" spans="2:13" ht="13.5" customHeight="1" x14ac:dyDescent="0.25">
      <c r="B5" s="607" t="str">
        <f>IF(K6="illimité","Simultation inestissement du patrimoine financier",CONCATENATE("Simulation investissements amorti sur ",K6," ans"))</f>
        <v>Simulation investissements amorti sur  ans</v>
      </c>
      <c r="C5" s="608"/>
      <c r="D5" s="70">
        <f>AF!I4+1</f>
        <v>2025</v>
      </c>
      <c r="E5" s="70">
        <f>D5+1</f>
        <v>2026</v>
      </c>
      <c r="F5" s="70">
        <f>E5+1</f>
        <v>2027</v>
      </c>
      <c r="G5" s="70">
        <f>F5+1</f>
        <v>2028</v>
      </c>
      <c r="H5" s="70">
        <f>G5+1</f>
        <v>2029</v>
      </c>
      <c r="I5" s="70">
        <f>H5+1</f>
        <v>2030</v>
      </c>
      <c r="J5" s="3"/>
      <c r="K5" s="81" t="s">
        <v>87</v>
      </c>
      <c r="M5" s="81" t="s">
        <v>1162</v>
      </c>
    </row>
    <row r="6" spans="2:13" x14ac:dyDescent="0.25">
      <c r="B6" s="570" t="s">
        <v>109</v>
      </c>
      <c r="C6" s="571"/>
      <c r="D6" s="79">
        <f>SUMIFS(investissements!I$4:I$500,investissements!$E$4:$E$500,$K6,investissements!$P$4:$P$500,"&lt;&gt;"&amp;$M6,investissements!$P$4:$P$500,"&lt;&gt;"&amp;$M7,investissements!$P$4:$P$500,"&lt;&gt;"&amp;$M8,investissements!$P$4:$P$500,"&lt;&gt;"&amp;$M9,investissements!$P$4:$P$500,"&lt;&gt;"&amp;$M10)</f>
        <v>0</v>
      </c>
      <c r="E6" s="79">
        <f>SUMIFS(investissements!J$4:J$500,investissements!$E$4:$E$500,$K6,investissements!$P$4:$P$500,"&lt;&gt;"&amp;$M6,investissements!$P$4:$P$500,"&lt;&gt;"&amp;$M7,investissements!$P$4:$P$500,"&lt;&gt;"&amp;$M8,investissements!$P$4:$P$500,"&lt;&gt;"&amp;$M9,investissements!$P$4:$P$500,"&lt;&gt;"&amp;$M10)</f>
        <v>0</v>
      </c>
      <c r="F6" s="79">
        <f>SUMIFS(investissements!K$4:K$500,investissements!$E$4:$E$500,$K6,investissements!$P$4:$P$500,"&lt;&gt;"&amp;$M6,investissements!$P$4:$P$500,"&lt;&gt;"&amp;$M7,investissements!$P$4:$P$500,"&lt;&gt;"&amp;$M8,investissements!$P$4:$P$500,"&lt;&gt;"&amp;$M9,investissements!$P$4:$P$500,"&lt;&gt;"&amp;$M10)</f>
        <v>0</v>
      </c>
      <c r="G6" s="79">
        <f>SUMIFS(investissements!L$4:L$500,investissements!$E$4:$E$500,$K6,investissements!$P$4:$P$500,"&lt;&gt;"&amp;$M6,investissements!$P$4:$P$500,"&lt;&gt;"&amp;$M7,investissements!$P$4:$P$500,"&lt;&gt;"&amp;$M8,investissements!$P$4:$P$500,"&lt;&gt;"&amp;$M9,investissements!$P$4:$P$500,"&lt;&gt;"&amp;$M10)</f>
        <v>0</v>
      </c>
      <c r="H6" s="79">
        <f>SUMIFS(investissements!M$4:M$500,investissements!$E$4:$E$500,$K6,investissements!$P$4:$P$500,"&lt;&gt;"&amp;$M6,investissements!$P$4:$P$500,"&lt;&gt;"&amp;$M7,investissements!$P$4:$P$500,"&lt;&gt;"&amp;$M8,investissements!$P$4:$P$500,"&lt;&gt;"&amp;$M9,investissements!$P$4:$P$500,"&lt;&gt;"&amp;$M10)</f>
        <v>0</v>
      </c>
      <c r="I6" s="79">
        <f>SUMIFS(investissements!N$4:N$500,investissements!$E$4:$E$500,$K6,investissements!$P$4:$P$500,"&lt;&gt;"&amp;$M6,investissements!$P$4:$P$500,"&lt;&gt;"&amp;$M7,investissements!$P$4:$P$500,"&lt;&gt;"&amp;$M8,investissements!$P$4:$P$500,"&lt;&gt;"&amp;$M9,investissements!$P$4:$P$500,"&lt;&gt;"&amp;$M10)</f>
        <v>0</v>
      </c>
      <c r="K6" s="83"/>
      <c r="M6" s="499">
        <v>0</v>
      </c>
    </row>
    <row r="7" spans="2:13" x14ac:dyDescent="0.25">
      <c r="B7" s="570" t="s">
        <v>80</v>
      </c>
      <c r="C7" s="571"/>
      <c r="D7" s="14"/>
      <c r="E7" s="14">
        <f>IFERROR(D6/$K$6,0)</f>
        <v>0</v>
      </c>
      <c r="F7" s="14">
        <f>E7+IFERROR(E6/$K$6,0)</f>
        <v>0</v>
      </c>
      <c r="G7" s="14">
        <f>F7+IFERROR(F6/$K$6,0)</f>
        <v>0</v>
      </c>
      <c r="H7" s="14">
        <f>G7+IFERROR(G6/$K$6,0)</f>
        <v>0</v>
      </c>
      <c r="I7" s="14">
        <f>H7+IFERROR(H6/$K$6,0)</f>
        <v>0</v>
      </c>
      <c r="K7" s="99" t="s">
        <v>96</v>
      </c>
      <c r="M7" s="499">
        <v>0</v>
      </c>
    </row>
    <row r="8" spans="2:13" x14ac:dyDescent="0.25">
      <c r="B8" s="570" t="s">
        <v>117</v>
      </c>
      <c r="C8" s="571"/>
      <c r="D8" s="79"/>
      <c r="E8" s="79"/>
      <c r="F8" s="79"/>
      <c r="G8" s="79"/>
      <c r="H8" s="79"/>
      <c r="I8" s="79"/>
      <c r="K8" s="100" t="s">
        <v>95</v>
      </c>
      <c r="M8" s="499">
        <v>0</v>
      </c>
    </row>
    <row r="9" spans="2:13" x14ac:dyDescent="0.25">
      <c r="B9" s="572" t="s">
        <v>118</v>
      </c>
      <c r="C9" s="573"/>
      <c r="D9" s="79"/>
      <c r="E9" s="79"/>
      <c r="F9" s="79"/>
      <c r="G9" s="79"/>
      <c r="H9" s="79"/>
      <c r="I9" s="79"/>
      <c r="K9" s="81" t="s">
        <v>110</v>
      </c>
      <c r="M9" s="499">
        <v>0</v>
      </c>
    </row>
    <row r="10" spans="2:13" x14ac:dyDescent="0.25">
      <c r="B10" s="574" t="s">
        <v>115</v>
      </c>
      <c r="C10" s="575"/>
      <c r="D10" s="71">
        <f t="shared" ref="D10:I10" si="0">D7+D8-D9</f>
        <v>0</v>
      </c>
      <c r="E10" s="71">
        <f t="shared" si="0"/>
        <v>0</v>
      </c>
      <c r="F10" s="71">
        <f t="shared" si="0"/>
        <v>0</v>
      </c>
      <c r="G10" s="71">
        <f t="shared" si="0"/>
        <v>0</v>
      </c>
      <c r="H10" s="71">
        <f t="shared" si="0"/>
        <v>0</v>
      </c>
      <c r="I10" s="71">
        <f t="shared" si="0"/>
        <v>0</v>
      </c>
      <c r="K10" s="83" t="s">
        <v>95</v>
      </c>
      <c r="M10" s="499">
        <v>0</v>
      </c>
    </row>
    <row r="11" spans="2:13" x14ac:dyDescent="0.25">
      <c r="B11" s="605"/>
      <c r="C11" s="606"/>
      <c r="D11" s="2"/>
      <c r="E11" s="2"/>
      <c r="F11" s="2"/>
      <c r="G11" s="2"/>
      <c r="H11" s="2"/>
      <c r="I11" s="2"/>
      <c r="K11" s="35"/>
    </row>
    <row r="12" spans="2:13" x14ac:dyDescent="0.25">
      <c r="B12" s="607" t="str">
        <f>IF(K13="illimité","Simultation inestissement du patrimoine financier",CONCATENATE("Simulation investissements amorti sur ",K13," ans"))</f>
        <v>Simulation investissements amorti sur  ans</v>
      </c>
      <c r="C12" s="608"/>
      <c r="D12" s="70">
        <f>D5</f>
        <v>2025</v>
      </c>
      <c r="E12" s="70">
        <f t="shared" ref="E12:I12" si="1">E5</f>
        <v>2026</v>
      </c>
      <c r="F12" s="70">
        <f t="shared" si="1"/>
        <v>2027</v>
      </c>
      <c r="G12" s="70">
        <f t="shared" si="1"/>
        <v>2028</v>
      </c>
      <c r="H12" s="70">
        <f t="shared" si="1"/>
        <v>2029</v>
      </c>
      <c r="I12" s="70">
        <f t="shared" si="1"/>
        <v>2030</v>
      </c>
      <c r="J12" s="3"/>
      <c r="K12" s="101" t="s">
        <v>87</v>
      </c>
      <c r="M12" s="81" t="s">
        <v>1162</v>
      </c>
    </row>
    <row r="13" spans="2:13" x14ac:dyDescent="0.25">
      <c r="B13" s="572" t="s">
        <v>105</v>
      </c>
      <c r="C13" s="573"/>
      <c r="D13" s="79">
        <f>SUMIFS(investissements!I$4:I$500,investissements!$E$4:$E$500,$K13,investissements!$P$4:$P$500,"&lt;&gt;"&amp;$M13,investissements!$P$4:$P$500,"&lt;&gt;"&amp;$M14,investissements!$P$4:$P$500,"&lt;&gt;"&amp;$M15,investissements!$P$4:$P$500,"&lt;&gt;"&amp;$M16,investissements!$P$4:$P$500,"&lt;&gt;"&amp;$M17)</f>
        <v>0</v>
      </c>
      <c r="E13" s="79">
        <f>SUMIFS(investissements!J$4:J$500,investissements!$E$4:$E$500,$K13,investissements!$P$4:$P$500,"&lt;&gt;"&amp;$M13,investissements!$P$4:$P$500,"&lt;&gt;"&amp;$M14,investissements!$P$4:$P$500,"&lt;&gt;"&amp;$M15,investissements!$P$4:$P$500,"&lt;&gt;"&amp;$M16,investissements!$P$4:$P$500,"&lt;&gt;"&amp;$M17)</f>
        <v>0</v>
      </c>
      <c r="F13" s="79">
        <f>SUMIFS(investissements!K$4:K$500,investissements!$E$4:$E$500,$K13,investissements!$P$4:$P$500,"&lt;&gt;"&amp;$M13,investissements!$P$4:$P$500,"&lt;&gt;"&amp;$M14,investissements!$P$4:$P$500,"&lt;&gt;"&amp;$M15,investissements!$P$4:$P$500,"&lt;&gt;"&amp;$M16,investissements!$P$4:$P$500,"&lt;&gt;"&amp;$M17)</f>
        <v>0</v>
      </c>
      <c r="G13" s="79">
        <f>SUMIFS(investissements!L$4:L$500,investissements!$E$4:$E$500,$K13,investissements!$P$4:$P$500,"&lt;&gt;"&amp;$M13,investissements!$P$4:$P$500,"&lt;&gt;"&amp;$M14,investissements!$P$4:$P$500,"&lt;&gt;"&amp;$M15,investissements!$P$4:$P$500,"&lt;&gt;"&amp;$M16,investissements!$P$4:$P$500,"&lt;&gt;"&amp;$M17)</f>
        <v>0</v>
      </c>
      <c r="H13" s="79">
        <f>SUMIFS(investissements!M$4:M$500,investissements!$E$4:$E$500,$K13,investissements!$P$4:$P$500,"&lt;&gt;"&amp;$M13,investissements!$P$4:$P$500,"&lt;&gt;"&amp;$M14,investissements!$P$4:$P$500,"&lt;&gt;"&amp;$M15,investissements!$P$4:$P$500,"&lt;&gt;"&amp;$M16,investissements!$P$4:$P$500,"&lt;&gt;"&amp;$M17)</f>
        <v>0</v>
      </c>
      <c r="I13" s="79">
        <f>SUMIFS(investissements!N$4:N$500,investissements!$E$4:$E$500,$K13,investissements!$P$4:$P$500,"&lt;&gt;"&amp;$M13,investissements!$P$4:$P$500,"&lt;&gt;"&amp;$M14,investissements!$P$4:$P$500,"&lt;&gt;"&amp;$M15,investissements!$P$4:$P$500,"&lt;&gt;"&amp;$M16,investissements!$P$4:$P$500,"&lt;&gt;"&amp;$M17)</f>
        <v>0</v>
      </c>
      <c r="K13" s="83"/>
      <c r="M13" s="499">
        <v>0</v>
      </c>
    </row>
    <row r="14" spans="2:13" x14ac:dyDescent="0.25">
      <c r="B14" s="572" t="s">
        <v>80</v>
      </c>
      <c r="C14" s="573"/>
      <c r="D14" s="14"/>
      <c r="E14" s="14">
        <f>IFERROR(D13/$K$13,0)</f>
        <v>0</v>
      </c>
      <c r="F14" s="14">
        <f>E14+IFERROR(E13/$K$13,0)</f>
        <v>0</v>
      </c>
      <c r="G14" s="14">
        <f>F14+IFERROR(F13/$K$13,0)</f>
        <v>0</v>
      </c>
      <c r="H14" s="14">
        <f>G14+IFERROR(G13/$K$13,0)</f>
        <v>0</v>
      </c>
      <c r="I14" s="14">
        <f>H14+IFERROR(H13/$K$13,0)</f>
        <v>0</v>
      </c>
      <c r="K14" s="99" t="s">
        <v>96</v>
      </c>
      <c r="M14" s="499">
        <v>0</v>
      </c>
    </row>
    <row r="15" spans="2:13" x14ac:dyDescent="0.25">
      <c r="B15" s="570" t="s">
        <v>117</v>
      </c>
      <c r="C15" s="571"/>
      <c r="D15" s="79"/>
      <c r="E15" s="79"/>
      <c r="F15" s="79"/>
      <c r="G15" s="79"/>
      <c r="H15" s="79"/>
      <c r="I15" s="79"/>
      <c r="K15" s="83" t="s">
        <v>95</v>
      </c>
      <c r="M15" s="499">
        <v>0</v>
      </c>
    </row>
    <row r="16" spans="2:13" x14ac:dyDescent="0.25">
      <c r="B16" s="572" t="s">
        <v>118</v>
      </c>
      <c r="C16" s="573"/>
      <c r="D16" s="79"/>
      <c r="E16" s="79"/>
      <c r="F16" s="79"/>
      <c r="G16" s="79"/>
      <c r="H16" s="79"/>
      <c r="I16" s="79"/>
      <c r="K16" s="81" t="s">
        <v>110</v>
      </c>
      <c r="M16" s="499">
        <v>0</v>
      </c>
    </row>
    <row r="17" spans="2:13" x14ac:dyDescent="0.25">
      <c r="B17" s="574" t="s">
        <v>115</v>
      </c>
      <c r="C17" s="575"/>
      <c r="D17" s="71">
        <f t="shared" ref="D17:I17" si="2">D14+D15-D16</f>
        <v>0</v>
      </c>
      <c r="E17" s="71">
        <f t="shared" si="2"/>
        <v>0</v>
      </c>
      <c r="F17" s="71">
        <f t="shared" si="2"/>
        <v>0</v>
      </c>
      <c r="G17" s="71">
        <f t="shared" si="2"/>
        <v>0</v>
      </c>
      <c r="H17" s="71">
        <f t="shared" si="2"/>
        <v>0</v>
      </c>
      <c r="I17" s="71">
        <f t="shared" si="2"/>
        <v>0</v>
      </c>
      <c r="K17" s="83" t="s">
        <v>95</v>
      </c>
      <c r="M17" s="499">
        <v>0</v>
      </c>
    </row>
    <row r="18" spans="2:13" x14ac:dyDescent="0.25">
      <c r="B18" s="605"/>
      <c r="C18" s="606"/>
      <c r="D18" s="2"/>
      <c r="E18" s="2"/>
      <c r="F18" s="2"/>
      <c r="G18" s="2"/>
      <c r="H18" s="2"/>
      <c r="I18" s="2"/>
      <c r="K18" s="35"/>
    </row>
    <row r="19" spans="2:13" ht="13.5" customHeight="1" x14ac:dyDescent="0.25">
      <c r="B19" s="607" t="str">
        <f>IF(K20="illimité","Simultation inestissement du patrimoine financier",CONCATENATE("Simulation investissements amorti sur ",K20," ans"))</f>
        <v>Simulation investissements amorti sur  ans</v>
      </c>
      <c r="C19" s="608"/>
      <c r="D19" s="70">
        <f>D5</f>
        <v>2025</v>
      </c>
      <c r="E19" s="70">
        <f t="shared" ref="E19:I19" si="3">E5</f>
        <v>2026</v>
      </c>
      <c r="F19" s="70">
        <f t="shared" si="3"/>
        <v>2027</v>
      </c>
      <c r="G19" s="70">
        <f t="shared" si="3"/>
        <v>2028</v>
      </c>
      <c r="H19" s="70">
        <f t="shared" si="3"/>
        <v>2029</v>
      </c>
      <c r="I19" s="70">
        <f t="shared" si="3"/>
        <v>2030</v>
      </c>
      <c r="J19" s="3"/>
      <c r="K19" s="81" t="s">
        <v>87</v>
      </c>
      <c r="M19" s="81" t="s">
        <v>1162</v>
      </c>
    </row>
    <row r="20" spans="2:13" x14ac:dyDescent="0.25">
      <c r="B20" s="570" t="s">
        <v>109</v>
      </c>
      <c r="C20" s="571"/>
      <c r="D20" s="79">
        <f>SUMIFS(investissements!I$4:I$500,investissements!$E$4:$E$500,$K20,investissements!$P$4:$P$500,"&lt;&gt;"&amp;$M20,investissements!$P$4:$P$500,"&lt;&gt;"&amp;$M21,investissements!$P$4:$P$500,"&lt;&gt;"&amp;$M22,investissements!$P$4:$P$500,"&lt;&gt;"&amp;$M23,investissements!$P$4:$P$500,"&lt;&gt;"&amp;$M24)</f>
        <v>0</v>
      </c>
      <c r="E20" s="79">
        <f>SUMIFS(investissements!J$4:J$500,investissements!$E$4:$E$500,$K20,investissements!$P$4:$P$500,"&lt;&gt;"&amp;$M20,investissements!$P$4:$P$500,"&lt;&gt;"&amp;$M21,investissements!$P$4:$P$500,"&lt;&gt;"&amp;$M22,investissements!$P$4:$P$500,"&lt;&gt;"&amp;$M23,investissements!$P$4:$P$500,"&lt;&gt;"&amp;$M24)</f>
        <v>0</v>
      </c>
      <c r="F20" s="79">
        <f>SUMIFS(investissements!K$4:K$500,investissements!$E$4:$E$500,$K20,investissements!$P$4:$P$500,"&lt;&gt;"&amp;$M20,investissements!$P$4:$P$500,"&lt;&gt;"&amp;$M21,investissements!$P$4:$P$500,"&lt;&gt;"&amp;$M22,investissements!$P$4:$P$500,"&lt;&gt;"&amp;$M23,investissements!$P$4:$P$500,"&lt;&gt;"&amp;$M24)</f>
        <v>0</v>
      </c>
      <c r="G20" s="79">
        <f>SUMIFS(investissements!L$4:L$500,investissements!$E$4:$E$500,$K20,investissements!$P$4:$P$500,"&lt;&gt;"&amp;$M20,investissements!$P$4:$P$500,"&lt;&gt;"&amp;$M21,investissements!$P$4:$P$500,"&lt;&gt;"&amp;$M22,investissements!$P$4:$P$500,"&lt;&gt;"&amp;$M23,investissements!$P$4:$P$500,"&lt;&gt;"&amp;$M24)</f>
        <v>0</v>
      </c>
      <c r="H20" s="79">
        <f>SUMIFS(investissements!M$4:M$500,investissements!$E$4:$E$500,$K20,investissements!$P$4:$P$500,"&lt;&gt;"&amp;$M20,investissements!$P$4:$P$500,"&lt;&gt;"&amp;$M21,investissements!$P$4:$P$500,"&lt;&gt;"&amp;$M22,investissements!$P$4:$P$500,"&lt;&gt;"&amp;$M23,investissements!$P$4:$P$500,"&lt;&gt;"&amp;$M24)</f>
        <v>0</v>
      </c>
      <c r="I20" s="79">
        <f>SUMIFS(investissements!N$4:N$500,investissements!$E$4:$E$500,$K20,investissements!$P$4:$P$500,"&lt;&gt;"&amp;$M20,investissements!$P$4:$P$500,"&lt;&gt;"&amp;$M21,investissements!$P$4:$P$500,"&lt;&gt;"&amp;$M22,investissements!$P$4:$P$500,"&lt;&gt;"&amp;$M23,investissements!$P$4:$P$500,"&lt;&gt;"&amp;$M24)</f>
        <v>0</v>
      </c>
      <c r="K20" s="83"/>
      <c r="M20" s="499">
        <v>0</v>
      </c>
    </row>
    <row r="21" spans="2:13" x14ac:dyDescent="0.25">
      <c r="B21" s="570" t="s">
        <v>80</v>
      </c>
      <c r="C21" s="571"/>
      <c r="D21" s="14"/>
      <c r="E21" s="14">
        <f>IFERROR(D20/$K$20,0)</f>
        <v>0</v>
      </c>
      <c r="F21" s="14">
        <f>E21+IFERROR(E20/$K$20,0)</f>
        <v>0</v>
      </c>
      <c r="G21" s="14">
        <f>F21+IFERROR(F20/$K$20,0)</f>
        <v>0</v>
      </c>
      <c r="H21" s="14">
        <f>G21+IFERROR(G20/$K$20,0)</f>
        <v>0</v>
      </c>
      <c r="I21" s="14">
        <f>H21+IFERROR(H20/$K$20,0)</f>
        <v>0</v>
      </c>
      <c r="K21" s="99" t="s">
        <v>96</v>
      </c>
      <c r="M21" s="499">
        <v>0</v>
      </c>
    </row>
    <row r="22" spans="2:13" x14ac:dyDescent="0.25">
      <c r="B22" s="570" t="s">
        <v>117</v>
      </c>
      <c r="C22" s="571"/>
      <c r="D22" s="79"/>
      <c r="E22" s="79"/>
      <c r="F22" s="79"/>
      <c r="G22" s="79"/>
      <c r="H22" s="79"/>
      <c r="I22" s="79"/>
      <c r="K22" s="100" t="s">
        <v>95</v>
      </c>
      <c r="M22" s="499">
        <v>0</v>
      </c>
    </row>
    <row r="23" spans="2:13" x14ac:dyDescent="0.25">
      <c r="B23" s="572" t="s">
        <v>118</v>
      </c>
      <c r="C23" s="573"/>
      <c r="D23" s="79"/>
      <c r="E23" s="79"/>
      <c r="F23" s="79"/>
      <c r="G23" s="79"/>
      <c r="H23" s="79"/>
      <c r="I23" s="79"/>
      <c r="K23" s="81" t="s">
        <v>110</v>
      </c>
      <c r="M23" s="499">
        <v>0</v>
      </c>
    </row>
    <row r="24" spans="2:13" x14ac:dyDescent="0.25">
      <c r="B24" s="574" t="s">
        <v>115</v>
      </c>
      <c r="C24" s="575"/>
      <c r="D24" s="71">
        <f t="shared" ref="D24:I24" si="4">D21+D22-D23</f>
        <v>0</v>
      </c>
      <c r="E24" s="71">
        <f t="shared" si="4"/>
        <v>0</v>
      </c>
      <c r="F24" s="71">
        <f t="shared" si="4"/>
        <v>0</v>
      </c>
      <c r="G24" s="71">
        <f t="shared" si="4"/>
        <v>0</v>
      </c>
      <c r="H24" s="71">
        <f t="shared" si="4"/>
        <v>0</v>
      </c>
      <c r="I24" s="71">
        <f t="shared" si="4"/>
        <v>0</v>
      </c>
      <c r="K24" s="83" t="s">
        <v>95</v>
      </c>
      <c r="M24" s="499">
        <v>0</v>
      </c>
    </row>
    <row r="25" spans="2:13" x14ac:dyDescent="0.25">
      <c r="B25" s="443"/>
      <c r="C25" s="186"/>
      <c r="D25" s="2"/>
      <c r="E25" s="2"/>
      <c r="F25" s="2"/>
      <c r="G25" s="2"/>
      <c r="H25" s="2"/>
      <c r="I25" s="2"/>
      <c r="K25" s="35"/>
    </row>
    <row r="26" spans="2:13" ht="13.5" customHeight="1" x14ac:dyDescent="0.25">
      <c r="B26" s="607" t="str">
        <f>IF(K27="illimité","Simultation inestissement du patrimoine financier",CONCATENATE("Simulation investissements amorti sur ",K27," ans"))</f>
        <v>Simulation investissements amorti sur  ans</v>
      </c>
      <c r="C26" s="608"/>
      <c r="D26" s="70">
        <f>D5</f>
        <v>2025</v>
      </c>
      <c r="E26" s="70">
        <f t="shared" ref="E26:I26" si="5">E5</f>
        <v>2026</v>
      </c>
      <c r="F26" s="70">
        <f t="shared" si="5"/>
        <v>2027</v>
      </c>
      <c r="G26" s="70">
        <f t="shared" si="5"/>
        <v>2028</v>
      </c>
      <c r="H26" s="70">
        <f t="shared" si="5"/>
        <v>2029</v>
      </c>
      <c r="I26" s="70">
        <f t="shared" si="5"/>
        <v>2030</v>
      </c>
      <c r="J26" s="3"/>
      <c r="K26" s="81" t="s">
        <v>87</v>
      </c>
      <c r="M26" s="81" t="s">
        <v>1162</v>
      </c>
    </row>
    <row r="27" spans="2:13" x14ac:dyDescent="0.25">
      <c r="B27" s="570" t="s">
        <v>109</v>
      </c>
      <c r="C27" s="571"/>
      <c r="D27" s="79">
        <f>SUMIFS(investissements!I$4:I$500,investissements!$E$4:$E$500,$K27,investissements!$P$4:$P$500,"&lt;&gt;"&amp;$M27,investissements!$P$4:$P$500,"&lt;&gt;"&amp;$M28,investissements!$P$4:$P$500,"&lt;&gt;"&amp;$M29,investissements!$P$4:$P$500,"&lt;&gt;"&amp;$M30,investissements!$P$4:$P$500,"&lt;&gt;"&amp;$M31)</f>
        <v>0</v>
      </c>
      <c r="E27" s="79">
        <f>SUMIFS(investissements!J$4:J$500,investissements!$E$4:$E$500,$K27,investissements!$P$4:$P$500,"&lt;&gt;"&amp;$M27,investissements!$P$4:$P$500,"&lt;&gt;"&amp;$M28,investissements!$P$4:$P$500,"&lt;&gt;"&amp;$M29,investissements!$P$4:$P$500,"&lt;&gt;"&amp;$M30,investissements!$P$4:$P$500,"&lt;&gt;"&amp;$M31)</f>
        <v>0</v>
      </c>
      <c r="F27" s="79">
        <f>SUMIFS(investissements!K$4:K$500,investissements!$E$4:$E$500,$K27,investissements!$P$4:$P$500,"&lt;&gt;"&amp;$M27,investissements!$P$4:$P$500,"&lt;&gt;"&amp;$M28,investissements!$P$4:$P$500,"&lt;&gt;"&amp;$M29,investissements!$P$4:$P$500,"&lt;&gt;"&amp;$M30,investissements!$P$4:$P$500,"&lt;&gt;"&amp;$M31)</f>
        <v>0</v>
      </c>
      <c r="G27" s="79">
        <f>SUMIFS(investissements!L$4:L$500,investissements!$E$4:$E$500,$K27,investissements!$P$4:$P$500,"&lt;&gt;"&amp;$M27,investissements!$P$4:$P$500,"&lt;&gt;"&amp;$M28,investissements!$P$4:$P$500,"&lt;&gt;"&amp;$M29,investissements!$P$4:$P$500,"&lt;&gt;"&amp;$M30,investissements!$P$4:$P$500,"&lt;&gt;"&amp;$M31)</f>
        <v>0</v>
      </c>
      <c r="H27" s="79">
        <f>SUMIFS(investissements!M$4:M$500,investissements!$E$4:$E$500,$K27,investissements!$P$4:$P$500,"&lt;&gt;"&amp;$M27,investissements!$P$4:$P$500,"&lt;&gt;"&amp;$M28,investissements!$P$4:$P$500,"&lt;&gt;"&amp;$M29,investissements!$P$4:$P$500,"&lt;&gt;"&amp;$M30,investissements!$P$4:$P$500,"&lt;&gt;"&amp;$M31)</f>
        <v>0</v>
      </c>
      <c r="I27" s="79">
        <f>SUMIFS(investissements!N$4:N$500,investissements!$E$4:$E$500,$K27,investissements!$P$4:$P$500,"&lt;&gt;"&amp;$M27,investissements!$P$4:$P$500,"&lt;&gt;"&amp;$M28,investissements!$P$4:$P$500,"&lt;&gt;"&amp;$M29,investissements!$P$4:$P$500,"&lt;&gt;"&amp;$M30,investissements!$P$4:$P$500,"&lt;&gt;"&amp;$M31)</f>
        <v>0</v>
      </c>
      <c r="K27" s="83"/>
      <c r="M27" s="499">
        <v>0</v>
      </c>
    </row>
    <row r="28" spans="2:13" x14ac:dyDescent="0.25">
      <c r="B28" s="570" t="s">
        <v>80</v>
      </c>
      <c r="C28" s="571"/>
      <c r="D28" s="14"/>
      <c r="E28" s="14">
        <f>IFERROR(D27/$K$27,0)</f>
        <v>0</v>
      </c>
      <c r="F28" s="14">
        <f>E28+IFERROR(E27/$K$27,0)</f>
        <v>0</v>
      </c>
      <c r="G28" s="14">
        <f>F28+IFERROR(F27/$K$27,0)</f>
        <v>0</v>
      </c>
      <c r="H28" s="14">
        <f>G28+IFERROR(G27/$K$27,0)</f>
        <v>0</v>
      </c>
      <c r="I28" s="14">
        <f>H28+IFERROR(H27/$K$27,0)</f>
        <v>0</v>
      </c>
      <c r="K28" s="99" t="s">
        <v>96</v>
      </c>
      <c r="M28" s="499">
        <v>0</v>
      </c>
    </row>
    <row r="29" spans="2:13" x14ac:dyDescent="0.25">
      <c r="B29" s="570" t="s">
        <v>117</v>
      </c>
      <c r="C29" s="571"/>
      <c r="D29" s="79"/>
      <c r="E29" s="79"/>
      <c r="F29" s="79"/>
      <c r="G29" s="79"/>
      <c r="H29" s="79"/>
      <c r="I29" s="79"/>
      <c r="K29" s="100" t="s">
        <v>95</v>
      </c>
      <c r="M29" s="499">
        <v>0</v>
      </c>
    </row>
    <row r="30" spans="2:13" x14ac:dyDescent="0.25">
      <c r="B30" s="572" t="s">
        <v>118</v>
      </c>
      <c r="C30" s="573"/>
      <c r="D30" s="79"/>
      <c r="E30" s="79"/>
      <c r="F30" s="79"/>
      <c r="G30" s="79"/>
      <c r="H30" s="79"/>
      <c r="I30" s="79"/>
      <c r="K30" s="81" t="s">
        <v>110</v>
      </c>
      <c r="M30" s="499">
        <v>0</v>
      </c>
    </row>
    <row r="31" spans="2:13" x14ac:dyDescent="0.25">
      <c r="B31" s="574" t="s">
        <v>115</v>
      </c>
      <c r="C31" s="575"/>
      <c r="D31" s="71">
        <f t="shared" ref="D31:I31" si="6">D28+D29-D30</f>
        <v>0</v>
      </c>
      <c r="E31" s="71">
        <f t="shared" si="6"/>
        <v>0</v>
      </c>
      <c r="F31" s="71">
        <f t="shared" si="6"/>
        <v>0</v>
      </c>
      <c r="G31" s="71">
        <f t="shared" si="6"/>
        <v>0</v>
      </c>
      <c r="H31" s="71">
        <f t="shared" si="6"/>
        <v>0</v>
      </c>
      <c r="I31" s="71">
        <f t="shared" si="6"/>
        <v>0</v>
      </c>
      <c r="K31" s="83" t="s">
        <v>95</v>
      </c>
      <c r="M31" s="499">
        <v>0</v>
      </c>
    </row>
    <row r="32" spans="2:13" x14ac:dyDescent="0.25">
      <c r="B32" s="443"/>
      <c r="C32" s="186"/>
      <c r="D32" s="2"/>
      <c r="E32" s="2"/>
      <c r="F32" s="2"/>
      <c r="G32" s="2"/>
      <c r="H32" s="2"/>
      <c r="I32" s="2"/>
      <c r="K32" s="35"/>
    </row>
    <row r="33" spans="2:15" ht="13.5" customHeight="1" x14ac:dyDescent="0.25">
      <c r="B33" s="607" t="str">
        <f>IF(K34="illimité","Simultation inestissement du patrimoine financier",CONCATENATE("Simulation investissements amorti sur ",K34," ans"))</f>
        <v>Simulation investissements amorti sur  ans</v>
      </c>
      <c r="C33" s="608"/>
      <c r="D33" s="70">
        <f>D5</f>
        <v>2025</v>
      </c>
      <c r="E33" s="70">
        <f t="shared" ref="E33:I33" si="7">E5</f>
        <v>2026</v>
      </c>
      <c r="F33" s="70">
        <f t="shared" si="7"/>
        <v>2027</v>
      </c>
      <c r="G33" s="70">
        <f t="shared" si="7"/>
        <v>2028</v>
      </c>
      <c r="H33" s="70">
        <f t="shared" si="7"/>
        <v>2029</v>
      </c>
      <c r="I33" s="70">
        <f t="shared" si="7"/>
        <v>2030</v>
      </c>
      <c r="J33" s="3"/>
      <c r="K33" s="81" t="s">
        <v>87</v>
      </c>
      <c r="M33" s="81" t="s">
        <v>1162</v>
      </c>
    </row>
    <row r="34" spans="2:15" x14ac:dyDescent="0.25">
      <c r="B34" s="570" t="s">
        <v>109</v>
      </c>
      <c r="C34" s="571"/>
      <c r="D34" s="79">
        <f>SUMIFS(investissements!I$4:I$500,investissements!$E$4:$E$500,$K34,investissements!$P$4:$P$500,"&lt;&gt;"&amp;$M34,investissements!$P$4:$P$500,"&lt;&gt;"&amp;$M35,investissements!$P$4:$P$500,"&lt;&gt;"&amp;$M36,investissements!$P$4:$P$500,"&lt;&gt;"&amp;$M37,investissements!$P$4:$P$500,"&lt;&gt;"&amp;$M38)</f>
        <v>0</v>
      </c>
      <c r="E34" s="79">
        <f>SUMIFS(investissements!J$4:J$500,investissements!$E$4:$E$500,$K34,investissements!$P$4:$P$500,"&lt;&gt;"&amp;$M34,investissements!$P$4:$P$500,"&lt;&gt;"&amp;$M35,investissements!$P$4:$P$500,"&lt;&gt;"&amp;$M36,investissements!$P$4:$P$500,"&lt;&gt;"&amp;$M37,investissements!$P$4:$P$500,"&lt;&gt;"&amp;$M38)</f>
        <v>0</v>
      </c>
      <c r="F34" s="79">
        <f>SUMIFS(investissements!K$4:K$500,investissements!$E$4:$E$500,$K34,investissements!$P$4:$P$500,"&lt;&gt;"&amp;$M34,investissements!$P$4:$P$500,"&lt;&gt;"&amp;$M35,investissements!$P$4:$P$500,"&lt;&gt;"&amp;$M36,investissements!$P$4:$P$500,"&lt;&gt;"&amp;$M37,investissements!$P$4:$P$500,"&lt;&gt;"&amp;$M38)</f>
        <v>0</v>
      </c>
      <c r="G34" s="79">
        <f>SUMIFS(investissements!L$4:L$500,investissements!$E$4:$E$500,$K34,investissements!$P$4:$P$500,"&lt;&gt;"&amp;$M34,investissements!$P$4:$P$500,"&lt;&gt;"&amp;$M35,investissements!$P$4:$P$500,"&lt;&gt;"&amp;$M36,investissements!$P$4:$P$500,"&lt;&gt;"&amp;$M37,investissements!$P$4:$P$500,"&lt;&gt;"&amp;$M38)</f>
        <v>0</v>
      </c>
      <c r="H34" s="79">
        <f>SUMIFS(investissements!M$4:M$500,investissements!$E$4:$E$500,$K34,investissements!$P$4:$P$500,"&lt;&gt;"&amp;$M34,investissements!$P$4:$P$500,"&lt;&gt;"&amp;$M35,investissements!$P$4:$P$500,"&lt;&gt;"&amp;$M36,investissements!$P$4:$P$500,"&lt;&gt;"&amp;$M37,investissements!$P$4:$P$500,"&lt;&gt;"&amp;$M38)</f>
        <v>0</v>
      </c>
      <c r="I34" s="79">
        <f>SUMIFS(investissements!N$4:N$500,investissements!$E$4:$E$500,$K34,investissements!$P$4:$P$500,"&lt;&gt;"&amp;$M34,investissements!$P$4:$P$500,"&lt;&gt;"&amp;$M35,investissements!$P$4:$P$500,"&lt;&gt;"&amp;$M36,investissements!$P$4:$P$500,"&lt;&gt;"&amp;$M37,investissements!$P$4:$P$500,"&lt;&gt;"&amp;$M38)</f>
        <v>0</v>
      </c>
      <c r="K34" s="83"/>
      <c r="M34" s="499">
        <v>0</v>
      </c>
    </row>
    <row r="35" spans="2:15" x14ac:dyDescent="0.25">
      <c r="B35" s="570" t="s">
        <v>80</v>
      </c>
      <c r="C35" s="571"/>
      <c r="D35" s="14"/>
      <c r="E35" s="14">
        <f>IFERROR(D34/$K$34,0)</f>
        <v>0</v>
      </c>
      <c r="F35" s="14">
        <f>E35+IFERROR(E34/$K$34,0)</f>
        <v>0</v>
      </c>
      <c r="G35" s="14">
        <f>F35+IFERROR(F34/$K$34,0)</f>
        <v>0</v>
      </c>
      <c r="H35" s="14">
        <f>G35+IFERROR(G34/$K$34,0)</f>
        <v>0</v>
      </c>
      <c r="I35" s="14">
        <f>H35+IFERROR(H34/$K$34,0)</f>
        <v>0</v>
      </c>
      <c r="K35" s="99" t="s">
        <v>96</v>
      </c>
      <c r="M35" s="499">
        <v>0</v>
      </c>
    </row>
    <row r="36" spans="2:15" x14ac:dyDescent="0.25">
      <c r="B36" s="570" t="s">
        <v>117</v>
      </c>
      <c r="C36" s="571"/>
      <c r="D36" s="79"/>
      <c r="E36" s="79"/>
      <c r="F36" s="79"/>
      <c r="G36" s="79"/>
      <c r="H36" s="79"/>
      <c r="I36" s="79"/>
      <c r="K36" s="100" t="s">
        <v>95</v>
      </c>
      <c r="M36" s="499">
        <v>0</v>
      </c>
    </row>
    <row r="37" spans="2:15" x14ac:dyDescent="0.25">
      <c r="B37" s="572" t="s">
        <v>118</v>
      </c>
      <c r="C37" s="573"/>
      <c r="D37" s="79"/>
      <c r="E37" s="79"/>
      <c r="F37" s="79"/>
      <c r="G37" s="79"/>
      <c r="H37" s="79"/>
      <c r="I37" s="79"/>
      <c r="K37" s="81" t="s">
        <v>110</v>
      </c>
      <c r="M37" s="499">
        <v>0</v>
      </c>
    </row>
    <row r="38" spans="2:15" x14ac:dyDescent="0.25">
      <c r="B38" s="574" t="s">
        <v>115</v>
      </c>
      <c r="C38" s="575"/>
      <c r="D38" s="71">
        <f t="shared" ref="D38:I38" si="8">D35+D36-D37</f>
        <v>0</v>
      </c>
      <c r="E38" s="71">
        <f t="shared" si="8"/>
        <v>0</v>
      </c>
      <c r="F38" s="71">
        <f t="shared" si="8"/>
        <v>0</v>
      </c>
      <c r="G38" s="71">
        <f t="shared" si="8"/>
        <v>0</v>
      </c>
      <c r="H38" s="71">
        <f t="shared" si="8"/>
        <v>0</v>
      </c>
      <c r="I38" s="71">
        <f t="shared" si="8"/>
        <v>0</v>
      </c>
      <c r="K38" s="83" t="s">
        <v>95</v>
      </c>
      <c r="M38" s="499">
        <v>0</v>
      </c>
    </row>
    <row r="39" spans="2:15" x14ac:dyDescent="0.25">
      <c r="B39" s="443"/>
      <c r="C39" s="186"/>
      <c r="D39" s="2"/>
      <c r="E39" s="2"/>
      <c r="F39" s="2"/>
      <c r="G39" s="2"/>
      <c r="H39" s="2"/>
      <c r="I39" s="2"/>
      <c r="K39" s="35"/>
    </row>
    <row r="40" spans="2:15" x14ac:dyDescent="0.25">
      <c r="B40" s="580" t="s">
        <v>1126</v>
      </c>
      <c r="C40" s="581"/>
      <c r="D40" s="70">
        <f t="shared" ref="D40:I40" si="9">D12</f>
        <v>2025</v>
      </c>
      <c r="E40" s="70">
        <f t="shared" si="9"/>
        <v>2026</v>
      </c>
      <c r="F40" s="70">
        <f t="shared" si="9"/>
        <v>2027</v>
      </c>
      <c r="G40" s="70">
        <f t="shared" si="9"/>
        <v>2028</v>
      </c>
      <c r="H40" s="70">
        <f t="shared" si="9"/>
        <v>2029</v>
      </c>
      <c r="I40" s="70">
        <f t="shared" si="9"/>
        <v>2030</v>
      </c>
      <c r="J40" s="3"/>
      <c r="K40" s="73" t="s">
        <v>87</v>
      </c>
      <c r="M40" s="81" t="s">
        <v>1162</v>
      </c>
    </row>
    <row r="41" spans="2:15" x14ac:dyDescent="0.25">
      <c r="B41" s="572" t="s">
        <v>105</v>
      </c>
      <c r="C41" s="573"/>
      <c r="D41" s="79">
        <f>SUMIFS(investissements!I$4:I$500,investissements!$E$4:$E$500,"&lt;&gt;"&amp;$K6,investissements!$E$4:$E$500,"&lt;&gt;"&amp;$K13,investissements!$E$4:$E$500,"&lt;&gt;"&amp;$K20,investissements!$E$4:$E$500,"&lt;&gt;"&amp;$K27,investissements!$E$4:$E$500,"&lt;&gt;"&amp;$K34,investissements!$P$4:$P$500,"&lt;&gt;"&amp;$M41,investissements!$P$4:$P$500,"&lt;&gt;"&amp;$M42,investissements!$P$4:$P$500,"&lt;&gt;"&amp;$M43,investissements!$P$4:$P$500,"&lt;&gt;"&amp;$M44,investissements!$P$4:$P$500,"&lt;&gt;"&amp;$M45)</f>
        <v>0</v>
      </c>
      <c r="E41" s="79">
        <f>SUMIFS(investissements!J$4:J$500,investissements!$E$4:$E$500,"&lt;&gt;"&amp;$K6,investissements!$E$4:$E$500,"&lt;&gt;"&amp;$K13,investissements!$E$4:$E$500,"&lt;&gt;"&amp;$K20,investissements!$E$4:$E$500,"&lt;&gt;"&amp;$K27,investissements!$E$4:$E$500,"&lt;&gt;"&amp;$K34,investissements!$P$4:$P$500,"&lt;&gt;"&amp;$M41,investissements!$P$4:$P$500,"&lt;&gt;"&amp;$M42,investissements!$P$4:$P$500,"&lt;&gt;"&amp;$M43,investissements!$P$4:$P$500,"&lt;&gt;"&amp;$M44,investissements!$P$4:$P$500,"&lt;&gt;"&amp;$M45)</f>
        <v>0</v>
      </c>
      <c r="F41" s="79">
        <f>SUMIFS(investissements!K$4:K$500,investissements!$E$4:$E$500,"&lt;&gt;"&amp;$K6,investissements!$E$4:$E$500,"&lt;&gt;"&amp;$K13,investissements!$E$4:$E$500,"&lt;&gt;"&amp;$K20,investissements!$E$4:$E$500,"&lt;&gt;"&amp;$K27,investissements!$E$4:$E$500,"&lt;&gt;"&amp;$K34,investissements!$P$4:$P$500,"&lt;&gt;"&amp;$M41,investissements!$P$4:$P$500,"&lt;&gt;"&amp;$M42,investissements!$P$4:$P$500,"&lt;&gt;"&amp;$M43,investissements!$P$4:$P$500,"&lt;&gt;"&amp;$M44,investissements!$P$4:$P$500,"&lt;&gt;"&amp;$M45)</f>
        <v>0</v>
      </c>
      <c r="G41" s="79">
        <f>SUMIFS(investissements!L$4:L$500,investissements!$E$4:$E$500,"&lt;&gt;"&amp;$K6,investissements!$E$4:$E$500,"&lt;&gt;"&amp;$K13,investissements!$E$4:$E$500,"&lt;&gt;"&amp;$K20,investissements!$E$4:$E$500,"&lt;&gt;"&amp;$K27,investissements!$E$4:$E$500,"&lt;&gt;"&amp;$K34,investissements!$P$4:$P$500,"&lt;&gt;"&amp;$M41,investissements!$P$4:$P$500,"&lt;&gt;"&amp;$M42,investissements!$P$4:$P$500,"&lt;&gt;"&amp;$M43,investissements!$P$4:$P$500,"&lt;&gt;"&amp;$M44,investissements!$P$4:$P$500,"&lt;&gt;"&amp;$M45)</f>
        <v>0</v>
      </c>
      <c r="H41" s="79">
        <f>SUMIFS(investissements!M$4:M$500,investissements!$E$4:$E$500,"&lt;&gt;"&amp;$K6,investissements!$E$4:$E$500,"&lt;&gt;"&amp;$K13,investissements!$E$4:$E$500,"&lt;&gt;"&amp;$K20,investissements!$E$4:$E$500,"&lt;&gt;"&amp;$K27,investissements!$E$4:$E$500,"&lt;&gt;"&amp;$K34,investissements!$P$4:$P$500,"&lt;&gt;"&amp;$M41,investissements!$P$4:$P$500,"&lt;&gt;"&amp;$M42,investissements!$P$4:$P$500,"&lt;&gt;"&amp;$M43,investissements!$P$4:$P$500,"&lt;&gt;"&amp;$M44,investissements!$P$4:$P$500,"&lt;&gt;"&amp;$M45)</f>
        <v>0</v>
      </c>
      <c r="I41" s="79">
        <f>SUMIFS(investissements!N$4:N$500,investissements!$E$4:$E$500,"&lt;&gt;"&amp;$K6,investissements!$E$4:$E$500,"&lt;&gt;"&amp;$K13,investissements!$E$4:$E$500,"&lt;&gt;"&amp;$K20,investissements!$E$4:$E$500,"&lt;&gt;"&amp;$K27,investissements!$E$4:$E$500,"&lt;&gt;"&amp;$K34,investissements!$P$4:$P$500,"&lt;&gt;"&amp;$M41,investissements!$P$4:$P$500,"&lt;&gt;"&amp;$M42,investissements!$P$4:$P$500,"&lt;&gt;"&amp;$M43,investissements!$P$4:$P$500,"&lt;&gt;"&amp;$M44,investissements!$P$4:$P$500,"&lt;&gt;"&amp;$M45)</f>
        <v>0</v>
      </c>
      <c r="K41" s="83">
        <f>IFERROR(AVERAGEIFS(investissements!$E$4:$E$500,investissements!$E$4:$E$500,"&gt;0",investissements!$E$4:$E$500,"&lt;&gt;"&amp;$K$6,investissements!$E$4:$E$500,"&lt;&gt;"&amp;$K$13,investissements!$E$4:$E$500,"&lt;&gt;"&amp;$K$20,investissements!$E$4:$E$500,"&lt;&gt;"&amp;$K$27,investissements!$E$4:$E$500,"&lt;&gt;"&amp;$K$34),0)</f>
        <v>0</v>
      </c>
      <c r="M41" s="499">
        <v>0</v>
      </c>
    </row>
    <row r="42" spans="2:15" x14ac:dyDescent="0.25">
      <c r="B42" s="572" t="s">
        <v>80</v>
      </c>
      <c r="C42" s="573"/>
      <c r="D42" s="14"/>
      <c r="E42" s="14">
        <f>IFERROR(D41/$K$41,0)</f>
        <v>0</v>
      </c>
      <c r="F42" s="14">
        <f t="shared" ref="F42:I42" si="10">IFERROR(E41/$K$41,0)</f>
        <v>0</v>
      </c>
      <c r="G42" s="14">
        <f t="shared" si="10"/>
        <v>0</v>
      </c>
      <c r="H42" s="14">
        <f t="shared" si="10"/>
        <v>0</v>
      </c>
      <c r="I42" s="14">
        <f t="shared" si="10"/>
        <v>0</v>
      </c>
      <c r="K42" s="81" t="s">
        <v>96</v>
      </c>
      <c r="M42" s="499">
        <v>0</v>
      </c>
    </row>
    <row r="43" spans="2:15" x14ac:dyDescent="0.25">
      <c r="B43" s="570" t="s">
        <v>117</v>
      </c>
      <c r="C43" s="571"/>
      <c r="D43" s="79"/>
      <c r="E43" s="79"/>
      <c r="F43" s="79"/>
      <c r="G43" s="79"/>
      <c r="H43" s="79"/>
      <c r="I43" s="79"/>
      <c r="K43" s="83" t="s">
        <v>95</v>
      </c>
      <c r="M43" s="499">
        <v>0</v>
      </c>
    </row>
    <row r="44" spans="2:15" x14ac:dyDescent="0.25">
      <c r="B44" s="572" t="s">
        <v>118</v>
      </c>
      <c r="C44" s="573"/>
      <c r="D44" s="79"/>
      <c r="E44" s="79"/>
      <c r="F44" s="79"/>
      <c r="G44" s="79"/>
      <c r="H44" s="79"/>
      <c r="I44" s="79"/>
      <c r="K44" s="81" t="s">
        <v>110</v>
      </c>
      <c r="M44" s="499">
        <v>0</v>
      </c>
    </row>
    <row r="45" spans="2:15" x14ac:dyDescent="0.25">
      <c r="B45" s="574" t="s">
        <v>115</v>
      </c>
      <c r="C45" s="575"/>
      <c r="D45" s="71">
        <f t="shared" ref="D45:I45" si="11">D42+D43-D44</f>
        <v>0</v>
      </c>
      <c r="E45" s="71">
        <f t="shared" si="11"/>
        <v>0</v>
      </c>
      <c r="F45" s="71">
        <f t="shared" si="11"/>
        <v>0</v>
      </c>
      <c r="G45" s="71">
        <f t="shared" si="11"/>
        <v>0</v>
      </c>
      <c r="H45" s="71">
        <f t="shared" si="11"/>
        <v>0</v>
      </c>
      <c r="I45" s="71">
        <f t="shared" si="11"/>
        <v>0</v>
      </c>
      <c r="K45" s="83" t="s">
        <v>95</v>
      </c>
      <c r="M45" s="499">
        <v>0</v>
      </c>
    </row>
    <row r="46" spans="2:15" x14ac:dyDescent="0.25">
      <c r="B46" s="609"/>
      <c r="C46" s="532"/>
      <c r="D46" s="2"/>
      <c r="E46" s="2"/>
      <c r="F46" s="2"/>
      <c r="G46" s="2"/>
      <c r="H46" s="2"/>
      <c r="I46" s="2"/>
      <c r="K46" s="35"/>
    </row>
    <row r="47" spans="2:15" ht="12" customHeight="1" thickBot="1" x14ac:dyDescent="0.3">
      <c r="B47" s="609"/>
      <c r="C47" s="532"/>
      <c r="D47" s="2"/>
      <c r="E47" s="2"/>
      <c r="F47" s="2"/>
      <c r="G47" s="2"/>
      <c r="H47" s="2"/>
      <c r="I47" s="2"/>
      <c r="K47" s="35"/>
    </row>
    <row r="48" spans="2:15" ht="13.5" customHeight="1" x14ac:dyDescent="0.25">
      <c r="B48" s="580" t="s">
        <v>93</v>
      </c>
      <c r="C48" s="581"/>
      <c r="D48" s="70">
        <f>D5</f>
        <v>2025</v>
      </c>
      <c r="E48" s="70">
        <f t="shared" ref="E48:I48" si="12">E5</f>
        <v>2026</v>
      </c>
      <c r="F48" s="70">
        <f t="shared" si="12"/>
        <v>2027</v>
      </c>
      <c r="G48" s="70">
        <f t="shared" si="12"/>
        <v>2028</v>
      </c>
      <c r="H48" s="70">
        <f t="shared" si="12"/>
        <v>2029</v>
      </c>
      <c r="I48" s="70">
        <f t="shared" si="12"/>
        <v>2030</v>
      </c>
      <c r="J48" s="3"/>
      <c r="K48" s="72" t="s">
        <v>92</v>
      </c>
      <c r="M48" s="94" t="s">
        <v>106</v>
      </c>
      <c r="N48" s="90" t="str">
        <f>CONCATENATE("Tx moyen ",'Données MCH2'!D3,"-",'Données MCH2'!H3)</f>
        <v>Tx moyen 2020-2024</v>
      </c>
      <c r="O48" s="90" t="s">
        <v>107</v>
      </c>
    </row>
    <row r="49" spans="1:15" ht="13.5" customHeight="1" thickBot="1" x14ac:dyDescent="0.3">
      <c r="A49">
        <v>340</v>
      </c>
      <c r="B49" s="590" t="s">
        <v>94</v>
      </c>
      <c r="C49" s="591"/>
      <c r="D49" s="71">
        <f>K49*AF!I65</f>
        <v>0</v>
      </c>
      <c r="E49" s="71">
        <f>$K$49*D147</f>
        <v>0</v>
      </c>
      <c r="F49" s="71">
        <f>$K$49*E147</f>
        <v>0</v>
      </c>
      <c r="G49" s="71">
        <f>$K$49*F147</f>
        <v>0</v>
      </c>
      <c r="H49" s="71">
        <f>$K$49*G147</f>
        <v>0</v>
      </c>
      <c r="I49" s="71">
        <f>$K$49*H147</f>
        <v>0</v>
      </c>
      <c r="J49" s="3"/>
      <c r="K49" s="84">
        <v>0</v>
      </c>
      <c r="M49" s="124">
        <f>0%</f>
        <v>0</v>
      </c>
      <c r="N49" s="123">
        <f>AF!K99</f>
        <v>0</v>
      </c>
      <c r="O49" s="85">
        <v>0</v>
      </c>
    </row>
    <row r="50" spans="1:15" ht="8.1" customHeight="1" thickBot="1" x14ac:dyDescent="0.3">
      <c r="B50" s="109"/>
      <c r="C50" s="68"/>
      <c r="D50" s="68"/>
      <c r="E50" s="68"/>
      <c r="F50" s="68"/>
      <c r="G50" s="68"/>
      <c r="H50" s="68"/>
      <c r="I50" s="68"/>
      <c r="J50" s="31"/>
      <c r="K50" s="110"/>
      <c r="M50" s="108"/>
      <c r="N50" s="108"/>
      <c r="O50" s="108"/>
    </row>
    <row r="51" spans="1:15" ht="4.3499999999999996" customHeight="1" x14ac:dyDescent="0.25">
      <c r="B51" s="92"/>
      <c r="C51" s="2"/>
      <c r="D51" s="2"/>
      <c r="E51" s="2"/>
      <c r="F51" s="2"/>
      <c r="G51" s="2"/>
      <c r="H51" s="2"/>
      <c r="I51" s="2"/>
      <c r="K51" s="108"/>
      <c r="M51" s="108"/>
      <c r="N51" s="108"/>
      <c r="O51" s="108"/>
    </row>
    <row r="52" spans="1:15" ht="4.3499999999999996" customHeight="1" thickBot="1" x14ac:dyDescent="0.3">
      <c r="B52" s="611"/>
      <c r="C52" s="611"/>
      <c r="D52" s="2"/>
      <c r="E52" s="2"/>
      <c r="F52" s="2"/>
      <c r="G52" s="2"/>
      <c r="H52" s="2"/>
      <c r="I52" s="2"/>
    </row>
    <row r="53" spans="1:15" ht="12.95" customHeight="1" x14ac:dyDescent="0.25">
      <c r="B53" s="586" t="s">
        <v>726</v>
      </c>
      <c r="C53" s="587"/>
      <c r="D53" s="74"/>
      <c r="E53" s="74"/>
      <c r="F53" s="74"/>
      <c r="G53" s="74"/>
      <c r="H53" s="74"/>
      <c r="I53" s="74"/>
      <c r="J53" s="67"/>
      <c r="K53" s="69"/>
    </row>
    <row r="54" spans="1:15" ht="8.4499999999999993" customHeight="1" x14ac:dyDescent="0.25">
      <c r="B54" s="137"/>
      <c r="C54" s="138"/>
      <c r="D54" s="139"/>
      <c r="E54" s="139"/>
      <c r="F54" s="139"/>
      <c r="G54" s="139"/>
      <c r="H54" s="139"/>
      <c r="I54" s="139"/>
      <c r="J54" s="140"/>
      <c r="K54" s="141"/>
    </row>
    <row r="55" spans="1:15" ht="14.25" thickBot="1" x14ac:dyDescent="0.3">
      <c r="B55" s="580" t="s">
        <v>1072</v>
      </c>
      <c r="C55" s="581"/>
      <c r="D55" s="70">
        <f>D5</f>
        <v>2025</v>
      </c>
      <c r="E55" s="70">
        <f t="shared" ref="E55:I55" si="13">E5</f>
        <v>2026</v>
      </c>
      <c r="F55" s="70">
        <f t="shared" si="13"/>
        <v>2027</v>
      </c>
      <c r="G55" s="70">
        <f t="shared" si="13"/>
        <v>2028</v>
      </c>
      <c r="H55" s="70">
        <f t="shared" si="13"/>
        <v>2029</v>
      </c>
      <c r="I55" s="70">
        <f t="shared" si="13"/>
        <v>2030</v>
      </c>
      <c r="K55" s="35"/>
    </row>
    <row r="56" spans="1:15" x14ac:dyDescent="0.25">
      <c r="B56" s="572" t="s">
        <v>282</v>
      </c>
      <c r="C56" s="573"/>
      <c r="D56" s="14">
        <f>AF!I5*(1+EP!K57)</f>
        <v>0</v>
      </c>
      <c r="E56" s="14">
        <f>D61*(1+$K57)</f>
        <v>0</v>
      </c>
      <c r="F56" s="14">
        <f>E61*(1+$K57)</f>
        <v>0</v>
      </c>
      <c r="G56" s="14">
        <f>F61*(1+$K57)</f>
        <v>0</v>
      </c>
      <c r="H56" s="14">
        <f>G61*(1+$K57)</f>
        <v>0</v>
      </c>
      <c r="I56" s="14">
        <f>H61*(1+$K57)</f>
        <v>0</v>
      </c>
      <c r="K56" s="72" t="s">
        <v>81</v>
      </c>
      <c r="M56" s="94" t="str">
        <f>M48</f>
        <v>Taux 0.00%</v>
      </c>
      <c r="N56" s="94" t="str">
        <f>N48</f>
        <v>Tx moyen 2020-2024</v>
      </c>
      <c r="O56" s="90" t="str">
        <f>O48</f>
        <v>Autre taux à choix</v>
      </c>
    </row>
    <row r="57" spans="1:15" ht="14.25" thickBot="1" x14ac:dyDescent="0.3">
      <c r="B57" s="592" t="s">
        <v>116</v>
      </c>
      <c r="C57" s="610"/>
      <c r="D57" s="595">
        <f>IF(AND($C$58&lt;&gt;0,$C$59=$D$55),(('données TBAF'!$F$21)*(1+EP!$K$57)^1)*$C$58,0)</f>
        <v>0</v>
      </c>
      <c r="E57" s="595">
        <f>IF(AND($C$58&lt;&gt;0,$C$59=$E$55),(('données TBAF'!$F$21)*(1+EP!$K$57)^2)*$C$58,0)</f>
        <v>0</v>
      </c>
      <c r="F57" s="595">
        <f>IF(AND($C$58&lt;&gt;0,$C$59=$F$55),(('données TBAF'!$F$21)*(1+EP!$K$57)^3)*$C$58,0)</f>
        <v>0</v>
      </c>
      <c r="G57" s="595">
        <f>IF(AND($C$58&lt;&gt;0,$C$59=$G$55),(('données TBAF'!$F$21)*(1+EP!$K$57)^4)*$C$58,0)</f>
        <v>0</v>
      </c>
      <c r="H57" s="595">
        <f>IF(AND($C$58&lt;&gt;0,$C$59=$H$55),(('données TBAF'!$F$21)*(1+EP!$K$57)^5)*$C$58,0)</f>
        <v>0</v>
      </c>
      <c r="I57" s="595">
        <f>IF(AND($C$58&lt;&gt;0,$C$59=$I$55),(('données TBAF'!$F$21)*(1+EP!$K$57)^6)*$C$58,0)</f>
        <v>0</v>
      </c>
      <c r="K57" s="84"/>
      <c r="M57" s="124">
        <f>0%</f>
        <v>0</v>
      </c>
      <c r="N57" s="123" t="str">
        <f>VLOOKUP(A61,AF!$B:$L,11,FALSE)</f>
        <v>-</v>
      </c>
      <c r="O57" s="85"/>
    </row>
    <row r="58" spans="1:15" x14ac:dyDescent="0.25">
      <c r="B58" s="104" t="s">
        <v>112</v>
      </c>
      <c r="C58" s="142"/>
      <c r="D58" s="596"/>
      <c r="E58" s="596"/>
      <c r="F58" s="596"/>
      <c r="G58" s="596"/>
      <c r="H58" s="596"/>
      <c r="I58" s="596"/>
      <c r="K58" s="35"/>
    </row>
    <row r="59" spans="1:15" x14ac:dyDescent="0.25">
      <c r="B59" s="105" t="s">
        <v>111</v>
      </c>
      <c r="C59" s="143"/>
      <c r="D59" s="597"/>
      <c r="E59" s="597"/>
      <c r="F59" s="597"/>
      <c r="G59" s="597"/>
      <c r="H59" s="597"/>
      <c r="I59" s="597"/>
      <c r="K59" s="35"/>
    </row>
    <row r="60" spans="1:15" x14ac:dyDescent="0.25">
      <c r="B60" s="572" t="s">
        <v>91</v>
      </c>
      <c r="C60" s="573"/>
      <c r="D60" s="79"/>
      <c r="E60" s="79"/>
      <c r="F60" s="79"/>
      <c r="G60" s="79"/>
      <c r="H60" s="79"/>
      <c r="I60" s="79"/>
      <c r="K60" s="35"/>
    </row>
    <row r="61" spans="1:15" ht="14.25" thickBot="1" x14ac:dyDescent="0.3">
      <c r="A61">
        <v>40</v>
      </c>
      <c r="B61" s="590" t="s">
        <v>298</v>
      </c>
      <c r="C61" s="591"/>
      <c r="D61" s="71">
        <f>IF(D60&lt;&gt;"",D60,D56+D57)</f>
        <v>0</v>
      </c>
      <c r="E61" s="71">
        <f t="shared" ref="E61:I61" si="14">IF(E60&lt;&gt;"",E60,E56+E57)</f>
        <v>0</v>
      </c>
      <c r="F61" s="71">
        <f t="shared" si="14"/>
        <v>0</v>
      </c>
      <c r="G61" s="71">
        <f t="shared" si="14"/>
        <v>0</v>
      </c>
      <c r="H61" s="71">
        <f t="shared" si="14"/>
        <v>0</v>
      </c>
      <c r="I61" s="71">
        <f t="shared" si="14"/>
        <v>0</v>
      </c>
      <c r="K61" s="35"/>
    </row>
    <row r="62" spans="1:15" x14ac:dyDescent="0.25">
      <c r="B62" s="572" t="s">
        <v>99</v>
      </c>
      <c r="C62" s="573"/>
      <c r="D62" s="14">
        <f>AF!I6*(1+EP!K63)</f>
        <v>0</v>
      </c>
      <c r="E62" s="14">
        <f>D64*(1+$K63)</f>
        <v>0</v>
      </c>
      <c r="F62" s="14">
        <f>E64*(1+$K63)</f>
        <v>0</v>
      </c>
      <c r="G62" s="14">
        <f>F64*(1+$K63)</f>
        <v>0</v>
      </c>
      <c r="H62" s="14">
        <f>G64*(1+$K63)</f>
        <v>0</v>
      </c>
      <c r="I62" s="14">
        <f>H64*(1+$K63)</f>
        <v>0</v>
      </c>
      <c r="K62" s="72" t="s">
        <v>81</v>
      </c>
      <c r="M62" s="94" t="str">
        <f>M48</f>
        <v>Taux 0.00%</v>
      </c>
      <c r="N62" s="94" t="str">
        <f>N48</f>
        <v>Tx moyen 2020-2024</v>
      </c>
      <c r="O62" s="94" t="str">
        <f>O48</f>
        <v>Autre taux à choix</v>
      </c>
    </row>
    <row r="63" spans="1:15" ht="14.25" thickBot="1" x14ac:dyDescent="0.3">
      <c r="B63" s="572" t="s">
        <v>91</v>
      </c>
      <c r="C63" s="573"/>
      <c r="D63" s="79"/>
      <c r="E63" s="79"/>
      <c r="F63" s="79"/>
      <c r="G63" s="79"/>
      <c r="H63" s="79"/>
      <c r="I63" s="79"/>
      <c r="K63" s="84">
        <v>0</v>
      </c>
      <c r="M63" s="124">
        <f>0%</f>
        <v>0</v>
      </c>
      <c r="N63" s="123" t="str">
        <f>VLOOKUP(A64,AF!$B:$L,11,FALSE)</f>
        <v>-</v>
      </c>
      <c r="O63" s="85"/>
    </row>
    <row r="64" spans="1:15" ht="14.25" thickBot="1" x14ac:dyDescent="0.3">
      <c r="A64">
        <v>41</v>
      </c>
      <c r="B64" s="590" t="s">
        <v>100</v>
      </c>
      <c r="C64" s="591"/>
      <c r="D64" s="71">
        <f>IF(D63&lt;&gt;"",D63,D62)</f>
        <v>0</v>
      </c>
      <c r="E64" s="71">
        <f t="shared" ref="E64:I64" si="15">IF(E63&lt;&gt;"",E63,E62)</f>
        <v>0</v>
      </c>
      <c r="F64" s="71">
        <f t="shared" si="15"/>
        <v>0</v>
      </c>
      <c r="G64" s="71">
        <f t="shared" si="15"/>
        <v>0</v>
      </c>
      <c r="H64" s="71">
        <f t="shared" si="15"/>
        <v>0</v>
      </c>
      <c r="I64" s="71">
        <f t="shared" si="15"/>
        <v>0</v>
      </c>
      <c r="K64" s="35"/>
    </row>
    <row r="65" spans="1:15" x14ac:dyDescent="0.25">
      <c r="B65" s="572" t="s">
        <v>283</v>
      </c>
      <c r="C65" s="573"/>
      <c r="D65" s="14">
        <f>(AF!I7)*(1+EP!K66)</f>
        <v>0</v>
      </c>
      <c r="E65" s="14">
        <f>D67*(1+$K66)</f>
        <v>0</v>
      </c>
      <c r="F65" s="14">
        <f>E67*(1+$K66)</f>
        <v>0</v>
      </c>
      <c r="G65" s="14">
        <f>F67*(1+$K66)</f>
        <v>0</v>
      </c>
      <c r="H65" s="14">
        <f>G67*(1+$K66)</f>
        <v>0</v>
      </c>
      <c r="I65" s="14">
        <f>H67*(1+$K66)</f>
        <v>0</v>
      </c>
      <c r="K65" s="72" t="s">
        <v>81</v>
      </c>
      <c r="M65" s="94" t="str">
        <f>M48</f>
        <v>Taux 0.00%</v>
      </c>
      <c r="N65" s="94" t="str">
        <f>N48</f>
        <v>Tx moyen 2020-2024</v>
      </c>
      <c r="O65" s="94" t="str">
        <f>O48</f>
        <v>Autre taux à choix</v>
      </c>
    </row>
    <row r="66" spans="1:15" ht="14.25" thickBot="1" x14ac:dyDescent="0.3">
      <c r="B66" s="572" t="s">
        <v>91</v>
      </c>
      <c r="C66" s="573"/>
      <c r="D66" s="79"/>
      <c r="E66" s="79"/>
      <c r="F66" s="79"/>
      <c r="G66" s="79"/>
      <c r="H66" s="79"/>
      <c r="I66" s="79"/>
      <c r="K66" s="84">
        <v>0</v>
      </c>
      <c r="M66" s="124">
        <f>0%</f>
        <v>0</v>
      </c>
      <c r="N66" s="123" t="str">
        <f>VLOOKUP(A67,AF!$B:$L,11,FALSE)</f>
        <v>-</v>
      </c>
      <c r="O66" s="85"/>
    </row>
    <row r="67" spans="1:15" ht="14.25" thickBot="1" x14ac:dyDescent="0.3">
      <c r="A67">
        <v>42</v>
      </c>
      <c r="B67" s="590" t="s">
        <v>299</v>
      </c>
      <c r="C67" s="591"/>
      <c r="D67" s="71">
        <f>IF(D66&lt;&gt;"",D66,D65)</f>
        <v>0</v>
      </c>
      <c r="E67" s="71">
        <f t="shared" ref="E67:I67" si="16">IF(E66&lt;&gt;"",E66,E65)</f>
        <v>0</v>
      </c>
      <c r="F67" s="71">
        <f t="shared" si="16"/>
        <v>0</v>
      </c>
      <c r="G67" s="71">
        <f t="shared" si="16"/>
        <v>0</v>
      </c>
      <c r="H67" s="71">
        <f t="shared" si="16"/>
        <v>0</v>
      </c>
      <c r="I67" s="71">
        <f t="shared" si="16"/>
        <v>0</v>
      </c>
      <c r="K67" s="35"/>
    </row>
    <row r="68" spans="1:15" x14ac:dyDescent="0.25">
      <c r="B68" s="572" t="s">
        <v>284</v>
      </c>
      <c r="C68" s="573"/>
      <c r="D68" s="14">
        <f>AF!I8*(1+EP!K69)</f>
        <v>0</v>
      </c>
      <c r="E68" s="14">
        <f>D70*(1+$K69)</f>
        <v>0</v>
      </c>
      <c r="F68" s="14">
        <f>E70*(1+$K69)</f>
        <v>0</v>
      </c>
      <c r="G68" s="14">
        <f>F70*(1+$K69)</f>
        <v>0</v>
      </c>
      <c r="H68" s="14">
        <f>G70*(1+$K69)</f>
        <v>0</v>
      </c>
      <c r="I68" s="14">
        <f>H70*(1+$K69)</f>
        <v>0</v>
      </c>
      <c r="K68" s="72" t="s">
        <v>81</v>
      </c>
      <c r="M68" s="94" t="str">
        <f>M48</f>
        <v>Taux 0.00%</v>
      </c>
      <c r="N68" s="94" t="str">
        <f>N48</f>
        <v>Tx moyen 2020-2024</v>
      </c>
      <c r="O68" s="94" t="str">
        <f>O48</f>
        <v>Autre taux à choix</v>
      </c>
    </row>
    <row r="69" spans="1:15" ht="14.25" thickBot="1" x14ac:dyDescent="0.3">
      <c r="B69" s="572" t="s">
        <v>91</v>
      </c>
      <c r="C69" s="573"/>
      <c r="D69" s="79"/>
      <c r="E69" s="79"/>
      <c r="F69" s="79"/>
      <c r="G69" s="79"/>
      <c r="H69" s="79"/>
      <c r="I69" s="79"/>
      <c r="K69" s="84">
        <v>0</v>
      </c>
      <c r="M69" s="124">
        <f>0%</f>
        <v>0</v>
      </c>
      <c r="N69" s="123" t="str">
        <f>VLOOKUP(A70,AF!$B:$L,11,FALSE)</f>
        <v>-</v>
      </c>
      <c r="O69" s="85"/>
    </row>
    <row r="70" spans="1:15" ht="14.25" thickBot="1" x14ac:dyDescent="0.3">
      <c r="A70">
        <v>43</v>
      </c>
      <c r="B70" s="590" t="s">
        <v>300</v>
      </c>
      <c r="C70" s="591"/>
      <c r="D70" s="71">
        <f>IF(D69&lt;&gt;"",D69,D68)</f>
        <v>0</v>
      </c>
      <c r="E70" s="71">
        <f t="shared" ref="E70:I70" si="17">IF(E69&lt;&gt;"",E69,E68)</f>
        <v>0</v>
      </c>
      <c r="F70" s="71">
        <f t="shared" si="17"/>
        <v>0</v>
      </c>
      <c r="G70" s="71">
        <f t="shared" si="17"/>
        <v>0</v>
      </c>
      <c r="H70" s="71">
        <f t="shared" si="17"/>
        <v>0</v>
      </c>
      <c r="I70" s="71">
        <f t="shared" si="17"/>
        <v>0</v>
      </c>
      <c r="K70" s="35"/>
    </row>
    <row r="71" spans="1:15" x14ac:dyDescent="0.25">
      <c r="B71" s="572" t="s">
        <v>285</v>
      </c>
      <c r="C71" s="573"/>
      <c r="D71" s="14">
        <f>AF!I19*(1+EP!K72)</f>
        <v>0</v>
      </c>
      <c r="E71" s="14">
        <f>D73*(1+$K72)</f>
        <v>0</v>
      </c>
      <c r="F71" s="14">
        <f>E73*(1+$K72)</f>
        <v>0</v>
      </c>
      <c r="G71" s="14">
        <f>F73*(1+$K72)</f>
        <v>0</v>
      </c>
      <c r="H71" s="14">
        <f>G73*(1+$K72)</f>
        <v>0</v>
      </c>
      <c r="I71" s="14">
        <f>H73*(1+$K72)</f>
        <v>0</v>
      </c>
      <c r="K71" s="72" t="s">
        <v>81</v>
      </c>
      <c r="M71" s="94" t="str">
        <f>M48</f>
        <v>Taux 0.00%</v>
      </c>
      <c r="N71" s="94" t="str">
        <f>N48</f>
        <v>Tx moyen 2020-2024</v>
      </c>
      <c r="O71" s="94" t="str">
        <f>O48</f>
        <v>Autre taux à choix</v>
      </c>
    </row>
    <row r="72" spans="1:15" ht="14.25" thickBot="1" x14ac:dyDescent="0.3">
      <c r="B72" s="572" t="s">
        <v>91</v>
      </c>
      <c r="C72" s="573"/>
      <c r="D72" s="79"/>
      <c r="E72" s="79"/>
      <c r="F72" s="79"/>
      <c r="G72" s="79"/>
      <c r="H72" s="79"/>
      <c r="I72" s="79"/>
      <c r="K72" s="84">
        <v>0</v>
      </c>
      <c r="M72" s="124">
        <f>0%</f>
        <v>0</v>
      </c>
      <c r="N72" s="123" t="str">
        <f>VLOOKUP(A73,AF!$B:$L,11,FALSE)</f>
        <v>-</v>
      </c>
      <c r="O72" s="85"/>
    </row>
    <row r="73" spans="1:15" ht="14.25" thickBot="1" x14ac:dyDescent="0.3">
      <c r="A73">
        <v>44</v>
      </c>
      <c r="B73" s="590" t="s">
        <v>301</v>
      </c>
      <c r="C73" s="591"/>
      <c r="D73" s="71">
        <f>IF(D72&lt;&gt;"",D72,D71)</f>
        <v>0</v>
      </c>
      <c r="E73" s="71">
        <f t="shared" ref="E73:I73" si="18">IF(E72&lt;&gt;"",E72,E71)</f>
        <v>0</v>
      </c>
      <c r="F73" s="71">
        <f t="shared" si="18"/>
        <v>0</v>
      </c>
      <c r="G73" s="71">
        <f t="shared" si="18"/>
        <v>0</v>
      </c>
      <c r="H73" s="71">
        <f t="shared" si="18"/>
        <v>0</v>
      </c>
      <c r="I73" s="71">
        <f t="shared" si="18"/>
        <v>0</v>
      </c>
      <c r="K73" s="35"/>
    </row>
    <row r="74" spans="1:15" x14ac:dyDescent="0.25">
      <c r="B74" s="572" t="s">
        <v>286</v>
      </c>
      <c r="C74" s="573"/>
      <c r="D74" s="14">
        <f>AF!I9*(1+EP!K75)</f>
        <v>0</v>
      </c>
      <c r="E74" s="14">
        <f>D76*(1+$K75)</f>
        <v>0</v>
      </c>
      <c r="F74" s="14">
        <f>E76*(1+$K75)</f>
        <v>0</v>
      </c>
      <c r="G74" s="14">
        <f>F76*(1+$K75)</f>
        <v>0</v>
      </c>
      <c r="H74" s="14">
        <f>G76*(1+$K75)</f>
        <v>0</v>
      </c>
      <c r="I74" s="14">
        <f>H76*(1+$K75)</f>
        <v>0</v>
      </c>
      <c r="K74" s="72" t="s">
        <v>81</v>
      </c>
      <c r="M74" s="94" t="str">
        <f>M48</f>
        <v>Taux 0.00%</v>
      </c>
      <c r="N74" s="94" t="str">
        <f>N48</f>
        <v>Tx moyen 2020-2024</v>
      </c>
      <c r="O74" s="94" t="str">
        <f>O48</f>
        <v>Autre taux à choix</v>
      </c>
    </row>
    <row r="75" spans="1:15" ht="14.25" thickBot="1" x14ac:dyDescent="0.3">
      <c r="B75" s="572" t="s">
        <v>91</v>
      </c>
      <c r="C75" s="573"/>
      <c r="D75" s="79"/>
      <c r="E75" s="79"/>
      <c r="F75" s="79"/>
      <c r="G75" s="79"/>
      <c r="H75" s="79"/>
      <c r="I75" s="79"/>
      <c r="K75" s="84">
        <v>0</v>
      </c>
      <c r="M75" s="124">
        <f>0%</f>
        <v>0</v>
      </c>
      <c r="N75" s="123" t="str">
        <f>VLOOKUP(A76,AF!$B:$L,11,FALSE)</f>
        <v>-</v>
      </c>
      <c r="O75" s="85"/>
    </row>
    <row r="76" spans="1:15" ht="14.25" thickBot="1" x14ac:dyDescent="0.3">
      <c r="A76">
        <v>45</v>
      </c>
      <c r="B76" s="590" t="s">
        <v>302</v>
      </c>
      <c r="C76" s="591"/>
      <c r="D76" s="71">
        <f t="shared" ref="D76:I76" si="19">IF(D75&lt;&gt;"",D75,D74)</f>
        <v>0</v>
      </c>
      <c r="E76" s="71">
        <f t="shared" si="19"/>
        <v>0</v>
      </c>
      <c r="F76" s="71">
        <f t="shared" si="19"/>
        <v>0</v>
      </c>
      <c r="G76" s="71">
        <f t="shared" si="19"/>
        <v>0</v>
      </c>
      <c r="H76" s="71">
        <f t="shared" si="19"/>
        <v>0</v>
      </c>
      <c r="I76" s="71">
        <f t="shared" si="19"/>
        <v>0</v>
      </c>
      <c r="K76" s="35"/>
    </row>
    <row r="77" spans="1:15" x14ac:dyDescent="0.25">
      <c r="B77" s="572" t="s">
        <v>287</v>
      </c>
      <c r="C77" s="573"/>
      <c r="D77" s="14">
        <f>AF!I10*(1+EP!K78)</f>
        <v>0</v>
      </c>
      <c r="E77" s="14">
        <f>D79*(1+$K78)</f>
        <v>0</v>
      </c>
      <c r="F77" s="14">
        <f>E79*(1+$K78)</f>
        <v>0</v>
      </c>
      <c r="G77" s="14">
        <f>F79*(1+$K78)</f>
        <v>0</v>
      </c>
      <c r="H77" s="14">
        <f>G79*(1+$K78)</f>
        <v>0</v>
      </c>
      <c r="I77" s="14">
        <f>H79*(1+$K78)</f>
        <v>0</v>
      </c>
      <c r="K77" s="72" t="s">
        <v>81</v>
      </c>
      <c r="M77" s="94" t="str">
        <f>M48</f>
        <v>Taux 0.00%</v>
      </c>
      <c r="N77" s="94" t="str">
        <f>N48</f>
        <v>Tx moyen 2020-2024</v>
      </c>
      <c r="O77" s="94" t="str">
        <f>O48</f>
        <v>Autre taux à choix</v>
      </c>
    </row>
    <row r="78" spans="1:15" ht="14.25" thickBot="1" x14ac:dyDescent="0.3">
      <c r="B78" s="572" t="s">
        <v>91</v>
      </c>
      <c r="C78" s="573"/>
      <c r="D78" s="79"/>
      <c r="E78" s="79"/>
      <c r="F78" s="79"/>
      <c r="G78" s="79"/>
      <c r="H78" s="79"/>
      <c r="I78" s="79"/>
      <c r="K78" s="84">
        <v>0</v>
      </c>
      <c r="M78" s="124">
        <f>0%</f>
        <v>0</v>
      </c>
      <c r="N78" s="123" t="str">
        <f>VLOOKUP(A79,AF!$B:$L,11,FALSE)</f>
        <v>-</v>
      </c>
      <c r="O78" s="85"/>
    </row>
    <row r="79" spans="1:15" ht="14.25" thickBot="1" x14ac:dyDescent="0.3">
      <c r="A79">
        <v>46</v>
      </c>
      <c r="B79" s="590" t="s">
        <v>303</v>
      </c>
      <c r="C79" s="591"/>
      <c r="D79" s="71">
        <f>IF(D78&lt;&gt;"",D78,D77)</f>
        <v>0</v>
      </c>
      <c r="E79" s="71">
        <f t="shared" ref="E79:I79" si="20">IF(E78&lt;&gt;"",E78,E77)</f>
        <v>0</v>
      </c>
      <c r="F79" s="71">
        <f t="shared" si="20"/>
        <v>0</v>
      </c>
      <c r="G79" s="71">
        <f t="shared" si="20"/>
        <v>0</v>
      </c>
      <c r="H79" s="71">
        <f t="shared" si="20"/>
        <v>0</v>
      </c>
      <c r="I79" s="71">
        <f t="shared" si="20"/>
        <v>0</v>
      </c>
      <c r="K79" s="35"/>
    </row>
    <row r="80" spans="1:15" x14ac:dyDescent="0.25">
      <c r="B80" s="572" t="s">
        <v>1071</v>
      </c>
      <c r="C80" s="573"/>
      <c r="D80" s="14">
        <f>'Données MCH2'!H35*(1+$K81)</f>
        <v>0</v>
      </c>
      <c r="E80" s="14">
        <f>D80*(1+$K81)</f>
        <v>0</v>
      </c>
      <c r="F80" s="14">
        <f>E80*(1+$K81)</f>
        <v>0</v>
      </c>
      <c r="G80" s="14">
        <f>F80*(1+$K81)</f>
        <v>0</v>
      </c>
      <c r="H80" s="14">
        <f>G80*(1+$K81)</f>
        <v>0</v>
      </c>
      <c r="I80" s="14">
        <f>H80*(1+$K81)</f>
        <v>0</v>
      </c>
      <c r="K80" s="72" t="s">
        <v>81</v>
      </c>
      <c r="M80" s="94" t="str">
        <f>M56</f>
        <v>Taux 0.00%</v>
      </c>
      <c r="N80" s="94" t="str">
        <f>N56</f>
        <v>Tx moyen 2020-2024</v>
      </c>
      <c r="O80" s="94" t="e">
        <f>#REF!</f>
        <v>#REF!</v>
      </c>
    </row>
    <row r="81" spans="1:15" ht="14.25" thickBot="1" x14ac:dyDescent="0.3">
      <c r="B81" s="572" t="s">
        <v>91</v>
      </c>
      <c r="C81" s="573"/>
      <c r="D81" s="79"/>
      <c r="E81" s="79"/>
      <c r="F81" s="79"/>
      <c r="G81" s="79"/>
      <c r="H81" s="79"/>
      <c r="I81" s="79"/>
      <c r="K81" s="84">
        <v>0</v>
      </c>
      <c r="M81" s="124">
        <f>0%</f>
        <v>0</v>
      </c>
      <c r="N81" s="123" t="str">
        <f>VLOOKUP(A82,AF!$B:$L,11,FALSE)</f>
        <v>-</v>
      </c>
      <c r="O81" s="85"/>
    </row>
    <row r="82" spans="1:15" x14ac:dyDescent="0.25">
      <c r="A82">
        <v>47</v>
      </c>
      <c r="B82" s="590" t="s">
        <v>1069</v>
      </c>
      <c r="C82" s="591"/>
      <c r="D82" s="71">
        <f>IF(D81&lt;&gt;"",D81,D80)</f>
        <v>0</v>
      </c>
      <c r="E82" s="71">
        <f t="shared" ref="E82:I82" si="21">IF(E81&lt;&gt;"",E81,E80)</f>
        <v>0</v>
      </c>
      <c r="F82" s="71">
        <f t="shared" si="21"/>
        <v>0</v>
      </c>
      <c r="G82" s="71">
        <f t="shared" si="21"/>
        <v>0</v>
      </c>
      <c r="H82" s="71">
        <f t="shared" si="21"/>
        <v>0</v>
      </c>
      <c r="I82" s="71">
        <f t="shared" si="21"/>
        <v>0</v>
      </c>
      <c r="K82" s="35"/>
    </row>
    <row r="83" spans="1:15" x14ac:dyDescent="0.25">
      <c r="B83" s="185" t="s">
        <v>305</v>
      </c>
      <c r="C83" s="216"/>
      <c r="D83" s="14">
        <f>AF!I23</f>
        <v>0</v>
      </c>
      <c r="E83" s="14">
        <f>D85</f>
        <v>0</v>
      </c>
      <c r="F83" s="14">
        <f t="shared" ref="F83:I83" si="22">E85</f>
        <v>0</v>
      </c>
      <c r="G83" s="14">
        <f t="shared" si="22"/>
        <v>0</v>
      </c>
      <c r="H83" s="14">
        <f t="shared" si="22"/>
        <v>0</v>
      </c>
      <c r="I83" s="14">
        <f t="shared" si="22"/>
        <v>0</v>
      </c>
      <c r="K83" s="35"/>
    </row>
    <row r="84" spans="1:15" x14ac:dyDescent="0.25">
      <c r="B84" s="572" t="s">
        <v>91</v>
      </c>
      <c r="C84" s="573"/>
      <c r="D84" s="79"/>
      <c r="E84" s="79"/>
      <c r="F84" s="79"/>
      <c r="G84" s="79"/>
      <c r="H84" s="79"/>
      <c r="I84" s="79"/>
      <c r="K84" s="35"/>
    </row>
    <row r="85" spans="1:15" x14ac:dyDescent="0.25">
      <c r="A85">
        <v>48</v>
      </c>
      <c r="B85" s="189" t="s">
        <v>307</v>
      </c>
      <c r="C85" s="190"/>
      <c r="D85" s="71">
        <f>IF(D84&lt;&gt;"",D84,D83)</f>
        <v>0</v>
      </c>
      <c r="E85" s="71">
        <f t="shared" ref="E85:I85" si="23">IF(E84&lt;&gt;"",E84,E83)</f>
        <v>0</v>
      </c>
      <c r="F85" s="71">
        <f t="shared" si="23"/>
        <v>0</v>
      </c>
      <c r="G85" s="71">
        <f t="shared" si="23"/>
        <v>0</v>
      </c>
      <c r="H85" s="71">
        <f t="shared" si="23"/>
        <v>0</v>
      </c>
      <c r="I85" s="71">
        <f t="shared" si="23"/>
        <v>0</v>
      </c>
      <c r="K85" s="35"/>
    </row>
    <row r="86" spans="1:15" x14ac:dyDescent="0.25">
      <c r="B86" s="572" t="s">
        <v>121</v>
      </c>
      <c r="C86" s="573"/>
      <c r="D86" s="14">
        <f>IF($K$8="OUI",IF(D9&gt;0,D9,0),0)+IF($K$15="OUI",IF(D16&gt;0,D16,0),0)+IF($K$22="OUI",IF(D23&gt;0,D23,0),0)+IF($K$29="OUI",IF(D30&gt;0,D30,0),0)+IF($K$36="OUI",IF(D37&gt;0,D37,0),0)+IF($K$43="OUI",IF(D44&gt;0,D44,0),0)</f>
        <v>0</v>
      </c>
      <c r="E86" s="14">
        <f t="shared" ref="E86:I86" si="24">IF($K$8="OUI",IF(E9&gt;0,E9,0),0)+IF($K$15="OUI",IF(E16&gt;0,E16,0),0)+IF($K$22="OUI",IF(E23&gt;0,E23,0),0)+IF($K$29="OUI",IF(E30&gt;0,E30,0),0)+IF($K$36="OUI",IF(E37&gt;0,E37,0),0)+IF($K$43="OUI",IF(E44&gt;0,E44,0),0)</f>
        <v>0</v>
      </c>
      <c r="F86" s="14">
        <f t="shared" si="24"/>
        <v>0</v>
      </c>
      <c r="G86" s="14">
        <f t="shared" si="24"/>
        <v>0</v>
      </c>
      <c r="H86" s="14">
        <f t="shared" si="24"/>
        <v>0</v>
      </c>
      <c r="I86" s="14">
        <f t="shared" si="24"/>
        <v>0</v>
      </c>
      <c r="K86" s="35"/>
    </row>
    <row r="87" spans="1:15" x14ac:dyDescent="0.25">
      <c r="B87" s="582" t="s">
        <v>1034</v>
      </c>
      <c r="C87" s="583"/>
      <c r="D87" s="71">
        <f>+D61+D64+D67+D70+D73+D76+D79+D82+D85+D86</f>
        <v>0</v>
      </c>
      <c r="E87" s="71">
        <f t="shared" ref="E87:I87" si="25">+E61+E64+E67+E70+E73+E76+E79+E82+E85+E86</f>
        <v>0</v>
      </c>
      <c r="F87" s="71">
        <f t="shared" si="25"/>
        <v>0</v>
      </c>
      <c r="G87" s="71">
        <f t="shared" si="25"/>
        <v>0</v>
      </c>
      <c r="H87" s="71">
        <f t="shared" si="25"/>
        <v>0</v>
      </c>
      <c r="I87" s="71">
        <f t="shared" si="25"/>
        <v>0</v>
      </c>
      <c r="K87" s="35"/>
    </row>
    <row r="88" spans="1:15" x14ac:dyDescent="0.25">
      <c r="A88">
        <v>48</v>
      </c>
      <c r="B88" s="279" t="s">
        <v>176</v>
      </c>
      <c r="C88" s="216"/>
      <c r="D88" s="14">
        <f t="shared" ref="D88:I88" si="26">+D85</f>
        <v>0</v>
      </c>
      <c r="E88" s="14">
        <f t="shared" si="26"/>
        <v>0</v>
      </c>
      <c r="F88" s="14">
        <f t="shared" si="26"/>
        <v>0</v>
      </c>
      <c r="G88" s="14">
        <f t="shared" si="26"/>
        <v>0</v>
      </c>
      <c r="H88" s="14">
        <f t="shared" si="26"/>
        <v>0</v>
      </c>
      <c r="I88" s="14">
        <f t="shared" si="26"/>
        <v>0</v>
      </c>
      <c r="K88" s="35"/>
    </row>
    <row r="89" spans="1:15" x14ac:dyDescent="0.25">
      <c r="B89" s="582" t="s">
        <v>1074</v>
      </c>
      <c r="C89" s="583"/>
      <c r="D89" s="86">
        <f>+D87--D88</f>
        <v>0</v>
      </c>
      <c r="E89" s="86">
        <f t="shared" ref="E89:I89" si="27">+E87--E88</f>
        <v>0</v>
      </c>
      <c r="F89" s="86">
        <f t="shared" si="27"/>
        <v>0</v>
      </c>
      <c r="G89" s="86">
        <f t="shared" si="27"/>
        <v>0</v>
      </c>
      <c r="H89" s="86">
        <f t="shared" si="27"/>
        <v>0</v>
      </c>
      <c r="I89" s="86">
        <f t="shared" si="27"/>
        <v>0</v>
      </c>
      <c r="K89" s="35"/>
    </row>
    <row r="90" spans="1:15" ht="5.0999999999999996" customHeight="1" thickBot="1" x14ac:dyDescent="0.3">
      <c r="B90" s="584"/>
      <c r="C90" s="585"/>
      <c r="D90" s="68"/>
      <c r="E90" s="68"/>
      <c r="F90" s="68"/>
      <c r="G90" s="68"/>
      <c r="H90" s="68"/>
      <c r="I90" s="68"/>
      <c r="J90" s="31"/>
      <c r="K90" s="32"/>
    </row>
    <row r="91" spans="1:15" ht="4.3499999999999996" customHeight="1" x14ac:dyDescent="0.25">
      <c r="B91" s="3"/>
      <c r="C91" s="3"/>
      <c r="D91" s="2"/>
      <c r="E91" s="2"/>
      <c r="F91" s="2"/>
      <c r="G91" s="2"/>
      <c r="H91" s="2"/>
      <c r="I91" s="2"/>
    </row>
    <row r="92" spans="1:15" ht="11.25" customHeight="1" x14ac:dyDescent="0.25">
      <c r="B92" s="579"/>
      <c r="C92" s="579"/>
      <c r="D92" s="579"/>
      <c r="E92" s="579"/>
      <c r="F92" s="579"/>
      <c r="G92" s="579"/>
      <c r="H92" s="579"/>
      <c r="I92" s="579"/>
    </row>
    <row r="93" spans="1:15" ht="4.3499999999999996" customHeight="1" thickBot="1" x14ac:dyDescent="0.3">
      <c r="B93" s="3"/>
      <c r="C93" s="3"/>
      <c r="D93" s="2"/>
      <c r="E93" s="2"/>
      <c r="F93" s="2"/>
      <c r="G93" s="2"/>
      <c r="H93" s="2"/>
      <c r="I93" s="2"/>
    </row>
    <row r="94" spans="1:15" x14ac:dyDescent="0.25">
      <c r="B94" s="586" t="s">
        <v>119</v>
      </c>
      <c r="C94" s="587"/>
      <c r="D94" s="74"/>
      <c r="E94" s="74"/>
      <c r="F94" s="74"/>
      <c r="G94" s="74"/>
      <c r="H94" s="74"/>
      <c r="I94" s="74"/>
      <c r="J94" s="67"/>
      <c r="K94" s="69"/>
    </row>
    <row r="95" spans="1:15" ht="8.4499999999999993" customHeight="1" x14ac:dyDescent="0.25">
      <c r="B95" s="598"/>
      <c r="C95" s="599"/>
      <c r="D95" s="2"/>
      <c r="E95" s="2"/>
      <c r="F95" s="2"/>
      <c r="G95" s="2"/>
      <c r="H95" s="2"/>
      <c r="I95" s="2"/>
      <c r="K95" s="35"/>
    </row>
    <row r="96" spans="1:15" ht="14.25" thickBot="1" x14ac:dyDescent="0.3">
      <c r="B96" s="580" t="s">
        <v>1073</v>
      </c>
      <c r="C96" s="581"/>
      <c r="D96" s="70">
        <f>D5</f>
        <v>2025</v>
      </c>
      <c r="E96" s="70">
        <f t="shared" ref="E96:I96" si="28">E5</f>
        <v>2026</v>
      </c>
      <c r="F96" s="70">
        <f t="shared" si="28"/>
        <v>2027</v>
      </c>
      <c r="G96" s="70">
        <f t="shared" si="28"/>
        <v>2028</v>
      </c>
      <c r="H96" s="70">
        <f t="shared" si="28"/>
        <v>2029</v>
      </c>
      <c r="I96" s="70">
        <f t="shared" si="28"/>
        <v>2030</v>
      </c>
      <c r="K96" s="35"/>
    </row>
    <row r="97" spans="1:15" x14ac:dyDescent="0.25">
      <c r="B97" s="572" t="s">
        <v>288</v>
      </c>
      <c r="C97" s="573"/>
      <c r="D97" s="14">
        <f>AF!I12*(1+EP!K98)</f>
        <v>0</v>
      </c>
      <c r="E97" s="14">
        <f>(D99*(1+$K98))</f>
        <v>0</v>
      </c>
      <c r="F97" s="14">
        <f>(E99*(1+$K98))</f>
        <v>0</v>
      </c>
      <c r="G97" s="14">
        <f>(F99*(1+$K98))</f>
        <v>0</v>
      </c>
      <c r="H97" s="14">
        <f>(G99*(1+$K98))</f>
        <v>0</v>
      </c>
      <c r="I97" s="14">
        <f>(H99*(1+$K98))</f>
        <v>0</v>
      </c>
      <c r="K97" s="72" t="s">
        <v>81</v>
      </c>
      <c r="M97" s="94" t="str">
        <f>M48</f>
        <v>Taux 0.00%</v>
      </c>
      <c r="N97" s="94" t="str">
        <f>N48</f>
        <v>Tx moyen 2020-2024</v>
      </c>
      <c r="O97" s="94" t="str">
        <f>O48</f>
        <v>Autre taux à choix</v>
      </c>
    </row>
    <row r="98" spans="1:15" ht="14.25" thickBot="1" x14ac:dyDescent="0.3">
      <c r="B98" s="572" t="s">
        <v>91</v>
      </c>
      <c r="C98" s="573"/>
      <c r="D98" s="79"/>
      <c r="E98" s="79"/>
      <c r="F98" s="79"/>
      <c r="G98" s="79"/>
      <c r="H98" s="79"/>
      <c r="I98" s="79"/>
      <c r="K98" s="84">
        <v>0</v>
      </c>
      <c r="M98" s="124">
        <f>0%</f>
        <v>0</v>
      </c>
      <c r="N98" s="123" t="str">
        <f>VLOOKUP(A99,AF!$B:$L,11,FALSE)</f>
        <v>-</v>
      </c>
      <c r="O98" s="85"/>
    </row>
    <row r="99" spans="1:15" ht="14.25" thickBot="1" x14ac:dyDescent="0.3">
      <c r="A99">
        <v>30</v>
      </c>
      <c r="B99" s="590" t="s">
        <v>289</v>
      </c>
      <c r="C99" s="591"/>
      <c r="D99" s="71">
        <f>IF(D98&lt;&gt;"",D98,D97)</f>
        <v>0</v>
      </c>
      <c r="E99" s="71">
        <f t="shared" ref="E99:I99" si="29">IF(E98&lt;&gt;"",E98,E97)</f>
        <v>0</v>
      </c>
      <c r="F99" s="71">
        <f t="shared" si="29"/>
        <v>0</v>
      </c>
      <c r="G99" s="71">
        <f t="shared" si="29"/>
        <v>0</v>
      </c>
      <c r="H99" s="71">
        <f t="shared" si="29"/>
        <v>0</v>
      </c>
      <c r="I99" s="71">
        <f t="shared" si="29"/>
        <v>0</v>
      </c>
      <c r="K99" s="35"/>
    </row>
    <row r="100" spans="1:15" x14ac:dyDescent="0.25">
      <c r="B100" s="572" t="s">
        <v>290</v>
      </c>
      <c r="C100" s="573"/>
      <c r="D100" s="14">
        <f>AF!I13*(1+EP!K101)</f>
        <v>0</v>
      </c>
      <c r="E100" s="14">
        <f>(D102*(1+$K101))</f>
        <v>0</v>
      </c>
      <c r="F100" s="14">
        <f>(E102*(1+$K101))</f>
        <v>0</v>
      </c>
      <c r="G100" s="14">
        <f>(F102*(1+$K101))</f>
        <v>0</v>
      </c>
      <c r="H100" s="14">
        <f>(G102*(1+$K101))</f>
        <v>0</v>
      </c>
      <c r="I100" s="14">
        <f>(H102*(1+$K101))</f>
        <v>0</v>
      </c>
      <c r="K100" s="72" t="s">
        <v>81</v>
      </c>
      <c r="M100" s="94" t="str">
        <f>M48</f>
        <v>Taux 0.00%</v>
      </c>
      <c r="N100" s="94" t="str">
        <f>N48</f>
        <v>Tx moyen 2020-2024</v>
      </c>
      <c r="O100" s="94" t="str">
        <f>O48</f>
        <v>Autre taux à choix</v>
      </c>
    </row>
    <row r="101" spans="1:15" ht="14.25" thickBot="1" x14ac:dyDescent="0.3">
      <c r="B101" s="572" t="s">
        <v>91</v>
      </c>
      <c r="C101" s="573"/>
      <c r="D101" s="79"/>
      <c r="E101" s="79"/>
      <c r="F101" s="79"/>
      <c r="G101" s="79"/>
      <c r="H101" s="79"/>
      <c r="I101" s="79"/>
      <c r="K101" s="84">
        <v>0</v>
      </c>
      <c r="M101" s="124">
        <f>0%</f>
        <v>0</v>
      </c>
      <c r="N101" s="123" t="str">
        <f>VLOOKUP(A102,AF!$B:$L,11,FALSE)</f>
        <v>-</v>
      </c>
      <c r="O101" s="85"/>
    </row>
    <row r="102" spans="1:15" x14ac:dyDescent="0.25">
      <c r="A102">
        <v>31</v>
      </c>
      <c r="B102" s="590" t="s">
        <v>291</v>
      </c>
      <c r="C102" s="591"/>
      <c r="D102" s="71">
        <f>IF(D101&lt;&gt;"",D101,D100)</f>
        <v>0</v>
      </c>
      <c r="E102" s="71">
        <f t="shared" ref="E102:I102" si="30">IF(E101&lt;&gt;"",E101,E100)</f>
        <v>0</v>
      </c>
      <c r="F102" s="71">
        <f t="shared" si="30"/>
        <v>0</v>
      </c>
      <c r="G102" s="71">
        <f t="shared" si="30"/>
        <v>0</v>
      </c>
      <c r="H102" s="71">
        <f t="shared" si="30"/>
        <v>0</v>
      </c>
      <c r="I102" s="71">
        <f t="shared" si="30"/>
        <v>0</v>
      </c>
      <c r="K102" s="35"/>
    </row>
    <row r="103" spans="1:15" x14ac:dyDescent="0.25">
      <c r="B103" s="572" t="s">
        <v>292</v>
      </c>
      <c r="C103" s="573"/>
      <c r="D103" s="14">
        <f>AF!I14</f>
        <v>0</v>
      </c>
      <c r="E103" s="14">
        <f>+D103+D104</f>
        <v>0</v>
      </c>
      <c r="F103" s="14">
        <f t="shared" ref="F103:I103" si="31">+E103+E104</f>
        <v>0</v>
      </c>
      <c r="G103" s="14">
        <f t="shared" si="31"/>
        <v>0</v>
      </c>
      <c r="H103" s="14">
        <f t="shared" si="31"/>
        <v>0</v>
      </c>
      <c r="I103" s="14">
        <f t="shared" si="31"/>
        <v>0</v>
      </c>
      <c r="K103" s="35"/>
    </row>
    <row r="104" spans="1:15" x14ac:dyDescent="0.25">
      <c r="B104" s="572" t="s">
        <v>98</v>
      </c>
      <c r="C104" s="573"/>
      <c r="D104" s="79"/>
      <c r="E104" s="79"/>
      <c r="F104" s="79"/>
      <c r="G104" s="79"/>
      <c r="H104" s="79"/>
      <c r="I104" s="79"/>
      <c r="K104" s="35"/>
    </row>
    <row r="105" spans="1:15" x14ac:dyDescent="0.25">
      <c r="B105" s="572" t="s">
        <v>82</v>
      </c>
      <c r="C105" s="573"/>
      <c r="D105" s="14">
        <f>IF($K$8="OUI",D$7,0)+IF($K$15="OUI",D$14,0)+IF($K$43="OUI",D$42,0)</f>
        <v>0</v>
      </c>
      <c r="E105" s="14">
        <f t="shared" ref="E105:H105" si="32">IF($K$8="OUI",E$7,0)+IF($K$15="OUI",E$14,0)+IF($K$43="OUI",E$42,0)</f>
        <v>0</v>
      </c>
      <c r="F105" s="14">
        <f t="shared" si="32"/>
        <v>0</v>
      </c>
      <c r="G105" s="14">
        <f t="shared" si="32"/>
        <v>0</v>
      </c>
      <c r="H105" s="14">
        <f t="shared" si="32"/>
        <v>0</v>
      </c>
      <c r="I105" s="14">
        <f>IF($K$8="OUI",I$7,0)+IF($K$15="OUI",I$14,0)+IF($K$43="OUI",I$42,0)</f>
        <v>0</v>
      </c>
      <c r="K105" s="35"/>
    </row>
    <row r="106" spans="1:15" x14ac:dyDescent="0.25">
      <c r="A106">
        <v>33</v>
      </c>
      <c r="B106" s="590" t="s">
        <v>293</v>
      </c>
      <c r="C106" s="591"/>
      <c r="D106" s="71">
        <f>D103+D104+D105</f>
        <v>0</v>
      </c>
      <c r="E106" s="71">
        <f t="shared" ref="E106:I106" si="33">E103+E104+E105</f>
        <v>0</v>
      </c>
      <c r="F106" s="71">
        <f t="shared" si="33"/>
        <v>0</v>
      </c>
      <c r="G106" s="71">
        <f t="shared" si="33"/>
        <v>0</v>
      </c>
      <c r="H106" s="71">
        <f t="shared" si="33"/>
        <v>0</v>
      </c>
      <c r="I106" s="71">
        <f t="shared" si="33"/>
        <v>0</v>
      </c>
      <c r="K106" s="35"/>
    </row>
    <row r="107" spans="1:15" x14ac:dyDescent="0.25">
      <c r="B107" s="572" t="s">
        <v>281</v>
      </c>
      <c r="C107" s="573"/>
      <c r="D107" s="14">
        <f>IF(D49&gt;0,D49,AF!$I$20)</f>
        <v>0</v>
      </c>
      <c r="E107" s="14">
        <f>IF(E49&gt;0,E49,D109)</f>
        <v>0</v>
      </c>
      <c r="F107" s="14">
        <f>IF(F49&gt;0,F49,E109)</f>
        <v>0</v>
      </c>
      <c r="G107" s="14">
        <f>IF(G49&gt;0,G49,F109)</f>
        <v>0</v>
      </c>
      <c r="H107" s="14">
        <f>IF(H49&gt;0,H49,G109)</f>
        <v>0</v>
      </c>
      <c r="I107" s="14">
        <f>IF(I49&gt;0,I49,H109)</f>
        <v>0</v>
      </c>
      <c r="K107" s="35"/>
    </row>
    <row r="108" spans="1:15" x14ac:dyDescent="0.25">
      <c r="B108" s="572" t="s">
        <v>98</v>
      </c>
      <c r="C108" s="573"/>
      <c r="D108" s="79"/>
      <c r="E108" s="79"/>
      <c r="F108" s="79"/>
      <c r="G108" s="79"/>
      <c r="H108" s="79"/>
      <c r="I108" s="79"/>
      <c r="K108" s="35"/>
    </row>
    <row r="109" spans="1:15" ht="14.25" thickBot="1" x14ac:dyDescent="0.3">
      <c r="A109">
        <v>34</v>
      </c>
      <c r="B109" s="590" t="s">
        <v>294</v>
      </c>
      <c r="C109" s="591"/>
      <c r="D109" s="71">
        <f>D107+D108</f>
        <v>0</v>
      </c>
      <c r="E109" s="71">
        <f t="shared" ref="E109:I109" si="34">E107+E108</f>
        <v>0</v>
      </c>
      <c r="F109" s="71">
        <f t="shared" si="34"/>
        <v>0</v>
      </c>
      <c r="G109" s="71">
        <f t="shared" si="34"/>
        <v>0</v>
      </c>
      <c r="H109" s="71">
        <f t="shared" si="34"/>
        <v>0</v>
      </c>
      <c r="I109" s="71">
        <f t="shared" si="34"/>
        <v>0</v>
      </c>
      <c r="K109" s="35"/>
    </row>
    <row r="110" spans="1:15" x14ac:dyDescent="0.25">
      <c r="B110" s="572" t="s">
        <v>278</v>
      </c>
      <c r="C110" s="573"/>
      <c r="D110" s="14">
        <f>AF!I15*(1+EP!K111)</f>
        <v>0</v>
      </c>
      <c r="E110" s="14">
        <f>(D112*(1+$K111))</f>
        <v>0</v>
      </c>
      <c r="F110" s="14">
        <f>(E112*(1+$K111))</f>
        <v>0</v>
      </c>
      <c r="G110" s="14">
        <f>(F112*(1+$K111))</f>
        <v>0</v>
      </c>
      <c r="H110" s="14">
        <f>(G112*(1+$K111))</f>
        <v>0</v>
      </c>
      <c r="I110" s="14">
        <f>(H112*(1+$K111))</f>
        <v>0</v>
      </c>
      <c r="K110" s="72" t="s">
        <v>81</v>
      </c>
      <c r="M110" s="94" t="str">
        <f>M48</f>
        <v>Taux 0.00%</v>
      </c>
      <c r="N110" s="94" t="str">
        <f>N48</f>
        <v>Tx moyen 2020-2024</v>
      </c>
      <c r="O110" s="94" t="str">
        <f>O48</f>
        <v>Autre taux à choix</v>
      </c>
    </row>
    <row r="111" spans="1:15" ht="14.25" thickBot="1" x14ac:dyDescent="0.3">
      <c r="B111" s="572" t="s">
        <v>91</v>
      </c>
      <c r="C111" s="573"/>
      <c r="D111" s="79"/>
      <c r="E111" s="79"/>
      <c r="F111" s="79"/>
      <c r="G111" s="79"/>
      <c r="H111" s="79"/>
      <c r="I111" s="79"/>
      <c r="K111" s="84">
        <v>0</v>
      </c>
      <c r="M111" s="124">
        <f>0%</f>
        <v>0</v>
      </c>
      <c r="N111" s="123" t="str">
        <f>VLOOKUP(A112,AF!$B:$L,11,FALSE)</f>
        <v>-</v>
      </c>
      <c r="O111" s="85"/>
    </row>
    <row r="112" spans="1:15" ht="14.25" thickBot="1" x14ac:dyDescent="0.3">
      <c r="A112">
        <v>35</v>
      </c>
      <c r="B112" s="590" t="s">
        <v>295</v>
      </c>
      <c r="C112" s="591"/>
      <c r="D112" s="71">
        <f>IF(D111&lt;&gt;"",D111,D110)</f>
        <v>0</v>
      </c>
      <c r="E112" s="71">
        <f t="shared" ref="E112:I112" si="35">IF(E111&lt;&gt;"",E111,E110)</f>
        <v>0</v>
      </c>
      <c r="F112" s="71">
        <f t="shared" si="35"/>
        <v>0</v>
      </c>
      <c r="G112" s="71">
        <f t="shared" si="35"/>
        <v>0</v>
      </c>
      <c r="H112" s="71">
        <f t="shared" si="35"/>
        <v>0</v>
      </c>
      <c r="I112" s="71">
        <f t="shared" si="35"/>
        <v>0</v>
      </c>
      <c r="K112" s="35"/>
    </row>
    <row r="113" spans="1:15" x14ac:dyDescent="0.25">
      <c r="B113" s="572" t="s">
        <v>279</v>
      </c>
      <c r="C113" s="573"/>
      <c r="D113" s="14">
        <f>AF!I16*(1+EP!K114)</f>
        <v>0</v>
      </c>
      <c r="E113" s="14">
        <f>(D115*(1+$K114))</f>
        <v>0</v>
      </c>
      <c r="F113" s="14">
        <f>(E115*(1+$K114))</f>
        <v>0</v>
      </c>
      <c r="G113" s="14">
        <f>(F115*(1+$K114))</f>
        <v>0</v>
      </c>
      <c r="H113" s="14">
        <f>(G115*(1+$K114))</f>
        <v>0</v>
      </c>
      <c r="I113" s="14">
        <f>(H115*(1+$K114))</f>
        <v>0</v>
      </c>
      <c r="K113" s="72" t="s">
        <v>81</v>
      </c>
      <c r="M113" s="94" t="str">
        <f>M48</f>
        <v>Taux 0.00%</v>
      </c>
      <c r="N113" s="94" t="str">
        <f>N48</f>
        <v>Tx moyen 2020-2024</v>
      </c>
      <c r="O113" s="94" t="str">
        <f>O48</f>
        <v>Autre taux à choix</v>
      </c>
    </row>
    <row r="114" spans="1:15" ht="14.25" thickBot="1" x14ac:dyDescent="0.3">
      <c r="B114" s="572" t="s">
        <v>91</v>
      </c>
      <c r="C114" s="573"/>
      <c r="D114" s="79"/>
      <c r="E114" s="79"/>
      <c r="F114" s="79"/>
      <c r="G114" s="79"/>
      <c r="H114" s="79"/>
      <c r="I114" s="79"/>
      <c r="K114" s="84">
        <v>0</v>
      </c>
      <c r="M114" s="124">
        <f>0%</f>
        <v>0</v>
      </c>
      <c r="N114" s="123" t="str">
        <f>VLOOKUP(A115,AF!$B:$L,11,FALSE)</f>
        <v>-</v>
      </c>
      <c r="O114" s="85"/>
    </row>
    <row r="115" spans="1:15" ht="14.25" thickBot="1" x14ac:dyDescent="0.3">
      <c r="A115">
        <v>36</v>
      </c>
      <c r="B115" s="590" t="s">
        <v>296</v>
      </c>
      <c r="C115" s="591"/>
      <c r="D115" s="71">
        <f>IF(D114&lt;&gt;"",D114,D113)</f>
        <v>0</v>
      </c>
      <c r="E115" s="71">
        <f t="shared" ref="E115:I115" si="36">IF(E114&lt;&gt;"",E114,E113)</f>
        <v>0</v>
      </c>
      <c r="F115" s="71">
        <f t="shared" si="36"/>
        <v>0</v>
      </c>
      <c r="G115" s="71">
        <f t="shared" si="36"/>
        <v>0</v>
      </c>
      <c r="H115" s="71">
        <f t="shared" si="36"/>
        <v>0</v>
      </c>
      <c r="I115" s="71">
        <f t="shared" si="36"/>
        <v>0</v>
      </c>
      <c r="K115" s="35"/>
    </row>
    <row r="116" spans="1:15" x14ac:dyDescent="0.25">
      <c r="B116" s="572" t="s">
        <v>280</v>
      </c>
      <c r="C116" s="573"/>
      <c r="D116" s="14">
        <f>AF!I17*(1+EP!K117)</f>
        <v>0</v>
      </c>
      <c r="E116" s="14">
        <f>D116*(1+$K117)</f>
        <v>0</v>
      </c>
      <c r="F116" s="14">
        <f>E116*(1+$K117)</f>
        <v>0</v>
      </c>
      <c r="G116" s="14">
        <f t="shared" ref="G116:I116" si="37">F116*(1+$K117)</f>
        <v>0</v>
      </c>
      <c r="H116" s="14">
        <f t="shared" si="37"/>
        <v>0</v>
      </c>
      <c r="I116" s="14">
        <f t="shared" si="37"/>
        <v>0</v>
      </c>
      <c r="K116" s="72" t="s">
        <v>81</v>
      </c>
      <c r="M116" s="94">
        <f>M51</f>
        <v>0</v>
      </c>
      <c r="N116" s="94">
        <f>N51</f>
        <v>0</v>
      </c>
      <c r="O116" s="94">
        <f>O51</f>
        <v>0</v>
      </c>
    </row>
    <row r="117" spans="1:15" ht="14.25" thickBot="1" x14ac:dyDescent="0.3">
      <c r="B117" s="572" t="s">
        <v>91</v>
      </c>
      <c r="C117" s="573"/>
      <c r="D117" s="79"/>
      <c r="E117" s="79"/>
      <c r="F117" s="79"/>
      <c r="G117" s="79"/>
      <c r="H117" s="79"/>
      <c r="I117" s="79"/>
      <c r="K117" s="84">
        <v>0</v>
      </c>
      <c r="M117" s="124">
        <f>0%</f>
        <v>0</v>
      </c>
      <c r="N117" s="123" t="str">
        <f>VLOOKUP(A118,AF!$B:$L,11,FALSE)</f>
        <v>-</v>
      </c>
      <c r="O117" s="85"/>
    </row>
    <row r="118" spans="1:15" x14ac:dyDescent="0.25">
      <c r="A118">
        <v>37</v>
      </c>
      <c r="B118" s="590" t="s">
        <v>297</v>
      </c>
      <c r="C118" s="591"/>
      <c r="D118" s="71">
        <f>IF(D117&lt;&gt;"",D117,D116)</f>
        <v>0</v>
      </c>
      <c r="E118" s="71">
        <f t="shared" ref="E118:I118" si="38">IF(E117&lt;&gt;"",E117,E116)</f>
        <v>0</v>
      </c>
      <c r="F118" s="71">
        <f t="shared" si="38"/>
        <v>0</v>
      </c>
      <c r="G118" s="71">
        <f t="shared" si="38"/>
        <v>0</v>
      </c>
      <c r="H118" s="71">
        <f t="shared" si="38"/>
        <v>0</v>
      </c>
      <c r="I118" s="71">
        <f t="shared" si="38"/>
        <v>0</v>
      </c>
      <c r="K118" s="35"/>
    </row>
    <row r="119" spans="1:15" x14ac:dyDescent="0.25">
      <c r="B119" s="572" t="s">
        <v>304</v>
      </c>
      <c r="C119" s="573"/>
      <c r="D119" s="14">
        <f>AF!I24</f>
        <v>0</v>
      </c>
      <c r="E119" s="14">
        <f>D121</f>
        <v>0</v>
      </c>
      <c r="F119" s="14">
        <f t="shared" ref="F119:H119" si="39">E121</f>
        <v>0</v>
      </c>
      <c r="G119" s="14">
        <f t="shared" si="39"/>
        <v>0</v>
      </c>
      <c r="H119" s="14">
        <f t="shared" si="39"/>
        <v>0</v>
      </c>
      <c r="I119" s="14">
        <f>H121</f>
        <v>0</v>
      </c>
      <c r="K119" s="35"/>
    </row>
    <row r="120" spans="1:15" x14ac:dyDescent="0.25">
      <c r="B120" s="572" t="s">
        <v>91</v>
      </c>
      <c r="C120" s="573"/>
      <c r="D120" s="79"/>
      <c r="E120" s="79"/>
      <c r="F120" s="79"/>
      <c r="G120" s="79"/>
      <c r="H120" s="79"/>
      <c r="I120" s="79"/>
      <c r="K120" s="35"/>
    </row>
    <row r="121" spans="1:15" x14ac:dyDescent="0.25">
      <c r="A121">
        <v>38</v>
      </c>
      <c r="B121" s="189" t="s">
        <v>306</v>
      </c>
      <c r="C121" s="190"/>
      <c r="D121" s="71">
        <f>IF(D120&lt;&gt;"",D120,D119)</f>
        <v>0</v>
      </c>
      <c r="E121" s="71">
        <f t="shared" ref="E121:I121" si="40">IF(E120&lt;&gt;"",E120,E119)</f>
        <v>0</v>
      </c>
      <c r="F121" s="71">
        <f t="shared" si="40"/>
        <v>0</v>
      </c>
      <c r="G121" s="71">
        <f t="shared" si="40"/>
        <v>0</v>
      </c>
      <c r="H121" s="71">
        <f t="shared" si="40"/>
        <v>0</v>
      </c>
      <c r="I121" s="71">
        <f t="shared" si="40"/>
        <v>0</v>
      </c>
      <c r="K121" s="35"/>
    </row>
    <row r="122" spans="1:15" x14ac:dyDescent="0.25">
      <c r="B122" s="572" t="s">
        <v>120</v>
      </c>
      <c r="C122" s="573"/>
      <c r="D122" s="14">
        <f>IF($K$8="OUI",IF(D8&gt;0,D8,0),0)+IF($K$15="OUI",IF(D15&gt;0,D15,0),0)+IF($K$22="OUI",IF(D22&gt;0,D22,0),0)+IF($K$29="OUI",IF(D29&gt;0,D29,0),0)+IF($K$36="OUI",IF(D36&gt;0,D36,0),0)+IF($K$43="OUI",IF(D43&gt;0,D43,0),0)</f>
        <v>0</v>
      </c>
      <c r="E122" s="14">
        <f t="shared" ref="E122:I122" si="41">IF($K$8="OUI",IF(E8&gt;0,E8,0),0)+IF($K$15="OUI",IF(E15&gt;0,E15,0),0)+IF($K$22="OUI",IF(E22&gt;0,E22,0),0)+IF($K$29="OUI",IF(E29&gt;0,E29,0),0)+IF($K$36="OUI",IF(E36&gt;0,E36,0),0)+IF($K$43="OUI",IF(E43&gt;0,E43,0),0)</f>
        <v>0</v>
      </c>
      <c r="F122" s="14">
        <f t="shared" si="41"/>
        <v>0</v>
      </c>
      <c r="G122" s="14">
        <f t="shared" si="41"/>
        <v>0</v>
      </c>
      <c r="H122" s="14">
        <f t="shared" si="41"/>
        <v>0</v>
      </c>
      <c r="I122" s="14">
        <f t="shared" si="41"/>
        <v>0</v>
      </c>
      <c r="K122" s="35"/>
    </row>
    <row r="123" spans="1:15" x14ac:dyDescent="0.25">
      <c r="B123" s="582" t="s">
        <v>1035</v>
      </c>
      <c r="C123" s="583"/>
      <c r="D123" s="71">
        <f>+D99+D102+D106+D109+D112+D115+D118+D121</f>
        <v>0</v>
      </c>
      <c r="E123" s="71">
        <f t="shared" ref="E123:I123" si="42">+E99+E102+E106+E109+E112+E115+E118+E121</f>
        <v>0</v>
      </c>
      <c r="F123" s="71">
        <f t="shared" si="42"/>
        <v>0</v>
      </c>
      <c r="G123" s="71">
        <f t="shared" si="42"/>
        <v>0</v>
      </c>
      <c r="H123" s="71">
        <f t="shared" si="42"/>
        <v>0</v>
      </c>
      <c r="I123" s="71">
        <f t="shared" si="42"/>
        <v>0</v>
      </c>
      <c r="K123" s="35"/>
    </row>
    <row r="124" spans="1:15" x14ac:dyDescent="0.25">
      <c r="B124" s="279" t="s">
        <v>174</v>
      </c>
      <c r="C124" s="280"/>
      <c r="D124" s="14">
        <f t="shared" ref="D124:I124" si="43">+D119</f>
        <v>0</v>
      </c>
      <c r="E124" s="14">
        <f t="shared" si="43"/>
        <v>0</v>
      </c>
      <c r="F124" s="14">
        <f t="shared" si="43"/>
        <v>0</v>
      </c>
      <c r="G124" s="14">
        <f t="shared" si="43"/>
        <v>0</v>
      </c>
      <c r="H124" s="14">
        <f t="shared" si="43"/>
        <v>0</v>
      </c>
      <c r="I124" s="14">
        <f t="shared" si="43"/>
        <v>0</v>
      </c>
      <c r="K124" s="35"/>
    </row>
    <row r="125" spans="1:15" x14ac:dyDescent="0.25">
      <c r="B125" s="582" t="s">
        <v>1036</v>
      </c>
      <c r="C125" s="583"/>
      <c r="D125" s="86">
        <f>+D123-D124</f>
        <v>0</v>
      </c>
      <c r="E125" s="86">
        <f t="shared" ref="E125:I125" si="44">+E123-E124</f>
        <v>0</v>
      </c>
      <c r="F125" s="86">
        <f t="shared" si="44"/>
        <v>0</v>
      </c>
      <c r="G125" s="86">
        <f t="shared" si="44"/>
        <v>0</v>
      </c>
      <c r="H125" s="86">
        <f t="shared" si="44"/>
        <v>0</v>
      </c>
      <c r="I125" s="86">
        <f t="shared" si="44"/>
        <v>0</v>
      </c>
      <c r="K125" s="35"/>
    </row>
    <row r="126" spans="1:15" ht="4.3499999999999996" customHeight="1" thickBot="1" x14ac:dyDescent="0.3">
      <c r="B126" s="584"/>
      <c r="C126" s="585"/>
      <c r="D126" s="68"/>
      <c r="E126" s="68"/>
      <c r="F126" s="68"/>
      <c r="G126" s="68"/>
      <c r="H126" s="68"/>
      <c r="I126" s="68"/>
      <c r="J126" s="31"/>
      <c r="K126" s="32"/>
    </row>
    <row r="127" spans="1:15" ht="4.3499999999999996" customHeight="1" x14ac:dyDescent="0.25">
      <c r="B127" s="302"/>
      <c r="C127" s="302"/>
      <c r="D127" s="181"/>
      <c r="E127" s="181"/>
      <c r="F127" s="181"/>
      <c r="G127" s="181"/>
      <c r="H127" s="181"/>
      <c r="I127" s="181"/>
      <c r="J127" s="21"/>
      <c r="K127" s="21"/>
    </row>
    <row r="128" spans="1:15" ht="14.25" customHeight="1" x14ac:dyDescent="0.25">
      <c r="B128" s="579"/>
      <c r="C128" s="579"/>
      <c r="D128" s="579"/>
      <c r="E128" s="579"/>
      <c r="F128" s="579"/>
      <c r="G128" s="579"/>
      <c r="H128" s="579"/>
      <c r="I128" s="579"/>
    </row>
    <row r="129" spans="2:9" ht="4.3499999999999996" customHeight="1" thickBot="1" x14ac:dyDescent="0.3">
      <c r="B129" s="92"/>
      <c r="C129" s="92"/>
      <c r="D129" s="2"/>
      <c r="E129" s="2"/>
      <c r="F129" s="2"/>
      <c r="G129" s="2"/>
      <c r="H129" s="2"/>
      <c r="I129" s="2"/>
    </row>
    <row r="130" spans="2:9" x14ac:dyDescent="0.25">
      <c r="B130" s="586" t="s">
        <v>25</v>
      </c>
      <c r="C130" s="587"/>
      <c r="D130" s="74"/>
      <c r="E130" s="74"/>
      <c r="F130" s="74"/>
      <c r="G130" s="74"/>
      <c r="H130" s="74"/>
      <c r="I130" s="75"/>
    </row>
    <row r="131" spans="2:9" ht="11.45" customHeight="1" x14ac:dyDescent="0.25">
      <c r="B131" s="588"/>
      <c r="C131" s="589"/>
      <c r="D131" s="2"/>
      <c r="E131" s="2"/>
      <c r="F131" s="2"/>
      <c r="G131" s="2"/>
      <c r="H131" s="2"/>
      <c r="I131" s="22"/>
    </row>
    <row r="132" spans="2:9" x14ac:dyDescent="0.25">
      <c r="B132" s="580" t="s">
        <v>10</v>
      </c>
      <c r="C132" s="581"/>
      <c r="D132" s="70">
        <f>D5</f>
        <v>2025</v>
      </c>
      <c r="E132" s="70">
        <f t="shared" ref="E132:I132" si="45">E5</f>
        <v>2026</v>
      </c>
      <c r="F132" s="70">
        <f t="shared" si="45"/>
        <v>2027</v>
      </c>
      <c r="G132" s="70">
        <f t="shared" si="45"/>
        <v>2028</v>
      </c>
      <c r="H132" s="70">
        <f t="shared" si="45"/>
        <v>2029</v>
      </c>
      <c r="I132" s="70">
        <f t="shared" si="45"/>
        <v>2030</v>
      </c>
    </row>
    <row r="133" spans="2:9" x14ac:dyDescent="0.25">
      <c r="B133" s="572" t="s">
        <v>325</v>
      </c>
      <c r="C133" s="573"/>
      <c r="D133" s="14">
        <f t="shared" ref="D133:I133" si="46">D89</f>
        <v>0</v>
      </c>
      <c r="E133" s="14">
        <f t="shared" si="46"/>
        <v>0</v>
      </c>
      <c r="F133" s="14">
        <f t="shared" si="46"/>
        <v>0</v>
      </c>
      <c r="G133" s="14">
        <f t="shared" si="46"/>
        <v>0</v>
      </c>
      <c r="H133" s="14">
        <f t="shared" si="46"/>
        <v>0</v>
      </c>
      <c r="I133" s="14">
        <f t="shared" si="46"/>
        <v>0</v>
      </c>
    </row>
    <row r="134" spans="2:9" x14ac:dyDescent="0.25">
      <c r="B134" s="572" t="s">
        <v>1058</v>
      </c>
      <c r="C134" s="573"/>
      <c r="D134" s="14">
        <f t="shared" ref="D134:I134" si="47">D125</f>
        <v>0</v>
      </c>
      <c r="E134" s="14">
        <f t="shared" si="47"/>
        <v>0</v>
      </c>
      <c r="F134" s="14">
        <f t="shared" si="47"/>
        <v>0</v>
      </c>
      <c r="G134" s="14">
        <f t="shared" si="47"/>
        <v>0</v>
      </c>
      <c r="H134" s="14">
        <f t="shared" si="47"/>
        <v>0</v>
      </c>
      <c r="I134" s="24">
        <f t="shared" si="47"/>
        <v>0</v>
      </c>
    </row>
    <row r="135" spans="2:9" x14ac:dyDescent="0.25">
      <c r="B135" s="590" t="s">
        <v>1037</v>
      </c>
      <c r="C135" s="591"/>
      <c r="D135" s="71">
        <f t="shared" ref="D135:I135" si="48">D133-D134</f>
        <v>0</v>
      </c>
      <c r="E135" s="71">
        <f t="shared" si="48"/>
        <v>0</v>
      </c>
      <c r="F135" s="71">
        <f t="shared" si="48"/>
        <v>0</v>
      </c>
      <c r="G135" s="71">
        <f t="shared" si="48"/>
        <v>0</v>
      </c>
      <c r="H135" s="71">
        <f t="shared" si="48"/>
        <v>0</v>
      </c>
      <c r="I135" s="102">
        <f t="shared" si="48"/>
        <v>0</v>
      </c>
    </row>
    <row r="136" spans="2:9" x14ac:dyDescent="0.25">
      <c r="B136" s="572" t="s">
        <v>1022</v>
      </c>
      <c r="C136" s="573"/>
      <c r="D136" s="14">
        <f t="shared" ref="D136:I136" si="49">D106</f>
        <v>0</v>
      </c>
      <c r="E136" s="14">
        <f t="shared" si="49"/>
        <v>0</v>
      </c>
      <c r="F136" s="14">
        <f t="shared" si="49"/>
        <v>0</v>
      </c>
      <c r="G136" s="14">
        <f t="shared" si="49"/>
        <v>0</v>
      </c>
      <c r="H136" s="14">
        <f t="shared" si="49"/>
        <v>0</v>
      </c>
      <c r="I136" s="14">
        <f t="shared" si="49"/>
        <v>0</v>
      </c>
    </row>
    <row r="137" spans="2:9" x14ac:dyDescent="0.25">
      <c r="B137" s="572" t="s">
        <v>170</v>
      </c>
      <c r="C137" s="573"/>
      <c r="D137" s="14">
        <f>+D112</f>
        <v>0</v>
      </c>
      <c r="E137" s="14">
        <f t="shared" ref="E137:I137" si="50">+E112</f>
        <v>0</v>
      </c>
      <c r="F137" s="14">
        <f t="shared" si="50"/>
        <v>0</v>
      </c>
      <c r="G137" s="14">
        <f t="shared" si="50"/>
        <v>0</v>
      </c>
      <c r="H137" s="14">
        <f t="shared" si="50"/>
        <v>0</v>
      </c>
      <c r="I137" s="14">
        <f t="shared" si="50"/>
        <v>0</v>
      </c>
    </row>
    <row r="138" spans="2:9" x14ac:dyDescent="0.25">
      <c r="B138" s="572" t="s">
        <v>1</v>
      </c>
      <c r="C138" s="573"/>
      <c r="D138" s="14">
        <f>+D76</f>
        <v>0</v>
      </c>
      <c r="E138" s="14">
        <f t="shared" ref="E138:I138" si="51">+E76</f>
        <v>0</v>
      </c>
      <c r="F138" s="14">
        <f t="shared" si="51"/>
        <v>0</v>
      </c>
      <c r="G138" s="14">
        <f t="shared" si="51"/>
        <v>0</v>
      </c>
      <c r="H138" s="14">
        <f t="shared" si="51"/>
        <v>0</v>
      </c>
      <c r="I138" s="14">
        <f t="shared" si="51"/>
        <v>0</v>
      </c>
    </row>
    <row r="139" spans="2:9" x14ac:dyDescent="0.25">
      <c r="B139" s="590" t="s">
        <v>83</v>
      </c>
      <c r="C139" s="591"/>
      <c r="D139" s="71">
        <f>D135+SUM(D136:D137)-D138</f>
        <v>0</v>
      </c>
      <c r="E139" s="71">
        <f t="shared" ref="E139:H139" si="52">E135+SUM(E136:E137)-E138</f>
        <v>0</v>
      </c>
      <c r="F139" s="71">
        <f t="shared" si="52"/>
        <v>0</v>
      </c>
      <c r="G139" s="71">
        <f t="shared" si="52"/>
        <v>0</v>
      </c>
      <c r="H139" s="71">
        <f t="shared" si="52"/>
        <v>0</v>
      </c>
      <c r="I139" s="71">
        <f>I135+SUM(I136:I137)-I138</f>
        <v>0</v>
      </c>
    </row>
    <row r="140" spans="2:9" x14ac:dyDescent="0.25">
      <c r="B140" s="572" t="s">
        <v>45</v>
      </c>
      <c r="C140" s="573"/>
      <c r="D140" s="14">
        <f t="shared" ref="D140:I140" si="53">IF($K$8="OUI",D6,0)+IF($K$15="OUI",D13,0)+IF($K$43="OUI",D41,0)</f>
        <v>0</v>
      </c>
      <c r="E140" s="14">
        <f t="shared" si="53"/>
        <v>0</v>
      </c>
      <c r="F140" s="14">
        <f t="shared" si="53"/>
        <v>0</v>
      </c>
      <c r="G140" s="14">
        <f t="shared" si="53"/>
        <v>0</v>
      </c>
      <c r="H140" s="14">
        <f t="shared" si="53"/>
        <v>0</v>
      </c>
      <c r="I140" s="24">
        <f t="shared" si="53"/>
        <v>0</v>
      </c>
    </row>
    <row r="141" spans="2:9" x14ac:dyDescent="0.25">
      <c r="B141" s="590" t="s">
        <v>54</v>
      </c>
      <c r="C141" s="591"/>
      <c r="D141" s="71">
        <f>D139-D140</f>
        <v>0</v>
      </c>
      <c r="E141" s="71">
        <f>E139-E140</f>
        <v>0</v>
      </c>
      <c r="F141" s="71">
        <f t="shared" ref="F141:I141" si="54">F139-F140</f>
        <v>0</v>
      </c>
      <c r="G141" s="71">
        <f t="shared" si="54"/>
        <v>0</v>
      </c>
      <c r="H141" s="71">
        <f t="shared" si="54"/>
        <v>0</v>
      </c>
      <c r="I141" s="102">
        <f t="shared" si="54"/>
        <v>0</v>
      </c>
    </row>
    <row r="142" spans="2:9" ht="4.5" customHeight="1" x14ac:dyDescent="0.25">
      <c r="B142" s="572"/>
      <c r="C142" s="604"/>
      <c r="D142" s="2"/>
      <c r="E142" s="2"/>
      <c r="F142" s="2"/>
      <c r="G142" s="2"/>
      <c r="H142" s="2"/>
      <c r="I142" s="22"/>
    </row>
    <row r="143" spans="2:9" x14ac:dyDescent="0.25">
      <c r="B143" s="590" t="s">
        <v>277</v>
      </c>
      <c r="C143" s="591"/>
      <c r="D143" s="79"/>
      <c r="E143" s="79"/>
      <c r="F143" s="79"/>
      <c r="G143" s="79"/>
      <c r="H143" s="79"/>
      <c r="I143" s="79"/>
    </row>
    <row r="144" spans="2:9" ht="4.5" customHeight="1" x14ac:dyDescent="0.25">
      <c r="B144" s="185"/>
      <c r="C144" s="187"/>
      <c r="D144" s="2"/>
      <c r="E144" s="2"/>
      <c r="F144" s="2"/>
      <c r="G144" s="2"/>
      <c r="H144" s="2"/>
      <c r="I144" s="22"/>
    </row>
    <row r="145" spans="2:11" x14ac:dyDescent="0.25">
      <c r="B145" s="590" t="s">
        <v>84</v>
      </c>
      <c r="C145" s="591"/>
      <c r="D145" s="71">
        <f>AF!I59+IF(AND($K$8="OUI",$K$10="OUI"),EP!D6,0)+IF(AND($K$15="OUI",$K$17="OUI"),EP!D13,0)+IF(AND($K$22="OUI",$K$24="OUI"),EP!D20,0)+IF(AND($K$29="OUI",$K$31="OUI"),EP!D27,0)+IF(AND($K$36="OUI",$K$38="OUI"),EP!D34,0)+IF(AND($K$43="OUI",$K$45="OUI"),EP!D41,0)-(FLOOR(D139,10000))</f>
        <v>0</v>
      </c>
      <c r="E145" s="71">
        <f>D145+IF(AND($K$8="OUI",$K$10="OUI"),EP!E6,0)+IF(AND($K$15="OUI",$K$17="OUI"),EP!E13,0)+IF(AND($K$22="OUI",$K$24="OUI"),EP!E20,0)+IF(AND($K$29="OUI",$K$31="OUI"),EP!E27,0)+IF(AND($K$36="OUI",$K$38="OUI"),EP!E34,0)+IF(AND($K$43="OUI",$K$45="OUI"),EP!E41,0)-(FLOOR(E139,10000))</f>
        <v>0</v>
      </c>
      <c r="F145" s="71">
        <f>E145+IF(AND($K$8="OUI",$K$10="OUI"),EP!F6,0)+IF(AND($K$15="OUI",$K$17="OUI"),EP!F13,0)+IF(AND($K$22="OUI",$K$24="OUI"),EP!F20,0)+IF(AND($K$29="OUI",$K$31="OUI"),EP!F27,0)+IF(AND($K$36="OUI",$K$38="OUI"),EP!F34,0)+IF(AND($K$43="OUI",$K$45="OUI"),EP!F41,0)-(FLOOR(F139,10000))</f>
        <v>0</v>
      </c>
      <c r="G145" s="71">
        <f>F145+IF(AND($K$8="OUI",$K$10="OUI"),EP!G6,0)+IF(AND($K$15="OUI",$K$17="OUI"),EP!G13,0)+IF(AND($K$22="OUI",$K$24="OUI"),EP!G20,0)+IF(AND($K$29="OUI",$K$31="OUI"),EP!G27,0)+IF(AND($K$36="OUI",$K$38="OUI"),EP!G34,0)+IF(AND($K$43="OUI",$K$45="OUI"),EP!G41,0)-(FLOOR(G139,10000))</f>
        <v>0</v>
      </c>
      <c r="H145" s="71">
        <f>G145+IF(AND($K$8="OUI",$K$10="OUI"),EP!H6,0)+IF(AND($K$15="OUI",$K$17="OUI"),EP!H13,0)+IF(AND($K$22="OUI",$K$24="OUI"),EP!H20,0)+IF(AND($K$29="OUI",$K$31="OUI"),EP!H27,0)+IF(AND($K$36="OUI",$K$38="OUI"),EP!H34,0)+IF(AND($K$43="OUI",$K$45="OUI"),EP!H41,0)-(FLOOR(H139,10000))</f>
        <v>0</v>
      </c>
      <c r="I145" s="71">
        <f>H145+IF(AND($K$8="OUI",$K$10="OUI"),EP!I6,0)+IF(AND($K$15="OUI",$K$17="OUI"),EP!I13,0)+IF(AND($K$22="OUI",$K$24="OUI"),EP!I20,0)+IF(AND($K$29="OUI",$K$31="OUI"),EP!I27,0)+IF(AND($K$36="OUI",$K$38="OUI"),EP!I34,0)+IF(AND($K$43="OUI",$K$45="OUI"),EP!I41,0)-(FLOOR(I139,10000))</f>
        <v>0</v>
      </c>
    </row>
    <row r="146" spans="2:11" ht="4.5" customHeight="1" x14ac:dyDescent="0.25">
      <c r="B146" s="572"/>
      <c r="C146" s="604"/>
      <c r="D146" s="2"/>
      <c r="E146" s="2"/>
      <c r="F146" s="2"/>
      <c r="G146" s="2"/>
      <c r="H146" s="2"/>
      <c r="I146" s="22"/>
    </row>
    <row r="147" spans="2:11" x14ac:dyDescent="0.25">
      <c r="B147" s="590" t="s">
        <v>108</v>
      </c>
      <c r="C147" s="591"/>
      <c r="D147" s="71">
        <f>AF!I65+IF(AND($K$8="OUI",$K$10="OUI"),EP!D6,0)+IF(AND($K$15="OUI",$K$17="OUI"),EP!D13,0)+IF(AND($K$22="OUI",$K$24="OUI"),EP!D20,0)+IF(AND($K$29="OUI",$K$31="OUI"),EP!D27,0)+IF(AND($K$36="OUI",$K$38="OUI"),EP!D34,0)+IF(AND($K$43="OUI",$K$45="OUI"),EP!D41,0)-(FLOOR(D139,10000))</f>
        <v>0</v>
      </c>
      <c r="E147" s="71">
        <f>D147+IF(AND($K$8="OUI",$K$10="OUI"),EP!E6,0)+IF(AND($K$15="OUI",$K$17="OUI"),EP!E13,0)+IF(AND($K$22="OUI",$K$24="OUI"),EP!E20,0)+IF(AND($K$29="OUI",$K$31="OUI"),EP!E27,0)+IF(AND($K$36="OUI",$K$38="OUI"),EP!E34,0)+IF(AND($K$43="OUI",$K$45="OUI"),EP!E41,0)-(FLOOR(E139,10000))</f>
        <v>0</v>
      </c>
      <c r="F147" s="71">
        <f>E147+IF(AND($K$8="OUI",$K$10="OUI"),EP!F6,0)+IF(AND($K$15="OUI",$K$17="OUI"),EP!F13,0)+IF(AND($K$22="OUI",$K$24="OUI"),EP!F20,0)+IF(AND($K$29="OUI",$K$31="OUI"),EP!F27,0)+IF(AND($K$36="OUI",$K$38="OUI"),EP!F34,0)+IF(AND($K$43="OUI",$K$45="OUI"),EP!F41,0)-(FLOOR(F139,10000))</f>
        <v>0</v>
      </c>
      <c r="G147" s="71">
        <f>F147+IF(AND($K$8="OUI",$K$10="OUI"),EP!G6,0)+IF(AND($K$15="OUI",$K$17="OUI"),EP!G13,0)+IF(AND($K$22="OUI",$K$24="OUI"),EP!G20,0)+IF(AND($K$29="OUI",$K$31="OUI"),EP!G27,0)+IF(AND($K$36="OUI",$K$38="OUI"),EP!G34,0)+IF(AND($K$43="OUI",$K$45="OUI"),EP!G41,0)-(FLOOR(G139,10000))</f>
        <v>0</v>
      </c>
      <c r="H147" s="71">
        <f>G147+IF(AND($K$8="OUI",$K$10="OUI"),EP!H6,0)+IF(AND($K$15="OUI",$K$17="OUI"),EP!H13,0)+IF(AND($K$22="OUI",$K$24="OUI"),EP!H20,0)+IF(AND($K$29="OUI",$K$31="OUI"),EP!H27,0)+IF(AND($K$36="OUI",$K$38="OUI"),EP!H34,0)+IF(AND($K$43="OUI",$K$45="OUI"),EP!H41,0)-(FLOOR(H139,10000))</f>
        <v>0</v>
      </c>
      <c r="I147" s="71">
        <f>H147+IF(AND($K$8="OUI",$K$10="OUI"),EP!I6,0)+IF(AND($K$15="OUI",$K$17="OUI"),EP!I13,0)+IF(AND($K$22="OUI",$K$24="OUI"),EP!I20,0)+IF(AND($K$29="OUI",$K$31="OUI"),EP!I27,0)+IF(AND($K$36="OUI",$K$38="OUI"),EP!I34,0)+IF(AND($K$43="OUI",$K$45="OUI"),EP!I41,0)-(FLOOR(I139,10000))</f>
        <v>0</v>
      </c>
    </row>
    <row r="148" spans="2:11" ht="6.6" customHeight="1" thickBot="1" x14ac:dyDescent="0.3">
      <c r="B148" s="602"/>
      <c r="C148" s="603"/>
      <c r="D148" s="68"/>
      <c r="E148" s="68"/>
      <c r="F148" s="68"/>
      <c r="G148" s="68"/>
      <c r="H148" s="68"/>
      <c r="I148" s="103"/>
    </row>
    <row r="149" spans="2:11" x14ac:dyDescent="0.25">
      <c r="B149" s="3"/>
      <c r="C149" s="3"/>
      <c r="D149" s="2"/>
      <c r="E149" s="2"/>
      <c r="F149" s="2"/>
      <c r="G149" s="2"/>
      <c r="H149" s="2"/>
      <c r="I149" s="2"/>
    </row>
    <row r="150" spans="2:11" ht="18.75" x14ac:dyDescent="0.3">
      <c r="B150" s="393" t="s">
        <v>1031</v>
      </c>
      <c r="C150" s="394"/>
      <c r="K150" s="82"/>
    </row>
    <row r="151" spans="2:11" ht="4.3499999999999996" customHeight="1" thickBot="1" x14ac:dyDescent="0.3">
      <c r="B151" s="92"/>
      <c r="C151" s="92"/>
      <c r="D151" s="92"/>
      <c r="E151" s="92"/>
      <c r="F151" s="92"/>
      <c r="G151" s="92"/>
      <c r="H151" s="92"/>
      <c r="I151" s="92"/>
      <c r="K151" s="82"/>
    </row>
    <row r="152" spans="2:11" x14ac:dyDescent="0.25">
      <c r="B152" s="586" t="s">
        <v>42</v>
      </c>
      <c r="C152" s="587"/>
      <c r="D152" s="74"/>
      <c r="E152" s="74"/>
      <c r="F152" s="74"/>
      <c r="G152" s="74"/>
      <c r="H152" s="74"/>
      <c r="I152" s="75"/>
    </row>
    <row r="153" spans="2:11" outlineLevel="1" x14ac:dyDescent="0.25">
      <c r="B153" s="578"/>
      <c r="C153" s="579"/>
      <c r="D153" s="2"/>
      <c r="E153" s="2"/>
      <c r="F153" s="2"/>
      <c r="G153" s="2"/>
      <c r="H153" s="2"/>
      <c r="I153" s="22"/>
      <c r="K153" s="82"/>
    </row>
    <row r="154" spans="2:11" outlineLevel="1" x14ac:dyDescent="0.25">
      <c r="B154" s="404" t="s">
        <v>235</v>
      </c>
      <c r="C154" s="405"/>
      <c r="D154" s="406"/>
      <c r="E154" s="406"/>
      <c r="F154" s="406"/>
      <c r="G154" s="406"/>
      <c r="H154" s="406"/>
      <c r="I154" s="407"/>
    </row>
    <row r="155" spans="2:11" outlineLevel="2" x14ac:dyDescent="0.25">
      <c r="B155" s="580" t="s">
        <v>10</v>
      </c>
      <c r="C155" s="581"/>
      <c r="D155" s="70">
        <f>D5</f>
        <v>2025</v>
      </c>
      <c r="E155" s="70">
        <f t="shared" ref="E155:I155" si="55">E5</f>
        <v>2026</v>
      </c>
      <c r="F155" s="70">
        <f t="shared" si="55"/>
        <v>2027</v>
      </c>
      <c r="G155" s="70">
        <f t="shared" si="55"/>
        <v>2028</v>
      </c>
      <c r="H155" s="70">
        <f t="shared" si="55"/>
        <v>2029</v>
      </c>
      <c r="I155" s="70">
        <f t="shared" si="55"/>
        <v>2030</v>
      </c>
    </row>
    <row r="156" spans="2:11" outlineLevel="2" x14ac:dyDescent="0.25">
      <c r="B156" s="572" t="s">
        <v>49</v>
      </c>
      <c r="C156" s="573"/>
      <c r="D156" s="14">
        <f t="shared" ref="D156:I156" si="56">D145</f>
        <v>0</v>
      </c>
      <c r="E156" s="14">
        <f t="shared" si="56"/>
        <v>0</v>
      </c>
      <c r="F156" s="14">
        <f t="shared" si="56"/>
        <v>0</v>
      </c>
      <c r="G156" s="14">
        <f t="shared" si="56"/>
        <v>0</v>
      </c>
      <c r="H156" s="14">
        <f t="shared" si="56"/>
        <v>0</v>
      </c>
      <c r="I156" s="24">
        <f t="shared" si="56"/>
        <v>0</v>
      </c>
    </row>
    <row r="157" spans="2:11" outlineLevel="2" x14ac:dyDescent="0.25">
      <c r="B157" s="572" t="s">
        <v>314</v>
      </c>
      <c r="C157" s="573"/>
      <c r="D157" s="14">
        <f>+AF!I60*(1+K57)</f>
        <v>0</v>
      </c>
      <c r="E157" s="14">
        <f>D157*(1+K57)</f>
        <v>0</v>
      </c>
      <c r="F157" s="14">
        <f>E157*(1+K57)</f>
        <v>0</v>
      </c>
      <c r="G157" s="14">
        <f>F157*(1+K57)</f>
        <v>0</v>
      </c>
      <c r="H157" s="14">
        <f>G157*(1+K57)</f>
        <v>0</v>
      </c>
      <c r="I157" s="14">
        <f>H157*(1+K57)</f>
        <v>0</v>
      </c>
    </row>
    <row r="158" spans="2:11" outlineLevel="2" x14ac:dyDescent="0.25">
      <c r="B158" s="576" t="s">
        <v>730</v>
      </c>
      <c r="C158" s="577"/>
      <c r="D158" s="191">
        <f>IF(D156&lt;=0,0,D156/D157)</f>
        <v>0</v>
      </c>
      <c r="E158" s="191">
        <f>IF(E156&lt;=0,0,E156/E157)</f>
        <v>0</v>
      </c>
      <c r="F158" s="191">
        <f>IF(F156&lt;=0,0,F156/F157)</f>
        <v>0</v>
      </c>
      <c r="G158" s="191">
        <f>IF(G156&lt;=0,0,G156/G157)</f>
        <v>0</v>
      </c>
      <c r="H158" s="191">
        <f t="shared" ref="H158:I158" si="57">IF(H156&lt;=0,0,H156/H157)</f>
        <v>0</v>
      </c>
      <c r="I158" s="191">
        <f t="shared" si="57"/>
        <v>0</v>
      </c>
    </row>
    <row r="159" spans="2:11" outlineLevel="1" x14ac:dyDescent="0.25">
      <c r="B159" s="592"/>
      <c r="C159" s="593"/>
      <c r="D159" s="2"/>
      <c r="E159" s="2"/>
      <c r="F159" s="2"/>
      <c r="G159" s="2"/>
      <c r="H159" s="2"/>
      <c r="I159" s="22"/>
    </row>
    <row r="160" spans="2:11" outlineLevel="1" x14ac:dyDescent="0.25">
      <c r="B160" s="404" t="s">
        <v>253</v>
      </c>
      <c r="C160" s="405"/>
      <c r="D160" s="406"/>
      <c r="E160" s="406"/>
      <c r="F160" s="406"/>
      <c r="G160" s="406"/>
      <c r="H160" s="406"/>
      <c r="I160" s="407"/>
    </row>
    <row r="161" spans="2:9" outlineLevel="2" x14ac:dyDescent="0.25">
      <c r="B161" s="580" t="s">
        <v>10</v>
      </c>
      <c r="C161" s="581"/>
      <c r="D161" s="70">
        <f>D5</f>
        <v>2025</v>
      </c>
      <c r="E161" s="70">
        <f t="shared" ref="E161:I161" si="58">E5</f>
        <v>2026</v>
      </c>
      <c r="F161" s="70">
        <f t="shared" si="58"/>
        <v>2027</v>
      </c>
      <c r="G161" s="70">
        <f t="shared" si="58"/>
        <v>2028</v>
      </c>
      <c r="H161" s="70">
        <f t="shared" si="58"/>
        <v>2029</v>
      </c>
      <c r="I161" s="70">
        <f t="shared" si="58"/>
        <v>2030</v>
      </c>
    </row>
    <row r="162" spans="2:9" outlineLevel="2" x14ac:dyDescent="0.25">
      <c r="B162" s="572" t="s">
        <v>254</v>
      </c>
      <c r="C162" s="573"/>
      <c r="D162" s="14">
        <f t="shared" ref="D162:I162" si="59">+D147</f>
        <v>0</v>
      </c>
      <c r="E162" s="14">
        <f t="shared" si="59"/>
        <v>0</v>
      </c>
      <c r="F162" s="14">
        <f t="shared" si="59"/>
        <v>0</v>
      </c>
      <c r="G162" s="14">
        <f t="shared" si="59"/>
        <v>0</v>
      </c>
      <c r="H162" s="14">
        <f t="shared" si="59"/>
        <v>0</v>
      </c>
      <c r="I162" s="14">
        <f t="shared" si="59"/>
        <v>0</v>
      </c>
    </row>
    <row r="163" spans="2:9" outlineLevel="2" x14ac:dyDescent="0.25">
      <c r="B163" s="572" t="s">
        <v>325</v>
      </c>
      <c r="C163" s="573"/>
      <c r="D163" s="14">
        <f t="shared" ref="D163:I163" si="60">+D89</f>
        <v>0</v>
      </c>
      <c r="E163" s="14">
        <f t="shared" si="60"/>
        <v>0</v>
      </c>
      <c r="F163" s="14">
        <f t="shared" si="60"/>
        <v>0</v>
      </c>
      <c r="G163" s="14">
        <f t="shared" si="60"/>
        <v>0</v>
      </c>
      <c r="H163" s="14">
        <f t="shared" si="60"/>
        <v>0</v>
      </c>
      <c r="I163" s="14">
        <f t="shared" si="60"/>
        <v>0</v>
      </c>
    </row>
    <row r="164" spans="2:9" outlineLevel="2" x14ac:dyDescent="0.25">
      <c r="B164" s="576" t="s">
        <v>730</v>
      </c>
      <c r="C164" s="577"/>
      <c r="D164" s="191">
        <f>IF(D162&lt;=0,0,D162/D163)</f>
        <v>0</v>
      </c>
      <c r="E164" s="191">
        <f>IF(E162&lt;=0,0,E162/E163)</f>
        <v>0</v>
      </c>
      <c r="F164" s="191">
        <f>IF(F162&lt;=0,0,F162/F163)</f>
        <v>0</v>
      </c>
      <c r="G164" s="191">
        <f>IF(G162&lt;=0,0,G162/G163)</f>
        <v>0</v>
      </c>
      <c r="H164" s="191">
        <f t="shared" ref="H164:I164" si="61">IF(H162&lt;=0,0,H162/H163)</f>
        <v>0</v>
      </c>
      <c r="I164" s="191">
        <f t="shared" si="61"/>
        <v>0</v>
      </c>
    </row>
    <row r="165" spans="2:9" outlineLevel="1" x14ac:dyDescent="0.25">
      <c r="B165" s="283"/>
      <c r="C165" s="92"/>
      <c r="D165" s="2"/>
      <c r="E165" s="2"/>
      <c r="F165" s="2"/>
      <c r="G165" s="2"/>
      <c r="H165" s="2"/>
      <c r="I165" s="22"/>
    </row>
    <row r="166" spans="2:9" outlineLevel="1" x14ac:dyDescent="0.25">
      <c r="B166" s="404" t="s">
        <v>273</v>
      </c>
      <c r="C166" s="405"/>
      <c r="D166" s="406"/>
      <c r="E166" s="406"/>
      <c r="F166" s="406"/>
      <c r="G166" s="406"/>
      <c r="H166" s="406"/>
      <c r="I166" s="407"/>
    </row>
    <row r="167" spans="2:9" outlineLevel="2" x14ac:dyDescent="0.25">
      <c r="B167" s="580" t="s">
        <v>10</v>
      </c>
      <c r="C167" s="581"/>
      <c r="D167" s="70">
        <f>D5</f>
        <v>2025</v>
      </c>
      <c r="E167" s="70">
        <f t="shared" ref="E167:I167" si="62">E5</f>
        <v>2026</v>
      </c>
      <c r="F167" s="70">
        <f t="shared" si="62"/>
        <v>2027</v>
      </c>
      <c r="G167" s="70">
        <f t="shared" si="62"/>
        <v>2028</v>
      </c>
      <c r="H167" s="70">
        <f t="shared" si="62"/>
        <v>2029</v>
      </c>
      <c r="I167" s="70">
        <f t="shared" si="62"/>
        <v>2030</v>
      </c>
    </row>
    <row r="168" spans="2:9" outlineLevel="2" x14ac:dyDescent="0.25">
      <c r="B168" s="572" t="s">
        <v>49</v>
      </c>
      <c r="C168" s="573"/>
      <c r="D168" s="14">
        <f t="shared" ref="D168:I168" si="63">+D145</f>
        <v>0</v>
      </c>
      <c r="E168" s="14">
        <f t="shared" si="63"/>
        <v>0</v>
      </c>
      <c r="F168" s="14">
        <f t="shared" si="63"/>
        <v>0</v>
      </c>
      <c r="G168" s="14">
        <f t="shared" si="63"/>
        <v>0</v>
      </c>
      <c r="H168" s="14">
        <f t="shared" si="63"/>
        <v>0</v>
      </c>
      <c r="I168" s="14">
        <f t="shared" si="63"/>
        <v>0</v>
      </c>
    </row>
    <row r="169" spans="2:9" outlineLevel="2" x14ac:dyDescent="0.25">
      <c r="B169" s="572" t="s">
        <v>274</v>
      </c>
      <c r="C169" s="573"/>
      <c r="D169" s="14">
        <f>IFERROR(AF!I72*(1+AF!L72),0)</f>
        <v>0</v>
      </c>
      <c r="E169" s="14">
        <f>IFERROR(D169*(1+AF!L72),0)</f>
        <v>0</v>
      </c>
      <c r="F169" s="14">
        <f>IFERROR(E169*(1+AF!L72),0)</f>
        <v>0</v>
      </c>
      <c r="G169" s="14">
        <f>IFERROR(F169*(1+AF!L72),0)</f>
        <v>0</v>
      </c>
      <c r="H169" s="14">
        <f>IFERROR(G169*(1+AF!L72),0)</f>
        <v>0</v>
      </c>
      <c r="I169" s="14">
        <f>IFERROR(H169*(1+AF!L72),0)</f>
        <v>0</v>
      </c>
    </row>
    <row r="170" spans="2:9" outlineLevel="2" x14ac:dyDescent="0.25">
      <c r="B170" s="576" t="s">
        <v>32</v>
      </c>
      <c r="C170" s="577"/>
      <c r="D170" s="18">
        <f t="shared" ref="D170:I170" si="64">IFERROR(D168/D169,0)</f>
        <v>0</v>
      </c>
      <c r="E170" s="18">
        <f t="shared" si="64"/>
        <v>0</v>
      </c>
      <c r="F170" s="18">
        <f t="shared" si="64"/>
        <v>0</v>
      </c>
      <c r="G170" s="18">
        <f t="shared" si="64"/>
        <v>0</v>
      </c>
      <c r="H170" s="18">
        <f t="shared" si="64"/>
        <v>0</v>
      </c>
      <c r="I170" s="18">
        <f t="shared" si="64"/>
        <v>0</v>
      </c>
    </row>
    <row r="171" spans="2:9" outlineLevel="1" x14ac:dyDescent="0.25">
      <c r="B171" s="283"/>
      <c r="C171" s="92"/>
      <c r="D171" s="2"/>
      <c r="E171" s="2"/>
      <c r="F171" s="2"/>
      <c r="G171" s="2"/>
      <c r="H171" s="2"/>
      <c r="I171" s="22"/>
    </row>
    <row r="172" spans="2:9" outlineLevel="1" x14ac:dyDescent="0.25">
      <c r="B172" s="404" t="s">
        <v>88</v>
      </c>
      <c r="C172" s="405"/>
      <c r="D172" s="406"/>
      <c r="E172" s="406"/>
      <c r="F172" s="406"/>
      <c r="G172" s="406"/>
      <c r="H172" s="406"/>
      <c r="I172" s="407"/>
    </row>
    <row r="173" spans="2:9" outlineLevel="2" x14ac:dyDescent="0.25">
      <c r="B173" s="580" t="s">
        <v>10</v>
      </c>
      <c r="C173" s="581"/>
      <c r="D173" s="70">
        <f>D5</f>
        <v>2025</v>
      </c>
      <c r="E173" s="70">
        <f t="shared" ref="E173:I173" si="65">E5</f>
        <v>2026</v>
      </c>
      <c r="F173" s="70">
        <f t="shared" si="65"/>
        <v>2027</v>
      </c>
      <c r="G173" s="70">
        <f t="shared" si="65"/>
        <v>2028</v>
      </c>
      <c r="H173" s="70">
        <f t="shared" si="65"/>
        <v>2029</v>
      </c>
      <c r="I173" s="70">
        <f t="shared" si="65"/>
        <v>2030</v>
      </c>
    </row>
    <row r="174" spans="2:9" outlineLevel="2" x14ac:dyDescent="0.25">
      <c r="B174" s="572" t="s">
        <v>49</v>
      </c>
      <c r="C174" s="573"/>
      <c r="D174" s="14">
        <f t="shared" ref="D174:I174" si="66">D156</f>
        <v>0</v>
      </c>
      <c r="E174" s="14">
        <f t="shared" si="66"/>
        <v>0</v>
      </c>
      <c r="F174" s="14">
        <f t="shared" si="66"/>
        <v>0</v>
      </c>
      <c r="G174" s="14">
        <f t="shared" si="66"/>
        <v>0</v>
      </c>
      <c r="H174" s="14">
        <f t="shared" si="66"/>
        <v>0</v>
      </c>
      <c r="I174" s="24">
        <f t="shared" si="66"/>
        <v>0</v>
      </c>
    </row>
    <row r="175" spans="2:9" outlineLevel="2" x14ac:dyDescent="0.25">
      <c r="B175" s="572" t="s">
        <v>44</v>
      </c>
      <c r="C175" s="573"/>
      <c r="D175" s="14">
        <f t="shared" ref="D175:I175" si="67">D139</f>
        <v>0</v>
      </c>
      <c r="E175" s="14">
        <f t="shared" si="67"/>
        <v>0</v>
      </c>
      <c r="F175" s="14">
        <f t="shared" si="67"/>
        <v>0</v>
      </c>
      <c r="G175" s="14">
        <f t="shared" si="67"/>
        <v>0</v>
      </c>
      <c r="H175" s="14">
        <f t="shared" si="67"/>
        <v>0</v>
      </c>
      <c r="I175" s="24">
        <f t="shared" si="67"/>
        <v>0</v>
      </c>
    </row>
    <row r="176" spans="2:9" outlineLevel="2" x14ac:dyDescent="0.25">
      <c r="B176" s="576" t="s">
        <v>731</v>
      </c>
      <c r="C176" s="577"/>
      <c r="D176" s="54">
        <f>IF(D174&lt;=0,0,IF(D175&lt;=0,"Impossible",D174/D175))</f>
        <v>0</v>
      </c>
      <c r="E176" s="54">
        <f>IF(E174&lt;=0,0,IF(E175&lt;=0,"Impossible",E174/E175))</f>
        <v>0</v>
      </c>
      <c r="F176" s="54">
        <f>IF(F174&lt;=0,0,IF(F175&lt;=0,"Impossible",F174/F175))</f>
        <v>0</v>
      </c>
      <c r="G176" s="54">
        <f>IF(G174&lt;=0,0,IF(G175&lt;=0,"Impossible",G174/G175))</f>
        <v>0</v>
      </c>
      <c r="H176" s="54">
        <f t="shared" ref="H176:I176" si="68">IF(H174&lt;=0,0,IF(H175&lt;=0,"Impossible",H174/H175))</f>
        <v>0</v>
      </c>
      <c r="I176" s="55">
        <f t="shared" si="68"/>
        <v>0</v>
      </c>
    </row>
    <row r="177" spans="1:11" outlineLevel="1" x14ac:dyDescent="0.25">
      <c r="B177" s="592"/>
      <c r="C177" s="593"/>
      <c r="I177" s="35"/>
    </row>
    <row r="178" spans="1:11" outlineLevel="1" x14ac:dyDescent="0.25">
      <c r="B178" s="404" t="s">
        <v>250</v>
      </c>
      <c r="C178" s="405"/>
      <c r="D178" s="406"/>
      <c r="E178" s="406"/>
      <c r="F178" s="406"/>
      <c r="G178" s="406"/>
      <c r="H178" s="406"/>
      <c r="I178" s="407"/>
    </row>
    <row r="179" spans="1:11" outlineLevel="2" x14ac:dyDescent="0.25">
      <c r="B179" s="580" t="s">
        <v>10</v>
      </c>
      <c r="C179" s="581"/>
      <c r="D179" s="70">
        <f>D5</f>
        <v>2025</v>
      </c>
      <c r="E179" s="70">
        <f t="shared" ref="E179:I179" si="69">E5</f>
        <v>2026</v>
      </c>
      <c r="F179" s="70">
        <f t="shared" si="69"/>
        <v>2027</v>
      </c>
      <c r="G179" s="70">
        <f t="shared" si="69"/>
        <v>2028</v>
      </c>
      <c r="H179" s="70">
        <f t="shared" si="69"/>
        <v>2029</v>
      </c>
      <c r="I179" s="70">
        <f t="shared" si="69"/>
        <v>2030</v>
      </c>
      <c r="K179" s="3"/>
    </row>
    <row r="180" spans="1:11" outlineLevel="2" x14ac:dyDescent="0.25">
      <c r="B180" s="572" t="s">
        <v>317</v>
      </c>
      <c r="C180" s="573"/>
      <c r="D180" s="14">
        <f>IF(D109&gt;0,D109-('Données MCH2'!$H$189*(1+$K$72)),AF!I85*(1+$K$49))</f>
        <v>0</v>
      </c>
      <c r="E180" s="14">
        <f>IF(E109&gt;0,E109-('Données MCH2'!$H$189*(1+$K$72)^2),D180*(1+$K$49))</f>
        <v>0</v>
      </c>
      <c r="F180" s="14">
        <f>IF(F109&gt;0,F109-('Données MCH2'!$H$189*(1+$K$72)^3),E180*(1+$K$49))</f>
        <v>0</v>
      </c>
      <c r="G180" s="14">
        <f>IF(G109&gt;0,G109-('Données MCH2'!$H$189*(1+$K$72)^4),F180*(1+$K$49))</f>
        <v>0</v>
      </c>
      <c r="H180" s="14">
        <f>IF(H109&gt;0,H109-('Données MCH2'!$H$189*(1+$K$72)^5),G180*(1+$K$49))</f>
        <v>0</v>
      </c>
      <c r="I180" s="14">
        <f>IF(I109&gt;0,I109-('Données MCH2'!$H$189*(1+$K$72)^6),H180*(1+$K$49))</f>
        <v>0</v>
      </c>
      <c r="K180" s="108"/>
    </row>
    <row r="181" spans="1:11" outlineLevel="2" x14ac:dyDescent="0.25">
      <c r="B181" s="572" t="s">
        <v>325</v>
      </c>
      <c r="C181" s="573"/>
      <c r="D181" s="14">
        <f>D163</f>
        <v>0</v>
      </c>
      <c r="E181" s="14">
        <f t="shared" ref="E181:I181" si="70">E163</f>
        <v>0</v>
      </c>
      <c r="F181" s="14">
        <f t="shared" si="70"/>
        <v>0</v>
      </c>
      <c r="G181" s="14">
        <f t="shared" si="70"/>
        <v>0</v>
      </c>
      <c r="H181" s="14">
        <f t="shared" si="70"/>
        <v>0</v>
      </c>
      <c r="I181" s="14">
        <f t="shared" si="70"/>
        <v>0</v>
      </c>
    </row>
    <row r="182" spans="1:11" outlineLevel="2" x14ac:dyDescent="0.25">
      <c r="B182" s="576" t="s">
        <v>30</v>
      </c>
      <c r="C182" s="577"/>
      <c r="D182" s="191">
        <f>IF(D180&lt;=0,0,D180/D181)</f>
        <v>0</v>
      </c>
      <c r="E182" s="191">
        <f t="shared" ref="E182:I182" si="71">IF(E180&lt;=0,0,E180/E181)</f>
        <v>0</v>
      </c>
      <c r="F182" s="191">
        <f t="shared" si="71"/>
        <v>0</v>
      </c>
      <c r="G182" s="191">
        <f t="shared" si="71"/>
        <v>0</v>
      </c>
      <c r="H182" s="191">
        <f t="shared" si="71"/>
        <v>0</v>
      </c>
      <c r="I182" s="191">
        <f t="shared" si="71"/>
        <v>0</v>
      </c>
    </row>
    <row r="183" spans="1:11" outlineLevel="1" x14ac:dyDescent="0.25">
      <c r="B183" s="283"/>
      <c r="C183" s="92"/>
      <c r="I183" s="35"/>
    </row>
    <row r="184" spans="1:11" outlineLevel="1" x14ac:dyDescent="0.25">
      <c r="A184" s="301"/>
      <c r="B184" s="404" t="s">
        <v>40</v>
      </c>
      <c r="C184" s="405"/>
      <c r="D184" s="408"/>
      <c r="E184" s="409"/>
      <c r="F184" s="409"/>
      <c r="G184" s="409"/>
      <c r="H184" s="409"/>
      <c r="I184" s="410"/>
    </row>
    <row r="185" spans="1:11" outlineLevel="2" x14ac:dyDescent="0.25">
      <c r="B185" s="281" t="s">
        <v>10</v>
      </c>
      <c r="C185" s="282"/>
      <c r="D185" s="70">
        <f>D5</f>
        <v>2025</v>
      </c>
      <c r="E185" s="70">
        <f t="shared" ref="E185:I185" si="72">E5</f>
        <v>2026</v>
      </c>
      <c r="F185" s="70">
        <f t="shared" si="72"/>
        <v>2027</v>
      </c>
      <c r="G185" s="70">
        <f t="shared" si="72"/>
        <v>2028</v>
      </c>
      <c r="H185" s="70">
        <f t="shared" si="72"/>
        <v>2029</v>
      </c>
      <c r="I185" s="70">
        <f t="shared" si="72"/>
        <v>2030</v>
      </c>
    </row>
    <row r="186" spans="1:11" outlineLevel="2" x14ac:dyDescent="0.25">
      <c r="B186" s="185" t="s">
        <v>44</v>
      </c>
      <c r="C186" s="216"/>
      <c r="D186" s="14">
        <f>D175</f>
        <v>0</v>
      </c>
      <c r="E186" s="14">
        <f t="shared" ref="E186:I186" si="73">E175</f>
        <v>0</v>
      </c>
      <c r="F186" s="14">
        <f t="shared" si="73"/>
        <v>0</v>
      </c>
      <c r="G186" s="14">
        <f t="shared" si="73"/>
        <v>0</v>
      </c>
      <c r="H186" s="14">
        <f t="shared" si="73"/>
        <v>0</v>
      </c>
      <c r="I186" s="14">
        <f t="shared" si="73"/>
        <v>0</v>
      </c>
    </row>
    <row r="187" spans="1:11" outlineLevel="2" x14ac:dyDescent="0.25">
      <c r="B187" s="185" t="s">
        <v>48</v>
      </c>
      <c r="C187" s="216"/>
      <c r="D187" s="14">
        <v>30</v>
      </c>
      <c r="E187" s="14">
        <v>30</v>
      </c>
      <c r="F187" s="14">
        <v>30</v>
      </c>
      <c r="G187" s="14">
        <v>30</v>
      </c>
      <c r="H187" s="14">
        <v>30</v>
      </c>
      <c r="I187" s="24">
        <v>30</v>
      </c>
    </row>
    <row r="188" spans="1:11" outlineLevel="2" x14ac:dyDescent="0.25">
      <c r="B188" s="576" t="s">
        <v>32</v>
      </c>
      <c r="C188" s="577"/>
      <c r="D188" s="76">
        <f>IF(D186&lt;=0,0,D186*D187)</f>
        <v>0</v>
      </c>
      <c r="E188" s="76">
        <f t="shared" ref="E188:I188" si="74">IF(E186&lt;=0,0,E186*E187)</f>
        <v>0</v>
      </c>
      <c r="F188" s="76">
        <f t="shared" si="74"/>
        <v>0</v>
      </c>
      <c r="G188" s="76">
        <f t="shared" si="74"/>
        <v>0</v>
      </c>
      <c r="H188" s="76">
        <f t="shared" si="74"/>
        <v>0</v>
      </c>
      <c r="I188" s="76">
        <f t="shared" si="74"/>
        <v>0</v>
      </c>
    </row>
    <row r="189" spans="1:11" outlineLevel="1" x14ac:dyDescent="0.25">
      <c r="B189" s="592"/>
      <c r="C189" s="593"/>
      <c r="I189" s="35"/>
    </row>
    <row r="190" spans="1:11" outlineLevel="1" x14ac:dyDescent="0.25">
      <c r="B190" s="404" t="s">
        <v>63</v>
      </c>
      <c r="C190" s="405"/>
      <c r="D190" s="409"/>
      <c r="E190" s="409"/>
      <c r="F190" s="409"/>
      <c r="G190" s="409"/>
      <c r="H190" s="409"/>
      <c r="I190" s="410"/>
    </row>
    <row r="191" spans="1:11" ht="13.5" customHeight="1" outlineLevel="2" x14ac:dyDescent="0.25">
      <c r="B191" s="580" t="s">
        <v>10</v>
      </c>
      <c r="C191" s="581"/>
      <c r="D191" s="70">
        <f>D5</f>
        <v>2025</v>
      </c>
      <c r="E191" s="70">
        <f t="shared" ref="E191:I191" si="75">E5</f>
        <v>2026</v>
      </c>
      <c r="F191" s="70">
        <f t="shared" si="75"/>
        <v>2027</v>
      </c>
      <c r="G191" s="70">
        <f t="shared" si="75"/>
        <v>2028</v>
      </c>
      <c r="H191" s="70">
        <f t="shared" si="75"/>
        <v>2029</v>
      </c>
      <c r="I191" s="70">
        <f t="shared" si="75"/>
        <v>2030</v>
      </c>
    </row>
    <row r="192" spans="1:11" outlineLevel="2" x14ac:dyDescent="0.25">
      <c r="B192" s="572" t="s">
        <v>49</v>
      </c>
      <c r="C192" s="573"/>
      <c r="D192" s="14">
        <f t="shared" ref="D192:G192" si="76">D174</f>
        <v>0</v>
      </c>
      <c r="E192" s="14">
        <f t="shared" si="76"/>
        <v>0</v>
      </c>
      <c r="F192" s="14">
        <f t="shared" si="76"/>
        <v>0</v>
      </c>
      <c r="G192" s="14">
        <f t="shared" si="76"/>
        <v>0</v>
      </c>
      <c r="H192" s="14">
        <f t="shared" ref="H192:I192" si="77">H174</f>
        <v>0</v>
      </c>
      <c r="I192" s="24">
        <f t="shared" si="77"/>
        <v>0</v>
      </c>
    </row>
    <row r="193" spans="2:9" ht="13.5" customHeight="1" outlineLevel="2" x14ac:dyDescent="0.25">
      <c r="B193" s="572" t="s">
        <v>48</v>
      </c>
      <c r="C193" s="573"/>
      <c r="D193" s="14">
        <v>30</v>
      </c>
      <c r="E193" s="14">
        <v>30</v>
      </c>
      <c r="F193" s="14">
        <v>30</v>
      </c>
      <c r="G193" s="14">
        <v>30</v>
      </c>
      <c r="H193" s="14">
        <v>30</v>
      </c>
      <c r="I193" s="24">
        <v>30</v>
      </c>
    </row>
    <row r="194" spans="2:9" outlineLevel="2" x14ac:dyDescent="0.25">
      <c r="B194" s="576" t="s">
        <v>32</v>
      </c>
      <c r="C194" s="577"/>
      <c r="D194" s="76">
        <f>IF(D192&lt;=0,0,D192/D193)</f>
        <v>0</v>
      </c>
      <c r="E194" s="76">
        <f>IF(E192&lt;=0,0,E192/E193)</f>
        <v>0</v>
      </c>
      <c r="F194" s="76">
        <f>IF(F192&lt;=0,0,F192/F193)</f>
        <v>0</v>
      </c>
      <c r="G194" s="76">
        <f>IF(G192&lt;=0,0,G192/G193)</f>
        <v>0</v>
      </c>
      <c r="H194" s="76">
        <f t="shared" ref="H194:I194" si="78">IF(H192&lt;=0,0,H192/H193)</f>
        <v>0</v>
      </c>
      <c r="I194" s="77">
        <f t="shared" si="78"/>
        <v>0</v>
      </c>
    </row>
    <row r="195" spans="2:9" ht="14.25" outlineLevel="1" thickBot="1" x14ac:dyDescent="0.3">
      <c r="B195" s="584"/>
      <c r="C195" s="585"/>
      <c r="D195" s="31"/>
      <c r="E195" s="31"/>
      <c r="F195" s="31"/>
      <c r="G195" s="31"/>
      <c r="H195" s="31"/>
      <c r="I195" s="32"/>
    </row>
    <row r="196" spans="2:9" ht="12.75" customHeight="1" thickBot="1" x14ac:dyDescent="0.3">
      <c r="B196" s="594"/>
      <c r="C196" s="594"/>
      <c r="D196" s="144"/>
      <c r="E196" s="144"/>
      <c r="F196" s="144"/>
      <c r="G196" s="144"/>
      <c r="H196" s="144"/>
      <c r="I196" s="144"/>
    </row>
    <row r="197" spans="2:9" x14ac:dyDescent="0.25">
      <c r="B197" s="586" t="s">
        <v>19</v>
      </c>
      <c r="C197" s="587"/>
      <c r="D197" s="67"/>
      <c r="E197" s="67"/>
      <c r="F197" s="67"/>
      <c r="G197" s="67"/>
      <c r="H197" s="67"/>
      <c r="I197" s="69"/>
    </row>
    <row r="198" spans="2:9" outlineLevel="1" x14ac:dyDescent="0.25">
      <c r="B198" s="578"/>
      <c r="C198" s="579"/>
      <c r="I198" s="35"/>
    </row>
    <row r="199" spans="2:9" outlineLevel="1" x14ac:dyDescent="0.25">
      <c r="B199" s="411" t="s">
        <v>43</v>
      </c>
      <c r="C199" s="412"/>
      <c r="D199" s="412"/>
      <c r="E199" s="412"/>
      <c r="F199" s="412"/>
      <c r="G199" s="412"/>
      <c r="H199" s="412"/>
      <c r="I199" s="413"/>
    </row>
    <row r="200" spans="2:9" outlineLevel="2" x14ac:dyDescent="0.25">
      <c r="B200" s="580" t="s">
        <v>10</v>
      </c>
      <c r="C200" s="581"/>
      <c r="D200" s="70">
        <f>D5</f>
        <v>2025</v>
      </c>
      <c r="E200" s="70">
        <f t="shared" ref="E200:I200" si="79">E5</f>
        <v>2026</v>
      </c>
      <c r="F200" s="70">
        <f t="shared" si="79"/>
        <v>2027</v>
      </c>
      <c r="G200" s="70">
        <f t="shared" si="79"/>
        <v>2028</v>
      </c>
      <c r="H200" s="70">
        <f t="shared" si="79"/>
        <v>2029</v>
      </c>
      <c r="I200" s="70">
        <f t="shared" si="79"/>
        <v>2030</v>
      </c>
    </row>
    <row r="201" spans="2:9" outlineLevel="2" x14ac:dyDescent="0.25">
      <c r="B201" s="572" t="s">
        <v>44</v>
      </c>
      <c r="C201" s="573"/>
      <c r="D201" s="14">
        <f t="shared" ref="D201:I201" si="80">D175</f>
        <v>0</v>
      </c>
      <c r="E201" s="14">
        <f t="shared" si="80"/>
        <v>0</v>
      </c>
      <c r="F201" s="14">
        <f t="shared" si="80"/>
        <v>0</v>
      </c>
      <c r="G201" s="14">
        <f t="shared" si="80"/>
        <v>0</v>
      </c>
      <c r="H201" s="14">
        <f t="shared" si="80"/>
        <v>0</v>
      </c>
      <c r="I201" s="24">
        <f t="shared" si="80"/>
        <v>0</v>
      </c>
    </row>
    <row r="202" spans="2:9" outlineLevel="2" x14ac:dyDescent="0.25">
      <c r="B202" s="572" t="s">
        <v>45</v>
      </c>
      <c r="C202" s="573"/>
      <c r="D202" s="14">
        <f t="shared" ref="D202:I202" si="81">D140</f>
        <v>0</v>
      </c>
      <c r="E202" s="14">
        <f t="shared" si="81"/>
        <v>0</v>
      </c>
      <c r="F202" s="14">
        <f t="shared" si="81"/>
        <v>0</v>
      </c>
      <c r="G202" s="14">
        <f t="shared" si="81"/>
        <v>0</v>
      </c>
      <c r="H202" s="14">
        <f t="shared" si="81"/>
        <v>0</v>
      </c>
      <c r="I202" s="24">
        <f t="shared" si="81"/>
        <v>0</v>
      </c>
    </row>
    <row r="203" spans="2:9" outlineLevel="2" x14ac:dyDescent="0.25">
      <c r="B203" s="576" t="s">
        <v>733</v>
      </c>
      <c r="C203" s="577"/>
      <c r="D203" s="254">
        <f>IF(D201&lt;=0,0,IF(D202=0,0,D201/D202))</f>
        <v>0</v>
      </c>
      <c r="E203" s="254">
        <f t="shared" ref="E203:I203" si="82">IF(E201&lt;=0,0,IF(E202=0,0,E201/E202))</f>
        <v>0</v>
      </c>
      <c r="F203" s="254">
        <f t="shared" si="82"/>
        <v>0</v>
      </c>
      <c r="G203" s="254">
        <f t="shared" si="82"/>
        <v>0</v>
      </c>
      <c r="H203" s="254">
        <f t="shared" si="82"/>
        <v>0</v>
      </c>
      <c r="I203" s="254">
        <f t="shared" si="82"/>
        <v>0</v>
      </c>
    </row>
    <row r="204" spans="2:9" outlineLevel="1" x14ac:dyDescent="0.25">
      <c r="B204" s="592"/>
      <c r="C204" s="593"/>
      <c r="I204" s="35"/>
    </row>
    <row r="205" spans="2:9" outlineLevel="1" x14ac:dyDescent="0.25">
      <c r="B205" s="411" t="s">
        <v>732</v>
      </c>
      <c r="C205" s="412"/>
      <c r="D205" s="202"/>
      <c r="E205" s="202"/>
      <c r="F205" s="202"/>
      <c r="G205" s="202"/>
      <c r="H205" s="202"/>
      <c r="I205" s="402"/>
    </row>
    <row r="206" spans="2:9" outlineLevel="2" x14ac:dyDescent="0.25">
      <c r="B206" s="580" t="s">
        <v>10</v>
      </c>
      <c r="C206" s="581"/>
      <c r="D206" s="70">
        <f>D5</f>
        <v>2025</v>
      </c>
      <c r="E206" s="70">
        <f t="shared" ref="E206:I206" si="83">E5</f>
        <v>2026</v>
      </c>
      <c r="F206" s="70">
        <f t="shared" si="83"/>
        <v>2027</v>
      </c>
      <c r="G206" s="70">
        <f t="shared" si="83"/>
        <v>2028</v>
      </c>
      <c r="H206" s="70">
        <f t="shared" si="83"/>
        <v>2029</v>
      </c>
      <c r="I206" s="70">
        <f t="shared" si="83"/>
        <v>2030</v>
      </c>
    </row>
    <row r="207" spans="2:9" outlineLevel="2" x14ac:dyDescent="0.25">
      <c r="B207" s="572" t="s">
        <v>44</v>
      </c>
      <c r="C207" s="573"/>
      <c r="D207" s="14">
        <f t="shared" ref="D207:G207" si="84">D201</f>
        <v>0</v>
      </c>
      <c r="E207" s="14">
        <f t="shared" si="84"/>
        <v>0</v>
      </c>
      <c r="F207" s="14">
        <f t="shared" si="84"/>
        <v>0</v>
      </c>
      <c r="G207" s="14">
        <f t="shared" si="84"/>
        <v>0</v>
      </c>
      <c r="H207" s="14">
        <f t="shared" ref="H207:I207" si="85">H201</f>
        <v>0</v>
      </c>
      <c r="I207" s="24">
        <f t="shared" si="85"/>
        <v>0</v>
      </c>
    </row>
    <row r="208" spans="2:9" outlineLevel="2" x14ac:dyDescent="0.25">
      <c r="B208" s="572" t="s">
        <v>325</v>
      </c>
      <c r="C208" s="573"/>
      <c r="D208" s="14">
        <f t="shared" ref="D208:I208" si="86">D157</f>
        <v>0</v>
      </c>
      <c r="E208" s="14">
        <f t="shared" si="86"/>
        <v>0</v>
      </c>
      <c r="F208" s="14">
        <f t="shared" si="86"/>
        <v>0</v>
      </c>
      <c r="G208" s="14">
        <f t="shared" si="86"/>
        <v>0</v>
      </c>
      <c r="H208" s="14">
        <f t="shared" si="86"/>
        <v>0</v>
      </c>
      <c r="I208" s="24">
        <f t="shared" si="86"/>
        <v>0</v>
      </c>
    </row>
    <row r="209" spans="2:9" outlineLevel="2" x14ac:dyDescent="0.25">
      <c r="B209" s="576" t="s">
        <v>734</v>
      </c>
      <c r="C209" s="577"/>
      <c r="D209" s="17">
        <f>IF(D207&lt;=0,0,D207/D208)</f>
        <v>0</v>
      </c>
      <c r="E209" s="17">
        <f>IF(E207&lt;=0,0,E207/E208)</f>
        <v>0</v>
      </c>
      <c r="F209" s="17">
        <f>IF(F207&lt;=0,0,F207/F208)</f>
        <v>0</v>
      </c>
      <c r="G209" s="17">
        <f>IF(G207&lt;=0,0,G207/G208)</f>
        <v>0</v>
      </c>
      <c r="H209" s="17">
        <f t="shared" ref="H209:I209" si="87">IF(H207&lt;=0,0,H207/H208)</f>
        <v>0</v>
      </c>
      <c r="I209" s="17">
        <f t="shared" si="87"/>
        <v>0</v>
      </c>
    </row>
    <row r="210" spans="2:9" ht="14.25" outlineLevel="1" thickBot="1" x14ac:dyDescent="0.3">
      <c r="B210" s="592"/>
      <c r="C210" s="593"/>
      <c r="I210" s="35"/>
    </row>
    <row r="211" spans="2:9" ht="15" customHeight="1" thickBot="1" x14ac:dyDescent="0.3">
      <c r="B211" s="594"/>
      <c r="C211" s="594"/>
      <c r="D211" s="144"/>
      <c r="E211" s="144"/>
      <c r="F211" s="144"/>
      <c r="G211" s="144"/>
      <c r="H211" s="144"/>
      <c r="I211" s="144"/>
    </row>
    <row r="212" spans="2:9" x14ac:dyDescent="0.25">
      <c r="B212" s="586" t="s">
        <v>735</v>
      </c>
      <c r="C212" s="587"/>
      <c r="D212" s="67"/>
      <c r="E212" s="67"/>
      <c r="F212" s="67"/>
      <c r="G212" s="67"/>
      <c r="H212" s="67"/>
      <c r="I212" s="69"/>
    </row>
    <row r="213" spans="2:9" outlineLevel="1" x14ac:dyDescent="0.25">
      <c r="B213" s="578"/>
      <c r="C213" s="579"/>
      <c r="I213" s="35"/>
    </row>
    <row r="214" spans="2:9" outlineLevel="1" x14ac:dyDescent="0.25">
      <c r="B214" s="404" t="s">
        <v>323</v>
      </c>
      <c r="C214" s="405"/>
      <c r="D214" s="406"/>
      <c r="E214" s="406"/>
      <c r="F214" s="406"/>
      <c r="G214" s="406"/>
      <c r="H214" s="406"/>
      <c r="I214" s="407"/>
    </row>
    <row r="215" spans="2:9" outlineLevel="2" x14ac:dyDescent="0.25">
      <c r="B215" s="580" t="s">
        <v>10</v>
      </c>
      <c r="C215" s="581"/>
      <c r="D215" s="70">
        <f>D5</f>
        <v>2025</v>
      </c>
      <c r="E215" s="70">
        <f t="shared" ref="E215:I215" si="88">E5</f>
        <v>2026</v>
      </c>
      <c r="F215" s="70">
        <f t="shared" si="88"/>
        <v>2027</v>
      </c>
      <c r="G215" s="70">
        <f t="shared" si="88"/>
        <v>2028</v>
      </c>
      <c r="H215" s="70">
        <f t="shared" si="88"/>
        <v>2029</v>
      </c>
      <c r="I215" s="70">
        <f t="shared" si="88"/>
        <v>2030</v>
      </c>
    </row>
    <row r="216" spans="2:9" outlineLevel="2" x14ac:dyDescent="0.25">
      <c r="B216" s="572" t="s">
        <v>325</v>
      </c>
      <c r="C216" s="573"/>
      <c r="D216" s="14">
        <f>+D163</f>
        <v>0</v>
      </c>
      <c r="E216" s="14">
        <f t="shared" ref="E216:I216" si="89">+E163</f>
        <v>0</v>
      </c>
      <c r="F216" s="14">
        <f t="shared" si="89"/>
        <v>0</v>
      </c>
      <c r="G216" s="14">
        <f t="shared" si="89"/>
        <v>0</v>
      </c>
      <c r="H216" s="14">
        <f t="shared" si="89"/>
        <v>0</v>
      </c>
      <c r="I216" s="14">
        <f t="shared" si="89"/>
        <v>0</v>
      </c>
    </row>
    <row r="217" spans="2:9" outlineLevel="2" x14ac:dyDescent="0.25">
      <c r="B217" s="572" t="s">
        <v>326</v>
      </c>
      <c r="C217" s="573"/>
      <c r="D217" s="14">
        <f>D125</f>
        <v>0</v>
      </c>
      <c r="E217" s="14">
        <f t="shared" ref="E217:I217" si="90">E125</f>
        <v>0</v>
      </c>
      <c r="F217" s="14">
        <f t="shared" si="90"/>
        <v>0</v>
      </c>
      <c r="G217" s="14">
        <f t="shared" si="90"/>
        <v>0</v>
      </c>
      <c r="H217" s="14">
        <f t="shared" si="90"/>
        <v>0</v>
      </c>
      <c r="I217" s="14">
        <f t="shared" si="90"/>
        <v>0</v>
      </c>
    </row>
    <row r="218" spans="2:9" outlineLevel="2" x14ac:dyDescent="0.25">
      <c r="B218" s="576" t="s">
        <v>736</v>
      </c>
      <c r="C218" s="577"/>
      <c r="D218" s="17">
        <f>IF(D216&lt;=0,0,D216/D217)</f>
        <v>0</v>
      </c>
      <c r="E218" s="17">
        <f t="shared" ref="E218:I218" si="91">IF(E216&lt;=0,0,E216/E217)</f>
        <v>0</v>
      </c>
      <c r="F218" s="17">
        <f t="shared" si="91"/>
        <v>0</v>
      </c>
      <c r="G218" s="17">
        <f t="shared" si="91"/>
        <v>0</v>
      </c>
      <c r="H218" s="17">
        <f t="shared" si="91"/>
        <v>0</v>
      </c>
      <c r="I218" s="17">
        <f t="shared" si="91"/>
        <v>0</v>
      </c>
    </row>
    <row r="219" spans="2:9" outlineLevel="1" x14ac:dyDescent="0.25">
      <c r="B219" s="578"/>
      <c r="C219" s="579"/>
      <c r="I219" s="35"/>
    </row>
    <row r="220" spans="2:9" outlineLevel="1" x14ac:dyDescent="0.25">
      <c r="B220" s="404" t="s">
        <v>334</v>
      </c>
      <c r="C220" s="405"/>
      <c r="D220" s="202"/>
      <c r="E220" s="202"/>
      <c r="F220" s="202"/>
      <c r="G220" s="202"/>
      <c r="H220" s="202"/>
      <c r="I220" s="402"/>
    </row>
    <row r="221" spans="2:9" outlineLevel="2" x14ac:dyDescent="0.25">
      <c r="B221" s="580" t="s">
        <v>10</v>
      </c>
      <c r="C221" s="581"/>
      <c r="D221" s="70">
        <f>D5</f>
        <v>2025</v>
      </c>
      <c r="E221" s="70">
        <f t="shared" ref="E221:I221" si="92">E5</f>
        <v>2026</v>
      </c>
      <c r="F221" s="70">
        <f t="shared" si="92"/>
        <v>2027</v>
      </c>
      <c r="G221" s="70">
        <f t="shared" si="92"/>
        <v>2028</v>
      </c>
      <c r="H221" s="70">
        <f t="shared" si="92"/>
        <v>2029</v>
      </c>
      <c r="I221" s="70">
        <f t="shared" si="92"/>
        <v>2030</v>
      </c>
    </row>
    <row r="222" spans="2:9" outlineLevel="2" x14ac:dyDescent="0.25">
      <c r="B222" s="572" t="s">
        <v>335</v>
      </c>
      <c r="C222" s="573"/>
      <c r="D222" s="14">
        <f t="shared" ref="D222:I222" si="93">D87-D85-(D123-D121)</f>
        <v>0</v>
      </c>
      <c r="E222" s="14">
        <f t="shared" si="93"/>
        <v>0</v>
      </c>
      <c r="F222" s="14">
        <f t="shared" si="93"/>
        <v>0</v>
      </c>
      <c r="G222" s="14">
        <f t="shared" si="93"/>
        <v>0</v>
      </c>
      <c r="H222" s="14">
        <f t="shared" si="93"/>
        <v>0</v>
      </c>
      <c r="I222" s="14">
        <f t="shared" si="93"/>
        <v>0</v>
      </c>
    </row>
    <row r="223" spans="2:9" outlineLevel="2" x14ac:dyDescent="0.25">
      <c r="B223" s="572" t="s">
        <v>325</v>
      </c>
      <c r="C223" s="573"/>
      <c r="D223" s="14">
        <f>D163</f>
        <v>0</v>
      </c>
      <c r="E223" s="14">
        <f t="shared" ref="E223:I223" si="94">E163</f>
        <v>0</v>
      </c>
      <c r="F223" s="14">
        <f t="shared" si="94"/>
        <v>0</v>
      </c>
      <c r="G223" s="14">
        <f t="shared" si="94"/>
        <v>0</v>
      </c>
      <c r="H223" s="14">
        <f t="shared" si="94"/>
        <v>0</v>
      </c>
      <c r="I223" s="14">
        <f t="shared" si="94"/>
        <v>0</v>
      </c>
    </row>
    <row r="224" spans="2:9" outlineLevel="2" x14ac:dyDescent="0.25">
      <c r="B224" s="576" t="s">
        <v>737</v>
      </c>
      <c r="C224" s="577"/>
      <c r="D224" s="17">
        <f t="shared" ref="D224:I224" si="95">IFERROR(D222/D223,0)</f>
        <v>0</v>
      </c>
      <c r="E224" s="17">
        <f t="shared" si="95"/>
        <v>0</v>
      </c>
      <c r="F224" s="17">
        <f t="shared" si="95"/>
        <v>0</v>
      </c>
      <c r="G224" s="17">
        <f t="shared" si="95"/>
        <v>0</v>
      </c>
      <c r="H224" s="17">
        <f t="shared" si="95"/>
        <v>0</v>
      </c>
      <c r="I224" s="17">
        <f t="shared" si="95"/>
        <v>0</v>
      </c>
    </row>
    <row r="225" spans="2:9" outlineLevel="1" x14ac:dyDescent="0.25">
      <c r="B225" s="578"/>
      <c r="C225" s="579"/>
      <c r="I225" s="35"/>
    </row>
    <row r="226" spans="2:9" ht="14.25" outlineLevel="1" thickBot="1" x14ac:dyDescent="0.3">
      <c r="B226" s="600"/>
      <c r="C226" s="601"/>
      <c r="D226" s="31"/>
      <c r="E226" s="31"/>
      <c r="F226" s="31"/>
      <c r="G226" s="31"/>
      <c r="H226" s="31"/>
      <c r="I226" s="32"/>
    </row>
    <row r="227" spans="2:9" x14ac:dyDescent="0.25">
      <c r="B227" s="82"/>
    </row>
    <row r="228" spans="2:9" x14ac:dyDescent="0.25">
      <c r="B228" s="122">
        <v>0.5</v>
      </c>
    </row>
    <row r="229" spans="2:9" x14ac:dyDescent="0.25">
      <c r="B229" s="122">
        <v>1</v>
      </c>
    </row>
    <row r="230" spans="2:9" x14ac:dyDescent="0.25">
      <c r="B230" s="122">
        <v>1.5</v>
      </c>
    </row>
    <row r="231" spans="2:9" x14ac:dyDescent="0.25">
      <c r="B231" s="122">
        <v>2</v>
      </c>
    </row>
    <row r="232" spans="2:9" x14ac:dyDescent="0.25">
      <c r="B232" s="122">
        <v>2.5</v>
      </c>
    </row>
    <row r="233" spans="2:9" x14ac:dyDescent="0.25">
      <c r="B233" s="122">
        <v>3</v>
      </c>
    </row>
    <row r="234" spans="2:9" x14ac:dyDescent="0.25">
      <c r="B234" s="122">
        <v>3.5</v>
      </c>
    </row>
    <row r="235" spans="2:9" x14ac:dyDescent="0.25">
      <c r="B235" s="122">
        <v>4</v>
      </c>
    </row>
    <row r="236" spans="2:9" x14ac:dyDescent="0.25">
      <c r="B236" s="122">
        <v>4.5</v>
      </c>
    </row>
    <row r="237" spans="2:9" x14ac:dyDescent="0.25">
      <c r="B237" s="122">
        <v>5</v>
      </c>
    </row>
    <row r="238" spans="2:9" x14ac:dyDescent="0.25">
      <c r="B238" s="122">
        <v>5.5</v>
      </c>
    </row>
    <row r="239" spans="2:9" x14ac:dyDescent="0.25">
      <c r="B239" s="122">
        <v>6</v>
      </c>
    </row>
    <row r="240" spans="2:9" x14ac:dyDescent="0.25">
      <c r="B240" s="122">
        <v>6.5</v>
      </c>
    </row>
    <row r="241" spans="2:3" x14ac:dyDescent="0.25">
      <c r="B241" s="122">
        <v>7</v>
      </c>
    </row>
    <row r="242" spans="2:3" x14ac:dyDescent="0.25">
      <c r="B242" s="122">
        <v>7.5</v>
      </c>
    </row>
    <row r="243" spans="2:3" x14ac:dyDescent="0.25">
      <c r="B243" s="122">
        <v>8</v>
      </c>
      <c r="C243" s="82" t="s">
        <v>95</v>
      </c>
    </row>
    <row r="244" spans="2:3" x14ac:dyDescent="0.25">
      <c r="B244" s="122">
        <v>8.5</v>
      </c>
      <c r="C244" s="82" t="s">
        <v>97</v>
      </c>
    </row>
    <row r="245" spans="2:3" x14ac:dyDescent="0.25">
      <c r="B245" s="122">
        <v>9</v>
      </c>
    </row>
    <row r="246" spans="2:3" x14ac:dyDescent="0.25">
      <c r="B246" s="122">
        <v>9.5</v>
      </c>
      <c r="C246" s="82">
        <v>1</v>
      </c>
    </row>
    <row r="247" spans="2:3" x14ac:dyDescent="0.25">
      <c r="B247" s="122">
        <v>10</v>
      </c>
      <c r="C247" s="82">
        <v>2</v>
      </c>
    </row>
    <row r="248" spans="2:3" x14ac:dyDescent="0.25">
      <c r="B248" s="122">
        <v>10.5</v>
      </c>
      <c r="C248" s="82">
        <v>3</v>
      </c>
    </row>
    <row r="249" spans="2:3" x14ac:dyDescent="0.25">
      <c r="B249" s="122">
        <v>11</v>
      </c>
      <c r="C249" s="82">
        <v>4</v>
      </c>
    </row>
    <row r="250" spans="2:3" x14ac:dyDescent="0.25">
      <c r="B250" s="122">
        <v>11.5</v>
      </c>
      <c r="C250" s="82">
        <v>5</v>
      </c>
    </row>
    <row r="251" spans="2:3" x14ac:dyDescent="0.25">
      <c r="B251" s="122">
        <v>12</v>
      </c>
      <c r="C251" s="82">
        <v>6</v>
      </c>
    </row>
    <row r="252" spans="2:3" x14ac:dyDescent="0.25">
      <c r="B252" s="122">
        <v>12.5</v>
      </c>
      <c r="C252" s="82">
        <v>7</v>
      </c>
    </row>
    <row r="253" spans="2:3" x14ac:dyDescent="0.25">
      <c r="B253" s="122">
        <v>13</v>
      </c>
      <c r="C253" s="82">
        <v>8</v>
      </c>
    </row>
    <row r="254" spans="2:3" x14ac:dyDescent="0.25">
      <c r="B254" s="122">
        <v>13.5</v>
      </c>
      <c r="C254" s="82">
        <v>9</v>
      </c>
    </row>
    <row r="255" spans="2:3" x14ac:dyDescent="0.25">
      <c r="B255" s="122">
        <v>14</v>
      </c>
      <c r="C255" s="82">
        <v>10</v>
      </c>
    </row>
    <row r="256" spans="2:3" x14ac:dyDescent="0.25">
      <c r="B256" s="122">
        <v>14.5</v>
      </c>
      <c r="C256" s="82">
        <v>11</v>
      </c>
    </row>
    <row r="257" spans="2:3" x14ac:dyDescent="0.25">
      <c r="B257" s="122">
        <v>15</v>
      </c>
      <c r="C257" s="82">
        <v>12</v>
      </c>
    </row>
    <row r="258" spans="2:3" x14ac:dyDescent="0.25">
      <c r="B258" s="122">
        <v>15.5</v>
      </c>
      <c r="C258" s="82">
        <v>13</v>
      </c>
    </row>
    <row r="259" spans="2:3" x14ac:dyDescent="0.25">
      <c r="B259" s="122">
        <v>16</v>
      </c>
      <c r="C259" s="82">
        <v>14</v>
      </c>
    </row>
    <row r="260" spans="2:3" x14ac:dyDescent="0.25">
      <c r="B260" s="122">
        <v>16.5</v>
      </c>
      <c r="C260" s="82">
        <v>15</v>
      </c>
    </row>
    <row r="261" spans="2:3" x14ac:dyDescent="0.25">
      <c r="B261" s="122">
        <v>17</v>
      </c>
      <c r="C261" s="82">
        <v>16</v>
      </c>
    </row>
    <row r="262" spans="2:3" x14ac:dyDescent="0.25">
      <c r="B262" s="122">
        <v>17.5</v>
      </c>
      <c r="C262" s="82">
        <v>17</v>
      </c>
    </row>
    <row r="263" spans="2:3" x14ac:dyDescent="0.25">
      <c r="B263" s="122">
        <v>18</v>
      </c>
      <c r="C263" s="82">
        <v>18</v>
      </c>
    </row>
    <row r="264" spans="2:3" x14ac:dyDescent="0.25">
      <c r="B264" s="122">
        <v>18.5</v>
      </c>
      <c r="C264" s="82">
        <v>19</v>
      </c>
    </row>
    <row r="265" spans="2:3" x14ac:dyDescent="0.25">
      <c r="B265" s="122">
        <v>19</v>
      </c>
      <c r="C265" s="82">
        <v>20</v>
      </c>
    </row>
    <row r="266" spans="2:3" x14ac:dyDescent="0.25">
      <c r="B266" s="122">
        <v>19.5</v>
      </c>
      <c r="C266" s="82">
        <v>21</v>
      </c>
    </row>
    <row r="267" spans="2:3" x14ac:dyDescent="0.25">
      <c r="B267" s="122">
        <v>20</v>
      </c>
      <c r="C267" s="82">
        <v>22</v>
      </c>
    </row>
    <row r="268" spans="2:3" x14ac:dyDescent="0.25">
      <c r="B268" s="122">
        <v>20.5</v>
      </c>
      <c r="C268" s="82">
        <v>23</v>
      </c>
    </row>
    <row r="269" spans="2:3" x14ac:dyDescent="0.25">
      <c r="B269" s="122">
        <v>21</v>
      </c>
      <c r="C269" s="82">
        <v>24</v>
      </c>
    </row>
    <row r="270" spans="2:3" x14ac:dyDescent="0.25">
      <c r="B270" s="122">
        <v>21.5</v>
      </c>
      <c r="C270" s="82">
        <v>25</v>
      </c>
    </row>
    <row r="271" spans="2:3" x14ac:dyDescent="0.25">
      <c r="B271" s="122">
        <v>22</v>
      </c>
      <c r="C271" s="82">
        <v>26</v>
      </c>
    </row>
    <row r="272" spans="2:3" x14ac:dyDescent="0.25">
      <c r="B272" s="122">
        <v>22.5</v>
      </c>
      <c r="C272" s="82">
        <v>27</v>
      </c>
    </row>
    <row r="273" spans="2:3" x14ac:dyDescent="0.25">
      <c r="B273" s="122">
        <v>23</v>
      </c>
      <c r="C273" s="82">
        <v>28</v>
      </c>
    </row>
    <row r="274" spans="2:3" x14ac:dyDescent="0.25">
      <c r="B274" s="122">
        <v>23.5</v>
      </c>
      <c r="C274" s="82">
        <v>29</v>
      </c>
    </row>
    <row r="275" spans="2:3" x14ac:dyDescent="0.25">
      <c r="B275" s="122">
        <v>24</v>
      </c>
      <c r="C275" s="82">
        <v>30</v>
      </c>
    </row>
    <row r="276" spans="2:3" x14ac:dyDescent="0.25">
      <c r="B276" s="122">
        <v>24.5</v>
      </c>
      <c r="C276" s="82">
        <v>-1</v>
      </c>
    </row>
    <row r="277" spans="2:3" x14ac:dyDescent="0.25">
      <c r="B277" s="122">
        <v>25</v>
      </c>
      <c r="C277" s="82">
        <v>-2</v>
      </c>
    </row>
    <row r="278" spans="2:3" x14ac:dyDescent="0.25">
      <c r="B278" s="122">
        <v>25.5</v>
      </c>
      <c r="C278" s="82">
        <v>-3</v>
      </c>
    </row>
    <row r="279" spans="2:3" x14ac:dyDescent="0.25">
      <c r="B279" s="122">
        <v>26</v>
      </c>
      <c r="C279" s="82">
        <v>-4</v>
      </c>
    </row>
    <row r="280" spans="2:3" x14ac:dyDescent="0.25">
      <c r="B280" s="122">
        <v>26.5</v>
      </c>
      <c r="C280" s="82">
        <v>-5</v>
      </c>
    </row>
    <row r="281" spans="2:3" x14ac:dyDescent="0.25">
      <c r="B281" s="122">
        <v>27</v>
      </c>
      <c r="C281" s="82">
        <v>-6</v>
      </c>
    </row>
    <row r="282" spans="2:3" x14ac:dyDescent="0.25">
      <c r="B282" s="122">
        <v>27.5</v>
      </c>
      <c r="C282" s="82">
        <v>-7</v>
      </c>
    </row>
    <row r="283" spans="2:3" x14ac:dyDescent="0.25">
      <c r="B283" s="122">
        <v>28</v>
      </c>
      <c r="C283" s="82">
        <v>-8</v>
      </c>
    </row>
    <row r="284" spans="2:3" x14ac:dyDescent="0.25">
      <c r="B284" s="122">
        <v>28.5</v>
      </c>
      <c r="C284" s="82">
        <v>-9</v>
      </c>
    </row>
    <row r="285" spans="2:3" x14ac:dyDescent="0.25">
      <c r="B285" s="122">
        <v>29</v>
      </c>
      <c r="C285" s="82">
        <v>-10</v>
      </c>
    </row>
    <row r="286" spans="2:3" x14ac:dyDescent="0.25">
      <c r="B286" s="122">
        <v>29.5</v>
      </c>
      <c r="C286" s="82">
        <v>-11</v>
      </c>
    </row>
    <row r="287" spans="2:3" x14ac:dyDescent="0.25">
      <c r="B287" s="122">
        <v>30</v>
      </c>
      <c r="C287" s="82">
        <v>-12</v>
      </c>
    </row>
    <row r="288" spans="2:3" x14ac:dyDescent="0.25">
      <c r="B288" s="122">
        <v>-0.5</v>
      </c>
      <c r="C288" s="82">
        <v>-13</v>
      </c>
    </row>
    <row r="289" spans="2:3" x14ac:dyDescent="0.25">
      <c r="B289" s="122">
        <v>-1</v>
      </c>
      <c r="C289" s="82">
        <v>-14</v>
      </c>
    </row>
    <row r="290" spans="2:3" x14ac:dyDescent="0.25">
      <c r="B290" s="122">
        <v>-1.5</v>
      </c>
      <c r="C290" s="82">
        <v>-15</v>
      </c>
    </row>
    <row r="291" spans="2:3" x14ac:dyDescent="0.25">
      <c r="B291" s="122">
        <v>-2</v>
      </c>
      <c r="C291" s="82">
        <v>-16</v>
      </c>
    </row>
    <row r="292" spans="2:3" x14ac:dyDescent="0.25">
      <c r="B292" s="122">
        <v>-2.5</v>
      </c>
      <c r="C292" s="82">
        <v>-17</v>
      </c>
    </row>
    <row r="293" spans="2:3" x14ac:dyDescent="0.25">
      <c r="B293" s="122">
        <v>-3</v>
      </c>
      <c r="C293" s="82">
        <v>-18</v>
      </c>
    </row>
    <row r="294" spans="2:3" x14ac:dyDescent="0.25">
      <c r="B294" s="122">
        <v>-3.5</v>
      </c>
      <c r="C294" s="82">
        <v>-19</v>
      </c>
    </row>
    <row r="295" spans="2:3" x14ac:dyDescent="0.25">
      <c r="B295" s="122">
        <v>-4</v>
      </c>
      <c r="C295" s="82">
        <v>-20</v>
      </c>
    </row>
    <row r="296" spans="2:3" x14ac:dyDescent="0.25">
      <c r="B296" s="122">
        <v>-4.5</v>
      </c>
      <c r="C296" s="82">
        <v>-21</v>
      </c>
    </row>
    <row r="297" spans="2:3" x14ac:dyDescent="0.25">
      <c r="B297" s="122">
        <v>-5</v>
      </c>
      <c r="C297" s="82">
        <v>-22</v>
      </c>
    </row>
    <row r="298" spans="2:3" x14ac:dyDescent="0.25">
      <c r="B298" s="122">
        <v>-5.5</v>
      </c>
      <c r="C298" s="82">
        <v>-23</v>
      </c>
    </row>
    <row r="299" spans="2:3" x14ac:dyDescent="0.25">
      <c r="B299" s="122">
        <v>-6</v>
      </c>
      <c r="C299" s="82">
        <v>-24</v>
      </c>
    </row>
    <row r="300" spans="2:3" x14ac:dyDescent="0.25">
      <c r="B300" s="122">
        <v>-6.5</v>
      </c>
      <c r="C300" s="82">
        <v>-25</v>
      </c>
    </row>
    <row r="301" spans="2:3" x14ac:dyDescent="0.25">
      <c r="B301" s="122">
        <v>-7</v>
      </c>
      <c r="C301" s="82">
        <v>-26</v>
      </c>
    </row>
    <row r="302" spans="2:3" x14ac:dyDescent="0.25">
      <c r="B302" s="122">
        <v>-7.5</v>
      </c>
      <c r="C302" s="82">
        <v>-27</v>
      </c>
    </row>
    <row r="303" spans="2:3" x14ac:dyDescent="0.25">
      <c r="B303" s="122">
        <v>-8</v>
      </c>
      <c r="C303" s="82">
        <v>-28</v>
      </c>
    </row>
    <row r="304" spans="2:3" x14ac:dyDescent="0.25">
      <c r="B304" s="122">
        <v>-8.5</v>
      </c>
      <c r="C304" s="82">
        <v>-29</v>
      </c>
    </row>
    <row r="305" spans="2:3" x14ac:dyDescent="0.25">
      <c r="B305" s="122">
        <v>-9</v>
      </c>
      <c r="C305" s="82">
        <v>-30</v>
      </c>
    </row>
    <row r="306" spans="2:3" x14ac:dyDescent="0.25">
      <c r="B306" s="122">
        <v>-9.5</v>
      </c>
    </row>
    <row r="307" spans="2:3" x14ac:dyDescent="0.25">
      <c r="B307" s="122">
        <v>-10</v>
      </c>
    </row>
    <row r="308" spans="2:3" x14ac:dyDescent="0.25">
      <c r="B308" s="122">
        <v>-10.5</v>
      </c>
    </row>
    <row r="309" spans="2:3" x14ac:dyDescent="0.25">
      <c r="B309" s="122">
        <v>-11</v>
      </c>
    </row>
    <row r="310" spans="2:3" x14ac:dyDescent="0.25">
      <c r="B310" s="122">
        <v>-11.5</v>
      </c>
    </row>
    <row r="311" spans="2:3" x14ac:dyDescent="0.25">
      <c r="B311" s="122">
        <v>-12</v>
      </c>
    </row>
    <row r="312" spans="2:3" x14ac:dyDescent="0.25">
      <c r="B312" s="122">
        <v>-12.5</v>
      </c>
    </row>
    <row r="313" spans="2:3" x14ac:dyDescent="0.25">
      <c r="B313" s="122">
        <v>-13</v>
      </c>
    </row>
    <row r="314" spans="2:3" x14ac:dyDescent="0.25">
      <c r="B314" s="122">
        <v>-13.5</v>
      </c>
    </row>
    <row r="315" spans="2:3" x14ac:dyDescent="0.25">
      <c r="B315" s="122">
        <v>-14</v>
      </c>
    </row>
    <row r="316" spans="2:3" x14ac:dyDescent="0.25">
      <c r="B316" s="122">
        <v>-14.5</v>
      </c>
    </row>
    <row r="317" spans="2:3" x14ac:dyDescent="0.25">
      <c r="B317" s="122">
        <v>-15</v>
      </c>
    </row>
    <row r="318" spans="2:3" x14ac:dyDescent="0.25">
      <c r="B318" s="122">
        <v>-15.5</v>
      </c>
    </row>
    <row r="319" spans="2:3" x14ac:dyDescent="0.25">
      <c r="B319" s="122">
        <v>-16</v>
      </c>
    </row>
    <row r="320" spans="2:3" x14ac:dyDescent="0.25">
      <c r="B320" s="122">
        <v>-16.5</v>
      </c>
    </row>
    <row r="321" spans="2:2" x14ac:dyDescent="0.25">
      <c r="B321" s="122">
        <v>-17</v>
      </c>
    </row>
    <row r="322" spans="2:2" x14ac:dyDescent="0.25">
      <c r="B322" s="122">
        <v>-17.5</v>
      </c>
    </row>
    <row r="323" spans="2:2" x14ac:dyDescent="0.25">
      <c r="B323" s="122">
        <v>-18</v>
      </c>
    </row>
    <row r="324" spans="2:2" x14ac:dyDescent="0.25">
      <c r="B324" s="122">
        <v>-18.5</v>
      </c>
    </row>
    <row r="325" spans="2:2" x14ac:dyDescent="0.25">
      <c r="B325" s="122">
        <v>-19</v>
      </c>
    </row>
    <row r="326" spans="2:2" x14ac:dyDescent="0.25">
      <c r="B326" s="122">
        <v>-19.5</v>
      </c>
    </row>
    <row r="327" spans="2:2" x14ac:dyDescent="0.25">
      <c r="B327" s="122">
        <v>-20</v>
      </c>
    </row>
    <row r="328" spans="2:2" x14ac:dyDescent="0.25">
      <c r="B328" s="122">
        <v>-20.5</v>
      </c>
    </row>
    <row r="329" spans="2:2" x14ac:dyDescent="0.25">
      <c r="B329" s="122">
        <v>-21</v>
      </c>
    </row>
    <row r="330" spans="2:2" x14ac:dyDescent="0.25">
      <c r="B330" s="122">
        <v>-21.5</v>
      </c>
    </row>
    <row r="331" spans="2:2" x14ac:dyDescent="0.25">
      <c r="B331" s="122">
        <v>-22</v>
      </c>
    </row>
    <row r="332" spans="2:2" x14ac:dyDescent="0.25">
      <c r="B332" s="122">
        <v>-22.5</v>
      </c>
    </row>
    <row r="333" spans="2:2" x14ac:dyDescent="0.25">
      <c r="B333" s="122">
        <v>-23</v>
      </c>
    </row>
    <row r="334" spans="2:2" x14ac:dyDescent="0.25">
      <c r="B334" s="122">
        <v>-23.5</v>
      </c>
    </row>
    <row r="335" spans="2:2" x14ac:dyDescent="0.25">
      <c r="B335" s="122">
        <v>-24</v>
      </c>
    </row>
    <row r="336" spans="2:2" x14ac:dyDescent="0.25">
      <c r="B336" s="122">
        <v>-24.5</v>
      </c>
    </row>
    <row r="337" spans="2:2" x14ac:dyDescent="0.25">
      <c r="B337" s="122">
        <v>-25</v>
      </c>
    </row>
    <row r="338" spans="2:2" x14ac:dyDescent="0.25">
      <c r="B338" s="122">
        <v>-25.5</v>
      </c>
    </row>
    <row r="339" spans="2:2" x14ac:dyDescent="0.25">
      <c r="B339" s="122">
        <v>-26</v>
      </c>
    </row>
    <row r="340" spans="2:2" x14ac:dyDescent="0.25">
      <c r="B340" s="122">
        <v>-26.5</v>
      </c>
    </row>
    <row r="341" spans="2:2" x14ac:dyDescent="0.25">
      <c r="B341" s="122">
        <v>-27</v>
      </c>
    </row>
    <row r="342" spans="2:2" x14ac:dyDescent="0.25">
      <c r="B342" s="122">
        <v>-27.5</v>
      </c>
    </row>
    <row r="343" spans="2:2" x14ac:dyDescent="0.25">
      <c r="B343" s="122">
        <v>-28</v>
      </c>
    </row>
    <row r="344" spans="2:2" x14ac:dyDescent="0.25">
      <c r="B344" s="122">
        <v>-28.5</v>
      </c>
    </row>
    <row r="345" spans="2:2" x14ac:dyDescent="0.25">
      <c r="B345" s="122">
        <v>-29</v>
      </c>
    </row>
    <row r="346" spans="2:2" x14ac:dyDescent="0.25">
      <c r="B346" s="122">
        <v>-29.5</v>
      </c>
    </row>
    <row r="347" spans="2:2" x14ac:dyDescent="0.25">
      <c r="B347" s="122">
        <v>-30</v>
      </c>
    </row>
  </sheetData>
  <sheetProtection sort="0"/>
  <customSheetViews>
    <customSheetView guid="{8FA47B43-BA6D-4089-B9C0-4EA64D53BE1E}" scale="90" showPageBreaks="1" view="pageLayout" showRuler="0" topLeftCell="A49">
      <selection activeCell="E83" sqref="E83"/>
      <rowBreaks count="2" manualBreakCount="2">
        <brk id="57" max="16383" man="1"/>
        <brk id="101" max="16383" man="1"/>
      </rowBreaks>
      <pageMargins left="0.25" right="0.25" top="0.75" bottom="0.75" header="0.3" footer="0.3"/>
      <pageSetup paperSize="9" orientation="portrait" r:id="rId1"/>
      <headerFooter>
        <oddHeader>&amp;LV1.0&amp;CEvaluation prospective (EP)&amp;R&amp;D</oddHeader>
        <oddFooter>&amp;LFichier d'analyse réalisé par l'UCV
conseils@ucv.ch&amp;C&amp;G&amp;R&amp;P/&amp;N</oddFooter>
      </headerFooter>
    </customSheetView>
  </customSheetViews>
  <mergeCells count="195">
    <mergeCell ref="B44:C44"/>
    <mergeCell ref="B45:C45"/>
    <mergeCell ref="B55:C55"/>
    <mergeCell ref="B56:C56"/>
    <mergeCell ref="B57:C57"/>
    <mergeCell ref="B53:C53"/>
    <mergeCell ref="B78:C78"/>
    <mergeCell ref="B79:C79"/>
    <mergeCell ref="B80:C80"/>
    <mergeCell ref="B71:C71"/>
    <mergeCell ref="B72:C72"/>
    <mergeCell ref="B73:C73"/>
    <mergeCell ref="B46:C46"/>
    <mergeCell ref="B47:C47"/>
    <mergeCell ref="B48:C48"/>
    <mergeCell ref="B49:C49"/>
    <mergeCell ref="B52:C52"/>
    <mergeCell ref="B81:C81"/>
    <mergeCell ref="B82:C82"/>
    <mergeCell ref="B86:C86"/>
    <mergeCell ref="B61:C61"/>
    <mergeCell ref="B62:C62"/>
    <mergeCell ref="B63:C63"/>
    <mergeCell ref="B64:C64"/>
    <mergeCell ref="B65:C65"/>
    <mergeCell ref="B74:C74"/>
    <mergeCell ref="B75:C75"/>
    <mergeCell ref="B76:C76"/>
    <mergeCell ref="B77:C77"/>
    <mergeCell ref="B66:C66"/>
    <mergeCell ref="B67:C67"/>
    <mergeCell ref="B70:C70"/>
    <mergeCell ref="B1:C1"/>
    <mergeCell ref="B2:C2"/>
    <mergeCell ref="B12:C12"/>
    <mergeCell ref="B13:C13"/>
    <mergeCell ref="B3:C3"/>
    <mergeCell ref="B4:C4"/>
    <mergeCell ref="B5:C5"/>
    <mergeCell ref="B6:C6"/>
    <mergeCell ref="B7:C7"/>
    <mergeCell ref="B8:C8"/>
    <mergeCell ref="B9:C9"/>
    <mergeCell ref="B10:C10"/>
    <mergeCell ref="B14:C14"/>
    <mergeCell ref="B15:C15"/>
    <mergeCell ref="B16:C16"/>
    <mergeCell ref="B17:C17"/>
    <mergeCell ref="B18:C18"/>
    <mergeCell ref="B11:C11"/>
    <mergeCell ref="B40:C40"/>
    <mergeCell ref="B41:C41"/>
    <mergeCell ref="B42:C42"/>
    <mergeCell ref="B19:C19"/>
    <mergeCell ref="B20:C20"/>
    <mergeCell ref="B21:C21"/>
    <mergeCell ref="B22:C22"/>
    <mergeCell ref="B23:C23"/>
    <mergeCell ref="B24:C24"/>
    <mergeCell ref="B26:C26"/>
    <mergeCell ref="B27:C27"/>
    <mergeCell ref="B28:C28"/>
    <mergeCell ref="B29:C29"/>
    <mergeCell ref="B30:C30"/>
    <mergeCell ref="B31:C31"/>
    <mergeCell ref="B33:C33"/>
    <mergeCell ref="B34:C34"/>
    <mergeCell ref="B35:C35"/>
    <mergeCell ref="B43:C43"/>
    <mergeCell ref="G57:G59"/>
    <mergeCell ref="H57:H59"/>
    <mergeCell ref="B140:C140"/>
    <mergeCell ref="B141:C141"/>
    <mergeCell ref="B142:C142"/>
    <mergeCell ref="B145:C145"/>
    <mergeCell ref="B146:C146"/>
    <mergeCell ref="B60:C60"/>
    <mergeCell ref="B114:C114"/>
    <mergeCell ref="B115:C115"/>
    <mergeCell ref="B116:C116"/>
    <mergeCell ref="B117:C117"/>
    <mergeCell ref="B96:C96"/>
    <mergeCell ref="B97:C97"/>
    <mergeCell ref="B98:C98"/>
    <mergeCell ref="B99:C99"/>
    <mergeCell ref="B100:C100"/>
    <mergeCell ref="B137:C137"/>
    <mergeCell ref="B138:C138"/>
    <mergeCell ref="B143:C143"/>
    <mergeCell ref="B120:C120"/>
    <mergeCell ref="B108:C108"/>
    <mergeCell ref="B109:C109"/>
    <mergeCell ref="B135:C135"/>
    <mergeCell ref="B122:C122"/>
    <mergeCell ref="B125:C125"/>
    <mergeCell ref="B126:C126"/>
    <mergeCell ref="B118:C118"/>
    <mergeCell ref="B111:C111"/>
    <mergeCell ref="B112:C112"/>
    <mergeCell ref="B153:C153"/>
    <mergeCell ref="B155:C155"/>
    <mergeCell ref="B148:C148"/>
    <mergeCell ref="B152:C152"/>
    <mergeCell ref="D1:I1"/>
    <mergeCell ref="B226:C226"/>
    <mergeCell ref="B128:I128"/>
    <mergeCell ref="B92:I92"/>
    <mergeCell ref="B204:C204"/>
    <mergeCell ref="B206:C206"/>
    <mergeCell ref="B207:C207"/>
    <mergeCell ref="B208:C208"/>
    <mergeCell ref="B209:C209"/>
    <mergeCell ref="B198:C198"/>
    <mergeCell ref="B200:C200"/>
    <mergeCell ref="B201:C201"/>
    <mergeCell ref="B202:C202"/>
    <mergeCell ref="B203:C203"/>
    <mergeCell ref="B192:C192"/>
    <mergeCell ref="B193:C193"/>
    <mergeCell ref="B194:C194"/>
    <mergeCell ref="I57:I59"/>
    <mergeCell ref="B68:C68"/>
    <mergeCell ref="B69:C69"/>
    <mergeCell ref="B195:C195"/>
    <mergeCell ref="B196:C196"/>
    <mergeCell ref="B197:C197"/>
    <mergeCell ref="B189:C189"/>
    <mergeCell ref="D57:D59"/>
    <mergeCell ref="E57:E59"/>
    <mergeCell ref="F57:F59"/>
    <mergeCell ref="B113:C113"/>
    <mergeCell ref="B101:C101"/>
    <mergeCell ref="B102:C102"/>
    <mergeCell ref="B95:C95"/>
    <mergeCell ref="B179:C179"/>
    <mergeCell ref="B161:C161"/>
    <mergeCell ref="B162:C162"/>
    <mergeCell ref="B163:C163"/>
    <mergeCell ref="B164:C164"/>
    <mergeCell ref="B167:C167"/>
    <mergeCell ref="B168:C168"/>
    <mergeCell ref="B169:C169"/>
    <mergeCell ref="B170:C170"/>
    <mergeCell ref="B175:C175"/>
    <mergeCell ref="B176:C176"/>
    <mergeCell ref="B177:C177"/>
    <mergeCell ref="B84:C84"/>
    <mergeCell ref="B123:C123"/>
    <mergeCell ref="B87:C87"/>
    <mergeCell ref="B136:C136"/>
    <mergeCell ref="B174:C174"/>
    <mergeCell ref="B225:C225"/>
    <mergeCell ref="B210:C210"/>
    <mergeCell ref="B211:C211"/>
    <mergeCell ref="B215:C215"/>
    <mergeCell ref="B216:C216"/>
    <mergeCell ref="B217:C217"/>
    <mergeCell ref="B212:C212"/>
    <mergeCell ref="B213:C213"/>
    <mergeCell ref="B139:C139"/>
    <mergeCell ref="B147:C147"/>
    <mergeCell ref="B191:C191"/>
    <mergeCell ref="B180:C180"/>
    <mergeCell ref="B181:C181"/>
    <mergeCell ref="B182:C182"/>
    <mergeCell ref="B188:C188"/>
    <mergeCell ref="B156:C156"/>
    <mergeCell ref="B157:C157"/>
    <mergeCell ref="B158:C158"/>
    <mergeCell ref="B159:C159"/>
    <mergeCell ref="B173:C173"/>
    <mergeCell ref="B36:C36"/>
    <mergeCell ref="B37:C37"/>
    <mergeCell ref="B38:C38"/>
    <mergeCell ref="B218:C218"/>
    <mergeCell ref="B219:C219"/>
    <mergeCell ref="B221:C221"/>
    <mergeCell ref="B222:C222"/>
    <mergeCell ref="B223:C223"/>
    <mergeCell ref="B224:C224"/>
    <mergeCell ref="B89:C89"/>
    <mergeCell ref="B90:C90"/>
    <mergeCell ref="B130:C130"/>
    <mergeCell ref="B131:C131"/>
    <mergeCell ref="B132:C132"/>
    <mergeCell ref="B119:C119"/>
    <mergeCell ref="B134:C134"/>
    <mergeCell ref="B103:C103"/>
    <mergeCell ref="B105:C105"/>
    <mergeCell ref="B106:C106"/>
    <mergeCell ref="B107:C107"/>
    <mergeCell ref="B104:C104"/>
    <mergeCell ref="B94:C94"/>
    <mergeCell ref="B110:C110"/>
    <mergeCell ref="B133:C133"/>
  </mergeCells>
  <phoneticPr fontId="12" type="noConversion"/>
  <conditionalFormatting sqref="D158:I158">
    <cfRule type="cellIs" dxfId="28" priority="31" operator="lessThan">
      <formula>150%</formula>
    </cfRule>
    <cfRule type="cellIs" dxfId="27" priority="32" operator="greaterThan">
      <formula>150%</formula>
    </cfRule>
  </conditionalFormatting>
  <conditionalFormatting sqref="D164:I164">
    <cfRule type="cellIs" dxfId="26" priority="27" operator="lessThan">
      <formula>150%</formula>
    </cfRule>
    <cfRule type="cellIs" dxfId="25" priority="28" operator="greaterThan">
      <formula>150%</formula>
    </cfRule>
  </conditionalFormatting>
  <conditionalFormatting sqref="D176:I176">
    <cfRule type="cellIs" dxfId="24" priority="37" operator="equal">
      <formula>"Impossible"</formula>
    </cfRule>
    <cfRule type="cellIs" dxfId="23" priority="38" operator="lessThan">
      <formula>25</formula>
    </cfRule>
    <cfRule type="cellIs" dxfId="22" priority="39" operator="between">
      <formula>25</formula>
      <formula>30</formula>
    </cfRule>
    <cfRule type="cellIs" dxfId="21" priority="40" operator="greaterThan">
      <formula>30</formula>
    </cfRule>
  </conditionalFormatting>
  <conditionalFormatting sqref="D182:I182">
    <cfRule type="cellIs" dxfId="20" priority="18" operator="greaterThan">
      <formula>0.08</formula>
    </cfRule>
    <cfRule type="cellIs" dxfId="19" priority="19" operator="between">
      <formula>0.05</formula>
      <formula>0.08</formula>
    </cfRule>
    <cfRule type="cellIs" dxfId="18" priority="20" operator="lessThan">
      <formula>0.05</formula>
    </cfRule>
  </conditionalFormatting>
  <conditionalFormatting sqref="D203:I203">
    <cfRule type="cellIs" dxfId="17" priority="15" operator="lessThan">
      <formula>50%</formula>
    </cfRule>
    <cfRule type="cellIs" dxfId="16" priority="16" operator="between">
      <formula>50%</formula>
      <formula>80%</formula>
    </cfRule>
    <cfRule type="cellIs" dxfId="15" priority="17" operator="greaterThan">
      <formula>80%</formula>
    </cfRule>
  </conditionalFormatting>
  <conditionalFormatting sqref="D209:I209">
    <cfRule type="cellIs" dxfId="14" priority="12" operator="lessThan">
      <formula>6%</formula>
    </cfRule>
    <cfRule type="cellIs" dxfId="13" priority="13" operator="between">
      <formula>6%</formula>
      <formula>10%</formula>
    </cfRule>
    <cfRule type="cellIs" dxfId="12" priority="14" operator="greaterThan">
      <formula>10%</formula>
    </cfRule>
  </conditionalFormatting>
  <conditionalFormatting sqref="D218:I218">
    <cfRule type="cellIs" dxfId="11" priority="6" operator="lessThan">
      <formula>0.975</formula>
    </cfRule>
    <cfRule type="cellIs" dxfId="10" priority="7" operator="between">
      <formula>0.975</formula>
      <formula>0.99</formula>
    </cfRule>
    <cfRule type="cellIs" dxfId="9" priority="8" operator="greaterThan">
      <formula>0.99</formula>
    </cfRule>
  </conditionalFormatting>
  <conditionalFormatting sqref="D224:I224">
    <cfRule type="cellIs" dxfId="8" priority="1" operator="lessThan">
      <formula>0</formula>
    </cfRule>
    <cfRule type="cellIs" dxfId="7" priority="2" operator="greaterThanOrEqual">
      <formula>0</formula>
    </cfRule>
  </conditionalFormatting>
  <dataValidations count="19">
    <dataValidation type="list" allowBlank="1" showInputMessage="1" showErrorMessage="1" sqref="K49:K51" xr:uid="{6F71C824-F850-446C-9320-6F5CB60B6FAB}">
      <formula1>$M$49:$O$49</formula1>
    </dataValidation>
    <dataValidation type="list" allowBlank="1" showInputMessage="1" showErrorMessage="1" sqref="K101" xr:uid="{86CB3C3D-D192-4E6D-A34F-EDB76F46A2A1}">
      <formula1>$M$101:$O$101</formula1>
    </dataValidation>
    <dataValidation type="list" allowBlank="1" showInputMessage="1" showErrorMessage="1" sqref="K98" xr:uid="{1303219F-BAAE-4FDB-BDE2-A908F863652E}">
      <formula1>$M$98:$O$98</formula1>
    </dataValidation>
    <dataValidation type="list" allowBlank="1" showInputMessage="1" showErrorMessage="1" sqref="K114" xr:uid="{42C7606B-483E-426A-9DF4-AAFAE1295AEC}">
      <formula1>$M$114:$O$114</formula1>
    </dataValidation>
    <dataValidation type="list" allowBlank="1" showInputMessage="1" showErrorMessage="1" sqref="K111" xr:uid="{99662B8F-16D6-4828-ACDD-67C79E06B515}">
      <formula1>$M$111:$O$111</formula1>
    </dataValidation>
    <dataValidation type="list" allowBlank="1" showInputMessage="1" showErrorMessage="1" sqref="K78" xr:uid="{2296D471-F68A-4847-8FFC-7B386D36AF72}">
      <formula1>$M$78:$O$78</formula1>
    </dataValidation>
    <dataValidation type="list" allowBlank="1" showInputMessage="1" showErrorMessage="1" sqref="K75" xr:uid="{C8054C01-9B32-4E30-8CF7-17BC86A5781C}">
      <formula1>$M$75:$O$75</formula1>
    </dataValidation>
    <dataValidation type="list" allowBlank="1" showInputMessage="1" showErrorMessage="1" sqref="K72" xr:uid="{8E328D96-0FC5-4F45-A7F3-F4E870B5D14E}">
      <formula1>$M$72:$O$72</formula1>
    </dataValidation>
    <dataValidation type="list" allowBlank="1" showInputMessage="1" showErrorMessage="1" sqref="K69" xr:uid="{09B56C1E-3A96-4C53-8F44-DF941B05FEA9}">
      <formula1>$M$69:$O$69</formula1>
    </dataValidation>
    <dataValidation type="list" allowBlank="1" showInputMessage="1" showErrorMessage="1" sqref="K66" xr:uid="{05129B05-AE17-4ADF-823C-A31ADBD01EAF}">
      <formula1>$M$66:$O$66</formula1>
    </dataValidation>
    <dataValidation type="list" allowBlank="1" showInputMessage="1" showErrorMessage="1" sqref="K63" xr:uid="{79B026C3-2600-4364-B972-B888AFF074F6}">
      <formula1>$M$63:$O$63</formula1>
    </dataValidation>
    <dataValidation type="list" allowBlank="1" showInputMessage="1" showErrorMessage="1" sqref="K15 K45 K17 K10 K8 K43 K24 K22 K31 K29 K38 K36" xr:uid="{6A115E77-33DB-48D1-B811-4C4DB11FA579}">
      <formula1>$C$243:$C$244</formula1>
    </dataValidation>
    <dataValidation type="list" allowBlank="1" showInputMessage="1" showErrorMessage="1" sqref="C59" xr:uid="{969521E1-0FAB-431F-BFFA-41A4B1D995F6}">
      <formula1>$D$55:$J$55</formula1>
    </dataValidation>
    <dataValidation type="list" allowBlank="1" showInputMessage="1" showErrorMessage="1" sqref="C58" xr:uid="{E5665FCB-9E66-4BF5-9E44-060F2005BAAA}">
      <formula1>$B$227:$B$347</formula1>
    </dataValidation>
    <dataValidation type="list" allowBlank="1" showInputMessage="1" showErrorMessage="1" sqref="K117" xr:uid="{5299CED3-EEF0-4F59-B021-141288804B99}">
      <formula1>$M$117:$O$117</formula1>
    </dataValidation>
    <dataValidation type="list" allowBlank="1" showInputMessage="1" showErrorMessage="1" sqref="K81" xr:uid="{AD0D27A7-D566-499B-B991-32E6346363C3}">
      <formula1>$M$81:$O$81</formula1>
    </dataValidation>
    <dataValidation type="list" allowBlank="1" showInputMessage="1" showErrorMessage="1" sqref="K57" xr:uid="{D8B64239-13CB-4DDA-9A29-C6391A61CB2F}">
      <formula1>$M$57:$O$57</formula1>
    </dataValidation>
    <dataValidation type="list" errorStyle="information" allowBlank="1" showInputMessage="1" showErrorMessage="1" sqref="K6 K13 K20 K27 K34 K41" xr:uid="{739EDF63-B8AF-4488-9E36-C8C9028EC954}">
      <formula1>" ,illimité,5,10,15,20,25,30,35,40,45,50,55,60,65,70,75,80,85,90,95,100"</formula1>
    </dataValidation>
    <dataValidation type="list" allowBlank="1" showInputMessage="1" showErrorMessage="1" sqref="M27:M31 M34:M38 M41:M45 M20:M24 M13:M17 M6:M10" xr:uid="{32C105C2-0F7D-4917-944D-AE44FB989A3A}">
      <formula1>"0,1,2,3,4,5"</formula1>
    </dataValidation>
  </dataValidations>
  <pageMargins left="0.25" right="0.25" top="0.75" bottom="0.75" header="0.3" footer="0.3"/>
  <pageSetup paperSize="9" orientation="landscape" r:id="rId2"/>
  <headerFooter>
    <oddHeader>&amp;LV6.0&amp;CEvaluation prospective (EP)&amp;R&amp;D</oddHeader>
    <oddFooter>&amp;LFichier d'analyse réalisé par l'UCV
conseils@ucv.ch&amp;C&amp;G&amp;R&amp;P/&amp;N</oddFooter>
  </headerFooter>
  <rowBreaks count="4" manualBreakCount="4">
    <brk id="51" min="1" max="10" man="1"/>
    <brk id="126" max="16383" man="1"/>
    <brk id="128" min="1" max="10" man="1"/>
    <brk id="150" min="1" max="10" man="1"/>
  </rowBreaks>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A1E66-14CC-4150-AA17-5A6B58B5FC0E}">
  <dimension ref="A1:R46"/>
  <sheetViews>
    <sheetView topLeftCell="A12" workbookViewId="0">
      <selection activeCell="C36" sqref="C36"/>
    </sheetView>
  </sheetViews>
  <sheetFormatPr defaultColWidth="9.59765625" defaultRowHeight="13.5" x14ac:dyDescent="0.25"/>
  <cols>
    <col min="1" max="1" width="21.796875" style="3" customWidth="1"/>
    <col min="2" max="2" width="38.59765625" customWidth="1"/>
    <col min="3" max="3" width="15.796875" bestFit="1" customWidth="1"/>
    <col min="4" max="4" width="19.59765625" bestFit="1" customWidth="1"/>
    <col min="5" max="16" width="14.59765625" bestFit="1" customWidth="1"/>
    <col min="17" max="17" width="4.59765625" customWidth="1"/>
    <col min="18" max="18" width="10.796875" bestFit="1" customWidth="1"/>
    <col min="19" max="19" width="4.796875" customWidth="1"/>
  </cols>
  <sheetData>
    <row r="1" spans="1:18" s="88" customFormat="1" x14ac:dyDescent="0.25">
      <c r="A1" s="480"/>
      <c r="B1" s="381" t="s">
        <v>1003</v>
      </c>
      <c r="C1" s="231">
        <f>AF!F3</f>
        <v>0</v>
      </c>
      <c r="D1" s="88" t="s">
        <v>1153</v>
      </c>
      <c r="E1" s="88">
        <f>AF!D3</f>
        <v>0</v>
      </c>
    </row>
    <row r="2" spans="1:18" x14ac:dyDescent="0.25">
      <c r="A2" s="472" t="s">
        <v>1146</v>
      </c>
      <c r="B2" s="493" t="s">
        <v>1154</v>
      </c>
      <c r="C2" s="444">
        <f>EP!D5</f>
        <v>2025</v>
      </c>
      <c r="D2" s="445" t="s">
        <v>1156</v>
      </c>
      <c r="E2" s="446">
        <v>45688</v>
      </c>
      <c r="F2" s="446">
        <v>45716</v>
      </c>
      <c r="G2" s="446">
        <v>45747</v>
      </c>
      <c r="H2" s="446">
        <v>45777</v>
      </c>
      <c r="I2" s="446">
        <v>45808</v>
      </c>
      <c r="J2" s="446">
        <v>45838</v>
      </c>
      <c r="K2" s="446">
        <v>45869</v>
      </c>
      <c r="L2" s="446">
        <v>45900</v>
      </c>
      <c r="M2" s="446">
        <v>45930</v>
      </c>
      <c r="N2" s="446">
        <v>45961</v>
      </c>
      <c r="O2" s="446">
        <v>45991</v>
      </c>
      <c r="P2" s="446">
        <v>46022</v>
      </c>
      <c r="R2" t="s">
        <v>1129</v>
      </c>
    </row>
    <row r="3" spans="1:18" x14ac:dyDescent="0.25">
      <c r="E3" s="223"/>
      <c r="F3" s="223"/>
      <c r="G3" s="223"/>
      <c r="H3" s="223"/>
      <c r="I3" s="223"/>
      <c r="J3" s="223"/>
      <c r="K3" s="223"/>
      <c r="L3" s="223"/>
      <c r="M3" s="223"/>
      <c r="N3" s="223"/>
      <c r="O3" s="223"/>
      <c r="P3" s="223"/>
    </row>
    <row r="4" spans="1:18" x14ac:dyDescent="0.25">
      <c r="A4" s="473"/>
      <c r="B4" s="447" t="s">
        <v>1130</v>
      </c>
      <c r="C4" s="448">
        <f>SUM(C6:C16)</f>
        <v>0</v>
      </c>
      <c r="D4" s="449"/>
      <c r="E4" s="448">
        <f t="shared" ref="E4:P4" si="0">SUM(E6:E18)</f>
        <v>0</v>
      </c>
      <c r="F4" s="448">
        <f t="shared" si="0"/>
        <v>0</v>
      </c>
      <c r="G4" s="448">
        <f t="shared" si="0"/>
        <v>0</v>
      </c>
      <c r="H4" s="448">
        <f t="shared" si="0"/>
        <v>0</v>
      </c>
      <c r="I4" s="448">
        <f t="shared" si="0"/>
        <v>0</v>
      </c>
      <c r="J4" s="448">
        <f t="shared" si="0"/>
        <v>0</v>
      </c>
      <c r="K4" s="448">
        <f t="shared" si="0"/>
        <v>0</v>
      </c>
      <c r="L4" s="448">
        <f t="shared" si="0"/>
        <v>0</v>
      </c>
      <c r="M4" s="448">
        <f t="shared" si="0"/>
        <v>0</v>
      </c>
      <c r="N4" s="448">
        <f t="shared" si="0"/>
        <v>0</v>
      </c>
      <c r="O4" s="448">
        <f t="shared" si="0"/>
        <v>0</v>
      </c>
      <c r="P4" s="448">
        <f t="shared" si="0"/>
        <v>0</v>
      </c>
    </row>
    <row r="6" spans="1:18" x14ac:dyDescent="0.25">
      <c r="A6" s="471">
        <v>40</v>
      </c>
      <c r="B6" s="450" t="s">
        <v>1131</v>
      </c>
      <c r="C6" s="491">
        <f>EP!D61</f>
        <v>0</v>
      </c>
      <c r="D6" s="451"/>
      <c r="E6" s="452">
        <f>$C6/12</f>
        <v>0</v>
      </c>
      <c r="F6" s="452">
        <f t="shared" ref="F6:P6" si="1">$C6/12</f>
        <v>0</v>
      </c>
      <c r="G6" s="452">
        <f t="shared" si="1"/>
        <v>0</v>
      </c>
      <c r="H6" s="452">
        <f t="shared" si="1"/>
        <v>0</v>
      </c>
      <c r="I6" s="452">
        <f t="shared" si="1"/>
        <v>0</v>
      </c>
      <c r="J6" s="452">
        <f t="shared" si="1"/>
        <v>0</v>
      </c>
      <c r="K6" s="452">
        <f t="shared" si="1"/>
        <v>0</v>
      </c>
      <c r="L6" s="452">
        <f t="shared" si="1"/>
        <v>0</v>
      </c>
      <c r="M6" s="452">
        <f t="shared" si="1"/>
        <v>0</v>
      </c>
      <c r="N6" s="452">
        <f t="shared" si="1"/>
        <v>0</v>
      </c>
      <c r="O6" s="452">
        <f t="shared" si="1"/>
        <v>0</v>
      </c>
      <c r="P6" s="452">
        <f t="shared" si="1"/>
        <v>0</v>
      </c>
      <c r="R6" s="453">
        <f>C6-SUM(E6:P6)</f>
        <v>0</v>
      </c>
    </row>
    <row r="7" spans="1:18" x14ac:dyDescent="0.25">
      <c r="C7" s="492"/>
      <c r="E7" s="454"/>
      <c r="F7" s="454"/>
      <c r="G7" s="454"/>
      <c r="H7" s="454"/>
      <c r="I7" s="454"/>
      <c r="J7" s="454"/>
      <c r="K7" s="454"/>
      <c r="L7" s="454"/>
      <c r="M7" s="454"/>
      <c r="N7" s="454"/>
      <c r="O7" s="454"/>
      <c r="P7" s="454"/>
    </row>
    <row r="8" spans="1:18" x14ac:dyDescent="0.25">
      <c r="A8" s="471">
        <v>42</v>
      </c>
      <c r="B8" s="450" t="s">
        <v>1147</v>
      </c>
      <c r="C8" s="491">
        <f>EP!D67</f>
        <v>0</v>
      </c>
      <c r="D8" s="451"/>
      <c r="E8" s="452">
        <f>$C8/2</f>
        <v>0</v>
      </c>
      <c r="F8" s="452"/>
      <c r="G8" s="452"/>
      <c r="H8" s="452"/>
      <c r="I8" s="452"/>
      <c r="J8" s="452"/>
      <c r="K8" s="452">
        <f>$C8/2</f>
        <v>0</v>
      </c>
      <c r="L8" s="452"/>
      <c r="M8" s="452"/>
      <c r="N8" s="452"/>
      <c r="O8" s="452"/>
      <c r="P8" s="452"/>
      <c r="R8" s="453">
        <f>C8-SUM(E8:P8)</f>
        <v>0</v>
      </c>
    </row>
    <row r="9" spans="1:18" x14ac:dyDescent="0.25">
      <c r="C9" s="492"/>
      <c r="E9" s="454"/>
      <c r="F9" s="454"/>
      <c r="G9" s="454"/>
      <c r="H9" s="454"/>
      <c r="I9" s="454"/>
      <c r="J9" s="454"/>
      <c r="K9" s="454"/>
      <c r="L9" s="454"/>
      <c r="M9" s="454"/>
      <c r="N9" s="454"/>
      <c r="O9" s="454"/>
      <c r="P9" s="454"/>
    </row>
    <row r="10" spans="1:18" x14ac:dyDescent="0.25">
      <c r="A10" s="471">
        <v>44</v>
      </c>
      <c r="B10" s="450" t="s">
        <v>175</v>
      </c>
      <c r="C10" s="491">
        <f>EP!D73</f>
        <v>0</v>
      </c>
      <c r="D10" s="451"/>
      <c r="E10" s="452">
        <f>$C10/12</f>
        <v>0</v>
      </c>
      <c r="F10" s="452">
        <f t="shared" ref="F10:P10" si="2">$C10/12</f>
        <v>0</v>
      </c>
      <c r="G10" s="452">
        <f t="shared" si="2"/>
        <v>0</v>
      </c>
      <c r="H10" s="452">
        <f t="shared" si="2"/>
        <v>0</v>
      </c>
      <c r="I10" s="452">
        <f t="shared" si="2"/>
        <v>0</v>
      </c>
      <c r="J10" s="452">
        <f t="shared" si="2"/>
        <v>0</v>
      </c>
      <c r="K10" s="452">
        <f t="shared" si="2"/>
        <v>0</v>
      </c>
      <c r="L10" s="452">
        <f t="shared" si="2"/>
        <v>0</v>
      </c>
      <c r="M10" s="452">
        <f t="shared" si="2"/>
        <v>0</v>
      </c>
      <c r="N10" s="452">
        <f t="shared" si="2"/>
        <v>0</v>
      </c>
      <c r="O10" s="452">
        <f t="shared" si="2"/>
        <v>0</v>
      </c>
      <c r="P10" s="452">
        <f t="shared" si="2"/>
        <v>0</v>
      </c>
      <c r="R10" s="453">
        <f>C10-SUM(E10:P10)</f>
        <v>0</v>
      </c>
    </row>
    <row r="11" spans="1:18" x14ac:dyDescent="0.25">
      <c r="C11" s="492"/>
      <c r="E11" s="454"/>
      <c r="F11" s="454"/>
      <c r="G11" s="454"/>
      <c r="H11" s="454"/>
      <c r="I11" s="454"/>
      <c r="J11" s="454"/>
      <c r="K11" s="454"/>
      <c r="L11" s="454"/>
      <c r="M11" s="454"/>
      <c r="N11" s="454"/>
      <c r="O11" s="454"/>
      <c r="P11" s="454"/>
    </row>
    <row r="12" spans="1:18" ht="18.75" customHeight="1" x14ac:dyDescent="0.25">
      <c r="A12" s="482" t="s">
        <v>1150</v>
      </c>
      <c r="B12" s="450" t="s">
        <v>1138</v>
      </c>
      <c r="C12" s="491">
        <f>-IF(SUMIF('péréquation prov 24-25'!$A$3:$A$302,'projection liquidités'!$C$1,'péréquation prov 24-25'!$J$3:$J$302)&lt;0,SUMIF('péréquation prov 24-25'!$A$3:$A$302,'projection liquidités'!$C$1,'péréquation prov 24-25'!$J$3:$J$302),0)</f>
        <v>0</v>
      </c>
      <c r="D12" s="451"/>
      <c r="E12" s="452"/>
      <c r="F12" s="452"/>
      <c r="G12" s="452">
        <f>$C12/4</f>
        <v>0</v>
      </c>
      <c r="H12" s="452"/>
      <c r="I12" s="452"/>
      <c r="J12" s="452">
        <f>$C12/4</f>
        <v>0</v>
      </c>
      <c r="K12" s="452"/>
      <c r="L12" s="452"/>
      <c r="M12" s="452">
        <f>$C12/4</f>
        <v>0</v>
      </c>
      <c r="N12" s="452"/>
      <c r="O12" s="452"/>
      <c r="P12" s="452">
        <f>$C12/4</f>
        <v>0</v>
      </c>
      <c r="R12" s="453">
        <f>C12-SUM(E12:P12)</f>
        <v>0</v>
      </c>
    </row>
    <row r="13" spans="1:18" x14ac:dyDescent="0.25">
      <c r="C13" s="492"/>
      <c r="E13" s="454"/>
      <c r="F13" s="454"/>
      <c r="G13" s="454"/>
      <c r="H13" s="454"/>
      <c r="I13" s="454"/>
      <c r="J13" s="454"/>
      <c r="K13" s="454"/>
      <c r="L13" s="454"/>
      <c r="M13" s="454"/>
      <c r="N13" s="454"/>
      <c r="O13" s="454"/>
      <c r="P13" s="454"/>
    </row>
    <row r="14" spans="1:18" x14ac:dyDescent="0.25">
      <c r="A14" s="471" t="s">
        <v>1148</v>
      </c>
      <c r="B14" s="450" t="s">
        <v>1141</v>
      </c>
      <c r="C14" s="491">
        <f>EP!D79-'projection liquidités'!C12</f>
        <v>0</v>
      </c>
      <c r="D14" s="451"/>
      <c r="E14" s="452"/>
      <c r="F14" s="452"/>
      <c r="G14" s="452">
        <f>$C14/4</f>
        <v>0</v>
      </c>
      <c r="H14" s="452"/>
      <c r="I14" s="452"/>
      <c r="J14" s="452">
        <f>$C14/4</f>
        <v>0</v>
      </c>
      <c r="K14" s="452"/>
      <c r="L14" s="452"/>
      <c r="M14" s="452">
        <f>$C14/4</f>
        <v>0</v>
      </c>
      <c r="N14" s="452"/>
      <c r="O14" s="452"/>
      <c r="P14" s="452">
        <f>$C14/4</f>
        <v>0</v>
      </c>
      <c r="R14" s="453">
        <f>C14-SUM(E14:P14)</f>
        <v>0</v>
      </c>
    </row>
    <row r="15" spans="1:18" x14ac:dyDescent="0.25">
      <c r="C15" s="492"/>
      <c r="E15" s="454"/>
      <c r="F15" s="454"/>
      <c r="G15" s="454"/>
      <c r="H15" s="454"/>
      <c r="I15" s="454"/>
      <c r="J15" s="454"/>
      <c r="K15" s="454"/>
      <c r="L15" s="454"/>
      <c r="M15" s="454"/>
      <c r="N15" s="454"/>
      <c r="O15" s="454"/>
      <c r="P15" s="454"/>
    </row>
    <row r="16" spans="1:18" x14ac:dyDescent="0.25">
      <c r="A16" s="471" t="s">
        <v>1149</v>
      </c>
      <c r="B16" s="450" t="s">
        <v>1132</v>
      </c>
      <c r="C16" s="491">
        <f>EP!D64+EP!D70+EP!D82+EP!D86</f>
        <v>0</v>
      </c>
      <c r="D16" s="451"/>
      <c r="E16" s="452">
        <f>$C16/12</f>
        <v>0</v>
      </c>
      <c r="F16" s="452">
        <f t="shared" ref="F16:P16" si="3">$C16/12</f>
        <v>0</v>
      </c>
      <c r="G16" s="452">
        <f t="shared" si="3"/>
        <v>0</v>
      </c>
      <c r="H16" s="452">
        <f t="shared" si="3"/>
        <v>0</v>
      </c>
      <c r="I16" s="452">
        <f t="shared" si="3"/>
        <v>0</v>
      </c>
      <c r="J16" s="452">
        <f t="shared" si="3"/>
        <v>0</v>
      </c>
      <c r="K16" s="452">
        <f t="shared" si="3"/>
        <v>0</v>
      </c>
      <c r="L16" s="452">
        <f t="shared" si="3"/>
        <v>0</v>
      </c>
      <c r="M16" s="452">
        <f t="shared" si="3"/>
        <v>0</v>
      </c>
      <c r="N16" s="452">
        <f t="shared" si="3"/>
        <v>0</v>
      </c>
      <c r="O16" s="452">
        <f t="shared" si="3"/>
        <v>0</v>
      </c>
      <c r="P16" s="452">
        <f t="shared" si="3"/>
        <v>0</v>
      </c>
      <c r="R16" s="453">
        <f>C16-SUM(E16:P16)</f>
        <v>0</v>
      </c>
    </row>
    <row r="17" spans="1:18" x14ac:dyDescent="0.25">
      <c r="E17" s="453"/>
    </row>
    <row r="18" spans="1:18" x14ac:dyDescent="0.25">
      <c r="A18" s="474"/>
      <c r="B18" s="455" t="s">
        <v>1133</v>
      </c>
      <c r="C18" s="456"/>
      <c r="D18" s="457"/>
      <c r="E18" s="458">
        <f>$C18/12</f>
        <v>0</v>
      </c>
      <c r="F18" s="458">
        <f t="shared" ref="F18:P18" si="4">$C18/12</f>
        <v>0</v>
      </c>
      <c r="G18" s="458">
        <f t="shared" si="4"/>
        <v>0</v>
      </c>
      <c r="H18" s="458">
        <f t="shared" si="4"/>
        <v>0</v>
      </c>
      <c r="I18" s="458">
        <f t="shared" si="4"/>
        <v>0</v>
      </c>
      <c r="J18" s="458">
        <f t="shared" si="4"/>
        <v>0</v>
      </c>
      <c r="K18" s="458">
        <f t="shared" si="4"/>
        <v>0</v>
      </c>
      <c r="L18" s="458">
        <f t="shared" si="4"/>
        <v>0</v>
      </c>
      <c r="M18" s="458">
        <f t="shared" si="4"/>
        <v>0</v>
      </c>
      <c r="N18" s="458">
        <f t="shared" si="4"/>
        <v>0</v>
      </c>
      <c r="O18" s="458">
        <f t="shared" si="4"/>
        <v>0</v>
      </c>
      <c r="P18" s="458">
        <f t="shared" si="4"/>
        <v>0</v>
      </c>
      <c r="R18" s="453">
        <f>C18-SUM(E18:P18)</f>
        <v>0</v>
      </c>
    </row>
    <row r="20" spans="1:18" x14ac:dyDescent="0.25">
      <c r="A20" s="475"/>
      <c r="B20" s="459" t="s">
        <v>1134</v>
      </c>
      <c r="C20" s="460">
        <f>SUM(C22:C36)</f>
        <v>0</v>
      </c>
      <c r="D20" s="461"/>
      <c r="E20" s="460">
        <f>SUM(E22:E36)</f>
        <v>0</v>
      </c>
      <c r="F20" s="460">
        <f t="shared" ref="F20:P20" si="5">SUM(F22:F36)</f>
        <v>0</v>
      </c>
      <c r="G20" s="460">
        <f t="shared" si="5"/>
        <v>0</v>
      </c>
      <c r="H20" s="460">
        <f t="shared" si="5"/>
        <v>0</v>
      </c>
      <c r="I20" s="460">
        <f t="shared" si="5"/>
        <v>0</v>
      </c>
      <c r="J20" s="460">
        <f t="shared" si="5"/>
        <v>0</v>
      </c>
      <c r="K20" s="460">
        <f t="shared" si="5"/>
        <v>0</v>
      </c>
      <c r="L20" s="460">
        <f t="shared" si="5"/>
        <v>0</v>
      </c>
      <c r="M20" s="460">
        <f t="shared" si="5"/>
        <v>0</v>
      </c>
      <c r="N20" s="460">
        <f t="shared" si="5"/>
        <v>0</v>
      </c>
      <c r="O20" s="460">
        <f t="shared" si="5"/>
        <v>0</v>
      </c>
      <c r="P20" s="460">
        <f t="shared" si="5"/>
        <v>0</v>
      </c>
    </row>
    <row r="22" spans="1:18" x14ac:dyDescent="0.25">
      <c r="A22" s="476">
        <v>30</v>
      </c>
      <c r="B22" s="462" t="s">
        <v>1135</v>
      </c>
      <c r="C22" s="489">
        <f>EP!D99</f>
        <v>0</v>
      </c>
      <c r="D22" s="484"/>
      <c r="E22" s="485">
        <f>$C22/13</f>
        <v>0</v>
      </c>
      <c r="F22" s="485">
        <f t="shared" ref="F22:O22" si="6">$C22/13</f>
        <v>0</v>
      </c>
      <c r="G22" s="485">
        <f t="shared" si="6"/>
        <v>0</v>
      </c>
      <c r="H22" s="485">
        <f t="shared" si="6"/>
        <v>0</v>
      </c>
      <c r="I22" s="485">
        <f t="shared" si="6"/>
        <v>0</v>
      </c>
      <c r="J22" s="485">
        <f t="shared" si="6"/>
        <v>0</v>
      </c>
      <c r="K22" s="485">
        <f t="shared" si="6"/>
        <v>0</v>
      </c>
      <c r="L22" s="485">
        <f t="shared" si="6"/>
        <v>0</v>
      </c>
      <c r="M22" s="485">
        <f t="shared" si="6"/>
        <v>0</v>
      </c>
      <c r="N22" s="485">
        <f t="shared" si="6"/>
        <v>0</v>
      </c>
      <c r="O22" s="485">
        <f t="shared" si="6"/>
        <v>0</v>
      </c>
      <c r="P22" s="485">
        <f>$C22/13*2</f>
        <v>0</v>
      </c>
      <c r="R22" s="453">
        <f>C22-SUM(E22:P22)</f>
        <v>0</v>
      </c>
    </row>
    <row r="23" spans="1:18" x14ac:dyDescent="0.25">
      <c r="C23" s="486"/>
      <c r="D23" s="486"/>
      <c r="E23" s="487"/>
      <c r="F23" s="487"/>
      <c r="G23" s="487"/>
      <c r="H23" s="487"/>
      <c r="I23" s="487"/>
      <c r="J23" s="487"/>
      <c r="K23" s="487"/>
      <c r="L23" s="487"/>
      <c r="M23" s="487"/>
      <c r="N23" s="487"/>
      <c r="O23" s="487"/>
      <c r="P23" s="487"/>
    </row>
    <row r="24" spans="1:18" x14ac:dyDescent="0.25">
      <c r="A24" s="476">
        <v>31</v>
      </c>
      <c r="B24" s="462" t="s">
        <v>1136</v>
      </c>
      <c r="C24" s="489">
        <f>EP!D102</f>
        <v>0</v>
      </c>
      <c r="D24" s="484"/>
      <c r="E24" s="485">
        <f>$C24/12</f>
        <v>0</v>
      </c>
      <c r="F24" s="485">
        <f t="shared" ref="F24:P26" si="7">$C24/12</f>
        <v>0</v>
      </c>
      <c r="G24" s="485">
        <f t="shared" si="7"/>
        <v>0</v>
      </c>
      <c r="H24" s="485">
        <f t="shared" si="7"/>
        <v>0</v>
      </c>
      <c r="I24" s="485">
        <f t="shared" si="7"/>
        <v>0</v>
      </c>
      <c r="J24" s="485">
        <f t="shared" si="7"/>
        <v>0</v>
      </c>
      <c r="K24" s="485">
        <f t="shared" si="7"/>
        <v>0</v>
      </c>
      <c r="L24" s="485">
        <f t="shared" si="7"/>
        <v>0</v>
      </c>
      <c r="M24" s="485">
        <f t="shared" si="7"/>
        <v>0</v>
      </c>
      <c r="N24" s="485">
        <f t="shared" si="7"/>
        <v>0</v>
      </c>
      <c r="O24" s="485">
        <f t="shared" si="7"/>
        <v>0</v>
      </c>
      <c r="P24" s="485">
        <f t="shared" si="7"/>
        <v>0</v>
      </c>
      <c r="R24" s="453">
        <f>C24-SUM(E24:P24)</f>
        <v>0</v>
      </c>
    </row>
    <row r="25" spans="1:18" x14ac:dyDescent="0.25">
      <c r="C25" s="486"/>
      <c r="D25" s="486"/>
      <c r="E25" s="487"/>
      <c r="F25" s="487"/>
      <c r="G25" s="487"/>
      <c r="H25" s="487"/>
      <c r="I25" s="487"/>
      <c r="J25" s="487"/>
      <c r="K25" s="487"/>
      <c r="L25" s="487"/>
      <c r="M25" s="487"/>
      <c r="N25" s="487"/>
      <c r="O25" s="487"/>
      <c r="P25" s="487"/>
    </row>
    <row r="26" spans="1:18" x14ac:dyDescent="0.25">
      <c r="A26" s="476">
        <v>34</v>
      </c>
      <c r="B26" s="462" t="s">
        <v>1137</v>
      </c>
      <c r="C26" s="489">
        <f>EP!D109</f>
        <v>0</v>
      </c>
      <c r="D26" s="484"/>
      <c r="E26" s="485">
        <f>$C26/12</f>
        <v>0</v>
      </c>
      <c r="F26" s="485">
        <f t="shared" si="7"/>
        <v>0</v>
      </c>
      <c r="G26" s="485">
        <f t="shared" si="7"/>
        <v>0</v>
      </c>
      <c r="H26" s="485">
        <f t="shared" si="7"/>
        <v>0</v>
      </c>
      <c r="I26" s="485">
        <f t="shared" si="7"/>
        <v>0</v>
      </c>
      <c r="J26" s="485">
        <f t="shared" si="7"/>
        <v>0</v>
      </c>
      <c r="K26" s="485">
        <f t="shared" si="7"/>
        <v>0</v>
      </c>
      <c r="L26" s="485">
        <f t="shared" si="7"/>
        <v>0</v>
      </c>
      <c r="M26" s="485">
        <f t="shared" si="7"/>
        <v>0</v>
      </c>
      <c r="N26" s="485">
        <f t="shared" si="7"/>
        <v>0</v>
      </c>
      <c r="O26" s="485">
        <f t="shared" si="7"/>
        <v>0</v>
      </c>
      <c r="P26" s="485">
        <f t="shared" si="7"/>
        <v>0</v>
      </c>
      <c r="R26" s="453">
        <f>C26-SUM(E26:P26)</f>
        <v>0</v>
      </c>
    </row>
    <row r="27" spans="1:18" x14ac:dyDescent="0.25">
      <c r="C27" s="486"/>
      <c r="D27" s="486"/>
      <c r="E27" s="487"/>
      <c r="F27" s="487"/>
      <c r="G27" s="487"/>
      <c r="H27" s="487"/>
      <c r="I27" s="487"/>
      <c r="J27" s="487"/>
      <c r="K27" s="487"/>
      <c r="L27" s="487"/>
      <c r="M27" s="487"/>
      <c r="N27" s="487"/>
      <c r="O27" s="487"/>
      <c r="P27" s="487"/>
    </row>
    <row r="28" spans="1:18" x14ac:dyDescent="0.25">
      <c r="A28" s="483" t="s">
        <v>1150</v>
      </c>
      <c r="B28" s="462" t="s">
        <v>1138</v>
      </c>
      <c r="C28" s="489">
        <f>IF(SUMIF('péréquation prov 24-25'!$A$3:$A$302,'projection liquidités'!$C$1,'péréquation prov 24-25'!$J$3:$J$302)&gt;0,SUMIF('péréquation prov 24-25'!$A$3:$A$302,'projection liquidités'!$C$1,'péréquation prov 24-25'!$J$3:$J$302),0)</f>
        <v>0</v>
      </c>
      <c r="D28" s="484"/>
      <c r="E28" s="485"/>
      <c r="F28" s="485"/>
      <c r="G28" s="485">
        <f>$C28/4</f>
        <v>0</v>
      </c>
      <c r="H28" s="485"/>
      <c r="I28" s="485"/>
      <c r="J28" s="485">
        <f>$C28/4</f>
        <v>0</v>
      </c>
      <c r="K28" s="485"/>
      <c r="L28" s="485"/>
      <c r="M28" s="485">
        <f>$C28/4</f>
        <v>0</v>
      </c>
      <c r="N28" s="485"/>
      <c r="O28" s="485"/>
      <c r="P28" s="485">
        <f>$C28/4</f>
        <v>0</v>
      </c>
      <c r="R28" s="453">
        <f>C28-SUM(E28:P28)</f>
        <v>0</v>
      </c>
    </row>
    <row r="29" spans="1:18" x14ac:dyDescent="0.25">
      <c r="A29" s="483" t="s">
        <v>1150</v>
      </c>
      <c r="B29" s="462" t="s">
        <v>1139</v>
      </c>
      <c r="C29" s="489">
        <f>SUMIF('péréquation prov 24-25'!$A$3:$A$302,'projection liquidités'!$C$1,'péréquation prov 24-25'!$I$3:$I$302)</f>
        <v>0</v>
      </c>
      <c r="D29" s="484"/>
      <c r="E29" s="485"/>
      <c r="F29" s="485"/>
      <c r="G29" s="485">
        <f>$C29/4</f>
        <v>0</v>
      </c>
      <c r="H29" s="485"/>
      <c r="I29" s="485"/>
      <c r="J29" s="485">
        <f>$C29/4</f>
        <v>0</v>
      </c>
      <c r="K29" s="485"/>
      <c r="L29" s="485"/>
      <c r="M29" s="485">
        <f>$C29/4</f>
        <v>0</v>
      </c>
      <c r="N29" s="485"/>
      <c r="O29" s="485"/>
      <c r="P29" s="485">
        <f>$C29/4</f>
        <v>0</v>
      </c>
      <c r="R29" s="453">
        <f>C29-SUM(E29:P29)</f>
        <v>0</v>
      </c>
    </row>
    <row r="30" spans="1:18" x14ac:dyDescent="0.25">
      <c r="A30" s="483" t="s">
        <v>1150</v>
      </c>
      <c r="B30" s="462" t="s">
        <v>1140</v>
      </c>
      <c r="C30" s="489">
        <f>SUMIF('péréquation prov 24-25'!$A$3:$A$302,'projection liquidités'!$C$1,'péréquation prov 24-25'!$K$3:$K$302)</f>
        <v>0</v>
      </c>
      <c r="D30" s="484"/>
      <c r="E30" s="485"/>
      <c r="F30" s="485"/>
      <c r="G30" s="485">
        <f>$C30/4</f>
        <v>0</v>
      </c>
      <c r="H30" s="485"/>
      <c r="I30" s="485"/>
      <c r="J30" s="485">
        <f>$C30/4</f>
        <v>0</v>
      </c>
      <c r="K30" s="485"/>
      <c r="L30" s="485"/>
      <c r="M30" s="485">
        <f>$C30/4</f>
        <v>0</v>
      </c>
      <c r="N30" s="485"/>
      <c r="O30" s="485"/>
      <c r="P30" s="485">
        <f>$C30/4</f>
        <v>0</v>
      </c>
      <c r="R30" s="453">
        <f>C30-SUM(E30:P30)</f>
        <v>0</v>
      </c>
    </row>
    <row r="31" spans="1:18" x14ac:dyDescent="0.25">
      <c r="A31" s="477"/>
      <c r="B31" s="463"/>
      <c r="C31" s="490"/>
      <c r="D31" s="488"/>
      <c r="E31" s="487"/>
      <c r="F31" s="487"/>
      <c r="G31" s="487"/>
      <c r="H31" s="487"/>
      <c r="I31" s="487"/>
      <c r="J31" s="487"/>
      <c r="K31" s="487"/>
      <c r="L31" s="487"/>
      <c r="M31" s="487"/>
      <c r="N31" s="487"/>
      <c r="O31" s="487"/>
      <c r="P31" s="487"/>
    </row>
    <row r="32" spans="1:18" x14ac:dyDescent="0.25">
      <c r="A32" s="476" t="s">
        <v>1151</v>
      </c>
      <c r="B32" s="462" t="s">
        <v>1141</v>
      </c>
      <c r="C32" s="489">
        <f>EP!D115-SUM('projection liquidités'!C28:C30)</f>
        <v>0</v>
      </c>
      <c r="D32" s="484"/>
      <c r="E32" s="485"/>
      <c r="F32" s="485"/>
      <c r="G32" s="485">
        <f>$C32/4</f>
        <v>0</v>
      </c>
      <c r="H32" s="485"/>
      <c r="I32" s="485"/>
      <c r="J32" s="485">
        <f>$C32/4</f>
        <v>0</v>
      </c>
      <c r="K32" s="485"/>
      <c r="L32" s="485"/>
      <c r="M32" s="485">
        <f>$C32/4</f>
        <v>0</v>
      </c>
      <c r="N32" s="485"/>
      <c r="O32" s="485"/>
      <c r="P32" s="485">
        <f>$C32/4</f>
        <v>0</v>
      </c>
      <c r="R32" s="453">
        <f>C32-SUM(E32:P32)</f>
        <v>0</v>
      </c>
    </row>
    <row r="33" spans="1:18" x14ac:dyDescent="0.25">
      <c r="C33" s="486"/>
      <c r="D33" s="486"/>
      <c r="E33" s="487"/>
      <c r="F33" s="487"/>
      <c r="G33" s="487"/>
      <c r="H33" s="487"/>
      <c r="I33" s="487"/>
      <c r="J33" s="487"/>
      <c r="K33" s="487"/>
      <c r="L33" s="487"/>
      <c r="M33" s="487"/>
      <c r="N33" s="487"/>
      <c r="O33" s="487"/>
      <c r="P33" s="487"/>
    </row>
    <row r="34" spans="1:18" x14ac:dyDescent="0.25">
      <c r="A34" s="476">
        <v>37</v>
      </c>
      <c r="B34" s="462" t="s">
        <v>1142</v>
      </c>
      <c r="C34" s="489">
        <f>EP!D118+EP!D122</f>
        <v>0</v>
      </c>
      <c r="D34" s="484"/>
      <c r="E34" s="485">
        <f>$C34/12</f>
        <v>0</v>
      </c>
      <c r="F34" s="485">
        <f t="shared" ref="F34:P34" si="8">$C34/12</f>
        <v>0</v>
      </c>
      <c r="G34" s="485">
        <f t="shared" si="8"/>
        <v>0</v>
      </c>
      <c r="H34" s="485">
        <f t="shared" si="8"/>
        <v>0</v>
      </c>
      <c r="I34" s="485">
        <f t="shared" si="8"/>
        <v>0</v>
      </c>
      <c r="J34" s="485">
        <f t="shared" si="8"/>
        <v>0</v>
      </c>
      <c r="K34" s="485">
        <f t="shared" si="8"/>
        <v>0</v>
      </c>
      <c r="L34" s="485">
        <f t="shared" si="8"/>
        <v>0</v>
      </c>
      <c r="M34" s="485">
        <f t="shared" si="8"/>
        <v>0</v>
      </c>
      <c r="N34" s="485">
        <f t="shared" si="8"/>
        <v>0</v>
      </c>
      <c r="O34" s="485">
        <f t="shared" si="8"/>
        <v>0</v>
      </c>
      <c r="P34" s="485">
        <f t="shared" si="8"/>
        <v>0</v>
      </c>
      <c r="R34" s="453">
        <f>C34-SUM(E34:P34)</f>
        <v>0</v>
      </c>
    </row>
    <row r="35" spans="1:18" x14ac:dyDescent="0.25">
      <c r="E35" s="453"/>
    </row>
    <row r="36" spans="1:18" x14ac:dyDescent="0.25">
      <c r="A36" s="474"/>
      <c r="B36" s="455" t="s">
        <v>1007</v>
      </c>
      <c r="C36" s="456">
        <f>EP!D6+EP!D13+EP!D41</f>
        <v>0</v>
      </c>
      <c r="D36" s="457"/>
      <c r="E36" s="458">
        <f>$C36/12</f>
        <v>0</v>
      </c>
      <c r="F36" s="458">
        <f t="shared" ref="F36:P36" si="9">$C36/12</f>
        <v>0</v>
      </c>
      <c r="G36" s="458">
        <f t="shared" si="9"/>
        <v>0</v>
      </c>
      <c r="H36" s="458">
        <f t="shared" si="9"/>
        <v>0</v>
      </c>
      <c r="I36" s="458">
        <f t="shared" si="9"/>
        <v>0</v>
      </c>
      <c r="J36" s="458">
        <f t="shared" si="9"/>
        <v>0</v>
      </c>
      <c r="K36" s="458">
        <f t="shared" si="9"/>
        <v>0</v>
      </c>
      <c r="L36" s="458">
        <f t="shared" si="9"/>
        <v>0</v>
      </c>
      <c r="M36" s="458">
        <f t="shared" si="9"/>
        <v>0</v>
      </c>
      <c r="N36" s="458">
        <f t="shared" si="9"/>
        <v>0</v>
      </c>
      <c r="O36" s="458">
        <f t="shared" si="9"/>
        <v>0</v>
      </c>
      <c r="P36" s="458">
        <f t="shared" si="9"/>
        <v>0</v>
      </c>
      <c r="R36" s="453">
        <f>C36-SUM(E36:P36)</f>
        <v>0</v>
      </c>
    </row>
    <row r="38" spans="1:18" s="53" customFormat="1" ht="15.75" x14ac:dyDescent="0.25">
      <c r="A38" s="478"/>
      <c r="B38" s="464" t="s">
        <v>1143</v>
      </c>
      <c r="C38" s="465">
        <f>C4-C20</f>
        <v>0</v>
      </c>
      <c r="E38" s="465">
        <f t="shared" ref="E38:P38" si="10">E4-E20</f>
        <v>0</v>
      </c>
      <c r="F38" s="465">
        <f t="shared" si="10"/>
        <v>0</v>
      </c>
      <c r="G38" s="465">
        <f t="shared" si="10"/>
        <v>0</v>
      </c>
      <c r="H38" s="465">
        <f t="shared" si="10"/>
        <v>0</v>
      </c>
      <c r="I38" s="465">
        <f t="shared" si="10"/>
        <v>0</v>
      </c>
      <c r="J38" s="465">
        <f t="shared" si="10"/>
        <v>0</v>
      </c>
      <c r="K38" s="465">
        <f t="shared" si="10"/>
        <v>0</v>
      </c>
      <c r="L38" s="465">
        <f t="shared" si="10"/>
        <v>0</v>
      </c>
      <c r="M38" s="465">
        <f t="shared" si="10"/>
        <v>0</v>
      </c>
      <c r="N38" s="465">
        <f t="shared" si="10"/>
        <v>0</v>
      </c>
      <c r="O38" s="465">
        <f t="shared" si="10"/>
        <v>0</v>
      </c>
      <c r="P38" s="465">
        <f t="shared" si="10"/>
        <v>0</v>
      </c>
    </row>
    <row r="39" spans="1:18" s="88" customFormat="1" x14ac:dyDescent="0.25">
      <c r="A39" s="480"/>
      <c r="E39" s="495"/>
      <c r="F39" s="495"/>
      <c r="G39" s="495"/>
      <c r="H39" s="495"/>
      <c r="I39" s="495"/>
      <c r="J39" s="495"/>
      <c r="K39" s="495"/>
      <c r="L39" s="495"/>
      <c r="M39" s="495"/>
      <c r="N39" s="495"/>
      <c r="O39" s="495"/>
      <c r="P39" s="495"/>
    </row>
    <row r="40" spans="1:18" x14ac:dyDescent="0.25">
      <c r="E40" s="466"/>
      <c r="F40" s="466"/>
      <c r="G40" s="466"/>
      <c r="H40" s="466"/>
      <c r="I40" s="466"/>
      <c r="J40" s="466"/>
      <c r="K40" s="466"/>
      <c r="L40" s="466"/>
      <c r="M40" s="466"/>
      <c r="N40" s="466"/>
      <c r="O40" s="466"/>
      <c r="P40" s="466"/>
    </row>
    <row r="41" spans="1:18" s="468" customFormat="1" ht="15.75" x14ac:dyDescent="0.25">
      <c r="A41" s="479"/>
      <c r="B41" s="467" t="s">
        <v>1152</v>
      </c>
      <c r="D41" s="469">
        <f>IF(E1&lt;C2,'Données MCH2'!H79,'Données PCV'!G64)</f>
        <v>0</v>
      </c>
      <c r="E41" s="469">
        <f>D41+E38+E43</f>
        <v>0</v>
      </c>
      <c r="F41" s="469">
        <f t="shared" ref="F41:P41" si="11">E41+F38+F43</f>
        <v>0</v>
      </c>
      <c r="G41" s="469">
        <f t="shared" si="11"/>
        <v>0</v>
      </c>
      <c r="H41" s="469">
        <f t="shared" si="11"/>
        <v>0</v>
      </c>
      <c r="I41" s="469">
        <f t="shared" si="11"/>
        <v>0</v>
      </c>
      <c r="J41" s="469">
        <f t="shared" si="11"/>
        <v>0</v>
      </c>
      <c r="K41" s="469">
        <f t="shared" si="11"/>
        <v>0</v>
      </c>
      <c r="L41" s="469">
        <f t="shared" si="11"/>
        <v>0</v>
      </c>
      <c r="M41" s="469">
        <f t="shared" si="11"/>
        <v>0</v>
      </c>
      <c r="N41" s="469">
        <f t="shared" si="11"/>
        <v>0</v>
      </c>
      <c r="O41" s="469">
        <f t="shared" si="11"/>
        <v>0</v>
      </c>
      <c r="P41" s="469">
        <f t="shared" si="11"/>
        <v>0</v>
      </c>
    </row>
    <row r="42" spans="1:18" s="468" customFormat="1" ht="15.75" x14ac:dyDescent="0.25">
      <c r="A42" s="479"/>
      <c r="B42" s="467"/>
      <c r="D42" s="470"/>
      <c r="E42" s="470"/>
      <c r="F42" s="470"/>
      <c r="G42" s="470"/>
      <c r="H42" s="470"/>
      <c r="I42" s="470"/>
      <c r="J42" s="470"/>
      <c r="K42" s="470"/>
      <c r="L42" s="470"/>
      <c r="M42" s="470"/>
      <c r="N42" s="470"/>
      <c r="O42" s="470"/>
      <c r="P42" s="470"/>
    </row>
    <row r="43" spans="1:18" x14ac:dyDescent="0.25">
      <c r="A43" s="477"/>
      <c r="B43" s="463" t="s">
        <v>1155</v>
      </c>
      <c r="D43" s="223"/>
      <c r="E43" s="223"/>
      <c r="F43" s="223"/>
      <c r="G43" s="223"/>
      <c r="H43" s="223"/>
      <c r="I43" s="223"/>
      <c r="J43" s="223"/>
      <c r="K43" s="223"/>
      <c r="L43" s="223"/>
      <c r="M43" s="223"/>
      <c r="N43" s="223"/>
      <c r="O43" s="223"/>
      <c r="P43" s="223"/>
    </row>
    <row r="44" spans="1:18" s="53" customFormat="1" ht="15.75" x14ac:dyDescent="0.25">
      <c r="A44" s="478"/>
      <c r="B44" s="464" t="s">
        <v>1144</v>
      </c>
      <c r="D44" s="494">
        <f>IF(E1&lt;C2,'Données MCH2'!H97,'Données PCV'!G105)+D43</f>
        <v>0</v>
      </c>
      <c r="E44" s="494">
        <f>D44+E43</f>
        <v>0</v>
      </c>
      <c r="F44" s="494">
        <f t="shared" ref="F44:P44" si="12">E44+F43</f>
        <v>0</v>
      </c>
      <c r="G44" s="494">
        <f t="shared" si="12"/>
        <v>0</v>
      </c>
      <c r="H44" s="494">
        <f t="shared" si="12"/>
        <v>0</v>
      </c>
      <c r="I44" s="494">
        <f t="shared" si="12"/>
        <v>0</v>
      </c>
      <c r="J44" s="494">
        <f t="shared" si="12"/>
        <v>0</v>
      </c>
      <c r="K44" s="494">
        <f t="shared" si="12"/>
        <v>0</v>
      </c>
      <c r="L44" s="494">
        <f t="shared" si="12"/>
        <v>0</v>
      </c>
      <c r="M44" s="494">
        <f t="shared" si="12"/>
        <v>0</v>
      </c>
      <c r="N44" s="494">
        <f t="shared" si="12"/>
        <v>0</v>
      </c>
      <c r="O44" s="494">
        <f t="shared" si="12"/>
        <v>0</v>
      </c>
      <c r="P44" s="494">
        <f t="shared" si="12"/>
        <v>0</v>
      </c>
    </row>
    <row r="45" spans="1:18" x14ac:dyDescent="0.25">
      <c r="D45" s="223"/>
      <c r="E45" s="223"/>
      <c r="F45" s="223"/>
      <c r="G45" s="223"/>
      <c r="H45" s="223"/>
      <c r="I45" s="223"/>
      <c r="J45" s="223"/>
      <c r="K45" s="223"/>
      <c r="L45" s="223"/>
      <c r="M45" s="223"/>
      <c r="N45" s="223"/>
      <c r="O45" s="223"/>
      <c r="P45" s="223"/>
    </row>
    <row r="46" spans="1:18" x14ac:dyDescent="0.25">
      <c r="A46" s="477"/>
      <c r="B46" s="463" t="s">
        <v>1145</v>
      </c>
      <c r="D46" s="223">
        <f>D41-D44</f>
        <v>0</v>
      </c>
      <c r="E46" s="223">
        <f t="shared" ref="E46:P46" si="13">E41-E44</f>
        <v>0</v>
      </c>
      <c r="F46" s="223">
        <f t="shared" si="13"/>
        <v>0</v>
      </c>
      <c r="G46" s="223">
        <f t="shared" si="13"/>
        <v>0</v>
      </c>
      <c r="H46" s="223">
        <f t="shared" si="13"/>
        <v>0</v>
      </c>
      <c r="I46" s="223">
        <f t="shared" si="13"/>
        <v>0</v>
      </c>
      <c r="J46" s="223">
        <f t="shared" si="13"/>
        <v>0</v>
      </c>
      <c r="K46" s="223">
        <f t="shared" si="13"/>
        <v>0</v>
      </c>
      <c r="L46" s="223">
        <f t="shared" si="13"/>
        <v>0</v>
      </c>
      <c r="M46" s="223">
        <f t="shared" si="13"/>
        <v>0</v>
      </c>
      <c r="N46" s="223">
        <f t="shared" si="13"/>
        <v>0</v>
      </c>
      <c r="O46" s="223">
        <f t="shared" si="13"/>
        <v>0</v>
      </c>
      <c r="P46" s="223">
        <f t="shared" si="13"/>
        <v>0</v>
      </c>
    </row>
  </sheetData>
  <conditionalFormatting sqref="C38 E38:R38 D41:R42">
    <cfRule type="cellIs" dxfId="6" priority="1" operator="lessThan">
      <formula>0</formula>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0202A-0A9A-478F-9FD3-1FA8453A0CAD}">
  <sheetPr codeName="Feuil5">
    <tabColor theme="4"/>
  </sheetPr>
  <dimension ref="A1:X62"/>
  <sheetViews>
    <sheetView workbookViewId="0"/>
  </sheetViews>
  <sheetFormatPr defaultColWidth="11.19921875" defaultRowHeight="13.5" outlineLevelRow="1" x14ac:dyDescent="0.25"/>
  <cols>
    <col min="2" max="2" width="50.3984375" customWidth="1"/>
    <col min="3" max="13" width="13.19921875" customWidth="1"/>
    <col min="14" max="14" width="5" customWidth="1"/>
  </cols>
  <sheetData>
    <row r="1" spans="1:15" ht="15.75" x14ac:dyDescent="0.25">
      <c r="B1" s="53" t="s">
        <v>85</v>
      </c>
      <c r="D1" s="562">
        <f>'Données MCH2'!E1</f>
        <v>0</v>
      </c>
      <c r="E1" s="562"/>
      <c r="F1" s="562"/>
      <c r="G1" s="562"/>
      <c r="H1" s="562"/>
      <c r="I1" s="562"/>
      <c r="J1" s="562"/>
      <c r="K1" s="562"/>
      <c r="L1" s="562"/>
      <c r="M1" s="562"/>
    </row>
    <row r="2" spans="1:15" ht="4.3499999999999996" customHeight="1" x14ac:dyDescent="0.25"/>
    <row r="3" spans="1:15" ht="19.5" customHeight="1" thickBot="1" x14ac:dyDescent="0.3"/>
    <row r="4" spans="1:15" ht="19.5" customHeight="1" x14ac:dyDescent="0.25">
      <c r="B4" s="397" t="s">
        <v>1032</v>
      </c>
      <c r="C4" s="12">
        <f>AF!E4</f>
        <v>2020</v>
      </c>
      <c r="D4" s="12">
        <f>AF!F4</f>
        <v>2021</v>
      </c>
      <c r="E4" s="12">
        <f>AF!G4</f>
        <v>2022</v>
      </c>
      <c r="F4" s="12">
        <f>AF!H4</f>
        <v>2023</v>
      </c>
      <c r="G4" s="12">
        <f>AF!I4</f>
        <v>2024</v>
      </c>
      <c r="H4" s="61">
        <f>EP!D5</f>
        <v>2025</v>
      </c>
      <c r="I4" s="61">
        <f>EP!E5</f>
        <v>2026</v>
      </c>
      <c r="J4" s="61">
        <f>EP!F5</f>
        <v>2027</v>
      </c>
      <c r="K4" s="61">
        <f>EP!G5</f>
        <v>2028</v>
      </c>
      <c r="L4" s="61">
        <f>EP!H5</f>
        <v>2029</v>
      </c>
      <c r="M4" s="61">
        <f>EP!I5</f>
        <v>2030</v>
      </c>
    </row>
    <row r="5" spans="1:15" ht="14.45" customHeight="1" x14ac:dyDescent="0.25">
      <c r="A5">
        <v>40</v>
      </c>
      <c r="B5" s="57" t="s">
        <v>162</v>
      </c>
      <c r="C5" s="58">
        <f>VLOOKUP($A5,AF!$B:$I,4,FALSE)</f>
        <v>0</v>
      </c>
      <c r="D5" s="58">
        <f>VLOOKUP($A5,AF!$B:$I,5,FALSE)</f>
        <v>0</v>
      </c>
      <c r="E5" s="58">
        <f>VLOOKUP($A5,AF!$B:$I,6,FALSE)</f>
        <v>0</v>
      </c>
      <c r="F5" s="58">
        <f>VLOOKUP($A5,AF!$B:$I,7,FALSE)</f>
        <v>0</v>
      </c>
      <c r="G5" s="58">
        <f>VLOOKUP($A5,AF!$B:$I,8,FALSE)</f>
        <v>0</v>
      </c>
      <c r="H5" s="58">
        <f>VLOOKUP($A5,EP!$A:$I,4,FALSE)</f>
        <v>0</v>
      </c>
      <c r="I5" s="58">
        <f>VLOOKUP($A5,EP!$A:$I,5,FALSE)</f>
        <v>0</v>
      </c>
      <c r="J5" s="58">
        <f>VLOOKUP($A5,EP!$A:$I,6,FALSE)</f>
        <v>0</v>
      </c>
      <c r="K5" s="58">
        <f>VLOOKUP($A5,EP!$A:$I,7,FALSE)</f>
        <v>0</v>
      </c>
      <c r="L5" s="58">
        <f>VLOOKUP($A5,EP!$A:$I,8,FALSE)</f>
        <v>0</v>
      </c>
      <c r="M5" s="58">
        <f>VLOOKUP($A5,EP!$A:$I,9,FALSE)</f>
        <v>0</v>
      </c>
      <c r="O5" s="36"/>
    </row>
    <row r="6" spans="1:15" ht="14.45" customHeight="1" x14ac:dyDescent="0.25">
      <c r="A6">
        <v>41</v>
      </c>
      <c r="B6" s="57" t="s">
        <v>163</v>
      </c>
      <c r="C6" s="58">
        <f>VLOOKUP($A6,AF!$B:$I,4,FALSE)</f>
        <v>0</v>
      </c>
      <c r="D6" s="58">
        <f>VLOOKUP($A6,AF!$B:$I,5,FALSE)</f>
        <v>0</v>
      </c>
      <c r="E6" s="58">
        <f>VLOOKUP($A6,AF!$B:$I,6,FALSE)</f>
        <v>0</v>
      </c>
      <c r="F6" s="58">
        <f>VLOOKUP($A6,AF!$B:$I,7,FALSE)</f>
        <v>0</v>
      </c>
      <c r="G6" s="58">
        <f>VLOOKUP($A6,AF!$B:$I,8,FALSE)</f>
        <v>0</v>
      </c>
      <c r="H6" s="58">
        <f>VLOOKUP($A6,EP!$A:$I,4,FALSE)</f>
        <v>0</v>
      </c>
      <c r="I6" s="58">
        <f>VLOOKUP($A6,EP!$A:$I,5,FALSE)</f>
        <v>0</v>
      </c>
      <c r="J6" s="58">
        <f>VLOOKUP($A6,EP!$A:$I,6,FALSE)</f>
        <v>0</v>
      </c>
      <c r="K6" s="58">
        <f>VLOOKUP($A6,EP!$A:$I,7,FALSE)</f>
        <v>0</v>
      </c>
      <c r="L6" s="58">
        <f>VLOOKUP($A6,EP!$A:$I,8,FALSE)</f>
        <v>0</v>
      </c>
      <c r="M6" s="58">
        <f>VLOOKUP($A6,EP!$A:$I,9,FALSE)</f>
        <v>0</v>
      </c>
      <c r="O6" s="36"/>
    </row>
    <row r="7" spans="1:15" ht="14.45" customHeight="1" x14ac:dyDescent="0.25">
      <c r="A7">
        <v>42</v>
      </c>
      <c r="B7" s="57" t="s">
        <v>164</v>
      </c>
      <c r="C7" s="58">
        <f>VLOOKUP($A7,AF!$B:$I,4,FALSE)</f>
        <v>0</v>
      </c>
      <c r="D7" s="58">
        <f>VLOOKUP($A7,AF!$B:$I,5,FALSE)</f>
        <v>0</v>
      </c>
      <c r="E7" s="58">
        <f>VLOOKUP($A7,AF!$B:$I,6,FALSE)</f>
        <v>0</v>
      </c>
      <c r="F7" s="58">
        <f>VLOOKUP($A7,AF!$B:$I,7,FALSE)</f>
        <v>0</v>
      </c>
      <c r="G7" s="58">
        <f>VLOOKUP($A7,AF!$B:$I,8,FALSE)</f>
        <v>0</v>
      </c>
      <c r="H7" s="58">
        <f>VLOOKUP($A7,EP!$A:$I,4,FALSE)</f>
        <v>0</v>
      </c>
      <c r="I7" s="58">
        <f>VLOOKUP($A7,EP!$A:$I,5,FALSE)</f>
        <v>0</v>
      </c>
      <c r="J7" s="58">
        <f>VLOOKUP($A7,EP!$A:$I,6,FALSE)</f>
        <v>0</v>
      </c>
      <c r="K7" s="58">
        <f>VLOOKUP($A7,EP!$A:$I,7,FALSE)</f>
        <v>0</v>
      </c>
      <c r="L7" s="58">
        <f>VLOOKUP($A7,EP!$A:$I,8,FALSE)</f>
        <v>0</v>
      </c>
      <c r="M7" s="58">
        <f>VLOOKUP($A7,EP!$A:$I,9,FALSE)</f>
        <v>0</v>
      </c>
      <c r="O7" s="36"/>
    </row>
    <row r="8" spans="1:15" ht="14.45" customHeight="1" x14ac:dyDescent="0.25">
      <c r="A8">
        <v>43</v>
      </c>
      <c r="B8" s="57" t="s">
        <v>165</v>
      </c>
      <c r="C8" s="58">
        <f>VLOOKUP($A8,AF!$B:$I,4,FALSE)</f>
        <v>0</v>
      </c>
      <c r="D8" s="58">
        <f>VLOOKUP($A8,AF!$B:$I,5,FALSE)</f>
        <v>0</v>
      </c>
      <c r="E8" s="58">
        <f>VLOOKUP($A8,AF!$B:$I,6,FALSE)</f>
        <v>0</v>
      </c>
      <c r="F8" s="58">
        <f>VLOOKUP($A8,AF!$B:$I,7,FALSE)</f>
        <v>0</v>
      </c>
      <c r="G8" s="58">
        <f>VLOOKUP($A8,AF!$B:$I,8,FALSE)</f>
        <v>0</v>
      </c>
      <c r="H8" s="58">
        <f>VLOOKUP($A8,EP!$A:$I,4,FALSE)</f>
        <v>0</v>
      </c>
      <c r="I8" s="58">
        <f>VLOOKUP($A8,EP!$A:$I,5,FALSE)</f>
        <v>0</v>
      </c>
      <c r="J8" s="58">
        <f>VLOOKUP($A8,EP!$A:$I,6,FALSE)</f>
        <v>0</v>
      </c>
      <c r="K8" s="58">
        <f>VLOOKUP($A8,EP!$A:$I,7,FALSE)</f>
        <v>0</v>
      </c>
      <c r="L8" s="58">
        <f>VLOOKUP($A8,EP!$A:$I,8,FALSE)</f>
        <v>0</v>
      </c>
      <c r="M8" s="58">
        <f>VLOOKUP($A8,EP!$A:$I,9,FALSE)</f>
        <v>0</v>
      </c>
      <c r="O8" s="36"/>
    </row>
    <row r="9" spans="1:15" ht="14.45" customHeight="1" x14ac:dyDescent="0.25">
      <c r="A9">
        <v>45</v>
      </c>
      <c r="B9" s="57" t="s">
        <v>1</v>
      </c>
      <c r="C9" s="58">
        <f>VLOOKUP($A9,AF!$B:$I,4,FALSE)</f>
        <v>0</v>
      </c>
      <c r="D9" s="58">
        <f>VLOOKUP($A9,AF!$B:$I,5,FALSE)</f>
        <v>0</v>
      </c>
      <c r="E9" s="58">
        <f>VLOOKUP($A9,AF!$B:$I,6,FALSE)</f>
        <v>0</v>
      </c>
      <c r="F9" s="58">
        <f>VLOOKUP($A9,AF!$B:$I,7,FALSE)</f>
        <v>0</v>
      </c>
      <c r="G9" s="58">
        <f>VLOOKUP($A9,AF!$B:$I,8,FALSE)</f>
        <v>0</v>
      </c>
      <c r="H9" s="58">
        <f>VLOOKUP($A9,EP!$A:$I,4,FALSE)</f>
        <v>0</v>
      </c>
      <c r="I9" s="58">
        <f>VLOOKUP($A9,EP!$A:$I,5,FALSE)</f>
        <v>0</v>
      </c>
      <c r="J9" s="58">
        <f>VLOOKUP($A9,EP!$A:$I,6,FALSE)</f>
        <v>0</v>
      </c>
      <c r="K9" s="58">
        <f>VLOOKUP($A9,EP!$A:$I,7,FALSE)</f>
        <v>0</v>
      </c>
      <c r="L9" s="58">
        <f>VLOOKUP($A9,EP!$A:$I,8,FALSE)</f>
        <v>0</v>
      </c>
      <c r="M9" s="58">
        <f>VLOOKUP($A9,EP!$A:$I,9,FALSE)</f>
        <v>0</v>
      </c>
      <c r="O9" s="36"/>
    </row>
    <row r="10" spans="1:15" ht="14.45" customHeight="1" x14ac:dyDescent="0.25">
      <c r="A10">
        <v>46</v>
      </c>
      <c r="B10" s="57" t="s">
        <v>166</v>
      </c>
      <c r="C10" s="58">
        <f>VLOOKUP($A10,AF!$B:$I,4,FALSE)</f>
        <v>0</v>
      </c>
      <c r="D10" s="58">
        <f>VLOOKUP($A10,AF!$B:$I,5,FALSE)</f>
        <v>0</v>
      </c>
      <c r="E10" s="58">
        <f>VLOOKUP($A10,AF!$B:$I,6,FALSE)</f>
        <v>0</v>
      </c>
      <c r="F10" s="58">
        <f>VLOOKUP($A10,AF!$B:$I,7,FALSE)</f>
        <v>0</v>
      </c>
      <c r="G10" s="58">
        <f>VLOOKUP($A10,AF!$B:$I,8,FALSE)</f>
        <v>0</v>
      </c>
      <c r="H10" s="58">
        <f>VLOOKUP($A10,EP!$A:$I,4,FALSE)</f>
        <v>0</v>
      </c>
      <c r="I10" s="58">
        <f>VLOOKUP($A10,EP!$A:$I,5,FALSE)</f>
        <v>0</v>
      </c>
      <c r="J10" s="58">
        <f>VLOOKUP($A10,EP!$A:$I,6,FALSE)</f>
        <v>0</v>
      </c>
      <c r="K10" s="58">
        <f>VLOOKUP($A10,EP!$A:$I,7,FALSE)</f>
        <v>0</v>
      </c>
      <c r="L10" s="58">
        <f>VLOOKUP($A10,EP!$A:$I,8,FALSE)</f>
        <v>0</v>
      </c>
      <c r="M10" s="58">
        <f>VLOOKUP($A10,EP!$A:$I,9,FALSE)</f>
        <v>0</v>
      </c>
      <c r="O10" s="36"/>
    </row>
    <row r="11" spans="1:15" ht="14.45" customHeight="1" x14ac:dyDescent="0.25">
      <c r="A11">
        <v>47</v>
      </c>
      <c r="B11" s="57" t="s">
        <v>337</v>
      </c>
      <c r="C11" s="58">
        <f>VLOOKUP($A11,AF!$B:$I,4,FALSE)</f>
        <v>0</v>
      </c>
      <c r="D11" s="58">
        <f>VLOOKUP($A11,AF!$B:$I,5,FALSE)</f>
        <v>0</v>
      </c>
      <c r="E11" s="58">
        <f>VLOOKUP($A11,AF!$B:$I,6,FALSE)</f>
        <v>0</v>
      </c>
      <c r="F11" s="58">
        <f>VLOOKUP($A11,AF!$B:$I,7,FALSE)</f>
        <v>0</v>
      </c>
      <c r="G11" s="58">
        <f>VLOOKUP($A11,AF!$B:$I,8,FALSE)</f>
        <v>0</v>
      </c>
      <c r="H11" s="58">
        <f>VLOOKUP($A11,EP!$A:$I,4,FALSE)</f>
        <v>0</v>
      </c>
      <c r="I11" s="58">
        <f>VLOOKUP($A11,EP!$A:$I,5,FALSE)</f>
        <v>0</v>
      </c>
      <c r="J11" s="58">
        <f>VLOOKUP($A11,EP!$A:$I,6,FALSE)</f>
        <v>0</v>
      </c>
      <c r="K11" s="58">
        <f>VLOOKUP($A11,EP!$A:$I,7,FALSE)</f>
        <v>0</v>
      </c>
      <c r="L11" s="58">
        <f>VLOOKUP($A11,EP!$A:$I,8,FALSE)</f>
        <v>0</v>
      </c>
      <c r="M11" s="58">
        <f>VLOOKUP($A11,EP!$A:$I,9,FALSE)</f>
        <v>0</v>
      </c>
      <c r="O11" s="36"/>
    </row>
    <row r="12" spans="1:15" ht="14.45" customHeight="1" x14ac:dyDescent="0.25">
      <c r="A12">
        <v>30</v>
      </c>
      <c r="B12" s="57" t="s">
        <v>167</v>
      </c>
      <c r="C12" s="58">
        <f>VLOOKUP($A12,AF!$B:$I,4,FALSE)</f>
        <v>0</v>
      </c>
      <c r="D12" s="58">
        <f>VLOOKUP($A12,AF!$B:$I,5,FALSE)</f>
        <v>0</v>
      </c>
      <c r="E12" s="58">
        <f>VLOOKUP($A12,AF!$B:$I,6,FALSE)</f>
        <v>0</v>
      </c>
      <c r="F12" s="58">
        <f>VLOOKUP($A12,AF!$B:$I,7,FALSE)</f>
        <v>0</v>
      </c>
      <c r="G12" s="58">
        <f>VLOOKUP($A12,AF!$B:$I,8,FALSE)</f>
        <v>0</v>
      </c>
      <c r="H12" s="58">
        <f>VLOOKUP($A12,EP!$A:$I,4,FALSE)</f>
        <v>0</v>
      </c>
      <c r="I12" s="58">
        <f>VLOOKUP($A12,EP!$A:$I,5,FALSE)</f>
        <v>0</v>
      </c>
      <c r="J12" s="58">
        <f>VLOOKUP($A12,EP!$A:$I,6,FALSE)</f>
        <v>0</v>
      </c>
      <c r="K12" s="58">
        <f>VLOOKUP($A12,EP!$A:$I,7,FALSE)</f>
        <v>0</v>
      </c>
      <c r="L12" s="58">
        <f>VLOOKUP($A12,EP!$A:$I,8,FALSE)</f>
        <v>0</v>
      </c>
      <c r="M12" s="58">
        <f>VLOOKUP($A12,EP!$A:$I,9,FALSE)</f>
        <v>0</v>
      </c>
      <c r="O12" s="36"/>
    </row>
    <row r="13" spans="1:15" ht="14.45" customHeight="1" x14ac:dyDescent="0.25">
      <c r="A13">
        <v>31</v>
      </c>
      <c r="B13" s="57" t="s">
        <v>168</v>
      </c>
      <c r="C13" s="58">
        <f>VLOOKUP($A13,AF!$B:$I,4,FALSE)</f>
        <v>0</v>
      </c>
      <c r="D13" s="58">
        <f>VLOOKUP($A13,AF!$B:$I,5,FALSE)</f>
        <v>0</v>
      </c>
      <c r="E13" s="58">
        <f>VLOOKUP($A13,AF!$B:$I,6,FALSE)</f>
        <v>0</v>
      </c>
      <c r="F13" s="58">
        <f>VLOOKUP($A13,AF!$B:$I,7,FALSE)</f>
        <v>0</v>
      </c>
      <c r="G13" s="58">
        <f>VLOOKUP($A13,AF!$B:$I,8,FALSE)</f>
        <v>0</v>
      </c>
      <c r="H13" s="58">
        <f>VLOOKUP($A13,EP!$A:$I,4,FALSE)</f>
        <v>0</v>
      </c>
      <c r="I13" s="58">
        <f>VLOOKUP($A13,EP!$A:$I,5,FALSE)</f>
        <v>0</v>
      </c>
      <c r="J13" s="58">
        <f>VLOOKUP($A13,EP!$A:$I,6,FALSE)</f>
        <v>0</v>
      </c>
      <c r="K13" s="58">
        <f>VLOOKUP($A13,EP!$A:$I,7,FALSE)</f>
        <v>0</v>
      </c>
      <c r="L13" s="58">
        <f>VLOOKUP($A13,EP!$A:$I,8,FALSE)</f>
        <v>0</v>
      </c>
      <c r="M13" s="58">
        <f>VLOOKUP($A13,EP!$A:$I,9,FALSE)</f>
        <v>0</v>
      </c>
      <c r="O13" s="36"/>
    </row>
    <row r="14" spans="1:15" ht="14.45" customHeight="1" x14ac:dyDescent="0.25">
      <c r="A14">
        <v>33</v>
      </c>
      <c r="B14" s="57" t="s">
        <v>169</v>
      </c>
      <c r="C14" s="58">
        <f>VLOOKUP($A14,AF!$B:$I,4,FALSE)</f>
        <v>0</v>
      </c>
      <c r="D14" s="58">
        <f>VLOOKUP($A14,AF!$B:$I,5,FALSE)</f>
        <v>0</v>
      </c>
      <c r="E14" s="58">
        <f>VLOOKUP($A14,AF!$B:$I,6,FALSE)</f>
        <v>0</v>
      </c>
      <c r="F14" s="58">
        <f>VLOOKUP($A14,AF!$B:$I,7,FALSE)</f>
        <v>0</v>
      </c>
      <c r="G14" s="58">
        <f>VLOOKUP($A14,AF!$B:$I,8,FALSE)</f>
        <v>0</v>
      </c>
      <c r="H14" s="58">
        <f>VLOOKUP($A14,EP!$A:$I,4,FALSE)</f>
        <v>0</v>
      </c>
      <c r="I14" s="58">
        <f>VLOOKUP($A14,EP!$A:$I,5,FALSE)</f>
        <v>0</v>
      </c>
      <c r="J14" s="58">
        <f>VLOOKUP($A14,EP!$A:$I,6,FALSE)</f>
        <v>0</v>
      </c>
      <c r="K14" s="58">
        <f>VLOOKUP($A14,EP!$A:$I,7,FALSE)</f>
        <v>0</v>
      </c>
      <c r="L14" s="58">
        <f>VLOOKUP($A14,EP!$A:$I,8,FALSE)</f>
        <v>0</v>
      </c>
      <c r="M14" s="58">
        <f>VLOOKUP($A14,EP!$A:$I,9,FALSE)</f>
        <v>0</v>
      </c>
      <c r="O14" s="36"/>
    </row>
    <row r="15" spans="1:15" ht="14.45" customHeight="1" x14ac:dyDescent="0.25">
      <c r="A15">
        <v>35</v>
      </c>
      <c r="B15" s="57" t="s">
        <v>170</v>
      </c>
      <c r="C15" s="58">
        <f>VLOOKUP($A15,AF!$B:$I,4,FALSE)</f>
        <v>0</v>
      </c>
      <c r="D15" s="58">
        <f>VLOOKUP($A15,AF!$B:$I,5,FALSE)</f>
        <v>0</v>
      </c>
      <c r="E15" s="58">
        <f>VLOOKUP($A15,AF!$B:$I,6,FALSE)</f>
        <v>0</v>
      </c>
      <c r="F15" s="58">
        <f>VLOOKUP($A15,AF!$B:$I,7,FALSE)</f>
        <v>0</v>
      </c>
      <c r="G15" s="58">
        <f>VLOOKUP($A15,AF!$B:$I,8,FALSE)</f>
        <v>0</v>
      </c>
      <c r="H15" s="58">
        <f>VLOOKUP($A15,EP!$A:$I,4,FALSE)</f>
        <v>0</v>
      </c>
      <c r="I15" s="58">
        <f>VLOOKUP($A15,EP!$A:$I,5,FALSE)</f>
        <v>0</v>
      </c>
      <c r="J15" s="58">
        <f>VLOOKUP($A15,EP!$A:$I,6,FALSE)</f>
        <v>0</v>
      </c>
      <c r="K15" s="58">
        <f>VLOOKUP($A15,EP!$A:$I,7,FALSE)</f>
        <v>0</v>
      </c>
      <c r="L15" s="58">
        <f>VLOOKUP($A15,EP!$A:$I,8,FALSE)</f>
        <v>0</v>
      </c>
      <c r="M15" s="58">
        <f>VLOOKUP($A15,EP!$A:$I,9,FALSE)</f>
        <v>0</v>
      </c>
      <c r="O15" s="36"/>
    </row>
    <row r="16" spans="1:15" ht="14.45" customHeight="1" x14ac:dyDescent="0.25">
      <c r="A16">
        <v>36</v>
      </c>
      <c r="B16" s="57" t="s">
        <v>172</v>
      </c>
      <c r="C16" s="58">
        <f>VLOOKUP($A16,AF!$B:$I,4,FALSE)</f>
        <v>0</v>
      </c>
      <c r="D16" s="58">
        <f>VLOOKUP($A16,AF!$B:$I,5,FALSE)</f>
        <v>0</v>
      </c>
      <c r="E16" s="58">
        <f>VLOOKUP($A16,AF!$B:$I,6,FALSE)</f>
        <v>0</v>
      </c>
      <c r="F16" s="58">
        <f>VLOOKUP($A16,AF!$B:$I,7,FALSE)</f>
        <v>0</v>
      </c>
      <c r="G16" s="58">
        <f>VLOOKUP($A16,AF!$B:$I,8,FALSE)</f>
        <v>0</v>
      </c>
      <c r="H16" s="58">
        <f>VLOOKUP($A16,EP!$A:$I,4,FALSE)</f>
        <v>0</v>
      </c>
      <c r="I16" s="58">
        <f>VLOOKUP($A16,EP!$A:$I,5,FALSE)</f>
        <v>0</v>
      </c>
      <c r="J16" s="58">
        <f>VLOOKUP($A16,EP!$A:$I,6,FALSE)</f>
        <v>0</v>
      </c>
      <c r="K16" s="58">
        <f>VLOOKUP($A16,EP!$A:$I,7,FALSE)</f>
        <v>0</v>
      </c>
      <c r="L16" s="58">
        <f>VLOOKUP($A16,EP!$A:$I,8,FALSE)</f>
        <v>0</v>
      </c>
      <c r="M16" s="58">
        <f>VLOOKUP($A16,EP!$A:$I,9,FALSE)</f>
        <v>0</v>
      </c>
      <c r="O16" s="36"/>
    </row>
    <row r="17" spans="1:15" ht="14.45" customHeight="1" x14ac:dyDescent="0.25">
      <c r="A17">
        <v>37</v>
      </c>
      <c r="B17" s="57" t="s">
        <v>1070</v>
      </c>
      <c r="C17" s="58">
        <f>VLOOKUP($A17,AF!$B:$I,4,FALSE)</f>
        <v>0</v>
      </c>
      <c r="D17" s="58">
        <f>VLOOKUP($A17,AF!$B:$I,5,FALSE)</f>
        <v>0</v>
      </c>
      <c r="E17" s="58">
        <f>VLOOKUP($A17,AF!$B:$I,6,FALSE)</f>
        <v>0</v>
      </c>
      <c r="F17" s="58">
        <f>VLOOKUP($A17,AF!$B:$I,7,FALSE)</f>
        <v>0</v>
      </c>
      <c r="G17" s="58">
        <f>VLOOKUP($A17,AF!$B:$I,8,FALSE)</f>
        <v>0</v>
      </c>
      <c r="H17" s="58">
        <f>VLOOKUP($A17,EP!$A:$I,4,FALSE)</f>
        <v>0</v>
      </c>
      <c r="I17" s="58">
        <f>VLOOKUP($A17,EP!$A:$I,5,FALSE)</f>
        <v>0</v>
      </c>
      <c r="J17" s="58">
        <f>VLOOKUP($A17,EP!$A:$I,6,FALSE)</f>
        <v>0</v>
      </c>
      <c r="K17" s="58">
        <f>VLOOKUP($A17,EP!$A:$I,7,FALSE)</f>
        <v>0</v>
      </c>
      <c r="L17" s="58">
        <f>VLOOKUP($A17,EP!$A:$I,8,FALSE)</f>
        <v>0</v>
      </c>
      <c r="M17" s="58">
        <f>VLOOKUP($A17,EP!$A:$I,9,FALSE)</f>
        <v>0</v>
      </c>
      <c r="O17" s="36"/>
    </row>
    <row r="18" spans="1:15" ht="14.45" customHeight="1" x14ac:dyDescent="0.25">
      <c r="B18" s="9" t="s">
        <v>177</v>
      </c>
      <c r="C18" s="10">
        <f>SUM(C5:C11)-SUM(C12:C17)</f>
        <v>0</v>
      </c>
      <c r="D18" s="10">
        <f t="shared" ref="D18:L18" si="0">SUM(D5:D11)-SUM(D12:D17)</f>
        <v>0</v>
      </c>
      <c r="E18" s="10">
        <f t="shared" si="0"/>
        <v>0</v>
      </c>
      <c r="F18" s="10">
        <f t="shared" si="0"/>
        <v>0</v>
      </c>
      <c r="G18" s="10">
        <f t="shared" si="0"/>
        <v>0</v>
      </c>
      <c r="H18" s="62">
        <f t="shared" si="0"/>
        <v>0</v>
      </c>
      <c r="I18" s="62">
        <f t="shared" si="0"/>
        <v>0</v>
      </c>
      <c r="J18" s="62">
        <f t="shared" si="0"/>
        <v>0</v>
      </c>
      <c r="K18" s="62">
        <f t="shared" si="0"/>
        <v>0</v>
      </c>
      <c r="L18" s="62">
        <f t="shared" si="0"/>
        <v>0</v>
      </c>
      <c r="M18" s="62">
        <f t="shared" ref="M18" si="1">SUM(M5:M11)-SUM(M12:M17)</f>
        <v>0</v>
      </c>
      <c r="O18" s="36"/>
    </row>
    <row r="19" spans="1:15" ht="14.45" customHeight="1" x14ac:dyDescent="0.25">
      <c r="A19">
        <v>44</v>
      </c>
      <c r="B19" s="4" t="s">
        <v>175</v>
      </c>
      <c r="C19" s="58">
        <f>VLOOKUP($A19,AF!$B:$I,4,FALSE)</f>
        <v>0</v>
      </c>
      <c r="D19" s="58">
        <f>VLOOKUP($A19,AF!$B:$I,5,FALSE)</f>
        <v>0</v>
      </c>
      <c r="E19" s="58">
        <f>VLOOKUP($A19,AF!$B:$I,6,FALSE)</f>
        <v>0</v>
      </c>
      <c r="F19" s="58">
        <f>VLOOKUP($A19,AF!$B:$I,7,FALSE)</f>
        <v>0</v>
      </c>
      <c r="G19" s="58">
        <f>VLOOKUP($A19,AF!$B:$I,8,FALSE)</f>
        <v>0</v>
      </c>
      <c r="H19" s="58">
        <f>VLOOKUP($A19,EP!$A:$I,4,FALSE)+EP!D86</f>
        <v>0</v>
      </c>
      <c r="I19" s="58">
        <f>VLOOKUP($A19,EP!$A:$I,5,FALSE)+EP!E86</f>
        <v>0</v>
      </c>
      <c r="J19" s="58">
        <f>VLOOKUP($A19,EP!$A:$I,6,FALSE)+EP!F86</f>
        <v>0</v>
      </c>
      <c r="K19" s="58">
        <f>VLOOKUP($A19,EP!$A:$I,7,FALSE)+EP!G86</f>
        <v>0</v>
      </c>
      <c r="L19" s="58">
        <f>VLOOKUP($A19,EP!$A:$I,8,FALSE)+EP!H86</f>
        <v>0</v>
      </c>
      <c r="M19" s="58">
        <f>VLOOKUP($A19,EP!$A:$I,9,FALSE)+EP!I86</f>
        <v>0</v>
      </c>
      <c r="O19" s="36"/>
    </row>
    <row r="20" spans="1:15" ht="14.45" customHeight="1" x14ac:dyDescent="0.25">
      <c r="A20">
        <v>34</v>
      </c>
      <c r="B20" s="4" t="s">
        <v>171</v>
      </c>
      <c r="C20" s="58">
        <f>VLOOKUP($A20,AF!$B:$I,4,FALSE)</f>
        <v>0</v>
      </c>
      <c r="D20" s="58">
        <f>VLOOKUP($A20,AF!$B:$I,5,FALSE)</f>
        <v>0</v>
      </c>
      <c r="E20" s="58">
        <f>VLOOKUP($A20,AF!$B:$I,6,FALSE)</f>
        <v>0</v>
      </c>
      <c r="F20" s="58">
        <f>VLOOKUP($A20,AF!$B:$I,7,FALSE)</f>
        <v>0</v>
      </c>
      <c r="G20" s="58">
        <f>VLOOKUP($A20,AF!$B:$I,8,FALSE)</f>
        <v>0</v>
      </c>
      <c r="H20" s="58">
        <f>VLOOKUP($A20,EP!$A:$I,4,FALSE)+EP!D122</f>
        <v>0</v>
      </c>
      <c r="I20" s="58">
        <f>VLOOKUP($A20,EP!$A:$I,5,FALSE)+EP!E122</f>
        <v>0</v>
      </c>
      <c r="J20" s="58">
        <f>VLOOKUP($A20,EP!$A:$I,6,FALSE)+EP!F122</f>
        <v>0</v>
      </c>
      <c r="K20" s="58">
        <f>VLOOKUP($A20,EP!$A:$I,7,FALSE)+EP!G122</f>
        <v>0</v>
      </c>
      <c r="L20" s="58">
        <f>VLOOKUP($A20,EP!$A:$I,8,FALSE)+EP!H122</f>
        <v>0</v>
      </c>
      <c r="M20" s="58">
        <f>VLOOKUP($A20,EP!$A:$I,9,FALSE)+EP!I122</f>
        <v>0</v>
      </c>
      <c r="O20" s="36"/>
    </row>
    <row r="21" spans="1:15" ht="14.45" customHeight="1" x14ac:dyDescent="0.25">
      <c r="B21" s="179" t="s">
        <v>178</v>
      </c>
      <c r="C21" s="180">
        <f>C19-C20</f>
        <v>0</v>
      </c>
      <c r="D21" s="180">
        <f t="shared" ref="D21:L21" si="2">D19-D20</f>
        <v>0</v>
      </c>
      <c r="E21" s="180">
        <f t="shared" si="2"/>
        <v>0</v>
      </c>
      <c r="F21" s="180">
        <f t="shared" si="2"/>
        <v>0</v>
      </c>
      <c r="G21" s="180">
        <f t="shared" si="2"/>
        <v>0</v>
      </c>
      <c r="H21" s="217">
        <f t="shared" si="2"/>
        <v>0</v>
      </c>
      <c r="I21" s="217">
        <f t="shared" si="2"/>
        <v>0</v>
      </c>
      <c r="J21" s="217">
        <f t="shared" si="2"/>
        <v>0</v>
      </c>
      <c r="K21" s="217">
        <f t="shared" si="2"/>
        <v>0</v>
      </c>
      <c r="L21" s="217">
        <f t="shared" si="2"/>
        <v>0</v>
      </c>
      <c r="M21" s="217">
        <f t="shared" ref="M21" si="3">M19-M20</f>
        <v>0</v>
      </c>
      <c r="O21" s="36"/>
    </row>
    <row r="22" spans="1:15" ht="14.45" hidden="1" customHeight="1" outlineLevel="1" x14ac:dyDescent="0.3">
      <c r="B22" s="46" t="s">
        <v>1017</v>
      </c>
      <c r="C22" s="58">
        <f>SUM(C5:C11)+C19</f>
        <v>0</v>
      </c>
      <c r="D22" s="58">
        <f t="shared" ref="D22:M22" si="4">SUM(D5:D11)+D19</f>
        <v>0</v>
      </c>
      <c r="E22" s="58">
        <f t="shared" si="4"/>
        <v>0</v>
      </c>
      <c r="F22" s="58">
        <f t="shared" si="4"/>
        <v>0</v>
      </c>
      <c r="G22" s="58">
        <f t="shared" si="4"/>
        <v>0</v>
      </c>
      <c r="H22" s="58">
        <f t="shared" si="4"/>
        <v>0</v>
      </c>
      <c r="I22" s="58">
        <f t="shared" si="4"/>
        <v>0</v>
      </c>
      <c r="J22" s="58">
        <f t="shared" si="4"/>
        <v>0</v>
      </c>
      <c r="K22" s="58">
        <f t="shared" si="4"/>
        <v>0</v>
      </c>
      <c r="L22" s="58">
        <f t="shared" si="4"/>
        <v>0</v>
      </c>
      <c r="M22" s="58">
        <f t="shared" si="4"/>
        <v>0</v>
      </c>
      <c r="O22" s="36"/>
    </row>
    <row r="23" spans="1:15" ht="14.45" hidden="1" customHeight="1" outlineLevel="1" x14ac:dyDescent="0.3">
      <c r="B23" s="46" t="s">
        <v>1018</v>
      </c>
      <c r="C23" s="58">
        <f>SUM(C12:C17)+C20</f>
        <v>0</v>
      </c>
      <c r="D23" s="58">
        <f t="shared" ref="D23:M23" si="5">SUM(D12:D17)+D20</f>
        <v>0</v>
      </c>
      <c r="E23" s="58">
        <f t="shared" si="5"/>
        <v>0</v>
      </c>
      <c r="F23" s="58">
        <f t="shared" si="5"/>
        <v>0</v>
      </c>
      <c r="G23" s="58">
        <f t="shared" si="5"/>
        <v>0</v>
      </c>
      <c r="H23" s="58">
        <f t="shared" si="5"/>
        <v>0</v>
      </c>
      <c r="I23" s="58">
        <f t="shared" si="5"/>
        <v>0</v>
      </c>
      <c r="J23" s="58">
        <f t="shared" si="5"/>
        <v>0</v>
      </c>
      <c r="K23" s="58">
        <f t="shared" si="5"/>
        <v>0</v>
      </c>
      <c r="L23" s="58">
        <f t="shared" si="5"/>
        <v>0</v>
      </c>
      <c r="M23" s="58">
        <f t="shared" si="5"/>
        <v>0</v>
      </c>
      <c r="O23" s="36"/>
    </row>
    <row r="24" spans="1:15" ht="14.45" customHeight="1" collapsed="1" x14ac:dyDescent="0.25">
      <c r="B24" s="9" t="s">
        <v>181</v>
      </c>
      <c r="C24" s="10">
        <f>C18+C21</f>
        <v>0</v>
      </c>
      <c r="D24" s="10">
        <f t="shared" ref="D24:L24" si="6">D18+D21</f>
        <v>0</v>
      </c>
      <c r="E24" s="10">
        <f t="shared" si="6"/>
        <v>0</v>
      </c>
      <c r="F24" s="10">
        <f t="shared" si="6"/>
        <v>0</v>
      </c>
      <c r="G24" s="10">
        <f t="shared" si="6"/>
        <v>0</v>
      </c>
      <c r="H24" s="62">
        <f t="shared" si="6"/>
        <v>0</v>
      </c>
      <c r="I24" s="62">
        <f t="shared" si="6"/>
        <v>0</v>
      </c>
      <c r="J24" s="62">
        <f t="shared" si="6"/>
        <v>0</v>
      </c>
      <c r="K24" s="62">
        <f t="shared" si="6"/>
        <v>0</v>
      </c>
      <c r="L24" s="62">
        <f t="shared" si="6"/>
        <v>0</v>
      </c>
      <c r="M24" s="62">
        <f t="shared" ref="M24" si="7">M18+M21</f>
        <v>0</v>
      </c>
      <c r="O24" s="36"/>
    </row>
    <row r="25" spans="1:15" ht="14.45" customHeight="1" x14ac:dyDescent="0.25">
      <c r="A25">
        <v>48</v>
      </c>
      <c r="B25" s="4" t="s">
        <v>176</v>
      </c>
      <c r="C25" s="58">
        <f>VLOOKUP($A25,AF!$B:$I,4,FALSE)</f>
        <v>0</v>
      </c>
      <c r="D25" s="58">
        <f>VLOOKUP($A25,AF!$B:$I,5,FALSE)</f>
        <v>0</v>
      </c>
      <c r="E25" s="58">
        <f>VLOOKUP($A25,AF!$B:$I,6,FALSE)</f>
        <v>0</v>
      </c>
      <c r="F25" s="58">
        <f>VLOOKUP($A25,AF!$B:$I,7,FALSE)</f>
        <v>0</v>
      </c>
      <c r="G25" s="58">
        <f>VLOOKUP($A25,AF!$B:$I,8,FALSE)</f>
        <v>0</v>
      </c>
      <c r="H25" s="58">
        <f>VLOOKUP($A25,EP!$A:$I,4,FALSE)</f>
        <v>0</v>
      </c>
      <c r="I25" s="58">
        <f>VLOOKUP($A25,EP!$A:$I,5,FALSE)</f>
        <v>0</v>
      </c>
      <c r="J25" s="58">
        <f>VLOOKUP($A25,EP!$A:$I,6,FALSE)</f>
        <v>0</v>
      </c>
      <c r="K25" s="58">
        <f>VLOOKUP($A25,EP!$A:$I,7,FALSE)</f>
        <v>0</v>
      </c>
      <c r="L25" s="58">
        <f>VLOOKUP($A25,EP!$A:$I,8,FALSE)</f>
        <v>0</v>
      </c>
      <c r="M25" s="58">
        <f>VLOOKUP($A25,EP!$A:$I,9,FALSE)</f>
        <v>0</v>
      </c>
      <c r="O25" s="36"/>
    </row>
    <row r="26" spans="1:15" ht="14.45" customHeight="1" x14ac:dyDescent="0.25">
      <c r="A26">
        <v>38</v>
      </c>
      <c r="B26" s="4" t="s">
        <v>174</v>
      </c>
      <c r="C26" s="58">
        <f>VLOOKUP($A26,AF!$B:$I,4,FALSE)</f>
        <v>0</v>
      </c>
      <c r="D26" s="58">
        <f>VLOOKUP($A26,AF!$B:$I,5,FALSE)</f>
        <v>0</v>
      </c>
      <c r="E26" s="58">
        <f>VLOOKUP($A26,AF!$B:$I,6,FALSE)</f>
        <v>0</v>
      </c>
      <c r="F26" s="58">
        <f>VLOOKUP($A26,AF!$B:$I,7,FALSE)</f>
        <v>0</v>
      </c>
      <c r="G26" s="58">
        <f>VLOOKUP($A26,AF!$B:$I,8,FALSE)</f>
        <v>0</v>
      </c>
      <c r="H26" s="58">
        <f>VLOOKUP($A26,EP!$A:$I,4,FALSE)</f>
        <v>0</v>
      </c>
      <c r="I26" s="58">
        <f>VLOOKUP($A26,EP!$A:$I,5,FALSE)</f>
        <v>0</v>
      </c>
      <c r="J26" s="58">
        <f>VLOOKUP($A26,EP!$A:$I,6,FALSE)</f>
        <v>0</v>
      </c>
      <c r="K26" s="58">
        <f>VLOOKUP($A26,EP!$A:$I,7,FALSE)</f>
        <v>0</v>
      </c>
      <c r="L26" s="58">
        <f>VLOOKUP($A26,EP!$A:$I,8,FALSE)</f>
        <v>0</v>
      </c>
      <c r="M26" s="58">
        <f>VLOOKUP($A26,EP!$A:$I,9,FALSE)</f>
        <v>0</v>
      </c>
      <c r="O26" s="36"/>
    </row>
    <row r="27" spans="1:15" ht="14.45" customHeight="1" x14ac:dyDescent="0.25">
      <c r="B27" s="179" t="s">
        <v>179</v>
      </c>
      <c r="C27" s="180">
        <f>C25-C26</f>
        <v>0</v>
      </c>
      <c r="D27" s="180">
        <f t="shared" ref="D27:G27" si="8">D25-D26</f>
        <v>0</v>
      </c>
      <c r="E27" s="180">
        <f t="shared" si="8"/>
        <v>0</v>
      </c>
      <c r="F27" s="180">
        <f t="shared" si="8"/>
        <v>0</v>
      </c>
      <c r="G27" s="180">
        <f t="shared" si="8"/>
        <v>0</v>
      </c>
      <c r="H27" s="217">
        <f>H25-H26</f>
        <v>0</v>
      </c>
      <c r="I27" s="217">
        <f t="shared" ref="I27:L27" si="9">I25-I26</f>
        <v>0</v>
      </c>
      <c r="J27" s="217">
        <f t="shared" si="9"/>
        <v>0</v>
      </c>
      <c r="K27" s="217">
        <f t="shared" si="9"/>
        <v>0</v>
      </c>
      <c r="L27" s="217">
        <f t="shared" si="9"/>
        <v>0</v>
      </c>
      <c r="M27" s="217">
        <f t="shared" ref="M27" si="10">M25-M26</f>
        <v>0</v>
      </c>
      <c r="O27" s="36"/>
    </row>
    <row r="28" spans="1:15" ht="14.45" customHeight="1" x14ac:dyDescent="0.25">
      <c r="B28" s="9" t="s">
        <v>180</v>
      </c>
      <c r="C28" s="10">
        <f t="shared" ref="C28:M28" si="11">C24+C27</f>
        <v>0</v>
      </c>
      <c r="D28" s="10">
        <f t="shared" si="11"/>
        <v>0</v>
      </c>
      <c r="E28" s="10">
        <f t="shared" si="11"/>
        <v>0</v>
      </c>
      <c r="F28" s="10">
        <f t="shared" si="11"/>
        <v>0</v>
      </c>
      <c r="G28" s="10">
        <f t="shared" si="11"/>
        <v>0</v>
      </c>
      <c r="H28" s="62">
        <f t="shared" si="11"/>
        <v>0</v>
      </c>
      <c r="I28" s="62">
        <f t="shared" si="11"/>
        <v>0</v>
      </c>
      <c r="J28" s="62">
        <f t="shared" si="11"/>
        <v>0</v>
      </c>
      <c r="K28" s="62">
        <f t="shared" si="11"/>
        <v>0</v>
      </c>
      <c r="L28" s="62">
        <f t="shared" si="11"/>
        <v>0</v>
      </c>
      <c r="M28" s="62">
        <f t="shared" si="11"/>
        <v>0</v>
      </c>
      <c r="O28" s="36"/>
    </row>
    <row r="29" spans="1:15" ht="14.45" customHeight="1" x14ac:dyDescent="0.25">
      <c r="A29">
        <v>45</v>
      </c>
      <c r="B29" s="57" t="s">
        <v>1</v>
      </c>
      <c r="C29" s="58">
        <f>VLOOKUP($A29,AF!$B:$I,4,FALSE)</f>
        <v>0</v>
      </c>
      <c r="D29" s="58">
        <f>VLOOKUP($A29,AF!$B:$I,5,FALSE)</f>
        <v>0</v>
      </c>
      <c r="E29" s="58">
        <f>VLOOKUP($A29,AF!$B:$I,6,FALSE)</f>
        <v>0</v>
      </c>
      <c r="F29" s="58">
        <f>VLOOKUP($A29,AF!$B:$I,7,FALSE)</f>
        <v>0</v>
      </c>
      <c r="G29" s="58">
        <f>VLOOKUP($A29,AF!$B:$I,8,FALSE)</f>
        <v>0</v>
      </c>
      <c r="H29" s="58">
        <f>VLOOKUP($A29,EP!$A:$I,4,FALSE)</f>
        <v>0</v>
      </c>
      <c r="I29" s="58">
        <f>VLOOKUP($A29,EP!$A:$I,5,FALSE)</f>
        <v>0</v>
      </c>
      <c r="J29" s="58">
        <f>VLOOKUP($A29,EP!$A:$I,6,FALSE)</f>
        <v>0</v>
      </c>
      <c r="K29" s="58">
        <f>VLOOKUP($A29,EP!$A:$I,7,FALSE)</f>
        <v>0</v>
      </c>
      <c r="L29" s="58">
        <f>VLOOKUP($A29,EP!$A:$I,8,FALSE)</f>
        <v>0</v>
      </c>
      <c r="M29" s="58">
        <f>VLOOKUP($A29,EP!$A:$I,9,FALSE)</f>
        <v>0</v>
      </c>
      <c r="O29" s="36"/>
    </row>
    <row r="30" spans="1:15" ht="14.45" customHeight="1" x14ac:dyDescent="0.25">
      <c r="A30">
        <v>48</v>
      </c>
      <c r="B30" s="57" t="s">
        <v>176</v>
      </c>
      <c r="C30" s="58">
        <f>VLOOKUP($A30,AF!$B:$I,4,FALSE)</f>
        <v>0</v>
      </c>
      <c r="D30" s="58">
        <f>VLOOKUP($A30,AF!$B:$I,5,FALSE)</f>
        <v>0</v>
      </c>
      <c r="E30" s="58">
        <f>VLOOKUP($A30,AF!$B:$I,6,FALSE)</f>
        <v>0</v>
      </c>
      <c r="F30" s="58">
        <f>VLOOKUP($A30,AF!$B:$I,7,FALSE)</f>
        <v>0</v>
      </c>
      <c r="G30" s="58">
        <f>VLOOKUP($A30,AF!$B:$I,8,FALSE)</f>
        <v>0</v>
      </c>
      <c r="H30" s="58">
        <f>VLOOKUP($A30,EP!$A:$I,4,FALSE)</f>
        <v>0</v>
      </c>
      <c r="I30" s="58">
        <f>VLOOKUP($A30,EP!$A:$I,5,FALSE)</f>
        <v>0</v>
      </c>
      <c r="J30" s="58">
        <f>VLOOKUP($A30,EP!$A:$I,6,FALSE)</f>
        <v>0</v>
      </c>
      <c r="K30" s="58">
        <f>VLOOKUP($A30,EP!$A:$I,7,FALSE)</f>
        <v>0</v>
      </c>
      <c r="L30" s="58">
        <f>VLOOKUP($A30,EP!$A:$I,8,FALSE)</f>
        <v>0</v>
      </c>
      <c r="M30" s="58">
        <f>VLOOKUP($A30,EP!$A:$I,9,FALSE)</f>
        <v>0</v>
      </c>
      <c r="O30" s="36"/>
    </row>
    <row r="31" spans="1:15" ht="14.45" customHeight="1" x14ac:dyDescent="0.25">
      <c r="A31">
        <v>33</v>
      </c>
      <c r="B31" s="4" t="s">
        <v>1022</v>
      </c>
      <c r="C31" s="58">
        <f>VLOOKUP($A31,AF!$B:$I,4,FALSE)</f>
        <v>0</v>
      </c>
      <c r="D31" s="58">
        <f>VLOOKUP($A31,AF!$B:$I,5,FALSE)</f>
        <v>0</v>
      </c>
      <c r="E31" s="58">
        <f>VLOOKUP($A31,AF!$B:$I,6,FALSE)</f>
        <v>0</v>
      </c>
      <c r="F31" s="58">
        <f>VLOOKUP($A31,AF!$B:$I,7,FALSE)</f>
        <v>0</v>
      </c>
      <c r="G31" s="58">
        <f>VLOOKUP($A31,AF!$B:$I,8,FALSE)</f>
        <v>0</v>
      </c>
      <c r="H31" s="58">
        <f>VLOOKUP($A31,EP!$A$106:$I$106,4,FALSE)</f>
        <v>0</v>
      </c>
      <c r="I31" s="58">
        <f>VLOOKUP($A31,EP!$A$106:$I$106,5,FALSE)</f>
        <v>0</v>
      </c>
      <c r="J31" s="58">
        <f>VLOOKUP($A31,EP!$A$106:$I$106,6,FALSE)</f>
        <v>0</v>
      </c>
      <c r="K31" s="58">
        <f>VLOOKUP($A31,EP!$A$106:$I$106,7,FALSE)</f>
        <v>0</v>
      </c>
      <c r="L31" s="58">
        <f>VLOOKUP($A31,EP!$A$106:$I$106,8,FALSE)</f>
        <v>0</v>
      </c>
      <c r="M31" s="58">
        <f>VLOOKUP($A31,EP!$A$106:$I$106,9,FALSE)</f>
        <v>0</v>
      </c>
      <c r="O31" s="36"/>
    </row>
    <row r="32" spans="1:15" ht="14.45" customHeight="1" x14ac:dyDescent="0.25">
      <c r="A32">
        <v>3180</v>
      </c>
      <c r="B32" s="57" t="s">
        <v>312</v>
      </c>
      <c r="C32" s="58">
        <f>VLOOKUP($A32,AF!$B:$I,4,FALSE)</f>
        <v>0</v>
      </c>
      <c r="D32" s="58">
        <f>VLOOKUP($A32,AF!$B:$I,5,FALSE)</f>
        <v>0</v>
      </c>
      <c r="E32" s="58">
        <f>VLOOKUP($A32,AF!$B:$I,6,FALSE)</f>
        <v>0</v>
      </c>
      <c r="F32" s="58">
        <f>VLOOKUP($A32,AF!$B:$I,7,FALSE)</f>
        <v>0</v>
      </c>
      <c r="G32" s="58">
        <f>VLOOKUP($A32,AF!$B:$I,8,FALSE)</f>
        <v>0</v>
      </c>
      <c r="H32" s="218"/>
      <c r="I32" s="218"/>
      <c r="J32" s="218"/>
      <c r="K32" s="218"/>
      <c r="L32" s="218"/>
      <c r="M32" s="218"/>
      <c r="O32" s="36"/>
    </row>
    <row r="33" spans="1:24" ht="14.45" customHeight="1" x14ac:dyDescent="0.25">
      <c r="A33">
        <v>366</v>
      </c>
      <c r="B33" s="57" t="s">
        <v>237</v>
      </c>
      <c r="C33" s="58">
        <f>VLOOKUP($A33,AF!$B:$I,4,FALSE)</f>
        <v>0</v>
      </c>
      <c r="D33" s="58">
        <f>VLOOKUP($A33,AF!$B:$I,5,FALSE)</f>
        <v>0</v>
      </c>
      <c r="E33" s="58">
        <f>VLOOKUP($A33,AF!$B:$I,6,FALSE)</f>
        <v>0</v>
      </c>
      <c r="F33" s="58">
        <f>VLOOKUP($A33,AF!$B:$I,7,FALSE)</f>
        <v>0</v>
      </c>
      <c r="G33" s="58">
        <f>VLOOKUP($A33,AF!$B:$I,8,FALSE)</f>
        <v>0</v>
      </c>
      <c r="H33" s="218"/>
      <c r="I33" s="218"/>
      <c r="J33" s="218"/>
      <c r="K33" s="218"/>
      <c r="L33" s="218"/>
      <c r="M33" s="218"/>
      <c r="O33" s="36"/>
    </row>
    <row r="34" spans="1:24" ht="14.45" customHeight="1" x14ac:dyDescent="0.25">
      <c r="A34">
        <v>35</v>
      </c>
      <c r="B34" s="57" t="s">
        <v>170</v>
      </c>
      <c r="C34" s="58">
        <f>VLOOKUP($A34,AF!$B:$I,4,FALSE)</f>
        <v>0</v>
      </c>
      <c r="D34" s="58">
        <f>VLOOKUP($A34,AF!$B:$I,5,FALSE)</f>
        <v>0</v>
      </c>
      <c r="E34" s="58">
        <f>VLOOKUP($A34,AF!$B:$I,6,FALSE)</f>
        <v>0</v>
      </c>
      <c r="F34" s="58">
        <f>VLOOKUP($A34,AF!$B:$I,7,FALSE)</f>
        <v>0</v>
      </c>
      <c r="G34" s="58">
        <f>VLOOKUP($A34,AF!$B:$I,8,FALSE)</f>
        <v>0</v>
      </c>
      <c r="H34" s="58">
        <f>VLOOKUP($A34,EP!$A:$I,4,FALSE)</f>
        <v>0</v>
      </c>
      <c r="I34" s="58">
        <f>VLOOKUP($A34,EP!$A:$I,5,FALSE)</f>
        <v>0</v>
      </c>
      <c r="J34" s="58">
        <f>VLOOKUP($A34,EP!$A:$I,6,FALSE)</f>
        <v>0</v>
      </c>
      <c r="K34" s="58">
        <f>VLOOKUP($A34,EP!$A:$I,7,FALSE)</f>
        <v>0</v>
      </c>
      <c r="L34" s="58">
        <f>VLOOKUP($A34,EP!$A:$I,8,FALSE)</f>
        <v>0</v>
      </c>
      <c r="M34" s="58">
        <f>VLOOKUP($A34,EP!$A:$I,9,FALSE)</f>
        <v>0</v>
      </c>
      <c r="O34" s="36"/>
    </row>
    <row r="35" spans="1:24" ht="14.45" customHeight="1" x14ac:dyDescent="0.25">
      <c r="A35">
        <v>38</v>
      </c>
      <c r="B35" s="57" t="s">
        <v>174</v>
      </c>
      <c r="C35" s="58">
        <f>VLOOKUP($A35,AF!$B:$I,4,FALSE)</f>
        <v>0</v>
      </c>
      <c r="D35" s="58">
        <f>VLOOKUP($A35,AF!$B:$I,5,FALSE)</f>
        <v>0</v>
      </c>
      <c r="E35" s="58">
        <f>VLOOKUP($A35,AF!$B:$I,6,FALSE)</f>
        <v>0</v>
      </c>
      <c r="F35" s="58">
        <f>VLOOKUP($A35,AF!$B:$I,7,FALSE)</f>
        <v>0</v>
      </c>
      <c r="G35" s="58">
        <f>VLOOKUP($A35,AF!$B:$I,8,FALSE)</f>
        <v>0</v>
      </c>
      <c r="H35" s="58">
        <f>VLOOKUP($A35,EP!$A:$I,4,FALSE)</f>
        <v>0</v>
      </c>
      <c r="I35" s="58">
        <f>VLOOKUP($A35,EP!$A:$I,5,FALSE)</f>
        <v>0</v>
      </c>
      <c r="J35" s="58">
        <f>VLOOKUP($A35,EP!$A:$I,6,FALSE)</f>
        <v>0</v>
      </c>
      <c r="K35" s="58">
        <f>VLOOKUP($A35,EP!$A:$I,7,FALSE)</f>
        <v>0</v>
      </c>
      <c r="L35" s="58">
        <f>VLOOKUP($A35,EP!$A:$I,8,FALSE)</f>
        <v>0</v>
      </c>
      <c r="M35" s="58">
        <f>VLOOKUP($A35,EP!$A:$I,9,FALSE)</f>
        <v>0</v>
      </c>
      <c r="O35" s="36"/>
    </row>
    <row r="36" spans="1:24" ht="15.6" customHeight="1" x14ac:dyDescent="0.25">
      <c r="B36" s="59" t="s">
        <v>79</v>
      </c>
      <c r="C36" s="60">
        <f>C28+SUM(C31:C35)-SUM(C29:C30)</f>
        <v>0</v>
      </c>
      <c r="D36" s="60">
        <f t="shared" ref="D36:M36" si="12">D28+SUM(D31:D35)-SUM(D29:D30)</f>
        <v>0</v>
      </c>
      <c r="E36" s="60">
        <f t="shared" si="12"/>
        <v>0</v>
      </c>
      <c r="F36" s="60">
        <f t="shared" si="12"/>
        <v>0</v>
      </c>
      <c r="G36" s="60">
        <f t="shared" si="12"/>
        <v>0</v>
      </c>
      <c r="H36" s="63">
        <f t="shared" si="12"/>
        <v>0</v>
      </c>
      <c r="I36" s="63">
        <f t="shared" si="12"/>
        <v>0</v>
      </c>
      <c r="J36" s="63">
        <f t="shared" si="12"/>
        <v>0</v>
      </c>
      <c r="K36" s="63">
        <f t="shared" si="12"/>
        <v>0</v>
      </c>
      <c r="L36" s="63">
        <f t="shared" si="12"/>
        <v>0</v>
      </c>
      <c r="M36" s="63">
        <f t="shared" si="12"/>
        <v>0</v>
      </c>
      <c r="O36" s="2"/>
      <c r="P36" s="2"/>
      <c r="Q36" s="2"/>
      <c r="R36" s="2"/>
      <c r="S36" s="2"/>
      <c r="T36" s="2"/>
      <c r="U36" s="2"/>
      <c r="V36" s="2"/>
      <c r="W36" s="2"/>
      <c r="X36" s="2"/>
    </row>
    <row r="37" spans="1:24" ht="14.45" customHeight="1" x14ac:dyDescent="0.25">
      <c r="B37" s="57" t="s">
        <v>45</v>
      </c>
      <c r="C37" s="58">
        <f>VLOOKUP(6,AF!$B:$I,4,FALSE)-VLOOKUP(5,AF!$B:$I,4,FALSE)</f>
        <v>0</v>
      </c>
      <c r="D37" s="58">
        <f>VLOOKUP(6,AF!$B:$I,5,FALSE)-VLOOKUP(5,AF!$B:$I,5,FALSE)</f>
        <v>0</v>
      </c>
      <c r="E37" s="58">
        <f>VLOOKUP(6,AF!$B:$I,6,FALSE)-VLOOKUP(5,AF!$B:$I,6,FALSE)</f>
        <v>0</v>
      </c>
      <c r="F37" s="58">
        <f>VLOOKUP(6,AF!$B:$I,7,FALSE)-VLOOKUP(5,AF!$B:$I,7,FALSE)</f>
        <v>0</v>
      </c>
      <c r="G37" s="58">
        <f>VLOOKUP(6,AF!$B:$I,8,FALSE)-VLOOKUP(5,AF!$B:$I,8,FALSE)</f>
        <v>0</v>
      </c>
      <c r="H37" s="58">
        <f>VLOOKUP($B37,EP!$B:$I,3,FALSE)</f>
        <v>0</v>
      </c>
      <c r="I37" s="58">
        <f>VLOOKUP($B37,EP!$B:$I,4,FALSE)</f>
        <v>0</v>
      </c>
      <c r="J37" s="58">
        <f>VLOOKUP($B37,EP!$B:$I,5,FALSE)</f>
        <v>0</v>
      </c>
      <c r="K37" s="58">
        <f>VLOOKUP($B37,EP!$B:$I,6,FALSE)</f>
        <v>0</v>
      </c>
      <c r="L37" s="58">
        <f>VLOOKUP($B37,EP!$B:$I,7,FALSE)</f>
        <v>0</v>
      </c>
      <c r="M37" s="58">
        <f>VLOOKUP($B37,EP!$B:$I,8,FALSE)</f>
        <v>0</v>
      </c>
    </row>
    <row r="38" spans="1:24" ht="15.6" customHeight="1" x14ac:dyDescent="0.25">
      <c r="B38" s="59" t="s">
        <v>54</v>
      </c>
      <c r="C38" s="60">
        <f>+AF!E51</f>
        <v>0</v>
      </c>
      <c r="D38" s="60">
        <f>+AF!F51</f>
        <v>0</v>
      </c>
      <c r="E38" s="60">
        <f>+AF!G51</f>
        <v>0</v>
      </c>
      <c r="F38" s="60">
        <f>+AF!H51</f>
        <v>0</v>
      </c>
      <c r="G38" s="60">
        <f>+AF!I51</f>
        <v>0</v>
      </c>
      <c r="H38" s="63">
        <f>+H36-H37</f>
        <v>0</v>
      </c>
      <c r="I38" s="63">
        <f t="shared" ref="I38:M38" si="13">+I36-I37</f>
        <v>0</v>
      </c>
      <c r="J38" s="63">
        <f t="shared" si="13"/>
        <v>0</v>
      </c>
      <c r="K38" s="63">
        <f t="shared" si="13"/>
        <v>0</v>
      </c>
      <c r="L38" s="63">
        <f t="shared" si="13"/>
        <v>0</v>
      </c>
      <c r="M38" s="63">
        <f t="shared" si="13"/>
        <v>0</v>
      </c>
    </row>
    <row r="39" spans="1:24" ht="4.3499999999999996" customHeight="1" x14ac:dyDescent="0.25">
      <c r="B39" s="36"/>
      <c r="C39" s="145"/>
      <c r="D39" s="145"/>
      <c r="E39" s="145"/>
      <c r="F39" s="145"/>
      <c r="G39" s="145"/>
      <c r="H39" s="36"/>
      <c r="I39" s="36"/>
      <c r="J39" s="36"/>
      <c r="K39" s="36"/>
      <c r="L39" s="36"/>
      <c r="M39" s="36"/>
    </row>
    <row r="40" spans="1:24" ht="15.6" customHeight="1" x14ac:dyDescent="0.25">
      <c r="B40" s="64" t="s">
        <v>77</v>
      </c>
      <c r="C40" s="12">
        <f>+C4</f>
        <v>2020</v>
      </c>
      <c r="D40" s="12">
        <f t="shared" ref="D40:G40" si="14">+D4</f>
        <v>2021</v>
      </c>
      <c r="E40" s="12">
        <f t="shared" si="14"/>
        <v>2022</v>
      </c>
      <c r="F40" s="12">
        <f t="shared" si="14"/>
        <v>2023</v>
      </c>
      <c r="G40" s="12">
        <f t="shared" si="14"/>
        <v>2024</v>
      </c>
      <c r="H40" s="61">
        <f>+H4</f>
        <v>2025</v>
      </c>
      <c r="I40" s="61">
        <f t="shared" ref="I40:M40" si="15">+I4</f>
        <v>2026</v>
      </c>
      <c r="J40" s="61">
        <f t="shared" si="15"/>
        <v>2027</v>
      </c>
      <c r="K40" s="61">
        <f t="shared" si="15"/>
        <v>2028</v>
      </c>
      <c r="L40" s="61">
        <f t="shared" si="15"/>
        <v>2029</v>
      </c>
      <c r="M40" s="61">
        <f t="shared" si="15"/>
        <v>2030</v>
      </c>
    </row>
    <row r="41" spans="1:24" ht="14.45" customHeight="1" x14ac:dyDescent="0.25">
      <c r="B41" s="65" t="s">
        <v>49</v>
      </c>
      <c r="C41" s="66">
        <f>AF!E59</f>
        <v>0</v>
      </c>
      <c r="D41" s="66">
        <f>AF!F59</f>
        <v>0</v>
      </c>
      <c r="E41" s="66">
        <f>AF!G59</f>
        <v>0</v>
      </c>
      <c r="F41" s="66">
        <f>AF!H59</f>
        <v>0</v>
      </c>
      <c r="G41" s="66">
        <f>AF!I59</f>
        <v>0</v>
      </c>
      <c r="H41" s="66">
        <f>EP!D145</f>
        <v>0</v>
      </c>
      <c r="I41" s="66">
        <f>EP!E145</f>
        <v>0</v>
      </c>
      <c r="J41" s="66">
        <f>EP!F145</f>
        <v>0</v>
      </c>
      <c r="K41" s="66">
        <f>EP!G145</f>
        <v>0</v>
      </c>
      <c r="L41" s="66">
        <f>EP!H145</f>
        <v>0</v>
      </c>
      <c r="M41" s="66">
        <f>EP!I145</f>
        <v>0</v>
      </c>
    </row>
    <row r="42" spans="1:24" ht="14.45" customHeight="1" x14ac:dyDescent="0.25">
      <c r="B42" s="57" t="s">
        <v>60</v>
      </c>
      <c r="C42" s="58">
        <f>AF!E105</f>
        <v>0</v>
      </c>
      <c r="D42" s="58">
        <f>AF!F105</f>
        <v>0</v>
      </c>
      <c r="E42" s="58">
        <f>AF!G105</f>
        <v>0</v>
      </c>
      <c r="F42" s="58">
        <f>AF!H105</f>
        <v>0</v>
      </c>
      <c r="G42" s="58">
        <f>AF!I105</f>
        <v>0</v>
      </c>
      <c r="H42" s="58">
        <f>EP!D188</f>
        <v>0</v>
      </c>
      <c r="I42" s="58">
        <f>EP!E188</f>
        <v>0</v>
      </c>
      <c r="J42" s="58">
        <f>EP!F188</f>
        <v>0</v>
      </c>
      <c r="K42" s="58">
        <f>EP!G188</f>
        <v>0</v>
      </c>
      <c r="L42" s="58">
        <f>EP!H188</f>
        <v>0</v>
      </c>
      <c r="M42" s="58">
        <f>EP!I188</f>
        <v>0</v>
      </c>
    </row>
    <row r="43" spans="1:24" ht="14.45" customHeight="1" x14ac:dyDescent="0.25">
      <c r="B43" s="65" t="s">
        <v>37</v>
      </c>
      <c r="C43" s="66">
        <f>AF!E117</f>
        <v>0</v>
      </c>
      <c r="D43" s="66">
        <f>AF!F117</f>
        <v>0</v>
      </c>
      <c r="E43" s="66">
        <f>AF!G117</f>
        <v>0</v>
      </c>
      <c r="F43" s="66">
        <f>AF!H117</f>
        <v>0</v>
      </c>
      <c r="G43" s="66">
        <f>AF!I117</f>
        <v>0</v>
      </c>
      <c r="H43" s="66">
        <f>EP!D194</f>
        <v>0</v>
      </c>
      <c r="I43" s="66">
        <f>EP!E194</f>
        <v>0</v>
      </c>
      <c r="J43" s="66">
        <f>EP!F194</f>
        <v>0</v>
      </c>
      <c r="K43" s="66">
        <f>EP!G194</f>
        <v>0</v>
      </c>
      <c r="L43" s="66">
        <f>EP!H194</f>
        <v>0</v>
      </c>
      <c r="M43" s="66">
        <f>EP!I194</f>
        <v>0</v>
      </c>
    </row>
    <row r="44" spans="1:24" ht="4.5" customHeight="1" x14ac:dyDescent="0.25">
      <c r="B44" s="612"/>
      <c r="C44" s="612"/>
      <c r="D44" s="612"/>
      <c r="E44" s="612"/>
      <c r="F44" s="612"/>
      <c r="G44" s="612"/>
      <c r="H44" s="146"/>
      <c r="I44" s="146"/>
      <c r="J44" s="146"/>
      <c r="K44" s="146"/>
      <c r="L44" s="146"/>
      <c r="M44" s="146"/>
    </row>
    <row r="45" spans="1:24" ht="14.45" customHeight="1" x14ac:dyDescent="0.25">
      <c r="B45" s="57" t="s">
        <v>235</v>
      </c>
      <c r="C45" s="303">
        <f>AF!E61</f>
        <v>0</v>
      </c>
      <c r="D45" s="303">
        <f>AF!F61</f>
        <v>0</v>
      </c>
      <c r="E45" s="303">
        <f>AF!G61</f>
        <v>0</v>
      </c>
      <c r="F45" s="303">
        <f>AF!H61</f>
        <v>0</v>
      </c>
      <c r="G45" s="303">
        <f>AF!I61</f>
        <v>0</v>
      </c>
      <c r="H45" s="303">
        <f>EP!D158</f>
        <v>0</v>
      </c>
      <c r="I45" s="303">
        <f>EP!E158</f>
        <v>0</v>
      </c>
      <c r="J45" s="303">
        <f>EP!F158</f>
        <v>0</v>
      </c>
      <c r="K45" s="303">
        <f>EP!G158</f>
        <v>0</v>
      </c>
      <c r="L45" s="303">
        <f>EP!H158</f>
        <v>0</v>
      </c>
      <c r="M45" s="303">
        <f>EP!I158</f>
        <v>0</v>
      </c>
    </row>
    <row r="46" spans="1:24" ht="14.45" customHeight="1" x14ac:dyDescent="0.25">
      <c r="B46" s="57" t="s">
        <v>27</v>
      </c>
      <c r="C46" s="54">
        <f>AF!E81</f>
        <v>0</v>
      </c>
      <c r="D46" s="54">
        <f>AF!F81</f>
        <v>0</v>
      </c>
      <c r="E46" s="54">
        <f>AF!G81</f>
        <v>0</v>
      </c>
      <c r="F46" s="54">
        <f>AF!H81</f>
        <v>0</v>
      </c>
      <c r="G46" s="54">
        <f>AF!I81</f>
        <v>0</v>
      </c>
      <c r="H46" s="54">
        <f>EP!D176</f>
        <v>0</v>
      </c>
      <c r="I46" s="54">
        <f>EP!E176</f>
        <v>0</v>
      </c>
      <c r="J46" s="54">
        <f>EP!F176</f>
        <v>0</v>
      </c>
      <c r="K46" s="54">
        <f>EP!G176</f>
        <v>0</v>
      </c>
      <c r="L46" s="54">
        <f>EP!H176</f>
        <v>0</v>
      </c>
      <c r="M46" s="54">
        <f>EP!I176</f>
        <v>0</v>
      </c>
    </row>
    <row r="47" spans="1:24" ht="4.5" customHeight="1" thickBot="1" x14ac:dyDescent="0.3">
      <c r="B47" s="36"/>
      <c r="C47" s="36"/>
      <c r="D47" s="36"/>
      <c r="E47" s="36"/>
      <c r="F47" s="36"/>
      <c r="G47" s="36"/>
      <c r="H47" s="36"/>
      <c r="I47" s="36"/>
      <c r="J47" s="36"/>
      <c r="K47" s="36"/>
      <c r="L47" s="36"/>
      <c r="M47" s="36"/>
    </row>
    <row r="48" spans="1:24" ht="15" customHeight="1" thickBot="1" x14ac:dyDescent="0.3">
      <c r="B48" s="80" t="s">
        <v>89</v>
      </c>
      <c r="C48" s="36"/>
      <c r="D48" s="121" t="str">
        <f>C4&amp;-G4</f>
        <v>2020-2024</v>
      </c>
      <c r="E48" s="613">
        <f>'données TBAF'!H18</f>
        <v>0</v>
      </c>
      <c r="F48" s="614"/>
      <c r="G48" s="36"/>
      <c r="H48" s="121" t="str">
        <f>H4&amp;-M4</f>
        <v>2025-2030</v>
      </c>
      <c r="I48" s="613">
        <f>IF(AVERAGE(H36:M36)&lt;=0,0,AVERAGE(H36:M36)*30)</f>
        <v>0</v>
      </c>
      <c r="J48" s="614"/>
      <c r="K48" s="36"/>
      <c r="L48" s="36"/>
      <c r="M48" s="36"/>
    </row>
    <row r="49" spans="2:19" x14ac:dyDescent="0.25">
      <c r="B49" s="36"/>
    </row>
    <row r="57" spans="2:19" ht="13.5" customHeight="1" x14ac:dyDescent="0.25">
      <c r="R57" s="56"/>
      <c r="S57" s="56"/>
    </row>
    <row r="58" spans="2:19" ht="13.5" customHeight="1" x14ac:dyDescent="0.25">
      <c r="R58" s="56"/>
      <c r="S58" s="56"/>
    </row>
    <row r="59" spans="2:19" ht="13.5" customHeight="1" x14ac:dyDescent="0.25">
      <c r="R59" s="56"/>
      <c r="S59" s="56"/>
    </row>
    <row r="60" spans="2:19" ht="13.5" customHeight="1" x14ac:dyDescent="0.25">
      <c r="R60" s="56"/>
      <c r="S60" s="56"/>
    </row>
    <row r="61" spans="2:19" ht="13.5" customHeight="1" x14ac:dyDescent="0.25">
      <c r="R61" s="56"/>
      <c r="S61" s="56"/>
    </row>
    <row r="62" spans="2:19" ht="13.5" customHeight="1" x14ac:dyDescent="0.25">
      <c r="R62" s="56"/>
      <c r="S62" s="56"/>
    </row>
  </sheetData>
  <customSheetViews>
    <customSheetView guid="{8FA47B43-BA6D-4089-B9C0-4EA64D53BE1E}" showPageBreaks="1" view="pageLayout">
      <selection activeCell="A10" sqref="A10"/>
      <pageMargins left="0.25" right="0.25" top="0.75" bottom="0.75" header="0.3" footer="0.3"/>
      <pageSetup paperSize="9" orientation="landscape" r:id="rId1"/>
      <headerFooter>
        <oddHeader>&amp;LV1.0&amp;CTableau de bord de l'évaluation prospective&amp;R&amp;D</oddHeader>
        <oddFooter>&amp;L&amp;8Fichier d'analyse réalisé par l'UCV
conseils@ucv.ch&amp;C&amp;G</oddFooter>
      </headerFooter>
    </customSheetView>
  </customSheetViews>
  <mergeCells count="4">
    <mergeCell ref="B44:G44"/>
    <mergeCell ref="E48:F48"/>
    <mergeCell ref="I48:J48"/>
    <mergeCell ref="D1:M1"/>
  </mergeCells>
  <conditionalFormatting sqref="C45:M45">
    <cfRule type="cellIs" dxfId="5" priority="9" operator="lessThan">
      <formula>150%</formula>
    </cfRule>
    <cfRule type="cellIs" dxfId="4" priority="10" operator="greaterThan">
      <formula>150%</formula>
    </cfRule>
  </conditionalFormatting>
  <conditionalFormatting sqref="C46:M46">
    <cfRule type="cellIs" dxfId="3" priority="1" operator="equal">
      <formula>"Impossible"</formula>
    </cfRule>
    <cfRule type="cellIs" dxfId="2" priority="2" operator="lessThan">
      <formula>25</formula>
    </cfRule>
    <cfRule type="cellIs" dxfId="1" priority="3" operator="between">
      <formula>25</formula>
      <formula>30</formula>
    </cfRule>
    <cfRule type="cellIs" dxfId="0" priority="4" operator="greaterThan">
      <formula>30</formula>
    </cfRule>
  </conditionalFormatting>
  <pageMargins left="0.25" right="0.25" top="0.75" bottom="0.75" header="0.3" footer="0.3"/>
  <pageSetup paperSize="9" orientation="landscape" r:id="rId2"/>
  <headerFooter>
    <oddHeader>&amp;LV6.0&amp;CTableau de bord de l'évaluation prospective&amp;R&amp;D</oddHeader>
    <oddFooter>&amp;L&amp;8Fichier d'analyse réalisé par l'UCV
conseils@ucv.ch&amp;C&amp;G</oddFooter>
  </headerFooter>
  <ignoredErrors>
    <ignoredError sqref="C18 D18:M18" formula="1"/>
  </ignoredErrors>
  <drawing r:id="rId3"/>
  <legacyDrawing r:id="rId4"/>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ABCBB-EFED-48DB-8282-8226EED7DB96}">
  <sheetPr codeName="Feuil7"/>
  <dimension ref="A1:KY839"/>
  <sheetViews>
    <sheetView workbookViewId="0"/>
  </sheetViews>
  <sheetFormatPr defaultColWidth="9.59765625" defaultRowHeight="15" x14ac:dyDescent="0.25"/>
  <cols>
    <col min="1" max="1" width="17.59765625" style="312" customWidth="1"/>
    <col min="2" max="2" width="27.796875" style="312" bestFit="1" customWidth="1"/>
    <col min="3" max="3" width="65.19921875" style="312" customWidth="1"/>
    <col min="4" max="4" width="76" style="312" bestFit="1" customWidth="1"/>
    <col min="5" max="5" width="15.796875" style="312" customWidth="1"/>
    <col min="6" max="7" width="16.59765625" style="312" bestFit="1" customWidth="1"/>
    <col min="8" max="8" width="18" style="312" bestFit="1" customWidth="1"/>
    <col min="9" max="9" width="16.59765625" style="312" bestFit="1" customWidth="1"/>
    <col min="10" max="10" width="18.796875" style="312" bestFit="1" customWidth="1"/>
    <col min="11" max="12" width="18.19921875" style="312" bestFit="1" customWidth="1"/>
    <col min="13" max="13" width="16.59765625" style="312" bestFit="1" customWidth="1"/>
    <col min="14" max="15" width="18" style="312" bestFit="1" customWidth="1"/>
    <col min="16" max="17" width="16.59765625" style="312" bestFit="1" customWidth="1"/>
    <col min="18" max="19" width="18" style="312" bestFit="1" customWidth="1"/>
    <col min="20" max="20" width="16.59765625" style="312" bestFit="1" customWidth="1"/>
    <col min="21" max="21" width="18" style="312" bestFit="1" customWidth="1"/>
    <col min="22" max="22" width="26.19921875" style="312" bestFit="1" customWidth="1"/>
    <col min="23" max="23" width="24.796875" style="312" bestFit="1" customWidth="1"/>
    <col min="24" max="24" width="18" style="312" bestFit="1" customWidth="1"/>
    <col min="25" max="26" width="16.59765625" style="312" bestFit="1" customWidth="1"/>
    <col min="27" max="27" width="18" style="312" bestFit="1" customWidth="1"/>
    <col min="28" max="28" width="16.59765625" style="312" bestFit="1" customWidth="1"/>
    <col min="29" max="29" width="19.19921875" style="312" bestFit="1" customWidth="1"/>
    <col min="30" max="30" width="23.796875" style="312" bestFit="1" customWidth="1"/>
    <col min="31" max="35" width="16.59765625" style="312" bestFit="1" customWidth="1"/>
    <col min="36" max="36" width="18" style="312" bestFit="1" customWidth="1"/>
    <col min="37" max="37" width="16.59765625" style="312" bestFit="1" customWidth="1"/>
    <col min="38" max="38" width="20" style="312" bestFit="1" customWidth="1"/>
    <col min="39" max="39" width="16.59765625" style="312" bestFit="1" customWidth="1"/>
    <col min="40" max="40" width="16.59765625" style="312" customWidth="1"/>
    <col min="41" max="41" width="16.59765625" style="312" bestFit="1" customWidth="1"/>
    <col min="42" max="42" width="24.796875" style="312" bestFit="1" customWidth="1"/>
    <col min="43" max="43" width="16.59765625" style="312" bestFit="1" customWidth="1"/>
    <col min="44" max="44" width="18" style="312" bestFit="1" customWidth="1"/>
    <col min="45" max="48" width="16.59765625" style="312" bestFit="1" customWidth="1"/>
    <col min="49" max="49" width="18" style="312" bestFit="1" customWidth="1"/>
    <col min="50" max="50" width="22.19921875" style="312" bestFit="1" customWidth="1"/>
    <col min="51" max="52" width="16.59765625" style="312" bestFit="1" customWidth="1"/>
    <col min="53" max="53" width="16" style="312" bestFit="1" customWidth="1"/>
    <col min="54" max="54" width="16.59765625" style="312" bestFit="1" customWidth="1"/>
    <col min="55" max="56" width="18" style="312" bestFit="1" customWidth="1"/>
    <col min="57" max="57" width="23.796875" style="312" bestFit="1" customWidth="1"/>
    <col min="58" max="58" width="23.3984375" style="312" bestFit="1" customWidth="1"/>
    <col min="59" max="59" width="24" style="312" bestFit="1" customWidth="1"/>
    <col min="60" max="60" width="25" style="312" bestFit="1" customWidth="1"/>
    <col min="61" max="61" width="27.796875" style="312" bestFit="1" customWidth="1"/>
    <col min="62" max="62" width="28.19921875" style="312" bestFit="1" customWidth="1"/>
    <col min="63" max="63" width="18" style="312" bestFit="1" customWidth="1"/>
    <col min="64" max="64" width="17.59765625" style="312" bestFit="1" customWidth="1"/>
    <col min="65" max="65" width="20.19921875" style="312" bestFit="1" customWidth="1"/>
    <col min="66" max="66" width="27.3984375" style="312" bestFit="1" customWidth="1"/>
    <col min="67" max="67" width="18" style="312" bestFit="1" customWidth="1"/>
    <col min="68" max="69" width="16.59765625" style="312" bestFit="1" customWidth="1"/>
    <col min="70" max="70" width="18" style="312" bestFit="1" customWidth="1"/>
    <col min="71" max="71" width="16.59765625" style="312" customWidth="1"/>
    <col min="72" max="74" width="16.59765625" style="312" bestFit="1" customWidth="1"/>
    <col min="75" max="75" width="18" style="312" bestFit="1" customWidth="1"/>
    <col min="76" max="76" width="16.59765625" style="312" bestFit="1" customWidth="1"/>
    <col min="77" max="77" width="18" style="312" bestFit="1" customWidth="1"/>
    <col min="78" max="78" width="16.59765625" style="312" bestFit="1" customWidth="1"/>
    <col min="79" max="79" width="20" style="312" bestFit="1" customWidth="1"/>
    <col min="80" max="80" width="26" style="312" bestFit="1" customWidth="1"/>
    <col min="81" max="81" width="26.59765625" style="312" bestFit="1" customWidth="1"/>
    <col min="82" max="82" width="18" style="312" bestFit="1" customWidth="1"/>
    <col min="83" max="83" width="20.796875" style="312" bestFit="1" customWidth="1"/>
    <col min="84" max="87" width="18" style="312" bestFit="1" customWidth="1"/>
    <col min="88" max="89" width="16.59765625" style="312" bestFit="1" customWidth="1"/>
    <col min="90" max="90" width="16.59765625" style="312" customWidth="1"/>
    <col min="91" max="91" width="16.59765625" style="312" bestFit="1" customWidth="1"/>
    <col min="92" max="93" width="18" style="312" bestFit="1" customWidth="1"/>
    <col min="94" max="94" width="16.59765625" style="312" bestFit="1" customWidth="1"/>
    <col min="95" max="95" width="18" style="312" bestFit="1" customWidth="1"/>
    <col min="96" max="96" width="14.796875" style="312" bestFit="1" customWidth="1"/>
    <col min="97" max="102" width="16.59765625" style="312" bestFit="1" customWidth="1"/>
    <col min="103" max="106" width="18" style="312" bestFit="1" customWidth="1"/>
    <col min="107" max="107" width="16.59765625" style="312" bestFit="1" customWidth="1"/>
    <col min="108" max="109" width="18" style="312" bestFit="1" customWidth="1"/>
    <col min="110" max="110" width="16.59765625" style="312" bestFit="1" customWidth="1"/>
    <col min="111" max="111" width="22.59765625" style="312" bestFit="1" customWidth="1"/>
    <col min="112" max="112" width="26.3984375" style="312" bestFit="1" customWidth="1"/>
    <col min="113" max="113" width="16.59765625" style="312" bestFit="1" customWidth="1"/>
    <col min="114" max="115" width="18" style="312" bestFit="1" customWidth="1"/>
    <col min="116" max="116" width="16.59765625" style="312" bestFit="1" customWidth="1"/>
    <col min="117" max="117" width="18" style="312" bestFit="1" customWidth="1"/>
    <col min="118" max="120" width="16.59765625" style="312" bestFit="1" customWidth="1"/>
    <col min="121" max="121" width="27.796875" style="312" bestFit="1" customWidth="1"/>
    <col min="122" max="125" width="18" style="312" bestFit="1" customWidth="1"/>
    <col min="126" max="127" width="16.59765625" style="312" bestFit="1" customWidth="1"/>
    <col min="128" max="128" width="18" style="312" bestFit="1" customWidth="1"/>
    <col min="129" max="129" width="16.59765625" style="312" bestFit="1" customWidth="1"/>
    <col min="130" max="132" width="18" style="312" bestFit="1" customWidth="1"/>
    <col min="133" max="135" width="16.59765625" style="312" bestFit="1" customWidth="1"/>
    <col min="136" max="136" width="14.796875" style="312" bestFit="1" customWidth="1"/>
    <col min="137" max="137" width="18" style="312" bestFit="1" customWidth="1"/>
    <col min="138" max="138" width="16.59765625" style="312" bestFit="1" customWidth="1"/>
    <col min="139" max="140" width="18" style="312" bestFit="1" customWidth="1"/>
    <col min="141" max="143" width="16.59765625" style="312" bestFit="1" customWidth="1"/>
    <col min="144" max="144" width="17.796875" style="312" bestFit="1" customWidth="1"/>
    <col min="145" max="145" width="18" style="312" bestFit="1" customWidth="1"/>
    <col min="146" max="146" width="19.796875" style="312" bestFit="1" customWidth="1"/>
    <col min="147" max="150" width="16.59765625" style="312" bestFit="1" customWidth="1"/>
    <col min="151" max="151" width="24" style="312" bestFit="1" customWidth="1"/>
    <col min="152" max="152" width="16.59765625" style="312" bestFit="1" customWidth="1"/>
    <col min="153" max="154" width="18" style="312" bestFit="1" customWidth="1"/>
    <col min="155" max="155" width="18.796875" style="312" bestFit="1" customWidth="1"/>
    <col min="156" max="156" width="21.19921875" style="312" bestFit="1" customWidth="1"/>
    <col min="157" max="157" width="17.19921875" style="312" bestFit="1" customWidth="1"/>
    <col min="158" max="158" width="16.59765625" style="312" bestFit="1" customWidth="1"/>
    <col min="159" max="159" width="18" style="312" bestFit="1" customWidth="1"/>
    <col min="160" max="160" width="16.59765625" style="312" bestFit="1" customWidth="1"/>
    <col min="161" max="161" width="26.19921875" style="312" bestFit="1" customWidth="1"/>
    <col min="162" max="162" width="18" style="312" bestFit="1" customWidth="1"/>
    <col min="163" max="163" width="16.59765625" style="312" bestFit="1" customWidth="1"/>
    <col min="164" max="164" width="18" style="312" bestFit="1" customWidth="1"/>
    <col min="165" max="165" width="16.59765625" style="312" bestFit="1" customWidth="1"/>
    <col min="166" max="166" width="18" style="312" bestFit="1" customWidth="1"/>
    <col min="167" max="167" width="16.59765625" style="312" bestFit="1" customWidth="1"/>
    <col min="168" max="168" width="14.796875" style="312" bestFit="1" customWidth="1"/>
    <col min="169" max="169" width="18" style="312" bestFit="1" customWidth="1"/>
    <col min="170" max="171" width="16.59765625" style="312" bestFit="1" customWidth="1"/>
    <col min="172" max="172" width="16.796875" style="312" bestFit="1" customWidth="1"/>
    <col min="173" max="173" width="20.59765625" style="312" bestFit="1" customWidth="1"/>
    <col min="174" max="174" width="18" style="312" bestFit="1" customWidth="1"/>
    <col min="175" max="178" width="16.59765625" style="312" bestFit="1" customWidth="1"/>
    <col min="179" max="179" width="14.796875" style="312" bestFit="1" customWidth="1"/>
    <col min="180" max="181" width="18" style="312" bestFit="1" customWidth="1"/>
    <col min="182" max="186" width="16.59765625" style="312" bestFit="1" customWidth="1"/>
    <col min="187" max="187" width="18" style="312" bestFit="1" customWidth="1"/>
    <col min="188" max="188" width="28.3984375" style="312" bestFit="1" customWidth="1"/>
    <col min="189" max="189" width="18" style="312" bestFit="1" customWidth="1"/>
    <col min="190" max="191" width="16.59765625" style="312" bestFit="1" customWidth="1"/>
    <col min="192" max="192" width="18.19921875" style="312" bestFit="1" customWidth="1"/>
    <col min="193" max="193" width="19.19921875" style="312" bestFit="1" customWidth="1"/>
    <col min="194" max="194" width="18" style="312" bestFit="1" customWidth="1"/>
    <col min="195" max="195" width="19.19921875" style="312" bestFit="1" customWidth="1"/>
    <col min="196" max="196" width="16.59765625" style="312" bestFit="1" customWidth="1"/>
    <col min="197" max="197" width="18" style="312" bestFit="1" customWidth="1"/>
    <col min="198" max="198" width="14.796875" style="312" bestFit="1" customWidth="1"/>
    <col min="199" max="200" width="16.59765625" style="312" bestFit="1" customWidth="1"/>
    <col min="201" max="201" width="19.19921875" style="312" bestFit="1" customWidth="1"/>
    <col min="202" max="202" width="16.59765625" style="312" bestFit="1" customWidth="1"/>
    <col min="203" max="203" width="18" style="312" bestFit="1" customWidth="1"/>
    <col min="204" max="205" width="16.59765625" style="312" bestFit="1" customWidth="1"/>
    <col min="206" max="206" width="18" style="312" bestFit="1" customWidth="1"/>
    <col min="207" max="207" width="16.59765625" style="312" bestFit="1" customWidth="1"/>
    <col min="208" max="208" width="19.59765625" style="312" bestFit="1" customWidth="1"/>
    <col min="209" max="209" width="18.19921875" style="312" bestFit="1" customWidth="1"/>
    <col min="210" max="210" width="16.59765625" style="312" bestFit="1" customWidth="1"/>
    <col min="211" max="211" width="18" style="312" bestFit="1" customWidth="1"/>
    <col min="212" max="212" width="16.59765625" style="312" bestFit="1" customWidth="1"/>
    <col min="213" max="213" width="25.796875" style="312" bestFit="1" customWidth="1"/>
    <col min="214" max="214" width="16.59765625" style="312" bestFit="1" customWidth="1"/>
    <col min="215" max="217" width="18" style="312" bestFit="1" customWidth="1"/>
    <col min="218" max="219" width="16.59765625" style="312" bestFit="1" customWidth="1"/>
    <col min="220" max="220" width="18" style="312" bestFit="1" customWidth="1"/>
    <col min="221" max="223" width="16.59765625" style="312" bestFit="1" customWidth="1"/>
    <col min="224" max="224" width="18" style="312" bestFit="1" customWidth="1"/>
    <col min="225" max="225" width="16.59765625" style="312" bestFit="1" customWidth="1"/>
    <col min="226" max="226" width="18" style="312" bestFit="1" customWidth="1"/>
    <col min="227" max="227" width="16.59765625" style="312" bestFit="1" customWidth="1"/>
    <col min="228" max="228" width="18" style="312" bestFit="1" customWidth="1"/>
    <col min="229" max="229" width="16.59765625" style="312" bestFit="1" customWidth="1"/>
    <col min="230" max="230" width="18" style="312" bestFit="1" customWidth="1"/>
    <col min="231" max="231" width="19.19921875" style="312" bestFit="1" customWidth="1"/>
    <col min="232" max="232" width="16.59765625" style="312" bestFit="1" customWidth="1"/>
    <col min="233" max="233" width="18" style="312" bestFit="1" customWidth="1"/>
    <col min="234" max="235" width="16.59765625" style="312" bestFit="1" customWidth="1"/>
    <col min="236" max="236" width="18" style="312" bestFit="1" customWidth="1"/>
    <col min="237" max="237" width="19.19921875" style="312" bestFit="1" customWidth="1"/>
    <col min="238" max="238" width="23.19921875" style="312" bestFit="1" customWidth="1"/>
    <col min="239" max="239" width="26.796875" style="312" bestFit="1" customWidth="1"/>
    <col min="240" max="240" width="24.3984375" style="312" bestFit="1" customWidth="1"/>
    <col min="241" max="243" width="16.59765625" style="312" bestFit="1" customWidth="1"/>
    <col min="244" max="244" width="18" style="312" bestFit="1" customWidth="1"/>
    <col min="245" max="246" width="16.59765625" style="312" bestFit="1" customWidth="1"/>
    <col min="247" max="247" width="20.19921875" style="312" bestFit="1" customWidth="1"/>
    <col min="248" max="248" width="18" style="312" bestFit="1" customWidth="1"/>
    <col min="249" max="251" width="16.59765625" style="312" bestFit="1" customWidth="1"/>
    <col min="252" max="254" width="18" style="312" bestFit="1" customWidth="1"/>
    <col min="255" max="255" width="16.59765625" style="312" bestFit="1" customWidth="1"/>
    <col min="256" max="256" width="18" style="312" bestFit="1" customWidth="1"/>
    <col min="257" max="257" width="16.59765625" style="312" bestFit="1" customWidth="1"/>
    <col min="258" max="258" width="14.796875" style="312" bestFit="1" customWidth="1"/>
    <col min="259" max="260" width="16.59765625" style="312" bestFit="1" customWidth="1"/>
    <col min="261" max="261" width="24.19921875" style="312" bestFit="1" customWidth="1"/>
    <col min="262" max="264" width="16.59765625" style="312" bestFit="1" customWidth="1"/>
    <col min="265" max="265" width="14.796875" style="312" bestFit="1" customWidth="1"/>
    <col min="266" max="266" width="18" style="312" bestFit="1" customWidth="1"/>
    <col min="267" max="268" width="16.59765625" style="312" bestFit="1" customWidth="1"/>
    <col min="269" max="269" width="18" style="312" bestFit="1" customWidth="1"/>
    <col min="270" max="272" width="16.59765625" style="312" bestFit="1" customWidth="1"/>
    <col min="273" max="274" width="14.796875" style="312" bestFit="1" customWidth="1"/>
    <col min="275" max="275" width="18" style="312" bestFit="1" customWidth="1"/>
    <col min="276" max="276" width="28.796875" style="312" bestFit="1" customWidth="1"/>
    <col min="277" max="277" width="25" style="312" bestFit="1" customWidth="1"/>
    <col min="278" max="278" width="24" style="312" bestFit="1" customWidth="1"/>
    <col min="279" max="279" width="18" style="312" bestFit="1" customWidth="1"/>
    <col min="280" max="280" width="16.59765625" style="312" bestFit="1" customWidth="1"/>
    <col min="281" max="281" width="20.19921875" style="312" bestFit="1" customWidth="1"/>
    <col min="282" max="282" width="19.19921875" style="312" bestFit="1" customWidth="1"/>
    <col min="283" max="284" width="16.59765625" style="312" bestFit="1" customWidth="1"/>
    <col min="285" max="285" width="16.796875" style="312" bestFit="1" customWidth="1"/>
    <col min="286" max="287" width="18.796875" style="312" bestFit="1" customWidth="1"/>
    <col min="288" max="288" width="22" style="312" bestFit="1" customWidth="1"/>
    <col min="289" max="289" width="19.59765625" style="312" bestFit="1" customWidth="1"/>
    <col min="290" max="290" width="16.59765625" style="312" bestFit="1" customWidth="1"/>
    <col min="291" max="291" width="18" style="312" bestFit="1" customWidth="1"/>
    <col min="292" max="294" width="16.59765625" style="312" bestFit="1" customWidth="1"/>
    <col min="295" max="295" width="18.796875" style="312" bestFit="1" customWidth="1"/>
    <col min="296" max="296" width="23.19921875" style="312" bestFit="1" customWidth="1"/>
    <col min="297" max="297" width="21.796875" style="312" bestFit="1" customWidth="1"/>
    <col min="298" max="300" width="16.59765625" style="312" bestFit="1" customWidth="1"/>
    <col min="301" max="302" width="18" style="312" bestFit="1" customWidth="1"/>
    <col min="303" max="303" width="20.796875" style="312" bestFit="1" customWidth="1"/>
    <col min="304" max="304" width="18" style="312" bestFit="1" customWidth="1"/>
    <col min="305" max="305" width="16.59765625" style="312" bestFit="1" customWidth="1"/>
    <col min="306" max="306" width="9.59765625" style="312"/>
    <col min="307" max="307" width="10.19921875" style="338" bestFit="1" customWidth="1"/>
    <col min="308" max="16384" width="9.59765625" style="312"/>
  </cols>
  <sheetData>
    <row r="1" spans="1:308" x14ac:dyDescent="0.25">
      <c r="A1" s="334" t="s">
        <v>425</v>
      </c>
      <c r="B1" s="333" t="s">
        <v>940</v>
      </c>
      <c r="C1" s="333" t="s">
        <v>939</v>
      </c>
      <c r="D1" s="333" t="s">
        <v>938</v>
      </c>
      <c r="E1" s="333" t="s">
        <v>937</v>
      </c>
      <c r="F1" s="333" t="s">
        <v>426</v>
      </c>
      <c r="G1" s="333" t="s">
        <v>427</v>
      </c>
      <c r="H1" s="333" t="s">
        <v>428</v>
      </c>
      <c r="I1" s="333" t="s">
        <v>429</v>
      </c>
      <c r="J1" s="333" t="s">
        <v>430</v>
      </c>
      <c r="K1" s="333" t="s">
        <v>431</v>
      </c>
      <c r="L1" s="333" t="s">
        <v>432</v>
      </c>
      <c r="M1" s="333" t="s">
        <v>433</v>
      </c>
      <c r="N1" s="333" t="s">
        <v>434</v>
      </c>
      <c r="O1" s="333" t="s">
        <v>435</v>
      </c>
      <c r="P1" s="333" t="s">
        <v>436</v>
      </c>
      <c r="Q1" s="333" t="s">
        <v>437</v>
      </c>
      <c r="R1" s="333" t="s">
        <v>438</v>
      </c>
      <c r="S1" s="333" t="s">
        <v>439</v>
      </c>
      <c r="T1" s="333" t="s">
        <v>440</v>
      </c>
      <c r="U1" s="333" t="s">
        <v>441</v>
      </c>
      <c r="V1" s="333" t="s">
        <v>442</v>
      </c>
      <c r="W1" s="333" t="s">
        <v>443</v>
      </c>
      <c r="X1" s="333" t="s">
        <v>444</v>
      </c>
      <c r="Y1" s="333" t="s">
        <v>445</v>
      </c>
      <c r="Z1" s="333" t="s">
        <v>446</v>
      </c>
      <c r="AA1" s="333" t="s">
        <v>447</v>
      </c>
      <c r="AB1" s="333" t="s">
        <v>448</v>
      </c>
      <c r="AC1" s="333" t="s">
        <v>449</v>
      </c>
      <c r="AD1" s="333" t="s">
        <v>450</v>
      </c>
      <c r="AE1" s="333" t="s">
        <v>451</v>
      </c>
      <c r="AF1" s="333" t="s">
        <v>452</v>
      </c>
      <c r="AG1" s="333" t="s">
        <v>453</v>
      </c>
      <c r="AH1" s="333" t="s">
        <v>454</v>
      </c>
      <c r="AI1" s="333" t="s">
        <v>455</v>
      </c>
      <c r="AJ1" s="333" t="s">
        <v>456</v>
      </c>
      <c r="AK1" s="333" t="s">
        <v>457</v>
      </c>
      <c r="AL1" s="333" t="s">
        <v>458</v>
      </c>
      <c r="AM1" s="333" t="s">
        <v>459</v>
      </c>
      <c r="AN1" s="333" t="s">
        <v>460</v>
      </c>
      <c r="AO1" s="333" t="s">
        <v>461</v>
      </c>
      <c r="AP1" s="333" t="s">
        <v>462</v>
      </c>
      <c r="AQ1" s="333" t="s">
        <v>463</v>
      </c>
      <c r="AR1" s="333" t="s">
        <v>464</v>
      </c>
      <c r="AS1" s="333" t="s">
        <v>465</v>
      </c>
      <c r="AT1" s="333" t="s">
        <v>466</v>
      </c>
      <c r="AU1" s="333" t="s">
        <v>467</v>
      </c>
      <c r="AV1" s="333" t="s">
        <v>468</v>
      </c>
      <c r="AW1" s="333" t="s">
        <v>469</v>
      </c>
      <c r="AX1" s="333" t="s">
        <v>470</v>
      </c>
      <c r="AY1" s="333" t="s">
        <v>471</v>
      </c>
      <c r="AZ1" s="333" t="s">
        <v>472</v>
      </c>
      <c r="BA1" s="333" t="s">
        <v>473</v>
      </c>
      <c r="BB1" s="333" t="s">
        <v>474</v>
      </c>
      <c r="BC1" s="333" t="s">
        <v>475</v>
      </c>
      <c r="BD1" s="333" t="s">
        <v>476</v>
      </c>
      <c r="BE1" s="333" t="s">
        <v>477</v>
      </c>
      <c r="BF1" s="333" t="s">
        <v>478</v>
      </c>
      <c r="BG1" s="333" t="s">
        <v>479</v>
      </c>
      <c r="BH1" s="333" t="s">
        <v>480</v>
      </c>
      <c r="BI1" s="333" t="s">
        <v>481</v>
      </c>
      <c r="BJ1" s="333" t="s">
        <v>482</v>
      </c>
      <c r="BK1" s="333" t="s">
        <v>483</v>
      </c>
      <c r="BL1" s="333" t="s">
        <v>484</v>
      </c>
      <c r="BM1" s="333" t="s">
        <v>485</v>
      </c>
      <c r="BN1" s="333" t="s">
        <v>486</v>
      </c>
      <c r="BO1" s="333" t="s">
        <v>487</v>
      </c>
      <c r="BP1" s="333" t="s">
        <v>488</v>
      </c>
      <c r="BQ1" s="333" t="s">
        <v>489</v>
      </c>
      <c r="BR1" s="333" t="s">
        <v>490</v>
      </c>
      <c r="BS1" s="333" t="s">
        <v>491</v>
      </c>
      <c r="BT1" s="333" t="s">
        <v>492</v>
      </c>
      <c r="BU1" s="333" t="s">
        <v>493</v>
      </c>
      <c r="BV1" s="333" t="s">
        <v>494</v>
      </c>
      <c r="BW1" s="333" t="s">
        <v>495</v>
      </c>
      <c r="BX1" s="333" t="s">
        <v>496</v>
      </c>
      <c r="BY1" s="333" t="s">
        <v>497</v>
      </c>
      <c r="BZ1" s="333" t="s">
        <v>498</v>
      </c>
      <c r="CA1" s="333" t="s">
        <v>499</v>
      </c>
      <c r="CB1" s="333" t="s">
        <v>500</v>
      </c>
      <c r="CC1" s="333" t="s">
        <v>501</v>
      </c>
      <c r="CD1" s="333" t="s">
        <v>502</v>
      </c>
      <c r="CE1" s="333" t="s">
        <v>503</v>
      </c>
      <c r="CF1" s="333" t="s">
        <v>504</v>
      </c>
      <c r="CG1" s="333" t="s">
        <v>505</v>
      </c>
      <c r="CH1" s="333" t="s">
        <v>506</v>
      </c>
      <c r="CI1" s="333" t="s">
        <v>507</v>
      </c>
      <c r="CJ1" s="333" t="s">
        <v>508</v>
      </c>
      <c r="CK1" s="333" t="s">
        <v>509</v>
      </c>
      <c r="CL1" s="333" t="s">
        <v>510</v>
      </c>
      <c r="CM1" s="333" t="s">
        <v>511</v>
      </c>
      <c r="CN1" s="333" t="s">
        <v>512</v>
      </c>
      <c r="CO1" s="333" t="s">
        <v>513</v>
      </c>
      <c r="CP1" s="333" t="s">
        <v>514</v>
      </c>
      <c r="CQ1" s="333" t="s">
        <v>515</v>
      </c>
      <c r="CR1" s="333" t="s">
        <v>516</v>
      </c>
      <c r="CS1" s="333" t="s">
        <v>517</v>
      </c>
      <c r="CT1" s="333" t="s">
        <v>518</v>
      </c>
      <c r="CU1" s="333" t="s">
        <v>519</v>
      </c>
      <c r="CV1" s="333" t="s">
        <v>520</v>
      </c>
      <c r="CW1" s="333" t="s">
        <v>521</v>
      </c>
      <c r="CX1" s="333" t="s">
        <v>522</v>
      </c>
      <c r="CY1" s="333" t="s">
        <v>523</v>
      </c>
      <c r="CZ1" s="333" t="s">
        <v>524</v>
      </c>
      <c r="DA1" s="333" t="s">
        <v>525</v>
      </c>
      <c r="DB1" s="333" t="s">
        <v>526</v>
      </c>
      <c r="DC1" s="333" t="s">
        <v>527</v>
      </c>
      <c r="DD1" s="333" t="s">
        <v>528</v>
      </c>
      <c r="DE1" s="333" t="s">
        <v>529</v>
      </c>
      <c r="DF1" s="333" t="s">
        <v>530</v>
      </c>
      <c r="DG1" s="333" t="s">
        <v>531</v>
      </c>
      <c r="DH1" s="333" t="s">
        <v>532</v>
      </c>
      <c r="DI1" s="333" t="s">
        <v>533</v>
      </c>
      <c r="DJ1" s="333" t="s">
        <v>534</v>
      </c>
      <c r="DK1" s="333" t="s">
        <v>535</v>
      </c>
      <c r="DL1" s="333" t="s">
        <v>536</v>
      </c>
      <c r="DM1" s="333" t="s">
        <v>537</v>
      </c>
      <c r="DN1" s="333" t="s">
        <v>538</v>
      </c>
      <c r="DO1" s="333" t="s">
        <v>539</v>
      </c>
      <c r="DP1" s="333" t="s">
        <v>540</v>
      </c>
      <c r="DQ1" s="333" t="s">
        <v>541</v>
      </c>
      <c r="DR1" s="333" t="s">
        <v>542</v>
      </c>
      <c r="DS1" s="333" t="s">
        <v>543</v>
      </c>
      <c r="DT1" s="333" t="s">
        <v>544</v>
      </c>
      <c r="DU1" s="333" t="s">
        <v>545</v>
      </c>
      <c r="DV1" s="333" t="s">
        <v>546</v>
      </c>
      <c r="DW1" s="333" t="s">
        <v>547</v>
      </c>
      <c r="DX1" s="333" t="s">
        <v>548</v>
      </c>
      <c r="DY1" s="333" t="s">
        <v>549</v>
      </c>
      <c r="DZ1" s="333" t="s">
        <v>550</v>
      </c>
      <c r="EA1" s="333" t="s">
        <v>551</v>
      </c>
      <c r="EB1" s="333" t="s">
        <v>552</v>
      </c>
      <c r="EC1" s="333" t="s">
        <v>553</v>
      </c>
      <c r="ED1" s="333" t="s">
        <v>554</v>
      </c>
      <c r="EE1" s="333" t="s">
        <v>555</v>
      </c>
      <c r="EF1" s="333" t="s">
        <v>556</v>
      </c>
      <c r="EG1" s="333" t="s">
        <v>557</v>
      </c>
      <c r="EH1" s="333" t="s">
        <v>558</v>
      </c>
      <c r="EI1" s="333" t="s">
        <v>559</v>
      </c>
      <c r="EJ1" s="333" t="s">
        <v>560</v>
      </c>
      <c r="EK1" s="333" t="s">
        <v>561</v>
      </c>
      <c r="EL1" s="333" t="s">
        <v>562</v>
      </c>
      <c r="EM1" s="333" t="s">
        <v>563</v>
      </c>
      <c r="EN1" s="333" t="s">
        <v>564</v>
      </c>
      <c r="EO1" s="333" t="s">
        <v>565</v>
      </c>
      <c r="EP1" s="333" t="s">
        <v>566</v>
      </c>
      <c r="EQ1" s="333" t="s">
        <v>567</v>
      </c>
      <c r="ER1" s="333" t="s">
        <v>568</v>
      </c>
      <c r="ES1" s="333" t="s">
        <v>569</v>
      </c>
      <c r="ET1" s="333" t="s">
        <v>570</v>
      </c>
      <c r="EU1" s="333" t="s">
        <v>571</v>
      </c>
      <c r="EV1" s="333" t="s">
        <v>572</v>
      </c>
      <c r="EW1" s="333" t="s">
        <v>573</v>
      </c>
      <c r="EX1" s="333" t="s">
        <v>574</v>
      </c>
      <c r="EY1" s="333" t="s">
        <v>575</v>
      </c>
      <c r="EZ1" s="333" t="s">
        <v>576</v>
      </c>
      <c r="FA1" s="333" t="s">
        <v>577</v>
      </c>
      <c r="FB1" s="333" t="s">
        <v>578</v>
      </c>
      <c r="FC1" s="333" t="s">
        <v>579</v>
      </c>
      <c r="FD1" s="333" t="s">
        <v>580</v>
      </c>
      <c r="FE1" s="333" t="s">
        <v>581</v>
      </c>
      <c r="FF1" s="333" t="s">
        <v>582</v>
      </c>
      <c r="FG1" s="333" t="s">
        <v>583</v>
      </c>
      <c r="FH1" s="333" t="s">
        <v>584</v>
      </c>
      <c r="FI1" s="333" t="s">
        <v>585</v>
      </c>
      <c r="FJ1" s="333" t="s">
        <v>586</v>
      </c>
      <c r="FK1" s="333" t="s">
        <v>587</v>
      </c>
      <c r="FL1" s="333" t="s">
        <v>588</v>
      </c>
      <c r="FM1" s="333" t="s">
        <v>589</v>
      </c>
      <c r="FN1" s="333" t="s">
        <v>590</v>
      </c>
      <c r="FO1" s="333" t="s">
        <v>591</v>
      </c>
      <c r="FP1" s="333" t="s">
        <v>592</v>
      </c>
      <c r="FQ1" s="333" t="s">
        <v>593</v>
      </c>
      <c r="FR1" s="333" t="s">
        <v>594</v>
      </c>
      <c r="FS1" s="333" t="s">
        <v>595</v>
      </c>
      <c r="FT1" s="333" t="s">
        <v>596</v>
      </c>
      <c r="FU1" s="333" t="s">
        <v>597</v>
      </c>
      <c r="FV1" s="333" t="s">
        <v>598</v>
      </c>
      <c r="FW1" s="333" t="s">
        <v>599</v>
      </c>
      <c r="FX1" s="333" t="s">
        <v>600</v>
      </c>
      <c r="FY1" s="333" t="s">
        <v>601</v>
      </c>
      <c r="FZ1" s="333" t="s">
        <v>602</v>
      </c>
      <c r="GA1" s="333" t="s">
        <v>603</v>
      </c>
      <c r="GB1" s="333" t="s">
        <v>604</v>
      </c>
      <c r="GC1" s="333" t="s">
        <v>605</v>
      </c>
      <c r="GD1" s="333" t="s">
        <v>606</v>
      </c>
      <c r="GE1" s="333" t="s">
        <v>607</v>
      </c>
      <c r="GF1" s="333" t="s">
        <v>608</v>
      </c>
      <c r="GG1" s="333" t="s">
        <v>609</v>
      </c>
      <c r="GH1" s="333" t="s">
        <v>610</v>
      </c>
      <c r="GI1" s="333" t="s">
        <v>611</v>
      </c>
      <c r="GJ1" s="333" t="s">
        <v>612</v>
      </c>
      <c r="GK1" s="333" t="s">
        <v>613</v>
      </c>
      <c r="GL1" s="333" t="s">
        <v>614</v>
      </c>
      <c r="GM1" s="333" t="s">
        <v>615</v>
      </c>
      <c r="GN1" s="333" t="s">
        <v>616</v>
      </c>
      <c r="GO1" s="333" t="s">
        <v>617</v>
      </c>
      <c r="GP1" s="333" t="s">
        <v>618</v>
      </c>
      <c r="GQ1" s="333" t="s">
        <v>619</v>
      </c>
      <c r="GR1" s="333" t="s">
        <v>620</v>
      </c>
      <c r="GS1" s="333" t="s">
        <v>621</v>
      </c>
      <c r="GT1" s="333" t="s">
        <v>622</v>
      </c>
      <c r="GU1" s="333" t="s">
        <v>623</v>
      </c>
      <c r="GV1" s="333" t="s">
        <v>624</v>
      </c>
      <c r="GW1" s="333" t="s">
        <v>625</v>
      </c>
      <c r="GX1" s="333" t="s">
        <v>626</v>
      </c>
      <c r="GY1" s="333" t="s">
        <v>627</v>
      </c>
      <c r="GZ1" s="333" t="s">
        <v>628</v>
      </c>
      <c r="HA1" s="333" t="s">
        <v>629</v>
      </c>
      <c r="HB1" s="333" t="s">
        <v>630</v>
      </c>
      <c r="HC1" s="333" t="s">
        <v>631</v>
      </c>
      <c r="HD1" s="333" t="s">
        <v>632</v>
      </c>
      <c r="HE1" s="333" t="s">
        <v>633</v>
      </c>
      <c r="HF1" s="333" t="s">
        <v>634</v>
      </c>
      <c r="HG1" s="333" t="s">
        <v>635</v>
      </c>
      <c r="HH1" s="333" t="s">
        <v>636</v>
      </c>
      <c r="HI1" s="333" t="s">
        <v>637</v>
      </c>
      <c r="HJ1" s="333" t="s">
        <v>638</v>
      </c>
      <c r="HK1" s="333" t="s">
        <v>639</v>
      </c>
      <c r="HL1" s="333" t="s">
        <v>640</v>
      </c>
      <c r="HM1" s="333" t="s">
        <v>641</v>
      </c>
      <c r="HN1" s="333" t="s">
        <v>642</v>
      </c>
      <c r="HO1" s="333" t="s">
        <v>643</v>
      </c>
      <c r="HP1" s="333" t="s">
        <v>644</v>
      </c>
      <c r="HQ1" s="333" t="s">
        <v>645</v>
      </c>
      <c r="HR1" s="333" t="s">
        <v>646</v>
      </c>
      <c r="HS1" s="333" t="s">
        <v>647</v>
      </c>
      <c r="HT1" s="333" t="s">
        <v>648</v>
      </c>
      <c r="HU1" s="333" t="s">
        <v>649</v>
      </c>
      <c r="HV1" s="333" t="s">
        <v>650</v>
      </c>
      <c r="HW1" s="333" t="s">
        <v>651</v>
      </c>
      <c r="HX1" s="333" t="s">
        <v>652</v>
      </c>
      <c r="HY1" s="333" t="s">
        <v>653</v>
      </c>
      <c r="HZ1" s="333" t="s">
        <v>654</v>
      </c>
      <c r="IA1" s="333" t="s">
        <v>655</v>
      </c>
      <c r="IB1" s="333" t="s">
        <v>656</v>
      </c>
      <c r="IC1" s="333" t="s">
        <v>657</v>
      </c>
      <c r="ID1" s="333" t="s">
        <v>658</v>
      </c>
      <c r="IE1" s="333" t="s">
        <v>659</v>
      </c>
      <c r="IF1" s="333" t="s">
        <v>660</v>
      </c>
      <c r="IG1" s="333" t="s">
        <v>661</v>
      </c>
      <c r="IH1" s="333" t="s">
        <v>662</v>
      </c>
      <c r="II1" s="333" t="s">
        <v>663</v>
      </c>
      <c r="IJ1" s="333" t="s">
        <v>664</v>
      </c>
      <c r="IK1" s="333" t="s">
        <v>665</v>
      </c>
      <c r="IL1" s="333" t="s">
        <v>666</v>
      </c>
      <c r="IM1" s="333" t="s">
        <v>667</v>
      </c>
      <c r="IN1" s="333" t="s">
        <v>668</v>
      </c>
      <c r="IO1" s="333" t="s">
        <v>669</v>
      </c>
      <c r="IP1" s="333" t="s">
        <v>670</v>
      </c>
      <c r="IQ1" s="333" t="s">
        <v>671</v>
      </c>
      <c r="IR1" s="333" t="s">
        <v>672</v>
      </c>
      <c r="IS1" s="333" t="s">
        <v>673</v>
      </c>
      <c r="IT1" s="333" t="s">
        <v>674</v>
      </c>
      <c r="IU1" s="333" t="s">
        <v>675</v>
      </c>
      <c r="IV1" s="333" t="s">
        <v>676</v>
      </c>
      <c r="IW1" s="333" t="s">
        <v>677</v>
      </c>
      <c r="IX1" s="333" t="s">
        <v>678</v>
      </c>
      <c r="IY1" s="333" t="s">
        <v>679</v>
      </c>
      <c r="IZ1" s="333" t="s">
        <v>680</v>
      </c>
      <c r="JA1" s="333" t="s">
        <v>681</v>
      </c>
      <c r="JB1" s="333" t="s">
        <v>682</v>
      </c>
      <c r="JC1" s="333" t="s">
        <v>683</v>
      </c>
      <c r="JD1" s="333" t="s">
        <v>684</v>
      </c>
      <c r="JE1" s="333" t="s">
        <v>685</v>
      </c>
      <c r="JF1" s="333" t="s">
        <v>686</v>
      </c>
      <c r="JG1" s="333" t="s">
        <v>687</v>
      </c>
      <c r="JH1" s="333" t="s">
        <v>688</v>
      </c>
      <c r="JI1" s="333" t="s">
        <v>689</v>
      </c>
      <c r="JJ1" s="333" t="s">
        <v>690</v>
      </c>
      <c r="JK1" s="333" t="s">
        <v>691</v>
      </c>
      <c r="JL1" s="333" t="s">
        <v>692</v>
      </c>
      <c r="JM1" s="333" t="s">
        <v>693</v>
      </c>
      <c r="JN1" s="333" t="s">
        <v>694</v>
      </c>
      <c r="JO1" s="333" t="s">
        <v>695</v>
      </c>
      <c r="JP1" s="333" t="s">
        <v>696</v>
      </c>
      <c r="JQ1" s="333" t="s">
        <v>697</v>
      </c>
      <c r="JR1" s="333" t="s">
        <v>698</v>
      </c>
      <c r="JS1" s="333" t="s">
        <v>699</v>
      </c>
      <c r="JT1" s="333" t="s">
        <v>700</v>
      </c>
      <c r="JU1" s="333" t="s">
        <v>701</v>
      </c>
      <c r="JV1" s="333" t="s">
        <v>702</v>
      </c>
      <c r="JW1" s="333" t="s">
        <v>703</v>
      </c>
      <c r="JX1" s="333" t="s">
        <v>704</v>
      </c>
      <c r="JY1" s="333" t="s">
        <v>705</v>
      </c>
      <c r="JZ1" s="333" t="s">
        <v>706</v>
      </c>
      <c r="KA1" s="333" t="s">
        <v>707</v>
      </c>
      <c r="KB1" s="333" t="s">
        <v>708</v>
      </c>
      <c r="KC1" s="333" t="s">
        <v>709</v>
      </c>
      <c r="KD1" s="333" t="s">
        <v>710</v>
      </c>
      <c r="KE1" s="333" t="s">
        <v>711</v>
      </c>
      <c r="KF1" s="333" t="s">
        <v>712</v>
      </c>
      <c r="KG1" s="333" t="s">
        <v>713</v>
      </c>
      <c r="KH1" s="333" t="s">
        <v>714</v>
      </c>
      <c r="KI1" s="333" t="s">
        <v>715</v>
      </c>
      <c r="KJ1" s="333" t="s">
        <v>716</v>
      </c>
      <c r="KK1" s="333" t="s">
        <v>717</v>
      </c>
      <c r="KL1" s="333" t="s">
        <v>718</v>
      </c>
      <c r="KM1" s="333" t="s">
        <v>719</v>
      </c>
      <c r="KN1" s="333" t="s">
        <v>720</v>
      </c>
      <c r="KO1" s="333" t="s">
        <v>721</v>
      </c>
      <c r="KP1" s="333" t="s">
        <v>722</v>
      </c>
      <c r="KQ1" s="333" t="s">
        <v>723</v>
      </c>
      <c r="KR1" s="333" t="s">
        <v>724</v>
      </c>
      <c r="KS1" s="332" t="s">
        <v>725</v>
      </c>
      <c r="KU1" s="337" t="s">
        <v>941</v>
      </c>
      <c r="KV1" s="335" t="s">
        <v>942</v>
      </c>
    </row>
    <row r="2" spans="1:308" x14ac:dyDescent="0.25">
      <c r="A2" s="325"/>
      <c r="B2" s="324"/>
      <c r="C2" s="324"/>
      <c r="D2" s="324"/>
      <c r="E2" s="324"/>
      <c r="F2" s="324">
        <v>5621</v>
      </c>
      <c r="G2" s="324">
        <v>5742</v>
      </c>
      <c r="H2" s="324">
        <v>5401</v>
      </c>
      <c r="I2" s="324">
        <v>5851</v>
      </c>
      <c r="J2" s="324">
        <v>5701</v>
      </c>
      <c r="K2" s="324">
        <v>5743</v>
      </c>
      <c r="L2" s="324">
        <v>5702</v>
      </c>
      <c r="M2" s="324">
        <v>5511</v>
      </c>
      <c r="N2" s="324">
        <v>5422</v>
      </c>
      <c r="O2" s="324">
        <v>5451</v>
      </c>
      <c r="P2" s="324">
        <v>5744</v>
      </c>
      <c r="Q2" s="324">
        <v>5423</v>
      </c>
      <c r="R2" s="324">
        <v>5703</v>
      </c>
      <c r="S2" s="324">
        <v>5745</v>
      </c>
      <c r="T2" s="324">
        <v>5746</v>
      </c>
      <c r="U2" s="324">
        <v>5704</v>
      </c>
      <c r="V2" s="324">
        <v>5581</v>
      </c>
      <c r="W2" s="324">
        <v>5902</v>
      </c>
      <c r="X2" s="324">
        <v>5512</v>
      </c>
      <c r="Y2" s="324">
        <v>5424</v>
      </c>
      <c r="Z2" s="324">
        <v>5471</v>
      </c>
      <c r="AA2" s="324">
        <v>5402</v>
      </c>
      <c r="AB2" s="324">
        <v>5425</v>
      </c>
      <c r="AC2" s="324">
        <v>5903</v>
      </c>
      <c r="AD2" s="324">
        <v>5892</v>
      </c>
      <c r="AE2" s="324">
        <v>5747</v>
      </c>
      <c r="AF2" s="324">
        <v>5705</v>
      </c>
      <c r="AG2" s="324">
        <v>5551</v>
      </c>
      <c r="AH2" s="324">
        <v>5706</v>
      </c>
      <c r="AI2" s="324">
        <v>5514</v>
      </c>
      <c r="AJ2" s="324">
        <v>5426</v>
      </c>
      <c r="AK2" s="324">
        <v>5661</v>
      </c>
      <c r="AL2" s="324">
        <v>5613</v>
      </c>
      <c r="AM2" s="324">
        <v>5472</v>
      </c>
      <c r="AN2" s="324">
        <v>5473</v>
      </c>
      <c r="AO2" s="324">
        <v>5622</v>
      </c>
      <c r="AP2" s="324">
        <v>5515</v>
      </c>
      <c r="AQ2" s="324">
        <v>5748</v>
      </c>
      <c r="AR2" s="324">
        <v>5623</v>
      </c>
      <c r="AS2" s="324">
        <v>5552</v>
      </c>
      <c r="AT2" s="324">
        <v>5852</v>
      </c>
      <c r="AU2" s="324">
        <v>5853</v>
      </c>
      <c r="AV2" s="324">
        <v>5854</v>
      </c>
      <c r="AW2" s="324">
        <v>5624</v>
      </c>
      <c r="AX2" s="324">
        <v>5663</v>
      </c>
      <c r="AY2" s="324">
        <v>5904</v>
      </c>
      <c r="AZ2" s="324">
        <v>5553</v>
      </c>
      <c r="BA2" s="324">
        <v>5812</v>
      </c>
      <c r="BB2" s="324">
        <v>5905</v>
      </c>
      <c r="BC2" s="324">
        <v>5882</v>
      </c>
      <c r="BD2" s="324">
        <v>5841</v>
      </c>
      <c r="BE2" s="324">
        <v>5707</v>
      </c>
      <c r="BF2" s="324">
        <v>5708</v>
      </c>
      <c r="BG2" s="324">
        <v>5907</v>
      </c>
      <c r="BH2" s="324">
        <v>5475</v>
      </c>
      <c r="BI2" s="324">
        <v>5627</v>
      </c>
      <c r="BJ2" s="324">
        <v>5665</v>
      </c>
      <c r="BK2" s="324">
        <v>5749</v>
      </c>
      <c r="BL2" s="324">
        <v>5908</v>
      </c>
      <c r="BM2" s="324">
        <v>5909</v>
      </c>
      <c r="BN2" s="324">
        <v>5582</v>
      </c>
      <c r="BO2" s="324">
        <v>5709</v>
      </c>
      <c r="BP2" s="324">
        <v>5403</v>
      </c>
      <c r="BQ2" s="324">
        <v>5476</v>
      </c>
      <c r="BR2" s="324">
        <v>5813</v>
      </c>
      <c r="BS2" s="324">
        <v>5601</v>
      </c>
      <c r="BT2" s="324">
        <v>5628</v>
      </c>
      <c r="BU2" s="324">
        <v>5629</v>
      </c>
      <c r="BV2" s="324">
        <v>5710</v>
      </c>
      <c r="BW2" s="324">
        <v>5711</v>
      </c>
      <c r="BX2" s="324">
        <v>5554</v>
      </c>
      <c r="BY2" s="324">
        <v>5712</v>
      </c>
      <c r="BZ2" s="324">
        <v>5404</v>
      </c>
      <c r="CA2" s="324">
        <v>5785</v>
      </c>
      <c r="CB2" s="324">
        <v>5555</v>
      </c>
      <c r="CC2" s="324">
        <v>5816</v>
      </c>
      <c r="CD2" s="324">
        <v>5883</v>
      </c>
      <c r="CE2" s="324">
        <v>5884</v>
      </c>
      <c r="CF2" s="324">
        <v>5477</v>
      </c>
      <c r="CG2" s="324">
        <v>5713</v>
      </c>
      <c r="CH2" s="324">
        <v>5714</v>
      </c>
      <c r="CI2" s="324">
        <v>5583</v>
      </c>
      <c r="CJ2" s="324">
        <v>5910</v>
      </c>
      <c r="CK2" s="324">
        <v>5752</v>
      </c>
      <c r="CL2" s="324">
        <v>5479</v>
      </c>
      <c r="CM2" s="324">
        <v>5911</v>
      </c>
      <c r="CN2" s="324">
        <v>5456</v>
      </c>
      <c r="CO2" s="324">
        <v>5516</v>
      </c>
      <c r="CP2" s="324">
        <v>5669</v>
      </c>
      <c r="CQ2" s="324">
        <v>5480</v>
      </c>
      <c r="CR2" s="324">
        <v>5912</v>
      </c>
      <c r="CS2" s="324">
        <v>5631</v>
      </c>
      <c r="CT2" s="324">
        <v>5632</v>
      </c>
      <c r="CU2" s="324">
        <v>5481</v>
      </c>
      <c r="CV2" s="324">
        <v>5671</v>
      </c>
      <c r="CW2" s="324">
        <v>5913</v>
      </c>
      <c r="CX2" s="324">
        <v>5715</v>
      </c>
      <c r="CY2" s="324">
        <v>5855</v>
      </c>
      <c r="CZ2" s="324">
        <v>5518</v>
      </c>
      <c r="DA2" s="324">
        <v>5633</v>
      </c>
      <c r="DB2" s="324">
        <v>5634</v>
      </c>
      <c r="DC2" s="324">
        <v>5482</v>
      </c>
      <c r="DD2" s="324">
        <v>5635</v>
      </c>
      <c r="DE2" s="324">
        <v>5584</v>
      </c>
      <c r="DF2" s="324">
        <v>5914</v>
      </c>
      <c r="DG2" s="324">
        <v>5856</v>
      </c>
      <c r="DH2" s="324">
        <v>5520</v>
      </c>
      <c r="DI2" s="324">
        <v>5521</v>
      </c>
      <c r="DJ2" s="324">
        <v>5636</v>
      </c>
      <c r="DK2" s="324">
        <v>5716</v>
      </c>
      <c r="DL2" s="324">
        <v>5458</v>
      </c>
      <c r="DM2" s="324">
        <v>5427</v>
      </c>
      <c r="DN2" s="324">
        <v>5483</v>
      </c>
      <c r="DO2" s="324">
        <v>5522</v>
      </c>
      <c r="DP2" s="324">
        <v>5556</v>
      </c>
      <c r="DQ2" s="324">
        <v>5557</v>
      </c>
      <c r="DR2" s="324">
        <v>5604</v>
      </c>
      <c r="DS2" s="324">
        <v>5717</v>
      </c>
      <c r="DT2" s="324">
        <v>5523</v>
      </c>
      <c r="DU2" s="324">
        <v>5718</v>
      </c>
      <c r="DV2" s="324">
        <v>5559</v>
      </c>
      <c r="DW2" s="324">
        <v>5857</v>
      </c>
      <c r="DX2" s="324">
        <v>5428</v>
      </c>
      <c r="DY2" s="324">
        <v>5719</v>
      </c>
      <c r="DZ2" s="324">
        <v>5720</v>
      </c>
      <c r="EA2" s="324">
        <v>5721</v>
      </c>
      <c r="EB2" s="324">
        <v>5484</v>
      </c>
      <c r="EC2" s="324">
        <v>5541</v>
      </c>
      <c r="ED2" s="324">
        <v>5485</v>
      </c>
      <c r="EE2" s="324">
        <v>5817</v>
      </c>
      <c r="EF2" s="324">
        <v>5560</v>
      </c>
      <c r="EG2" s="324">
        <v>5561</v>
      </c>
      <c r="EH2" s="324">
        <v>5722</v>
      </c>
      <c r="EI2" s="324">
        <v>5405</v>
      </c>
      <c r="EJ2" s="324">
        <v>5656</v>
      </c>
      <c r="EK2" s="324">
        <v>5819</v>
      </c>
      <c r="EL2" s="324">
        <v>5673</v>
      </c>
      <c r="EM2" s="324">
        <v>5885</v>
      </c>
      <c r="EN2" s="324">
        <v>5804</v>
      </c>
      <c r="EO2" s="324">
        <v>5806</v>
      </c>
      <c r="EP2" s="324">
        <v>5585</v>
      </c>
      <c r="EQ2" s="324">
        <v>5754</v>
      </c>
      <c r="ER2" s="324">
        <v>5871</v>
      </c>
      <c r="ES2" s="324">
        <v>5741</v>
      </c>
      <c r="ET2" s="324">
        <v>5486</v>
      </c>
      <c r="EU2" s="324">
        <v>5474</v>
      </c>
      <c r="EV2" s="324">
        <v>5758</v>
      </c>
      <c r="EW2" s="324">
        <v>5726</v>
      </c>
      <c r="EX2" s="324">
        <v>5498</v>
      </c>
      <c r="EY2" s="324">
        <v>5889</v>
      </c>
      <c r="EZ2" s="324">
        <v>5586</v>
      </c>
      <c r="FA2" s="324">
        <v>5406</v>
      </c>
      <c r="FB2" s="324">
        <v>5637</v>
      </c>
      <c r="FC2" s="324">
        <v>5872</v>
      </c>
      <c r="FD2" s="324">
        <v>5873</v>
      </c>
      <c r="FE2" s="324">
        <v>5587</v>
      </c>
      <c r="FF2" s="324">
        <v>5731</v>
      </c>
      <c r="FG2" s="324">
        <v>5750</v>
      </c>
      <c r="FH2" s="324">
        <v>5407</v>
      </c>
      <c r="FI2" s="324">
        <v>5755</v>
      </c>
      <c r="FJ2" s="324">
        <v>5638</v>
      </c>
      <c r="FK2" s="324">
        <v>5429</v>
      </c>
      <c r="FL2" s="324">
        <v>5674</v>
      </c>
      <c r="FM2" s="324">
        <v>5675</v>
      </c>
      <c r="FN2" s="324">
        <v>5858</v>
      </c>
      <c r="FO2" s="324">
        <v>5639</v>
      </c>
      <c r="FP2" s="324">
        <v>5487</v>
      </c>
      <c r="FQ2" s="324">
        <v>5640</v>
      </c>
      <c r="FR2" s="324">
        <v>5606</v>
      </c>
      <c r="FS2" s="324">
        <v>5790</v>
      </c>
      <c r="FT2" s="324">
        <v>5430</v>
      </c>
      <c r="FU2" s="324">
        <v>5919</v>
      </c>
      <c r="FV2" s="324">
        <v>5562</v>
      </c>
      <c r="FW2" s="324">
        <v>5488</v>
      </c>
      <c r="FX2" s="324">
        <v>5489</v>
      </c>
      <c r="FY2" s="324">
        <v>5723</v>
      </c>
      <c r="FZ2" s="324">
        <v>5821</v>
      </c>
      <c r="GA2" s="324">
        <v>5490</v>
      </c>
      <c r="GB2" s="324">
        <v>5431</v>
      </c>
      <c r="GC2" s="324">
        <v>5921</v>
      </c>
      <c r="GD2" s="324">
        <v>5491</v>
      </c>
      <c r="GE2" s="324">
        <v>5859</v>
      </c>
      <c r="GF2" s="324">
        <v>5922</v>
      </c>
      <c r="GG2" s="324">
        <v>5693</v>
      </c>
      <c r="GH2" s="324">
        <v>5756</v>
      </c>
      <c r="GI2" s="324">
        <v>5540</v>
      </c>
      <c r="GJ2" s="324">
        <v>5792</v>
      </c>
      <c r="GK2" s="324">
        <v>5886</v>
      </c>
      <c r="GL2" s="324">
        <v>5492</v>
      </c>
      <c r="GM2" s="324">
        <v>5642</v>
      </c>
      <c r="GN2" s="324">
        <v>5527</v>
      </c>
      <c r="GO2" s="324">
        <v>5678</v>
      </c>
      <c r="GP2" s="324">
        <v>5563</v>
      </c>
      <c r="GQ2" s="324">
        <v>5564</v>
      </c>
      <c r="GR2" s="324">
        <v>5408</v>
      </c>
      <c r="GS2" s="324">
        <v>5724</v>
      </c>
      <c r="GT2" s="324">
        <v>5680</v>
      </c>
      <c r="GU2" s="324">
        <v>5409</v>
      </c>
      <c r="GV2" s="324">
        <v>5565</v>
      </c>
      <c r="GW2" s="324">
        <v>5923</v>
      </c>
      <c r="GX2" s="324">
        <v>5757</v>
      </c>
      <c r="GY2" s="324">
        <v>5924</v>
      </c>
      <c r="GZ2" s="324">
        <v>5410</v>
      </c>
      <c r="HA2" s="324">
        <v>5411</v>
      </c>
      <c r="HB2" s="324">
        <v>5493</v>
      </c>
      <c r="HC2" s="324">
        <v>5805</v>
      </c>
      <c r="HD2" s="324">
        <v>5925</v>
      </c>
      <c r="HE2" s="324">
        <v>5529</v>
      </c>
      <c r="HF2" s="324">
        <v>5530</v>
      </c>
      <c r="HG2" s="324">
        <v>5588</v>
      </c>
      <c r="HH2" s="324">
        <v>5822</v>
      </c>
      <c r="HI2" s="324">
        <v>5495</v>
      </c>
      <c r="HJ2" s="324">
        <v>5496</v>
      </c>
      <c r="HK2" s="324">
        <v>5531</v>
      </c>
      <c r="HL2" s="324">
        <v>5860</v>
      </c>
      <c r="HM2" s="324">
        <v>5533</v>
      </c>
      <c r="HN2" s="324">
        <v>5497</v>
      </c>
      <c r="HO2" s="324">
        <v>5926</v>
      </c>
      <c r="HP2" s="324">
        <v>5725</v>
      </c>
      <c r="HQ2" s="324">
        <v>5759</v>
      </c>
      <c r="HR2" s="324">
        <v>5643</v>
      </c>
      <c r="HS2" s="324">
        <v>5683</v>
      </c>
      <c r="HT2" s="324">
        <v>5589</v>
      </c>
      <c r="HU2" s="324">
        <v>5566</v>
      </c>
      <c r="HV2" s="324">
        <v>5607</v>
      </c>
      <c r="HW2" s="324">
        <v>5590</v>
      </c>
      <c r="HX2" s="324">
        <v>5760</v>
      </c>
      <c r="HY2" s="324">
        <v>5591</v>
      </c>
      <c r="HZ2" s="324">
        <v>5412</v>
      </c>
      <c r="IA2" s="324">
        <v>5609</v>
      </c>
      <c r="IB2" s="324">
        <v>5413</v>
      </c>
      <c r="IC2" s="324">
        <v>5861</v>
      </c>
      <c r="ID2" s="324">
        <v>5761</v>
      </c>
      <c r="IE2" s="324">
        <v>5592</v>
      </c>
      <c r="IF2" s="324">
        <v>5645</v>
      </c>
      <c r="IG2" s="324">
        <v>5798</v>
      </c>
      <c r="IH2" s="324">
        <v>5684</v>
      </c>
      <c r="II2" s="324">
        <v>5842</v>
      </c>
      <c r="IJ2" s="324">
        <v>5843</v>
      </c>
      <c r="IK2" s="324">
        <v>5928</v>
      </c>
      <c r="IL2" s="324">
        <v>5534</v>
      </c>
      <c r="IM2" s="324">
        <v>5535</v>
      </c>
      <c r="IN2" s="324">
        <v>5727</v>
      </c>
      <c r="IO2" s="324">
        <v>5434</v>
      </c>
      <c r="IP2" s="324">
        <v>5435</v>
      </c>
      <c r="IQ2" s="324">
        <v>5436</v>
      </c>
      <c r="IR2" s="324">
        <v>5646</v>
      </c>
      <c r="IS2" s="324">
        <v>5648</v>
      </c>
      <c r="IT2" s="324">
        <v>5568</v>
      </c>
      <c r="IU2" s="324">
        <v>5437</v>
      </c>
      <c r="IV2" s="324">
        <v>5611</v>
      </c>
      <c r="IW2" s="324">
        <v>5499</v>
      </c>
      <c r="IX2" s="324">
        <v>5762</v>
      </c>
      <c r="IY2" s="324">
        <v>5799</v>
      </c>
      <c r="IZ2" s="324">
        <v>5728</v>
      </c>
      <c r="JA2" s="324">
        <v>5610</v>
      </c>
      <c r="JB2" s="324">
        <v>5929</v>
      </c>
      <c r="JC2" s="324">
        <v>5501</v>
      </c>
      <c r="JD2" s="324">
        <v>5930</v>
      </c>
      <c r="JE2" s="324">
        <v>5688</v>
      </c>
      <c r="JF2" s="324">
        <v>5729</v>
      </c>
      <c r="JG2" s="324">
        <v>5862</v>
      </c>
      <c r="JH2" s="324">
        <v>5571</v>
      </c>
      <c r="JI2" s="324">
        <v>5649</v>
      </c>
      <c r="JJ2" s="324">
        <v>5730</v>
      </c>
      <c r="JK2" s="324">
        <v>5827</v>
      </c>
      <c r="JL2" s="324">
        <v>5931</v>
      </c>
      <c r="JM2" s="324">
        <v>5828</v>
      </c>
      <c r="JN2" s="324">
        <v>5932</v>
      </c>
      <c r="JO2" s="324">
        <v>5831</v>
      </c>
      <c r="JP2" s="324">
        <v>5933</v>
      </c>
      <c r="JQ2" s="324">
        <v>5763</v>
      </c>
      <c r="JR2" s="324">
        <v>5934</v>
      </c>
      <c r="JS2" s="324">
        <v>5764</v>
      </c>
      <c r="JT2" s="324">
        <v>5765</v>
      </c>
      <c r="JU2" s="324">
        <v>5650</v>
      </c>
      <c r="JV2" s="324">
        <v>5890</v>
      </c>
      <c r="JW2" s="324">
        <v>5891</v>
      </c>
      <c r="JX2" s="324">
        <v>5732</v>
      </c>
      <c r="JY2" s="324">
        <v>5935</v>
      </c>
      <c r="JZ2" s="324">
        <v>5690</v>
      </c>
      <c r="KA2" s="324">
        <v>5537</v>
      </c>
      <c r="KB2" s="324">
        <v>5651</v>
      </c>
      <c r="KC2" s="324">
        <v>5652</v>
      </c>
      <c r="KD2" s="324">
        <v>5830</v>
      </c>
      <c r="KE2" s="324">
        <v>5414</v>
      </c>
      <c r="KF2" s="324">
        <v>5863</v>
      </c>
      <c r="KG2" s="324">
        <v>5539</v>
      </c>
      <c r="KH2" s="324">
        <v>5692</v>
      </c>
      <c r="KI2" s="324">
        <v>5503</v>
      </c>
      <c r="KJ2" s="324">
        <v>5653</v>
      </c>
      <c r="KK2" s="324">
        <v>5937</v>
      </c>
      <c r="KL2" s="324">
        <v>5766</v>
      </c>
      <c r="KM2" s="324">
        <v>5803</v>
      </c>
      <c r="KN2" s="324">
        <v>5654</v>
      </c>
      <c r="KO2" s="324">
        <v>5464</v>
      </c>
      <c r="KP2" s="324">
        <v>5655</v>
      </c>
      <c r="KQ2" s="324">
        <v>5938</v>
      </c>
      <c r="KR2" s="324">
        <v>5939</v>
      </c>
      <c r="KS2" s="331">
        <v>5415</v>
      </c>
    </row>
    <row r="3" spans="1:308" x14ac:dyDescent="0.25">
      <c r="A3" s="329" t="s">
        <v>936</v>
      </c>
      <c r="B3" s="328" t="s">
        <v>935</v>
      </c>
      <c r="C3" s="328" t="s">
        <v>934</v>
      </c>
      <c r="D3" s="328" t="s">
        <v>933</v>
      </c>
      <c r="E3" s="328" t="s">
        <v>932</v>
      </c>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8"/>
      <c r="DR3" s="328"/>
      <c r="DS3" s="328"/>
      <c r="DT3" s="328"/>
      <c r="DU3" s="328"/>
      <c r="DV3" s="328"/>
      <c r="DW3" s="328"/>
      <c r="DX3" s="328"/>
      <c r="DY3" s="328"/>
      <c r="DZ3" s="328"/>
      <c r="EA3" s="328"/>
      <c r="EB3" s="328"/>
      <c r="EC3" s="328"/>
      <c r="ED3" s="328"/>
      <c r="EE3" s="328"/>
      <c r="EF3" s="328"/>
      <c r="EG3" s="328"/>
      <c r="EH3" s="328"/>
      <c r="EI3" s="328"/>
      <c r="EJ3" s="328"/>
      <c r="EK3" s="328"/>
      <c r="EL3" s="328"/>
      <c r="EM3" s="328"/>
      <c r="EN3" s="328"/>
      <c r="EO3" s="328"/>
      <c r="EP3" s="328"/>
      <c r="EQ3" s="328"/>
      <c r="ER3" s="328"/>
      <c r="ES3" s="328"/>
      <c r="ET3" s="328"/>
      <c r="EU3" s="328"/>
      <c r="EV3" s="328"/>
      <c r="EW3" s="328"/>
      <c r="EX3" s="328"/>
      <c r="EY3" s="328"/>
      <c r="EZ3" s="328"/>
      <c r="FA3" s="328"/>
      <c r="FB3" s="328"/>
      <c r="FC3" s="328"/>
      <c r="FD3" s="328"/>
      <c r="FE3" s="328"/>
      <c r="FF3" s="328"/>
      <c r="FG3" s="328"/>
      <c r="FH3" s="328"/>
      <c r="FI3" s="328"/>
      <c r="FJ3" s="328"/>
      <c r="FK3" s="328"/>
      <c r="FL3" s="328"/>
      <c r="FM3" s="328"/>
      <c r="FN3" s="328"/>
      <c r="FO3" s="328"/>
      <c r="FP3" s="328"/>
      <c r="FQ3" s="328"/>
      <c r="FR3" s="328"/>
      <c r="FS3" s="328"/>
      <c r="FT3" s="328"/>
      <c r="FU3" s="328"/>
      <c r="FV3" s="328"/>
      <c r="FW3" s="328"/>
      <c r="FX3" s="328"/>
      <c r="FY3" s="328"/>
      <c r="FZ3" s="328"/>
      <c r="GA3" s="328"/>
      <c r="GB3" s="328"/>
      <c r="GC3" s="328"/>
      <c r="GD3" s="328"/>
      <c r="GE3" s="328"/>
      <c r="GF3" s="328"/>
      <c r="GG3" s="328"/>
      <c r="GH3" s="328"/>
      <c r="GI3" s="328"/>
      <c r="GJ3" s="328"/>
      <c r="GK3" s="328"/>
      <c r="GL3" s="328"/>
      <c r="GM3" s="328"/>
      <c r="GN3" s="328"/>
      <c r="GO3" s="328"/>
      <c r="GP3" s="328"/>
      <c r="GQ3" s="328"/>
      <c r="GR3" s="328"/>
      <c r="GS3" s="328"/>
      <c r="GT3" s="328"/>
      <c r="GU3" s="328"/>
      <c r="GV3" s="328"/>
      <c r="GW3" s="328"/>
      <c r="GX3" s="328"/>
      <c r="GY3" s="328"/>
      <c r="GZ3" s="328"/>
      <c r="HA3" s="328"/>
      <c r="HB3" s="328"/>
      <c r="HC3" s="328"/>
      <c r="HD3" s="328"/>
      <c r="HE3" s="328"/>
      <c r="HF3" s="328"/>
      <c r="HG3" s="328"/>
      <c r="HH3" s="328"/>
      <c r="HI3" s="328"/>
      <c r="HJ3" s="328"/>
      <c r="HK3" s="328"/>
      <c r="HL3" s="328"/>
      <c r="HM3" s="328"/>
      <c r="HN3" s="328"/>
      <c r="HO3" s="328"/>
      <c r="HP3" s="328"/>
      <c r="HQ3" s="328"/>
      <c r="HR3" s="328"/>
      <c r="HS3" s="328"/>
      <c r="HT3" s="328"/>
      <c r="HU3" s="328"/>
      <c r="HV3" s="328"/>
      <c r="HW3" s="328"/>
      <c r="HX3" s="328"/>
      <c r="HY3" s="328"/>
      <c r="HZ3" s="328"/>
      <c r="IA3" s="328"/>
      <c r="IB3" s="328"/>
      <c r="IC3" s="328"/>
      <c r="ID3" s="328"/>
      <c r="IE3" s="328"/>
      <c r="IF3" s="328"/>
      <c r="IG3" s="328"/>
      <c r="IH3" s="328"/>
      <c r="II3" s="328"/>
      <c r="IJ3" s="328"/>
      <c r="IK3" s="328"/>
      <c r="IL3" s="328"/>
      <c r="IM3" s="328"/>
      <c r="IN3" s="328"/>
      <c r="IO3" s="328"/>
      <c r="IP3" s="328"/>
      <c r="IQ3" s="328"/>
      <c r="IR3" s="328"/>
      <c r="IS3" s="328"/>
      <c r="IT3" s="328"/>
      <c r="IU3" s="328"/>
      <c r="IV3" s="328"/>
      <c r="IW3" s="328"/>
      <c r="IX3" s="328"/>
      <c r="IY3" s="328"/>
      <c r="IZ3" s="328"/>
      <c r="JA3" s="328"/>
      <c r="JB3" s="328"/>
      <c r="JC3" s="328"/>
      <c r="JD3" s="328"/>
      <c r="JE3" s="328"/>
      <c r="JF3" s="328"/>
      <c r="JG3" s="328"/>
      <c r="JH3" s="328"/>
      <c r="JI3" s="328"/>
      <c r="JJ3" s="328"/>
      <c r="JK3" s="328"/>
      <c r="JL3" s="328"/>
      <c r="JM3" s="328"/>
      <c r="JN3" s="328"/>
      <c r="JO3" s="328"/>
      <c r="JP3" s="328"/>
      <c r="JQ3" s="328"/>
      <c r="JR3" s="328"/>
      <c r="JS3" s="328"/>
      <c r="JT3" s="328"/>
      <c r="JU3" s="328"/>
      <c r="JV3" s="328"/>
      <c r="JW3" s="328"/>
      <c r="JX3" s="328"/>
      <c r="JY3" s="328"/>
      <c r="JZ3" s="328"/>
      <c r="KA3" s="328"/>
      <c r="KB3" s="328"/>
      <c r="KC3" s="328"/>
      <c r="KD3" s="328"/>
      <c r="KE3" s="328"/>
      <c r="KF3" s="328"/>
      <c r="KG3" s="328"/>
      <c r="KH3" s="328"/>
      <c r="KI3" s="328"/>
      <c r="KJ3" s="328"/>
      <c r="KK3" s="328"/>
      <c r="KL3" s="328"/>
      <c r="KM3" s="328"/>
      <c r="KN3" s="328"/>
      <c r="KO3" s="328"/>
      <c r="KP3" s="328"/>
      <c r="KQ3" s="328"/>
      <c r="KR3" s="328"/>
      <c r="KS3" s="330"/>
    </row>
    <row r="4" spans="1:308" x14ac:dyDescent="0.25">
      <c r="A4" s="325">
        <v>2020</v>
      </c>
      <c r="B4" s="324" t="s">
        <v>891</v>
      </c>
      <c r="C4" s="324" t="s">
        <v>922</v>
      </c>
      <c r="D4" s="324" t="s">
        <v>931</v>
      </c>
      <c r="E4" s="324" t="s">
        <v>846</v>
      </c>
      <c r="F4" s="323">
        <v>118079.25</v>
      </c>
      <c r="G4" s="323">
        <v>26964.799999999999</v>
      </c>
      <c r="H4" s="323">
        <v>521796.3</v>
      </c>
      <c r="I4" s="323">
        <v>121591.25</v>
      </c>
      <c r="J4" s="323">
        <v>26978.400000000001</v>
      </c>
      <c r="K4" s="323">
        <v>56593.85</v>
      </c>
      <c r="L4" s="323">
        <v>14385</v>
      </c>
      <c r="M4" s="323">
        <v>105165</v>
      </c>
      <c r="N4" s="323">
        <v>400915.35</v>
      </c>
      <c r="O4" s="323">
        <v>292405</v>
      </c>
      <c r="P4" s="323">
        <v>182908.5</v>
      </c>
      <c r="Q4" s="323">
        <v>51488.15</v>
      </c>
      <c r="R4" s="323">
        <v>129973.2</v>
      </c>
      <c r="S4" s="323">
        <v>16567.5</v>
      </c>
      <c r="T4" s="323">
        <v>82084.350000000006</v>
      </c>
      <c r="U4" s="323">
        <v>169490.55</v>
      </c>
      <c r="V4" s="323">
        <v>425270.85</v>
      </c>
      <c r="W4" s="323">
        <v>21032.5</v>
      </c>
      <c r="X4" s="323">
        <v>139012.79999999999</v>
      </c>
      <c r="Y4" s="323">
        <v>29345</v>
      </c>
      <c r="Z4" s="323">
        <v>65747.88</v>
      </c>
      <c r="AA4" s="323">
        <v>302462.2</v>
      </c>
      <c r="AB4" s="323">
        <v>115654.65</v>
      </c>
      <c r="AC4" s="323">
        <v>305</v>
      </c>
      <c r="AD4" s="323">
        <v>843567.3</v>
      </c>
      <c r="AE4" s="323">
        <v>15797.85</v>
      </c>
      <c r="AF4" s="323">
        <v>161672.04999999999</v>
      </c>
      <c r="AG4" s="323">
        <v>32539.9</v>
      </c>
      <c r="AH4" s="323">
        <v>92539.95</v>
      </c>
      <c r="AI4" s="323">
        <v>85889.66</v>
      </c>
      <c r="AJ4" s="323">
        <v>64081.8</v>
      </c>
      <c r="AK4" s="323">
        <v>35410.35</v>
      </c>
      <c r="AL4" s="323">
        <v>403983.95</v>
      </c>
      <c r="AM4" s="323">
        <v>68406.8</v>
      </c>
      <c r="AN4" s="323">
        <v>70792.25</v>
      </c>
      <c r="AO4" s="323">
        <v>73668.3</v>
      </c>
      <c r="AP4" s="323">
        <v>94390.7</v>
      </c>
      <c r="AQ4" s="323">
        <v>32302.75</v>
      </c>
      <c r="AR4" s="323">
        <v>160540.45000000001</v>
      </c>
      <c r="AS4" s="323">
        <v>80418.75</v>
      </c>
      <c r="AT4" s="323">
        <v>63765.45</v>
      </c>
      <c r="AU4" s="323">
        <v>147944.67000000001</v>
      </c>
      <c r="AV4" s="323">
        <v>68730</v>
      </c>
      <c r="AW4" s="323">
        <v>510121</v>
      </c>
      <c r="AX4" s="323">
        <v>24711.45</v>
      </c>
      <c r="AY4" s="323">
        <v>67490.75</v>
      </c>
      <c r="AZ4" s="323">
        <v>85914.75</v>
      </c>
      <c r="BA4" s="323">
        <v>16466.75</v>
      </c>
      <c r="BB4" s="323">
        <v>32240.35</v>
      </c>
      <c r="BC4" s="323">
        <v>222138.65</v>
      </c>
      <c r="BD4" s="323">
        <v>269003.7</v>
      </c>
      <c r="BE4" s="323">
        <v>151803.35</v>
      </c>
      <c r="BF4" s="323">
        <v>16455</v>
      </c>
      <c r="BG4" s="323">
        <v>24542.5</v>
      </c>
      <c r="BH4" s="323">
        <v>39810.75</v>
      </c>
      <c r="BI4" s="323">
        <v>408993.3</v>
      </c>
      <c r="BJ4" s="323">
        <v>11825.15</v>
      </c>
      <c r="BK4" s="323">
        <v>344468.2</v>
      </c>
      <c r="BL4" s="323">
        <v>16600</v>
      </c>
      <c r="BM4" s="323">
        <v>80104.600000000006</v>
      </c>
      <c r="BN4" s="323">
        <v>309533.7</v>
      </c>
      <c r="BO4" s="323">
        <v>133351.9</v>
      </c>
      <c r="BP4" s="323">
        <v>73520.3</v>
      </c>
      <c r="BQ4" s="323">
        <v>23791.65</v>
      </c>
      <c r="BR4" s="323">
        <v>97536.3</v>
      </c>
      <c r="BS4" s="323">
        <v>136860.6</v>
      </c>
      <c r="BT4" s="323">
        <v>41130.65</v>
      </c>
      <c r="BU4" s="323">
        <v>22702.799999999999</v>
      </c>
      <c r="BV4" s="323">
        <v>7600</v>
      </c>
      <c r="BW4" s="323">
        <v>212350</v>
      </c>
      <c r="BX4" s="323">
        <v>119533.1</v>
      </c>
      <c r="BY4" s="323">
        <v>236722.3</v>
      </c>
      <c r="BZ4" s="323">
        <v>66349.55</v>
      </c>
      <c r="CA4" s="323">
        <v>54348.2</v>
      </c>
      <c r="CB4" s="323">
        <v>37762.35</v>
      </c>
      <c r="CC4" s="323">
        <v>186654.5</v>
      </c>
      <c r="CD4" s="323">
        <v>170757.85</v>
      </c>
      <c r="CE4" s="323">
        <v>262862.84999999998</v>
      </c>
      <c r="CF4" s="323">
        <v>295732</v>
      </c>
      <c r="CG4" s="323">
        <v>252495.2</v>
      </c>
      <c r="CH4" s="323">
        <v>102301.05</v>
      </c>
      <c r="CI4" s="323">
        <v>392188.05</v>
      </c>
      <c r="CJ4" s="323">
        <v>45160.05</v>
      </c>
      <c r="CK4" s="323">
        <v>5162.5</v>
      </c>
      <c r="CL4" s="323">
        <v>79792.7</v>
      </c>
      <c r="CM4" s="323">
        <v>10472.5</v>
      </c>
      <c r="CN4" s="323">
        <v>150208</v>
      </c>
      <c r="CO4" s="323">
        <v>232442.3</v>
      </c>
      <c r="CP4" s="323">
        <v>19805</v>
      </c>
      <c r="CQ4" s="323">
        <v>137732.85</v>
      </c>
      <c r="CR4" s="323">
        <v>15055.2</v>
      </c>
      <c r="CS4" s="323">
        <v>58840</v>
      </c>
      <c r="CT4" s="323">
        <v>84974.399999999994</v>
      </c>
      <c r="CU4" s="323">
        <v>37343.75</v>
      </c>
      <c r="CV4" s="323">
        <v>30807.85</v>
      </c>
      <c r="CW4" s="323">
        <v>34067.300000000003</v>
      </c>
      <c r="CX4" s="323">
        <v>100575</v>
      </c>
      <c r="CY4" s="323">
        <v>94516.3</v>
      </c>
      <c r="CZ4" s="323">
        <v>418091</v>
      </c>
      <c r="DA4" s="323">
        <v>113405</v>
      </c>
      <c r="DB4" s="323">
        <v>232886</v>
      </c>
      <c r="DC4" s="323">
        <v>88002.7</v>
      </c>
      <c r="DD4" s="323">
        <v>642775.80000000005</v>
      </c>
      <c r="DE4" s="323">
        <v>422481.1</v>
      </c>
      <c r="DF4" s="323">
        <v>4689.95</v>
      </c>
      <c r="DG4" s="323">
        <v>59568.25</v>
      </c>
      <c r="DH4" s="323">
        <v>104539.2</v>
      </c>
      <c r="DI4" s="323">
        <v>96096</v>
      </c>
      <c r="DJ4" s="323">
        <v>215411.35</v>
      </c>
      <c r="DK4" s="323">
        <v>78000</v>
      </c>
      <c r="DL4" s="323">
        <v>60525.7</v>
      </c>
      <c r="DM4" s="323">
        <v>95030.399999999994</v>
      </c>
      <c r="DN4" s="323">
        <v>38322.15</v>
      </c>
      <c r="DO4" s="323">
        <v>56301</v>
      </c>
      <c r="DP4" s="323">
        <v>30025</v>
      </c>
      <c r="DQ4" s="323">
        <v>33402.15</v>
      </c>
      <c r="DR4" s="323">
        <v>132618.1</v>
      </c>
      <c r="DS4" s="323">
        <v>262864.45</v>
      </c>
      <c r="DT4" s="323">
        <v>163610</v>
      </c>
      <c r="DU4" s="323">
        <v>7540</v>
      </c>
      <c r="DV4" s="323">
        <v>56274.25</v>
      </c>
      <c r="DW4" s="323">
        <v>231627.81</v>
      </c>
      <c r="DX4" s="323">
        <v>113305.2</v>
      </c>
      <c r="DY4" s="323">
        <v>124145.2</v>
      </c>
      <c r="DZ4" s="323">
        <v>144971.15</v>
      </c>
      <c r="EA4" s="323">
        <v>681921.62</v>
      </c>
      <c r="EB4" s="323">
        <v>110378.75</v>
      </c>
      <c r="EC4" s="323">
        <v>81917.8</v>
      </c>
      <c r="ED4" s="323">
        <v>32798.050000000003</v>
      </c>
      <c r="EE4" s="323">
        <v>63854.95</v>
      </c>
      <c r="EF4" s="323">
        <v>17511.2</v>
      </c>
      <c r="EG4" s="323">
        <v>265284.34999999998</v>
      </c>
      <c r="EH4" s="323">
        <v>35595.65</v>
      </c>
      <c r="EI4" s="323">
        <v>163595.25</v>
      </c>
      <c r="EJ4" s="323">
        <v>296085.75</v>
      </c>
      <c r="EK4" s="323">
        <v>140684.85</v>
      </c>
      <c r="EL4" s="323">
        <v>57859.25</v>
      </c>
      <c r="EM4" s="323">
        <v>135312.75</v>
      </c>
      <c r="EN4" s="323">
        <v>141227.65</v>
      </c>
      <c r="EO4" s="323">
        <v>304487.84999999998</v>
      </c>
      <c r="EP4" s="323">
        <v>167649.4</v>
      </c>
      <c r="EQ4" s="323">
        <v>55650</v>
      </c>
      <c r="ER4" s="323">
        <v>189628.97</v>
      </c>
      <c r="ES4" s="323">
        <v>49105.1</v>
      </c>
      <c r="ET4" s="323">
        <v>143111.70000000001</v>
      </c>
      <c r="EU4" s="323">
        <v>129836.25</v>
      </c>
      <c r="EV4" s="323">
        <v>22700</v>
      </c>
      <c r="EW4" s="323">
        <v>116656.8</v>
      </c>
      <c r="EX4" s="323">
        <v>178290</v>
      </c>
      <c r="EY4" s="323">
        <v>382550.2</v>
      </c>
      <c r="EZ4" s="323">
        <v>615478.94999999995</v>
      </c>
      <c r="FA4" s="323">
        <v>94760.2</v>
      </c>
      <c r="FB4" s="323">
        <v>133481.85</v>
      </c>
      <c r="FC4" s="323">
        <v>555707.80000000005</v>
      </c>
      <c r="FD4" s="323">
        <v>131940.15</v>
      </c>
      <c r="FE4" s="323">
        <v>455984.6</v>
      </c>
      <c r="FF4" s="323">
        <v>176109.6</v>
      </c>
      <c r="FG4" s="323">
        <v>23578.25</v>
      </c>
      <c r="FH4" s="323">
        <v>208489.5</v>
      </c>
      <c r="FI4" s="323">
        <v>55437.5</v>
      </c>
      <c r="FJ4" s="323">
        <v>231975</v>
      </c>
      <c r="FK4" s="323">
        <v>59883.95</v>
      </c>
      <c r="FL4" s="323">
        <v>8040.4</v>
      </c>
      <c r="FM4" s="323">
        <v>274149.5</v>
      </c>
      <c r="FN4" s="323">
        <v>111469.2</v>
      </c>
      <c r="FO4" s="323">
        <v>112390.6</v>
      </c>
      <c r="FP4" s="323">
        <v>5635</v>
      </c>
      <c r="FQ4" s="323">
        <v>100001.25</v>
      </c>
      <c r="FR4" s="323">
        <v>457871.3</v>
      </c>
      <c r="FS4" s="323">
        <v>54109.95</v>
      </c>
      <c r="FT4" s="323">
        <v>95458.3</v>
      </c>
      <c r="FU4" s="323">
        <v>83317.25</v>
      </c>
      <c r="FV4" s="323">
        <v>20501.900000000001</v>
      </c>
      <c r="FW4" s="323">
        <v>380</v>
      </c>
      <c r="FX4" s="323">
        <v>104127.5</v>
      </c>
      <c r="FY4" s="323">
        <v>212274.95</v>
      </c>
      <c r="FZ4" s="323">
        <v>54185.7</v>
      </c>
      <c r="GA4" s="323">
        <v>33053</v>
      </c>
      <c r="GB4" s="323">
        <v>44799.8</v>
      </c>
      <c r="GC4" s="323">
        <v>16045</v>
      </c>
      <c r="GD4" s="323">
        <v>56963.95</v>
      </c>
      <c r="GE4" s="323">
        <v>205276.45</v>
      </c>
      <c r="GF4" s="323">
        <v>96631.25</v>
      </c>
      <c r="GG4" s="323">
        <v>234817.15</v>
      </c>
      <c r="GH4" s="323">
        <v>54115</v>
      </c>
      <c r="GI4" s="323">
        <v>9090</v>
      </c>
      <c r="GJ4" s="323">
        <v>98075</v>
      </c>
      <c r="GK4" s="323">
        <v>947149.25</v>
      </c>
      <c r="GL4" s="323">
        <v>153353.35</v>
      </c>
      <c r="GM4" s="323">
        <v>886352.15</v>
      </c>
      <c r="GN4" s="323">
        <v>37025</v>
      </c>
      <c r="GO4" s="323">
        <v>252600</v>
      </c>
      <c r="GP4" s="323">
        <v>26634.75</v>
      </c>
      <c r="GQ4" s="323">
        <v>14785.6</v>
      </c>
      <c r="GR4" s="323">
        <v>156458.6</v>
      </c>
      <c r="GS4" s="323">
        <v>890164.5</v>
      </c>
      <c r="GT4" s="323">
        <v>21386.400000000001</v>
      </c>
      <c r="GU4" s="323">
        <v>571081.80000000005</v>
      </c>
      <c r="GV4" s="323">
        <v>58216.25</v>
      </c>
      <c r="GW4" s="323">
        <v>23295</v>
      </c>
      <c r="GX4" s="323">
        <v>366044.4</v>
      </c>
      <c r="GY4" s="323">
        <v>18623.16</v>
      </c>
      <c r="GZ4" s="323">
        <v>188667.6</v>
      </c>
      <c r="HA4" s="323">
        <v>239417.1</v>
      </c>
      <c r="HB4" s="323">
        <v>5991.25</v>
      </c>
      <c r="HC4" s="323">
        <v>409622.55</v>
      </c>
      <c r="HD4" s="323">
        <v>32672.5</v>
      </c>
      <c r="HE4" s="323">
        <v>89323.25</v>
      </c>
      <c r="HF4" s="323">
        <v>45417.95</v>
      </c>
      <c r="HG4" s="323">
        <v>263021.59999999998</v>
      </c>
      <c r="HH4" s="323">
        <v>473748.3</v>
      </c>
      <c r="HI4" s="323">
        <v>238686</v>
      </c>
      <c r="HJ4" s="323">
        <v>80719</v>
      </c>
      <c r="HK4" s="323">
        <v>25121.5</v>
      </c>
      <c r="HL4" s="323">
        <v>132995.9</v>
      </c>
      <c r="HM4" s="323">
        <v>68665.55</v>
      </c>
      <c r="HN4" s="323">
        <v>88360</v>
      </c>
      <c r="HO4" s="323">
        <v>112649.3</v>
      </c>
      <c r="HP4" s="323">
        <v>437952.05</v>
      </c>
      <c r="HQ4" s="323">
        <v>2187.5</v>
      </c>
      <c r="HR4" s="323">
        <v>181980.95</v>
      </c>
      <c r="HS4" s="323">
        <v>24428.92</v>
      </c>
      <c r="HT4" s="323">
        <v>586870.5</v>
      </c>
      <c r="HU4" s="323">
        <v>28935.599999999999</v>
      </c>
      <c r="HV4" s="323">
        <v>267959.7</v>
      </c>
      <c r="HW4" s="323">
        <v>710005.5</v>
      </c>
      <c r="HX4" s="323">
        <v>52627.55</v>
      </c>
      <c r="HY4" s="323">
        <v>866681.15</v>
      </c>
      <c r="HZ4" s="323">
        <v>164698.6</v>
      </c>
      <c r="IA4" s="323">
        <v>56208.7</v>
      </c>
      <c r="IB4" s="323">
        <v>170777.7</v>
      </c>
      <c r="IC4" s="323">
        <v>339592</v>
      </c>
      <c r="ID4" s="323">
        <v>115673.95</v>
      </c>
      <c r="IE4" s="323">
        <v>253545.8</v>
      </c>
      <c r="IF4" s="323">
        <v>73817.25</v>
      </c>
      <c r="IG4" s="323">
        <v>57134.35</v>
      </c>
      <c r="IH4" s="323">
        <v>2967.5</v>
      </c>
      <c r="II4" s="323">
        <v>85370</v>
      </c>
      <c r="IJ4" s="323">
        <v>163321.85</v>
      </c>
      <c r="IK4" s="323">
        <v>14102.6</v>
      </c>
      <c r="IL4" s="323">
        <v>17800</v>
      </c>
      <c r="IM4" s="323">
        <v>107540.8</v>
      </c>
      <c r="IN4" s="323">
        <v>227051.25</v>
      </c>
      <c r="IO4" s="323">
        <v>69355.55</v>
      </c>
      <c r="IP4" s="323">
        <v>65415.8</v>
      </c>
      <c r="IQ4" s="323">
        <v>33027.199999999997</v>
      </c>
      <c r="IR4" s="323">
        <v>342038</v>
      </c>
      <c r="IS4" s="323">
        <v>309439.8</v>
      </c>
      <c r="IT4" s="323">
        <v>14400</v>
      </c>
      <c r="IU4" s="323">
        <v>66136.490000000005</v>
      </c>
      <c r="IV4" s="323">
        <v>296923.59999999998</v>
      </c>
      <c r="IW4" s="323">
        <v>31461.4</v>
      </c>
      <c r="IX4" s="323">
        <v>18062.439999999999</v>
      </c>
      <c r="IY4" s="323">
        <v>140141.35</v>
      </c>
      <c r="IZ4" s="323">
        <v>45675</v>
      </c>
      <c r="JA4" s="323">
        <v>111775.45</v>
      </c>
      <c r="JB4" s="323">
        <v>36876.1</v>
      </c>
      <c r="JC4" s="323">
        <v>123815</v>
      </c>
      <c r="JD4" s="323">
        <v>39965</v>
      </c>
      <c r="JE4" s="323">
        <v>16426.2</v>
      </c>
      <c r="JF4" s="323">
        <v>189870</v>
      </c>
      <c r="JG4" s="323">
        <v>67934.149999999994</v>
      </c>
      <c r="JH4" s="323">
        <v>72912.5</v>
      </c>
      <c r="JI4" s="323">
        <v>144814.15</v>
      </c>
      <c r="JJ4" s="323">
        <v>169672.8</v>
      </c>
      <c r="JK4" s="323">
        <v>38743.4</v>
      </c>
      <c r="JL4" s="323">
        <v>48264.6</v>
      </c>
      <c r="JM4" s="323">
        <v>10830.8</v>
      </c>
      <c r="JN4" s="323">
        <v>23246.95</v>
      </c>
      <c r="JO4" s="323">
        <v>169120</v>
      </c>
      <c r="JP4" s="323">
        <v>88880.85</v>
      </c>
      <c r="JQ4" s="323">
        <v>72017.649999999994</v>
      </c>
      <c r="JR4" s="323">
        <v>23144.65</v>
      </c>
      <c r="JS4" s="323">
        <v>235704.4</v>
      </c>
      <c r="JT4" s="323">
        <v>34540</v>
      </c>
      <c r="JU4" s="323">
        <v>39688.75</v>
      </c>
      <c r="JV4" s="323">
        <v>740477.6</v>
      </c>
      <c r="JW4" s="323">
        <v>175039.85</v>
      </c>
      <c r="JX4" s="323">
        <v>191320.2</v>
      </c>
      <c r="JY4" s="323">
        <v>13365.4</v>
      </c>
      <c r="JZ4" s="323">
        <v>15881.25</v>
      </c>
      <c r="KA4" s="323">
        <v>106405</v>
      </c>
      <c r="KB4" s="323">
        <v>151629</v>
      </c>
      <c r="KC4" s="323">
        <v>82928.100000000006</v>
      </c>
      <c r="KD4" s="323">
        <v>44513.7</v>
      </c>
      <c r="KE4" s="323">
        <v>296974.48</v>
      </c>
      <c r="KF4" s="323">
        <v>80451.350000000006</v>
      </c>
      <c r="KG4" s="323">
        <v>68565.899999999994</v>
      </c>
      <c r="KH4" s="323">
        <v>64796.3</v>
      </c>
      <c r="KI4" s="323">
        <v>151426.5</v>
      </c>
      <c r="KJ4" s="323">
        <v>95390.35</v>
      </c>
      <c r="KK4" s="323">
        <v>0</v>
      </c>
      <c r="KL4" s="323">
        <v>1200</v>
      </c>
      <c r="KM4" s="323">
        <v>39570</v>
      </c>
      <c r="KN4" s="323">
        <v>50164</v>
      </c>
      <c r="KO4" s="323">
        <v>249383.7</v>
      </c>
      <c r="KP4" s="323">
        <v>151763.15</v>
      </c>
      <c r="KQ4" s="323">
        <v>1265604.6499999999</v>
      </c>
      <c r="KR4" s="323">
        <v>96731.25</v>
      </c>
      <c r="KS4" s="322">
        <v>151000</v>
      </c>
      <c r="KU4" s="312">
        <v>30</v>
      </c>
      <c r="KV4" s="312">
        <v>300</v>
      </c>
    </row>
    <row r="5" spans="1:308" x14ac:dyDescent="0.25">
      <c r="A5" s="329">
        <v>2020</v>
      </c>
      <c r="B5" s="328" t="s">
        <v>891</v>
      </c>
      <c r="C5" s="328" t="s">
        <v>922</v>
      </c>
      <c r="D5" s="328" t="s">
        <v>930</v>
      </c>
      <c r="E5" s="328" t="s">
        <v>846</v>
      </c>
      <c r="F5" s="327">
        <v>329730.90000000002</v>
      </c>
      <c r="G5" s="327">
        <v>63638.9</v>
      </c>
      <c r="H5" s="327">
        <v>6970268.7999999998</v>
      </c>
      <c r="I5" s="327">
        <v>222450.4</v>
      </c>
      <c r="J5" s="327">
        <v>46417.85</v>
      </c>
      <c r="K5" s="327">
        <v>186678.9</v>
      </c>
      <c r="L5" s="327">
        <v>1946670.4</v>
      </c>
      <c r="M5" s="327">
        <v>647509.30000000005</v>
      </c>
      <c r="N5" s="327">
        <v>4617809.5999999996</v>
      </c>
      <c r="O5" s="327">
        <v>2131906.0499999998</v>
      </c>
      <c r="P5" s="327">
        <v>569754.35</v>
      </c>
      <c r="Q5" s="327">
        <v>177159.7</v>
      </c>
      <c r="R5" s="327">
        <v>743774.6</v>
      </c>
      <c r="S5" s="327">
        <v>799387.7</v>
      </c>
      <c r="T5" s="327">
        <v>372975.1</v>
      </c>
      <c r="U5" s="327">
        <v>1234931.6000000001</v>
      </c>
      <c r="V5" s="327">
        <v>3978461</v>
      </c>
      <c r="W5" s="327">
        <v>39329.550000000003</v>
      </c>
      <c r="X5" s="327">
        <v>583583.55000000005</v>
      </c>
      <c r="Y5" s="327">
        <v>133377.5</v>
      </c>
      <c r="Z5" s="327">
        <v>149311.23000000001</v>
      </c>
      <c r="AA5" s="327">
        <v>4791029.4000000004</v>
      </c>
      <c r="AB5" s="327">
        <v>1156941.3500000001</v>
      </c>
      <c r="AC5" s="327">
        <v>62778.75</v>
      </c>
      <c r="AD5" s="327">
        <v>8992647.8000000007</v>
      </c>
      <c r="AE5" s="327">
        <v>65837.62</v>
      </c>
      <c r="AF5" s="327">
        <v>281989.09999999998</v>
      </c>
      <c r="AG5" s="327">
        <v>206099.7</v>
      </c>
      <c r="AH5" s="327">
        <v>384786.8</v>
      </c>
      <c r="AI5" s="327">
        <v>362513.74</v>
      </c>
      <c r="AJ5" s="327">
        <v>276210.3</v>
      </c>
      <c r="AK5" s="327">
        <v>58395.85</v>
      </c>
      <c r="AL5" s="327">
        <v>3607547.15</v>
      </c>
      <c r="AM5" s="327">
        <v>167343.20000000001</v>
      </c>
      <c r="AN5" s="327">
        <v>278310.5</v>
      </c>
      <c r="AO5" s="327">
        <v>266526.59999999998</v>
      </c>
      <c r="AP5" s="327">
        <v>197406.45</v>
      </c>
      <c r="AQ5" s="327">
        <v>46686.8</v>
      </c>
      <c r="AR5" s="327">
        <v>402525.1</v>
      </c>
      <c r="AS5" s="327">
        <v>606696.80000000005</v>
      </c>
      <c r="AT5" s="327">
        <v>241049.1</v>
      </c>
      <c r="AU5" s="327">
        <v>279668.09999999998</v>
      </c>
      <c r="AV5" s="327">
        <v>120526.5</v>
      </c>
      <c r="AW5" s="327">
        <v>6708677.1500000004</v>
      </c>
      <c r="AX5" s="327">
        <v>54897.3</v>
      </c>
      <c r="AY5" s="327">
        <v>70658.95</v>
      </c>
      <c r="AZ5" s="327">
        <v>383907.98</v>
      </c>
      <c r="BA5" s="327">
        <v>30598.400000000001</v>
      </c>
      <c r="BB5" s="327">
        <v>204546.32</v>
      </c>
      <c r="BC5" s="327">
        <v>1133199.25</v>
      </c>
      <c r="BD5" s="327">
        <v>2775484.25</v>
      </c>
      <c r="BE5" s="327">
        <v>470455.95</v>
      </c>
      <c r="BF5" s="327">
        <v>447983.25</v>
      </c>
      <c r="BG5" s="327">
        <v>103078.85</v>
      </c>
      <c r="BH5" s="327">
        <v>64478.9</v>
      </c>
      <c r="BI5" s="327">
        <v>6979758.5199999996</v>
      </c>
      <c r="BJ5" s="327">
        <v>39255.5</v>
      </c>
      <c r="BK5" s="327">
        <v>2163450.25</v>
      </c>
      <c r="BL5" s="327">
        <v>43587.1</v>
      </c>
      <c r="BM5" s="327">
        <v>138730.20000000001</v>
      </c>
      <c r="BN5" s="327">
        <v>2147951.6</v>
      </c>
      <c r="BO5" s="327">
        <v>607041.1</v>
      </c>
      <c r="BP5" s="327">
        <v>225072.3</v>
      </c>
      <c r="BQ5" s="327">
        <v>74323.649999999994</v>
      </c>
      <c r="BR5" s="327">
        <v>573441.80000000005</v>
      </c>
      <c r="BS5" s="327">
        <v>1225345</v>
      </c>
      <c r="BT5" s="327">
        <v>103685.75</v>
      </c>
      <c r="BU5" s="327">
        <v>38292.5</v>
      </c>
      <c r="BV5" s="327">
        <v>390912.45</v>
      </c>
      <c r="BW5" s="327">
        <v>1346026</v>
      </c>
      <c r="BX5" s="327">
        <v>471202.25</v>
      </c>
      <c r="BY5" s="327">
        <v>2393460.7999999998</v>
      </c>
      <c r="BZ5" s="327">
        <v>268215.25</v>
      </c>
      <c r="CA5" s="327">
        <v>224493.9</v>
      </c>
      <c r="CB5" s="327">
        <v>190029.5</v>
      </c>
      <c r="CC5" s="327">
        <v>898140.15</v>
      </c>
      <c r="CD5" s="327">
        <v>1087071.52</v>
      </c>
      <c r="CE5" s="327">
        <v>2267756</v>
      </c>
      <c r="CF5" s="327">
        <v>2566553.4</v>
      </c>
      <c r="CG5" s="327">
        <v>1087562.75</v>
      </c>
      <c r="CH5" s="327">
        <v>306368.05</v>
      </c>
      <c r="CI5" s="327">
        <v>7525695.0499999998</v>
      </c>
      <c r="CJ5" s="327">
        <v>91059.5</v>
      </c>
      <c r="CK5" s="327">
        <v>143825.70000000001</v>
      </c>
      <c r="CL5" s="327">
        <v>298057.8</v>
      </c>
      <c r="CM5" s="327">
        <v>58632.75</v>
      </c>
      <c r="CN5" s="327">
        <v>1391333.5</v>
      </c>
      <c r="CO5" s="327">
        <v>1494228</v>
      </c>
      <c r="CP5" s="327">
        <v>83034.5</v>
      </c>
      <c r="CQ5" s="327">
        <v>328383.25</v>
      </c>
      <c r="CR5" s="327">
        <v>16587</v>
      </c>
      <c r="CS5" s="327">
        <v>231068.85</v>
      </c>
      <c r="CT5" s="327">
        <v>365701.5</v>
      </c>
      <c r="CU5" s="327">
        <v>50948.95</v>
      </c>
      <c r="CV5" s="327">
        <v>46538.65</v>
      </c>
      <c r="CW5" s="327">
        <v>187669.6</v>
      </c>
      <c r="CX5" s="327">
        <v>490036.25</v>
      </c>
      <c r="CY5" s="327">
        <v>386535.05</v>
      </c>
      <c r="CZ5" s="327">
        <v>4711869.7</v>
      </c>
      <c r="DA5" s="327">
        <v>1187617.1000000001</v>
      </c>
      <c r="DB5" s="327">
        <v>1102279.75</v>
      </c>
      <c r="DC5" s="327">
        <v>503666.3</v>
      </c>
      <c r="DD5" s="327">
        <v>14015008.6</v>
      </c>
      <c r="DE5" s="327">
        <v>7558104.0499999998</v>
      </c>
      <c r="DF5" s="327">
        <v>183169.95</v>
      </c>
      <c r="DG5" s="327">
        <v>227371.2</v>
      </c>
      <c r="DH5" s="327">
        <v>295600.83</v>
      </c>
      <c r="DI5" s="327">
        <v>387464.25</v>
      </c>
      <c r="DJ5" s="327">
        <v>1247977.5</v>
      </c>
      <c r="DK5" s="327">
        <v>495566.55</v>
      </c>
      <c r="DL5" s="327">
        <v>311556.5</v>
      </c>
      <c r="DM5" s="327">
        <v>540947.69999999995</v>
      </c>
      <c r="DN5" s="327">
        <v>114249.7</v>
      </c>
      <c r="DO5" s="327">
        <v>210811.15</v>
      </c>
      <c r="DP5" s="327">
        <v>132837.15</v>
      </c>
      <c r="DQ5" s="327">
        <v>46313.95</v>
      </c>
      <c r="DR5" s="327">
        <v>1209319.6000000001</v>
      </c>
      <c r="DS5" s="327">
        <v>2119877.5099999998</v>
      </c>
      <c r="DT5" s="327">
        <v>958195.19999999995</v>
      </c>
      <c r="DU5" s="327">
        <v>785558.8</v>
      </c>
      <c r="DV5" s="327">
        <v>159706.25</v>
      </c>
      <c r="DW5" s="327">
        <v>357870.25</v>
      </c>
      <c r="DX5" s="327">
        <v>1191134.1499999999</v>
      </c>
      <c r="DY5" s="327">
        <v>662418.25</v>
      </c>
      <c r="DZ5" s="327">
        <v>430746.43</v>
      </c>
      <c r="EA5" s="327">
        <v>9915949.5500000007</v>
      </c>
      <c r="EB5" s="327">
        <v>472632.2</v>
      </c>
      <c r="EC5" s="327">
        <v>355718.25</v>
      </c>
      <c r="ED5" s="327">
        <v>141035.85</v>
      </c>
      <c r="EE5" s="327">
        <v>332906.45</v>
      </c>
      <c r="EF5" s="327">
        <v>48812.75</v>
      </c>
      <c r="EG5" s="327">
        <v>2974432.05</v>
      </c>
      <c r="EH5" s="327">
        <v>71552.399999999994</v>
      </c>
      <c r="EI5" s="327">
        <v>1843903.85</v>
      </c>
      <c r="EJ5" s="327">
        <v>2270070.87</v>
      </c>
      <c r="EK5" s="327">
        <v>273706.7</v>
      </c>
      <c r="EL5" s="327">
        <v>69580.2</v>
      </c>
      <c r="EM5" s="327">
        <v>671022.6</v>
      </c>
      <c r="EN5" s="327">
        <v>761742.7</v>
      </c>
      <c r="EO5" s="327">
        <v>1096632.95</v>
      </c>
      <c r="EP5" s="327">
        <v>634989.94999999995</v>
      </c>
      <c r="EQ5" s="327">
        <v>234026.75</v>
      </c>
      <c r="ER5" s="327">
        <v>498894.89</v>
      </c>
      <c r="ES5" s="327">
        <v>72610.100000000006</v>
      </c>
      <c r="ET5" s="327">
        <v>627526.85</v>
      </c>
      <c r="EU5" s="327">
        <v>197659.9</v>
      </c>
      <c r="EV5" s="327">
        <v>47527.199999999997</v>
      </c>
      <c r="EW5" s="327">
        <v>509911.95</v>
      </c>
      <c r="EX5" s="327">
        <v>1178717.3</v>
      </c>
      <c r="EY5" s="327">
        <v>10103572.199999999</v>
      </c>
      <c r="EZ5" s="327">
        <v>477704911.10000002</v>
      </c>
      <c r="FA5" s="327">
        <v>611639.1</v>
      </c>
      <c r="FB5" s="327">
        <v>135052.15</v>
      </c>
      <c r="FC5" s="327">
        <v>3690791.05</v>
      </c>
      <c r="FD5" s="327">
        <v>845093.25</v>
      </c>
      <c r="FE5" s="327">
        <v>5871369.0499999998</v>
      </c>
      <c r="FF5" s="327">
        <v>547148.9</v>
      </c>
      <c r="FG5" s="327">
        <v>59565.7</v>
      </c>
      <c r="FH5" s="327">
        <v>2768493.7</v>
      </c>
      <c r="FI5" s="327">
        <v>137077.29999999999</v>
      </c>
      <c r="FJ5" s="327">
        <v>1383010.4</v>
      </c>
      <c r="FK5" s="327">
        <v>187614.3</v>
      </c>
      <c r="FL5" s="327">
        <v>21561.25</v>
      </c>
      <c r="FM5" s="327">
        <v>1957903.7</v>
      </c>
      <c r="FN5" s="327">
        <v>229723.3</v>
      </c>
      <c r="FO5" s="327">
        <v>266063.15000000002</v>
      </c>
      <c r="FP5" s="327">
        <v>187426</v>
      </c>
      <c r="FQ5" s="327">
        <v>146616.70000000001</v>
      </c>
      <c r="FR5" s="327">
        <v>8269083.9699999997</v>
      </c>
      <c r="FS5" s="327">
        <v>182393.55</v>
      </c>
      <c r="FT5" s="327">
        <v>203989.55</v>
      </c>
      <c r="FU5" s="327">
        <v>181110.6</v>
      </c>
      <c r="FV5" s="327">
        <v>40575.449999999997</v>
      </c>
      <c r="FW5" s="327">
        <v>12877.1</v>
      </c>
      <c r="FX5" s="327">
        <v>326051.15000000002</v>
      </c>
      <c r="FY5" s="327">
        <v>967165.37</v>
      </c>
      <c r="FZ5" s="327">
        <v>103202.8</v>
      </c>
      <c r="GA5" s="327">
        <v>105556.35</v>
      </c>
      <c r="GB5" s="327">
        <v>197825.85</v>
      </c>
      <c r="GC5" s="327">
        <v>74235.7</v>
      </c>
      <c r="GD5" s="327">
        <v>143844.70000000001</v>
      </c>
      <c r="GE5" s="327">
        <v>774570.05</v>
      </c>
      <c r="GF5" s="327">
        <v>347464.25</v>
      </c>
      <c r="GG5" s="327">
        <v>773038.1</v>
      </c>
      <c r="GH5" s="327">
        <v>157956.9</v>
      </c>
      <c r="GI5" s="327">
        <v>578243.19999999995</v>
      </c>
      <c r="GJ5" s="327">
        <v>262544.84999999998</v>
      </c>
      <c r="GK5" s="327">
        <v>31896933.949999999</v>
      </c>
      <c r="GL5" s="327">
        <v>659490.4</v>
      </c>
      <c r="GM5" s="327">
        <v>24426378.600000001</v>
      </c>
      <c r="GN5" s="327">
        <v>429764.65</v>
      </c>
      <c r="GO5" s="327">
        <v>4007044.25</v>
      </c>
      <c r="GP5" s="327">
        <v>49948.25</v>
      </c>
      <c r="GQ5" s="327">
        <v>26053.3</v>
      </c>
      <c r="GR5" s="327">
        <v>683293</v>
      </c>
      <c r="GS5" s="327">
        <v>40997141.149999999</v>
      </c>
      <c r="GT5" s="327">
        <v>57942.37</v>
      </c>
      <c r="GU5" s="327">
        <v>6991632</v>
      </c>
      <c r="GV5" s="327">
        <v>182892.5</v>
      </c>
      <c r="GW5" s="327">
        <v>75819.45</v>
      </c>
      <c r="GX5" s="327">
        <v>6523666.0999999996</v>
      </c>
      <c r="GY5" s="327">
        <v>85068.05</v>
      </c>
      <c r="GZ5" s="327">
        <v>994824.35</v>
      </c>
      <c r="HA5" s="327">
        <v>1672974.15</v>
      </c>
      <c r="HB5" s="327">
        <v>151634.57999999999</v>
      </c>
      <c r="HC5" s="327">
        <v>2805066.25</v>
      </c>
      <c r="HD5" s="327">
        <v>55746.7</v>
      </c>
      <c r="HE5" s="327">
        <v>205542.5</v>
      </c>
      <c r="HF5" s="327">
        <v>378307.9</v>
      </c>
      <c r="HG5" s="327">
        <v>929741.2</v>
      </c>
      <c r="HH5" s="327">
        <v>8811971.0500000007</v>
      </c>
      <c r="HI5" s="327">
        <v>1842015.7</v>
      </c>
      <c r="HJ5" s="327">
        <v>711413.6</v>
      </c>
      <c r="HK5" s="327">
        <v>129278.7</v>
      </c>
      <c r="HL5" s="327">
        <v>706103.76</v>
      </c>
      <c r="HM5" s="327">
        <v>269084.40000000002</v>
      </c>
      <c r="HN5" s="327">
        <v>396287.35</v>
      </c>
      <c r="HO5" s="327">
        <v>241951.15</v>
      </c>
      <c r="HP5" s="327">
        <v>2429837.7999999998</v>
      </c>
      <c r="HQ5" s="327">
        <v>63024.55</v>
      </c>
      <c r="HR5" s="327">
        <v>4348543.4000000004</v>
      </c>
      <c r="HS5" s="327">
        <v>42548.56</v>
      </c>
      <c r="HT5" s="327">
        <v>13125411</v>
      </c>
      <c r="HU5" s="327">
        <v>141371.54999999999</v>
      </c>
      <c r="HV5" s="327">
        <v>1594980.4</v>
      </c>
      <c r="HW5" s="327">
        <v>22755432</v>
      </c>
      <c r="HX5" s="327">
        <v>275475.75</v>
      </c>
      <c r="HY5" s="327">
        <v>25327748.149999999</v>
      </c>
      <c r="HZ5" s="327">
        <v>670187.65</v>
      </c>
      <c r="IA5" s="327">
        <v>53851.6</v>
      </c>
      <c r="IB5" s="327">
        <v>936989.45</v>
      </c>
      <c r="IC5" s="327">
        <v>4676456</v>
      </c>
      <c r="ID5" s="327">
        <v>175452.7</v>
      </c>
      <c r="IE5" s="327">
        <v>2538949.65</v>
      </c>
      <c r="IF5" s="327">
        <v>249639.5</v>
      </c>
      <c r="IG5" s="327">
        <v>209189.1</v>
      </c>
      <c r="IH5" s="327">
        <v>14180</v>
      </c>
      <c r="II5" s="327">
        <v>357275.75</v>
      </c>
      <c r="IJ5" s="327">
        <v>1318401.6499999999</v>
      </c>
      <c r="IK5" s="327">
        <v>30521.200000000001</v>
      </c>
      <c r="IL5" s="327">
        <v>57576.85</v>
      </c>
      <c r="IM5" s="327">
        <v>231891</v>
      </c>
      <c r="IN5" s="327">
        <v>1068303.7</v>
      </c>
      <c r="IO5" s="327">
        <v>366350.5</v>
      </c>
      <c r="IP5" s="327">
        <v>228353.55</v>
      </c>
      <c r="IQ5" s="327">
        <v>151137.79999999999</v>
      </c>
      <c r="IR5" s="327">
        <v>3809536.65</v>
      </c>
      <c r="IS5" s="327">
        <v>2993828.5</v>
      </c>
      <c r="IT5" s="327">
        <v>5058218.74</v>
      </c>
      <c r="IU5" s="327">
        <v>36566.050000000003</v>
      </c>
      <c r="IV5" s="327">
        <v>1808325.45</v>
      </c>
      <c r="IW5" s="327">
        <v>165826.95000000001</v>
      </c>
      <c r="IX5" s="327">
        <v>26285</v>
      </c>
      <c r="IY5" s="327">
        <v>759764.7</v>
      </c>
      <c r="IZ5" s="327">
        <v>174018.75</v>
      </c>
      <c r="JA5" s="327">
        <v>211535.15</v>
      </c>
      <c r="JB5" s="327">
        <v>107036.7</v>
      </c>
      <c r="JC5" s="327">
        <v>347265.6</v>
      </c>
      <c r="JD5" s="327">
        <v>75227.100000000006</v>
      </c>
      <c r="JE5" s="327">
        <v>15005.65</v>
      </c>
      <c r="JF5" s="327">
        <v>711767.4</v>
      </c>
      <c r="JG5" s="327">
        <v>90818.95</v>
      </c>
      <c r="JH5" s="327">
        <v>219942.75</v>
      </c>
      <c r="JI5" s="327">
        <v>900243.95</v>
      </c>
      <c r="JJ5" s="327">
        <v>560331.1</v>
      </c>
      <c r="JK5" s="327">
        <v>48724.4</v>
      </c>
      <c r="JL5" s="327">
        <v>113467.2</v>
      </c>
      <c r="JM5" s="327">
        <v>53066.6</v>
      </c>
      <c r="JN5" s="327">
        <v>54064.95</v>
      </c>
      <c r="JO5" s="327">
        <v>1283406.6000000001</v>
      </c>
      <c r="JP5" s="327">
        <v>245732.55</v>
      </c>
      <c r="JQ5" s="327">
        <v>219301.2</v>
      </c>
      <c r="JR5" s="327">
        <v>69624.7</v>
      </c>
      <c r="JS5" s="327">
        <v>3483280.9</v>
      </c>
      <c r="JT5" s="327">
        <v>153021.75</v>
      </c>
      <c r="JU5" s="327">
        <v>33435</v>
      </c>
      <c r="JV5" s="327">
        <v>33538290.899999999</v>
      </c>
      <c r="JW5" s="327">
        <v>835803.95</v>
      </c>
      <c r="JX5" s="327">
        <v>416998.15</v>
      </c>
      <c r="JY5" s="327">
        <v>5459.55</v>
      </c>
      <c r="JZ5" s="327">
        <v>23433.5</v>
      </c>
      <c r="KA5" s="327">
        <v>367559.15</v>
      </c>
      <c r="KB5" s="327">
        <v>429645.65</v>
      </c>
      <c r="KC5" s="327">
        <v>206255.6</v>
      </c>
      <c r="KD5" s="327">
        <v>125023.7</v>
      </c>
      <c r="KE5" s="327">
        <v>4334078.75</v>
      </c>
      <c r="KF5" s="327">
        <v>115789.2</v>
      </c>
      <c r="KG5" s="327">
        <v>283218.8</v>
      </c>
      <c r="KH5" s="327">
        <v>244761.9</v>
      </c>
      <c r="KI5" s="327">
        <v>481336.5</v>
      </c>
      <c r="KJ5" s="327">
        <v>285773.75</v>
      </c>
      <c r="KK5" s="327">
        <v>72251.350000000006</v>
      </c>
      <c r="KL5" s="327">
        <v>220727.6</v>
      </c>
      <c r="KM5" s="327">
        <v>311569.8</v>
      </c>
      <c r="KN5" s="327">
        <v>162841.4</v>
      </c>
      <c r="KO5" s="327">
        <v>1626627</v>
      </c>
      <c r="KP5" s="327">
        <v>665203.19999999995</v>
      </c>
      <c r="KQ5" s="327">
        <v>49793331.25</v>
      </c>
      <c r="KR5" s="327">
        <v>2046222.45</v>
      </c>
      <c r="KS5" s="326">
        <v>756249.14</v>
      </c>
      <c r="KU5" s="312">
        <v>30</v>
      </c>
      <c r="KV5" s="312">
        <v>301</v>
      </c>
    </row>
    <row r="6" spans="1:308" x14ac:dyDescent="0.25">
      <c r="A6" s="325">
        <v>2020</v>
      </c>
      <c r="B6" s="324" t="s">
        <v>891</v>
      </c>
      <c r="C6" s="324" t="s">
        <v>922</v>
      </c>
      <c r="D6" s="324" t="s">
        <v>929</v>
      </c>
      <c r="E6" s="324" t="s">
        <v>846</v>
      </c>
      <c r="F6" s="323">
        <v>0</v>
      </c>
      <c r="G6" s="323">
        <v>0</v>
      </c>
      <c r="H6" s="323">
        <v>0</v>
      </c>
      <c r="I6" s="323">
        <v>0</v>
      </c>
      <c r="J6" s="323">
        <v>0</v>
      </c>
      <c r="K6" s="323">
        <v>0</v>
      </c>
      <c r="L6" s="323">
        <v>0</v>
      </c>
      <c r="M6" s="323">
        <v>0</v>
      </c>
      <c r="N6" s="323">
        <v>0</v>
      </c>
      <c r="O6" s="323">
        <v>0</v>
      </c>
      <c r="P6" s="323">
        <v>0</v>
      </c>
      <c r="Q6" s="323">
        <v>0</v>
      </c>
      <c r="R6" s="323">
        <v>0</v>
      </c>
      <c r="S6" s="323">
        <v>0</v>
      </c>
      <c r="T6" s="323">
        <v>0</v>
      </c>
      <c r="U6" s="323">
        <v>0</v>
      </c>
      <c r="V6" s="323">
        <v>6681.95</v>
      </c>
      <c r="W6" s="323">
        <v>0</v>
      </c>
      <c r="X6" s="323">
        <v>0</v>
      </c>
      <c r="Y6" s="323">
        <v>0</v>
      </c>
      <c r="Z6" s="323">
        <v>0</v>
      </c>
      <c r="AA6" s="323">
        <v>0</v>
      </c>
      <c r="AB6" s="323">
        <v>0</v>
      </c>
      <c r="AC6" s="323">
        <v>0</v>
      </c>
      <c r="AD6" s="323">
        <v>0</v>
      </c>
      <c r="AE6" s="323">
        <v>0</v>
      </c>
      <c r="AF6" s="323">
        <v>0</v>
      </c>
      <c r="AG6" s="323">
        <v>0</v>
      </c>
      <c r="AH6" s="323">
        <v>0</v>
      </c>
      <c r="AI6" s="323">
        <v>0</v>
      </c>
      <c r="AJ6" s="323">
        <v>0</v>
      </c>
      <c r="AK6" s="323">
        <v>0</v>
      </c>
      <c r="AL6" s="323">
        <v>0</v>
      </c>
      <c r="AM6" s="323">
        <v>0</v>
      </c>
      <c r="AN6" s="323">
        <v>0</v>
      </c>
      <c r="AO6" s="323">
        <v>0</v>
      </c>
      <c r="AP6" s="323">
        <v>0</v>
      </c>
      <c r="AQ6" s="323">
        <v>0</v>
      </c>
      <c r="AR6" s="323">
        <v>0</v>
      </c>
      <c r="AS6" s="323">
        <v>0</v>
      </c>
      <c r="AT6" s="323">
        <v>0</v>
      </c>
      <c r="AU6" s="323">
        <v>0</v>
      </c>
      <c r="AV6" s="323">
        <v>0</v>
      </c>
      <c r="AW6" s="323">
        <v>60848.3</v>
      </c>
      <c r="AX6" s="323">
        <v>0</v>
      </c>
      <c r="AY6" s="323">
        <v>0</v>
      </c>
      <c r="AZ6" s="323">
        <v>0</v>
      </c>
      <c r="BA6" s="323">
        <v>0</v>
      </c>
      <c r="BB6" s="323">
        <v>0</v>
      </c>
      <c r="BC6" s="323">
        <v>0</v>
      </c>
      <c r="BD6" s="323">
        <v>0</v>
      </c>
      <c r="BE6" s="323">
        <v>0</v>
      </c>
      <c r="BF6" s="323">
        <v>0</v>
      </c>
      <c r="BG6" s="323">
        <v>0</v>
      </c>
      <c r="BH6" s="323">
        <v>0</v>
      </c>
      <c r="BI6" s="323">
        <v>0</v>
      </c>
      <c r="BJ6" s="323">
        <v>0</v>
      </c>
      <c r="BK6" s="323">
        <v>0</v>
      </c>
      <c r="BL6" s="323">
        <v>0</v>
      </c>
      <c r="BM6" s="323">
        <v>0</v>
      </c>
      <c r="BN6" s="323">
        <v>14544.85</v>
      </c>
      <c r="BO6" s="323">
        <v>7502.4</v>
      </c>
      <c r="BP6" s="323">
        <v>0</v>
      </c>
      <c r="BQ6" s="323">
        <v>0</v>
      </c>
      <c r="BR6" s="323">
        <v>0</v>
      </c>
      <c r="BS6" s="323">
        <v>0</v>
      </c>
      <c r="BT6" s="323">
        <v>0</v>
      </c>
      <c r="BU6" s="323">
        <v>0</v>
      </c>
      <c r="BV6" s="323">
        <v>0</v>
      </c>
      <c r="BW6" s="323">
        <v>0</v>
      </c>
      <c r="BX6" s="323">
        <v>0</v>
      </c>
      <c r="BY6" s="323">
        <v>0</v>
      </c>
      <c r="BZ6" s="323">
        <v>0</v>
      </c>
      <c r="CA6" s="323">
        <v>0</v>
      </c>
      <c r="CB6" s="323">
        <v>0</v>
      </c>
      <c r="CC6" s="323">
        <v>0</v>
      </c>
      <c r="CD6" s="323">
        <v>0</v>
      </c>
      <c r="CE6" s="323">
        <v>0</v>
      </c>
      <c r="CF6" s="323">
        <v>0</v>
      </c>
      <c r="CG6" s="323">
        <v>0</v>
      </c>
      <c r="CH6" s="323">
        <v>0</v>
      </c>
      <c r="CI6" s="323">
        <v>3850</v>
      </c>
      <c r="CJ6" s="323">
        <v>0</v>
      </c>
      <c r="CK6" s="323">
        <v>0</v>
      </c>
      <c r="CL6" s="323">
        <v>0</v>
      </c>
      <c r="CM6" s="323">
        <v>0</v>
      </c>
      <c r="CN6" s="323">
        <v>0</v>
      </c>
      <c r="CO6" s="323">
        <v>0</v>
      </c>
      <c r="CP6" s="323">
        <v>0</v>
      </c>
      <c r="CQ6" s="323">
        <v>0</v>
      </c>
      <c r="CR6" s="323">
        <v>0</v>
      </c>
      <c r="CS6" s="323">
        <v>0</v>
      </c>
      <c r="CT6" s="323">
        <v>0</v>
      </c>
      <c r="CU6" s="323">
        <v>0</v>
      </c>
      <c r="CV6" s="323">
        <v>0</v>
      </c>
      <c r="CW6" s="323">
        <v>0</v>
      </c>
      <c r="CX6" s="323">
        <v>0</v>
      </c>
      <c r="CY6" s="323">
        <v>0</v>
      </c>
      <c r="CZ6" s="323">
        <v>0</v>
      </c>
      <c r="DA6" s="323">
        <v>0</v>
      </c>
      <c r="DB6" s="323">
        <v>0</v>
      </c>
      <c r="DC6" s="323">
        <v>0</v>
      </c>
      <c r="DD6" s="323">
        <v>106961.85</v>
      </c>
      <c r="DE6" s="323">
        <v>0</v>
      </c>
      <c r="DF6" s="323">
        <v>0</v>
      </c>
      <c r="DG6" s="323">
        <v>0</v>
      </c>
      <c r="DH6" s="323">
        <v>0</v>
      </c>
      <c r="DI6" s="323">
        <v>0</v>
      </c>
      <c r="DJ6" s="323">
        <v>0</v>
      </c>
      <c r="DK6" s="323">
        <v>0</v>
      </c>
      <c r="DL6" s="323">
        <v>0</v>
      </c>
      <c r="DM6" s="323">
        <v>0</v>
      </c>
      <c r="DN6" s="323">
        <v>0</v>
      </c>
      <c r="DO6" s="323">
        <v>0</v>
      </c>
      <c r="DP6" s="323">
        <v>0</v>
      </c>
      <c r="DQ6" s="323">
        <v>0</v>
      </c>
      <c r="DR6" s="323">
        <v>0</v>
      </c>
      <c r="DS6" s="323">
        <v>0</v>
      </c>
      <c r="DT6" s="323">
        <v>0</v>
      </c>
      <c r="DU6" s="323">
        <v>0</v>
      </c>
      <c r="DV6" s="323">
        <v>0</v>
      </c>
      <c r="DW6" s="323">
        <v>0</v>
      </c>
      <c r="DX6" s="323">
        <v>0</v>
      </c>
      <c r="DY6" s="323">
        <v>0</v>
      </c>
      <c r="DZ6" s="323">
        <v>0</v>
      </c>
      <c r="EA6" s="323">
        <v>0</v>
      </c>
      <c r="EB6" s="323">
        <v>0</v>
      </c>
      <c r="EC6" s="323">
        <v>0</v>
      </c>
      <c r="ED6" s="323">
        <v>0</v>
      </c>
      <c r="EE6" s="323">
        <v>0</v>
      </c>
      <c r="EF6" s="323">
        <v>0</v>
      </c>
      <c r="EG6" s="323">
        <v>0</v>
      </c>
      <c r="EH6" s="323">
        <v>0</v>
      </c>
      <c r="EI6" s="323">
        <v>0</v>
      </c>
      <c r="EJ6" s="323">
        <v>0</v>
      </c>
      <c r="EK6" s="323">
        <v>0</v>
      </c>
      <c r="EL6" s="323">
        <v>0</v>
      </c>
      <c r="EM6" s="323">
        <v>0</v>
      </c>
      <c r="EN6" s="323">
        <v>0</v>
      </c>
      <c r="EO6" s="323">
        <v>0</v>
      </c>
      <c r="EP6" s="323">
        <v>11600</v>
      </c>
      <c r="EQ6" s="323">
        <v>0</v>
      </c>
      <c r="ER6" s="323">
        <v>0</v>
      </c>
      <c r="ES6" s="323">
        <v>0</v>
      </c>
      <c r="ET6" s="323">
        <v>0</v>
      </c>
      <c r="EU6" s="323">
        <v>0</v>
      </c>
      <c r="EV6" s="323">
        <v>0</v>
      </c>
      <c r="EW6" s="323">
        <v>0</v>
      </c>
      <c r="EX6" s="323">
        <v>0</v>
      </c>
      <c r="EY6" s="323">
        <v>0</v>
      </c>
      <c r="EZ6" s="323">
        <v>13390</v>
      </c>
      <c r="FA6" s="323">
        <v>0</v>
      </c>
      <c r="FB6" s="323">
        <v>0</v>
      </c>
      <c r="FC6" s="323">
        <v>0</v>
      </c>
      <c r="FD6" s="323">
        <v>0</v>
      </c>
      <c r="FE6" s="323">
        <v>11225</v>
      </c>
      <c r="FF6" s="323">
        <v>0</v>
      </c>
      <c r="FG6" s="323">
        <v>0</v>
      </c>
      <c r="FH6" s="323">
        <v>0</v>
      </c>
      <c r="FI6" s="323">
        <v>0</v>
      </c>
      <c r="FJ6" s="323">
        <v>0</v>
      </c>
      <c r="FK6" s="323">
        <v>0</v>
      </c>
      <c r="FL6" s="323">
        <v>0</v>
      </c>
      <c r="FM6" s="323">
        <v>0</v>
      </c>
      <c r="FN6" s="323">
        <v>0</v>
      </c>
      <c r="FO6" s="323">
        <v>0</v>
      </c>
      <c r="FP6" s="323">
        <v>0</v>
      </c>
      <c r="FQ6" s="323">
        <v>0</v>
      </c>
      <c r="FR6" s="323">
        <v>92115.38</v>
      </c>
      <c r="FS6" s="323">
        <v>0</v>
      </c>
      <c r="FT6" s="323">
        <v>0</v>
      </c>
      <c r="FU6" s="323">
        <v>0</v>
      </c>
      <c r="FV6" s="323">
        <v>0</v>
      </c>
      <c r="FW6" s="323">
        <v>0</v>
      </c>
      <c r="FX6" s="323">
        <v>0</v>
      </c>
      <c r="FY6" s="323">
        <v>0</v>
      </c>
      <c r="FZ6" s="323">
        <v>0</v>
      </c>
      <c r="GA6" s="323">
        <v>0</v>
      </c>
      <c r="GB6" s="323">
        <v>0</v>
      </c>
      <c r="GC6" s="323">
        <v>0</v>
      </c>
      <c r="GD6" s="323">
        <v>0</v>
      </c>
      <c r="GE6" s="323">
        <v>0</v>
      </c>
      <c r="GF6" s="323">
        <v>0</v>
      </c>
      <c r="GG6" s="323">
        <v>0</v>
      </c>
      <c r="GH6" s="323">
        <v>0</v>
      </c>
      <c r="GI6" s="323">
        <v>0</v>
      </c>
      <c r="GJ6" s="323">
        <v>0</v>
      </c>
      <c r="GK6" s="323">
        <v>0</v>
      </c>
      <c r="GL6" s="323">
        <v>0</v>
      </c>
      <c r="GM6" s="323">
        <v>0</v>
      </c>
      <c r="GN6" s="323">
        <v>0</v>
      </c>
      <c r="GO6" s="323">
        <v>0</v>
      </c>
      <c r="GP6" s="323">
        <v>0</v>
      </c>
      <c r="GQ6" s="323">
        <v>0</v>
      </c>
      <c r="GR6" s="323">
        <v>0</v>
      </c>
      <c r="GS6" s="323">
        <v>0</v>
      </c>
      <c r="GT6" s="323">
        <v>0</v>
      </c>
      <c r="GU6" s="323">
        <v>0</v>
      </c>
      <c r="GV6" s="323">
        <v>0</v>
      </c>
      <c r="GW6" s="323">
        <v>0</v>
      </c>
      <c r="GX6" s="323">
        <v>0</v>
      </c>
      <c r="GY6" s="323">
        <v>2269.5</v>
      </c>
      <c r="GZ6" s="323">
        <v>0</v>
      </c>
      <c r="HA6" s="323">
        <v>0</v>
      </c>
      <c r="HB6" s="323">
        <v>0</v>
      </c>
      <c r="HC6" s="323">
        <v>0</v>
      </c>
      <c r="HD6" s="323">
        <v>0</v>
      </c>
      <c r="HE6" s="323">
        <v>0</v>
      </c>
      <c r="HF6" s="323">
        <v>0</v>
      </c>
      <c r="HG6" s="323">
        <v>0</v>
      </c>
      <c r="HH6" s="323">
        <v>0</v>
      </c>
      <c r="HI6" s="323">
        <v>0</v>
      </c>
      <c r="HJ6" s="323">
        <v>0</v>
      </c>
      <c r="HK6" s="323">
        <v>0</v>
      </c>
      <c r="HL6" s="323">
        <v>0</v>
      </c>
      <c r="HM6" s="323">
        <v>0</v>
      </c>
      <c r="HN6" s="323">
        <v>0</v>
      </c>
      <c r="HO6" s="323">
        <v>0</v>
      </c>
      <c r="HP6" s="323">
        <v>0</v>
      </c>
      <c r="HQ6" s="323">
        <v>0</v>
      </c>
      <c r="HR6" s="323">
        <v>0</v>
      </c>
      <c r="HS6" s="323">
        <v>0</v>
      </c>
      <c r="HT6" s="323">
        <v>0</v>
      </c>
      <c r="HU6" s="323">
        <v>0</v>
      </c>
      <c r="HV6" s="323">
        <v>0</v>
      </c>
      <c r="HW6" s="323">
        <v>0</v>
      </c>
      <c r="HX6" s="323">
        <v>0</v>
      </c>
      <c r="HY6" s="323">
        <v>0</v>
      </c>
      <c r="HZ6" s="323">
        <v>0</v>
      </c>
      <c r="IA6" s="323">
        <v>0</v>
      </c>
      <c r="IB6" s="323">
        <v>0</v>
      </c>
      <c r="IC6" s="323">
        <v>0</v>
      </c>
      <c r="ID6" s="323">
        <v>0</v>
      </c>
      <c r="IE6" s="323">
        <v>0</v>
      </c>
      <c r="IF6" s="323">
        <v>0</v>
      </c>
      <c r="IG6" s="323">
        <v>0</v>
      </c>
      <c r="IH6" s="323">
        <v>0</v>
      </c>
      <c r="II6" s="323">
        <v>0</v>
      </c>
      <c r="IJ6" s="323">
        <v>0</v>
      </c>
      <c r="IK6" s="323">
        <v>0</v>
      </c>
      <c r="IL6" s="323">
        <v>0</v>
      </c>
      <c r="IM6" s="323">
        <v>0</v>
      </c>
      <c r="IN6" s="323">
        <v>0</v>
      </c>
      <c r="IO6" s="323">
        <v>0</v>
      </c>
      <c r="IP6" s="323">
        <v>0</v>
      </c>
      <c r="IQ6" s="323">
        <v>0</v>
      </c>
      <c r="IR6" s="323">
        <v>0</v>
      </c>
      <c r="IS6" s="323">
        <v>0</v>
      </c>
      <c r="IT6" s="323">
        <v>0</v>
      </c>
      <c r="IU6" s="323">
        <v>0</v>
      </c>
      <c r="IV6" s="323">
        <v>0</v>
      </c>
      <c r="IW6" s="323">
        <v>0</v>
      </c>
      <c r="IX6" s="323">
        <v>0</v>
      </c>
      <c r="IY6" s="323">
        <v>0</v>
      </c>
      <c r="IZ6" s="323">
        <v>0</v>
      </c>
      <c r="JA6" s="323">
        <v>0</v>
      </c>
      <c r="JB6" s="323">
        <v>0</v>
      </c>
      <c r="JC6" s="323">
        <v>0</v>
      </c>
      <c r="JD6" s="323">
        <v>0</v>
      </c>
      <c r="JE6" s="323">
        <v>0</v>
      </c>
      <c r="JF6" s="323">
        <v>0</v>
      </c>
      <c r="JG6" s="323">
        <v>0</v>
      </c>
      <c r="JH6" s="323">
        <v>0</v>
      </c>
      <c r="JI6" s="323">
        <v>0</v>
      </c>
      <c r="JJ6" s="323">
        <v>2320</v>
      </c>
      <c r="JK6" s="323">
        <v>0</v>
      </c>
      <c r="JL6" s="323">
        <v>0</v>
      </c>
      <c r="JM6" s="323">
        <v>0</v>
      </c>
      <c r="JN6" s="323">
        <v>0</v>
      </c>
      <c r="JO6" s="323">
        <v>0</v>
      </c>
      <c r="JP6" s="323">
        <v>0</v>
      </c>
      <c r="JQ6" s="323">
        <v>0</v>
      </c>
      <c r="JR6" s="323">
        <v>0</v>
      </c>
      <c r="JS6" s="323">
        <v>0</v>
      </c>
      <c r="JT6" s="323">
        <v>0</v>
      </c>
      <c r="JU6" s="323">
        <v>0</v>
      </c>
      <c r="JV6" s="323">
        <v>68538.149999999994</v>
      </c>
      <c r="JW6" s="323">
        <v>0</v>
      </c>
      <c r="JX6" s="323">
        <v>0</v>
      </c>
      <c r="JY6" s="323">
        <v>0</v>
      </c>
      <c r="JZ6" s="323">
        <v>0</v>
      </c>
      <c r="KA6" s="323">
        <v>0</v>
      </c>
      <c r="KB6" s="323">
        <v>0</v>
      </c>
      <c r="KC6" s="323">
        <v>0</v>
      </c>
      <c r="KD6" s="323">
        <v>0</v>
      </c>
      <c r="KE6" s="323">
        <v>40172.5</v>
      </c>
      <c r="KF6" s="323">
        <v>0</v>
      </c>
      <c r="KG6" s="323">
        <v>0</v>
      </c>
      <c r="KH6" s="323">
        <v>0</v>
      </c>
      <c r="KI6" s="323">
        <v>0</v>
      </c>
      <c r="KJ6" s="323">
        <v>0</v>
      </c>
      <c r="KK6" s="323">
        <v>2086</v>
      </c>
      <c r="KL6" s="323">
        <v>0</v>
      </c>
      <c r="KM6" s="323">
        <v>0</v>
      </c>
      <c r="KN6" s="323">
        <v>0</v>
      </c>
      <c r="KO6" s="323">
        <v>0</v>
      </c>
      <c r="KP6" s="323">
        <v>0</v>
      </c>
      <c r="KQ6" s="323">
        <v>0</v>
      </c>
      <c r="KR6" s="323">
        <v>0</v>
      </c>
      <c r="KS6" s="322">
        <v>0</v>
      </c>
      <c r="KU6" s="312">
        <v>30</v>
      </c>
      <c r="KV6" s="312">
        <v>302</v>
      </c>
    </row>
    <row r="7" spans="1:308" x14ac:dyDescent="0.25">
      <c r="A7" s="329">
        <v>2020</v>
      </c>
      <c r="B7" s="328" t="s">
        <v>891</v>
      </c>
      <c r="C7" s="328" t="s">
        <v>922</v>
      </c>
      <c r="D7" s="328" t="s">
        <v>928</v>
      </c>
      <c r="E7" s="328" t="s">
        <v>846</v>
      </c>
      <c r="F7" s="327">
        <v>39112.25</v>
      </c>
      <c r="G7" s="327">
        <v>12345.35</v>
      </c>
      <c r="H7" s="327">
        <v>659971.25</v>
      </c>
      <c r="I7" s="327">
        <v>28635.1</v>
      </c>
      <c r="J7" s="327">
        <v>8715.5</v>
      </c>
      <c r="K7" s="327">
        <v>20848.75</v>
      </c>
      <c r="L7" s="327">
        <v>179893.45</v>
      </c>
      <c r="M7" s="327">
        <v>65066.55</v>
      </c>
      <c r="N7" s="327">
        <v>444996.3</v>
      </c>
      <c r="O7" s="327">
        <v>219936.5</v>
      </c>
      <c r="P7" s="327">
        <v>69725.850000000006</v>
      </c>
      <c r="Q7" s="327">
        <v>21278.5</v>
      </c>
      <c r="R7" s="327">
        <v>39663</v>
      </c>
      <c r="S7" s="327">
        <v>69456.800000000003</v>
      </c>
      <c r="T7" s="327">
        <v>41409.4</v>
      </c>
      <c r="U7" s="327">
        <v>111122.1</v>
      </c>
      <c r="V7" s="327">
        <v>405737.9</v>
      </c>
      <c r="W7" s="327">
        <v>7743.1</v>
      </c>
      <c r="X7" s="327">
        <v>63586.400000000001</v>
      </c>
      <c r="Y7" s="327">
        <v>17574.8</v>
      </c>
      <c r="Z7" s="327">
        <v>20170.59</v>
      </c>
      <c r="AA7" s="327">
        <v>450507.65</v>
      </c>
      <c r="AB7" s="327">
        <v>113080.95</v>
      </c>
      <c r="AC7" s="327">
        <v>4924.3</v>
      </c>
      <c r="AD7" s="327">
        <v>870914.3</v>
      </c>
      <c r="AE7" s="327">
        <v>8752</v>
      </c>
      <c r="AF7" s="327">
        <v>36349.050000000003</v>
      </c>
      <c r="AG7" s="327">
        <v>35729.199999999997</v>
      </c>
      <c r="AH7" s="327">
        <v>42794.1</v>
      </c>
      <c r="AI7" s="327">
        <v>43779.78</v>
      </c>
      <c r="AJ7" s="327">
        <v>48639.55</v>
      </c>
      <c r="AK7" s="327">
        <v>7553.6</v>
      </c>
      <c r="AL7" s="327">
        <v>361883.7</v>
      </c>
      <c r="AM7" s="327">
        <v>19498.93</v>
      </c>
      <c r="AN7" s="327">
        <v>53380.3</v>
      </c>
      <c r="AO7" s="327">
        <v>31825.35</v>
      </c>
      <c r="AP7" s="327">
        <v>26849.15</v>
      </c>
      <c r="AQ7" s="327">
        <v>6827.85</v>
      </c>
      <c r="AR7" s="327">
        <v>48561.59</v>
      </c>
      <c r="AS7" s="327">
        <v>61247.5</v>
      </c>
      <c r="AT7" s="327">
        <v>35774.85</v>
      </c>
      <c r="AU7" s="327">
        <v>30495.51</v>
      </c>
      <c r="AV7" s="327">
        <v>15038.55</v>
      </c>
      <c r="AW7" s="327">
        <v>596714.85</v>
      </c>
      <c r="AX7" s="327">
        <v>19826.95</v>
      </c>
      <c r="AY7" s="327">
        <v>21149.25</v>
      </c>
      <c r="AZ7" s="327">
        <v>78005</v>
      </c>
      <c r="BA7" s="327">
        <v>2211.4</v>
      </c>
      <c r="BB7" s="327">
        <v>28103.25</v>
      </c>
      <c r="BC7" s="327">
        <v>123858.65</v>
      </c>
      <c r="BD7" s="327">
        <v>280964.7</v>
      </c>
      <c r="BE7" s="327">
        <v>74548.899999999994</v>
      </c>
      <c r="BF7" s="327">
        <v>54653.3</v>
      </c>
      <c r="BG7" s="327">
        <v>14639.5</v>
      </c>
      <c r="BH7" s="327">
        <v>7474.85</v>
      </c>
      <c r="BI7" s="327">
        <v>668618.15</v>
      </c>
      <c r="BJ7" s="327">
        <v>4891.1499999999996</v>
      </c>
      <c r="BK7" s="327">
        <v>222510.05</v>
      </c>
      <c r="BL7" s="327">
        <v>8671.57</v>
      </c>
      <c r="BM7" s="327">
        <v>18228.55</v>
      </c>
      <c r="BN7" s="327">
        <v>219721.65</v>
      </c>
      <c r="BO7" s="327">
        <v>59785.8</v>
      </c>
      <c r="BP7" s="327">
        <v>29801.35</v>
      </c>
      <c r="BQ7" s="327">
        <v>10101.450000000001</v>
      </c>
      <c r="BR7" s="327">
        <v>58642.05</v>
      </c>
      <c r="BS7" s="327">
        <v>130470.05</v>
      </c>
      <c r="BT7" s="327">
        <v>18902.900000000001</v>
      </c>
      <c r="BU7" s="327">
        <v>6868.55</v>
      </c>
      <c r="BV7" s="327">
        <v>31307.5</v>
      </c>
      <c r="BW7" s="327">
        <v>138082.70000000001</v>
      </c>
      <c r="BX7" s="327">
        <v>51131.95</v>
      </c>
      <c r="BY7" s="327">
        <v>242838.05</v>
      </c>
      <c r="BZ7" s="327">
        <v>25824.85</v>
      </c>
      <c r="CA7" s="327">
        <v>25965.599999999999</v>
      </c>
      <c r="CB7" s="327">
        <v>19227.349999999999</v>
      </c>
      <c r="CC7" s="327">
        <v>96292.05</v>
      </c>
      <c r="CD7" s="327">
        <v>131782.45000000001</v>
      </c>
      <c r="CE7" s="327">
        <v>244396.2</v>
      </c>
      <c r="CF7" s="327">
        <v>259278.25</v>
      </c>
      <c r="CG7" s="327">
        <v>112697.75</v>
      </c>
      <c r="CH7" s="327">
        <v>33734.449999999997</v>
      </c>
      <c r="CI7" s="327">
        <v>708819.85</v>
      </c>
      <c r="CJ7" s="327">
        <v>9711.7999999999993</v>
      </c>
      <c r="CK7" s="327">
        <v>13685.6</v>
      </c>
      <c r="CL7" s="327">
        <v>34931.300000000003</v>
      </c>
      <c r="CM7" s="327">
        <v>8318.9500000000007</v>
      </c>
      <c r="CN7" s="327">
        <v>157067.04999999999</v>
      </c>
      <c r="CO7" s="327">
        <v>158954.4</v>
      </c>
      <c r="CP7" s="327">
        <v>11005.15</v>
      </c>
      <c r="CQ7" s="327">
        <v>41612.550000000003</v>
      </c>
      <c r="CR7" s="327">
        <v>3542.2</v>
      </c>
      <c r="CS7" s="327">
        <v>21382.05</v>
      </c>
      <c r="CT7" s="327">
        <v>41715.4</v>
      </c>
      <c r="CU7" s="327">
        <v>14373.15</v>
      </c>
      <c r="CV7" s="327">
        <v>7967.95</v>
      </c>
      <c r="CW7" s="327">
        <v>29295.4</v>
      </c>
      <c r="CX7" s="327">
        <v>61725.1</v>
      </c>
      <c r="CY7" s="327">
        <v>50402.15</v>
      </c>
      <c r="CZ7" s="327">
        <v>469788.9</v>
      </c>
      <c r="DA7" s="327">
        <v>170667.3</v>
      </c>
      <c r="DB7" s="327">
        <v>117366.39999999999</v>
      </c>
      <c r="DC7" s="327">
        <v>58049</v>
      </c>
      <c r="DD7" s="327">
        <v>1321964.8</v>
      </c>
      <c r="DE7" s="327">
        <v>732761.1</v>
      </c>
      <c r="DF7" s="327">
        <v>10948.21</v>
      </c>
      <c r="DG7" s="327">
        <v>28183.52</v>
      </c>
      <c r="DH7" s="327">
        <v>36235.25</v>
      </c>
      <c r="DI7" s="327">
        <v>43310.400000000001</v>
      </c>
      <c r="DJ7" s="327">
        <v>131918.6</v>
      </c>
      <c r="DK7" s="327">
        <v>54194.45</v>
      </c>
      <c r="DL7" s="327">
        <v>33713.1</v>
      </c>
      <c r="DM7" s="327">
        <v>87897.3</v>
      </c>
      <c r="DN7" s="327">
        <v>14241.05</v>
      </c>
      <c r="DO7" s="327">
        <v>21610.55</v>
      </c>
      <c r="DP7" s="327">
        <v>13119.3</v>
      </c>
      <c r="DQ7" s="327">
        <v>6117.9</v>
      </c>
      <c r="DR7" s="327">
        <v>121837.7</v>
      </c>
      <c r="DS7" s="327">
        <v>208180.45</v>
      </c>
      <c r="DT7" s="327">
        <v>176739</v>
      </c>
      <c r="DU7" s="327">
        <v>67376.25</v>
      </c>
      <c r="DV7" s="327">
        <v>18994.2</v>
      </c>
      <c r="DW7" s="327">
        <v>39333.300000000003</v>
      </c>
      <c r="DX7" s="327">
        <v>116470.39999999999</v>
      </c>
      <c r="DY7" s="327">
        <v>71201.350000000006</v>
      </c>
      <c r="DZ7" s="327">
        <v>50027.72</v>
      </c>
      <c r="EA7" s="327">
        <v>987138.3</v>
      </c>
      <c r="EB7" s="327">
        <v>66030.100000000006</v>
      </c>
      <c r="EC7" s="327">
        <v>58399.05</v>
      </c>
      <c r="ED7" s="327">
        <v>30770.35</v>
      </c>
      <c r="EE7" s="327">
        <v>72920.850000000006</v>
      </c>
      <c r="EF7" s="327">
        <v>10619.55</v>
      </c>
      <c r="EG7" s="327">
        <v>281170.45</v>
      </c>
      <c r="EH7" s="327">
        <v>6042.9</v>
      </c>
      <c r="EI7" s="327">
        <v>163250.25</v>
      </c>
      <c r="EJ7" s="327">
        <v>225902.3</v>
      </c>
      <c r="EK7" s="327">
        <v>26000.95</v>
      </c>
      <c r="EL7" s="327">
        <v>9603.25</v>
      </c>
      <c r="EM7" s="327">
        <v>78036.149999999994</v>
      </c>
      <c r="EN7" s="327">
        <v>79088.05</v>
      </c>
      <c r="EO7" s="327">
        <v>127068.4</v>
      </c>
      <c r="EP7" s="327">
        <v>68049.45</v>
      </c>
      <c r="EQ7" s="327">
        <v>27904.3</v>
      </c>
      <c r="ER7" s="327">
        <v>59091.71</v>
      </c>
      <c r="ES7" s="327">
        <v>9810.2000000000007</v>
      </c>
      <c r="ET7" s="327">
        <v>67636.800000000003</v>
      </c>
      <c r="EU7" s="327">
        <v>26931.05</v>
      </c>
      <c r="EV7" s="327">
        <v>10797.25</v>
      </c>
      <c r="EW7" s="327">
        <v>54597.85</v>
      </c>
      <c r="EX7" s="327">
        <v>120891.8</v>
      </c>
      <c r="EY7" s="327">
        <v>1032646.5</v>
      </c>
      <c r="EZ7" s="327">
        <v>44025974.520000003</v>
      </c>
      <c r="FA7" s="327">
        <v>55116.1</v>
      </c>
      <c r="FB7" s="327">
        <v>21571.95</v>
      </c>
      <c r="FC7" s="327">
        <v>422175.75</v>
      </c>
      <c r="FD7" s="327">
        <v>91903.9</v>
      </c>
      <c r="FE7" s="327">
        <v>597748.69999999995</v>
      </c>
      <c r="FF7" s="327">
        <v>62322.55</v>
      </c>
      <c r="FG7" s="327">
        <v>4915.3</v>
      </c>
      <c r="FH7" s="327">
        <v>270058.15000000002</v>
      </c>
      <c r="FI7" s="327">
        <v>27568.65</v>
      </c>
      <c r="FJ7" s="327">
        <v>142394.9</v>
      </c>
      <c r="FK7" s="327">
        <v>20211.650000000001</v>
      </c>
      <c r="FL7" s="327">
        <v>2822.85</v>
      </c>
      <c r="FM7" s="327">
        <v>204480.6</v>
      </c>
      <c r="FN7" s="327">
        <v>28923.48</v>
      </c>
      <c r="FO7" s="327">
        <v>31464.65</v>
      </c>
      <c r="FP7" s="327">
        <v>16742</v>
      </c>
      <c r="FQ7" s="327">
        <v>21150.5</v>
      </c>
      <c r="FR7" s="327">
        <v>786875.75</v>
      </c>
      <c r="FS7" s="327">
        <v>20282.95</v>
      </c>
      <c r="FT7" s="327">
        <v>24337.55</v>
      </c>
      <c r="FU7" s="327">
        <v>22912.05</v>
      </c>
      <c r="FV7" s="327">
        <v>3231.2</v>
      </c>
      <c r="FW7" s="327">
        <v>1052.8499999999999</v>
      </c>
      <c r="FX7" s="327">
        <v>34074.35</v>
      </c>
      <c r="FY7" s="327">
        <v>108331.4</v>
      </c>
      <c r="FZ7" s="327">
        <v>12643.15</v>
      </c>
      <c r="GA7" s="327">
        <v>11186.35</v>
      </c>
      <c r="GB7" s="327">
        <v>19767.25</v>
      </c>
      <c r="GC7" s="327">
        <v>12205.9</v>
      </c>
      <c r="GD7" s="327">
        <v>17700.400000000001</v>
      </c>
      <c r="GE7" s="327">
        <v>95435.199999999997</v>
      </c>
      <c r="GF7" s="327">
        <v>37265.54</v>
      </c>
      <c r="GG7" s="327">
        <v>85439.05</v>
      </c>
      <c r="GH7" s="327">
        <v>18490.5</v>
      </c>
      <c r="GI7" s="327">
        <v>53194.5</v>
      </c>
      <c r="GJ7" s="327">
        <v>31938</v>
      </c>
      <c r="GK7" s="327">
        <v>2955516.3</v>
      </c>
      <c r="GL7" s="327">
        <v>75366.55</v>
      </c>
      <c r="GM7" s="327">
        <v>2311364.9</v>
      </c>
      <c r="GN7" s="327">
        <v>40535.800000000003</v>
      </c>
      <c r="GO7" s="327">
        <v>381636.75</v>
      </c>
      <c r="GP7" s="327">
        <v>13398</v>
      </c>
      <c r="GQ7" s="327">
        <v>3876.35</v>
      </c>
      <c r="GR7" s="327">
        <v>70214.69</v>
      </c>
      <c r="GS7" s="327">
        <v>3888890.9</v>
      </c>
      <c r="GT7" s="327">
        <v>8276.8799999999992</v>
      </c>
      <c r="GU7" s="327">
        <v>716895</v>
      </c>
      <c r="GV7" s="327">
        <v>36959.050000000003</v>
      </c>
      <c r="GW7" s="327">
        <v>5760.9</v>
      </c>
      <c r="GX7" s="327">
        <v>627057.65</v>
      </c>
      <c r="GY7" s="327">
        <v>10473.15</v>
      </c>
      <c r="GZ7" s="327">
        <v>107067.4</v>
      </c>
      <c r="HA7" s="327">
        <v>175353.35</v>
      </c>
      <c r="HB7" s="327">
        <v>14483.12</v>
      </c>
      <c r="HC7" s="327">
        <v>302487.40000000002</v>
      </c>
      <c r="HD7" s="327">
        <v>7808.4</v>
      </c>
      <c r="HE7" s="327">
        <v>25743.85</v>
      </c>
      <c r="HF7" s="327">
        <v>24396</v>
      </c>
      <c r="HG7" s="327">
        <v>103056.6</v>
      </c>
      <c r="HH7" s="327">
        <v>842815.6</v>
      </c>
      <c r="HI7" s="327">
        <v>186464.65</v>
      </c>
      <c r="HJ7" s="327">
        <v>84300.25</v>
      </c>
      <c r="HK7" s="327">
        <v>17541</v>
      </c>
      <c r="HL7" s="327">
        <v>74750.350000000006</v>
      </c>
      <c r="HM7" s="327">
        <v>26204.05</v>
      </c>
      <c r="HN7" s="327">
        <v>44556.4</v>
      </c>
      <c r="HO7" s="327">
        <v>28274.85</v>
      </c>
      <c r="HP7" s="327">
        <v>254888.55</v>
      </c>
      <c r="HQ7" s="327">
        <v>7211.2</v>
      </c>
      <c r="HR7" s="327">
        <v>421413.4</v>
      </c>
      <c r="HS7" s="327">
        <v>3401.68</v>
      </c>
      <c r="HT7" s="327">
        <v>1220626</v>
      </c>
      <c r="HU7" s="327">
        <v>15846.55</v>
      </c>
      <c r="HV7" s="327">
        <v>164273.85</v>
      </c>
      <c r="HW7" s="327">
        <v>2200314.2000000002</v>
      </c>
      <c r="HX7" s="327">
        <v>23078.85</v>
      </c>
      <c r="HY7" s="327">
        <v>2323374.5699999998</v>
      </c>
      <c r="HZ7" s="327">
        <v>61774.9</v>
      </c>
      <c r="IA7" s="327">
        <v>8833.15</v>
      </c>
      <c r="IB7" s="327">
        <v>92256.25</v>
      </c>
      <c r="IC7" s="327">
        <v>460593.65</v>
      </c>
      <c r="ID7" s="327">
        <v>64224.95</v>
      </c>
      <c r="IE7" s="327">
        <v>253569.1</v>
      </c>
      <c r="IF7" s="327">
        <v>26071.65</v>
      </c>
      <c r="IG7" s="327">
        <v>24701.25</v>
      </c>
      <c r="IH7" s="327">
        <v>2545.85</v>
      </c>
      <c r="II7" s="327">
        <v>66694.600000000006</v>
      </c>
      <c r="IJ7" s="327">
        <v>139294.35</v>
      </c>
      <c r="IK7" s="327">
        <v>6985.55</v>
      </c>
      <c r="IL7" s="327">
        <v>6459.95</v>
      </c>
      <c r="IM7" s="327">
        <v>30819.25</v>
      </c>
      <c r="IN7" s="327">
        <v>114649.4</v>
      </c>
      <c r="IO7" s="327">
        <v>36160.75</v>
      </c>
      <c r="IP7" s="327">
        <v>23096.6</v>
      </c>
      <c r="IQ7" s="327">
        <v>15734.8</v>
      </c>
      <c r="IR7" s="327">
        <v>387313.15</v>
      </c>
      <c r="IS7" s="327">
        <v>305010.05</v>
      </c>
      <c r="IT7" s="327">
        <v>454621.65</v>
      </c>
      <c r="IU7" s="327">
        <v>10834.4</v>
      </c>
      <c r="IV7" s="327">
        <v>199814.65</v>
      </c>
      <c r="IW7" s="327">
        <v>41319.300000000003</v>
      </c>
      <c r="IX7" s="327">
        <v>5613.55</v>
      </c>
      <c r="IY7" s="327">
        <v>81675.25</v>
      </c>
      <c r="IZ7" s="327">
        <v>20019.8</v>
      </c>
      <c r="JA7" s="327">
        <v>24830.45</v>
      </c>
      <c r="JB7" s="327">
        <v>17874.8</v>
      </c>
      <c r="JC7" s="327">
        <v>42196.35</v>
      </c>
      <c r="JD7" s="327">
        <v>9815.7999999999993</v>
      </c>
      <c r="JE7" s="327">
        <v>3289.75</v>
      </c>
      <c r="JF7" s="327">
        <v>71517.649999999994</v>
      </c>
      <c r="JG7" s="327">
        <v>14308.4</v>
      </c>
      <c r="JH7" s="327">
        <v>22889.1</v>
      </c>
      <c r="JI7" s="327">
        <v>105702.95</v>
      </c>
      <c r="JJ7" s="327">
        <v>63521.5</v>
      </c>
      <c r="JK7" s="327">
        <v>9270.2000000000007</v>
      </c>
      <c r="JL7" s="327">
        <v>14344.8</v>
      </c>
      <c r="JM7" s="327">
        <v>5830.75</v>
      </c>
      <c r="JN7" s="327">
        <v>7208.5</v>
      </c>
      <c r="JO7" s="327">
        <v>128955.8</v>
      </c>
      <c r="JP7" s="327">
        <v>22530.400000000001</v>
      </c>
      <c r="JQ7" s="327">
        <v>24546.5</v>
      </c>
      <c r="JR7" s="327">
        <v>9629.7999999999993</v>
      </c>
      <c r="JS7" s="327">
        <v>326943.55</v>
      </c>
      <c r="JT7" s="327">
        <v>20441.61</v>
      </c>
      <c r="JU7" s="327">
        <v>6946.35</v>
      </c>
      <c r="JV7" s="327">
        <v>3167553.6</v>
      </c>
      <c r="JW7" s="327">
        <v>91397.65</v>
      </c>
      <c r="JX7" s="327">
        <v>53436.7</v>
      </c>
      <c r="JY7" s="327">
        <v>3766.35</v>
      </c>
      <c r="JZ7" s="327">
        <v>6854.4</v>
      </c>
      <c r="KA7" s="327">
        <v>42870.8</v>
      </c>
      <c r="KB7" s="327">
        <v>47286.55</v>
      </c>
      <c r="KC7" s="327">
        <v>19924.8</v>
      </c>
      <c r="KD7" s="327">
        <v>15602.5</v>
      </c>
      <c r="KE7" s="327">
        <v>427320.9</v>
      </c>
      <c r="KF7" s="327">
        <v>13103.7</v>
      </c>
      <c r="KG7" s="327">
        <v>29339.1</v>
      </c>
      <c r="KH7" s="327">
        <v>27965</v>
      </c>
      <c r="KI7" s="327">
        <v>54714.85</v>
      </c>
      <c r="KJ7" s="327">
        <v>30555.05</v>
      </c>
      <c r="KK7" s="327">
        <v>6425.95</v>
      </c>
      <c r="KL7" s="327">
        <v>18026.3</v>
      </c>
      <c r="KM7" s="327">
        <v>31950.1</v>
      </c>
      <c r="KN7" s="327">
        <v>16006.35</v>
      </c>
      <c r="KO7" s="327">
        <v>190508.15</v>
      </c>
      <c r="KP7" s="327">
        <v>75764.850000000006</v>
      </c>
      <c r="KQ7" s="327">
        <v>5193646.5999999996</v>
      </c>
      <c r="KR7" s="327">
        <v>208798.8</v>
      </c>
      <c r="KS7" s="326">
        <v>92064.85</v>
      </c>
      <c r="KU7" s="312">
        <v>30</v>
      </c>
      <c r="KV7" s="312">
        <v>303</v>
      </c>
    </row>
    <row r="8" spans="1:308" x14ac:dyDescent="0.25">
      <c r="A8" s="325">
        <v>2020</v>
      </c>
      <c r="B8" s="324" t="s">
        <v>891</v>
      </c>
      <c r="C8" s="324" t="s">
        <v>922</v>
      </c>
      <c r="D8" s="324" t="s">
        <v>927</v>
      </c>
      <c r="E8" s="324" t="s">
        <v>846</v>
      </c>
      <c r="F8" s="323">
        <v>39329.699999999997</v>
      </c>
      <c r="G8" s="323">
        <v>0</v>
      </c>
      <c r="H8" s="323">
        <v>936729.45</v>
      </c>
      <c r="I8" s="323">
        <v>30742.799999999999</v>
      </c>
      <c r="J8" s="323">
        <v>2576.1</v>
      </c>
      <c r="K8" s="323">
        <v>21405</v>
      </c>
      <c r="L8" s="323">
        <v>149188.85</v>
      </c>
      <c r="M8" s="323">
        <v>88867.199999999997</v>
      </c>
      <c r="N8" s="323">
        <v>721067.1</v>
      </c>
      <c r="O8" s="323">
        <v>325623.34999999998</v>
      </c>
      <c r="P8" s="323">
        <v>98221</v>
      </c>
      <c r="Q8" s="323">
        <v>13200</v>
      </c>
      <c r="R8" s="323">
        <v>40374.050000000003</v>
      </c>
      <c r="S8" s="323">
        <v>101551.3</v>
      </c>
      <c r="T8" s="323">
        <v>56985.599999999999</v>
      </c>
      <c r="U8" s="323">
        <v>159607.20000000001</v>
      </c>
      <c r="V8" s="323">
        <v>602614.80000000005</v>
      </c>
      <c r="W8" s="323">
        <v>2175</v>
      </c>
      <c r="X8" s="323">
        <v>62303.85</v>
      </c>
      <c r="Y8" s="323">
        <v>17310.95</v>
      </c>
      <c r="Z8" s="323">
        <v>19925.7</v>
      </c>
      <c r="AA8" s="323">
        <v>499111.5</v>
      </c>
      <c r="AB8" s="323">
        <v>68358.55</v>
      </c>
      <c r="AC8" s="323">
        <v>0</v>
      </c>
      <c r="AD8" s="323">
        <v>1396258.05</v>
      </c>
      <c r="AE8" s="323">
        <v>0</v>
      </c>
      <c r="AF8" s="323">
        <v>39545.4</v>
      </c>
      <c r="AG8" s="323">
        <v>26799.8</v>
      </c>
      <c r="AH8" s="323">
        <v>37155.4</v>
      </c>
      <c r="AI8" s="323">
        <v>13575.55</v>
      </c>
      <c r="AJ8" s="323">
        <v>0</v>
      </c>
      <c r="AK8" s="323">
        <v>0</v>
      </c>
      <c r="AL8" s="323">
        <v>582323.5</v>
      </c>
      <c r="AM8" s="323">
        <v>26673.7</v>
      </c>
      <c r="AN8" s="323">
        <v>57573.15</v>
      </c>
      <c r="AO8" s="323">
        <v>20808.599999999999</v>
      </c>
      <c r="AP8" s="323">
        <v>26127.599999999999</v>
      </c>
      <c r="AQ8" s="323">
        <v>0</v>
      </c>
      <c r="AR8" s="323">
        <v>62149.2</v>
      </c>
      <c r="AS8" s="323">
        <v>89644.15</v>
      </c>
      <c r="AT8" s="323">
        <v>39334.9</v>
      </c>
      <c r="AU8" s="323">
        <v>44285.7</v>
      </c>
      <c r="AV8" s="323">
        <v>6181.85</v>
      </c>
      <c r="AW8" s="323">
        <v>1027753.2</v>
      </c>
      <c r="AX8" s="323">
        <v>6154.8</v>
      </c>
      <c r="AY8" s="323">
        <v>0</v>
      </c>
      <c r="AZ8" s="323">
        <v>0</v>
      </c>
      <c r="BA8" s="323">
        <v>0</v>
      </c>
      <c r="BB8" s="323">
        <v>0</v>
      </c>
      <c r="BC8" s="323">
        <v>204551.75</v>
      </c>
      <c r="BD8" s="323">
        <v>408945.8</v>
      </c>
      <c r="BE8" s="323">
        <v>67902</v>
      </c>
      <c r="BF8" s="323">
        <v>59106.1</v>
      </c>
      <c r="BG8" s="323">
        <v>6570</v>
      </c>
      <c r="BH8" s="323">
        <v>0</v>
      </c>
      <c r="BI8" s="323">
        <v>993767.5</v>
      </c>
      <c r="BJ8" s="323">
        <v>0</v>
      </c>
      <c r="BK8" s="323">
        <v>339460.6</v>
      </c>
      <c r="BL8" s="323">
        <v>0</v>
      </c>
      <c r="BM8" s="323">
        <v>5644.5</v>
      </c>
      <c r="BN8" s="323">
        <v>348458.2</v>
      </c>
      <c r="BO8" s="323">
        <v>54946.2</v>
      </c>
      <c r="BP8" s="323">
        <v>10700.2</v>
      </c>
      <c r="BQ8" s="323">
        <v>5025.1499999999996</v>
      </c>
      <c r="BR8" s="323">
        <v>25102.7</v>
      </c>
      <c r="BS8" s="323">
        <v>176999.85</v>
      </c>
      <c r="BT8" s="323">
        <v>0</v>
      </c>
      <c r="BU8" s="323">
        <v>2559.6</v>
      </c>
      <c r="BV8" s="323">
        <v>12617.4</v>
      </c>
      <c r="BW8" s="323">
        <v>205785.5</v>
      </c>
      <c r="BX8" s="323">
        <v>31544.7</v>
      </c>
      <c r="BY8" s="323">
        <v>368149.45</v>
      </c>
      <c r="BZ8" s="323">
        <v>17349.05</v>
      </c>
      <c r="CA8" s="323">
        <v>30879</v>
      </c>
      <c r="CB8" s="323">
        <v>13213.3</v>
      </c>
      <c r="CC8" s="323">
        <v>122094.2</v>
      </c>
      <c r="CD8" s="323">
        <v>207750.25</v>
      </c>
      <c r="CE8" s="323">
        <v>374739</v>
      </c>
      <c r="CF8" s="323">
        <v>380885.7</v>
      </c>
      <c r="CG8" s="323">
        <v>143930.5</v>
      </c>
      <c r="CH8" s="323">
        <v>29454</v>
      </c>
      <c r="CI8" s="323">
        <v>1101863.75</v>
      </c>
      <c r="CJ8" s="323">
        <v>2918.35</v>
      </c>
      <c r="CK8" s="323">
        <v>6993.3</v>
      </c>
      <c r="CL8" s="323">
        <v>13787.25</v>
      </c>
      <c r="CM8" s="323">
        <v>0</v>
      </c>
      <c r="CN8" s="323">
        <v>90005.75</v>
      </c>
      <c r="CO8" s="323">
        <v>241976.2</v>
      </c>
      <c r="CP8" s="323">
        <v>1546.3</v>
      </c>
      <c r="CQ8" s="323">
        <v>50340.95</v>
      </c>
      <c r="CR8" s="323">
        <v>0</v>
      </c>
      <c r="CS8" s="323">
        <v>28912.7</v>
      </c>
      <c r="CT8" s="323">
        <v>17316.650000000001</v>
      </c>
      <c r="CU8" s="323">
        <v>6210.4</v>
      </c>
      <c r="CV8" s="323">
        <v>0</v>
      </c>
      <c r="CW8" s="323">
        <v>14405</v>
      </c>
      <c r="CX8" s="323">
        <v>69062.7</v>
      </c>
      <c r="CY8" s="323">
        <v>69206.100000000006</v>
      </c>
      <c r="CZ8" s="323">
        <v>714820.6</v>
      </c>
      <c r="DA8" s="323">
        <v>242874.2</v>
      </c>
      <c r="DB8" s="323">
        <v>172630.25</v>
      </c>
      <c r="DC8" s="323">
        <v>25660.85</v>
      </c>
      <c r="DD8" s="323">
        <v>2090673.35</v>
      </c>
      <c r="DE8" s="323">
        <v>1157895.1000000001</v>
      </c>
      <c r="DF8" s="323">
        <v>4099.6400000000003</v>
      </c>
      <c r="DG8" s="323">
        <v>34421.699999999997</v>
      </c>
      <c r="DH8" s="323">
        <v>12642.6</v>
      </c>
      <c r="DI8" s="323">
        <v>19405.95</v>
      </c>
      <c r="DJ8" s="323">
        <v>186642.9</v>
      </c>
      <c r="DK8" s="323">
        <v>74409.5</v>
      </c>
      <c r="DL8" s="323">
        <v>45868.2</v>
      </c>
      <c r="DM8" s="323">
        <v>95415.3</v>
      </c>
      <c r="DN8" s="323">
        <v>3754</v>
      </c>
      <c r="DO8" s="323">
        <v>5706.95</v>
      </c>
      <c r="DP8" s="323">
        <v>5385.7</v>
      </c>
      <c r="DQ8" s="323">
        <v>0</v>
      </c>
      <c r="DR8" s="323">
        <v>165389</v>
      </c>
      <c r="DS8" s="323">
        <v>335552.35</v>
      </c>
      <c r="DT8" s="323">
        <v>203556.6</v>
      </c>
      <c r="DU8" s="323">
        <v>44260.35</v>
      </c>
      <c r="DV8" s="323">
        <v>9078.4</v>
      </c>
      <c r="DW8" s="323">
        <v>49299.6</v>
      </c>
      <c r="DX8" s="323">
        <v>160336.5</v>
      </c>
      <c r="DY8" s="323">
        <v>97172.05</v>
      </c>
      <c r="DZ8" s="323">
        <v>24634.25</v>
      </c>
      <c r="EA8" s="323">
        <v>1519055.85</v>
      </c>
      <c r="EB8" s="323">
        <v>67979.399999999994</v>
      </c>
      <c r="EC8" s="323">
        <v>42829.35</v>
      </c>
      <c r="ED8" s="323">
        <v>32243.599999999999</v>
      </c>
      <c r="EE8" s="323">
        <v>0</v>
      </c>
      <c r="EF8" s="323">
        <v>0</v>
      </c>
      <c r="EG8" s="323">
        <v>451930.95</v>
      </c>
      <c r="EH8" s="323">
        <v>5804.4</v>
      </c>
      <c r="EI8" s="323">
        <v>92683</v>
      </c>
      <c r="EJ8" s="323">
        <v>208561.96</v>
      </c>
      <c r="EK8" s="323">
        <v>1199.1500000000001</v>
      </c>
      <c r="EL8" s="323">
        <v>0</v>
      </c>
      <c r="EM8" s="323">
        <v>106444</v>
      </c>
      <c r="EN8" s="323">
        <v>104336.05</v>
      </c>
      <c r="EO8" s="323">
        <v>197979.6</v>
      </c>
      <c r="EP8" s="323">
        <v>108775.55</v>
      </c>
      <c r="EQ8" s="323">
        <v>26809.8</v>
      </c>
      <c r="ER8" s="323">
        <v>69923.149999999994</v>
      </c>
      <c r="ES8" s="323">
        <v>320.39999999999998</v>
      </c>
      <c r="ET8" s="323">
        <v>87427.95</v>
      </c>
      <c r="EU8" s="323">
        <v>21766.5</v>
      </c>
      <c r="EV8" s="323">
        <v>6347.95</v>
      </c>
      <c r="EW8" s="323">
        <v>50598.5</v>
      </c>
      <c r="EX8" s="323">
        <v>206679.95</v>
      </c>
      <c r="EY8" s="323">
        <v>1460004.56</v>
      </c>
      <c r="EZ8" s="323">
        <v>61929086.869999997</v>
      </c>
      <c r="FA8" s="323">
        <v>71249</v>
      </c>
      <c r="FB8" s="323">
        <v>9777.2000000000007</v>
      </c>
      <c r="FC8" s="323">
        <v>584392.69999999995</v>
      </c>
      <c r="FD8" s="323">
        <v>122774.3</v>
      </c>
      <c r="FE8" s="323">
        <v>908527.9</v>
      </c>
      <c r="FF8" s="323">
        <v>34232.400000000001</v>
      </c>
      <c r="FG8" s="323">
        <v>5328</v>
      </c>
      <c r="FH8" s="323">
        <v>421364.05</v>
      </c>
      <c r="FI8" s="323">
        <v>0</v>
      </c>
      <c r="FJ8" s="323">
        <v>203238.9</v>
      </c>
      <c r="FK8" s="323">
        <v>25614.2</v>
      </c>
      <c r="FL8" s="323">
        <v>0</v>
      </c>
      <c r="FM8" s="323">
        <v>329672.09999999998</v>
      </c>
      <c r="FN8" s="323">
        <v>16585.25</v>
      </c>
      <c r="FO8" s="323">
        <v>8839.1</v>
      </c>
      <c r="FP8" s="323">
        <v>4680</v>
      </c>
      <c r="FQ8" s="323">
        <v>19704.599999999999</v>
      </c>
      <c r="FR8" s="323">
        <v>1240893.5</v>
      </c>
      <c r="FS8" s="323">
        <v>6285.3</v>
      </c>
      <c r="FT8" s="323">
        <v>13452.25</v>
      </c>
      <c r="FU8" s="323">
        <v>29352.400000000001</v>
      </c>
      <c r="FV8" s="323">
        <v>0</v>
      </c>
      <c r="FW8" s="323">
        <v>0</v>
      </c>
      <c r="FX8" s="323">
        <v>45291.85</v>
      </c>
      <c r="FY8" s="323">
        <v>186729.95</v>
      </c>
      <c r="FZ8" s="323">
        <v>5434.2</v>
      </c>
      <c r="GA8" s="323">
        <v>10158.6</v>
      </c>
      <c r="GB8" s="323">
        <v>5452.6</v>
      </c>
      <c r="GC8" s="323">
        <v>0</v>
      </c>
      <c r="GD8" s="323">
        <v>11913.4</v>
      </c>
      <c r="GE8" s="323">
        <v>120601.2</v>
      </c>
      <c r="GF8" s="323">
        <v>39790.65</v>
      </c>
      <c r="GG8" s="323">
        <v>92279.7</v>
      </c>
      <c r="GH8" s="323">
        <v>24036</v>
      </c>
      <c r="GI8" s="323">
        <v>57798.45</v>
      </c>
      <c r="GJ8" s="323">
        <v>40464</v>
      </c>
      <c r="GK8" s="323">
        <v>4698614.71</v>
      </c>
      <c r="GL8" s="323">
        <v>47278.7</v>
      </c>
      <c r="GM8" s="323">
        <v>3612555.95</v>
      </c>
      <c r="GN8" s="323">
        <v>55918.8</v>
      </c>
      <c r="GO8" s="323">
        <v>562821.35</v>
      </c>
      <c r="GP8" s="323">
        <v>0</v>
      </c>
      <c r="GQ8" s="323">
        <v>0</v>
      </c>
      <c r="GR8" s="323">
        <v>41092.25</v>
      </c>
      <c r="GS8" s="323">
        <v>5604063.7999999998</v>
      </c>
      <c r="GT8" s="323">
        <v>0</v>
      </c>
      <c r="GU8" s="323">
        <v>1128751.8500000001</v>
      </c>
      <c r="GV8" s="323">
        <v>0</v>
      </c>
      <c r="GW8" s="323">
        <v>0</v>
      </c>
      <c r="GX8" s="323">
        <v>1042591.25</v>
      </c>
      <c r="GY8" s="323">
        <v>5883.45</v>
      </c>
      <c r="GZ8" s="323">
        <v>162785.25</v>
      </c>
      <c r="HA8" s="323">
        <v>301990.95</v>
      </c>
      <c r="HB8" s="323">
        <v>8130.6</v>
      </c>
      <c r="HC8" s="323">
        <v>409351.1</v>
      </c>
      <c r="HD8" s="323">
        <v>0</v>
      </c>
      <c r="HE8" s="323">
        <v>16204.15</v>
      </c>
      <c r="HF8" s="323">
        <v>35474.25</v>
      </c>
      <c r="HG8" s="323">
        <v>160413.29999999999</v>
      </c>
      <c r="HH8" s="323">
        <v>1339841.75</v>
      </c>
      <c r="HI8" s="323">
        <v>239662.25</v>
      </c>
      <c r="HJ8" s="323">
        <v>86245</v>
      </c>
      <c r="HK8" s="323">
        <v>3190</v>
      </c>
      <c r="HL8" s="323">
        <v>42716.65</v>
      </c>
      <c r="HM8" s="323">
        <v>34337.300000000003</v>
      </c>
      <c r="HN8" s="323">
        <v>59996.7</v>
      </c>
      <c r="HO8" s="323">
        <v>17002.349999999999</v>
      </c>
      <c r="HP8" s="323">
        <v>390794.7</v>
      </c>
      <c r="HQ8" s="323">
        <v>0</v>
      </c>
      <c r="HR8" s="323">
        <v>611362.85</v>
      </c>
      <c r="HS8" s="323">
        <v>1696.8</v>
      </c>
      <c r="HT8" s="323">
        <v>1809958.4</v>
      </c>
      <c r="HU8" s="323">
        <v>7086.1</v>
      </c>
      <c r="HV8" s="323">
        <v>230523</v>
      </c>
      <c r="HW8" s="323">
        <v>3344151</v>
      </c>
      <c r="HX8" s="323">
        <v>10071.200000000001</v>
      </c>
      <c r="HY8" s="323">
        <v>3770843.85</v>
      </c>
      <c r="HZ8" s="323">
        <v>89580.6</v>
      </c>
      <c r="IA8" s="323">
        <v>5879.4</v>
      </c>
      <c r="IB8" s="323">
        <v>120667.2</v>
      </c>
      <c r="IC8" s="323">
        <v>727057.7</v>
      </c>
      <c r="ID8" s="323">
        <v>0</v>
      </c>
      <c r="IE8" s="323">
        <v>394345.3</v>
      </c>
      <c r="IF8" s="323">
        <v>11021.75</v>
      </c>
      <c r="IG8" s="323">
        <v>14539.45</v>
      </c>
      <c r="IH8" s="323">
        <v>0</v>
      </c>
      <c r="II8" s="323">
        <v>0</v>
      </c>
      <c r="IJ8" s="323">
        <v>90367.9</v>
      </c>
      <c r="IK8" s="323">
        <v>0</v>
      </c>
      <c r="IL8" s="323">
        <v>0</v>
      </c>
      <c r="IM8" s="323">
        <v>27182.85</v>
      </c>
      <c r="IN8" s="323">
        <v>161290.54999999999</v>
      </c>
      <c r="IO8" s="323">
        <v>20702.599999999999</v>
      </c>
      <c r="IP8" s="323">
        <v>7973.4</v>
      </c>
      <c r="IQ8" s="323">
        <v>22301.4</v>
      </c>
      <c r="IR8" s="323">
        <v>516309.35</v>
      </c>
      <c r="IS8" s="323">
        <v>438050.8</v>
      </c>
      <c r="IT8" s="323">
        <v>697704.3</v>
      </c>
      <c r="IU8" s="323">
        <v>2136.6</v>
      </c>
      <c r="IV8" s="323">
        <v>306471.25</v>
      </c>
      <c r="IW8" s="323">
        <v>11429.25</v>
      </c>
      <c r="IX8" s="323">
        <v>0</v>
      </c>
      <c r="IY8" s="323">
        <v>114567.8</v>
      </c>
      <c r="IZ8" s="323">
        <v>13122.6</v>
      </c>
      <c r="JA8" s="323">
        <v>25251.85</v>
      </c>
      <c r="JB8" s="323">
        <v>0</v>
      </c>
      <c r="JC8" s="323">
        <v>42213.599999999999</v>
      </c>
      <c r="JD8" s="323">
        <v>10220.85</v>
      </c>
      <c r="JE8" s="323">
        <v>0</v>
      </c>
      <c r="JF8" s="323">
        <v>85050.5</v>
      </c>
      <c r="JG8" s="323">
        <v>12580.8</v>
      </c>
      <c r="JH8" s="323">
        <v>9652.2000000000007</v>
      </c>
      <c r="JI8" s="323">
        <v>127743.75</v>
      </c>
      <c r="JJ8" s="323">
        <v>75349.350000000006</v>
      </c>
      <c r="JK8" s="323">
        <v>0</v>
      </c>
      <c r="JL8" s="323">
        <v>20773.349999999999</v>
      </c>
      <c r="JM8" s="323">
        <v>0</v>
      </c>
      <c r="JN8" s="323">
        <v>2954.85</v>
      </c>
      <c r="JO8" s="323">
        <v>190893.2</v>
      </c>
      <c r="JP8" s="323">
        <v>18215.5</v>
      </c>
      <c r="JQ8" s="323">
        <v>16296.9</v>
      </c>
      <c r="JR8" s="323">
        <v>4810.05</v>
      </c>
      <c r="JS8" s="323">
        <v>554068.94999999995</v>
      </c>
      <c r="JT8" s="323">
        <v>8772.4</v>
      </c>
      <c r="JU8" s="323">
        <v>4074</v>
      </c>
      <c r="JV8" s="323">
        <v>4956987.75</v>
      </c>
      <c r="JW8" s="323">
        <v>115158.39999999999</v>
      </c>
      <c r="JX8" s="323">
        <v>36064.400000000001</v>
      </c>
      <c r="JY8" s="323">
        <v>0</v>
      </c>
      <c r="JZ8" s="323">
        <v>0</v>
      </c>
      <c r="KA8" s="323">
        <v>20610.150000000001</v>
      </c>
      <c r="KB8" s="323">
        <v>32493.95</v>
      </c>
      <c r="KC8" s="323">
        <v>14530.2</v>
      </c>
      <c r="KD8" s="323">
        <v>3099.3</v>
      </c>
      <c r="KE8" s="323">
        <v>648513.35</v>
      </c>
      <c r="KF8" s="323">
        <v>7526.4</v>
      </c>
      <c r="KG8" s="323">
        <v>10775.3</v>
      </c>
      <c r="KH8" s="323">
        <v>16075.2</v>
      </c>
      <c r="KI8" s="323">
        <v>66135.199999999997</v>
      </c>
      <c r="KJ8" s="323">
        <v>38332.199999999997</v>
      </c>
      <c r="KK8" s="323">
        <v>0</v>
      </c>
      <c r="KL8" s="323">
        <v>4780.1499999999996</v>
      </c>
      <c r="KM8" s="323">
        <v>28882.9</v>
      </c>
      <c r="KN8" s="323">
        <v>10197.1</v>
      </c>
      <c r="KO8" s="323">
        <v>144535.6</v>
      </c>
      <c r="KP8" s="323">
        <v>100615.2</v>
      </c>
      <c r="KQ8" s="323">
        <v>7734698.0999999996</v>
      </c>
      <c r="KR8" s="323">
        <v>335331.34999999998</v>
      </c>
      <c r="KS8" s="322">
        <v>118112.4</v>
      </c>
      <c r="KU8" s="312">
        <v>30</v>
      </c>
      <c r="KV8" s="312">
        <v>304</v>
      </c>
    </row>
    <row r="9" spans="1:308" x14ac:dyDescent="0.25">
      <c r="A9" s="329">
        <v>2020</v>
      </c>
      <c r="B9" s="328" t="s">
        <v>891</v>
      </c>
      <c r="C9" s="328" t="s">
        <v>922</v>
      </c>
      <c r="D9" s="328" t="s">
        <v>926</v>
      </c>
      <c r="E9" s="328" t="s">
        <v>846</v>
      </c>
      <c r="F9" s="327">
        <v>15380.2</v>
      </c>
      <c r="G9" s="327">
        <v>319.55</v>
      </c>
      <c r="H9" s="327">
        <v>59949.599999999999</v>
      </c>
      <c r="I9" s="327">
        <v>3420.29</v>
      </c>
      <c r="J9" s="327">
        <v>1811.1</v>
      </c>
      <c r="K9" s="327">
        <v>4796.45</v>
      </c>
      <c r="L9" s="327">
        <v>69546.5</v>
      </c>
      <c r="M9" s="327">
        <v>22673.85</v>
      </c>
      <c r="N9" s="327">
        <v>118658.8</v>
      </c>
      <c r="O9" s="327">
        <v>57848.5</v>
      </c>
      <c r="P9" s="327">
        <v>27874</v>
      </c>
      <c r="Q9" s="327">
        <v>6025.25</v>
      </c>
      <c r="R9" s="327">
        <v>31225.85</v>
      </c>
      <c r="S9" s="327">
        <v>32057.5</v>
      </c>
      <c r="T9" s="327">
        <v>30256.75</v>
      </c>
      <c r="U9" s="327">
        <v>130023.7</v>
      </c>
      <c r="V9" s="327">
        <v>102295.15</v>
      </c>
      <c r="W9" s="327">
        <v>4081.3</v>
      </c>
      <c r="X9" s="327">
        <v>24410.3</v>
      </c>
      <c r="Y9" s="327">
        <v>8096.6</v>
      </c>
      <c r="Z9" s="327">
        <v>1684.2</v>
      </c>
      <c r="AA9" s="327">
        <v>227548.7</v>
      </c>
      <c r="AB9" s="327">
        <v>25642.799999999999</v>
      </c>
      <c r="AC9" s="327">
        <v>1233.2</v>
      </c>
      <c r="AD9" s="327">
        <v>315414.65000000002</v>
      </c>
      <c r="AE9" s="327">
        <v>1625.35</v>
      </c>
      <c r="AF9" s="327">
        <v>11672.1</v>
      </c>
      <c r="AG9" s="327">
        <v>17346.95</v>
      </c>
      <c r="AH9" s="327">
        <v>5495.6</v>
      </c>
      <c r="AI9" s="327">
        <v>20227.599999999999</v>
      </c>
      <c r="AJ9" s="327">
        <v>13881.4</v>
      </c>
      <c r="AK9" s="327">
        <v>2483.4</v>
      </c>
      <c r="AL9" s="327">
        <v>138593.75</v>
      </c>
      <c r="AM9" s="327">
        <v>8158.35</v>
      </c>
      <c r="AN9" s="327">
        <v>15128</v>
      </c>
      <c r="AO9" s="327">
        <v>4674.6000000000004</v>
      </c>
      <c r="AP9" s="327">
        <v>9293.0499999999993</v>
      </c>
      <c r="AQ9" s="327">
        <v>6626.9</v>
      </c>
      <c r="AR9" s="327">
        <v>11482.2</v>
      </c>
      <c r="AS9" s="327">
        <v>21247.25</v>
      </c>
      <c r="AT9" s="327">
        <v>17792.099999999999</v>
      </c>
      <c r="AU9" s="327">
        <v>11336.8</v>
      </c>
      <c r="AV9" s="327">
        <v>4314.55</v>
      </c>
      <c r="AW9" s="327">
        <v>240251.3</v>
      </c>
      <c r="AX9" s="327">
        <v>4974.55</v>
      </c>
      <c r="AY9" s="327">
        <v>2338.85</v>
      </c>
      <c r="AZ9" s="327">
        <v>0</v>
      </c>
      <c r="BA9" s="327">
        <v>6631.4</v>
      </c>
      <c r="BB9" s="327">
        <v>10432.5</v>
      </c>
      <c r="BC9" s="327">
        <v>56272.7</v>
      </c>
      <c r="BD9" s="327">
        <v>59766.9</v>
      </c>
      <c r="BE9" s="327">
        <v>12889.2</v>
      </c>
      <c r="BF9" s="327">
        <v>18963.25</v>
      </c>
      <c r="BG9" s="327">
        <v>16514.849999999999</v>
      </c>
      <c r="BH9" s="327">
        <v>748.9</v>
      </c>
      <c r="BI9" s="327">
        <v>344779.75</v>
      </c>
      <c r="BJ9" s="327">
        <v>634.4</v>
      </c>
      <c r="BK9" s="327">
        <v>87027.45</v>
      </c>
      <c r="BL9" s="327">
        <v>470.6</v>
      </c>
      <c r="BM9" s="327">
        <v>3657.05</v>
      </c>
      <c r="BN9" s="327">
        <v>101608.1</v>
      </c>
      <c r="BO9" s="327">
        <v>18838.75</v>
      </c>
      <c r="BP9" s="327">
        <v>13218.8</v>
      </c>
      <c r="BQ9" s="327">
        <v>6767.6</v>
      </c>
      <c r="BR9" s="327">
        <v>27445.35</v>
      </c>
      <c r="BS9" s="327">
        <v>48305.9</v>
      </c>
      <c r="BT9" s="327">
        <v>3885.4</v>
      </c>
      <c r="BU9" s="327">
        <v>1922.8</v>
      </c>
      <c r="BV9" s="327">
        <v>7128.45</v>
      </c>
      <c r="BW9" s="327">
        <v>56600.95</v>
      </c>
      <c r="BX9" s="327">
        <v>27762.95</v>
      </c>
      <c r="BY9" s="327">
        <v>94245.45</v>
      </c>
      <c r="BZ9" s="327">
        <v>21672.7</v>
      </c>
      <c r="CA9" s="327">
        <v>6844.3</v>
      </c>
      <c r="CB9" s="327">
        <v>13808.55</v>
      </c>
      <c r="CC9" s="327">
        <v>39999.85</v>
      </c>
      <c r="CD9" s="327">
        <v>40467.25</v>
      </c>
      <c r="CE9" s="327">
        <v>67029.850000000006</v>
      </c>
      <c r="CF9" s="327">
        <v>90608.15</v>
      </c>
      <c r="CG9" s="327">
        <v>46766.9</v>
      </c>
      <c r="CH9" s="327">
        <v>6297.45</v>
      </c>
      <c r="CI9" s="327">
        <v>232877.75</v>
      </c>
      <c r="CJ9" s="327">
        <v>2413.85</v>
      </c>
      <c r="CK9" s="327">
        <v>5989.5</v>
      </c>
      <c r="CL9" s="327">
        <v>12859.75</v>
      </c>
      <c r="CM9" s="327">
        <v>1327.9</v>
      </c>
      <c r="CN9" s="327">
        <v>67427.05</v>
      </c>
      <c r="CO9" s="327">
        <v>64695.9</v>
      </c>
      <c r="CP9" s="327">
        <v>1136.8499999999999</v>
      </c>
      <c r="CQ9" s="327">
        <v>21888.95</v>
      </c>
      <c r="CR9" s="327">
        <v>1256.3</v>
      </c>
      <c r="CS9" s="327">
        <v>6712.25</v>
      </c>
      <c r="CT9" s="327">
        <v>10563.35</v>
      </c>
      <c r="CU9" s="327">
        <v>7793.85</v>
      </c>
      <c r="CV9" s="327">
        <v>347.85</v>
      </c>
      <c r="CW9" s="327">
        <v>5121.6499999999996</v>
      </c>
      <c r="CX9" s="327">
        <v>18791.2</v>
      </c>
      <c r="CY9" s="327">
        <v>18789.8</v>
      </c>
      <c r="CZ9" s="327">
        <v>156031.1</v>
      </c>
      <c r="DA9" s="327">
        <v>0</v>
      </c>
      <c r="DB9" s="327">
        <v>20714</v>
      </c>
      <c r="DC9" s="327">
        <v>25163.35</v>
      </c>
      <c r="DD9" s="327">
        <v>493142.25</v>
      </c>
      <c r="DE9" s="327">
        <v>341286.75</v>
      </c>
      <c r="DF9" s="327">
        <v>8794.2000000000007</v>
      </c>
      <c r="DG9" s="327">
        <v>3581.38</v>
      </c>
      <c r="DH9" s="327">
        <v>14448.71</v>
      </c>
      <c r="DI9" s="327">
        <v>22839.9</v>
      </c>
      <c r="DJ9" s="327">
        <v>39558.9</v>
      </c>
      <c r="DK9" s="327">
        <v>17219.849999999999</v>
      </c>
      <c r="DL9" s="327">
        <v>5856.75</v>
      </c>
      <c r="DM9" s="327">
        <v>24431.9</v>
      </c>
      <c r="DN9" s="327">
        <v>2065.5500000000002</v>
      </c>
      <c r="DO9" s="327">
        <v>7986.5</v>
      </c>
      <c r="DP9" s="327">
        <v>4804.7</v>
      </c>
      <c r="DQ9" s="327">
        <v>2395.3000000000002</v>
      </c>
      <c r="DR9" s="327">
        <v>59812.3</v>
      </c>
      <c r="DS9" s="327">
        <v>106610.7</v>
      </c>
      <c r="DT9" s="327">
        <v>41493.699999999997</v>
      </c>
      <c r="DU9" s="327">
        <v>14858.95</v>
      </c>
      <c r="DV9" s="327">
        <v>4976.8999999999996</v>
      </c>
      <c r="DW9" s="327">
        <v>14449.75</v>
      </c>
      <c r="DX9" s="327">
        <v>28015.5</v>
      </c>
      <c r="DY9" s="327">
        <v>16816.150000000001</v>
      </c>
      <c r="DZ9" s="327">
        <v>17944.900000000001</v>
      </c>
      <c r="EA9" s="327">
        <v>342074.04</v>
      </c>
      <c r="EB9" s="327">
        <v>29660.75</v>
      </c>
      <c r="EC9" s="327">
        <v>17541.05</v>
      </c>
      <c r="ED9" s="327">
        <v>11569.45</v>
      </c>
      <c r="EE9" s="327">
        <v>0</v>
      </c>
      <c r="EF9" s="327">
        <v>0</v>
      </c>
      <c r="EG9" s="327">
        <v>86479.5</v>
      </c>
      <c r="EH9" s="327">
        <v>1984</v>
      </c>
      <c r="EI9" s="327">
        <v>31536.799999999999</v>
      </c>
      <c r="EJ9" s="327">
        <v>70250.25</v>
      </c>
      <c r="EK9" s="327">
        <v>3893.35</v>
      </c>
      <c r="EL9" s="327">
        <v>3504.1</v>
      </c>
      <c r="EM9" s="327">
        <v>36920.1</v>
      </c>
      <c r="EN9" s="327">
        <v>23624.95</v>
      </c>
      <c r="EO9" s="327">
        <v>56760.1</v>
      </c>
      <c r="EP9" s="327">
        <v>15345.45</v>
      </c>
      <c r="EQ9" s="327">
        <v>5415.95</v>
      </c>
      <c r="ER9" s="327">
        <v>11388.85</v>
      </c>
      <c r="ES9" s="327">
        <v>2330.9</v>
      </c>
      <c r="ET9" s="327">
        <v>22938.6</v>
      </c>
      <c r="EU9" s="327">
        <v>9920.6</v>
      </c>
      <c r="EV9" s="327">
        <v>1584.5</v>
      </c>
      <c r="EW9" s="327">
        <v>21661</v>
      </c>
      <c r="EX9" s="327">
        <v>40965.599999999999</v>
      </c>
      <c r="EY9" s="327">
        <v>323341.7</v>
      </c>
      <c r="EZ9" s="327">
        <v>2075947.2</v>
      </c>
      <c r="FA9" s="327">
        <v>18464.349999999999</v>
      </c>
      <c r="FB9" s="327">
        <v>3173.1</v>
      </c>
      <c r="FC9" s="327">
        <v>92464.25</v>
      </c>
      <c r="FD9" s="327">
        <v>40508.85</v>
      </c>
      <c r="FE9" s="327">
        <v>231202.7</v>
      </c>
      <c r="FF9" s="327">
        <v>31388.85</v>
      </c>
      <c r="FG9" s="327">
        <v>1533.15</v>
      </c>
      <c r="FH9" s="327">
        <v>132002.65</v>
      </c>
      <c r="FI9" s="327">
        <v>1058.5</v>
      </c>
      <c r="FJ9" s="327">
        <v>82032.399999999994</v>
      </c>
      <c r="FK9" s="327">
        <v>6228.45</v>
      </c>
      <c r="FL9" s="327">
        <v>100</v>
      </c>
      <c r="FM9" s="327">
        <v>58802.8</v>
      </c>
      <c r="FN9" s="327">
        <v>3194.72</v>
      </c>
      <c r="FO9" s="327">
        <v>9782.7999999999993</v>
      </c>
      <c r="FP9" s="327">
        <v>2105.75</v>
      </c>
      <c r="FQ9" s="327">
        <v>7493.1</v>
      </c>
      <c r="FR9" s="327">
        <v>142570.75</v>
      </c>
      <c r="FS9" s="327">
        <v>7126.95</v>
      </c>
      <c r="FT9" s="327">
        <v>5299.95</v>
      </c>
      <c r="FU9" s="327">
        <v>6855.25</v>
      </c>
      <c r="FV9" s="327">
        <v>1846.1</v>
      </c>
      <c r="FW9" s="327">
        <v>0</v>
      </c>
      <c r="FX9" s="327">
        <v>14530.25</v>
      </c>
      <c r="FY9" s="327">
        <v>46559</v>
      </c>
      <c r="FZ9" s="327">
        <v>3001.05</v>
      </c>
      <c r="GA9" s="327">
        <v>3078.3</v>
      </c>
      <c r="GB9" s="327">
        <v>1695.25</v>
      </c>
      <c r="GC9" s="327">
        <v>8383.5</v>
      </c>
      <c r="GD9" s="327">
        <v>4492.25</v>
      </c>
      <c r="GE9" s="327">
        <v>39320.25</v>
      </c>
      <c r="GF9" s="327">
        <v>14915.4</v>
      </c>
      <c r="GG9" s="327">
        <v>15924.55</v>
      </c>
      <c r="GH9" s="327">
        <v>8200.4</v>
      </c>
      <c r="GI9" s="327">
        <v>20444.900000000001</v>
      </c>
      <c r="GJ9" s="327">
        <v>10930.4</v>
      </c>
      <c r="GK9" s="327">
        <v>704148.9</v>
      </c>
      <c r="GL9" s="327">
        <v>19186.55</v>
      </c>
      <c r="GM9" s="327">
        <v>777845.05</v>
      </c>
      <c r="GN9" s="327">
        <v>9195.25</v>
      </c>
      <c r="GO9" s="327">
        <v>86442.8</v>
      </c>
      <c r="GP9" s="327">
        <v>2310.6</v>
      </c>
      <c r="GQ9" s="327">
        <v>468.5</v>
      </c>
      <c r="GR9" s="327">
        <v>25495.599999999999</v>
      </c>
      <c r="GS9" s="327">
        <v>1605659</v>
      </c>
      <c r="GT9" s="327">
        <v>2302.65</v>
      </c>
      <c r="GU9" s="327">
        <v>257155.8</v>
      </c>
      <c r="GV9" s="327">
        <v>9258.35</v>
      </c>
      <c r="GW9" s="327">
        <v>888.7</v>
      </c>
      <c r="GX9" s="327">
        <v>243698.05</v>
      </c>
      <c r="GY9" s="327">
        <v>3367.25</v>
      </c>
      <c r="GZ9" s="327">
        <v>22004.3</v>
      </c>
      <c r="HA9" s="327">
        <v>68476.25</v>
      </c>
      <c r="HB9" s="327">
        <v>3418.35</v>
      </c>
      <c r="HC9" s="327">
        <v>55141.15</v>
      </c>
      <c r="HD9" s="327">
        <v>0</v>
      </c>
      <c r="HE9" s="327">
        <v>9639</v>
      </c>
      <c r="HF9" s="327">
        <v>8831.0499999999993</v>
      </c>
      <c r="HG9" s="327">
        <v>79354.100000000006</v>
      </c>
      <c r="HH9" s="327">
        <v>148443.15</v>
      </c>
      <c r="HI9" s="327">
        <v>31511.85</v>
      </c>
      <c r="HJ9" s="327">
        <v>32568.75</v>
      </c>
      <c r="HK9" s="327">
        <v>2437.5</v>
      </c>
      <c r="HL9" s="327">
        <v>21101.599999999999</v>
      </c>
      <c r="HM9" s="327">
        <v>7788.1</v>
      </c>
      <c r="HN9" s="327">
        <v>18466.95</v>
      </c>
      <c r="HO9" s="327">
        <v>9116</v>
      </c>
      <c r="HP9" s="327">
        <v>89661.6</v>
      </c>
      <c r="HQ9" s="327">
        <v>1823.4</v>
      </c>
      <c r="HR9" s="327">
        <v>131026.1</v>
      </c>
      <c r="HS9" s="327">
        <v>631</v>
      </c>
      <c r="HT9" s="327">
        <v>187722.95</v>
      </c>
      <c r="HU9" s="327">
        <v>3830.4</v>
      </c>
      <c r="HV9" s="327">
        <v>41929.4</v>
      </c>
      <c r="HW9" s="327">
        <v>616237.30000000005</v>
      </c>
      <c r="HX9" s="327">
        <v>7824.1</v>
      </c>
      <c r="HY9" s="327">
        <v>377362.88</v>
      </c>
      <c r="HZ9" s="327">
        <v>16464.099999999999</v>
      </c>
      <c r="IA9" s="327">
        <v>3171.85</v>
      </c>
      <c r="IB9" s="327">
        <v>26302.45</v>
      </c>
      <c r="IC9" s="327">
        <v>97386.15</v>
      </c>
      <c r="ID9" s="327">
        <v>0</v>
      </c>
      <c r="IE9" s="327">
        <v>106119.3</v>
      </c>
      <c r="IF9" s="327">
        <v>8651.1</v>
      </c>
      <c r="IG9" s="327">
        <v>13851.05</v>
      </c>
      <c r="IH9" s="327">
        <v>184</v>
      </c>
      <c r="II9" s="327">
        <v>0</v>
      </c>
      <c r="IJ9" s="327">
        <v>43511.7</v>
      </c>
      <c r="IK9" s="327">
        <v>1769</v>
      </c>
      <c r="IL9" s="327">
        <v>2208.1999999999998</v>
      </c>
      <c r="IM9" s="327">
        <v>11873.7</v>
      </c>
      <c r="IN9" s="327">
        <v>55183.45</v>
      </c>
      <c r="IO9" s="327">
        <v>7634.7</v>
      </c>
      <c r="IP9" s="327">
        <v>3334.25</v>
      </c>
      <c r="IQ9" s="327">
        <v>2741.7</v>
      </c>
      <c r="IR9" s="327">
        <v>96039.9</v>
      </c>
      <c r="IS9" s="327">
        <v>71301.45</v>
      </c>
      <c r="IT9" s="327">
        <v>112226.1</v>
      </c>
      <c r="IU9" s="327">
        <v>224.65</v>
      </c>
      <c r="IV9" s="327">
        <v>74221.850000000006</v>
      </c>
      <c r="IW9" s="327">
        <v>0</v>
      </c>
      <c r="IX9" s="327">
        <v>0</v>
      </c>
      <c r="IY9" s="327">
        <v>12498.55</v>
      </c>
      <c r="IZ9" s="327">
        <v>3382.55</v>
      </c>
      <c r="JA9" s="327">
        <v>10051.799999999999</v>
      </c>
      <c r="JB9" s="327">
        <v>7552.3</v>
      </c>
      <c r="JC9" s="327">
        <v>11391.2</v>
      </c>
      <c r="JD9" s="327">
        <v>1205.0999999999999</v>
      </c>
      <c r="JE9" s="327">
        <v>696.2</v>
      </c>
      <c r="JF9" s="327">
        <v>37438.5</v>
      </c>
      <c r="JG9" s="327">
        <v>3163.05</v>
      </c>
      <c r="JH9" s="327">
        <v>8130.2</v>
      </c>
      <c r="JI9" s="327">
        <v>38798.400000000001</v>
      </c>
      <c r="JJ9" s="327">
        <v>24897.599999999999</v>
      </c>
      <c r="JK9" s="327">
        <v>2912.65</v>
      </c>
      <c r="JL9" s="327">
        <v>4782.8</v>
      </c>
      <c r="JM9" s="327">
        <v>6877.1</v>
      </c>
      <c r="JN9" s="327">
        <v>1613.2</v>
      </c>
      <c r="JO9" s="327">
        <v>49947.199999999997</v>
      </c>
      <c r="JP9" s="327">
        <v>6365.5</v>
      </c>
      <c r="JQ9" s="327">
        <v>5593.65</v>
      </c>
      <c r="JR9" s="327">
        <v>1338.5</v>
      </c>
      <c r="JS9" s="327">
        <v>199409.55</v>
      </c>
      <c r="JT9" s="327">
        <v>4663.84</v>
      </c>
      <c r="JU9" s="327">
        <v>836</v>
      </c>
      <c r="JV9" s="327">
        <v>975186.1</v>
      </c>
      <c r="JW9" s="327">
        <v>26546.15</v>
      </c>
      <c r="JX9" s="327">
        <v>20541.25</v>
      </c>
      <c r="JY9" s="327">
        <v>125.55</v>
      </c>
      <c r="JZ9" s="327">
        <v>201.25</v>
      </c>
      <c r="KA9" s="327">
        <v>10308.35</v>
      </c>
      <c r="KB9" s="327">
        <v>16880.8</v>
      </c>
      <c r="KC9" s="327">
        <v>2952</v>
      </c>
      <c r="KD9" s="327">
        <v>4635.5</v>
      </c>
      <c r="KE9" s="327">
        <v>172151.05</v>
      </c>
      <c r="KF9" s="327">
        <v>5084.7</v>
      </c>
      <c r="KG9" s="327">
        <v>21076.85</v>
      </c>
      <c r="KH9" s="327">
        <v>7537.45</v>
      </c>
      <c r="KI9" s="327">
        <v>19534.599999999999</v>
      </c>
      <c r="KJ9" s="327">
        <v>9705.15</v>
      </c>
      <c r="KK9" s="327">
        <v>481.8</v>
      </c>
      <c r="KL9" s="327">
        <v>7084.85</v>
      </c>
      <c r="KM9" s="327">
        <v>9534.1</v>
      </c>
      <c r="KN9" s="327">
        <v>4091.2</v>
      </c>
      <c r="KO9" s="327">
        <v>52432.75</v>
      </c>
      <c r="KP9" s="327">
        <v>54172.75</v>
      </c>
      <c r="KQ9" s="327">
        <v>238634.45</v>
      </c>
      <c r="KR9" s="327">
        <v>81979.850000000006</v>
      </c>
      <c r="KS9" s="326">
        <v>33042.300000000003</v>
      </c>
      <c r="KU9" s="312">
        <v>30</v>
      </c>
      <c r="KV9" s="312">
        <v>305</v>
      </c>
    </row>
    <row r="10" spans="1:308" x14ac:dyDescent="0.25">
      <c r="A10" s="325">
        <v>2020</v>
      </c>
      <c r="B10" s="324" t="s">
        <v>891</v>
      </c>
      <c r="C10" s="324" t="s">
        <v>922</v>
      </c>
      <c r="D10" s="324" t="s">
        <v>925</v>
      </c>
      <c r="E10" s="324" t="s">
        <v>846</v>
      </c>
      <c r="F10" s="323">
        <v>9054.85</v>
      </c>
      <c r="G10" s="323">
        <v>397.15</v>
      </c>
      <c r="H10" s="323">
        <v>35251.65</v>
      </c>
      <c r="I10" s="323">
        <v>4754.8999999999996</v>
      </c>
      <c r="J10" s="323">
        <v>6468.3</v>
      </c>
      <c r="K10" s="323">
        <v>2121.1999999999998</v>
      </c>
      <c r="L10" s="323">
        <v>36046.589999999997</v>
      </c>
      <c r="M10" s="323">
        <v>33543.949999999997</v>
      </c>
      <c r="N10" s="323">
        <v>52805.7</v>
      </c>
      <c r="O10" s="323">
        <v>59463.5</v>
      </c>
      <c r="P10" s="323">
        <v>1609.6</v>
      </c>
      <c r="Q10" s="323">
        <v>2523.35</v>
      </c>
      <c r="R10" s="323">
        <v>86925.05</v>
      </c>
      <c r="S10" s="323">
        <v>7415.6</v>
      </c>
      <c r="T10" s="323">
        <v>364.7</v>
      </c>
      <c r="U10" s="323">
        <v>27601.75</v>
      </c>
      <c r="V10" s="323">
        <v>22469.95</v>
      </c>
      <c r="W10" s="323">
        <v>0</v>
      </c>
      <c r="X10" s="323">
        <v>23252.3</v>
      </c>
      <c r="Y10" s="323">
        <v>23936.15</v>
      </c>
      <c r="Z10" s="323">
        <v>10022.549999999999</v>
      </c>
      <c r="AA10" s="323">
        <v>142793.38</v>
      </c>
      <c r="AB10" s="323">
        <v>36796.26</v>
      </c>
      <c r="AC10" s="323">
        <v>10790.4</v>
      </c>
      <c r="AD10" s="323">
        <v>144430.6</v>
      </c>
      <c r="AE10" s="323">
        <v>2050</v>
      </c>
      <c r="AF10" s="323">
        <v>8232.0499999999993</v>
      </c>
      <c r="AG10" s="323">
        <v>2054.9</v>
      </c>
      <c r="AH10" s="323">
        <v>5843.1</v>
      </c>
      <c r="AI10" s="323">
        <v>61252.85</v>
      </c>
      <c r="AJ10" s="323">
        <v>74202.080000000002</v>
      </c>
      <c r="AK10" s="323">
        <v>685</v>
      </c>
      <c r="AL10" s="323">
        <v>40438.25</v>
      </c>
      <c r="AM10" s="323">
        <v>1410.72</v>
      </c>
      <c r="AN10" s="323">
        <v>3788.8</v>
      </c>
      <c r="AO10" s="323">
        <v>921.4</v>
      </c>
      <c r="AP10" s="323">
        <v>3142</v>
      </c>
      <c r="AQ10" s="323">
        <v>1215.4000000000001</v>
      </c>
      <c r="AR10" s="323">
        <v>13340</v>
      </c>
      <c r="AS10" s="323">
        <v>19900.900000000001</v>
      </c>
      <c r="AT10" s="323">
        <v>50216.6</v>
      </c>
      <c r="AU10" s="323">
        <v>4395.1000000000004</v>
      </c>
      <c r="AV10" s="323">
        <v>1173.45</v>
      </c>
      <c r="AW10" s="323">
        <v>75512.17</v>
      </c>
      <c r="AX10" s="323">
        <v>477.4</v>
      </c>
      <c r="AY10" s="323">
        <v>886.7</v>
      </c>
      <c r="AZ10" s="323">
        <v>305</v>
      </c>
      <c r="BA10" s="323">
        <v>1813.4</v>
      </c>
      <c r="BB10" s="323">
        <v>10700</v>
      </c>
      <c r="BC10" s="323">
        <v>6910.7</v>
      </c>
      <c r="BD10" s="323">
        <v>102469.15</v>
      </c>
      <c r="BE10" s="323">
        <v>5210</v>
      </c>
      <c r="BF10" s="323">
        <v>83289.75</v>
      </c>
      <c r="BG10" s="323">
        <v>2346.1</v>
      </c>
      <c r="BH10" s="323">
        <v>964.25</v>
      </c>
      <c r="BI10" s="323">
        <v>46682.9</v>
      </c>
      <c r="BJ10" s="323">
        <v>3117.05</v>
      </c>
      <c r="BK10" s="323">
        <v>33577.65</v>
      </c>
      <c r="BL10" s="323">
        <v>1273.0999999999999</v>
      </c>
      <c r="BM10" s="323">
        <v>7768.9</v>
      </c>
      <c r="BN10" s="323">
        <v>33530.699999999997</v>
      </c>
      <c r="BO10" s="323">
        <v>33031.949999999997</v>
      </c>
      <c r="BP10" s="323">
        <v>2204.1999999999998</v>
      </c>
      <c r="BQ10" s="323">
        <v>0</v>
      </c>
      <c r="BR10" s="323">
        <v>61120.3</v>
      </c>
      <c r="BS10" s="323">
        <v>43212.4</v>
      </c>
      <c r="BT10" s="323">
        <v>9960</v>
      </c>
      <c r="BU10" s="323">
        <v>12369.35</v>
      </c>
      <c r="BV10" s="323">
        <v>5010.95</v>
      </c>
      <c r="BW10" s="323">
        <v>5300</v>
      </c>
      <c r="BX10" s="323">
        <v>4905.7</v>
      </c>
      <c r="BY10" s="323">
        <v>23583.5</v>
      </c>
      <c r="BZ10" s="323">
        <v>2314.5</v>
      </c>
      <c r="CA10" s="323">
        <v>2329.3000000000002</v>
      </c>
      <c r="CB10" s="323">
        <v>1330.9</v>
      </c>
      <c r="CC10" s="323">
        <v>12188.7</v>
      </c>
      <c r="CD10" s="323">
        <v>106972.54</v>
      </c>
      <c r="CE10" s="323">
        <v>17795.900000000001</v>
      </c>
      <c r="CF10" s="323">
        <v>72527.45</v>
      </c>
      <c r="CG10" s="323">
        <v>20459.650000000001</v>
      </c>
      <c r="CH10" s="323">
        <v>5069.5</v>
      </c>
      <c r="CI10" s="323">
        <v>45364.9</v>
      </c>
      <c r="CJ10" s="323">
        <v>3139.5</v>
      </c>
      <c r="CK10" s="323">
        <v>2691.7</v>
      </c>
      <c r="CL10" s="323">
        <v>2097.1</v>
      </c>
      <c r="CM10" s="323">
        <v>30430</v>
      </c>
      <c r="CN10" s="323">
        <v>14894</v>
      </c>
      <c r="CO10" s="323">
        <v>24865.5</v>
      </c>
      <c r="CP10" s="323">
        <v>4497.1000000000004</v>
      </c>
      <c r="CQ10" s="323">
        <v>5920.8</v>
      </c>
      <c r="CR10" s="323">
        <v>3446.9</v>
      </c>
      <c r="CS10" s="323">
        <v>40980.75</v>
      </c>
      <c r="CT10" s="323">
        <v>51968.1</v>
      </c>
      <c r="CU10" s="323">
        <v>4025</v>
      </c>
      <c r="CV10" s="323">
        <v>1154.0999999999999</v>
      </c>
      <c r="CW10" s="323">
        <v>4291.5</v>
      </c>
      <c r="CX10" s="323">
        <v>405.86</v>
      </c>
      <c r="CY10" s="323">
        <v>71255.8</v>
      </c>
      <c r="CZ10" s="323">
        <v>11382.02</v>
      </c>
      <c r="DA10" s="323">
        <v>199266.85</v>
      </c>
      <c r="DB10" s="323">
        <v>22502.5</v>
      </c>
      <c r="DC10" s="323">
        <v>96189.1</v>
      </c>
      <c r="DD10" s="323">
        <v>67690.149999999994</v>
      </c>
      <c r="DE10" s="323">
        <v>82322.600000000006</v>
      </c>
      <c r="DF10" s="323">
        <v>1775.3</v>
      </c>
      <c r="DG10" s="323">
        <v>25767.7</v>
      </c>
      <c r="DH10" s="323">
        <v>4988.7</v>
      </c>
      <c r="DI10" s="323">
        <v>8329.25</v>
      </c>
      <c r="DJ10" s="323">
        <v>27445.75</v>
      </c>
      <c r="DK10" s="323">
        <v>17575.25</v>
      </c>
      <c r="DL10" s="323">
        <v>3913.15</v>
      </c>
      <c r="DM10" s="323">
        <v>2876.7</v>
      </c>
      <c r="DN10" s="323">
        <v>2622.4</v>
      </c>
      <c r="DO10" s="323">
        <v>625.20000000000005</v>
      </c>
      <c r="DP10" s="323">
        <v>7504.8</v>
      </c>
      <c r="DQ10" s="323">
        <v>1043.2</v>
      </c>
      <c r="DR10" s="323">
        <v>13721.95</v>
      </c>
      <c r="DS10" s="323">
        <v>24056.85</v>
      </c>
      <c r="DT10" s="323">
        <v>15221.9</v>
      </c>
      <c r="DU10" s="323">
        <v>18283.62</v>
      </c>
      <c r="DV10" s="323">
        <v>2248.1</v>
      </c>
      <c r="DW10" s="323">
        <v>1571.3</v>
      </c>
      <c r="DX10" s="323">
        <v>6174.4</v>
      </c>
      <c r="DY10" s="323">
        <v>24394.44</v>
      </c>
      <c r="DZ10" s="323">
        <v>9720.6</v>
      </c>
      <c r="EA10" s="323">
        <v>103895.39</v>
      </c>
      <c r="EB10" s="323">
        <v>4012.35</v>
      </c>
      <c r="EC10" s="323">
        <v>4486.2</v>
      </c>
      <c r="ED10" s="323">
        <v>6196.05</v>
      </c>
      <c r="EE10" s="323">
        <v>3580.7</v>
      </c>
      <c r="EF10" s="323">
        <v>0</v>
      </c>
      <c r="EG10" s="323">
        <v>3631.05</v>
      </c>
      <c r="EH10" s="323">
        <v>1592</v>
      </c>
      <c r="EI10" s="323">
        <v>44088.82</v>
      </c>
      <c r="EJ10" s="323">
        <v>125796.32</v>
      </c>
      <c r="EK10" s="323">
        <v>312.39999999999998</v>
      </c>
      <c r="EL10" s="323">
        <v>3094.4</v>
      </c>
      <c r="EM10" s="323">
        <v>61260.85</v>
      </c>
      <c r="EN10" s="323">
        <v>12641.55</v>
      </c>
      <c r="EO10" s="323">
        <v>17607.3</v>
      </c>
      <c r="EP10" s="323">
        <v>25572</v>
      </c>
      <c r="EQ10" s="323">
        <v>2182.6999999999998</v>
      </c>
      <c r="ER10" s="323">
        <v>23094.35</v>
      </c>
      <c r="ES10" s="323">
        <v>1585.4</v>
      </c>
      <c r="ET10" s="323">
        <v>41478.300000000003</v>
      </c>
      <c r="EU10" s="323">
        <v>6881.8</v>
      </c>
      <c r="EV10" s="323">
        <v>4265.8</v>
      </c>
      <c r="EW10" s="323">
        <v>2413.4</v>
      </c>
      <c r="EX10" s="323">
        <v>12500</v>
      </c>
      <c r="EY10" s="323">
        <v>940974.75</v>
      </c>
      <c r="EZ10" s="323">
        <v>0</v>
      </c>
      <c r="FA10" s="323">
        <v>16455.45</v>
      </c>
      <c r="FB10" s="323">
        <v>3592.05</v>
      </c>
      <c r="FC10" s="323">
        <v>94423.7</v>
      </c>
      <c r="FD10" s="323">
        <v>46331.48</v>
      </c>
      <c r="FE10" s="323">
        <v>86682.4</v>
      </c>
      <c r="FF10" s="323">
        <v>6349.75</v>
      </c>
      <c r="FG10" s="323">
        <v>1825.4</v>
      </c>
      <c r="FH10" s="323">
        <v>13553.6</v>
      </c>
      <c r="FI10" s="323">
        <v>8858.0499999999993</v>
      </c>
      <c r="FJ10" s="323">
        <v>12961.4</v>
      </c>
      <c r="FK10" s="323">
        <v>2493.35</v>
      </c>
      <c r="FL10" s="323">
        <v>2075</v>
      </c>
      <c r="FM10" s="323">
        <v>13697.39</v>
      </c>
      <c r="FN10" s="323">
        <v>0</v>
      </c>
      <c r="FO10" s="323">
        <v>3604</v>
      </c>
      <c r="FP10" s="323">
        <v>4540.8999999999996</v>
      </c>
      <c r="FQ10" s="323">
        <v>8656.85</v>
      </c>
      <c r="FR10" s="323">
        <v>178469.62</v>
      </c>
      <c r="FS10" s="323">
        <v>1281.5999999999999</v>
      </c>
      <c r="FT10" s="323">
        <v>3306.2</v>
      </c>
      <c r="FU10" s="323">
        <v>4539.6499999999996</v>
      </c>
      <c r="FV10" s="323">
        <v>5499.3</v>
      </c>
      <c r="FW10" s="323">
        <v>6503.25</v>
      </c>
      <c r="FX10" s="323">
        <v>5686.7</v>
      </c>
      <c r="FY10" s="323">
        <v>3028.4</v>
      </c>
      <c r="FZ10" s="323">
        <v>1299.4000000000001</v>
      </c>
      <c r="GA10" s="323">
        <v>4455.8</v>
      </c>
      <c r="GB10" s="323">
        <v>9593.65</v>
      </c>
      <c r="GC10" s="323">
        <v>1089.25</v>
      </c>
      <c r="GD10" s="323">
        <v>9964.85</v>
      </c>
      <c r="GE10" s="323">
        <v>13540</v>
      </c>
      <c r="GF10" s="323">
        <v>2149.4</v>
      </c>
      <c r="GG10" s="323">
        <v>14662.3</v>
      </c>
      <c r="GH10" s="323">
        <v>8351.7999999999993</v>
      </c>
      <c r="GI10" s="323">
        <v>9058.2999999999993</v>
      </c>
      <c r="GJ10" s="323">
        <v>5504.85</v>
      </c>
      <c r="GK10" s="323">
        <v>545973.62</v>
      </c>
      <c r="GL10" s="323">
        <v>29448.1</v>
      </c>
      <c r="GM10" s="323">
        <v>152744.67000000001</v>
      </c>
      <c r="GN10" s="323">
        <v>4465.6000000000004</v>
      </c>
      <c r="GO10" s="323">
        <v>41961.7</v>
      </c>
      <c r="GP10" s="323">
        <v>4630.1499999999996</v>
      </c>
      <c r="GQ10" s="323">
        <v>1296.8</v>
      </c>
      <c r="GR10" s="323">
        <v>6007.15</v>
      </c>
      <c r="GS10" s="323">
        <v>176934.52</v>
      </c>
      <c r="GT10" s="323">
        <v>21897.3</v>
      </c>
      <c r="GU10" s="323">
        <v>126947.05</v>
      </c>
      <c r="GV10" s="323">
        <v>1312.9</v>
      </c>
      <c r="GW10" s="323">
        <v>3194.5</v>
      </c>
      <c r="GX10" s="323">
        <v>76713.81</v>
      </c>
      <c r="GY10" s="323">
        <v>7868.75</v>
      </c>
      <c r="GZ10" s="323">
        <v>18566.2</v>
      </c>
      <c r="HA10" s="323">
        <v>34873.480000000003</v>
      </c>
      <c r="HB10" s="323">
        <v>1756.4</v>
      </c>
      <c r="HC10" s="323">
        <v>63035.8</v>
      </c>
      <c r="HD10" s="323">
        <v>3326.2</v>
      </c>
      <c r="HE10" s="323">
        <v>2261.6</v>
      </c>
      <c r="HF10" s="323">
        <v>4079.8</v>
      </c>
      <c r="HG10" s="323">
        <v>39305.449999999997</v>
      </c>
      <c r="HH10" s="323">
        <v>24690.65</v>
      </c>
      <c r="HI10" s="323">
        <v>9616.25</v>
      </c>
      <c r="HJ10" s="323">
        <v>73722</v>
      </c>
      <c r="HK10" s="323">
        <v>2388.9</v>
      </c>
      <c r="HL10" s="323">
        <v>9212.2999999999993</v>
      </c>
      <c r="HM10" s="323">
        <v>8624.4</v>
      </c>
      <c r="HN10" s="323">
        <v>2358.3000000000002</v>
      </c>
      <c r="HO10" s="323">
        <v>5470.7</v>
      </c>
      <c r="HP10" s="323">
        <v>11697.43</v>
      </c>
      <c r="HQ10" s="323">
        <v>1210.9000000000001</v>
      </c>
      <c r="HR10" s="323">
        <v>111516.4</v>
      </c>
      <c r="HS10" s="323">
        <v>972.85</v>
      </c>
      <c r="HT10" s="323">
        <v>50966.04</v>
      </c>
      <c r="HU10" s="323">
        <v>5297.1</v>
      </c>
      <c r="HV10" s="323">
        <v>28087.4</v>
      </c>
      <c r="HW10" s="323">
        <v>193099.47</v>
      </c>
      <c r="HX10" s="323">
        <v>3350</v>
      </c>
      <c r="HY10" s="323">
        <v>96116.7</v>
      </c>
      <c r="HZ10" s="323">
        <v>8700.0499999999993</v>
      </c>
      <c r="IA10" s="323">
        <v>15507.7</v>
      </c>
      <c r="IB10" s="323">
        <v>8318.6</v>
      </c>
      <c r="IC10" s="323">
        <v>99041.91</v>
      </c>
      <c r="ID10" s="323">
        <v>2478.5</v>
      </c>
      <c r="IE10" s="323">
        <v>26172.9</v>
      </c>
      <c r="IF10" s="323">
        <v>17463</v>
      </c>
      <c r="IG10" s="323">
        <v>3315.05</v>
      </c>
      <c r="IH10" s="323">
        <v>1712.8</v>
      </c>
      <c r="II10" s="323">
        <v>6715.75</v>
      </c>
      <c r="IJ10" s="323">
        <v>28295.599999999999</v>
      </c>
      <c r="IK10" s="323">
        <v>11449.94</v>
      </c>
      <c r="IL10" s="323">
        <v>14880.6</v>
      </c>
      <c r="IM10" s="323">
        <v>2762.4</v>
      </c>
      <c r="IN10" s="323">
        <v>10968</v>
      </c>
      <c r="IO10" s="323">
        <v>11704.6</v>
      </c>
      <c r="IP10" s="323">
        <v>2084.8000000000002</v>
      </c>
      <c r="IQ10" s="323">
        <v>1731.4</v>
      </c>
      <c r="IR10" s="323">
        <v>21699.29</v>
      </c>
      <c r="IS10" s="323">
        <v>40883.35</v>
      </c>
      <c r="IT10" s="323">
        <v>62404.3</v>
      </c>
      <c r="IU10" s="323">
        <v>3712.55</v>
      </c>
      <c r="IV10" s="323">
        <v>54360.5</v>
      </c>
      <c r="IW10" s="323">
        <v>34444.75</v>
      </c>
      <c r="IX10" s="323">
        <v>1745.5</v>
      </c>
      <c r="IY10" s="323">
        <v>23227.9</v>
      </c>
      <c r="IZ10" s="323">
        <v>0</v>
      </c>
      <c r="JA10" s="323">
        <v>3039.4</v>
      </c>
      <c r="JB10" s="323">
        <v>76260.350000000006</v>
      </c>
      <c r="JC10" s="323">
        <v>4204.5</v>
      </c>
      <c r="JD10" s="323">
        <v>1573.6</v>
      </c>
      <c r="JE10" s="323">
        <v>325.95</v>
      </c>
      <c r="JF10" s="323">
        <v>5623.6</v>
      </c>
      <c r="JG10" s="323">
        <v>2634.5</v>
      </c>
      <c r="JH10" s="323">
        <v>15406.2</v>
      </c>
      <c r="JI10" s="323">
        <v>75025.8</v>
      </c>
      <c r="JJ10" s="323">
        <v>9822.1</v>
      </c>
      <c r="JK10" s="323">
        <v>942.9</v>
      </c>
      <c r="JL10" s="323">
        <v>1372.4</v>
      </c>
      <c r="JM10" s="323">
        <v>896.3</v>
      </c>
      <c r="JN10" s="323">
        <v>17621.5</v>
      </c>
      <c r="JO10" s="323">
        <v>21089.5</v>
      </c>
      <c r="JP10" s="323">
        <v>1988.3</v>
      </c>
      <c r="JQ10" s="323">
        <v>5187.2</v>
      </c>
      <c r="JR10" s="323">
        <v>15742.5</v>
      </c>
      <c r="JS10" s="323">
        <v>62576.35</v>
      </c>
      <c r="JT10" s="323">
        <v>25840.1</v>
      </c>
      <c r="JU10" s="323">
        <v>15067.1</v>
      </c>
      <c r="JV10" s="323">
        <v>163342.18</v>
      </c>
      <c r="JW10" s="323">
        <v>13692.75</v>
      </c>
      <c r="JX10" s="323">
        <v>5873.7</v>
      </c>
      <c r="JY10" s="323">
        <v>1579.7</v>
      </c>
      <c r="JZ10" s="323">
        <v>2424</v>
      </c>
      <c r="KA10" s="323">
        <v>4830.3999999999996</v>
      </c>
      <c r="KB10" s="323">
        <v>11044.3</v>
      </c>
      <c r="KC10" s="323">
        <v>1576</v>
      </c>
      <c r="KD10" s="323">
        <v>3547.35</v>
      </c>
      <c r="KE10" s="323">
        <v>36521.449999999997</v>
      </c>
      <c r="KF10" s="323">
        <v>788.95</v>
      </c>
      <c r="KG10" s="323">
        <v>4444.8999999999996</v>
      </c>
      <c r="KH10" s="323">
        <v>5938.85</v>
      </c>
      <c r="KI10" s="323">
        <v>8659</v>
      </c>
      <c r="KJ10" s="323">
        <v>1591.4</v>
      </c>
      <c r="KK10" s="323">
        <v>3379.15</v>
      </c>
      <c r="KL10" s="323">
        <v>12623.3</v>
      </c>
      <c r="KM10" s="323">
        <v>8083.4</v>
      </c>
      <c r="KN10" s="323">
        <v>1719.9</v>
      </c>
      <c r="KO10" s="323">
        <v>20184.849999999999</v>
      </c>
      <c r="KP10" s="323">
        <v>5825.75</v>
      </c>
      <c r="KQ10" s="323">
        <v>219811.68</v>
      </c>
      <c r="KR10" s="323">
        <v>164691.28</v>
      </c>
      <c r="KS10" s="322">
        <v>8339.2000000000007</v>
      </c>
      <c r="KU10" s="312">
        <v>30</v>
      </c>
      <c r="KV10" s="312">
        <v>306</v>
      </c>
    </row>
    <row r="11" spans="1:308" x14ac:dyDescent="0.25">
      <c r="A11" s="329">
        <v>2020</v>
      </c>
      <c r="B11" s="328" t="s">
        <v>891</v>
      </c>
      <c r="C11" s="328" t="s">
        <v>922</v>
      </c>
      <c r="D11" s="328" t="s">
        <v>924</v>
      </c>
      <c r="E11" s="328" t="s">
        <v>846</v>
      </c>
      <c r="F11" s="327">
        <v>0</v>
      </c>
      <c r="G11" s="327">
        <v>0</v>
      </c>
      <c r="H11" s="327">
        <v>0</v>
      </c>
      <c r="I11" s="327">
        <v>0</v>
      </c>
      <c r="J11" s="327">
        <v>0</v>
      </c>
      <c r="K11" s="327">
        <v>0</v>
      </c>
      <c r="L11" s="327">
        <v>0</v>
      </c>
      <c r="M11" s="327">
        <v>0</v>
      </c>
      <c r="N11" s="327">
        <v>2848.6</v>
      </c>
      <c r="O11" s="327">
        <v>0</v>
      </c>
      <c r="P11" s="327">
        <v>130193.18</v>
      </c>
      <c r="Q11" s="327">
        <v>0</v>
      </c>
      <c r="R11" s="327">
        <v>0</v>
      </c>
      <c r="S11" s="327">
        <v>0</v>
      </c>
      <c r="T11" s="327">
        <v>0</v>
      </c>
      <c r="U11" s="327">
        <v>0</v>
      </c>
      <c r="V11" s="327">
        <v>0</v>
      </c>
      <c r="W11" s="327">
        <v>210</v>
      </c>
      <c r="X11" s="327">
        <v>0</v>
      </c>
      <c r="Y11" s="327">
        <v>0</v>
      </c>
      <c r="Z11" s="327">
        <v>0</v>
      </c>
      <c r="AA11" s="327">
        <v>0</v>
      </c>
      <c r="AB11" s="327">
        <v>0</v>
      </c>
      <c r="AC11" s="327">
        <v>0</v>
      </c>
      <c r="AD11" s="327">
        <v>0</v>
      </c>
      <c r="AE11" s="327">
        <v>0</v>
      </c>
      <c r="AF11" s="327">
        <v>0</v>
      </c>
      <c r="AG11" s="327">
        <v>0</v>
      </c>
      <c r="AH11" s="327">
        <v>0</v>
      </c>
      <c r="AI11" s="327">
        <v>0</v>
      </c>
      <c r="AJ11" s="327">
        <v>0</v>
      </c>
      <c r="AK11" s="327">
        <v>0</v>
      </c>
      <c r="AL11" s="327">
        <v>0</v>
      </c>
      <c r="AM11" s="327">
        <v>0</v>
      </c>
      <c r="AN11" s="327">
        <v>0</v>
      </c>
      <c r="AO11" s="327">
        <v>0</v>
      </c>
      <c r="AP11" s="327">
        <v>0</v>
      </c>
      <c r="AQ11" s="327">
        <v>0</v>
      </c>
      <c r="AR11" s="327">
        <v>0</v>
      </c>
      <c r="AS11" s="327">
        <v>0</v>
      </c>
      <c r="AT11" s="327">
        <v>0</v>
      </c>
      <c r="AU11" s="327">
        <v>0</v>
      </c>
      <c r="AV11" s="327">
        <v>0</v>
      </c>
      <c r="AW11" s="327">
        <v>0</v>
      </c>
      <c r="AX11" s="327">
        <v>0</v>
      </c>
      <c r="AY11" s="327">
        <v>0</v>
      </c>
      <c r="AZ11" s="327">
        <v>0</v>
      </c>
      <c r="BA11" s="327">
        <v>0</v>
      </c>
      <c r="BB11" s="327">
        <v>0</v>
      </c>
      <c r="BC11" s="327">
        <v>0</v>
      </c>
      <c r="BD11" s="327">
        <v>0</v>
      </c>
      <c r="BE11" s="327">
        <v>0</v>
      </c>
      <c r="BF11" s="327">
        <v>0</v>
      </c>
      <c r="BG11" s="327">
        <v>0</v>
      </c>
      <c r="BH11" s="327">
        <v>0</v>
      </c>
      <c r="BI11" s="327">
        <v>0</v>
      </c>
      <c r="BJ11" s="327">
        <v>0</v>
      </c>
      <c r="BK11" s="327">
        <v>0</v>
      </c>
      <c r="BL11" s="327">
        <v>1700</v>
      </c>
      <c r="BM11" s="327">
        <v>0</v>
      </c>
      <c r="BN11" s="327">
        <v>0</v>
      </c>
      <c r="BO11" s="327">
        <v>0</v>
      </c>
      <c r="BP11" s="327">
        <v>0</v>
      </c>
      <c r="BQ11" s="327">
        <v>0</v>
      </c>
      <c r="BR11" s="327">
        <v>0</v>
      </c>
      <c r="BS11" s="327">
        <v>0</v>
      </c>
      <c r="BT11" s="327">
        <v>0</v>
      </c>
      <c r="BU11" s="327">
        <v>0</v>
      </c>
      <c r="BV11" s="327">
        <v>0</v>
      </c>
      <c r="BW11" s="327">
        <v>0</v>
      </c>
      <c r="BX11" s="327">
        <v>0</v>
      </c>
      <c r="BY11" s="327">
        <v>0</v>
      </c>
      <c r="BZ11" s="327">
        <v>0</v>
      </c>
      <c r="CA11" s="327">
        <v>0</v>
      </c>
      <c r="CB11" s="327">
        <v>0</v>
      </c>
      <c r="CC11" s="327">
        <v>0</v>
      </c>
      <c r="CD11" s="327">
        <v>3825</v>
      </c>
      <c r="CE11" s="327">
        <v>0</v>
      </c>
      <c r="CF11" s="327">
        <v>0</v>
      </c>
      <c r="CG11" s="327">
        <v>0</v>
      </c>
      <c r="CH11" s="327">
        <v>0</v>
      </c>
      <c r="CI11" s="327">
        <v>0</v>
      </c>
      <c r="CJ11" s="327">
        <v>0</v>
      </c>
      <c r="CK11" s="327">
        <v>0</v>
      </c>
      <c r="CL11" s="327">
        <v>0</v>
      </c>
      <c r="CM11" s="327">
        <v>0</v>
      </c>
      <c r="CN11" s="327">
        <v>0</v>
      </c>
      <c r="CO11" s="327">
        <v>0</v>
      </c>
      <c r="CP11" s="327">
        <v>0</v>
      </c>
      <c r="CQ11" s="327">
        <v>0</v>
      </c>
      <c r="CR11" s="327">
        <v>0</v>
      </c>
      <c r="CS11" s="327">
        <v>0</v>
      </c>
      <c r="CT11" s="327">
        <v>0</v>
      </c>
      <c r="CU11" s="327">
        <v>0</v>
      </c>
      <c r="CV11" s="327">
        <v>0</v>
      </c>
      <c r="CW11" s="327">
        <v>0</v>
      </c>
      <c r="CX11" s="327">
        <v>0</v>
      </c>
      <c r="CY11" s="327">
        <v>0</v>
      </c>
      <c r="CZ11" s="327">
        <v>0</v>
      </c>
      <c r="DA11" s="327">
        <v>55344.6</v>
      </c>
      <c r="DB11" s="327">
        <v>0</v>
      </c>
      <c r="DC11" s="327">
        <v>0</v>
      </c>
      <c r="DD11" s="327">
        <v>0</v>
      </c>
      <c r="DE11" s="327">
        <v>0</v>
      </c>
      <c r="DF11" s="327">
        <v>0</v>
      </c>
      <c r="DG11" s="327">
        <v>0</v>
      </c>
      <c r="DH11" s="327">
        <v>0</v>
      </c>
      <c r="DI11" s="327">
        <v>0</v>
      </c>
      <c r="DJ11" s="327">
        <v>0</v>
      </c>
      <c r="DK11" s="327">
        <v>0</v>
      </c>
      <c r="DL11" s="327">
        <v>0</v>
      </c>
      <c r="DM11" s="327">
        <v>0</v>
      </c>
      <c r="DN11" s="327">
        <v>0</v>
      </c>
      <c r="DO11" s="327">
        <v>0</v>
      </c>
      <c r="DP11" s="327">
        <v>0</v>
      </c>
      <c r="DQ11" s="327">
        <v>0</v>
      </c>
      <c r="DR11" s="327">
        <v>0</v>
      </c>
      <c r="DS11" s="327">
        <v>0</v>
      </c>
      <c r="DT11" s="327">
        <v>0</v>
      </c>
      <c r="DU11" s="327">
        <v>0</v>
      </c>
      <c r="DV11" s="327">
        <v>0</v>
      </c>
      <c r="DW11" s="327">
        <v>0</v>
      </c>
      <c r="DX11" s="327">
        <v>0</v>
      </c>
      <c r="DY11" s="327">
        <v>0</v>
      </c>
      <c r="DZ11" s="327">
        <v>0</v>
      </c>
      <c r="EA11" s="327">
        <v>0</v>
      </c>
      <c r="EB11" s="327">
        <v>0</v>
      </c>
      <c r="EC11" s="327">
        <v>0</v>
      </c>
      <c r="ED11" s="327">
        <v>0</v>
      </c>
      <c r="EE11" s="327">
        <v>0</v>
      </c>
      <c r="EF11" s="327">
        <v>0</v>
      </c>
      <c r="EG11" s="327">
        <v>0</v>
      </c>
      <c r="EH11" s="327">
        <v>0</v>
      </c>
      <c r="EI11" s="327">
        <v>0</v>
      </c>
      <c r="EJ11" s="327">
        <v>0</v>
      </c>
      <c r="EK11" s="327">
        <v>0</v>
      </c>
      <c r="EL11" s="327">
        <v>0</v>
      </c>
      <c r="EM11" s="327">
        <v>0</v>
      </c>
      <c r="EN11" s="327">
        <v>0</v>
      </c>
      <c r="EO11" s="327">
        <v>0</v>
      </c>
      <c r="EP11" s="327">
        <v>15647.35</v>
      </c>
      <c r="EQ11" s="327">
        <v>0</v>
      </c>
      <c r="ER11" s="327">
        <v>0</v>
      </c>
      <c r="ES11" s="327">
        <v>0</v>
      </c>
      <c r="ET11" s="327">
        <v>0</v>
      </c>
      <c r="EU11" s="327">
        <v>0</v>
      </c>
      <c r="EV11" s="327">
        <v>0</v>
      </c>
      <c r="EW11" s="327">
        <v>0</v>
      </c>
      <c r="EX11" s="327">
        <v>0</v>
      </c>
      <c r="EY11" s="327">
        <v>20410.599999999999</v>
      </c>
      <c r="EZ11" s="327">
        <v>2147153.7000000002</v>
      </c>
      <c r="FA11" s="327">
        <v>0</v>
      </c>
      <c r="FB11" s="327">
        <v>0</v>
      </c>
      <c r="FC11" s="327">
        <v>0</v>
      </c>
      <c r="FD11" s="327">
        <v>0</v>
      </c>
      <c r="FE11" s="327">
        <v>0</v>
      </c>
      <c r="FF11" s="327">
        <v>0</v>
      </c>
      <c r="FG11" s="327">
        <v>0</v>
      </c>
      <c r="FH11" s="327">
        <v>1515</v>
      </c>
      <c r="FI11" s="327">
        <v>0</v>
      </c>
      <c r="FJ11" s="327">
        <v>0</v>
      </c>
      <c r="FK11" s="327">
        <v>0</v>
      </c>
      <c r="FL11" s="327">
        <v>0</v>
      </c>
      <c r="FM11" s="327">
        <v>0</v>
      </c>
      <c r="FN11" s="327">
        <v>0</v>
      </c>
      <c r="FO11" s="327">
        <v>0</v>
      </c>
      <c r="FP11" s="327">
        <v>0</v>
      </c>
      <c r="FQ11" s="327">
        <v>0</v>
      </c>
      <c r="FR11" s="327">
        <v>8990.15</v>
      </c>
      <c r="FS11" s="327">
        <v>0</v>
      </c>
      <c r="FT11" s="327">
        <v>0</v>
      </c>
      <c r="FU11" s="327">
        <v>0</v>
      </c>
      <c r="FV11" s="327">
        <v>0</v>
      </c>
      <c r="FW11" s="327">
        <v>0</v>
      </c>
      <c r="FX11" s="327">
        <v>0</v>
      </c>
      <c r="FY11" s="327">
        <v>0</v>
      </c>
      <c r="FZ11" s="327">
        <v>0</v>
      </c>
      <c r="GA11" s="327">
        <v>0</v>
      </c>
      <c r="GB11" s="327">
        <v>0</v>
      </c>
      <c r="GC11" s="327">
        <v>0</v>
      </c>
      <c r="GD11" s="327">
        <v>0</v>
      </c>
      <c r="GE11" s="327">
        <v>0</v>
      </c>
      <c r="GF11" s="327">
        <v>0</v>
      </c>
      <c r="GG11" s="327">
        <v>0</v>
      </c>
      <c r="GH11" s="327">
        <v>0</v>
      </c>
      <c r="GI11" s="327">
        <v>0</v>
      </c>
      <c r="GJ11" s="327">
        <v>0</v>
      </c>
      <c r="GK11" s="327">
        <v>925916.65</v>
      </c>
      <c r="GL11" s="327">
        <v>0</v>
      </c>
      <c r="GM11" s="327">
        <v>172.3</v>
      </c>
      <c r="GN11" s="327">
        <v>0</v>
      </c>
      <c r="GO11" s="327">
        <v>4287</v>
      </c>
      <c r="GP11" s="327">
        <v>0</v>
      </c>
      <c r="GQ11" s="327">
        <v>0</v>
      </c>
      <c r="GR11" s="327">
        <v>0</v>
      </c>
      <c r="GS11" s="327">
        <v>666541.25</v>
      </c>
      <c r="GT11" s="327">
        <v>0</v>
      </c>
      <c r="GU11" s="327">
        <v>0</v>
      </c>
      <c r="GV11" s="327">
        <v>0</v>
      </c>
      <c r="GW11" s="327">
        <v>0</v>
      </c>
      <c r="GX11" s="327">
        <v>27932.6</v>
      </c>
      <c r="GY11" s="327">
        <v>0</v>
      </c>
      <c r="GZ11" s="327">
        <v>0</v>
      </c>
      <c r="HA11" s="327">
        <v>0</v>
      </c>
      <c r="HB11" s="327">
        <v>0</v>
      </c>
      <c r="HC11" s="327">
        <v>0</v>
      </c>
      <c r="HD11" s="327">
        <v>0</v>
      </c>
      <c r="HE11" s="327">
        <v>0</v>
      </c>
      <c r="HF11" s="327">
        <v>0</v>
      </c>
      <c r="HG11" s="327">
        <v>0</v>
      </c>
      <c r="HH11" s="327">
        <v>0</v>
      </c>
      <c r="HI11" s="327">
        <v>0</v>
      </c>
      <c r="HJ11" s="327">
        <v>0</v>
      </c>
      <c r="HK11" s="327">
        <v>0</v>
      </c>
      <c r="HL11" s="327">
        <v>0</v>
      </c>
      <c r="HM11" s="327">
        <v>0</v>
      </c>
      <c r="HN11" s="327">
        <v>0</v>
      </c>
      <c r="HO11" s="327">
        <v>0</v>
      </c>
      <c r="HP11" s="327">
        <v>0</v>
      </c>
      <c r="HQ11" s="327">
        <v>0</v>
      </c>
      <c r="HR11" s="327">
        <v>0</v>
      </c>
      <c r="HS11" s="327">
        <v>0</v>
      </c>
      <c r="HT11" s="327">
        <v>0</v>
      </c>
      <c r="HU11" s="327">
        <v>0</v>
      </c>
      <c r="HV11" s="327">
        <v>0</v>
      </c>
      <c r="HW11" s="327">
        <v>91525.8</v>
      </c>
      <c r="HX11" s="327">
        <v>0</v>
      </c>
      <c r="HY11" s="327">
        <v>27801.35</v>
      </c>
      <c r="HZ11" s="327">
        <v>0</v>
      </c>
      <c r="IA11" s="327">
        <v>0</v>
      </c>
      <c r="IB11" s="327">
        <v>26550.1</v>
      </c>
      <c r="IC11" s="327">
        <v>0</v>
      </c>
      <c r="ID11" s="327">
        <v>0</v>
      </c>
      <c r="IE11" s="327">
        <v>0</v>
      </c>
      <c r="IF11" s="327">
        <v>0</v>
      </c>
      <c r="IG11" s="327">
        <v>0</v>
      </c>
      <c r="IH11" s="327">
        <v>0</v>
      </c>
      <c r="II11" s="327">
        <v>0</v>
      </c>
      <c r="IJ11" s="327">
        <v>0</v>
      </c>
      <c r="IK11" s="327">
        <v>2274</v>
      </c>
      <c r="IL11" s="327">
        <v>0</v>
      </c>
      <c r="IM11" s="327">
        <v>0</v>
      </c>
      <c r="IN11" s="327">
        <v>0</v>
      </c>
      <c r="IO11" s="327">
        <v>0</v>
      </c>
      <c r="IP11" s="327">
        <v>0</v>
      </c>
      <c r="IQ11" s="327">
        <v>0</v>
      </c>
      <c r="IR11" s="327">
        <v>0</v>
      </c>
      <c r="IS11" s="327">
        <v>0</v>
      </c>
      <c r="IT11" s="327">
        <v>0</v>
      </c>
      <c r="IU11" s="327">
        <v>0</v>
      </c>
      <c r="IV11" s="327">
        <v>0</v>
      </c>
      <c r="IW11" s="327">
        <v>0</v>
      </c>
      <c r="IX11" s="327">
        <v>0</v>
      </c>
      <c r="IY11" s="327">
        <v>0</v>
      </c>
      <c r="IZ11" s="327">
        <v>0</v>
      </c>
      <c r="JA11" s="327">
        <v>0</v>
      </c>
      <c r="JB11" s="327">
        <v>0</v>
      </c>
      <c r="JC11" s="327">
        <v>0</v>
      </c>
      <c r="JD11" s="327">
        <v>0</v>
      </c>
      <c r="JE11" s="327">
        <v>0</v>
      </c>
      <c r="JF11" s="327">
        <v>0</v>
      </c>
      <c r="JG11" s="327">
        <v>0</v>
      </c>
      <c r="JH11" s="327">
        <v>0</v>
      </c>
      <c r="JI11" s="327">
        <v>0</v>
      </c>
      <c r="JJ11" s="327">
        <v>0</v>
      </c>
      <c r="JK11" s="327">
        <v>0</v>
      </c>
      <c r="JL11" s="327">
        <v>0</v>
      </c>
      <c r="JM11" s="327">
        <v>0</v>
      </c>
      <c r="JN11" s="327">
        <v>0</v>
      </c>
      <c r="JO11" s="327">
        <v>0</v>
      </c>
      <c r="JP11" s="327">
        <v>0</v>
      </c>
      <c r="JQ11" s="327">
        <v>0</v>
      </c>
      <c r="JR11" s="327">
        <v>0</v>
      </c>
      <c r="JS11" s="327">
        <v>1500</v>
      </c>
      <c r="JT11" s="327">
        <v>0</v>
      </c>
      <c r="JU11" s="327">
        <v>0</v>
      </c>
      <c r="JV11" s="327">
        <v>264440.09999999998</v>
      </c>
      <c r="JW11" s="327">
        <v>0</v>
      </c>
      <c r="JX11" s="327">
        <v>0</v>
      </c>
      <c r="JY11" s="327">
        <v>0</v>
      </c>
      <c r="JZ11" s="327">
        <v>0</v>
      </c>
      <c r="KA11" s="327">
        <v>0</v>
      </c>
      <c r="KB11" s="327">
        <v>0</v>
      </c>
      <c r="KC11" s="327">
        <v>0</v>
      </c>
      <c r="KD11" s="327">
        <v>0</v>
      </c>
      <c r="KE11" s="327">
        <v>0</v>
      </c>
      <c r="KF11" s="327">
        <v>0</v>
      </c>
      <c r="KG11" s="327">
        <v>0</v>
      </c>
      <c r="KH11" s="327">
        <v>0</v>
      </c>
      <c r="KI11" s="327">
        <v>0</v>
      </c>
      <c r="KJ11" s="327">
        <v>0</v>
      </c>
      <c r="KK11" s="327">
        <v>0</v>
      </c>
      <c r="KL11" s="327">
        <v>0</v>
      </c>
      <c r="KM11" s="327">
        <v>0</v>
      </c>
      <c r="KN11" s="327">
        <v>0</v>
      </c>
      <c r="KO11" s="327">
        <v>0</v>
      </c>
      <c r="KP11" s="327">
        <v>0</v>
      </c>
      <c r="KQ11" s="327">
        <v>67785.100000000006</v>
      </c>
      <c r="KR11" s="327">
        <v>0</v>
      </c>
      <c r="KS11" s="326">
        <v>0</v>
      </c>
      <c r="KU11" s="312">
        <v>30</v>
      </c>
      <c r="KV11" s="312">
        <v>307</v>
      </c>
    </row>
    <row r="12" spans="1:308" x14ac:dyDescent="0.25">
      <c r="A12" s="325">
        <v>2020</v>
      </c>
      <c r="B12" s="324" t="s">
        <v>891</v>
      </c>
      <c r="C12" s="324" t="s">
        <v>922</v>
      </c>
      <c r="D12" s="324" t="s">
        <v>923</v>
      </c>
      <c r="E12" s="324" t="s">
        <v>846</v>
      </c>
      <c r="F12" s="323">
        <v>0</v>
      </c>
      <c r="G12" s="323">
        <v>0</v>
      </c>
      <c r="H12" s="323">
        <v>293023</v>
      </c>
      <c r="I12" s="323">
        <v>0</v>
      </c>
      <c r="J12" s="323">
        <v>0</v>
      </c>
      <c r="K12" s="323">
        <v>12815.95</v>
      </c>
      <c r="L12" s="323">
        <v>2220</v>
      </c>
      <c r="M12" s="323">
        <v>0</v>
      </c>
      <c r="N12" s="323">
        <v>7791</v>
      </c>
      <c r="O12" s="323">
        <v>0</v>
      </c>
      <c r="P12" s="323">
        <v>0</v>
      </c>
      <c r="Q12" s="323">
        <v>0</v>
      </c>
      <c r="R12" s="323">
        <v>0</v>
      </c>
      <c r="S12" s="323">
        <v>0</v>
      </c>
      <c r="T12" s="323">
        <v>0</v>
      </c>
      <c r="U12" s="323">
        <v>0</v>
      </c>
      <c r="V12" s="323">
        <v>0</v>
      </c>
      <c r="W12" s="323">
        <v>0</v>
      </c>
      <c r="X12" s="323">
        <v>950</v>
      </c>
      <c r="Y12" s="323">
        <v>0</v>
      </c>
      <c r="Z12" s="323">
        <v>0</v>
      </c>
      <c r="AA12" s="323">
        <v>0</v>
      </c>
      <c r="AB12" s="323">
        <v>0</v>
      </c>
      <c r="AC12" s="323">
        <v>0</v>
      </c>
      <c r="AD12" s="323">
        <v>5379.5</v>
      </c>
      <c r="AE12" s="323">
        <v>0</v>
      </c>
      <c r="AF12" s="323">
        <v>0</v>
      </c>
      <c r="AG12" s="323">
        <v>71924.100000000006</v>
      </c>
      <c r="AH12" s="323">
        <v>0</v>
      </c>
      <c r="AI12" s="323">
        <v>0</v>
      </c>
      <c r="AJ12" s="323">
        <v>0</v>
      </c>
      <c r="AK12" s="323">
        <v>9800</v>
      </c>
      <c r="AL12" s="323">
        <v>0</v>
      </c>
      <c r="AM12" s="323">
        <v>0</v>
      </c>
      <c r="AN12" s="323">
        <v>0</v>
      </c>
      <c r="AO12" s="323">
        <v>0</v>
      </c>
      <c r="AP12" s="323">
        <v>0</v>
      </c>
      <c r="AQ12" s="323">
        <v>0</v>
      </c>
      <c r="AR12" s="323">
        <v>0</v>
      </c>
      <c r="AS12" s="323">
        <v>8000</v>
      </c>
      <c r="AT12" s="323">
        <v>1848</v>
      </c>
      <c r="AU12" s="323">
        <v>0</v>
      </c>
      <c r="AV12" s="323">
        <v>0</v>
      </c>
      <c r="AW12" s="323">
        <v>71387.399999999994</v>
      </c>
      <c r="AX12" s="323">
        <v>0</v>
      </c>
      <c r="AY12" s="323">
        <v>0</v>
      </c>
      <c r="AZ12" s="323">
        <v>7517.5</v>
      </c>
      <c r="BA12" s="323">
        <v>0</v>
      </c>
      <c r="BB12" s="323">
        <v>0</v>
      </c>
      <c r="BC12" s="323">
        <v>0</v>
      </c>
      <c r="BD12" s="323">
        <v>0</v>
      </c>
      <c r="BE12" s="323">
        <v>0</v>
      </c>
      <c r="BF12" s="323">
        <v>0</v>
      </c>
      <c r="BG12" s="323">
        <v>0</v>
      </c>
      <c r="BH12" s="323">
        <v>598.5</v>
      </c>
      <c r="BI12" s="323">
        <v>2921.1</v>
      </c>
      <c r="BJ12" s="323">
        <v>0</v>
      </c>
      <c r="BK12" s="323">
        <v>10323.51</v>
      </c>
      <c r="BL12" s="323">
        <v>0</v>
      </c>
      <c r="BM12" s="323">
        <v>0</v>
      </c>
      <c r="BN12" s="323">
        <v>0</v>
      </c>
      <c r="BO12" s="323">
        <v>0</v>
      </c>
      <c r="BP12" s="323">
        <v>0</v>
      </c>
      <c r="BQ12" s="323">
        <v>0</v>
      </c>
      <c r="BR12" s="323">
        <v>0</v>
      </c>
      <c r="BS12" s="323">
        <v>0</v>
      </c>
      <c r="BT12" s="323">
        <v>0</v>
      </c>
      <c r="BU12" s="323">
        <v>0</v>
      </c>
      <c r="BV12" s="323">
        <v>0</v>
      </c>
      <c r="BW12" s="323">
        <v>0</v>
      </c>
      <c r="BX12" s="323">
        <v>0</v>
      </c>
      <c r="BY12" s="323">
        <v>0</v>
      </c>
      <c r="BZ12" s="323">
        <v>18314.45</v>
      </c>
      <c r="CA12" s="323">
        <v>0</v>
      </c>
      <c r="CB12" s="323">
        <v>0</v>
      </c>
      <c r="CC12" s="323">
        <v>0</v>
      </c>
      <c r="CD12" s="323">
        <v>5822</v>
      </c>
      <c r="CE12" s="323">
        <v>204863.4</v>
      </c>
      <c r="CF12" s="323">
        <v>0</v>
      </c>
      <c r="CG12" s="323">
        <v>0</v>
      </c>
      <c r="CH12" s="323">
        <v>0</v>
      </c>
      <c r="CI12" s="323">
        <v>0</v>
      </c>
      <c r="CJ12" s="323">
        <v>54439.35</v>
      </c>
      <c r="CK12" s="323">
        <v>200</v>
      </c>
      <c r="CL12" s="323">
        <v>0</v>
      </c>
      <c r="CM12" s="323">
        <v>0</v>
      </c>
      <c r="CN12" s="323">
        <v>0</v>
      </c>
      <c r="CO12" s="323">
        <v>17611.05</v>
      </c>
      <c r="CP12" s="323">
        <v>0</v>
      </c>
      <c r="CQ12" s="323">
        <v>0</v>
      </c>
      <c r="CR12" s="323">
        <v>0</v>
      </c>
      <c r="CS12" s="323">
        <v>0</v>
      </c>
      <c r="CT12" s="323">
        <v>0</v>
      </c>
      <c r="CU12" s="323">
        <v>0</v>
      </c>
      <c r="CV12" s="323">
        <v>0</v>
      </c>
      <c r="CW12" s="323">
        <v>0</v>
      </c>
      <c r="CX12" s="323">
        <v>0</v>
      </c>
      <c r="CY12" s="323">
        <v>0</v>
      </c>
      <c r="CZ12" s="323">
        <v>0</v>
      </c>
      <c r="DA12" s="323">
        <v>0</v>
      </c>
      <c r="DB12" s="323">
        <v>0</v>
      </c>
      <c r="DC12" s="323">
        <v>0</v>
      </c>
      <c r="DD12" s="323">
        <v>4908.6000000000004</v>
      </c>
      <c r="DE12" s="323">
        <v>30058.799999999999</v>
      </c>
      <c r="DF12" s="323">
        <v>0</v>
      </c>
      <c r="DG12" s="323">
        <v>0</v>
      </c>
      <c r="DH12" s="323">
        <v>3581.4</v>
      </c>
      <c r="DI12" s="323">
        <v>0</v>
      </c>
      <c r="DJ12" s="323">
        <v>17185</v>
      </c>
      <c r="DK12" s="323">
        <v>0</v>
      </c>
      <c r="DL12" s="323">
        <v>0</v>
      </c>
      <c r="DM12" s="323">
        <v>1600</v>
      </c>
      <c r="DN12" s="323">
        <v>0</v>
      </c>
      <c r="DO12" s="323">
        <v>35840.6</v>
      </c>
      <c r="DP12" s="323">
        <v>0</v>
      </c>
      <c r="DQ12" s="323">
        <v>0</v>
      </c>
      <c r="DR12" s="323">
        <v>0</v>
      </c>
      <c r="DS12" s="323">
        <v>64491.4</v>
      </c>
      <c r="DT12" s="323">
        <v>53529.3</v>
      </c>
      <c r="DU12" s="323">
        <v>0</v>
      </c>
      <c r="DV12" s="323">
        <v>0</v>
      </c>
      <c r="DW12" s="323">
        <v>0</v>
      </c>
      <c r="DX12" s="323">
        <v>0</v>
      </c>
      <c r="DY12" s="323">
        <v>0</v>
      </c>
      <c r="DZ12" s="323">
        <v>0</v>
      </c>
      <c r="EA12" s="323">
        <v>45068.25</v>
      </c>
      <c r="EB12" s="323">
        <v>0</v>
      </c>
      <c r="EC12" s="323">
        <v>0</v>
      </c>
      <c r="ED12" s="323">
        <v>0</v>
      </c>
      <c r="EE12" s="323">
        <v>0</v>
      </c>
      <c r="EF12" s="323">
        <v>0</v>
      </c>
      <c r="EG12" s="323">
        <v>11620.6</v>
      </c>
      <c r="EH12" s="323">
        <v>0</v>
      </c>
      <c r="EI12" s="323">
        <v>26529.8</v>
      </c>
      <c r="EJ12" s="323">
        <v>0</v>
      </c>
      <c r="EK12" s="323">
        <v>0</v>
      </c>
      <c r="EL12" s="323">
        <v>0</v>
      </c>
      <c r="EM12" s="323">
        <v>9898.1</v>
      </c>
      <c r="EN12" s="323">
        <v>0</v>
      </c>
      <c r="EO12" s="323">
        <v>0</v>
      </c>
      <c r="EP12" s="323">
        <v>0</v>
      </c>
      <c r="EQ12" s="323">
        <v>0</v>
      </c>
      <c r="ER12" s="323">
        <v>0</v>
      </c>
      <c r="ES12" s="323">
        <v>0</v>
      </c>
      <c r="ET12" s="323">
        <v>0</v>
      </c>
      <c r="EU12" s="323">
        <v>0</v>
      </c>
      <c r="EV12" s="323">
        <v>0</v>
      </c>
      <c r="EW12" s="323">
        <v>0</v>
      </c>
      <c r="EX12" s="323">
        <v>0</v>
      </c>
      <c r="EY12" s="323">
        <v>15006.2</v>
      </c>
      <c r="EZ12" s="323">
        <v>0</v>
      </c>
      <c r="FA12" s="323">
        <v>7565</v>
      </c>
      <c r="FB12" s="323">
        <v>0</v>
      </c>
      <c r="FC12" s="323">
        <v>8386.5</v>
      </c>
      <c r="FD12" s="323">
        <v>0</v>
      </c>
      <c r="FE12" s="323">
        <v>44113.3</v>
      </c>
      <c r="FF12" s="323">
        <v>0</v>
      </c>
      <c r="FG12" s="323">
        <v>0</v>
      </c>
      <c r="FH12" s="323">
        <v>52440.45</v>
      </c>
      <c r="FI12" s="323">
        <v>0</v>
      </c>
      <c r="FJ12" s="323">
        <v>3783.9</v>
      </c>
      <c r="FK12" s="323">
        <v>0</v>
      </c>
      <c r="FL12" s="323">
        <v>0</v>
      </c>
      <c r="FM12" s="323">
        <v>0</v>
      </c>
      <c r="FN12" s="323">
        <v>0</v>
      </c>
      <c r="FO12" s="323">
        <v>0</v>
      </c>
      <c r="FP12" s="323">
        <v>0</v>
      </c>
      <c r="FQ12" s="323">
        <v>0</v>
      </c>
      <c r="FR12" s="323">
        <v>69792.02</v>
      </c>
      <c r="FS12" s="323">
        <v>0</v>
      </c>
      <c r="FT12" s="323">
        <v>0</v>
      </c>
      <c r="FU12" s="323">
        <v>0</v>
      </c>
      <c r="FV12" s="323">
        <v>0</v>
      </c>
      <c r="FW12" s="323">
        <v>0</v>
      </c>
      <c r="FX12" s="323">
        <v>0</v>
      </c>
      <c r="FY12" s="323">
        <v>0</v>
      </c>
      <c r="FZ12" s="323">
        <v>0</v>
      </c>
      <c r="GA12" s="323">
        <v>0</v>
      </c>
      <c r="GB12" s="323">
        <v>0</v>
      </c>
      <c r="GC12" s="323">
        <v>0</v>
      </c>
      <c r="GD12" s="323">
        <v>0</v>
      </c>
      <c r="GE12" s="323">
        <v>0</v>
      </c>
      <c r="GF12" s="323">
        <v>0</v>
      </c>
      <c r="GG12" s="323">
        <v>0</v>
      </c>
      <c r="GH12" s="323">
        <v>0</v>
      </c>
      <c r="GI12" s="323">
        <v>0</v>
      </c>
      <c r="GJ12" s="323">
        <v>0</v>
      </c>
      <c r="GK12" s="323">
        <v>171080.85</v>
      </c>
      <c r="GL12" s="323">
        <v>0</v>
      </c>
      <c r="GM12" s="323">
        <v>0</v>
      </c>
      <c r="GN12" s="323">
        <v>12757.45</v>
      </c>
      <c r="GO12" s="323">
        <v>45742.43</v>
      </c>
      <c r="GP12" s="323">
        <v>0</v>
      </c>
      <c r="GQ12" s="323">
        <v>0</v>
      </c>
      <c r="GR12" s="323">
        <v>0</v>
      </c>
      <c r="GS12" s="323">
        <v>698845.67</v>
      </c>
      <c r="GT12" s="323">
        <v>0</v>
      </c>
      <c r="GU12" s="323">
        <v>0</v>
      </c>
      <c r="GV12" s="323">
        <v>0</v>
      </c>
      <c r="GW12" s="323">
        <v>0</v>
      </c>
      <c r="GX12" s="323">
        <v>43926.7</v>
      </c>
      <c r="GY12" s="323">
        <v>0</v>
      </c>
      <c r="GZ12" s="323">
        <v>0</v>
      </c>
      <c r="HA12" s="323">
        <v>46485.1</v>
      </c>
      <c r="HB12" s="323">
        <v>0</v>
      </c>
      <c r="HC12" s="323">
        <v>0</v>
      </c>
      <c r="HD12" s="323">
        <v>0</v>
      </c>
      <c r="HE12" s="323">
        <v>0</v>
      </c>
      <c r="HF12" s="323">
        <v>8893.1</v>
      </c>
      <c r="HG12" s="323">
        <v>2229.39</v>
      </c>
      <c r="HH12" s="323">
        <v>0</v>
      </c>
      <c r="HI12" s="323">
        <v>0</v>
      </c>
      <c r="HJ12" s="323">
        <v>0</v>
      </c>
      <c r="HK12" s="323">
        <v>0</v>
      </c>
      <c r="HL12" s="323">
        <v>0</v>
      </c>
      <c r="HM12" s="323">
        <v>0</v>
      </c>
      <c r="HN12" s="323">
        <v>0</v>
      </c>
      <c r="HO12" s="323">
        <v>0</v>
      </c>
      <c r="HP12" s="323">
        <v>0</v>
      </c>
      <c r="HQ12" s="323">
        <v>0</v>
      </c>
      <c r="HR12" s="323">
        <v>5580</v>
      </c>
      <c r="HS12" s="323">
        <v>0</v>
      </c>
      <c r="HT12" s="323">
        <v>0</v>
      </c>
      <c r="HU12" s="323">
        <v>0</v>
      </c>
      <c r="HV12" s="323">
        <v>0</v>
      </c>
      <c r="HW12" s="323">
        <v>17100.349999999999</v>
      </c>
      <c r="HX12" s="323">
        <v>0</v>
      </c>
      <c r="HY12" s="323">
        <v>170178.85</v>
      </c>
      <c r="HZ12" s="323">
        <v>44433.73</v>
      </c>
      <c r="IA12" s="323">
        <v>0</v>
      </c>
      <c r="IB12" s="323">
        <v>0</v>
      </c>
      <c r="IC12" s="323">
        <v>12909.65</v>
      </c>
      <c r="ID12" s="323">
        <v>0</v>
      </c>
      <c r="IE12" s="323">
        <v>10737.9</v>
      </c>
      <c r="IF12" s="323">
        <v>0</v>
      </c>
      <c r="IG12" s="323">
        <v>0</v>
      </c>
      <c r="IH12" s="323">
        <v>0</v>
      </c>
      <c r="II12" s="323">
        <v>0</v>
      </c>
      <c r="IJ12" s="323">
        <v>0</v>
      </c>
      <c r="IK12" s="323">
        <v>0</v>
      </c>
      <c r="IL12" s="323">
        <v>0</v>
      </c>
      <c r="IM12" s="323">
        <v>0</v>
      </c>
      <c r="IN12" s="323">
        <v>0</v>
      </c>
      <c r="IO12" s="323">
        <v>0</v>
      </c>
      <c r="IP12" s="323">
        <v>0</v>
      </c>
      <c r="IQ12" s="323">
        <v>0</v>
      </c>
      <c r="IR12" s="323">
        <v>0</v>
      </c>
      <c r="IS12" s="323">
        <v>951.45</v>
      </c>
      <c r="IT12" s="323">
        <v>27470.55</v>
      </c>
      <c r="IU12" s="323">
        <v>0</v>
      </c>
      <c r="IV12" s="323">
        <v>0</v>
      </c>
      <c r="IW12" s="323">
        <v>0</v>
      </c>
      <c r="IX12" s="323">
        <v>0</v>
      </c>
      <c r="IY12" s="323">
        <v>0</v>
      </c>
      <c r="IZ12" s="323">
        <v>0</v>
      </c>
      <c r="JA12" s="323">
        <v>0</v>
      </c>
      <c r="JB12" s="323">
        <v>0</v>
      </c>
      <c r="JC12" s="323">
        <v>0</v>
      </c>
      <c r="JD12" s="323">
        <v>0</v>
      </c>
      <c r="JE12" s="323">
        <v>0</v>
      </c>
      <c r="JF12" s="323">
        <v>0</v>
      </c>
      <c r="JG12" s="323">
        <v>0</v>
      </c>
      <c r="JH12" s="323">
        <v>0</v>
      </c>
      <c r="JI12" s="323">
        <v>0</v>
      </c>
      <c r="JJ12" s="323">
        <v>0</v>
      </c>
      <c r="JK12" s="323">
        <v>0</v>
      </c>
      <c r="JL12" s="323">
        <v>0</v>
      </c>
      <c r="JM12" s="323">
        <v>0</v>
      </c>
      <c r="JN12" s="323">
        <v>0</v>
      </c>
      <c r="JO12" s="323">
        <v>0</v>
      </c>
      <c r="JP12" s="323">
        <v>0</v>
      </c>
      <c r="JQ12" s="323">
        <v>0</v>
      </c>
      <c r="JR12" s="323">
        <v>0</v>
      </c>
      <c r="JS12" s="323">
        <v>0</v>
      </c>
      <c r="JT12" s="323">
        <v>0</v>
      </c>
      <c r="JU12" s="323">
        <v>0</v>
      </c>
      <c r="JV12" s="323">
        <v>245143.9</v>
      </c>
      <c r="JW12" s="323">
        <v>0</v>
      </c>
      <c r="JX12" s="323">
        <v>0</v>
      </c>
      <c r="JY12" s="323">
        <v>0</v>
      </c>
      <c r="JZ12" s="323">
        <v>0</v>
      </c>
      <c r="KA12" s="323">
        <v>2000</v>
      </c>
      <c r="KB12" s="323">
        <v>0</v>
      </c>
      <c r="KC12" s="323">
        <v>0</v>
      </c>
      <c r="KD12" s="323">
        <v>0</v>
      </c>
      <c r="KE12" s="323">
        <v>14970.35</v>
      </c>
      <c r="KF12" s="323">
        <v>0</v>
      </c>
      <c r="KG12" s="323">
        <v>0</v>
      </c>
      <c r="KH12" s="323">
        <v>0</v>
      </c>
      <c r="KI12" s="323">
        <v>0</v>
      </c>
      <c r="KJ12" s="323">
        <v>0</v>
      </c>
      <c r="KK12" s="323">
        <v>0</v>
      </c>
      <c r="KL12" s="323">
        <v>0</v>
      </c>
      <c r="KM12" s="323">
        <v>0</v>
      </c>
      <c r="KN12" s="323">
        <v>0</v>
      </c>
      <c r="KO12" s="323">
        <v>0</v>
      </c>
      <c r="KP12" s="323">
        <v>0</v>
      </c>
      <c r="KQ12" s="323">
        <v>8020</v>
      </c>
      <c r="KR12" s="323">
        <v>0</v>
      </c>
      <c r="KS12" s="322">
        <v>22530.2</v>
      </c>
      <c r="KU12" s="312">
        <v>30</v>
      </c>
      <c r="KV12" s="312">
        <v>308</v>
      </c>
    </row>
    <row r="13" spans="1:308" x14ac:dyDescent="0.25">
      <c r="A13" s="329">
        <v>2020</v>
      </c>
      <c r="B13" s="328" t="s">
        <v>891</v>
      </c>
      <c r="C13" s="328" t="s">
        <v>922</v>
      </c>
      <c r="D13" s="328" t="s">
        <v>921</v>
      </c>
      <c r="E13" s="328" t="s">
        <v>846</v>
      </c>
      <c r="F13" s="327">
        <v>8447.7999999999993</v>
      </c>
      <c r="G13" s="327">
        <v>5144.3500000000004</v>
      </c>
      <c r="H13" s="327">
        <v>145892.85</v>
      </c>
      <c r="I13" s="327">
        <v>150</v>
      </c>
      <c r="J13" s="327">
        <v>0</v>
      </c>
      <c r="K13" s="327">
        <v>1328.55</v>
      </c>
      <c r="L13" s="327">
        <v>15381.4</v>
      </c>
      <c r="M13" s="327">
        <v>1188.8</v>
      </c>
      <c r="N13" s="327">
        <v>37877.9</v>
      </c>
      <c r="O13" s="327">
        <v>48439.7</v>
      </c>
      <c r="P13" s="327">
        <v>1901.25</v>
      </c>
      <c r="Q13" s="327">
        <v>0</v>
      </c>
      <c r="R13" s="327">
        <v>2250</v>
      </c>
      <c r="S13" s="327">
        <v>6026.2</v>
      </c>
      <c r="T13" s="327">
        <v>2051.9</v>
      </c>
      <c r="U13" s="327">
        <v>19249.400000000001</v>
      </c>
      <c r="V13" s="327">
        <v>29721.95</v>
      </c>
      <c r="W13" s="327">
        <v>0</v>
      </c>
      <c r="X13" s="327">
        <v>12978.5</v>
      </c>
      <c r="Y13" s="327">
        <v>2076.8000000000002</v>
      </c>
      <c r="Z13" s="327">
        <v>7527.4</v>
      </c>
      <c r="AA13" s="327">
        <v>29508.2</v>
      </c>
      <c r="AB13" s="327">
        <v>7525.93</v>
      </c>
      <c r="AC13" s="327">
        <v>5141.1499999999996</v>
      </c>
      <c r="AD13" s="327">
        <v>57666.3</v>
      </c>
      <c r="AE13" s="327">
        <v>5466.17</v>
      </c>
      <c r="AF13" s="327">
        <v>5590</v>
      </c>
      <c r="AG13" s="327">
        <v>1239.55</v>
      </c>
      <c r="AH13" s="327">
        <v>20</v>
      </c>
      <c r="AI13" s="327">
        <v>9931</v>
      </c>
      <c r="AJ13" s="327">
        <v>4215.1000000000004</v>
      </c>
      <c r="AK13" s="327">
        <v>409.75</v>
      </c>
      <c r="AL13" s="327">
        <v>14784.85</v>
      </c>
      <c r="AM13" s="327">
        <v>1868.9</v>
      </c>
      <c r="AN13" s="327">
        <v>14927.8</v>
      </c>
      <c r="AO13" s="327">
        <v>4355</v>
      </c>
      <c r="AP13" s="327">
        <v>0</v>
      </c>
      <c r="AQ13" s="327">
        <v>3596.75</v>
      </c>
      <c r="AR13" s="327">
        <v>7059.9</v>
      </c>
      <c r="AS13" s="327">
        <v>547.1</v>
      </c>
      <c r="AT13" s="327">
        <v>2329</v>
      </c>
      <c r="AU13" s="327">
        <v>1427.65</v>
      </c>
      <c r="AV13" s="327">
        <v>99</v>
      </c>
      <c r="AW13" s="327">
        <v>64839.3</v>
      </c>
      <c r="AX13" s="327">
        <v>0</v>
      </c>
      <c r="AY13" s="327">
        <v>165</v>
      </c>
      <c r="AZ13" s="327">
        <v>1218.7</v>
      </c>
      <c r="BA13" s="327">
        <v>0</v>
      </c>
      <c r="BB13" s="327">
        <v>0</v>
      </c>
      <c r="BC13" s="327">
        <v>4046.85</v>
      </c>
      <c r="BD13" s="327">
        <v>14055.4</v>
      </c>
      <c r="BE13" s="327">
        <v>0</v>
      </c>
      <c r="BF13" s="327">
        <v>751.7</v>
      </c>
      <c r="BG13" s="327">
        <v>0</v>
      </c>
      <c r="BH13" s="327">
        <v>0</v>
      </c>
      <c r="BI13" s="327">
        <v>40915.599999999999</v>
      </c>
      <c r="BJ13" s="327">
        <v>0</v>
      </c>
      <c r="BK13" s="327">
        <v>14715.2</v>
      </c>
      <c r="BL13" s="327">
        <v>0</v>
      </c>
      <c r="BM13" s="327">
        <v>0</v>
      </c>
      <c r="BN13" s="327">
        <v>14590.55</v>
      </c>
      <c r="BO13" s="327">
        <v>7258.3</v>
      </c>
      <c r="BP13" s="327">
        <v>1160.05</v>
      </c>
      <c r="BQ13" s="327">
        <v>290</v>
      </c>
      <c r="BR13" s="327">
        <v>7935.3</v>
      </c>
      <c r="BS13" s="327">
        <v>20738.849999999999</v>
      </c>
      <c r="BT13" s="327">
        <v>1855.3</v>
      </c>
      <c r="BU13" s="327">
        <v>2221.5</v>
      </c>
      <c r="BV13" s="327">
        <v>0</v>
      </c>
      <c r="BW13" s="327">
        <v>15627.45</v>
      </c>
      <c r="BX13" s="327">
        <v>5895</v>
      </c>
      <c r="BY13" s="327">
        <v>15437.95</v>
      </c>
      <c r="BZ13" s="327">
        <v>4209</v>
      </c>
      <c r="CA13" s="327">
        <v>0</v>
      </c>
      <c r="CB13" s="327">
        <v>0</v>
      </c>
      <c r="CC13" s="327">
        <v>4780</v>
      </c>
      <c r="CD13" s="327">
        <v>5713.6</v>
      </c>
      <c r="CE13" s="327">
        <v>22755.75</v>
      </c>
      <c r="CF13" s="327">
        <v>19731.349999999999</v>
      </c>
      <c r="CG13" s="327">
        <v>1948.2</v>
      </c>
      <c r="CH13" s="327">
        <v>420.03</v>
      </c>
      <c r="CI13" s="327">
        <v>52987.199999999997</v>
      </c>
      <c r="CJ13" s="327">
        <v>688.5</v>
      </c>
      <c r="CK13" s="327">
        <v>947.3</v>
      </c>
      <c r="CL13" s="327">
        <v>5312.25</v>
      </c>
      <c r="CM13" s="327">
        <v>0</v>
      </c>
      <c r="CN13" s="327">
        <v>1050.6500000000001</v>
      </c>
      <c r="CO13" s="327">
        <v>4236.25</v>
      </c>
      <c r="CP13" s="327">
        <v>0</v>
      </c>
      <c r="CQ13" s="327">
        <v>6481.8</v>
      </c>
      <c r="CR13" s="327">
        <v>4460.3900000000003</v>
      </c>
      <c r="CS13" s="327">
        <v>8987.2000000000007</v>
      </c>
      <c r="CT13" s="327">
        <v>2608.25</v>
      </c>
      <c r="CU13" s="327">
        <v>11345.5</v>
      </c>
      <c r="CV13" s="327">
        <v>930</v>
      </c>
      <c r="CW13" s="327">
        <v>0</v>
      </c>
      <c r="CX13" s="327">
        <v>5481.8</v>
      </c>
      <c r="CY13" s="327">
        <v>42443.1</v>
      </c>
      <c r="CZ13" s="327">
        <v>34908.75</v>
      </c>
      <c r="DA13" s="327">
        <v>65551.009999999995</v>
      </c>
      <c r="DB13" s="327">
        <v>21622.79</v>
      </c>
      <c r="DC13" s="327">
        <v>0</v>
      </c>
      <c r="DD13" s="327">
        <v>388765.07</v>
      </c>
      <c r="DE13" s="327">
        <v>83946.08</v>
      </c>
      <c r="DF13" s="327">
        <v>1286.3499999999999</v>
      </c>
      <c r="DG13" s="327">
        <v>1938.45</v>
      </c>
      <c r="DH13" s="327">
        <v>4935.1000000000004</v>
      </c>
      <c r="DI13" s="327">
        <v>0</v>
      </c>
      <c r="DJ13" s="327">
        <v>6511.01</v>
      </c>
      <c r="DK13" s="327">
        <v>0</v>
      </c>
      <c r="DL13" s="327">
        <v>499</v>
      </c>
      <c r="DM13" s="327">
        <v>0</v>
      </c>
      <c r="DN13" s="327">
        <v>366</v>
      </c>
      <c r="DO13" s="327">
        <v>6862.5</v>
      </c>
      <c r="DP13" s="327">
        <v>6708.9</v>
      </c>
      <c r="DQ13" s="327">
        <v>2568.8000000000002</v>
      </c>
      <c r="DR13" s="327">
        <v>5639.45</v>
      </c>
      <c r="DS13" s="327">
        <v>23962.54</v>
      </c>
      <c r="DT13" s="327">
        <v>499.1</v>
      </c>
      <c r="DU13" s="327">
        <v>4094.05</v>
      </c>
      <c r="DV13" s="327">
        <v>0</v>
      </c>
      <c r="DW13" s="327">
        <v>6891</v>
      </c>
      <c r="DX13" s="327">
        <v>0</v>
      </c>
      <c r="DY13" s="327">
        <v>1126.1500000000001</v>
      </c>
      <c r="DZ13" s="327">
        <v>1047.3</v>
      </c>
      <c r="EA13" s="327">
        <v>172126.84</v>
      </c>
      <c r="EB13" s="327">
        <v>0</v>
      </c>
      <c r="EC13" s="327">
        <v>1720</v>
      </c>
      <c r="ED13" s="327">
        <v>0</v>
      </c>
      <c r="EE13" s="327">
        <v>11725.25</v>
      </c>
      <c r="EF13" s="327">
        <v>0</v>
      </c>
      <c r="EG13" s="327">
        <v>42804.6</v>
      </c>
      <c r="EH13" s="327">
        <v>0</v>
      </c>
      <c r="EI13" s="327">
        <v>23362.3</v>
      </c>
      <c r="EJ13" s="327">
        <v>27111.29</v>
      </c>
      <c r="EK13" s="327">
        <v>7400.1</v>
      </c>
      <c r="EL13" s="327">
        <v>2091</v>
      </c>
      <c r="EM13" s="327">
        <v>23077.55</v>
      </c>
      <c r="EN13" s="327">
        <v>10897.4</v>
      </c>
      <c r="EO13" s="327">
        <v>13781.45</v>
      </c>
      <c r="EP13" s="327">
        <v>16839.400000000001</v>
      </c>
      <c r="EQ13" s="327">
        <v>5984</v>
      </c>
      <c r="ER13" s="327">
        <v>10601.7</v>
      </c>
      <c r="ES13" s="327">
        <v>1607.56</v>
      </c>
      <c r="ET13" s="327">
        <v>6544.2</v>
      </c>
      <c r="EU13" s="327">
        <v>9833.2000000000007</v>
      </c>
      <c r="EV13" s="327">
        <v>3722.1</v>
      </c>
      <c r="EW13" s="327">
        <v>23159.9</v>
      </c>
      <c r="EX13" s="327">
        <v>22919.599999999999</v>
      </c>
      <c r="EY13" s="327">
        <v>215306.12</v>
      </c>
      <c r="EZ13" s="327">
        <v>3673428.91</v>
      </c>
      <c r="FA13" s="327">
        <v>1587.7</v>
      </c>
      <c r="FB13" s="327">
        <v>10791.45</v>
      </c>
      <c r="FC13" s="327">
        <v>45957.84</v>
      </c>
      <c r="FD13" s="327">
        <v>0</v>
      </c>
      <c r="FE13" s="327">
        <v>35441.699999999997</v>
      </c>
      <c r="FF13" s="327">
        <v>5867</v>
      </c>
      <c r="FG13" s="327">
        <v>720.4</v>
      </c>
      <c r="FH13" s="327">
        <v>0</v>
      </c>
      <c r="FI13" s="327">
        <v>8511.1</v>
      </c>
      <c r="FJ13" s="327">
        <v>11596.8</v>
      </c>
      <c r="FK13" s="327">
        <v>939.6</v>
      </c>
      <c r="FL13" s="327">
        <v>7344.1</v>
      </c>
      <c r="FM13" s="327">
        <v>2482.15</v>
      </c>
      <c r="FN13" s="327">
        <v>2270.15</v>
      </c>
      <c r="FO13" s="327">
        <v>7851.85</v>
      </c>
      <c r="FP13" s="327">
        <v>1953.45</v>
      </c>
      <c r="FQ13" s="327">
        <v>1274</v>
      </c>
      <c r="FR13" s="327">
        <v>70648.600000000006</v>
      </c>
      <c r="FS13" s="327">
        <v>5250.2</v>
      </c>
      <c r="FT13" s="327">
        <v>1637.5</v>
      </c>
      <c r="FU13" s="327">
        <v>31211.95</v>
      </c>
      <c r="FV13" s="327">
        <v>0</v>
      </c>
      <c r="FW13" s="327">
        <v>0</v>
      </c>
      <c r="FX13" s="327">
        <v>0</v>
      </c>
      <c r="FY13" s="327">
        <v>2626.15</v>
      </c>
      <c r="FZ13" s="327">
        <v>2416.5</v>
      </c>
      <c r="GA13" s="327">
        <v>0</v>
      </c>
      <c r="GB13" s="327">
        <v>2242.5</v>
      </c>
      <c r="GC13" s="327">
        <v>4643.45</v>
      </c>
      <c r="GD13" s="327">
        <v>10327.6</v>
      </c>
      <c r="GE13" s="327">
        <v>220</v>
      </c>
      <c r="GF13" s="327">
        <v>1296.05</v>
      </c>
      <c r="GG13" s="327">
        <v>489.05</v>
      </c>
      <c r="GH13" s="327">
        <v>0</v>
      </c>
      <c r="GI13" s="327">
        <v>6735.95</v>
      </c>
      <c r="GJ13" s="327">
        <v>1655.45</v>
      </c>
      <c r="GK13" s="327">
        <v>333000.90999999997</v>
      </c>
      <c r="GL13" s="327">
        <v>7588.8</v>
      </c>
      <c r="GM13" s="327">
        <v>365815.82</v>
      </c>
      <c r="GN13" s="327">
        <v>0</v>
      </c>
      <c r="GO13" s="327">
        <v>22666.98</v>
      </c>
      <c r="GP13" s="327">
        <v>0</v>
      </c>
      <c r="GQ13" s="327">
        <v>0</v>
      </c>
      <c r="GR13" s="327">
        <v>5356.3</v>
      </c>
      <c r="GS13" s="327">
        <v>274737.42</v>
      </c>
      <c r="GT13" s="327">
        <v>0</v>
      </c>
      <c r="GU13" s="327">
        <v>81754.61</v>
      </c>
      <c r="GV13" s="327">
        <v>70</v>
      </c>
      <c r="GW13" s="327">
        <v>150</v>
      </c>
      <c r="GX13" s="327">
        <v>119837.88</v>
      </c>
      <c r="GY13" s="327">
        <v>0</v>
      </c>
      <c r="GZ13" s="327">
        <v>21828.6</v>
      </c>
      <c r="HA13" s="327">
        <v>8911.9</v>
      </c>
      <c r="HB13" s="327">
        <v>2732.6</v>
      </c>
      <c r="HC13" s="327">
        <v>5743</v>
      </c>
      <c r="HD13" s="327">
        <v>5022.0200000000004</v>
      </c>
      <c r="HE13" s="327">
        <v>4183.75</v>
      </c>
      <c r="HF13" s="327">
        <v>7532.7</v>
      </c>
      <c r="HG13" s="327">
        <v>17106.75</v>
      </c>
      <c r="HH13" s="327">
        <v>109492.14</v>
      </c>
      <c r="HI13" s="327">
        <v>24632.85</v>
      </c>
      <c r="HJ13" s="327">
        <v>6984.85</v>
      </c>
      <c r="HK13" s="327">
        <v>0</v>
      </c>
      <c r="HL13" s="327">
        <v>7824.73</v>
      </c>
      <c r="HM13" s="327">
        <v>465.75</v>
      </c>
      <c r="HN13" s="327">
        <v>5568.5</v>
      </c>
      <c r="HO13" s="327">
        <v>3310</v>
      </c>
      <c r="HP13" s="327">
        <v>37438.79</v>
      </c>
      <c r="HQ13" s="327">
        <v>1088.8</v>
      </c>
      <c r="HR13" s="327">
        <v>46043.61</v>
      </c>
      <c r="HS13" s="327">
        <v>1179.69</v>
      </c>
      <c r="HT13" s="327">
        <v>110330.62</v>
      </c>
      <c r="HU13" s="327">
        <v>4168.3500000000004</v>
      </c>
      <c r="HV13" s="327">
        <v>12156.95</v>
      </c>
      <c r="HW13" s="327">
        <v>327376.74</v>
      </c>
      <c r="HX13" s="327">
        <v>13491</v>
      </c>
      <c r="HY13" s="327">
        <v>197501.8</v>
      </c>
      <c r="HZ13" s="327">
        <v>17481.560000000001</v>
      </c>
      <c r="IA13" s="327">
        <v>415.35</v>
      </c>
      <c r="IB13" s="327">
        <v>6337.4</v>
      </c>
      <c r="IC13" s="327">
        <v>14679.07</v>
      </c>
      <c r="ID13" s="327">
        <v>2068.6999999999998</v>
      </c>
      <c r="IE13" s="327">
        <v>22703.75</v>
      </c>
      <c r="IF13" s="327">
        <v>3164.5</v>
      </c>
      <c r="IG13" s="327">
        <v>1403.9</v>
      </c>
      <c r="IH13" s="327">
        <v>0</v>
      </c>
      <c r="II13" s="327">
        <v>0</v>
      </c>
      <c r="IJ13" s="327">
        <v>22782.3</v>
      </c>
      <c r="IK13" s="327">
        <v>0</v>
      </c>
      <c r="IL13" s="327">
        <v>1915.8</v>
      </c>
      <c r="IM13" s="327">
        <v>0</v>
      </c>
      <c r="IN13" s="327">
        <v>1571.3</v>
      </c>
      <c r="IO13" s="327">
        <v>884</v>
      </c>
      <c r="IP13" s="327">
        <v>236</v>
      </c>
      <c r="IQ13" s="327">
        <v>1617.9</v>
      </c>
      <c r="IR13" s="327">
        <v>80291.259999999995</v>
      </c>
      <c r="IS13" s="327">
        <v>19208.400000000001</v>
      </c>
      <c r="IT13" s="327">
        <v>49659.94</v>
      </c>
      <c r="IU13" s="327">
        <v>102.6</v>
      </c>
      <c r="IV13" s="327">
        <v>3867.1</v>
      </c>
      <c r="IW13" s="327">
        <v>0</v>
      </c>
      <c r="IX13" s="327">
        <v>0</v>
      </c>
      <c r="IY13" s="327">
        <v>3585.4</v>
      </c>
      <c r="IZ13" s="327">
        <v>1392</v>
      </c>
      <c r="JA13" s="327">
        <v>1152.75</v>
      </c>
      <c r="JB13" s="327">
        <v>0</v>
      </c>
      <c r="JC13" s="327">
        <v>6550</v>
      </c>
      <c r="JD13" s="327">
        <v>799.9</v>
      </c>
      <c r="JE13" s="327">
        <v>0</v>
      </c>
      <c r="JF13" s="327">
        <v>4729.05</v>
      </c>
      <c r="JG13" s="327">
        <v>4460.1000000000004</v>
      </c>
      <c r="JH13" s="327">
        <v>5178.3500000000004</v>
      </c>
      <c r="JI13" s="327">
        <v>2870</v>
      </c>
      <c r="JJ13" s="327">
        <v>807.55</v>
      </c>
      <c r="JK13" s="327">
        <v>632.1</v>
      </c>
      <c r="JL13" s="327">
        <v>884.8</v>
      </c>
      <c r="JM13" s="327">
        <v>0</v>
      </c>
      <c r="JN13" s="327">
        <v>0</v>
      </c>
      <c r="JO13" s="327">
        <v>1140</v>
      </c>
      <c r="JP13" s="327">
        <v>0</v>
      </c>
      <c r="JQ13" s="327">
        <v>11529.33</v>
      </c>
      <c r="JR13" s="327">
        <v>5432</v>
      </c>
      <c r="JS13" s="327">
        <v>21385.33</v>
      </c>
      <c r="JT13" s="327">
        <v>13961.28</v>
      </c>
      <c r="JU13" s="327">
        <v>439.6</v>
      </c>
      <c r="JV13" s="327">
        <v>257017.82</v>
      </c>
      <c r="JW13" s="327">
        <v>4989.95</v>
      </c>
      <c r="JX13" s="327">
        <v>3635.25</v>
      </c>
      <c r="JY13" s="327">
        <v>15998.6</v>
      </c>
      <c r="JZ13" s="327">
        <v>3257.8</v>
      </c>
      <c r="KA13" s="327">
        <v>7363.05</v>
      </c>
      <c r="KB13" s="327">
        <v>5736.59</v>
      </c>
      <c r="KC13" s="327">
        <v>0</v>
      </c>
      <c r="KD13" s="327">
        <v>3587</v>
      </c>
      <c r="KE13" s="327">
        <v>43436.5</v>
      </c>
      <c r="KF13" s="327">
        <v>2487.9</v>
      </c>
      <c r="KG13" s="327">
        <v>2200.35</v>
      </c>
      <c r="KH13" s="327">
        <v>2263.5500000000002</v>
      </c>
      <c r="KI13" s="327">
        <v>3148.05</v>
      </c>
      <c r="KJ13" s="327">
        <v>2955.05</v>
      </c>
      <c r="KK13" s="327">
        <v>221.55</v>
      </c>
      <c r="KL13" s="327">
        <v>4971.3500000000004</v>
      </c>
      <c r="KM13" s="327">
        <v>0</v>
      </c>
      <c r="KN13" s="327">
        <v>5473.8</v>
      </c>
      <c r="KO13" s="327">
        <v>19643.349999999999</v>
      </c>
      <c r="KP13" s="327">
        <v>4247.3999999999996</v>
      </c>
      <c r="KQ13" s="327">
        <v>651992.68999999994</v>
      </c>
      <c r="KR13" s="327">
        <v>6911.2</v>
      </c>
      <c r="KS13" s="326">
        <v>10912.4</v>
      </c>
      <c r="KU13" s="312">
        <v>30</v>
      </c>
      <c r="KV13" s="312">
        <v>309</v>
      </c>
    </row>
    <row r="14" spans="1:308" x14ac:dyDescent="0.25">
      <c r="A14" s="325">
        <v>2020</v>
      </c>
      <c r="B14" s="324" t="s">
        <v>891</v>
      </c>
      <c r="C14" s="324" t="s">
        <v>911</v>
      </c>
      <c r="D14" s="324" t="s">
        <v>920</v>
      </c>
      <c r="E14" s="324" t="s">
        <v>846</v>
      </c>
      <c r="F14" s="323">
        <v>24572.3</v>
      </c>
      <c r="G14" s="323">
        <v>3632.73</v>
      </c>
      <c r="H14" s="323">
        <v>167528.38</v>
      </c>
      <c r="I14" s="323">
        <v>16337.75</v>
      </c>
      <c r="J14" s="323">
        <v>4465.05</v>
      </c>
      <c r="K14" s="323">
        <v>3877.3</v>
      </c>
      <c r="L14" s="323">
        <v>31419.29</v>
      </c>
      <c r="M14" s="323">
        <v>35468.230000000003</v>
      </c>
      <c r="N14" s="323">
        <v>117590.55</v>
      </c>
      <c r="O14" s="323">
        <v>68155.13</v>
      </c>
      <c r="P14" s="323">
        <v>19735.599999999999</v>
      </c>
      <c r="Q14" s="323">
        <v>7737.26</v>
      </c>
      <c r="R14" s="323">
        <v>30797.75</v>
      </c>
      <c r="S14" s="323">
        <v>93861.43</v>
      </c>
      <c r="T14" s="323">
        <v>15705.28</v>
      </c>
      <c r="U14" s="323">
        <v>42374.400000000001</v>
      </c>
      <c r="V14" s="323">
        <v>44082.91</v>
      </c>
      <c r="W14" s="323">
        <v>33004.83</v>
      </c>
      <c r="X14" s="323">
        <v>15628.79</v>
      </c>
      <c r="Y14" s="323">
        <v>215.3</v>
      </c>
      <c r="Z14" s="323">
        <v>11252.13</v>
      </c>
      <c r="AA14" s="323">
        <v>212858.92</v>
      </c>
      <c r="AB14" s="323">
        <v>12490.3</v>
      </c>
      <c r="AC14" s="323">
        <v>3868.2</v>
      </c>
      <c r="AD14" s="323">
        <v>234675.86</v>
      </c>
      <c r="AE14" s="323">
        <v>2864.05</v>
      </c>
      <c r="AF14" s="323">
        <v>9470.24</v>
      </c>
      <c r="AG14" s="323">
        <v>11843.85</v>
      </c>
      <c r="AH14" s="323">
        <v>12045.25</v>
      </c>
      <c r="AI14" s="323">
        <v>27417.15</v>
      </c>
      <c r="AJ14" s="323">
        <v>19277.580000000002</v>
      </c>
      <c r="AK14" s="323">
        <v>957.15</v>
      </c>
      <c r="AL14" s="323">
        <v>154355.89000000001</v>
      </c>
      <c r="AM14" s="323">
        <v>7360.17</v>
      </c>
      <c r="AN14" s="323">
        <v>28569.95</v>
      </c>
      <c r="AO14" s="323">
        <v>7952.2</v>
      </c>
      <c r="AP14" s="323">
        <v>9659.7999999999993</v>
      </c>
      <c r="AQ14" s="323">
        <v>1142.6400000000001</v>
      </c>
      <c r="AR14" s="323">
        <v>8330.17</v>
      </c>
      <c r="AS14" s="323">
        <v>17100.75</v>
      </c>
      <c r="AT14" s="323">
        <v>44016.6</v>
      </c>
      <c r="AU14" s="323">
        <v>6433.25</v>
      </c>
      <c r="AV14" s="323">
        <v>4019.9</v>
      </c>
      <c r="AW14" s="323">
        <v>148536.32000000001</v>
      </c>
      <c r="AX14" s="323">
        <v>1599.7</v>
      </c>
      <c r="AY14" s="323">
        <v>26507.1</v>
      </c>
      <c r="AZ14" s="323">
        <v>4795.8999999999996</v>
      </c>
      <c r="BA14" s="323">
        <v>1549.65</v>
      </c>
      <c r="BB14" s="323">
        <v>14294.25</v>
      </c>
      <c r="BC14" s="323">
        <v>67450.86</v>
      </c>
      <c r="BD14" s="323">
        <v>36612.300000000003</v>
      </c>
      <c r="BE14" s="323">
        <v>15608.85</v>
      </c>
      <c r="BF14" s="323">
        <v>17545.46</v>
      </c>
      <c r="BG14" s="323">
        <v>3290.4</v>
      </c>
      <c r="BH14" s="323">
        <v>1697.4</v>
      </c>
      <c r="BI14" s="323">
        <v>98352.3</v>
      </c>
      <c r="BJ14" s="323">
        <v>0</v>
      </c>
      <c r="BK14" s="323">
        <v>84672.5</v>
      </c>
      <c r="BL14" s="323">
        <v>2860</v>
      </c>
      <c r="BM14" s="323">
        <v>1968</v>
      </c>
      <c r="BN14" s="323">
        <v>38658.42</v>
      </c>
      <c r="BO14" s="323">
        <v>18264.259999999998</v>
      </c>
      <c r="BP14" s="323">
        <v>9242.65</v>
      </c>
      <c r="BQ14" s="323">
        <v>3791.2</v>
      </c>
      <c r="BR14" s="323">
        <v>10260.58</v>
      </c>
      <c r="BS14" s="323">
        <v>59748.800000000003</v>
      </c>
      <c r="BT14" s="323">
        <v>3423.85</v>
      </c>
      <c r="BU14" s="323">
        <v>3084.95</v>
      </c>
      <c r="BV14" s="323">
        <v>8313.25</v>
      </c>
      <c r="BW14" s="323">
        <v>52777.35</v>
      </c>
      <c r="BX14" s="323">
        <v>32627.05</v>
      </c>
      <c r="BY14" s="323">
        <v>135386</v>
      </c>
      <c r="BZ14" s="323">
        <v>14562.77</v>
      </c>
      <c r="CA14" s="323">
        <v>2884.25</v>
      </c>
      <c r="CB14" s="323">
        <v>21684.85</v>
      </c>
      <c r="CC14" s="323">
        <v>26378.55</v>
      </c>
      <c r="CD14" s="323">
        <v>38008.620000000003</v>
      </c>
      <c r="CE14" s="323">
        <v>52213.2</v>
      </c>
      <c r="CF14" s="323">
        <v>102949.85</v>
      </c>
      <c r="CG14" s="323">
        <v>41401.699999999997</v>
      </c>
      <c r="CH14" s="323">
        <v>18022.52</v>
      </c>
      <c r="CI14" s="323">
        <v>228182.85</v>
      </c>
      <c r="CJ14" s="323">
        <v>3558.85</v>
      </c>
      <c r="CK14" s="323">
        <v>5033.13</v>
      </c>
      <c r="CL14" s="323">
        <v>5373.5</v>
      </c>
      <c r="CM14" s="323">
        <v>2967.8</v>
      </c>
      <c r="CN14" s="323">
        <v>39094.660000000003</v>
      </c>
      <c r="CO14" s="323">
        <v>33494.1</v>
      </c>
      <c r="CP14" s="323">
        <v>2733.4</v>
      </c>
      <c r="CQ14" s="323">
        <v>10706.06</v>
      </c>
      <c r="CR14" s="323">
        <v>1432.85</v>
      </c>
      <c r="CS14" s="323">
        <v>10722</v>
      </c>
      <c r="CT14" s="323">
        <v>16764.900000000001</v>
      </c>
      <c r="CU14" s="323">
        <v>798.7</v>
      </c>
      <c r="CV14" s="323">
        <v>5281.1</v>
      </c>
      <c r="CW14" s="323">
        <v>15853.2</v>
      </c>
      <c r="CX14" s="323">
        <v>8781.3799999999992</v>
      </c>
      <c r="CY14" s="323">
        <v>11824.75</v>
      </c>
      <c r="CZ14" s="323">
        <v>155083.25</v>
      </c>
      <c r="DA14" s="323">
        <v>29468.6</v>
      </c>
      <c r="DB14" s="323">
        <v>47697.05</v>
      </c>
      <c r="DC14" s="323">
        <v>12920.2</v>
      </c>
      <c r="DD14" s="323">
        <v>154410.93</v>
      </c>
      <c r="DE14" s="323">
        <v>128614.88</v>
      </c>
      <c r="DF14" s="323">
        <v>3979.55</v>
      </c>
      <c r="DG14" s="323">
        <v>2721.25</v>
      </c>
      <c r="DH14" s="323">
        <v>17216.900000000001</v>
      </c>
      <c r="DI14" s="323">
        <v>6484.95</v>
      </c>
      <c r="DJ14" s="323">
        <v>44669.55</v>
      </c>
      <c r="DK14" s="323">
        <v>24739.35</v>
      </c>
      <c r="DL14" s="323">
        <v>6165.75</v>
      </c>
      <c r="DM14" s="323">
        <v>35563.65</v>
      </c>
      <c r="DN14" s="323">
        <v>3072.5</v>
      </c>
      <c r="DO14" s="323">
        <v>5125.75</v>
      </c>
      <c r="DP14" s="323">
        <v>1906.35</v>
      </c>
      <c r="DQ14" s="323">
        <v>1046.9000000000001</v>
      </c>
      <c r="DR14" s="323">
        <v>43267.85</v>
      </c>
      <c r="DS14" s="323">
        <v>27762.29</v>
      </c>
      <c r="DT14" s="323">
        <v>44898.2</v>
      </c>
      <c r="DU14" s="323">
        <v>23882.880000000001</v>
      </c>
      <c r="DV14" s="323">
        <v>6462.96</v>
      </c>
      <c r="DW14" s="323">
        <v>11848.75</v>
      </c>
      <c r="DX14" s="323">
        <v>11041.05</v>
      </c>
      <c r="DY14" s="323">
        <v>23555.5</v>
      </c>
      <c r="DZ14" s="323">
        <v>14586.65</v>
      </c>
      <c r="EA14" s="323">
        <v>209266.68</v>
      </c>
      <c r="EB14" s="323">
        <v>11431.85</v>
      </c>
      <c r="EC14" s="323">
        <v>11827.65</v>
      </c>
      <c r="ED14" s="323">
        <v>4042.2</v>
      </c>
      <c r="EE14" s="323">
        <v>14951.5</v>
      </c>
      <c r="EF14" s="323">
        <v>6916.05</v>
      </c>
      <c r="EG14" s="323">
        <v>42903.63</v>
      </c>
      <c r="EH14" s="323">
        <v>2316.4</v>
      </c>
      <c r="EI14" s="323">
        <v>42073.94</v>
      </c>
      <c r="EJ14" s="323">
        <v>51754.48</v>
      </c>
      <c r="EK14" s="323">
        <v>36518.19</v>
      </c>
      <c r="EL14" s="323">
        <v>2258.1</v>
      </c>
      <c r="EM14" s="323">
        <v>13562.65</v>
      </c>
      <c r="EN14" s="323">
        <v>14727.95</v>
      </c>
      <c r="EO14" s="323">
        <v>36999.67</v>
      </c>
      <c r="EP14" s="323">
        <v>43450.7</v>
      </c>
      <c r="EQ14" s="323">
        <v>7188.1</v>
      </c>
      <c r="ER14" s="323">
        <v>40061.279999999999</v>
      </c>
      <c r="ES14" s="323">
        <v>6233.15</v>
      </c>
      <c r="ET14" s="323">
        <v>13812.05</v>
      </c>
      <c r="EU14" s="323">
        <v>6814.15</v>
      </c>
      <c r="EV14" s="323">
        <v>3905</v>
      </c>
      <c r="EW14" s="323">
        <v>32771.75</v>
      </c>
      <c r="EX14" s="323">
        <v>18425.939999999999</v>
      </c>
      <c r="EY14" s="323">
        <v>321799.75</v>
      </c>
      <c r="EZ14" s="323">
        <v>2951619.96</v>
      </c>
      <c r="FA14" s="323">
        <v>17936.32</v>
      </c>
      <c r="FB14" s="323">
        <v>12356.65</v>
      </c>
      <c r="FC14" s="323">
        <v>161953.87</v>
      </c>
      <c r="FD14" s="323">
        <v>30741.65</v>
      </c>
      <c r="FE14" s="323">
        <v>297818.06</v>
      </c>
      <c r="FF14" s="323">
        <v>11035.85</v>
      </c>
      <c r="FG14" s="323">
        <v>4723.1000000000004</v>
      </c>
      <c r="FH14" s="323">
        <v>24763</v>
      </c>
      <c r="FI14" s="323">
        <v>638.12</v>
      </c>
      <c r="FJ14" s="323">
        <v>35567.620000000003</v>
      </c>
      <c r="FK14" s="323">
        <v>1810.7</v>
      </c>
      <c r="FL14" s="323">
        <v>2358.9</v>
      </c>
      <c r="FM14" s="323">
        <v>61858.03</v>
      </c>
      <c r="FN14" s="323">
        <v>10874.9</v>
      </c>
      <c r="FO14" s="323">
        <v>11488.6</v>
      </c>
      <c r="FP14" s="323">
        <v>11807.8</v>
      </c>
      <c r="FQ14" s="323">
        <v>3140.15</v>
      </c>
      <c r="FR14" s="323">
        <v>235716.25</v>
      </c>
      <c r="FS14" s="323">
        <v>5523.55</v>
      </c>
      <c r="FT14" s="323">
        <v>6451.4</v>
      </c>
      <c r="FU14" s="323">
        <v>16468.740000000002</v>
      </c>
      <c r="FV14" s="323">
        <v>4761</v>
      </c>
      <c r="FW14" s="323">
        <v>570.29999999999995</v>
      </c>
      <c r="FX14" s="323">
        <v>8644.6</v>
      </c>
      <c r="FY14" s="323">
        <v>71826.44</v>
      </c>
      <c r="FZ14" s="323">
        <v>5126.6499999999996</v>
      </c>
      <c r="GA14" s="323">
        <v>5111.3999999999996</v>
      </c>
      <c r="GB14" s="323">
        <v>8193.1299999999992</v>
      </c>
      <c r="GC14" s="323">
        <v>4564</v>
      </c>
      <c r="GD14" s="323">
        <v>15849.04</v>
      </c>
      <c r="GE14" s="323">
        <v>30645.200000000001</v>
      </c>
      <c r="GF14" s="323">
        <v>12831.85</v>
      </c>
      <c r="GG14" s="323">
        <v>42442.559999999998</v>
      </c>
      <c r="GH14" s="323">
        <v>10773.4</v>
      </c>
      <c r="GI14" s="323">
        <v>23559.05</v>
      </c>
      <c r="GJ14" s="323">
        <v>8633.7999999999993</v>
      </c>
      <c r="GK14" s="323">
        <v>385860.35</v>
      </c>
      <c r="GL14" s="323">
        <v>10800.55</v>
      </c>
      <c r="GM14" s="323">
        <v>532393.52</v>
      </c>
      <c r="GN14" s="323">
        <v>28992.799999999999</v>
      </c>
      <c r="GO14" s="323">
        <v>81806.990000000005</v>
      </c>
      <c r="GP14" s="323">
        <v>2313.9</v>
      </c>
      <c r="GQ14" s="323">
        <v>4060.55</v>
      </c>
      <c r="GR14" s="323">
        <v>18461.75</v>
      </c>
      <c r="GS14" s="323">
        <v>356494.02</v>
      </c>
      <c r="GT14" s="323">
        <v>2801.3</v>
      </c>
      <c r="GU14" s="323">
        <v>76851.210000000006</v>
      </c>
      <c r="GV14" s="323">
        <v>4678.3500000000004</v>
      </c>
      <c r="GW14" s="323">
        <v>2400.3000000000002</v>
      </c>
      <c r="GX14" s="323">
        <v>272372.74</v>
      </c>
      <c r="GY14" s="323">
        <v>1085.25</v>
      </c>
      <c r="GZ14" s="323">
        <v>25096.65</v>
      </c>
      <c r="HA14" s="323">
        <v>68607.25</v>
      </c>
      <c r="HB14" s="323">
        <v>3477.19</v>
      </c>
      <c r="HC14" s="323">
        <v>130037.85</v>
      </c>
      <c r="HD14" s="323">
        <v>2708.4</v>
      </c>
      <c r="HE14" s="323">
        <v>4946.05</v>
      </c>
      <c r="HF14" s="323">
        <v>980.75</v>
      </c>
      <c r="HG14" s="323">
        <v>29861.33</v>
      </c>
      <c r="HH14" s="323">
        <v>265637.12</v>
      </c>
      <c r="HI14" s="323">
        <v>111334.5</v>
      </c>
      <c r="HJ14" s="323">
        <v>14347</v>
      </c>
      <c r="HK14" s="323">
        <v>9115.9699999999993</v>
      </c>
      <c r="HL14" s="323">
        <v>17586.84</v>
      </c>
      <c r="HM14" s="323">
        <v>12980.8</v>
      </c>
      <c r="HN14" s="323">
        <v>34302.85</v>
      </c>
      <c r="HO14" s="323">
        <v>8104.15</v>
      </c>
      <c r="HP14" s="323">
        <v>92838.22</v>
      </c>
      <c r="HQ14" s="323">
        <v>1357.65</v>
      </c>
      <c r="HR14" s="323">
        <v>99047.01</v>
      </c>
      <c r="HS14" s="323">
        <v>849.35</v>
      </c>
      <c r="HT14" s="323">
        <v>179860.04</v>
      </c>
      <c r="HU14" s="323">
        <v>5720.55</v>
      </c>
      <c r="HV14" s="323">
        <v>80034.350000000006</v>
      </c>
      <c r="HW14" s="323">
        <v>437080.92</v>
      </c>
      <c r="HX14" s="323">
        <v>41165.18</v>
      </c>
      <c r="HY14" s="323">
        <v>375325.64</v>
      </c>
      <c r="HZ14" s="323">
        <v>10377.01</v>
      </c>
      <c r="IA14" s="323">
        <v>13228.1</v>
      </c>
      <c r="IB14" s="323">
        <v>38491.35</v>
      </c>
      <c r="IC14" s="323">
        <v>88634.240000000005</v>
      </c>
      <c r="ID14" s="323">
        <v>9757.36</v>
      </c>
      <c r="IE14" s="323">
        <v>63514.6</v>
      </c>
      <c r="IF14" s="323">
        <v>5871.3</v>
      </c>
      <c r="IG14" s="323">
        <v>6606.4</v>
      </c>
      <c r="IH14" s="323">
        <v>1572.66</v>
      </c>
      <c r="II14" s="323">
        <v>3560.7</v>
      </c>
      <c r="IJ14" s="323">
        <v>51490.15</v>
      </c>
      <c r="IK14" s="323">
        <v>5705.4</v>
      </c>
      <c r="IL14" s="323">
        <v>2206.5</v>
      </c>
      <c r="IM14" s="323">
        <v>8462</v>
      </c>
      <c r="IN14" s="323">
        <v>73252.7</v>
      </c>
      <c r="IO14" s="323">
        <v>10077.299999999999</v>
      </c>
      <c r="IP14" s="323">
        <v>3217.4</v>
      </c>
      <c r="IQ14" s="323">
        <v>3681.45</v>
      </c>
      <c r="IR14" s="323">
        <v>142681.29999999999</v>
      </c>
      <c r="IS14" s="323">
        <v>326043.56</v>
      </c>
      <c r="IT14" s="323">
        <v>100149.32</v>
      </c>
      <c r="IU14" s="323">
        <v>2976.6</v>
      </c>
      <c r="IV14" s="323">
        <v>98033.9</v>
      </c>
      <c r="IW14" s="323">
        <v>5471</v>
      </c>
      <c r="IX14" s="323">
        <v>7284.75</v>
      </c>
      <c r="IY14" s="323">
        <v>31520.39</v>
      </c>
      <c r="IZ14" s="323">
        <v>8128.65</v>
      </c>
      <c r="JA14" s="323">
        <v>5953.55</v>
      </c>
      <c r="JB14" s="323">
        <v>5247.65</v>
      </c>
      <c r="JC14" s="323">
        <v>17277.849999999999</v>
      </c>
      <c r="JD14" s="323">
        <v>4865.8500000000004</v>
      </c>
      <c r="JE14" s="323">
        <v>2246.59</v>
      </c>
      <c r="JF14" s="323">
        <v>31760.73</v>
      </c>
      <c r="JG14" s="323">
        <v>5318.4</v>
      </c>
      <c r="JH14" s="323">
        <v>34174.050000000003</v>
      </c>
      <c r="JI14" s="323">
        <v>39982.449999999997</v>
      </c>
      <c r="JJ14" s="323">
        <v>23709.49</v>
      </c>
      <c r="JK14" s="323">
        <v>2997</v>
      </c>
      <c r="JL14" s="323">
        <v>5782.9</v>
      </c>
      <c r="JM14" s="323">
        <v>1838.6</v>
      </c>
      <c r="JN14" s="323">
        <v>670.2</v>
      </c>
      <c r="JO14" s="323">
        <v>18444.5</v>
      </c>
      <c r="JP14" s="323">
        <v>3728</v>
      </c>
      <c r="JQ14" s="323">
        <v>5260.1</v>
      </c>
      <c r="JR14" s="323">
        <v>1210.05</v>
      </c>
      <c r="JS14" s="323">
        <v>60518.07</v>
      </c>
      <c r="JT14" s="323">
        <v>5619.53</v>
      </c>
      <c r="JU14" s="323">
        <v>1222.01</v>
      </c>
      <c r="JV14" s="323">
        <v>645967.03</v>
      </c>
      <c r="JW14" s="323">
        <v>2240.6</v>
      </c>
      <c r="JX14" s="323">
        <v>25170.89</v>
      </c>
      <c r="JY14" s="323">
        <v>2091.1</v>
      </c>
      <c r="JZ14" s="323">
        <v>2523.9</v>
      </c>
      <c r="KA14" s="323">
        <v>21494.45</v>
      </c>
      <c r="KB14" s="323">
        <v>18036.82</v>
      </c>
      <c r="KC14" s="323">
        <v>4319.95</v>
      </c>
      <c r="KD14" s="323">
        <v>6956.3</v>
      </c>
      <c r="KE14" s="323">
        <v>149887.57999999999</v>
      </c>
      <c r="KF14" s="323">
        <v>49158.05</v>
      </c>
      <c r="KG14" s="323">
        <v>19803.349999999999</v>
      </c>
      <c r="KH14" s="323">
        <v>8206.7800000000007</v>
      </c>
      <c r="KI14" s="323">
        <v>26145.7</v>
      </c>
      <c r="KJ14" s="323">
        <v>9426.2999999999993</v>
      </c>
      <c r="KK14" s="323">
        <v>4816.3</v>
      </c>
      <c r="KL14" s="323">
        <v>35179.15</v>
      </c>
      <c r="KM14" s="323">
        <v>5773.85</v>
      </c>
      <c r="KN14" s="323">
        <v>3224.2</v>
      </c>
      <c r="KO14" s="323">
        <v>60075.7</v>
      </c>
      <c r="KP14" s="323">
        <v>21286.799999999999</v>
      </c>
      <c r="KQ14" s="323">
        <v>1209804.69</v>
      </c>
      <c r="KR14" s="323">
        <v>103653.19</v>
      </c>
      <c r="KS14" s="322">
        <v>20983.7</v>
      </c>
      <c r="KU14" s="312">
        <v>31</v>
      </c>
      <c r="KV14" s="312">
        <v>310</v>
      </c>
    </row>
    <row r="15" spans="1:308" x14ac:dyDescent="0.25">
      <c r="A15" s="329">
        <v>2020</v>
      </c>
      <c r="B15" s="328" t="s">
        <v>891</v>
      </c>
      <c r="C15" s="328" t="s">
        <v>911</v>
      </c>
      <c r="D15" s="328" t="s">
        <v>919</v>
      </c>
      <c r="E15" s="328" t="s">
        <v>846</v>
      </c>
      <c r="F15" s="327">
        <v>20607</v>
      </c>
      <c r="G15" s="327">
        <v>5591.5</v>
      </c>
      <c r="H15" s="327">
        <v>618060.46</v>
      </c>
      <c r="I15" s="327">
        <v>22149.42</v>
      </c>
      <c r="J15" s="327">
        <v>873.15</v>
      </c>
      <c r="K15" s="327">
        <v>44308.95</v>
      </c>
      <c r="L15" s="327">
        <v>126394.12</v>
      </c>
      <c r="M15" s="327">
        <v>74262.45</v>
      </c>
      <c r="N15" s="327">
        <v>233558.21</v>
      </c>
      <c r="O15" s="327">
        <v>216488.95</v>
      </c>
      <c r="P15" s="327">
        <v>33988.559999999998</v>
      </c>
      <c r="Q15" s="327">
        <v>75696.649999999994</v>
      </c>
      <c r="R15" s="327">
        <v>38603.050000000003</v>
      </c>
      <c r="S15" s="327">
        <v>37284.25</v>
      </c>
      <c r="T15" s="327">
        <v>18412.45</v>
      </c>
      <c r="U15" s="327">
        <v>95761.44</v>
      </c>
      <c r="V15" s="327">
        <v>295912.44</v>
      </c>
      <c r="W15" s="327">
        <v>7959.05</v>
      </c>
      <c r="X15" s="327">
        <v>51043.75</v>
      </c>
      <c r="Y15" s="327">
        <v>6871.65</v>
      </c>
      <c r="Z15" s="327">
        <v>3974.19</v>
      </c>
      <c r="AA15" s="327">
        <v>365150.67</v>
      </c>
      <c r="AB15" s="327">
        <v>78230.27</v>
      </c>
      <c r="AC15" s="327">
        <v>5381.7</v>
      </c>
      <c r="AD15" s="327">
        <v>815178.19</v>
      </c>
      <c r="AE15" s="327">
        <v>22477</v>
      </c>
      <c r="AF15" s="327">
        <v>51358.15</v>
      </c>
      <c r="AG15" s="327">
        <v>25248.92</v>
      </c>
      <c r="AH15" s="327">
        <v>4643.3999999999996</v>
      </c>
      <c r="AI15" s="327">
        <v>18214.66</v>
      </c>
      <c r="AJ15" s="327">
        <v>16036.5</v>
      </c>
      <c r="AK15" s="327">
        <v>803.25</v>
      </c>
      <c r="AL15" s="327">
        <v>154714.57</v>
      </c>
      <c r="AM15" s="327">
        <v>12426.15</v>
      </c>
      <c r="AN15" s="327">
        <v>44020.160000000003</v>
      </c>
      <c r="AO15" s="327">
        <v>13311.72</v>
      </c>
      <c r="AP15" s="327">
        <v>8409.86</v>
      </c>
      <c r="AQ15" s="327">
        <v>4305.8500000000004</v>
      </c>
      <c r="AR15" s="327">
        <v>8591</v>
      </c>
      <c r="AS15" s="327">
        <v>44663.839999999997</v>
      </c>
      <c r="AT15" s="327">
        <v>27737.87</v>
      </c>
      <c r="AU15" s="327">
        <v>35926.550000000003</v>
      </c>
      <c r="AV15" s="327">
        <v>6489.13</v>
      </c>
      <c r="AW15" s="327">
        <v>437913.98</v>
      </c>
      <c r="AX15" s="327">
        <v>6702.85</v>
      </c>
      <c r="AY15" s="327">
        <v>25590.84</v>
      </c>
      <c r="AZ15" s="327">
        <v>19711.25</v>
      </c>
      <c r="BA15" s="327">
        <v>2496.25</v>
      </c>
      <c r="BB15" s="327">
        <v>5028.95</v>
      </c>
      <c r="BC15" s="327">
        <v>48810.1</v>
      </c>
      <c r="BD15" s="327">
        <v>186231.85</v>
      </c>
      <c r="BE15" s="327">
        <v>27278.57</v>
      </c>
      <c r="BF15" s="327">
        <v>11716.61</v>
      </c>
      <c r="BG15" s="327">
        <v>17433.75</v>
      </c>
      <c r="BH15" s="327">
        <v>1898</v>
      </c>
      <c r="BI15" s="327">
        <v>193040.98</v>
      </c>
      <c r="BJ15" s="327">
        <v>169.85</v>
      </c>
      <c r="BK15" s="327">
        <v>67537</v>
      </c>
      <c r="BL15" s="327">
        <v>12249.91</v>
      </c>
      <c r="BM15" s="327">
        <v>7906.55</v>
      </c>
      <c r="BN15" s="327">
        <v>132245.54999999999</v>
      </c>
      <c r="BO15" s="327">
        <v>59624.25</v>
      </c>
      <c r="BP15" s="327">
        <v>25959.72</v>
      </c>
      <c r="BQ15" s="327">
        <v>6220.75</v>
      </c>
      <c r="BR15" s="327">
        <v>82803.710000000006</v>
      </c>
      <c r="BS15" s="327">
        <v>71819.25</v>
      </c>
      <c r="BT15" s="327">
        <v>11910.55</v>
      </c>
      <c r="BU15" s="327">
        <v>9272.15</v>
      </c>
      <c r="BV15" s="327">
        <v>16151.29</v>
      </c>
      <c r="BW15" s="327">
        <v>94409.35</v>
      </c>
      <c r="BX15" s="327">
        <v>49970.85</v>
      </c>
      <c r="BY15" s="327">
        <v>116044.45</v>
      </c>
      <c r="BZ15" s="327">
        <v>17272.55</v>
      </c>
      <c r="CA15" s="327">
        <v>7316.3</v>
      </c>
      <c r="CB15" s="327">
        <v>5650</v>
      </c>
      <c r="CC15" s="327">
        <v>57390.65</v>
      </c>
      <c r="CD15" s="327">
        <v>95920.41</v>
      </c>
      <c r="CE15" s="327">
        <v>154978.04999999999</v>
      </c>
      <c r="CF15" s="327">
        <v>200815.77</v>
      </c>
      <c r="CG15" s="327">
        <v>38193.269999999997</v>
      </c>
      <c r="CH15" s="327">
        <v>49296.5</v>
      </c>
      <c r="CI15" s="327">
        <v>187978.65</v>
      </c>
      <c r="CJ15" s="327">
        <v>29856.05</v>
      </c>
      <c r="CK15" s="327">
        <v>10103.379999999999</v>
      </c>
      <c r="CL15" s="327">
        <v>36276.65</v>
      </c>
      <c r="CM15" s="327">
        <v>4635.8</v>
      </c>
      <c r="CN15" s="327">
        <v>51821.82</v>
      </c>
      <c r="CO15" s="327">
        <v>52875.7</v>
      </c>
      <c r="CP15" s="327">
        <v>4328.1000000000004</v>
      </c>
      <c r="CQ15" s="327">
        <v>26378.18</v>
      </c>
      <c r="CR15" s="327">
        <v>0</v>
      </c>
      <c r="CS15" s="327">
        <v>32400.7</v>
      </c>
      <c r="CT15" s="327">
        <v>82793.7</v>
      </c>
      <c r="CU15" s="327">
        <v>5081.41</v>
      </c>
      <c r="CV15" s="327">
        <v>11069.35</v>
      </c>
      <c r="CW15" s="327">
        <v>17511.150000000001</v>
      </c>
      <c r="CX15" s="327">
        <v>4731.8500000000004</v>
      </c>
      <c r="CY15" s="327">
        <v>24544.78</v>
      </c>
      <c r="CZ15" s="327">
        <v>294796.7</v>
      </c>
      <c r="DA15" s="327">
        <v>11023.17</v>
      </c>
      <c r="DB15" s="327">
        <v>123163.69</v>
      </c>
      <c r="DC15" s="327">
        <v>27640.7</v>
      </c>
      <c r="DD15" s="327">
        <v>360073.91</v>
      </c>
      <c r="DE15" s="327">
        <v>433816.49</v>
      </c>
      <c r="DF15" s="327">
        <v>23081.67</v>
      </c>
      <c r="DG15" s="327">
        <v>27013.3</v>
      </c>
      <c r="DH15" s="327">
        <v>38228.29</v>
      </c>
      <c r="DI15" s="327">
        <v>15551.91</v>
      </c>
      <c r="DJ15" s="327">
        <v>167579.18</v>
      </c>
      <c r="DK15" s="327">
        <v>26557.25</v>
      </c>
      <c r="DL15" s="327">
        <v>15335.22</v>
      </c>
      <c r="DM15" s="327">
        <v>11017.85</v>
      </c>
      <c r="DN15" s="327">
        <v>3517.3</v>
      </c>
      <c r="DO15" s="327">
        <v>5908.46</v>
      </c>
      <c r="DP15" s="327">
        <v>39674.400000000001</v>
      </c>
      <c r="DQ15" s="327">
        <v>0</v>
      </c>
      <c r="DR15" s="327">
        <v>64632.52</v>
      </c>
      <c r="DS15" s="327">
        <v>226728.12</v>
      </c>
      <c r="DT15" s="327">
        <v>95611.85</v>
      </c>
      <c r="DU15" s="327">
        <v>87095.54</v>
      </c>
      <c r="DV15" s="327">
        <v>27018.09</v>
      </c>
      <c r="DW15" s="327">
        <v>30537.55</v>
      </c>
      <c r="DX15" s="327">
        <v>116784.85</v>
      </c>
      <c r="DY15" s="327">
        <v>48554.54</v>
      </c>
      <c r="DZ15" s="327">
        <v>22896.7</v>
      </c>
      <c r="EA15" s="327">
        <v>409225.67</v>
      </c>
      <c r="EB15" s="327">
        <v>69984.89</v>
      </c>
      <c r="EC15" s="327">
        <v>8020.45</v>
      </c>
      <c r="ED15" s="327">
        <v>6974.75</v>
      </c>
      <c r="EE15" s="327">
        <v>3607</v>
      </c>
      <c r="EF15" s="327">
        <v>2133</v>
      </c>
      <c r="EG15" s="327">
        <v>130064.8</v>
      </c>
      <c r="EH15" s="327">
        <v>2447.75</v>
      </c>
      <c r="EI15" s="327">
        <v>235616.44</v>
      </c>
      <c r="EJ15" s="327">
        <v>352354.44</v>
      </c>
      <c r="EK15" s="327">
        <v>18748.59</v>
      </c>
      <c r="EL15" s="327">
        <v>963.1</v>
      </c>
      <c r="EM15" s="327">
        <v>134106.76999999999</v>
      </c>
      <c r="EN15" s="327">
        <v>83810.89</v>
      </c>
      <c r="EO15" s="327">
        <v>98861.96</v>
      </c>
      <c r="EP15" s="327">
        <v>34466.699999999997</v>
      </c>
      <c r="EQ15" s="327">
        <v>4200.2</v>
      </c>
      <c r="ER15" s="327">
        <v>48172.9</v>
      </c>
      <c r="ES15" s="327">
        <v>51136.68</v>
      </c>
      <c r="ET15" s="327">
        <v>34848.65</v>
      </c>
      <c r="EU15" s="327">
        <v>2973.25</v>
      </c>
      <c r="EV15" s="327">
        <v>0</v>
      </c>
      <c r="EW15" s="327">
        <v>8957.7999999999993</v>
      </c>
      <c r="EX15" s="327">
        <v>90699.75</v>
      </c>
      <c r="EY15" s="327">
        <v>603259.54</v>
      </c>
      <c r="EZ15" s="327">
        <v>9597153.8499999996</v>
      </c>
      <c r="FA15" s="327">
        <v>21626.06</v>
      </c>
      <c r="FB15" s="327">
        <v>28449.72</v>
      </c>
      <c r="FC15" s="327">
        <v>218178.12</v>
      </c>
      <c r="FD15" s="327">
        <v>43976.35</v>
      </c>
      <c r="FE15" s="327">
        <v>358420.37</v>
      </c>
      <c r="FF15" s="327">
        <v>105614.23</v>
      </c>
      <c r="FG15" s="327">
        <v>11379.2</v>
      </c>
      <c r="FH15" s="327">
        <v>105803.64</v>
      </c>
      <c r="FI15" s="327">
        <v>4259.3</v>
      </c>
      <c r="FJ15" s="327">
        <v>52654.65</v>
      </c>
      <c r="FK15" s="327">
        <v>35451.1</v>
      </c>
      <c r="FL15" s="327">
        <v>0</v>
      </c>
      <c r="FM15" s="327">
        <v>86365.61</v>
      </c>
      <c r="FN15" s="327">
        <v>8117.5</v>
      </c>
      <c r="FO15" s="327">
        <v>16961.599999999999</v>
      </c>
      <c r="FP15" s="327">
        <v>45904.35</v>
      </c>
      <c r="FQ15" s="327">
        <v>27271.3</v>
      </c>
      <c r="FR15" s="327">
        <v>297614.43</v>
      </c>
      <c r="FS15" s="327">
        <v>9156.68</v>
      </c>
      <c r="FT15" s="327">
        <v>11711.76</v>
      </c>
      <c r="FU15" s="327">
        <v>7955.8</v>
      </c>
      <c r="FV15" s="327">
        <v>955</v>
      </c>
      <c r="FW15" s="327">
        <v>0</v>
      </c>
      <c r="FX15" s="327">
        <v>17454.400000000001</v>
      </c>
      <c r="FY15" s="327">
        <v>40600.239999999998</v>
      </c>
      <c r="FZ15" s="327">
        <v>12849.9</v>
      </c>
      <c r="GA15" s="327">
        <v>1883.65</v>
      </c>
      <c r="GB15" s="327">
        <v>7719.85</v>
      </c>
      <c r="GC15" s="327">
        <v>38333.800000000003</v>
      </c>
      <c r="GD15" s="327">
        <v>33461</v>
      </c>
      <c r="GE15" s="327">
        <v>23298.36</v>
      </c>
      <c r="GF15" s="327">
        <v>42413.35</v>
      </c>
      <c r="GG15" s="327">
        <v>90992.76</v>
      </c>
      <c r="GH15" s="327">
        <v>21848.799999999999</v>
      </c>
      <c r="GI15" s="327">
        <v>60588.44</v>
      </c>
      <c r="GJ15" s="327">
        <v>27149.9</v>
      </c>
      <c r="GK15" s="327">
        <v>1382698.13</v>
      </c>
      <c r="GL15" s="327">
        <v>21802.2</v>
      </c>
      <c r="GM15" s="327">
        <v>884929.25</v>
      </c>
      <c r="GN15" s="327">
        <v>66402.69</v>
      </c>
      <c r="GO15" s="327">
        <v>164777.31</v>
      </c>
      <c r="GP15" s="327">
        <v>69.75</v>
      </c>
      <c r="GQ15" s="327">
        <v>1941.25</v>
      </c>
      <c r="GR15" s="327">
        <v>64358.48</v>
      </c>
      <c r="GS15" s="327">
        <v>1228297.95</v>
      </c>
      <c r="GT15" s="327">
        <v>16391.7</v>
      </c>
      <c r="GU15" s="327">
        <v>787764.03</v>
      </c>
      <c r="GV15" s="327">
        <v>26657.5</v>
      </c>
      <c r="GW15" s="327">
        <v>2290.0500000000002</v>
      </c>
      <c r="GX15" s="327">
        <v>283122.68</v>
      </c>
      <c r="GY15" s="327">
        <v>2237.25</v>
      </c>
      <c r="GZ15" s="327">
        <v>16867.599999999999</v>
      </c>
      <c r="HA15" s="327">
        <v>207386.36</v>
      </c>
      <c r="HB15" s="327">
        <v>15853.34</v>
      </c>
      <c r="HC15" s="327">
        <v>173947.65</v>
      </c>
      <c r="HD15" s="327">
        <v>0</v>
      </c>
      <c r="HE15" s="327">
        <v>10335.74</v>
      </c>
      <c r="HF15" s="327">
        <v>35342.25</v>
      </c>
      <c r="HG15" s="327">
        <v>60142.44</v>
      </c>
      <c r="HH15" s="327">
        <v>927299.39</v>
      </c>
      <c r="HI15" s="327">
        <v>145217.84</v>
      </c>
      <c r="HJ15" s="327">
        <v>63872.99</v>
      </c>
      <c r="HK15" s="327">
        <v>8910.33</v>
      </c>
      <c r="HL15" s="327">
        <v>76890.039999999994</v>
      </c>
      <c r="HM15" s="327">
        <v>23782.9</v>
      </c>
      <c r="HN15" s="327">
        <v>10683.3</v>
      </c>
      <c r="HO15" s="327">
        <v>7462.97</v>
      </c>
      <c r="HP15" s="327">
        <v>229056.51</v>
      </c>
      <c r="HQ15" s="327">
        <v>16326.05</v>
      </c>
      <c r="HR15" s="327">
        <v>277606.11</v>
      </c>
      <c r="HS15" s="327">
        <v>371</v>
      </c>
      <c r="HT15" s="327">
        <v>253169.96</v>
      </c>
      <c r="HU15" s="327">
        <v>7919.5</v>
      </c>
      <c r="HV15" s="327">
        <v>127438.8</v>
      </c>
      <c r="HW15" s="327">
        <v>975133.44</v>
      </c>
      <c r="HX15" s="327">
        <v>7476.6</v>
      </c>
      <c r="HY15" s="327">
        <v>725490.15</v>
      </c>
      <c r="HZ15" s="327">
        <v>58874.29</v>
      </c>
      <c r="IA15" s="327">
        <v>3869.95</v>
      </c>
      <c r="IB15" s="327">
        <v>104515.82</v>
      </c>
      <c r="IC15" s="327">
        <v>235545.66</v>
      </c>
      <c r="ID15" s="327">
        <v>40875.1</v>
      </c>
      <c r="IE15" s="327">
        <v>98527.87</v>
      </c>
      <c r="IF15" s="327">
        <v>11129.64</v>
      </c>
      <c r="IG15" s="327">
        <v>57007.49</v>
      </c>
      <c r="IH15" s="327">
        <v>8970.7999999999993</v>
      </c>
      <c r="II15" s="327">
        <v>3109.3</v>
      </c>
      <c r="IJ15" s="327">
        <v>96621.87</v>
      </c>
      <c r="IK15" s="327">
        <v>3948.25</v>
      </c>
      <c r="IL15" s="327">
        <v>8418.85</v>
      </c>
      <c r="IM15" s="327">
        <v>2325.0500000000002</v>
      </c>
      <c r="IN15" s="327">
        <v>104139.13</v>
      </c>
      <c r="IO15" s="327">
        <v>2626.25</v>
      </c>
      <c r="IP15" s="327">
        <v>23718.67</v>
      </c>
      <c r="IQ15" s="327">
        <v>1097</v>
      </c>
      <c r="IR15" s="327">
        <v>203220.13</v>
      </c>
      <c r="IS15" s="327">
        <v>77369.52</v>
      </c>
      <c r="IT15" s="327">
        <v>337531.77</v>
      </c>
      <c r="IU15" s="327">
        <v>16226.92</v>
      </c>
      <c r="IV15" s="327">
        <v>122471</v>
      </c>
      <c r="IW15" s="327">
        <v>2194.9499999999998</v>
      </c>
      <c r="IX15" s="327">
        <v>0</v>
      </c>
      <c r="IY15" s="327">
        <v>38693.800000000003</v>
      </c>
      <c r="IZ15" s="327">
        <v>1138.6500000000001</v>
      </c>
      <c r="JA15" s="327">
        <v>48607.67</v>
      </c>
      <c r="JB15" s="327">
        <v>17734.599999999999</v>
      </c>
      <c r="JC15" s="327">
        <v>26817.95</v>
      </c>
      <c r="JD15" s="327">
        <v>334.35</v>
      </c>
      <c r="JE15" s="327">
        <v>1501.55</v>
      </c>
      <c r="JF15" s="327">
        <v>20878.27</v>
      </c>
      <c r="JG15" s="327">
        <v>1658.05</v>
      </c>
      <c r="JH15" s="327">
        <v>48452.01</v>
      </c>
      <c r="JI15" s="327">
        <v>69719.25</v>
      </c>
      <c r="JJ15" s="327">
        <v>40839.629999999997</v>
      </c>
      <c r="JK15" s="327">
        <v>3355.9</v>
      </c>
      <c r="JL15" s="327">
        <v>21085.05</v>
      </c>
      <c r="JM15" s="327">
        <v>8794.65</v>
      </c>
      <c r="JN15" s="327">
        <v>15915.42</v>
      </c>
      <c r="JO15" s="327">
        <v>113793.88</v>
      </c>
      <c r="JP15" s="327">
        <v>21003.200000000001</v>
      </c>
      <c r="JQ15" s="327">
        <v>17147.650000000001</v>
      </c>
      <c r="JR15" s="327">
        <v>0</v>
      </c>
      <c r="JS15" s="327">
        <v>161853.54</v>
      </c>
      <c r="JT15" s="327">
        <v>19966.54</v>
      </c>
      <c r="JU15" s="327">
        <v>4151.6000000000004</v>
      </c>
      <c r="JV15" s="327">
        <v>1280179.44</v>
      </c>
      <c r="JW15" s="327">
        <v>19768.939999999999</v>
      </c>
      <c r="JX15" s="327">
        <v>104305.82</v>
      </c>
      <c r="JY15" s="327">
        <v>3913.8</v>
      </c>
      <c r="JZ15" s="327">
        <v>744.9</v>
      </c>
      <c r="KA15" s="327">
        <v>58604.7</v>
      </c>
      <c r="KB15" s="327">
        <v>14543.88</v>
      </c>
      <c r="KC15" s="327">
        <v>1333.2</v>
      </c>
      <c r="KD15" s="327">
        <v>24322.7</v>
      </c>
      <c r="KE15" s="327">
        <v>571363.76</v>
      </c>
      <c r="KF15" s="327">
        <v>8780.7000000000007</v>
      </c>
      <c r="KG15" s="327">
        <v>35611.35</v>
      </c>
      <c r="KH15" s="327">
        <v>16846.88</v>
      </c>
      <c r="KI15" s="327">
        <v>43818.55</v>
      </c>
      <c r="KJ15" s="327">
        <v>41579.550000000003</v>
      </c>
      <c r="KK15" s="327">
        <v>1283.4000000000001</v>
      </c>
      <c r="KL15" s="327">
        <v>62861.95</v>
      </c>
      <c r="KM15" s="327">
        <v>25657.08</v>
      </c>
      <c r="KN15" s="327">
        <v>10144.15</v>
      </c>
      <c r="KO15" s="327">
        <v>303178.65999999997</v>
      </c>
      <c r="KP15" s="327">
        <v>62781.52</v>
      </c>
      <c r="KQ15" s="327">
        <v>3048795.19</v>
      </c>
      <c r="KR15" s="327">
        <v>69889.440000000002</v>
      </c>
      <c r="KS15" s="326">
        <v>41384.35</v>
      </c>
      <c r="KU15" s="312">
        <v>31</v>
      </c>
      <c r="KV15" s="312">
        <v>311</v>
      </c>
    </row>
    <row r="16" spans="1:308" x14ac:dyDescent="0.25">
      <c r="A16" s="325">
        <v>2020</v>
      </c>
      <c r="B16" s="324" t="s">
        <v>891</v>
      </c>
      <c r="C16" s="324" t="s">
        <v>911</v>
      </c>
      <c r="D16" s="324" t="s">
        <v>918</v>
      </c>
      <c r="E16" s="324" t="s">
        <v>846</v>
      </c>
      <c r="F16" s="323">
        <v>98861.65</v>
      </c>
      <c r="G16" s="323">
        <v>32114.3</v>
      </c>
      <c r="H16" s="323">
        <v>876569.05</v>
      </c>
      <c r="I16" s="323">
        <v>58151.37</v>
      </c>
      <c r="J16" s="323">
        <v>6733.75</v>
      </c>
      <c r="K16" s="323">
        <v>52145.7</v>
      </c>
      <c r="L16" s="323">
        <v>302070.24</v>
      </c>
      <c r="M16" s="323">
        <v>340325.1</v>
      </c>
      <c r="N16" s="323">
        <v>3426826.27</v>
      </c>
      <c r="O16" s="323">
        <v>690514.03</v>
      </c>
      <c r="P16" s="323">
        <v>121944.6</v>
      </c>
      <c r="Q16" s="323">
        <v>179151.3</v>
      </c>
      <c r="R16" s="323">
        <v>105437</v>
      </c>
      <c r="S16" s="323">
        <v>129290.73</v>
      </c>
      <c r="T16" s="323">
        <v>80746.81</v>
      </c>
      <c r="U16" s="323">
        <v>287346.27</v>
      </c>
      <c r="V16" s="323">
        <v>1414840.1</v>
      </c>
      <c r="W16" s="323">
        <v>85636.45</v>
      </c>
      <c r="X16" s="323">
        <v>84434.05</v>
      </c>
      <c r="Y16" s="323">
        <v>87256.36</v>
      </c>
      <c r="Z16" s="323">
        <v>55576.88</v>
      </c>
      <c r="AA16" s="323">
        <v>700535.1</v>
      </c>
      <c r="AB16" s="323">
        <v>539596.77</v>
      </c>
      <c r="AC16" s="323">
        <v>24563.85</v>
      </c>
      <c r="AD16" s="323">
        <v>1067995.3400000001</v>
      </c>
      <c r="AE16" s="323">
        <v>22205.56</v>
      </c>
      <c r="AF16" s="323">
        <v>19193.080000000002</v>
      </c>
      <c r="AG16" s="323">
        <v>66565.350000000006</v>
      </c>
      <c r="AH16" s="323">
        <v>27641.45</v>
      </c>
      <c r="AI16" s="323">
        <v>157467.47</v>
      </c>
      <c r="AJ16" s="323">
        <v>35464.050000000003</v>
      </c>
      <c r="AK16" s="323">
        <v>24442.799999999999</v>
      </c>
      <c r="AL16" s="323">
        <v>865084.21</v>
      </c>
      <c r="AM16" s="323">
        <v>31299.25</v>
      </c>
      <c r="AN16" s="323">
        <v>72247.02</v>
      </c>
      <c r="AO16" s="323">
        <v>80945.070000000007</v>
      </c>
      <c r="AP16" s="323">
        <v>69738.350000000006</v>
      </c>
      <c r="AQ16" s="323">
        <v>32196.3</v>
      </c>
      <c r="AR16" s="323">
        <v>97072.85</v>
      </c>
      <c r="AS16" s="323">
        <v>97434.54</v>
      </c>
      <c r="AT16" s="323">
        <v>49803.78</v>
      </c>
      <c r="AU16" s="323">
        <v>78830.850000000006</v>
      </c>
      <c r="AV16" s="323">
        <v>34971</v>
      </c>
      <c r="AW16" s="323">
        <v>1915409.59</v>
      </c>
      <c r="AX16" s="323">
        <v>3949.25</v>
      </c>
      <c r="AY16" s="323">
        <v>182841.56</v>
      </c>
      <c r="AZ16" s="323">
        <v>92567.85</v>
      </c>
      <c r="BA16" s="323">
        <v>28424.5</v>
      </c>
      <c r="BB16" s="323">
        <v>73182.350000000006</v>
      </c>
      <c r="BC16" s="323">
        <v>157557.06</v>
      </c>
      <c r="BD16" s="323">
        <v>521847.5</v>
      </c>
      <c r="BE16" s="323">
        <v>102672.05</v>
      </c>
      <c r="BF16" s="323">
        <v>91487.42</v>
      </c>
      <c r="BG16" s="323">
        <v>49191.64</v>
      </c>
      <c r="BH16" s="323">
        <v>9368.85</v>
      </c>
      <c r="BI16" s="323">
        <v>512959.1</v>
      </c>
      <c r="BJ16" s="323">
        <v>15281.45</v>
      </c>
      <c r="BK16" s="323">
        <v>386624.91</v>
      </c>
      <c r="BL16" s="323">
        <v>16153.65</v>
      </c>
      <c r="BM16" s="323">
        <v>135470.91</v>
      </c>
      <c r="BN16" s="323">
        <v>336184.73</v>
      </c>
      <c r="BO16" s="323">
        <v>240890.33</v>
      </c>
      <c r="BP16" s="323">
        <v>44605.88</v>
      </c>
      <c r="BQ16" s="323">
        <v>13372</v>
      </c>
      <c r="BR16" s="323">
        <v>167301.07999999999</v>
      </c>
      <c r="BS16" s="323">
        <v>355035.05</v>
      </c>
      <c r="BT16" s="323">
        <v>9599.9500000000007</v>
      </c>
      <c r="BU16" s="323">
        <v>3760.15</v>
      </c>
      <c r="BV16" s="323">
        <v>33928.1</v>
      </c>
      <c r="BW16" s="323">
        <v>124494.78</v>
      </c>
      <c r="BX16" s="323">
        <v>113463.3</v>
      </c>
      <c r="BY16" s="323">
        <v>191323.03</v>
      </c>
      <c r="BZ16" s="323">
        <v>28898.73</v>
      </c>
      <c r="CA16" s="323">
        <v>69109.5</v>
      </c>
      <c r="CB16" s="323">
        <v>41117.800000000003</v>
      </c>
      <c r="CC16" s="323">
        <v>217135.82</v>
      </c>
      <c r="CD16" s="323">
        <v>214893.37</v>
      </c>
      <c r="CE16" s="323">
        <v>193102.35</v>
      </c>
      <c r="CF16" s="323">
        <v>423049.75</v>
      </c>
      <c r="CG16" s="323">
        <v>130549.29</v>
      </c>
      <c r="CH16" s="323">
        <v>84205.03</v>
      </c>
      <c r="CI16" s="323">
        <v>880452.05</v>
      </c>
      <c r="CJ16" s="323">
        <v>63666.8</v>
      </c>
      <c r="CK16" s="323">
        <v>33500.949999999997</v>
      </c>
      <c r="CL16" s="323">
        <v>45242.8</v>
      </c>
      <c r="CM16" s="323">
        <v>45530.53</v>
      </c>
      <c r="CN16" s="323">
        <v>382007.72</v>
      </c>
      <c r="CO16" s="323">
        <v>494591.2</v>
      </c>
      <c r="CP16" s="323">
        <v>12213</v>
      </c>
      <c r="CQ16" s="323">
        <v>53774.720000000001</v>
      </c>
      <c r="CR16" s="323">
        <v>46335.95</v>
      </c>
      <c r="CS16" s="323">
        <v>57554.7</v>
      </c>
      <c r="CT16" s="323">
        <v>64766</v>
      </c>
      <c r="CU16" s="323">
        <v>36209.300000000003</v>
      </c>
      <c r="CV16" s="323">
        <v>48021.599999999999</v>
      </c>
      <c r="CW16" s="323">
        <v>147525.35</v>
      </c>
      <c r="CX16" s="323">
        <v>50270.05</v>
      </c>
      <c r="CY16" s="323">
        <v>73160.5</v>
      </c>
      <c r="CZ16" s="323">
        <v>1045602.73</v>
      </c>
      <c r="DA16" s="323">
        <v>128514.8</v>
      </c>
      <c r="DB16" s="323">
        <v>427099.05</v>
      </c>
      <c r="DC16" s="323">
        <v>141056.5</v>
      </c>
      <c r="DD16" s="323">
        <v>822590.84</v>
      </c>
      <c r="DE16" s="323">
        <v>686023.01</v>
      </c>
      <c r="DF16" s="323">
        <v>146460.20000000001</v>
      </c>
      <c r="DG16" s="323">
        <v>83511.33</v>
      </c>
      <c r="DH16" s="323">
        <v>158521.95000000001</v>
      </c>
      <c r="DI16" s="323">
        <v>114578.05</v>
      </c>
      <c r="DJ16" s="323">
        <v>170073.60000000001</v>
      </c>
      <c r="DK16" s="323">
        <v>61617.2</v>
      </c>
      <c r="DL16" s="323">
        <v>48618.17</v>
      </c>
      <c r="DM16" s="323">
        <v>92567.7</v>
      </c>
      <c r="DN16" s="323">
        <v>44178.05</v>
      </c>
      <c r="DO16" s="323">
        <v>97060.45</v>
      </c>
      <c r="DP16" s="323">
        <v>53570</v>
      </c>
      <c r="DQ16" s="323">
        <v>23648.55</v>
      </c>
      <c r="DR16" s="323">
        <v>358558.75</v>
      </c>
      <c r="DS16" s="323">
        <v>319441.37</v>
      </c>
      <c r="DT16" s="323">
        <v>285868.65000000002</v>
      </c>
      <c r="DU16" s="323">
        <v>186189.15</v>
      </c>
      <c r="DV16" s="323">
        <v>75312</v>
      </c>
      <c r="DW16" s="323">
        <v>166392.25</v>
      </c>
      <c r="DX16" s="323">
        <v>873090.95</v>
      </c>
      <c r="DY16" s="323">
        <v>101921.58</v>
      </c>
      <c r="DZ16" s="323">
        <v>93637.6</v>
      </c>
      <c r="EA16" s="323">
        <v>1262407.79</v>
      </c>
      <c r="EB16" s="323">
        <v>99438.15</v>
      </c>
      <c r="EC16" s="323">
        <v>161332.84</v>
      </c>
      <c r="ED16" s="323">
        <v>420891.59</v>
      </c>
      <c r="EE16" s="323">
        <v>99185.7</v>
      </c>
      <c r="EF16" s="323">
        <v>16602.650000000001</v>
      </c>
      <c r="EG16" s="323">
        <v>547363.55000000005</v>
      </c>
      <c r="EH16" s="323">
        <v>10830.6</v>
      </c>
      <c r="EI16" s="323">
        <v>161439.72</v>
      </c>
      <c r="EJ16" s="323">
        <v>457962.76</v>
      </c>
      <c r="EK16" s="323">
        <v>50168.05</v>
      </c>
      <c r="EL16" s="323">
        <v>31687.55</v>
      </c>
      <c r="EM16" s="323">
        <v>101964.9</v>
      </c>
      <c r="EN16" s="323">
        <v>193720.5</v>
      </c>
      <c r="EO16" s="323">
        <v>322527.2</v>
      </c>
      <c r="EP16" s="323">
        <v>83258.02</v>
      </c>
      <c r="EQ16" s="323">
        <v>60683.65</v>
      </c>
      <c r="ER16" s="323">
        <v>168385.2</v>
      </c>
      <c r="ES16" s="323">
        <v>43026.400000000001</v>
      </c>
      <c r="ET16" s="323">
        <v>111184.5</v>
      </c>
      <c r="EU16" s="323">
        <v>45176.6</v>
      </c>
      <c r="EV16" s="323">
        <v>15649.05</v>
      </c>
      <c r="EW16" s="323">
        <v>83945.77</v>
      </c>
      <c r="EX16" s="323">
        <v>123575.45</v>
      </c>
      <c r="EY16" s="323">
        <v>724949.25</v>
      </c>
      <c r="EZ16" s="323">
        <v>142779974.88999999</v>
      </c>
      <c r="FA16" s="323">
        <v>76560.02</v>
      </c>
      <c r="FB16" s="323">
        <v>325866.45</v>
      </c>
      <c r="FC16" s="323">
        <v>994499.77</v>
      </c>
      <c r="FD16" s="323">
        <v>242437.57</v>
      </c>
      <c r="FE16" s="323">
        <v>632063.6</v>
      </c>
      <c r="FF16" s="323">
        <v>80948.75</v>
      </c>
      <c r="FG16" s="323">
        <v>20032.349999999999</v>
      </c>
      <c r="FH16" s="323">
        <v>282644.09999999998</v>
      </c>
      <c r="FI16" s="323">
        <v>58293.9</v>
      </c>
      <c r="FJ16" s="323">
        <v>194050.24</v>
      </c>
      <c r="FK16" s="323">
        <v>29203.200000000001</v>
      </c>
      <c r="FL16" s="323">
        <v>38190.78</v>
      </c>
      <c r="FM16" s="323">
        <v>461592.75</v>
      </c>
      <c r="FN16" s="323">
        <v>46379.3</v>
      </c>
      <c r="FO16" s="323">
        <v>52131.5</v>
      </c>
      <c r="FP16" s="323">
        <v>39014</v>
      </c>
      <c r="FQ16" s="323">
        <v>40158.85</v>
      </c>
      <c r="FR16" s="323">
        <v>7624323.9000000004</v>
      </c>
      <c r="FS16" s="323">
        <v>27118.98</v>
      </c>
      <c r="FT16" s="323">
        <v>47433.440000000002</v>
      </c>
      <c r="FU16" s="323">
        <v>141377.09</v>
      </c>
      <c r="FV16" s="323">
        <v>18417.349999999999</v>
      </c>
      <c r="FW16" s="323">
        <v>1683.35</v>
      </c>
      <c r="FX16" s="323">
        <v>132347.4</v>
      </c>
      <c r="FY16" s="323">
        <v>104130.8</v>
      </c>
      <c r="FZ16" s="323">
        <v>50840.3</v>
      </c>
      <c r="GA16" s="323">
        <v>54273.32</v>
      </c>
      <c r="GB16" s="323">
        <v>127643.84</v>
      </c>
      <c r="GC16" s="323">
        <v>22292.15</v>
      </c>
      <c r="GD16" s="323">
        <v>30510.6</v>
      </c>
      <c r="GE16" s="323">
        <v>113358.1</v>
      </c>
      <c r="GF16" s="323">
        <v>321237.59999999998</v>
      </c>
      <c r="GG16" s="323">
        <v>268259.15999999997</v>
      </c>
      <c r="GH16" s="323">
        <v>31211.8</v>
      </c>
      <c r="GI16" s="323">
        <v>237437.7</v>
      </c>
      <c r="GJ16" s="323">
        <v>37672.949999999997</v>
      </c>
      <c r="GK16" s="323">
        <v>1964140.3</v>
      </c>
      <c r="GL16" s="323">
        <v>185659.58</v>
      </c>
      <c r="GM16" s="323">
        <v>6485463.6299999999</v>
      </c>
      <c r="GN16" s="323">
        <v>155842.70000000001</v>
      </c>
      <c r="GO16" s="323">
        <v>2317671.2999999998</v>
      </c>
      <c r="GP16" s="323">
        <v>9370.15</v>
      </c>
      <c r="GQ16" s="323">
        <v>4125.75</v>
      </c>
      <c r="GR16" s="323">
        <v>254683.73</v>
      </c>
      <c r="GS16" s="323">
        <v>16062935.17</v>
      </c>
      <c r="GT16" s="323">
        <v>14883</v>
      </c>
      <c r="GU16" s="323">
        <v>662630.51</v>
      </c>
      <c r="GV16" s="323">
        <v>44203.35</v>
      </c>
      <c r="GW16" s="323">
        <v>74790.95</v>
      </c>
      <c r="GX16" s="323">
        <v>806894.95</v>
      </c>
      <c r="GY16" s="323">
        <v>70616.02</v>
      </c>
      <c r="GZ16" s="323">
        <v>191569.25</v>
      </c>
      <c r="HA16" s="323">
        <v>257539.22</v>
      </c>
      <c r="HB16" s="323">
        <v>31359.55</v>
      </c>
      <c r="HC16" s="323">
        <v>785391.37</v>
      </c>
      <c r="HD16" s="323">
        <v>57341.8</v>
      </c>
      <c r="HE16" s="323">
        <v>93814.399999999994</v>
      </c>
      <c r="HF16" s="323">
        <v>165789.4</v>
      </c>
      <c r="HG16" s="323">
        <v>643253.13</v>
      </c>
      <c r="HH16" s="323">
        <v>987971.61</v>
      </c>
      <c r="HI16" s="323">
        <v>358735.74</v>
      </c>
      <c r="HJ16" s="323">
        <v>222840.08</v>
      </c>
      <c r="HK16" s="323">
        <v>86690.75</v>
      </c>
      <c r="HL16" s="323">
        <v>119575.35</v>
      </c>
      <c r="HM16" s="323">
        <v>73560.75</v>
      </c>
      <c r="HN16" s="323">
        <v>32874.25</v>
      </c>
      <c r="HO16" s="323">
        <v>118155.99</v>
      </c>
      <c r="HP16" s="323">
        <v>263084.53999999998</v>
      </c>
      <c r="HQ16" s="323">
        <v>34624.15</v>
      </c>
      <c r="HR16" s="323">
        <v>293660.09999999998</v>
      </c>
      <c r="HS16" s="323">
        <v>58167.6</v>
      </c>
      <c r="HT16" s="323">
        <v>695730.27</v>
      </c>
      <c r="HU16" s="323">
        <v>66223.7</v>
      </c>
      <c r="HV16" s="323">
        <v>498479.01</v>
      </c>
      <c r="HW16" s="323">
        <v>6076211.8700000001</v>
      </c>
      <c r="HX16" s="323">
        <v>78333.399999999994</v>
      </c>
      <c r="HY16" s="323">
        <v>1020129.35</v>
      </c>
      <c r="HZ16" s="323">
        <v>189424.1</v>
      </c>
      <c r="IA16" s="323">
        <v>72986.8</v>
      </c>
      <c r="IB16" s="323">
        <v>314711.46999999997</v>
      </c>
      <c r="IC16" s="323">
        <v>2394742.4300000002</v>
      </c>
      <c r="ID16" s="323">
        <v>53581.3</v>
      </c>
      <c r="IE16" s="323">
        <v>999343.47</v>
      </c>
      <c r="IF16" s="323">
        <v>48490.9</v>
      </c>
      <c r="IG16" s="323">
        <v>45255.65</v>
      </c>
      <c r="IH16" s="323">
        <v>5088.3</v>
      </c>
      <c r="II16" s="323">
        <v>119022.6</v>
      </c>
      <c r="IJ16" s="323">
        <v>149739.4</v>
      </c>
      <c r="IK16" s="323">
        <v>17431.55</v>
      </c>
      <c r="IL16" s="323">
        <v>16392.150000000001</v>
      </c>
      <c r="IM16" s="323">
        <v>146388.15</v>
      </c>
      <c r="IN16" s="323">
        <v>445193.15</v>
      </c>
      <c r="IO16" s="323">
        <v>343920.71</v>
      </c>
      <c r="IP16" s="323">
        <v>191200.71</v>
      </c>
      <c r="IQ16" s="323">
        <v>14658.95</v>
      </c>
      <c r="IR16" s="323">
        <v>601589.97</v>
      </c>
      <c r="IS16" s="323">
        <v>243108.05</v>
      </c>
      <c r="IT16" s="323">
        <v>1994937.33</v>
      </c>
      <c r="IU16" s="323">
        <v>122864.9</v>
      </c>
      <c r="IV16" s="323">
        <v>462093.45</v>
      </c>
      <c r="IW16" s="323">
        <v>95635.9</v>
      </c>
      <c r="IX16" s="323">
        <v>14582.6</v>
      </c>
      <c r="IY16" s="323">
        <v>116062.62</v>
      </c>
      <c r="IZ16" s="323">
        <v>11865.35</v>
      </c>
      <c r="JA16" s="323">
        <v>51674.73</v>
      </c>
      <c r="JB16" s="323">
        <v>79453.570000000007</v>
      </c>
      <c r="JC16" s="323">
        <v>190734.95</v>
      </c>
      <c r="JD16" s="323">
        <v>63567.05</v>
      </c>
      <c r="JE16" s="323">
        <v>6558.7</v>
      </c>
      <c r="JF16" s="323">
        <v>69173.05</v>
      </c>
      <c r="JG16" s="323">
        <v>26278.7</v>
      </c>
      <c r="JH16" s="323">
        <v>133760.65</v>
      </c>
      <c r="JI16" s="323">
        <v>72733.3</v>
      </c>
      <c r="JJ16" s="323">
        <v>129272.09</v>
      </c>
      <c r="JK16" s="323">
        <v>62216.95</v>
      </c>
      <c r="JL16" s="323">
        <v>93538.78</v>
      </c>
      <c r="JM16" s="323">
        <v>17543.509999999998</v>
      </c>
      <c r="JN16" s="323">
        <v>38340.230000000003</v>
      </c>
      <c r="JO16" s="323">
        <v>542712.1</v>
      </c>
      <c r="JP16" s="323">
        <v>110182.24</v>
      </c>
      <c r="JQ16" s="323">
        <v>87015.55</v>
      </c>
      <c r="JR16" s="323">
        <v>7019.85</v>
      </c>
      <c r="JS16" s="323">
        <v>521058.1</v>
      </c>
      <c r="JT16" s="323">
        <v>47197.599999999999</v>
      </c>
      <c r="JU16" s="323">
        <v>8364.15</v>
      </c>
      <c r="JV16" s="323">
        <v>4110502.23</v>
      </c>
      <c r="JW16" s="323">
        <v>82186.75</v>
      </c>
      <c r="JX16" s="323">
        <v>62010.31</v>
      </c>
      <c r="JY16" s="323">
        <v>23937.03</v>
      </c>
      <c r="JZ16" s="323">
        <v>12780.05</v>
      </c>
      <c r="KA16" s="323">
        <v>159882.65</v>
      </c>
      <c r="KB16" s="323">
        <v>171887.9</v>
      </c>
      <c r="KC16" s="323">
        <v>74637.3</v>
      </c>
      <c r="KD16" s="323">
        <v>62165.5</v>
      </c>
      <c r="KE16" s="323">
        <v>890624.99</v>
      </c>
      <c r="KF16" s="323">
        <v>12393.5</v>
      </c>
      <c r="KG16" s="323">
        <v>148127.9</v>
      </c>
      <c r="KH16" s="323">
        <v>50680.7</v>
      </c>
      <c r="KI16" s="323">
        <v>106450.25</v>
      </c>
      <c r="KJ16" s="323">
        <v>46728.05</v>
      </c>
      <c r="KK16" s="323">
        <v>26017.55</v>
      </c>
      <c r="KL16" s="323">
        <v>29109.1</v>
      </c>
      <c r="KM16" s="323">
        <v>49632.1</v>
      </c>
      <c r="KN16" s="323">
        <v>58253.4</v>
      </c>
      <c r="KO16" s="323">
        <v>463333.83</v>
      </c>
      <c r="KP16" s="323">
        <v>221389.91</v>
      </c>
      <c r="KQ16" s="323">
        <v>29370314.52</v>
      </c>
      <c r="KR16" s="323">
        <v>278355.25</v>
      </c>
      <c r="KS16" s="322">
        <v>171538.51</v>
      </c>
      <c r="KU16" s="312">
        <v>31</v>
      </c>
      <c r="KV16" s="312">
        <v>312</v>
      </c>
    </row>
    <row r="17" spans="1:308" x14ac:dyDescent="0.25">
      <c r="A17" s="329">
        <v>2020</v>
      </c>
      <c r="B17" s="328" t="s">
        <v>891</v>
      </c>
      <c r="C17" s="328" t="s">
        <v>911</v>
      </c>
      <c r="D17" s="328" t="s">
        <v>917</v>
      </c>
      <c r="E17" s="328" t="s">
        <v>846</v>
      </c>
      <c r="F17" s="327">
        <v>14696.05</v>
      </c>
      <c r="G17" s="327">
        <v>1114.0999999999999</v>
      </c>
      <c r="H17" s="327">
        <v>111636.9</v>
      </c>
      <c r="I17" s="327">
        <v>7037.95</v>
      </c>
      <c r="J17" s="327">
        <v>0</v>
      </c>
      <c r="K17" s="327">
        <v>20504.400000000001</v>
      </c>
      <c r="L17" s="327">
        <v>34732.800000000003</v>
      </c>
      <c r="M17" s="327">
        <v>4419.8500000000004</v>
      </c>
      <c r="N17" s="327">
        <v>250764.1</v>
      </c>
      <c r="O17" s="327">
        <v>128510.79</v>
      </c>
      <c r="P17" s="327">
        <v>20144.66</v>
      </c>
      <c r="Q17" s="327">
        <v>6032.6</v>
      </c>
      <c r="R17" s="327">
        <v>187521.55</v>
      </c>
      <c r="S17" s="327">
        <v>48683.95</v>
      </c>
      <c r="T17" s="327">
        <v>16138.5</v>
      </c>
      <c r="U17" s="327">
        <v>87090.96</v>
      </c>
      <c r="V17" s="327">
        <v>311069.64</v>
      </c>
      <c r="W17" s="327">
        <v>0</v>
      </c>
      <c r="X17" s="327">
        <v>29606.95</v>
      </c>
      <c r="Y17" s="327">
        <v>5165.6499999999996</v>
      </c>
      <c r="Z17" s="327">
        <v>124817.49</v>
      </c>
      <c r="AA17" s="327">
        <v>282782.32</v>
      </c>
      <c r="AB17" s="327">
        <v>63187.93</v>
      </c>
      <c r="AC17" s="327">
        <v>3268.95</v>
      </c>
      <c r="AD17" s="327">
        <v>412291.6</v>
      </c>
      <c r="AE17" s="327">
        <v>155.85</v>
      </c>
      <c r="AF17" s="327">
        <v>5242.9</v>
      </c>
      <c r="AG17" s="327">
        <v>19068.310000000001</v>
      </c>
      <c r="AH17" s="327">
        <v>5974.07</v>
      </c>
      <c r="AI17" s="327">
        <v>5149</v>
      </c>
      <c r="AJ17" s="327">
        <v>4234.05</v>
      </c>
      <c r="AK17" s="327">
        <v>1464.7</v>
      </c>
      <c r="AL17" s="327">
        <v>312870.05</v>
      </c>
      <c r="AM17" s="327">
        <v>8868.7199999999993</v>
      </c>
      <c r="AN17" s="327">
        <v>11970.25</v>
      </c>
      <c r="AO17" s="327">
        <v>9353.85</v>
      </c>
      <c r="AP17" s="327">
        <v>8390.35</v>
      </c>
      <c r="AQ17" s="327">
        <v>2168.52</v>
      </c>
      <c r="AR17" s="327">
        <v>43597.96</v>
      </c>
      <c r="AS17" s="327">
        <v>26529.35</v>
      </c>
      <c r="AT17" s="327">
        <v>42520.55</v>
      </c>
      <c r="AU17" s="327">
        <v>3718.4</v>
      </c>
      <c r="AV17" s="327">
        <v>0</v>
      </c>
      <c r="AW17" s="327">
        <v>281877.58</v>
      </c>
      <c r="AX17" s="327">
        <v>274.05</v>
      </c>
      <c r="AY17" s="327">
        <v>8027.6</v>
      </c>
      <c r="AZ17" s="327">
        <v>14635.09</v>
      </c>
      <c r="BA17" s="327">
        <v>0</v>
      </c>
      <c r="BB17" s="327">
        <v>0</v>
      </c>
      <c r="BC17" s="327">
        <v>25547.65</v>
      </c>
      <c r="BD17" s="327">
        <v>156247.85</v>
      </c>
      <c r="BE17" s="327">
        <v>28859.03</v>
      </c>
      <c r="BF17" s="327">
        <v>31594</v>
      </c>
      <c r="BG17" s="327">
        <v>5894.61</v>
      </c>
      <c r="BH17" s="327">
        <v>10899.75</v>
      </c>
      <c r="BI17" s="327">
        <v>382307.25</v>
      </c>
      <c r="BJ17" s="327">
        <v>1465.25</v>
      </c>
      <c r="BK17" s="327">
        <v>191705.11</v>
      </c>
      <c r="BL17" s="327">
        <v>97.6</v>
      </c>
      <c r="BM17" s="327">
        <v>0</v>
      </c>
      <c r="BN17" s="327">
        <v>70367.649999999994</v>
      </c>
      <c r="BO17" s="327">
        <v>84049.5</v>
      </c>
      <c r="BP17" s="327">
        <v>2046.3</v>
      </c>
      <c r="BQ17" s="327">
        <v>572.85</v>
      </c>
      <c r="BR17" s="327">
        <v>40180.269999999997</v>
      </c>
      <c r="BS17" s="327">
        <v>34825.75</v>
      </c>
      <c r="BT17" s="327">
        <v>1204.75</v>
      </c>
      <c r="BU17" s="327">
        <v>1569.9</v>
      </c>
      <c r="BV17" s="327">
        <v>32267.599999999999</v>
      </c>
      <c r="BW17" s="327">
        <v>67773.899999999994</v>
      </c>
      <c r="BX17" s="327">
        <v>176339.65</v>
      </c>
      <c r="BY17" s="327">
        <v>286236.51</v>
      </c>
      <c r="BZ17" s="327">
        <v>49616.73</v>
      </c>
      <c r="CA17" s="327">
        <v>44457.65</v>
      </c>
      <c r="CB17" s="327">
        <v>1967.45</v>
      </c>
      <c r="CC17" s="327">
        <v>135169.67000000001</v>
      </c>
      <c r="CD17" s="327">
        <v>54907.59</v>
      </c>
      <c r="CE17" s="327">
        <v>30572.639999999999</v>
      </c>
      <c r="CF17" s="327">
        <v>60207.9</v>
      </c>
      <c r="CG17" s="327">
        <v>38466.699999999997</v>
      </c>
      <c r="CH17" s="327">
        <v>14420.4</v>
      </c>
      <c r="CI17" s="327">
        <v>585283.6</v>
      </c>
      <c r="CJ17" s="327">
        <v>8204.4</v>
      </c>
      <c r="CK17" s="327">
        <v>4991.6099999999997</v>
      </c>
      <c r="CL17" s="327">
        <v>40426.400000000001</v>
      </c>
      <c r="CM17" s="327">
        <v>0</v>
      </c>
      <c r="CN17" s="327">
        <v>88797.63</v>
      </c>
      <c r="CO17" s="327">
        <v>93644.3</v>
      </c>
      <c r="CP17" s="327">
        <v>5934.5</v>
      </c>
      <c r="CQ17" s="327">
        <v>2175.8000000000002</v>
      </c>
      <c r="CR17" s="327">
        <v>0</v>
      </c>
      <c r="CS17" s="327">
        <v>9034.16</v>
      </c>
      <c r="CT17" s="327">
        <v>46406</v>
      </c>
      <c r="CU17" s="327">
        <v>4342.95</v>
      </c>
      <c r="CV17" s="327">
        <v>5133.1000000000004</v>
      </c>
      <c r="CW17" s="327">
        <v>15780.45</v>
      </c>
      <c r="CX17" s="327">
        <v>68700.009999999995</v>
      </c>
      <c r="CY17" s="327">
        <v>20199</v>
      </c>
      <c r="CZ17" s="327">
        <v>163248.29999999999</v>
      </c>
      <c r="DA17" s="327">
        <v>68553.600000000006</v>
      </c>
      <c r="DB17" s="327">
        <v>36846.29</v>
      </c>
      <c r="DC17" s="327">
        <v>27104.5</v>
      </c>
      <c r="DD17" s="327">
        <v>769613.27</v>
      </c>
      <c r="DE17" s="327">
        <v>483084.78</v>
      </c>
      <c r="DF17" s="327">
        <v>9209.35</v>
      </c>
      <c r="DG17" s="327">
        <v>16070.2</v>
      </c>
      <c r="DH17" s="327">
        <v>4250.8999999999996</v>
      </c>
      <c r="DI17" s="327">
        <v>30282.75</v>
      </c>
      <c r="DJ17" s="327">
        <v>35741.800000000003</v>
      </c>
      <c r="DK17" s="327">
        <v>6812.05</v>
      </c>
      <c r="DL17" s="327">
        <v>21093.65</v>
      </c>
      <c r="DM17" s="327">
        <v>29032.7</v>
      </c>
      <c r="DN17" s="327">
        <v>0</v>
      </c>
      <c r="DO17" s="327">
        <v>0</v>
      </c>
      <c r="DP17" s="327">
        <v>0</v>
      </c>
      <c r="DQ17" s="327">
        <v>2047.5</v>
      </c>
      <c r="DR17" s="327">
        <v>203.65</v>
      </c>
      <c r="DS17" s="327">
        <v>72117.490000000005</v>
      </c>
      <c r="DT17" s="327">
        <v>23606.99</v>
      </c>
      <c r="DU17" s="327">
        <v>24973.98</v>
      </c>
      <c r="DV17" s="327">
        <v>2670.85</v>
      </c>
      <c r="DW17" s="327">
        <v>10880.15</v>
      </c>
      <c r="DX17" s="327">
        <v>91060.800000000003</v>
      </c>
      <c r="DY17" s="327">
        <v>25685.95</v>
      </c>
      <c r="DZ17" s="327">
        <v>39078.400000000001</v>
      </c>
      <c r="EA17" s="327">
        <v>249545.62</v>
      </c>
      <c r="EB17" s="327">
        <v>60160.3</v>
      </c>
      <c r="EC17" s="327">
        <v>27557.200000000001</v>
      </c>
      <c r="ED17" s="327">
        <v>24785.5</v>
      </c>
      <c r="EE17" s="327">
        <v>14000.11</v>
      </c>
      <c r="EF17" s="327">
        <v>0</v>
      </c>
      <c r="EG17" s="327">
        <v>209005.76</v>
      </c>
      <c r="EH17" s="327">
        <v>231.82</v>
      </c>
      <c r="EI17" s="327">
        <v>64075.53</v>
      </c>
      <c r="EJ17" s="327">
        <v>249297.75</v>
      </c>
      <c r="EK17" s="327">
        <v>27873.65</v>
      </c>
      <c r="EL17" s="327">
        <v>4061.1</v>
      </c>
      <c r="EM17" s="327">
        <v>34029.32</v>
      </c>
      <c r="EN17" s="327">
        <v>52048.04</v>
      </c>
      <c r="EO17" s="327">
        <v>55668.25</v>
      </c>
      <c r="EP17" s="327">
        <v>19387.599999999999</v>
      </c>
      <c r="EQ17" s="327">
        <v>270505.11</v>
      </c>
      <c r="ER17" s="327">
        <v>24058.05</v>
      </c>
      <c r="ES17" s="327">
        <v>3690.55</v>
      </c>
      <c r="ET17" s="327">
        <v>59212.25</v>
      </c>
      <c r="EU17" s="327">
        <v>14700.32</v>
      </c>
      <c r="EV17" s="327">
        <v>3925.8</v>
      </c>
      <c r="EW17" s="327">
        <v>29710.59</v>
      </c>
      <c r="EX17" s="327">
        <v>34868.449999999997</v>
      </c>
      <c r="EY17" s="327">
        <v>515162.65</v>
      </c>
      <c r="EZ17" s="327">
        <v>15561957.49</v>
      </c>
      <c r="FA17" s="327">
        <v>10326.299999999999</v>
      </c>
      <c r="FB17" s="327">
        <v>10208.4</v>
      </c>
      <c r="FC17" s="327">
        <v>535638.72</v>
      </c>
      <c r="FD17" s="327">
        <v>30989.360000000001</v>
      </c>
      <c r="FE17" s="327">
        <v>622970</v>
      </c>
      <c r="FF17" s="327">
        <v>7565.8</v>
      </c>
      <c r="FG17" s="327">
        <v>6189.35</v>
      </c>
      <c r="FH17" s="327">
        <v>362222.27</v>
      </c>
      <c r="FI17" s="327">
        <v>3946.63</v>
      </c>
      <c r="FJ17" s="327">
        <v>35794.9</v>
      </c>
      <c r="FK17" s="327">
        <v>0</v>
      </c>
      <c r="FL17" s="327">
        <v>0</v>
      </c>
      <c r="FM17" s="327">
        <v>135073.65</v>
      </c>
      <c r="FN17" s="327">
        <v>9858.65</v>
      </c>
      <c r="FO17" s="327">
        <v>43240.03</v>
      </c>
      <c r="FP17" s="327">
        <v>0</v>
      </c>
      <c r="FQ17" s="327">
        <v>9051.7000000000007</v>
      </c>
      <c r="FR17" s="327">
        <v>679700.88</v>
      </c>
      <c r="FS17" s="327">
        <v>6681.51</v>
      </c>
      <c r="FT17" s="327">
        <v>0</v>
      </c>
      <c r="FU17" s="327">
        <v>2009.08</v>
      </c>
      <c r="FV17" s="327">
        <v>1270.7</v>
      </c>
      <c r="FW17" s="327">
        <v>3685.45</v>
      </c>
      <c r="FX17" s="327">
        <v>0</v>
      </c>
      <c r="FY17" s="327">
        <v>51658.02</v>
      </c>
      <c r="FZ17" s="327">
        <v>5676.5</v>
      </c>
      <c r="GA17" s="327">
        <v>6463.65</v>
      </c>
      <c r="GB17" s="327">
        <v>2758.87</v>
      </c>
      <c r="GC17" s="327">
        <v>649.45000000000005</v>
      </c>
      <c r="GD17" s="327">
        <v>6523.15</v>
      </c>
      <c r="GE17" s="327">
        <v>28082.82</v>
      </c>
      <c r="GF17" s="327">
        <v>11981.8</v>
      </c>
      <c r="GG17" s="327">
        <v>51862.22</v>
      </c>
      <c r="GH17" s="327">
        <v>83.4</v>
      </c>
      <c r="GI17" s="327">
        <v>4791.25</v>
      </c>
      <c r="GJ17" s="327">
        <v>16642.57</v>
      </c>
      <c r="GK17" s="327">
        <v>1297053.5</v>
      </c>
      <c r="GL17" s="327">
        <v>86157.19</v>
      </c>
      <c r="GM17" s="327">
        <v>1426572.26</v>
      </c>
      <c r="GN17" s="327">
        <v>17423.509999999998</v>
      </c>
      <c r="GO17" s="327">
        <v>132865.29999999999</v>
      </c>
      <c r="GP17" s="327">
        <v>11153</v>
      </c>
      <c r="GQ17" s="327">
        <v>0</v>
      </c>
      <c r="GR17" s="327">
        <v>16135.84</v>
      </c>
      <c r="GS17" s="327">
        <v>2371205.4700000002</v>
      </c>
      <c r="GT17" s="327">
        <v>0</v>
      </c>
      <c r="GU17" s="327">
        <v>557539.86</v>
      </c>
      <c r="GV17" s="327">
        <v>6858.8</v>
      </c>
      <c r="GW17" s="327">
        <v>851.22</v>
      </c>
      <c r="GX17" s="327">
        <v>332974.51</v>
      </c>
      <c r="GY17" s="327">
        <v>4373.55</v>
      </c>
      <c r="GZ17" s="327">
        <v>69221.210000000006</v>
      </c>
      <c r="HA17" s="327">
        <v>70832.62</v>
      </c>
      <c r="HB17" s="327">
        <v>2286.85</v>
      </c>
      <c r="HC17" s="327">
        <v>94457.45</v>
      </c>
      <c r="HD17" s="327">
        <v>0</v>
      </c>
      <c r="HE17" s="327">
        <v>12317.1</v>
      </c>
      <c r="HF17" s="327">
        <v>21527.05</v>
      </c>
      <c r="HG17" s="327">
        <v>29577.65</v>
      </c>
      <c r="HH17" s="327">
        <v>555935.99</v>
      </c>
      <c r="HI17" s="327">
        <v>46122.33</v>
      </c>
      <c r="HJ17" s="327">
        <v>51664.800000000003</v>
      </c>
      <c r="HK17" s="327">
        <v>2139</v>
      </c>
      <c r="HL17" s="327">
        <v>28865.18</v>
      </c>
      <c r="HM17" s="327">
        <v>23017.85</v>
      </c>
      <c r="HN17" s="327">
        <v>640</v>
      </c>
      <c r="HO17" s="327">
        <v>9535.75</v>
      </c>
      <c r="HP17" s="327">
        <v>177322.07</v>
      </c>
      <c r="HQ17" s="327">
        <v>0</v>
      </c>
      <c r="HR17" s="327">
        <v>500609.14</v>
      </c>
      <c r="HS17" s="327">
        <v>3592.5</v>
      </c>
      <c r="HT17" s="327">
        <v>445657.65</v>
      </c>
      <c r="HU17" s="327">
        <v>36719.25</v>
      </c>
      <c r="HV17" s="327">
        <v>75972.38</v>
      </c>
      <c r="HW17" s="327">
        <v>633098.05000000005</v>
      </c>
      <c r="HX17" s="327">
        <v>15417.05</v>
      </c>
      <c r="HY17" s="327">
        <v>942568.81</v>
      </c>
      <c r="HZ17" s="327">
        <v>4402.1499999999996</v>
      </c>
      <c r="IA17" s="327">
        <v>8722.9500000000007</v>
      </c>
      <c r="IB17" s="327">
        <v>32998.42</v>
      </c>
      <c r="IC17" s="327">
        <v>104358.93</v>
      </c>
      <c r="ID17" s="327">
        <v>182743.96</v>
      </c>
      <c r="IE17" s="327">
        <v>211054.1</v>
      </c>
      <c r="IF17" s="327">
        <v>31826.65</v>
      </c>
      <c r="IG17" s="327">
        <v>6298.47</v>
      </c>
      <c r="IH17" s="327">
        <v>45943.45</v>
      </c>
      <c r="II17" s="327">
        <v>4896.95</v>
      </c>
      <c r="IJ17" s="327">
        <v>65585.649999999994</v>
      </c>
      <c r="IK17" s="327">
        <v>9474.7800000000007</v>
      </c>
      <c r="IL17" s="327">
        <v>0</v>
      </c>
      <c r="IM17" s="327">
        <v>17941.05</v>
      </c>
      <c r="IN17" s="327">
        <v>118747.23</v>
      </c>
      <c r="IO17" s="327">
        <v>30884.85</v>
      </c>
      <c r="IP17" s="327">
        <v>2068.4499999999998</v>
      </c>
      <c r="IQ17" s="327">
        <v>0</v>
      </c>
      <c r="IR17" s="327">
        <v>283836.34000000003</v>
      </c>
      <c r="IS17" s="327">
        <v>179181.83</v>
      </c>
      <c r="IT17" s="327">
        <v>487874.8</v>
      </c>
      <c r="IU17" s="327">
        <v>5896.65</v>
      </c>
      <c r="IV17" s="327">
        <v>39999.949999999997</v>
      </c>
      <c r="IW17" s="327">
        <v>0</v>
      </c>
      <c r="IX17" s="327">
        <v>1169.5</v>
      </c>
      <c r="IY17" s="327">
        <v>26617.55</v>
      </c>
      <c r="IZ17" s="327">
        <v>1690.65</v>
      </c>
      <c r="JA17" s="327">
        <v>15851.25</v>
      </c>
      <c r="JB17" s="327">
        <v>3286.15</v>
      </c>
      <c r="JC17" s="327">
        <v>8366.5</v>
      </c>
      <c r="JD17" s="327">
        <v>0</v>
      </c>
      <c r="JE17" s="327">
        <v>445.35</v>
      </c>
      <c r="JF17" s="327">
        <v>10219.4</v>
      </c>
      <c r="JG17" s="327">
        <v>2861.35</v>
      </c>
      <c r="JH17" s="327">
        <v>0</v>
      </c>
      <c r="JI17" s="327">
        <v>84553.01</v>
      </c>
      <c r="JJ17" s="327">
        <v>8438.2999999999993</v>
      </c>
      <c r="JK17" s="327">
        <v>9655.35</v>
      </c>
      <c r="JL17" s="327">
        <v>0</v>
      </c>
      <c r="JM17" s="327">
        <v>0</v>
      </c>
      <c r="JN17" s="327">
        <v>1009.95</v>
      </c>
      <c r="JO17" s="327">
        <v>72874.350000000006</v>
      </c>
      <c r="JP17" s="327">
        <v>0</v>
      </c>
      <c r="JQ17" s="327">
        <v>3800.35</v>
      </c>
      <c r="JR17" s="327">
        <v>5916.9</v>
      </c>
      <c r="JS17" s="327">
        <v>75882.460000000006</v>
      </c>
      <c r="JT17" s="327">
        <v>20082.400000000001</v>
      </c>
      <c r="JU17" s="327">
        <v>6152.6</v>
      </c>
      <c r="JV17" s="327">
        <v>1487358.56</v>
      </c>
      <c r="JW17" s="327">
        <v>25127.32</v>
      </c>
      <c r="JX17" s="327">
        <v>59890.400000000001</v>
      </c>
      <c r="JY17" s="327">
        <v>0</v>
      </c>
      <c r="JZ17" s="327">
        <v>3617.5</v>
      </c>
      <c r="KA17" s="327">
        <v>9646.9</v>
      </c>
      <c r="KB17" s="327">
        <v>27421.46</v>
      </c>
      <c r="KC17" s="327">
        <v>5135.7299999999996</v>
      </c>
      <c r="KD17" s="327">
        <v>9075.9</v>
      </c>
      <c r="KE17" s="327">
        <v>196389.19</v>
      </c>
      <c r="KF17" s="327">
        <v>2977.1</v>
      </c>
      <c r="KG17" s="327">
        <v>10126.950000000001</v>
      </c>
      <c r="KH17" s="327">
        <v>3186.65</v>
      </c>
      <c r="KI17" s="327">
        <v>43585.1</v>
      </c>
      <c r="KJ17" s="327">
        <v>19554.400000000001</v>
      </c>
      <c r="KK17" s="327">
        <v>0</v>
      </c>
      <c r="KL17" s="327">
        <v>1119.5</v>
      </c>
      <c r="KM17" s="327">
        <v>6188.85</v>
      </c>
      <c r="KN17" s="327">
        <v>13160.99</v>
      </c>
      <c r="KO17" s="327">
        <v>461748.12</v>
      </c>
      <c r="KP17" s="327">
        <v>33912.25</v>
      </c>
      <c r="KQ17" s="327">
        <v>1962631.36</v>
      </c>
      <c r="KR17" s="327">
        <v>107654.88</v>
      </c>
      <c r="KS17" s="326">
        <v>206697.4</v>
      </c>
      <c r="KU17" s="312">
        <v>31</v>
      </c>
      <c r="KV17" s="312">
        <v>313</v>
      </c>
    </row>
    <row r="18" spans="1:308" x14ac:dyDescent="0.25">
      <c r="A18" s="325">
        <v>2020</v>
      </c>
      <c r="B18" s="324" t="s">
        <v>891</v>
      </c>
      <c r="C18" s="324" t="s">
        <v>911</v>
      </c>
      <c r="D18" s="324" t="s">
        <v>916</v>
      </c>
      <c r="E18" s="324" t="s">
        <v>846</v>
      </c>
      <c r="F18" s="323">
        <v>338029.1</v>
      </c>
      <c r="G18" s="323">
        <v>124755.25</v>
      </c>
      <c r="H18" s="323">
        <v>3132320.66</v>
      </c>
      <c r="I18" s="323">
        <v>284699.12</v>
      </c>
      <c r="J18" s="323">
        <v>27085.14</v>
      </c>
      <c r="K18" s="323">
        <v>158253.29999999999</v>
      </c>
      <c r="L18" s="323">
        <v>961963.23</v>
      </c>
      <c r="M18" s="323">
        <v>545500.87</v>
      </c>
      <c r="N18" s="323">
        <v>1604256.25</v>
      </c>
      <c r="O18" s="323">
        <v>971275.5</v>
      </c>
      <c r="P18" s="323">
        <v>572296.46</v>
      </c>
      <c r="Q18" s="323">
        <v>431182.85</v>
      </c>
      <c r="R18" s="323">
        <v>387034.55</v>
      </c>
      <c r="S18" s="323">
        <v>904171.66</v>
      </c>
      <c r="T18" s="323">
        <v>329440.57</v>
      </c>
      <c r="U18" s="323">
        <v>619776.1</v>
      </c>
      <c r="V18" s="323">
        <v>793146.9</v>
      </c>
      <c r="W18" s="323">
        <v>67648.83</v>
      </c>
      <c r="X18" s="323">
        <v>303702.2</v>
      </c>
      <c r="Y18" s="323">
        <v>50426.48</v>
      </c>
      <c r="Z18" s="323">
        <v>185383.26</v>
      </c>
      <c r="AA18" s="323">
        <v>2384784.75</v>
      </c>
      <c r="AB18" s="323">
        <v>832590.55</v>
      </c>
      <c r="AC18" s="323">
        <v>169585.05</v>
      </c>
      <c r="AD18" s="323">
        <v>3976134.45</v>
      </c>
      <c r="AE18" s="323">
        <v>47255.25</v>
      </c>
      <c r="AF18" s="323">
        <v>79254</v>
      </c>
      <c r="AG18" s="323">
        <v>182435.26</v>
      </c>
      <c r="AH18" s="323">
        <v>121902.72</v>
      </c>
      <c r="AI18" s="323">
        <v>173937.6</v>
      </c>
      <c r="AJ18" s="323">
        <v>202820.9</v>
      </c>
      <c r="AK18" s="323">
        <v>77710.3</v>
      </c>
      <c r="AL18" s="323">
        <v>2390700.94</v>
      </c>
      <c r="AM18" s="323">
        <v>64967.97</v>
      </c>
      <c r="AN18" s="323">
        <v>173461.12</v>
      </c>
      <c r="AO18" s="323">
        <v>111981.97</v>
      </c>
      <c r="AP18" s="323">
        <v>186513.33</v>
      </c>
      <c r="AQ18" s="323">
        <v>125744.6</v>
      </c>
      <c r="AR18" s="323">
        <v>247563.43</v>
      </c>
      <c r="AS18" s="323">
        <v>271903.15999999997</v>
      </c>
      <c r="AT18" s="323">
        <v>141568.32000000001</v>
      </c>
      <c r="AU18" s="323">
        <v>450692.54</v>
      </c>
      <c r="AV18" s="323">
        <v>94663.01</v>
      </c>
      <c r="AW18" s="323">
        <v>1311120.94</v>
      </c>
      <c r="AX18" s="323">
        <v>76935.899999999994</v>
      </c>
      <c r="AY18" s="323">
        <v>239010.13</v>
      </c>
      <c r="AZ18" s="323">
        <v>369667.28</v>
      </c>
      <c r="BA18" s="323">
        <v>42786.5</v>
      </c>
      <c r="BB18" s="323">
        <v>526617.74</v>
      </c>
      <c r="BC18" s="323">
        <v>1008799.9</v>
      </c>
      <c r="BD18" s="323">
        <v>1890917</v>
      </c>
      <c r="BE18" s="323">
        <v>311582.51</v>
      </c>
      <c r="BF18" s="323">
        <v>98340.46</v>
      </c>
      <c r="BG18" s="323">
        <v>45822.8</v>
      </c>
      <c r="BH18" s="323">
        <v>263515.42</v>
      </c>
      <c r="BI18" s="323">
        <v>710514.8</v>
      </c>
      <c r="BJ18" s="323">
        <v>45629.1</v>
      </c>
      <c r="BK18" s="323">
        <v>1426196.53</v>
      </c>
      <c r="BL18" s="323">
        <v>19234.150000000001</v>
      </c>
      <c r="BM18" s="323">
        <v>126969.60000000001</v>
      </c>
      <c r="BN18" s="323">
        <v>501170.22</v>
      </c>
      <c r="BO18" s="323">
        <v>411608.3</v>
      </c>
      <c r="BP18" s="323">
        <v>55379.19</v>
      </c>
      <c r="BQ18" s="323">
        <v>91371.8</v>
      </c>
      <c r="BR18" s="323">
        <v>497047.18</v>
      </c>
      <c r="BS18" s="323">
        <v>947550.55</v>
      </c>
      <c r="BT18" s="323">
        <v>63694.15</v>
      </c>
      <c r="BU18" s="323">
        <v>48836.45</v>
      </c>
      <c r="BV18" s="323">
        <v>387083.51</v>
      </c>
      <c r="BW18" s="323">
        <v>533312.73</v>
      </c>
      <c r="BX18" s="323">
        <v>92994.85</v>
      </c>
      <c r="BY18" s="323">
        <v>382391.54</v>
      </c>
      <c r="BZ18" s="323">
        <v>172933.75</v>
      </c>
      <c r="CA18" s="323">
        <v>239431.85</v>
      </c>
      <c r="CB18" s="323">
        <v>86092.800000000003</v>
      </c>
      <c r="CC18" s="323">
        <v>733772.13</v>
      </c>
      <c r="CD18" s="323">
        <v>594496.21</v>
      </c>
      <c r="CE18" s="323">
        <v>837289.75</v>
      </c>
      <c r="CF18" s="323">
        <v>1356736.6</v>
      </c>
      <c r="CG18" s="323">
        <v>449652.35</v>
      </c>
      <c r="CH18" s="323">
        <v>124556.5</v>
      </c>
      <c r="CI18" s="323">
        <v>2457283.96</v>
      </c>
      <c r="CJ18" s="323">
        <v>434671.35</v>
      </c>
      <c r="CK18" s="323">
        <v>811983.29</v>
      </c>
      <c r="CL18" s="323">
        <v>272137.25</v>
      </c>
      <c r="CM18" s="323">
        <v>71324.55</v>
      </c>
      <c r="CN18" s="323">
        <v>990112.8</v>
      </c>
      <c r="CO18" s="323">
        <v>614772.4</v>
      </c>
      <c r="CP18" s="323">
        <v>84338.45</v>
      </c>
      <c r="CQ18" s="323">
        <v>689124.62</v>
      </c>
      <c r="CR18" s="323">
        <v>51477.72</v>
      </c>
      <c r="CS18" s="323">
        <v>229459.7</v>
      </c>
      <c r="CT18" s="323">
        <v>118438.25</v>
      </c>
      <c r="CU18" s="323">
        <v>34994.74</v>
      </c>
      <c r="CV18" s="323">
        <v>118377.7</v>
      </c>
      <c r="CW18" s="323">
        <v>47264.05</v>
      </c>
      <c r="CX18" s="323">
        <v>211143.14</v>
      </c>
      <c r="CY18" s="323">
        <v>156136.4</v>
      </c>
      <c r="CZ18" s="323">
        <v>1142518.71</v>
      </c>
      <c r="DA18" s="323">
        <v>448771.88</v>
      </c>
      <c r="DB18" s="323">
        <v>696573.63</v>
      </c>
      <c r="DC18" s="323">
        <v>452390.45</v>
      </c>
      <c r="DD18" s="323">
        <v>2810777.3</v>
      </c>
      <c r="DE18" s="323">
        <v>1108218.57</v>
      </c>
      <c r="DF18" s="323">
        <v>118039.95</v>
      </c>
      <c r="DG18" s="323">
        <v>156682.18</v>
      </c>
      <c r="DH18" s="323">
        <v>332472.48</v>
      </c>
      <c r="DI18" s="323">
        <v>452929.04</v>
      </c>
      <c r="DJ18" s="323">
        <v>795687.6</v>
      </c>
      <c r="DK18" s="323">
        <v>313221.32</v>
      </c>
      <c r="DL18" s="323">
        <v>225873.57</v>
      </c>
      <c r="DM18" s="323">
        <v>260721.71</v>
      </c>
      <c r="DN18" s="323">
        <v>84688.27</v>
      </c>
      <c r="DO18" s="323">
        <v>426259.96</v>
      </c>
      <c r="DP18" s="323">
        <v>102936.15</v>
      </c>
      <c r="DQ18" s="323">
        <v>88200.19</v>
      </c>
      <c r="DR18" s="323">
        <v>564543.55000000005</v>
      </c>
      <c r="DS18" s="323">
        <v>1535309.17</v>
      </c>
      <c r="DT18" s="323">
        <v>363493.68</v>
      </c>
      <c r="DU18" s="323">
        <v>616421.15</v>
      </c>
      <c r="DV18" s="323">
        <v>175957.43</v>
      </c>
      <c r="DW18" s="323">
        <v>317371.2</v>
      </c>
      <c r="DX18" s="323">
        <v>879813.65</v>
      </c>
      <c r="DY18" s="323">
        <v>419818.41</v>
      </c>
      <c r="DZ18" s="323">
        <v>437544.14</v>
      </c>
      <c r="EA18" s="323">
        <v>2271292.5499999998</v>
      </c>
      <c r="EB18" s="323">
        <v>354031.28</v>
      </c>
      <c r="EC18" s="323">
        <v>331487.02</v>
      </c>
      <c r="ED18" s="323">
        <v>107978.4</v>
      </c>
      <c r="EE18" s="323">
        <v>150606.97</v>
      </c>
      <c r="EF18" s="323">
        <v>92693.06</v>
      </c>
      <c r="EG18" s="323">
        <v>929596.64</v>
      </c>
      <c r="EH18" s="323">
        <v>115652.39</v>
      </c>
      <c r="EI18" s="323">
        <v>767875.3</v>
      </c>
      <c r="EJ18" s="323">
        <v>3063180.3</v>
      </c>
      <c r="EK18" s="323">
        <v>55394.16</v>
      </c>
      <c r="EL18" s="323">
        <v>103210.93</v>
      </c>
      <c r="EM18" s="323">
        <v>416140.64</v>
      </c>
      <c r="EN18" s="323">
        <v>1228780.48</v>
      </c>
      <c r="EO18" s="323">
        <v>947124.63</v>
      </c>
      <c r="EP18" s="323">
        <v>272641.05</v>
      </c>
      <c r="EQ18" s="323">
        <v>229504.58</v>
      </c>
      <c r="ER18" s="323">
        <v>775927.18</v>
      </c>
      <c r="ES18" s="323">
        <v>219939.55</v>
      </c>
      <c r="ET18" s="323">
        <v>305307.75</v>
      </c>
      <c r="EU18" s="323">
        <v>370202.55</v>
      </c>
      <c r="EV18" s="323">
        <v>140618.37</v>
      </c>
      <c r="EW18" s="323">
        <v>277545.93</v>
      </c>
      <c r="EX18" s="323">
        <v>707186.2</v>
      </c>
      <c r="EY18" s="323">
        <v>2016151.05</v>
      </c>
      <c r="EZ18" s="323">
        <v>21797255.219999999</v>
      </c>
      <c r="FA18" s="323">
        <v>157821.22</v>
      </c>
      <c r="FB18" s="323">
        <v>1074287.43</v>
      </c>
      <c r="FC18" s="323">
        <v>2641418.79</v>
      </c>
      <c r="FD18" s="323">
        <v>726779.92</v>
      </c>
      <c r="FE18" s="323">
        <v>2922677.15</v>
      </c>
      <c r="FF18" s="323">
        <v>464442.52</v>
      </c>
      <c r="FG18" s="323">
        <v>80877.55</v>
      </c>
      <c r="FH18" s="323">
        <v>1520994.53</v>
      </c>
      <c r="FI18" s="323">
        <v>695131.4</v>
      </c>
      <c r="FJ18" s="323">
        <v>513546.6</v>
      </c>
      <c r="FK18" s="323">
        <v>282232.69</v>
      </c>
      <c r="FL18" s="323">
        <v>0</v>
      </c>
      <c r="FM18" s="323">
        <v>671419.05</v>
      </c>
      <c r="FN18" s="323">
        <v>149934.45000000001</v>
      </c>
      <c r="FO18" s="323">
        <v>245191.75</v>
      </c>
      <c r="FP18" s="323">
        <v>175039.88</v>
      </c>
      <c r="FQ18" s="323">
        <v>117496.03</v>
      </c>
      <c r="FR18" s="323">
        <v>2873587.22</v>
      </c>
      <c r="FS18" s="323">
        <v>36098.17</v>
      </c>
      <c r="FT18" s="323">
        <v>636706.05000000005</v>
      </c>
      <c r="FU18" s="323">
        <v>600556.9</v>
      </c>
      <c r="FV18" s="323">
        <v>41426.949999999997</v>
      </c>
      <c r="FW18" s="323">
        <v>4779.95</v>
      </c>
      <c r="FX18" s="323">
        <v>216542.81</v>
      </c>
      <c r="FY18" s="323">
        <v>471853.29</v>
      </c>
      <c r="FZ18" s="323">
        <v>48790.1</v>
      </c>
      <c r="GA18" s="323">
        <v>212314.74</v>
      </c>
      <c r="GB18" s="323">
        <v>194850.2</v>
      </c>
      <c r="GC18" s="323">
        <v>167754.85999999999</v>
      </c>
      <c r="GD18" s="323">
        <v>119906.2</v>
      </c>
      <c r="GE18" s="323">
        <v>422334.53</v>
      </c>
      <c r="GF18" s="323">
        <v>201458.7</v>
      </c>
      <c r="GG18" s="323">
        <v>991789.85</v>
      </c>
      <c r="GH18" s="323">
        <v>123446.15</v>
      </c>
      <c r="GI18" s="323">
        <v>711022.17</v>
      </c>
      <c r="GJ18" s="323">
        <v>171012.99</v>
      </c>
      <c r="GK18" s="323">
        <v>5524290.9500000002</v>
      </c>
      <c r="GL18" s="323">
        <v>718155.92</v>
      </c>
      <c r="GM18" s="323">
        <v>2416668.7999999998</v>
      </c>
      <c r="GN18" s="323">
        <v>315248.65999999997</v>
      </c>
      <c r="GO18" s="323">
        <v>1188180.78</v>
      </c>
      <c r="GP18" s="323">
        <v>67333.7</v>
      </c>
      <c r="GQ18" s="323">
        <v>28683.05</v>
      </c>
      <c r="GR18" s="323">
        <v>413215.5</v>
      </c>
      <c r="GS18" s="323">
        <v>5271825.34</v>
      </c>
      <c r="GT18" s="323">
        <v>81114.649999999994</v>
      </c>
      <c r="GU18" s="323">
        <v>4056859.54</v>
      </c>
      <c r="GV18" s="323">
        <v>205689.92</v>
      </c>
      <c r="GW18" s="323">
        <v>122179.34</v>
      </c>
      <c r="GX18" s="323">
        <v>1906680.24</v>
      </c>
      <c r="GY18" s="323">
        <v>137209.73000000001</v>
      </c>
      <c r="GZ18" s="323">
        <v>553815.32999999996</v>
      </c>
      <c r="HA18" s="323">
        <v>713159.87</v>
      </c>
      <c r="HB18" s="323">
        <v>74894.37</v>
      </c>
      <c r="HC18" s="323">
        <v>1987827.11</v>
      </c>
      <c r="HD18" s="323">
        <v>106200.2</v>
      </c>
      <c r="HE18" s="323">
        <v>306352.84999999998</v>
      </c>
      <c r="HF18" s="323">
        <v>587764.96</v>
      </c>
      <c r="HG18" s="323">
        <v>467035.3</v>
      </c>
      <c r="HH18" s="323">
        <v>2711089.15</v>
      </c>
      <c r="HI18" s="323">
        <v>1010537.86</v>
      </c>
      <c r="HJ18" s="323">
        <v>240894.65</v>
      </c>
      <c r="HK18" s="323">
        <v>70928.75</v>
      </c>
      <c r="HL18" s="323">
        <v>238898.72</v>
      </c>
      <c r="HM18" s="323">
        <v>102730.67</v>
      </c>
      <c r="HN18" s="323">
        <v>99575.55</v>
      </c>
      <c r="HO18" s="323">
        <v>137622.39999999999</v>
      </c>
      <c r="HP18" s="323">
        <v>771257.68</v>
      </c>
      <c r="HQ18" s="323">
        <v>257557.25</v>
      </c>
      <c r="HR18" s="323">
        <v>1619170.4</v>
      </c>
      <c r="HS18" s="323">
        <v>17121.8</v>
      </c>
      <c r="HT18" s="323">
        <v>1140683.6000000001</v>
      </c>
      <c r="HU18" s="323">
        <v>511083.95</v>
      </c>
      <c r="HV18" s="323">
        <v>758378.65</v>
      </c>
      <c r="HW18" s="323">
        <v>5769530.1500000004</v>
      </c>
      <c r="HX18" s="323">
        <v>220214.55</v>
      </c>
      <c r="HY18" s="323">
        <v>2692521.34</v>
      </c>
      <c r="HZ18" s="323">
        <v>236883.95</v>
      </c>
      <c r="IA18" s="323">
        <v>198380.45</v>
      </c>
      <c r="IB18" s="323">
        <v>272780</v>
      </c>
      <c r="IC18" s="323">
        <v>1353669.04</v>
      </c>
      <c r="ID18" s="323">
        <v>282557.98</v>
      </c>
      <c r="IE18" s="323">
        <v>456658.75</v>
      </c>
      <c r="IF18" s="323">
        <v>240762</v>
      </c>
      <c r="IG18" s="323">
        <v>123720.96000000001</v>
      </c>
      <c r="IH18" s="323">
        <v>0</v>
      </c>
      <c r="II18" s="323">
        <v>593082.96</v>
      </c>
      <c r="IJ18" s="323">
        <v>1110837.1200000001</v>
      </c>
      <c r="IK18" s="323">
        <v>36684.58</v>
      </c>
      <c r="IL18" s="323">
        <v>114582.1</v>
      </c>
      <c r="IM18" s="323">
        <v>286105.5</v>
      </c>
      <c r="IN18" s="323">
        <v>987967.99</v>
      </c>
      <c r="IO18" s="323">
        <v>599990.5</v>
      </c>
      <c r="IP18" s="323">
        <v>175558.15</v>
      </c>
      <c r="IQ18" s="323">
        <v>88756.77</v>
      </c>
      <c r="IR18" s="323">
        <v>1489872.16</v>
      </c>
      <c r="IS18" s="323">
        <v>734938.4</v>
      </c>
      <c r="IT18" s="323">
        <v>2274734.96</v>
      </c>
      <c r="IU18" s="323">
        <v>91654.55</v>
      </c>
      <c r="IV18" s="323">
        <v>958014.03</v>
      </c>
      <c r="IW18" s="323">
        <v>415475.19</v>
      </c>
      <c r="IX18" s="323">
        <v>134198.75</v>
      </c>
      <c r="IY18" s="323">
        <v>408877.7</v>
      </c>
      <c r="IZ18" s="323">
        <v>62574.239999999998</v>
      </c>
      <c r="JA18" s="323">
        <v>188132.13</v>
      </c>
      <c r="JB18" s="323">
        <v>81589.039999999994</v>
      </c>
      <c r="JC18" s="323">
        <v>417487.65</v>
      </c>
      <c r="JD18" s="323">
        <v>39418.75</v>
      </c>
      <c r="JE18" s="323">
        <v>115071.36</v>
      </c>
      <c r="JF18" s="323">
        <v>322190.31</v>
      </c>
      <c r="JG18" s="323">
        <v>41062.699999999997</v>
      </c>
      <c r="JH18" s="323">
        <v>360073.76</v>
      </c>
      <c r="JI18" s="323">
        <v>358925.64</v>
      </c>
      <c r="JJ18" s="323">
        <v>466530.52</v>
      </c>
      <c r="JK18" s="323">
        <v>63860.15</v>
      </c>
      <c r="JL18" s="323">
        <v>108405.8</v>
      </c>
      <c r="JM18" s="323">
        <v>13926.03</v>
      </c>
      <c r="JN18" s="323">
        <v>54040.5</v>
      </c>
      <c r="JO18" s="323">
        <v>830980.3</v>
      </c>
      <c r="JP18" s="323">
        <v>186768.63</v>
      </c>
      <c r="JQ18" s="323">
        <v>162030.75</v>
      </c>
      <c r="JR18" s="323">
        <v>119643.35</v>
      </c>
      <c r="JS18" s="323">
        <v>863032.61</v>
      </c>
      <c r="JT18" s="323">
        <v>572648.23</v>
      </c>
      <c r="JU18" s="323">
        <v>163415.67000000001</v>
      </c>
      <c r="JV18" s="323">
        <v>5827381.2199999997</v>
      </c>
      <c r="JW18" s="323">
        <v>203512.76</v>
      </c>
      <c r="JX18" s="323">
        <v>308419.14</v>
      </c>
      <c r="JY18" s="323">
        <v>39295</v>
      </c>
      <c r="JZ18" s="323">
        <v>51254.1</v>
      </c>
      <c r="KA18" s="323">
        <v>253376.75</v>
      </c>
      <c r="KB18" s="323">
        <v>205063.43</v>
      </c>
      <c r="KC18" s="323">
        <v>293790.40000000002</v>
      </c>
      <c r="KD18" s="323">
        <v>77964.149999999994</v>
      </c>
      <c r="KE18" s="323">
        <v>1624245.38</v>
      </c>
      <c r="KF18" s="323">
        <v>42471.85</v>
      </c>
      <c r="KG18" s="323">
        <v>376871.9</v>
      </c>
      <c r="KH18" s="323">
        <v>161377.1</v>
      </c>
      <c r="KI18" s="323">
        <v>282421.62</v>
      </c>
      <c r="KJ18" s="323">
        <v>235263.29</v>
      </c>
      <c r="KK18" s="323">
        <v>64098.400000000001</v>
      </c>
      <c r="KL18" s="323">
        <v>139642.64000000001</v>
      </c>
      <c r="KM18" s="323">
        <v>312843.3</v>
      </c>
      <c r="KN18" s="323">
        <v>199619.55</v>
      </c>
      <c r="KO18" s="323">
        <v>1196014.1599999999</v>
      </c>
      <c r="KP18" s="323">
        <v>545085.26</v>
      </c>
      <c r="KQ18" s="323">
        <v>6578613.8099999996</v>
      </c>
      <c r="KR18" s="323">
        <v>1729483.71</v>
      </c>
      <c r="KS18" s="322">
        <v>609360.81000000006</v>
      </c>
      <c r="KU18" s="312">
        <v>31</v>
      </c>
      <c r="KV18" s="312">
        <v>314</v>
      </c>
    </row>
    <row r="19" spans="1:308" x14ac:dyDescent="0.25">
      <c r="A19" s="329">
        <v>2020</v>
      </c>
      <c r="B19" s="328" t="s">
        <v>891</v>
      </c>
      <c r="C19" s="328" t="s">
        <v>911</v>
      </c>
      <c r="D19" s="328" t="s">
        <v>915</v>
      </c>
      <c r="E19" s="328" t="s">
        <v>846</v>
      </c>
      <c r="F19" s="327">
        <v>125621.25</v>
      </c>
      <c r="G19" s="327">
        <v>465</v>
      </c>
      <c r="H19" s="327">
        <v>356178.86</v>
      </c>
      <c r="I19" s="327">
        <v>28596.61</v>
      </c>
      <c r="J19" s="327">
        <v>3530.05</v>
      </c>
      <c r="K19" s="327">
        <v>10839.05</v>
      </c>
      <c r="L19" s="327">
        <v>91165.46</v>
      </c>
      <c r="M19" s="327">
        <v>53583.14</v>
      </c>
      <c r="N19" s="327">
        <v>230915.91</v>
      </c>
      <c r="O19" s="327">
        <v>368713.39</v>
      </c>
      <c r="P19" s="327">
        <v>161766.44</v>
      </c>
      <c r="Q19" s="327">
        <v>17208.650000000001</v>
      </c>
      <c r="R19" s="327">
        <v>235940.05</v>
      </c>
      <c r="S19" s="327">
        <v>32710.85</v>
      </c>
      <c r="T19" s="327">
        <v>9520.75</v>
      </c>
      <c r="U19" s="327">
        <v>196053.69</v>
      </c>
      <c r="V19" s="327">
        <v>78641.039999999994</v>
      </c>
      <c r="W19" s="327">
        <v>28388.95</v>
      </c>
      <c r="X19" s="327">
        <v>75319.17</v>
      </c>
      <c r="Y19" s="327">
        <v>16945.55</v>
      </c>
      <c r="Z19" s="327">
        <v>300.5</v>
      </c>
      <c r="AA19" s="327">
        <v>266440.92</v>
      </c>
      <c r="AB19" s="327">
        <v>153486.94</v>
      </c>
      <c r="AC19" s="327">
        <v>110217.2</v>
      </c>
      <c r="AD19" s="327">
        <v>674741.25</v>
      </c>
      <c r="AE19" s="327">
        <v>4084.25</v>
      </c>
      <c r="AF19" s="327">
        <v>12565.94</v>
      </c>
      <c r="AG19" s="327">
        <v>11023.3</v>
      </c>
      <c r="AH19" s="327">
        <v>23859.13</v>
      </c>
      <c r="AI19" s="327">
        <v>0</v>
      </c>
      <c r="AJ19" s="327">
        <v>0</v>
      </c>
      <c r="AK19" s="327">
        <v>9978.35</v>
      </c>
      <c r="AL19" s="327">
        <v>161308.45000000001</v>
      </c>
      <c r="AM19" s="327">
        <v>0</v>
      </c>
      <c r="AN19" s="327">
        <v>9957.75</v>
      </c>
      <c r="AO19" s="327">
        <v>15784.45</v>
      </c>
      <c r="AP19" s="327">
        <v>22474.44</v>
      </c>
      <c r="AQ19" s="327">
        <v>0</v>
      </c>
      <c r="AR19" s="327">
        <v>171403</v>
      </c>
      <c r="AS19" s="327">
        <v>33818.46</v>
      </c>
      <c r="AT19" s="327">
        <v>73231.86</v>
      </c>
      <c r="AU19" s="327">
        <v>33716.629999999997</v>
      </c>
      <c r="AV19" s="327">
        <v>20157.849999999999</v>
      </c>
      <c r="AW19" s="327">
        <v>690848.14</v>
      </c>
      <c r="AX19" s="327">
        <v>15407.45</v>
      </c>
      <c r="AY19" s="327">
        <v>10482.1</v>
      </c>
      <c r="AZ19" s="327">
        <v>22544.75</v>
      </c>
      <c r="BA19" s="327">
        <v>0</v>
      </c>
      <c r="BB19" s="327">
        <v>0</v>
      </c>
      <c r="BC19" s="327">
        <v>177171.43</v>
      </c>
      <c r="BD19" s="327">
        <v>393314.5</v>
      </c>
      <c r="BE19" s="327">
        <v>32958.89</v>
      </c>
      <c r="BF19" s="327">
        <v>6630.35</v>
      </c>
      <c r="BG19" s="327">
        <v>0</v>
      </c>
      <c r="BH19" s="327">
        <v>392</v>
      </c>
      <c r="BI19" s="327">
        <v>259517.8</v>
      </c>
      <c r="BJ19" s="327">
        <v>3693</v>
      </c>
      <c r="BK19" s="327">
        <v>67515.62</v>
      </c>
      <c r="BL19" s="327">
        <v>0</v>
      </c>
      <c r="BM19" s="327">
        <v>10220.450000000001</v>
      </c>
      <c r="BN19" s="327">
        <v>127434.08</v>
      </c>
      <c r="BO19" s="327">
        <v>57653.8</v>
      </c>
      <c r="BP19" s="327">
        <v>9500.0499999999993</v>
      </c>
      <c r="BQ19" s="327">
        <v>9886.25</v>
      </c>
      <c r="BR19" s="327">
        <v>135220.9</v>
      </c>
      <c r="BS19" s="327">
        <v>24520.55</v>
      </c>
      <c r="BT19" s="327">
        <v>12097.45</v>
      </c>
      <c r="BU19" s="327">
        <v>5474.35</v>
      </c>
      <c r="BV19" s="327">
        <v>24764.2</v>
      </c>
      <c r="BW19" s="327">
        <v>44601.440000000002</v>
      </c>
      <c r="BX19" s="327">
        <v>29629.55</v>
      </c>
      <c r="BY19" s="327">
        <v>196942.27</v>
      </c>
      <c r="BZ19" s="327">
        <v>43704.6</v>
      </c>
      <c r="CA19" s="327">
        <v>38580.07</v>
      </c>
      <c r="CB19" s="327">
        <v>560</v>
      </c>
      <c r="CC19" s="327">
        <v>69938.25</v>
      </c>
      <c r="CD19" s="327">
        <v>141499.51</v>
      </c>
      <c r="CE19" s="327">
        <v>125767.85</v>
      </c>
      <c r="CF19" s="327">
        <v>237600.28</v>
      </c>
      <c r="CG19" s="327">
        <v>109798.61</v>
      </c>
      <c r="CH19" s="327">
        <v>75972.12</v>
      </c>
      <c r="CI19" s="327">
        <v>83875.399999999994</v>
      </c>
      <c r="CJ19" s="327">
        <v>16947.7</v>
      </c>
      <c r="CK19" s="327">
        <v>1911.85</v>
      </c>
      <c r="CL19" s="327">
        <v>53268.9</v>
      </c>
      <c r="CM19" s="327">
        <v>3300.3</v>
      </c>
      <c r="CN19" s="327">
        <v>125478.41</v>
      </c>
      <c r="CO19" s="327">
        <v>149440.70000000001</v>
      </c>
      <c r="CP19" s="327">
        <v>721.85</v>
      </c>
      <c r="CQ19" s="327">
        <v>80458.960000000006</v>
      </c>
      <c r="CR19" s="327">
        <v>11782.23</v>
      </c>
      <c r="CS19" s="327">
        <v>42027.6</v>
      </c>
      <c r="CT19" s="327">
        <v>92202.08</v>
      </c>
      <c r="CU19" s="327">
        <v>23501.1</v>
      </c>
      <c r="CV19" s="327">
        <v>768.85</v>
      </c>
      <c r="CW19" s="327">
        <v>140423.79999999999</v>
      </c>
      <c r="CX19" s="327">
        <v>9527.6</v>
      </c>
      <c r="CY19" s="327">
        <v>31975.29</v>
      </c>
      <c r="CZ19" s="327">
        <v>535818.85</v>
      </c>
      <c r="DA19" s="327">
        <v>102272.6</v>
      </c>
      <c r="DB19" s="327">
        <v>17749.45</v>
      </c>
      <c r="DC19" s="327">
        <v>94485.6</v>
      </c>
      <c r="DD19" s="327">
        <v>308967.7</v>
      </c>
      <c r="DE19" s="327">
        <v>610121.06999999995</v>
      </c>
      <c r="DF19" s="327">
        <v>32909.19</v>
      </c>
      <c r="DG19" s="327">
        <v>47845.21</v>
      </c>
      <c r="DH19" s="327">
        <v>30878.91</v>
      </c>
      <c r="DI19" s="327">
        <v>88750.93</v>
      </c>
      <c r="DJ19" s="327">
        <v>26547.91</v>
      </c>
      <c r="DK19" s="327">
        <v>14501.4</v>
      </c>
      <c r="DL19" s="327">
        <v>33232.6</v>
      </c>
      <c r="DM19" s="327">
        <v>61190.3</v>
      </c>
      <c r="DN19" s="327">
        <v>4343.6499999999996</v>
      </c>
      <c r="DO19" s="327">
        <v>723.9</v>
      </c>
      <c r="DP19" s="327">
        <v>21732.05</v>
      </c>
      <c r="DQ19" s="327">
        <v>7778.2</v>
      </c>
      <c r="DR19" s="327">
        <v>65420.94</v>
      </c>
      <c r="DS19" s="327">
        <v>104830.44</v>
      </c>
      <c r="DT19" s="327">
        <v>120335</v>
      </c>
      <c r="DU19" s="327">
        <v>80453.179999999993</v>
      </c>
      <c r="DV19" s="327">
        <v>14156.1</v>
      </c>
      <c r="DW19" s="327">
        <v>93338.42</v>
      </c>
      <c r="DX19" s="327">
        <v>65317.5</v>
      </c>
      <c r="DY19" s="327">
        <v>53082.879999999997</v>
      </c>
      <c r="DZ19" s="327">
        <v>22597.200000000001</v>
      </c>
      <c r="EA19" s="327">
        <v>661023.53</v>
      </c>
      <c r="EB19" s="327">
        <v>31975.03</v>
      </c>
      <c r="EC19" s="327">
        <v>27777.65</v>
      </c>
      <c r="ED19" s="327">
        <v>1934.5</v>
      </c>
      <c r="EE19" s="327">
        <v>49321.25</v>
      </c>
      <c r="EF19" s="327">
        <v>0</v>
      </c>
      <c r="EG19" s="327">
        <v>69113.279999999999</v>
      </c>
      <c r="EH19" s="327">
        <v>1123.1500000000001</v>
      </c>
      <c r="EI19" s="327">
        <v>188980.15</v>
      </c>
      <c r="EJ19" s="327">
        <v>415212.41</v>
      </c>
      <c r="EK19" s="327">
        <v>14052.18</v>
      </c>
      <c r="EL19" s="327">
        <v>1568.65</v>
      </c>
      <c r="EM19" s="327">
        <v>96093.29</v>
      </c>
      <c r="EN19" s="327">
        <v>106689.83</v>
      </c>
      <c r="EO19" s="327">
        <v>90221.18</v>
      </c>
      <c r="EP19" s="327">
        <v>46533.4</v>
      </c>
      <c r="EQ19" s="327">
        <v>15035.15</v>
      </c>
      <c r="ER19" s="327">
        <v>162940.95000000001</v>
      </c>
      <c r="ES19" s="327">
        <v>18987.13</v>
      </c>
      <c r="ET19" s="327">
        <v>91895.3</v>
      </c>
      <c r="EU19" s="327">
        <v>2835.5</v>
      </c>
      <c r="EV19" s="327">
        <v>246.6</v>
      </c>
      <c r="EW19" s="327">
        <v>58131.12</v>
      </c>
      <c r="EX19" s="327">
        <v>81923.58</v>
      </c>
      <c r="EY19" s="327">
        <v>217288.81</v>
      </c>
      <c r="EZ19" s="327">
        <v>13622204.24</v>
      </c>
      <c r="FA19" s="327">
        <v>28462.82</v>
      </c>
      <c r="FB19" s="327">
        <v>60252.72</v>
      </c>
      <c r="FC19" s="327">
        <v>236538.94</v>
      </c>
      <c r="FD19" s="327">
        <v>53838.15</v>
      </c>
      <c r="FE19" s="327">
        <v>348561.52</v>
      </c>
      <c r="FF19" s="327">
        <v>63841.57</v>
      </c>
      <c r="FG19" s="327">
        <v>1539.05</v>
      </c>
      <c r="FH19" s="327">
        <v>213314.96</v>
      </c>
      <c r="FI19" s="327">
        <v>9016.75</v>
      </c>
      <c r="FJ19" s="327">
        <v>91628.82</v>
      </c>
      <c r="FK19" s="327">
        <v>2432.0500000000002</v>
      </c>
      <c r="FL19" s="327">
        <v>51119.8</v>
      </c>
      <c r="FM19" s="327">
        <v>130042.72</v>
      </c>
      <c r="FN19" s="327">
        <v>4487.8500000000004</v>
      </c>
      <c r="FO19" s="327">
        <v>18759.400000000001</v>
      </c>
      <c r="FP19" s="327">
        <v>47681.8</v>
      </c>
      <c r="FQ19" s="327">
        <v>30407.49</v>
      </c>
      <c r="FR19" s="327">
        <v>626289.06000000006</v>
      </c>
      <c r="FS19" s="327">
        <v>4388.95</v>
      </c>
      <c r="FT19" s="327">
        <v>14118.3</v>
      </c>
      <c r="FU19" s="327">
        <v>8659.4500000000007</v>
      </c>
      <c r="FV19" s="327">
        <v>5803.6</v>
      </c>
      <c r="FW19" s="327">
        <v>376.95</v>
      </c>
      <c r="FX19" s="327">
        <v>64903.35</v>
      </c>
      <c r="FY19" s="327">
        <v>111919.89</v>
      </c>
      <c r="FZ19" s="327">
        <v>769.2</v>
      </c>
      <c r="GA19" s="327">
        <v>6540</v>
      </c>
      <c r="GB19" s="327">
        <v>7025.5</v>
      </c>
      <c r="GC19" s="327">
        <v>0</v>
      </c>
      <c r="GD19" s="327">
        <v>387.25</v>
      </c>
      <c r="GE19" s="327">
        <v>45654.85</v>
      </c>
      <c r="GF19" s="327">
        <v>22190.92</v>
      </c>
      <c r="GG19" s="327">
        <v>40601.21</v>
      </c>
      <c r="GH19" s="327">
        <v>8751.9</v>
      </c>
      <c r="GI19" s="327">
        <v>94452.7</v>
      </c>
      <c r="GJ19" s="327">
        <v>27228.5</v>
      </c>
      <c r="GK19" s="327">
        <v>2776531.33</v>
      </c>
      <c r="GL19" s="327">
        <v>75377.53</v>
      </c>
      <c r="GM19" s="327">
        <v>1266393.67</v>
      </c>
      <c r="GN19" s="327">
        <v>24008.43</v>
      </c>
      <c r="GO19" s="327">
        <v>250051.52</v>
      </c>
      <c r="GP19" s="327">
        <v>0</v>
      </c>
      <c r="GQ19" s="327">
        <v>31787.64</v>
      </c>
      <c r="GR19" s="327">
        <v>27704.95</v>
      </c>
      <c r="GS19" s="327">
        <v>1838971.65</v>
      </c>
      <c r="GT19" s="327">
        <v>0</v>
      </c>
      <c r="GU19" s="327">
        <v>294970.92</v>
      </c>
      <c r="GV19" s="327">
        <v>4050.05</v>
      </c>
      <c r="GW19" s="327">
        <v>1295.05</v>
      </c>
      <c r="GX19" s="327">
        <v>287027.46000000002</v>
      </c>
      <c r="GY19" s="327">
        <v>41482.230000000003</v>
      </c>
      <c r="GZ19" s="327">
        <v>32462.2</v>
      </c>
      <c r="HA19" s="327">
        <v>106720.2</v>
      </c>
      <c r="HB19" s="327">
        <v>0</v>
      </c>
      <c r="HC19" s="327">
        <v>210635.3</v>
      </c>
      <c r="HD19" s="327">
        <v>0</v>
      </c>
      <c r="HE19" s="327">
        <v>15151.35</v>
      </c>
      <c r="HF19" s="327">
        <v>22880.35</v>
      </c>
      <c r="HG19" s="327">
        <v>71023.929999999993</v>
      </c>
      <c r="HH19" s="327">
        <v>544896.56000000006</v>
      </c>
      <c r="HI19" s="327">
        <v>389852.72</v>
      </c>
      <c r="HJ19" s="327">
        <v>15771.5</v>
      </c>
      <c r="HK19" s="327">
        <v>11978.7</v>
      </c>
      <c r="HL19" s="327">
        <v>57263.64</v>
      </c>
      <c r="HM19" s="327">
        <v>5840.5</v>
      </c>
      <c r="HN19" s="327">
        <v>9736.7999999999993</v>
      </c>
      <c r="HO19" s="327">
        <v>10451.950000000001</v>
      </c>
      <c r="HP19" s="327">
        <v>321551.15999999997</v>
      </c>
      <c r="HQ19" s="327">
        <v>0</v>
      </c>
      <c r="HR19" s="327">
        <v>228875.83</v>
      </c>
      <c r="HS19" s="327">
        <v>387.6</v>
      </c>
      <c r="HT19" s="327">
        <v>321207.40999999997</v>
      </c>
      <c r="HU19" s="327">
        <v>2403.6999999999998</v>
      </c>
      <c r="HV19" s="327">
        <v>247638.6</v>
      </c>
      <c r="HW19" s="327">
        <v>463588.79</v>
      </c>
      <c r="HX19" s="327">
        <v>10547.4</v>
      </c>
      <c r="HY19" s="327">
        <v>219295.19</v>
      </c>
      <c r="HZ19" s="327">
        <v>31775.97</v>
      </c>
      <c r="IA19" s="327">
        <v>1814.05</v>
      </c>
      <c r="IB19" s="327">
        <v>74238.25</v>
      </c>
      <c r="IC19" s="327">
        <v>157498.23999999999</v>
      </c>
      <c r="ID19" s="327">
        <v>14669.15</v>
      </c>
      <c r="IE19" s="327">
        <v>100827.79</v>
      </c>
      <c r="IF19" s="327">
        <v>43300.45</v>
      </c>
      <c r="IG19" s="327">
        <v>0</v>
      </c>
      <c r="IH19" s="327">
        <v>0</v>
      </c>
      <c r="II19" s="327">
        <v>9487</v>
      </c>
      <c r="IJ19" s="327">
        <v>61301.95</v>
      </c>
      <c r="IK19" s="327">
        <v>1432.9</v>
      </c>
      <c r="IL19" s="327">
        <v>2782.05</v>
      </c>
      <c r="IM19" s="327">
        <v>34315.599999999999</v>
      </c>
      <c r="IN19" s="327">
        <v>109000.23</v>
      </c>
      <c r="IO19" s="327">
        <v>26653.8</v>
      </c>
      <c r="IP19" s="327">
        <v>7177.3</v>
      </c>
      <c r="IQ19" s="327">
        <v>20875.05</v>
      </c>
      <c r="IR19" s="327">
        <v>562646.04</v>
      </c>
      <c r="IS19" s="327">
        <v>25261.62</v>
      </c>
      <c r="IT19" s="327">
        <v>183371.61</v>
      </c>
      <c r="IU19" s="327">
        <v>73542.38</v>
      </c>
      <c r="IV19" s="327">
        <v>67904.649999999994</v>
      </c>
      <c r="IW19" s="327">
        <v>22812.240000000002</v>
      </c>
      <c r="IX19" s="327">
        <v>0</v>
      </c>
      <c r="IY19" s="327">
        <v>49819.25</v>
      </c>
      <c r="IZ19" s="327">
        <v>7082.05</v>
      </c>
      <c r="JA19" s="327">
        <v>2695.3</v>
      </c>
      <c r="JB19" s="327">
        <v>27306.97</v>
      </c>
      <c r="JC19" s="327">
        <v>59370.65</v>
      </c>
      <c r="JD19" s="327">
        <v>7365</v>
      </c>
      <c r="JE19" s="327">
        <v>2518.15</v>
      </c>
      <c r="JF19" s="327">
        <v>34199.22</v>
      </c>
      <c r="JG19" s="327">
        <v>10288.200000000001</v>
      </c>
      <c r="JH19" s="327">
        <v>13650.45</v>
      </c>
      <c r="JI19" s="327">
        <v>59568.4</v>
      </c>
      <c r="JJ19" s="327">
        <v>47440.44</v>
      </c>
      <c r="JK19" s="327">
        <v>4747.6499999999996</v>
      </c>
      <c r="JL19" s="327">
        <v>5492.35</v>
      </c>
      <c r="JM19" s="327">
        <v>177.9</v>
      </c>
      <c r="JN19" s="327">
        <v>7569.6</v>
      </c>
      <c r="JO19" s="327">
        <v>73386.86</v>
      </c>
      <c r="JP19" s="327">
        <v>5509.85</v>
      </c>
      <c r="JQ19" s="327">
        <v>6586.7</v>
      </c>
      <c r="JR19" s="327">
        <v>0</v>
      </c>
      <c r="JS19" s="327">
        <v>304829.09999999998</v>
      </c>
      <c r="JT19" s="327">
        <v>10917.85</v>
      </c>
      <c r="JU19" s="327">
        <v>7119.29</v>
      </c>
      <c r="JV19" s="327">
        <v>629228.15</v>
      </c>
      <c r="JW19" s="327">
        <v>57464.43</v>
      </c>
      <c r="JX19" s="327">
        <v>6440.75</v>
      </c>
      <c r="JY19" s="327">
        <v>0</v>
      </c>
      <c r="JZ19" s="327">
        <v>1472.5</v>
      </c>
      <c r="KA19" s="327">
        <v>33620.839999999997</v>
      </c>
      <c r="KB19" s="327">
        <v>23120.55</v>
      </c>
      <c r="KC19" s="327">
        <v>0</v>
      </c>
      <c r="KD19" s="327">
        <v>4260.2</v>
      </c>
      <c r="KE19" s="327">
        <v>472454.68</v>
      </c>
      <c r="KF19" s="327">
        <v>15428.8</v>
      </c>
      <c r="KG19" s="327">
        <v>12800.2</v>
      </c>
      <c r="KH19" s="327">
        <v>38116.1</v>
      </c>
      <c r="KI19" s="327">
        <v>48160.3</v>
      </c>
      <c r="KJ19" s="327">
        <v>50296.15</v>
      </c>
      <c r="KK19" s="327">
        <v>1554.05</v>
      </c>
      <c r="KL19" s="327">
        <v>0</v>
      </c>
      <c r="KM19" s="327">
        <v>12268.15</v>
      </c>
      <c r="KN19" s="327">
        <v>23824.11</v>
      </c>
      <c r="KO19" s="327">
        <v>317090.90999999997</v>
      </c>
      <c r="KP19" s="327">
        <v>127000.27</v>
      </c>
      <c r="KQ19" s="327">
        <v>2993122.23</v>
      </c>
      <c r="KR19" s="327">
        <v>25460.560000000001</v>
      </c>
      <c r="KS19" s="326">
        <v>158703.23000000001</v>
      </c>
      <c r="KU19" s="312">
        <v>31</v>
      </c>
      <c r="KV19" s="312">
        <v>315</v>
      </c>
    </row>
    <row r="20" spans="1:308" x14ac:dyDescent="0.25">
      <c r="A20" s="325">
        <v>2020</v>
      </c>
      <c r="B20" s="324" t="s">
        <v>891</v>
      </c>
      <c r="C20" s="324" t="s">
        <v>911</v>
      </c>
      <c r="D20" s="324" t="s">
        <v>914</v>
      </c>
      <c r="E20" s="324" t="s">
        <v>846</v>
      </c>
      <c r="F20" s="323">
        <v>2154</v>
      </c>
      <c r="G20" s="323">
        <v>0</v>
      </c>
      <c r="H20" s="323">
        <v>212380.9</v>
      </c>
      <c r="I20" s="323">
        <v>368</v>
      </c>
      <c r="J20" s="323">
        <v>0</v>
      </c>
      <c r="K20" s="323">
        <v>0</v>
      </c>
      <c r="L20" s="323">
        <v>184596.49</v>
      </c>
      <c r="M20" s="323">
        <v>9503.65</v>
      </c>
      <c r="N20" s="323">
        <v>109525.25</v>
      </c>
      <c r="O20" s="323">
        <v>65901.7</v>
      </c>
      <c r="P20" s="323">
        <v>2592.2399999999998</v>
      </c>
      <c r="Q20" s="323">
        <v>0</v>
      </c>
      <c r="R20" s="323">
        <v>0</v>
      </c>
      <c r="S20" s="323">
        <v>13324</v>
      </c>
      <c r="T20" s="323">
        <v>3976.2</v>
      </c>
      <c r="U20" s="323">
        <v>0</v>
      </c>
      <c r="V20" s="323">
        <v>419485.8</v>
      </c>
      <c r="W20" s="323">
        <v>45442.86</v>
      </c>
      <c r="X20" s="323">
        <v>151648.79999999999</v>
      </c>
      <c r="Y20" s="323">
        <v>0</v>
      </c>
      <c r="Z20" s="323">
        <v>300</v>
      </c>
      <c r="AA20" s="323">
        <v>320446.8</v>
      </c>
      <c r="AB20" s="323">
        <v>500</v>
      </c>
      <c r="AC20" s="323">
        <v>0</v>
      </c>
      <c r="AD20" s="323">
        <v>1329920.5</v>
      </c>
      <c r="AE20" s="323">
        <v>0</v>
      </c>
      <c r="AF20" s="323">
        <v>864.8</v>
      </c>
      <c r="AG20" s="323">
        <v>0</v>
      </c>
      <c r="AH20" s="323">
        <v>92081.1</v>
      </c>
      <c r="AI20" s="323">
        <v>0</v>
      </c>
      <c r="AJ20" s="323">
        <v>0</v>
      </c>
      <c r="AK20" s="323">
        <v>0</v>
      </c>
      <c r="AL20" s="323">
        <v>190986.8</v>
      </c>
      <c r="AM20" s="323">
        <v>0</v>
      </c>
      <c r="AN20" s="323">
        <v>3554.2</v>
      </c>
      <c r="AO20" s="323">
        <v>0</v>
      </c>
      <c r="AP20" s="323">
        <v>0</v>
      </c>
      <c r="AQ20" s="323">
        <v>0</v>
      </c>
      <c r="AR20" s="323">
        <v>21668.09</v>
      </c>
      <c r="AS20" s="323">
        <v>3180</v>
      </c>
      <c r="AT20" s="323">
        <v>4285.29</v>
      </c>
      <c r="AU20" s="323">
        <v>0</v>
      </c>
      <c r="AV20" s="323">
        <v>0</v>
      </c>
      <c r="AW20" s="323">
        <v>388939.82</v>
      </c>
      <c r="AX20" s="323">
        <v>0</v>
      </c>
      <c r="AY20" s="323">
        <v>0</v>
      </c>
      <c r="AZ20" s="323">
        <v>4256.45</v>
      </c>
      <c r="BA20" s="323">
        <v>0</v>
      </c>
      <c r="BB20" s="323">
        <v>0</v>
      </c>
      <c r="BC20" s="323">
        <v>984</v>
      </c>
      <c r="BD20" s="323">
        <v>170300.05</v>
      </c>
      <c r="BE20" s="323">
        <v>0</v>
      </c>
      <c r="BF20" s="323">
        <v>0</v>
      </c>
      <c r="BG20" s="323">
        <v>0</v>
      </c>
      <c r="BH20" s="323">
        <v>0</v>
      </c>
      <c r="BI20" s="323">
        <v>248650.55</v>
      </c>
      <c r="BJ20" s="323">
        <v>0</v>
      </c>
      <c r="BK20" s="323">
        <v>83377.05</v>
      </c>
      <c r="BL20" s="323">
        <v>0</v>
      </c>
      <c r="BM20" s="323">
        <v>36698.6</v>
      </c>
      <c r="BN20" s="323">
        <v>73570</v>
      </c>
      <c r="BO20" s="323">
        <v>0</v>
      </c>
      <c r="BP20" s="323">
        <v>9162.9599999999991</v>
      </c>
      <c r="BQ20" s="323">
        <v>965.35</v>
      </c>
      <c r="BR20" s="323">
        <v>95375.43</v>
      </c>
      <c r="BS20" s="323">
        <v>71813.399999999994</v>
      </c>
      <c r="BT20" s="323">
        <v>0</v>
      </c>
      <c r="BU20" s="323">
        <v>310.2</v>
      </c>
      <c r="BV20" s="323">
        <v>0</v>
      </c>
      <c r="BW20" s="323">
        <v>55637.9</v>
      </c>
      <c r="BX20" s="323">
        <v>11377.4</v>
      </c>
      <c r="BY20" s="323">
        <v>356504.1</v>
      </c>
      <c r="BZ20" s="323">
        <v>10214.15</v>
      </c>
      <c r="CA20" s="323">
        <v>13763.1</v>
      </c>
      <c r="CB20" s="323">
        <v>0</v>
      </c>
      <c r="CC20" s="323">
        <v>21171.8</v>
      </c>
      <c r="CD20" s="323">
        <v>54099.4</v>
      </c>
      <c r="CE20" s="323">
        <v>168176.85</v>
      </c>
      <c r="CF20" s="323">
        <v>38227.199999999997</v>
      </c>
      <c r="CG20" s="323">
        <v>25004</v>
      </c>
      <c r="CH20" s="323">
        <v>34489.08</v>
      </c>
      <c r="CI20" s="323">
        <v>17708.099999999999</v>
      </c>
      <c r="CJ20" s="323">
        <v>0</v>
      </c>
      <c r="CK20" s="323">
        <v>0</v>
      </c>
      <c r="CL20" s="323">
        <v>0</v>
      </c>
      <c r="CM20" s="323">
        <v>11213.35</v>
      </c>
      <c r="CN20" s="323">
        <v>29232.5</v>
      </c>
      <c r="CO20" s="323">
        <v>38772</v>
      </c>
      <c r="CP20" s="323">
        <v>12600</v>
      </c>
      <c r="CQ20" s="323">
        <v>59446.13</v>
      </c>
      <c r="CR20" s="323">
        <v>0</v>
      </c>
      <c r="CS20" s="323">
        <v>2371.15</v>
      </c>
      <c r="CT20" s="323">
        <v>0</v>
      </c>
      <c r="CU20" s="323">
        <v>0</v>
      </c>
      <c r="CV20" s="323">
        <v>0</v>
      </c>
      <c r="CW20" s="323">
        <v>0</v>
      </c>
      <c r="CX20" s="323">
        <v>3000</v>
      </c>
      <c r="CY20" s="323">
        <v>17991.849999999999</v>
      </c>
      <c r="CZ20" s="323">
        <v>40360.800000000003</v>
      </c>
      <c r="DA20" s="323">
        <v>0</v>
      </c>
      <c r="DB20" s="323">
        <v>0</v>
      </c>
      <c r="DC20" s="323">
        <v>6267.7</v>
      </c>
      <c r="DD20" s="323">
        <v>101567.44</v>
      </c>
      <c r="DE20" s="323">
        <v>89007.1</v>
      </c>
      <c r="DF20" s="323">
        <v>1200</v>
      </c>
      <c r="DG20" s="323">
        <v>0</v>
      </c>
      <c r="DH20" s="323">
        <v>55818.6</v>
      </c>
      <c r="DI20" s="323">
        <v>4230.42</v>
      </c>
      <c r="DJ20" s="323">
        <v>0</v>
      </c>
      <c r="DK20" s="323">
        <v>0</v>
      </c>
      <c r="DL20" s="323">
        <v>1682.8</v>
      </c>
      <c r="DM20" s="323">
        <v>6657.5</v>
      </c>
      <c r="DN20" s="323">
        <v>0</v>
      </c>
      <c r="DO20" s="323">
        <v>0</v>
      </c>
      <c r="DP20" s="323">
        <v>0</v>
      </c>
      <c r="DQ20" s="323">
        <v>0</v>
      </c>
      <c r="DR20" s="323">
        <v>0</v>
      </c>
      <c r="DS20" s="323">
        <v>109080.2</v>
      </c>
      <c r="DT20" s="323">
        <v>46320</v>
      </c>
      <c r="DU20" s="323">
        <v>12000</v>
      </c>
      <c r="DV20" s="323">
        <v>1342.9</v>
      </c>
      <c r="DW20" s="323">
        <v>0</v>
      </c>
      <c r="DX20" s="323">
        <v>75551.05</v>
      </c>
      <c r="DY20" s="323">
        <v>54089.43</v>
      </c>
      <c r="DZ20" s="323">
        <v>972.2</v>
      </c>
      <c r="EA20" s="323">
        <v>222524.5</v>
      </c>
      <c r="EB20" s="323">
        <v>101595.45</v>
      </c>
      <c r="EC20" s="323">
        <v>0</v>
      </c>
      <c r="ED20" s="323">
        <v>0</v>
      </c>
      <c r="EE20" s="323">
        <v>0</v>
      </c>
      <c r="EF20" s="323">
        <v>0</v>
      </c>
      <c r="EG20" s="323">
        <v>114488.69</v>
      </c>
      <c r="EH20" s="323">
        <v>0</v>
      </c>
      <c r="EI20" s="323">
        <v>78899.399999999994</v>
      </c>
      <c r="EJ20" s="323">
        <v>90524.800000000003</v>
      </c>
      <c r="EK20" s="323">
        <v>0</v>
      </c>
      <c r="EL20" s="323">
        <v>0</v>
      </c>
      <c r="EM20" s="323">
        <v>9600</v>
      </c>
      <c r="EN20" s="323">
        <v>9516.0499999999993</v>
      </c>
      <c r="EO20" s="323">
        <v>28780.75</v>
      </c>
      <c r="EP20" s="323">
        <v>4390.2</v>
      </c>
      <c r="EQ20" s="323">
        <v>0</v>
      </c>
      <c r="ER20" s="323">
        <v>63900</v>
      </c>
      <c r="ES20" s="323">
        <v>11149.5</v>
      </c>
      <c r="ET20" s="323">
        <v>0</v>
      </c>
      <c r="EU20" s="323">
        <v>3024.2</v>
      </c>
      <c r="EV20" s="323">
        <v>0</v>
      </c>
      <c r="EW20" s="323">
        <v>31761.1</v>
      </c>
      <c r="EX20" s="323">
        <v>42271.4</v>
      </c>
      <c r="EY20" s="323">
        <v>204913.64</v>
      </c>
      <c r="EZ20" s="323">
        <v>46572226.009999998</v>
      </c>
      <c r="FA20" s="323">
        <v>20489.55</v>
      </c>
      <c r="FB20" s="323">
        <v>5566.6</v>
      </c>
      <c r="FC20" s="323">
        <v>62183.85</v>
      </c>
      <c r="FD20" s="323">
        <v>0</v>
      </c>
      <c r="FE20" s="323">
        <v>204329.9</v>
      </c>
      <c r="FF20" s="323">
        <v>0</v>
      </c>
      <c r="FG20" s="323">
        <v>3800</v>
      </c>
      <c r="FH20" s="323">
        <v>15975</v>
      </c>
      <c r="FI20" s="323">
        <v>21800</v>
      </c>
      <c r="FJ20" s="323">
        <v>5400</v>
      </c>
      <c r="FK20" s="323">
        <v>0</v>
      </c>
      <c r="FL20" s="323">
        <v>0</v>
      </c>
      <c r="FM20" s="323">
        <v>8600</v>
      </c>
      <c r="FN20" s="323">
        <v>0</v>
      </c>
      <c r="FO20" s="323">
        <v>5526.5</v>
      </c>
      <c r="FP20" s="323">
        <v>0</v>
      </c>
      <c r="FQ20" s="323">
        <v>1200</v>
      </c>
      <c r="FR20" s="323">
        <v>1784000.75</v>
      </c>
      <c r="FS20" s="323">
        <v>9448.7999999999993</v>
      </c>
      <c r="FT20" s="323">
        <v>6654.6</v>
      </c>
      <c r="FU20" s="323">
        <v>1306</v>
      </c>
      <c r="FV20" s="323">
        <v>6960</v>
      </c>
      <c r="FW20" s="323">
        <v>0</v>
      </c>
      <c r="FX20" s="323">
        <v>7800</v>
      </c>
      <c r="FY20" s="323">
        <v>72000</v>
      </c>
      <c r="FZ20" s="323">
        <v>21054</v>
      </c>
      <c r="GA20" s="323">
        <v>0</v>
      </c>
      <c r="GB20" s="323">
        <v>0</v>
      </c>
      <c r="GC20" s="323">
        <v>0</v>
      </c>
      <c r="GD20" s="323">
        <v>618</v>
      </c>
      <c r="GE20" s="323">
        <v>5314.4</v>
      </c>
      <c r="GF20" s="323">
        <v>9656.85</v>
      </c>
      <c r="GG20" s="323">
        <v>36881.85</v>
      </c>
      <c r="GH20" s="323">
        <v>0</v>
      </c>
      <c r="GI20" s="323">
        <v>750</v>
      </c>
      <c r="GJ20" s="323">
        <v>3109.6</v>
      </c>
      <c r="GK20" s="323">
        <v>574105.12</v>
      </c>
      <c r="GL20" s="323">
        <v>20000</v>
      </c>
      <c r="GM20" s="323">
        <v>1157636.03</v>
      </c>
      <c r="GN20" s="323">
        <v>0</v>
      </c>
      <c r="GO20" s="323">
        <v>31125.65</v>
      </c>
      <c r="GP20" s="323">
        <v>0</v>
      </c>
      <c r="GQ20" s="323">
        <v>0</v>
      </c>
      <c r="GR20" s="323">
        <v>37073.949999999997</v>
      </c>
      <c r="GS20" s="323">
        <v>1506858</v>
      </c>
      <c r="GT20" s="323">
        <v>0</v>
      </c>
      <c r="GU20" s="323">
        <v>41342.18</v>
      </c>
      <c r="GV20" s="323">
        <v>1025</v>
      </c>
      <c r="GW20" s="323">
        <v>5800</v>
      </c>
      <c r="GX20" s="323">
        <v>850198.96</v>
      </c>
      <c r="GY20" s="323">
        <v>0</v>
      </c>
      <c r="GZ20" s="323">
        <v>25312.5</v>
      </c>
      <c r="HA20" s="323">
        <v>4828.95</v>
      </c>
      <c r="HB20" s="323">
        <v>2455.64</v>
      </c>
      <c r="HC20" s="323">
        <v>140975.65</v>
      </c>
      <c r="HD20" s="323">
        <v>0</v>
      </c>
      <c r="HE20" s="323">
        <v>0</v>
      </c>
      <c r="HF20" s="323">
        <v>13020.95</v>
      </c>
      <c r="HG20" s="323">
        <v>22605</v>
      </c>
      <c r="HH20" s="323">
        <v>170828.5</v>
      </c>
      <c r="HI20" s="323">
        <v>54711.95</v>
      </c>
      <c r="HJ20" s="323">
        <v>47498</v>
      </c>
      <c r="HK20" s="323">
        <v>0</v>
      </c>
      <c r="HL20" s="323">
        <v>4490</v>
      </c>
      <c r="HM20" s="323">
        <v>3472</v>
      </c>
      <c r="HN20" s="323">
        <v>250</v>
      </c>
      <c r="HO20" s="323">
        <v>1000</v>
      </c>
      <c r="HP20" s="323">
        <v>4248.28</v>
      </c>
      <c r="HQ20" s="323">
        <v>0</v>
      </c>
      <c r="HR20" s="323">
        <v>185605</v>
      </c>
      <c r="HS20" s="323">
        <v>0</v>
      </c>
      <c r="HT20" s="323">
        <v>323430.01</v>
      </c>
      <c r="HU20" s="323">
        <v>0</v>
      </c>
      <c r="HV20" s="323">
        <v>60175.3</v>
      </c>
      <c r="HW20" s="323">
        <v>314997.40000000002</v>
      </c>
      <c r="HX20" s="323">
        <v>0</v>
      </c>
      <c r="HY20" s="323">
        <v>1552454.24</v>
      </c>
      <c r="HZ20" s="323">
        <v>16789.36</v>
      </c>
      <c r="IA20" s="323">
        <v>6215.35</v>
      </c>
      <c r="IB20" s="323">
        <v>102789.35</v>
      </c>
      <c r="IC20" s="323">
        <v>517476</v>
      </c>
      <c r="ID20" s="323">
        <v>0</v>
      </c>
      <c r="IE20" s="323">
        <v>96501.5</v>
      </c>
      <c r="IF20" s="323">
        <v>360</v>
      </c>
      <c r="IG20" s="323">
        <v>0</v>
      </c>
      <c r="IH20" s="323">
        <v>0</v>
      </c>
      <c r="II20" s="323">
        <v>16099.45</v>
      </c>
      <c r="IJ20" s="323">
        <v>4264.8</v>
      </c>
      <c r="IK20" s="323">
        <v>8551.6</v>
      </c>
      <c r="IL20" s="323">
        <v>0</v>
      </c>
      <c r="IM20" s="323">
        <v>1920</v>
      </c>
      <c r="IN20" s="323">
        <v>137988.17000000001</v>
      </c>
      <c r="IO20" s="323">
        <v>0</v>
      </c>
      <c r="IP20" s="323">
        <v>0</v>
      </c>
      <c r="IQ20" s="323">
        <v>3494.65</v>
      </c>
      <c r="IR20" s="323">
        <v>33292.800000000003</v>
      </c>
      <c r="IS20" s="323">
        <v>24000</v>
      </c>
      <c r="IT20" s="323">
        <v>286076.39</v>
      </c>
      <c r="IU20" s="323">
        <v>11509.58</v>
      </c>
      <c r="IV20" s="323">
        <v>0</v>
      </c>
      <c r="IW20" s="323">
        <v>0</v>
      </c>
      <c r="IX20" s="323">
        <v>0</v>
      </c>
      <c r="IY20" s="323">
        <v>8296.9500000000007</v>
      </c>
      <c r="IZ20" s="323">
        <v>50000</v>
      </c>
      <c r="JA20" s="323">
        <v>3418.7</v>
      </c>
      <c r="JB20" s="323">
        <v>21691.99</v>
      </c>
      <c r="JC20" s="323">
        <v>0</v>
      </c>
      <c r="JD20" s="323">
        <v>720</v>
      </c>
      <c r="JE20" s="323">
        <v>1500</v>
      </c>
      <c r="JF20" s="323">
        <v>36781.550000000003</v>
      </c>
      <c r="JG20" s="323">
        <v>1809.6</v>
      </c>
      <c r="JH20" s="323">
        <v>0</v>
      </c>
      <c r="JI20" s="323">
        <v>19200</v>
      </c>
      <c r="JJ20" s="323">
        <v>9120</v>
      </c>
      <c r="JK20" s="323">
        <v>19950.3</v>
      </c>
      <c r="JL20" s="323">
        <v>0</v>
      </c>
      <c r="JM20" s="323">
        <v>461.8</v>
      </c>
      <c r="JN20" s="323">
        <v>0</v>
      </c>
      <c r="JO20" s="323">
        <v>34538</v>
      </c>
      <c r="JP20" s="323">
        <v>0</v>
      </c>
      <c r="JQ20" s="323">
        <v>0</v>
      </c>
      <c r="JR20" s="323">
        <v>0</v>
      </c>
      <c r="JS20" s="323">
        <v>229158.1</v>
      </c>
      <c r="JT20" s="323">
        <v>0</v>
      </c>
      <c r="JU20" s="323">
        <v>0</v>
      </c>
      <c r="JV20" s="323">
        <v>1973813.8</v>
      </c>
      <c r="JW20" s="323">
        <v>646.20000000000005</v>
      </c>
      <c r="JX20" s="323">
        <v>6829.78</v>
      </c>
      <c r="JY20" s="323">
        <v>0</v>
      </c>
      <c r="JZ20" s="323">
        <v>2000</v>
      </c>
      <c r="KA20" s="323">
        <v>8000</v>
      </c>
      <c r="KB20" s="323">
        <v>0</v>
      </c>
      <c r="KC20" s="323">
        <v>1711.8</v>
      </c>
      <c r="KD20" s="323">
        <v>0</v>
      </c>
      <c r="KE20" s="323">
        <v>225470.65</v>
      </c>
      <c r="KF20" s="323">
        <v>458</v>
      </c>
      <c r="KG20" s="323">
        <v>9000</v>
      </c>
      <c r="KH20" s="323">
        <v>0</v>
      </c>
      <c r="KI20" s="323">
        <v>13907.8</v>
      </c>
      <c r="KJ20" s="323">
        <v>10998.1</v>
      </c>
      <c r="KK20" s="323">
        <v>8274.85</v>
      </c>
      <c r="KL20" s="323">
        <v>660</v>
      </c>
      <c r="KM20" s="323">
        <v>7912.25</v>
      </c>
      <c r="KN20" s="323">
        <v>2972.4</v>
      </c>
      <c r="KO20" s="323">
        <v>59412.88</v>
      </c>
      <c r="KP20" s="323">
        <v>0</v>
      </c>
      <c r="KQ20" s="323">
        <v>2123663.0099999998</v>
      </c>
      <c r="KR20" s="323">
        <v>60000</v>
      </c>
      <c r="KS20" s="322">
        <v>0</v>
      </c>
      <c r="KU20" s="312">
        <v>31</v>
      </c>
      <c r="KV20" s="312">
        <v>316</v>
      </c>
    </row>
    <row r="21" spans="1:308" x14ac:dyDescent="0.25">
      <c r="A21" s="329">
        <v>2020</v>
      </c>
      <c r="B21" s="328" t="s">
        <v>891</v>
      </c>
      <c r="C21" s="328" t="s">
        <v>911</v>
      </c>
      <c r="D21" s="328" t="s">
        <v>913</v>
      </c>
      <c r="E21" s="328" t="s">
        <v>846</v>
      </c>
      <c r="F21" s="327">
        <v>30995.75</v>
      </c>
      <c r="G21" s="327">
        <v>408.25</v>
      </c>
      <c r="H21" s="327">
        <v>78739.3</v>
      </c>
      <c r="I21" s="327">
        <v>10092.9</v>
      </c>
      <c r="J21" s="327">
        <v>4878.1000000000004</v>
      </c>
      <c r="K21" s="327">
        <v>5464.15</v>
      </c>
      <c r="L21" s="327">
        <v>18685.16</v>
      </c>
      <c r="M21" s="327">
        <v>16733.919999999998</v>
      </c>
      <c r="N21" s="327">
        <v>42218.05</v>
      </c>
      <c r="O21" s="327">
        <v>74918.350000000006</v>
      </c>
      <c r="P21" s="327">
        <v>7279.55</v>
      </c>
      <c r="Q21" s="327">
        <v>9308.25</v>
      </c>
      <c r="R21" s="327">
        <v>13062.75</v>
      </c>
      <c r="S21" s="327">
        <v>6114.9</v>
      </c>
      <c r="T21" s="327">
        <v>9238.25</v>
      </c>
      <c r="U21" s="327">
        <v>44249.7</v>
      </c>
      <c r="V21" s="327">
        <v>26603.75</v>
      </c>
      <c r="W21" s="327">
        <v>6386.1</v>
      </c>
      <c r="X21" s="327">
        <v>7171.4</v>
      </c>
      <c r="Y21" s="327">
        <v>7407.35</v>
      </c>
      <c r="Z21" s="327">
        <v>7348.15</v>
      </c>
      <c r="AA21" s="327">
        <v>121448.05</v>
      </c>
      <c r="AB21" s="327">
        <v>14179.7</v>
      </c>
      <c r="AC21" s="327">
        <v>1632.75</v>
      </c>
      <c r="AD21" s="327">
        <v>135995.1</v>
      </c>
      <c r="AE21" s="327">
        <v>2395.6999999999998</v>
      </c>
      <c r="AF21" s="327">
        <v>15225.85</v>
      </c>
      <c r="AG21" s="327">
        <v>767.15</v>
      </c>
      <c r="AH21" s="327">
        <v>4577.8999999999996</v>
      </c>
      <c r="AI21" s="327">
        <v>8313.4500000000007</v>
      </c>
      <c r="AJ21" s="327">
        <v>5535.4</v>
      </c>
      <c r="AK21" s="327">
        <v>2313.4</v>
      </c>
      <c r="AL21" s="327">
        <v>25607.4</v>
      </c>
      <c r="AM21" s="327">
        <v>13474.25</v>
      </c>
      <c r="AN21" s="327">
        <v>2831.05</v>
      </c>
      <c r="AO21" s="327">
        <v>7106.8</v>
      </c>
      <c r="AP21" s="327">
        <v>8300.5499999999993</v>
      </c>
      <c r="AQ21" s="327">
        <v>3485</v>
      </c>
      <c r="AR21" s="327">
        <v>7835.9</v>
      </c>
      <c r="AS21" s="327">
        <v>9611.0499999999993</v>
      </c>
      <c r="AT21" s="327">
        <v>6739.45</v>
      </c>
      <c r="AU21" s="327">
        <v>14052.75</v>
      </c>
      <c r="AV21" s="327">
        <v>2992.85</v>
      </c>
      <c r="AW21" s="327">
        <v>169630.97</v>
      </c>
      <c r="AX21" s="327">
        <v>3151.7</v>
      </c>
      <c r="AY21" s="327">
        <v>10837.9</v>
      </c>
      <c r="AZ21" s="327">
        <v>15794.4</v>
      </c>
      <c r="BA21" s="327">
        <v>2251.85</v>
      </c>
      <c r="BB21" s="327">
        <v>10235.65</v>
      </c>
      <c r="BC21" s="327">
        <v>36919.300000000003</v>
      </c>
      <c r="BD21" s="327">
        <v>29548.25</v>
      </c>
      <c r="BE21" s="327">
        <v>78462.350000000006</v>
      </c>
      <c r="BF21" s="327">
        <v>16166.7</v>
      </c>
      <c r="BG21" s="327">
        <v>4986.25</v>
      </c>
      <c r="BH21" s="327">
        <v>6372.8</v>
      </c>
      <c r="BI21" s="327">
        <v>130649.4</v>
      </c>
      <c r="BJ21" s="327">
        <v>1918.55</v>
      </c>
      <c r="BK21" s="327">
        <v>13487.06</v>
      </c>
      <c r="BL21" s="327">
        <v>2027.75</v>
      </c>
      <c r="BM21" s="327">
        <v>7538.8</v>
      </c>
      <c r="BN21" s="327">
        <v>14604.25</v>
      </c>
      <c r="BO21" s="327">
        <v>11977.55</v>
      </c>
      <c r="BP21" s="327">
        <v>2198.6</v>
      </c>
      <c r="BQ21" s="327">
        <v>4116.25</v>
      </c>
      <c r="BR21" s="327">
        <v>9672.85</v>
      </c>
      <c r="BS21" s="327">
        <v>37783.65</v>
      </c>
      <c r="BT21" s="327">
        <v>1685.95</v>
      </c>
      <c r="BU21" s="327">
        <v>860.9</v>
      </c>
      <c r="BV21" s="327">
        <v>10034.950000000001</v>
      </c>
      <c r="BW21" s="327">
        <v>17151.189999999999</v>
      </c>
      <c r="BX21" s="327">
        <v>7380.85</v>
      </c>
      <c r="BY21" s="327">
        <v>47621.25</v>
      </c>
      <c r="BZ21" s="327">
        <v>4786.3</v>
      </c>
      <c r="CA21" s="327">
        <v>11045.9</v>
      </c>
      <c r="CB21" s="327">
        <v>7379.55</v>
      </c>
      <c r="CC21" s="327">
        <v>17965.849999999999</v>
      </c>
      <c r="CD21" s="327">
        <v>56379.9</v>
      </c>
      <c r="CE21" s="327">
        <v>21203.599999999999</v>
      </c>
      <c r="CF21" s="327">
        <v>40696.5</v>
      </c>
      <c r="CG21" s="327">
        <v>55022.25</v>
      </c>
      <c r="CH21" s="327">
        <v>3937.6</v>
      </c>
      <c r="CI21" s="327">
        <v>160691.1</v>
      </c>
      <c r="CJ21" s="327">
        <v>284</v>
      </c>
      <c r="CK21" s="327">
        <v>3228.4</v>
      </c>
      <c r="CL21" s="327">
        <v>8068.4</v>
      </c>
      <c r="CM21" s="327">
        <v>2379.5</v>
      </c>
      <c r="CN21" s="327">
        <v>16473.91</v>
      </c>
      <c r="CO21" s="327">
        <v>18746</v>
      </c>
      <c r="CP21" s="327">
        <v>5607.95</v>
      </c>
      <c r="CQ21" s="327">
        <v>15257.4</v>
      </c>
      <c r="CR21" s="327">
        <v>3573</v>
      </c>
      <c r="CS21" s="327">
        <v>6190.55</v>
      </c>
      <c r="CT21" s="327">
        <v>3943</v>
      </c>
      <c r="CU21" s="327">
        <v>1321.75</v>
      </c>
      <c r="CV21" s="327">
        <v>3631.05</v>
      </c>
      <c r="CW21" s="327">
        <v>6237.65</v>
      </c>
      <c r="CX21" s="327">
        <v>11522.15</v>
      </c>
      <c r="CY21" s="327">
        <v>7339.55</v>
      </c>
      <c r="CZ21" s="327">
        <v>41179.5</v>
      </c>
      <c r="DA21" s="327">
        <v>0</v>
      </c>
      <c r="DB21" s="327">
        <v>25376.400000000001</v>
      </c>
      <c r="DC21" s="327">
        <v>20473.900000000001</v>
      </c>
      <c r="DD21" s="327">
        <v>233930.35</v>
      </c>
      <c r="DE21" s="327">
        <v>126947.6</v>
      </c>
      <c r="DF21" s="327">
        <v>12435.9</v>
      </c>
      <c r="DG21" s="327">
        <v>20824.45</v>
      </c>
      <c r="DH21" s="327">
        <v>13101</v>
      </c>
      <c r="DI21" s="327">
        <v>13344.13</v>
      </c>
      <c r="DJ21" s="327">
        <v>26979.97</v>
      </c>
      <c r="DK21" s="327">
        <v>6400.95</v>
      </c>
      <c r="DL21" s="327">
        <v>5886.95</v>
      </c>
      <c r="DM21" s="327">
        <v>0</v>
      </c>
      <c r="DN21" s="327">
        <v>2676.9</v>
      </c>
      <c r="DO21" s="327">
        <v>0</v>
      </c>
      <c r="DP21" s="327">
        <v>162.94999999999999</v>
      </c>
      <c r="DQ21" s="327">
        <v>2079.8000000000002</v>
      </c>
      <c r="DR21" s="327">
        <v>8416.15</v>
      </c>
      <c r="DS21" s="327">
        <v>81823.87</v>
      </c>
      <c r="DT21" s="327">
        <v>13019.1</v>
      </c>
      <c r="DU21" s="327">
        <v>26686.02</v>
      </c>
      <c r="DV21" s="327">
        <v>4407.45</v>
      </c>
      <c r="DW21" s="327">
        <v>27763.05</v>
      </c>
      <c r="DX21" s="327">
        <v>9099.6</v>
      </c>
      <c r="DY21" s="327">
        <v>19671.400000000001</v>
      </c>
      <c r="DZ21" s="327">
        <v>39192</v>
      </c>
      <c r="EA21" s="327">
        <v>109293.8</v>
      </c>
      <c r="EB21" s="327">
        <v>7364.65</v>
      </c>
      <c r="EC21" s="327">
        <v>5524.9</v>
      </c>
      <c r="ED21" s="327">
        <v>3538.95</v>
      </c>
      <c r="EE21" s="327">
        <v>6151.7</v>
      </c>
      <c r="EF21" s="327">
        <v>2318.65</v>
      </c>
      <c r="EG21" s="327">
        <v>30138.9</v>
      </c>
      <c r="EH21" s="327">
        <v>5652.07</v>
      </c>
      <c r="EI21" s="327">
        <v>13140.25</v>
      </c>
      <c r="EJ21" s="327">
        <v>27876.55</v>
      </c>
      <c r="EK21" s="327">
        <v>14434.7</v>
      </c>
      <c r="EL21" s="327">
        <v>6460.3</v>
      </c>
      <c r="EM21" s="327">
        <v>13755.8</v>
      </c>
      <c r="EN21" s="327">
        <v>10045.75</v>
      </c>
      <c r="EO21" s="327">
        <v>9809.6</v>
      </c>
      <c r="EP21" s="327">
        <v>14583.69</v>
      </c>
      <c r="EQ21" s="327">
        <v>3687.3</v>
      </c>
      <c r="ER21" s="327">
        <v>39319.18</v>
      </c>
      <c r="ES21" s="327">
        <v>2431.3000000000002</v>
      </c>
      <c r="ET21" s="327">
        <v>5529.3</v>
      </c>
      <c r="EU21" s="327">
        <v>8593.85</v>
      </c>
      <c r="EV21" s="327">
        <v>353.95</v>
      </c>
      <c r="EW21" s="327">
        <v>5320.5</v>
      </c>
      <c r="EX21" s="327">
        <v>13351.35</v>
      </c>
      <c r="EY21" s="327">
        <v>82017.41</v>
      </c>
      <c r="EZ21" s="327">
        <v>2080120.85</v>
      </c>
      <c r="FA21" s="327">
        <v>17988.2</v>
      </c>
      <c r="FB21" s="327">
        <v>2461.4</v>
      </c>
      <c r="FC21" s="327">
        <v>87932.86</v>
      </c>
      <c r="FD21" s="327">
        <v>21202.2</v>
      </c>
      <c r="FE21" s="327">
        <v>93480.61</v>
      </c>
      <c r="FF21" s="327">
        <v>18194.95</v>
      </c>
      <c r="FG21" s="327">
        <v>1816.65</v>
      </c>
      <c r="FH21" s="327">
        <v>138284.24</v>
      </c>
      <c r="FI21" s="327">
        <v>4185.25</v>
      </c>
      <c r="FJ21" s="327">
        <v>45013.59</v>
      </c>
      <c r="FK21" s="327">
        <v>3012.5</v>
      </c>
      <c r="FL21" s="327">
        <v>15603.25</v>
      </c>
      <c r="FM21" s="327">
        <v>29253.599999999999</v>
      </c>
      <c r="FN21" s="327">
        <v>11108.5</v>
      </c>
      <c r="FO21" s="327">
        <v>4321.25</v>
      </c>
      <c r="FP21" s="327">
        <v>16941.099999999999</v>
      </c>
      <c r="FQ21" s="327">
        <v>0</v>
      </c>
      <c r="FR21" s="327">
        <v>13540.93</v>
      </c>
      <c r="FS21" s="327">
        <v>4304.8500000000004</v>
      </c>
      <c r="FT21" s="327">
        <v>5896.1</v>
      </c>
      <c r="FU21" s="327">
        <v>5778.65</v>
      </c>
      <c r="FV21" s="327">
        <v>62.35</v>
      </c>
      <c r="FW21" s="327">
        <v>632.6</v>
      </c>
      <c r="FX21" s="327">
        <v>14827.35</v>
      </c>
      <c r="FY21" s="327">
        <v>41899.949999999997</v>
      </c>
      <c r="FZ21" s="327">
        <v>2677.25</v>
      </c>
      <c r="GA21" s="327">
        <v>8188.1</v>
      </c>
      <c r="GB21" s="327">
        <v>6954.73</v>
      </c>
      <c r="GC21" s="327">
        <v>2104.4</v>
      </c>
      <c r="GD21" s="327">
        <v>5174.25</v>
      </c>
      <c r="GE21" s="327">
        <v>10910.65</v>
      </c>
      <c r="GF21" s="327">
        <v>7317.15</v>
      </c>
      <c r="GG21" s="327">
        <v>21323.05</v>
      </c>
      <c r="GH21" s="327">
        <v>8214.5</v>
      </c>
      <c r="GI21" s="327">
        <v>9346.35</v>
      </c>
      <c r="GJ21" s="327">
        <v>7527.45</v>
      </c>
      <c r="GK21" s="327">
        <v>136306.82</v>
      </c>
      <c r="GL21" s="327">
        <v>22986.45</v>
      </c>
      <c r="GM21" s="327">
        <v>348314.85</v>
      </c>
      <c r="GN21" s="327">
        <v>5672.79</v>
      </c>
      <c r="GO21" s="327">
        <v>59030.87</v>
      </c>
      <c r="GP21" s="327">
        <v>544.5</v>
      </c>
      <c r="GQ21" s="327">
        <v>1171.8</v>
      </c>
      <c r="GR21" s="327">
        <v>4040</v>
      </c>
      <c r="GS21" s="327">
        <v>617813.66</v>
      </c>
      <c r="GT21" s="327">
        <v>3926.85</v>
      </c>
      <c r="GU21" s="327">
        <v>33326.339999999997</v>
      </c>
      <c r="GV21" s="327">
        <v>6540.95</v>
      </c>
      <c r="GW21" s="327">
        <v>1142.05</v>
      </c>
      <c r="GX21" s="327">
        <v>91538.51</v>
      </c>
      <c r="GY21" s="327">
        <v>4659.3</v>
      </c>
      <c r="GZ21" s="327">
        <v>1935.75</v>
      </c>
      <c r="HA21" s="327">
        <v>24373.5</v>
      </c>
      <c r="HB21" s="327">
        <v>2853.9</v>
      </c>
      <c r="HC21" s="327">
        <v>35410.300000000003</v>
      </c>
      <c r="HD21" s="327">
        <v>0</v>
      </c>
      <c r="HE21" s="327">
        <v>6824.6</v>
      </c>
      <c r="HF21" s="327">
        <v>16553.400000000001</v>
      </c>
      <c r="HG21" s="327">
        <v>47257.68</v>
      </c>
      <c r="HH21" s="327">
        <v>145646.35</v>
      </c>
      <c r="HI21" s="327">
        <v>39031.35</v>
      </c>
      <c r="HJ21" s="327">
        <v>12017.7</v>
      </c>
      <c r="HK21" s="327">
        <v>3542</v>
      </c>
      <c r="HL21" s="327">
        <v>9658.4</v>
      </c>
      <c r="HM21" s="327">
        <v>1712.85</v>
      </c>
      <c r="HN21" s="327">
        <v>5228.6000000000004</v>
      </c>
      <c r="HO21" s="327">
        <v>17387.55</v>
      </c>
      <c r="HP21" s="327">
        <v>26891.119999999999</v>
      </c>
      <c r="HQ21" s="327">
        <v>357.5</v>
      </c>
      <c r="HR21" s="327">
        <v>64799.37</v>
      </c>
      <c r="HS21" s="327">
        <v>2655.95</v>
      </c>
      <c r="HT21" s="327">
        <v>73647.850000000006</v>
      </c>
      <c r="HU21" s="327">
        <v>6134.95</v>
      </c>
      <c r="HV21" s="327">
        <v>24006.69</v>
      </c>
      <c r="HW21" s="327">
        <v>127285.84</v>
      </c>
      <c r="HX21" s="327">
        <v>4133.05</v>
      </c>
      <c r="HY21" s="327">
        <v>94124.47</v>
      </c>
      <c r="HZ21" s="327">
        <v>10005.620000000001</v>
      </c>
      <c r="IA21" s="327">
        <v>1827</v>
      </c>
      <c r="IB21" s="327">
        <v>7975.8</v>
      </c>
      <c r="IC21" s="327">
        <v>66990.38</v>
      </c>
      <c r="ID21" s="327">
        <v>11141.05</v>
      </c>
      <c r="IE21" s="327">
        <v>12137.65</v>
      </c>
      <c r="IF21" s="327">
        <v>8222.1</v>
      </c>
      <c r="IG21" s="327">
        <v>752.3</v>
      </c>
      <c r="IH21" s="327">
        <v>0</v>
      </c>
      <c r="II21" s="327">
        <v>6476.7</v>
      </c>
      <c r="IJ21" s="327">
        <v>23108</v>
      </c>
      <c r="IK21" s="327">
        <v>3093.5</v>
      </c>
      <c r="IL21" s="327">
        <v>1491.15</v>
      </c>
      <c r="IM21" s="327">
        <v>10868.28</v>
      </c>
      <c r="IN21" s="327">
        <v>37783.800000000003</v>
      </c>
      <c r="IO21" s="327">
        <v>8351.1</v>
      </c>
      <c r="IP21" s="327">
        <v>17470.54</v>
      </c>
      <c r="IQ21" s="327">
        <v>6473</v>
      </c>
      <c r="IR21" s="327">
        <v>71587.69</v>
      </c>
      <c r="IS21" s="327">
        <v>56183.26</v>
      </c>
      <c r="IT21" s="327">
        <v>31557.7</v>
      </c>
      <c r="IU21" s="327">
        <v>2927.9</v>
      </c>
      <c r="IV21" s="327">
        <v>16040.12</v>
      </c>
      <c r="IW21" s="327">
        <v>14486.82</v>
      </c>
      <c r="IX21" s="327">
        <v>1020</v>
      </c>
      <c r="IY21" s="327">
        <v>7374.3</v>
      </c>
      <c r="IZ21" s="327">
        <v>2119.5</v>
      </c>
      <c r="JA21" s="327">
        <v>9599.35</v>
      </c>
      <c r="JB21" s="327">
        <v>6294.4</v>
      </c>
      <c r="JC21" s="327">
        <v>9279.15</v>
      </c>
      <c r="JD21" s="327">
        <v>5719.75</v>
      </c>
      <c r="JE21" s="327">
        <v>179.7</v>
      </c>
      <c r="JF21" s="327">
        <v>7654.65</v>
      </c>
      <c r="JG21" s="327">
        <v>5007.25</v>
      </c>
      <c r="JH21" s="327">
        <v>6494.7</v>
      </c>
      <c r="JI21" s="327">
        <v>20567.099999999999</v>
      </c>
      <c r="JJ21" s="327">
        <v>28643.439999999999</v>
      </c>
      <c r="JK21" s="327">
        <v>6148.75</v>
      </c>
      <c r="JL21" s="327">
        <v>10007.75</v>
      </c>
      <c r="JM21" s="327">
        <v>2643.2</v>
      </c>
      <c r="JN21" s="327">
        <v>6265.8</v>
      </c>
      <c r="JO21" s="327">
        <v>21721</v>
      </c>
      <c r="JP21" s="327">
        <v>5534.5</v>
      </c>
      <c r="JQ21" s="327">
        <v>7750.85</v>
      </c>
      <c r="JR21" s="327">
        <v>3856.7</v>
      </c>
      <c r="JS21" s="327">
        <v>34068.949999999997</v>
      </c>
      <c r="JT21" s="327">
        <v>8556.7000000000007</v>
      </c>
      <c r="JU21" s="327">
        <v>4701.45</v>
      </c>
      <c r="JV21" s="327">
        <v>489426.46</v>
      </c>
      <c r="JW21" s="327">
        <v>6680.95</v>
      </c>
      <c r="JX21" s="327">
        <v>10013.700000000001</v>
      </c>
      <c r="JY21" s="327">
        <v>170</v>
      </c>
      <c r="JZ21" s="327">
        <v>2580.75</v>
      </c>
      <c r="KA21" s="327">
        <v>4409.8</v>
      </c>
      <c r="KB21" s="327">
        <v>17635</v>
      </c>
      <c r="KC21" s="327">
        <v>10765.5</v>
      </c>
      <c r="KD21" s="327">
        <v>5949.7</v>
      </c>
      <c r="KE21" s="327">
        <v>15787.82</v>
      </c>
      <c r="KF21" s="327">
        <v>6959.95</v>
      </c>
      <c r="KG21" s="327">
        <v>5586.2</v>
      </c>
      <c r="KH21" s="327">
        <v>7472.55</v>
      </c>
      <c r="KI21" s="327">
        <v>6809.3</v>
      </c>
      <c r="KJ21" s="327">
        <v>17195.55</v>
      </c>
      <c r="KK21" s="327">
        <v>1403.35</v>
      </c>
      <c r="KL21" s="327">
        <v>6768</v>
      </c>
      <c r="KM21" s="327">
        <v>7790.4</v>
      </c>
      <c r="KN21" s="327">
        <v>4981.2299999999996</v>
      </c>
      <c r="KO21" s="327">
        <v>27337</v>
      </c>
      <c r="KP21" s="327">
        <v>7130.1</v>
      </c>
      <c r="KQ21" s="327">
        <v>568956.64</v>
      </c>
      <c r="KR21" s="327">
        <v>14071.55</v>
      </c>
      <c r="KS21" s="326">
        <v>51768</v>
      </c>
      <c r="KU21" s="312">
        <v>31</v>
      </c>
      <c r="KV21" s="312">
        <v>317</v>
      </c>
    </row>
    <row r="22" spans="1:308" x14ac:dyDescent="0.25">
      <c r="A22" s="325">
        <v>2020</v>
      </c>
      <c r="B22" s="324" t="s">
        <v>891</v>
      </c>
      <c r="C22" s="324" t="s">
        <v>911</v>
      </c>
      <c r="D22" s="324" t="s">
        <v>912</v>
      </c>
      <c r="E22" s="324" t="s">
        <v>846</v>
      </c>
      <c r="F22" s="323">
        <v>287800.59000000003</v>
      </c>
      <c r="G22" s="323">
        <v>196541.52</v>
      </c>
      <c r="H22" s="323">
        <v>2758079.06</v>
      </c>
      <c r="I22" s="323">
        <v>239194.78</v>
      </c>
      <c r="J22" s="323">
        <v>63957.89</v>
      </c>
      <c r="K22" s="323">
        <v>324813.39</v>
      </c>
      <c r="L22" s="323">
        <v>1106804.6599999999</v>
      </c>
      <c r="M22" s="323">
        <v>337957.25</v>
      </c>
      <c r="N22" s="323">
        <v>1785064.16</v>
      </c>
      <c r="O22" s="323">
        <v>2082926.61</v>
      </c>
      <c r="P22" s="323">
        <v>546598.78</v>
      </c>
      <c r="Q22" s="323">
        <v>189707.51999999999</v>
      </c>
      <c r="R22" s="323">
        <v>922170.43</v>
      </c>
      <c r="S22" s="323">
        <v>413761.23</v>
      </c>
      <c r="T22" s="323">
        <v>194325.3</v>
      </c>
      <c r="U22" s="323">
        <v>440819.03</v>
      </c>
      <c r="V22" s="323">
        <v>1157579.6499999999</v>
      </c>
      <c r="W22" s="323">
        <v>19666.25</v>
      </c>
      <c r="X22" s="323">
        <v>181036.81</v>
      </c>
      <c r="Y22" s="323">
        <v>109388.53</v>
      </c>
      <c r="Z22" s="323">
        <v>102190.23</v>
      </c>
      <c r="AA22" s="323">
        <v>3293966.96</v>
      </c>
      <c r="AB22" s="323">
        <v>558471.6</v>
      </c>
      <c r="AC22" s="323">
        <v>167250.99</v>
      </c>
      <c r="AD22" s="323">
        <v>2704279.39</v>
      </c>
      <c r="AE22" s="323">
        <v>55480.23</v>
      </c>
      <c r="AF22" s="323">
        <v>306970.64</v>
      </c>
      <c r="AG22" s="323">
        <v>49058.74</v>
      </c>
      <c r="AH22" s="323">
        <v>199649.61</v>
      </c>
      <c r="AI22" s="323">
        <v>300963.15000000002</v>
      </c>
      <c r="AJ22" s="323">
        <v>419322.43</v>
      </c>
      <c r="AK22" s="323">
        <v>69042.73</v>
      </c>
      <c r="AL22" s="323">
        <v>2230834.92</v>
      </c>
      <c r="AM22" s="323">
        <v>97483.82</v>
      </c>
      <c r="AN22" s="323">
        <v>268996.47999999998</v>
      </c>
      <c r="AO22" s="323">
        <v>109331.23</v>
      </c>
      <c r="AP22" s="323">
        <v>190360.34</v>
      </c>
      <c r="AQ22" s="323">
        <v>49439.040000000001</v>
      </c>
      <c r="AR22" s="323">
        <v>446056.99</v>
      </c>
      <c r="AS22" s="323">
        <v>232425.15</v>
      </c>
      <c r="AT22" s="323">
        <v>113353.69</v>
      </c>
      <c r="AU22" s="323">
        <v>243220.87</v>
      </c>
      <c r="AV22" s="323">
        <v>164302.87</v>
      </c>
      <c r="AW22" s="323">
        <v>3344156.65</v>
      </c>
      <c r="AX22" s="323">
        <v>53633.09</v>
      </c>
      <c r="AY22" s="323">
        <v>334999.05</v>
      </c>
      <c r="AZ22" s="323">
        <v>322792.48</v>
      </c>
      <c r="BA22" s="323">
        <v>33249.949999999997</v>
      </c>
      <c r="BB22" s="323">
        <v>151785.68</v>
      </c>
      <c r="BC22" s="323">
        <v>972967.31</v>
      </c>
      <c r="BD22" s="323">
        <v>1734199.55</v>
      </c>
      <c r="BE22" s="323">
        <v>357736.5</v>
      </c>
      <c r="BF22" s="323">
        <v>226054.36</v>
      </c>
      <c r="BG22" s="323">
        <v>66734.789999999994</v>
      </c>
      <c r="BH22" s="323">
        <v>90706.78</v>
      </c>
      <c r="BI22" s="323">
        <v>1837808.95</v>
      </c>
      <c r="BJ22" s="323">
        <v>74335</v>
      </c>
      <c r="BK22" s="323">
        <v>559481.44999999995</v>
      </c>
      <c r="BL22" s="323">
        <v>40749.879999999997</v>
      </c>
      <c r="BM22" s="323">
        <v>117521.44</v>
      </c>
      <c r="BN22" s="323">
        <v>840637.82</v>
      </c>
      <c r="BO22" s="323">
        <v>419052.48</v>
      </c>
      <c r="BP22" s="323">
        <v>189013.34</v>
      </c>
      <c r="BQ22" s="323">
        <v>112668.81</v>
      </c>
      <c r="BR22" s="323">
        <v>390091.15</v>
      </c>
      <c r="BS22" s="323">
        <v>470540.96</v>
      </c>
      <c r="BT22" s="323">
        <v>174608.13</v>
      </c>
      <c r="BU22" s="323">
        <v>120016.72</v>
      </c>
      <c r="BV22" s="323">
        <v>164906.14000000001</v>
      </c>
      <c r="BW22" s="323">
        <v>1303325.22</v>
      </c>
      <c r="BX22" s="323">
        <v>364734.82</v>
      </c>
      <c r="BY22" s="323">
        <v>985613.89</v>
      </c>
      <c r="BZ22" s="323">
        <v>113310.43</v>
      </c>
      <c r="CA22" s="323">
        <v>308073.81</v>
      </c>
      <c r="CB22" s="323">
        <v>111976.69</v>
      </c>
      <c r="CC22" s="323">
        <v>937795.4</v>
      </c>
      <c r="CD22" s="323">
        <v>607508.17000000004</v>
      </c>
      <c r="CE22" s="323">
        <v>1102919.08</v>
      </c>
      <c r="CF22" s="323">
        <v>1882626.89</v>
      </c>
      <c r="CG22" s="323">
        <v>643388.99</v>
      </c>
      <c r="CH22" s="323">
        <v>259305.08</v>
      </c>
      <c r="CI22" s="323">
        <v>1709560.04</v>
      </c>
      <c r="CJ22" s="323">
        <v>67481.210000000006</v>
      </c>
      <c r="CK22" s="323">
        <v>61728.98</v>
      </c>
      <c r="CL22" s="323">
        <v>167768.25</v>
      </c>
      <c r="CM22" s="323">
        <v>96286.82</v>
      </c>
      <c r="CN22" s="323">
        <v>649379.27</v>
      </c>
      <c r="CO22" s="323">
        <v>744562.49</v>
      </c>
      <c r="CP22" s="323">
        <v>61776.1</v>
      </c>
      <c r="CQ22" s="323">
        <v>231543.04000000001</v>
      </c>
      <c r="CR22" s="323">
        <v>101591.63</v>
      </c>
      <c r="CS22" s="323">
        <v>184438.45</v>
      </c>
      <c r="CT22" s="323">
        <v>448818.34</v>
      </c>
      <c r="CU22" s="323">
        <v>177402.79</v>
      </c>
      <c r="CV22" s="323">
        <v>90855.360000000001</v>
      </c>
      <c r="CW22" s="323">
        <v>270292.7</v>
      </c>
      <c r="CX22" s="323">
        <v>304609.55</v>
      </c>
      <c r="CY22" s="323">
        <v>300864.09000000003</v>
      </c>
      <c r="CZ22" s="323">
        <v>840919.54</v>
      </c>
      <c r="DA22" s="323">
        <v>653264.27</v>
      </c>
      <c r="DB22" s="323">
        <v>1685112.46</v>
      </c>
      <c r="DC22" s="323">
        <v>323969.5</v>
      </c>
      <c r="DD22" s="323">
        <v>2274928.67</v>
      </c>
      <c r="DE22" s="323">
        <v>2116017.11</v>
      </c>
      <c r="DF22" s="323">
        <v>86570.46</v>
      </c>
      <c r="DG22" s="323">
        <v>184225.7</v>
      </c>
      <c r="DH22" s="323">
        <v>101303.85</v>
      </c>
      <c r="DI22" s="323">
        <v>155162.26999999999</v>
      </c>
      <c r="DJ22" s="323">
        <v>725646.49</v>
      </c>
      <c r="DK22" s="323">
        <v>417664.65</v>
      </c>
      <c r="DL22" s="323">
        <v>280984.21999999997</v>
      </c>
      <c r="DM22" s="323">
        <v>150220.96</v>
      </c>
      <c r="DN22" s="323">
        <v>105822.88</v>
      </c>
      <c r="DO22" s="323">
        <v>141495.18</v>
      </c>
      <c r="DP22" s="323">
        <v>80702.710000000006</v>
      </c>
      <c r="DQ22" s="323">
        <v>59886.59</v>
      </c>
      <c r="DR22" s="323">
        <v>393651.23</v>
      </c>
      <c r="DS22" s="323">
        <v>1393433.67</v>
      </c>
      <c r="DT22" s="323">
        <v>396647.07</v>
      </c>
      <c r="DU22" s="323">
        <v>815004.17</v>
      </c>
      <c r="DV22" s="323">
        <v>75812.87</v>
      </c>
      <c r="DW22" s="323">
        <v>350595.13</v>
      </c>
      <c r="DX22" s="323">
        <v>710454.37</v>
      </c>
      <c r="DY22" s="323">
        <v>513807.77</v>
      </c>
      <c r="DZ22" s="323">
        <v>324674.89</v>
      </c>
      <c r="EA22" s="323">
        <v>2715039.69</v>
      </c>
      <c r="EB22" s="323">
        <v>197025.03</v>
      </c>
      <c r="EC22" s="323">
        <v>239814.8</v>
      </c>
      <c r="ED22" s="323">
        <v>171255.66</v>
      </c>
      <c r="EE22" s="323">
        <v>264684.90000000002</v>
      </c>
      <c r="EF22" s="323">
        <v>12726.44</v>
      </c>
      <c r="EG22" s="323">
        <v>965818.72</v>
      </c>
      <c r="EH22" s="323">
        <v>101045.38</v>
      </c>
      <c r="EI22" s="323">
        <v>859482.77</v>
      </c>
      <c r="EJ22" s="323">
        <v>1076836.6399999999</v>
      </c>
      <c r="EK22" s="323">
        <v>185796.19</v>
      </c>
      <c r="EL22" s="323">
        <v>114930.66</v>
      </c>
      <c r="EM22" s="323">
        <v>522269.02</v>
      </c>
      <c r="EN22" s="323">
        <v>479570.13</v>
      </c>
      <c r="EO22" s="323">
        <v>414662.32</v>
      </c>
      <c r="EP22" s="323">
        <v>476918.31</v>
      </c>
      <c r="EQ22" s="323">
        <v>104854.39999999999</v>
      </c>
      <c r="ER22" s="323">
        <v>589284.69999999995</v>
      </c>
      <c r="ES22" s="323">
        <v>129786.21</v>
      </c>
      <c r="ET22" s="323">
        <v>530451.27</v>
      </c>
      <c r="EU22" s="323">
        <v>121639.79</v>
      </c>
      <c r="EV22" s="323">
        <v>55020.87</v>
      </c>
      <c r="EW22" s="323">
        <v>336468.05</v>
      </c>
      <c r="EX22" s="323">
        <v>218982.25</v>
      </c>
      <c r="EY22" s="323">
        <v>2251613.83</v>
      </c>
      <c r="EZ22" s="323">
        <v>128755050.22</v>
      </c>
      <c r="FA22" s="323">
        <v>393979.82</v>
      </c>
      <c r="FB22" s="323">
        <v>548362.43000000005</v>
      </c>
      <c r="FC22" s="323">
        <v>1435685.07</v>
      </c>
      <c r="FD22" s="323">
        <v>431083.11</v>
      </c>
      <c r="FE22" s="323">
        <v>2489790.92</v>
      </c>
      <c r="FF22" s="323">
        <v>499008.15</v>
      </c>
      <c r="FG22" s="323">
        <v>72923.34</v>
      </c>
      <c r="FH22" s="323">
        <v>1616425.58</v>
      </c>
      <c r="FI22" s="323">
        <v>117699.27</v>
      </c>
      <c r="FJ22" s="323">
        <v>1030142.08</v>
      </c>
      <c r="FK22" s="323">
        <v>398982.64</v>
      </c>
      <c r="FL22" s="323">
        <v>5552</v>
      </c>
      <c r="FM22" s="323">
        <v>1155789.29</v>
      </c>
      <c r="FN22" s="323">
        <v>142886.85</v>
      </c>
      <c r="FO22" s="323">
        <v>214026.27</v>
      </c>
      <c r="FP22" s="323">
        <v>206571.06</v>
      </c>
      <c r="FQ22" s="323">
        <v>131440.29999999999</v>
      </c>
      <c r="FR22" s="323">
        <v>4948134.1100000003</v>
      </c>
      <c r="FS22" s="323">
        <v>152143.5</v>
      </c>
      <c r="FT22" s="323">
        <v>176553.54</v>
      </c>
      <c r="FU22" s="323">
        <v>234526.92</v>
      </c>
      <c r="FV22" s="323">
        <v>46948.03</v>
      </c>
      <c r="FW22" s="323">
        <v>18674.48</v>
      </c>
      <c r="FX22" s="323">
        <v>284936.3</v>
      </c>
      <c r="FY22" s="323">
        <v>639840.28</v>
      </c>
      <c r="FZ22" s="323">
        <v>82726.59</v>
      </c>
      <c r="GA22" s="323">
        <v>59414.64</v>
      </c>
      <c r="GB22" s="323">
        <v>359754.79</v>
      </c>
      <c r="GC22" s="323">
        <v>103496.89</v>
      </c>
      <c r="GD22" s="323">
        <v>275069.83</v>
      </c>
      <c r="GE22" s="323">
        <v>783493.19</v>
      </c>
      <c r="GF22" s="323">
        <v>157952.73000000001</v>
      </c>
      <c r="GG22" s="323">
        <v>730842.98</v>
      </c>
      <c r="GH22" s="323">
        <v>120405.74</v>
      </c>
      <c r="GI22" s="323">
        <v>474281.11</v>
      </c>
      <c r="GJ22" s="323">
        <v>165320.24</v>
      </c>
      <c r="GK22" s="323">
        <v>8704275.5500000007</v>
      </c>
      <c r="GL22" s="323">
        <v>554346.87</v>
      </c>
      <c r="GM22" s="323">
        <v>5125253.57</v>
      </c>
      <c r="GN22" s="323">
        <v>253669.7</v>
      </c>
      <c r="GO22" s="323">
        <v>1127044.69</v>
      </c>
      <c r="GP22" s="323">
        <v>102867.51</v>
      </c>
      <c r="GQ22" s="323">
        <v>13589.49</v>
      </c>
      <c r="GR22" s="323">
        <v>321773.42</v>
      </c>
      <c r="GS22" s="323">
        <v>4117291.43</v>
      </c>
      <c r="GT22" s="323">
        <v>83680.289999999994</v>
      </c>
      <c r="GU22" s="323">
        <v>2594023.41</v>
      </c>
      <c r="GV22" s="323">
        <v>123777.56</v>
      </c>
      <c r="GW22" s="323">
        <v>60349.97</v>
      </c>
      <c r="GX22" s="323">
        <v>1603730.65</v>
      </c>
      <c r="GY22" s="323">
        <v>48529.9</v>
      </c>
      <c r="GZ22" s="323">
        <v>714423.85</v>
      </c>
      <c r="HA22" s="323">
        <v>944817.36</v>
      </c>
      <c r="HB22" s="323">
        <v>110033.47</v>
      </c>
      <c r="HC22" s="323">
        <v>1732802.89</v>
      </c>
      <c r="HD22" s="323">
        <v>15169.58</v>
      </c>
      <c r="HE22" s="323">
        <v>199621.71</v>
      </c>
      <c r="HF22" s="323">
        <v>213073.49</v>
      </c>
      <c r="HG22" s="323">
        <v>596193.6</v>
      </c>
      <c r="HH22" s="323">
        <v>2180480.86</v>
      </c>
      <c r="HI22" s="323">
        <v>816110.64</v>
      </c>
      <c r="HJ22" s="323">
        <v>243982.62</v>
      </c>
      <c r="HK22" s="323">
        <v>111088.77</v>
      </c>
      <c r="HL22" s="323">
        <v>285054.56</v>
      </c>
      <c r="HM22" s="323">
        <v>204382.62</v>
      </c>
      <c r="HN22" s="323">
        <v>160626.70000000001</v>
      </c>
      <c r="HO22" s="323">
        <v>139238.81</v>
      </c>
      <c r="HP22" s="323">
        <v>2752605.18</v>
      </c>
      <c r="HQ22" s="323">
        <v>43584.73</v>
      </c>
      <c r="HR22" s="323">
        <v>1295864.6599999999</v>
      </c>
      <c r="HS22" s="323">
        <v>19621.18</v>
      </c>
      <c r="HT22" s="323">
        <v>1931589.31</v>
      </c>
      <c r="HU22" s="323">
        <v>69622.34</v>
      </c>
      <c r="HV22" s="323">
        <v>346532.71</v>
      </c>
      <c r="HW22" s="323">
        <v>5326906.78</v>
      </c>
      <c r="HX22" s="323">
        <v>150516.01999999999</v>
      </c>
      <c r="HY22" s="323">
        <v>3350003.12</v>
      </c>
      <c r="HZ22" s="323">
        <v>185177.26</v>
      </c>
      <c r="IA22" s="323">
        <v>161544.6</v>
      </c>
      <c r="IB22" s="323">
        <v>362941.33</v>
      </c>
      <c r="IC22" s="323">
        <v>2941430</v>
      </c>
      <c r="ID22" s="323">
        <v>214684.47</v>
      </c>
      <c r="IE22" s="323">
        <v>725399.63</v>
      </c>
      <c r="IF22" s="323">
        <v>155321.17000000001</v>
      </c>
      <c r="IG22" s="323">
        <v>121454.92</v>
      </c>
      <c r="IH22" s="323">
        <v>56555.35</v>
      </c>
      <c r="II22" s="323">
        <v>200699.17</v>
      </c>
      <c r="IJ22" s="323">
        <v>823181.68</v>
      </c>
      <c r="IK22" s="323">
        <v>31822.959999999999</v>
      </c>
      <c r="IL22" s="323">
        <v>60960.18</v>
      </c>
      <c r="IM22" s="323">
        <v>147942.47</v>
      </c>
      <c r="IN22" s="323">
        <v>776619.53</v>
      </c>
      <c r="IO22" s="323">
        <v>261993.94</v>
      </c>
      <c r="IP22" s="323">
        <v>312934.17</v>
      </c>
      <c r="IQ22" s="323">
        <v>224674.02</v>
      </c>
      <c r="IR22" s="323">
        <v>1080824.81</v>
      </c>
      <c r="IS22" s="323">
        <v>907936.48</v>
      </c>
      <c r="IT22" s="323">
        <v>1140443.6499999999</v>
      </c>
      <c r="IU22" s="323">
        <v>186976.42</v>
      </c>
      <c r="IV22" s="323">
        <v>851018.46</v>
      </c>
      <c r="IW22" s="323">
        <v>250577.96</v>
      </c>
      <c r="IX22" s="323">
        <v>30301.22</v>
      </c>
      <c r="IY22" s="323">
        <v>300728.53999999998</v>
      </c>
      <c r="IZ22" s="323">
        <v>371424.86</v>
      </c>
      <c r="JA22" s="323">
        <v>68777.25</v>
      </c>
      <c r="JB22" s="323">
        <v>109863.11</v>
      </c>
      <c r="JC22" s="323">
        <v>276262.63</v>
      </c>
      <c r="JD22" s="323">
        <v>60183.79</v>
      </c>
      <c r="JE22" s="323">
        <v>65057.599999999999</v>
      </c>
      <c r="JF22" s="323">
        <v>981138.44</v>
      </c>
      <c r="JG22" s="323">
        <v>94926.71</v>
      </c>
      <c r="JH22" s="323">
        <v>339344.31</v>
      </c>
      <c r="JI22" s="323">
        <v>437104.61</v>
      </c>
      <c r="JJ22" s="323">
        <v>559043.4</v>
      </c>
      <c r="JK22" s="323">
        <v>85461.97</v>
      </c>
      <c r="JL22" s="323">
        <v>74777.070000000007</v>
      </c>
      <c r="JM22" s="323">
        <v>24867.71</v>
      </c>
      <c r="JN22" s="323">
        <v>155364.16</v>
      </c>
      <c r="JO22" s="323">
        <v>871143.2</v>
      </c>
      <c r="JP22" s="323">
        <v>150503.26</v>
      </c>
      <c r="JQ22" s="323">
        <v>149438.51</v>
      </c>
      <c r="JR22" s="323">
        <v>66152.5</v>
      </c>
      <c r="JS22" s="323">
        <v>1374828.83</v>
      </c>
      <c r="JT22" s="323">
        <v>127697.96</v>
      </c>
      <c r="JU22" s="323">
        <v>135788.13</v>
      </c>
      <c r="JV22" s="323">
        <v>5371710.7000000002</v>
      </c>
      <c r="JW22" s="323">
        <v>176380.34</v>
      </c>
      <c r="JX22" s="323">
        <v>439226.97</v>
      </c>
      <c r="JY22" s="323">
        <v>27332.14</v>
      </c>
      <c r="JZ22" s="323">
        <v>26014.82</v>
      </c>
      <c r="KA22" s="323">
        <v>197578.19</v>
      </c>
      <c r="KB22" s="323">
        <v>240722.06</v>
      </c>
      <c r="KC22" s="323">
        <v>204975.54</v>
      </c>
      <c r="KD22" s="323">
        <v>201059.22</v>
      </c>
      <c r="KE22" s="323">
        <v>1573176.54</v>
      </c>
      <c r="KF22" s="323">
        <v>138164.26</v>
      </c>
      <c r="KG22" s="323">
        <v>231688.44</v>
      </c>
      <c r="KH22" s="323">
        <v>137093.09</v>
      </c>
      <c r="KI22" s="323">
        <v>445246.17</v>
      </c>
      <c r="KJ22" s="323">
        <v>191156.11</v>
      </c>
      <c r="KK22" s="323">
        <v>20497.689999999999</v>
      </c>
      <c r="KL22" s="323">
        <v>201326.01</v>
      </c>
      <c r="KM22" s="323">
        <v>153842.32</v>
      </c>
      <c r="KN22" s="323">
        <v>238220.09</v>
      </c>
      <c r="KO22" s="323">
        <v>1072313.68</v>
      </c>
      <c r="KP22" s="323">
        <v>475665.71</v>
      </c>
      <c r="KQ22" s="323">
        <v>10578285.380000001</v>
      </c>
      <c r="KR22" s="323">
        <v>303988.03000000003</v>
      </c>
      <c r="KS22" s="322">
        <v>196182.67</v>
      </c>
      <c r="KU22" s="312">
        <v>31</v>
      </c>
      <c r="KV22" s="312">
        <v>318</v>
      </c>
    </row>
    <row r="23" spans="1:308" x14ac:dyDescent="0.25">
      <c r="A23" s="329">
        <v>2020</v>
      </c>
      <c r="B23" s="328" t="s">
        <v>891</v>
      </c>
      <c r="C23" s="328" t="s">
        <v>911</v>
      </c>
      <c r="D23" s="328" t="s">
        <v>910</v>
      </c>
      <c r="E23" s="328" t="s">
        <v>846</v>
      </c>
      <c r="F23" s="327">
        <v>14391.38</v>
      </c>
      <c r="G23" s="327">
        <v>6057.55</v>
      </c>
      <c r="H23" s="327">
        <v>165501.25</v>
      </c>
      <c r="I23" s="327">
        <v>21288.62</v>
      </c>
      <c r="J23" s="327">
        <v>13351.66</v>
      </c>
      <c r="K23" s="327">
        <v>14344.45</v>
      </c>
      <c r="L23" s="327">
        <v>110290.91</v>
      </c>
      <c r="M23" s="327">
        <v>77189.62</v>
      </c>
      <c r="N23" s="327">
        <v>215887.58</v>
      </c>
      <c r="O23" s="327">
        <v>101292.55</v>
      </c>
      <c r="P23" s="327">
        <v>32451.47</v>
      </c>
      <c r="Q23" s="327">
        <v>10390.9</v>
      </c>
      <c r="R23" s="327">
        <v>45289.04</v>
      </c>
      <c r="S23" s="327">
        <v>32303.38</v>
      </c>
      <c r="T23" s="327">
        <v>12870.3</v>
      </c>
      <c r="U23" s="327">
        <v>34811.94</v>
      </c>
      <c r="V23" s="327">
        <v>223045.9</v>
      </c>
      <c r="W23" s="327">
        <v>14598.96</v>
      </c>
      <c r="X23" s="327">
        <v>40061.85</v>
      </c>
      <c r="Y23" s="327">
        <v>7895.14</v>
      </c>
      <c r="Z23" s="327">
        <v>73646.289999999994</v>
      </c>
      <c r="AA23" s="327">
        <v>202340.4</v>
      </c>
      <c r="AB23" s="327">
        <v>82662.240000000005</v>
      </c>
      <c r="AC23" s="327">
        <v>8251.7000000000007</v>
      </c>
      <c r="AD23" s="327">
        <v>525270.65</v>
      </c>
      <c r="AE23" s="327">
        <v>4967.8999999999996</v>
      </c>
      <c r="AF23" s="327">
        <v>149211.34</v>
      </c>
      <c r="AG23" s="327">
        <v>16345.6</v>
      </c>
      <c r="AH23" s="327">
        <v>11413.45</v>
      </c>
      <c r="AI23" s="327">
        <v>112749.8</v>
      </c>
      <c r="AJ23" s="327">
        <v>17031.39</v>
      </c>
      <c r="AK23" s="327">
        <v>15869.7</v>
      </c>
      <c r="AL23" s="327">
        <v>121317.16</v>
      </c>
      <c r="AM23" s="327">
        <v>4216.55</v>
      </c>
      <c r="AN23" s="327">
        <v>25493.8</v>
      </c>
      <c r="AO23" s="327">
        <v>13756.8</v>
      </c>
      <c r="AP23" s="327">
        <v>17008.79</v>
      </c>
      <c r="AQ23" s="327">
        <v>4965.2</v>
      </c>
      <c r="AR23" s="327">
        <v>44183.6</v>
      </c>
      <c r="AS23" s="327">
        <v>31469.19</v>
      </c>
      <c r="AT23" s="327">
        <v>16156.07</v>
      </c>
      <c r="AU23" s="327">
        <v>20904.79</v>
      </c>
      <c r="AV23" s="327">
        <v>6858.43</v>
      </c>
      <c r="AW23" s="327">
        <v>199866.53</v>
      </c>
      <c r="AX23" s="327">
        <v>2978.1</v>
      </c>
      <c r="AY23" s="327">
        <v>13747.05</v>
      </c>
      <c r="AZ23" s="327">
        <v>26963.67</v>
      </c>
      <c r="BA23" s="327">
        <v>8142.49</v>
      </c>
      <c r="BB23" s="327">
        <v>94105.85</v>
      </c>
      <c r="BC23" s="327">
        <v>32111.55</v>
      </c>
      <c r="BD23" s="327">
        <v>49404.47</v>
      </c>
      <c r="BE23" s="327">
        <v>53680.29</v>
      </c>
      <c r="BF23" s="327">
        <v>29195.25</v>
      </c>
      <c r="BG23" s="327">
        <v>6156.38</v>
      </c>
      <c r="BH23" s="327">
        <v>3332.4</v>
      </c>
      <c r="BI23" s="327">
        <v>39434.75</v>
      </c>
      <c r="BJ23" s="327">
        <v>7782.9</v>
      </c>
      <c r="BK23" s="327">
        <v>139272.47</v>
      </c>
      <c r="BL23" s="327">
        <v>6721.5</v>
      </c>
      <c r="BM23" s="327">
        <v>14642.78</v>
      </c>
      <c r="BN23" s="327">
        <v>20183.36</v>
      </c>
      <c r="BO23" s="327">
        <v>7285.4</v>
      </c>
      <c r="BP23" s="327">
        <v>21994.11</v>
      </c>
      <c r="BQ23" s="327">
        <v>7641.3</v>
      </c>
      <c r="BR23" s="327">
        <v>58883.86</v>
      </c>
      <c r="BS23" s="327">
        <v>47714.5</v>
      </c>
      <c r="BT23" s="327">
        <v>5967.1</v>
      </c>
      <c r="BU23" s="327">
        <v>3470.9</v>
      </c>
      <c r="BV23" s="327">
        <v>8413.0499999999993</v>
      </c>
      <c r="BW23" s="327">
        <v>162421.51999999999</v>
      </c>
      <c r="BX23" s="327">
        <v>26646</v>
      </c>
      <c r="BY23" s="327">
        <v>38994.83</v>
      </c>
      <c r="BZ23" s="327">
        <v>18998.5</v>
      </c>
      <c r="CA23" s="327">
        <v>9117.25</v>
      </c>
      <c r="CB23" s="327">
        <v>6659.85</v>
      </c>
      <c r="CC23" s="327">
        <v>65748.53</v>
      </c>
      <c r="CD23" s="327">
        <v>34736.43</v>
      </c>
      <c r="CE23" s="327">
        <v>32521.599999999999</v>
      </c>
      <c r="CF23" s="327">
        <v>180393.86</v>
      </c>
      <c r="CG23" s="327">
        <v>30480.84</v>
      </c>
      <c r="CH23" s="327">
        <v>22938.9</v>
      </c>
      <c r="CI23" s="327">
        <v>39661.17</v>
      </c>
      <c r="CJ23" s="327">
        <v>15378.19</v>
      </c>
      <c r="CK23" s="327">
        <v>7510.78</v>
      </c>
      <c r="CL23" s="327">
        <v>19002</v>
      </c>
      <c r="CM23" s="327">
        <v>12403.1</v>
      </c>
      <c r="CN23" s="327">
        <v>20029.2</v>
      </c>
      <c r="CO23" s="327">
        <v>162625.85999999999</v>
      </c>
      <c r="CP23" s="327">
        <v>6358.75</v>
      </c>
      <c r="CQ23" s="327">
        <v>33580.6</v>
      </c>
      <c r="CR23" s="327">
        <v>7824.2</v>
      </c>
      <c r="CS23" s="327">
        <v>10735.85</v>
      </c>
      <c r="CT23" s="327">
        <v>13188.2</v>
      </c>
      <c r="CU23" s="327">
        <v>24981.55</v>
      </c>
      <c r="CV23" s="327">
        <v>3760.25</v>
      </c>
      <c r="CW23" s="327">
        <v>13232.95</v>
      </c>
      <c r="CX23" s="327">
        <v>25587.31</v>
      </c>
      <c r="CY23" s="327">
        <v>5836.45</v>
      </c>
      <c r="CZ23" s="327">
        <v>219591.25</v>
      </c>
      <c r="DA23" s="327">
        <v>950349.84</v>
      </c>
      <c r="DB23" s="327">
        <v>95499.87</v>
      </c>
      <c r="DC23" s="327">
        <v>72672.05</v>
      </c>
      <c r="DD23" s="327">
        <v>146290.87</v>
      </c>
      <c r="DE23" s="327">
        <v>215698.2</v>
      </c>
      <c r="DF23" s="327">
        <v>4942.25</v>
      </c>
      <c r="DG23" s="327">
        <v>14972.42</v>
      </c>
      <c r="DH23" s="327">
        <v>66281.990000000005</v>
      </c>
      <c r="DI23" s="327">
        <v>38862.39</v>
      </c>
      <c r="DJ23" s="327">
        <v>54129.35</v>
      </c>
      <c r="DK23" s="327">
        <v>44257.1</v>
      </c>
      <c r="DL23" s="327">
        <v>18858.95</v>
      </c>
      <c r="DM23" s="327">
        <v>91569.31</v>
      </c>
      <c r="DN23" s="327">
        <v>5400.5</v>
      </c>
      <c r="DO23" s="327">
        <v>21956.2</v>
      </c>
      <c r="DP23" s="327">
        <v>5310.95</v>
      </c>
      <c r="DQ23" s="327">
        <v>11106.86</v>
      </c>
      <c r="DR23" s="327">
        <v>60082.7</v>
      </c>
      <c r="DS23" s="327">
        <v>261011.17</v>
      </c>
      <c r="DT23" s="327">
        <v>20399</v>
      </c>
      <c r="DU23" s="327">
        <v>29599.72</v>
      </c>
      <c r="DV23" s="327">
        <v>11304.8</v>
      </c>
      <c r="DW23" s="327">
        <v>18648.2</v>
      </c>
      <c r="DX23" s="327">
        <v>62673.2</v>
      </c>
      <c r="DY23" s="327">
        <v>37696.870000000003</v>
      </c>
      <c r="DZ23" s="327">
        <v>38178.870000000003</v>
      </c>
      <c r="EA23" s="327">
        <v>322470.95</v>
      </c>
      <c r="EB23" s="327">
        <v>39880.949999999997</v>
      </c>
      <c r="EC23" s="327">
        <v>19456.25</v>
      </c>
      <c r="ED23" s="327">
        <v>53176.23</v>
      </c>
      <c r="EE23" s="327">
        <v>29470.01</v>
      </c>
      <c r="EF23" s="327">
        <v>4721.95</v>
      </c>
      <c r="EG23" s="327">
        <v>146249.25</v>
      </c>
      <c r="EH23" s="327">
        <v>5656.59</v>
      </c>
      <c r="EI23" s="327">
        <v>43645.78</v>
      </c>
      <c r="EJ23" s="327">
        <v>196689.85</v>
      </c>
      <c r="EK23" s="327">
        <v>13154.87</v>
      </c>
      <c r="EL23" s="327">
        <v>9585.7999999999993</v>
      </c>
      <c r="EM23" s="327">
        <v>55776.6</v>
      </c>
      <c r="EN23" s="327">
        <v>61098.01</v>
      </c>
      <c r="EO23" s="327">
        <v>39167.46</v>
      </c>
      <c r="EP23" s="327">
        <v>21513.5</v>
      </c>
      <c r="EQ23" s="327">
        <v>8394.35</v>
      </c>
      <c r="ER23" s="327">
        <v>353081.7</v>
      </c>
      <c r="ES23" s="327">
        <v>42227.65</v>
      </c>
      <c r="ET23" s="327">
        <v>22706.05</v>
      </c>
      <c r="EU23" s="327">
        <v>7171</v>
      </c>
      <c r="EV23" s="327">
        <v>5273.05</v>
      </c>
      <c r="EW23" s="327">
        <v>5402.37</v>
      </c>
      <c r="EX23" s="327">
        <v>119542.66</v>
      </c>
      <c r="EY23" s="327">
        <v>537815.13</v>
      </c>
      <c r="EZ23" s="327">
        <v>46320640.719999999</v>
      </c>
      <c r="FA23" s="327">
        <v>131256.57</v>
      </c>
      <c r="FB23" s="327">
        <v>16672.57</v>
      </c>
      <c r="FC23" s="327">
        <v>136647.31</v>
      </c>
      <c r="FD23" s="327">
        <v>46592.85</v>
      </c>
      <c r="FE23" s="327">
        <v>156135.95000000001</v>
      </c>
      <c r="FF23" s="327">
        <v>44983.040000000001</v>
      </c>
      <c r="FG23" s="327">
        <v>13527.84</v>
      </c>
      <c r="FH23" s="327">
        <v>96221.9</v>
      </c>
      <c r="FI23" s="327">
        <v>4899</v>
      </c>
      <c r="FJ23" s="327">
        <v>115656.89</v>
      </c>
      <c r="FK23" s="327">
        <v>18605.849999999999</v>
      </c>
      <c r="FL23" s="327">
        <v>2309.19</v>
      </c>
      <c r="FM23" s="327">
        <v>107588.25</v>
      </c>
      <c r="FN23" s="327">
        <v>14940.7</v>
      </c>
      <c r="FO23" s="327">
        <v>19226.3</v>
      </c>
      <c r="FP23" s="327">
        <v>2509.8000000000002</v>
      </c>
      <c r="FQ23" s="327">
        <v>47373.08</v>
      </c>
      <c r="FR23" s="327">
        <v>299934.09000000003</v>
      </c>
      <c r="FS23" s="327">
        <v>6360</v>
      </c>
      <c r="FT23" s="327">
        <v>20647.310000000001</v>
      </c>
      <c r="FU23" s="327">
        <v>40203.339999999997</v>
      </c>
      <c r="FV23" s="327">
        <v>3039.66</v>
      </c>
      <c r="FW23" s="327">
        <v>820.8</v>
      </c>
      <c r="FX23" s="327">
        <v>72197.34</v>
      </c>
      <c r="FY23" s="327">
        <v>161733.26999999999</v>
      </c>
      <c r="FZ23" s="327">
        <v>6984.2</v>
      </c>
      <c r="GA23" s="327">
        <v>5588.5</v>
      </c>
      <c r="GB23" s="327">
        <v>10103.27</v>
      </c>
      <c r="GC23" s="327">
        <v>17828.400000000001</v>
      </c>
      <c r="GD23" s="327">
        <v>8434.9</v>
      </c>
      <c r="GE23" s="327">
        <v>130225.65</v>
      </c>
      <c r="GF23" s="327">
        <v>29478.45</v>
      </c>
      <c r="GG23" s="327">
        <v>96107.1</v>
      </c>
      <c r="GH23" s="327">
        <v>8362.84</v>
      </c>
      <c r="GI23" s="327">
        <v>50844.58</v>
      </c>
      <c r="GJ23" s="327">
        <v>10727.2</v>
      </c>
      <c r="GK23" s="327">
        <v>754488.39</v>
      </c>
      <c r="GL23" s="327">
        <v>36432.300000000003</v>
      </c>
      <c r="GM23" s="327">
        <v>783767.23</v>
      </c>
      <c r="GN23" s="327">
        <v>37791.54</v>
      </c>
      <c r="GO23" s="327">
        <v>203663.94</v>
      </c>
      <c r="GP23" s="327">
        <v>6208.45</v>
      </c>
      <c r="GQ23" s="327">
        <v>1757.55</v>
      </c>
      <c r="GR23" s="327">
        <v>153797.54999999999</v>
      </c>
      <c r="GS23" s="327">
        <v>1586015.7</v>
      </c>
      <c r="GT23" s="327">
        <v>5527.85</v>
      </c>
      <c r="GU23" s="327">
        <v>293803.99</v>
      </c>
      <c r="GV23" s="327">
        <v>16833.099999999999</v>
      </c>
      <c r="GW23" s="327">
        <v>6602.5</v>
      </c>
      <c r="GX23" s="327">
        <v>344205.62</v>
      </c>
      <c r="GY23" s="327">
        <v>13816.64</v>
      </c>
      <c r="GZ23" s="327">
        <v>84179.13</v>
      </c>
      <c r="HA23" s="327">
        <v>31300.45</v>
      </c>
      <c r="HB23" s="327">
        <v>9957.43</v>
      </c>
      <c r="HC23" s="327">
        <v>33789.550000000003</v>
      </c>
      <c r="HD23" s="327">
        <v>8644.35</v>
      </c>
      <c r="HE23" s="327">
        <v>27574.5</v>
      </c>
      <c r="HF23" s="327">
        <v>12174.41</v>
      </c>
      <c r="HG23" s="327">
        <v>47335.17</v>
      </c>
      <c r="HH23" s="327">
        <v>948015.26</v>
      </c>
      <c r="HI23" s="327">
        <v>72386.5</v>
      </c>
      <c r="HJ23" s="327">
        <v>38885.370000000003</v>
      </c>
      <c r="HK23" s="327">
        <v>11968.05</v>
      </c>
      <c r="HL23" s="327">
        <v>159357.54999999999</v>
      </c>
      <c r="HM23" s="327">
        <v>23199.4</v>
      </c>
      <c r="HN23" s="327">
        <v>15557.15</v>
      </c>
      <c r="HO23" s="327">
        <v>15610.07</v>
      </c>
      <c r="HP23" s="327">
        <v>149688.15</v>
      </c>
      <c r="HQ23" s="327">
        <v>5436.45</v>
      </c>
      <c r="HR23" s="327">
        <v>1240333.5900000001</v>
      </c>
      <c r="HS23" s="327">
        <v>3217.2</v>
      </c>
      <c r="HT23" s="327">
        <v>2414226.21</v>
      </c>
      <c r="HU23" s="327">
        <v>26052.45</v>
      </c>
      <c r="HV23" s="327">
        <v>181338.29</v>
      </c>
      <c r="HW23" s="327">
        <v>713729.07</v>
      </c>
      <c r="HX23" s="327">
        <v>9746.0499999999993</v>
      </c>
      <c r="HY23" s="327">
        <v>247978.55</v>
      </c>
      <c r="HZ23" s="327">
        <v>46062.53</v>
      </c>
      <c r="IA23" s="327">
        <v>5679.35</v>
      </c>
      <c r="IB23" s="327">
        <v>35681.15</v>
      </c>
      <c r="IC23" s="327">
        <v>443777.43</v>
      </c>
      <c r="ID23" s="327">
        <v>15346.61</v>
      </c>
      <c r="IE23" s="327">
        <v>444196.67</v>
      </c>
      <c r="IF23" s="327">
        <v>2659</v>
      </c>
      <c r="IG23" s="327">
        <v>10801.05</v>
      </c>
      <c r="IH23" s="327">
        <v>8639.6</v>
      </c>
      <c r="II23" s="327">
        <v>5381.2</v>
      </c>
      <c r="IJ23" s="327">
        <v>24701.98</v>
      </c>
      <c r="IK23" s="327">
        <v>5030.7</v>
      </c>
      <c r="IL23" s="327">
        <v>6591.5</v>
      </c>
      <c r="IM23" s="327">
        <v>17145.7</v>
      </c>
      <c r="IN23" s="327">
        <v>84017.7</v>
      </c>
      <c r="IO23" s="327">
        <v>56244.65</v>
      </c>
      <c r="IP23" s="327">
        <v>26326.75</v>
      </c>
      <c r="IQ23" s="327">
        <v>9430.15</v>
      </c>
      <c r="IR23" s="327">
        <v>149537.54999999999</v>
      </c>
      <c r="IS23" s="327">
        <v>32034.7</v>
      </c>
      <c r="IT23" s="327">
        <v>357440.11</v>
      </c>
      <c r="IU23" s="327">
        <v>5359.35</v>
      </c>
      <c r="IV23" s="327">
        <v>44875.75</v>
      </c>
      <c r="IW23" s="327">
        <v>6753.45</v>
      </c>
      <c r="IX23" s="327">
        <v>4118.7</v>
      </c>
      <c r="IY23" s="327">
        <v>87236.3</v>
      </c>
      <c r="IZ23" s="327">
        <v>10912.8</v>
      </c>
      <c r="JA23" s="327">
        <v>25692.52</v>
      </c>
      <c r="JB23" s="327">
        <v>13675.6</v>
      </c>
      <c r="JC23" s="327">
        <v>15014.3</v>
      </c>
      <c r="JD23" s="327">
        <v>18192.96</v>
      </c>
      <c r="JE23" s="327">
        <v>4445.3999999999996</v>
      </c>
      <c r="JF23" s="327">
        <v>25119.62</v>
      </c>
      <c r="JG23" s="327">
        <v>15387.14</v>
      </c>
      <c r="JH23" s="327">
        <v>27080</v>
      </c>
      <c r="JI23" s="327">
        <v>23279.200000000001</v>
      </c>
      <c r="JJ23" s="327">
        <v>63754.5</v>
      </c>
      <c r="JK23" s="327">
        <v>14426.2</v>
      </c>
      <c r="JL23" s="327">
        <v>8529.74</v>
      </c>
      <c r="JM23" s="327">
        <v>6662.74</v>
      </c>
      <c r="JN23" s="327">
        <v>6908.25</v>
      </c>
      <c r="JO23" s="327">
        <v>33894.58</v>
      </c>
      <c r="JP23" s="327">
        <v>12126.95</v>
      </c>
      <c r="JQ23" s="327">
        <v>47650.35</v>
      </c>
      <c r="JR23" s="327">
        <v>5792</v>
      </c>
      <c r="JS23" s="327">
        <v>357596.61</v>
      </c>
      <c r="JT23" s="327">
        <v>44273.4</v>
      </c>
      <c r="JU23" s="327">
        <v>1967.6</v>
      </c>
      <c r="JV23" s="327">
        <v>303319.45</v>
      </c>
      <c r="JW23" s="327">
        <v>11470.6</v>
      </c>
      <c r="JX23" s="327">
        <v>12411.55</v>
      </c>
      <c r="JY23" s="327">
        <v>4388.66</v>
      </c>
      <c r="JZ23" s="327">
        <v>3043</v>
      </c>
      <c r="KA23" s="327">
        <v>43968.4</v>
      </c>
      <c r="KB23" s="327">
        <v>13207.85</v>
      </c>
      <c r="KC23" s="327">
        <v>7128.35</v>
      </c>
      <c r="KD23" s="327">
        <v>0</v>
      </c>
      <c r="KE23" s="327">
        <v>151476.65</v>
      </c>
      <c r="KF23" s="327">
        <v>13215.7</v>
      </c>
      <c r="KG23" s="327">
        <v>27366.2</v>
      </c>
      <c r="KH23" s="327">
        <v>16919.8</v>
      </c>
      <c r="KI23" s="327">
        <v>230299.43</v>
      </c>
      <c r="KJ23" s="327">
        <v>45446.45</v>
      </c>
      <c r="KK23" s="327">
        <v>1645.6</v>
      </c>
      <c r="KL23" s="327">
        <v>22212.99</v>
      </c>
      <c r="KM23" s="327">
        <v>49482.41</v>
      </c>
      <c r="KN23" s="327">
        <v>12960.25</v>
      </c>
      <c r="KO23" s="327">
        <v>47338.11</v>
      </c>
      <c r="KP23" s="327">
        <v>15464.85</v>
      </c>
      <c r="KQ23" s="327">
        <v>1073594.73</v>
      </c>
      <c r="KR23" s="327">
        <v>75919.3</v>
      </c>
      <c r="KS23" s="326">
        <v>33442.36</v>
      </c>
      <c r="KU23" s="312">
        <v>31</v>
      </c>
      <c r="KV23" s="312">
        <v>319</v>
      </c>
    </row>
    <row r="24" spans="1:308" x14ac:dyDescent="0.25">
      <c r="A24" s="325">
        <v>2020</v>
      </c>
      <c r="B24" s="324" t="s">
        <v>891</v>
      </c>
      <c r="C24" s="324" t="s">
        <v>907</v>
      </c>
      <c r="D24" s="324" t="s">
        <v>909</v>
      </c>
      <c r="E24" s="324" t="s">
        <v>846</v>
      </c>
      <c r="F24" s="323">
        <v>0</v>
      </c>
      <c r="G24" s="323">
        <v>0</v>
      </c>
      <c r="H24" s="323">
        <v>2023.62</v>
      </c>
      <c r="I24" s="323">
        <v>0</v>
      </c>
      <c r="J24" s="323">
        <v>646.86</v>
      </c>
      <c r="K24" s="323">
        <v>0</v>
      </c>
      <c r="L24" s="323">
        <v>3531.59</v>
      </c>
      <c r="M24" s="323">
        <v>1549.97</v>
      </c>
      <c r="N24" s="323">
        <v>0</v>
      </c>
      <c r="O24" s="323">
        <v>0</v>
      </c>
      <c r="P24" s="323">
        <v>0</v>
      </c>
      <c r="Q24" s="323">
        <v>0</v>
      </c>
      <c r="R24" s="323">
        <v>54549.57</v>
      </c>
      <c r="S24" s="323">
        <v>6188.18</v>
      </c>
      <c r="T24" s="323">
        <v>240.37</v>
      </c>
      <c r="U24" s="323">
        <v>15954.65</v>
      </c>
      <c r="V24" s="323">
        <v>0</v>
      </c>
      <c r="W24" s="323">
        <v>0</v>
      </c>
      <c r="X24" s="323">
        <v>1435.56</v>
      </c>
      <c r="Y24" s="323">
        <v>109.47</v>
      </c>
      <c r="Z24" s="323">
        <v>0</v>
      </c>
      <c r="AA24" s="323">
        <v>5813.15</v>
      </c>
      <c r="AB24" s="323">
        <v>314.39999999999998</v>
      </c>
      <c r="AC24" s="323">
        <v>0</v>
      </c>
      <c r="AD24" s="323">
        <v>410.85</v>
      </c>
      <c r="AE24" s="323">
        <v>0</v>
      </c>
      <c r="AF24" s="323">
        <v>0</v>
      </c>
      <c r="AG24" s="323">
        <v>357.75</v>
      </c>
      <c r="AH24" s="323">
        <v>0</v>
      </c>
      <c r="AI24" s="323">
        <v>493.15</v>
      </c>
      <c r="AJ24" s="323">
        <v>1889.17</v>
      </c>
      <c r="AK24" s="323">
        <v>0</v>
      </c>
      <c r="AL24" s="323">
        <v>0</v>
      </c>
      <c r="AM24" s="323">
        <v>0</v>
      </c>
      <c r="AN24" s="323">
        <v>0</v>
      </c>
      <c r="AO24" s="323">
        <v>0</v>
      </c>
      <c r="AP24" s="323">
        <v>0</v>
      </c>
      <c r="AQ24" s="323">
        <v>0</v>
      </c>
      <c r="AR24" s="323">
        <v>0</v>
      </c>
      <c r="AS24" s="323">
        <v>0</v>
      </c>
      <c r="AT24" s="323">
        <v>0</v>
      </c>
      <c r="AU24" s="323">
        <v>803.81</v>
      </c>
      <c r="AV24" s="323">
        <v>0</v>
      </c>
      <c r="AW24" s="323">
        <v>21744.799999999999</v>
      </c>
      <c r="AX24" s="323">
        <v>0</v>
      </c>
      <c r="AY24" s="323">
        <v>0</v>
      </c>
      <c r="AZ24" s="323">
        <v>0</v>
      </c>
      <c r="BA24" s="323">
        <v>0</v>
      </c>
      <c r="BB24" s="323">
        <v>0</v>
      </c>
      <c r="BC24" s="323">
        <v>3058.08</v>
      </c>
      <c r="BD24" s="323">
        <v>427.5</v>
      </c>
      <c r="BE24" s="323">
        <v>12044.62</v>
      </c>
      <c r="BF24" s="323">
        <v>10309.94</v>
      </c>
      <c r="BG24" s="323">
        <v>0</v>
      </c>
      <c r="BH24" s="323">
        <v>0</v>
      </c>
      <c r="BI24" s="323">
        <v>0</v>
      </c>
      <c r="BJ24" s="323">
        <v>9.36</v>
      </c>
      <c r="BK24" s="323">
        <v>0</v>
      </c>
      <c r="BL24" s="323">
        <v>0</v>
      </c>
      <c r="BM24" s="323">
        <v>346.49</v>
      </c>
      <c r="BN24" s="323">
        <v>10323.65</v>
      </c>
      <c r="BO24" s="323">
        <v>1344.34</v>
      </c>
      <c r="BP24" s="323">
        <v>102.75</v>
      </c>
      <c r="BQ24" s="323">
        <v>0</v>
      </c>
      <c r="BR24" s="323">
        <v>0</v>
      </c>
      <c r="BS24" s="323">
        <v>0</v>
      </c>
      <c r="BT24" s="323">
        <v>0</v>
      </c>
      <c r="BU24" s="323">
        <v>0</v>
      </c>
      <c r="BV24" s="323">
        <v>0</v>
      </c>
      <c r="BW24" s="323">
        <v>1101.51</v>
      </c>
      <c r="BX24" s="323">
        <v>0</v>
      </c>
      <c r="BY24" s="323">
        <v>53949.63</v>
      </c>
      <c r="BZ24" s="323">
        <v>154.5</v>
      </c>
      <c r="CA24" s="323">
        <v>0</v>
      </c>
      <c r="CB24" s="323">
        <v>0</v>
      </c>
      <c r="CC24" s="323">
        <v>0</v>
      </c>
      <c r="CD24" s="323">
        <v>2479.98</v>
      </c>
      <c r="CE24" s="323">
        <v>0</v>
      </c>
      <c r="CF24" s="323">
        <v>5277.8</v>
      </c>
      <c r="CG24" s="323">
        <v>0</v>
      </c>
      <c r="CH24" s="323">
        <v>0</v>
      </c>
      <c r="CI24" s="323">
        <v>0</v>
      </c>
      <c r="CJ24" s="323">
        <v>0</v>
      </c>
      <c r="CK24" s="323">
        <v>327.22000000000003</v>
      </c>
      <c r="CL24" s="323">
        <v>0</v>
      </c>
      <c r="CM24" s="323">
        <v>0</v>
      </c>
      <c r="CN24" s="323">
        <v>0</v>
      </c>
      <c r="CO24" s="323">
        <v>0</v>
      </c>
      <c r="CP24" s="323">
        <v>0</v>
      </c>
      <c r="CQ24" s="323">
        <v>0</v>
      </c>
      <c r="CR24" s="323">
        <v>0</v>
      </c>
      <c r="CS24" s="323">
        <v>0</v>
      </c>
      <c r="CT24" s="323">
        <v>0</v>
      </c>
      <c r="CU24" s="323">
        <v>0</v>
      </c>
      <c r="CV24" s="323">
        <v>0</v>
      </c>
      <c r="CW24" s="323">
        <v>0</v>
      </c>
      <c r="CX24" s="323">
        <v>0</v>
      </c>
      <c r="CY24" s="323">
        <v>248.35</v>
      </c>
      <c r="CZ24" s="323">
        <v>11062.54</v>
      </c>
      <c r="DA24" s="323">
        <v>0</v>
      </c>
      <c r="DB24" s="323">
        <v>0</v>
      </c>
      <c r="DC24" s="323">
        <v>0</v>
      </c>
      <c r="DD24" s="323">
        <v>5765.8</v>
      </c>
      <c r="DE24" s="323">
        <v>0</v>
      </c>
      <c r="DF24" s="323">
        <v>0</v>
      </c>
      <c r="DG24" s="323">
        <v>469.07</v>
      </c>
      <c r="DH24" s="323">
        <v>305.42</v>
      </c>
      <c r="DI24" s="323">
        <v>23.53</v>
      </c>
      <c r="DJ24" s="323">
        <v>0</v>
      </c>
      <c r="DK24" s="323">
        <v>1992.77</v>
      </c>
      <c r="DL24" s="323">
        <v>0</v>
      </c>
      <c r="DM24" s="323">
        <v>0</v>
      </c>
      <c r="DN24" s="323">
        <v>0</v>
      </c>
      <c r="DO24" s="323">
        <v>0</v>
      </c>
      <c r="DP24" s="323">
        <v>0</v>
      </c>
      <c r="DQ24" s="323">
        <v>0</v>
      </c>
      <c r="DR24" s="323">
        <v>0</v>
      </c>
      <c r="DS24" s="323">
        <v>11310.95</v>
      </c>
      <c r="DT24" s="323">
        <v>0</v>
      </c>
      <c r="DU24" s="323">
        <v>0</v>
      </c>
      <c r="DV24" s="323">
        <v>362.8</v>
      </c>
      <c r="DW24" s="323">
        <v>0</v>
      </c>
      <c r="DX24" s="323">
        <v>51.53</v>
      </c>
      <c r="DY24" s="323">
        <v>0</v>
      </c>
      <c r="DZ24" s="323">
        <v>0</v>
      </c>
      <c r="EA24" s="323">
        <v>0</v>
      </c>
      <c r="EB24" s="323">
        <v>0</v>
      </c>
      <c r="EC24" s="323">
        <v>0</v>
      </c>
      <c r="ED24" s="323">
        <v>0</v>
      </c>
      <c r="EE24" s="323">
        <v>0</v>
      </c>
      <c r="EF24" s="323">
        <v>0</v>
      </c>
      <c r="EG24" s="323">
        <v>25273.05</v>
      </c>
      <c r="EH24" s="323">
        <v>0</v>
      </c>
      <c r="EI24" s="323">
        <v>11.56</v>
      </c>
      <c r="EJ24" s="323">
        <v>71.319999999999993</v>
      </c>
      <c r="EK24" s="323">
        <v>0</v>
      </c>
      <c r="EL24" s="323">
        <v>0</v>
      </c>
      <c r="EM24" s="323">
        <v>1901.81</v>
      </c>
      <c r="EN24" s="323">
        <v>0</v>
      </c>
      <c r="EO24" s="323">
        <v>0</v>
      </c>
      <c r="EP24" s="323">
        <v>38297.699999999997</v>
      </c>
      <c r="EQ24" s="323">
        <v>0</v>
      </c>
      <c r="ER24" s="323">
        <v>546.26</v>
      </c>
      <c r="ES24" s="323">
        <v>183.98</v>
      </c>
      <c r="ET24" s="323">
        <v>604.30999999999995</v>
      </c>
      <c r="EU24" s="323">
        <v>0</v>
      </c>
      <c r="EV24" s="323">
        <v>0</v>
      </c>
      <c r="EW24" s="323">
        <v>0</v>
      </c>
      <c r="EX24" s="323">
        <v>0</v>
      </c>
      <c r="EY24" s="323">
        <v>2402.1999999999998</v>
      </c>
      <c r="EZ24" s="323">
        <v>0</v>
      </c>
      <c r="FA24" s="323">
        <v>0</v>
      </c>
      <c r="FB24" s="323">
        <v>0</v>
      </c>
      <c r="FC24" s="323">
        <v>4308.21</v>
      </c>
      <c r="FD24" s="323">
        <v>0</v>
      </c>
      <c r="FE24" s="323">
        <v>0</v>
      </c>
      <c r="FF24" s="323">
        <v>107.65</v>
      </c>
      <c r="FG24" s="323">
        <v>0</v>
      </c>
      <c r="FH24" s="323">
        <v>229.91</v>
      </c>
      <c r="FI24" s="323">
        <v>1168.77</v>
      </c>
      <c r="FJ24" s="323">
        <v>0</v>
      </c>
      <c r="FK24" s="323">
        <v>0</v>
      </c>
      <c r="FL24" s="323">
        <v>434.4</v>
      </c>
      <c r="FM24" s="323">
        <v>0</v>
      </c>
      <c r="FN24" s="323">
        <v>0</v>
      </c>
      <c r="FO24" s="323">
        <v>0</v>
      </c>
      <c r="FP24" s="323">
        <v>0</v>
      </c>
      <c r="FQ24" s="323">
        <v>0</v>
      </c>
      <c r="FR24" s="323">
        <v>2651.8</v>
      </c>
      <c r="FS24" s="323">
        <v>0</v>
      </c>
      <c r="FT24" s="323">
        <v>0</v>
      </c>
      <c r="FU24" s="323">
        <v>0</v>
      </c>
      <c r="FV24" s="323">
        <v>0</v>
      </c>
      <c r="FW24" s="323">
        <v>0</v>
      </c>
      <c r="FX24" s="323">
        <v>0</v>
      </c>
      <c r="FY24" s="323">
        <v>138</v>
      </c>
      <c r="FZ24" s="323">
        <v>0.03</v>
      </c>
      <c r="GA24" s="323">
        <v>816.81</v>
      </c>
      <c r="GB24" s="323">
        <v>0</v>
      </c>
      <c r="GC24" s="323">
        <v>0</v>
      </c>
      <c r="GD24" s="323">
        <v>0</v>
      </c>
      <c r="GE24" s="323">
        <v>0</v>
      </c>
      <c r="GF24" s="323">
        <v>0</v>
      </c>
      <c r="GG24" s="323">
        <v>1963.86</v>
      </c>
      <c r="GH24" s="323">
        <v>0</v>
      </c>
      <c r="GI24" s="323">
        <v>0</v>
      </c>
      <c r="GJ24" s="323">
        <v>0</v>
      </c>
      <c r="GK24" s="323">
        <v>17533.310000000001</v>
      </c>
      <c r="GL24" s="323">
        <v>0</v>
      </c>
      <c r="GM24" s="323">
        <v>7088.55</v>
      </c>
      <c r="GN24" s="323">
        <v>0</v>
      </c>
      <c r="GO24" s="323">
        <v>349028.74</v>
      </c>
      <c r="GP24" s="323">
        <v>0</v>
      </c>
      <c r="GQ24" s="323">
        <v>3617.64</v>
      </c>
      <c r="GR24" s="323">
        <v>0</v>
      </c>
      <c r="GS24" s="323">
        <v>0</v>
      </c>
      <c r="GT24" s="323">
        <v>0</v>
      </c>
      <c r="GU24" s="323">
        <v>0</v>
      </c>
      <c r="GV24" s="323">
        <v>199.06</v>
      </c>
      <c r="GW24" s="323">
        <v>0</v>
      </c>
      <c r="GX24" s="323">
        <v>1366.3</v>
      </c>
      <c r="GY24" s="323">
        <v>30</v>
      </c>
      <c r="GZ24" s="323">
        <v>712.71</v>
      </c>
      <c r="HA24" s="323">
        <v>12143.49</v>
      </c>
      <c r="HB24" s="323">
        <v>0</v>
      </c>
      <c r="HC24" s="323">
        <v>156.11000000000001</v>
      </c>
      <c r="HD24" s="323">
        <v>0</v>
      </c>
      <c r="HE24" s="323">
        <v>490.61</v>
      </c>
      <c r="HF24" s="323">
        <v>0</v>
      </c>
      <c r="HG24" s="323">
        <v>902.6</v>
      </c>
      <c r="HH24" s="323">
        <v>1373.07</v>
      </c>
      <c r="HI24" s="323">
        <v>333.24</v>
      </c>
      <c r="HJ24" s="323">
        <v>0</v>
      </c>
      <c r="HK24" s="323">
        <v>0</v>
      </c>
      <c r="HL24" s="323">
        <v>0</v>
      </c>
      <c r="HM24" s="323">
        <v>0</v>
      </c>
      <c r="HN24" s="323">
        <v>0</v>
      </c>
      <c r="HO24" s="323">
        <v>0</v>
      </c>
      <c r="HP24" s="323">
        <v>2587.48</v>
      </c>
      <c r="HQ24" s="323">
        <v>18.68</v>
      </c>
      <c r="HR24" s="323">
        <v>0</v>
      </c>
      <c r="HS24" s="323">
        <v>0</v>
      </c>
      <c r="HT24" s="323">
        <v>0</v>
      </c>
      <c r="HU24" s="323">
        <v>0</v>
      </c>
      <c r="HV24" s="323">
        <v>666.5</v>
      </c>
      <c r="HW24" s="323">
        <v>0</v>
      </c>
      <c r="HX24" s="323">
        <v>192.99</v>
      </c>
      <c r="HY24" s="323">
        <v>0</v>
      </c>
      <c r="HZ24" s="323">
        <v>0</v>
      </c>
      <c r="IA24" s="323">
        <v>0</v>
      </c>
      <c r="IB24" s="323">
        <v>0</v>
      </c>
      <c r="IC24" s="323">
        <v>23.79</v>
      </c>
      <c r="ID24" s="323">
        <v>1971.66</v>
      </c>
      <c r="IE24" s="323">
        <v>338.05</v>
      </c>
      <c r="IF24" s="323">
        <v>0</v>
      </c>
      <c r="IG24" s="323">
        <v>0</v>
      </c>
      <c r="IH24" s="323">
        <v>0</v>
      </c>
      <c r="II24" s="323">
        <v>39912.629999999997</v>
      </c>
      <c r="IJ24" s="323">
        <v>0</v>
      </c>
      <c r="IK24" s="323">
        <v>104.36</v>
      </c>
      <c r="IL24" s="323">
        <v>1626.7</v>
      </c>
      <c r="IM24" s="323">
        <v>0</v>
      </c>
      <c r="IN24" s="323">
        <v>0</v>
      </c>
      <c r="IO24" s="323">
        <v>12766.66</v>
      </c>
      <c r="IP24" s="323">
        <v>1691.95</v>
      </c>
      <c r="IQ24" s="323">
        <v>0</v>
      </c>
      <c r="IR24" s="323">
        <v>79401.539999999994</v>
      </c>
      <c r="IS24" s="323">
        <v>0</v>
      </c>
      <c r="IT24" s="323">
        <v>2345.62</v>
      </c>
      <c r="IU24" s="323">
        <v>0</v>
      </c>
      <c r="IV24" s="323">
        <v>479.71</v>
      </c>
      <c r="IW24" s="323">
        <v>0</v>
      </c>
      <c r="IX24" s="323">
        <v>36.32</v>
      </c>
      <c r="IY24" s="323">
        <v>0</v>
      </c>
      <c r="IZ24" s="323">
        <v>0</v>
      </c>
      <c r="JA24" s="323">
        <v>0</v>
      </c>
      <c r="JB24" s="323">
        <v>0</v>
      </c>
      <c r="JC24" s="323">
        <v>302.57</v>
      </c>
      <c r="JD24" s="323">
        <v>0</v>
      </c>
      <c r="JE24" s="323">
        <v>0</v>
      </c>
      <c r="JF24" s="323">
        <v>17.100000000000001</v>
      </c>
      <c r="JG24" s="323">
        <v>0.22</v>
      </c>
      <c r="JH24" s="323">
        <v>0</v>
      </c>
      <c r="JI24" s="323">
        <v>0</v>
      </c>
      <c r="JJ24" s="323">
        <v>0</v>
      </c>
      <c r="JK24" s="323">
        <v>0</v>
      </c>
      <c r="JL24" s="323">
        <v>0</v>
      </c>
      <c r="JM24" s="323">
        <v>0</v>
      </c>
      <c r="JN24" s="323">
        <v>0</v>
      </c>
      <c r="JO24" s="323">
        <v>0</v>
      </c>
      <c r="JP24" s="323">
        <v>0</v>
      </c>
      <c r="JQ24" s="323">
        <v>0</v>
      </c>
      <c r="JR24" s="323">
        <v>0</v>
      </c>
      <c r="JS24" s="323">
        <v>0</v>
      </c>
      <c r="JT24" s="323">
        <v>0</v>
      </c>
      <c r="JU24" s="323">
        <v>0</v>
      </c>
      <c r="JV24" s="323">
        <v>1957.45</v>
      </c>
      <c r="JW24" s="323">
        <v>1198.76</v>
      </c>
      <c r="JX24" s="323">
        <v>0</v>
      </c>
      <c r="JY24" s="323">
        <v>0</v>
      </c>
      <c r="JZ24" s="323">
        <v>0</v>
      </c>
      <c r="KA24" s="323">
        <v>0</v>
      </c>
      <c r="KB24" s="323">
        <v>0</v>
      </c>
      <c r="KC24" s="323">
        <v>0</v>
      </c>
      <c r="KD24" s="323">
        <v>0</v>
      </c>
      <c r="KE24" s="323">
        <v>12152.59</v>
      </c>
      <c r="KF24" s="323">
        <v>351.91</v>
      </c>
      <c r="KG24" s="323">
        <v>578.96</v>
      </c>
      <c r="KH24" s="323">
        <v>0</v>
      </c>
      <c r="KI24" s="323">
        <v>2.15</v>
      </c>
      <c r="KJ24" s="323">
        <v>0</v>
      </c>
      <c r="KK24" s="323">
        <v>0</v>
      </c>
      <c r="KL24" s="323">
        <v>20.85</v>
      </c>
      <c r="KM24" s="323">
        <v>0</v>
      </c>
      <c r="KN24" s="323">
        <v>63.8</v>
      </c>
      <c r="KO24" s="323">
        <v>0</v>
      </c>
      <c r="KP24" s="323">
        <v>0</v>
      </c>
      <c r="KQ24" s="323">
        <v>80015.710000000006</v>
      </c>
      <c r="KR24" s="323">
        <v>0</v>
      </c>
      <c r="KS24" s="322">
        <v>2114.1999999999998</v>
      </c>
      <c r="KU24" s="312">
        <v>32</v>
      </c>
      <c r="KV24" s="312">
        <v>321</v>
      </c>
    </row>
    <row r="25" spans="1:308" x14ac:dyDescent="0.25">
      <c r="A25" s="329">
        <v>2020</v>
      </c>
      <c r="B25" s="328" t="s">
        <v>891</v>
      </c>
      <c r="C25" s="328" t="s">
        <v>907</v>
      </c>
      <c r="D25" s="328" t="s">
        <v>908</v>
      </c>
      <c r="E25" s="328" t="s">
        <v>846</v>
      </c>
      <c r="F25" s="327">
        <v>2414.4499999999998</v>
      </c>
      <c r="G25" s="327">
        <v>0</v>
      </c>
      <c r="H25" s="327">
        <v>608231.30000000005</v>
      </c>
      <c r="I25" s="327">
        <v>19749.43</v>
      </c>
      <c r="J25" s="327">
        <v>13303.37</v>
      </c>
      <c r="K25" s="327">
        <v>35375.279999999999</v>
      </c>
      <c r="L25" s="327">
        <v>148336.64000000001</v>
      </c>
      <c r="M25" s="327">
        <v>142614.16</v>
      </c>
      <c r="N25" s="327">
        <v>221095.92</v>
      </c>
      <c r="O25" s="327">
        <v>51772.6</v>
      </c>
      <c r="P25" s="327">
        <v>32693.4</v>
      </c>
      <c r="Q25" s="327">
        <v>104998.04</v>
      </c>
      <c r="R25" s="327">
        <v>216613.65</v>
      </c>
      <c r="S25" s="327">
        <v>34483.089999999997</v>
      </c>
      <c r="T25" s="327">
        <v>63889.81</v>
      </c>
      <c r="U25" s="327">
        <v>223154.82</v>
      </c>
      <c r="V25" s="327">
        <v>541100.27</v>
      </c>
      <c r="W25" s="327">
        <v>38840.75</v>
      </c>
      <c r="X25" s="327">
        <v>147499.31</v>
      </c>
      <c r="Y25" s="327">
        <v>48984.79</v>
      </c>
      <c r="Z25" s="327">
        <v>14518.15</v>
      </c>
      <c r="AA25" s="327">
        <v>688982.25</v>
      </c>
      <c r="AB25" s="327">
        <v>124545.01</v>
      </c>
      <c r="AC25" s="327">
        <v>11914.75</v>
      </c>
      <c r="AD25" s="327">
        <v>897154.88</v>
      </c>
      <c r="AE25" s="327">
        <v>6198.89</v>
      </c>
      <c r="AF25" s="327">
        <v>57532.9</v>
      </c>
      <c r="AG25" s="327">
        <v>0</v>
      </c>
      <c r="AH25" s="327">
        <v>29340.13</v>
      </c>
      <c r="AI25" s="327">
        <v>46526</v>
      </c>
      <c r="AJ25" s="327">
        <v>0</v>
      </c>
      <c r="AK25" s="327">
        <v>6443.88</v>
      </c>
      <c r="AL25" s="327">
        <v>254104.21</v>
      </c>
      <c r="AM25" s="327">
        <v>11756.75</v>
      </c>
      <c r="AN25" s="327">
        <v>9116.8799999999992</v>
      </c>
      <c r="AO25" s="327">
        <v>0</v>
      </c>
      <c r="AP25" s="327">
        <v>31800.2</v>
      </c>
      <c r="AQ25" s="327">
        <v>9615.2900000000009</v>
      </c>
      <c r="AR25" s="327">
        <v>358069.75</v>
      </c>
      <c r="AS25" s="327">
        <v>31774.01</v>
      </c>
      <c r="AT25" s="327">
        <v>1508.23</v>
      </c>
      <c r="AU25" s="327">
        <v>47983.19</v>
      </c>
      <c r="AV25" s="327">
        <v>32450</v>
      </c>
      <c r="AW25" s="327">
        <v>55500</v>
      </c>
      <c r="AX25" s="327">
        <v>8993.98</v>
      </c>
      <c r="AY25" s="327">
        <v>30998.45</v>
      </c>
      <c r="AZ25" s="327">
        <v>15846.65</v>
      </c>
      <c r="BA25" s="327">
        <v>3289.15</v>
      </c>
      <c r="BB25" s="327">
        <v>455</v>
      </c>
      <c r="BC25" s="327">
        <v>44792.07</v>
      </c>
      <c r="BD25" s="327">
        <v>459247.94</v>
      </c>
      <c r="BE25" s="327">
        <v>0</v>
      </c>
      <c r="BF25" s="327">
        <v>11738.22</v>
      </c>
      <c r="BG25" s="327">
        <v>13580.02</v>
      </c>
      <c r="BH25" s="327">
        <v>1991.85</v>
      </c>
      <c r="BI25" s="327">
        <v>447298.61</v>
      </c>
      <c r="BJ25" s="327">
        <v>852.64</v>
      </c>
      <c r="BK25" s="327">
        <v>275965.03000000003</v>
      </c>
      <c r="BL25" s="327">
        <v>814.63</v>
      </c>
      <c r="BM25" s="327">
        <v>7127.61</v>
      </c>
      <c r="BN25" s="327">
        <v>251000</v>
      </c>
      <c r="BO25" s="327">
        <v>0</v>
      </c>
      <c r="BP25" s="327">
        <v>2161.36</v>
      </c>
      <c r="BQ25" s="327">
        <v>3056</v>
      </c>
      <c r="BR25" s="327">
        <v>45830.78</v>
      </c>
      <c r="BS25" s="327">
        <v>32742.86</v>
      </c>
      <c r="BT25" s="327">
        <v>20950</v>
      </c>
      <c r="BU25" s="327">
        <v>11354.34</v>
      </c>
      <c r="BV25" s="327">
        <v>2074.59</v>
      </c>
      <c r="BW25" s="327">
        <v>0</v>
      </c>
      <c r="BX25" s="327">
        <v>34318.620000000003</v>
      </c>
      <c r="BY25" s="327">
        <v>0</v>
      </c>
      <c r="BZ25" s="327">
        <v>46632.61</v>
      </c>
      <c r="CA25" s="327">
        <v>42802.41</v>
      </c>
      <c r="CB25" s="327">
        <v>13622.68</v>
      </c>
      <c r="CC25" s="327">
        <v>116987.5</v>
      </c>
      <c r="CD25" s="327">
        <v>34712.44</v>
      </c>
      <c r="CE25" s="327">
        <v>1106.0999999999999</v>
      </c>
      <c r="CF25" s="327">
        <v>106367.58</v>
      </c>
      <c r="CG25" s="327">
        <v>12731</v>
      </c>
      <c r="CH25" s="327">
        <v>36528.68</v>
      </c>
      <c r="CI25" s="327">
        <v>32500</v>
      </c>
      <c r="CJ25" s="327">
        <v>13263.76</v>
      </c>
      <c r="CK25" s="327">
        <v>2919</v>
      </c>
      <c r="CL25" s="327">
        <v>64546.25</v>
      </c>
      <c r="CM25" s="327">
        <v>5409.73</v>
      </c>
      <c r="CN25" s="327">
        <v>103330.64</v>
      </c>
      <c r="CO25" s="327">
        <v>95759.63</v>
      </c>
      <c r="CP25" s="327">
        <v>2565</v>
      </c>
      <c r="CQ25" s="327">
        <v>46900</v>
      </c>
      <c r="CR25" s="327">
        <v>5242.49</v>
      </c>
      <c r="CS25" s="327">
        <v>48968.11</v>
      </c>
      <c r="CT25" s="327">
        <v>0</v>
      </c>
      <c r="CU25" s="327">
        <v>6185.09</v>
      </c>
      <c r="CV25" s="327">
        <v>2283.8000000000002</v>
      </c>
      <c r="CW25" s="327">
        <v>11315.8</v>
      </c>
      <c r="CX25" s="327">
        <v>100679.5</v>
      </c>
      <c r="CY25" s="327">
        <v>109022.08</v>
      </c>
      <c r="CZ25" s="327">
        <v>648549.47</v>
      </c>
      <c r="DA25" s="327">
        <v>8600</v>
      </c>
      <c r="DB25" s="327">
        <v>198851.62</v>
      </c>
      <c r="DC25" s="327">
        <v>21798.15</v>
      </c>
      <c r="DD25" s="327">
        <v>352300</v>
      </c>
      <c r="DE25" s="327">
        <v>528346.4</v>
      </c>
      <c r="DF25" s="327">
        <v>15875.25</v>
      </c>
      <c r="DG25" s="327">
        <v>14984.46</v>
      </c>
      <c r="DH25" s="327">
        <v>48532.53</v>
      </c>
      <c r="DI25" s="327">
        <v>50035.33</v>
      </c>
      <c r="DJ25" s="327">
        <v>52663.1</v>
      </c>
      <c r="DK25" s="327">
        <v>30579.99</v>
      </c>
      <c r="DL25" s="327">
        <v>28974.98</v>
      </c>
      <c r="DM25" s="327">
        <v>115278.9</v>
      </c>
      <c r="DN25" s="327">
        <v>63135</v>
      </c>
      <c r="DO25" s="327">
        <v>28489.4</v>
      </c>
      <c r="DP25" s="327">
        <v>35850.339999999997</v>
      </c>
      <c r="DQ25" s="327">
        <v>26293.88</v>
      </c>
      <c r="DR25" s="327">
        <v>108978.13</v>
      </c>
      <c r="DS25" s="327">
        <v>214978</v>
      </c>
      <c r="DT25" s="327">
        <v>131072.79</v>
      </c>
      <c r="DU25" s="327">
        <v>117778.15</v>
      </c>
      <c r="DV25" s="327">
        <v>28030.16</v>
      </c>
      <c r="DW25" s="327">
        <v>20405</v>
      </c>
      <c r="DX25" s="327">
        <v>133255.48000000001</v>
      </c>
      <c r="DY25" s="327">
        <v>82449</v>
      </c>
      <c r="DZ25" s="327">
        <v>36466.910000000003</v>
      </c>
      <c r="EA25" s="327">
        <v>489664.07</v>
      </c>
      <c r="EB25" s="327">
        <v>46211.74</v>
      </c>
      <c r="EC25" s="327">
        <v>45540.800000000003</v>
      </c>
      <c r="ED25" s="327">
        <v>26330.15</v>
      </c>
      <c r="EE25" s="327">
        <v>69572.22</v>
      </c>
      <c r="EF25" s="327">
        <v>4272.91</v>
      </c>
      <c r="EG25" s="327">
        <v>292633.71000000002</v>
      </c>
      <c r="EH25" s="327">
        <v>3750</v>
      </c>
      <c r="EI25" s="327">
        <v>8750</v>
      </c>
      <c r="EJ25" s="327">
        <v>336247.62</v>
      </c>
      <c r="EK25" s="327">
        <v>2485.41</v>
      </c>
      <c r="EL25" s="327">
        <v>9597.5</v>
      </c>
      <c r="EM25" s="327">
        <v>48859.98</v>
      </c>
      <c r="EN25" s="327">
        <v>46454.400000000001</v>
      </c>
      <c r="EO25" s="327">
        <v>188969.34</v>
      </c>
      <c r="EP25" s="327">
        <v>0</v>
      </c>
      <c r="EQ25" s="327">
        <v>10827.89</v>
      </c>
      <c r="ER25" s="327">
        <v>53121.07</v>
      </c>
      <c r="ES25" s="327">
        <v>23275.35</v>
      </c>
      <c r="ET25" s="327">
        <v>105848.76</v>
      </c>
      <c r="EU25" s="327">
        <v>13748.91</v>
      </c>
      <c r="EV25" s="327">
        <v>18332.53</v>
      </c>
      <c r="EW25" s="327">
        <v>49439.56</v>
      </c>
      <c r="EX25" s="327">
        <v>159334.16</v>
      </c>
      <c r="EY25" s="327">
        <v>217500</v>
      </c>
      <c r="EZ25" s="327">
        <v>46197915.859999999</v>
      </c>
      <c r="FA25" s="327">
        <v>47550.73</v>
      </c>
      <c r="FB25" s="327">
        <v>52722.23</v>
      </c>
      <c r="FC25" s="327">
        <v>179327.31</v>
      </c>
      <c r="FD25" s="327">
        <v>55209.02</v>
      </c>
      <c r="FE25" s="327">
        <v>519013.9</v>
      </c>
      <c r="FF25" s="327">
        <v>157755.44</v>
      </c>
      <c r="FG25" s="327">
        <v>17610.259999999998</v>
      </c>
      <c r="FH25" s="327">
        <v>421438.54</v>
      </c>
      <c r="FI25" s="327">
        <v>24176.84</v>
      </c>
      <c r="FJ25" s="327">
        <v>73902.39</v>
      </c>
      <c r="FK25" s="327">
        <v>45451.79</v>
      </c>
      <c r="FL25" s="327">
        <v>2846.65</v>
      </c>
      <c r="FM25" s="327">
        <v>202501.58</v>
      </c>
      <c r="FN25" s="327">
        <v>2725.88</v>
      </c>
      <c r="FO25" s="327">
        <v>56363.49</v>
      </c>
      <c r="FP25" s="327">
        <v>15948.3</v>
      </c>
      <c r="FQ25" s="327">
        <v>1844.44</v>
      </c>
      <c r="FR25" s="327">
        <v>21365.65</v>
      </c>
      <c r="FS25" s="327">
        <v>25105.85</v>
      </c>
      <c r="FT25" s="327">
        <v>61838.35</v>
      </c>
      <c r="FU25" s="327">
        <v>54946.400000000001</v>
      </c>
      <c r="FV25" s="327">
        <v>0</v>
      </c>
      <c r="FW25" s="327">
        <v>0</v>
      </c>
      <c r="FX25" s="327">
        <v>149594.68</v>
      </c>
      <c r="FY25" s="327">
        <v>6000</v>
      </c>
      <c r="FZ25" s="327">
        <v>4261.2700000000004</v>
      </c>
      <c r="GA25" s="327">
        <v>7717.27</v>
      </c>
      <c r="GB25" s="327">
        <v>27748.1</v>
      </c>
      <c r="GC25" s="327">
        <v>14717.1</v>
      </c>
      <c r="GD25" s="327">
        <v>16881</v>
      </c>
      <c r="GE25" s="327">
        <v>68505.83</v>
      </c>
      <c r="GF25" s="327">
        <v>3150</v>
      </c>
      <c r="GG25" s="327">
        <v>163980.60999999999</v>
      </c>
      <c r="GH25" s="327">
        <v>7943.18</v>
      </c>
      <c r="GI25" s="327">
        <v>85984.83</v>
      </c>
      <c r="GJ25" s="327">
        <v>27917.86</v>
      </c>
      <c r="GK25" s="327">
        <v>322092.44</v>
      </c>
      <c r="GL25" s="327">
        <v>0</v>
      </c>
      <c r="GM25" s="327">
        <v>620364.1</v>
      </c>
      <c r="GN25" s="327">
        <v>18400</v>
      </c>
      <c r="GO25" s="327">
        <v>2499.4</v>
      </c>
      <c r="GP25" s="327">
        <v>11319.3</v>
      </c>
      <c r="GQ25" s="327">
        <v>73.959999999999994</v>
      </c>
      <c r="GR25" s="327">
        <v>72321.88</v>
      </c>
      <c r="GS25" s="327">
        <v>1515512.22</v>
      </c>
      <c r="GT25" s="327">
        <v>18494.060000000001</v>
      </c>
      <c r="GU25" s="327">
        <v>445684.44</v>
      </c>
      <c r="GV25" s="327">
        <v>8275.68</v>
      </c>
      <c r="GW25" s="327">
        <v>7695.13</v>
      </c>
      <c r="GX25" s="327">
        <v>1167206.75</v>
      </c>
      <c r="GY25" s="327">
        <v>23404.47</v>
      </c>
      <c r="GZ25" s="327">
        <v>61340.84</v>
      </c>
      <c r="HA25" s="327">
        <v>117987.75</v>
      </c>
      <c r="HB25" s="327">
        <v>7163.6</v>
      </c>
      <c r="HC25" s="327">
        <v>160003.41</v>
      </c>
      <c r="HD25" s="327">
        <v>9655.66</v>
      </c>
      <c r="HE25" s="327">
        <v>13065.18</v>
      </c>
      <c r="HF25" s="327">
        <v>28153.8</v>
      </c>
      <c r="HG25" s="327">
        <v>206370.75</v>
      </c>
      <c r="HH25" s="327">
        <v>335403.17</v>
      </c>
      <c r="HI25" s="327">
        <v>55548.75</v>
      </c>
      <c r="HJ25" s="327">
        <v>74756.240000000005</v>
      </c>
      <c r="HK25" s="327">
        <v>15162.61</v>
      </c>
      <c r="HL25" s="327">
        <v>31618.71</v>
      </c>
      <c r="HM25" s="327">
        <v>56537.29</v>
      </c>
      <c r="HN25" s="327">
        <v>14765.8</v>
      </c>
      <c r="HO25" s="327">
        <v>10356.379999999999</v>
      </c>
      <c r="HP25" s="327">
        <v>128049.15</v>
      </c>
      <c r="HQ25" s="327">
        <v>12668.81</v>
      </c>
      <c r="HR25" s="327">
        <v>2900.24</v>
      </c>
      <c r="HS25" s="327">
        <v>0</v>
      </c>
      <c r="HT25" s="327">
        <v>924430.49</v>
      </c>
      <c r="HU25" s="327">
        <v>12831.8</v>
      </c>
      <c r="HV25" s="327">
        <v>273192.28000000003</v>
      </c>
      <c r="HW25" s="327">
        <v>706471.62</v>
      </c>
      <c r="HX25" s="327">
        <v>10025.73</v>
      </c>
      <c r="HY25" s="327">
        <v>1153383.3</v>
      </c>
      <c r="HZ25" s="327">
        <v>32280.05</v>
      </c>
      <c r="IA25" s="327">
        <v>3465.95</v>
      </c>
      <c r="IB25" s="327">
        <v>41976.86</v>
      </c>
      <c r="IC25" s="327">
        <v>840391.11</v>
      </c>
      <c r="ID25" s="327">
        <v>46487.13</v>
      </c>
      <c r="IE25" s="327">
        <v>177125</v>
      </c>
      <c r="IF25" s="327">
        <v>0</v>
      </c>
      <c r="IG25" s="327">
        <v>29316.92</v>
      </c>
      <c r="IH25" s="327">
        <v>622.23</v>
      </c>
      <c r="II25" s="327">
        <v>0</v>
      </c>
      <c r="IJ25" s="327">
        <v>115338.68</v>
      </c>
      <c r="IK25" s="327">
        <v>7005.96</v>
      </c>
      <c r="IL25" s="327">
        <v>16333.63</v>
      </c>
      <c r="IM25" s="327">
        <v>19037.5</v>
      </c>
      <c r="IN25" s="327">
        <v>73294.33</v>
      </c>
      <c r="IO25" s="327">
        <v>129105.88</v>
      </c>
      <c r="IP25" s="327">
        <v>21943.4</v>
      </c>
      <c r="IQ25" s="327">
        <v>27594.55</v>
      </c>
      <c r="IR25" s="327">
        <v>660237</v>
      </c>
      <c r="IS25" s="327">
        <v>136800</v>
      </c>
      <c r="IT25" s="327">
        <v>158782.54999999999</v>
      </c>
      <c r="IU25" s="327">
        <v>23721.86</v>
      </c>
      <c r="IV25" s="327">
        <v>210898.78</v>
      </c>
      <c r="IW25" s="327">
        <v>6380.56</v>
      </c>
      <c r="IX25" s="327">
        <v>10275.9</v>
      </c>
      <c r="IY25" s="327">
        <v>110478.86</v>
      </c>
      <c r="IZ25" s="327">
        <v>7600</v>
      </c>
      <c r="JA25" s="327">
        <v>34252.15</v>
      </c>
      <c r="JB25" s="327">
        <v>56917.1</v>
      </c>
      <c r="JC25" s="327">
        <v>106530.25</v>
      </c>
      <c r="JD25" s="327">
        <v>3369.41</v>
      </c>
      <c r="JE25" s="327">
        <v>0</v>
      </c>
      <c r="JF25" s="327">
        <v>20518.62</v>
      </c>
      <c r="JG25" s="327">
        <v>3088.64</v>
      </c>
      <c r="JH25" s="327">
        <v>18321.509999999998</v>
      </c>
      <c r="JI25" s="327">
        <v>15462.91</v>
      </c>
      <c r="JJ25" s="327">
        <v>41706.04</v>
      </c>
      <c r="JK25" s="327">
        <v>14779.89</v>
      </c>
      <c r="JL25" s="327">
        <v>20053.8</v>
      </c>
      <c r="JM25" s="327">
        <v>1663.9</v>
      </c>
      <c r="JN25" s="327">
        <v>4043.47</v>
      </c>
      <c r="JO25" s="327">
        <v>147961.76999999999</v>
      </c>
      <c r="JP25" s="327">
        <v>6083.4</v>
      </c>
      <c r="JQ25" s="327">
        <v>7462.7</v>
      </c>
      <c r="JR25" s="327">
        <v>1673.09</v>
      </c>
      <c r="JS25" s="327">
        <v>301901.21999999997</v>
      </c>
      <c r="JT25" s="327">
        <v>32222.1</v>
      </c>
      <c r="JU25" s="327">
        <v>0</v>
      </c>
      <c r="JV25" s="327">
        <v>1560418.9</v>
      </c>
      <c r="JW25" s="327">
        <v>6128.27</v>
      </c>
      <c r="JX25" s="327">
        <v>0</v>
      </c>
      <c r="JY25" s="327">
        <v>0</v>
      </c>
      <c r="JZ25" s="327">
        <v>0</v>
      </c>
      <c r="KA25" s="327">
        <v>44635.13</v>
      </c>
      <c r="KB25" s="327">
        <v>3000</v>
      </c>
      <c r="KC25" s="327">
        <v>14056</v>
      </c>
      <c r="KD25" s="327">
        <v>15535</v>
      </c>
      <c r="KE25" s="327">
        <v>51719.15</v>
      </c>
      <c r="KF25" s="327">
        <v>0</v>
      </c>
      <c r="KG25" s="327">
        <v>5400</v>
      </c>
      <c r="KH25" s="327">
        <v>11305.59</v>
      </c>
      <c r="KI25" s="327">
        <v>93732.13</v>
      </c>
      <c r="KJ25" s="327">
        <v>0</v>
      </c>
      <c r="KK25" s="327">
        <v>3007.6</v>
      </c>
      <c r="KL25" s="327">
        <v>5409</v>
      </c>
      <c r="KM25" s="327">
        <v>25907</v>
      </c>
      <c r="KN25" s="327">
        <v>61367.95</v>
      </c>
      <c r="KO25" s="327">
        <v>178262.7</v>
      </c>
      <c r="KP25" s="327">
        <v>49800</v>
      </c>
      <c r="KQ25" s="327">
        <v>3625122.63</v>
      </c>
      <c r="KR25" s="327">
        <v>81341.91</v>
      </c>
      <c r="KS25" s="326">
        <v>40175.480000000003</v>
      </c>
      <c r="KU25" s="312">
        <v>32</v>
      </c>
      <c r="KV25" s="312">
        <v>322</v>
      </c>
    </row>
    <row r="26" spans="1:308" x14ac:dyDescent="0.25">
      <c r="A26" s="325">
        <v>2020</v>
      </c>
      <c r="B26" s="324" t="s">
        <v>891</v>
      </c>
      <c r="C26" s="324" t="s">
        <v>907</v>
      </c>
      <c r="D26" s="324" t="s">
        <v>906</v>
      </c>
      <c r="E26" s="324" t="s">
        <v>846</v>
      </c>
      <c r="F26" s="323">
        <v>654.76</v>
      </c>
      <c r="G26" s="323">
        <v>245.99</v>
      </c>
      <c r="H26" s="323">
        <v>645750</v>
      </c>
      <c r="I26" s="323">
        <v>0</v>
      </c>
      <c r="J26" s="323">
        <v>0</v>
      </c>
      <c r="K26" s="323">
        <v>329.76</v>
      </c>
      <c r="L26" s="323">
        <v>0</v>
      </c>
      <c r="M26" s="323">
        <v>217.02</v>
      </c>
      <c r="N26" s="323">
        <v>0</v>
      </c>
      <c r="O26" s="323">
        <v>2072.9299999999998</v>
      </c>
      <c r="P26" s="323">
        <v>1839.83</v>
      </c>
      <c r="Q26" s="323">
        <v>116.85</v>
      </c>
      <c r="R26" s="323">
        <v>104107.2</v>
      </c>
      <c r="S26" s="323">
        <v>0</v>
      </c>
      <c r="T26" s="323">
        <v>0</v>
      </c>
      <c r="U26" s="323">
        <v>0</v>
      </c>
      <c r="V26" s="323">
        <v>41533.050000000003</v>
      </c>
      <c r="W26" s="323">
        <v>0</v>
      </c>
      <c r="X26" s="323">
        <v>0</v>
      </c>
      <c r="Y26" s="323">
        <v>0</v>
      </c>
      <c r="Z26" s="323">
        <v>563.83000000000004</v>
      </c>
      <c r="AA26" s="323">
        <v>3318.13</v>
      </c>
      <c r="AB26" s="323">
        <v>479.09</v>
      </c>
      <c r="AC26" s="323">
        <v>0</v>
      </c>
      <c r="AD26" s="323">
        <v>29183.11</v>
      </c>
      <c r="AE26" s="323">
        <v>107.49</v>
      </c>
      <c r="AF26" s="323">
        <v>509.02</v>
      </c>
      <c r="AG26" s="323">
        <v>5667.14</v>
      </c>
      <c r="AH26" s="323">
        <v>861.92</v>
      </c>
      <c r="AI26" s="323">
        <v>741.89</v>
      </c>
      <c r="AJ26" s="323">
        <v>0</v>
      </c>
      <c r="AK26" s="323">
        <v>0.02</v>
      </c>
      <c r="AL26" s="323">
        <v>6384.33</v>
      </c>
      <c r="AM26" s="323">
        <v>580.91</v>
      </c>
      <c r="AN26" s="323">
        <v>877.65</v>
      </c>
      <c r="AO26" s="323">
        <v>520.27</v>
      </c>
      <c r="AP26" s="323">
        <v>529.49</v>
      </c>
      <c r="AQ26" s="323">
        <v>141.87</v>
      </c>
      <c r="AR26" s="323">
        <v>1430.31</v>
      </c>
      <c r="AS26" s="323">
        <v>461.71</v>
      </c>
      <c r="AT26" s="323">
        <v>446.13</v>
      </c>
      <c r="AU26" s="323">
        <v>0</v>
      </c>
      <c r="AV26" s="323">
        <v>177</v>
      </c>
      <c r="AW26" s="323">
        <v>177021.28</v>
      </c>
      <c r="AX26" s="323">
        <v>8081.05</v>
      </c>
      <c r="AY26" s="323">
        <v>11913.24</v>
      </c>
      <c r="AZ26" s="323">
        <v>0</v>
      </c>
      <c r="BA26" s="323">
        <v>53.73</v>
      </c>
      <c r="BB26" s="323">
        <v>3323.39</v>
      </c>
      <c r="BC26" s="323">
        <v>0</v>
      </c>
      <c r="BD26" s="323">
        <v>3506.22</v>
      </c>
      <c r="BE26" s="323">
        <v>0</v>
      </c>
      <c r="BF26" s="323">
        <v>1708.67</v>
      </c>
      <c r="BG26" s="323">
        <v>10393.469999999999</v>
      </c>
      <c r="BH26" s="323">
        <v>0</v>
      </c>
      <c r="BI26" s="323">
        <v>2678.29</v>
      </c>
      <c r="BJ26" s="323">
        <v>514.22</v>
      </c>
      <c r="BK26" s="323">
        <v>3091.94</v>
      </c>
      <c r="BL26" s="323">
        <v>0</v>
      </c>
      <c r="BM26" s="323">
        <v>647.54</v>
      </c>
      <c r="BN26" s="323">
        <v>2655.42</v>
      </c>
      <c r="BO26" s="323">
        <v>412.06</v>
      </c>
      <c r="BP26" s="323">
        <v>0</v>
      </c>
      <c r="BQ26" s="323">
        <v>1855.97</v>
      </c>
      <c r="BR26" s="323">
        <v>296.99</v>
      </c>
      <c r="BS26" s="323">
        <v>2207.71</v>
      </c>
      <c r="BT26" s="323">
        <v>16578.87</v>
      </c>
      <c r="BU26" s="323">
        <v>200.21</v>
      </c>
      <c r="BV26" s="323">
        <v>0</v>
      </c>
      <c r="BW26" s="323">
        <v>5049.95</v>
      </c>
      <c r="BX26" s="323">
        <v>837.86</v>
      </c>
      <c r="BY26" s="323">
        <v>5377.01</v>
      </c>
      <c r="BZ26" s="323">
        <v>9295</v>
      </c>
      <c r="CA26" s="323">
        <v>440.34</v>
      </c>
      <c r="CB26" s="323">
        <v>0</v>
      </c>
      <c r="CC26" s="323">
        <v>820.89</v>
      </c>
      <c r="CD26" s="323">
        <v>3393.5</v>
      </c>
      <c r="CE26" s="323">
        <v>0</v>
      </c>
      <c r="CF26" s="323">
        <v>3990.22</v>
      </c>
      <c r="CG26" s="323">
        <v>2557.4299999999998</v>
      </c>
      <c r="CH26" s="323">
        <v>888.19</v>
      </c>
      <c r="CI26" s="323">
        <v>7321.69</v>
      </c>
      <c r="CJ26" s="323">
        <v>0</v>
      </c>
      <c r="CK26" s="323">
        <v>246.68</v>
      </c>
      <c r="CL26" s="323">
        <v>220.88</v>
      </c>
      <c r="CM26" s="323">
        <v>226.01</v>
      </c>
      <c r="CN26" s="323">
        <v>2320.6999999999998</v>
      </c>
      <c r="CO26" s="323">
        <v>2599.94</v>
      </c>
      <c r="CP26" s="323">
        <v>31979.759999999998</v>
      </c>
      <c r="CQ26" s="323">
        <v>693.26</v>
      </c>
      <c r="CR26" s="323">
        <v>0</v>
      </c>
      <c r="CS26" s="323">
        <v>526.64</v>
      </c>
      <c r="CT26" s="323">
        <v>1045.9000000000001</v>
      </c>
      <c r="CU26" s="323">
        <v>367.46</v>
      </c>
      <c r="CV26" s="323">
        <v>178.19</v>
      </c>
      <c r="CW26" s="323">
        <v>0</v>
      </c>
      <c r="CX26" s="323">
        <v>784.96</v>
      </c>
      <c r="CY26" s="323">
        <v>736.78</v>
      </c>
      <c r="CZ26" s="323">
        <v>4145.74</v>
      </c>
      <c r="DA26" s="323">
        <v>0</v>
      </c>
      <c r="DB26" s="323">
        <v>3243.86</v>
      </c>
      <c r="DC26" s="323">
        <v>1198.24</v>
      </c>
      <c r="DD26" s="323">
        <v>8565.3700000000008</v>
      </c>
      <c r="DE26" s="323">
        <v>10371.4</v>
      </c>
      <c r="DF26" s="323">
        <v>134.47999999999999</v>
      </c>
      <c r="DG26" s="323">
        <v>0</v>
      </c>
      <c r="DH26" s="323">
        <v>767.54</v>
      </c>
      <c r="DI26" s="323">
        <v>713.8</v>
      </c>
      <c r="DJ26" s="323">
        <v>4765.3999999999996</v>
      </c>
      <c r="DK26" s="323">
        <v>0</v>
      </c>
      <c r="DL26" s="323">
        <v>948.26</v>
      </c>
      <c r="DM26" s="323">
        <v>74.66</v>
      </c>
      <c r="DN26" s="323">
        <v>186.22</v>
      </c>
      <c r="DO26" s="323">
        <v>1668.61</v>
      </c>
      <c r="DP26" s="323">
        <v>299.70999999999998</v>
      </c>
      <c r="DQ26" s="323">
        <v>0</v>
      </c>
      <c r="DR26" s="323">
        <v>1239.58</v>
      </c>
      <c r="DS26" s="323">
        <v>213365.66</v>
      </c>
      <c r="DT26" s="323">
        <v>0</v>
      </c>
      <c r="DU26" s="323">
        <v>2998.81</v>
      </c>
      <c r="DV26" s="323">
        <v>0</v>
      </c>
      <c r="DW26" s="323">
        <v>1083.78</v>
      </c>
      <c r="DX26" s="323">
        <v>0</v>
      </c>
      <c r="DY26" s="323">
        <v>5165.05</v>
      </c>
      <c r="DZ26" s="323">
        <v>1893.15</v>
      </c>
      <c r="EA26" s="323">
        <v>8485.06</v>
      </c>
      <c r="EB26" s="323">
        <v>668.47</v>
      </c>
      <c r="EC26" s="323">
        <v>0</v>
      </c>
      <c r="ED26" s="323">
        <v>0</v>
      </c>
      <c r="EE26" s="323">
        <v>632.61</v>
      </c>
      <c r="EF26" s="323">
        <v>0</v>
      </c>
      <c r="EG26" s="323">
        <v>2361.7800000000002</v>
      </c>
      <c r="EH26" s="323">
        <v>183.11</v>
      </c>
      <c r="EI26" s="323">
        <v>0</v>
      </c>
      <c r="EJ26" s="323">
        <v>30784.5</v>
      </c>
      <c r="EK26" s="323">
        <v>232.09</v>
      </c>
      <c r="EL26" s="323">
        <v>16986.7</v>
      </c>
      <c r="EM26" s="323">
        <v>0</v>
      </c>
      <c r="EN26" s="323">
        <v>923.24</v>
      </c>
      <c r="EO26" s="323">
        <v>1756.59</v>
      </c>
      <c r="EP26" s="323">
        <v>3771.28</v>
      </c>
      <c r="EQ26" s="323">
        <v>198.48</v>
      </c>
      <c r="ER26" s="323">
        <v>1061.31</v>
      </c>
      <c r="ES26" s="323">
        <v>0</v>
      </c>
      <c r="ET26" s="323">
        <v>0</v>
      </c>
      <c r="EU26" s="323">
        <v>151.57</v>
      </c>
      <c r="EV26" s="323">
        <v>295.76</v>
      </c>
      <c r="EW26" s="323">
        <v>700.44</v>
      </c>
      <c r="EX26" s="323">
        <v>1127.07</v>
      </c>
      <c r="EY26" s="323">
        <v>10009.74</v>
      </c>
      <c r="EZ26" s="323">
        <v>9592.67</v>
      </c>
      <c r="FA26" s="323">
        <v>457.53</v>
      </c>
      <c r="FB26" s="323">
        <v>560.30999999999995</v>
      </c>
      <c r="FC26" s="323">
        <v>2698.73</v>
      </c>
      <c r="FD26" s="323">
        <v>823.6</v>
      </c>
      <c r="FE26" s="323">
        <v>9985.11</v>
      </c>
      <c r="FF26" s="323">
        <v>888.8</v>
      </c>
      <c r="FG26" s="323">
        <v>130.58000000000001</v>
      </c>
      <c r="FH26" s="323">
        <v>1811.02</v>
      </c>
      <c r="FI26" s="323">
        <v>0</v>
      </c>
      <c r="FJ26" s="323">
        <v>3034.03</v>
      </c>
      <c r="FK26" s="323">
        <v>210.91</v>
      </c>
      <c r="FL26" s="323">
        <v>5552.77</v>
      </c>
      <c r="FM26" s="323">
        <v>3014.13</v>
      </c>
      <c r="FN26" s="323">
        <v>0</v>
      </c>
      <c r="FO26" s="323">
        <v>42264.44</v>
      </c>
      <c r="FP26" s="323">
        <v>251.56</v>
      </c>
      <c r="FQ26" s="323">
        <v>1191.8399999999999</v>
      </c>
      <c r="FR26" s="323">
        <v>14090.95</v>
      </c>
      <c r="FS26" s="323">
        <v>291.02999999999997</v>
      </c>
      <c r="FT26" s="323">
        <v>334.73</v>
      </c>
      <c r="FU26" s="323">
        <v>0</v>
      </c>
      <c r="FV26" s="323">
        <v>149.16</v>
      </c>
      <c r="FW26" s="323">
        <v>40.450000000000003</v>
      </c>
      <c r="FX26" s="323">
        <v>847.16</v>
      </c>
      <c r="FY26" s="323">
        <v>3875.12</v>
      </c>
      <c r="FZ26" s="323">
        <v>0</v>
      </c>
      <c r="GA26" s="323">
        <v>155.83000000000001</v>
      </c>
      <c r="GB26" s="323">
        <v>0</v>
      </c>
      <c r="GC26" s="323">
        <v>200.28</v>
      </c>
      <c r="GD26" s="323">
        <v>162.91</v>
      </c>
      <c r="GE26" s="323">
        <v>1897.33</v>
      </c>
      <c r="GF26" s="323">
        <v>2790.4</v>
      </c>
      <c r="GG26" s="323">
        <v>2114.63</v>
      </c>
      <c r="GH26" s="323">
        <v>909.57</v>
      </c>
      <c r="GI26" s="323">
        <v>935.4</v>
      </c>
      <c r="GJ26" s="323">
        <v>352.05</v>
      </c>
      <c r="GK26" s="323">
        <v>0</v>
      </c>
      <c r="GL26" s="323">
        <v>5767.57</v>
      </c>
      <c r="GM26" s="323">
        <v>20947.87</v>
      </c>
      <c r="GN26" s="323">
        <v>798.46</v>
      </c>
      <c r="GO26" s="323">
        <v>0</v>
      </c>
      <c r="GP26" s="323">
        <v>78.900000000000006</v>
      </c>
      <c r="GQ26" s="323">
        <v>0</v>
      </c>
      <c r="GR26" s="323">
        <v>2878.29</v>
      </c>
      <c r="GS26" s="323">
        <v>30341.27</v>
      </c>
      <c r="GT26" s="323">
        <v>284.64</v>
      </c>
      <c r="GU26" s="323">
        <v>7934.98</v>
      </c>
      <c r="GV26" s="323">
        <v>0</v>
      </c>
      <c r="GW26" s="323">
        <v>133.79</v>
      </c>
      <c r="GX26" s="323">
        <v>0</v>
      </c>
      <c r="GY26" s="323">
        <v>0</v>
      </c>
      <c r="GZ26" s="323">
        <v>0</v>
      </c>
      <c r="HA26" s="323">
        <v>1933.93</v>
      </c>
      <c r="HB26" s="323">
        <v>0</v>
      </c>
      <c r="HC26" s="323">
        <v>2796.35</v>
      </c>
      <c r="HD26" s="323">
        <v>0</v>
      </c>
      <c r="HE26" s="323">
        <v>0</v>
      </c>
      <c r="HF26" s="323">
        <v>528.63</v>
      </c>
      <c r="HG26" s="323">
        <v>3193.1</v>
      </c>
      <c r="HH26" s="323">
        <v>21889.64</v>
      </c>
      <c r="HI26" s="323">
        <v>2426.81</v>
      </c>
      <c r="HJ26" s="323">
        <v>994.81</v>
      </c>
      <c r="HK26" s="323">
        <v>551.53</v>
      </c>
      <c r="HL26" s="323">
        <v>648.46</v>
      </c>
      <c r="HM26" s="323">
        <v>438.59</v>
      </c>
      <c r="HN26" s="323">
        <v>262.13</v>
      </c>
      <c r="HO26" s="323">
        <v>1022.97</v>
      </c>
      <c r="HP26" s="323">
        <v>3041.19</v>
      </c>
      <c r="HQ26" s="323">
        <v>338.92</v>
      </c>
      <c r="HR26" s="323">
        <v>3879.41</v>
      </c>
      <c r="HS26" s="323">
        <v>3000.52</v>
      </c>
      <c r="HT26" s="323">
        <v>9440.27</v>
      </c>
      <c r="HU26" s="323">
        <v>0</v>
      </c>
      <c r="HV26" s="323">
        <v>2714.91</v>
      </c>
      <c r="HW26" s="323">
        <v>30348.1</v>
      </c>
      <c r="HX26" s="323">
        <v>0</v>
      </c>
      <c r="HY26" s="323">
        <v>14703.32</v>
      </c>
      <c r="HZ26" s="323">
        <v>371.59</v>
      </c>
      <c r="IA26" s="323">
        <v>128.41</v>
      </c>
      <c r="IB26" s="323">
        <v>1517.48</v>
      </c>
      <c r="IC26" s="323">
        <v>0</v>
      </c>
      <c r="ID26" s="323">
        <v>316.38</v>
      </c>
      <c r="IE26" s="323">
        <v>2701.45</v>
      </c>
      <c r="IF26" s="323">
        <v>537.39</v>
      </c>
      <c r="IG26" s="323">
        <v>257.89999999999998</v>
      </c>
      <c r="IH26" s="323">
        <v>73.16</v>
      </c>
      <c r="II26" s="323">
        <v>386.55</v>
      </c>
      <c r="IJ26" s="323">
        <v>1956.65</v>
      </c>
      <c r="IK26" s="323">
        <v>0</v>
      </c>
      <c r="IL26" s="323">
        <v>725.22</v>
      </c>
      <c r="IM26" s="323">
        <v>550.58000000000004</v>
      </c>
      <c r="IN26" s="323">
        <v>1150.99</v>
      </c>
      <c r="IO26" s="323">
        <v>4096.05</v>
      </c>
      <c r="IP26" s="323">
        <v>213.27</v>
      </c>
      <c r="IQ26" s="323">
        <v>161.61000000000001</v>
      </c>
      <c r="IR26" s="323">
        <v>4810.6099999999997</v>
      </c>
      <c r="IS26" s="323">
        <v>8500.94</v>
      </c>
      <c r="IT26" s="323">
        <v>0</v>
      </c>
      <c r="IU26" s="323">
        <v>85.98</v>
      </c>
      <c r="IV26" s="323">
        <v>2879.95</v>
      </c>
      <c r="IW26" s="323">
        <v>0</v>
      </c>
      <c r="IX26" s="323">
        <v>0</v>
      </c>
      <c r="IY26" s="323">
        <v>1212.72</v>
      </c>
      <c r="IZ26" s="323">
        <v>471.22</v>
      </c>
      <c r="JA26" s="323">
        <v>267.87</v>
      </c>
      <c r="JB26" s="323">
        <v>103.8</v>
      </c>
      <c r="JC26" s="323">
        <v>815.05</v>
      </c>
      <c r="JD26" s="323">
        <v>129.5</v>
      </c>
      <c r="JE26" s="323">
        <v>22618.51</v>
      </c>
      <c r="JF26" s="323">
        <v>1414.37</v>
      </c>
      <c r="JG26" s="323">
        <v>170.54</v>
      </c>
      <c r="JH26" s="323">
        <v>838.75</v>
      </c>
      <c r="JI26" s="323">
        <v>3028.13</v>
      </c>
      <c r="JJ26" s="323">
        <v>7340.79</v>
      </c>
      <c r="JK26" s="323">
        <v>238.55</v>
      </c>
      <c r="JL26" s="323">
        <v>233.65</v>
      </c>
      <c r="JM26" s="323">
        <v>36.700000000000003</v>
      </c>
      <c r="JN26" s="323">
        <v>17299.689999999999</v>
      </c>
      <c r="JO26" s="323">
        <v>2123</v>
      </c>
      <c r="JP26" s="323">
        <v>0</v>
      </c>
      <c r="JQ26" s="323">
        <v>0</v>
      </c>
      <c r="JR26" s="323">
        <v>724.48</v>
      </c>
      <c r="JS26" s="323">
        <v>1896.69</v>
      </c>
      <c r="JT26" s="323">
        <v>0</v>
      </c>
      <c r="JU26" s="323">
        <v>303743.99</v>
      </c>
      <c r="JV26" s="323">
        <v>19757.509999999998</v>
      </c>
      <c r="JW26" s="323">
        <v>185.83</v>
      </c>
      <c r="JX26" s="323">
        <v>1167.79</v>
      </c>
      <c r="JY26" s="323">
        <v>324.31</v>
      </c>
      <c r="JZ26" s="323">
        <v>67.89</v>
      </c>
      <c r="KA26" s="323">
        <v>810.46</v>
      </c>
      <c r="KB26" s="323">
        <v>1182.43</v>
      </c>
      <c r="KC26" s="323">
        <v>330.84</v>
      </c>
      <c r="KD26" s="323">
        <v>344.19</v>
      </c>
      <c r="KE26" s="323">
        <v>2632.71</v>
      </c>
      <c r="KF26" s="323">
        <v>0</v>
      </c>
      <c r="KG26" s="323">
        <v>0</v>
      </c>
      <c r="KH26" s="323">
        <v>362.22</v>
      </c>
      <c r="KI26" s="323">
        <v>1532.42</v>
      </c>
      <c r="KJ26" s="323">
        <v>1766.64</v>
      </c>
      <c r="KK26" s="323">
        <v>65.03</v>
      </c>
      <c r="KL26" s="323">
        <v>371.37</v>
      </c>
      <c r="KM26" s="323">
        <v>543.86</v>
      </c>
      <c r="KN26" s="323">
        <v>432.28</v>
      </c>
      <c r="KO26" s="323">
        <v>2706.48</v>
      </c>
      <c r="KP26" s="323">
        <v>843.62</v>
      </c>
      <c r="KQ26" s="323">
        <v>25809.49</v>
      </c>
      <c r="KR26" s="323">
        <v>0</v>
      </c>
      <c r="KS26" s="322">
        <v>636</v>
      </c>
      <c r="KU26" s="312">
        <v>32</v>
      </c>
      <c r="KV26" s="312">
        <v>329</v>
      </c>
    </row>
    <row r="27" spans="1:308" x14ac:dyDescent="0.25">
      <c r="A27" s="329">
        <v>2020</v>
      </c>
      <c r="B27" s="328" t="s">
        <v>891</v>
      </c>
      <c r="C27" s="328" t="s">
        <v>902</v>
      </c>
      <c r="D27" s="328" t="s">
        <v>905</v>
      </c>
      <c r="E27" s="328" t="s">
        <v>846</v>
      </c>
      <c r="F27" s="327">
        <v>0</v>
      </c>
      <c r="G27" s="327">
        <v>10573.03</v>
      </c>
      <c r="H27" s="327">
        <v>3000634.62</v>
      </c>
      <c r="I27" s="327">
        <v>67278.460000000006</v>
      </c>
      <c r="J27" s="327">
        <v>0</v>
      </c>
      <c r="K27" s="327">
        <v>45024.75</v>
      </c>
      <c r="L27" s="327">
        <v>103504.25</v>
      </c>
      <c r="M27" s="327">
        <v>87228.45</v>
      </c>
      <c r="N27" s="327">
        <v>290170.36</v>
      </c>
      <c r="O27" s="327">
        <v>332311.43</v>
      </c>
      <c r="P27" s="327">
        <v>60250.39</v>
      </c>
      <c r="Q27" s="327">
        <v>298246.77</v>
      </c>
      <c r="R27" s="327">
        <v>0</v>
      </c>
      <c r="S27" s="327">
        <v>31182.91</v>
      </c>
      <c r="T27" s="327">
        <v>56312.27</v>
      </c>
      <c r="U27" s="327">
        <v>759970.61</v>
      </c>
      <c r="V27" s="327">
        <v>135390.31</v>
      </c>
      <c r="W27" s="327">
        <v>5000</v>
      </c>
      <c r="X27" s="327">
        <v>43433.47</v>
      </c>
      <c r="Y27" s="327">
        <v>61205.62</v>
      </c>
      <c r="Z27" s="327">
        <v>24899</v>
      </c>
      <c r="AA27" s="327">
        <v>272111.57</v>
      </c>
      <c r="AB27" s="327">
        <v>96104.63</v>
      </c>
      <c r="AC27" s="327">
        <v>6937.45</v>
      </c>
      <c r="AD27" s="327">
        <v>955609.58</v>
      </c>
      <c r="AE27" s="327">
        <v>440.29</v>
      </c>
      <c r="AF27" s="327">
        <v>15847.79</v>
      </c>
      <c r="AG27" s="327">
        <v>0</v>
      </c>
      <c r="AH27" s="327">
        <v>44541.08</v>
      </c>
      <c r="AI27" s="327">
        <v>75318.600000000006</v>
      </c>
      <c r="AJ27" s="327">
        <v>14852.89</v>
      </c>
      <c r="AK27" s="327">
        <v>52.72</v>
      </c>
      <c r="AL27" s="327">
        <v>567456.79</v>
      </c>
      <c r="AM27" s="327">
        <v>38254.06</v>
      </c>
      <c r="AN27" s="327">
        <v>119940.75</v>
      </c>
      <c r="AO27" s="327">
        <v>1599.49</v>
      </c>
      <c r="AP27" s="327">
        <v>91679.65</v>
      </c>
      <c r="AQ27" s="327">
        <v>27543.63</v>
      </c>
      <c r="AR27" s="327">
        <v>22905.53</v>
      </c>
      <c r="AS27" s="327">
        <v>59562.67</v>
      </c>
      <c r="AT27" s="327">
        <v>32193.82</v>
      </c>
      <c r="AU27" s="327">
        <v>3552445.65</v>
      </c>
      <c r="AV27" s="327">
        <v>39428.080000000002</v>
      </c>
      <c r="AW27" s="327">
        <v>386070.37</v>
      </c>
      <c r="AX27" s="327">
        <v>31535.16</v>
      </c>
      <c r="AY27" s="327">
        <v>39800</v>
      </c>
      <c r="AZ27" s="327">
        <v>9166.75</v>
      </c>
      <c r="BA27" s="327">
        <v>5185.42</v>
      </c>
      <c r="BB27" s="327">
        <v>35798.74</v>
      </c>
      <c r="BC27" s="327">
        <v>160765.54</v>
      </c>
      <c r="BD27" s="327">
        <v>148399.35</v>
      </c>
      <c r="BE27" s="327">
        <v>219658.06</v>
      </c>
      <c r="BF27" s="327">
        <v>3800</v>
      </c>
      <c r="BG27" s="327">
        <v>124000</v>
      </c>
      <c r="BH27" s="327">
        <v>10215.799999999999</v>
      </c>
      <c r="BI27" s="327">
        <v>363225.8</v>
      </c>
      <c r="BJ27" s="327">
        <v>84.4</v>
      </c>
      <c r="BK27" s="327">
        <v>280826.43</v>
      </c>
      <c r="BL27" s="327">
        <v>7084.29</v>
      </c>
      <c r="BM27" s="327">
        <v>7756.66</v>
      </c>
      <c r="BN27" s="327">
        <v>173463.57</v>
      </c>
      <c r="BO27" s="327">
        <v>223032.55</v>
      </c>
      <c r="BP27" s="327">
        <v>47035.68</v>
      </c>
      <c r="BQ27" s="327">
        <v>18304.02</v>
      </c>
      <c r="BR27" s="327">
        <v>23730.58</v>
      </c>
      <c r="BS27" s="327">
        <v>194673.96</v>
      </c>
      <c r="BT27" s="327">
        <v>14722.49</v>
      </c>
      <c r="BU27" s="327">
        <v>15345.52</v>
      </c>
      <c r="BV27" s="327">
        <v>31790.71</v>
      </c>
      <c r="BW27" s="327">
        <v>72037.179999999993</v>
      </c>
      <c r="BX27" s="327">
        <v>305812.46999999997</v>
      </c>
      <c r="BY27" s="327">
        <v>132911.69</v>
      </c>
      <c r="BZ27" s="327">
        <v>12553.06</v>
      </c>
      <c r="CA27" s="327">
        <v>71348.479999999996</v>
      </c>
      <c r="CB27" s="327">
        <v>105279.32</v>
      </c>
      <c r="CC27" s="327">
        <v>166444.42000000001</v>
      </c>
      <c r="CD27" s="327">
        <v>273338.23</v>
      </c>
      <c r="CE27" s="327">
        <v>70000</v>
      </c>
      <c r="CF27" s="327">
        <v>1886649.8</v>
      </c>
      <c r="CG27" s="327">
        <v>279053.53999999998</v>
      </c>
      <c r="CH27" s="327">
        <v>170862.74</v>
      </c>
      <c r="CI27" s="327">
        <v>538654.94999999995</v>
      </c>
      <c r="CJ27" s="327">
        <v>22000</v>
      </c>
      <c r="CK27" s="327">
        <v>24232.240000000002</v>
      </c>
      <c r="CL27" s="327">
        <v>4126.4399999999996</v>
      </c>
      <c r="CM27" s="327">
        <v>26000</v>
      </c>
      <c r="CN27" s="327">
        <v>22900.59</v>
      </c>
      <c r="CO27" s="327">
        <v>170776.94</v>
      </c>
      <c r="CP27" s="327">
        <v>42006.1</v>
      </c>
      <c r="CQ27" s="327">
        <v>33454.28</v>
      </c>
      <c r="CR27" s="327">
        <v>0</v>
      </c>
      <c r="CS27" s="327">
        <v>65226</v>
      </c>
      <c r="CT27" s="327">
        <v>62867.14</v>
      </c>
      <c r="CU27" s="327">
        <v>1618.39</v>
      </c>
      <c r="CV27" s="327">
        <v>18052.650000000001</v>
      </c>
      <c r="CW27" s="327">
        <v>47564.33</v>
      </c>
      <c r="CX27" s="327">
        <v>238200.85</v>
      </c>
      <c r="CY27" s="327">
        <v>20248.86</v>
      </c>
      <c r="CZ27" s="327">
        <v>545571.06999999995</v>
      </c>
      <c r="DA27" s="327">
        <v>137611.44</v>
      </c>
      <c r="DB27" s="327">
        <v>69877.94</v>
      </c>
      <c r="DC27" s="327">
        <v>35803.08</v>
      </c>
      <c r="DD27" s="327">
        <v>708982.56</v>
      </c>
      <c r="DE27" s="327">
        <v>297070.43</v>
      </c>
      <c r="DF27" s="327">
        <v>11113.62</v>
      </c>
      <c r="DG27" s="327">
        <v>124456.09</v>
      </c>
      <c r="DH27" s="327">
        <v>58757.58</v>
      </c>
      <c r="DI27" s="327">
        <v>145319.5</v>
      </c>
      <c r="DJ27" s="327">
        <v>79862.78</v>
      </c>
      <c r="DK27" s="327">
        <v>1042.0999999999999</v>
      </c>
      <c r="DL27" s="327">
        <v>87928.77</v>
      </c>
      <c r="DM27" s="327">
        <v>237265.64</v>
      </c>
      <c r="DN27" s="327">
        <v>1944.11</v>
      </c>
      <c r="DO27" s="327">
        <v>104675.95</v>
      </c>
      <c r="DP27" s="327">
        <v>83949.54</v>
      </c>
      <c r="DQ27" s="327">
        <v>45499</v>
      </c>
      <c r="DR27" s="327">
        <v>49626.12</v>
      </c>
      <c r="DS27" s="327">
        <v>628196.56000000006</v>
      </c>
      <c r="DT27" s="327">
        <v>68867.94</v>
      </c>
      <c r="DU27" s="327">
        <v>26912.69</v>
      </c>
      <c r="DV27" s="327">
        <v>12517.47</v>
      </c>
      <c r="DW27" s="327">
        <v>22319.55</v>
      </c>
      <c r="DX27" s="327">
        <v>60978.44</v>
      </c>
      <c r="DY27" s="327">
        <v>70439.570000000007</v>
      </c>
      <c r="DZ27" s="327">
        <v>74962.64</v>
      </c>
      <c r="EA27" s="327">
        <v>717809.55</v>
      </c>
      <c r="EB27" s="327">
        <v>78052.639999999999</v>
      </c>
      <c r="EC27" s="327">
        <v>85886.32</v>
      </c>
      <c r="ED27" s="327">
        <v>78256.61</v>
      </c>
      <c r="EE27" s="327">
        <v>39992.699999999997</v>
      </c>
      <c r="EF27" s="327">
        <v>3261.04</v>
      </c>
      <c r="EG27" s="327">
        <v>557497.16</v>
      </c>
      <c r="EH27" s="327">
        <v>6775.99</v>
      </c>
      <c r="EI27" s="327">
        <v>119120.39</v>
      </c>
      <c r="EJ27" s="327">
        <v>1372048.23</v>
      </c>
      <c r="EK27" s="327">
        <v>0</v>
      </c>
      <c r="EL27" s="327">
        <v>24366.18</v>
      </c>
      <c r="EM27" s="327">
        <v>6099.17</v>
      </c>
      <c r="EN27" s="327">
        <v>129906.48</v>
      </c>
      <c r="EO27" s="327">
        <v>531592.80000000005</v>
      </c>
      <c r="EP27" s="327">
        <v>10146.69</v>
      </c>
      <c r="EQ27" s="327">
        <v>17636.57</v>
      </c>
      <c r="ER27" s="327">
        <v>44570.51</v>
      </c>
      <c r="ES27" s="327">
        <v>15207.92</v>
      </c>
      <c r="ET27" s="327">
        <v>29965.65</v>
      </c>
      <c r="EU27" s="327">
        <v>3161.84</v>
      </c>
      <c r="EV27" s="327">
        <v>253.2</v>
      </c>
      <c r="EW27" s="327">
        <v>0</v>
      </c>
      <c r="EX27" s="327">
        <v>126693.2</v>
      </c>
      <c r="EY27" s="327">
        <v>5162.05</v>
      </c>
      <c r="EZ27" s="327">
        <v>20931130.260000002</v>
      </c>
      <c r="FA27" s="327">
        <v>34851.22</v>
      </c>
      <c r="FB27" s="327">
        <v>109843.5</v>
      </c>
      <c r="FC27" s="327">
        <v>610309.9</v>
      </c>
      <c r="FD27" s="327">
        <v>18938.580000000002</v>
      </c>
      <c r="FE27" s="327">
        <v>1703054.47</v>
      </c>
      <c r="FF27" s="327">
        <v>110075.78</v>
      </c>
      <c r="FG27" s="327">
        <v>40000</v>
      </c>
      <c r="FH27" s="327">
        <v>99992.56</v>
      </c>
      <c r="FI27" s="327">
        <v>6502.16</v>
      </c>
      <c r="FJ27" s="327">
        <v>126731.7</v>
      </c>
      <c r="FK27" s="327">
        <v>48217.95</v>
      </c>
      <c r="FL27" s="327">
        <v>12419.84</v>
      </c>
      <c r="FM27" s="327">
        <v>174565.43</v>
      </c>
      <c r="FN27" s="327">
        <v>41760.35</v>
      </c>
      <c r="FO27" s="327">
        <v>48367.54</v>
      </c>
      <c r="FP27" s="327">
        <v>8014.87</v>
      </c>
      <c r="FQ27" s="327">
        <v>0</v>
      </c>
      <c r="FR27" s="327">
        <v>362213.87</v>
      </c>
      <c r="FS27" s="327">
        <v>92.17</v>
      </c>
      <c r="FT27" s="327">
        <v>25464.82</v>
      </c>
      <c r="FU27" s="327">
        <v>34500</v>
      </c>
      <c r="FV27" s="327">
        <v>8214.08</v>
      </c>
      <c r="FW27" s="327">
        <v>15.48</v>
      </c>
      <c r="FX27" s="327">
        <v>0</v>
      </c>
      <c r="FY27" s="327">
        <v>821795.43</v>
      </c>
      <c r="FZ27" s="327">
        <v>53017.08</v>
      </c>
      <c r="GA27" s="327">
        <v>27085.49</v>
      </c>
      <c r="GB27" s="327">
        <v>17790.650000000001</v>
      </c>
      <c r="GC27" s="327">
        <v>93050.73</v>
      </c>
      <c r="GD27" s="327">
        <v>711888.7</v>
      </c>
      <c r="GE27" s="327">
        <v>0</v>
      </c>
      <c r="GF27" s="327">
        <v>83381.899999999994</v>
      </c>
      <c r="GG27" s="327">
        <v>393963.67</v>
      </c>
      <c r="GH27" s="327">
        <v>9564.23</v>
      </c>
      <c r="GI27" s="327">
        <v>113155.5</v>
      </c>
      <c r="GJ27" s="327">
        <v>22783.64</v>
      </c>
      <c r="GK27" s="327">
        <v>2203351.5</v>
      </c>
      <c r="GL27" s="327">
        <v>76567.350000000006</v>
      </c>
      <c r="GM27" s="327">
        <v>2618637.38</v>
      </c>
      <c r="GN27" s="327">
        <v>97207.16</v>
      </c>
      <c r="GO27" s="327">
        <v>3291969.56</v>
      </c>
      <c r="GP27" s="327">
        <v>4499.96</v>
      </c>
      <c r="GQ27" s="327">
        <v>216.31</v>
      </c>
      <c r="GR27" s="327">
        <v>22289.99</v>
      </c>
      <c r="GS27" s="327">
        <v>1012391.87</v>
      </c>
      <c r="GT27" s="327">
        <v>41968.43</v>
      </c>
      <c r="GU27" s="327">
        <v>142352.78</v>
      </c>
      <c r="GV27" s="327">
        <v>43568.97</v>
      </c>
      <c r="GW27" s="327">
        <v>4062.52</v>
      </c>
      <c r="GX27" s="327">
        <v>338325.17</v>
      </c>
      <c r="GY27" s="327">
        <v>5086.1099999999997</v>
      </c>
      <c r="GZ27" s="327">
        <v>64057.81</v>
      </c>
      <c r="HA27" s="327">
        <v>461640.61</v>
      </c>
      <c r="HB27" s="327">
        <v>35927.620000000003</v>
      </c>
      <c r="HC27" s="327">
        <v>309787.95</v>
      </c>
      <c r="HD27" s="327">
        <v>11766.58</v>
      </c>
      <c r="HE27" s="327">
        <v>16246.58</v>
      </c>
      <c r="HF27" s="327">
        <v>3372.1</v>
      </c>
      <c r="HG27" s="327">
        <v>126385.15</v>
      </c>
      <c r="HH27" s="327">
        <v>683861</v>
      </c>
      <c r="HI27" s="327">
        <v>183597.64</v>
      </c>
      <c r="HJ27" s="327">
        <v>82497.72</v>
      </c>
      <c r="HK27" s="327">
        <v>2665.73</v>
      </c>
      <c r="HL27" s="327">
        <v>71950</v>
      </c>
      <c r="HM27" s="327">
        <v>44116.3</v>
      </c>
      <c r="HN27" s="327">
        <v>23779.98</v>
      </c>
      <c r="HO27" s="327">
        <v>36769.57</v>
      </c>
      <c r="HP27" s="327">
        <v>779121.88</v>
      </c>
      <c r="HQ27" s="327">
        <v>8744.2000000000007</v>
      </c>
      <c r="HR27" s="327">
        <v>39507.1</v>
      </c>
      <c r="HS27" s="327">
        <v>3055.84</v>
      </c>
      <c r="HT27" s="327">
        <v>346611.03</v>
      </c>
      <c r="HU27" s="327">
        <v>16973.87</v>
      </c>
      <c r="HV27" s="327">
        <v>260000</v>
      </c>
      <c r="HW27" s="327">
        <v>447271.55</v>
      </c>
      <c r="HX27" s="327">
        <v>61355.199999999997</v>
      </c>
      <c r="HY27" s="327">
        <v>1370858.63</v>
      </c>
      <c r="HZ27" s="327">
        <v>24975.7</v>
      </c>
      <c r="IA27" s="327">
        <v>6552.11</v>
      </c>
      <c r="IB27" s="327">
        <v>122576.08</v>
      </c>
      <c r="IC27" s="327">
        <v>726732.27</v>
      </c>
      <c r="ID27" s="327">
        <v>70709.19</v>
      </c>
      <c r="IE27" s="327">
        <v>121771.87</v>
      </c>
      <c r="IF27" s="327">
        <v>10514.29</v>
      </c>
      <c r="IG27" s="327">
        <v>32550.33</v>
      </c>
      <c r="IH27" s="327">
        <v>2539.59</v>
      </c>
      <c r="II27" s="327">
        <v>2216.64</v>
      </c>
      <c r="IJ27" s="327">
        <v>287300</v>
      </c>
      <c r="IK27" s="327">
        <v>22150.09</v>
      </c>
      <c r="IL27" s="327">
        <v>66.2</v>
      </c>
      <c r="IM27" s="327">
        <v>41445.769999999997</v>
      </c>
      <c r="IN27" s="327">
        <v>157501.04999999999</v>
      </c>
      <c r="IO27" s="327">
        <v>54945.78</v>
      </c>
      <c r="IP27" s="327">
        <v>58655.73</v>
      </c>
      <c r="IQ27" s="327">
        <v>10702</v>
      </c>
      <c r="IR27" s="327">
        <v>210413.82</v>
      </c>
      <c r="IS27" s="327">
        <v>152293.5</v>
      </c>
      <c r="IT27" s="327">
        <v>573158.32999999996</v>
      </c>
      <c r="IU27" s="327">
        <v>32470.58</v>
      </c>
      <c r="IV27" s="327">
        <v>86760.84</v>
      </c>
      <c r="IW27" s="327">
        <v>312167.21999999997</v>
      </c>
      <c r="IX27" s="327">
        <v>0</v>
      </c>
      <c r="IY27" s="327">
        <v>238217.13</v>
      </c>
      <c r="IZ27" s="327">
        <v>5243.87</v>
      </c>
      <c r="JA27" s="327">
        <v>27500</v>
      </c>
      <c r="JB27" s="327">
        <v>21791.82</v>
      </c>
      <c r="JC27" s="327">
        <v>21642.47</v>
      </c>
      <c r="JD27" s="327">
        <v>0</v>
      </c>
      <c r="JE27" s="327">
        <v>3344.64</v>
      </c>
      <c r="JF27" s="327">
        <v>214775.21</v>
      </c>
      <c r="JG27" s="327">
        <v>967.95</v>
      </c>
      <c r="JH27" s="327">
        <v>28180.39</v>
      </c>
      <c r="JI27" s="327">
        <v>67797.33</v>
      </c>
      <c r="JJ27" s="327">
        <v>242613.52</v>
      </c>
      <c r="JK27" s="327">
        <v>4338.99</v>
      </c>
      <c r="JL27" s="327">
        <v>6702.33</v>
      </c>
      <c r="JM27" s="327">
        <v>1731.49</v>
      </c>
      <c r="JN27" s="327">
        <v>38017.699999999997</v>
      </c>
      <c r="JO27" s="327">
        <v>171511.02</v>
      </c>
      <c r="JP27" s="327">
        <v>6607.18</v>
      </c>
      <c r="JQ27" s="327">
        <v>0</v>
      </c>
      <c r="JR27" s="327">
        <v>3000</v>
      </c>
      <c r="JS27" s="327">
        <v>6846</v>
      </c>
      <c r="JT27" s="327">
        <v>260942.66</v>
      </c>
      <c r="JU27" s="327">
        <v>2564776.83</v>
      </c>
      <c r="JV27" s="327">
        <v>613490.86</v>
      </c>
      <c r="JW27" s="327">
        <v>117779.84</v>
      </c>
      <c r="JX27" s="327">
        <v>84557.39</v>
      </c>
      <c r="JY27" s="327">
        <v>0</v>
      </c>
      <c r="JZ27" s="327">
        <v>2176.46</v>
      </c>
      <c r="KA27" s="327">
        <v>31621.53</v>
      </c>
      <c r="KB27" s="327">
        <v>219275.63</v>
      </c>
      <c r="KC27" s="327">
        <v>77306.95</v>
      </c>
      <c r="KD27" s="327">
        <v>0</v>
      </c>
      <c r="KE27" s="327">
        <v>750872.64</v>
      </c>
      <c r="KF27" s="327">
        <v>1184.92</v>
      </c>
      <c r="KG27" s="327">
        <v>22283.67</v>
      </c>
      <c r="KH27" s="327">
        <v>1903.04</v>
      </c>
      <c r="KI27" s="327">
        <v>0</v>
      </c>
      <c r="KJ27" s="327">
        <v>7977.97</v>
      </c>
      <c r="KK27" s="327">
        <v>23510.74</v>
      </c>
      <c r="KL27" s="327">
        <v>16611.82</v>
      </c>
      <c r="KM27" s="327">
        <v>0</v>
      </c>
      <c r="KN27" s="327">
        <v>102086.5</v>
      </c>
      <c r="KO27" s="327">
        <v>250568.56</v>
      </c>
      <c r="KP27" s="327">
        <v>195880.15</v>
      </c>
      <c r="KQ27" s="327">
        <v>3415964.66</v>
      </c>
      <c r="KR27" s="327">
        <v>292175.59999999998</v>
      </c>
      <c r="KS27" s="326">
        <v>158660.25</v>
      </c>
      <c r="KU27" s="312">
        <v>33</v>
      </c>
      <c r="KV27" s="312">
        <v>330</v>
      </c>
    </row>
    <row r="28" spans="1:308" x14ac:dyDescent="0.25">
      <c r="A28" s="325">
        <v>2020</v>
      </c>
      <c r="B28" s="324" t="s">
        <v>891</v>
      </c>
      <c r="C28" s="324" t="s">
        <v>902</v>
      </c>
      <c r="D28" s="324" t="s">
        <v>904</v>
      </c>
      <c r="E28" s="324" t="s">
        <v>846</v>
      </c>
      <c r="F28" s="323">
        <v>50600</v>
      </c>
      <c r="G28" s="323">
        <v>67704</v>
      </c>
      <c r="H28" s="323">
        <v>2896699.75</v>
      </c>
      <c r="I28" s="323">
        <v>46450</v>
      </c>
      <c r="J28" s="323">
        <v>116920</v>
      </c>
      <c r="K28" s="323">
        <v>175424.95</v>
      </c>
      <c r="L28" s="323">
        <v>1008708.24</v>
      </c>
      <c r="M28" s="323">
        <v>348447.9</v>
      </c>
      <c r="N28" s="323">
        <v>1366787.15</v>
      </c>
      <c r="O28" s="323">
        <v>1828904.87</v>
      </c>
      <c r="P28" s="323">
        <v>286655</v>
      </c>
      <c r="Q28" s="323">
        <v>159285</v>
      </c>
      <c r="R28" s="323">
        <v>562512.4</v>
      </c>
      <c r="S28" s="323">
        <v>345010</v>
      </c>
      <c r="T28" s="323">
        <v>326912.95</v>
      </c>
      <c r="U28" s="323">
        <v>622000</v>
      </c>
      <c r="V28" s="323">
        <v>1351135.54</v>
      </c>
      <c r="W28" s="323">
        <v>127065</v>
      </c>
      <c r="X28" s="323">
        <v>555000</v>
      </c>
      <c r="Y28" s="323">
        <v>77204</v>
      </c>
      <c r="Z28" s="323">
        <v>61508</v>
      </c>
      <c r="AA28" s="323">
        <v>2961440</v>
      </c>
      <c r="AB28" s="323">
        <v>731337.1</v>
      </c>
      <c r="AC28" s="323">
        <v>85000</v>
      </c>
      <c r="AD28" s="323">
        <v>4988412.8</v>
      </c>
      <c r="AE28" s="323">
        <v>0</v>
      </c>
      <c r="AF28" s="323">
        <v>180217.98</v>
      </c>
      <c r="AG28" s="323">
        <v>143898.1</v>
      </c>
      <c r="AH28" s="323">
        <v>351726.14</v>
      </c>
      <c r="AI28" s="323">
        <v>365996</v>
      </c>
      <c r="AJ28" s="323">
        <v>191803.81</v>
      </c>
      <c r="AK28" s="323">
        <v>81570</v>
      </c>
      <c r="AL28" s="323">
        <v>1712733.01</v>
      </c>
      <c r="AM28" s="323">
        <v>102981</v>
      </c>
      <c r="AN28" s="323">
        <v>65800</v>
      </c>
      <c r="AO28" s="323">
        <v>15200</v>
      </c>
      <c r="AP28" s="323">
        <v>320500</v>
      </c>
      <c r="AQ28" s="323">
        <v>44800</v>
      </c>
      <c r="AR28" s="323">
        <v>97000</v>
      </c>
      <c r="AS28" s="323">
        <v>231832</v>
      </c>
      <c r="AT28" s="323">
        <v>120380.8</v>
      </c>
      <c r="AU28" s="323">
        <v>200773</v>
      </c>
      <c r="AV28" s="323">
        <v>59300</v>
      </c>
      <c r="AW28" s="323">
        <v>828500</v>
      </c>
      <c r="AX28" s="323">
        <v>49400</v>
      </c>
      <c r="AY28" s="323">
        <v>444415.85</v>
      </c>
      <c r="AZ28" s="323">
        <v>255168.27</v>
      </c>
      <c r="BA28" s="323">
        <v>51970</v>
      </c>
      <c r="BB28" s="323">
        <v>41600</v>
      </c>
      <c r="BC28" s="323">
        <v>550042</v>
      </c>
      <c r="BD28" s="323">
        <v>1810481.29</v>
      </c>
      <c r="BE28" s="323">
        <v>394124.75</v>
      </c>
      <c r="BF28" s="323">
        <v>269885.46000000002</v>
      </c>
      <c r="BG28" s="323">
        <v>77025.73</v>
      </c>
      <c r="BH28" s="323">
        <v>25160</v>
      </c>
      <c r="BI28" s="323">
        <v>3787179.95</v>
      </c>
      <c r="BJ28" s="323">
        <v>9200</v>
      </c>
      <c r="BK28" s="323">
        <v>1793500.57</v>
      </c>
      <c r="BL28" s="323">
        <v>10050</v>
      </c>
      <c r="BM28" s="323">
        <v>267440</v>
      </c>
      <c r="BN28" s="323">
        <v>1874215.8</v>
      </c>
      <c r="BO28" s="323">
        <v>532293.5</v>
      </c>
      <c r="BP28" s="323">
        <v>379662.36</v>
      </c>
      <c r="BQ28" s="323">
        <v>55415</v>
      </c>
      <c r="BR28" s="323">
        <v>378811.1</v>
      </c>
      <c r="BS28" s="323">
        <v>360726.95</v>
      </c>
      <c r="BT28" s="323">
        <v>25000</v>
      </c>
      <c r="BU28" s="323">
        <v>76500</v>
      </c>
      <c r="BV28" s="323">
        <v>0</v>
      </c>
      <c r="BW28" s="323">
        <v>311075.09999999998</v>
      </c>
      <c r="BX28" s="323">
        <v>318600</v>
      </c>
      <c r="BY28" s="323">
        <v>870996.85</v>
      </c>
      <c r="BZ28" s="323">
        <v>132216.04999999999</v>
      </c>
      <c r="CA28" s="323">
        <v>155945</v>
      </c>
      <c r="CB28" s="323">
        <v>261939.25</v>
      </c>
      <c r="CC28" s="323">
        <v>890476.75</v>
      </c>
      <c r="CD28" s="323">
        <v>730115.75</v>
      </c>
      <c r="CE28" s="323">
        <v>3387950.3</v>
      </c>
      <c r="CF28" s="323">
        <v>1527227.78</v>
      </c>
      <c r="CG28" s="323">
        <v>180818</v>
      </c>
      <c r="CH28" s="323">
        <v>218139</v>
      </c>
      <c r="CI28" s="323">
        <v>1887230.55</v>
      </c>
      <c r="CJ28" s="323">
        <v>81500</v>
      </c>
      <c r="CK28" s="323">
        <v>65600.210000000006</v>
      </c>
      <c r="CL28" s="323">
        <v>205674.45</v>
      </c>
      <c r="CM28" s="323">
        <v>0</v>
      </c>
      <c r="CN28" s="323">
        <v>300000</v>
      </c>
      <c r="CO28" s="323">
        <v>844016.45</v>
      </c>
      <c r="CP28" s="323">
        <v>0</v>
      </c>
      <c r="CQ28" s="323">
        <v>661953.19999999995</v>
      </c>
      <c r="CR28" s="323">
        <v>34940.5</v>
      </c>
      <c r="CS28" s="323">
        <v>220000</v>
      </c>
      <c r="CT28" s="323">
        <v>193200</v>
      </c>
      <c r="CU28" s="323">
        <v>19986</v>
      </c>
      <c r="CV28" s="323">
        <v>51139.05</v>
      </c>
      <c r="CW28" s="323">
        <v>224900</v>
      </c>
      <c r="CX28" s="323">
        <v>210694</v>
      </c>
      <c r="CY28" s="323">
        <v>155500</v>
      </c>
      <c r="CZ28" s="323">
        <v>1534881.85</v>
      </c>
      <c r="DA28" s="323">
        <v>2080194.55</v>
      </c>
      <c r="DB28" s="323">
        <v>1005840.8</v>
      </c>
      <c r="DC28" s="323">
        <v>253604.45</v>
      </c>
      <c r="DD28" s="323">
        <v>4365820.28</v>
      </c>
      <c r="DE28" s="323">
        <v>2426463.38</v>
      </c>
      <c r="DF28" s="323">
        <v>81820</v>
      </c>
      <c r="DG28" s="323">
        <v>185470</v>
      </c>
      <c r="DH28" s="323">
        <v>266134.15000000002</v>
      </c>
      <c r="DI28" s="323">
        <v>413185</v>
      </c>
      <c r="DJ28" s="323">
        <v>286800</v>
      </c>
      <c r="DK28" s="323">
        <v>67000</v>
      </c>
      <c r="DL28" s="323">
        <v>237840</v>
      </c>
      <c r="DM28" s="323">
        <v>384345.5</v>
      </c>
      <c r="DN28" s="323">
        <v>145770.54999999999</v>
      </c>
      <c r="DO28" s="323">
        <v>24300</v>
      </c>
      <c r="DP28" s="323">
        <v>263534.05</v>
      </c>
      <c r="DQ28" s="323">
        <v>45400</v>
      </c>
      <c r="DR28" s="323">
        <v>663670</v>
      </c>
      <c r="DS28" s="323">
        <v>518590</v>
      </c>
      <c r="DT28" s="323">
        <v>800975</v>
      </c>
      <c r="DU28" s="323">
        <v>241900</v>
      </c>
      <c r="DV28" s="323">
        <v>172945.19</v>
      </c>
      <c r="DW28" s="323">
        <v>424300.7</v>
      </c>
      <c r="DX28" s="323">
        <v>992730.35</v>
      </c>
      <c r="DY28" s="323">
        <v>122000</v>
      </c>
      <c r="DZ28" s="323">
        <v>491836.5</v>
      </c>
      <c r="EA28" s="323">
        <v>3452573.88</v>
      </c>
      <c r="EB28" s="323">
        <v>395053.4</v>
      </c>
      <c r="EC28" s="323">
        <v>1246178</v>
      </c>
      <c r="ED28" s="323">
        <v>0</v>
      </c>
      <c r="EE28" s="323">
        <v>381268.9</v>
      </c>
      <c r="EF28" s="323">
        <v>51400</v>
      </c>
      <c r="EG28" s="323">
        <v>1379928.5</v>
      </c>
      <c r="EH28" s="323">
        <v>30147.95</v>
      </c>
      <c r="EI28" s="323">
        <v>484671</v>
      </c>
      <c r="EJ28" s="323">
        <v>757371.05</v>
      </c>
      <c r="EK28" s="323">
        <v>102670</v>
      </c>
      <c r="EL28" s="323">
        <v>59569.85</v>
      </c>
      <c r="EM28" s="323">
        <v>178633.45</v>
      </c>
      <c r="EN28" s="323">
        <v>627247.25</v>
      </c>
      <c r="EO28" s="323">
        <v>593200</v>
      </c>
      <c r="EP28" s="323">
        <v>280061.56</v>
      </c>
      <c r="EQ28" s="323">
        <v>188805.75</v>
      </c>
      <c r="ER28" s="323">
        <v>680028.05</v>
      </c>
      <c r="ES28" s="323">
        <v>70065</v>
      </c>
      <c r="ET28" s="323">
        <v>429750</v>
      </c>
      <c r="EU28" s="323">
        <v>125600</v>
      </c>
      <c r="EV28" s="323">
        <v>83371.25</v>
      </c>
      <c r="EW28" s="323">
        <v>673956.39</v>
      </c>
      <c r="EX28" s="323">
        <v>552048.94999999995</v>
      </c>
      <c r="EY28" s="323">
        <v>544873.44999999995</v>
      </c>
      <c r="EZ28" s="323">
        <v>123361243.70999999</v>
      </c>
      <c r="FA28" s="323">
        <v>301850</v>
      </c>
      <c r="FB28" s="323">
        <v>254900</v>
      </c>
      <c r="FC28" s="323">
        <v>2868639.62</v>
      </c>
      <c r="FD28" s="323">
        <v>293414.68</v>
      </c>
      <c r="FE28" s="323">
        <v>4604035.51</v>
      </c>
      <c r="FF28" s="323">
        <v>406308.38</v>
      </c>
      <c r="FG28" s="323">
        <v>64243.25</v>
      </c>
      <c r="FH28" s="323">
        <v>1364518</v>
      </c>
      <c r="FI28" s="323">
        <v>109665</v>
      </c>
      <c r="FJ28" s="323">
        <v>683850</v>
      </c>
      <c r="FK28" s="323">
        <v>128350</v>
      </c>
      <c r="FL28" s="323">
        <v>22974.45</v>
      </c>
      <c r="FM28" s="323">
        <v>905545.83</v>
      </c>
      <c r="FN28" s="323">
        <v>6997</v>
      </c>
      <c r="FO28" s="323">
        <v>124600</v>
      </c>
      <c r="FP28" s="323">
        <v>76755</v>
      </c>
      <c r="FQ28" s="323">
        <v>137000</v>
      </c>
      <c r="FR28" s="323">
        <v>1686926.11</v>
      </c>
      <c r="FS28" s="323">
        <v>148509.35</v>
      </c>
      <c r="FT28" s="323">
        <v>67113</v>
      </c>
      <c r="FU28" s="323">
        <v>202465.6</v>
      </c>
      <c r="FV28" s="323">
        <v>80271.05</v>
      </c>
      <c r="FW28" s="323">
        <v>10000</v>
      </c>
      <c r="FX28" s="323">
        <v>48433</v>
      </c>
      <c r="FY28" s="323">
        <v>500000</v>
      </c>
      <c r="FZ28" s="323">
        <v>67504.2</v>
      </c>
      <c r="GA28" s="323">
        <v>147215</v>
      </c>
      <c r="GB28" s="323">
        <v>48900</v>
      </c>
      <c r="GC28" s="323">
        <v>0</v>
      </c>
      <c r="GD28" s="323">
        <v>132689</v>
      </c>
      <c r="GE28" s="323">
        <v>503176</v>
      </c>
      <c r="GF28" s="323">
        <v>226439.6</v>
      </c>
      <c r="GG28" s="323">
        <v>887031</v>
      </c>
      <c r="GH28" s="323">
        <v>124796.35</v>
      </c>
      <c r="GI28" s="323">
        <v>485915.35</v>
      </c>
      <c r="GJ28" s="323">
        <v>120517</v>
      </c>
      <c r="GK28" s="323">
        <v>3876238.47</v>
      </c>
      <c r="GL28" s="323">
        <v>0</v>
      </c>
      <c r="GM28" s="323">
        <v>9870126.4100000001</v>
      </c>
      <c r="GN28" s="323">
        <v>238000</v>
      </c>
      <c r="GO28" s="323">
        <v>1467475.85</v>
      </c>
      <c r="GP28" s="323">
        <v>30000</v>
      </c>
      <c r="GQ28" s="323">
        <v>49800</v>
      </c>
      <c r="GR28" s="323">
        <v>346080</v>
      </c>
      <c r="GS28" s="323">
        <v>13844631.880000001</v>
      </c>
      <c r="GT28" s="323">
        <v>77523.3</v>
      </c>
      <c r="GU28" s="323">
        <v>1509885.23</v>
      </c>
      <c r="GV28" s="323">
        <v>82413.600000000006</v>
      </c>
      <c r="GW28" s="323">
        <v>102300</v>
      </c>
      <c r="GX28" s="323">
        <v>3157869.75</v>
      </c>
      <c r="GY28" s="323">
        <v>131999.07999999999</v>
      </c>
      <c r="GZ28" s="323">
        <v>577408.16</v>
      </c>
      <c r="HA28" s="323">
        <v>2652090.6</v>
      </c>
      <c r="HB28" s="323">
        <v>20713</v>
      </c>
      <c r="HC28" s="323">
        <v>2298572.35</v>
      </c>
      <c r="HD28" s="323">
        <v>74505</v>
      </c>
      <c r="HE28" s="323">
        <v>176814.7</v>
      </c>
      <c r="HF28" s="323">
        <v>377359</v>
      </c>
      <c r="HG28" s="323">
        <v>230139</v>
      </c>
      <c r="HH28" s="323">
        <v>2533499.2200000002</v>
      </c>
      <c r="HI28" s="323">
        <v>979305.96</v>
      </c>
      <c r="HJ28" s="323">
        <v>343429.4</v>
      </c>
      <c r="HK28" s="323">
        <v>170881</v>
      </c>
      <c r="HL28" s="323">
        <v>136510.25</v>
      </c>
      <c r="HM28" s="323">
        <v>196775</v>
      </c>
      <c r="HN28" s="323">
        <v>58480.6</v>
      </c>
      <c r="HO28" s="323">
        <v>375821.04</v>
      </c>
      <c r="HP28" s="323">
        <v>810206</v>
      </c>
      <c r="HQ28" s="323">
        <v>286698</v>
      </c>
      <c r="HR28" s="323">
        <v>1358883.45</v>
      </c>
      <c r="HS28" s="323">
        <v>0</v>
      </c>
      <c r="HT28" s="323">
        <v>4089292.1</v>
      </c>
      <c r="HU28" s="323">
        <v>49500</v>
      </c>
      <c r="HV28" s="323">
        <v>2207929.17</v>
      </c>
      <c r="HW28" s="323">
        <v>4480717.49</v>
      </c>
      <c r="HX28" s="323">
        <v>65254.1</v>
      </c>
      <c r="HY28" s="323">
        <v>6169913.5599999996</v>
      </c>
      <c r="HZ28" s="323">
        <v>203238.86</v>
      </c>
      <c r="IA28" s="323">
        <v>151559.1</v>
      </c>
      <c r="IB28" s="323">
        <v>713160.78</v>
      </c>
      <c r="IC28" s="323">
        <v>2209350.15</v>
      </c>
      <c r="ID28" s="323">
        <v>76195.149999999994</v>
      </c>
      <c r="IE28" s="323">
        <v>1632609.9</v>
      </c>
      <c r="IF28" s="323">
        <v>65000</v>
      </c>
      <c r="IG28" s="323">
        <v>128863</v>
      </c>
      <c r="IH28" s="323">
        <v>20000</v>
      </c>
      <c r="II28" s="323">
        <v>241000</v>
      </c>
      <c r="IJ28" s="323">
        <v>1143085</v>
      </c>
      <c r="IK28" s="323">
        <v>75210</v>
      </c>
      <c r="IL28" s="323">
        <v>92357.7</v>
      </c>
      <c r="IM28" s="323">
        <v>47000</v>
      </c>
      <c r="IN28" s="323">
        <v>818343.2</v>
      </c>
      <c r="IO28" s="323">
        <v>348145.99</v>
      </c>
      <c r="IP28" s="323">
        <v>40600</v>
      </c>
      <c r="IQ28" s="323">
        <v>94830</v>
      </c>
      <c r="IR28" s="323">
        <v>8558155.5800000001</v>
      </c>
      <c r="IS28" s="323">
        <v>1446966.92</v>
      </c>
      <c r="IT28" s="323">
        <v>1518008.3200000001</v>
      </c>
      <c r="IU28" s="323">
        <v>72700</v>
      </c>
      <c r="IV28" s="323">
        <v>1233282.95</v>
      </c>
      <c r="IW28" s="323">
        <v>0</v>
      </c>
      <c r="IX28" s="323">
        <v>55000</v>
      </c>
      <c r="IY28" s="323">
        <v>339200</v>
      </c>
      <c r="IZ28" s="323">
        <v>77556.95</v>
      </c>
      <c r="JA28" s="323">
        <v>23800</v>
      </c>
      <c r="JB28" s="323">
        <v>304415</v>
      </c>
      <c r="JC28" s="323">
        <v>766000</v>
      </c>
      <c r="JD28" s="323">
        <v>46949.9</v>
      </c>
      <c r="JE28" s="323">
        <v>20500</v>
      </c>
      <c r="JF28" s="323">
        <v>525000</v>
      </c>
      <c r="JG28" s="323">
        <v>149347</v>
      </c>
      <c r="JH28" s="323">
        <v>272708.90000000002</v>
      </c>
      <c r="JI28" s="323">
        <v>257652.8</v>
      </c>
      <c r="JJ28" s="323">
        <v>164846.68</v>
      </c>
      <c r="JK28" s="323">
        <v>115786.6</v>
      </c>
      <c r="JL28" s="323">
        <v>26926.65</v>
      </c>
      <c r="JM28" s="323">
        <v>71095.100000000006</v>
      </c>
      <c r="JN28" s="323">
        <v>8300</v>
      </c>
      <c r="JO28" s="323">
        <v>1111885</v>
      </c>
      <c r="JP28" s="323">
        <v>73000</v>
      </c>
      <c r="JQ28" s="323">
        <v>48500</v>
      </c>
      <c r="JR28" s="323">
        <v>60400</v>
      </c>
      <c r="JS28" s="323">
        <v>823300</v>
      </c>
      <c r="JT28" s="323">
        <v>106490</v>
      </c>
      <c r="JU28" s="323">
        <v>3400</v>
      </c>
      <c r="JV28" s="323">
        <v>8139085.6100000003</v>
      </c>
      <c r="JW28" s="323">
        <v>143141.79999999999</v>
      </c>
      <c r="JX28" s="323">
        <v>230686.85</v>
      </c>
      <c r="JY28" s="323">
        <v>5400</v>
      </c>
      <c r="JZ28" s="323">
        <v>9213.0499999999993</v>
      </c>
      <c r="KA28" s="323">
        <v>334315.40000000002</v>
      </c>
      <c r="KB28" s="323">
        <v>34928.25</v>
      </c>
      <c r="KC28" s="323">
        <v>33382</v>
      </c>
      <c r="KD28" s="323">
        <v>175026.3</v>
      </c>
      <c r="KE28" s="323">
        <v>1499500</v>
      </c>
      <c r="KF28" s="323">
        <v>0</v>
      </c>
      <c r="KG28" s="323">
        <v>90352.41</v>
      </c>
      <c r="KH28" s="323">
        <v>112300</v>
      </c>
      <c r="KI28" s="323">
        <v>408630.7</v>
      </c>
      <c r="KJ28" s="323">
        <v>79470</v>
      </c>
      <c r="KK28" s="323">
        <v>40607.83</v>
      </c>
      <c r="KL28" s="323">
        <v>42000</v>
      </c>
      <c r="KM28" s="323">
        <v>61500</v>
      </c>
      <c r="KN28" s="323">
        <v>102000</v>
      </c>
      <c r="KO28" s="323">
        <v>654685.35</v>
      </c>
      <c r="KP28" s="323">
        <v>1157434.95</v>
      </c>
      <c r="KQ28" s="323">
        <v>19044421.300000001</v>
      </c>
      <c r="KR28" s="323">
        <v>1715600</v>
      </c>
      <c r="KS28" s="322">
        <v>279079.25</v>
      </c>
      <c r="KU28" s="312">
        <v>33</v>
      </c>
      <c r="KV28" s="312">
        <v>331</v>
      </c>
    </row>
    <row r="29" spans="1:308" x14ac:dyDescent="0.25">
      <c r="A29" s="329">
        <v>2020</v>
      </c>
      <c r="B29" s="328" t="s">
        <v>891</v>
      </c>
      <c r="C29" s="328" t="s">
        <v>902</v>
      </c>
      <c r="D29" s="328" t="s">
        <v>903</v>
      </c>
      <c r="E29" s="328" t="s">
        <v>846</v>
      </c>
      <c r="F29" s="327">
        <v>115630.35</v>
      </c>
      <c r="G29" s="327">
        <v>0</v>
      </c>
      <c r="H29" s="327">
        <v>527221.06000000006</v>
      </c>
      <c r="I29" s="327">
        <v>0</v>
      </c>
      <c r="J29" s="327">
        <v>0</v>
      </c>
      <c r="K29" s="327">
        <v>0</v>
      </c>
      <c r="L29" s="327">
        <v>386666.31</v>
      </c>
      <c r="M29" s="327">
        <v>87957.7</v>
      </c>
      <c r="N29" s="327">
        <v>127346.25</v>
      </c>
      <c r="O29" s="327">
        <v>19000</v>
      </c>
      <c r="P29" s="327">
        <v>912362</v>
      </c>
      <c r="Q29" s="327">
        <v>30000</v>
      </c>
      <c r="R29" s="327">
        <v>0</v>
      </c>
      <c r="S29" s="327">
        <v>131975.04999999999</v>
      </c>
      <c r="T29" s="327">
        <v>0</v>
      </c>
      <c r="U29" s="327">
        <v>223154.47</v>
      </c>
      <c r="V29" s="327">
        <v>1372645.13</v>
      </c>
      <c r="W29" s="327">
        <v>150000</v>
      </c>
      <c r="X29" s="327">
        <v>1413260.3</v>
      </c>
      <c r="Y29" s="327">
        <v>440038.64</v>
      </c>
      <c r="Z29" s="327">
        <v>0</v>
      </c>
      <c r="AA29" s="327">
        <v>1189727.7</v>
      </c>
      <c r="AB29" s="327">
        <v>177686.99</v>
      </c>
      <c r="AC29" s="327">
        <v>0</v>
      </c>
      <c r="AD29" s="327">
        <v>699976.5</v>
      </c>
      <c r="AE29" s="327">
        <v>0</v>
      </c>
      <c r="AF29" s="327">
        <v>0</v>
      </c>
      <c r="AG29" s="327">
        <v>0</v>
      </c>
      <c r="AH29" s="327">
        <v>67479.399999999994</v>
      </c>
      <c r="AI29" s="327">
        <v>0</v>
      </c>
      <c r="AJ29" s="327">
        <v>0</v>
      </c>
      <c r="AK29" s="327">
        <v>0</v>
      </c>
      <c r="AL29" s="327">
        <v>0</v>
      </c>
      <c r="AM29" s="327">
        <v>6638.05</v>
      </c>
      <c r="AN29" s="327">
        <v>0</v>
      </c>
      <c r="AO29" s="327">
        <v>0</v>
      </c>
      <c r="AP29" s="327">
        <v>0</v>
      </c>
      <c r="AQ29" s="327">
        <v>420357.1</v>
      </c>
      <c r="AR29" s="327">
        <v>12500</v>
      </c>
      <c r="AS29" s="327">
        <v>0</v>
      </c>
      <c r="AT29" s="327">
        <v>0</v>
      </c>
      <c r="AU29" s="327">
        <v>350088.53</v>
      </c>
      <c r="AV29" s="327">
        <v>10000</v>
      </c>
      <c r="AW29" s="327">
        <v>1705566.56</v>
      </c>
      <c r="AX29" s="327">
        <v>0</v>
      </c>
      <c r="AY29" s="327">
        <v>0</v>
      </c>
      <c r="AZ29" s="327">
        <v>242713.39</v>
      </c>
      <c r="BA29" s="327">
        <v>0</v>
      </c>
      <c r="BB29" s="327">
        <v>0</v>
      </c>
      <c r="BC29" s="327">
        <v>1389223.4</v>
      </c>
      <c r="BD29" s="327">
        <v>0</v>
      </c>
      <c r="BE29" s="327">
        <v>197975.6</v>
      </c>
      <c r="BF29" s="327">
        <v>0</v>
      </c>
      <c r="BG29" s="327">
        <v>0</v>
      </c>
      <c r="BH29" s="327">
        <v>0</v>
      </c>
      <c r="BI29" s="327">
        <v>0</v>
      </c>
      <c r="BJ29" s="327">
        <v>87428.45</v>
      </c>
      <c r="BK29" s="327">
        <v>1125150</v>
      </c>
      <c r="BL29" s="327">
        <v>253758.59</v>
      </c>
      <c r="BM29" s="327">
        <v>0</v>
      </c>
      <c r="BN29" s="327">
        <v>79500</v>
      </c>
      <c r="BO29" s="327">
        <v>0</v>
      </c>
      <c r="BP29" s="327">
        <v>0</v>
      </c>
      <c r="BQ29" s="327">
        <v>67750</v>
      </c>
      <c r="BR29" s="327">
        <v>0</v>
      </c>
      <c r="BS29" s="327">
        <v>39287.4</v>
      </c>
      <c r="BT29" s="327">
        <v>0</v>
      </c>
      <c r="BU29" s="327">
        <v>142</v>
      </c>
      <c r="BV29" s="327">
        <v>39985.550000000003</v>
      </c>
      <c r="BW29" s="327">
        <v>0</v>
      </c>
      <c r="BX29" s="327">
        <v>239010.45</v>
      </c>
      <c r="BY29" s="327">
        <v>112079.95</v>
      </c>
      <c r="BZ29" s="327">
        <v>0</v>
      </c>
      <c r="CA29" s="327">
        <v>164938.29999999999</v>
      </c>
      <c r="CB29" s="327">
        <v>0</v>
      </c>
      <c r="CC29" s="327">
        <v>360041.55</v>
      </c>
      <c r="CD29" s="327">
        <v>0</v>
      </c>
      <c r="CE29" s="327">
        <v>0</v>
      </c>
      <c r="CF29" s="327">
        <v>1524908.55</v>
      </c>
      <c r="CG29" s="327">
        <v>0</v>
      </c>
      <c r="CH29" s="327">
        <v>815.49</v>
      </c>
      <c r="CI29" s="327">
        <v>1142586.6499999999</v>
      </c>
      <c r="CJ29" s="327">
        <v>0</v>
      </c>
      <c r="CK29" s="327">
        <v>39202</v>
      </c>
      <c r="CL29" s="327">
        <v>453358.9</v>
      </c>
      <c r="CM29" s="327">
        <v>0</v>
      </c>
      <c r="CN29" s="327">
        <v>0</v>
      </c>
      <c r="CO29" s="327">
        <v>176919.85</v>
      </c>
      <c r="CP29" s="327">
        <v>0</v>
      </c>
      <c r="CQ29" s="327">
        <v>0</v>
      </c>
      <c r="CR29" s="327">
        <v>0</v>
      </c>
      <c r="CS29" s="327">
        <v>16350</v>
      </c>
      <c r="CT29" s="327">
        <v>145726.42000000001</v>
      </c>
      <c r="CU29" s="327">
        <v>0</v>
      </c>
      <c r="CV29" s="327">
        <v>0</v>
      </c>
      <c r="CW29" s="327">
        <v>4620</v>
      </c>
      <c r="CX29" s="327">
        <v>436814.9</v>
      </c>
      <c r="CY29" s="327">
        <v>0</v>
      </c>
      <c r="CZ29" s="327">
        <v>72824.7</v>
      </c>
      <c r="DA29" s="327">
        <v>0</v>
      </c>
      <c r="DB29" s="327">
        <v>970000</v>
      </c>
      <c r="DC29" s="327">
        <v>651494.69999999995</v>
      </c>
      <c r="DD29" s="327">
        <v>1025700</v>
      </c>
      <c r="DE29" s="327">
        <v>0</v>
      </c>
      <c r="DF29" s="327">
        <v>0</v>
      </c>
      <c r="DG29" s="327">
        <v>98450.05</v>
      </c>
      <c r="DH29" s="327">
        <v>0</v>
      </c>
      <c r="DI29" s="327">
        <v>176216.9</v>
      </c>
      <c r="DJ29" s="327">
        <v>1126155.8500000001</v>
      </c>
      <c r="DK29" s="327">
        <v>1004592.09</v>
      </c>
      <c r="DL29" s="327">
        <v>86900</v>
      </c>
      <c r="DM29" s="327">
        <v>0</v>
      </c>
      <c r="DN29" s="327">
        <v>0</v>
      </c>
      <c r="DO29" s="327">
        <v>33800</v>
      </c>
      <c r="DP29" s="327">
        <v>0</v>
      </c>
      <c r="DQ29" s="327">
        <v>0</v>
      </c>
      <c r="DR29" s="327">
        <v>0</v>
      </c>
      <c r="DS29" s="327">
        <v>931627.84</v>
      </c>
      <c r="DT29" s="327">
        <v>54050</v>
      </c>
      <c r="DU29" s="327">
        <v>0</v>
      </c>
      <c r="DV29" s="327">
        <v>114642.25</v>
      </c>
      <c r="DW29" s="327">
        <v>0</v>
      </c>
      <c r="DX29" s="327">
        <v>0</v>
      </c>
      <c r="DY29" s="327">
        <v>32600</v>
      </c>
      <c r="DZ29" s="327">
        <v>548477.4</v>
      </c>
      <c r="EA29" s="327">
        <v>250791.48</v>
      </c>
      <c r="EB29" s="327">
        <v>0</v>
      </c>
      <c r="EC29" s="327">
        <v>286677.40000000002</v>
      </c>
      <c r="ED29" s="327">
        <v>0</v>
      </c>
      <c r="EE29" s="327">
        <v>27489.25</v>
      </c>
      <c r="EF29" s="327">
        <v>0</v>
      </c>
      <c r="EG29" s="327">
        <v>855692.73</v>
      </c>
      <c r="EH29" s="327">
        <v>0</v>
      </c>
      <c r="EI29" s="327">
        <v>513921.25</v>
      </c>
      <c r="EJ29" s="327">
        <v>853995.43</v>
      </c>
      <c r="EK29" s="327">
        <v>0</v>
      </c>
      <c r="EL29" s="327">
        <v>175220</v>
      </c>
      <c r="EM29" s="327">
        <v>0</v>
      </c>
      <c r="EN29" s="327">
        <v>152390.35</v>
      </c>
      <c r="EO29" s="327">
        <v>1223443.22</v>
      </c>
      <c r="EP29" s="327">
        <v>0</v>
      </c>
      <c r="EQ29" s="327">
        <v>0</v>
      </c>
      <c r="ER29" s="327">
        <v>86900</v>
      </c>
      <c r="ES29" s="327">
        <v>0</v>
      </c>
      <c r="ET29" s="327">
        <v>3000</v>
      </c>
      <c r="EU29" s="327">
        <v>227235.18</v>
      </c>
      <c r="EV29" s="327">
        <v>0</v>
      </c>
      <c r="EW29" s="327">
        <v>663597.63</v>
      </c>
      <c r="EX29" s="327">
        <v>0</v>
      </c>
      <c r="EY29" s="327">
        <v>217237.24</v>
      </c>
      <c r="EZ29" s="327">
        <v>0</v>
      </c>
      <c r="FA29" s="327">
        <v>14900</v>
      </c>
      <c r="FB29" s="327">
        <v>222506.55</v>
      </c>
      <c r="FC29" s="327">
        <v>316940.5</v>
      </c>
      <c r="FD29" s="327">
        <v>0</v>
      </c>
      <c r="FE29" s="327">
        <v>0</v>
      </c>
      <c r="FF29" s="327">
        <v>0</v>
      </c>
      <c r="FG29" s="327">
        <v>0</v>
      </c>
      <c r="FH29" s="327">
        <v>0</v>
      </c>
      <c r="FI29" s="327">
        <v>149558.20000000001</v>
      </c>
      <c r="FJ29" s="327">
        <v>0</v>
      </c>
      <c r="FK29" s="327">
        <v>0</v>
      </c>
      <c r="FL29" s="327">
        <v>0</v>
      </c>
      <c r="FM29" s="327">
        <v>264670</v>
      </c>
      <c r="FN29" s="327">
        <v>13993</v>
      </c>
      <c r="FO29" s="327">
        <v>193861.44</v>
      </c>
      <c r="FP29" s="327">
        <v>35973.15</v>
      </c>
      <c r="FQ29" s="327">
        <v>87032.3</v>
      </c>
      <c r="FR29" s="327">
        <v>0</v>
      </c>
      <c r="FS29" s="327">
        <v>374149</v>
      </c>
      <c r="FT29" s="327">
        <v>0</v>
      </c>
      <c r="FU29" s="327">
        <v>40000</v>
      </c>
      <c r="FV29" s="327">
        <v>0</v>
      </c>
      <c r="FW29" s="327">
        <v>0</v>
      </c>
      <c r="FX29" s="327">
        <v>0</v>
      </c>
      <c r="FY29" s="327">
        <v>0</v>
      </c>
      <c r="FZ29" s="327">
        <v>0</v>
      </c>
      <c r="GA29" s="327">
        <v>26960</v>
      </c>
      <c r="GB29" s="327">
        <v>10000</v>
      </c>
      <c r="GC29" s="327">
        <v>123391.15</v>
      </c>
      <c r="GD29" s="327">
        <v>14999</v>
      </c>
      <c r="GE29" s="327">
        <v>110000</v>
      </c>
      <c r="GF29" s="327">
        <v>100000</v>
      </c>
      <c r="GG29" s="327">
        <v>347692.95</v>
      </c>
      <c r="GH29" s="327">
        <v>23800</v>
      </c>
      <c r="GI29" s="327">
        <v>103796.25</v>
      </c>
      <c r="GJ29" s="327">
        <v>0</v>
      </c>
      <c r="GK29" s="327">
        <v>144714.82</v>
      </c>
      <c r="GL29" s="327">
        <v>3620228.15</v>
      </c>
      <c r="GM29" s="327">
        <v>1150012.98</v>
      </c>
      <c r="GN29" s="327">
        <v>20187.95</v>
      </c>
      <c r="GO29" s="327">
        <v>1320138.06</v>
      </c>
      <c r="GP29" s="327">
        <v>0</v>
      </c>
      <c r="GQ29" s="327">
        <v>0</v>
      </c>
      <c r="GR29" s="327">
        <v>340000</v>
      </c>
      <c r="GS29" s="327">
        <v>868404.18</v>
      </c>
      <c r="GT29" s="327">
        <v>0</v>
      </c>
      <c r="GU29" s="327">
        <v>2784400.75</v>
      </c>
      <c r="GV29" s="327">
        <v>0</v>
      </c>
      <c r="GW29" s="327">
        <v>0</v>
      </c>
      <c r="GX29" s="327">
        <v>34569.43</v>
      </c>
      <c r="GY29" s="327">
        <v>0</v>
      </c>
      <c r="GZ29" s="327">
        <v>0</v>
      </c>
      <c r="HA29" s="327">
        <v>0</v>
      </c>
      <c r="HB29" s="327">
        <v>0</v>
      </c>
      <c r="HC29" s="327">
        <v>598938.9</v>
      </c>
      <c r="HD29" s="327">
        <v>100519.05</v>
      </c>
      <c r="HE29" s="327">
        <v>0</v>
      </c>
      <c r="HF29" s="327">
        <v>0</v>
      </c>
      <c r="HG29" s="327">
        <v>0</v>
      </c>
      <c r="HH29" s="327">
        <v>397693.15</v>
      </c>
      <c r="HI29" s="327">
        <v>876400</v>
      </c>
      <c r="HJ29" s="327">
        <v>98600</v>
      </c>
      <c r="HK29" s="327">
        <v>0</v>
      </c>
      <c r="HL29" s="327">
        <v>0</v>
      </c>
      <c r="HM29" s="327">
        <v>96440</v>
      </c>
      <c r="HN29" s="327">
        <v>0</v>
      </c>
      <c r="HO29" s="327">
        <v>46921.41</v>
      </c>
      <c r="HP29" s="327">
        <v>2478901</v>
      </c>
      <c r="HQ29" s="327">
        <v>368266.9</v>
      </c>
      <c r="HR29" s="327">
        <v>28837.85</v>
      </c>
      <c r="HS29" s="327">
        <v>0</v>
      </c>
      <c r="HT29" s="327">
        <v>16000</v>
      </c>
      <c r="HU29" s="327">
        <v>511858.65</v>
      </c>
      <c r="HV29" s="327">
        <v>0</v>
      </c>
      <c r="HW29" s="327">
        <v>409255.31</v>
      </c>
      <c r="HX29" s="327">
        <v>0</v>
      </c>
      <c r="HY29" s="327">
        <v>1528185</v>
      </c>
      <c r="HZ29" s="327">
        <v>100</v>
      </c>
      <c r="IA29" s="327">
        <v>0</v>
      </c>
      <c r="IB29" s="327">
        <v>42740.160000000003</v>
      </c>
      <c r="IC29" s="327">
        <v>0</v>
      </c>
      <c r="ID29" s="327">
        <v>0</v>
      </c>
      <c r="IE29" s="327">
        <v>0</v>
      </c>
      <c r="IF29" s="327">
        <v>1</v>
      </c>
      <c r="IG29" s="327">
        <v>41084.550000000003</v>
      </c>
      <c r="IH29" s="327">
        <v>0</v>
      </c>
      <c r="II29" s="327">
        <v>0</v>
      </c>
      <c r="IJ29" s="327">
        <v>0</v>
      </c>
      <c r="IK29" s="327">
        <v>0</v>
      </c>
      <c r="IL29" s="327">
        <v>19999</v>
      </c>
      <c r="IM29" s="327">
        <v>0</v>
      </c>
      <c r="IN29" s="327">
        <v>0</v>
      </c>
      <c r="IO29" s="327">
        <v>0</v>
      </c>
      <c r="IP29" s="327">
        <v>131150.6</v>
      </c>
      <c r="IQ29" s="327">
        <v>10000</v>
      </c>
      <c r="IR29" s="327">
        <v>360492</v>
      </c>
      <c r="IS29" s="327">
        <v>0</v>
      </c>
      <c r="IT29" s="327">
        <v>1506990.57</v>
      </c>
      <c r="IU29" s="327">
        <v>32320</v>
      </c>
      <c r="IV29" s="327">
        <v>0</v>
      </c>
      <c r="IW29" s="327">
        <v>180335.05</v>
      </c>
      <c r="IX29" s="327">
        <v>0</v>
      </c>
      <c r="IY29" s="327">
        <v>1201656.5900000001</v>
      </c>
      <c r="IZ29" s="327">
        <v>0</v>
      </c>
      <c r="JA29" s="327">
        <v>196500</v>
      </c>
      <c r="JB29" s="327">
        <v>54974.25</v>
      </c>
      <c r="JC29" s="327">
        <v>704500</v>
      </c>
      <c r="JD29" s="327">
        <v>0</v>
      </c>
      <c r="JE29" s="327">
        <v>0</v>
      </c>
      <c r="JF29" s="327">
        <v>63692</v>
      </c>
      <c r="JG29" s="327">
        <v>0</v>
      </c>
      <c r="JH29" s="327">
        <v>0</v>
      </c>
      <c r="JI29" s="327">
        <v>0</v>
      </c>
      <c r="JJ29" s="327">
        <v>0</v>
      </c>
      <c r="JK29" s="327">
        <v>102324.75</v>
      </c>
      <c r="JL29" s="327">
        <v>57988</v>
      </c>
      <c r="JM29" s="327">
        <v>0</v>
      </c>
      <c r="JN29" s="327">
        <v>0</v>
      </c>
      <c r="JO29" s="327">
        <v>841769.44</v>
      </c>
      <c r="JP29" s="327">
        <v>182217.55</v>
      </c>
      <c r="JQ29" s="327">
        <v>0</v>
      </c>
      <c r="JR29" s="327">
        <v>0</v>
      </c>
      <c r="JS29" s="327">
        <v>2023575.38</v>
      </c>
      <c r="JT29" s="327">
        <v>0</v>
      </c>
      <c r="JU29" s="327">
        <v>0</v>
      </c>
      <c r="JV29" s="327">
        <v>0</v>
      </c>
      <c r="JW29" s="327">
        <v>141023</v>
      </c>
      <c r="JX29" s="327">
        <v>110268.4</v>
      </c>
      <c r="JY29" s="327">
        <v>1906.2</v>
      </c>
      <c r="JZ29" s="327">
        <v>14650</v>
      </c>
      <c r="KA29" s="327">
        <v>163209.60000000001</v>
      </c>
      <c r="KB29" s="327">
        <v>108143.95</v>
      </c>
      <c r="KC29" s="327">
        <v>0</v>
      </c>
      <c r="KD29" s="327">
        <v>169309.65</v>
      </c>
      <c r="KE29" s="327">
        <v>831655.51</v>
      </c>
      <c r="KF29" s="327">
        <v>0</v>
      </c>
      <c r="KG29" s="327">
        <v>151502.45000000001</v>
      </c>
      <c r="KH29" s="327">
        <v>57610.05</v>
      </c>
      <c r="KI29" s="327">
        <v>221878.95</v>
      </c>
      <c r="KJ29" s="327">
        <v>2607.3000000000002</v>
      </c>
      <c r="KK29" s="327">
        <v>0</v>
      </c>
      <c r="KL29" s="327">
        <v>0</v>
      </c>
      <c r="KM29" s="327">
        <v>1000</v>
      </c>
      <c r="KN29" s="327">
        <v>138318.39999999999</v>
      </c>
      <c r="KO29" s="327">
        <v>0</v>
      </c>
      <c r="KP29" s="327">
        <v>0</v>
      </c>
      <c r="KQ29" s="327">
        <v>0</v>
      </c>
      <c r="KR29" s="327">
        <v>0</v>
      </c>
      <c r="KS29" s="326">
        <v>110000</v>
      </c>
      <c r="KU29" s="312">
        <v>33</v>
      </c>
      <c r="KV29" s="312">
        <v>332</v>
      </c>
    </row>
    <row r="30" spans="1:308" x14ac:dyDescent="0.25">
      <c r="A30" s="325">
        <v>2020</v>
      </c>
      <c r="B30" s="324" t="s">
        <v>891</v>
      </c>
      <c r="C30" s="324" t="s">
        <v>902</v>
      </c>
      <c r="D30" s="324" t="s">
        <v>901</v>
      </c>
      <c r="E30" s="324" t="s">
        <v>846</v>
      </c>
      <c r="F30" s="323">
        <v>0</v>
      </c>
      <c r="G30" s="323">
        <v>0</v>
      </c>
      <c r="H30" s="323">
        <v>0</v>
      </c>
      <c r="I30" s="323">
        <v>0</v>
      </c>
      <c r="J30" s="323">
        <v>0</v>
      </c>
      <c r="K30" s="323">
        <v>0</v>
      </c>
      <c r="L30" s="323">
        <v>0</v>
      </c>
      <c r="M30" s="323">
        <v>0</v>
      </c>
      <c r="N30" s="323">
        <v>0</v>
      </c>
      <c r="O30" s="323">
        <v>0</v>
      </c>
      <c r="P30" s="323">
        <v>0</v>
      </c>
      <c r="Q30" s="323">
        <v>0</v>
      </c>
      <c r="R30" s="323">
        <v>0</v>
      </c>
      <c r="S30" s="323">
        <v>0</v>
      </c>
      <c r="T30" s="323">
        <v>0</v>
      </c>
      <c r="U30" s="323">
        <v>0</v>
      </c>
      <c r="V30" s="323">
        <v>0</v>
      </c>
      <c r="W30" s="323">
        <v>0</v>
      </c>
      <c r="X30" s="323">
        <v>0</v>
      </c>
      <c r="Y30" s="323">
        <v>0</v>
      </c>
      <c r="Z30" s="323">
        <v>0</v>
      </c>
      <c r="AA30" s="323">
        <v>0</v>
      </c>
      <c r="AB30" s="323">
        <v>0</v>
      </c>
      <c r="AC30" s="323">
        <v>0</v>
      </c>
      <c r="AD30" s="323">
        <v>0</v>
      </c>
      <c r="AE30" s="323">
        <v>0</v>
      </c>
      <c r="AF30" s="323">
        <v>0</v>
      </c>
      <c r="AG30" s="323">
        <v>0</v>
      </c>
      <c r="AH30" s="323">
        <v>0</v>
      </c>
      <c r="AI30" s="323">
        <v>0</v>
      </c>
      <c r="AJ30" s="323">
        <v>0</v>
      </c>
      <c r="AK30" s="323">
        <v>0</v>
      </c>
      <c r="AL30" s="323">
        <v>0</v>
      </c>
      <c r="AM30" s="323">
        <v>0</v>
      </c>
      <c r="AN30" s="323">
        <v>0</v>
      </c>
      <c r="AO30" s="323">
        <v>0</v>
      </c>
      <c r="AP30" s="323">
        <v>0</v>
      </c>
      <c r="AQ30" s="323">
        <v>0</v>
      </c>
      <c r="AR30" s="323">
        <v>0</v>
      </c>
      <c r="AS30" s="323">
        <v>0</v>
      </c>
      <c r="AT30" s="323">
        <v>0</v>
      </c>
      <c r="AU30" s="323">
        <v>0</v>
      </c>
      <c r="AV30" s="323">
        <v>0</v>
      </c>
      <c r="AW30" s="323">
        <v>0</v>
      </c>
      <c r="AX30" s="323">
        <v>0</v>
      </c>
      <c r="AY30" s="323">
        <v>0</v>
      </c>
      <c r="AZ30" s="323">
        <v>0</v>
      </c>
      <c r="BA30" s="323">
        <v>0</v>
      </c>
      <c r="BB30" s="323">
        <v>0</v>
      </c>
      <c r="BC30" s="323">
        <v>0</v>
      </c>
      <c r="BD30" s="323">
        <v>0</v>
      </c>
      <c r="BE30" s="323">
        <v>0</v>
      </c>
      <c r="BF30" s="323">
        <v>0</v>
      </c>
      <c r="BG30" s="323">
        <v>0</v>
      </c>
      <c r="BH30" s="323">
        <v>0</v>
      </c>
      <c r="BI30" s="323">
        <v>0</v>
      </c>
      <c r="BJ30" s="323">
        <v>0</v>
      </c>
      <c r="BK30" s="323">
        <v>0</v>
      </c>
      <c r="BL30" s="323">
        <v>0</v>
      </c>
      <c r="BM30" s="323">
        <v>0</v>
      </c>
      <c r="BN30" s="323">
        <v>0</v>
      </c>
      <c r="BO30" s="323">
        <v>0</v>
      </c>
      <c r="BP30" s="323">
        <v>0</v>
      </c>
      <c r="BQ30" s="323">
        <v>0</v>
      </c>
      <c r="BR30" s="323">
        <v>0</v>
      </c>
      <c r="BS30" s="323">
        <v>0</v>
      </c>
      <c r="BT30" s="323">
        <v>0</v>
      </c>
      <c r="BU30" s="323">
        <v>0</v>
      </c>
      <c r="BV30" s="323">
        <v>0</v>
      </c>
      <c r="BW30" s="323">
        <v>0</v>
      </c>
      <c r="BX30" s="323">
        <v>0</v>
      </c>
      <c r="BY30" s="323">
        <v>0</v>
      </c>
      <c r="BZ30" s="323">
        <v>0</v>
      </c>
      <c r="CA30" s="323">
        <v>0</v>
      </c>
      <c r="CB30" s="323">
        <v>0</v>
      </c>
      <c r="CC30" s="323">
        <v>118827.2</v>
      </c>
      <c r="CD30" s="323">
        <v>0</v>
      </c>
      <c r="CE30" s="323">
        <v>0</v>
      </c>
      <c r="CF30" s="323">
        <v>0</v>
      </c>
      <c r="CG30" s="323">
        <v>0</v>
      </c>
      <c r="CH30" s="323">
        <v>0</v>
      </c>
      <c r="CI30" s="323">
        <v>0</v>
      </c>
      <c r="CJ30" s="323">
        <v>0</v>
      </c>
      <c r="CK30" s="323">
        <v>0</v>
      </c>
      <c r="CL30" s="323">
        <v>0</v>
      </c>
      <c r="CM30" s="323">
        <v>0</v>
      </c>
      <c r="CN30" s="323">
        <v>0</v>
      </c>
      <c r="CO30" s="323">
        <v>0</v>
      </c>
      <c r="CP30" s="323">
        <v>0</v>
      </c>
      <c r="CQ30" s="323">
        <v>0</v>
      </c>
      <c r="CR30" s="323">
        <v>0</v>
      </c>
      <c r="CS30" s="323">
        <v>0</v>
      </c>
      <c r="CT30" s="323">
        <v>0</v>
      </c>
      <c r="CU30" s="323">
        <v>0</v>
      </c>
      <c r="CV30" s="323">
        <v>0</v>
      </c>
      <c r="CW30" s="323">
        <v>0</v>
      </c>
      <c r="CX30" s="323">
        <v>0</v>
      </c>
      <c r="CY30" s="323">
        <v>0</v>
      </c>
      <c r="CZ30" s="323">
        <v>0</v>
      </c>
      <c r="DA30" s="323">
        <v>0</v>
      </c>
      <c r="DB30" s="323">
        <v>0</v>
      </c>
      <c r="DC30" s="323">
        <v>0</v>
      </c>
      <c r="DD30" s="323">
        <v>0</v>
      </c>
      <c r="DE30" s="323">
        <v>0</v>
      </c>
      <c r="DF30" s="323">
        <v>0</v>
      </c>
      <c r="DG30" s="323">
        <v>0</v>
      </c>
      <c r="DH30" s="323">
        <v>0</v>
      </c>
      <c r="DI30" s="323">
        <v>0</v>
      </c>
      <c r="DJ30" s="323">
        <v>0</v>
      </c>
      <c r="DK30" s="323">
        <v>0</v>
      </c>
      <c r="DL30" s="323">
        <v>0</v>
      </c>
      <c r="DM30" s="323">
        <v>0</v>
      </c>
      <c r="DN30" s="323">
        <v>0</v>
      </c>
      <c r="DO30" s="323">
        <v>0</v>
      </c>
      <c r="DP30" s="323">
        <v>0</v>
      </c>
      <c r="DQ30" s="323">
        <v>0</v>
      </c>
      <c r="DR30" s="323">
        <v>0</v>
      </c>
      <c r="DS30" s="323">
        <v>0</v>
      </c>
      <c r="DT30" s="323">
        <v>0</v>
      </c>
      <c r="DU30" s="323">
        <v>0</v>
      </c>
      <c r="DV30" s="323">
        <v>0</v>
      </c>
      <c r="DW30" s="323">
        <v>0</v>
      </c>
      <c r="DX30" s="323">
        <v>0</v>
      </c>
      <c r="DY30" s="323">
        <v>0</v>
      </c>
      <c r="DZ30" s="323">
        <v>0</v>
      </c>
      <c r="EA30" s="323">
        <v>0</v>
      </c>
      <c r="EB30" s="323">
        <v>0</v>
      </c>
      <c r="EC30" s="323">
        <v>0</v>
      </c>
      <c r="ED30" s="323">
        <v>0</v>
      </c>
      <c r="EE30" s="323">
        <v>0</v>
      </c>
      <c r="EF30" s="323">
        <v>0</v>
      </c>
      <c r="EG30" s="323">
        <v>0</v>
      </c>
      <c r="EH30" s="323">
        <v>0</v>
      </c>
      <c r="EI30" s="323">
        <v>0</v>
      </c>
      <c r="EJ30" s="323">
        <v>0</v>
      </c>
      <c r="EK30" s="323">
        <v>0</v>
      </c>
      <c r="EL30" s="323">
        <v>0</v>
      </c>
      <c r="EM30" s="323">
        <v>0</v>
      </c>
      <c r="EN30" s="323">
        <v>0</v>
      </c>
      <c r="EO30" s="323">
        <v>0</v>
      </c>
      <c r="EP30" s="323">
        <v>0</v>
      </c>
      <c r="EQ30" s="323">
        <v>0</v>
      </c>
      <c r="ER30" s="323">
        <v>0</v>
      </c>
      <c r="ES30" s="323">
        <v>0</v>
      </c>
      <c r="ET30" s="323">
        <v>0</v>
      </c>
      <c r="EU30" s="323">
        <v>0</v>
      </c>
      <c r="EV30" s="323">
        <v>0</v>
      </c>
      <c r="EW30" s="323">
        <v>0</v>
      </c>
      <c r="EX30" s="323">
        <v>0</v>
      </c>
      <c r="EY30" s="323">
        <v>0</v>
      </c>
      <c r="EZ30" s="323">
        <v>0</v>
      </c>
      <c r="FA30" s="323">
        <v>0</v>
      </c>
      <c r="FB30" s="323">
        <v>0</v>
      </c>
      <c r="FC30" s="323">
        <v>0</v>
      </c>
      <c r="FD30" s="323">
        <v>0</v>
      </c>
      <c r="FE30" s="323">
        <v>0</v>
      </c>
      <c r="FF30" s="323">
        <v>0</v>
      </c>
      <c r="FG30" s="323">
        <v>0</v>
      </c>
      <c r="FH30" s="323">
        <v>0</v>
      </c>
      <c r="FI30" s="323">
        <v>0</v>
      </c>
      <c r="FJ30" s="323">
        <v>0</v>
      </c>
      <c r="FK30" s="323">
        <v>0</v>
      </c>
      <c r="FL30" s="323">
        <v>0</v>
      </c>
      <c r="FM30" s="323">
        <v>0</v>
      </c>
      <c r="FN30" s="323">
        <v>0</v>
      </c>
      <c r="FO30" s="323">
        <v>0</v>
      </c>
      <c r="FP30" s="323">
        <v>0</v>
      </c>
      <c r="FQ30" s="323">
        <v>0</v>
      </c>
      <c r="FR30" s="323">
        <v>0</v>
      </c>
      <c r="FS30" s="323">
        <v>0</v>
      </c>
      <c r="FT30" s="323">
        <v>0</v>
      </c>
      <c r="FU30" s="323">
        <v>0</v>
      </c>
      <c r="FV30" s="323">
        <v>0</v>
      </c>
      <c r="FW30" s="323">
        <v>0</v>
      </c>
      <c r="FX30" s="323">
        <v>0</v>
      </c>
      <c r="FY30" s="323">
        <v>0</v>
      </c>
      <c r="FZ30" s="323">
        <v>0</v>
      </c>
      <c r="GA30" s="323">
        <v>0</v>
      </c>
      <c r="GB30" s="323">
        <v>0</v>
      </c>
      <c r="GC30" s="323">
        <v>0</v>
      </c>
      <c r="GD30" s="323">
        <v>0</v>
      </c>
      <c r="GE30" s="323">
        <v>0</v>
      </c>
      <c r="GF30" s="323">
        <v>0</v>
      </c>
      <c r="GG30" s="323">
        <v>0</v>
      </c>
      <c r="GH30" s="323">
        <v>0</v>
      </c>
      <c r="GI30" s="323">
        <v>0</v>
      </c>
      <c r="GJ30" s="323">
        <v>0</v>
      </c>
      <c r="GK30" s="323">
        <v>0</v>
      </c>
      <c r="GL30" s="323">
        <v>0</v>
      </c>
      <c r="GM30" s="323">
        <v>0</v>
      </c>
      <c r="GN30" s="323">
        <v>0</v>
      </c>
      <c r="GO30" s="323">
        <v>0</v>
      </c>
      <c r="GP30" s="323">
        <v>0</v>
      </c>
      <c r="GQ30" s="323">
        <v>0</v>
      </c>
      <c r="GR30" s="323">
        <v>0</v>
      </c>
      <c r="GS30" s="323">
        <v>0</v>
      </c>
      <c r="GT30" s="323">
        <v>0</v>
      </c>
      <c r="GU30" s="323">
        <v>0</v>
      </c>
      <c r="GV30" s="323">
        <v>0</v>
      </c>
      <c r="GW30" s="323">
        <v>0</v>
      </c>
      <c r="GX30" s="323">
        <v>137179.6</v>
      </c>
      <c r="GY30" s="323">
        <v>0</v>
      </c>
      <c r="GZ30" s="323">
        <v>0</v>
      </c>
      <c r="HA30" s="323">
        <v>0</v>
      </c>
      <c r="HB30" s="323">
        <v>0</v>
      </c>
      <c r="HC30" s="323">
        <v>0</v>
      </c>
      <c r="HD30" s="323">
        <v>0</v>
      </c>
      <c r="HE30" s="323">
        <v>0</v>
      </c>
      <c r="HF30" s="323">
        <v>0</v>
      </c>
      <c r="HG30" s="323">
        <v>0</v>
      </c>
      <c r="HH30" s="323">
        <v>0</v>
      </c>
      <c r="HI30" s="323">
        <v>0</v>
      </c>
      <c r="HJ30" s="323">
        <v>0</v>
      </c>
      <c r="HK30" s="323">
        <v>0</v>
      </c>
      <c r="HL30" s="323">
        <v>0</v>
      </c>
      <c r="HM30" s="323">
        <v>0</v>
      </c>
      <c r="HN30" s="323">
        <v>0</v>
      </c>
      <c r="HO30" s="323">
        <v>0</v>
      </c>
      <c r="HP30" s="323">
        <v>0</v>
      </c>
      <c r="HQ30" s="323">
        <v>0</v>
      </c>
      <c r="HR30" s="323">
        <v>0</v>
      </c>
      <c r="HS30" s="323">
        <v>0</v>
      </c>
      <c r="HT30" s="323">
        <v>0</v>
      </c>
      <c r="HU30" s="323">
        <v>0</v>
      </c>
      <c r="HV30" s="323">
        <v>0</v>
      </c>
      <c r="HW30" s="323">
        <v>0</v>
      </c>
      <c r="HX30" s="323">
        <v>0</v>
      </c>
      <c r="HY30" s="323">
        <v>0</v>
      </c>
      <c r="HZ30" s="323">
        <v>0</v>
      </c>
      <c r="IA30" s="323">
        <v>0</v>
      </c>
      <c r="IB30" s="323">
        <v>0</v>
      </c>
      <c r="IC30" s="323">
        <v>0</v>
      </c>
      <c r="ID30" s="323">
        <v>0</v>
      </c>
      <c r="IE30" s="323">
        <v>0</v>
      </c>
      <c r="IF30" s="323">
        <v>0</v>
      </c>
      <c r="IG30" s="323">
        <v>0</v>
      </c>
      <c r="IH30" s="323">
        <v>0</v>
      </c>
      <c r="II30" s="323">
        <v>0</v>
      </c>
      <c r="IJ30" s="323">
        <v>0</v>
      </c>
      <c r="IK30" s="323">
        <v>0</v>
      </c>
      <c r="IL30" s="323">
        <v>0</v>
      </c>
      <c r="IM30" s="323">
        <v>0</v>
      </c>
      <c r="IN30" s="323">
        <v>0</v>
      </c>
      <c r="IO30" s="323">
        <v>0</v>
      </c>
      <c r="IP30" s="323">
        <v>0</v>
      </c>
      <c r="IQ30" s="323">
        <v>0</v>
      </c>
      <c r="IR30" s="323">
        <v>0</v>
      </c>
      <c r="IS30" s="323">
        <v>0</v>
      </c>
      <c r="IT30" s="323">
        <v>0</v>
      </c>
      <c r="IU30" s="323">
        <v>0</v>
      </c>
      <c r="IV30" s="323">
        <v>0</v>
      </c>
      <c r="IW30" s="323">
        <v>0</v>
      </c>
      <c r="IX30" s="323">
        <v>0</v>
      </c>
      <c r="IY30" s="323">
        <v>0</v>
      </c>
      <c r="IZ30" s="323">
        <v>0</v>
      </c>
      <c r="JA30" s="323">
        <v>0</v>
      </c>
      <c r="JB30" s="323">
        <v>0</v>
      </c>
      <c r="JC30" s="323">
        <v>0</v>
      </c>
      <c r="JD30" s="323">
        <v>0</v>
      </c>
      <c r="JE30" s="323">
        <v>0</v>
      </c>
      <c r="JF30" s="323">
        <v>0</v>
      </c>
      <c r="JG30" s="323">
        <v>0</v>
      </c>
      <c r="JH30" s="323">
        <v>0</v>
      </c>
      <c r="JI30" s="323">
        <v>0</v>
      </c>
      <c r="JJ30" s="323">
        <v>0</v>
      </c>
      <c r="JK30" s="323">
        <v>0</v>
      </c>
      <c r="JL30" s="323">
        <v>0</v>
      </c>
      <c r="JM30" s="323">
        <v>0</v>
      </c>
      <c r="JN30" s="323">
        <v>0</v>
      </c>
      <c r="JO30" s="323">
        <v>0</v>
      </c>
      <c r="JP30" s="323">
        <v>0</v>
      </c>
      <c r="JQ30" s="323">
        <v>0</v>
      </c>
      <c r="JR30" s="323">
        <v>0</v>
      </c>
      <c r="JS30" s="323">
        <v>0</v>
      </c>
      <c r="JT30" s="323">
        <v>0</v>
      </c>
      <c r="JU30" s="323">
        <v>0</v>
      </c>
      <c r="JV30" s="323">
        <v>0</v>
      </c>
      <c r="JW30" s="323">
        <v>0</v>
      </c>
      <c r="JX30" s="323">
        <v>0</v>
      </c>
      <c r="JY30" s="323">
        <v>0</v>
      </c>
      <c r="JZ30" s="323">
        <v>0</v>
      </c>
      <c r="KA30" s="323">
        <v>0</v>
      </c>
      <c r="KB30" s="323">
        <v>0</v>
      </c>
      <c r="KC30" s="323">
        <v>0</v>
      </c>
      <c r="KD30" s="323">
        <v>0</v>
      </c>
      <c r="KE30" s="323">
        <v>0</v>
      </c>
      <c r="KF30" s="323">
        <v>0</v>
      </c>
      <c r="KG30" s="323">
        <v>0</v>
      </c>
      <c r="KH30" s="323">
        <v>0</v>
      </c>
      <c r="KI30" s="323">
        <v>0</v>
      </c>
      <c r="KJ30" s="323">
        <v>0</v>
      </c>
      <c r="KK30" s="323">
        <v>0</v>
      </c>
      <c r="KL30" s="323">
        <v>0</v>
      </c>
      <c r="KM30" s="323">
        <v>0</v>
      </c>
      <c r="KN30" s="323">
        <v>0</v>
      </c>
      <c r="KO30" s="323">
        <v>0</v>
      </c>
      <c r="KP30" s="323">
        <v>0</v>
      </c>
      <c r="KQ30" s="323">
        <v>0</v>
      </c>
      <c r="KR30" s="323">
        <v>0</v>
      </c>
      <c r="KS30" s="322">
        <v>0</v>
      </c>
      <c r="KU30" s="312">
        <v>33</v>
      </c>
      <c r="KV30" s="312">
        <v>333</v>
      </c>
    </row>
    <row r="31" spans="1:308" x14ac:dyDescent="0.25">
      <c r="A31" s="329">
        <v>2020</v>
      </c>
      <c r="B31" s="328" t="s">
        <v>891</v>
      </c>
      <c r="C31" s="328" t="s">
        <v>899</v>
      </c>
      <c r="D31" s="328" t="s">
        <v>900</v>
      </c>
      <c r="E31" s="328" t="s">
        <v>846</v>
      </c>
      <c r="F31" s="327">
        <v>1286696.25</v>
      </c>
      <c r="G31" s="327">
        <v>182408</v>
      </c>
      <c r="H31" s="327">
        <v>8046417.3499999996</v>
      </c>
      <c r="I31" s="327">
        <v>944904.4</v>
      </c>
      <c r="J31" s="327">
        <v>309976.40000000002</v>
      </c>
      <c r="K31" s="327">
        <v>692131.37</v>
      </c>
      <c r="L31" s="327">
        <v>5211833.33</v>
      </c>
      <c r="M31" s="327">
        <v>2101558.6</v>
      </c>
      <c r="N31" s="327">
        <v>7236822.0999999996</v>
      </c>
      <c r="O31" s="327">
        <v>5284454.3</v>
      </c>
      <c r="P31" s="327">
        <v>1199254.7</v>
      </c>
      <c r="Q31" s="327">
        <v>385218.65</v>
      </c>
      <c r="R31" s="327">
        <v>1251808.3500000001</v>
      </c>
      <c r="S31" s="327">
        <v>766958.35</v>
      </c>
      <c r="T31" s="327">
        <v>969874.05</v>
      </c>
      <c r="U31" s="327">
        <v>3673679.28</v>
      </c>
      <c r="V31" s="327">
        <v>5113335.9000000004</v>
      </c>
      <c r="W31" s="327">
        <v>424691.35</v>
      </c>
      <c r="X31" s="327">
        <v>917549.5</v>
      </c>
      <c r="Y31" s="327">
        <v>192225.2</v>
      </c>
      <c r="Z31" s="327">
        <v>628524.75</v>
      </c>
      <c r="AA31" s="327">
        <v>4154116.1</v>
      </c>
      <c r="AB31" s="327">
        <v>945620.35</v>
      </c>
      <c r="AC31" s="327">
        <v>151289.15</v>
      </c>
      <c r="AD31" s="327">
        <v>16096902.4</v>
      </c>
      <c r="AE31" s="327">
        <v>202022.95</v>
      </c>
      <c r="AF31" s="327">
        <v>1414280.5</v>
      </c>
      <c r="AG31" s="327">
        <v>469051.25</v>
      </c>
      <c r="AH31" s="327">
        <v>1957809.2</v>
      </c>
      <c r="AI31" s="327">
        <v>1096385.6000000001</v>
      </c>
      <c r="AJ31" s="327">
        <v>1698311.15</v>
      </c>
      <c r="AK31" s="327">
        <v>247811.75</v>
      </c>
      <c r="AL31" s="327">
        <v>7093694.7000000002</v>
      </c>
      <c r="AM31" s="327">
        <v>424090.2</v>
      </c>
      <c r="AN31" s="327">
        <v>812185.35</v>
      </c>
      <c r="AO31" s="327">
        <v>690301.25</v>
      </c>
      <c r="AP31" s="327">
        <v>713116.3</v>
      </c>
      <c r="AQ31" s="327">
        <v>168380.25</v>
      </c>
      <c r="AR31" s="327">
        <v>2898314.4</v>
      </c>
      <c r="AS31" s="327">
        <v>399930.7</v>
      </c>
      <c r="AT31" s="327">
        <v>1067571.17</v>
      </c>
      <c r="AU31" s="327">
        <v>4429762.8499999996</v>
      </c>
      <c r="AV31" s="327">
        <v>238599</v>
      </c>
      <c r="AW31" s="327">
        <v>10099110.6</v>
      </c>
      <c r="AX31" s="327">
        <v>130851.05</v>
      </c>
      <c r="AY31" s="327">
        <v>357966.39</v>
      </c>
      <c r="AZ31" s="327">
        <v>830929.9</v>
      </c>
      <c r="BA31" s="327">
        <v>98524.7</v>
      </c>
      <c r="BB31" s="327">
        <v>477319.3</v>
      </c>
      <c r="BC31" s="327">
        <v>3842855.3</v>
      </c>
      <c r="BD31" s="327">
        <v>3104135.65</v>
      </c>
      <c r="BE31" s="327">
        <v>1868658.38</v>
      </c>
      <c r="BF31" s="327">
        <v>1609767.91</v>
      </c>
      <c r="BG31" s="327">
        <v>205414.5</v>
      </c>
      <c r="BH31" s="327">
        <v>75902</v>
      </c>
      <c r="BI31" s="327">
        <v>6698547.5999999996</v>
      </c>
      <c r="BJ31" s="327">
        <v>121504.15</v>
      </c>
      <c r="BK31" s="327">
        <v>4391567.95</v>
      </c>
      <c r="BL31" s="327">
        <v>128325.6</v>
      </c>
      <c r="BM31" s="327">
        <v>703504.75</v>
      </c>
      <c r="BN31" s="327">
        <v>3426535.5</v>
      </c>
      <c r="BO31" s="327">
        <v>5058117.9000000004</v>
      </c>
      <c r="BP31" s="327">
        <v>270765.15000000002</v>
      </c>
      <c r="BQ31" s="327">
        <v>208547.5</v>
      </c>
      <c r="BR31" s="327">
        <v>372863.85</v>
      </c>
      <c r="BS31" s="327">
        <v>3215246.8</v>
      </c>
      <c r="BT31" s="327">
        <v>579652.15</v>
      </c>
      <c r="BU31" s="327">
        <v>151348.85</v>
      </c>
      <c r="BV31" s="327">
        <v>969294.3</v>
      </c>
      <c r="BW31" s="327">
        <v>6665036.1500000004</v>
      </c>
      <c r="BX31" s="327">
        <v>751909.7</v>
      </c>
      <c r="BY31" s="327">
        <v>12145455</v>
      </c>
      <c r="BZ31" s="327">
        <v>344936.3</v>
      </c>
      <c r="CA31" s="327">
        <v>418045.3</v>
      </c>
      <c r="CB31" s="327">
        <v>380931.77</v>
      </c>
      <c r="CC31" s="327">
        <v>1701670.9</v>
      </c>
      <c r="CD31" s="327">
        <v>4143665.5</v>
      </c>
      <c r="CE31" s="327">
        <v>2348901.5499999998</v>
      </c>
      <c r="CF31" s="327">
        <v>3022488.5</v>
      </c>
      <c r="CG31" s="327">
        <v>16261913.35</v>
      </c>
      <c r="CH31" s="327">
        <v>1889037.3</v>
      </c>
      <c r="CI31" s="327">
        <v>11706915.35</v>
      </c>
      <c r="CJ31" s="327">
        <v>439130.95</v>
      </c>
      <c r="CK31" s="327">
        <v>277987.34999999998</v>
      </c>
      <c r="CL31" s="327">
        <v>499880.95</v>
      </c>
      <c r="CM31" s="327">
        <v>169597.81</v>
      </c>
      <c r="CN31" s="327">
        <v>1623265.25</v>
      </c>
      <c r="CO31" s="327">
        <v>2464507.1</v>
      </c>
      <c r="CP31" s="327">
        <v>227211.05</v>
      </c>
      <c r="CQ31" s="327">
        <v>978400.7</v>
      </c>
      <c r="CR31" s="327">
        <v>100534.56</v>
      </c>
      <c r="CS31" s="327">
        <v>1044286.4</v>
      </c>
      <c r="CT31" s="327">
        <v>2003856.6</v>
      </c>
      <c r="CU31" s="327">
        <v>140739</v>
      </c>
      <c r="CV31" s="327">
        <v>190340.3</v>
      </c>
      <c r="CW31" s="327">
        <v>573715.15</v>
      </c>
      <c r="CX31" s="327">
        <v>1408566.5</v>
      </c>
      <c r="CY31" s="327">
        <v>3418122.25</v>
      </c>
      <c r="CZ31" s="327">
        <v>3997012.5</v>
      </c>
      <c r="DA31" s="327">
        <v>4645666</v>
      </c>
      <c r="DB31" s="327">
        <v>5430137</v>
      </c>
      <c r="DC31" s="327">
        <v>1536308.55</v>
      </c>
      <c r="DD31" s="327">
        <v>17863433.07</v>
      </c>
      <c r="DE31" s="327">
        <v>16535296.66</v>
      </c>
      <c r="DF31" s="327">
        <v>234308.15</v>
      </c>
      <c r="DG31" s="327">
        <v>975004.7</v>
      </c>
      <c r="DH31" s="327">
        <v>1410418.25</v>
      </c>
      <c r="DI31" s="327">
        <v>1013351.5</v>
      </c>
      <c r="DJ31" s="327">
        <v>4287977</v>
      </c>
      <c r="DK31" s="327">
        <v>11956751.4</v>
      </c>
      <c r="DL31" s="327">
        <v>713280.3</v>
      </c>
      <c r="DM31" s="327">
        <v>2311455.7999999998</v>
      </c>
      <c r="DN31" s="327">
        <v>191855</v>
      </c>
      <c r="DO31" s="327">
        <v>502695.3</v>
      </c>
      <c r="DP31" s="327">
        <v>227307.5</v>
      </c>
      <c r="DQ31" s="327">
        <v>276173.90000000002</v>
      </c>
      <c r="DR31" s="327">
        <v>1644880.55</v>
      </c>
      <c r="DS31" s="327">
        <v>11388263.050000001</v>
      </c>
      <c r="DT31" s="327">
        <v>1778769.79</v>
      </c>
      <c r="DU31" s="327">
        <v>7656808.9800000004</v>
      </c>
      <c r="DV31" s="327">
        <v>535683.19999999995</v>
      </c>
      <c r="DW31" s="327">
        <v>2445573.75</v>
      </c>
      <c r="DX31" s="327">
        <v>1696162.74</v>
      </c>
      <c r="DY31" s="327">
        <v>4389500.5999999996</v>
      </c>
      <c r="DZ31" s="327">
        <v>3853462.22</v>
      </c>
      <c r="EA31" s="327">
        <v>15796429.27</v>
      </c>
      <c r="EB31" s="327">
        <v>796262.6</v>
      </c>
      <c r="EC31" s="327">
        <v>824988.2</v>
      </c>
      <c r="ED31" s="327">
        <v>429425.1</v>
      </c>
      <c r="EE31" s="327">
        <v>731183.21</v>
      </c>
      <c r="EF31" s="327">
        <v>219874.28</v>
      </c>
      <c r="EG31" s="327">
        <v>5110163.5999999996</v>
      </c>
      <c r="EH31" s="327">
        <v>534959.15</v>
      </c>
      <c r="EI31" s="327">
        <v>2166553.85</v>
      </c>
      <c r="EJ31" s="327">
        <v>3220912.15</v>
      </c>
      <c r="EK31" s="327">
        <v>303874.15000000002</v>
      </c>
      <c r="EL31" s="327">
        <v>207767.25</v>
      </c>
      <c r="EM31" s="327">
        <v>3452949.2</v>
      </c>
      <c r="EN31" s="327">
        <v>1032098.7</v>
      </c>
      <c r="EO31" s="327">
        <v>2169021.4</v>
      </c>
      <c r="EP31" s="327">
        <v>6951462.5</v>
      </c>
      <c r="EQ31" s="327">
        <v>164948.26</v>
      </c>
      <c r="ER31" s="327">
        <v>1930019.8</v>
      </c>
      <c r="ES31" s="327">
        <v>173904.35</v>
      </c>
      <c r="ET31" s="327">
        <v>872250.75</v>
      </c>
      <c r="EU31" s="327">
        <v>306007.65000000002</v>
      </c>
      <c r="EV31" s="327">
        <v>92643.9</v>
      </c>
      <c r="EW31" s="327">
        <v>2721372.2</v>
      </c>
      <c r="EX31" s="327">
        <v>1928635.3</v>
      </c>
      <c r="EY31" s="327">
        <v>18103591.809999999</v>
      </c>
      <c r="EZ31" s="327">
        <v>292586287.86000001</v>
      </c>
      <c r="FA31" s="327">
        <v>479523.8</v>
      </c>
      <c r="FB31" s="327">
        <v>940488.35</v>
      </c>
      <c r="FC31" s="327">
        <v>8665191.5</v>
      </c>
      <c r="FD31" s="327">
        <v>984317</v>
      </c>
      <c r="FE31" s="327">
        <v>10552165.9</v>
      </c>
      <c r="FF31" s="327">
        <v>3040044.2</v>
      </c>
      <c r="FG31" s="327">
        <v>164882.04999999999</v>
      </c>
      <c r="FH31" s="327">
        <v>1972339.9</v>
      </c>
      <c r="FI31" s="327">
        <v>376129.9</v>
      </c>
      <c r="FJ31" s="327">
        <v>5263533.3</v>
      </c>
      <c r="FK31" s="327">
        <v>318135</v>
      </c>
      <c r="FL31" s="327">
        <v>77236.95</v>
      </c>
      <c r="FM31" s="327">
        <v>2523744.61</v>
      </c>
      <c r="FN31" s="327">
        <v>1491862.7</v>
      </c>
      <c r="FO31" s="327">
        <v>1051203.3999999999</v>
      </c>
      <c r="FP31" s="327">
        <v>233770.95</v>
      </c>
      <c r="FQ31" s="327">
        <v>1632414</v>
      </c>
      <c r="FR31" s="327">
        <v>25367575.850000001</v>
      </c>
      <c r="FS31" s="327">
        <v>426025.45</v>
      </c>
      <c r="FT31" s="327">
        <v>328343.98</v>
      </c>
      <c r="FU31" s="327">
        <v>457561.5</v>
      </c>
      <c r="FV31" s="327">
        <v>106650.55</v>
      </c>
      <c r="FW31" s="327">
        <v>27252</v>
      </c>
      <c r="FX31" s="327">
        <v>1725492.5</v>
      </c>
      <c r="FY31" s="327">
        <v>5455744.0599999996</v>
      </c>
      <c r="FZ31" s="327">
        <v>330395</v>
      </c>
      <c r="GA31" s="327">
        <v>211935</v>
      </c>
      <c r="GB31" s="327">
        <v>244593.3</v>
      </c>
      <c r="GC31" s="327">
        <v>100691.25</v>
      </c>
      <c r="GD31" s="327">
        <v>330759.09999999998</v>
      </c>
      <c r="GE31" s="327">
        <v>3166819.81</v>
      </c>
      <c r="GF31" s="327">
        <v>631709.26</v>
      </c>
      <c r="GG31" s="327">
        <v>1757279.27</v>
      </c>
      <c r="GH31" s="327">
        <v>354981.75</v>
      </c>
      <c r="GI31" s="327">
        <v>1312137.5</v>
      </c>
      <c r="GJ31" s="327">
        <v>480463.8</v>
      </c>
      <c r="GK31" s="327">
        <v>37786812.979999997</v>
      </c>
      <c r="GL31" s="327">
        <v>10979934.9</v>
      </c>
      <c r="GM31" s="327">
        <v>16739018.85</v>
      </c>
      <c r="GN31" s="327">
        <v>857655.15</v>
      </c>
      <c r="GO31" s="327">
        <v>3340237</v>
      </c>
      <c r="GP31" s="327">
        <v>92865.02</v>
      </c>
      <c r="GQ31" s="327">
        <v>71710.100000000006</v>
      </c>
      <c r="GR31" s="327">
        <v>971113.85</v>
      </c>
      <c r="GS31" s="327">
        <v>32897139.899999999</v>
      </c>
      <c r="GT31" s="327">
        <v>219633.2</v>
      </c>
      <c r="GU31" s="327">
        <v>11799673.77</v>
      </c>
      <c r="GV31" s="327">
        <v>541868.63</v>
      </c>
      <c r="GW31" s="327">
        <v>136492.95000000001</v>
      </c>
      <c r="GX31" s="327">
        <v>5818151.9100000001</v>
      </c>
      <c r="GY31" s="327">
        <v>423032.29</v>
      </c>
      <c r="GZ31" s="327">
        <v>1160852.46</v>
      </c>
      <c r="HA31" s="327">
        <v>1856934.81</v>
      </c>
      <c r="HB31" s="327">
        <v>333285.3</v>
      </c>
      <c r="HC31" s="327">
        <v>5193232.4000000004</v>
      </c>
      <c r="HD31" s="327">
        <v>145334</v>
      </c>
      <c r="HE31" s="327">
        <v>441268.25</v>
      </c>
      <c r="HF31" s="327">
        <v>288406.3</v>
      </c>
      <c r="HG31" s="327">
        <v>4339486.46</v>
      </c>
      <c r="HH31" s="327">
        <v>5409033.8499999996</v>
      </c>
      <c r="HI31" s="327">
        <v>2193573.1</v>
      </c>
      <c r="HJ31" s="327">
        <v>1407600.85</v>
      </c>
      <c r="HK31" s="327">
        <v>263503.90000000002</v>
      </c>
      <c r="HL31" s="327">
        <v>6518520.4900000002</v>
      </c>
      <c r="HM31" s="327">
        <v>651784.44999999995</v>
      </c>
      <c r="HN31" s="327">
        <v>598310.71</v>
      </c>
      <c r="HO31" s="327">
        <v>598078.94999999995</v>
      </c>
      <c r="HP31" s="327">
        <v>11672243.15</v>
      </c>
      <c r="HQ31" s="327">
        <v>135737.66</v>
      </c>
      <c r="HR31" s="327">
        <v>6245123.5999999996</v>
      </c>
      <c r="HS31" s="327">
        <v>116663</v>
      </c>
      <c r="HT31" s="327">
        <v>12313541.949999999</v>
      </c>
      <c r="HU31" s="327">
        <v>216699.4</v>
      </c>
      <c r="HV31" s="327">
        <v>2510693.4500000002</v>
      </c>
      <c r="HW31" s="327">
        <v>48181424.5</v>
      </c>
      <c r="HX31" s="327">
        <v>387841.9</v>
      </c>
      <c r="HY31" s="327">
        <v>25835277.550000001</v>
      </c>
      <c r="HZ31" s="327">
        <v>994480.55</v>
      </c>
      <c r="IA31" s="327">
        <v>372182.55</v>
      </c>
      <c r="IB31" s="327">
        <v>1330936.05</v>
      </c>
      <c r="IC31" s="327">
        <v>87232295.310000002</v>
      </c>
      <c r="ID31" s="327">
        <v>527566.03</v>
      </c>
      <c r="IE31" s="327">
        <v>2706165.9</v>
      </c>
      <c r="IF31" s="327">
        <v>625349.44999999995</v>
      </c>
      <c r="IG31" s="327">
        <v>381854.75</v>
      </c>
      <c r="IH31" s="327">
        <v>79714.7</v>
      </c>
      <c r="II31" s="327">
        <v>454861.95</v>
      </c>
      <c r="IJ31" s="327">
        <v>4076847.95</v>
      </c>
      <c r="IK31" s="327">
        <v>100720.95</v>
      </c>
      <c r="IL31" s="327">
        <v>283509.3</v>
      </c>
      <c r="IM31" s="327">
        <v>437032.35</v>
      </c>
      <c r="IN31" s="327">
        <v>2573456.2000000002</v>
      </c>
      <c r="IO31" s="327">
        <v>1776167.2</v>
      </c>
      <c r="IP31" s="327">
        <v>513626.3</v>
      </c>
      <c r="IQ31" s="327">
        <v>360784.4</v>
      </c>
      <c r="IR31" s="327">
        <v>16513160.949999999</v>
      </c>
      <c r="IS31" s="327">
        <v>12618813.890000001</v>
      </c>
      <c r="IT31" s="327">
        <v>5237779</v>
      </c>
      <c r="IU31" s="327">
        <v>293541.15000000002</v>
      </c>
      <c r="IV31" s="327">
        <v>3293568.1</v>
      </c>
      <c r="IW31" s="327">
        <v>497219.5</v>
      </c>
      <c r="IX31" s="327">
        <v>100565.25</v>
      </c>
      <c r="IY31" s="327">
        <v>1701467.2</v>
      </c>
      <c r="IZ31" s="327">
        <v>1316584.55</v>
      </c>
      <c r="JA31" s="327">
        <v>541695.69999999995</v>
      </c>
      <c r="JB31" s="327">
        <v>393409.1</v>
      </c>
      <c r="JC31" s="327">
        <v>1786000.45</v>
      </c>
      <c r="JD31" s="327">
        <v>149339.16</v>
      </c>
      <c r="JE31" s="327">
        <v>107267.68</v>
      </c>
      <c r="JF31" s="327">
        <v>3431270.66</v>
      </c>
      <c r="JG31" s="327">
        <v>153384.65</v>
      </c>
      <c r="JH31" s="327">
        <v>448065.1</v>
      </c>
      <c r="JI31" s="327">
        <v>5247934.7</v>
      </c>
      <c r="JJ31" s="327">
        <v>5312442.5999999996</v>
      </c>
      <c r="JK31" s="327">
        <v>126603.05</v>
      </c>
      <c r="JL31" s="327">
        <v>338196.75</v>
      </c>
      <c r="JM31" s="327">
        <v>65040.62</v>
      </c>
      <c r="JN31" s="327">
        <v>181581.6</v>
      </c>
      <c r="JO31" s="327">
        <v>2290750.2999999998</v>
      </c>
      <c r="JP31" s="327">
        <v>557766.9</v>
      </c>
      <c r="JQ31" s="327">
        <v>546447.22</v>
      </c>
      <c r="JR31" s="327">
        <v>474325.5</v>
      </c>
      <c r="JS31" s="327">
        <v>2982427</v>
      </c>
      <c r="JT31" s="327">
        <v>283598.7</v>
      </c>
      <c r="JU31" s="327">
        <v>13091949.9</v>
      </c>
      <c r="JV31" s="327">
        <v>24390355</v>
      </c>
      <c r="JW31" s="327">
        <v>1470530.55</v>
      </c>
      <c r="JX31" s="327">
        <v>3148397.2</v>
      </c>
      <c r="JY31" s="327">
        <v>120223.3</v>
      </c>
      <c r="JZ31" s="327">
        <v>143483.20000000001</v>
      </c>
      <c r="KA31" s="327">
        <v>975642.2</v>
      </c>
      <c r="KB31" s="327">
        <v>1288387.1299999999</v>
      </c>
      <c r="KC31" s="327">
        <v>613057.44999999995</v>
      </c>
      <c r="KD31" s="327">
        <v>254172.4</v>
      </c>
      <c r="KE31" s="327">
        <v>5320806.8</v>
      </c>
      <c r="KF31" s="327">
        <v>653297.4</v>
      </c>
      <c r="KG31" s="327">
        <v>920545.05</v>
      </c>
      <c r="KH31" s="327">
        <v>392648.6</v>
      </c>
      <c r="KI31" s="327">
        <v>2068802.6</v>
      </c>
      <c r="KJ31" s="327">
        <v>1815956.2</v>
      </c>
      <c r="KK31" s="327">
        <v>67507.399999999994</v>
      </c>
      <c r="KL31" s="327">
        <v>312000.48</v>
      </c>
      <c r="KM31" s="327">
        <v>410770</v>
      </c>
      <c r="KN31" s="327">
        <v>421651.55</v>
      </c>
      <c r="KO31" s="327">
        <v>2773508.92</v>
      </c>
      <c r="KP31" s="327">
        <v>2210089.9500000002</v>
      </c>
      <c r="KQ31" s="327">
        <v>19675736.399999999</v>
      </c>
      <c r="KR31" s="327">
        <v>2274616.0499999998</v>
      </c>
      <c r="KS31" s="326">
        <v>1269943.1499999999</v>
      </c>
      <c r="KU31" s="312">
        <v>35</v>
      </c>
      <c r="KV31" s="312">
        <v>351</v>
      </c>
    </row>
    <row r="32" spans="1:308" x14ac:dyDescent="0.25">
      <c r="A32" s="325">
        <v>2020</v>
      </c>
      <c r="B32" s="324" t="s">
        <v>891</v>
      </c>
      <c r="C32" s="324" t="s">
        <v>899</v>
      </c>
      <c r="D32" s="324" t="s">
        <v>898</v>
      </c>
      <c r="E32" s="324" t="s">
        <v>846</v>
      </c>
      <c r="F32" s="323">
        <v>1225438.8</v>
      </c>
      <c r="G32" s="323">
        <v>520018.35</v>
      </c>
      <c r="H32" s="323">
        <v>10815700.279999999</v>
      </c>
      <c r="I32" s="323">
        <v>304343.05</v>
      </c>
      <c r="J32" s="323">
        <v>451337.97</v>
      </c>
      <c r="K32" s="323">
        <v>627881.53</v>
      </c>
      <c r="L32" s="323">
        <v>6127413.5700000003</v>
      </c>
      <c r="M32" s="323">
        <v>2327581.85</v>
      </c>
      <c r="N32" s="323">
        <v>9044433.5700000003</v>
      </c>
      <c r="O32" s="323">
        <v>3323511.85</v>
      </c>
      <c r="P32" s="323">
        <v>1609732.09</v>
      </c>
      <c r="Q32" s="323">
        <v>528459.35</v>
      </c>
      <c r="R32" s="323">
        <v>2102053.34</v>
      </c>
      <c r="S32" s="323">
        <v>908788.88</v>
      </c>
      <c r="T32" s="323">
        <v>1429293.51</v>
      </c>
      <c r="U32" s="323">
        <v>3241584.02</v>
      </c>
      <c r="V32" s="323">
        <v>5026693.43</v>
      </c>
      <c r="W32" s="323">
        <v>548168.09</v>
      </c>
      <c r="X32" s="323">
        <v>1825386.42</v>
      </c>
      <c r="Y32" s="323">
        <v>467349.91</v>
      </c>
      <c r="Z32" s="323">
        <v>787493.55</v>
      </c>
      <c r="AA32" s="323">
        <v>7893227.75</v>
      </c>
      <c r="AB32" s="323">
        <v>1703273.93</v>
      </c>
      <c r="AC32" s="323">
        <v>261912.13</v>
      </c>
      <c r="AD32" s="323">
        <v>19782641</v>
      </c>
      <c r="AE32" s="323">
        <v>226993.44</v>
      </c>
      <c r="AF32" s="323">
        <v>2237086.19</v>
      </c>
      <c r="AG32" s="323">
        <v>745251.55</v>
      </c>
      <c r="AH32" s="323">
        <v>3002818.44</v>
      </c>
      <c r="AI32" s="323">
        <v>1724514.9</v>
      </c>
      <c r="AJ32" s="323">
        <v>1417258.38</v>
      </c>
      <c r="AK32" s="323">
        <v>523938</v>
      </c>
      <c r="AL32" s="323">
        <v>11427271.26</v>
      </c>
      <c r="AM32" s="323">
        <v>610486.44999999995</v>
      </c>
      <c r="AN32" s="323">
        <v>1335978.3700000001</v>
      </c>
      <c r="AO32" s="323">
        <v>1195853.25</v>
      </c>
      <c r="AP32" s="323">
        <v>1580150.85</v>
      </c>
      <c r="AQ32" s="323">
        <v>380011.8</v>
      </c>
      <c r="AR32" s="323">
        <v>2479468</v>
      </c>
      <c r="AS32" s="323">
        <v>784652.73</v>
      </c>
      <c r="AT32" s="323">
        <v>1128524.78</v>
      </c>
      <c r="AU32" s="323">
        <v>1352407.45</v>
      </c>
      <c r="AV32" s="323">
        <v>492259.05</v>
      </c>
      <c r="AW32" s="323">
        <v>12159080.35</v>
      </c>
      <c r="AX32" s="323">
        <v>283197.68</v>
      </c>
      <c r="AY32" s="323">
        <v>875026.75</v>
      </c>
      <c r="AZ32" s="323">
        <v>1671790.52</v>
      </c>
      <c r="BA32" s="323">
        <v>202796.2</v>
      </c>
      <c r="BB32" s="323">
        <v>1039440.15</v>
      </c>
      <c r="BC32" s="323">
        <v>6677998.4199999999</v>
      </c>
      <c r="BD32" s="323">
        <v>5563594.8200000003</v>
      </c>
      <c r="BE32" s="323">
        <v>3381242.96</v>
      </c>
      <c r="BF32" s="323">
        <v>2439975.98</v>
      </c>
      <c r="BG32" s="323">
        <v>262485.59000000003</v>
      </c>
      <c r="BH32" s="323">
        <v>167028.79</v>
      </c>
      <c r="BI32" s="323">
        <v>7929459.2400000002</v>
      </c>
      <c r="BJ32" s="323">
        <v>250547.3</v>
      </c>
      <c r="BK32" s="323">
        <v>6609189.5899999999</v>
      </c>
      <c r="BL32" s="323">
        <v>152516.32999999999</v>
      </c>
      <c r="BM32" s="323">
        <v>1510837.14</v>
      </c>
      <c r="BN32" s="323">
        <v>5005912.9400000004</v>
      </c>
      <c r="BO32" s="323">
        <v>1518609.38</v>
      </c>
      <c r="BP32" s="323">
        <v>422455.5</v>
      </c>
      <c r="BQ32" s="323">
        <v>540425.92000000004</v>
      </c>
      <c r="BR32" s="323">
        <v>520511.7</v>
      </c>
      <c r="BS32" s="323">
        <v>3852150.61</v>
      </c>
      <c r="BT32" s="323">
        <v>730346.4</v>
      </c>
      <c r="BU32" s="323">
        <v>321424.2</v>
      </c>
      <c r="BV32" s="323">
        <v>1245325.75</v>
      </c>
      <c r="BW32" s="323">
        <v>7993513.6600000001</v>
      </c>
      <c r="BX32" s="323">
        <v>1744451.4</v>
      </c>
      <c r="BY32" s="323">
        <v>11180641.529999999</v>
      </c>
      <c r="BZ32" s="323">
        <v>638128.19999999995</v>
      </c>
      <c r="CA32" s="323">
        <v>817070.55</v>
      </c>
      <c r="CB32" s="323">
        <v>306373.05</v>
      </c>
      <c r="CC32" s="323">
        <v>2274293.25</v>
      </c>
      <c r="CD32" s="323">
        <v>5441931.5700000003</v>
      </c>
      <c r="CE32" s="323">
        <v>5101392.63</v>
      </c>
      <c r="CF32" s="323">
        <v>5445438.25</v>
      </c>
      <c r="CG32" s="323">
        <v>2975754.23</v>
      </c>
      <c r="CH32" s="323">
        <v>2761123.43</v>
      </c>
      <c r="CI32" s="323">
        <v>11892276.92</v>
      </c>
      <c r="CJ32" s="323">
        <v>265241.55</v>
      </c>
      <c r="CK32" s="323">
        <v>494088.62</v>
      </c>
      <c r="CL32" s="323">
        <v>741857</v>
      </c>
      <c r="CM32" s="323">
        <v>264920.15000000002</v>
      </c>
      <c r="CN32" s="323">
        <v>2688143.73</v>
      </c>
      <c r="CO32" s="323">
        <v>4494234.3</v>
      </c>
      <c r="CP32" s="323">
        <v>456807</v>
      </c>
      <c r="CQ32" s="323">
        <v>1654118.29</v>
      </c>
      <c r="CR32" s="323">
        <v>88418.5</v>
      </c>
      <c r="CS32" s="323">
        <v>1607735.36</v>
      </c>
      <c r="CT32" s="323">
        <v>2537836.4</v>
      </c>
      <c r="CU32" s="323">
        <v>330288.34999999998</v>
      </c>
      <c r="CV32" s="323">
        <v>275891.3</v>
      </c>
      <c r="CW32" s="323">
        <v>1263294.5</v>
      </c>
      <c r="CX32" s="323">
        <v>2075764.16</v>
      </c>
      <c r="CY32" s="323">
        <v>2282653.1800000002</v>
      </c>
      <c r="CZ32" s="323">
        <v>8475532.4399999995</v>
      </c>
      <c r="DA32" s="323">
        <v>5500036.5999999996</v>
      </c>
      <c r="DB32" s="323">
        <v>6290816.4000000004</v>
      </c>
      <c r="DC32" s="323">
        <v>2666209.9500000002</v>
      </c>
      <c r="DD32" s="323">
        <v>20593597.949999999</v>
      </c>
      <c r="DE32" s="323">
        <v>12188974.07</v>
      </c>
      <c r="DF32" s="323">
        <v>576795.4</v>
      </c>
      <c r="DG32" s="323">
        <v>1416626.16</v>
      </c>
      <c r="DH32" s="323">
        <v>963326.11</v>
      </c>
      <c r="DI32" s="323">
        <v>2397937.58</v>
      </c>
      <c r="DJ32" s="323">
        <v>6286836.0999999996</v>
      </c>
      <c r="DK32" s="323">
        <v>6999516.3099999996</v>
      </c>
      <c r="DL32" s="323">
        <v>1268879.07</v>
      </c>
      <c r="DM32" s="323">
        <v>2409075.4900000002</v>
      </c>
      <c r="DN32" s="323">
        <v>463223.69</v>
      </c>
      <c r="DO32" s="323">
        <v>961540.27</v>
      </c>
      <c r="DP32" s="323">
        <v>522812.93</v>
      </c>
      <c r="DQ32" s="323">
        <v>199665.66</v>
      </c>
      <c r="DR32" s="323">
        <v>3307294.7</v>
      </c>
      <c r="DS32" s="323">
        <v>11590100.810000001</v>
      </c>
      <c r="DT32" s="323">
        <v>4341557.6900000004</v>
      </c>
      <c r="DU32" s="323">
        <v>6337815.8799999999</v>
      </c>
      <c r="DV32" s="323">
        <v>749432.08</v>
      </c>
      <c r="DW32" s="323">
        <v>2820262.8</v>
      </c>
      <c r="DX32" s="323">
        <v>2733891.5</v>
      </c>
      <c r="DY32" s="323">
        <v>4162471.66</v>
      </c>
      <c r="DZ32" s="323">
        <v>1056733.46</v>
      </c>
      <c r="EA32" s="323">
        <v>16542988.99</v>
      </c>
      <c r="EB32" s="323">
        <v>1455615.01</v>
      </c>
      <c r="EC32" s="323">
        <v>1733341.95</v>
      </c>
      <c r="ED32" s="323">
        <v>699208.15</v>
      </c>
      <c r="EE32" s="323">
        <v>622930.91</v>
      </c>
      <c r="EF32" s="323">
        <v>271502.75</v>
      </c>
      <c r="EG32" s="323">
        <v>2728157.11</v>
      </c>
      <c r="EH32" s="323">
        <v>965479.39</v>
      </c>
      <c r="EI32" s="323">
        <v>2153845.39</v>
      </c>
      <c r="EJ32" s="323">
        <v>7161460.7699999996</v>
      </c>
      <c r="EK32" s="323">
        <v>366346.5</v>
      </c>
      <c r="EL32" s="323">
        <v>499520.95</v>
      </c>
      <c r="EM32" s="323">
        <v>2190557.56</v>
      </c>
      <c r="EN32" s="323">
        <v>2179302.6</v>
      </c>
      <c r="EO32" s="323">
        <v>4539253.6900000004</v>
      </c>
      <c r="EP32" s="323">
        <v>4620110.1500000004</v>
      </c>
      <c r="EQ32" s="323">
        <v>413523.22</v>
      </c>
      <c r="ER32" s="323">
        <v>1767334.1</v>
      </c>
      <c r="ES32" s="323">
        <v>353173.28</v>
      </c>
      <c r="ET32" s="323">
        <v>1445140.39</v>
      </c>
      <c r="EU32" s="323">
        <v>499926.71</v>
      </c>
      <c r="EV32" s="323">
        <v>235922.93</v>
      </c>
      <c r="EW32" s="323">
        <v>1429769.26</v>
      </c>
      <c r="EX32" s="323">
        <v>3441744.16</v>
      </c>
      <c r="EY32" s="323">
        <v>22319807.140000001</v>
      </c>
      <c r="EZ32" s="323">
        <v>363547.4</v>
      </c>
      <c r="FA32" s="323">
        <v>888274.12</v>
      </c>
      <c r="FB32" s="323">
        <v>1897864.6</v>
      </c>
      <c r="FC32" s="323">
        <v>8155733.9900000002</v>
      </c>
      <c r="FD32" s="323">
        <v>1497279.31</v>
      </c>
      <c r="FE32" s="323">
        <v>14828511.220000001</v>
      </c>
      <c r="FF32" s="323">
        <v>1107342.76</v>
      </c>
      <c r="FG32" s="323">
        <v>340726.27</v>
      </c>
      <c r="FH32" s="323">
        <v>4313859.37</v>
      </c>
      <c r="FI32" s="323">
        <v>546601.14</v>
      </c>
      <c r="FJ32" s="323">
        <v>5655328.5999999996</v>
      </c>
      <c r="FK32" s="323">
        <v>655005.41</v>
      </c>
      <c r="FL32" s="323">
        <v>96226.9</v>
      </c>
      <c r="FM32" s="323">
        <v>5541497.3499999996</v>
      </c>
      <c r="FN32" s="323">
        <v>1717882.59</v>
      </c>
      <c r="FO32" s="323">
        <v>1440003.4</v>
      </c>
      <c r="FP32" s="323">
        <v>589500.59</v>
      </c>
      <c r="FQ32" s="323">
        <v>2119991.7999999998</v>
      </c>
      <c r="FR32" s="323">
        <v>22244031.550000001</v>
      </c>
      <c r="FS32" s="323">
        <v>747944.7</v>
      </c>
      <c r="FT32" s="323">
        <v>793094.9</v>
      </c>
      <c r="FU32" s="323">
        <v>1138468.75</v>
      </c>
      <c r="FV32" s="323">
        <v>230137.31</v>
      </c>
      <c r="FW32" s="323">
        <v>70750.039999999994</v>
      </c>
      <c r="FX32" s="323">
        <v>1877125.5</v>
      </c>
      <c r="FY32" s="323">
        <v>5594811.8600000003</v>
      </c>
      <c r="FZ32" s="323">
        <v>274083.40000000002</v>
      </c>
      <c r="GA32" s="323">
        <v>397522.44</v>
      </c>
      <c r="GB32" s="323">
        <v>382026.1</v>
      </c>
      <c r="GC32" s="323">
        <v>205025.81</v>
      </c>
      <c r="GD32" s="323">
        <v>725339.15</v>
      </c>
      <c r="GE32" s="323">
        <v>5615121.3499999996</v>
      </c>
      <c r="GF32" s="323">
        <v>1463423</v>
      </c>
      <c r="GG32" s="323">
        <v>4090614.74</v>
      </c>
      <c r="GH32" s="323">
        <v>879226.73</v>
      </c>
      <c r="GI32" s="323">
        <v>3543704.65</v>
      </c>
      <c r="GJ32" s="323">
        <v>953183.95</v>
      </c>
      <c r="GK32" s="323">
        <v>12032201.08</v>
      </c>
      <c r="GL32" s="323">
        <v>1980204.95</v>
      </c>
      <c r="GM32" s="323">
        <v>33933183.659999996</v>
      </c>
      <c r="GN32" s="323">
        <v>1475390.84</v>
      </c>
      <c r="GO32" s="323">
        <v>6909083.4100000001</v>
      </c>
      <c r="GP32" s="323">
        <v>185567.33</v>
      </c>
      <c r="GQ32" s="323">
        <v>119848.93</v>
      </c>
      <c r="GR32" s="323">
        <v>1574566.46</v>
      </c>
      <c r="GS32" s="323">
        <v>36869523.630000003</v>
      </c>
      <c r="GT32" s="323">
        <v>481742.35</v>
      </c>
      <c r="GU32" s="323">
        <v>11377188.16</v>
      </c>
      <c r="GV32" s="323">
        <v>588066.63</v>
      </c>
      <c r="GW32" s="323">
        <v>251874.1</v>
      </c>
      <c r="GX32" s="323">
        <v>9321196.3800000008</v>
      </c>
      <c r="GY32" s="323">
        <v>356281.94</v>
      </c>
      <c r="GZ32" s="323">
        <v>1903302.78</v>
      </c>
      <c r="HA32" s="323">
        <v>1418796.8</v>
      </c>
      <c r="HB32" s="323">
        <v>599918.96</v>
      </c>
      <c r="HC32" s="323">
        <v>8434265.75</v>
      </c>
      <c r="HD32" s="323">
        <v>333480.12</v>
      </c>
      <c r="HE32" s="323">
        <v>835122.65</v>
      </c>
      <c r="HF32" s="323">
        <v>1026002.4</v>
      </c>
      <c r="HG32" s="323">
        <v>3168176.21</v>
      </c>
      <c r="HH32" s="323">
        <v>10088941.26</v>
      </c>
      <c r="HI32" s="323">
        <v>4274230.9000000004</v>
      </c>
      <c r="HJ32" s="323">
        <v>2889726.13</v>
      </c>
      <c r="HK32" s="323">
        <v>473518</v>
      </c>
      <c r="HL32" s="323">
        <v>5995039.4800000004</v>
      </c>
      <c r="HM32" s="323">
        <v>1324680.55</v>
      </c>
      <c r="HN32" s="323">
        <v>908597.35</v>
      </c>
      <c r="HO32" s="323">
        <v>1325755.31</v>
      </c>
      <c r="HP32" s="323">
        <v>9810365.3699999992</v>
      </c>
      <c r="HQ32" s="323">
        <v>287805.05</v>
      </c>
      <c r="HR32" s="323">
        <v>10961940.23</v>
      </c>
      <c r="HS32" s="323">
        <v>288983.81</v>
      </c>
      <c r="HT32" s="323">
        <v>17063199.129999999</v>
      </c>
      <c r="HU32" s="323">
        <v>374708.1</v>
      </c>
      <c r="HV32" s="323">
        <v>4866071.6399999997</v>
      </c>
      <c r="HW32" s="323">
        <v>41703549.93</v>
      </c>
      <c r="HX32" s="323">
        <v>517321.41</v>
      </c>
      <c r="HY32" s="323">
        <v>21187241.149999999</v>
      </c>
      <c r="HZ32" s="323">
        <v>747166.94</v>
      </c>
      <c r="IA32" s="323">
        <v>648295.27</v>
      </c>
      <c r="IB32" s="323">
        <v>2006276.23</v>
      </c>
      <c r="IC32" s="323">
        <v>45459220.25</v>
      </c>
      <c r="ID32" s="323">
        <v>642633.15</v>
      </c>
      <c r="IE32" s="323">
        <v>3894052.43</v>
      </c>
      <c r="IF32" s="323">
        <v>947878.49</v>
      </c>
      <c r="IG32" s="323">
        <v>847670.82</v>
      </c>
      <c r="IH32" s="323">
        <v>135547.68</v>
      </c>
      <c r="II32" s="323">
        <v>495256.59</v>
      </c>
      <c r="IJ32" s="323">
        <v>3415179</v>
      </c>
      <c r="IK32" s="323">
        <v>268714.14</v>
      </c>
      <c r="IL32" s="323">
        <v>562059.69999999995</v>
      </c>
      <c r="IM32" s="323">
        <v>1090775.55</v>
      </c>
      <c r="IN32" s="323">
        <v>4259941.7300000004</v>
      </c>
      <c r="IO32" s="323">
        <v>887150.12</v>
      </c>
      <c r="IP32" s="323">
        <v>1330196.25</v>
      </c>
      <c r="IQ32" s="323">
        <v>995471.1</v>
      </c>
      <c r="IR32" s="323">
        <v>16872515.940000001</v>
      </c>
      <c r="IS32" s="323">
        <v>9248680.3300000001</v>
      </c>
      <c r="IT32" s="323">
        <v>1862129.91</v>
      </c>
      <c r="IU32" s="323">
        <v>676139.9</v>
      </c>
      <c r="IV32" s="323">
        <v>5954510.75</v>
      </c>
      <c r="IW32" s="323">
        <v>710027.6</v>
      </c>
      <c r="IX32" s="323">
        <v>132456.74</v>
      </c>
      <c r="IY32" s="323">
        <v>2957789.36</v>
      </c>
      <c r="IZ32" s="323">
        <v>1733598.12</v>
      </c>
      <c r="JA32" s="323">
        <v>1016896.74</v>
      </c>
      <c r="JB32" s="323">
        <v>935596.51</v>
      </c>
      <c r="JC32" s="323">
        <v>597113.05000000005</v>
      </c>
      <c r="JD32" s="323">
        <v>349305.05</v>
      </c>
      <c r="JE32" s="323">
        <v>192859.45</v>
      </c>
      <c r="JF32" s="323">
        <v>4051795.8</v>
      </c>
      <c r="JG32" s="323">
        <v>399026.67</v>
      </c>
      <c r="JH32" s="323">
        <v>988787.97</v>
      </c>
      <c r="JI32" s="323">
        <v>8884488.5999999996</v>
      </c>
      <c r="JJ32" s="323">
        <v>4606267.8</v>
      </c>
      <c r="JK32" s="323">
        <v>316353.59000000003</v>
      </c>
      <c r="JL32" s="323">
        <v>678164.82</v>
      </c>
      <c r="JM32" s="323">
        <v>159277.6</v>
      </c>
      <c r="JN32" s="323">
        <v>382880.56</v>
      </c>
      <c r="JO32" s="323">
        <v>4137033.37</v>
      </c>
      <c r="JP32" s="323">
        <v>1084836.01</v>
      </c>
      <c r="JQ32" s="323">
        <v>958316.03</v>
      </c>
      <c r="JR32" s="323">
        <v>203483.74</v>
      </c>
      <c r="JS32" s="323">
        <v>3640365.46</v>
      </c>
      <c r="JT32" s="323">
        <v>567895.6</v>
      </c>
      <c r="JU32" s="323">
        <v>1420982.15</v>
      </c>
      <c r="JV32" s="323">
        <v>25503690.66</v>
      </c>
      <c r="JW32" s="323">
        <v>1657322.65</v>
      </c>
      <c r="JX32" s="323">
        <v>1083305.3799999999</v>
      </c>
      <c r="JY32" s="323">
        <v>185537.99</v>
      </c>
      <c r="JZ32" s="323">
        <v>182295.35</v>
      </c>
      <c r="KA32" s="323">
        <v>1687504.8</v>
      </c>
      <c r="KB32" s="323">
        <v>1865829.81</v>
      </c>
      <c r="KC32" s="323">
        <v>1111006.83</v>
      </c>
      <c r="KD32" s="323">
        <v>383965.9</v>
      </c>
      <c r="KE32" s="323">
        <v>4738290.9000000004</v>
      </c>
      <c r="KF32" s="323">
        <v>637207.30000000005</v>
      </c>
      <c r="KG32" s="323">
        <v>1423096</v>
      </c>
      <c r="KH32" s="323">
        <v>893618.65</v>
      </c>
      <c r="KI32" s="323">
        <v>3015148.14</v>
      </c>
      <c r="KJ32" s="323">
        <v>1943844.1</v>
      </c>
      <c r="KK32" s="323">
        <v>139351.23000000001</v>
      </c>
      <c r="KL32" s="323">
        <v>663860.65</v>
      </c>
      <c r="KM32" s="323">
        <v>836935.7</v>
      </c>
      <c r="KN32" s="323">
        <v>619339.75</v>
      </c>
      <c r="KO32" s="323">
        <v>4828562.08</v>
      </c>
      <c r="KP32" s="323">
        <v>3419388.45</v>
      </c>
      <c r="KQ32" s="323">
        <v>21486167.050000001</v>
      </c>
      <c r="KR32" s="323">
        <v>3948434.92</v>
      </c>
      <c r="KS32" s="322">
        <v>1074347.79</v>
      </c>
      <c r="KU32" s="312">
        <v>35</v>
      </c>
      <c r="KV32" s="312">
        <v>352</v>
      </c>
    </row>
    <row r="33" spans="1:308" x14ac:dyDescent="0.25">
      <c r="A33" s="329">
        <v>2020</v>
      </c>
      <c r="B33" s="328" t="s">
        <v>891</v>
      </c>
      <c r="C33" s="328" t="s">
        <v>896</v>
      </c>
      <c r="D33" s="328" t="s">
        <v>897</v>
      </c>
      <c r="E33" s="328" t="s">
        <v>846</v>
      </c>
      <c r="F33" s="327">
        <v>189349.1</v>
      </c>
      <c r="G33" s="327">
        <v>2140.8000000000002</v>
      </c>
      <c r="H33" s="327">
        <v>1778788.92</v>
      </c>
      <c r="I33" s="327">
        <v>19479.8</v>
      </c>
      <c r="J33" s="327">
        <v>28036.6</v>
      </c>
      <c r="K33" s="327">
        <v>6450</v>
      </c>
      <c r="L33" s="327">
        <v>840228.78</v>
      </c>
      <c r="M33" s="327">
        <v>424647.55</v>
      </c>
      <c r="N33" s="327">
        <v>162606.75</v>
      </c>
      <c r="O33" s="327">
        <v>572301.65</v>
      </c>
      <c r="P33" s="327">
        <v>90713.85</v>
      </c>
      <c r="Q33" s="327">
        <v>11390.7</v>
      </c>
      <c r="R33" s="327">
        <v>3769.05</v>
      </c>
      <c r="S33" s="327">
        <v>107938.41</v>
      </c>
      <c r="T33" s="327">
        <v>11950</v>
      </c>
      <c r="U33" s="327">
        <v>526104.73</v>
      </c>
      <c r="V33" s="327">
        <v>250898.06</v>
      </c>
      <c r="W33" s="327">
        <v>0</v>
      </c>
      <c r="X33" s="327">
        <v>302675.99</v>
      </c>
      <c r="Y33" s="327">
        <v>12099.85</v>
      </c>
      <c r="Z33" s="327">
        <v>8484.5</v>
      </c>
      <c r="AA33" s="327">
        <v>764460.27</v>
      </c>
      <c r="AB33" s="327">
        <v>237267.95</v>
      </c>
      <c r="AC33" s="327">
        <v>1340</v>
      </c>
      <c r="AD33" s="327">
        <v>5339993.4800000004</v>
      </c>
      <c r="AE33" s="327">
        <v>1000</v>
      </c>
      <c r="AF33" s="327">
        <v>72764.850000000006</v>
      </c>
      <c r="AG33" s="327">
        <v>21918.45</v>
      </c>
      <c r="AH33" s="327">
        <v>168292.23</v>
      </c>
      <c r="AI33" s="327">
        <v>73797.649999999994</v>
      </c>
      <c r="AJ33" s="327">
        <v>89762.82</v>
      </c>
      <c r="AK33" s="327">
        <v>3343.4</v>
      </c>
      <c r="AL33" s="327">
        <v>873082.71</v>
      </c>
      <c r="AM33" s="327">
        <v>11442.35</v>
      </c>
      <c r="AN33" s="327">
        <v>33758.85</v>
      </c>
      <c r="AO33" s="327">
        <v>15421</v>
      </c>
      <c r="AP33" s="327">
        <v>22872.5</v>
      </c>
      <c r="AQ33" s="327">
        <v>1605.15</v>
      </c>
      <c r="AR33" s="327">
        <v>20484.45</v>
      </c>
      <c r="AS33" s="327">
        <v>215714.23</v>
      </c>
      <c r="AT33" s="327">
        <v>171464.75</v>
      </c>
      <c r="AU33" s="327">
        <v>278226.09000000003</v>
      </c>
      <c r="AV33" s="327">
        <v>47961.3</v>
      </c>
      <c r="AW33" s="327">
        <v>2730709.15</v>
      </c>
      <c r="AX33" s="327">
        <v>25043.9</v>
      </c>
      <c r="AY33" s="327">
        <v>61401.62</v>
      </c>
      <c r="AZ33" s="327">
        <v>19449.25</v>
      </c>
      <c r="BA33" s="327">
        <v>4465.3500000000004</v>
      </c>
      <c r="BB33" s="327">
        <v>75430.55</v>
      </c>
      <c r="BC33" s="327">
        <v>635369.1</v>
      </c>
      <c r="BD33" s="327">
        <v>872087.95</v>
      </c>
      <c r="BE33" s="327">
        <v>43667.48</v>
      </c>
      <c r="BF33" s="327">
        <v>12772.4</v>
      </c>
      <c r="BG33" s="327">
        <v>2860</v>
      </c>
      <c r="BH33" s="327">
        <v>12921.65</v>
      </c>
      <c r="BI33" s="327">
        <v>1752662.28</v>
      </c>
      <c r="BJ33" s="327">
        <v>6432.1</v>
      </c>
      <c r="BK33" s="327">
        <v>113116.15</v>
      </c>
      <c r="BL33" s="327">
        <v>1400</v>
      </c>
      <c r="BM33" s="327">
        <v>153138.94</v>
      </c>
      <c r="BN33" s="327">
        <v>806222.9</v>
      </c>
      <c r="BO33" s="327">
        <v>118785.1</v>
      </c>
      <c r="BP33" s="327">
        <v>103728.93</v>
      </c>
      <c r="BQ33" s="327">
        <v>5309.05</v>
      </c>
      <c r="BR33" s="327">
        <v>13628.65</v>
      </c>
      <c r="BS33" s="327">
        <v>687986.45</v>
      </c>
      <c r="BT33" s="327">
        <v>131276.70000000001</v>
      </c>
      <c r="BU33" s="327">
        <v>100462.1</v>
      </c>
      <c r="BV33" s="327">
        <v>23111</v>
      </c>
      <c r="BW33" s="327">
        <v>233872.3</v>
      </c>
      <c r="BX33" s="327">
        <v>45745.35</v>
      </c>
      <c r="BY33" s="327">
        <v>348897.24</v>
      </c>
      <c r="BZ33" s="327">
        <v>2411</v>
      </c>
      <c r="CA33" s="327">
        <v>7906</v>
      </c>
      <c r="CB33" s="327">
        <v>3776.55</v>
      </c>
      <c r="CC33" s="327">
        <v>312003.09999999998</v>
      </c>
      <c r="CD33" s="327">
        <v>451054.55</v>
      </c>
      <c r="CE33" s="327">
        <v>2117005.5499999998</v>
      </c>
      <c r="CF33" s="327">
        <v>609703.01</v>
      </c>
      <c r="CG33" s="327">
        <v>64649.9</v>
      </c>
      <c r="CH33" s="327">
        <v>142627.28</v>
      </c>
      <c r="CI33" s="327">
        <v>793125.9</v>
      </c>
      <c r="CJ33" s="327">
        <v>3800.09</v>
      </c>
      <c r="CK33" s="327">
        <v>24040.400000000001</v>
      </c>
      <c r="CL33" s="327">
        <v>15985.3</v>
      </c>
      <c r="CM33" s="327">
        <v>1432.37</v>
      </c>
      <c r="CN33" s="327">
        <v>74091.42</v>
      </c>
      <c r="CO33" s="327">
        <v>610696.19999999995</v>
      </c>
      <c r="CP33" s="327">
        <v>16929.150000000001</v>
      </c>
      <c r="CQ33" s="327">
        <v>136262.65</v>
      </c>
      <c r="CR33" s="327">
        <v>9434.35</v>
      </c>
      <c r="CS33" s="327">
        <v>103624.05</v>
      </c>
      <c r="CT33" s="327">
        <v>406022.95</v>
      </c>
      <c r="CU33" s="327">
        <v>3720</v>
      </c>
      <c r="CV33" s="327">
        <v>7697.9</v>
      </c>
      <c r="CW33" s="327">
        <v>8365</v>
      </c>
      <c r="CX33" s="327">
        <v>18637.48</v>
      </c>
      <c r="CY33" s="327">
        <v>33696.550000000003</v>
      </c>
      <c r="CZ33" s="327">
        <v>2106741.65</v>
      </c>
      <c r="DA33" s="327">
        <v>226788.3</v>
      </c>
      <c r="DB33" s="327">
        <v>950588.65</v>
      </c>
      <c r="DC33" s="327">
        <v>32668.6</v>
      </c>
      <c r="DD33" s="327">
        <v>3259855.65</v>
      </c>
      <c r="DE33" s="327">
        <v>2252708.2999999998</v>
      </c>
      <c r="DF33" s="327">
        <v>3038.75</v>
      </c>
      <c r="DG33" s="327">
        <v>10967.05</v>
      </c>
      <c r="DH33" s="327">
        <v>36387.050000000003</v>
      </c>
      <c r="DI33" s="327">
        <v>166237.6</v>
      </c>
      <c r="DJ33" s="327">
        <v>180009.91</v>
      </c>
      <c r="DK33" s="327">
        <v>101994.61</v>
      </c>
      <c r="DL33" s="327">
        <v>137241.25</v>
      </c>
      <c r="DM33" s="327">
        <v>31704.95</v>
      </c>
      <c r="DN33" s="327">
        <v>8881.4500000000007</v>
      </c>
      <c r="DO33" s="327">
        <v>171634.1</v>
      </c>
      <c r="DP33" s="327">
        <v>1050</v>
      </c>
      <c r="DQ33" s="327">
        <v>150</v>
      </c>
      <c r="DR33" s="327">
        <v>41802.800000000003</v>
      </c>
      <c r="DS33" s="327">
        <v>425293.86</v>
      </c>
      <c r="DT33" s="327">
        <v>689066.03</v>
      </c>
      <c r="DU33" s="327">
        <v>347470.5</v>
      </c>
      <c r="DV33" s="327">
        <v>6639.8</v>
      </c>
      <c r="DW33" s="327">
        <v>435207.24</v>
      </c>
      <c r="DX33" s="327">
        <v>632161.55000000005</v>
      </c>
      <c r="DY33" s="327">
        <v>24831.45</v>
      </c>
      <c r="DZ33" s="327">
        <v>194573.55</v>
      </c>
      <c r="EA33" s="327">
        <v>5280986.91</v>
      </c>
      <c r="EB33" s="327">
        <v>14209.05</v>
      </c>
      <c r="EC33" s="327">
        <v>56029.75</v>
      </c>
      <c r="ED33" s="327">
        <v>30564.799999999999</v>
      </c>
      <c r="EE33" s="327">
        <v>18644.7</v>
      </c>
      <c r="EF33" s="327">
        <v>30070.2</v>
      </c>
      <c r="EG33" s="327">
        <v>134550.70000000001</v>
      </c>
      <c r="EH33" s="327">
        <v>8548.43</v>
      </c>
      <c r="EI33" s="327">
        <v>1604449.6</v>
      </c>
      <c r="EJ33" s="327">
        <v>298515.07</v>
      </c>
      <c r="EK33" s="327">
        <v>2092.25</v>
      </c>
      <c r="EL33" s="327">
        <v>20478.8</v>
      </c>
      <c r="EM33" s="327">
        <v>98420.21</v>
      </c>
      <c r="EN33" s="327">
        <v>447840.73</v>
      </c>
      <c r="EO33" s="327">
        <v>133823</v>
      </c>
      <c r="EP33" s="327">
        <v>360830.74</v>
      </c>
      <c r="EQ33" s="327">
        <v>12150.79</v>
      </c>
      <c r="ER33" s="327">
        <v>662961.32999999996</v>
      </c>
      <c r="ES33" s="327">
        <v>448.8</v>
      </c>
      <c r="ET33" s="327">
        <v>15600.89</v>
      </c>
      <c r="EU33" s="327">
        <v>89245.6</v>
      </c>
      <c r="EV33" s="327">
        <v>1513.5</v>
      </c>
      <c r="EW33" s="327">
        <v>2958.8</v>
      </c>
      <c r="EX33" s="327">
        <v>464829.8</v>
      </c>
      <c r="EY33" s="327">
        <v>4195211.05</v>
      </c>
      <c r="EZ33" s="327">
        <v>103053473.98</v>
      </c>
      <c r="FA33" s="327">
        <v>52132.9</v>
      </c>
      <c r="FB33" s="327">
        <v>27608.05</v>
      </c>
      <c r="FC33" s="327">
        <v>4422378.8099999996</v>
      </c>
      <c r="FD33" s="327">
        <v>343758.06</v>
      </c>
      <c r="FE33" s="327">
        <v>486514.6</v>
      </c>
      <c r="FF33" s="327">
        <v>162047.45000000001</v>
      </c>
      <c r="FG33" s="327">
        <v>3101.65</v>
      </c>
      <c r="FH33" s="327">
        <v>2572360.65</v>
      </c>
      <c r="FI33" s="327">
        <v>3200</v>
      </c>
      <c r="FJ33" s="327">
        <v>148185.15</v>
      </c>
      <c r="FK33" s="327">
        <v>123206.15</v>
      </c>
      <c r="FL33" s="327">
        <v>0</v>
      </c>
      <c r="FM33" s="327">
        <v>562528.35</v>
      </c>
      <c r="FN33" s="327">
        <v>228105.48</v>
      </c>
      <c r="FO33" s="327">
        <v>309082.15000000002</v>
      </c>
      <c r="FP33" s="327">
        <v>5952.7</v>
      </c>
      <c r="FQ33" s="327">
        <v>27730.15</v>
      </c>
      <c r="FR33" s="327">
        <v>3000887.32</v>
      </c>
      <c r="FS33" s="327">
        <v>14506</v>
      </c>
      <c r="FT33" s="327">
        <v>4107.05</v>
      </c>
      <c r="FU33" s="327">
        <v>47732.55</v>
      </c>
      <c r="FV33" s="327">
        <v>1632.2</v>
      </c>
      <c r="FW33" s="327">
        <v>12682.65</v>
      </c>
      <c r="FX33" s="327">
        <v>27538.400000000001</v>
      </c>
      <c r="FY33" s="327">
        <v>99734.36</v>
      </c>
      <c r="FZ33" s="327">
        <v>4070</v>
      </c>
      <c r="GA33" s="327">
        <v>20781.45</v>
      </c>
      <c r="GB33" s="327">
        <v>71606.5</v>
      </c>
      <c r="GC33" s="327">
        <v>22021.11</v>
      </c>
      <c r="GD33" s="327">
        <v>111709</v>
      </c>
      <c r="GE33" s="327">
        <v>107987.15</v>
      </c>
      <c r="GF33" s="327">
        <v>309502.25</v>
      </c>
      <c r="GG33" s="327">
        <v>102214.01</v>
      </c>
      <c r="GH33" s="327">
        <v>3418.95</v>
      </c>
      <c r="GI33" s="327">
        <v>69320.34</v>
      </c>
      <c r="GJ33" s="327">
        <v>119748.55</v>
      </c>
      <c r="GK33" s="327">
        <v>17331018.129999999</v>
      </c>
      <c r="GL33" s="327">
        <v>38812.300000000003</v>
      </c>
      <c r="GM33" s="327">
        <v>9550180.8699999992</v>
      </c>
      <c r="GN33" s="327">
        <v>353661.49</v>
      </c>
      <c r="GO33" s="327">
        <v>868296.06</v>
      </c>
      <c r="GP33" s="327">
        <v>24100.25</v>
      </c>
      <c r="GQ33" s="327">
        <v>14199.95</v>
      </c>
      <c r="GR33" s="327">
        <v>204014.48</v>
      </c>
      <c r="GS33" s="327">
        <v>14144890.26</v>
      </c>
      <c r="GT33" s="327">
        <v>11566.5</v>
      </c>
      <c r="GU33" s="327">
        <v>2619059.3199999998</v>
      </c>
      <c r="GV33" s="327">
        <v>71013.399999999994</v>
      </c>
      <c r="GW33" s="327">
        <v>2600</v>
      </c>
      <c r="GX33" s="327">
        <v>2660728.91</v>
      </c>
      <c r="GY33" s="327">
        <v>16398.2</v>
      </c>
      <c r="GZ33" s="327">
        <v>314472.7</v>
      </c>
      <c r="HA33" s="327">
        <v>2872450.89</v>
      </c>
      <c r="HB33" s="327">
        <v>8579.15</v>
      </c>
      <c r="HC33" s="327">
        <v>288549.15000000002</v>
      </c>
      <c r="HD33" s="327">
        <v>5740.95</v>
      </c>
      <c r="HE33" s="327">
        <v>7337.45</v>
      </c>
      <c r="HF33" s="327">
        <v>11587.65</v>
      </c>
      <c r="HG33" s="327">
        <v>718168.1</v>
      </c>
      <c r="HH33" s="327">
        <v>2767395.63</v>
      </c>
      <c r="HI33" s="327">
        <v>172860.45</v>
      </c>
      <c r="HJ33" s="327">
        <v>198905.9</v>
      </c>
      <c r="HK33" s="327">
        <v>3458.05</v>
      </c>
      <c r="HL33" s="327">
        <v>98376.95</v>
      </c>
      <c r="HM33" s="327">
        <v>15018.45</v>
      </c>
      <c r="HN33" s="327">
        <v>83759.350000000006</v>
      </c>
      <c r="HO33" s="327">
        <v>7692.76</v>
      </c>
      <c r="HP33" s="327">
        <v>912468.61</v>
      </c>
      <c r="HQ33" s="327">
        <v>6173.05</v>
      </c>
      <c r="HR33" s="327">
        <v>353776.84</v>
      </c>
      <c r="HS33" s="327">
        <v>7694.9</v>
      </c>
      <c r="HT33" s="327">
        <v>2329339.73</v>
      </c>
      <c r="HU33" s="327">
        <v>1382.3</v>
      </c>
      <c r="HV33" s="327">
        <v>94170.05</v>
      </c>
      <c r="HW33" s="327">
        <v>5218870.47</v>
      </c>
      <c r="HX33" s="327">
        <v>15931.34</v>
      </c>
      <c r="HY33" s="327">
        <v>4948010.78</v>
      </c>
      <c r="HZ33" s="327">
        <v>153064.53</v>
      </c>
      <c r="IA33" s="327">
        <v>71926.149999999994</v>
      </c>
      <c r="IB33" s="327">
        <v>478876.55</v>
      </c>
      <c r="IC33" s="327">
        <v>3012118.68</v>
      </c>
      <c r="ID33" s="327">
        <v>25255</v>
      </c>
      <c r="IE33" s="327">
        <v>227388.3</v>
      </c>
      <c r="IF33" s="327">
        <v>59027.05</v>
      </c>
      <c r="IG33" s="327">
        <v>51421.65</v>
      </c>
      <c r="IH33" s="327">
        <v>1981.2</v>
      </c>
      <c r="II33" s="327">
        <v>52298.25</v>
      </c>
      <c r="IJ33" s="327">
        <v>414074.5</v>
      </c>
      <c r="IK33" s="327">
        <v>450</v>
      </c>
      <c r="IL33" s="327">
        <v>2300</v>
      </c>
      <c r="IM33" s="327">
        <v>189546.95</v>
      </c>
      <c r="IN33" s="327">
        <v>702339.05</v>
      </c>
      <c r="IO33" s="327">
        <v>7803</v>
      </c>
      <c r="IP33" s="327">
        <v>13926.5</v>
      </c>
      <c r="IQ33" s="327">
        <v>3861</v>
      </c>
      <c r="IR33" s="327">
        <v>1605146.43</v>
      </c>
      <c r="IS33" s="327">
        <v>817189.69</v>
      </c>
      <c r="IT33" s="327">
        <v>2213658.8199999998</v>
      </c>
      <c r="IU33" s="327">
        <v>18637.75</v>
      </c>
      <c r="IV33" s="327">
        <v>32870.85</v>
      </c>
      <c r="IW33" s="327">
        <v>37782.1</v>
      </c>
      <c r="IX33" s="327">
        <v>1140</v>
      </c>
      <c r="IY33" s="327">
        <v>74603.78</v>
      </c>
      <c r="IZ33" s="327">
        <v>4062.1</v>
      </c>
      <c r="JA33" s="327">
        <v>32486.400000000001</v>
      </c>
      <c r="JB33" s="327">
        <v>3350.3</v>
      </c>
      <c r="JC33" s="327">
        <v>85697.05</v>
      </c>
      <c r="JD33" s="327">
        <v>7132.38</v>
      </c>
      <c r="JE33" s="327">
        <v>26045</v>
      </c>
      <c r="JF33" s="327">
        <v>128146.45</v>
      </c>
      <c r="JG33" s="327">
        <v>10025.14</v>
      </c>
      <c r="JH33" s="327">
        <v>28469</v>
      </c>
      <c r="JI33" s="327">
        <v>141810.01999999999</v>
      </c>
      <c r="JJ33" s="327">
        <v>24468.799999999999</v>
      </c>
      <c r="JK33" s="327">
        <v>0</v>
      </c>
      <c r="JL33" s="327">
        <v>65044.21</v>
      </c>
      <c r="JM33" s="327">
        <v>3963.85</v>
      </c>
      <c r="JN33" s="327">
        <v>772.82</v>
      </c>
      <c r="JO33" s="327">
        <v>72999.55</v>
      </c>
      <c r="JP33" s="327">
        <v>7051.8</v>
      </c>
      <c r="JQ33" s="327">
        <v>6241.6</v>
      </c>
      <c r="JR33" s="327">
        <v>1594.88</v>
      </c>
      <c r="JS33" s="327">
        <v>1618694.84</v>
      </c>
      <c r="JT33" s="327">
        <v>32591.9</v>
      </c>
      <c r="JU33" s="327">
        <v>42300.7</v>
      </c>
      <c r="JV33" s="327">
        <v>21064511.609999999</v>
      </c>
      <c r="JW33" s="327">
        <v>351425.25</v>
      </c>
      <c r="JX33" s="327">
        <v>27183.200000000001</v>
      </c>
      <c r="JY33" s="327">
        <v>254</v>
      </c>
      <c r="JZ33" s="327">
        <v>15666.75</v>
      </c>
      <c r="KA33" s="327">
        <v>66489.3</v>
      </c>
      <c r="KB33" s="327">
        <v>27875.65</v>
      </c>
      <c r="KC33" s="327">
        <v>19669</v>
      </c>
      <c r="KD33" s="327">
        <v>16757.45</v>
      </c>
      <c r="KE33" s="327">
        <v>2317496.5099999998</v>
      </c>
      <c r="KF33" s="327">
        <v>100224.6</v>
      </c>
      <c r="KG33" s="327">
        <v>216283.2</v>
      </c>
      <c r="KH33" s="327">
        <v>117165.75</v>
      </c>
      <c r="KI33" s="327">
        <v>12501.25</v>
      </c>
      <c r="KJ33" s="327">
        <v>46209.05</v>
      </c>
      <c r="KK33" s="327">
        <v>4929.09</v>
      </c>
      <c r="KL33" s="327">
        <v>3793.56</v>
      </c>
      <c r="KM33" s="327">
        <v>115169.85</v>
      </c>
      <c r="KN33" s="327">
        <v>120224.5</v>
      </c>
      <c r="KO33" s="327">
        <v>148383.66</v>
      </c>
      <c r="KP33" s="327">
        <v>175643.3</v>
      </c>
      <c r="KQ33" s="327">
        <v>17711450.469999999</v>
      </c>
      <c r="KR33" s="327">
        <v>623676.42000000004</v>
      </c>
      <c r="KS33" s="326">
        <v>76326.399999999994</v>
      </c>
      <c r="KU33" s="312">
        <v>36</v>
      </c>
      <c r="KV33" s="312">
        <v>365</v>
      </c>
    </row>
    <row r="34" spans="1:308" x14ac:dyDescent="0.25">
      <c r="A34" s="325">
        <v>2020</v>
      </c>
      <c r="B34" s="324" t="s">
        <v>891</v>
      </c>
      <c r="C34" s="324" t="s">
        <v>896</v>
      </c>
      <c r="D34" s="324" t="s">
        <v>895</v>
      </c>
      <c r="E34" s="324" t="s">
        <v>846</v>
      </c>
      <c r="F34" s="323">
        <v>0</v>
      </c>
      <c r="G34" s="323">
        <v>0</v>
      </c>
      <c r="H34" s="323">
        <v>127512.7</v>
      </c>
      <c r="I34" s="323">
        <v>0</v>
      </c>
      <c r="J34" s="323">
        <v>6320</v>
      </c>
      <c r="K34" s="323">
        <v>0</v>
      </c>
      <c r="L34" s="323">
        <v>269313.67</v>
      </c>
      <c r="M34" s="323">
        <v>2717.85</v>
      </c>
      <c r="N34" s="323">
        <v>258844.02</v>
      </c>
      <c r="O34" s="323">
        <v>173677.75</v>
      </c>
      <c r="P34" s="323">
        <v>0</v>
      </c>
      <c r="Q34" s="323">
        <v>1342.7</v>
      </c>
      <c r="R34" s="323">
        <v>0</v>
      </c>
      <c r="S34" s="323">
        <v>0</v>
      </c>
      <c r="T34" s="323">
        <v>5276.5</v>
      </c>
      <c r="U34" s="323">
        <v>0</v>
      </c>
      <c r="V34" s="323">
        <v>271021.2</v>
      </c>
      <c r="W34" s="323">
        <v>50651.71</v>
      </c>
      <c r="X34" s="323">
        <v>54491.5</v>
      </c>
      <c r="Y34" s="323">
        <v>0</v>
      </c>
      <c r="Z34" s="323">
        <v>0</v>
      </c>
      <c r="AA34" s="323">
        <v>305928.40000000002</v>
      </c>
      <c r="AB34" s="323">
        <v>39130.199999999997</v>
      </c>
      <c r="AC34" s="323">
        <v>0</v>
      </c>
      <c r="AD34" s="323">
        <v>107677.8</v>
      </c>
      <c r="AE34" s="323">
        <v>0</v>
      </c>
      <c r="AF34" s="323">
        <v>1585.5</v>
      </c>
      <c r="AG34" s="323">
        <v>0</v>
      </c>
      <c r="AH34" s="323">
        <v>0</v>
      </c>
      <c r="AI34" s="323">
        <v>2954</v>
      </c>
      <c r="AJ34" s="323">
        <v>0</v>
      </c>
      <c r="AK34" s="323">
        <v>0</v>
      </c>
      <c r="AL34" s="323">
        <v>0</v>
      </c>
      <c r="AM34" s="323">
        <v>650</v>
      </c>
      <c r="AN34" s="323">
        <v>0</v>
      </c>
      <c r="AO34" s="323">
        <v>0</v>
      </c>
      <c r="AP34" s="323">
        <v>5944.9</v>
      </c>
      <c r="AQ34" s="323">
        <v>0</v>
      </c>
      <c r="AR34" s="323">
        <v>44063.5</v>
      </c>
      <c r="AS34" s="323">
        <v>2943</v>
      </c>
      <c r="AT34" s="323">
        <v>0</v>
      </c>
      <c r="AU34" s="323">
        <v>0</v>
      </c>
      <c r="AV34" s="323">
        <v>0</v>
      </c>
      <c r="AW34" s="323">
        <v>294488</v>
      </c>
      <c r="AX34" s="323">
        <v>13198.85</v>
      </c>
      <c r="AY34" s="323">
        <v>1402.9</v>
      </c>
      <c r="AZ34" s="323">
        <v>0</v>
      </c>
      <c r="BA34" s="323">
        <v>0</v>
      </c>
      <c r="BB34" s="323">
        <v>0</v>
      </c>
      <c r="BC34" s="323">
        <v>10235.58</v>
      </c>
      <c r="BD34" s="323">
        <v>0</v>
      </c>
      <c r="BE34" s="323">
        <v>1059</v>
      </c>
      <c r="BF34" s="323">
        <v>3397.8</v>
      </c>
      <c r="BG34" s="323">
        <v>0</v>
      </c>
      <c r="BH34" s="323">
        <v>0</v>
      </c>
      <c r="BI34" s="323">
        <v>138570.85</v>
      </c>
      <c r="BJ34" s="323">
        <v>0</v>
      </c>
      <c r="BK34" s="323">
        <v>16179</v>
      </c>
      <c r="BL34" s="323">
        <v>0</v>
      </c>
      <c r="BM34" s="323">
        <v>0</v>
      </c>
      <c r="BN34" s="323">
        <v>118494.9</v>
      </c>
      <c r="BO34" s="323">
        <v>0</v>
      </c>
      <c r="BP34" s="323">
        <v>17237.45</v>
      </c>
      <c r="BQ34" s="323">
        <v>1690.5</v>
      </c>
      <c r="BR34" s="323">
        <v>0</v>
      </c>
      <c r="BS34" s="323">
        <v>16128.6</v>
      </c>
      <c r="BT34" s="323">
        <v>0</v>
      </c>
      <c r="BU34" s="323">
        <v>0</v>
      </c>
      <c r="BV34" s="323">
        <v>8117</v>
      </c>
      <c r="BW34" s="323">
        <v>28534.5</v>
      </c>
      <c r="BX34" s="323">
        <v>0</v>
      </c>
      <c r="BY34" s="323">
        <v>65821.36</v>
      </c>
      <c r="BZ34" s="323">
        <v>43080.800000000003</v>
      </c>
      <c r="CA34" s="323">
        <v>1100.55</v>
      </c>
      <c r="CB34" s="323">
        <v>1300.3</v>
      </c>
      <c r="CC34" s="323">
        <v>0</v>
      </c>
      <c r="CD34" s="323">
        <v>74587.27</v>
      </c>
      <c r="CE34" s="323">
        <v>0</v>
      </c>
      <c r="CF34" s="323">
        <v>0</v>
      </c>
      <c r="CG34" s="323">
        <v>0</v>
      </c>
      <c r="CH34" s="323">
        <v>69632</v>
      </c>
      <c r="CI34" s="323">
        <v>260262.1</v>
      </c>
      <c r="CJ34" s="323">
        <v>34228.1</v>
      </c>
      <c r="CK34" s="323">
        <v>3299.9</v>
      </c>
      <c r="CL34" s="323">
        <v>2754</v>
      </c>
      <c r="CM34" s="323">
        <v>16689.8</v>
      </c>
      <c r="CN34" s="323">
        <v>0</v>
      </c>
      <c r="CO34" s="323">
        <v>6048</v>
      </c>
      <c r="CP34" s="323">
        <v>0</v>
      </c>
      <c r="CQ34" s="323">
        <v>0</v>
      </c>
      <c r="CR34" s="323">
        <v>0</v>
      </c>
      <c r="CS34" s="323">
        <v>3260</v>
      </c>
      <c r="CT34" s="323">
        <v>26662</v>
      </c>
      <c r="CU34" s="323">
        <v>0</v>
      </c>
      <c r="CV34" s="323">
        <v>0</v>
      </c>
      <c r="CW34" s="323">
        <v>0</v>
      </c>
      <c r="CX34" s="323">
        <v>168374.1</v>
      </c>
      <c r="CY34" s="323">
        <v>0</v>
      </c>
      <c r="CZ34" s="323">
        <v>35897.5</v>
      </c>
      <c r="DA34" s="323">
        <v>116535</v>
      </c>
      <c r="DB34" s="323">
        <v>248226.95</v>
      </c>
      <c r="DC34" s="323">
        <v>20</v>
      </c>
      <c r="DD34" s="323">
        <v>1522487.32</v>
      </c>
      <c r="DE34" s="323">
        <v>451108.3</v>
      </c>
      <c r="DF34" s="323">
        <v>48726.92</v>
      </c>
      <c r="DG34" s="323">
        <v>0</v>
      </c>
      <c r="DH34" s="323">
        <v>91424.6</v>
      </c>
      <c r="DI34" s="323">
        <v>0</v>
      </c>
      <c r="DJ34" s="323">
        <v>704.85</v>
      </c>
      <c r="DK34" s="323">
        <v>2400</v>
      </c>
      <c r="DL34" s="323">
        <v>0</v>
      </c>
      <c r="DM34" s="323">
        <v>0</v>
      </c>
      <c r="DN34" s="323">
        <v>0</v>
      </c>
      <c r="DO34" s="323">
        <v>1050</v>
      </c>
      <c r="DP34" s="323">
        <v>8600</v>
      </c>
      <c r="DQ34" s="323">
        <v>0</v>
      </c>
      <c r="DR34" s="323">
        <v>0</v>
      </c>
      <c r="DS34" s="323">
        <v>45219.55</v>
      </c>
      <c r="DT34" s="323">
        <v>20499.150000000001</v>
      </c>
      <c r="DU34" s="323">
        <v>138045.98000000001</v>
      </c>
      <c r="DV34" s="323">
        <v>4328</v>
      </c>
      <c r="DW34" s="323">
        <v>1075.5</v>
      </c>
      <c r="DX34" s="323">
        <v>19822.5</v>
      </c>
      <c r="DY34" s="323">
        <v>0</v>
      </c>
      <c r="DZ34" s="323">
        <v>14507.4</v>
      </c>
      <c r="EA34" s="323">
        <v>409724.96</v>
      </c>
      <c r="EB34" s="323">
        <v>0</v>
      </c>
      <c r="EC34" s="323">
        <v>91701.6</v>
      </c>
      <c r="ED34" s="323">
        <v>0</v>
      </c>
      <c r="EE34" s="323">
        <v>0</v>
      </c>
      <c r="EF34" s="323">
        <v>0</v>
      </c>
      <c r="EG34" s="323">
        <v>35163.25</v>
      </c>
      <c r="EH34" s="323">
        <v>0</v>
      </c>
      <c r="EI34" s="323">
        <v>47284.65</v>
      </c>
      <c r="EJ34" s="323">
        <v>8235.61</v>
      </c>
      <c r="EK34" s="323">
        <v>0</v>
      </c>
      <c r="EL34" s="323">
        <v>23490.2</v>
      </c>
      <c r="EM34" s="323">
        <v>0</v>
      </c>
      <c r="EN34" s="323">
        <v>14402.5</v>
      </c>
      <c r="EO34" s="323">
        <v>17848.099999999999</v>
      </c>
      <c r="EP34" s="323">
        <v>57050.5</v>
      </c>
      <c r="EQ34" s="323">
        <v>0</v>
      </c>
      <c r="ER34" s="323">
        <v>4154.3999999999996</v>
      </c>
      <c r="ES34" s="323">
        <v>0</v>
      </c>
      <c r="ET34" s="323">
        <v>175302.95</v>
      </c>
      <c r="EU34" s="323">
        <v>7480</v>
      </c>
      <c r="EV34" s="323">
        <v>0</v>
      </c>
      <c r="EW34" s="323">
        <v>0</v>
      </c>
      <c r="EX34" s="323">
        <v>80583</v>
      </c>
      <c r="EY34" s="323">
        <v>596029.84</v>
      </c>
      <c r="EZ34" s="323">
        <v>16720803.470000001</v>
      </c>
      <c r="FA34" s="323">
        <v>2736.65</v>
      </c>
      <c r="FB34" s="323">
        <v>0</v>
      </c>
      <c r="FC34" s="323">
        <v>142192.25</v>
      </c>
      <c r="FD34" s="323">
        <v>0</v>
      </c>
      <c r="FE34" s="323">
        <v>1009564.94</v>
      </c>
      <c r="FF34" s="323">
        <v>580</v>
      </c>
      <c r="FG34" s="323">
        <v>3176.9</v>
      </c>
      <c r="FH34" s="323">
        <v>0</v>
      </c>
      <c r="FI34" s="323">
        <v>0</v>
      </c>
      <c r="FJ34" s="323">
        <v>46058</v>
      </c>
      <c r="FK34" s="323">
        <v>2361.6</v>
      </c>
      <c r="FL34" s="323">
        <v>0</v>
      </c>
      <c r="FM34" s="323">
        <v>0</v>
      </c>
      <c r="FN34" s="323">
        <v>0</v>
      </c>
      <c r="FO34" s="323">
        <v>23536.5</v>
      </c>
      <c r="FP34" s="323">
        <v>1203.5</v>
      </c>
      <c r="FQ34" s="323">
        <v>1400</v>
      </c>
      <c r="FR34" s="323">
        <v>1204541.93</v>
      </c>
      <c r="FS34" s="323">
        <v>585</v>
      </c>
      <c r="FT34" s="323">
        <v>0</v>
      </c>
      <c r="FU34" s="323">
        <v>0</v>
      </c>
      <c r="FV34" s="323">
        <v>0</v>
      </c>
      <c r="FW34" s="323">
        <v>0</v>
      </c>
      <c r="FX34" s="323">
        <v>4825</v>
      </c>
      <c r="FY34" s="323">
        <v>28782.35</v>
      </c>
      <c r="FZ34" s="323">
        <v>0</v>
      </c>
      <c r="GA34" s="323">
        <v>320</v>
      </c>
      <c r="GB34" s="323">
        <v>0</v>
      </c>
      <c r="GC34" s="323">
        <v>0</v>
      </c>
      <c r="GD34" s="323">
        <v>160</v>
      </c>
      <c r="GE34" s="323">
        <v>240936.85</v>
      </c>
      <c r="GF34" s="323">
        <v>0</v>
      </c>
      <c r="GG34" s="323">
        <v>0</v>
      </c>
      <c r="GH34" s="323">
        <v>1400</v>
      </c>
      <c r="GI34" s="323">
        <v>0</v>
      </c>
      <c r="GJ34" s="323">
        <v>0</v>
      </c>
      <c r="GK34" s="323">
        <v>1109213.44</v>
      </c>
      <c r="GL34" s="323">
        <v>16417</v>
      </c>
      <c r="GM34" s="323">
        <v>490696.5</v>
      </c>
      <c r="GN34" s="323">
        <v>36030.199999999997</v>
      </c>
      <c r="GO34" s="323">
        <v>419190.14</v>
      </c>
      <c r="GP34" s="323">
        <v>0</v>
      </c>
      <c r="GQ34" s="323">
        <v>0</v>
      </c>
      <c r="GR34" s="323">
        <v>0</v>
      </c>
      <c r="GS34" s="323">
        <v>597969.54</v>
      </c>
      <c r="GT34" s="323">
        <v>0</v>
      </c>
      <c r="GU34" s="323">
        <v>16607.75</v>
      </c>
      <c r="GV34" s="323">
        <v>0</v>
      </c>
      <c r="GW34" s="323">
        <v>0</v>
      </c>
      <c r="GX34" s="323">
        <v>30729.59</v>
      </c>
      <c r="GY34" s="323">
        <v>0</v>
      </c>
      <c r="GZ34" s="323">
        <v>0</v>
      </c>
      <c r="HA34" s="323">
        <v>0</v>
      </c>
      <c r="HB34" s="323">
        <v>0</v>
      </c>
      <c r="HC34" s="323">
        <v>29678.53</v>
      </c>
      <c r="HD34" s="323">
        <v>0</v>
      </c>
      <c r="HE34" s="323">
        <v>0</v>
      </c>
      <c r="HF34" s="323">
        <v>0</v>
      </c>
      <c r="HG34" s="323">
        <v>11494.8</v>
      </c>
      <c r="HH34" s="323">
        <v>71381.149999999994</v>
      </c>
      <c r="HI34" s="323">
        <v>3999.45</v>
      </c>
      <c r="HJ34" s="323">
        <v>27330</v>
      </c>
      <c r="HK34" s="323">
        <v>0</v>
      </c>
      <c r="HL34" s="323">
        <v>3750</v>
      </c>
      <c r="HM34" s="323">
        <v>2496</v>
      </c>
      <c r="HN34" s="323">
        <v>3464</v>
      </c>
      <c r="HO34" s="323">
        <v>0</v>
      </c>
      <c r="HP34" s="323">
        <v>36091.199999999997</v>
      </c>
      <c r="HQ34" s="323">
        <v>0</v>
      </c>
      <c r="HR34" s="323">
        <v>100869.05</v>
      </c>
      <c r="HS34" s="323">
        <v>0</v>
      </c>
      <c r="HT34" s="323">
        <v>524889.77</v>
      </c>
      <c r="HU34" s="323">
        <v>0</v>
      </c>
      <c r="HV34" s="323">
        <v>6711.43</v>
      </c>
      <c r="HW34" s="323">
        <v>558217.66</v>
      </c>
      <c r="HX34" s="323">
        <v>0</v>
      </c>
      <c r="HY34" s="323">
        <v>1929993.04</v>
      </c>
      <c r="HZ34" s="323">
        <v>5942.5</v>
      </c>
      <c r="IA34" s="323">
        <v>2311.0500000000002</v>
      </c>
      <c r="IB34" s="323">
        <v>0</v>
      </c>
      <c r="IC34" s="323">
        <v>239909.19</v>
      </c>
      <c r="ID34" s="323">
        <v>0</v>
      </c>
      <c r="IE34" s="323">
        <v>46799.05</v>
      </c>
      <c r="IF34" s="323">
        <v>0</v>
      </c>
      <c r="IG34" s="323">
        <v>1290.95</v>
      </c>
      <c r="IH34" s="323">
        <v>0</v>
      </c>
      <c r="II34" s="323">
        <v>0</v>
      </c>
      <c r="IJ34" s="323">
        <v>34495.199999999997</v>
      </c>
      <c r="IK34" s="323">
        <v>526.5</v>
      </c>
      <c r="IL34" s="323">
        <v>10320</v>
      </c>
      <c r="IM34" s="323">
        <v>36917.85</v>
      </c>
      <c r="IN34" s="323">
        <v>100</v>
      </c>
      <c r="IO34" s="323">
        <v>989.8</v>
      </c>
      <c r="IP34" s="323">
        <v>1118.57</v>
      </c>
      <c r="IQ34" s="323">
        <v>7135</v>
      </c>
      <c r="IR34" s="323">
        <v>0</v>
      </c>
      <c r="IS34" s="323">
        <v>117193.4</v>
      </c>
      <c r="IT34" s="323">
        <v>146118.70000000001</v>
      </c>
      <c r="IU34" s="323">
        <v>0</v>
      </c>
      <c r="IV34" s="323">
        <v>3929.2</v>
      </c>
      <c r="IW34" s="323">
        <v>0</v>
      </c>
      <c r="IX34" s="323">
        <v>0</v>
      </c>
      <c r="IY34" s="323">
        <v>0</v>
      </c>
      <c r="IZ34" s="323">
        <v>0</v>
      </c>
      <c r="JA34" s="323">
        <v>0</v>
      </c>
      <c r="JB34" s="323">
        <v>100810.37</v>
      </c>
      <c r="JC34" s="323">
        <v>904.25</v>
      </c>
      <c r="JD34" s="323">
        <v>400</v>
      </c>
      <c r="JE34" s="323">
        <v>18248.45</v>
      </c>
      <c r="JF34" s="323">
        <v>4100</v>
      </c>
      <c r="JG34" s="323">
        <v>24117.1</v>
      </c>
      <c r="JH34" s="323">
        <v>111282</v>
      </c>
      <c r="JI34" s="323">
        <v>39390.620000000003</v>
      </c>
      <c r="JJ34" s="323">
        <v>927.82</v>
      </c>
      <c r="JK34" s="323">
        <v>0</v>
      </c>
      <c r="JL34" s="323">
        <v>0</v>
      </c>
      <c r="JM34" s="323">
        <v>0</v>
      </c>
      <c r="JN34" s="323">
        <v>0</v>
      </c>
      <c r="JO34" s="323">
        <v>10858.3</v>
      </c>
      <c r="JP34" s="323">
        <v>0</v>
      </c>
      <c r="JQ34" s="323">
        <v>0</v>
      </c>
      <c r="JR34" s="323">
        <v>0</v>
      </c>
      <c r="JS34" s="323">
        <v>94816.75</v>
      </c>
      <c r="JT34" s="323">
        <v>0</v>
      </c>
      <c r="JU34" s="323">
        <v>23681</v>
      </c>
      <c r="JV34" s="323">
        <v>4151354.03</v>
      </c>
      <c r="JW34" s="323">
        <v>18134.099999999999</v>
      </c>
      <c r="JX34" s="323">
        <v>0</v>
      </c>
      <c r="JY34" s="323">
        <v>0</v>
      </c>
      <c r="JZ34" s="323">
        <v>0</v>
      </c>
      <c r="KA34" s="323">
        <v>0</v>
      </c>
      <c r="KB34" s="323">
        <v>0</v>
      </c>
      <c r="KC34" s="323">
        <v>1620</v>
      </c>
      <c r="KD34" s="323">
        <v>0</v>
      </c>
      <c r="KE34" s="323">
        <v>195804.49</v>
      </c>
      <c r="KF34" s="323">
        <v>0</v>
      </c>
      <c r="KG34" s="323">
        <v>0</v>
      </c>
      <c r="KH34" s="323">
        <v>0</v>
      </c>
      <c r="KI34" s="323">
        <v>5764</v>
      </c>
      <c r="KJ34" s="323">
        <v>112792.63</v>
      </c>
      <c r="KK34" s="323">
        <v>0</v>
      </c>
      <c r="KL34" s="323">
        <v>0</v>
      </c>
      <c r="KM34" s="323">
        <v>0</v>
      </c>
      <c r="KN34" s="323">
        <v>89158.5</v>
      </c>
      <c r="KO34" s="323">
        <v>500</v>
      </c>
      <c r="KP34" s="323">
        <v>186278.2</v>
      </c>
      <c r="KQ34" s="323">
        <v>2573427.4300000002</v>
      </c>
      <c r="KR34" s="323">
        <v>0</v>
      </c>
      <c r="KS34" s="322">
        <v>160884</v>
      </c>
      <c r="KU34" s="312">
        <v>36</v>
      </c>
      <c r="KV34" s="312">
        <v>366</v>
      </c>
    </row>
    <row r="35" spans="1:308" x14ac:dyDescent="0.25">
      <c r="A35" s="329">
        <v>2020</v>
      </c>
      <c r="B35" s="328" t="s">
        <v>891</v>
      </c>
      <c r="C35" s="328" t="s">
        <v>893</v>
      </c>
      <c r="D35" s="328" t="s">
        <v>894</v>
      </c>
      <c r="E35" s="328" t="s">
        <v>846</v>
      </c>
      <c r="F35" s="327">
        <v>105000</v>
      </c>
      <c r="G35" s="327">
        <v>4622.45</v>
      </c>
      <c r="H35" s="327">
        <v>978266.62</v>
      </c>
      <c r="I35" s="327">
        <v>0</v>
      </c>
      <c r="J35" s="327">
        <v>45514.83</v>
      </c>
      <c r="K35" s="327">
        <v>58800</v>
      </c>
      <c r="L35" s="327">
        <v>132518.57</v>
      </c>
      <c r="M35" s="327">
        <v>60000</v>
      </c>
      <c r="N35" s="327">
        <v>632328.65</v>
      </c>
      <c r="O35" s="327">
        <v>296418.05</v>
      </c>
      <c r="P35" s="327">
        <v>0</v>
      </c>
      <c r="Q35" s="327">
        <v>137199</v>
      </c>
      <c r="R35" s="327">
        <v>569508.94999999995</v>
      </c>
      <c r="S35" s="327">
        <v>51051.15</v>
      </c>
      <c r="T35" s="327">
        <v>500000</v>
      </c>
      <c r="U35" s="327">
        <v>169448.48</v>
      </c>
      <c r="V35" s="327">
        <v>483001.71</v>
      </c>
      <c r="W35" s="327">
        <v>131233.9</v>
      </c>
      <c r="X35" s="327">
        <v>90000</v>
      </c>
      <c r="Y35" s="327">
        <v>65000</v>
      </c>
      <c r="Z35" s="327">
        <v>7000</v>
      </c>
      <c r="AA35" s="327">
        <v>1100780.3</v>
      </c>
      <c r="AB35" s="327">
        <v>195040.35</v>
      </c>
      <c r="AC35" s="327">
        <v>0</v>
      </c>
      <c r="AD35" s="327">
        <v>2035050.61</v>
      </c>
      <c r="AE35" s="327">
        <v>420000</v>
      </c>
      <c r="AF35" s="327">
        <v>633418.91</v>
      </c>
      <c r="AG35" s="327">
        <v>13549.24</v>
      </c>
      <c r="AH35" s="327">
        <v>0</v>
      </c>
      <c r="AI35" s="327">
        <v>507787.75</v>
      </c>
      <c r="AJ35" s="327">
        <v>241.35</v>
      </c>
      <c r="AK35" s="327">
        <v>29111.9</v>
      </c>
      <c r="AL35" s="327">
        <v>228438.05</v>
      </c>
      <c r="AM35" s="327">
        <v>140000</v>
      </c>
      <c r="AN35" s="327">
        <v>0</v>
      </c>
      <c r="AO35" s="327">
        <v>0</v>
      </c>
      <c r="AP35" s="327">
        <v>55000</v>
      </c>
      <c r="AQ35" s="327">
        <v>50000</v>
      </c>
      <c r="AR35" s="327">
        <v>582000</v>
      </c>
      <c r="AS35" s="327">
        <v>51015.06</v>
      </c>
      <c r="AT35" s="327">
        <v>275668.09999999998</v>
      </c>
      <c r="AU35" s="327">
        <v>30139.17</v>
      </c>
      <c r="AV35" s="327">
        <v>336000</v>
      </c>
      <c r="AW35" s="327">
        <v>4532196.46</v>
      </c>
      <c r="AX35" s="327">
        <v>65000</v>
      </c>
      <c r="AY35" s="327">
        <v>7718</v>
      </c>
      <c r="AZ35" s="327">
        <v>337650</v>
      </c>
      <c r="BA35" s="327">
        <v>0</v>
      </c>
      <c r="BB35" s="327">
        <v>70000</v>
      </c>
      <c r="BC35" s="327">
        <v>345348.94</v>
      </c>
      <c r="BD35" s="327">
        <v>487818.69</v>
      </c>
      <c r="BE35" s="327">
        <v>3618</v>
      </c>
      <c r="BF35" s="327">
        <v>94780</v>
      </c>
      <c r="BG35" s="327">
        <v>153495.96</v>
      </c>
      <c r="BH35" s="327">
        <v>19388.900000000001</v>
      </c>
      <c r="BI35" s="327">
        <v>398579.72</v>
      </c>
      <c r="BJ35" s="327">
        <v>203000</v>
      </c>
      <c r="BK35" s="327">
        <v>903355</v>
      </c>
      <c r="BL35" s="327">
        <v>34592.400000000001</v>
      </c>
      <c r="BM35" s="327">
        <v>55843.81</v>
      </c>
      <c r="BN35" s="327">
        <v>3289247.7</v>
      </c>
      <c r="BO35" s="327">
        <v>2185.9</v>
      </c>
      <c r="BP35" s="327">
        <v>0</v>
      </c>
      <c r="BQ35" s="327">
        <v>0</v>
      </c>
      <c r="BR35" s="327">
        <v>208730.58</v>
      </c>
      <c r="BS35" s="327">
        <v>933873</v>
      </c>
      <c r="BT35" s="327">
        <v>0</v>
      </c>
      <c r="BU35" s="327">
        <v>0</v>
      </c>
      <c r="BV35" s="327">
        <v>203000</v>
      </c>
      <c r="BW35" s="327">
        <v>14560</v>
      </c>
      <c r="BX35" s="327">
        <v>100000</v>
      </c>
      <c r="BY35" s="327">
        <v>20000.55</v>
      </c>
      <c r="BZ35" s="327">
        <v>102686</v>
      </c>
      <c r="CA35" s="327">
        <v>39794.300000000003</v>
      </c>
      <c r="CB35" s="327">
        <v>665.42</v>
      </c>
      <c r="CC35" s="327">
        <v>90000</v>
      </c>
      <c r="CD35" s="327">
        <v>48952.85</v>
      </c>
      <c r="CE35" s="327">
        <v>1239010.75</v>
      </c>
      <c r="CF35" s="327">
        <v>884873.65</v>
      </c>
      <c r="CG35" s="327">
        <v>45500</v>
      </c>
      <c r="CH35" s="327">
        <v>0</v>
      </c>
      <c r="CI35" s="327">
        <v>39398.1</v>
      </c>
      <c r="CJ35" s="327">
        <v>62500</v>
      </c>
      <c r="CK35" s="327">
        <v>32432</v>
      </c>
      <c r="CL35" s="327">
        <v>25000</v>
      </c>
      <c r="CM35" s="327">
        <v>67141.39</v>
      </c>
      <c r="CN35" s="327">
        <v>25582.63</v>
      </c>
      <c r="CO35" s="327">
        <v>438000</v>
      </c>
      <c r="CP35" s="327">
        <v>104151.4</v>
      </c>
      <c r="CQ35" s="327">
        <v>14126.05</v>
      </c>
      <c r="CR35" s="327">
        <v>0</v>
      </c>
      <c r="CS35" s="327">
        <v>470001.2</v>
      </c>
      <c r="CT35" s="327">
        <v>0</v>
      </c>
      <c r="CU35" s="327">
        <v>89666</v>
      </c>
      <c r="CV35" s="327">
        <v>0</v>
      </c>
      <c r="CW35" s="327">
        <v>8000</v>
      </c>
      <c r="CX35" s="327">
        <v>23781.5</v>
      </c>
      <c r="CY35" s="327">
        <v>500000</v>
      </c>
      <c r="CZ35" s="327">
        <v>1452847.65</v>
      </c>
      <c r="DA35" s="327">
        <v>0</v>
      </c>
      <c r="DB35" s="327">
        <v>590000</v>
      </c>
      <c r="DC35" s="327">
        <v>220000</v>
      </c>
      <c r="DD35" s="327">
        <v>935280.58</v>
      </c>
      <c r="DE35" s="327">
        <v>2517450.6</v>
      </c>
      <c r="DF35" s="327">
        <v>25518.3</v>
      </c>
      <c r="DG35" s="327">
        <v>0</v>
      </c>
      <c r="DH35" s="327">
        <v>0</v>
      </c>
      <c r="DI35" s="327">
        <v>96000</v>
      </c>
      <c r="DJ35" s="327">
        <v>801305.1</v>
      </c>
      <c r="DK35" s="327">
        <v>357332.4</v>
      </c>
      <c r="DL35" s="327">
        <v>45000</v>
      </c>
      <c r="DM35" s="327">
        <v>538339.24</v>
      </c>
      <c r="DN35" s="327">
        <v>0</v>
      </c>
      <c r="DO35" s="327">
        <v>320000</v>
      </c>
      <c r="DP35" s="327">
        <v>49000</v>
      </c>
      <c r="DQ35" s="327">
        <v>12797.84</v>
      </c>
      <c r="DR35" s="327">
        <v>90000</v>
      </c>
      <c r="DS35" s="327">
        <v>1411114.2</v>
      </c>
      <c r="DT35" s="327">
        <v>301108.25</v>
      </c>
      <c r="DU35" s="327">
        <v>147028.22</v>
      </c>
      <c r="DV35" s="327">
        <v>49587.55</v>
      </c>
      <c r="DW35" s="327">
        <v>0</v>
      </c>
      <c r="DX35" s="327">
        <v>702000</v>
      </c>
      <c r="DY35" s="327">
        <v>0</v>
      </c>
      <c r="DZ35" s="327">
        <v>20550</v>
      </c>
      <c r="EA35" s="327">
        <v>72339</v>
      </c>
      <c r="EB35" s="327">
        <v>0</v>
      </c>
      <c r="EC35" s="327">
        <v>0</v>
      </c>
      <c r="ED35" s="327">
        <v>478191.19</v>
      </c>
      <c r="EE35" s="327">
        <v>313232.90000000002</v>
      </c>
      <c r="EF35" s="327">
        <v>0</v>
      </c>
      <c r="EG35" s="327">
        <v>296400</v>
      </c>
      <c r="EH35" s="327">
        <v>1307863</v>
      </c>
      <c r="EI35" s="327">
        <v>532013</v>
      </c>
      <c r="EJ35" s="327">
        <v>1180002.45</v>
      </c>
      <c r="EK35" s="327">
        <v>18234.8</v>
      </c>
      <c r="EL35" s="327">
        <v>250</v>
      </c>
      <c r="EM35" s="327">
        <v>164402.72</v>
      </c>
      <c r="EN35" s="327">
        <v>288592.59999999998</v>
      </c>
      <c r="EO35" s="327">
        <v>26970.799999999999</v>
      </c>
      <c r="EP35" s="327">
        <v>44300</v>
      </c>
      <c r="EQ35" s="327">
        <v>9068.1</v>
      </c>
      <c r="ER35" s="327">
        <v>417294.21</v>
      </c>
      <c r="ES35" s="327">
        <v>190079.65</v>
      </c>
      <c r="ET35" s="327">
        <v>1060000</v>
      </c>
      <c r="EU35" s="327">
        <v>0</v>
      </c>
      <c r="EV35" s="327">
        <v>55450.61</v>
      </c>
      <c r="EW35" s="327">
        <v>8056.02</v>
      </c>
      <c r="EX35" s="327">
        <v>813681.08</v>
      </c>
      <c r="EY35" s="327">
        <v>2326478.21</v>
      </c>
      <c r="EZ35" s="327">
        <v>53324491.619999997</v>
      </c>
      <c r="FA35" s="327">
        <v>58.9</v>
      </c>
      <c r="FB35" s="327">
        <v>400000</v>
      </c>
      <c r="FC35" s="327">
        <v>1860513.53</v>
      </c>
      <c r="FD35" s="327">
        <v>439712.2</v>
      </c>
      <c r="FE35" s="327">
        <v>1433578.65</v>
      </c>
      <c r="FF35" s="327">
        <v>58692.94</v>
      </c>
      <c r="FG35" s="327">
        <v>55682.85</v>
      </c>
      <c r="FH35" s="327">
        <v>131744.29999999999</v>
      </c>
      <c r="FI35" s="327">
        <v>30000</v>
      </c>
      <c r="FJ35" s="327">
        <v>0</v>
      </c>
      <c r="FK35" s="327">
        <v>91815.3</v>
      </c>
      <c r="FL35" s="327">
        <v>111000</v>
      </c>
      <c r="FM35" s="327">
        <v>245903.68</v>
      </c>
      <c r="FN35" s="327">
        <v>262942.90999999997</v>
      </c>
      <c r="FO35" s="327">
        <v>40000</v>
      </c>
      <c r="FP35" s="327">
        <v>33000</v>
      </c>
      <c r="FQ35" s="327">
        <v>25000</v>
      </c>
      <c r="FR35" s="327">
        <v>58340</v>
      </c>
      <c r="FS35" s="327">
        <v>2500</v>
      </c>
      <c r="FT35" s="327">
        <v>64024.92</v>
      </c>
      <c r="FU35" s="327">
        <v>446719.85</v>
      </c>
      <c r="FV35" s="327">
        <v>27616.25</v>
      </c>
      <c r="FW35" s="327">
        <v>0</v>
      </c>
      <c r="FX35" s="327">
        <v>539787.14</v>
      </c>
      <c r="FY35" s="327">
        <v>253.15</v>
      </c>
      <c r="FZ35" s="327">
        <v>6000</v>
      </c>
      <c r="GA35" s="327">
        <v>0</v>
      </c>
      <c r="GB35" s="327">
        <v>178545.24</v>
      </c>
      <c r="GC35" s="327">
        <v>54900.41</v>
      </c>
      <c r="GD35" s="327">
        <v>350603</v>
      </c>
      <c r="GE35" s="327">
        <v>1045288.23</v>
      </c>
      <c r="GF35" s="327">
        <v>24286.2</v>
      </c>
      <c r="GG35" s="327">
        <v>568163.15</v>
      </c>
      <c r="GH35" s="327">
        <v>100000</v>
      </c>
      <c r="GI35" s="327">
        <v>65084</v>
      </c>
      <c r="GJ35" s="327">
        <v>6700</v>
      </c>
      <c r="GK35" s="327">
        <v>2707417.07</v>
      </c>
      <c r="GL35" s="327">
        <v>1127554.05</v>
      </c>
      <c r="GM35" s="327">
        <v>4236098.78</v>
      </c>
      <c r="GN35" s="327">
        <v>84500</v>
      </c>
      <c r="GO35" s="327">
        <v>136805.66</v>
      </c>
      <c r="GP35" s="327">
        <v>182.6</v>
      </c>
      <c r="GQ35" s="327">
        <v>0</v>
      </c>
      <c r="GR35" s="327">
        <v>455000</v>
      </c>
      <c r="GS35" s="327">
        <v>2090607.71</v>
      </c>
      <c r="GT35" s="327">
        <v>100000</v>
      </c>
      <c r="GU35" s="327">
        <v>1497550.65</v>
      </c>
      <c r="GV35" s="327">
        <v>2000</v>
      </c>
      <c r="GW35" s="327">
        <v>0</v>
      </c>
      <c r="GX35" s="327">
        <v>423312.33</v>
      </c>
      <c r="GY35" s="327">
        <v>79373.279999999999</v>
      </c>
      <c r="GZ35" s="327">
        <v>329209.25</v>
      </c>
      <c r="HA35" s="327">
        <v>52984.75</v>
      </c>
      <c r="HB35" s="327">
        <v>74177</v>
      </c>
      <c r="HC35" s="327">
        <v>73759</v>
      </c>
      <c r="HD35" s="327">
        <v>0</v>
      </c>
      <c r="HE35" s="327">
        <v>32000</v>
      </c>
      <c r="HF35" s="327">
        <v>0</v>
      </c>
      <c r="HG35" s="327">
        <v>401627.2</v>
      </c>
      <c r="HH35" s="327">
        <v>1057000</v>
      </c>
      <c r="HI35" s="327">
        <v>215000</v>
      </c>
      <c r="HJ35" s="327">
        <v>10383</v>
      </c>
      <c r="HK35" s="327">
        <v>10000</v>
      </c>
      <c r="HL35" s="327">
        <v>171811.13</v>
      </c>
      <c r="HM35" s="327">
        <v>55000</v>
      </c>
      <c r="HN35" s="327">
        <v>471450.59</v>
      </c>
      <c r="HO35" s="327">
        <v>0</v>
      </c>
      <c r="HP35" s="327">
        <v>230835.95</v>
      </c>
      <c r="HQ35" s="327">
        <v>741.75</v>
      </c>
      <c r="HR35" s="327">
        <v>1264367.01</v>
      </c>
      <c r="HS35" s="327">
        <v>45000</v>
      </c>
      <c r="HT35" s="327">
        <v>1450972.33</v>
      </c>
      <c r="HU35" s="327">
        <v>270000</v>
      </c>
      <c r="HV35" s="327">
        <v>2500000</v>
      </c>
      <c r="HW35" s="327">
        <v>879726.27</v>
      </c>
      <c r="HX35" s="327">
        <v>250000</v>
      </c>
      <c r="HY35" s="327">
        <v>5388445.6900000004</v>
      </c>
      <c r="HZ35" s="327">
        <v>929955</v>
      </c>
      <c r="IA35" s="327">
        <v>0</v>
      </c>
      <c r="IB35" s="327">
        <v>128397.9</v>
      </c>
      <c r="IC35" s="327">
        <v>413634.55</v>
      </c>
      <c r="ID35" s="327">
        <v>55000</v>
      </c>
      <c r="IE35" s="327">
        <v>200000</v>
      </c>
      <c r="IF35" s="327">
        <v>50000</v>
      </c>
      <c r="IG35" s="327">
        <v>50000</v>
      </c>
      <c r="IH35" s="327">
        <v>68500</v>
      </c>
      <c r="II35" s="327">
        <v>7799.85</v>
      </c>
      <c r="IJ35" s="327">
        <v>120404.9</v>
      </c>
      <c r="IK35" s="327">
        <v>1952</v>
      </c>
      <c r="IL35" s="327">
        <v>39442.53</v>
      </c>
      <c r="IM35" s="327">
        <v>0</v>
      </c>
      <c r="IN35" s="327">
        <v>636605.05000000005</v>
      </c>
      <c r="IO35" s="327">
        <v>0</v>
      </c>
      <c r="IP35" s="327">
        <v>0</v>
      </c>
      <c r="IQ35" s="327">
        <v>0</v>
      </c>
      <c r="IR35" s="327">
        <v>1308839.48</v>
      </c>
      <c r="IS35" s="327">
        <v>13343.8</v>
      </c>
      <c r="IT35" s="327">
        <v>72666.48</v>
      </c>
      <c r="IU35" s="327">
        <v>0</v>
      </c>
      <c r="IV35" s="327">
        <v>264632.96000000002</v>
      </c>
      <c r="IW35" s="327">
        <v>514000</v>
      </c>
      <c r="IX35" s="327">
        <v>0</v>
      </c>
      <c r="IY35" s="327">
        <v>10000</v>
      </c>
      <c r="IZ35" s="327">
        <v>1070335</v>
      </c>
      <c r="JA35" s="327">
        <v>73599.05</v>
      </c>
      <c r="JB35" s="327">
        <v>45375.57</v>
      </c>
      <c r="JC35" s="327">
        <v>5980000</v>
      </c>
      <c r="JD35" s="327">
        <v>0</v>
      </c>
      <c r="JE35" s="327">
        <v>71000</v>
      </c>
      <c r="JF35" s="327">
        <v>23833.65</v>
      </c>
      <c r="JG35" s="327">
        <v>0</v>
      </c>
      <c r="JH35" s="327">
        <v>0</v>
      </c>
      <c r="JI35" s="327">
        <v>0</v>
      </c>
      <c r="JJ35" s="327">
        <v>538045.93000000005</v>
      </c>
      <c r="JK35" s="327">
        <v>0</v>
      </c>
      <c r="JL35" s="327">
        <v>64000</v>
      </c>
      <c r="JM35" s="327">
        <v>3669</v>
      </c>
      <c r="JN35" s="327">
        <v>0</v>
      </c>
      <c r="JO35" s="327">
        <v>22309</v>
      </c>
      <c r="JP35" s="327">
        <v>77631</v>
      </c>
      <c r="JQ35" s="327">
        <v>10400</v>
      </c>
      <c r="JR35" s="327">
        <v>10000</v>
      </c>
      <c r="JS35" s="327">
        <v>266289.81</v>
      </c>
      <c r="JT35" s="327">
        <v>66300.06</v>
      </c>
      <c r="JU35" s="327">
        <v>10579000</v>
      </c>
      <c r="JV35" s="327">
        <v>1015502.58</v>
      </c>
      <c r="JW35" s="327">
        <v>3347.85</v>
      </c>
      <c r="JX35" s="327">
        <v>30000</v>
      </c>
      <c r="JY35" s="327">
        <v>36740.57</v>
      </c>
      <c r="JZ35" s="327">
        <v>26000</v>
      </c>
      <c r="KA35" s="327">
        <v>75000</v>
      </c>
      <c r="KB35" s="327">
        <v>720000</v>
      </c>
      <c r="KC35" s="327">
        <v>341166</v>
      </c>
      <c r="KD35" s="327">
        <v>137102.85</v>
      </c>
      <c r="KE35" s="327">
        <v>306206.44</v>
      </c>
      <c r="KF35" s="327">
        <v>161075.5</v>
      </c>
      <c r="KG35" s="327">
        <v>25250</v>
      </c>
      <c r="KH35" s="327">
        <v>258554.35</v>
      </c>
      <c r="KI35" s="327">
        <v>80655.48</v>
      </c>
      <c r="KJ35" s="327">
        <v>10000</v>
      </c>
      <c r="KK35" s="327">
        <v>40000</v>
      </c>
      <c r="KL35" s="327">
        <v>0</v>
      </c>
      <c r="KM35" s="327">
        <v>258971.53</v>
      </c>
      <c r="KN35" s="327">
        <v>178316.2</v>
      </c>
      <c r="KO35" s="327">
        <v>100000</v>
      </c>
      <c r="KP35" s="327">
        <v>800000</v>
      </c>
      <c r="KQ35" s="327">
        <v>2876368.9</v>
      </c>
      <c r="KR35" s="327">
        <v>101000</v>
      </c>
      <c r="KS35" s="326">
        <v>37652.800000000003</v>
      </c>
      <c r="KU35" s="312">
        <v>38</v>
      </c>
      <c r="KV35" s="312">
        <v>380</v>
      </c>
    </row>
    <row r="36" spans="1:308" x14ac:dyDescent="0.25">
      <c r="A36" s="325">
        <v>2020</v>
      </c>
      <c r="B36" s="324" t="s">
        <v>891</v>
      </c>
      <c r="C36" s="324" t="s">
        <v>893</v>
      </c>
      <c r="D36" s="324" t="s">
        <v>892</v>
      </c>
      <c r="E36" s="324" t="s">
        <v>846</v>
      </c>
      <c r="F36" s="323">
        <v>123479.25</v>
      </c>
      <c r="G36" s="323">
        <v>50000</v>
      </c>
      <c r="H36" s="323">
        <v>1406441.77</v>
      </c>
      <c r="I36" s="323">
        <v>132113.82999999999</v>
      </c>
      <c r="J36" s="323">
        <v>0</v>
      </c>
      <c r="K36" s="323">
        <v>16300</v>
      </c>
      <c r="L36" s="323">
        <v>163020.35</v>
      </c>
      <c r="M36" s="323">
        <v>61342</v>
      </c>
      <c r="N36" s="323">
        <v>335760.8</v>
      </c>
      <c r="O36" s="323">
        <v>410874.9</v>
      </c>
      <c r="P36" s="323">
        <v>6190</v>
      </c>
      <c r="Q36" s="323">
        <v>18530.64</v>
      </c>
      <c r="R36" s="323">
        <v>0</v>
      </c>
      <c r="S36" s="323">
        <v>0</v>
      </c>
      <c r="T36" s="323">
        <v>155492.72</v>
      </c>
      <c r="U36" s="323">
        <v>411736.8</v>
      </c>
      <c r="V36" s="323">
        <v>870340.64</v>
      </c>
      <c r="W36" s="323">
        <v>30000</v>
      </c>
      <c r="X36" s="323">
        <v>124716.84</v>
      </c>
      <c r="Y36" s="323">
        <v>4416.9399999999996</v>
      </c>
      <c r="Z36" s="323">
        <v>348.34</v>
      </c>
      <c r="AA36" s="323">
        <v>843024.26</v>
      </c>
      <c r="AB36" s="323">
        <v>69819.97</v>
      </c>
      <c r="AC36" s="323">
        <v>0</v>
      </c>
      <c r="AD36" s="323">
        <v>315886.55</v>
      </c>
      <c r="AE36" s="323">
        <v>13690.05</v>
      </c>
      <c r="AF36" s="323">
        <v>0</v>
      </c>
      <c r="AG36" s="323">
        <v>0</v>
      </c>
      <c r="AH36" s="323">
        <v>27960.52</v>
      </c>
      <c r="AI36" s="323">
        <v>54961.01</v>
      </c>
      <c r="AJ36" s="323">
        <v>63362.41</v>
      </c>
      <c r="AK36" s="323">
        <v>0</v>
      </c>
      <c r="AL36" s="323">
        <v>307028.26</v>
      </c>
      <c r="AM36" s="323">
        <v>180209.23</v>
      </c>
      <c r="AN36" s="323">
        <v>366943.38</v>
      </c>
      <c r="AO36" s="323">
        <v>156000</v>
      </c>
      <c r="AP36" s="323">
        <v>69184.649999999994</v>
      </c>
      <c r="AQ36" s="323">
        <v>222.13</v>
      </c>
      <c r="AR36" s="323">
        <v>92954.54</v>
      </c>
      <c r="AS36" s="323">
        <v>46222.06</v>
      </c>
      <c r="AT36" s="323">
        <v>0</v>
      </c>
      <c r="AU36" s="323">
        <v>17400</v>
      </c>
      <c r="AV36" s="323">
        <v>26796.67</v>
      </c>
      <c r="AW36" s="323">
        <v>729179.45</v>
      </c>
      <c r="AX36" s="323">
        <v>13001.05</v>
      </c>
      <c r="AY36" s="323">
        <v>0</v>
      </c>
      <c r="AZ36" s="323">
        <v>92.66</v>
      </c>
      <c r="BA36" s="323">
        <v>6983.55</v>
      </c>
      <c r="BB36" s="323">
        <v>0</v>
      </c>
      <c r="BC36" s="323">
        <v>20833.05</v>
      </c>
      <c r="BD36" s="323">
        <v>177868.22</v>
      </c>
      <c r="BE36" s="323">
        <v>12915</v>
      </c>
      <c r="BF36" s="323">
        <v>0</v>
      </c>
      <c r="BG36" s="323">
        <v>0</v>
      </c>
      <c r="BH36" s="323">
        <v>0</v>
      </c>
      <c r="BI36" s="323">
        <v>21756.75</v>
      </c>
      <c r="BJ36" s="323">
        <v>106920</v>
      </c>
      <c r="BK36" s="323">
        <v>226074.15</v>
      </c>
      <c r="BL36" s="323">
        <v>0</v>
      </c>
      <c r="BM36" s="323">
        <v>0</v>
      </c>
      <c r="BN36" s="323">
        <v>227822.86</v>
      </c>
      <c r="BO36" s="323">
        <v>378518.75</v>
      </c>
      <c r="BP36" s="323">
        <v>33000</v>
      </c>
      <c r="BQ36" s="323">
        <v>20154.099999999999</v>
      </c>
      <c r="BR36" s="323">
        <v>189977.69</v>
      </c>
      <c r="BS36" s="323">
        <v>39098.82</v>
      </c>
      <c r="BT36" s="323">
        <v>45000</v>
      </c>
      <c r="BU36" s="323">
        <v>8718.85</v>
      </c>
      <c r="BV36" s="323">
        <v>8062.1</v>
      </c>
      <c r="BW36" s="323">
        <v>47035.91</v>
      </c>
      <c r="BX36" s="323">
        <v>102739.47</v>
      </c>
      <c r="BY36" s="323">
        <v>22779.39</v>
      </c>
      <c r="BZ36" s="323">
        <v>38497.769999999997</v>
      </c>
      <c r="CA36" s="323">
        <v>31415.77</v>
      </c>
      <c r="CB36" s="323">
        <v>0</v>
      </c>
      <c r="CC36" s="323">
        <v>50831.61</v>
      </c>
      <c r="CD36" s="323">
        <v>52935.37</v>
      </c>
      <c r="CE36" s="323">
        <v>633607.11</v>
      </c>
      <c r="CF36" s="323">
        <v>0</v>
      </c>
      <c r="CG36" s="323">
        <v>0</v>
      </c>
      <c r="CH36" s="323">
        <v>230.46</v>
      </c>
      <c r="CI36" s="323">
        <v>984562.01</v>
      </c>
      <c r="CJ36" s="323">
        <v>0</v>
      </c>
      <c r="CK36" s="323">
        <v>0</v>
      </c>
      <c r="CL36" s="323">
        <v>16275.2</v>
      </c>
      <c r="CM36" s="323">
        <v>0</v>
      </c>
      <c r="CN36" s="323">
        <v>71513.789999999994</v>
      </c>
      <c r="CO36" s="323">
        <v>341975.13</v>
      </c>
      <c r="CP36" s="323">
        <v>12883.35</v>
      </c>
      <c r="CQ36" s="323">
        <v>193872.25</v>
      </c>
      <c r="CR36" s="323">
        <v>0</v>
      </c>
      <c r="CS36" s="323">
        <v>1035.3900000000001</v>
      </c>
      <c r="CT36" s="323">
        <v>309169</v>
      </c>
      <c r="CU36" s="323">
        <v>301.58999999999997</v>
      </c>
      <c r="CV36" s="323">
        <v>0</v>
      </c>
      <c r="CW36" s="323">
        <v>47384.55</v>
      </c>
      <c r="CX36" s="323">
        <v>102.35</v>
      </c>
      <c r="CY36" s="323">
        <v>0</v>
      </c>
      <c r="CZ36" s="323">
        <v>474775.21</v>
      </c>
      <c r="DA36" s="323">
        <v>615979.01</v>
      </c>
      <c r="DB36" s="323">
        <v>468913.42</v>
      </c>
      <c r="DC36" s="323">
        <v>122819.15</v>
      </c>
      <c r="DD36" s="323">
        <v>0</v>
      </c>
      <c r="DE36" s="323">
        <v>889842.05</v>
      </c>
      <c r="DF36" s="323">
        <v>15393.7</v>
      </c>
      <c r="DG36" s="323">
        <v>70317.64</v>
      </c>
      <c r="DH36" s="323">
        <v>10314</v>
      </c>
      <c r="DI36" s="323">
        <v>101334.86</v>
      </c>
      <c r="DJ36" s="323">
        <v>775160</v>
      </c>
      <c r="DK36" s="323">
        <v>300000</v>
      </c>
      <c r="DL36" s="323">
        <v>448</v>
      </c>
      <c r="DM36" s="323">
        <v>0</v>
      </c>
      <c r="DN36" s="323">
        <v>17028.25</v>
      </c>
      <c r="DO36" s="323">
        <v>32220.21</v>
      </c>
      <c r="DP36" s="323">
        <v>23569.77</v>
      </c>
      <c r="DQ36" s="323">
        <v>0</v>
      </c>
      <c r="DR36" s="323">
        <v>181925.64</v>
      </c>
      <c r="DS36" s="323">
        <v>19327.57</v>
      </c>
      <c r="DT36" s="323">
        <v>256519.07</v>
      </c>
      <c r="DU36" s="323">
        <v>345700.28</v>
      </c>
      <c r="DV36" s="323">
        <v>16064.78</v>
      </c>
      <c r="DW36" s="323">
        <v>56755.4</v>
      </c>
      <c r="DX36" s="323">
        <v>165473.85</v>
      </c>
      <c r="DY36" s="323">
        <v>87023.29</v>
      </c>
      <c r="DZ36" s="323">
        <v>3059.38</v>
      </c>
      <c r="EA36" s="323">
        <v>5374389.6600000001</v>
      </c>
      <c r="EB36" s="323">
        <v>0</v>
      </c>
      <c r="EC36" s="323">
        <v>27495.8</v>
      </c>
      <c r="ED36" s="323">
        <v>105969.78</v>
      </c>
      <c r="EE36" s="323">
        <v>55406.39</v>
      </c>
      <c r="EF36" s="323">
        <v>0</v>
      </c>
      <c r="EG36" s="323">
        <v>26058.21</v>
      </c>
      <c r="EH36" s="323">
        <v>28961.759999999998</v>
      </c>
      <c r="EI36" s="323">
        <v>27717.54</v>
      </c>
      <c r="EJ36" s="323">
        <v>269550.34999999998</v>
      </c>
      <c r="EK36" s="323">
        <v>34668.9</v>
      </c>
      <c r="EL36" s="323">
        <v>0</v>
      </c>
      <c r="EM36" s="323">
        <v>0</v>
      </c>
      <c r="EN36" s="323">
        <v>90144.85</v>
      </c>
      <c r="EO36" s="323">
        <v>431723.68</v>
      </c>
      <c r="EP36" s="323">
        <v>213243.65</v>
      </c>
      <c r="EQ36" s="323">
        <v>0</v>
      </c>
      <c r="ER36" s="323">
        <v>0</v>
      </c>
      <c r="ES36" s="323">
        <v>0</v>
      </c>
      <c r="ET36" s="323">
        <v>110803.4</v>
      </c>
      <c r="EU36" s="323">
        <v>57389.58</v>
      </c>
      <c r="EV36" s="323">
        <v>4364.01</v>
      </c>
      <c r="EW36" s="323">
        <v>151738.76999999999</v>
      </c>
      <c r="EX36" s="323">
        <v>105129.44</v>
      </c>
      <c r="EY36" s="323">
        <v>1205509.54</v>
      </c>
      <c r="EZ36" s="323">
        <v>0</v>
      </c>
      <c r="FA36" s="323">
        <v>198850.7</v>
      </c>
      <c r="FB36" s="323">
        <v>0</v>
      </c>
      <c r="FC36" s="323">
        <v>141459.76</v>
      </c>
      <c r="FD36" s="323">
        <v>110079.17</v>
      </c>
      <c r="FE36" s="323">
        <v>54958.17</v>
      </c>
      <c r="FF36" s="323">
        <v>64932.95</v>
      </c>
      <c r="FG36" s="323">
        <v>2728.2</v>
      </c>
      <c r="FH36" s="323">
        <v>155402.70000000001</v>
      </c>
      <c r="FI36" s="323">
        <v>0</v>
      </c>
      <c r="FJ36" s="323">
        <v>429639.26</v>
      </c>
      <c r="FK36" s="323">
        <v>0</v>
      </c>
      <c r="FL36" s="323">
        <v>0</v>
      </c>
      <c r="FM36" s="323">
        <v>497110.01</v>
      </c>
      <c r="FN36" s="323">
        <v>0</v>
      </c>
      <c r="FO36" s="323">
        <v>12379.92</v>
      </c>
      <c r="FP36" s="323">
        <v>38322.550000000003</v>
      </c>
      <c r="FQ36" s="323">
        <v>0</v>
      </c>
      <c r="FR36" s="323">
        <v>550939.92000000004</v>
      </c>
      <c r="FS36" s="323">
        <v>20151.05</v>
      </c>
      <c r="FT36" s="323">
        <v>26708.11</v>
      </c>
      <c r="FU36" s="323">
        <v>0</v>
      </c>
      <c r="FV36" s="323">
        <v>14478.24</v>
      </c>
      <c r="FW36" s="323">
        <v>31.15</v>
      </c>
      <c r="FX36" s="323">
        <v>83015.990000000005</v>
      </c>
      <c r="FY36" s="323">
        <v>651036.11</v>
      </c>
      <c r="FZ36" s="323">
        <v>4473.53</v>
      </c>
      <c r="GA36" s="323">
        <v>29468.44</v>
      </c>
      <c r="GB36" s="323">
        <v>39532.35</v>
      </c>
      <c r="GC36" s="323">
        <v>0</v>
      </c>
      <c r="GD36" s="323">
        <v>555.4</v>
      </c>
      <c r="GE36" s="323">
        <v>19803.150000000001</v>
      </c>
      <c r="GF36" s="323">
        <v>82730.45</v>
      </c>
      <c r="GG36" s="323">
        <v>124962.89</v>
      </c>
      <c r="GH36" s="323">
        <v>39800</v>
      </c>
      <c r="GI36" s="323">
        <v>74870.7</v>
      </c>
      <c r="GJ36" s="323">
        <v>11493.27</v>
      </c>
      <c r="GK36" s="323">
        <v>2500000</v>
      </c>
      <c r="GL36" s="323">
        <v>0</v>
      </c>
      <c r="GM36" s="323">
        <v>0</v>
      </c>
      <c r="GN36" s="323">
        <v>22116.400000000001</v>
      </c>
      <c r="GO36" s="323">
        <v>268155.45</v>
      </c>
      <c r="GP36" s="323">
        <v>0</v>
      </c>
      <c r="GQ36" s="323">
        <v>9033.31</v>
      </c>
      <c r="GR36" s="323">
        <v>14943.15</v>
      </c>
      <c r="GS36" s="323">
        <v>5354214.8099999996</v>
      </c>
      <c r="GT36" s="323">
        <v>66572.7</v>
      </c>
      <c r="GU36" s="323">
        <v>1011371.66</v>
      </c>
      <c r="GV36" s="323">
        <v>38730.1</v>
      </c>
      <c r="GW36" s="323">
        <v>8870.06</v>
      </c>
      <c r="GX36" s="323">
        <v>403112.42</v>
      </c>
      <c r="GY36" s="323">
        <v>0</v>
      </c>
      <c r="GZ36" s="323">
        <v>286036.69</v>
      </c>
      <c r="HA36" s="323">
        <v>268232.21999999997</v>
      </c>
      <c r="HB36" s="323">
        <v>0</v>
      </c>
      <c r="HC36" s="323">
        <v>81929.259999999995</v>
      </c>
      <c r="HD36" s="323">
        <v>6097.95</v>
      </c>
      <c r="HE36" s="323">
        <v>21267.599999999999</v>
      </c>
      <c r="HF36" s="323">
        <v>0</v>
      </c>
      <c r="HG36" s="323">
        <v>22908</v>
      </c>
      <c r="HH36" s="323">
        <v>1189834.68</v>
      </c>
      <c r="HI36" s="323">
        <v>130798.95</v>
      </c>
      <c r="HJ36" s="323">
        <v>117482.4</v>
      </c>
      <c r="HK36" s="323">
        <v>16500</v>
      </c>
      <c r="HL36" s="323">
        <v>1099.82</v>
      </c>
      <c r="HM36" s="323">
        <v>227103</v>
      </c>
      <c r="HN36" s="323">
        <v>0</v>
      </c>
      <c r="HO36" s="323">
        <v>66495.360000000001</v>
      </c>
      <c r="HP36" s="323">
        <v>119516.51</v>
      </c>
      <c r="HQ36" s="323">
        <v>0</v>
      </c>
      <c r="HR36" s="323">
        <v>304149.42</v>
      </c>
      <c r="HS36" s="323">
        <v>4453.79</v>
      </c>
      <c r="HT36" s="323">
        <v>1263694.1000000001</v>
      </c>
      <c r="HU36" s="323">
        <v>21516.75</v>
      </c>
      <c r="HV36" s="323">
        <v>0</v>
      </c>
      <c r="HW36" s="323">
        <v>0</v>
      </c>
      <c r="HX36" s="323">
        <v>15580</v>
      </c>
      <c r="HY36" s="323">
        <v>414418.59</v>
      </c>
      <c r="HZ36" s="323">
        <v>121069.53</v>
      </c>
      <c r="IA36" s="323">
        <v>21944.7</v>
      </c>
      <c r="IB36" s="323">
        <v>624402.88</v>
      </c>
      <c r="IC36" s="323">
        <v>749426.24</v>
      </c>
      <c r="ID36" s="323">
        <v>0</v>
      </c>
      <c r="IE36" s="323">
        <v>676279.07</v>
      </c>
      <c r="IF36" s="323">
        <v>27000</v>
      </c>
      <c r="IG36" s="323">
        <v>99838.31</v>
      </c>
      <c r="IH36" s="323">
        <v>109785.08</v>
      </c>
      <c r="II36" s="323">
        <v>0</v>
      </c>
      <c r="IJ36" s="323">
        <v>0</v>
      </c>
      <c r="IK36" s="323">
        <v>0</v>
      </c>
      <c r="IL36" s="323">
        <v>65309.2</v>
      </c>
      <c r="IM36" s="323">
        <v>0</v>
      </c>
      <c r="IN36" s="323">
        <v>361208.79</v>
      </c>
      <c r="IO36" s="323">
        <v>21328.45</v>
      </c>
      <c r="IP36" s="323">
        <v>29786.84</v>
      </c>
      <c r="IQ36" s="323">
        <v>36140.629999999997</v>
      </c>
      <c r="IR36" s="323">
        <v>502911.88</v>
      </c>
      <c r="IS36" s="323">
        <v>676418.18</v>
      </c>
      <c r="IT36" s="323">
        <v>627795.12</v>
      </c>
      <c r="IU36" s="323">
        <v>15458.38</v>
      </c>
      <c r="IV36" s="323">
        <v>68382</v>
      </c>
      <c r="IW36" s="323">
        <v>0</v>
      </c>
      <c r="IX36" s="323">
        <v>3195.14</v>
      </c>
      <c r="IY36" s="323">
        <v>45123.55</v>
      </c>
      <c r="IZ36" s="323">
        <v>1491.86</v>
      </c>
      <c r="JA36" s="323">
        <v>38730.04</v>
      </c>
      <c r="JB36" s="323">
        <v>0</v>
      </c>
      <c r="JC36" s="323">
        <v>0</v>
      </c>
      <c r="JD36" s="323">
        <v>8190.7</v>
      </c>
      <c r="JE36" s="323">
        <v>15457</v>
      </c>
      <c r="JF36" s="323">
        <v>0</v>
      </c>
      <c r="JG36" s="323">
        <v>1099.75</v>
      </c>
      <c r="JH36" s="323">
        <v>0</v>
      </c>
      <c r="JI36" s="323">
        <v>0</v>
      </c>
      <c r="JJ36" s="323">
        <v>57568.67</v>
      </c>
      <c r="JK36" s="323">
        <v>0</v>
      </c>
      <c r="JL36" s="323">
        <v>1936.11</v>
      </c>
      <c r="JM36" s="323">
        <v>17676.7</v>
      </c>
      <c r="JN36" s="323">
        <v>3322.4</v>
      </c>
      <c r="JO36" s="323">
        <v>469122</v>
      </c>
      <c r="JP36" s="323">
        <v>1900</v>
      </c>
      <c r="JQ36" s="323">
        <v>0</v>
      </c>
      <c r="JR36" s="323">
        <v>9107.39</v>
      </c>
      <c r="JS36" s="323">
        <v>0</v>
      </c>
      <c r="JT36" s="323">
        <v>0</v>
      </c>
      <c r="JU36" s="323">
        <v>0</v>
      </c>
      <c r="JV36" s="323">
        <v>1228817.76</v>
      </c>
      <c r="JW36" s="323">
        <v>21384.799999999999</v>
      </c>
      <c r="JX36" s="323">
        <v>460365.84</v>
      </c>
      <c r="JY36" s="323">
        <v>0</v>
      </c>
      <c r="JZ36" s="323">
        <v>20983.15</v>
      </c>
      <c r="KA36" s="323">
        <v>191682.95</v>
      </c>
      <c r="KB36" s="323">
        <v>35108.449999999997</v>
      </c>
      <c r="KC36" s="323">
        <v>1857.34</v>
      </c>
      <c r="KD36" s="323">
        <v>0</v>
      </c>
      <c r="KE36" s="323">
        <v>974753.88</v>
      </c>
      <c r="KF36" s="323">
        <v>0</v>
      </c>
      <c r="KG36" s="323">
        <v>0</v>
      </c>
      <c r="KH36" s="323">
        <v>42417.69</v>
      </c>
      <c r="KI36" s="323">
        <v>5966.85</v>
      </c>
      <c r="KJ36" s="323">
        <v>0</v>
      </c>
      <c r="KK36" s="323">
        <v>0</v>
      </c>
      <c r="KL36" s="323">
        <v>290000</v>
      </c>
      <c r="KM36" s="323">
        <v>980.85</v>
      </c>
      <c r="KN36" s="323">
        <v>1251.1500000000001</v>
      </c>
      <c r="KO36" s="323">
        <v>570787.28</v>
      </c>
      <c r="KP36" s="323">
        <v>23283.29</v>
      </c>
      <c r="KQ36" s="323">
        <v>2441320.27</v>
      </c>
      <c r="KR36" s="323">
        <v>330858.92</v>
      </c>
      <c r="KS36" s="322">
        <v>0</v>
      </c>
      <c r="KU36" s="312">
        <v>38</v>
      </c>
      <c r="KV36" s="312">
        <v>381</v>
      </c>
    </row>
    <row r="37" spans="1:308" x14ac:dyDescent="0.25">
      <c r="A37" s="329">
        <v>2020</v>
      </c>
      <c r="B37" s="328" t="s">
        <v>891</v>
      </c>
      <c r="C37" s="328" t="s">
        <v>890</v>
      </c>
      <c r="D37" s="328" t="s">
        <v>889</v>
      </c>
      <c r="E37" s="328" t="s">
        <v>846</v>
      </c>
      <c r="F37" s="327">
        <v>223137.48</v>
      </c>
      <c r="G37" s="327">
        <v>0</v>
      </c>
      <c r="H37" s="327">
        <v>810247</v>
      </c>
      <c r="I37" s="327">
        <v>43000</v>
      </c>
      <c r="J37" s="327">
        <v>0</v>
      </c>
      <c r="K37" s="327">
        <v>90340</v>
      </c>
      <c r="L37" s="327">
        <v>710470.58</v>
      </c>
      <c r="M37" s="327">
        <v>821814</v>
      </c>
      <c r="N37" s="327">
        <v>816609.94</v>
      </c>
      <c r="O37" s="327">
        <v>617115</v>
      </c>
      <c r="P37" s="327">
        <v>0</v>
      </c>
      <c r="Q37" s="327">
        <v>144998.04999999999</v>
      </c>
      <c r="R37" s="327">
        <v>79719.649999999994</v>
      </c>
      <c r="S37" s="327">
        <v>15000</v>
      </c>
      <c r="T37" s="327">
        <v>366842.8</v>
      </c>
      <c r="U37" s="327">
        <v>120116</v>
      </c>
      <c r="V37" s="327">
        <v>974759.06</v>
      </c>
      <c r="W37" s="327">
        <v>1682</v>
      </c>
      <c r="X37" s="327">
        <v>912595.28</v>
      </c>
      <c r="Y37" s="327">
        <v>118150.79</v>
      </c>
      <c r="Z37" s="327">
        <v>7700</v>
      </c>
      <c r="AA37" s="327">
        <v>3097536.45</v>
      </c>
      <c r="AB37" s="327">
        <v>311389.2</v>
      </c>
      <c r="AC37" s="327">
        <v>11914.75</v>
      </c>
      <c r="AD37" s="327">
        <v>1000479.9</v>
      </c>
      <c r="AE37" s="327">
        <v>0</v>
      </c>
      <c r="AF37" s="327">
        <v>17655.52</v>
      </c>
      <c r="AG37" s="327">
        <v>0</v>
      </c>
      <c r="AH37" s="327">
        <v>150492.23000000001</v>
      </c>
      <c r="AI37" s="327">
        <v>144046.20000000001</v>
      </c>
      <c r="AJ37" s="327">
        <v>90862.75</v>
      </c>
      <c r="AK37" s="327">
        <v>5590.35</v>
      </c>
      <c r="AL37" s="327">
        <v>3723801</v>
      </c>
      <c r="AM37" s="327">
        <v>126122.77</v>
      </c>
      <c r="AN37" s="327">
        <v>34176.879999999997</v>
      </c>
      <c r="AO37" s="327">
        <v>10564.05</v>
      </c>
      <c r="AP37" s="327">
        <v>72200</v>
      </c>
      <c r="AQ37" s="327">
        <v>0</v>
      </c>
      <c r="AR37" s="327">
        <v>350911</v>
      </c>
      <c r="AS37" s="327">
        <v>937909.77</v>
      </c>
      <c r="AT37" s="327">
        <v>17892.580000000002</v>
      </c>
      <c r="AU37" s="327">
        <v>1689.65</v>
      </c>
      <c r="AV37" s="327">
        <v>0</v>
      </c>
      <c r="AW37" s="327">
        <v>3538006.28</v>
      </c>
      <c r="AX37" s="327">
        <v>4569.7</v>
      </c>
      <c r="AY37" s="327">
        <v>7784.5</v>
      </c>
      <c r="AZ37" s="327">
        <v>117349.37</v>
      </c>
      <c r="BA37" s="327">
        <v>0</v>
      </c>
      <c r="BB37" s="327">
        <v>0</v>
      </c>
      <c r="BC37" s="327">
        <v>0</v>
      </c>
      <c r="BD37" s="327">
        <v>3773579.4</v>
      </c>
      <c r="BE37" s="327">
        <v>629820.65</v>
      </c>
      <c r="BF37" s="327">
        <v>254252.48</v>
      </c>
      <c r="BG37" s="327">
        <v>0</v>
      </c>
      <c r="BH37" s="327">
        <v>0</v>
      </c>
      <c r="BI37" s="327">
        <v>1017432.66</v>
      </c>
      <c r="BJ37" s="327">
        <v>0</v>
      </c>
      <c r="BK37" s="327">
        <v>709886.15</v>
      </c>
      <c r="BL37" s="327">
        <v>0</v>
      </c>
      <c r="BM37" s="327">
        <v>60000</v>
      </c>
      <c r="BN37" s="327">
        <v>444416.63</v>
      </c>
      <c r="BO37" s="327">
        <v>23307</v>
      </c>
      <c r="BP37" s="327">
        <v>138450</v>
      </c>
      <c r="BQ37" s="327">
        <v>0</v>
      </c>
      <c r="BR37" s="327">
        <v>1100663.95</v>
      </c>
      <c r="BS37" s="327">
        <v>687035.9</v>
      </c>
      <c r="BT37" s="327">
        <v>8329.9</v>
      </c>
      <c r="BU37" s="327">
        <v>1200</v>
      </c>
      <c r="BV37" s="327">
        <v>114092.65</v>
      </c>
      <c r="BW37" s="327">
        <v>92773.55</v>
      </c>
      <c r="BX37" s="327">
        <v>84762.95</v>
      </c>
      <c r="BY37" s="327">
        <v>1045152.4</v>
      </c>
      <c r="BZ37" s="327">
        <v>26397.7</v>
      </c>
      <c r="CA37" s="327">
        <v>3667.8</v>
      </c>
      <c r="CB37" s="327">
        <v>0</v>
      </c>
      <c r="CC37" s="327">
        <v>1082030.3999999999</v>
      </c>
      <c r="CD37" s="327">
        <v>116747.5</v>
      </c>
      <c r="CE37" s="327">
        <v>237769.3</v>
      </c>
      <c r="CF37" s="327">
        <v>536737.94999999995</v>
      </c>
      <c r="CG37" s="327">
        <v>1144050.31</v>
      </c>
      <c r="CH37" s="327">
        <v>159880.48000000001</v>
      </c>
      <c r="CI37" s="327">
        <v>1134088.3999999999</v>
      </c>
      <c r="CJ37" s="327">
        <v>0</v>
      </c>
      <c r="CK37" s="327">
        <v>103261.6</v>
      </c>
      <c r="CL37" s="327">
        <v>267718.84999999998</v>
      </c>
      <c r="CM37" s="327">
        <v>30594.1</v>
      </c>
      <c r="CN37" s="327">
        <v>150845.1</v>
      </c>
      <c r="CO37" s="327">
        <v>1229429.8999999999</v>
      </c>
      <c r="CP37" s="327">
        <v>0</v>
      </c>
      <c r="CQ37" s="327">
        <v>205342.26</v>
      </c>
      <c r="CR37" s="327">
        <v>0</v>
      </c>
      <c r="CS37" s="327">
        <v>26100</v>
      </c>
      <c r="CT37" s="327">
        <v>109995.2</v>
      </c>
      <c r="CU37" s="327">
        <v>0</v>
      </c>
      <c r="CV37" s="327">
        <v>0</v>
      </c>
      <c r="CW37" s="327">
        <v>0</v>
      </c>
      <c r="CX37" s="327">
        <v>0</v>
      </c>
      <c r="CY37" s="327">
        <v>58133.25</v>
      </c>
      <c r="CZ37" s="327">
        <v>1474525.35</v>
      </c>
      <c r="DA37" s="327">
        <v>8715</v>
      </c>
      <c r="DB37" s="327">
        <v>239294.6</v>
      </c>
      <c r="DC37" s="327">
        <v>545014.44999999995</v>
      </c>
      <c r="DD37" s="327">
        <v>3170230.06</v>
      </c>
      <c r="DE37" s="327">
        <v>1306080.0900000001</v>
      </c>
      <c r="DF37" s="327">
        <v>0</v>
      </c>
      <c r="DG37" s="327">
        <v>3000</v>
      </c>
      <c r="DH37" s="327">
        <v>335955.83</v>
      </c>
      <c r="DI37" s="327">
        <v>419107.93</v>
      </c>
      <c r="DJ37" s="327">
        <v>270691.84999999998</v>
      </c>
      <c r="DK37" s="327">
        <v>42600</v>
      </c>
      <c r="DL37" s="327">
        <v>38100</v>
      </c>
      <c r="DM37" s="327">
        <v>0</v>
      </c>
      <c r="DN37" s="327">
        <v>139922.4</v>
      </c>
      <c r="DO37" s="327">
        <v>0</v>
      </c>
      <c r="DP37" s="327">
        <v>0</v>
      </c>
      <c r="DQ37" s="327">
        <v>0</v>
      </c>
      <c r="DR37" s="327">
        <v>181700</v>
      </c>
      <c r="DS37" s="327">
        <v>195957.65</v>
      </c>
      <c r="DT37" s="327">
        <v>204024.05</v>
      </c>
      <c r="DU37" s="327">
        <v>0</v>
      </c>
      <c r="DV37" s="327">
        <v>122589.97</v>
      </c>
      <c r="DW37" s="327">
        <v>139500</v>
      </c>
      <c r="DX37" s="327">
        <v>0</v>
      </c>
      <c r="DY37" s="327">
        <v>0</v>
      </c>
      <c r="DZ37" s="327">
        <v>0</v>
      </c>
      <c r="EA37" s="327">
        <v>1172356.56</v>
      </c>
      <c r="EB37" s="327">
        <v>372850.49</v>
      </c>
      <c r="EC37" s="327">
        <v>152688.79999999999</v>
      </c>
      <c r="ED37" s="327">
        <v>0</v>
      </c>
      <c r="EE37" s="327">
        <v>0</v>
      </c>
      <c r="EF37" s="327">
        <v>0</v>
      </c>
      <c r="EG37" s="327">
        <v>1431598.76</v>
      </c>
      <c r="EH37" s="327">
        <v>0</v>
      </c>
      <c r="EI37" s="327">
        <v>6600</v>
      </c>
      <c r="EJ37" s="327">
        <v>1857455.97</v>
      </c>
      <c r="EK37" s="327">
        <v>0</v>
      </c>
      <c r="EL37" s="327">
        <v>61390.5</v>
      </c>
      <c r="EM37" s="327">
        <v>79000</v>
      </c>
      <c r="EN37" s="327">
        <v>605313</v>
      </c>
      <c r="EO37" s="327">
        <v>1653234.71</v>
      </c>
      <c r="EP37" s="327">
        <v>22100</v>
      </c>
      <c r="EQ37" s="327">
        <v>128204.29</v>
      </c>
      <c r="ER37" s="327">
        <v>2200</v>
      </c>
      <c r="ES37" s="327">
        <v>56340.37</v>
      </c>
      <c r="ET37" s="327">
        <v>493090.4</v>
      </c>
      <c r="EU37" s="327">
        <v>96210.35</v>
      </c>
      <c r="EV37" s="327">
        <v>18332.53</v>
      </c>
      <c r="EW37" s="327">
        <v>119578.49</v>
      </c>
      <c r="EX37" s="327">
        <v>54771.8</v>
      </c>
      <c r="EY37" s="327">
        <v>857684.04</v>
      </c>
      <c r="EZ37" s="327">
        <v>101230916.87</v>
      </c>
      <c r="FA37" s="327">
        <v>0</v>
      </c>
      <c r="FB37" s="327">
        <v>35939.599999999999</v>
      </c>
      <c r="FC37" s="327">
        <v>335702</v>
      </c>
      <c r="FD37" s="327">
        <v>80600</v>
      </c>
      <c r="FE37" s="327">
        <v>1702272.7</v>
      </c>
      <c r="FF37" s="327">
        <v>56363.95</v>
      </c>
      <c r="FG37" s="327">
        <v>0</v>
      </c>
      <c r="FH37" s="327">
        <v>51000</v>
      </c>
      <c r="FI37" s="327">
        <v>0</v>
      </c>
      <c r="FJ37" s="327">
        <v>0</v>
      </c>
      <c r="FK37" s="327">
        <v>103700</v>
      </c>
      <c r="FL37" s="327">
        <v>0</v>
      </c>
      <c r="FM37" s="327">
        <v>52860</v>
      </c>
      <c r="FN37" s="327">
        <v>0</v>
      </c>
      <c r="FO37" s="327">
        <v>45500</v>
      </c>
      <c r="FP37" s="327">
        <v>101035.95</v>
      </c>
      <c r="FQ37" s="327">
        <v>3362.04</v>
      </c>
      <c r="FR37" s="327">
        <v>129150</v>
      </c>
      <c r="FS37" s="327">
        <v>7395</v>
      </c>
      <c r="FT37" s="327">
        <v>146820.75</v>
      </c>
      <c r="FU37" s="327">
        <v>135479.79999999999</v>
      </c>
      <c r="FV37" s="327">
        <v>0</v>
      </c>
      <c r="FW37" s="327">
        <v>0</v>
      </c>
      <c r="FX37" s="327">
        <v>382701.5</v>
      </c>
      <c r="FY37" s="327">
        <v>56425</v>
      </c>
      <c r="FZ37" s="327">
        <v>52356.95</v>
      </c>
      <c r="GA37" s="327">
        <v>0</v>
      </c>
      <c r="GB37" s="327">
        <v>267170.14</v>
      </c>
      <c r="GC37" s="327">
        <v>0</v>
      </c>
      <c r="GD37" s="327">
        <v>273464.34999999998</v>
      </c>
      <c r="GE37" s="327">
        <v>253111.85</v>
      </c>
      <c r="GF37" s="327">
        <v>88000</v>
      </c>
      <c r="GG37" s="327">
        <v>1829457.55</v>
      </c>
      <c r="GH37" s="327">
        <v>79617.350000000006</v>
      </c>
      <c r="GI37" s="327">
        <v>369882.83</v>
      </c>
      <c r="GJ37" s="327">
        <v>39443.46</v>
      </c>
      <c r="GK37" s="327">
        <v>2877451.05</v>
      </c>
      <c r="GL37" s="327">
        <v>731411.05</v>
      </c>
      <c r="GM37" s="327">
        <v>4220298.13</v>
      </c>
      <c r="GN37" s="327">
        <v>308517.55</v>
      </c>
      <c r="GO37" s="327">
        <v>2283931.7400000002</v>
      </c>
      <c r="GP37" s="327">
        <v>10794.8</v>
      </c>
      <c r="GQ37" s="327">
        <v>3617.64</v>
      </c>
      <c r="GR37" s="327">
        <v>0</v>
      </c>
      <c r="GS37" s="327">
        <v>13662510.640000001</v>
      </c>
      <c r="GT37" s="327">
        <v>0</v>
      </c>
      <c r="GU37" s="327">
        <v>3311943.09</v>
      </c>
      <c r="GV37" s="327">
        <v>0</v>
      </c>
      <c r="GW37" s="327">
        <v>0</v>
      </c>
      <c r="GX37" s="327">
        <v>1075193.28</v>
      </c>
      <c r="GY37" s="327">
        <v>0</v>
      </c>
      <c r="GZ37" s="327">
        <v>74000</v>
      </c>
      <c r="HA37" s="327">
        <v>133555</v>
      </c>
      <c r="HB37" s="327">
        <v>100688.7</v>
      </c>
      <c r="HC37" s="327">
        <v>285153.26</v>
      </c>
      <c r="HD37" s="327">
        <v>0</v>
      </c>
      <c r="HE37" s="327">
        <v>20565.400000000001</v>
      </c>
      <c r="HF37" s="327">
        <v>0</v>
      </c>
      <c r="HG37" s="327">
        <v>480497.64</v>
      </c>
      <c r="HH37" s="327">
        <v>1005715.5</v>
      </c>
      <c r="HI37" s="327">
        <v>720308</v>
      </c>
      <c r="HJ37" s="327">
        <v>275592.8</v>
      </c>
      <c r="HK37" s="327">
        <v>0</v>
      </c>
      <c r="HL37" s="327">
        <v>88338.78</v>
      </c>
      <c r="HM37" s="327">
        <v>129491.3</v>
      </c>
      <c r="HN37" s="327">
        <v>0</v>
      </c>
      <c r="HO37" s="327">
        <v>0</v>
      </c>
      <c r="HP37" s="327">
        <v>2984086.19</v>
      </c>
      <c r="HQ37" s="327">
        <v>0</v>
      </c>
      <c r="HR37" s="327">
        <v>258909.1</v>
      </c>
      <c r="HS37" s="327">
        <v>0</v>
      </c>
      <c r="HT37" s="327">
        <v>1908400.49</v>
      </c>
      <c r="HU37" s="327">
        <v>0</v>
      </c>
      <c r="HV37" s="327">
        <v>0</v>
      </c>
      <c r="HW37" s="327">
        <v>9861756.2400000002</v>
      </c>
      <c r="HX37" s="327">
        <v>144951.75</v>
      </c>
      <c r="HY37" s="327">
        <v>3200951.35</v>
      </c>
      <c r="HZ37" s="327">
        <v>9900</v>
      </c>
      <c r="IA37" s="327">
        <v>0</v>
      </c>
      <c r="IB37" s="327">
        <v>815458.76</v>
      </c>
      <c r="IC37" s="327">
        <v>455499.1</v>
      </c>
      <c r="ID37" s="327">
        <v>126722.13</v>
      </c>
      <c r="IE37" s="327">
        <v>374361.35</v>
      </c>
      <c r="IF37" s="327">
        <v>68647.44</v>
      </c>
      <c r="IG37" s="327">
        <v>5926.5</v>
      </c>
      <c r="IH37" s="327">
        <v>0</v>
      </c>
      <c r="II37" s="327">
        <v>135600</v>
      </c>
      <c r="IJ37" s="327">
        <v>2006995.28</v>
      </c>
      <c r="IK37" s="327">
        <v>0</v>
      </c>
      <c r="IL37" s="327">
        <v>0</v>
      </c>
      <c r="IM37" s="327">
        <v>19200</v>
      </c>
      <c r="IN37" s="327">
        <v>584365.48</v>
      </c>
      <c r="IO37" s="327">
        <v>75278</v>
      </c>
      <c r="IP37" s="327">
        <v>18485.400000000001</v>
      </c>
      <c r="IQ37" s="327">
        <v>43400</v>
      </c>
      <c r="IR37" s="327">
        <v>5648832.0199999996</v>
      </c>
      <c r="IS37" s="327">
        <v>1365600</v>
      </c>
      <c r="IT37" s="327">
        <v>1332270.03</v>
      </c>
      <c r="IU37" s="327">
        <v>0</v>
      </c>
      <c r="IV37" s="327">
        <v>361802</v>
      </c>
      <c r="IW37" s="327">
        <v>144150</v>
      </c>
      <c r="IX37" s="327">
        <v>44166.45</v>
      </c>
      <c r="IY37" s="327">
        <v>54550</v>
      </c>
      <c r="IZ37" s="327">
        <v>0</v>
      </c>
      <c r="JA37" s="327">
        <v>142518.25</v>
      </c>
      <c r="JB37" s="327">
        <v>4000</v>
      </c>
      <c r="JC37" s="327">
        <v>106530.25</v>
      </c>
      <c r="JD37" s="327">
        <v>312.05</v>
      </c>
      <c r="JE37" s="327">
        <v>0</v>
      </c>
      <c r="JF37" s="327">
        <v>31216.43</v>
      </c>
      <c r="JG37" s="327">
        <v>1500</v>
      </c>
      <c r="JH37" s="327">
        <v>0</v>
      </c>
      <c r="JI37" s="327">
        <v>127013.14</v>
      </c>
      <c r="JJ37" s="327">
        <v>255640.87</v>
      </c>
      <c r="JK37" s="327">
        <v>0</v>
      </c>
      <c r="JL37" s="327">
        <v>0</v>
      </c>
      <c r="JM37" s="327">
        <v>0</v>
      </c>
      <c r="JN37" s="327">
        <v>0</v>
      </c>
      <c r="JO37" s="327">
        <v>75858.5</v>
      </c>
      <c r="JP37" s="327">
        <v>0</v>
      </c>
      <c r="JQ37" s="327">
        <v>118137</v>
      </c>
      <c r="JR37" s="327">
        <v>0</v>
      </c>
      <c r="JS37" s="327">
        <v>152216.16</v>
      </c>
      <c r="JT37" s="327">
        <v>155576</v>
      </c>
      <c r="JU37" s="327">
        <v>169400</v>
      </c>
      <c r="JV37" s="327">
        <v>2932938.63</v>
      </c>
      <c r="JW37" s="327">
        <v>17981.5</v>
      </c>
      <c r="JX37" s="327">
        <v>94104</v>
      </c>
      <c r="JY37" s="327">
        <v>0</v>
      </c>
      <c r="JZ37" s="327">
        <v>674.8</v>
      </c>
      <c r="KA37" s="327">
        <v>361104.93</v>
      </c>
      <c r="KB37" s="327">
        <v>111400</v>
      </c>
      <c r="KC37" s="327">
        <v>50428.87</v>
      </c>
      <c r="KD37" s="327">
        <v>0</v>
      </c>
      <c r="KE37" s="327">
        <v>1327929</v>
      </c>
      <c r="KF37" s="327">
        <v>0</v>
      </c>
      <c r="KG37" s="327">
        <v>196611.65</v>
      </c>
      <c r="KH37" s="327">
        <v>0</v>
      </c>
      <c r="KI37" s="327">
        <v>743780</v>
      </c>
      <c r="KJ37" s="327">
        <v>171108.95</v>
      </c>
      <c r="KK37" s="327">
        <v>3947.2</v>
      </c>
      <c r="KL37" s="327">
        <v>0</v>
      </c>
      <c r="KM37" s="327">
        <v>161143</v>
      </c>
      <c r="KN37" s="327">
        <v>68136.2</v>
      </c>
      <c r="KO37" s="327">
        <v>1960129.7</v>
      </c>
      <c r="KP37" s="327">
        <v>81577.77</v>
      </c>
      <c r="KQ37" s="327">
        <v>27276303.449999999</v>
      </c>
      <c r="KR37" s="327">
        <v>1785106.5</v>
      </c>
      <c r="KS37" s="326">
        <v>77228.479999999996</v>
      </c>
      <c r="KU37" s="312">
        <v>39</v>
      </c>
      <c r="KV37" s="312">
        <v>390</v>
      </c>
    </row>
    <row r="38" spans="1:308" x14ac:dyDescent="0.25">
      <c r="A38" s="325">
        <v>2020</v>
      </c>
      <c r="B38" s="324" t="s">
        <v>849</v>
      </c>
      <c r="C38" s="324" t="s">
        <v>882</v>
      </c>
      <c r="D38" s="324" t="s">
        <v>888</v>
      </c>
      <c r="E38" s="324" t="s">
        <v>846</v>
      </c>
      <c r="F38" s="323">
        <v>1220693.6100000001</v>
      </c>
      <c r="G38" s="323">
        <v>631067.68000000005</v>
      </c>
      <c r="H38" s="323">
        <v>15759949.699999999</v>
      </c>
      <c r="I38" s="323">
        <v>1134746.29</v>
      </c>
      <c r="J38" s="323">
        <v>813674.03</v>
      </c>
      <c r="K38" s="323">
        <v>1385956.7</v>
      </c>
      <c r="L38" s="323">
        <v>9819654.3300000001</v>
      </c>
      <c r="M38" s="323">
        <v>4042518.7</v>
      </c>
      <c r="N38" s="323">
        <v>10816817.48</v>
      </c>
      <c r="O38" s="323">
        <v>6467868.2699999996</v>
      </c>
      <c r="P38" s="323">
        <v>2915885.46</v>
      </c>
      <c r="Q38" s="323">
        <v>1185112.51</v>
      </c>
      <c r="R38" s="323">
        <v>4590287.59</v>
      </c>
      <c r="S38" s="323">
        <v>2122216.9700000002</v>
      </c>
      <c r="T38" s="323">
        <v>2013975.25</v>
      </c>
      <c r="U38" s="323">
        <v>8356227.0300000003</v>
      </c>
      <c r="V38" s="323">
        <v>14277523.109999999</v>
      </c>
      <c r="W38" s="323">
        <v>759171.53</v>
      </c>
      <c r="X38" s="323">
        <v>2976643.91</v>
      </c>
      <c r="Y38" s="323">
        <v>652470.59</v>
      </c>
      <c r="Z38" s="323">
        <v>1312455.1499999999</v>
      </c>
      <c r="AA38" s="323">
        <v>10568337.939999999</v>
      </c>
      <c r="AB38" s="323">
        <v>2409453.59</v>
      </c>
      <c r="AC38" s="323">
        <v>327010.87</v>
      </c>
      <c r="AD38" s="323">
        <v>43685688.009999998</v>
      </c>
      <c r="AE38" s="323">
        <v>331921.44</v>
      </c>
      <c r="AF38" s="323">
        <v>4041398.88</v>
      </c>
      <c r="AG38" s="323">
        <v>918789.43</v>
      </c>
      <c r="AH38" s="323">
        <v>4539197.24</v>
      </c>
      <c r="AI38" s="323">
        <v>3011177.71</v>
      </c>
      <c r="AJ38" s="323">
        <v>3361389.21</v>
      </c>
      <c r="AK38" s="323">
        <v>652796.23</v>
      </c>
      <c r="AL38" s="323">
        <v>19716787.66</v>
      </c>
      <c r="AM38" s="323">
        <v>1371538.86</v>
      </c>
      <c r="AN38" s="323">
        <v>2355497.16</v>
      </c>
      <c r="AO38" s="323">
        <v>1749075.99</v>
      </c>
      <c r="AP38" s="323">
        <v>2284415.66</v>
      </c>
      <c r="AQ38" s="323">
        <v>366041.75</v>
      </c>
      <c r="AR38" s="323">
        <v>4632464.17</v>
      </c>
      <c r="AS38" s="323">
        <v>1204361.8400000001</v>
      </c>
      <c r="AT38" s="323">
        <v>2500363.04</v>
      </c>
      <c r="AU38" s="323">
        <v>2814097.33</v>
      </c>
      <c r="AV38" s="323">
        <v>792226.26</v>
      </c>
      <c r="AW38" s="323">
        <v>16775697.970000001</v>
      </c>
      <c r="AX38" s="323">
        <v>412337.28</v>
      </c>
      <c r="AY38" s="323">
        <v>1372760.21</v>
      </c>
      <c r="AZ38" s="323">
        <v>2237808.69</v>
      </c>
      <c r="BA38" s="323">
        <v>181882.5</v>
      </c>
      <c r="BB38" s="323">
        <v>1401360.28</v>
      </c>
      <c r="BC38" s="323">
        <v>11005489.300000001</v>
      </c>
      <c r="BD38" s="323">
        <v>7811205.7000000002</v>
      </c>
      <c r="BE38" s="323">
        <v>3961151.32</v>
      </c>
      <c r="BF38" s="323">
        <v>4250485.9400000004</v>
      </c>
      <c r="BG38" s="323">
        <v>728419.21</v>
      </c>
      <c r="BH38" s="323">
        <v>289528.03000000003</v>
      </c>
      <c r="BI38" s="323">
        <v>11742533.779999999</v>
      </c>
      <c r="BJ38" s="323">
        <v>460308.55</v>
      </c>
      <c r="BK38" s="323">
        <v>9722790.5299999993</v>
      </c>
      <c r="BL38" s="323">
        <v>500138.07</v>
      </c>
      <c r="BM38" s="323">
        <v>2450223.36</v>
      </c>
      <c r="BN38" s="323">
        <v>10580494.33</v>
      </c>
      <c r="BO38" s="323">
        <v>5211083.3899999997</v>
      </c>
      <c r="BP38" s="323">
        <v>752053.55</v>
      </c>
      <c r="BQ38" s="323">
        <v>818889.51</v>
      </c>
      <c r="BR38" s="323">
        <v>941659.62</v>
      </c>
      <c r="BS38" s="323">
        <v>6065767.3600000003</v>
      </c>
      <c r="BT38" s="323">
        <v>1440796.11</v>
      </c>
      <c r="BU38" s="323">
        <v>600997.07999999996</v>
      </c>
      <c r="BV38" s="323">
        <v>1952482.17</v>
      </c>
      <c r="BW38" s="323">
        <v>13240344.74</v>
      </c>
      <c r="BX38" s="323">
        <v>2252569.75</v>
      </c>
      <c r="BY38" s="323">
        <v>18810595.07</v>
      </c>
      <c r="BZ38" s="323">
        <v>739073.49</v>
      </c>
      <c r="CA38" s="323">
        <v>1281848.1200000001</v>
      </c>
      <c r="CB38" s="323">
        <v>826153.97</v>
      </c>
      <c r="CC38" s="323">
        <v>3673045.9</v>
      </c>
      <c r="CD38" s="323">
        <v>10527560.16</v>
      </c>
      <c r="CE38" s="323">
        <v>7224013.6500000004</v>
      </c>
      <c r="CF38" s="323">
        <v>8935769.5199999996</v>
      </c>
      <c r="CG38" s="323">
        <v>16482573.09</v>
      </c>
      <c r="CH38" s="323">
        <v>3538039.67</v>
      </c>
      <c r="CI38" s="323">
        <v>17727517.18</v>
      </c>
      <c r="CJ38" s="323">
        <v>712055.91</v>
      </c>
      <c r="CK38" s="323">
        <v>681762.61</v>
      </c>
      <c r="CL38" s="323">
        <v>1298905.5</v>
      </c>
      <c r="CM38" s="323">
        <v>500944.24</v>
      </c>
      <c r="CN38" s="323">
        <v>3434119.71</v>
      </c>
      <c r="CO38" s="323">
        <v>7621096.3200000003</v>
      </c>
      <c r="CP38" s="323">
        <v>704357.45</v>
      </c>
      <c r="CQ38" s="323">
        <v>2580919.61</v>
      </c>
      <c r="CR38" s="323">
        <v>301668.98</v>
      </c>
      <c r="CS38" s="323">
        <v>2751699.62</v>
      </c>
      <c r="CT38" s="323">
        <v>4232386.88</v>
      </c>
      <c r="CU38" s="323">
        <v>500603.42</v>
      </c>
      <c r="CV38" s="323">
        <v>444957.45</v>
      </c>
      <c r="CW38" s="323">
        <v>1339515.52</v>
      </c>
      <c r="CX38" s="323">
        <v>3842417.84</v>
      </c>
      <c r="CY38" s="323">
        <v>4047838.34</v>
      </c>
      <c r="CZ38" s="323">
        <v>11450149.529999999</v>
      </c>
      <c r="DA38" s="323">
        <v>7987747.8899999997</v>
      </c>
      <c r="DB38" s="323">
        <v>9696055.4199999999</v>
      </c>
      <c r="DC38" s="323">
        <v>2036691.14</v>
      </c>
      <c r="DD38" s="323">
        <v>23685531.16</v>
      </c>
      <c r="DE38" s="323">
        <v>28165566.870000001</v>
      </c>
      <c r="DF38" s="323">
        <v>704190.98</v>
      </c>
      <c r="DG38" s="323">
        <v>2209367.21</v>
      </c>
      <c r="DH38" s="323">
        <v>1966076.08</v>
      </c>
      <c r="DI38" s="323">
        <v>2919497.03</v>
      </c>
      <c r="DJ38" s="323">
        <v>7834814.2599999998</v>
      </c>
      <c r="DK38" s="323">
        <v>5686922.4100000001</v>
      </c>
      <c r="DL38" s="323">
        <v>1914302.38</v>
      </c>
      <c r="DM38" s="323">
        <v>4611383.57</v>
      </c>
      <c r="DN38" s="323">
        <v>756434.27</v>
      </c>
      <c r="DO38" s="323">
        <v>1645163.43</v>
      </c>
      <c r="DP38" s="323">
        <v>902010.34</v>
      </c>
      <c r="DQ38" s="323">
        <v>375458.07</v>
      </c>
      <c r="DR38" s="323">
        <v>4474109.8099999996</v>
      </c>
      <c r="DS38" s="323">
        <v>20759225.260000002</v>
      </c>
      <c r="DT38" s="323">
        <v>5702469.0999999996</v>
      </c>
      <c r="DU38" s="323">
        <v>12430550.359999999</v>
      </c>
      <c r="DV38" s="323">
        <v>1063649.1000000001</v>
      </c>
      <c r="DW38" s="323">
        <v>4980344.46</v>
      </c>
      <c r="DX38" s="323">
        <v>5060481.57</v>
      </c>
      <c r="DY38" s="323">
        <v>7400576.46</v>
      </c>
      <c r="DZ38" s="323">
        <v>5316521.03</v>
      </c>
      <c r="EA38" s="323">
        <v>34926560.25</v>
      </c>
      <c r="EB38" s="323">
        <v>2299952.19</v>
      </c>
      <c r="EC38" s="323">
        <v>2552714.83</v>
      </c>
      <c r="ED38" s="323">
        <v>944120.34</v>
      </c>
      <c r="EE38" s="323">
        <v>1486749.37</v>
      </c>
      <c r="EF38" s="323">
        <v>387156.3</v>
      </c>
      <c r="EG38" s="323">
        <v>7557549.3600000003</v>
      </c>
      <c r="EH38" s="323">
        <v>1501919.81</v>
      </c>
      <c r="EI38" s="323">
        <v>4464819.9000000004</v>
      </c>
      <c r="EJ38" s="323">
        <v>11086428.359999999</v>
      </c>
      <c r="EK38" s="323">
        <v>723764.06</v>
      </c>
      <c r="EL38" s="323">
        <v>748517.03</v>
      </c>
      <c r="EM38" s="323">
        <v>5507250.9400000004</v>
      </c>
      <c r="EN38" s="323">
        <v>3034158.97</v>
      </c>
      <c r="EO38" s="323">
        <v>6003976.46</v>
      </c>
      <c r="EP38" s="323">
        <v>11286557.34</v>
      </c>
      <c r="EQ38" s="323">
        <v>590060.38</v>
      </c>
      <c r="ER38" s="323">
        <v>4415565.1900000004</v>
      </c>
      <c r="ES38" s="323">
        <v>602146.77</v>
      </c>
      <c r="ET38" s="323">
        <v>2660825.5699999998</v>
      </c>
      <c r="EU38" s="323">
        <v>942734.5</v>
      </c>
      <c r="EV38" s="323">
        <v>323059.40000000002</v>
      </c>
      <c r="EW38" s="323">
        <v>4081010.5</v>
      </c>
      <c r="EX38" s="323">
        <v>4807608.33</v>
      </c>
      <c r="EY38" s="323">
        <v>35785054.259999998</v>
      </c>
      <c r="EZ38" s="323">
        <v>383183604.08999997</v>
      </c>
      <c r="FA38" s="323">
        <v>1353692.89</v>
      </c>
      <c r="FB38" s="323">
        <v>2826128.7</v>
      </c>
      <c r="FC38" s="323">
        <v>14581459.359999999</v>
      </c>
      <c r="FD38" s="323">
        <v>2962705.79</v>
      </c>
      <c r="FE38" s="323">
        <v>29738466.079999998</v>
      </c>
      <c r="FF38" s="323">
        <v>4452898.84</v>
      </c>
      <c r="FG38" s="323">
        <v>465671.99</v>
      </c>
      <c r="FH38" s="323">
        <v>5994539.1699999999</v>
      </c>
      <c r="FI38" s="323">
        <v>676433.78</v>
      </c>
      <c r="FJ38" s="323">
        <v>7549532.7800000003</v>
      </c>
      <c r="FK38" s="323">
        <v>1145801.19</v>
      </c>
      <c r="FL38" s="323">
        <v>250909.56</v>
      </c>
      <c r="FM38" s="323">
        <v>5417227.04</v>
      </c>
      <c r="FN38" s="323">
        <v>2204277.46</v>
      </c>
      <c r="FO38" s="323">
        <v>2603167.7400000002</v>
      </c>
      <c r="FP38" s="323">
        <v>893831.9</v>
      </c>
      <c r="FQ38" s="323">
        <v>3537126.01</v>
      </c>
      <c r="FR38" s="323">
        <v>41478328.859999999</v>
      </c>
      <c r="FS38" s="323">
        <v>895844.33</v>
      </c>
      <c r="FT38" s="323">
        <v>1081536.29</v>
      </c>
      <c r="FU38" s="323">
        <v>1398394.84</v>
      </c>
      <c r="FV38" s="323">
        <v>394794.31</v>
      </c>
      <c r="FW38" s="323">
        <v>116349.19</v>
      </c>
      <c r="FX38" s="323">
        <v>2583803.19</v>
      </c>
      <c r="FY38" s="323">
        <v>9283327.3599999994</v>
      </c>
      <c r="FZ38" s="323">
        <v>564414.63</v>
      </c>
      <c r="GA38" s="323">
        <v>641691.06000000006</v>
      </c>
      <c r="GB38" s="323">
        <v>640420.52</v>
      </c>
      <c r="GC38" s="323">
        <v>435365.15</v>
      </c>
      <c r="GD38" s="323">
        <v>994484.31</v>
      </c>
      <c r="GE38" s="323">
        <v>8718834.5500000007</v>
      </c>
      <c r="GF38" s="323">
        <v>1404826.35</v>
      </c>
      <c r="GG38" s="323">
        <v>4759564.71</v>
      </c>
      <c r="GH38" s="323">
        <v>1071715.57</v>
      </c>
      <c r="GI38" s="323">
        <v>4350790.2699999996</v>
      </c>
      <c r="GJ38" s="323">
        <v>1207240.1599999999</v>
      </c>
      <c r="GK38" s="323">
        <v>61615855.079999998</v>
      </c>
      <c r="GL38" s="323">
        <v>9835680.6600000001</v>
      </c>
      <c r="GM38" s="323">
        <v>44841190.630000003</v>
      </c>
      <c r="GN38" s="323">
        <v>2772869.03</v>
      </c>
      <c r="GO38" s="323">
        <v>8090983.96</v>
      </c>
      <c r="GP38" s="323">
        <v>308065.5</v>
      </c>
      <c r="GQ38" s="323">
        <v>132869.46</v>
      </c>
      <c r="GR38" s="323">
        <v>2391906.3199999998</v>
      </c>
      <c r="GS38" s="323">
        <v>76260153.780000001</v>
      </c>
      <c r="GT38" s="323">
        <v>663330.59</v>
      </c>
      <c r="GU38" s="323">
        <v>22631142.23</v>
      </c>
      <c r="GV38" s="323">
        <v>913836.66</v>
      </c>
      <c r="GW38" s="323">
        <v>383154.39</v>
      </c>
      <c r="GX38" s="323">
        <v>15645143.91</v>
      </c>
      <c r="GY38" s="323">
        <v>852090.71</v>
      </c>
      <c r="GZ38" s="323">
        <v>2665633.42</v>
      </c>
      <c r="HA38" s="323">
        <v>4245562.5</v>
      </c>
      <c r="HB38" s="323">
        <v>945049.54</v>
      </c>
      <c r="HC38" s="323">
        <v>10310558.140000001</v>
      </c>
      <c r="HD38" s="323">
        <v>452878.08000000002</v>
      </c>
      <c r="HE38" s="323">
        <v>1293497.73</v>
      </c>
      <c r="HF38" s="323">
        <v>1274668.23</v>
      </c>
      <c r="HG38" s="323">
        <v>7982710.6100000003</v>
      </c>
      <c r="HH38" s="323">
        <v>15054474.810000001</v>
      </c>
      <c r="HI38" s="323">
        <v>6427604.7400000002</v>
      </c>
      <c r="HJ38" s="323">
        <v>3908055.49</v>
      </c>
      <c r="HK38" s="323">
        <v>958618.55</v>
      </c>
      <c r="HL38" s="323">
        <v>10339212.77</v>
      </c>
      <c r="HM38" s="323">
        <v>1780076.82</v>
      </c>
      <c r="HN38" s="323">
        <v>1431684.07</v>
      </c>
      <c r="HO38" s="323">
        <v>1820386.93</v>
      </c>
      <c r="HP38" s="323">
        <v>15239376.16</v>
      </c>
      <c r="HQ38" s="323">
        <v>387498.9</v>
      </c>
      <c r="HR38" s="323">
        <v>15010292.369999999</v>
      </c>
      <c r="HS38" s="323">
        <v>337670.62</v>
      </c>
      <c r="HT38" s="323">
        <v>23578389.489999998</v>
      </c>
      <c r="HU38" s="323">
        <v>578784.85</v>
      </c>
      <c r="HV38" s="323">
        <v>5647413.6500000004</v>
      </c>
      <c r="HW38" s="323">
        <v>76547496.829999998</v>
      </c>
      <c r="HX38" s="323">
        <v>941426.44</v>
      </c>
      <c r="HY38" s="323">
        <v>35167243.920000002</v>
      </c>
      <c r="HZ38" s="323">
        <v>1611770.66</v>
      </c>
      <c r="IA38" s="323">
        <v>930231.3</v>
      </c>
      <c r="IB38" s="323">
        <v>3096230.95</v>
      </c>
      <c r="IC38" s="323">
        <v>20199354.539999999</v>
      </c>
      <c r="ID38" s="323">
        <v>914613.8</v>
      </c>
      <c r="IE38" s="323">
        <v>7312242.6200000001</v>
      </c>
      <c r="IF38" s="323">
        <v>1242707.99</v>
      </c>
      <c r="IG38" s="323">
        <v>1157459.3999999999</v>
      </c>
      <c r="IH38" s="323">
        <v>319644.28000000003</v>
      </c>
      <c r="II38" s="323">
        <v>1057690.94</v>
      </c>
      <c r="IJ38" s="323">
        <v>6584564.3600000003</v>
      </c>
      <c r="IK38" s="323">
        <v>378242.96</v>
      </c>
      <c r="IL38" s="323">
        <v>579633.1</v>
      </c>
      <c r="IM38" s="323">
        <v>1573963.43</v>
      </c>
      <c r="IN38" s="323">
        <v>6473025.6500000004</v>
      </c>
      <c r="IO38" s="323">
        <v>2631503.2999999998</v>
      </c>
      <c r="IP38" s="323">
        <v>1711674.49</v>
      </c>
      <c r="IQ38" s="323">
        <v>1257297.71</v>
      </c>
      <c r="IR38" s="323">
        <v>17226778.609999999</v>
      </c>
      <c r="IS38" s="323">
        <v>18830986.59</v>
      </c>
      <c r="IT38" s="323">
        <v>8533490.7699999996</v>
      </c>
      <c r="IU38" s="323">
        <v>959500.92</v>
      </c>
      <c r="IV38" s="323">
        <v>8485361.75</v>
      </c>
      <c r="IW38" s="323">
        <v>1214831.01</v>
      </c>
      <c r="IX38" s="323">
        <v>269539.14</v>
      </c>
      <c r="IY38" s="323">
        <v>4369557.3</v>
      </c>
      <c r="IZ38" s="323">
        <v>2040307.62</v>
      </c>
      <c r="JA38" s="323">
        <v>1281660.76</v>
      </c>
      <c r="JB38" s="323">
        <v>1293397.99</v>
      </c>
      <c r="JC38" s="323">
        <v>2611730.7799999998</v>
      </c>
      <c r="JD38" s="323">
        <v>397276.58</v>
      </c>
      <c r="JE38" s="323">
        <v>424119.72</v>
      </c>
      <c r="JF38" s="323">
        <v>6994127.8899999997</v>
      </c>
      <c r="JG38" s="323">
        <v>603392.34</v>
      </c>
      <c r="JH38" s="323">
        <v>1406494.82</v>
      </c>
      <c r="JI38" s="323">
        <v>5478231.5899999999</v>
      </c>
      <c r="JJ38" s="323">
        <v>5888861.3200000003</v>
      </c>
      <c r="JK38" s="323">
        <v>425206.23</v>
      </c>
      <c r="JL38" s="323">
        <v>1068850.27</v>
      </c>
      <c r="JM38" s="323">
        <v>177607.89</v>
      </c>
      <c r="JN38" s="323">
        <v>494897.59</v>
      </c>
      <c r="JO38" s="323">
        <v>5386690.1799999997</v>
      </c>
      <c r="JP38" s="323">
        <v>1418575.04</v>
      </c>
      <c r="JQ38" s="323">
        <v>1289398.72</v>
      </c>
      <c r="JR38" s="323">
        <v>576784.85</v>
      </c>
      <c r="JS38" s="323">
        <v>7630936.1900000004</v>
      </c>
      <c r="JT38" s="323">
        <v>857746.4</v>
      </c>
      <c r="JU38" s="323">
        <v>3479988.91</v>
      </c>
      <c r="JV38" s="323">
        <v>45751809.049999997</v>
      </c>
      <c r="JW38" s="323">
        <v>2795063.02</v>
      </c>
      <c r="JX38" s="323">
        <v>4107333.91</v>
      </c>
      <c r="JY38" s="323">
        <v>216484.14</v>
      </c>
      <c r="JZ38" s="323">
        <v>224699.19</v>
      </c>
      <c r="KA38" s="323">
        <v>2547593.88</v>
      </c>
      <c r="KB38" s="323">
        <v>2562706.04</v>
      </c>
      <c r="KC38" s="323">
        <v>1829191.54</v>
      </c>
      <c r="KD38" s="323">
        <v>904250.04</v>
      </c>
      <c r="KE38" s="323">
        <v>10804358.27</v>
      </c>
      <c r="KF38" s="323">
        <v>1368412.82</v>
      </c>
      <c r="KG38" s="323">
        <v>2424120.54</v>
      </c>
      <c r="KH38" s="323">
        <v>1277849.3</v>
      </c>
      <c r="KI38" s="323">
        <v>3545172.88</v>
      </c>
      <c r="KJ38" s="323">
        <v>3725565.16</v>
      </c>
      <c r="KK38" s="323">
        <v>204657.85</v>
      </c>
      <c r="KL38" s="323">
        <v>1165710.1499999999</v>
      </c>
      <c r="KM38" s="323">
        <v>1366010.08</v>
      </c>
      <c r="KN38" s="323">
        <v>1337548.56</v>
      </c>
      <c r="KO38" s="323">
        <v>6797105.1399999997</v>
      </c>
      <c r="KP38" s="323">
        <v>5925008.2000000002</v>
      </c>
      <c r="KQ38" s="323">
        <v>54293656.009999998</v>
      </c>
      <c r="KR38" s="323">
        <v>6140681.7300000004</v>
      </c>
      <c r="KS38" s="322">
        <v>2456318.29</v>
      </c>
      <c r="KU38" s="312">
        <v>40</v>
      </c>
      <c r="KV38" s="312">
        <v>400</v>
      </c>
    </row>
    <row r="39" spans="1:308" x14ac:dyDescent="0.25">
      <c r="A39" s="329">
        <v>2020</v>
      </c>
      <c r="B39" s="328" t="s">
        <v>849</v>
      </c>
      <c r="C39" s="328" t="s">
        <v>882</v>
      </c>
      <c r="D39" s="328" t="s">
        <v>887</v>
      </c>
      <c r="E39" s="328" t="s">
        <v>846</v>
      </c>
      <c r="F39" s="327">
        <v>501063.99</v>
      </c>
      <c r="G39" s="327">
        <v>0</v>
      </c>
      <c r="H39" s="327">
        <v>2776636.88</v>
      </c>
      <c r="I39" s="327">
        <v>135827.85</v>
      </c>
      <c r="J39" s="327">
        <v>5957.65</v>
      </c>
      <c r="K39" s="327">
        <v>13075.94</v>
      </c>
      <c r="L39" s="327">
        <v>111571.2</v>
      </c>
      <c r="M39" s="327">
        <v>524157.51</v>
      </c>
      <c r="N39" s="327">
        <v>5396863.3499999996</v>
      </c>
      <c r="O39" s="327">
        <v>1720266.75</v>
      </c>
      <c r="P39" s="327">
        <v>868815.82</v>
      </c>
      <c r="Q39" s="327">
        <v>6454.2</v>
      </c>
      <c r="R39" s="327">
        <v>70370.850000000006</v>
      </c>
      <c r="S39" s="327">
        <v>13945.95</v>
      </c>
      <c r="T39" s="327">
        <v>26391.4</v>
      </c>
      <c r="U39" s="327">
        <v>43382.35</v>
      </c>
      <c r="V39" s="327">
        <v>200197.4</v>
      </c>
      <c r="W39" s="327">
        <v>4157.8599999999997</v>
      </c>
      <c r="X39" s="327">
        <v>45235.15</v>
      </c>
      <c r="Y39" s="327">
        <v>1886.9</v>
      </c>
      <c r="Z39" s="327">
        <v>20536.8</v>
      </c>
      <c r="AA39" s="327">
        <v>1154634.8</v>
      </c>
      <c r="AB39" s="327">
        <v>182430.75</v>
      </c>
      <c r="AC39" s="327">
        <v>0</v>
      </c>
      <c r="AD39" s="327">
        <v>728445.64</v>
      </c>
      <c r="AE39" s="327">
        <v>20624.400000000001</v>
      </c>
      <c r="AF39" s="327">
        <v>28651.8</v>
      </c>
      <c r="AG39" s="327">
        <v>29247.23</v>
      </c>
      <c r="AH39" s="327">
        <v>8534.2000000000007</v>
      </c>
      <c r="AI39" s="327">
        <v>15881.1</v>
      </c>
      <c r="AJ39" s="327">
        <v>2610.73</v>
      </c>
      <c r="AK39" s="327">
        <v>13609.05</v>
      </c>
      <c r="AL39" s="327">
        <v>279290.95</v>
      </c>
      <c r="AM39" s="327">
        <v>15071.05</v>
      </c>
      <c r="AN39" s="327">
        <v>32581.4</v>
      </c>
      <c r="AO39" s="327">
        <v>18889.080000000002</v>
      </c>
      <c r="AP39" s="327">
        <v>26442.95</v>
      </c>
      <c r="AQ39" s="327">
        <v>3566.25</v>
      </c>
      <c r="AR39" s="327">
        <v>0</v>
      </c>
      <c r="AS39" s="327">
        <v>0</v>
      </c>
      <c r="AT39" s="327">
        <v>9557.25</v>
      </c>
      <c r="AU39" s="327">
        <v>76270.149999999994</v>
      </c>
      <c r="AV39" s="327">
        <v>2038.6</v>
      </c>
      <c r="AW39" s="327">
        <v>3137336.87</v>
      </c>
      <c r="AX39" s="327">
        <v>5280.4</v>
      </c>
      <c r="AY39" s="327">
        <v>7794.94</v>
      </c>
      <c r="AZ39" s="327">
        <v>204717.05</v>
      </c>
      <c r="BA39" s="327">
        <v>1331.2</v>
      </c>
      <c r="BB39" s="327">
        <v>142507.29999999999</v>
      </c>
      <c r="BC39" s="327">
        <v>197332.9</v>
      </c>
      <c r="BD39" s="327">
        <v>138720.15</v>
      </c>
      <c r="BE39" s="327">
        <v>313734.84999999998</v>
      </c>
      <c r="BF39" s="327">
        <v>33433.300000000003</v>
      </c>
      <c r="BG39" s="327">
        <v>1055.45</v>
      </c>
      <c r="BH39" s="327">
        <v>429.05</v>
      </c>
      <c r="BI39" s="327">
        <v>0</v>
      </c>
      <c r="BJ39" s="327">
        <v>339.31</v>
      </c>
      <c r="BK39" s="327">
        <v>180877.65</v>
      </c>
      <c r="BL39" s="327">
        <v>660.99</v>
      </c>
      <c r="BM39" s="327">
        <v>16675.95</v>
      </c>
      <c r="BN39" s="327">
        <v>478054.2</v>
      </c>
      <c r="BO39" s="327">
        <v>11806.3</v>
      </c>
      <c r="BP39" s="327">
        <v>13485.9</v>
      </c>
      <c r="BQ39" s="327">
        <v>618.5</v>
      </c>
      <c r="BR39" s="327">
        <v>20668.95</v>
      </c>
      <c r="BS39" s="327">
        <v>67490.05</v>
      </c>
      <c r="BT39" s="327">
        <v>6601.4</v>
      </c>
      <c r="BU39" s="327">
        <v>3111.79</v>
      </c>
      <c r="BV39" s="327">
        <v>49709.85</v>
      </c>
      <c r="BW39" s="327">
        <v>68398.55</v>
      </c>
      <c r="BX39" s="327">
        <v>11467.8</v>
      </c>
      <c r="BY39" s="327">
        <v>209103.65</v>
      </c>
      <c r="BZ39" s="327">
        <v>10234.799999999999</v>
      </c>
      <c r="CA39" s="327">
        <v>3595.9</v>
      </c>
      <c r="CB39" s="327">
        <v>29100.7</v>
      </c>
      <c r="CC39" s="327">
        <v>144083.20000000001</v>
      </c>
      <c r="CD39" s="327">
        <v>193081.1</v>
      </c>
      <c r="CE39" s="327">
        <v>531959.05000000005</v>
      </c>
      <c r="CF39" s="327">
        <v>433366.4</v>
      </c>
      <c r="CG39" s="327">
        <v>48267.05</v>
      </c>
      <c r="CH39" s="327">
        <v>0</v>
      </c>
      <c r="CI39" s="327">
        <v>4642438.55</v>
      </c>
      <c r="CJ39" s="327">
        <v>5236.95</v>
      </c>
      <c r="CK39" s="327">
        <v>12046.65</v>
      </c>
      <c r="CL39" s="327">
        <v>17478.650000000001</v>
      </c>
      <c r="CM39" s="327">
        <v>2537.1999999999998</v>
      </c>
      <c r="CN39" s="327">
        <v>39502.5</v>
      </c>
      <c r="CO39" s="327">
        <v>204640.55</v>
      </c>
      <c r="CP39" s="327">
        <v>6575.2</v>
      </c>
      <c r="CQ39" s="327">
        <v>40631.85</v>
      </c>
      <c r="CR39" s="327">
        <v>9433.41</v>
      </c>
      <c r="CS39" s="327">
        <v>43024.36</v>
      </c>
      <c r="CT39" s="327">
        <v>247115.3</v>
      </c>
      <c r="CU39" s="327">
        <v>60569.4</v>
      </c>
      <c r="CV39" s="327">
        <v>3700.7</v>
      </c>
      <c r="CW39" s="327">
        <v>11211.15</v>
      </c>
      <c r="CX39" s="327">
        <v>37925.4</v>
      </c>
      <c r="CY39" s="327">
        <v>74254.899999999994</v>
      </c>
      <c r="CZ39" s="327">
        <v>618013.88</v>
      </c>
      <c r="DA39" s="327">
        <v>519046.45</v>
      </c>
      <c r="DB39" s="327">
        <v>379629.25</v>
      </c>
      <c r="DC39" s="327">
        <v>1045158.1</v>
      </c>
      <c r="DD39" s="327">
        <v>14758670.5</v>
      </c>
      <c r="DE39" s="327">
        <v>1122592.55</v>
      </c>
      <c r="DF39" s="327">
        <v>36326.089999999997</v>
      </c>
      <c r="DG39" s="327">
        <v>2405.4</v>
      </c>
      <c r="DH39" s="327">
        <v>53121.599999999999</v>
      </c>
      <c r="DI39" s="327">
        <v>247972.8</v>
      </c>
      <c r="DJ39" s="327">
        <v>1744353.4</v>
      </c>
      <c r="DK39" s="327">
        <v>10953973.050000001</v>
      </c>
      <c r="DL39" s="327">
        <v>36915.9</v>
      </c>
      <c r="DM39" s="327">
        <v>42251.95</v>
      </c>
      <c r="DN39" s="327">
        <v>9878.7999999999993</v>
      </c>
      <c r="DO39" s="327">
        <v>12812.92</v>
      </c>
      <c r="DP39" s="327">
        <v>17249.75</v>
      </c>
      <c r="DQ39" s="327">
        <v>0</v>
      </c>
      <c r="DR39" s="327">
        <v>158567.4</v>
      </c>
      <c r="DS39" s="327">
        <v>148991.5</v>
      </c>
      <c r="DT39" s="327">
        <v>52867.65</v>
      </c>
      <c r="DU39" s="327">
        <v>361838.35</v>
      </c>
      <c r="DV39" s="327">
        <v>0</v>
      </c>
      <c r="DW39" s="327">
        <v>6920.6</v>
      </c>
      <c r="DX39" s="327">
        <v>129502.35</v>
      </c>
      <c r="DY39" s="327">
        <v>476955.05</v>
      </c>
      <c r="DZ39" s="327">
        <v>45324.4</v>
      </c>
      <c r="EA39" s="327">
        <v>4291412.8499999996</v>
      </c>
      <c r="EB39" s="327">
        <v>103293.1</v>
      </c>
      <c r="EC39" s="327">
        <v>93475.41</v>
      </c>
      <c r="ED39" s="327">
        <v>12840.55</v>
      </c>
      <c r="EE39" s="327">
        <v>13033.95</v>
      </c>
      <c r="EF39" s="327">
        <v>1745.95</v>
      </c>
      <c r="EG39" s="327">
        <v>211538</v>
      </c>
      <c r="EH39" s="327">
        <v>16327.5</v>
      </c>
      <c r="EI39" s="327">
        <v>46003.35</v>
      </c>
      <c r="EJ39" s="327">
        <v>145058.67000000001</v>
      </c>
      <c r="EK39" s="327">
        <v>102184.88</v>
      </c>
      <c r="EL39" s="327">
        <v>2843.85</v>
      </c>
      <c r="EM39" s="327">
        <v>0</v>
      </c>
      <c r="EN39" s="327">
        <v>66525.919999999998</v>
      </c>
      <c r="EO39" s="327">
        <v>116781.05</v>
      </c>
      <c r="EP39" s="327">
        <v>92282.35</v>
      </c>
      <c r="EQ39" s="327">
        <v>3501.25</v>
      </c>
      <c r="ER39" s="327">
        <v>107358.85</v>
      </c>
      <c r="ES39" s="327">
        <v>5459.85</v>
      </c>
      <c r="ET39" s="327">
        <v>28903</v>
      </c>
      <c r="EU39" s="327">
        <v>4092.21</v>
      </c>
      <c r="EV39" s="327">
        <v>7027.55</v>
      </c>
      <c r="EW39" s="327">
        <v>35810.75</v>
      </c>
      <c r="EX39" s="327">
        <v>69933.320000000007</v>
      </c>
      <c r="EY39" s="327">
        <v>4603990.8</v>
      </c>
      <c r="EZ39" s="327">
        <v>81194590.950000003</v>
      </c>
      <c r="FA39" s="327">
        <v>67519.05</v>
      </c>
      <c r="FB39" s="327">
        <v>17802</v>
      </c>
      <c r="FC39" s="327">
        <v>6011747.8099999996</v>
      </c>
      <c r="FD39" s="327">
        <v>89011.9</v>
      </c>
      <c r="FE39" s="327">
        <v>2270751.9500000002</v>
      </c>
      <c r="FF39" s="327">
        <v>12495.6</v>
      </c>
      <c r="FG39" s="327">
        <v>0</v>
      </c>
      <c r="FH39" s="327">
        <v>327958.95</v>
      </c>
      <c r="FI39" s="327">
        <v>0</v>
      </c>
      <c r="FJ39" s="327">
        <v>110455.35</v>
      </c>
      <c r="FK39" s="327">
        <v>20388.75</v>
      </c>
      <c r="FL39" s="327">
        <v>321.3</v>
      </c>
      <c r="FM39" s="327">
        <v>587275.19999999995</v>
      </c>
      <c r="FN39" s="327">
        <v>36531.75</v>
      </c>
      <c r="FO39" s="327">
        <v>0</v>
      </c>
      <c r="FP39" s="327">
        <v>579.1</v>
      </c>
      <c r="FQ39" s="327">
        <v>29682.05</v>
      </c>
      <c r="FR39" s="327">
        <v>2704813.75</v>
      </c>
      <c r="FS39" s="327">
        <v>11019.45</v>
      </c>
      <c r="FT39" s="327">
        <v>649.5</v>
      </c>
      <c r="FU39" s="327">
        <v>66350.899999999994</v>
      </c>
      <c r="FV39" s="327">
        <v>4256.75</v>
      </c>
      <c r="FW39" s="327">
        <v>916.85</v>
      </c>
      <c r="FX39" s="327">
        <v>584280.69999999995</v>
      </c>
      <c r="FY39" s="327">
        <v>361060.15</v>
      </c>
      <c r="FZ39" s="327">
        <v>5207.2</v>
      </c>
      <c r="GA39" s="327">
        <v>755.5</v>
      </c>
      <c r="GB39" s="327">
        <v>1104.45</v>
      </c>
      <c r="GC39" s="327">
        <v>0</v>
      </c>
      <c r="GD39" s="327">
        <v>17549.900000000001</v>
      </c>
      <c r="GE39" s="327">
        <v>96168.6</v>
      </c>
      <c r="GF39" s="327">
        <v>405746.15</v>
      </c>
      <c r="GG39" s="327">
        <v>46623.1</v>
      </c>
      <c r="GH39" s="327">
        <v>19092.849999999999</v>
      </c>
      <c r="GI39" s="327">
        <v>146516.25</v>
      </c>
      <c r="GJ39" s="327">
        <v>1685.33</v>
      </c>
      <c r="GK39" s="327">
        <v>4132926.66</v>
      </c>
      <c r="GL39" s="327">
        <v>53689.99</v>
      </c>
      <c r="GM39" s="327">
        <v>5288419.25</v>
      </c>
      <c r="GN39" s="327">
        <v>7068.6</v>
      </c>
      <c r="GO39" s="327">
        <v>453840.55</v>
      </c>
      <c r="GP39" s="327">
        <v>454.9</v>
      </c>
      <c r="GQ39" s="327">
        <v>12607.81</v>
      </c>
      <c r="GR39" s="327">
        <v>645143.80000000005</v>
      </c>
      <c r="GS39" s="327">
        <v>8954263.4399999995</v>
      </c>
      <c r="GT39" s="327">
        <v>3602.25</v>
      </c>
      <c r="GU39" s="327">
        <v>758108.9</v>
      </c>
      <c r="GV39" s="327">
        <v>294466.51</v>
      </c>
      <c r="GW39" s="327">
        <v>3275.41</v>
      </c>
      <c r="GX39" s="327">
        <v>1230037.3500000001</v>
      </c>
      <c r="GY39" s="327">
        <v>32813.199999999997</v>
      </c>
      <c r="GZ39" s="327">
        <v>33656.050000000003</v>
      </c>
      <c r="HA39" s="327">
        <v>131752.97</v>
      </c>
      <c r="HB39" s="327">
        <v>27746.3</v>
      </c>
      <c r="HC39" s="327">
        <v>693171.64</v>
      </c>
      <c r="HD39" s="327">
        <v>0</v>
      </c>
      <c r="HE39" s="327">
        <v>14990</v>
      </c>
      <c r="HF39" s="327">
        <v>32733.200000000001</v>
      </c>
      <c r="HG39" s="327">
        <v>427758.19</v>
      </c>
      <c r="HH39" s="327">
        <v>1265704.2</v>
      </c>
      <c r="HI39" s="327">
        <v>130416.45</v>
      </c>
      <c r="HJ39" s="327">
        <v>83127.600000000006</v>
      </c>
      <c r="HK39" s="327">
        <v>9970.52</v>
      </c>
      <c r="HL39" s="327">
        <v>184254.95</v>
      </c>
      <c r="HM39" s="327">
        <v>70720.3</v>
      </c>
      <c r="HN39" s="327">
        <v>0</v>
      </c>
      <c r="HO39" s="327">
        <v>5281.35</v>
      </c>
      <c r="HP39" s="327">
        <v>939206.7</v>
      </c>
      <c r="HQ39" s="327">
        <v>1118.25</v>
      </c>
      <c r="HR39" s="327">
        <v>578512.35</v>
      </c>
      <c r="HS39" s="327">
        <v>0</v>
      </c>
      <c r="HT39" s="327">
        <v>6644082.75</v>
      </c>
      <c r="HU39" s="327">
        <v>26679.599999999999</v>
      </c>
      <c r="HV39" s="327">
        <v>736880.55</v>
      </c>
      <c r="HW39" s="327">
        <v>8047035.5999999996</v>
      </c>
      <c r="HX39" s="327">
        <v>2847.1</v>
      </c>
      <c r="HY39" s="327">
        <v>6724225.5</v>
      </c>
      <c r="HZ39" s="327">
        <v>106062.6</v>
      </c>
      <c r="IA39" s="327">
        <v>9157.7999999999993</v>
      </c>
      <c r="IB39" s="327">
        <v>191319.7</v>
      </c>
      <c r="IC39" s="327">
        <v>94171830.010000005</v>
      </c>
      <c r="ID39" s="327">
        <v>8572.85</v>
      </c>
      <c r="IE39" s="327">
        <v>777524.9</v>
      </c>
      <c r="IF39" s="327">
        <v>158178.04999999999</v>
      </c>
      <c r="IG39" s="327">
        <v>17322.5</v>
      </c>
      <c r="IH39" s="327">
        <v>228.95</v>
      </c>
      <c r="II39" s="327">
        <v>20066.400000000001</v>
      </c>
      <c r="IJ39" s="327">
        <v>87897.95</v>
      </c>
      <c r="IK39" s="327">
        <v>3228.2</v>
      </c>
      <c r="IL39" s="327">
        <v>47944.45</v>
      </c>
      <c r="IM39" s="327">
        <v>0</v>
      </c>
      <c r="IN39" s="327">
        <v>61611.199999999997</v>
      </c>
      <c r="IO39" s="327">
        <v>19585.8</v>
      </c>
      <c r="IP39" s="327">
        <v>26935.15</v>
      </c>
      <c r="IQ39" s="327">
        <v>7240.5</v>
      </c>
      <c r="IR39" s="327">
        <v>10808115.050000001</v>
      </c>
      <c r="IS39" s="327">
        <v>1519069.9</v>
      </c>
      <c r="IT39" s="327">
        <v>386300.8</v>
      </c>
      <c r="IU39" s="327">
        <v>56048.1</v>
      </c>
      <c r="IV39" s="327">
        <v>379229.05</v>
      </c>
      <c r="IW39" s="327">
        <v>29257.85</v>
      </c>
      <c r="IX39" s="327">
        <v>3841.7</v>
      </c>
      <c r="IY39" s="327">
        <v>46502.400000000001</v>
      </c>
      <c r="IZ39" s="327">
        <v>734865.05</v>
      </c>
      <c r="JA39" s="327">
        <v>12162.1</v>
      </c>
      <c r="JB39" s="327">
        <v>34014.69</v>
      </c>
      <c r="JC39" s="327">
        <v>35647.1</v>
      </c>
      <c r="JD39" s="327">
        <v>4798.3999999999996</v>
      </c>
      <c r="JE39" s="327">
        <v>10989.8</v>
      </c>
      <c r="JF39" s="327">
        <v>340249.15</v>
      </c>
      <c r="JG39" s="327">
        <v>8925.4</v>
      </c>
      <c r="JH39" s="327">
        <v>23462.55</v>
      </c>
      <c r="JI39" s="327">
        <v>7697114.4500000002</v>
      </c>
      <c r="JJ39" s="327">
        <v>15143.42</v>
      </c>
      <c r="JK39" s="327">
        <v>32556.85</v>
      </c>
      <c r="JL39" s="327">
        <v>18334.25</v>
      </c>
      <c r="JM39" s="327">
        <v>11.6</v>
      </c>
      <c r="JN39" s="327">
        <v>0</v>
      </c>
      <c r="JO39" s="327">
        <v>87770.6</v>
      </c>
      <c r="JP39" s="327">
        <v>35412.82</v>
      </c>
      <c r="JQ39" s="327">
        <v>21135</v>
      </c>
      <c r="JR39" s="327">
        <v>0</v>
      </c>
      <c r="JS39" s="327">
        <v>374386.45</v>
      </c>
      <c r="JT39" s="327">
        <v>1867.9</v>
      </c>
      <c r="JU39" s="327">
        <v>6118.21</v>
      </c>
      <c r="JV39" s="327">
        <v>13547742.5</v>
      </c>
      <c r="JW39" s="327">
        <v>49319.98</v>
      </c>
      <c r="JX39" s="327">
        <v>51361.9</v>
      </c>
      <c r="JY39" s="327">
        <v>11434.9</v>
      </c>
      <c r="JZ39" s="327">
        <v>579.35</v>
      </c>
      <c r="KA39" s="327">
        <v>18623.45</v>
      </c>
      <c r="KB39" s="327">
        <v>571799.25</v>
      </c>
      <c r="KC39" s="327">
        <v>28631.98</v>
      </c>
      <c r="KD39" s="327">
        <v>7529.9</v>
      </c>
      <c r="KE39" s="327">
        <v>721835.8</v>
      </c>
      <c r="KF39" s="327">
        <v>37807.1</v>
      </c>
      <c r="KG39" s="327">
        <v>27942.400000000001</v>
      </c>
      <c r="KH39" s="327">
        <v>16525.45</v>
      </c>
      <c r="KI39" s="327">
        <v>538681.69999999995</v>
      </c>
      <c r="KJ39" s="327">
        <v>54566.6</v>
      </c>
      <c r="KK39" s="327">
        <v>5630</v>
      </c>
      <c r="KL39" s="327">
        <v>41692.6</v>
      </c>
      <c r="KM39" s="327">
        <v>0</v>
      </c>
      <c r="KN39" s="327">
        <v>4285.74</v>
      </c>
      <c r="KO39" s="327">
        <v>59656.7</v>
      </c>
      <c r="KP39" s="327">
        <v>288663</v>
      </c>
      <c r="KQ39" s="327">
        <v>6291314.5</v>
      </c>
      <c r="KR39" s="327">
        <v>224051.99</v>
      </c>
      <c r="KS39" s="326">
        <v>54050.45</v>
      </c>
      <c r="KU39" s="312">
        <v>40</v>
      </c>
      <c r="KV39" s="312">
        <v>401</v>
      </c>
    </row>
    <row r="40" spans="1:308" x14ac:dyDescent="0.25">
      <c r="A40" s="325">
        <v>2020</v>
      </c>
      <c r="B40" s="324" t="s">
        <v>849</v>
      </c>
      <c r="C40" s="324" t="s">
        <v>882</v>
      </c>
      <c r="D40" s="324" t="s">
        <v>886</v>
      </c>
      <c r="E40" s="324" t="s">
        <v>846</v>
      </c>
      <c r="F40" s="323">
        <v>321936.59999999998</v>
      </c>
      <c r="G40" s="323">
        <v>27056.5</v>
      </c>
      <c r="H40" s="323">
        <v>2146829.7000000002</v>
      </c>
      <c r="I40" s="323">
        <v>243622.2</v>
      </c>
      <c r="J40" s="323">
        <v>71655.100000000006</v>
      </c>
      <c r="K40" s="323">
        <v>69445.100000000006</v>
      </c>
      <c r="L40" s="323">
        <v>1229545.3</v>
      </c>
      <c r="M40" s="323">
        <v>311972.09999999998</v>
      </c>
      <c r="N40" s="323">
        <v>1090122.18</v>
      </c>
      <c r="O40" s="323">
        <v>1466170.35</v>
      </c>
      <c r="P40" s="323">
        <v>180433.55</v>
      </c>
      <c r="Q40" s="323">
        <v>39954.75</v>
      </c>
      <c r="R40" s="323">
        <v>456764.85</v>
      </c>
      <c r="S40" s="323">
        <v>136327</v>
      </c>
      <c r="T40" s="323">
        <v>213207.4</v>
      </c>
      <c r="U40" s="323">
        <v>800220.65</v>
      </c>
      <c r="V40" s="323">
        <v>1404786.75</v>
      </c>
      <c r="W40" s="323">
        <v>56555.93</v>
      </c>
      <c r="X40" s="323">
        <v>260611.65</v>
      </c>
      <c r="Y40" s="323">
        <v>50423.4</v>
      </c>
      <c r="Z40" s="323">
        <v>118449.1</v>
      </c>
      <c r="AA40" s="323">
        <v>1641770.75</v>
      </c>
      <c r="AB40" s="323">
        <v>121003.55</v>
      </c>
      <c r="AC40" s="323">
        <v>25651.75</v>
      </c>
      <c r="AD40" s="323">
        <v>3545350.9</v>
      </c>
      <c r="AE40" s="323">
        <v>32074.9</v>
      </c>
      <c r="AF40" s="323">
        <v>227558</v>
      </c>
      <c r="AG40" s="323">
        <v>113115.6</v>
      </c>
      <c r="AH40" s="323">
        <v>449353.2</v>
      </c>
      <c r="AI40" s="323">
        <v>236150</v>
      </c>
      <c r="AJ40" s="323">
        <v>293111.05</v>
      </c>
      <c r="AK40" s="323">
        <v>57867.5</v>
      </c>
      <c r="AL40" s="323">
        <v>2203648.5</v>
      </c>
      <c r="AM40" s="323">
        <v>92037.65</v>
      </c>
      <c r="AN40" s="323">
        <v>186339.9</v>
      </c>
      <c r="AO40" s="323">
        <v>151065.4</v>
      </c>
      <c r="AP40" s="323">
        <v>171011.95</v>
      </c>
      <c r="AQ40" s="323">
        <v>22491.200000000001</v>
      </c>
      <c r="AR40" s="323">
        <v>353857.95</v>
      </c>
      <c r="AS40" s="323">
        <v>122528.45</v>
      </c>
      <c r="AT40" s="323">
        <v>139471.04999999999</v>
      </c>
      <c r="AU40" s="323">
        <v>210822.3</v>
      </c>
      <c r="AV40" s="323">
        <v>112054.15</v>
      </c>
      <c r="AW40" s="323">
        <v>2741244.25</v>
      </c>
      <c r="AX40" s="323">
        <v>32190.75</v>
      </c>
      <c r="AY40" s="323">
        <v>95964.1</v>
      </c>
      <c r="AZ40" s="323">
        <v>231568.6</v>
      </c>
      <c r="BA40" s="323">
        <v>15827.8</v>
      </c>
      <c r="BB40" s="323">
        <v>103440.55</v>
      </c>
      <c r="BC40" s="323">
        <v>988422.55</v>
      </c>
      <c r="BD40" s="323">
        <v>1499428.65</v>
      </c>
      <c r="BE40" s="323">
        <v>711434.05</v>
      </c>
      <c r="BF40" s="323">
        <v>431921.25</v>
      </c>
      <c r="BG40" s="323">
        <v>44658.25</v>
      </c>
      <c r="BH40" s="323">
        <v>22788.3</v>
      </c>
      <c r="BI40" s="323">
        <v>1626382.6</v>
      </c>
      <c r="BJ40" s="323">
        <v>25595.4</v>
      </c>
      <c r="BK40" s="323">
        <v>833055.5</v>
      </c>
      <c r="BL40" s="323">
        <v>21328.25</v>
      </c>
      <c r="BM40" s="323">
        <v>163073.70000000001</v>
      </c>
      <c r="BN40" s="323">
        <v>921147.6</v>
      </c>
      <c r="BO40" s="323">
        <v>370301.25</v>
      </c>
      <c r="BP40" s="323">
        <v>81372</v>
      </c>
      <c r="BQ40" s="323">
        <v>61081.15</v>
      </c>
      <c r="BR40" s="323">
        <v>111751.8</v>
      </c>
      <c r="BS40" s="323">
        <v>490552.9</v>
      </c>
      <c r="BT40" s="323">
        <v>99101.3</v>
      </c>
      <c r="BU40" s="323">
        <v>37549.25</v>
      </c>
      <c r="BV40" s="323">
        <v>135779.20000000001</v>
      </c>
      <c r="BW40" s="323">
        <v>1183990.3</v>
      </c>
      <c r="BX40" s="323">
        <v>182402.2</v>
      </c>
      <c r="BY40" s="323">
        <v>1809204.2</v>
      </c>
      <c r="BZ40" s="323">
        <v>129117</v>
      </c>
      <c r="CA40" s="323">
        <v>74271.75</v>
      </c>
      <c r="CB40" s="323">
        <v>92071.4</v>
      </c>
      <c r="CC40" s="323">
        <v>266096.55</v>
      </c>
      <c r="CD40" s="323">
        <v>666003.35</v>
      </c>
      <c r="CE40" s="323">
        <v>968413.55</v>
      </c>
      <c r="CF40" s="323">
        <v>724533.6</v>
      </c>
      <c r="CG40" s="323">
        <v>840352.05</v>
      </c>
      <c r="CH40" s="323">
        <v>289820.05</v>
      </c>
      <c r="CI40" s="323">
        <v>2476289.65</v>
      </c>
      <c r="CJ40" s="323">
        <v>56520</v>
      </c>
      <c r="CK40" s="323">
        <v>42401</v>
      </c>
      <c r="CL40" s="323">
        <v>85764.75</v>
      </c>
      <c r="CM40" s="323">
        <v>33892.5</v>
      </c>
      <c r="CN40" s="323">
        <v>511943.6</v>
      </c>
      <c r="CO40" s="323">
        <v>694173.55</v>
      </c>
      <c r="CP40" s="323">
        <v>24133.95</v>
      </c>
      <c r="CQ40" s="323">
        <v>368315.1</v>
      </c>
      <c r="CR40" s="323">
        <v>21041.3</v>
      </c>
      <c r="CS40" s="323">
        <v>207013.45</v>
      </c>
      <c r="CT40" s="323">
        <v>348972.1</v>
      </c>
      <c r="CU40" s="323">
        <v>39166.050000000003</v>
      </c>
      <c r="CV40" s="323">
        <v>32024.9</v>
      </c>
      <c r="CW40" s="323">
        <v>149959.20000000001</v>
      </c>
      <c r="CX40" s="323">
        <v>280968.40000000002</v>
      </c>
      <c r="CY40" s="323">
        <v>177825.85</v>
      </c>
      <c r="CZ40" s="323">
        <v>1089067.8500000001</v>
      </c>
      <c r="DA40" s="323">
        <v>654603.94999999995</v>
      </c>
      <c r="DB40" s="323">
        <v>717057.2</v>
      </c>
      <c r="DC40" s="323">
        <v>426745.35</v>
      </c>
      <c r="DD40" s="323">
        <v>2909270.35</v>
      </c>
      <c r="DE40" s="323">
        <v>2300043.75</v>
      </c>
      <c r="DF40" s="323">
        <v>57671.15</v>
      </c>
      <c r="DG40" s="323">
        <v>245409.85</v>
      </c>
      <c r="DH40" s="323">
        <v>195369.1</v>
      </c>
      <c r="DI40" s="323">
        <v>261565.7</v>
      </c>
      <c r="DJ40" s="323">
        <v>1189901.8500000001</v>
      </c>
      <c r="DK40" s="323">
        <v>648283.1</v>
      </c>
      <c r="DL40" s="323">
        <v>306000.45</v>
      </c>
      <c r="DM40" s="323">
        <v>470098.5</v>
      </c>
      <c r="DN40" s="323">
        <v>56873.65</v>
      </c>
      <c r="DO40" s="323">
        <v>134047.04999999999</v>
      </c>
      <c r="DP40" s="323">
        <v>87296.85</v>
      </c>
      <c r="DQ40" s="323">
        <v>36690.800000000003</v>
      </c>
      <c r="DR40" s="323">
        <v>405290.4</v>
      </c>
      <c r="DS40" s="323">
        <v>1332232.8999999999</v>
      </c>
      <c r="DT40" s="323">
        <v>636018.75</v>
      </c>
      <c r="DU40" s="323">
        <v>685761.5</v>
      </c>
      <c r="DV40" s="323">
        <v>89093.1</v>
      </c>
      <c r="DW40" s="323">
        <v>416421.6</v>
      </c>
      <c r="DX40" s="323">
        <v>456917.15</v>
      </c>
      <c r="DY40" s="323">
        <v>245952.5</v>
      </c>
      <c r="DZ40" s="323">
        <v>277389.84999999998</v>
      </c>
      <c r="EA40" s="323">
        <v>2975096.15</v>
      </c>
      <c r="EB40" s="323">
        <v>184181.25</v>
      </c>
      <c r="EC40" s="323">
        <v>209672.85</v>
      </c>
      <c r="ED40" s="323">
        <v>76196.850000000006</v>
      </c>
      <c r="EE40" s="323">
        <v>130590.9</v>
      </c>
      <c r="EF40" s="323">
        <v>42727.75</v>
      </c>
      <c r="EG40" s="323">
        <v>625231.19999999995</v>
      </c>
      <c r="EH40" s="323">
        <v>87955.05</v>
      </c>
      <c r="EI40" s="323">
        <v>1179744.25</v>
      </c>
      <c r="EJ40" s="323">
        <v>863207.1</v>
      </c>
      <c r="EK40" s="323">
        <v>84289.25</v>
      </c>
      <c r="EL40" s="323">
        <v>28437</v>
      </c>
      <c r="EM40" s="323">
        <v>499533.85</v>
      </c>
      <c r="EN40" s="323">
        <v>270624.8</v>
      </c>
      <c r="EO40" s="323">
        <v>521911.25</v>
      </c>
      <c r="EP40" s="323">
        <v>569301.85</v>
      </c>
      <c r="EQ40" s="323">
        <v>41885.1</v>
      </c>
      <c r="ER40" s="323">
        <v>271625.09999999998</v>
      </c>
      <c r="ES40" s="323">
        <v>47791.45</v>
      </c>
      <c r="ET40" s="323">
        <v>193552.3</v>
      </c>
      <c r="EU40" s="323">
        <v>85667.15</v>
      </c>
      <c r="EV40" s="323">
        <v>25357.05</v>
      </c>
      <c r="EW40" s="323">
        <v>266920.95</v>
      </c>
      <c r="EX40" s="323">
        <v>404938.35</v>
      </c>
      <c r="EY40" s="323">
        <v>2987372.4</v>
      </c>
      <c r="EZ40" s="323">
        <v>49627471.399999999</v>
      </c>
      <c r="FA40" s="323">
        <v>195970.05</v>
      </c>
      <c r="FB40" s="323">
        <v>289953.59999999998</v>
      </c>
      <c r="FC40" s="323">
        <v>747071</v>
      </c>
      <c r="FD40" s="323">
        <v>115315.15</v>
      </c>
      <c r="FE40" s="323">
        <v>3059841.6</v>
      </c>
      <c r="FF40" s="323">
        <v>403398.85</v>
      </c>
      <c r="FG40" s="323">
        <v>13725.15</v>
      </c>
      <c r="FH40" s="323">
        <v>1249653.8500000001</v>
      </c>
      <c r="FI40" s="323">
        <v>43841.9</v>
      </c>
      <c r="FJ40" s="323">
        <v>678363.6</v>
      </c>
      <c r="FK40" s="323">
        <v>101881.3</v>
      </c>
      <c r="FL40" s="323">
        <v>13331.95</v>
      </c>
      <c r="FM40" s="323">
        <v>708904.45</v>
      </c>
      <c r="FN40" s="323">
        <v>233519.8</v>
      </c>
      <c r="FO40" s="323">
        <v>257092.2</v>
      </c>
      <c r="FP40" s="323">
        <v>79012.800000000003</v>
      </c>
      <c r="FQ40" s="323">
        <v>200088.65</v>
      </c>
      <c r="FR40" s="323">
        <v>2236909.9500000002</v>
      </c>
      <c r="FS40" s="323">
        <v>90812.25</v>
      </c>
      <c r="FT40" s="323">
        <v>94155.8</v>
      </c>
      <c r="FU40" s="323">
        <v>137901.95000000001</v>
      </c>
      <c r="FV40" s="323">
        <v>36562.800000000003</v>
      </c>
      <c r="FW40" s="323">
        <v>8426</v>
      </c>
      <c r="FX40" s="323">
        <v>293345.55</v>
      </c>
      <c r="FY40" s="323">
        <v>834188</v>
      </c>
      <c r="FZ40" s="323">
        <v>51709.8</v>
      </c>
      <c r="GA40" s="323">
        <v>46100.25</v>
      </c>
      <c r="GB40" s="323">
        <v>52121.15</v>
      </c>
      <c r="GC40" s="323">
        <v>33713.25</v>
      </c>
      <c r="GD40" s="323">
        <v>89042.1</v>
      </c>
      <c r="GE40" s="323">
        <v>664772.1</v>
      </c>
      <c r="GF40" s="323">
        <v>259028.05</v>
      </c>
      <c r="GG40" s="323">
        <v>423772.3</v>
      </c>
      <c r="GH40" s="323">
        <v>87315</v>
      </c>
      <c r="GI40" s="323">
        <v>280809</v>
      </c>
      <c r="GJ40" s="323">
        <v>118656.4</v>
      </c>
      <c r="GK40" s="323">
        <v>11309162.380000001</v>
      </c>
      <c r="GL40" s="323">
        <v>73486.45</v>
      </c>
      <c r="GM40" s="323">
        <v>3270455.1</v>
      </c>
      <c r="GN40" s="323">
        <v>240323.20000000001</v>
      </c>
      <c r="GO40" s="323">
        <v>815906.65</v>
      </c>
      <c r="GP40" s="323">
        <v>21812.55</v>
      </c>
      <c r="GQ40" s="323">
        <v>10945.95</v>
      </c>
      <c r="GR40" s="323">
        <v>494795.6</v>
      </c>
      <c r="GS40" s="323">
        <v>8360072.1500000004</v>
      </c>
      <c r="GT40" s="323">
        <v>77154.05</v>
      </c>
      <c r="GU40" s="323">
        <v>4093364.15</v>
      </c>
      <c r="GV40" s="323">
        <v>129580.95</v>
      </c>
      <c r="GW40" s="323">
        <v>25830.400000000001</v>
      </c>
      <c r="GX40" s="323">
        <v>1559237</v>
      </c>
      <c r="GY40" s="323">
        <v>58527</v>
      </c>
      <c r="GZ40" s="323">
        <v>574185.19999999995</v>
      </c>
      <c r="HA40" s="323">
        <v>1217182.95</v>
      </c>
      <c r="HB40" s="323">
        <v>39318.6</v>
      </c>
      <c r="HC40" s="323">
        <v>1121078.6000000001</v>
      </c>
      <c r="HD40" s="323">
        <v>31788.1</v>
      </c>
      <c r="HE40" s="323">
        <v>120398.6</v>
      </c>
      <c r="HF40" s="323">
        <v>126412.85</v>
      </c>
      <c r="HG40" s="323">
        <v>398367.05</v>
      </c>
      <c r="HH40" s="323">
        <v>1440447.85</v>
      </c>
      <c r="HI40" s="323">
        <v>483696.95</v>
      </c>
      <c r="HJ40" s="323">
        <v>337197.7</v>
      </c>
      <c r="HK40" s="323">
        <v>78103.3</v>
      </c>
      <c r="HL40" s="323">
        <v>674032.8</v>
      </c>
      <c r="HM40" s="323">
        <v>144487.20000000001</v>
      </c>
      <c r="HN40" s="323">
        <v>151706.20000000001</v>
      </c>
      <c r="HO40" s="323">
        <v>122933.4</v>
      </c>
      <c r="HP40" s="323">
        <v>1682065.45</v>
      </c>
      <c r="HQ40" s="323">
        <v>30520.7</v>
      </c>
      <c r="HR40" s="323">
        <v>1126087.1299999999</v>
      </c>
      <c r="HS40" s="323">
        <v>28507.75</v>
      </c>
      <c r="HT40" s="323">
        <v>3009539.35</v>
      </c>
      <c r="HU40" s="323">
        <v>77257.7</v>
      </c>
      <c r="HV40" s="323">
        <v>817063.85</v>
      </c>
      <c r="HW40" s="323">
        <v>3696803.45</v>
      </c>
      <c r="HX40" s="323">
        <v>113239.85</v>
      </c>
      <c r="HY40" s="323">
        <v>5014400.55</v>
      </c>
      <c r="HZ40" s="323">
        <v>220516.4</v>
      </c>
      <c r="IA40" s="323">
        <v>59111.8</v>
      </c>
      <c r="IB40" s="323">
        <v>359187.85</v>
      </c>
      <c r="IC40" s="323">
        <v>1845516.8</v>
      </c>
      <c r="ID40" s="323">
        <v>91237.8</v>
      </c>
      <c r="IE40" s="323">
        <v>845890.95</v>
      </c>
      <c r="IF40" s="323">
        <v>159938.35</v>
      </c>
      <c r="IG40" s="323">
        <v>40243.65</v>
      </c>
      <c r="IH40" s="323">
        <v>6461.9</v>
      </c>
      <c r="II40" s="323">
        <v>145282.1</v>
      </c>
      <c r="IJ40" s="323">
        <v>1191482.7</v>
      </c>
      <c r="IK40" s="323">
        <v>79.7</v>
      </c>
      <c r="IL40" s="323">
        <v>94776.85</v>
      </c>
      <c r="IM40" s="323">
        <v>144966.9</v>
      </c>
      <c r="IN40" s="323">
        <v>788108</v>
      </c>
      <c r="IO40" s="323">
        <v>281498.65000000002</v>
      </c>
      <c r="IP40" s="323">
        <v>125868.9</v>
      </c>
      <c r="IQ40" s="323">
        <v>69876.95</v>
      </c>
      <c r="IR40" s="323">
        <v>1656997.9</v>
      </c>
      <c r="IS40" s="323">
        <v>1306376.6399999999</v>
      </c>
      <c r="IT40" s="323">
        <v>638478.94999999995</v>
      </c>
      <c r="IU40" s="323">
        <v>69011.05</v>
      </c>
      <c r="IV40" s="323">
        <v>802625.45</v>
      </c>
      <c r="IW40" s="323">
        <v>99314.8</v>
      </c>
      <c r="IX40" s="323">
        <v>20516.599999999999</v>
      </c>
      <c r="IY40" s="323">
        <v>395030.85</v>
      </c>
      <c r="IZ40" s="323">
        <v>226272.4</v>
      </c>
      <c r="JA40" s="323">
        <v>120309.2</v>
      </c>
      <c r="JB40" s="323">
        <v>91059.25</v>
      </c>
      <c r="JC40" s="323">
        <v>226887.35</v>
      </c>
      <c r="JD40" s="323">
        <v>29960.15</v>
      </c>
      <c r="JE40" s="323">
        <v>23710.400000000001</v>
      </c>
      <c r="JF40" s="323">
        <v>867101.9</v>
      </c>
      <c r="JG40" s="323">
        <v>49658.5</v>
      </c>
      <c r="JH40" s="323">
        <v>199766.6</v>
      </c>
      <c r="JI40" s="323">
        <v>557667.69999999995</v>
      </c>
      <c r="JJ40" s="323">
        <v>391099.5</v>
      </c>
      <c r="JK40" s="323">
        <v>38030.15</v>
      </c>
      <c r="JL40" s="323">
        <v>78865.8</v>
      </c>
      <c r="JM40" s="323">
        <v>24629.8</v>
      </c>
      <c r="JN40" s="323">
        <v>33076.699999999997</v>
      </c>
      <c r="JO40" s="323">
        <v>295268.84999999998</v>
      </c>
      <c r="JP40" s="323">
        <v>119486.85</v>
      </c>
      <c r="JQ40" s="323">
        <v>88872.5</v>
      </c>
      <c r="JR40" s="323">
        <v>28017.5</v>
      </c>
      <c r="JS40" s="323">
        <v>463831.75</v>
      </c>
      <c r="JT40" s="323">
        <v>32449.3</v>
      </c>
      <c r="JU40" s="323">
        <v>57315</v>
      </c>
      <c r="JV40" s="323">
        <v>5674001.8399999999</v>
      </c>
      <c r="JW40" s="323">
        <v>447474.05</v>
      </c>
      <c r="JX40" s="323">
        <v>367886.6</v>
      </c>
      <c r="JY40" s="323">
        <v>19638.95</v>
      </c>
      <c r="JZ40" s="323">
        <v>24858.25</v>
      </c>
      <c r="KA40" s="323">
        <v>228114.65</v>
      </c>
      <c r="KB40" s="323">
        <v>383846.1</v>
      </c>
      <c r="KC40" s="323">
        <v>131709.35</v>
      </c>
      <c r="KD40" s="323">
        <v>57415</v>
      </c>
      <c r="KE40" s="323">
        <v>1233070.3</v>
      </c>
      <c r="KF40" s="323">
        <v>84223.2</v>
      </c>
      <c r="KG40" s="323">
        <v>149113.35</v>
      </c>
      <c r="KH40" s="323">
        <v>97934.1</v>
      </c>
      <c r="KI40" s="323">
        <v>445164.2</v>
      </c>
      <c r="KJ40" s="323">
        <v>206787.20000000001</v>
      </c>
      <c r="KK40" s="323">
        <v>11202.25</v>
      </c>
      <c r="KL40" s="323">
        <v>58987.6</v>
      </c>
      <c r="KM40" s="323">
        <v>105284.85</v>
      </c>
      <c r="KN40" s="323">
        <v>106239.65</v>
      </c>
      <c r="KO40" s="323">
        <v>1024904.1</v>
      </c>
      <c r="KP40" s="323">
        <v>415850.1</v>
      </c>
      <c r="KQ40" s="323">
        <v>4385542.5999999996</v>
      </c>
      <c r="KR40" s="323">
        <v>572998.35</v>
      </c>
      <c r="KS40" s="322">
        <v>363802.15</v>
      </c>
      <c r="KU40" s="312">
        <v>40</v>
      </c>
      <c r="KV40" s="312">
        <v>402</v>
      </c>
    </row>
    <row r="41" spans="1:308" x14ac:dyDescent="0.25">
      <c r="A41" s="329">
        <v>2020</v>
      </c>
      <c r="B41" s="328" t="s">
        <v>849</v>
      </c>
      <c r="C41" s="328" t="s">
        <v>882</v>
      </c>
      <c r="D41" s="328" t="s">
        <v>885</v>
      </c>
      <c r="E41" s="328" t="s">
        <v>846</v>
      </c>
      <c r="F41" s="327">
        <v>82032.5</v>
      </c>
      <c r="G41" s="327">
        <v>17490</v>
      </c>
      <c r="H41" s="327">
        <v>765608.15</v>
      </c>
      <c r="I41" s="327">
        <v>207.65</v>
      </c>
      <c r="J41" s="327">
        <v>97039.3</v>
      </c>
      <c r="K41" s="327">
        <v>38323.949999999997</v>
      </c>
      <c r="L41" s="327">
        <v>540349.94999999995</v>
      </c>
      <c r="M41" s="327">
        <v>98057.600000000006</v>
      </c>
      <c r="N41" s="327">
        <v>491382</v>
      </c>
      <c r="O41" s="327">
        <v>379904.45</v>
      </c>
      <c r="P41" s="327">
        <v>81541.3</v>
      </c>
      <c r="Q41" s="327">
        <v>42278.65</v>
      </c>
      <c r="R41" s="327">
        <v>255576.7</v>
      </c>
      <c r="S41" s="327">
        <v>61580.6</v>
      </c>
      <c r="T41" s="327">
        <v>87804.15</v>
      </c>
      <c r="U41" s="327">
        <v>287128.2</v>
      </c>
      <c r="V41" s="327">
        <v>817770.75</v>
      </c>
      <c r="W41" s="327">
        <v>59304.9</v>
      </c>
      <c r="X41" s="327">
        <v>56322.75</v>
      </c>
      <c r="Y41" s="327">
        <v>43918.7</v>
      </c>
      <c r="Z41" s="327">
        <v>46619.8</v>
      </c>
      <c r="AA41" s="327">
        <v>624842.19999999995</v>
      </c>
      <c r="AB41" s="327">
        <v>102111.85</v>
      </c>
      <c r="AC41" s="327">
        <v>2591.9499999999998</v>
      </c>
      <c r="AD41" s="327">
        <v>2438088.85</v>
      </c>
      <c r="AE41" s="327">
        <v>26165.599999999999</v>
      </c>
      <c r="AF41" s="327">
        <v>276386</v>
      </c>
      <c r="AG41" s="327">
        <v>15785</v>
      </c>
      <c r="AH41" s="327">
        <v>161150</v>
      </c>
      <c r="AI41" s="327">
        <v>117069.5</v>
      </c>
      <c r="AJ41" s="327">
        <v>180712.4</v>
      </c>
      <c r="AK41" s="327">
        <v>16555</v>
      </c>
      <c r="AL41" s="327">
        <v>749989.65</v>
      </c>
      <c r="AM41" s="327">
        <v>112701.35</v>
      </c>
      <c r="AN41" s="327">
        <v>36017.35</v>
      </c>
      <c r="AO41" s="327">
        <v>54697.5</v>
      </c>
      <c r="AP41" s="327">
        <v>135711.4</v>
      </c>
      <c r="AQ41" s="327">
        <v>7315</v>
      </c>
      <c r="AR41" s="327">
        <v>67045</v>
      </c>
      <c r="AS41" s="327">
        <v>49797</v>
      </c>
      <c r="AT41" s="327">
        <v>61570.65</v>
      </c>
      <c r="AU41" s="327">
        <v>221924.2</v>
      </c>
      <c r="AV41" s="327">
        <v>37590</v>
      </c>
      <c r="AW41" s="327">
        <v>1752239.15</v>
      </c>
      <c r="AX41" s="327">
        <v>9427.15</v>
      </c>
      <c r="AY41" s="327">
        <v>50985</v>
      </c>
      <c r="AZ41" s="327">
        <v>34246.300000000003</v>
      </c>
      <c r="BA41" s="327">
        <v>9223.0499999999993</v>
      </c>
      <c r="BB41" s="327">
        <v>54574.85</v>
      </c>
      <c r="BC41" s="327">
        <v>631834.94999999995</v>
      </c>
      <c r="BD41" s="327">
        <v>353825.05</v>
      </c>
      <c r="BE41" s="327">
        <v>275588.5</v>
      </c>
      <c r="BF41" s="327">
        <v>231686.35</v>
      </c>
      <c r="BG41" s="327">
        <v>14552.4</v>
      </c>
      <c r="BH41" s="327">
        <v>22431.05</v>
      </c>
      <c r="BI41" s="327">
        <v>663135.1</v>
      </c>
      <c r="BJ41" s="327">
        <v>26698.65</v>
      </c>
      <c r="BK41" s="327">
        <v>392838.5</v>
      </c>
      <c r="BL41" s="327">
        <v>5995</v>
      </c>
      <c r="BM41" s="327">
        <v>45029.45</v>
      </c>
      <c r="BN41" s="327">
        <v>279093.84999999998</v>
      </c>
      <c r="BO41" s="327">
        <v>223130.95</v>
      </c>
      <c r="BP41" s="327">
        <v>112397.05</v>
      </c>
      <c r="BQ41" s="327">
        <v>7150</v>
      </c>
      <c r="BR41" s="327">
        <v>31951.200000000001</v>
      </c>
      <c r="BS41" s="327">
        <v>590638.19999999995</v>
      </c>
      <c r="BT41" s="327">
        <v>61502.9</v>
      </c>
      <c r="BU41" s="327">
        <v>2557.5</v>
      </c>
      <c r="BV41" s="327">
        <v>63344</v>
      </c>
      <c r="BW41" s="327">
        <v>734368.5</v>
      </c>
      <c r="BX41" s="327">
        <v>86010.05</v>
      </c>
      <c r="BY41" s="327">
        <v>529276.94999999995</v>
      </c>
      <c r="BZ41" s="327">
        <v>33854.400000000001</v>
      </c>
      <c r="CA41" s="327">
        <v>67824.5</v>
      </c>
      <c r="CB41" s="327">
        <v>46866.6</v>
      </c>
      <c r="CC41" s="327">
        <v>274976.25</v>
      </c>
      <c r="CD41" s="327">
        <v>394138.15</v>
      </c>
      <c r="CE41" s="327">
        <v>312090.3</v>
      </c>
      <c r="CF41" s="327">
        <v>1133035.8999999999</v>
      </c>
      <c r="CG41" s="327">
        <v>897113.1</v>
      </c>
      <c r="CH41" s="327">
        <v>175166.2</v>
      </c>
      <c r="CI41" s="327">
        <v>967869.6</v>
      </c>
      <c r="CJ41" s="327">
        <v>25300</v>
      </c>
      <c r="CK41" s="327">
        <v>20277.599999999999</v>
      </c>
      <c r="CL41" s="327">
        <v>88973.3</v>
      </c>
      <c r="CM41" s="327">
        <v>0</v>
      </c>
      <c r="CN41" s="327">
        <v>234467.75</v>
      </c>
      <c r="CO41" s="327">
        <v>359177.05</v>
      </c>
      <c r="CP41" s="327">
        <v>8856.4</v>
      </c>
      <c r="CQ41" s="327">
        <v>155782</v>
      </c>
      <c r="CR41" s="327">
        <v>14300</v>
      </c>
      <c r="CS41" s="327">
        <v>103772.75</v>
      </c>
      <c r="CT41" s="327">
        <v>285035.40000000002</v>
      </c>
      <c r="CU41" s="327">
        <v>6491.55</v>
      </c>
      <c r="CV41" s="327">
        <v>21780</v>
      </c>
      <c r="CW41" s="327">
        <v>43192.7</v>
      </c>
      <c r="CX41" s="327">
        <v>242319</v>
      </c>
      <c r="CY41" s="327">
        <v>281968.5</v>
      </c>
      <c r="CZ41" s="327">
        <v>333194.34999999998</v>
      </c>
      <c r="DA41" s="327">
        <v>530269.5</v>
      </c>
      <c r="DB41" s="327">
        <v>419119.95</v>
      </c>
      <c r="DC41" s="327">
        <v>57954.25</v>
      </c>
      <c r="DD41" s="327">
        <v>1907493.5</v>
      </c>
      <c r="DE41" s="327">
        <v>1422716.85</v>
      </c>
      <c r="DF41" s="327">
        <v>30904.5</v>
      </c>
      <c r="DG41" s="327">
        <v>174442.55</v>
      </c>
      <c r="DH41" s="327">
        <v>140042.95000000001</v>
      </c>
      <c r="DI41" s="327">
        <v>105834.45</v>
      </c>
      <c r="DJ41" s="327">
        <v>400593</v>
      </c>
      <c r="DK41" s="327">
        <v>1109474.6499999999</v>
      </c>
      <c r="DL41" s="327">
        <v>89368.4</v>
      </c>
      <c r="DM41" s="327">
        <v>119520.9</v>
      </c>
      <c r="DN41" s="327">
        <v>16280</v>
      </c>
      <c r="DO41" s="327">
        <v>41181.75</v>
      </c>
      <c r="DP41" s="327">
        <v>58162.5</v>
      </c>
      <c r="DQ41" s="327">
        <v>6329.6</v>
      </c>
      <c r="DR41" s="327">
        <v>210749.5</v>
      </c>
      <c r="DS41" s="327">
        <v>998803.45</v>
      </c>
      <c r="DT41" s="327">
        <v>188436.4</v>
      </c>
      <c r="DU41" s="327">
        <v>440220.25</v>
      </c>
      <c r="DV41" s="327">
        <v>60948.3</v>
      </c>
      <c r="DW41" s="327">
        <v>167585.70000000001</v>
      </c>
      <c r="DX41" s="327">
        <v>228165.85</v>
      </c>
      <c r="DY41" s="327">
        <v>292425.45</v>
      </c>
      <c r="DZ41" s="327">
        <v>223479.45</v>
      </c>
      <c r="EA41" s="327">
        <v>2072198.5</v>
      </c>
      <c r="EB41" s="327">
        <v>119899.25</v>
      </c>
      <c r="EC41" s="327">
        <v>98100.45</v>
      </c>
      <c r="ED41" s="327">
        <v>99344.4</v>
      </c>
      <c r="EE41" s="327">
        <v>42402.65</v>
      </c>
      <c r="EF41" s="327">
        <v>15838.9</v>
      </c>
      <c r="EG41" s="327">
        <v>302638.40000000002</v>
      </c>
      <c r="EH41" s="327">
        <v>9605.25</v>
      </c>
      <c r="EI41" s="327">
        <v>408678.5</v>
      </c>
      <c r="EJ41" s="327">
        <v>431794</v>
      </c>
      <c r="EK41" s="327">
        <v>39219.949999999997</v>
      </c>
      <c r="EL41" s="327">
        <v>8946.2999999999993</v>
      </c>
      <c r="EM41" s="327">
        <v>362478.35</v>
      </c>
      <c r="EN41" s="327">
        <v>158492.65</v>
      </c>
      <c r="EO41" s="327">
        <v>230887.7</v>
      </c>
      <c r="EP41" s="327">
        <v>291775.95</v>
      </c>
      <c r="EQ41" s="327">
        <v>21175</v>
      </c>
      <c r="ER41" s="327">
        <v>129090.45</v>
      </c>
      <c r="ES41" s="327">
        <v>18196.75</v>
      </c>
      <c r="ET41" s="327">
        <v>42994.75</v>
      </c>
      <c r="EU41" s="327">
        <v>30913.15</v>
      </c>
      <c r="EV41" s="327">
        <v>17141.55</v>
      </c>
      <c r="EW41" s="327">
        <v>272060.79999999999</v>
      </c>
      <c r="EX41" s="327">
        <v>186689.9</v>
      </c>
      <c r="EY41" s="327">
        <v>1610117.1</v>
      </c>
      <c r="EZ41" s="327">
        <v>11894547.550000001</v>
      </c>
      <c r="FA41" s="327">
        <v>75697.350000000006</v>
      </c>
      <c r="FB41" s="327">
        <v>111469.3</v>
      </c>
      <c r="FC41" s="327">
        <v>231754.35</v>
      </c>
      <c r="FD41" s="327">
        <v>51848.55</v>
      </c>
      <c r="FE41" s="327">
        <v>1269317.8</v>
      </c>
      <c r="FF41" s="327">
        <v>164927.15</v>
      </c>
      <c r="FG41" s="327">
        <v>1080.95</v>
      </c>
      <c r="FH41" s="327">
        <v>404776.3</v>
      </c>
      <c r="FI41" s="327">
        <v>7650.5</v>
      </c>
      <c r="FJ41" s="327">
        <v>317299.65000000002</v>
      </c>
      <c r="FK41" s="327">
        <v>85378.4</v>
      </c>
      <c r="FL41" s="327">
        <v>950.4</v>
      </c>
      <c r="FM41" s="327">
        <v>242645.75</v>
      </c>
      <c r="FN41" s="327">
        <v>74517.25</v>
      </c>
      <c r="FO41" s="327">
        <v>129002.9</v>
      </c>
      <c r="FP41" s="327">
        <v>29510.55</v>
      </c>
      <c r="FQ41" s="327">
        <v>158128.6</v>
      </c>
      <c r="FR41" s="327">
        <v>2307429.0499999998</v>
      </c>
      <c r="FS41" s="327">
        <v>38445.15</v>
      </c>
      <c r="FT41" s="327">
        <v>61825.5</v>
      </c>
      <c r="FU41" s="327">
        <v>110471.95</v>
      </c>
      <c r="FV41" s="327">
        <v>5830</v>
      </c>
      <c r="FW41" s="327">
        <v>0</v>
      </c>
      <c r="FX41" s="327">
        <v>245386</v>
      </c>
      <c r="FY41" s="327">
        <v>622549.6</v>
      </c>
      <c r="FZ41" s="327">
        <v>25626.400000000001</v>
      </c>
      <c r="GA41" s="327">
        <v>23760.95</v>
      </c>
      <c r="GB41" s="327">
        <v>38146.949999999997</v>
      </c>
      <c r="GC41" s="327">
        <v>16006.1</v>
      </c>
      <c r="GD41" s="327">
        <v>68902.649999999994</v>
      </c>
      <c r="GE41" s="327">
        <v>342244.95</v>
      </c>
      <c r="GF41" s="327">
        <v>97702.85</v>
      </c>
      <c r="GG41" s="327">
        <v>209249.75</v>
      </c>
      <c r="GH41" s="327">
        <v>38445</v>
      </c>
      <c r="GI41" s="327">
        <v>111431.35</v>
      </c>
      <c r="GJ41" s="327">
        <v>52272</v>
      </c>
      <c r="GK41" s="327">
        <v>4226896.3</v>
      </c>
      <c r="GL41" s="327">
        <v>111883.75</v>
      </c>
      <c r="GM41" s="327">
        <v>1876741.5</v>
      </c>
      <c r="GN41" s="327">
        <v>104802.4</v>
      </c>
      <c r="GO41" s="327">
        <v>568072.9</v>
      </c>
      <c r="GP41" s="327">
        <v>19949.599999999999</v>
      </c>
      <c r="GQ41" s="327">
        <v>13948</v>
      </c>
      <c r="GR41" s="327">
        <v>123908.95</v>
      </c>
      <c r="GS41" s="327">
        <v>3803960.5</v>
      </c>
      <c r="GT41" s="327">
        <v>41969.2</v>
      </c>
      <c r="GU41" s="327">
        <v>1596824.45</v>
      </c>
      <c r="GV41" s="327">
        <v>23569.200000000001</v>
      </c>
      <c r="GW41" s="327">
        <v>6036.25</v>
      </c>
      <c r="GX41" s="327">
        <v>769220.45</v>
      </c>
      <c r="GY41" s="327">
        <v>71747.649999999994</v>
      </c>
      <c r="GZ41" s="327">
        <v>117342.75</v>
      </c>
      <c r="HA41" s="327">
        <v>436124.45</v>
      </c>
      <c r="HB41" s="327">
        <v>73882.3</v>
      </c>
      <c r="HC41" s="327">
        <v>329213.34999999998</v>
      </c>
      <c r="HD41" s="327">
        <v>15290</v>
      </c>
      <c r="HE41" s="327">
        <v>38299.4</v>
      </c>
      <c r="HF41" s="327">
        <v>13194.15</v>
      </c>
      <c r="HG41" s="327">
        <v>324217.90000000002</v>
      </c>
      <c r="HH41" s="327">
        <v>687297.2</v>
      </c>
      <c r="HI41" s="327">
        <v>270017.09999999998</v>
      </c>
      <c r="HJ41" s="327">
        <v>206027.45</v>
      </c>
      <c r="HK41" s="327">
        <v>22086.05</v>
      </c>
      <c r="HL41" s="327">
        <v>480096.5</v>
      </c>
      <c r="HM41" s="327">
        <v>51951.35</v>
      </c>
      <c r="HN41" s="327">
        <v>15180.5</v>
      </c>
      <c r="HO41" s="327">
        <v>100571.3</v>
      </c>
      <c r="HP41" s="327">
        <v>474229.25</v>
      </c>
      <c r="HQ41" s="327">
        <v>22605</v>
      </c>
      <c r="HR41" s="327">
        <v>427353.4</v>
      </c>
      <c r="HS41" s="327">
        <v>0</v>
      </c>
      <c r="HT41" s="327">
        <v>666016.44999999995</v>
      </c>
      <c r="HU41" s="327">
        <v>39065.35</v>
      </c>
      <c r="HV41" s="327">
        <v>644550.9</v>
      </c>
      <c r="HW41" s="327">
        <v>4021807.65</v>
      </c>
      <c r="HX41" s="327">
        <v>44138.9</v>
      </c>
      <c r="HY41" s="327">
        <v>2169137.5</v>
      </c>
      <c r="HZ41" s="327">
        <v>390203</v>
      </c>
      <c r="IA41" s="327">
        <v>22715</v>
      </c>
      <c r="IB41" s="327">
        <v>40660.800000000003</v>
      </c>
      <c r="IC41" s="327">
        <v>924862.7</v>
      </c>
      <c r="ID41" s="327">
        <v>77623.199999999997</v>
      </c>
      <c r="IE41" s="327">
        <v>301143.25</v>
      </c>
      <c r="IF41" s="327">
        <v>69675.649999999994</v>
      </c>
      <c r="IG41" s="327">
        <v>42477.9</v>
      </c>
      <c r="IH41" s="327">
        <v>0</v>
      </c>
      <c r="II41" s="327">
        <v>38379</v>
      </c>
      <c r="IJ41" s="327">
        <v>404220.25</v>
      </c>
      <c r="IK41" s="327">
        <v>12822.7</v>
      </c>
      <c r="IL41" s="327">
        <v>20741.5</v>
      </c>
      <c r="IM41" s="327">
        <v>35709.599999999999</v>
      </c>
      <c r="IN41" s="327">
        <v>440442.05</v>
      </c>
      <c r="IO41" s="327">
        <v>94465.05</v>
      </c>
      <c r="IP41" s="327">
        <v>87831.55</v>
      </c>
      <c r="IQ41" s="327">
        <v>51717.1</v>
      </c>
      <c r="IR41" s="327">
        <v>778605.7</v>
      </c>
      <c r="IS41" s="327">
        <v>655689</v>
      </c>
      <c r="IT41" s="327">
        <v>272858.75</v>
      </c>
      <c r="IU41" s="327">
        <v>65452.7</v>
      </c>
      <c r="IV41" s="327">
        <v>433066.7</v>
      </c>
      <c r="IW41" s="327">
        <v>75413.8</v>
      </c>
      <c r="IX41" s="327">
        <v>0</v>
      </c>
      <c r="IY41" s="327">
        <v>284271.75</v>
      </c>
      <c r="IZ41" s="327">
        <v>86694.3</v>
      </c>
      <c r="JA41" s="327">
        <v>55309.1</v>
      </c>
      <c r="JB41" s="327">
        <v>54620.5</v>
      </c>
      <c r="JC41" s="327">
        <v>200417.65</v>
      </c>
      <c r="JD41" s="327">
        <v>2762.35</v>
      </c>
      <c r="JE41" s="327">
        <v>40.65</v>
      </c>
      <c r="JF41" s="327">
        <v>590034.25</v>
      </c>
      <c r="JG41" s="327">
        <v>0</v>
      </c>
      <c r="JH41" s="327">
        <v>70205.5</v>
      </c>
      <c r="JI41" s="327">
        <v>319670.95</v>
      </c>
      <c r="JJ41" s="327">
        <v>552401.6</v>
      </c>
      <c r="JK41" s="327">
        <v>12236.9</v>
      </c>
      <c r="JL41" s="327">
        <v>38500</v>
      </c>
      <c r="JM41" s="327">
        <v>5731</v>
      </c>
      <c r="JN41" s="327">
        <v>0</v>
      </c>
      <c r="JO41" s="327">
        <v>278845.59999999998</v>
      </c>
      <c r="JP41" s="327">
        <v>32743.5</v>
      </c>
      <c r="JQ41" s="327">
        <v>21871.35</v>
      </c>
      <c r="JR41" s="327">
        <v>17975.900000000001</v>
      </c>
      <c r="JS41" s="327">
        <v>164862.54999999999</v>
      </c>
      <c r="JT41" s="327">
        <v>31419</v>
      </c>
      <c r="JU41" s="327">
        <v>8745</v>
      </c>
      <c r="JV41" s="327">
        <v>1570397.45</v>
      </c>
      <c r="JW41" s="327">
        <v>82503.95</v>
      </c>
      <c r="JX41" s="327">
        <v>364237.1</v>
      </c>
      <c r="JY41" s="327">
        <v>17844</v>
      </c>
      <c r="JZ41" s="327">
        <v>13276.15</v>
      </c>
      <c r="KA41" s="327">
        <v>103590.85</v>
      </c>
      <c r="KB41" s="327">
        <v>179231.25</v>
      </c>
      <c r="KC41" s="327">
        <v>37024.1</v>
      </c>
      <c r="KD41" s="327">
        <v>59520</v>
      </c>
      <c r="KE41" s="327">
        <v>395929.45</v>
      </c>
      <c r="KF41" s="327">
        <v>57310</v>
      </c>
      <c r="KG41" s="327">
        <v>139946.29999999999</v>
      </c>
      <c r="KH41" s="327">
        <v>73087.45</v>
      </c>
      <c r="KI41" s="327">
        <v>52834.7</v>
      </c>
      <c r="KJ41" s="327">
        <v>223229.15</v>
      </c>
      <c r="KK41" s="327">
        <v>5446.25</v>
      </c>
      <c r="KL41" s="327">
        <v>20955</v>
      </c>
      <c r="KM41" s="327">
        <v>12735.6</v>
      </c>
      <c r="KN41" s="327">
        <v>81977.5</v>
      </c>
      <c r="KO41" s="327">
        <v>305626.15000000002</v>
      </c>
      <c r="KP41" s="327">
        <v>179277.05</v>
      </c>
      <c r="KQ41" s="327">
        <v>1647037.75</v>
      </c>
      <c r="KR41" s="327">
        <v>388020.45</v>
      </c>
      <c r="KS41" s="326">
        <v>36502.699999999997</v>
      </c>
      <c r="KU41" s="312">
        <v>40</v>
      </c>
      <c r="KV41" s="312">
        <v>404</v>
      </c>
    </row>
    <row r="42" spans="1:308" x14ac:dyDescent="0.25">
      <c r="A42" s="325">
        <v>2020</v>
      </c>
      <c r="B42" s="324" t="s">
        <v>849</v>
      </c>
      <c r="C42" s="324" t="s">
        <v>882</v>
      </c>
      <c r="D42" s="324" t="s">
        <v>884</v>
      </c>
      <c r="E42" s="324" t="s">
        <v>846</v>
      </c>
      <c r="F42" s="323">
        <v>0.2</v>
      </c>
      <c r="G42" s="323">
        <v>178.2</v>
      </c>
      <c r="H42" s="323">
        <v>239381</v>
      </c>
      <c r="I42" s="323">
        <v>0</v>
      </c>
      <c r="J42" s="323">
        <v>0</v>
      </c>
      <c r="K42" s="323">
        <v>0</v>
      </c>
      <c r="L42" s="323">
        <v>18531.8</v>
      </c>
      <c r="M42" s="323">
        <v>35181.300000000003</v>
      </c>
      <c r="N42" s="323">
        <v>145571</v>
      </c>
      <c r="O42" s="323">
        <v>107992.3</v>
      </c>
      <c r="P42" s="323">
        <v>38907.9</v>
      </c>
      <c r="Q42" s="323">
        <v>0</v>
      </c>
      <c r="R42" s="323">
        <v>8122.8</v>
      </c>
      <c r="S42" s="323">
        <v>3960</v>
      </c>
      <c r="T42" s="323">
        <v>250149</v>
      </c>
      <c r="U42" s="323">
        <v>308.89999999999998</v>
      </c>
      <c r="V42" s="323">
        <v>403696.7</v>
      </c>
      <c r="W42" s="323">
        <v>78113.899999999994</v>
      </c>
      <c r="X42" s="323">
        <v>27240.400000000001</v>
      </c>
      <c r="Y42" s="323">
        <v>0</v>
      </c>
      <c r="Z42" s="323">
        <v>5068.6000000000004</v>
      </c>
      <c r="AA42" s="323">
        <v>119032.9</v>
      </c>
      <c r="AB42" s="323">
        <v>53054.7</v>
      </c>
      <c r="AC42" s="323">
        <v>0</v>
      </c>
      <c r="AD42" s="323">
        <v>1231607.18</v>
      </c>
      <c r="AE42" s="323">
        <v>0</v>
      </c>
      <c r="AF42" s="323">
        <v>0</v>
      </c>
      <c r="AG42" s="323">
        <v>120.5</v>
      </c>
      <c r="AH42" s="323">
        <v>1914</v>
      </c>
      <c r="AI42" s="323">
        <v>5398.7</v>
      </c>
      <c r="AJ42" s="323">
        <v>10073.6</v>
      </c>
      <c r="AK42" s="323">
        <v>900</v>
      </c>
      <c r="AL42" s="323">
        <v>124049.9</v>
      </c>
      <c r="AM42" s="323">
        <v>0</v>
      </c>
      <c r="AN42" s="323">
        <v>0</v>
      </c>
      <c r="AO42" s="323">
        <v>0</v>
      </c>
      <c r="AP42" s="323">
        <v>31652.9</v>
      </c>
      <c r="AQ42" s="323">
        <v>0</v>
      </c>
      <c r="AR42" s="323">
        <v>0</v>
      </c>
      <c r="AS42" s="323">
        <v>3247.6</v>
      </c>
      <c r="AT42" s="323">
        <v>0</v>
      </c>
      <c r="AU42" s="323">
        <v>6636346.2000000002</v>
      </c>
      <c r="AV42" s="323">
        <v>0</v>
      </c>
      <c r="AW42" s="323">
        <v>5816</v>
      </c>
      <c r="AX42" s="323">
        <v>0</v>
      </c>
      <c r="AY42" s="323">
        <v>0</v>
      </c>
      <c r="AZ42" s="323">
        <v>157011.4</v>
      </c>
      <c r="BA42" s="323">
        <v>1716.7</v>
      </c>
      <c r="BB42" s="323">
        <v>0</v>
      </c>
      <c r="BC42" s="323">
        <v>95838</v>
      </c>
      <c r="BD42" s="323">
        <v>1020620.5</v>
      </c>
      <c r="BE42" s="323">
        <v>0</v>
      </c>
      <c r="BF42" s="323">
        <v>0</v>
      </c>
      <c r="BG42" s="323">
        <v>0</v>
      </c>
      <c r="BH42" s="323">
        <v>0</v>
      </c>
      <c r="BI42" s="323">
        <v>26414.2</v>
      </c>
      <c r="BJ42" s="323">
        <v>0</v>
      </c>
      <c r="BK42" s="323">
        <v>121500</v>
      </c>
      <c r="BL42" s="323">
        <v>0</v>
      </c>
      <c r="BM42" s="323">
        <v>2966.4</v>
      </c>
      <c r="BN42" s="323">
        <v>121067</v>
      </c>
      <c r="BO42" s="323">
        <v>4819.2</v>
      </c>
      <c r="BP42" s="323">
        <v>0</v>
      </c>
      <c r="BQ42" s="323">
        <v>5367.6</v>
      </c>
      <c r="BR42" s="323">
        <v>0</v>
      </c>
      <c r="BS42" s="323">
        <v>313639.84999999998</v>
      </c>
      <c r="BT42" s="323">
        <v>0</v>
      </c>
      <c r="BU42" s="323">
        <v>0</v>
      </c>
      <c r="BV42" s="323">
        <v>5170.3</v>
      </c>
      <c r="BW42" s="323">
        <v>0</v>
      </c>
      <c r="BX42" s="323">
        <v>106619.5</v>
      </c>
      <c r="BY42" s="323">
        <v>160922.9</v>
      </c>
      <c r="BZ42" s="323">
        <v>96715.75</v>
      </c>
      <c r="CA42" s="323">
        <v>32518.2</v>
      </c>
      <c r="CB42" s="323">
        <v>100965</v>
      </c>
      <c r="CC42" s="323">
        <v>1729.1</v>
      </c>
      <c r="CD42" s="323">
        <v>115406.1</v>
      </c>
      <c r="CE42" s="323">
        <v>0</v>
      </c>
      <c r="CF42" s="323">
        <v>48641.4</v>
      </c>
      <c r="CG42" s="323">
        <v>600651.1</v>
      </c>
      <c r="CH42" s="323">
        <v>0</v>
      </c>
      <c r="CI42" s="323">
        <v>134944.04999999999</v>
      </c>
      <c r="CJ42" s="323">
        <v>9.8000000000000007</v>
      </c>
      <c r="CK42" s="323">
        <v>1430.1</v>
      </c>
      <c r="CL42" s="323">
        <v>0</v>
      </c>
      <c r="CM42" s="323">
        <v>1237.2</v>
      </c>
      <c r="CN42" s="323">
        <v>34794.400000000001</v>
      </c>
      <c r="CO42" s="323">
        <v>103666.8</v>
      </c>
      <c r="CP42" s="323">
        <v>4.8</v>
      </c>
      <c r="CQ42" s="323">
        <v>0</v>
      </c>
      <c r="CR42" s="323">
        <v>0</v>
      </c>
      <c r="CS42" s="323">
        <v>209452.6</v>
      </c>
      <c r="CT42" s="323">
        <v>0</v>
      </c>
      <c r="CU42" s="323">
        <v>0</v>
      </c>
      <c r="CV42" s="323">
        <v>0</v>
      </c>
      <c r="CW42" s="323">
        <v>0</v>
      </c>
      <c r="CX42" s="323">
        <v>0</v>
      </c>
      <c r="CY42" s="323">
        <v>0</v>
      </c>
      <c r="CZ42" s="323">
        <v>407956.4</v>
      </c>
      <c r="DA42" s="323">
        <v>442498.3</v>
      </c>
      <c r="DB42" s="323">
        <v>110134.1</v>
      </c>
      <c r="DC42" s="323">
        <v>11323.9</v>
      </c>
      <c r="DD42" s="323">
        <v>328899.90000000002</v>
      </c>
      <c r="DE42" s="323">
        <v>801108.5</v>
      </c>
      <c r="DF42" s="323">
        <v>0</v>
      </c>
      <c r="DG42" s="323">
        <v>2586.6</v>
      </c>
      <c r="DH42" s="323">
        <v>3292.4</v>
      </c>
      <c r="DI42" s="323">
        <v>0</v>
      </c>
      <c r="DJ42" s="323">
        <v>211610.6</v>
      </c>
      <c r="DK42" s="323">
        <v>104368.8</v>
      </c>
      <c r="DL42" s="323">
        <v>12968.6</v>
      </c>
      <c r="DM42" s="323">
        <v>0</v>
      </c>
      <c r="DN42" s="323">
        <v>0</v>
      </c>
      <c r="DO42" s="323">
        <v>0</v>
      </c>
      <c r="DP42" s="323">
        <v>0</v>
      </c>
      <c r="DQ42" s="323">
        <v>58410</v>
      </c>
      <c r="DR42" s="323">
        <v>0</v>
      </c>
      <c r="DS42" s="323">
        <v>244729.2</v>
      </c>
      <c r="DT42" s="323">
        <v>0</v>
      </c>
      <c r="DU42" s="323">
        <v>0</v>
      </c>
      <c r="DV42" s="323">
        <v>1179.0999999999999</v>
      </c>
      <c r="DW42" s="323">
        <v>7273.5</v>
      </c>
      <c r="DX42" s="323">
        <v>539194.1</v>
      </c>
      <c r="DY42" s="323">
        <v>12175.7</v>
      </c>
      <c r="DZ42" s="323">
        <v>0</v>
      </c>
      <c r="EA42" s="323">
        <v>238437</v>
      </c>
      <c r="EB42" s="323">
        <v>60233</v>
      </c>
      <c r="EC42" s="323">
        <v>109740.5</v>
      </c>
      <c r="ED42" s="323">
        <v>2707.8</v>
      </c>
      <c r="EE42" s="323">
        <v>5550</v>
      </c>
      <c r="EF42" s="323">
        <v>0</v>
      </c>
      <c r="EG42" s="323">
        <v>33786.199999999997</v>
      </c>
      <c r="EH42" s="323">
        <v>0</v>
      </c>
      <c r="EI42" s="323">
        <v>150845</v>
      </c>
      <c r="EJ42" s="323">
        <v>44006.400000000001</v>
      </c>
      <c r="EK42" s="323">
        <v>0</v>
      </c>
      <c r="EL42" s="323">
        <v>5892.3</v>
      </c>
      <c r="EM42" s="323">
        <v>24912.400000000001</v>
      </c>
      <c r="EN42" s="323">
        <v>117376.8</v>
      </c>
      <c r="EO42" s="323">
        <v>99419.199999999997</v>
      </c>
      <c r="EP42" s="323">
        <v>435141.9</v>
      </c>
      <c r="EQ42" s="323">
        <v>1386</v>
      </c>
      <c r="ER42" s="323">
        <v>84633.75</v>
      </c>
      <c r="ES42" s="323">
        <v>0</v>
      </c>
      <c r="ET42" s="323">
        <v>18816.5</v>
      </c>
      <c r="EU42" s="323">
        <v>1548.3</v>
      </c>
      <c r="EV42" s="323">
        <v>2917.6</v>
      </c>
      <c r="EW42" s="323">
        <v>22827.8</v>
      </c>
      <c r="EX42" s="323">
        <v>3821.3</v>
      </c>
      <c r="EY42" s="323">
        <v>700990.6</v>
      </c>
      <c r="EZ42" s="323">
        <v>12289230.4</v>
      </c>
      <c r="FA42" s="323">
        <v>73255.8</v>
      </c>
      <c r="FB42" s="323">
        <v>9743.7999999999993</v>
      </c>
      <c r="FC42" s="323">
        <v>3501245.6</v>
      </c>
      <c r="FD42" s="323">
        <v>11484</v>
      </c>
      <c r="FE42" s="323">
        <v>1395734.6</v>
      </c>
      <c r="FF42" s="323">
        <v>1782</v>
      </c>
      <c r="FG42" s="323">
        <v>15.7</v>
      </c>
      <c r="FH42" s="323">
        <v>157815.9</v>
      </c>
      <c r="FI42" s="323">
        <v>251932.6</v>
      </c>
      <c r="FJ42" s="323">
        <v>1585561.3</v>
      </c>
      <c r="FK42" s="323">
        <v>0</v>
      </c>
      <c r="FL42" s="323">
        <v>74578</v>
      </c>
      <c r="FM42" s="323">
        <v>52773</v>
      </c>
      <c r="FN42" s="323">
        <v>19001.400000000001</v>
      </c>
      <c r="FO42" s="323">
        <v>3045.2</v>
      </c>
      <c r="FP42" s="323">
        <v>282.5</v>
      </c>
      <c r="FQ42" s="323">
        <v>73401.600000000006</v>
      </c>
      <c r="FR42" s="323">
        <v>1698280.7</v>
      </c>
      <c r="FS42" s="323">
        <v>0</v>
      </c>
      <c r="FT42" s="323">
        <v>0</v>
      </c>
      <c r="FU42" s="323">
        <v>100085.8</v>
      </c>
      <c r="FV42" s="323">
        <v>7790.6</v>
      </c>
      <c r="FW42" s="323">
        <v>0</v>
      </c>
      <c r="FX42" s="323">
        <v>458.7</v>
      </c>
      <c r="FY42" s="323">
        <v>163699.20000000001</v>
      </c>
      <c r="FZ42" s="323">
        <v>0</v>
      </c>
      <c r="GA42" s="323">
        <v>15576.4</v>
      </c>
      <c r="GB42" s="323">
        <v>66740.100000000006</v>
      </c>
      <c r="GC42" s="323">
        <v>6074.9</v>
      </c>
      <c r="GD42" s="323">
        <v>0</v>
      </c>
      <c r="GE42" s="323">
        <v>102227.9</v>
      </c>
      <c r="GF42" s="323">
        <v>0</v>
      </c>
      <c r="GG42" s="323">
        <v>144312.70000000001</v>
      </c>
      <c r="GH42" s="323">
        <v>0</v>
      </c>
      <c r="GI42" s="323">
        <v>1159.9000000000001</v>
      </c>
      <c r="GJ42" s="323">
        <v>7826.8</v>
      </c>
      <c r="GK42" s="323">
        <v>14175436.6</v>
      </c>
      <c r="GL42" s="323">
        <v>138790.79999999999</v>
      </c>
      <c r="GM42" s="323">
        <v>1575229.1</v>
      </c>
      <c r="GN42" s="323">
        <v>0</v>
      </c>
      <c r="GO42" s="323">
        <v>250407.2</v>
      </c>
      <c r="GP42" s="323">
        <v>3229.2</v>
      </c>
      <c r="GQ42" s="323">
        <v>0</v>
      </c>
      <c r="GR42" s="323">
        <v>0</v>
      </c>
      <c r="GS42" s="323">
        <v>3180216.45</v>
      </c>
      <c r="GT42" s="323">
        <v>0</v>
      </c>
      <c r="GU42" s="323">
        <v>688910.65</v>
      </c>
      <c r="GV42" s="323">
        <v>0</v>
      </c>
      <c r="GW42" s="323">
        <v>10</v>
      </c>
      <c r="GX42" s="323">
        <v>201441.5</v>
      </c>
      <c r="GY42" s="323">
        <v>7385</v>
      </c>
      <c r="GZ42" s="323">
        <v>223995</v>
      </c>
      <c r="HA42" s="323">
        <v>191122.9</v>
      </c>
      <c r="HB42" s="323">
        <v>26175.5</v>
      </c>
      <c r="HC42" s="323">
        <v>147130.09</v>
      </c>
      <c r="HD42" s="323">
        <v>112427.7</v>
      </c>
      <c r="HE42" s="323">
        <v>0</v>
      </c>
      <c r="HF42" s="323">
        <v>708.4</v>
      </c>
      <c r="HG42" s="323">
        <v>0</v>
      </c>
      <c r="HH42" s="323">
        <v>225116.9</v>
      </c>
      <c r="HI42" s="323">
        <v>39110</v>
      </c>
      <c r="HJ42" s="323">
        <v>37736.6</v>
      </c>
      <c r="HK42" s="323">
        <v>0</v>
      </c>
      <c r="HL42" s="323">
        <v>27524.7</v>
      </c>
      <c r="HM42" s="323">
        <v>0</v>
      </c>
      <c r="HN42" s="323">
        <v>5039.8</v>
      </c>
      <c r="HO42" s="323">
        <v>19099.900000000001</v>
      </c>
      <c r="HP42" s="323">
        <v>61383.1</v>
      </c>
      <c r="HQ42" s="323">
        <v>0</v>
      </c>
      <c r="HR42" s="323">
        <v>90172</v>
      </c>
      <c r="HS42" s="323">
        <v>1149.2</v>
      </c>
      <c r="HT42" s="323">
        <v>710258.8</v>
      </c>
      <c r="HU42" s="323">
        <v>89681.5</v>
      </c>
      <c r="HV42" s="323">
        <v>22786.7</v>
      </c>
      <c r="HW42" s="323">
        <v>1762846</v>
      </c>
      <c r="HX42" s="323">
        <v>11202.7</v>
      </c>
      <c r="HY42" s="323">
        <v>1102475.1000000001</v>
      </c>
      <c r="HZ42" s="323">
        <v>0</v>
      </c>
      <c r="IA42" s="323">
        <v>0</v>
      </c>
      <c r="IB42" s="323">
        <v>5414</v>
      </c>
      <c r="IC42" s="323">
        <v>287516.09999999998</v>
      </c>
      <c r="ID42" s="323">
        <v>8830.5</v>
      </c>
      <c r="IE42" s="323">
        <v>83.5</v>
      </c>
      <c r="IF42" s="323">
        <v>89491.8</v>
      </c>
      <c r="IG42" s="323">
        <v>15707.6</v>
      </c>
      <c r="IH42" s="323">
        <v>0</v>
      </c>
      <c r="II42" s="323">
        <v>0</v>
      </c>
      <c r="IJ42" s="323">
        <v>674623.9</v>
      </c>
      <c r="IK42" s="323">
        <v>0</v>
      </c>
      <c r="IL42" s="323">
        <v>0</v>
      </c>
      <c r="IM42" s="323">
        <v>0</v>
      </c>
      <c r="IN42" s="323">
        <v>28210.9</v>
      </c>
      <c r="IO42" s="323">
        <v>16832.8</v>
      </c>
      <c r="IP42" s="323">
        <v>0</v>
      </c>
      <c r="IQ42" s="323">
        <v>8820.4</v>
      </c>
      <c r="IR42" s="323">
        <v>764394.2</v>
      </c>
      <c r="IS42" s="323">
        <v>333365.8</v>
      </c>
      <c r="IT42" s="323">
        <v>397671.2</v>
      </c>
      <c r="IU42" s="323">
        <v>0</v>
      </c>
      <c r="IV42" s="323">
        <v>360273.6</v>
      </c>
      <c r="IW42" s="323">
        <v>101975.7</v>
      </c>
      <c r="IX42" s="323">
        <v>0</v>
      </c>
      <c r="IY42" s="323">
        <v>39892.699999999997</v>
      </c>
      <c r="IZ42" s="323">
        <v>0</v>
      </c>
      <c r="JA42" s="323">
        <v>5785.2</v>
      </c>
      <c r="JB42" s="323">
        <v>0</v>
      </c>
      <c r="JC42" s="323">
        <v>5956374</v>
      </c>
      <c r="JD42" s="323">
        <v>4.9000000000000004</v>
      </c>
      <c r="JE42" s="323">
        <v>0</v>
      </c>
      <c r="JF42" s="323">
        <v>0</v>
      </c>
      <c r="JG42" s="323">
        <v>1757.6</v>
      </c>
      <c r="JH42" s="323">
        <v>21402.799999999999</v>
      </c>
      <c r="JI42" s="323">
        <v>0</v>
      </c>
      <c r="JJ42" s="323">
        <v>0</v>
      </c>
      <c r="JK42" s="323">
        <v>0</v>
      </c>
      <c r="JL42" s="323">
        <v>0</v>
      </c>
      <c r="JM42" s="323">
        <v>318.10000000000002</v>
      </c>
      <c r="JN42" s="323">
        <v>0</v>
      </c>
      <c r="JO42" s="323">
        <v>83792.850000000006</v>
      </c>
      <c r="JP42" s="323">
        <v>10361.5</v>
      </c>
      <c r="JQ42" s="323">
        <v>0</v>
      </c>
      <c r="JR42" s="323">
        <v>0</v>
      </c>
      <c r="JS42" s="323">
        <v>135412.4</v>
      </c>
      <c r="JT42" s="323">
        <v>5642.5</v>
      </c>
      <c r="JU42" s="323">
        <v>21020126.699999999</v>
      </c>
      <c r="JV42" s="323">
        <v>2559081.2000000002</v>
      </c>
      <c r="JW42" s="323">
        <v>192719</v>
      </c>
      <c r="JX42" s="323">
        <v>0</v>
      </c>
      <c r="JY42" s="323">
        <v>0</v>
      </c>
      <c r="JZ42" s="323">
        <v>11060.8</v>
      </c>
      <c r="KA42" s="323">
        <v>859.2</v>
      </c>
      <c r="KB42" s="323">
        <v>0</v>
      </c>
      <c r="KC42" s="323">
        <v>78379.8</v>
      </c>
      <c r="KD42" s="323">
        <v>0</v>
      </c>
      <c r="KE42" s="323">
        <v>125495</v>
      </c>
      <c r="KF42" s="323">
        <v>1834.6</v>
      </c>
      <c r="KG42" s="323">
        <v>129594.6</v>
      </c>
      <c r="KH42" s="323">
        <v>94.8</v>
      </c>
      <c r="KI42" s="323">
        <v>157734.20000000001</v>
      </c>
      <c r="KJ42" s="323">
        <v>0</v>
      </c>
      <c r="KK42" s="323">
        <v>0</v>
      </c>
      <c r="KL42" s="323">
        <v>0</v>
      </c>
      <c r="KM42" s="323">
        <v>39814.300000000003</v>
      </c>
      <c r="KN42" s="323">
        <v>0</v>
      </c>
      <c r="KO42" s="323">
        <v>31224.799999999999</v>
      </c>
      <c r="KP42" s="323">
        <v>37934.400000000001</v>
      </c>
      <c r="KQ42" s="323">
        <v>1060319.1000000001</v>
      </c>
      <c r="KR42" s="323">
        <v>124886.7</v>
      </c>
      <c r="KS42" s="322">
        <v>301698.3</v>
      </c>
      <c r="KU42" s="312">
        <v>40</v>
      </c>
      <c r="KV42" s="312">
        <v>405</v>
      </c>
    </row>
    <row r="43" spans="1:308" x14ac:dyDescent="0.25">
      <c r="A43" s="329">
        <v>2020</v>
      </c>
      <c r="B43" s="328" t="s">
        <v>849</v>
      </c>
      <c r="C43" s="328" t="s">
        <v>882</v>
      </c>
      <c r="D43" s="328" t="s">
        <v>883</v>
      </c>
      <c r="E43" s="328" t="s">
        <v>846</v>
      </c>
      <c r="F43" s="327">
        <v>3200</v>
      </c>
      <c r="G43" s="327">
        <v>2560</v>
      </c>
      <c r="H43" s="327">
        <v>59052.1</v>
      </c>
      <c r="I43" s="327">
        <v>2150</v>
      </c>
      <c r="J43" s="327">
        <v>1140</v>
      </c>
      <c r="K43" s="327">
        <v>3684</v>
      </c>
      <c r="L43" s="327">
        <v>26855.5</v>
      </c>
      <c r="M43" s="327">
        <v>20550</v>
      </c>
      <c r="N43" s="327">
        <v>27325</v>
      </c>
      <c r="O43" s="327">
        <v>335195.3</v>
      </c>
      <c r="P43" s="327">
        <v>11465</v>
      </c>
      <c r="Q43" s="327">
        <v>2025</v>
      </c>
      <c r="R43" s="327">
        <v>20445</v>
      </c>
      <c r="S43" s="327">
        <v>4835.45</v>
      </c>
      <c r="T43" s="327">
        <v>5450</v>
      </c>
      <c r="U43" s="327">
        <v>20454.2</v>
      </c>
      <c r="V43" s="327">
        <v>22039.200000000001</v>
      </c>
      <c r="W43" s="327">
        <v>3630</v>
      </c>
      <c r="X43" s="327">
        <v>9350</v>
      </c>
      <c r="Y43" s="327">
        <v>1850</v>
      </c>
      <c r="Z43" s="327">
        <v>5100</v>
      </c>
      <c r="AA43" s="327">
        <v>145492.9</v>
      </c>
      <c r="AB43" s="327">
        <v>12200</v>
      </c>
      <c r="AC43" s="327">
        <v>22511.599999999999</v>
      </c>
      <c r="AD43" s="327">
        <v>77500</v>
      </c>
      <c r="AE43" s="327">
        <v>440</v>
      </c>
      <c r="AF43" s="327">
        <v>26952.31</v>
      </c>
      <c r="AG43" s="327">
        <v>5072.5</v>
      </c>
      <c r="AH43" s="327">
        <v>4575</v>
      </c>
      <c r="AI43" s="327">
        <v>14020</v>
      </c>
      <c r="AJ43" s="327">
        <v>4320</v>
      </c>
      <c r="AK43" s="327">
        <v>3800</v>
      </c>
      <c r="AL43" s="327">
        <v>147444.54999999999</v>
      </c>
      <c r="AM43" s="327">
        <v>2070</v>
      </c>
      <c r="AN43" s="327">
        <v>4960</v>
      </c>
      <c r="AO43" s="327">
        <v>2900</v>
      </c>
      <c r="AP43" s="327">
        <v>6350</v>
      </c>
      <c r="AQ43" s="327">
        <v>1400</v>
      </c>
      <c r="AR43" s="327">
        <v>1562.5</v>
      </c>
      <c r="AS43" s="327">
        <v>5698</v>
      </c>
      <c r="AT43" s="327">
        <v>3442.5</v>
      </c>
      <c r="AU43" s="327">
        <v>10583.7</v>
      </c>
      <c r="AV43" s="327">
        <v>1050</v>
      </c>
      <c r="AW43" s="327">
        <v>163664.70000000001</v>
      </c>
      <c r="AX43" s="327">
        <v>990</v>
      </c>
      <c r="AY43" s="327">
        <v>5069</v>
      </c>
      <c r="AZ43" s="327">
        <v>6250</v>
      </c>
      <c r="BA43" s="327">
        <v>705</v>
      </c>
      <c r="BB43" s="327">
        <v>990</v>
      </c>
      <c r="BC43" s="327">
        <v>15880</v>
      </c>
      <c r="BD43" s="327">
        <v>764480.05</v>
      </c>
      <c r="BE43" s="327">
        <v>91250</v>
      </c>
      <c r="BF43" s="327">
        <v>5080</v>
      </c>
      <c r="BG43" s="327">
        <v>2040</v>
      </c>
      <c r="BH43" s="327">
        <v>450</v>
      </c>
      <c r="BI43" s="327">
        <v>74567.19</v>
      </c>
      <c r="BJ43" s="327">
        <v>1690</v>
      </c>
      <c r="BK43" s="327">
        <v>26160</v>
      </c>
      <c r="BL43" s="327">
        <v>1584</v>
      </c>
      <c r="BM43" s="327">
        <v>78299.199999999997</v>
      </c>
      <c r="BN43" s="327">
        <v>20950</v>
      </c>
      <c r="BO43" s="327">
        <v>11050</v>
      </c>
      <c r="BP43" s="327">
        <v>46839.29</v>
      </c>
      <c r="BQ43" s="327">
        <v>2950</v>
      </c>
      <c r="BR43" s="327">
        <v>88324</v>
      </c>
      <c r="BS43" s="327">
        <v>7087.5</v>
      </c>
      <c r="BT43" s="327">
        <v>0</v>
      </c>
      <c r="BU43" s="327">
        <v>1200</v>
      </c>
      <c r="BV43" s="327">
        <v>5646</v>
      </c>
      <c r="BW43" s="327">
        <v>27381</v>
      </c>
      <c r="BX43" s="327">
        <v>39351.449999999997</v>
      </c>
      <c r="BY43" s="327">
        <v>19361.8</v>
      </c>
      <c r="BZ43" s="327">
        <v>11756.15</v>
      </c>
      <c r="CA43" s="327">
        <v>3141.1</v>
      </c>
      <c r="CB43" s="327">
        <v>1590</v>
      </c>
      <c r="CC43" s="327">
        <v>9700</v>
      </c>
      <c r="CD43" s="327">
        <v>5750</v>
      </c>
      <c r="CE43" s="327">
        <v>20300</v>
      </c>
      <c r="CF43" s="327">
        <v>27469.8</v>
      </c>
      <c r="CG43" s="327">
        <v>31526.09</v>
      </c>
      <c r="CH43" s="327">
        <v>6115</v>
      </c>
      <c r="CI43" s="327">
        <v>392166.85</v>
      </c>
      <c r="CJ43" s="327">
        <v>3850</v>
      </c>
      <c r="CK43" s="327">
        <v>3737.4</v>
      </c>
      <c r="CL43" s="327">
        <v>2040</v>
      </c>
      <c r="CM43" s="327">
        <v>879.15</v>
      </c>
      <c r="CN43" s="327">
        <v>137195.1</v>
      </c>
      <c r="CO43" s="327">
        <v>15600</v>
      </c>
      <c r="CP43" s="327">
        <v>4200</v>
      </c>
      <c r="CQ43" s="327">
        <v>16051.35</v>
      </c>
      <c r="CR43" s="327">
        <v>1400</v>
      </c>
      <c r="CS43" s="327">
        <v>2662.5</v>
      </c>
      <c r="CT43" s="327">
        <v>4600</v>
      </c>
      <c r="CU43" s="327">
        <v>800</v>
      </c>
      <c r="CV43" s="327">
        <v>2250</v>
      </c>
      <c r="CW43" s="327">
        <v>6114.5</v>
      </c>
      <c r="CX43" s="327">
        <v>9514.6</v>
      </c>
      <c r="CY43" s="327">
        <v>2040</v>
      </c>
      <c r="CZ43" s="327">
        <v>21420</v>
      </c>
      <c r="DA43" s="327">
        <v>8700</v>
      </c>
      <c r="DB43" s="327">
        <v>8200</v>
      </c>
      <c r="DC43" s="327">
        <v>11400</v>
      </c>
      <c r="DD43" s="327">
        <v>467373</v>
      </c>
      <c r="DE43" s="327">
        <v>36800</v>
      </c>
      <c r="DF43" s="327">
        <v>1180</v>
      </c>
      <c r="DG43" s="327">
        <v>3525</v>
      </c>
      <c r="DH43" s="327">
        <v>10250</v>
      </c>
      <c r="DI43" s="327">
        <v>4833.05</v>
      </c>
      <c r="DJ43" s="327">
        <v>8025</v>
      </c>
      <c r="DK43" s="327">
        <v>18095.7</v>
      </c>
      <c r="DL43" s="327">
        <v>40579.199999999997</v>
      </c>
      <c r="DM43" s="327">
        <v>4200</v>
      </c>
      <c r="DN43" s="327">
        <v>1410</v>
      </c>
      <c r="DO43" s="327">
        <v>3750</v>
      </c>
      <c r="DP43" s="327">
        <v>2996.3</v>
      </c>
      <c r="DQ43" s="327">
        <v>610</v>
      </c>
      <c r="DR43" s="327">
        <v>22950</v>
      </c>
      <c r="DS43" s="327">
        <v>21333</v>
      </c>
      <c r="DT43" s="327">
        <v>15000</v>
      </c>
      <c r="DU43" s="327">
        <v>28690.3</v>
      </c>
      <c r="DV43" s="327">
        <v>6749.2</v>
      </c>
      <c r="DW43" s="327">
        <v>15218.4</v>
      </c>
      <c r="DX43" s="327">
        <v>15600</v>
      </c>
      <c r="DY43" s="327">
        <v>20927.45</v>
      </c>
      <c r="DZ43" s="327">
        <v>9549.7000000000007</v>
      </c>
      <c r="EA43" s="327">
        <v>117598.85</v>
      </c>
      <c r="EB43" s="327">
        <v>6200</v>
      </c>
      <c r="EC43" s="327">
        <v>7700</v>
      </c>
      <c r="ED43" s="327">
        <v>1340</v>
      </c>
      <c r="EE43" s="327">
        <v>9481.15</v>
      </c>
      <c r="EF43" s="327">
        <v>3161.5</v>
      </c>
      <c r="EG43" s="327">
        <v>88731.75</v>
      </c>
      <c r="EH43" s="327">
        <v>4487.6000000000004</v>
      </c>
      <c r="EI43" s="327">
        <v>1240901.21</v>
      </c>
      <c r="EJ43" s="327">
        <v>23215.85</v>
      </c>
      <c r="EK43" s="327">
        <v>850</v>
      </c>
      <c r="EL43" s="327">
        <v>1325</v>
      </c>
      <c r="EM43" s="327">
        <v>8600</v>
      </c>
      <c r="EN43" s="327">
        <v>15450</v>
      </c>
      <c r="EO43" s="327">
        <v>16685.5</v>
      </c>
      <c r="EP43" s="327">
        <v>6960</v>
      </c>
      <c r="EQ43" s="327">
        <v>1418.63</v>
      </c>
      <c r="ER43" s="327">
        <v>93664.03</v>
      </c>
      <c r="ES43" s="327">
        <v>1080</v>
      </c>
      <c r="ET43" s="327">
        <v>9750</v>
      </c>
      <c r="EU43" s="327">
        <v>1725</v>
      </c>
      <c r="EV43" s="327">
        <v>1060</v>
      </c>
      <c r="EW43" s="327">
        <v>10800</v>
      </c>
      <c r="EX43" s="327">
        <v>18000</v>
      </c>
      <c r="EY43" s="327">
        <v>45300</v>
      </c>
      <c r="EZ43" s="327">
        <v>2613465.5499999998</v>
      </c>
      <c r="FA43" s="327">
        <v>158397.75</v>
      </c>
      <c r="FB43" s="327">
        <v>4160</v>
      </c>
      <c r="FC43" s="327">
        <v>151801.9</v>
      </c>
      <c r="FD43" s="327">
        <v>34851.18</v>
      </c>
      <c r="FE43" s="327">
        <v>37200</v>
      </c>
      <c r="FF43" s="327">
        <v>12950</v>
      </c>
      <c r="FG43" s="327">
        <v>876</v>
      </c>
      <c r="FH43" s="327">
        <v>92166.99</v>
      </c>
      <c r="FI43" s="327">
        <v>2547.25</v>
      </c>
      <c r="FJ43" s="327">
        <v>13800</v>
      </c>
      <c r="FK43" s="327">
        <v>8530.9</v>
      </c>
      <c r="FL43" s="327">
        <v>540</v>
      </c>
      <c r="FM43" s="327">
        <v>27850</v>
      </c>
      <c r="FN43" s="327">
        <v>38055.550000000003</v>
      </c>
      <c r="FO43" s="327">
        <v>2325</v>
      </c>
      <c r="FP43" s="327">
        <v>2910</v>
      </c>
      <c r="FQ43" s="327">
        <v>3500</v>
      </c>
      <c r="FR43" s="327">
        <v>152452.84</v>
      </c>
      <c r="FS43" s="327">
        <v>4900</v>
      </c>
      <c r="FT43" s="327">
        <v>4445.5</v>
      </c>
      <c r="FU43" s="327">
        <v>5236</v>
      </c>
      <c r="FV43" s="327">
        <v>7111.4</v>
      </c>
      <c r="FW43" s="327">
        <v>150</v>
      </c>
      <c r="FX43" s="327">
        <v>4590</v>
      </c>
      <c r="FY43" s="327">
        <v>11475</v>
      </c>
      <c r="FZ43" s="327">
        <v>2100</v>
      </c>
      <c r="GA43" s="327">
        <v>1280.55</v>
      </c>
      <c r="GB43" s="327">
        <v>2200</v>
      </c>
      <c r="GC43" s="327">
        <v>1552.5</v>
      </c>
      <c r="GD43" s="327">
        <v>5250</v>
      </c>
      <c r="GE43" s="327">
        <v>22223.1</v>
      </c>
      <c r="GF43" s="327">
        <v>1632</v>
      </c>
      <c r="GG43" s="327">
        <v>30850</v>
      </c>
      <c r="GH43" s="327">
        <v>2850</v>
      </c>
      <c r="GI43" s="327">
        <v>14300</v>
      </c>
      <c r="GJ43" s="327">
        <v>4270</v>
      </c>
      <c r="GK43" s="327">
        <v>985313</v>
      </c>
      <c r="GL43" s="327">
        <v>7260</v>
      </c>
      <c r="GM43" s="327">
        <v>48800</v>
      </c>
      <c r="GN43" s="327">
        <v>10100</v>
      </c>
      <c r="GO43" s="327">
        <v>46696.800000000003</v>
      </c>
      <c r="GP43" s="327">
        <v>697.95</v>
      </c>
      <c r="GQ43" s="327">
        <v>260</v>
      </c>
      <c r="GR43" s="327">
        <v>73690.61</v>
      </c>
      <c r="GS43" s="327">
        <v>46160</v>
      </c>
      <c r="GT43" s="327">
        <v>2150</v>
      </c>
      <c r="GU43" s="327">
        <v>58100</v>
      </c>
      <c r="GV43" s="327">
        <v>2280</v>
      </c>
      <c r="GW43" s="327">
        <v>2617.5</v>
      </c>
      <c r="GX43" s="327">
        <v>79527.5</v>
      </c>
      <c r="GY43" s="327">
        <v>3091.65</v>
      </c>
      <c r="GZ43" s="327">
        <v>17615</v>
      </c>
      <c r="HA43" s="327">
        <v>1666100.73</v>
      </c>
      <c r="HB43" s="327">
        <v>1825</v>
      </c>
      <c r="HC43" s="327">
        <v>41080</v>
      </c>
      <c r="HD43" s="327">
        <v>2440</v>
      </c>
      <c r="HE43" s="327">
        <v>3400</v>
      </c>
      <c r="HF43" s="327">
        <v>2640</v>
      </c>
      <c r="HG43" s="327">
        <v>4725</v>
      </c>
      <c r="HH43" s="327">
        <v>40101.4</v>
      </c>
      <c r="HI43" s="327">
        <v>20588.099999999999</v>
      </c>
      <c r="HJ43" s="327">
        <v>22274</v>
      </c>
      <c r="HK43" s="327">
        <v>4750</v>
      </c>
      <c r="HL43" s="327">
        <v>8080</v>
      </c>
      <c r="HM43" s="327">
        <v>6150</v>
      </c>
      <c r="HN43" s="327">
        <v>2925</v>
      </c>
      <c r="HO43" s="327">
        <v>6803.9</v>
      </c>
      <c r="HP43" s="327">
        <v>49648.35</v>
      </c>
      <c r="HQ43" s="327">
        <v>875</v>
      </c>
      <c r="HR43" s="327">
        <v>17955</v>
      </c>
      <c r="HS43" s="327">
        <v>1225</v>
      </c>
      <c r="HT43" s="327">
        <v>41580</v>
      </c>
      <c r="HU43" s="327">
        <v>1440</v>
      </c>
      <c r="HV43" s="327">
        <v>40050</v>
      </c>
      <c r="HW43" s="327">
        <v>61950</v>
      </c>
      <c r="HX43" s="327">
        <v>3185</v>
      </c>
      <c r="HY43" s="327">
        <v>146804.1</v>
      </c>
      <c r="HZ43" s="327">
        <v>5619</v>
      </c>
      <c r="IA43" s="327">
        <v>1200</v>
      </c>
      <c r="IB43" s="327">
        <v>36526.400000000001</v>
      </c>
      <c r="IC43" s="327">
        <v>101897</v>
      </c>
      <c r="ID43" s="327">
        <v>5580.5</v>
      </c>
      <c r="IE43" s="327">
        <v>49127.5</v>
      </c>
      <c r="IF43" s="327">
        <v>1175</v>
      </c>
      <c r="IG43" s="327">
        <v>3170</v>
      </c>
      <c r="IH43" s="327">
        <v>0</v>
      </c>
      <c r="II43" s="327">
        <v>4000</v>
      </c>
      <c r="IJ43" s="327">
        <v>5910</v>
      </c>
      <c r="IK43" s="327">
        <v>1438.18</v>
      </c>
      <c r="IL43" s="327">
        <v>1600</v>
      </c>
      <c r="IM43" s="327">
        <v>9150</v>
      </c>
      <c r="IN43" s="327">
        <v>83257</v>
      </c>
      <c r="IO43" s="327">
        <v>10040</v>
      </c>
      <c r="IP43" s="327">
        <v>5040</v>
      </c>
      <c r="IQ43" s="327">
        <v>3268.75</v>
      </c>
      <c r="IR43" s="327">
        <v>75738</v>
      </c>
      <c r="IS43" s="327">
        <v>219185.1</v>
      </c>
      <c r="IT43" s="327">
        <v>23512.5</v>
      </c>
      <c r="IU43" s="327">
        <v>46230.9</v>
      </c>
      <c r="IV43" s="327">
        <v>21038</v>
      </c>
      <c r="IW43" s="327">
        <v>1425</v>
      </c>
      <c r="IX43" s="327">
        <v>1100</v>
      </c>
      <c r="IY43" s="327">
        <v>36456.1</v>
      </c>
      <c r="IZ43" s="327">
        <v>12147</v>
      </c>
      <c r="JA43" s="327">
        <v>4575</v>
      </c>
      <c r="JB43" s="327">
        <v>2370</v>
      </c>
      <c r="JC43" s="327">
        <v>4125</v>
      </c>
      <c r="JD43" s="327">
        <v>600</v>
      </c>
      <c r="JE43" s="327">
        <v>720</v>
      </c>
      <c r="JF43" s="327">
        <v>18119.7</v>
      </c>
      <c r="JG43" s="327">
        <v>1036</v>
      </c>
      <c r="JH43" s="327">
        <v>7378.98</v>
      </c>
      <c r="JI43" s="327">
        <v>3435</v>
      </c>
      <c r="JJ43" s="327">
        <v>14983.65</v>
      </c>
      <c r="JK43" s="327">
        <v>1900</v>
      </c>
      <c r="JL43" s="327">
        <v>3850</v>
      </c>
      <c r="JM43" s="327">
        <v>675</v>
      </c>
      <c r="JN43" s="327">
        <v>1850</v>
      </c>
      <c r="JO43" s="327">
        <v>23978.15</v>
      </c>
      <c r="JP43" s="327">
        <v>4160</v>
      </c>
      <c r="JQ43" s="327">
        <v>5050</v>
      </c>
      <c r="JR43" s="327">
        <v>900</v>
      </c>
      <c r="JS43" s="327">
        <v>76026.5</v>
      </c>
      <c r="JT43" s="327">
        <v>3480</v>
      </c>
      <c r="JU43" s="327">
        <v>495</v>
      </c>
      <c r="JV43" s="327">
        <v>54900</v>
      </c>
      <c r="JW43" s="327">
        <v>125081</v>
      </c>
      <c r="JX43" s="327">
        <v>43959.5</v>
      </c>
      <c r="JY43" s="327">
        <v>100</v>
      </c>
      <c r="JZ43" s="327">
        <v>450</v>
      </c>
      <c r="KA43" s="327">
        <v>9620</v>
      </c>
      <c r="KB43" s="327">
        <v>4217.25</v>
      </c>
      <c r="KC43" s="327">
        <v>3600</v>
      </c>
      <c r="KD43" s="327">
        <v>3540</v>
      </c>
      <c r="KE43" s="327">
        <v>24570</v>
      </c>
      <c r="KF43" s="327">
        <v>2100</v>
      </c>
      <c r="KG43" s="327">
        <v>7800</v>
      </c>
      <c r="KH43" s="327">
        <v>6150</v>
      </c>
      <c r="KI43" s="327">
        <v>6760</v>
      </c>
      <c r="KJ43" s="327">
        <v>5850</v>
      </c>
      <c r="KK43" s="327">
        <v>2629</v>
      </c>
      <c r="KL43" s="327">
        <v>1900</v>
      </c>
      <c r="KM43" s="327">
        <v>5300</v>
      </c>
      <c r="KN43" s="327">
        <v>3850</v>
      </c>
      <c r="KO43" s="327">
        <v>253337.5</v>
      </c>
      <c r="KP43" s="327">
        <v>7170</v>
      </c>
      <c r="KQ43" s="327">
        <v>244773.45</v>
      </c>
      <c r="KR43" s="327">
        <v>31378.9</v>
      </c>
      <c r="KS43" s="326">
        <v>36679.9</v>
      </c>
      <c r="KU43" s="312">
        <v>40</v>
      </c>
      <c r="KV43" s="312">
        <v>406</v>
      </c>
    </row>
    <row r="44" spans="1:308" x14ac:dyDescent="0.25">
      <c r="A44" s="325">
        <v>2020</v>
      </c>
      <c r="B44" s="324" t="s">
        <v>849</v>
      </c>
      <c r="C44" s="324" t="s">
        <v>882</v>
      </c>
      <c r="D44" s="324" t="s">
        <v>881</v>
      </c>
      <c r="E44" s="324" t="s">
        <v>846</v>
      </c>
      <c r="F44" s="323">
        <v>4629.88</v>
      </c>
      <c r="G44" s="323">
        <v>0</v>
      </c>
      <c r="H44" s="323">
        <v>100742.68</v>
      </c>
      <c r="I44" s="323">
        <v>0</v>
      </c>
      <c r="J44" s="323">
        <v>0</v>
      </c>
      <c r="K44" s="323">
        <v>1628.59</v>
      </c>
      <c r="L44" s="323">
        <v>10125.129999999999</v>
      </c>
      <c r="M44" s="323">
        <v>22377.64</v>
      </c>
      <c r="N44" s="323">
        <v>37712.94</v>
      </c>
      <c r="O44" s="323">
        <v>102302.59</v>
      </c>
      <c r="P44" s="323">
        <v>318.24</v>
      </c>
      <c r="Q44" s="323">
        <v>0</v>
      </c>
      <c r="R44" s="323">
        <v>0</v>
      </c>
      <c r="S44" s="323">
        <v>14623.15</v>
      </c>
      <c r="T44" s="323">
        <v>21672.13</v>
      </c>
      <c r="U44" s="323">
        <v>73562.570000000007</v>
      </c>
      <c r="V44" s="323">
        <v>2457.84</v>
      </c>
      <c r="W44" s="323">
        <v>0</v>
      </c>
      <c r="X44" s="323">
        <v>2753.64</v>
      </c>
      <c r="Y44" s="323">
        <v>0</v>
      </c>
      <c r="Z44" s="323">
        <v>1000</v>
      </c>
      <c r="AA44" s="323">
        <v>51767</v>
      </c>
      <c r="AB44" s="323">
        <v>44838.27</v>
      </c>
      <c r="AC44" s="323">
        <v>0</v>
      </c>
      <c r="AD44" s="323">
        <v>46542.17</v>
      </c>
      <c r="AE44" s="323">
        <v>0</v>
      </c>
      <c r="AF44" s="323">
        <v>143.03</v>
      </c>
      <c r="AG44" s="323">
        <v>0</v>
      </c>
      <c r="AH44" s="323">
        <v>0</v>
      </c>
      <c r="AI44" s="323">
        <v>13227.83</v>
      </c>
      <c r="AJ44" s="323">
        <v>0</v>
      </c>
      <c r="AK44" s="323">
        <v>1200</v>
      </c>
      <c r="AL44" s="323">
        <v>70473.53</v>
      </c>
      <c r="AM44" s="323">
        <v>10497.55</v>
      </c>
      <c r="AN44" s="323">
        <v>7627.71</v>
      </c>
      <c r="AO44" s="323">
        <v>0</v>
      </c>
      <c r="AP44" s="323">
        <v>4012.21</v>
      </c>
      <c r="AQ44" s="323">
        <v>12216.72</v>
      </c>
      <c r="AR44" s="323">
        <v>14447.47</v>
      </c>
      <c r="AS44" s="323">
        <v>1394.42</v>
      </c>
      <c r="AT44" s="323">
        <v>0</v>
      </c>
      <c r="AU44" s="323">
        <v>684.76</v>
      </c>
      <c r="AV44" s="323">
        <v>745.3</v>
      </c>
      <c r="AW44" s="323">
        <v>27186.560000000001</v>
      </c>
      <c r="AX44" s="323">
        <v>0</v>
      </c>
      <c r="AY44" s="323">
        <v>441.06</v>
      </c>
      <c r="AZ44" s="323">
        <v>1474.94</v>
      </c>
      <c r="BA44" s="323">
        <v>0</v>
      </c>
      <c r="BB44" s="323">
        <v>0</v>
      </c>
      <c r="BC44" s="323">
        <v>107884.07</v>
      </c>
      <c r="BD44" s="323">
        <v>15481.08</v>
      </c>
      <c r="BE44" s="323">
        <v>0</v>
      </c>
      <c r="BF44" s="323">
        <v>11199.88</v>
      </c>
      <c r="BG44" s="323">
        <v>2826.42</v>
      </c>
      <c r="BH44" s="323">
        <v>0</v>
      </c>
      <c r="BI44" s="323">
        <v>118546.37</v>
      </c>
      <c r="BJ44" s="323">
        <v>0</v>
      </c>
      <c r="BK44" s="323">
        <v>171207.48</v>
      </c>
      <c r="BL44" s="323">
        <v>0</v>
      </c>
      <c r="BM44" s="323">
        <v>724.05</v>
      </c>
      <c r="BN44" s="323">
        <v>39706.730000000003</v>
      </c>
      <c r="BO44" s="323">
        <v>45204.33</v>
      </c>
      <c r="BP44" s="323">
        <v>0</v>
      </c>
      <c r="BQ44" s="323">
        <v>15596.19</v>
      </c>
      <c r="BR44" s="323">
        <v>0</v>
      </c>
      <c r="BS44" s="323">
        <v>1536.82</v>
      </c>
      <c r="BT44" s="323">
        <v>0</v>
      </c>
      <c r="BU44" s="323">
        <v>0</v>
      </c>
      <c r="BV44" s="323">
        <v>17110.919999999998</v>
      </c>
      <c r="BW44" s="323">
        <v>10623.89</v>
      </c>
      <c r="BX44" s="323">
        <v>8111.93</v>
      </c>
      <c r="BY44" s="323">
        <v>21486.39</v>
      </c>
      <c r="BZ44" s="323">
        <v>0</v>
      </c>
      <c r="CA44" s="323">
        <v>399.81</v>
      </c>
      <c r="CB44" s="323">
        <v>0</v>
      </c>
      <c r="CC44" s="323">
        <v>60788.11</v>
      </c>
      <c r="CD44" s="323">
        <v>32383.77</v>
      </c>
      <c r="CE44" s="323">
        <v>0</v>
      </c>
      <c r="CF44" s="323">
        <v>84909.06</v>
      </c>
      <c r="CG44" s="323">
        <v>0</v>
      </c>
      <c r="CH44" s="323">
        <v>0</v>
      </c>
      <c r="CI44" s="323">
        <v>53052.33</v>
      </c>
      <c r="CJ44" s="323">
        <v>0</v>
      </c>
      <c r="CK44" s="323">
        <v>0</v>
      </c>
      <c r="CL44" s="323">
        <v>0</v>
      </c>
      <c r="CM44" s="323">
        <v>0</v>
      </c>
      <c r="CN44" s="323">
        <v>42.93</v>
      </c>
      <c r="CO44" s="323">
        <v>108908.63</v>
      </c>
      <c r="CP44" s="323">
        <v>0</v>
      </c>
      <c r="CQ44" s="323">
        <v>11525.4</v>
      </c>
      <c r="CR44" s="323">
        <v>0</v>
      </c>
      <c r="CS44" s="323">
        <v>0</v>
      </c>
      <c r="CT44" s="323">
        <v>4574.1000000000004</v>
      </c>
      <c r="CU44" s="323">
        <v>3326.95</v>
      </c>
      <c r="CV44" s="323">
        <v>8434.0499999999993</v>
      </c>
      <c r="CW44" s="323">
        <v>1533.53</v>
      </c>
      <c r="CX44" s="323">
        <v>14698.53</v>
      </c>
      <c r="CY44" s="323">
        <v>13553.69</v>
      </c>
      <c r="CZ44" s="323">
        <v>312845.45</v>
      </c>
      <c r="DA44" s="323">
        <v>0</v>
      </c>
      <c r="DB44" s="323">
        <v>0</v>
      </c>
      <c r="DC44" s="323">
        <v>8043.72</v>
      </c>
      <c r="DD44" s="323">
        <v>76637.2</v>
      </c>
      <c r="DE44" s="323">
        <v>93414.96</v>
      </c>
      <c r="DF44" s="323">
        <v>0</v>
      </c>
      <c r="DG44" s="323">
        <v>0</v>
      </c>
      <c r="DH44" s="323">
        <v>4373.26</v>
      </c>
      <c r="DI44" s="323">
        <v>5185.55</v>
      </c>
      <c r="DJ44" s="323">
        <v>2210.29</v>
      </c>
      <c r="DK44" s="323">
        <v>9607.18</v>
      </c>
      <c r="DL44" s="323">
        <v>30227.78</v>
      </c>
      <c r="DM44" s="323">
        <v>6191.36</v>
      </c>
      <c r="DN44" s="323">
        <v>0</v>
      </c>
      <c r="DO44" s="323">
        <v>7370.48</v>
      </c>
      <c r="DP44" s="323">
        <v>0</v>
      </c>
      <c r="DQ44" s="323">
        <v>3338.97</v>
      </c>
      <c r="DR44" s="323">
        <v>16420.169999999998</v>
      </c>
      <c r="DS44" s="323">
        <v>12068.44</v>
      </c>
      <c r="DT44" s="323">
        <v>16967.64</v>
      </c>
      <c r="DU44" s="323">
        <v>2276.39</v>
      </c>
      <c r="DV44" s="323">
        <v>2580.88</v>
      </c>
      <c r="DW44" s="323">
        <v>1.81</v>
      </c>
      <c r="DX44" s="323">
        <v>0</v>
      </c>
      <c r="DY44" s="323">
        <v>0</v>
      </c>
      <c r="DZ44" s="323">
        <v>1506.3</v>
      </c>
      <c r="EA44" s="323">
        <v>437708.02</v>
      </c>
      <c r="EB44" s="323">
        <v>2417.2399999999998</v>
      </c>
      <c r="EC44" s="323">
        <v>0</v>
      </c>
      <c r="ED44" s="323">
        <v>20445.93</v>
      </c>
      <c r="EE44" s="323">
        <v>0</v>
      </c>
      <c r="EF44" s="323">
        <v>0</v>
      </c>
      <c r="EG44" s="323">
        <v>24423.27</v>
      </c>
      <c r="EH44" s="323">
        <v>0</v>
      </c>
      <c r="EI44" s="323">
        <v>3626.44</v>
      </c>
      <c r="EJ44" s="323">
        <v>42842.87</v>
      </c>
      <c r="EK44" s="323">
        <v>7342.54</v>
      </c>
      <c r="EL44" s="323">
        <v>0</v>
      </c>
      <c r="EM44" s="323">
        <v>0</v>
      </c>
      <c r="EN44" s="323">
        <v>603.1</v>
      </c>
      <c r="EO44" s="323">
        <v>32070.959999999999</v>
      </c>
      <c r="EP44" s="323">
        <v>0</v>
      </c>
      <c r="EQ44" s="323">
        <v>0</v>
      </c>
      <c r="ER44" s="323">
        <v>28.04</v>
      </c>
      <c r="ES44" s="323">
        <v>1873.38</v>
      </c>
      <c r="ET44" s="323">
        <v>5821.87</v>
      </c>
      <c r="EU44" s="323">
        <v>0</v>
      </c>
      <c r="EV44" s="323">
        <v>0</v>
      </c>
      <c r="EW44" s="323">
        <v>540.36</v>
      </c>
      <c r="EX44" s="323">
        <v>0</v>
      </c>
      <c r="EY44" s="323">
        <v>136325.79999999999</v>
      </c>
      <c r="EZ44" s="323">
        <v>0</v>
      </c>
      <c r="FA44" s="323">
        <v>796.54</v>
      </c>
      <c r="FB44" s="323">
        <v>2396.9899999999998</v>
      </c>
      <c r="FC44" s="323">
        <v>5371.69</v>
      </c>
      <c r="FD44" s="323">
        <v>3491.13</v>
      </c>
      <c r="FE44" s="323">
        <v>0</v>
      </c>
      <c r="FF44" s="323">
        <v>49018.96</v>
      </c>
      <c r="FG44" s="323">
        <v>3011.5</v>
      </c>
      <c r="FH44" s="323">
        <v>39319.53</v>
      </c>
      <c r="FI44" s="323">
        <v>355.56</v>
      </c>
      <c r="FJ44" s="323">
        <v>17148.830000000002</v>
      </c>
      <c r="FK44" s="323">
        <v>104.2</v>
      </c>
      <c r="FL44" s="323">
        <v>30.85</v>
      </c>
      <c r="FM44" s="323">
        <v>50050.27</v>
      </c>
      <c r="FN44" s="323">
        <v>0</v>
      </c>
      <c r="FO44" s="323">
        <v>669.49</v>
      </c>
      <c r="FP44" s="323">
        <v>384.3</v>
      </c>
      <c r="FQ44" s="323">
        <v>123.98</v>
      </c>
      <c r="FR44" s="323">
        <v>0</v>
      </c>
      <c r="FS44" s="323">
        <v>50</v>
      </c>
      <c r="FT44" s="323">
        <v>867.37</v>
      </c>
      <c r="FU44" s="323">
        <v>0</v>
      </c>
      <c r="FV44" s="323">
        <v>0</v>
      </c>
      <c r="FW44" s="323">
        <v>0</v>
      </c>
      <c r="FX44" s="323">
        <v>1202.4000000000001</v>
      </c>
      <c r="FY44" s="323">
        <v>29262.59</v>
      </c>
      <c r="FZ44" s="323">
        <v>290.04000000000002</v>
      </c>
      <c r="GA44" s="323">
        <v>0</v>
      </c>
      <c r="GB44" s="323">
        <v>0</v>
      </c>
      <c r="GC44" s="323">
        <v>0</v>
      </c>
      <c r="GD44" s="323">
        <v>705.45</v>
      </c>
      <c r="GE44" s="323">
        <v>9755.19</v>
      </c>
      <c r="GF44" s="323">
        <v>1375.5</v>
      </c>
      <c r="GG44" s="323">
        <v>11807.36</v>
      </c>
      <c r="GH44" s="323">
        <v>3765.62</v>
      </c>
      <c r="GI44" s="323">
        <v>9709.91</v>
      </c>
      <c r="GJ44" s="323">
        <v>1084.8900000000001</v>
      </c>
      <c r="GK44" s="323">
        <v>233403.51</v>
      </c>
      <c r="GL44" s="323">
        <v>6716.98</v>
      </c>
      <c r="GM44" s="323">
        <v>124680.94</v>
      </c>
      <c r="GN44" s="323">
        <v>10734.48</v>
      </c>
      <c r="GO44" s="323">
        <v>58437.71</v>
      </c>
      <c r="GP44" s="323">
        <v>0</v>
      </c>
      <c r="GQ44" s="323">
        <v>0</v>
      </c>
      <c r="GR44" s="323">
        <v>11987.28</v>
      </c>
      <c r="GS44" s="323">
        <v>174414.38</v>
      </c>
      <c r="GT44" s="323">
        <v>0</v>
      </c>
      <c r="GU44" s="323">
        <v>37060.959999999999</v>
      </c>
      <c r="GV44" s="323">
        <v>0</v>
      </c>
      <c r="GW44" s="323">
        <v>0</v>
      </c>
      <c r="GX44" s="323">
        <v>0</v>
      </c>
      <c r="GY44" s="323">
        <v>0</v>
      </c>
      <c r="GZ44" s="323">
        <v>4965.3</v>
      </c>
      <c r="HA44" s="323">
        <v>11983.24</v>
      </c>
      <c r="HB44" s="323">
        <v>9903.36</v>
      </c>
      <c r="HC44" s="323">
        <v>61779.53</v>
      </c>
      <c r="HD44" s="323">
        <v>0</v>
      </c>
      <c r="HE44" s="323">
        <v>150</v>
      </c>
      <c r="HF44" s="323">
        <v>0</v>
      </c>
      <c r="HG44" s="323">
        <v>4490.5600000000004</v>
      </c>
      <c r="HH44" s="323">
        <v>71942.77</v>
      </c>
      <c r="HI44" s="323">
        <v>7944.7</v>
      </c>
      <c r="HJ44" s="323">
        <v>8458.61</v>
      </c>
      <c r="HK44" s="323">
        <v>0</v>
      </c>
      <c r="HL44" s="323">
        <v>3443.13</v>
      </c>
      <c r="HM44" s="323">
        <v>55.75</v>
      </c>
      <c r="HN44" s="323">
        <v>150.94</v>
      </c>
      <c r="HO44" s="323">
        <v>4972.66</v>
      </c>
      <c r="HP44" s="323">
        <v>12972.19</v>
      </c>
      <c r="HQ44" s="323">
        <v>12976.44</v>
      </c>
      <c r="HR44" s="323">
        <v>34745.64</v>
      </c>
      <c r="HS44" s="323">
        <v>0</v>
      </c>
      <c r="HT44" s="323">
        <v>64448.13</v>
      </c>
      <c r="HU44" s="323">
        <v>695.42</v>
      </c>
      <c r="HV44" s="323">
        <v>0</v>
      </c>
      <c r="HW44" s="323">
        <v>0</v>
      </c>
      <c r="HX44" s="323">
        <v>11345.65</v>
      </c>
      <c r="HY44" s="323">
        <v>329854.67</v>
      </c>
      <c r="HZ44" s="323">
        <v>10379.57</v>
      </c>
      <c r="IA44" s="323">
        <v>2003.79</v>
      </c>
      <c r="IB44" s="323">
        <v>35230.839999999997</v>
      </c>
      <c r="IC44" s="323">
        <v>33825.89</v>
      </c>
      <c r="ID44" s="323">
        <v>0</v>
      </c>
      <c r="IE44" s="323">
        <v>50808.95</v>
      </c>
      <c r="IF44" s="323">
        <v>2974.46</v>
      </c>
      <c r="IG44" s="323">
        <v>791.08</v>
      </c>
      <c r="IH44" s="323">
        <v>0</v>
      </c>
      <c r="II44" s="323">
        <v>143.91999999999999</v>
      </c>
      <c r="IJ44" s="323">
        <v>0</v>
      </c>
      <c r="IK44" s="323">
        <v>0</v>
      </c>
      <c r="IL44" s="323">
        <v>0</v>
      </c>
      <c r="IM44" s="323">
        <v>1653.16</v>
      </c>
      <c r="IN44" s="323">
        <v>15197.2</v>
      </c>
      <c r="IO44" s="323">
        <v>601.76</v>
      </c>
      <c r="IP44" s="323">
        <v>2137.23</v>
      </c>
      <c r="IQ44" s="323">
        <v>5914.13</v>
      </c>
      <c r="IR44" s="323">
        <v>24525.46</v>
      </c>
      <c r="IS44" s="323">
        <v>10214.629999999999</v>
      </c>
      <c r="IT44" s="323">
        <v>78449.009999999995</v>
      </c>
      <c r="IU44" s="323">
        <v>0</v>
      </c>
      <c r="IV44" s="323">
        <v>21308.07</v>
      </c>
      <c r="IW44" s="323">
        <v>0</v>
      </c>
      <c r="IX44" s="323">
        <v>9.4</v>
      </c>
      <c r="IY44" s="323">
        <v>13912.31</v>
      </c>
      <c r="IZ44" s="323">
        <v>84.58</v>
      </c>
      <c r="JA44" s="323">
        <v>0</v>
      </c>
      <c r="JB44" s="323">
        <v>0</v>
      </c>
      <c r="JC44" s="323">
        <v>15405.19</v>
      </c>
      <c r="JD44" s="323">
        <v>0</v>
      </c>
      <c r="JE44" s="323">
        <v>0</v>
      </c>
      <c r="JF44" s="323">
        <v>168519.2</v>
      </c>
      <c r="JG44" s="323">
        <v>0.49</v>
      </c>
      <c r="JH44" s="323">
        <v>0</v>
      </c>
      <c r="JI44" s="323">
        <v>19414.7</v>
      </c>
      <c r="JJ44" s="323">
        <v>1316.23</v>
      </c>
      <c r="JK44" s="323">
        <v>0</v>
      </c>
      <c r="JL44" s="323">
        <v>4418.49</v>
      </c>
      <c r="JM44" s="323">
        <v>0</v>
      </c>
      <c r="JN44" s="323">
        <v>0</v>
      </c>
      <c r="JO44" s="323">
        <v>71958.5</v>
      </c>
      <c r="JP44" s="323">
        <v>28810.02</v>
      </c>
      <c r="JQ44" s="323">
        <v>0</v>
      </c>
      <c r="JR44" s="323">
        <v>0</v>
      </c>
      <c r="JS44" s="323">
        <v>29500</v>
      </c>
      <c r="JT44" s="323">
        <v>34259.17</v>
      </c>
      <c r="JU44" s="323">
        <v>0</v>
      </c>
      <c r="JV44" s="323">
        <v>146582.91</v>
      </c>
      <c r="JW44" s="323">
        <v>25585.96</v>
      </c>
      <c r="JX44" s="323">
        <v>3664.05</v>
      </c>
      <c r="JY44" s="323">
        <v>0</v>
      </c>
      <c r="JZ44" s="323">
        <v>0</v>
      </c>
      <c r="KA44" s="323">
        <v>6633.16</v>
      </c>
      <c r="KB44" s="323">
        <v>8244.7000000000007</v>
      </c>
      <c r="KC44" s="323">
        <v>3767.87</v>
      </c>
      <c r="KD44" s="323">
        <v>9106.51</v>
      </c>
      <c r="KE44" s="323">
        <v>131038.72</v>
      </c>
      <c r="KF44" s="323">
        <v>0</v>
      </c>
      <c r="KG44" s="323">
        <v>24565.61</v>
      </c>
      <c r="KH44" s="323">
        <v>56.82</v>
      </c>
      <c r="KI44" s="323">
        <v>1599.13</v>
      </c>
      <c r="KJ44" s="323">
        <v>978.52</v>
      </c>
      <c r="KK44" s="323">
        <v>0</v>
      </c>
      <c r="KL44" s="323">
        <v>5493.2</v>
      </c>
      <c r="KM44" s="323">
        <v>3726.78</v>
      </c>
      <c r="KN44" s="323">
        <v>46734.8</v>
      </c>
      <c r="KO44" s="323">
        <v>9482.2800000000007</v>
      </c>
      <c r="KP44" s="323">
        <v>0</v>
      </c>
      <c r="KQ44" s="323">
        <v>286925.71000000002</v>
      </c>
      <c r="KR44" s="323">
        <v>0</v>
      </c>
      <c r="KS44" s="322">
        <v>3993.56</v>
      </c>
      <c r="KU44" s="312">
        <v>40</v>
      </c>
      <c r="KV44" s="312">
        <v>409</v>
      </c>
    </row>
    <row r="45" spans="1:308" x14ac:dyDescent="0.25">
      <c r="A45" s="329">
        <v>2020</v>
      </c>
      <c r="B45" s="328" t="s">
        <v>849</v>
      </c>
      <c r="C45" s="328" t="s">
        <v>879</v>
      </c>
      <c r="D45" s="328" t="s">
        <v>880</v>
      </c>
      <c r="E45" s="328" t="s">
        <v>846</v>
      </c>
      <c r="F45" s="327">
        <v>769.2</v>
      </c>
      <c r="G45" s="327">
        <v>200</v>
      </c>
      <c r="H45" s="327">
        <v>55118.95</v>
      </c>
      <c r="I45" s="327">
        <v>45307.85</v>
      </c>
      <c r="J45" s="327">
        <v>0</v>
      </c>
      <c r="K45" s="327">
        <v>0</v>
      </c>
      <c r="L45" s="327">
        <v>387.45</v>
      </c>
      <c r="M45" s="327">
        <v>12907.25</v>
      </c>
      <c r="N45" s="327">
        <v>16738.400000000001</v>
      </c>
      <c r="O45" s="327">
        <v>36491.449999999997</v>
      </c>
      <c r="P45" s="327">
        <v>125</v>
      </c>
      <c r="Q45" s="327">
        <v>947.3</v>
      </c>
      <c r="R45" s="327">
        <v>0</v>
      </c>
      <c r="S45" s="327">
        <v>575</v>
      </c>
      <c r="T45" s="327">
        <v>2221.25</v>
      </c>
      <c r="U45" s="327">
        <v>1231.9000000000001</v>
      </c>
      <c r="V45" s="327">
        <v>1722.05</v>
      </c>
      <c r="W45" s="327">
        <v>50</v>
      </c>
      <c r="X45" s="327">
        <v>6205.35</v>
      </c>
      <c r="Y45" s="327">
        <v>0</v>
      </c>
      <c r="Z45" s="327">
        <v>0</v>
      </c>
      <c r="AA45" s="327">
        <v>27208</v>
      </c>
      <c r="AB45" s="327">
        <v>3610.75</v>
      </c>
      <c r="AC45" s="327">
        <v>0</v>
      </c>
      <c r="AD45" s="327">
        <v>0</v>
      </c>
      <c r="AE45" s="327">
        <v>0</v>
      </c>
      <c r="AF45" s="327">
        <v>0</v>
      </c>
      <c r="AG45" s="327">
        <v>0</v>
      </c>
      <c r="AH45" s="327">
        <v>177.25</v>
      </c>
      <c r="AI45" s="327">
        <v>628</v>
      </c>
      <c r="AJ45" s="327">
        <v>0</v>
      </c>
      <c r="AK45" s="327">
        <v>0</v>
      </c>
      <c r="AL45" s="327">
        <v>2450.75</v>
      </c>
      <c r="AM45" s="327">
        <v>122.25</v>
      </c>
      <c r="AN45" s="327">
        <v>97.25</v>
      </c>
      <c r="AO45" s="327">
        <v>0</v>
      </c>
      <c r="AP45" s="327">
        <v>106</v>
      </c>
      <c r="AQ45" s="327">
        <v>75</v>
      </c>
      <c r="AR45" s="327">
        <v>1150</v>
      </c>
      <c r="AS45" s="327">
        <v>300</v>
      </c>
      <c r="AT45" s="327">
        <v>2644.65</v>
      </c>
      <c r="AU45" s="327">
        <v>28554.6</v>
      </c>
      <c r="AV45" s="327">
        <v>0</v>
      </c>
      <c r="AW45" s="327">
        <v>54167.65</v>
      </c>
      <c r="AX45" s="327">
        <v>0</v>
      </c>
      <c r="AY45" s="327">
        <v>297.25</v>
      </c>
      <c r="AZ45" s="327">
        <v>1234.3499999999999</v>
      </c>
      <c r="BA45" s="327">
        <v>0</v>
      </c>
      <c r="BB45" s="327">
        <v>160</v>
      </c>
      <c r="BC45" s="327">
        <v>0</v>
      </c>
      <c r="BD45" s="327">
        <v>33404.9</v>
      </c>
      <c r="BE45" s="327">
        <v>39516.699999999997</v>
      </c>
      <c r="BF45" s="327">
        <v>0</v>
      </c>
      <c r="BG45" s="327">
        <v>790</v>
      </c>
      <c r="BH45" s="327">
        <v>0</v>
      </c>
      <c r="BI45" s="327">
        <v>59627.45</v>
      </c>
      <c r="BJ45" s="327">
        <v>100</v>
      </c>
      <c r="BK45" s="327">
        <v>9296.5</v>
      </c>
      <c r="BL45" s="327">
        <v>0</v>
      </c>
      <c r="BM45" s="327">
        <v>632.70000000000005</v>
      </c>
      <c r="BN45" s="327">
        <v>6124.65</v>
      </c>
      <c r="BO45" s="327">
        <v>1114.6500000000001</v>
      </c>
      <c r="BP45" s="327">
        <v>0</v>
      </c>
      <c r="BQ45" s="327">
        <v>0</v>
      </c>
      <c r="BR45" s="327">
        <v>1041.75</v>
      </c>
      <c r="BS45" s="327">
        <v>10316.540000000001</v>
      </c>
      <c r="BT45" s="327">
        <v>0</v>
      </c>
      <c r="BU45" s="327">
        <v>0</v>
      </c>
      <c r="BV45" s="327">
        <v>0</v>
      </c>
      <c r="BW45" s="327">
        <v>0</v>
      </c>
      <c r="BX45" s="327">
        <v>501.95</v>
      </c>
      <c r="BY45" s="327">
        <v>0</v>
      </c>
      <c r="BZ45" s="327">
        <v>289.75</v>
      </c>
      <c r="CA45" s="327">
        <v>10</v>
      </c>
      <c r="CB45" s="327">
        <v>0</v>
      </c>
      <c r="CC45" s="327">
        <v>1285</v>
      </c>
      <c r="CD45" s="327">
        <v>0</v>
      </c>
      <c r="CE45" s="327">
        <v>0</v>
      </c>
      <c r="CF45" s="327">
        <v>17760.8</v>
      </c>
      <c r="CG45" s="327">
        <v>664.4</v>
      </c>
      <c r="CH45" s="327">
        <v>430.55</v>
      </c>
      <c r="CI45" s="327">
        <v>0</v>
      </c>
      <c r="CJ45" s="327">
        <v>80</v>
      </c>
      <c r="CK45" s="327">
        <v>0</v>
      </c>
      <c r="CL45" s="327">
        <v>650.20000000000005</v>
      </c>
      <c r="CM45" s="327">
        <v>0</v>
      </c>
      <c r="CN45" s="327">
        <v>7141.25</v>
      </c>
      <c r="CO45" s="327">
        <v>12863.75</v>
      </c>
      <c r="CP45" s="327">
        <v>0</v>
      </c>
      <c r="CQ45" s="327">
        <v>0</v>
      </c>
      <c r="CR45" s="327">
        <v>0</v>
      </c>
      <c r="CS45" s="327">
        <v>957</v>
      </c>
      <c r="CT45" s="327">
        <v>100</v>
      </c>
      <c r="CU45" s="327">
        <v>100</v>
      </c>
      <c r="CV45" s="327">
        <v>80</v>
      </c>
      <c r="CW45" s="327">
        <v>428.75</v>
      </c>
      <c r="CX45" s="327">
        <v>0</v>
      </c>
      <c r="CY45" s="327">
        <v>49.6</v>
      </c>
      <c r="CZ45" s="327">
        <v>29109.15</v>
      </c>
      <c r="DA45" s="327">
        <v>11323</v>
      </c>
      <c r="DB45" s="327">
        <v>1047.5</v>
      </c>
      <c r="DC45" s="327">
        <v>350</v>
      </c>
      <c r="DD45" s="327">
        <v>69925</v>
      </c>
      <c r="DE45" s="327">
        <v>33121.9</v>
      </c>
      <c r="DF45" s="327">
        <v>310</v>
      </c>
      <c r="DG45" s="327">
        <v>0</v>
      </c>
      <c r="DH45" s="327">
        <v>225.5</v>
      </c>
      <c r="DI45" s="327">
        <v>5882.9</v>
      </c>
      <c r="DJ45" s="327">
        <v>35361.949999999997</v>
      </c>
      <c r="DK45" s="327">
        <v>0</v>
      </c>
      <c r="DL45" s="327">
        <v>0</v>
      </c>
      <c r="DM45" s="327">
        <v>244</v>
      </c>
      <c r="DN45" s="327">
        <v>0</v>
      </c>
      <c r="DO45" s="327">
        <v>880</v>
      </c>
      <c r="DP45" s="327">
        <v>50</v>
      </c>
      <c r="DQ45" s="327">
        <v>0</v>
      </c>
      <c r="DR45" s="327">
        <v>3008.25</v>
      </c>
      <c r="DS45" s="327">
        <v>50</v>
      </c>
      <c r="DT45" s="327">
        <v>1347.8</v>
      </c>
      <c r="DU45" s="327">
        <v>50</v>
      </c>
      <c r="DV45" s="327">
        <v>115.3</v>
      </c>
      <c r="DW45" s="327">
        <v>233.8</v>
      </c>
      <c r="DX45" s="327">
        <v>2065.75</v>
      </c>
      <c r="DY45" s="327">
        <v>102</v>
      </c>
      <c r="DZ45" s="327">
        <v>191.75</v>
      </c>
      <c r="EA45" s="327">
        <v>300</v>
      </c>
      <c r="EB45" s="327">
        <v>541.75</v>
      </c>
      <c r="EC45" s="327">
        <v>0</v>
      </c>
      <c r="ED45" s="327">
        <v>200</v>
      </c>
      <c r="EE45" s="327">
        <v>776.65</v>
      </c>
      <c r="EF45" s="327">
        <v>0</v>
      </c>
      <c r="EG45" s="327">
        <v>12083.6</v>
      </c>
      <c r="EH45" s="327">
        <v>0</v>
      </c>
      <c r="EI45" s="327">
        <v>10904.2</v>
      </c>
      <c r="EJ45" s="327">
        <v>3420.45</v>
      </c>
      <c r="EK45" s="327">
        <v>0</v>
      </c>
      <c r="EL45" s="327">
        <v>0</v>
      </c>
      <c r="EM45" s="327">
        <v>97.25</v>
      </c>
      <c r="EN45" s="327">
        <v>1319.7</v>
      </c>
      <c r="EO45" s="327">
        <v>7411.2</v>
      </c>
      <c r="EP45" s="327">
        <v>0</v>
      </c>
      <c r="EQ45" s="327">
        <v>264.75</v>
      </c>
      <c r="ER45" s="327">
        <v>600</v>
      </c>
      <c r="ES45" s="327">
        <v>150</v>
      </c>
      <c r="ET45" s="327">
        <v>2518.35</v>
      </c>
      <c r="EU45" s="327">
        <v>97.25</v>
      </c>
      <c r="EV45" s="327">
        <v>0</v>
      </c>
      <c r="EW45" s="327">
        <v>0</v>
      </c>
      <c r="EX45" s="327">
        <v>10671.95</v>
      </c>
      <c r="EY45" s="327">
        <v>0</v>
      </c>
      <c r="EZ45" s="327">
        <v>2384783.5</v>
      </c>
      <c r="FA45" s="327">
        <v>722.05</v>
      </c>
      <c r="FB45" s="327">
        <v>933.1</v>
      </c>
      <c r="FC45" s="327">
        <v>20360.650000000001</v>
      </c>
      <c r="FD45" s="327">
        <v>1184.7</v>
      </c>
      <c r="FE45" s="327">
        <v>34953.75</v>
      </c>
      <c r="FF45" s="327">
        <v>3893.21</v>
      </c>
      <c r="FG45" s="327">
        <v>0</v>
      </c>
      <c r="FH45" s="327">
        <v>26101.05</v>
      </c>
      <c r="FI45" s="327">
        <v>0</v>
      </c>
      <c r="FJ45" s="327">
        <v>12039.1</v>
      </c>
      <c r="FK45" s="327">
        <v>0</v>
      </c>
      <c r="FL45" s="327">
        <v>0</v>
      </c>
      <c r="FM45" s="327">
        <v>9086.2000000000007</v>
      </c>
      <c r="FN45" s="327">
        <v>50</v>
      </c>
      <c r="FO45" s="327">
        <v>194.5</v>
      </c>
      <c r="FP45" s="327">
        <v>75</v>
      </c>
      <c r="FQ45" s="327">
        <v>0</v>
      </c>
      <c r="FR45" s="327">
        <v>52260.6</v>
      </c>
      <c r="FS45" s="327">
        <v>26</v>
      </c>
      <c r="FT45" s="327">
        <v>0</v>
      </c>
      <c r="FU45" s="327">
        <v>944.5</v>
      </c>
      <c r="FV45" s="327">
        <v>50</v>
      </c>
      <c r="FW45" s="327">
        <v>0</v>
      </c>
      <c r="FX45" s="327">
        <v>0</v>
      </c>
      <c r="FY45" s="327">
        <v>0</v>
      </c>
      <c r="FZ45" s="327">
        <v>0</v>
      </c>
      <c r="GA45" s="327">
        <v>0</v>
      </c>
      <c r="GB45" s="327">
        <v>130</v>
      </c>
      <c r="GC45" s="327">
        <v>350</v>
      </c>
      <c r="GD45" s="327">
        <v>545.85</v>
      </c>
      <c r="GE45" s="327">
        <v>599.20000000000005</v>
      </c>
      <c r="GF45" s="327">
        <v>85710.3</v>
      </c>
      <c r="GG45" s="327">
        <v>6063.4</v>
      </c>
      <c r="GH45" s="327">
        <v>300</v>
      </c>
      <c r="GI45" s="327">
        <v>1585.35</v>
      </c>
      <c r="GJ45" s="327">
        <v>0</v>
      </c>
      <c r="GK45" s="327">
        <v>0</v>
      </c>
      <c r="GL45" s="327">
        <v>936.4</v>
      </c>
      <c r="GM45" s="327">
        <v>86516.45</v>
      </c>
      <c r="GN45" s="327">
        <v>404.7</v>
      </c>
      <c r="GO45" s="327">
        <v>28610.1</v>
      </c>
      <c r="GP45" s="327">
        <v>0</v>
      </c>
      <c r="GQ45" s="327">
        <v>50</v>
      </c>
      <c r="GR45" s="327">
        <v>16851.8</v>
      </c>
      <c r="GS45" s="327">
        <v>75954.8</v>
      </c>
      <c r="GT45" s="327">
        <v>0</v>
      </c>
      <c r="GU45" s="327">
        <v>8215.5</v>
      </c>
      <c r="GV45" s="327">
        <v>1247.0999999999999</v>
      </c>
      <c r="GW45" s="327">
        <v>0</v>
      </c>
      <c r="GX45" s="327">
        <v>38669.65</v>
      </c>
      <c r="GY45" s="327">
        <v>350</v>
      </c>
      <c r="GZ45" s="327">
        <v>5832.2</v>
      </c>
      <c r="HA45" s="327">
        <v>6977.5</v>
      </c>
      <c r="HB45" s="327">
        <v>880.4</v>
      </c>
      <c r="HC45" s="327">
        <v>38266.550000000003</v>
      </c>
      <c r="HD45" s="327">
        <v>100</v>
      </c>
      <c r="HE45" s="327">
        <v>314.25</v>
      </c>
      <c r="HF45" s="327">
        <v>225</v>
      </c>
      <c r="HG45" s="327">
        <v>13370.15</v>
      </c>
      <c r="HH45" s="327">
        <v>83787.75</v>
      </c>
      <c r="HI45" s="327">
        <v>10920.1</v>
      </c>
      <c r="HJ45" s="327">
        <v>7250</v>
      </c>
      <c r="HK45" s="327">
        <v>222.25</v>
      </c>
      <c r="HL45" s="327">
        <v>3531.3</v>
      </c>
      <c r="HM45" s="327">
        <v>911</v>
      </c>
      <c r="HN45" s="327">
        <v>5039.3</v>
      </c>
      <c r="HO45" s="327">
        <v>870.7</v>
      </c>
      <c r="HP45" s="327">
        <v>434.35</v>
      </c>
      <c r="HQ45" s="327">
        <v>0</v>
      </c>
      <c r="HR45" s="327">
        <v>1794.85</v>
      </c>
      <c r="HS45" s="327">
        <v>0</v>
      </c>
      <c r="HT45" s="327">
        <v>51540.7</v>
      </c>
      <c r="HU45" s="327">
        <v>897.25</v>
      </c>
      <c r="HV45" s="327">
        <v>17993.7</v>
      </c>
      <c r="HW45" s="327">
        <v>25750.2</v>
      </c>
      <c r="HX45" s="327">
        <v>0</v>
      </c>
      <c r="HY45" s="327">
        <v>0</v>
      </c>
      <c r="HZ45" s="327">
        <v>43034</v>
      </c>
      <c r="IA45" s="327">
        <v>286.5</v>
      </c>
      <c r="IB45" s="327">
        <v>9889.25</v>
      </c>
      <c r="IC45" s="327">
        <v>0</v>
      </c>
      <c r="ID45" s="327">
        <v>1251.5</v>
      </c>
      <c r="IE45" s="327">
        <v>3740</v>
      </c>
      <c r="IF45" s="327">
        <v>75</v>
      </c>
      <c r="IG45" s="327">
        <v>97.25</v>
      </c>
      <c r="IH45" s="327">
        <v>0</v>
      </c>
      <c r="II45" s="327">
        <v>1725.75</v>
      </c>
      <c r="IJ45" s="327">
        <v>3150.95</v>
      </c>
      <c r="IK45" s="327">
        <v>0</v>
      </c>
      <c r="IL45" s="327">
        <v>112</v>
      </c>
      <c r="IM45" s="327">
        <v>66</v>
      </c>
      <c r="IN45" s="327">
        <v>2761.95</v>
      </c>
      <c r="IO45" s="327">
        <v>761.1</v>
      </c>
      <c r="IP45" s="327">
        <v>120</v>
      </c>
      <c r="IQ45" s="327">
        <v>0</v>
      </c>
      <c r="IR45" s="327">
        <v>19158.45</v>
      </c>
      <c r="IS45" s="327">
        <v>4558.6000000000004</v>
      </c>
      <c r="IT45" s="327">
        <v>18829.55</v>
      </c>
      <c r="IU45" s="327">
        <v>0</v>
      </c>
      <c r="IV45" s="327">
        <v>12492.3</v>
      </c>
      <c r="IW45" s="327">
        <v>0</v>
      </c>
      <c r="IX45" s="327">
        <v>0</v>
      </c>
      <c r="IY45" s="327">
        <v>0</v>
      </c>
      <c r="IZ45" s="327">
        <v>67541.350000000006</v>
      </c>
      <c r="JA45" s="327">
        <v>0</v>
      </c>
      <c r="JB45" s="327">
        <v>537.20000000000005</v>
      </c>
      <c r="JC45" s="327">
        <v>0</v>
      </c>
      <c r="JD45" s="327">
        <v>0</v>
      </c>
      <c r="JE45" s="327">
        <v>0</v>
      </c>
      <c r="JF45" s="327">
        <v>97.25</v>
      </c>
      <c r="JG45" s="327">
        <v>0</v>
      </c>
      <c r="JH45" s="327">
        <v>320.45</v>
      </c>
      <c r="JI45" s="327">
        <v>2537.3000000000002</v>
      </c>
      <c r="JJ45" s="327">
        <v>386.4</v>
      </c>
      <c r="JK45" s="327">
        <v>80</v>
      </c>
      <c r="JL45" s="327">
        <v>197.25</v>
      </c>
      <c r="JM45" s="327">
        <v>0</v>
      </c>
      <c r="JN45" s="327">
        <v>0</v>
      </c>
      <c r="JO45" s="327">
        <v>0</v>
      </c>
      <c r="JP45" s="327">
        <v>4139.6000000000004</v>
      </c>
      <c r="JQ45" s="327">
        <v>1517.2</v>
      </c>
      <c r="JR45" s="327">
        <v>0</v>
      </c>
      <c r="JS45" s="327">
        <v>11665.55</v>
      </c>
      <c r="JT45" s="327">
        <v>841.35</v>
      </c>
      <c r="JU45" s="327">
        <v>0</v>
      </c>
      <c r="JV45" s="327">
        <v>0</v>
      </c>
      <c r="JW45" s="327">
        <v>0</v>
      </c>
      <c r="JX45" s="327">
        <v>450</v>
      </c>
      <c r="JY45" s="327">
        <v>0</v>
      </c>
      <c r="JZ45" s="327">
        <v>0</v>
      </c>
      <c r="KA45" s="327">
        <v>377.25</v>
      </c>
      <c r="KB45" s="327">
        <v>0</v>
      </c>
      <c r="KC45" s="327">
        <v>395.5</v>
      </c>
      <c r="KD45" s="327">
        <v>0</v>
      </c>
      <c r="KE45" s="327">
        <v>9688.9500000000007</v>
      </c>
      <c r="KF45" s="327">
        <v>343.75</v>
      </c>
      <c r="KG45" s="327">
        <v>0</v>
      </c>
      <c r="KH45" s="327">
        <v>505</v>
      </c>
      <c r="KI45" s="327">
        <v>269</v>
      </c>
      <c r="KJ45" s="327">
        <v>400</v>
      </c>
      <c r="KK45" s="327">
        <v>0</v>
      </c>
      <c r="KL45" s="327">
        <v>575.65</v>
      </c>
      <c r="KM45" s="327">
        <v>626.15</v>
      </c>
      <c r="KN45" s="327">
        <v>701.25</v>
      </c>
      <c r="KO45" s="327">
        <v>4814.55</v>
      </c>
      <c r="KP45" s="327">
        <v>2246.15</v>
      </c>
      <c r="KQ45" s="327">
        <v>0</v>
      </c>
      <c r="KR45" s="327">
        <v>9827.25</v>
      </c>
      <c r="KS45" s="326">
        <v>2922.35</v>
      </c>
      <c r="KU45" s="312">
        <v>41</v>
      </c>
      <c r="KV45" s="312">
        <v>410</v>
      </c>
    </row>
    <row r="46" spans="1:308" x14ac:dyDescent="0.25">
      <c r="A46" s="325">
        <v>2020</v>
      </c>
      <c r="B46" s="324" t="s">
        <v>849</v>
      </c>
      <c r="C46" s="324" t="s">
        <v>879</v>
      </c>
      <c r="D46" s="324" t="s">
        <v>878</v>
      </c>
      <c r="E46" s="324" t="s">
        <v>846</v>
      </c>
      <c r="F46" s="323">
        <v>104065.3</v>
      </c>
      <c r="G46" s="323">
        <v>6966.55</v>
      </c>
      <c r="H46" s="323">
        <v>684459.35</v>
      </c>
      <c r="I46" s="323">
        <v>53089.65</v>
      </c>
      <c r="J46" s="323">
        <v>0</v>
      </c>
      <c r="K46" s="323">
        <v>12313.85</v>
      </c>
      <c r="L46" s="323">
        <v>84352.15</v>
      </c>
      <c r="M46" s="323">
        <v>23432.9</v>
      </c>
      <c r="N46" s="323">
        <v>0</v>
      </c>
      <c r="O46" s="323">
        <v>363664.35</v>
      </c>
      <c r="P46" s="323">
        <v>85337.55</v>
      </c>
      <c r="Q46" s="323">
        <v>0</v>
      </c>
      <c r="R46" s="323">
        <v>0</v>
      </c>
      <c r="S46" s="323">
        <v>29768.1</v>
      </c>
      <c r="T46" s="323">
        <v>29789.95</v>
      </c>
      <c r="U46" s="323">
        <v>46703.39</v>
      </c>
      <c r="V46" s="323">
        <v>0</v>
      </c>
      <c r="W46" s="323">
        <v>0</v>
      </c>
      <c r="X46" s="323">
        <v>0</v>
      </c>
      <c r="Y46" s="323">
        <v>7476.7</v>
      </c>
      <c r="Z46" s="323">
        <v>3126.85</v>
      </c>
      <c r="AA46" s="323">
        <v>0</v>
      </c>
      <c r="AB46" s="323">
        <v>55081.7</v>
      </c>
      <c r="AC46" s="323">
        <v>7056.05</v>
      </c>
      <c r="AD46" s="323">
        <v>360714.5</v>
      </c>
      <c r="AE46" s="323">
        <v>120922.95</v>
      </c>
      <c r="AF46" s="323">
        <v>27575.8</v>
      </c>
      <c r="AG46" s="323">
        <v>0</v>
      </c>
      <c r="AH46" s="323">
        <v>0</v>
      </c>
      <c r="AI46" s="323">
        <v>34339.949999999997</v>
      </c>
      <c r="AJ46" s="323">
        <v>0</v>
      </c>
      <c r="AK46" s="323">
        <v>0</v>
      </c>
      <c r="AL46" s="323">
        <v>160380.25</v>
      </c>
      <c r="AM46" s="323">
        <v>0</v>
      </c>
      <c r="AN46" s="323">
        <v>0</v>
      </c>
      <c r="AO46" s="323">
        <v>0</v>
      </c>
      <c r="AP46" s="323">
        <v>0</v>
      </c>
      <c r="AQ46" s="323">
        <v>14214.63</v>
      </c>
      <c r="AR46" s="323">
        <v>0</v>
      </c>
      <c r="AS46" s="323">
        <v>22258.2</v>
      </c>
      <c r="AT46" s="323">
        <v>0</v>
      </c>
      <c r="AU46" s="323">
        <v>0</v>
      </c>
      <c r="AV46" s="323">
        <v>12038.8</v>
      </c>
      <c r="AW46" s="323">
        <v>112488</v>
      </c>
      <c r="AX46" s="323">
        <v>0</v>
      </c>
      <c r="AY46" s="323">
        <v>19676.099999999999</v>
      </c>
      <c r="AZ46" s="323">
        <v>95831.25</v>
      </c>
      <c r="BA46" s="323">
        <v>3060</v>
      </c>
      <c r="BB46" s="323">
        <v>0</v>
      </c>
      <c r="BC46" s="323">
        <v>102083.85</v>
      </c>
      <c r="BD46" s="323">
        <v>152067.5</v>
      </c>
      <c r="BE46" s="323">
        <v>93109.3</v>
      </c>
      <c r="BF46" s="323">
        <v>0</v>
      </c>
      <c r="BG46" s="323">
        <v>0</v>
      </c>
      <c r="BH46" s="323">
        <v>0</v>
      </c>
      <c r="BI46" s="323">
        <v>0</v>
      </c>
      <c r="BJ46" s="323">
        <v>0</v>
      </c>
      <c r="BK46" s="323">
        <v>0</v>
      </c>
      <c r="BL46" s="323">
        <v>0</v>
      </c>
      <c r="BM46" s="323">
        <v>13707.76</v>
      </c>
      <c r="BN46" s="323">
        <v>230277.25</v>
      </c>
      <c r="BO46" s="323">
        <v>0</v>
      </c>
      <c r="BP46" s="323">
        <v>0</v>
      </c>
      <c r="BQ46" s="323">
        <v>5488.25</v>
      </c>
      <c r="BR46" s="323">
        <v>0</v>
      </c>
      <c r="BS46" s="323">
        <v>45217.8</v>
      </c>
      <c r="BT46" s="323">
        <v>9122.85</v>
      </c>
      <c r="BU46" s="323">
        <v>0</v>
      </c>
      <c r="BV46" s="323">
        <v>0</v>
      </c>
      <c r="BW46" s="323">
        <v>0</v>
      </c>
      <c r="BX46" s="323">
        <v>29730.9</v>
      </c>
      <c r="BY46" s="323">
        <v>3490.72</v>
      </c>
      <c r="BZ46" s="323">
        <v>11284.5</v>
      </c>
      <c r="CA46" s="323">
        <v>0</v>
      </c>
      <c r="CB46" s="323">
        <v>13316.95</v>
      </c>
      <c r="CC46" s="323">
        <v>95373.4</v>
      </c>
      <c r="CD46" s="323">
        <v>18846.55</v>
      </c>
      <c r="CE46" s="323">
        <v>380859.35</v>
      </c>
      <c r="CF46" s="323">
        <v>76905.350000000006</v>
      </c>
      <c r="CG46" s="323">
        <v>0</v>
      </c>
      <c r="CH46" s="323">
        <v>0</v>
      </c>
      <c r="CI46" s="323">
        <v>574793.05000000005</v>
      </c>
      <c r="CJ46" s="323">
        <v>7534.65</v>
      </c>
      <c r="CK46" s="323">
        <v>8142.85</v>
      </c>
      <c r="CL46" s="323">
        <v>13144.45</v>
      </c>
      <c r="CM46" s="323">
        <v>0</v>
      </c>
      <c r="CN46" s="323">
        <v>0</v>
      </c>
      <c r="CO46" s="323">
        <v>0</v>
      </c>
      <c r="CP46" s="323">
        <v>0</v>
      </c>
      <c r="CQ46" s="323">
        <v>0</v>
      </c>
      <c r="CR46" s="323">
        <v>0</v>
      </c>
      <c r="CS46" s="323">
        <v>0</v>
      </c>
      <c r="CT46" s="323">
        <v>48052.9</v>
      </c>
      <c r="CU46" s="323">
        <v>6103.75</v>
      </c>
      <c r="CV46" s="323">
        <v>0</v>
      </c>
      <c r="CW46" s="323">
        <v>0</v>
      </c>
      <c r="CX46" s="323">
        <v>0</v>
      </c>
      <c r="CY46" s="323">
        <v>0</v>
      </c>
      <c r="CZ46" s="323">
        <v>0</v>
      </c>
      <c r="DA46" s="323">
        <v>0</v>
      </c>
      <c r="DB46" s="323">
        <v>55828.05</v>
      </c>
      <c r="DC46" s="323">
        <v>1075816.3999999999</v>
      </c>
      <c r="DD46" s="323">
        <v>0</v>
      </c>
      <c r="DE46" s="323">
        <v>0</v>
      </c>
      <c r="DF46" s="323">
        <v>0</v>
      </c>
      <c r="DG46" s="323">
        <v>0</v>
      </c>
      <c r="DH46" s="323">
        <v>0</v>
      </c>
      <c r="DI46" s="323">
        <v>32743.200000000001</v>
      </c>
      <c r="DJ46" s="323">
        <v>152305.1</v>
      </c>
      <c r="DK46" s="323">
        <v>72250.399999999994</v>
      </c>
      <c r="DL46" s="323">
        <v>0</v>
      </c>
      <c r="DM46" s="323">
        <v>0</v>
      </c>
      <c r="DN46" s="323">
        <v>8528.25</v>
      </c>
      <c r="DO46" s="323">
        <v>0</v>
      </c>
      <c r="DP46" s="323">
        <v>13548</v>
      </c>
      <c r="DQ46" s="323">
        <v>4648.3999999999996</v>
      </c>
      <c r="DR46" s="323">
        <v>0</v>
      </c>
      <c r="DS46" s="323">
        <v>0</v>
      </c>
      <c r="DT46" s="323">
        <v>0</v>
      </c>
      <c r="DU46" s="323">
        <v>0</v>
      </c>
      <c r="DV46" s="323">
        <v>15727.92</v>
      </c>
      <c r="DW46" s="323">
        <v>30825.75</v>
      </c>
      <c r="DX46" s="323">
        <v>170959.35</v>
      </c>
      <c r="DY46" s="323">
        <v>0</v>
      </c>
      <c r="DZ46" s="323">
        <v>0</v>
      </c>
      <c r="EA46" s="323">
        <v>0</v>
      </c>
      <c r="EB46" s="323">
        <v>31451.599999999999</v>
      </c>
      <c r="EC46" s="323">
        <v>0</v>
      </c>
      <c r="ED46" s="323">
        <v>5100</v>
      </c>
      <c r="EE46" s="323">
        <v>0</v>
      </c>
      <c r="EF46" s="323">
        <v>2470.11</v>
      </c>
      <c r="EG46" s="323">
        <v>99790.15</v>
      </c>
      <c r="EH46" s="323">
        <v>0</v>
      </c>
      <c r="EI46" s="323">
        <v>350384.05</v>
      </c>
      <c r="EJ46" s="323">
        <v>26816.1</v>
      </c>
      <c r="EK46" s="323">
        <v>75060.149999999994</v>
      </c>
      <c r="EL46" s="323">
        <v>3520</v>
      </c>
      <c r="EM46" s="323">
        <v>40313.4</v>
      </c>
      <c r="EN46" s="323">
        <v>38592.6</v>
      </c>
      <c r="EO46" s="323">
        <v>0</v>
      </c>
      <c r="EP46" s="323">
        <v>0</v>
      </c>
      <c r="EQ46" s="323">
        <v>5821.55</v>
      </c>
      <c r="ER46" s="323">
        <v>23165.29</v>
      </c>
      <c r="ES46" s="323">
        <v>4454.25</v>
      </c>
      <c r="ET46" s="323">
        <v>41658.03</v>
      </c>
      <c r="EU46" s="323">
        <v>0</v>
      </c>
      <c r="EV46" s="323">
        <v>5104.05</v>
      </c>
      <c r="EW46" s="323">
        <v>0</v>
      </c>
      <c r="EX46" s="323">
        <v>55643.199999999997</v>
      </c>
      <c r="EY46" s="323">
        <v>390281.85</v>
      </c>
      <c r="EZ46" s="323">
        <v>0</v>
      </c>
      <c r="FA46" s="323">
        <v>78006.2</v>
      </c>
      <c r="FB46" s="323">
        <v>36424.199999999997</v>
      </c>
      <c r="FC46" s="323">
        <v>16500</v>
      </c>
      <c r="FD46" s="323">
        <v>7500</v>
      </c>
      <c r="FE46" s="323">
        <v>272000</v>
      </c>
      <c r="FF46" s="323">
        <v>0</v>
      </c>
      <c r="FG46" s="323">
        <v>0</v>
      </c>
      <c r="FH46" s="323">
        <v>117525.35</v>
      </c>
      <c r="FI46" s="323">
        <v>0</v>
      </c>
      <c r="FJ46" s="323">
        <v>0</v>
      </c>
      <c r="FK46" s="323">
        <v>0</v>
      </c>
      <c r="FL46" s="323">
        <v>0</v>
      </c>
      <c r="FM46" s="323">
        <v>0</v>
      </c>
      <c r="FN46" s="323">
        <v>20253.900000000001</v>
      </c>
      <c r="FO46" s="323">
        <v>1000</v>
      </c>
      <c r="FP46" s="323">
        <v>7749.95</v>
      </c>
      <c r="FQ46" s="323">
        <v>0</v>
      </c>
      <c r="FR46" s="323">
        <v>1607181.35</v>
      </c>
      <c r="FS46" s="323">
        <v>10817.35</v>
      </c>
      <c r="FT46" s="323">
        <v>133.44</v>
      </c>
      <c r="FU46" s="323">
        <v>0</v>
      </c>
      <c r="FV46" s="323">
        <v>0</v>
      </c>
      <c r="FW46" s="323">
        <v>1100.5</v>
      </c>
      <c r="FX46" s="323">
        <v>16471.3</v>
      </c>
      <c r="FY46" s="323">
        <v>78926.25</v>
      </c>
      <c r="FZ46" s="323">
        <v>11053.55</v>
      </c>
      <c r="GA46" s="323">
        <v>5355.2</v>
      </c>
      <c r="GB46" s="323">
        <v>9606.75</v>
      </c>
      <c r="GC46" s="323">
        <v>0</v>
      </c>
      <c r="GD46" s="323">
        <v>23702.2</v>
      </c>
      <c r="GE46" s="323">
        <v>73625.350000000006</v>
      </c>
      <c r="GF46" s="323">
        <v>90006.35</v>
      </c>
      <c r="GG46" s="323">
        <v>66363.149999999994</v>
      </c>
      <c r="GH46" s="323">
        <v>31028.85</v>
      </c>
      <c r="GI46" s="323">
        <v>2200</v>
      </c>
      <c r="GJ46" s="323">
        <v>18294.349999999999</v>
      </c>
      <c r="GK46" s="323">
        <v>1313138.05</v>
      </c>
      <c r="GL46" s="323">
        <v>27554.05</v>
      </c>
      <c r="GM46" s="323">
        <v>477015.45</v>
      </c>
      <c r="GN46" s="323">
        <v>33686.449999999997</v>
      </c>
      <c r="GO46" s="323">
        <v>195000</v>
      </c>
      <c r="GP46" s="323">
        <v>0</v>
      </c>
      <c r="GQ46" s="323">
        <v>2372.6999999999998</v>
      </c>
      <c r="GR46" s="323">
        <v>51457.4</v>
      </c>
      <c r="GS46" s="323">
        <v>28972.55</v>
      </c>
      <c r="GT46" s="323">
        <v>5710.25</v>
      </c>
      <c r="GU46" s="323">
        <v>277599.59999999998</v>
      </c>
      <c r="GV46" s="323">
        <v>44581.35</v>
      </c>
      <c r="GW46" s="323">
        <v>0</v>
      </c>
      <c r="GX46" s="323">
        <v>719830.11</v>
      </c>
      <c r="GY46" s="323">
        <v>3616.82</v>
      </c>
      <c r="GZ46" s="323">
        <v>434314.59</v>
      </c>
      <c r="HA46" s="323">
        <v>548612.94999999995</v>
      </c>
      <c r="HB46" s="323">
        <v>0</v>
      </c>
      <c r="HC46" s="323">
        <v>476490</v>
      </c>
      <c r="HD46" s="323">
        <v>0</v>
      </c>
      <c r="HE46" s="323">
        <v>0</v>
      </c>
      <c r="HF46" s="323">
        <v>0</v>
      </c>
      <c r="HG46" s="323">
        <v>0</v>
      </c>
      <c r="HH46" s="323">
        <v>368475.15</v>
      </c>
      <c r="HI46" s="323">
        <v>0</v>
      </c>
      <c r="HJ46" s="323">
        <v>50907.25</v>
      </c>
      <c r="HK46" s="323">
        <v>11208.2</v>
      </c>
      <c r="HL46" s="323">
        <v>0</v>
      </c>
      <c r="HM46" s="323">
        <v>0</v>
      </c>
      <c r="HN46" s="323">
        <v>28468.7</v>
      </c>
      <c r="HO46" s="323">
        <v>20222.400000000001</v>
      </c>
      <c r="HP46" s="323">
        <v>0</v>
      </c>
      <c r="HQ46" s="323">
        <v>9409</v>
      </c>
      <c r="HR46" s="323">
        <v>0</v>
      </c>
      <c r="HS46" s="323">
        <v>0</v>
      </c>
      <c r="HT46" s="323">
        <v>650000</v>
      </c>
      <c r="HU46" s="323">
        <v>0</v>
      </c>
      <c r="HV46" s="323">
        <v>147422.1</v>
      </c>
      <c r="HW46" s="323">
        <v>0</v>
      </c>
      <c r="HX46" s="323">
        <v>0</v>
      </c>
      <c r="HY46" s="323">
        <v>0</v>
      </c>
      <c r="HZ46" s="323">
        <v>62546.8</v>
      </c>
      <c r="IA46" s="323">
        <v>5885.85</v>
      </c>
      <c r="IB46" s="323">
        <v>72701.2</v>
      </c>
      <c r="IC46" s="323">
        <v>196800</v>
      </c>
      <c r="ID46" s="323">
        <v>58020.800000000003</v>
      </c>
      <c r="IE46" s="323">
        <v>0</v>
      </c>
      <c r="IF46" s="323">
        <v>29715.85</v>
      </c>
      <c r="IG46" s="323">
        <v>0</v>
      </c>
      <c r="IH46" s="323">
        <v>5440</v>
      </c>
      <c r="II46" s="323">
        <v>32844.449999999997</v>
      </c>
      <c r="IJ46" s="323">
        <v>84616.1</v>
      </c>
      <c r="IK46" s="323">
        <v>0</v>
      </c>
      <c r="IL46" s="323">
        <v>77235.25</v>
      </c>
      <c r="IM46" s="323">
        <v>495.6</v>
      </c>
      <c r="IN46" s="323">
        <v>101232.4</v>
      </c>
      <c r="IO46" s="323">
        <v>0</v>
      </c>
      <c r="IP46" s="323">
        <v>11739</v>
      </c>
      <c r="IQ46" s="323">
        <v>0</v>
      </c>
      <c r="IR46" s="323">
        <v>0</v>
      </c>
      <c r="IS46" s="323">
        <v>131999.98000000001</v>
      </c>
      <c r="IT46" s="323">
        <v>0</v>
      </c>
      <c r="IU46" s="323">
        <v>6000</v>
      </c>
      <c r="IV46" s="323">
        <v>0</v>
      </c>
      <c r="IW46" s="323">
        <v>0</v>
      </c>
      <c r="IX46" s="323">
        <v>0</v>
      </c>
      <c r="IY46" s="323">
        <v>0</v>
      </c>
      <c r="IZ46" s="323">
        <v>0</v>
      </c>
      <c r="JA46" s="323">
        <v>10394.75</v>
      </c>
      <c r="JB46" s="323">
        <v>12211.8</v>
      </c>
      <c r="JC46" s="323">
        <v>0</v>
      </c>
      <c r="JD46" s="323">
        <v>0</v>
      </c>
      <c r="JE46" s="323">
        <v>0</v>
      </c>
      <c r="JF46" s="323">
        <v>0</v>
      </c>
      <c r="JG46" s="323">
        <v>5376.2</v>
      </c>
      <c r="JH46" s="323">
        <v>25151.65</v>
      </c>
      <c r="JI46" s="323">
        <v>134433.85</v>
      </c>
      <c r="JJ46" s="323">
        <v>0</v>
      </c>
      <c r="JK46" s="323">
        <v>0</v>
      </c>
      <c r="JL46" s="323">
        <v>0</v>
      </c>
      <c r="JM46" s="323">
        <v>7260</v>
      </c>
      <c r="JN46" s="323">
        <v>7000</v>
      </c>
      <c r="JO46" s="323">
        <v>2799.95</v>
      </c>
      <c r="JP46" s="323">
        <v>13123.4</v>
      </c>
      <c r="JQ46" s="323">
        <v>42016.4</v>
      </c>
      <c r="JR46" s="323">
        <v>0</v>
      </c>
      <c r="JS46" s="323">
        <v>178018.55</v>
      </c>
      <c r="JT46" s="323">
        <v>19940.650000000001</v>
      </c>
      <c r="JU46" s="323">
        <v>0</v>
      </c>
      <c r="JV46" s="323">
        <v>1081086.3999999999</v>
      </c>
      <c r="JW46" s="323">
        <v>48915.35</v>
      </c>
      <c r="JX46" s="323">
        <v>47489.06</v>
      </c>
      <c r="JY46" s="323">
        <v>0</v>
      </c>
      <c r="JZ46" s="323">
        <v>0</v>
      </c>
      <c r="KA46" s="323">
        <v>0</v>
      </c>
      <c r="KB46" s="323">
        <v>94338.3</v>
      </c>
      <c r="KC46" s="323">
        <v>0</v>
      </c>
      <c r="KD46" s="323">
        <v>0</v>
      </c>
      <c r="KE46" s="323">
        <v>332110.2</v>
      </c>
      <c r="KF46" s="323">
        <v>7521.05</v>
      </c>
      <c r="KG46" s="323">
        <v>26058.15</v>
      </c>
      <c r="KH46" s="323">
        <v>0</v>
      </c>
      <c r="KI46" s="323">
        <v>0</v>
      </c>
      <c r="KJ46" s="323">
        <v>182.2</v>
      </c>
      <c r="KK46" s="323">
        <v>0</v>
      </c>
      <c r="KL46" s="323">
        <v>14698.4</v>
      </c>
      <c r="KM46" s="323">
        <v>40</v>
      </c>
      <c r="KN46" s="323">
        <v>13316.2</v>
      </c>
      <c r="KO46" s="323">
        <v>99491.9</v>
      </c>
      <c r="KP46" s="323">
        <v>0</v>
      </c>
      <c r="KQ46" s="323">
        <v>113426.53</v>
      </c>
      <c r="KR46" s="323">
        <v>85524.24</v>
      </c>
      <c r="KS46" s="322">
        <v>109427.2</v>
      </c>
      <c r="KU46" s="312">
        <v>41</v>
      </c>
      <c r="KV46" s="312">
        <v>411</v>
      </c>
    </row>
    <row r="47" spans="1:308" x14ac:dyDescent="0.25">
      <c r="A47" s="329">
        <v>2020</v>
      </c>
      <c r="B47" s="328" t="s">
        <v>849</v>
      </c>
      <c r="C47" s="328" t="s">
        <v>873</v>
      </c>
      <c r="D47" s="328" t="s">
        <v>877</v>
      </c>
      <c r="E47" s="328" t="s">
        <v>846</v>
      </c>
      <c r="F47" s="327">
        <v>27926.38</v>
      </c>
      <c r="G47" s="327">
        <v>13689.04</v>
      </c>
      <c r="H47" s="327">
        <v>597945.29</v>
      </c>
      <c r="I47" s="327">
        <v>30799.03</v>
      </c>
      <c r="J47" s="327">
        <v>17034.28</v>
      </c>
      <c r="K47" s="327">
        <v>17698.63</v>
      </c>
      <c r="L47" s="327">
        <v>96251.29</v>
      </c>
      <c r="M47" s="327">
        <v>45491.199999999997</v>
      </c>
      <c r="N47" s="327">
        <v>458901.9</v>
      </c>
      <c r="O47" s="327">
        <v>105125.9</v>
      </c>
      <c r="P47" s="327">
        <v>33822.86</v>
      </c>
      <c r="Q47" s="327">
        <v>30672.22</v>
      </c>
      <c r="R47" s="327">
        <v>74791.399999999994</v>
      </c>
      <c r="S47" s="327">
        <v>29345.05</v>
      </c>
      <c r="T47" s="327">
        <v>18686.79</v>
      </c>
      <c r="U47" s="327">
        <v>132622.85999999999</v>
      </c>
      <c r="V47" s="327">
        <v>197125.54</v>
      </c>
      <c r="W47" s="327">
        <v>13952.8</v>
      </c>
      <c r="X47" s="327">
        <v>53179.28</v>
      </c>
      <c r="Y47" s="327">
        <v>9855.89</v>
      </c>
      <c r="Z47" s="327">
        <v>24410.36</v>
      </c>
      <c r="AA47" s="327">
        <v>460672.16</v>
      </c>
      <c r="AB47" s="327">
        <v>29524.27</v>
      </c>
      <c r="AC47" s="327">
        <v>2011.49</v>
      </c>
      <c r="AD47" s="327">
        <v>353092.2</v>
      </c>
      <c r="AE47" s="327">
        <v>25449.919999999998</v>
      </c>
      <c r="AF47" s="327">
        <v>67548.66</v>
      </c>
      <c r="AG47" s="327">
        <v>45692.160000000003</v>
      </c>
      <c r="AH47" s="327">
        <v>54359.67</v>
      </c>
      <c r="AI47" s="327">
        <v>40851.32</v>
      </c>
      <c r="AJ47" s="327">
        <v>42587.75</v>
      </c>
      <c r="AK47" s="327">
        <v>10796.46</v>
      </c>
      <c r="AL47" s="327">
        <v>217458.58</v>
      </c>
      <c r="AM47" s="327">
        <v>12805.98</v>
      </c>
      <c r="AN47" s="327">
        <v>29106.77</v>
      </c>
      <c r="AO47" s="327">
        <v>9151</v>
      </c>
      <c r="AP47" s="327">
        <v>39610.080000000002</v>
      </c>
      <c r="AQ47" s="327">
        <v>9750.2800000000007</v>
      </c>
      <c r="AR47" s="327">
        <v>53591.14</v>
      </c>
      <c r="AS47" s="327">
        <v>19000.919999999998</v>
      </c>
      <c r="AT47" s="327">
        <v>23333.74</v>
      </c>
      <c r="AU47" s="327">
        <v>81013.289999999994</v>
      </c>
      <c r="AV47" s="327">
        <v>14218.37</v>
      </c>
      <c r="AW47" s="327">
        <v>217349.21</v>
      </c>
      <c r="AX47" s="327">
        <v>5874.85</v>
      </c>
      <c r="AY47" s="327">
        <v>27359.759999999998</v>
      </c>
      <c r="AZ47" s="327">
        <v>23736.27</v>
      </c>
      <c r="BA47" s="327">
        <v>6402.23</v>
      </c>
      <c r="BB47" s="327">
        <v>41441.480000000003</v>
      </c>
      <c r="BC47" s="327">
        <v>171866</v>
      </c>
      <c r="BD47" s="327">
        <v>122091.03</v>
      </c>
      <c r="BE47" s="327">
        <v>47367.24</v>
      </c>
      <c r="BF47" s="327">
        <v>29253.5</v>
      </c>
      <c r="BG47" s="327">
        <v>15192.97</v>
      </c>
      <c r="BH47" s="327">
        <v>550.9</v>
      </c>
      <c r="BI47" s="327">
        <v>29806.05</v>
      </c>
      <c r="BJ47" s="327">
        <v>12950.5</v>
      </c>
      <c r="BK47" s="327">
        <v>115605.99</v>
      </c>
      <c r="BL47" s="327">
        <v>11613.35</v>
      </c>
      <c r="BM47" s="327">
        <v>25722.35</v>
      </c>
      <c r="BN47" s="327">
        <v>110023.37</v>
      </c>
      <c r="BO47" s="327">
        <v>52938.82</v>
      </c>
      <c r="BP47" s="327">
        <v>19215.830000000002</v>
      </c>
      <c r="BQ47" s="327">
        <v>33214.11</v>
      </c>
      <c r="BR47" s="327">
        <v>13802.58</v>
      </c>
      <c r="BS47" s="327">
        <v>151284.9</v>
      </c>
      <c r="BT47" s="327">
        <v>7746.94</v>
      </c>
      <c r="BU47" s="327">
        <v>7023</v>
      </c>
      <c r="BV47" s="327">
        <v>57818.87</v>
      </c>
      <c r="BW47" s="327">
        <v>136500.54999999999</v>
      </c>
      <c r="BX47" s="327">
        <v>56532.800000000003</v>
      </c>
      <c r="BY47" s="327">
        <v>215218.88</v>
      </c>
      <c r="BZ47" s="327">
        <v>8790.1</v>
      </c>
      <c r="CA47" s="327">
        <v>18101.05</v>
      </c>
      <c r="CB47" s="327">
        <v>28025.5</v>
      </c>
      <c r="CC47" s="327">
        <v>61180.83</v>
      </c>
      <c r="CD47" s="327">
        <v>66721.279999999999</v>
      </c>
      <c r="CE47" s="327">
        <v>16033.33</v>
      </c>
      <c r="CF47" s="327">
        <v>459656.33</v>
      </c>
      <c r="CG47" s="327">
        <v>107128.7</v>
      </c>
      <c r="CH47" s="327">
        <v>59791.25</v>
      </c>
      <c r="CI47" s="327">
        <v>2642293.67</v>
      </c>
      <c r="CJ47" s="327">
        <v>23581.21</v>
      </c>
      <c r="CK47" s="327">
        <v>6046.96</v>
      </c>
      <c r="CL47" s="327">
        <v>41312.629999999997</v>
      </c>
      <c r="CM47" s="327">
        <v>22989.85</v>
      </c>
      <c r="CN47" s="327">
        <v>91580.03</v>
      </c>
      <c r="CO47" s="327">
        <v>103349.68</v>
      </c>
      <c r="CP47" s="327">
        <v>21197.05</v>
      </c>
      <c r="CQ47" s="327">
        <v>46416.89</v>
      </c>
      <c r="CR47" s="327">
        <v>5756.43</v>
      </c>
      <c r="CS47" s="327">
        <v>44022.65</v>
      </c>
      <c r="CT47" s="327">
        <v>30807.29</v>
      </c>
      <c r="CU47" s="327">
        <v>12191.38</v>
      </c>
      <c r="CV47" s="327">
        <v>255.5</v>
      </c>
      <c r="CW47" s="327">
        <v>23575.24</v>
      </c>
      <c r="CX47" s="327">
        <v>27689.49</v>
      </c>
      <c r="CY47" s="327">
        <v>39776.550000000003</v>
      </c>
      <c r="CZ47" s="327">
        <v>206016.24</v>
      </c>
      <c r="DA47" s="327">
        <v>75463.149999999994</v>
      </c>
      <c r="DB47" s="327">
        <v>118809.43</v>
      </c>
      <c r="DC47" s="327">
        <v>71144.800000000003</v>
      </c>
      <c r="DD47" s="327">
        <v>248154.19</v>
      </c>
      <c r="DE47" s="327">
        <v>279290.64</v>
      </c>
      <c r="DF47" s="327">
        <v>27151.39</v>
      </c>
      <c r="DG47" s="327">
        <v>26441.18</v>
      </c>
      <c r="DH47" s="327">
        <v>32063.040000000001</v>
      </c>
      <c r="DI47" s="327">
        <v>38117.79</v>
      </c>
      <c r="DJ47" s="327">
        <v>103750</v>
      </c>
      <c r="DK47" s="327">
        <v>110634.08</v>
      </c>
      <c r="DL47" s="327">
        <v>18230.32</v>
      </c>
      <c r="DM47" s="327">
        <v>21826.31</v>
      </c>
      <c r="DN47" s="327">
        <v>30994.58</v>
      </c>
      <c r="DO47" s="327">
        <v>40822.03</v>
      </c>
      <c r="DP47" s="327">
        <v>14952.74</v>
      </c>
      <c r="DQ47" s="327">
        <v>6917.81</v>
      </c>
      <c r="DR47" s="327">
        <v>50653.22</v>
      </c>
      <c r="DS47" s="327">
        <v>416304.25</v>
      </c>
      <c r="DT47" s="327">
        <v>77605.009999999995</v>
      </c>
      <c r="DU47" s="327">
        <v>179181.08</v>
      </c>
      <c r="DV47" s="327">
        <v>16220.74</v>
      </c>
      <c r="DW47" s="327">
        <v>61668.88</v>
      </c>
      <c r="DX47" s="327">
        <v>46109.17</v>
      </c>
      <c r="DY47" s="327">
        <v>38007.629999999997</v>
      </c>
      <c r="DZ47" s="327">
        <v>46084</v>
      </c>
      <c r="EA47" s="327">
        <v>24559.01</v>
      </c>
      <c r="EB47" s="327">
        <v>37677.480000000003</v>
      </c>
      <c r="EC47" s="327">
        <v>19933.78</v>
      </c>
      <c r="ED47" s="327">
        <v>6866.97</v>
      </c>
      <c r="EE47" s="327">
        <v>24532.73</v>
      </c>
      <c r="EF47" s="327">
        <v>7044.82</v>
      </c>
      <c r="EG47" s="327">
        <v>191960.78</v>
      </c>
      <c r="EH47" s="327">
        <v>41024.82</v>
      </c>
      <c r="EI47" s="327">
        <v>81579.06</v>
      </c>
      <c r="EJ47" s="327">
        <v>109716.33</v>
      </c>
      <c r="EK47" s="327">
        <v>17402.7</v>
      </c>
      <c r="EL47" s="327">
        <v>7073.18</v>
      </c>
      <c r="EM47" s="327">
        <v>55753.14</v>
      </c>
      <c r="EN47" s="327">
        <v>41692.769999999997</v>
      </c>
      <c r="EO47" s="327">
        <v>85781.45</v>
      </c>
      <c r="EP47" s="327">
        <v>64469.120000000003</v>
      </c>
      <c r="EQ47" s="327">
        <v>21866.39</v>
      </c>
      <c r="ER47" s="327">
        <v>50032.75</v>
      </c>
      <c r="ES47" s="327">
        <v>6861.4</v>
      </c>
      <c r="ET47" s="327">
        <v>19880.439999999999</v>
      </c>
      <c r="EU47" s="327">
        <v>19464.060000000001</v>
      </c>
      <c r="EV47" s="327">
        <v>3457.7</v>
      </c>
      <c r="EW47" s="327">
        <v>83506.38</v>
      </c>
      <c r="EX47" s="327">
        <v>55365.04</v>
      </c>
      <c r="EY47" s="327">
        <v>341158.11</v>
      </c>
      <c r="EZ47" s="327">
        <v>7931874.2199999997</v>
      </c>
      <c r="FA47" s="327">
        <v>47233.56</v>
      </c>
      <c r="FB47" s="327">
        <v>64716.97</v>
      </c>
      <c r="FC47" s="327">
        <v>427682.3</v>
      </c>
      <c r="FD47" s="327">
        <v>122459.75</v>
      </c>
      <c r="FE47" s="327">
        <v>473268.55</v>
      </c>
      <c r="FF47" s="327">
        <v>25636.27</v>
      </c>
      <c r="FG47" s="327">
        <v>33397.550000000003</v>
      </c>
      <c r="FH47" s="327">
        <v>505154.23</v>
      </c>
      <c r="FI47" s="327">
        <v>10001.18</v>
      </c>
      <c r="FJ47" s="327">
        <v>114257.38</v>
      </c>
      <c r="FK47" s="327">
        <v>43629.8</v>
      </c>
      <c r="FL47" s="327">
        <v>8349</v>
      </c>
      <c r="FM47" s="327">
        <v>247067.63</v>
      </c>
      <c r="FN47" s="327">
        <v>6984</v>
      </c>
      <c r="FO47" s="327">
        <v>13443.23</v>
      </c>
      <c r="FP47" s="327">
        <v>12589.72</v>
      </c>
      <c r="FQ47" s="327">
        <v>3214.15</v>
      </c>
      <c r="FR47" s="327">
        <v>76431.399999999994</v>
      </c>
      <c r="FS47" s="327">
        <v>24205.24</v>
      </c>
      <c r="FT47" s="327">
        <v>37768.769999999997</v>
      </c>
      <c r="FU47" s="327">
        <v>17090.71</v>
      </c>
      <c r="FV47" s="327">
        <v>5994.57</v>
      </c>
      <c r="FW47" s="327">
        <v>1180.73</v>
      </c>
      <c r="FX47" s="327">
        <v>54847.73</v>
      </c>
      <c r="FY47" s="327">
        <v>104806.65</v>
      </c>
      <c r="FZ47" s="327">
        <v>13336.93</v>
      </c>
      <c r="GA47" s="327">
        <v>8237.2199999999993</v>
      </c>
      <c r="GB47" s="327">
        <v>4865.24</v>
      </c>
      <c r="GC47" s="327">
        <v>19558.189999999999</v>
      </c>
      <c r="GD47" s="327">
        <v>16739.78</v>
      </c>
      <c r="GE47" s="327">
        <v>112046.9</v>
      </c>
      <c r="GF47" s="327">
        <v>4602.8999999999996</v>
      </c>
      <c r="GG47" s="327">
        <v>114033.91</v>
      </c>
      <c r="GH47" s="327">
        <v>29096.5</v>
      </c>
      <c r="GI47" s="327">
        <v>57791.08</v>
      </c>
      <c r="GJ47" s="327">
        <v>21671.48</v>
      </c>
      <c r="GK47" s="327">
        <v>4265989.79</v>
      </c>
      <c r="GL47" s="327">
        <v>56933.93</v>
      </c>
      <c r="GM47" s="327">
        <v>1192887</v>
      </c>
      <c r="GN47" s="327">
        <v>31444.639999999999</v>
      </c>
      <c r="GO47" s="327">
        <v>194043.14</v>
      </c>
      <c r="GP47" s="327">
        <v>7138.77</v>
      </c>
      <c r="GQ47" s="327">
        <v>2185.85</v>
      </c>
      <c r="GR47" s="327">
        <v>75269.59</v>
      </c>
      <c r="GS47" s="327">
        <v>926226.87</v>
      </c>
      <c r="GT47" s="327">
        <v>25433.94</v>
      </c>
      <c r="GU47" s="327">
        <v>791784.13</v>
      </c>
      <c r="GV47" s="327">
        <v>27889.71</v>
      </c>
      <c r="GW47" s="327">
        <v>15289.94</v>
      </c>
      <c r="GX47" s="327">
        <v>307974.44</v>
      </c>
      <c r="GY47" s="327">
        <v>19840.7</v>
      </c>
      <c r="GZ47" s="327">
        <v>125524.4</v>
      </c>
      <c r="HA47" s="327">
        <v>43564.35</v>
      </c>
      <c r="HB47" s="327">
        <v>13433.31</v>
      </c>
      <c r="HC47" s="327">
        <v>195223.95</v>
      </c>
      <c r="HD47" s="327">
        <v>19154.599999999999</v>
      </c>
      <c r="HE47" s="327">
        <v>18765.96</v>
      </c>
      <c r="HF47" s="327">
        <v>18810.46</v>
      </c>
      <c r="HG47" s="327">
        <v>67832.679999999993</v>
      </c>
      <c r="HH47" s="327">
        <v>370536.67</v>
      </c>
      <c r="HI47" s="327">
        <v>86234.37</v>
      </c>
      <c r="HJ47" s="327">
        <v>38246.33</v>
      </c>
      <c r="HK47" s="327">
        <v>5942.29</v>
      </c>
      <c r="HL47" s="327">
        <v>805201.18</v>
      </c>
      <c r="HM47" s="327">
        <v>27474.91</v>
      </c>
      <c r="HN47" s="327">
        <v>12887.46</v>
      </c>
      <c r="HO47" s="327">
        <v>30723.55</v>
      </c>
      <c r="HP47" s="327">
        <v>172649.62</v>
      </c>
      <c r="HQ47" s="327">
        <v>2612.87</v>
      </c>
      <c r="HR47" s="327">
        <v>29176.95</v>
      </c>
      <c r="HS47" s="327">
        <v>6035.5</v>
      </c>
      <c r="HT47" s="327">
        <v>369682</v>
      </c>
      <c r="HU47" s="327">
        <v>31311.82</v>
      </c>
      <c r="HV47" s="327">
        <v>56997.37</v>
      </c>
      <c r="HW47" s="327">
        <v>1140592.06</v>
      </c>
      <c r="HX47" s="327">
        <v>20787.68</v>
      </c>
      <c r="HY47" s="327">
        <v>890324.78</v>
      </c>
      <c r="HZ47" s="327">
        <v>13430.07</v>
      </c>
      <c r="IA47" s="327">
        <v>10097.959999999999</v>
      </c>
      <c r="IB47" s="327">
        <v>267729.82</v>
      </c>
      <c r="IC47" s="327">
        <v>204504.44</v>
      </c>
      <c r="ID47" s="327">
        <v>31454.14</v>
      </c>
      <c r="IE47" s="327">
        <v>104551.85</v>
      </c>
      <c r="IF47" s="327">
        <v>9695.9599999999991</v>
      </c>
      <c r="IG47" s="327">
        <v>17763.169999999998</v>
      </c>
      <c r="IH47" s="327">
        <v>20919.400000000001</v>
      </c>
      <c r="II47" s="327">
        <v>9741.1200000000008</v>
      </c>
      <c r="IJ47" s="327">
        <v>48621.15</v>
      </c>
      <c r="IK47" s="327">
        <v>5642.09</v>
      </c>
      <c r="IL47" s="327">
        <v>14097.05</v>
      </c>
      <c r="IM47" s="327">
        <v>27603.64</v>
      </c>
      <c r="IN47" s="327">
        <v>66317.19</v>
      </c>
      <c r="IO47" s="327">
        <v>11936.2</v>
      </c>
      <c r="IP47" s="327">
        <v>39231.29</v>
      </c>
      <c r="IQ47" s="327">
        <v>22447.81</v>
      </c>
      <c r="IR47" s="327">
        <v>253801.45</v>
      </c>
      <c r="IS47" s="327">
        <v>42806.05</v>
      </c>
      <c r="IT47" s="327">
        <v>155517.03</v>
      </c>
      <c r="IU47" s="327">
        <v>15805.79</v>
      </c>
      <c r="IV47" s="327">
        <v>1026.04</v>
      </c>
      <c r="IW47" s="327">
        <v>17261.259999999998</v>
      </c>
      <c r="IX47" s="327">
        <v>3518.09</v>
      </c>
      <c r="IY47" s="327">
        <v>44389.78</v>
      </c>
      <c r="IZ47" s="327">
        <v>48927.67</v>
      </c>
      <c r="JA47" s="327">
        <v>35305.910000000003</v>
      </c>
      <c r="JB47" s="327">
        <v>28325.66</v>
      </c>
      <c r="JC47" s="327">
        <v>55716.09</v>
      </c>
      <c r="JD47" s="327">
        <v>4455.8599999999997</v>
      </c>
      <c r="JE47" s="327">
        <v>10558.34</v>
      </c>
      <c r="JF47" s="327">
        <v>82087.7</v>
      </c>
      <c r="JG47" s="327">
        <v>7270.29</v>
      </c>
      <c r="JH47" s="327">
        <v>31907.62</v>
      </c>
      <c r="JI47" s="327">
        <v>76082.66</v>
      </c>
      <c r="JJ47" s="327">
        <v>45661.53</v>
      </c>
      <c r="JK47" s="327">
        <v>6439.25</v>
      </c>
      <c r="JL47" s="327">
        <v>20222.13</v>
      </c>
      <c r="JM47" s="327">
        <v>11005.59</v>
      </c>
      <c r="JN47" s="327">
        <v>16316.6</v>
      </c>
      <c r="JO47" s="327">
        <v>64283</v>
      </c>
      <c r="JP47" s="327">
        <v>42973.4</v>
      </c>
      <c r="JQ47" s="327">
        <v>15690.62</v>
      </c>
      <c r="JR47" s="327">
        <v>13489.28</v>
      </c>
      <c r="JS47" s="327">
        <v>71331.98</v>
      </c>
      <c r="JT47" s="327">
        <v>11821.76</v>
      </c>
      <c r="JU47" s="327">
        <v>20223.330000000002</v>
      </c>
      <c r="JV47" s="327">
        <v>2378429.0299999998</v>
      </c>
      <c r="JW47" s="327">
        <v>85737.95</v>
      </c>
      <c r="JX47" s="327">
        <v>55229.36</v>
      </c>
      <c r="JY47" s="327">
        <v>3500.23</v>
      </c>
      <c r="JZ47" s="327">
        <v>14715.89</v>
      </c>
      <c r="KA47" s="327">
        <v>45731.83</v>
      </c>
      <c r="KB47" s="327">
        <v>60952.77</v>
      </c>
      <c r="KC47" s="327">
        <v>42168.84</v>
      </c>
      <c r="KD47" s="327">
        <v>30713.73</v>
      </c>
      <c r="KE47" s="327">
        <v>166718.46</v>
      </c>
      <c r="KF47" s="327">
        <v>13016.93</v>
      </c>
      <c r="KG47" s="327">
        <v>46048.88</v>
      </c>
      <c r="KH47" s="327">
        <v>21560.67</v>
      </c>
      <c r="KI47" s="327">
        <v>44557.61</v>
      </c>
      <c r="KJ47" s="327">
        <v>18323.54</v>
      </c>
      <c r="KK47" s="327">
        <v>17649.560000000001</v>
      </c>
      <c r="KL47" s="327">
        <v>10069.280000000001</v>
      </c>
      <c r="KM47" s="327">
        <v>18785.53</v>
      </c>
      <c r="KN47" s="327">
        <v>13422.51</v>
      </c>
      <c r="KO47" s="327">
        <v>59137.99</v>
      </c>
      <c r="KP47" s="327">
        <v>63168.05</v>
      </c>
      <c r="KQ47" s="327">
        <v>1608089.28</v>
      </c>
      <c r="KR47" s="327">
        <v>138341.5</v>
      </c>
      <c r="KS47" s="326">
        <v>66745.22</v>
      </c>
      <c r="KU47" s="312">
        <v>42</v>
      </c>
      <c r="KV47" s="312">
        <v>422</v>
      </c>
    </row>
    <row r="48" spans="1:308" x14ac:dyDescent="0.25">
      <c r="A48" s="325">
        <v>2020</v>
      </c>
      <c r="B48" s="324" t="s">
        <v>849</v>
      </c>
      <c r="C48" s="324" t="s">
        <v>873</v>
      </c>
      <c r="D48" s="324" t="s">
        <v>876</v>
      </c>
      <c r="E48" s="324" t="s">
        <v>846</v>
      </c>
      <c r="F48" s="323">
        <v>307688.84999999998</v>
      </c>
      <c r="G48" s="323">
        <v>106724.4</v>
      </c>
      <c r="H48" s="323">
        <v>1604445.5</v>
      </c>
      <c r="I48" s="323">
        <v>203770</v>
      </c>
      <c r="J48" s="323">
        <v>11140</v>
      </c>
      <c r="K48" s="323">
        <v>37729</v>
      </c>
      <c r="L48" s="323">
        <v>232105.25</v>
      </c>
      <c r="M48" s="323">
        <v>37842</v>
      </c>
      <c r="N48" s="323">
        <v>897487.75</v>
      </c>
      <c r="O48" s="323">
        <v>676535.65</v>
      </c>
      <c r="P48" s="323">
        <v>16101</v>
      </c>
      <c r="Q48" s="323">
        <v>325943.95</v>
      </c>
      <c r="R48" s="323">
        <v>126299.45</v>
      </c>
      <c r="S48" s="323">
        <v>106736.6</v>
      </c>
      <c r="T48" s="323">
        <v>97082.75</v>
      </c>
      <c r="U48" s="323">
        <v>855311.9</v>
      </c>
      <c r="V48" s="323">
        <v>16490</v>
      </c>
      <c r="W48" s="323">
        <v>40656</v>
      </c>
      <c r="X48" s="323">
        <v>37576.9</v>
      </c>
      <c r="Y48" s="323">
        <v>3283.9</v>
      </c>
      <c r="Z48" s="323">
        <v>94616.75</v>
      </c>
      <c r="AA48" s="323">
        <v>486194.15</v>
      </c>
      <c r="AB48" s="323">
        <v>127713</v>
      </c>
      <c r="AC48" s="323">
        <v>144400.5</v>
      </c>
      <c r="AD48" s="323">
        <v>718238.65</v>
      </c>
      <c r="AE48" s="323">
        <v>21845</v>
      </c>
      <c r="AF48" s="323">
        <v>157990.5</v>
      </c>
      <c r="AG48" s="323">
        <v>13912.1</v>
      </c>
      <c r="AH48" s="323">
        <v>617506.85</v>
      </c>
      <c r="AI48" s="323">
        <v>185287.4</v>
      </c>
      <c r="AJ48" s="323">
        <v>261629.05</v>
      </c>
      <c r="AK48" s="323">
        <v>6269</v>
      </c>
      <c r="AL48" s="323">
        <v>1305841.02</v>
      </c>
      <c r="AM48" s="323">
        <v>47423</v>
      </c>
      <c r="AN48" s="323">
        <v>234484.1</v>
      </c>
      <c r="AO48" s="323">
        <v>11696.7</v>
      </c>
      <c r="AP48" s="323">
        <v>13220</v>
      </c>
      <c r="AQ48" s="323">
        <v>58681.4</v>
      </c>
      <c r="AR48" s="323">
        <v>1875908.14</v>
      </c>
      <c r="AS48" s="323">
        <v>332922.2</v>
      </c>
      <c r="AT48" s="323">
        <v>258486.87</v>
      </c>
      <c r="AU48" s="323">
        <v>460147.5</v>
      </c>
      <c r="AV48" s="323">
        <v>163160.1</v>
      </c>
      <c r="AW48" s="323">
        <v>1025821.13</v>
      </c>
      <c r="AX48" s="323">
        <v>14196</v>
      </c>
      <c r="AY48" s="323">
        <v>41682.050000000003</v>
      </c>
      <c r="AZ48" s="323">
        <v>18947.8</v>
      </c>
      <c r="BA48" s="323">
        <v>36709</v>
      </c>
      <c r="BB48" s="323">
        <v>128790.45</v>
      </c>
      <c r="BC48" s="323">
        <v>250442.9</v>
      </c>
      <c r="BD48" s="323">
        <v>245047.4</v>
      </c>
      <c r="BE48" s="323">
        <v>81721.8</v>
      </c>
      <c r="BF48" s="323">
        <v>4469.45</v>
      </c>
      <c r="BG48" s="323">
        <v>70198.350000000006</v>
      </c>
      <c r="BH48" s="323">
        <v>1101</v>
      </c>
      <c r="BI48" s="323">
        <v>149404.20000000001</v>
      </c>
      <c r="BJ48" s="323">
        <v>13831</v>
      </c>
      <c r="BK48" s="323">
        <v>315967.95</v>
      </c>
      <c r="BL48" s="323">
        <v>4926.3999999999996</v>
      </c>
      <c r="BM48" s="323">
        <v>42490</v>
      </c>
      <c r="BN48" s="323">
        <v>11574</v>
      </c>
      <c r="BO48" s="323">
        <v>687225.25</v>
      </c>
      <c r="BP48" s="323">
        <v>40749</v>
      </c>
      <c r="BQ48" s="323">
        <v>38460</v>
      </c>
      <c r="BR48" s="323">
        <v>395120.45</v>
      </c>
      <c r="BS48" s="323">
        <v>300693.40000000002</v>
      </c>
      <c r="BT48" s="323">
        <v>3755</v>
      </c>
      <c r="BU48" s="323">
        <v>56178.75</v>
      </c>
      <c r="BV48" s="323">
        <v>1125622.8</v>
      </c>
      <c r="BW48" s="323">
        <v>14732.95</v>
      </c>
      <c r="BX48" s="323">
        <v>278784.95</v>
      </c>
      <c r="BY48" s="323">
        <v>385092</v>
      </c>
      <c r="BZ48" s="323">
        <v>160396.74</v>
      </c>
      <c r="CA48" s="323">
        <v>321662.5</v>
      </c>
      <c r="CB48" s="323">
        <v>17560.8</v>
      </c>
      <c r="CC48" s="323">
        <v>464273.68</v>
      </c>
      <c r="CD48" s="323">
        <v>290859.25</v>
      </c>
      <c r="CE48" s="323">
        <v>499015.3</v>
      </c>
      <c r="CF48" s="323">
        <v>297096.2</v>
      </c>
      <c r="CG48" s="323">
        <v>738750.1</v>
      </c>
      <c r="CH48" s="323">
        <v>414442</v>
      </c>
      <c r="CI48" s="323">
        <v>1771030.04</v>
      </c>
      <c r="CJ48" s="323">
        <v>84992.85</v>
      </c>
      <c r="CK48" s="323">
        <v>11534.7</v>
      </c>
      <c r="CL48" s="323">
        <v>0</v>
      </c>
      <c r="CM48" s="323">
        <v>73378.850000000006</v>
      </c>
      <c r="CN48" s="323">
        <v>1858655.21</v>
      </c>
      <c r="CO48" s="323">
        <v>10843</v>
      </c>
      <c r="CP48" s="323">
        <v>70316.2</v>
      </c>
      <c r="CQ48" s="323">
        <v>483128.7</v>
      </c>
      <c r="CR48" s="323">
        <v>7836</v>
      </c>
      <c r="CS48" s="323">
        <v>254636</v>
      </c>
      <c r="CT48" s="323">
        <v>52694.2</v>
      </c>
      <c r="CU48" s="323">
        <v>21854</v>
      </c>
      <c r="CV48" s="323">
        <v>19165</v>
      </c>
      <c r="CW48" s="323">
        <v>76962.7</v>
      </c>
      <c r="CX48" s="323">
        <v>143915.17000000001</v>
      </c>
      <c r="CY48" s="323">
        <v>1261760.45</v>
      </c>
      <c r="CZ48" s="323">
        <v>2623084.2999999998</v>
      </c>
      <c r="DA48" s="323">
        <v>1495618.55</v>
      </c>
      <c r="DB48" s="323">
        <v>1729541.85</v>
      </c>
      <c r="DC48" s="323">
        <v>639497.4</v>
      </c>
      <c r="DD48" s="323">
        <v>1303971.2</v>
      </c>
      <c r="DE48" s="323">
        <v>129848.7</v>
      </c>
      <c r="DF48" s="323">
        <v>77038.7</v>
      </c>
      <c r="DG48" s="323">
        <v>116527.9</v>
      </c>
      <c r="DH48" s="323">
        <v>32242</v>
      </c>
      <c r="DI48" s="323">
        <v>169940.25</v>
      </c>
      <c r="DJ48" s="323">
        <v>296211.53999999998</v>
      </c>
      <c r="DK48" s="323">
        <v>340004</v>
      </c>
      <c r="DL48" s="323">
        <v>172567.8</v>
      </c>
      <c r="DM48" s="323">
        <v>960</v>
      </c>
      <c r="DN48" s="323">
        <v>16667.599999999999</v>
      </c>
      <c r="DO48" s="323">
        <v>115012.5</v>
      </c>
      <c r="DP48" s="323">
        <v>75659</v>
      </c>
      <c r="DQ48" s="323">
        <v>95897.1</v>
      </c>
      <c r="DR48" s="323">
        <v>2230</v>
      </c>
      <c r="DS48" s="323">
        <v>1699272.87</v>
      </c>
      <c r="DT48" s="323">
        <v>96074.75</v>
      </c>
      <c r="DU48" s="323">
        <v>461962.2</v>
      </c>
      <c r="DV48" s="323">
        <v>6541.3</v>
      </c>
      <c r="DW48" s="323">
        <v>302077.96000000002</v>
      </c>
      <c r="DX48" s="323">
        <v>137310.6</v>
      </c>
      <c r="DY48" s="323">
        <v>597367.35</v>
      </c>
      <c r="DZ48" s="323">
        <v>292155.90000000002</v>
      </c>
      <c r="EA48" s="323">
        <v>878493.97</v>
      </c>
      <c r="EB48" s="323">
        <v>25469.7</v>
      </c>
      <c r="EC48" s="323">
        <v>60278.2</v>
      </c>
      <c r="ED48" s="323">
        <v>73010.649999999994</v>
      </c>
      <c r="EE48" s="323">
        <v>121133.35</v>
      </c>
      <c r="EF48" s="323">
        <v>750</v>
      </c>
      <c r="EG48" s="323">
        <v>704329.45</v>
      </c>
      <c r="EH48" s="323">
        <v>61602.7</v>
      </c>
      <c r="EI48" s="323">
        <v>208626.71</v>
      </c>
      <c r="EJ48" s="323">
        <v>934342.05</v>
      </c>
      <c r="EK48" s="323">
        <v>6259</v>
      </c>
      <c r="EL48" s="323">
        <v>66979.350000000006</v>
      </c>
      <c r="EM48" s="323">
        <v>207084.5</v>
      </c>
      <c r="EN48" s="323">
        <v>221663.95</v>
      </c>
      <c r="EO48" s="323">
        <v>699751.85</v>
      </c>
      <c r="EP48" s="323">
        <v>180113.85</v>
      </c>
      <c r="EQ48" s="323">
        <v>120856.7</v>
      </c>
      <c r="ER48" s="323">
        <v>72190</v>
      </c>
      <c r="ES48" s="323">
        <v>9245.6</v>
      </c>
      <c r="ET48" s="323">
        <v>50521</v>
      </c>
      <c r="EU48" s="323">
        <v>180830</v>
      </c>
      <c r="EV48" s="323">
        <v>6056.1</v>
      </c>
      <c r="EW48" s="323">
        <v>345792.53</v>
      </c>
      <c r="EX48" s="323">
        <v>658733.5</v>
      </c>
      <c r="EY48" s="323">
        <v>2350926.15</v>
      </c>
      <c r="EZ48" s="323">
        <v>37730389.890000001</v>
      </c>
      <c r="FA48" s="323">
        <v>40738.699999999997</v>
      </c>
      <c r="FB48" s="323">
        <v>73277.399999999994</v>
      </c>
      <c r="FC48" s="323">
        <v>1791084.06</v>
      </c>
      <c r="FD48" s="323">
        <v>149262.29999999999</v>
      </c>
      <c r="FE48" s="323">
        <v>230449.8</v>
      </c>
      <c r="FF48" s="323">
        <v>383260.4</v>
      </c>
      <c r="FG48" s="323">
        <v>92996</v>
      </c>
      <c r="FH48" s="323">
        <v>213422.5</v>
      </c>
      <c r="FI48" s="323">
        <v>38963</v>
      </c>
      <c r="FJ48" s="323">
        <v>645683.80000000005</v>
      </c>
      <c r="FK48" s="323">
        <v>169572.55</v>
      </c>
      <c r="FL48" s="323">
        <v>0</v>
      </c>
      <c r="FM48" s="323">
        <v>431347.65</v>
      </c>
      <c r="FN48" s="323">
        <v>11761.6</v>
      </c>
      <c r="FO48" s="323">
        <v>237551.15</v>
      </c>
      <c r="FP48" s="323">
        <v>158186</v>
      </c>
      <c r="FQ48" s="323">
        <v>13038</v>
      </c>
      <c r="FR48" s="323">
        <v>1321772.25</v>
      </c>
      <c r="FS48" s="323">
        <v>26129</v>
      </c>
      <c r="FT48" s="323">
        <v>227641.21</v>
      </c>
      <c r="FU48" s="323">
        <v>90326.65</v>
      </c>
      <c r="FV48" s="323">
        <v>21666.7</v>
      </c>
      <c r="FW48" s="323">
        <v>0</v>
      </c>
      <c r="FX48" s="323">
        <v>537522.9</v>
      </c>
      <c r="FY48" s="323">
        <v>874504.51</v>
      </c>
      <c r="FZ48" s="323">
        <v>55400</v>
      </c>
      <c r="GA48" s="323">
        <v>45794</v>
      </c>
      <c r="GB48" s="323">
        <v>184532.8</v>
      </c>
      <c r="GC48" s="323">
        <v>5205</v>
      </c>
      <c r="GD48" s="323">
        <v>17923</v>
      </c>
      <c r="GE48" s="323">
        <v>215412.2</v>
      </c>
      <c r="GF48" s="323">
        <v>88325.05</v>
      </c>
      <c r="GG48" s="323">
        <v>748127.4</v>
      </c>
      <c r="GH48" s="323">
        <v>11162.25</v>
      </c>
      <c r="GI48" s="323">
        <v>89520.85</v>
      </c>
      <c r="GJ48" s="323">
        <v>222091.2</v>
      </c>
      <c r="GK48" s="323">
        <v>1205039.95</v>
      </c>
      <c r="GL48" s="323">
        <v>629712.44999999995</v>
      </c>
      <c r="GM48" s="323">
        <v>1292882.55</v>
      </c>
      <c r="GN48" s="323">
        <v>165276.9</v>
      </c>
      <c r="GO48" s="323">
        <v>383189.83</v>
      </c>
      <c r="GP48" s="323">
        <v>7588</v>
      </c>
      <c r="GQ48" s="323">
        <v>2160</v>
      </c>
      <c r="GR48" s="323">
        <v>472926.35</v>
      </c>
      <c r="GS48" s="323">
        <v>2222956.56</v>
      </c>
      <c r="GT48" s="323">
        <v>32759.05</v>
      </c>
      <c r="GU48" s="323">
        <v>262946.45</v>
      </c>
      <c r="GV48" s="323">
        <v>177579.35</v>
      </c>
      <c r="GW48" s="323">
        <v>540</v>
      </c>
      <c r="GX48" s="323">
        <v>373409.15</v>
      </c>
      <c r="GY48" s="323">
        <v>33272</v>
      </c>
      <c r="GZ48" s="323">
        <v>671068.15</v>
      </c>
      <c r="HA48" s="323">
        <v>429795.25</v>
      </c>
      <c r="HB48" s="323">
        <v>94541.95</v>
      </c>
      <c r="HC48" s="323">
        <v>360454.55</v>
      </c>
      <c r="HD48" s="323">
        <v>16479</v>
      </c>
      <c r="HE48" s="323">
        <v>110205.15</v>
      </c>
      <c r="HF48" s="323">
        <v>51751</v>
      </c>
      <c r="HG48" s="323">
        <v>232770.1</v>
      </c>
      <c r="HH48" s="323">
        <v>1041345.6</v>
      </c>
      <c r="HI48" s="323">
        <v>161600.29999999999</v>
      </c>
      <c r="HJ48" s="323">
        <v>16445.25</v>
      </c>
      <c r="HK48" s="323">
        <v>29400.5</v>
      </c>
      <c r="HL48" s="323">
        <v>223887</v>
      </c>
      <c r="HM48" s="323">
        <v>138718</v>
      </c>
      <c r="HN48" s="323">
        <v>15089</v>
      </c>
      <c r="HO48" s="323">
        <v>49095.8</v>
      </c>
      <c r="HP48" s="323">
        <v>554151.30000000005</v>
      </c>
      <c r="HQ48" s="323">
        <v>13406</v>
      </c>
      <c r="HR48" s="323">
        <v>93897.1</v>
      </c>
      <c r="HS48" s="323">
        <v>7025.25</v>
      </c>
      <c r="HT48" s="323">
        <v>112815.2</v>
      </c>
      <c r="HU48" s="323">
        <v>6040</v>
      </c>
      <c r="HV48" s="323">
        <v>244989.25</v>
      </c>
      <c r="HW48" s="323">
        <v>2374752.35</v>
      </c>
      <c r="HX48" s="323">
        <v>30470</v>
      </c>
      <c r="HY48" s="323">
        <v>1606717.85</v>
      </c>
      <c r="HZ48" s="323">
        <v>116021.25</v>
      </c>
      <c r="IA48" s="323">
        <v>230654</v>
      </c>
      <c r="IB48" s="323">
        <v>260836</v>
      </c>
      <c r="IC48" s="323">
        <v>719402.6</v>
      </c>
      <c r="ID48" s="323">
        <v>10828.8</v>
      </c>
      <c r="IE48" s="323">
        <v>195572.62</v>
      </c>
      <c r="IF48" s="323">
        <v>101915.75</v>
      </c>
      <c r="IG48" s="323">
        <v>80225.8</v>
      </c>
      <c r="IH48" s="323">
        <v>24784.7</v>
      </c>
      <c r="II48" s="323">
        <v>86290</v>
      </c>
      <c r="IJ48" s="323">
        <v>294712.7</v>
      </c>
      <c r="IK48" s="323">
        <v>3810</v>
      </c>
      <c r="IL48" s="323">
        <v>13049.9</v>
      </c>
      <c r="IM48" s="323">
        <v>0</v>
      </c>
      <c r="IN48" s="323">
        <v>548335.80000000005</v>
      </c>
      <c r="IO48" s="323">
        <v>46112.15</v>
      </c>
      <c r="IP48" s="323">
        <v>90945.5</v>
      </c>
      <c r="IQ48" s="323">
        <v>161802.5</v>
      </c>
      <c r="IR48" s="323">
        <v>2631753.2000000002</v>
      </c>
      <c r="IS48" s="323">
        <v>270363.09999999998</v>
      </c>
      <c r="IT48" s="323">
        <v>1299540.18</v>
      </c>
      <c r="IU48" s="323">
        <v>3203.3</v>
      </c>
      <c r="IV48" s="323">
        <v>53211.5</v>
      </c>
      <c r="IW48" s="323">
        <v>303869.8</v>
      </c>
      <c r="IX48" s="323">
        <v>50175</v>
      </c>
      <c r="IY48" s="323">
        <v>296651.5</v>
      </c>
      <c r="IZ48" s="323">
        <v>16961.400000000001</v>
      </c>
      <c r="JA48" s="323">
        <v>215019.7</v>
      </c>
      <c r="JB48" s="323">
        <v>35824.199999999997</v>
      </c>
      <c r="JC48" s="323">
        <v>324320.5</v>
      </c>
      <c r="JD48" s="323">
        <v>62623.9</v>
      </c>
      <c r="JE48" s="323">
        <v>14613.35</v>
      </c>
      <c r="JF48" s="323">
        <v>0</v>
      </c>
      <c r="JG48" s="323">
        <v>9919.75</v>
      </c>
      <c r="JH48" s="323">
        <v>175012.45</v>
      </c>
      <c r="JI48" s="323">
        <v>93355</v>
      </c>
      <c r="JJ48" s="323">
        <v>425335.7</v>
      </c>
      <c r="JK48" s="323">
        <v>26499.3</v>
      </c>
      <c r="JL48" s="323">
        <v>27392.75</v>
      </c>
      <c r="JM48" s="323">
        <v>22367.55</v>
      </c>
      <c r="JN48" s="323">
        <v>99255.8</v>
      </c>
      <c r="JO48" s="323">
        <v>172962</v>
      </c>
      <c r="JP48" s="323">
        <v>22243</v>
      </c>
      <c r="JQ48" s="323">
        <v>47002.55</v>
      </c>
      <c r="JR48" s="323">
        <v>5800</v>
      </c>
      <c r="JS48" s="323">
        <v>574383.44999999995</v>
      </c>
      <c r="JT48" s="323">
        <v>126310.9</v>
      </c>
      <c r="JU48" s="323">
        <v>476445.5</v>
      </c>
      <c r="JV48" s="323">
        <v>7317548.5300000003</v>
      </c>
      <c r="JW48" s="323">
        <v>101198.31</v>
      </c>
      <c r="JX48" s="323">
        <v>7231</v>
      </c>
      <c r="JY48" s="323">
        <v>10275</v>
      </c>
      <c r="JZ48" s="323">
        <v>58457.3</v>
      </c>
      <c r="KA48" s="323">
        <v>23643.5</v>
      </c>
      <c r="KB48" s="323">
        <v>274540.5</v>
      </c>
      <c r="KC48" s="323">
        <v>210990.8</v>
      </c>
      <c r="KD48" s="323">
        <v>20123.3</v>
      </c>
      <c r="KE48" s="323">
        <v>925767.53</v>
      </c>
      <c r="KF48" s="323">
        <v>6627.05</v>
      </c>
      <c r="KG48" s="323">
        <v>159971.20000000001</v>
      </c>
      <c r="KH48" s="323">
        <v>59805.57</v>
      </c>
      <c r="KI48" s="323">
        <v>6895</v>
      </c>
      <c r="KJ48" s="323">
        <v>10086.25</v>
      </c>
      <c r="KK48" s="323">
        <v>61421.5</v>
      </c>
      <c r="KL48" s="323">
        <v>36586.6</v>
      </c>
      <c r="KM48" s="323">
        <v>163939.70000000001</v>
      </c>
      <c r="KN48" s="323">
        <v>151192.4</v>
      </c>
      <c r="KO48" s="323">
        <v>1441538.02</v>
      </c>
      <c r="KP48" s="323">
        <v>153146.85</v>
      </c>
      <c r="KQ48" s="323">
        <v>4280718.09</v>
      </c>
      <c r="KR48" s="323">
        <v>666409.15</v>
      </c>
      <c r="KS48" s="322">
        <v>69761.8</v>
      </c>
      <c r="KU48" s="312">
        <v>42</v>
      </c>
      <c r="KV48" s="312">
        <v>423</v>
      </c>
    </row>
    <row r="49" spans="1:308" x14ac:dyDescent="0.25">
      <c r="A49" s="329">
        <v>2020</v>
      </c>
      <c r="B49" s="328" t="s">
        <v>849</v>
      </c>
      <c r="C49" s="328" t="s">
        <v>873</v>
      </c>
      <c r="D49" s="328" t="s">
        <v>875</v>
      </c>
      <c r="E49" s="328" t="s">
        <v>846</v>
      </c>
      <c r="F49" s="327">
        <v>0</v>
      </c>
      <c r="G49" s="327">
        <v>0</v>
      </c>
      <c r="H49" s="327">
        <v>1367334</v>
      </c>
      <c r="I49" s="327">
        <v>0</v>
      </c>
      <c r="J49" s="327">
        <v>0</v>
      </c>
      <c r="K49" s="327">
        <v>0</v>
      </c>
      <c r="L49" s="327">
        <v>0</v>
      </c>
      <c r="M49" s="327">
        <v>573</v>
      </c>
      <c r="N49" s="327">
        <v>0</v>
      </c>
      <c r="O49" s="327">
        <v>250604</v>
      </c>
      <c r="P49" s="327">
        <v>0</v>
      </c>
      <c r="Q49" s="327">
        <v>0</v>
      </c>
      <c r="R49" s="327">
        <v>0</v>
      </c>
      <c r="S49" s="327">
        <v>0</v>
      </c>
      <c r="T49" s="327">
        <v>2093</v>
      </c>
      <c r="U49" s="327">
        <v>4685</v>
      </c>
      <c r="V49" s="327">
        <v>1500</v>
      </c>
      <c r="W49" s="327">
        <v>0</v>
      </c>
      <c r="X49" s="327">
        <v>0</v>
      </c>
      <c r="Y49" s="327">
        <v>0</v>
      </c>
      <c r="Z49" s="327">
        <v>0</v>
      </c>
      <c r="AA49" s="327">
        <v>63060</v>
      </c>
      <c r="AB49" s="327">
        <v>0</v>
      </c>
      <c r="AC49" s="327">
        <v>20163.900000000001</v>
      </c>
      <c r="AD49" s="327">
        <v>450000</v>
      </c>
      <c r="AE49" s="327">
        <v>0</v>
      </c>
      <c r="AF49" s="327">
        <v>0</v>
      </c>
      <c r="AG49" s="327">
        <v>0</v>
      </c>
      <c r="AH49" s="327">
        <v>0</v>
      </c>
      <c r="AI49" s="327">
        <v>0</v>
      </c>
      <c r="AJ49" s="327">
        <v>175</v>
      </c>
      <c r="AK49" s="327">
        <v>0</v>
      </c>
      <c r="AL49" s="327">
        <v>0</v>
      </c>
      <c r="AM49" s="327">
        <v>0</v>
      </c>
      <c r="AN49" s="327">
        <v>2500</v>
      </c>
      <c r="AO49" s="327">
        <v>0</v>
      </c>
      <c r="AP49" s="327">
        <v>0</v>
      </c>
      <c r="AQ49" s="327">
        <v>0</v>
      </c>
      <c r="AR49" s="327">
        <v>0</v>
      </c>
      <c r="AS49" s="327">
        <v>0</v>
      </c>
      <c r="AT49" s="327">
        <v>0</v>
      </c>
      <c r="AU49" s="327">
        <v>3.05</v>
      </c>
      <c r="AV49" s="327">
        <v>0</v>
      </c>
      <c r="AW49" s="327">
        <v>3296979.9</v>
      </c>
      <c r="AX49" s="327">
        <v>0</v>
      </c>
      <c r="AY49" s="327">
        <v>0</v>
      </c>
      <c r="AZ49" s="327">
        <v>0</v>
      </c>
      <c r="BA49" s="327">
        <v>0</v>
      </c>
      <c r="BB49" s="327">
        <v>0</v>
      </c>
      <c r="BC49" s="327">
        <v>0</v>
      </c>
      <c r="BD49" s="327">
        <v>171316</v>
      </c>
      <c r="BE49" s="327">
        <v>302.3</v>
      </c>
      <c r="BF49" s="327">
        <v>0</v>
      </c>
      <c r="BG49" s="327">
        <v>0</v>
      </c>
      <c r="BH49" s="327">
        <v>0</v>
      </c>
      <c r="BI49" s="327">
        <v>0</v>
      </c>
      <c r="BJ49" s="327">
        <v>0</v>
      </c>
      <c r="BK49" s="327">
        <v>0</v>
      </c>
      <c r="BL49" s="327">
        <v>0</v>
      </c>
      <c r="BM49" s="327">
        <v>519</v>
      </c>
      <c r="BN49" s="327">
        <v>1999</v>
      </c>
      <c r="BO49" s="327">
        <v>0</v>
      </c>
      <c r="BP49" s="327">
        <v>0</v>
      </c>
      <c r="BQ49" s="327">
        <v>0</v>
      </c>
      <c r="BR49" s="327">
        <v>125.23</v>
      </c>
      <c r="BS49" s="327">
        <v>1400000</v>
      </c>
      <c r="BT49" s="327">
        <v>150</v>
      </c>
      <c r="BU49" s="327">
        <v>0</v>
      </c>
      <c r="BV49" s="327">
        <v>0</v>
      </c>
      <c r="BW49" s="327">
        <v>0</v>
      </c>
      <c r="BX49" s="327">
        <v>192967</v>
      </c>
      <c r="BY49" s="327">
        <v>60.71</v>
      </c>
      <c r="BZ49" s="327">
        <v>0</v>
      </c>
      <c r="CA49" s="327">
        <v>151.30000000000001</v>
      </c>
      <c r="CB49" s="327">
        <v>0</v>
      </c>
      <c r="CC49" s="327">
        <v>41441.879999999997</v>
      </c>
      <c r="CD49" s="327">
        <v>7666.38</v>
      </c>
      <c r="CE49" s="327">
        <v>0</v>
      </c>
      <c r="CF49" s="327">
        <v>0</v>
      </c>
      <c r="CG49" s="327">
        <v>0</v>
      </c>
      <c r="CH49" s="327">
        <v>0</v>
      </c>
      <c r="CI49" s="327">
        <v>1727.45</v>
      </c>
      <c r="CJ49" s="327">
        <v>0</v>
      </c>
      <c r="CK49" s="327">
        <v>1500</v>
      </c>
      <c r="CL49" s="327">
        <v>0</v>
      </c>
      <c r="CM49" s="327">
        <v>0</v>
      </c>
      <c r="CN49" s="327">
        <v>0</v>
      </c>
      <c r="CO49" s="327">
        <v>0</v>
      </c>
      <c r="CP49" s="327">
        <v>0</v>
      </c>
      <c r="CQ49" s="327">
        <v>0</v>
      </c>
      <c r="CR49" s="327">
        <v>0</v>
      </c>
      <c r="CS49" s="327">
        <v>0</v>
      </c>
      <c r="CT49" s="327">
        <v>374400</v>
      </c>
      <c r="CU49" s="327">
        <v>50000</v>
      </c>
      <c r="CV49" s="327">
        <v>0</v>
      </c>
      <c r="CW49" s="327">
        <v>0</v>
      </c>
      <c r="CX49" s="327">
        <v>0</v>
      </c>
      <c r="CY49" s="327">
        <v>0</v>
      </c>
      <c r="CZ49" s="327">
        <v>7200661.6699999999</v>
      </c>
      <c r="DA49" s="327">
        <v>0</v>
      </c>
      <c r="DB49" s="327">
        <v>0</v>
      </c>
      <c r="DC49" s="327">
        <v>10000</v>
      </c>
      <c r="DD49" s="327">
        <v>0</v>
      </c>
      <c r="DE49" s="327">
        <v>472</v>
      </c>
      <c r="DF49" s="327">
        <v>0</v>
      </c>
      <c r="DG49" s="327">
        <v>0.02</v>
      </c>
      <c r="DH49" s="327">
        <v>0</v>
      </c>
      <c r="DI49" s="327">
        <v>0</v>
      </c>
      <c r="DJ49" s="327">
        <v>0</v>
      </c>
      <c r="DK49" s="327">
        <v>0</v>
      </c>
      <c r="DL49" s="327">
        <v>0</v>
      </c>
      <c r="DM49" s="327">
        <v>0</v>
      </c>
      <c r="DN49" s="327">
        <v>0</v>
      </c>
      <c r="DO49" s="327">
        <v>0</v>
      </c>
      <c r="DP49" s="327">
        <v>0</v>
      </c>
      <c r="DQ49" s="327">
        <v>0</v>
      </c>
      <c r="DR49" s="327">
        <v>0</v>
      </c>
      <c r="DS49" s="327">
        <v>43615.6</v>
      </c>
      <c r="DT49" s="327">
        <v>2500</v>
      </c>
      <c r="DU49" s="327">
        <v>0</v>
      </c>
      <c r="DV49" s="327">
        <v>0.06</v>
      </c>
      <c r="DW49" s="327">
        <v>0</v>
      </c>
      <c r="DX49" s="327">
        <v>0</v>
      </c>
      <c r="DY49" s="327">
        <v>0</v>
      </c>
      <c r="DZ49" s="327">
        <v>0</v>
      </c>
      <c r="EA49" s="327">
        <v>15640.1</v>
      </c>
      <c r="EB49" s="327">
        <v>0</v>
      </c>
      <c r="EC49" s="327">
        <v>0</v>
      </c>
      <c r="ED49" s="327">
        <v>0</v>
      </c>
      <c r="EE49" s="327">
        <v>0</v>
      </c>
      <c r="EF49" s="327">
        <v>0</v>
      </c>
      <c r="EG49" s="327">
        <v>0</v>
      </c>
      <c r="EH49" s="327">
        <v>0</v>
      </c>
      <c r="EI49" s="327">
        <v>0</v>
      </c>
      <c r="EJ49" s="327">
        <v>35710.9</v>
      </c>
      <c r="EK49" s="327">
        <v>0</v>
      </c>
      <c r="EL49" s="327">
        <v>0</v>
      </c>
      <c r="EM49" s="327">
        <v>0</v>
      </c>
      <c r="EN49" s="327">
        <v>0</v>
      </c>
      <c r="EO49" s="327">
        <v>0</v>
      </c>
      <c r="EP49" s="327">
        <v>0</v>
      </c>
      <c r="EQ49" s="327">
        <v>0</v>
      </c>
      <c r="ER49" s="327">
        <v>30000</v>
      </c>
      <c r="ES49" s="327">
        <v>0</v>
      </c>
      <c r="ET49" s="327">
        <v>550000</v>
      </c>
      <c r="EU49" s="327">
        <v>0</v>
      </c>
      <c r="EV49" s="327">
        <v>0</v>
      </c>
      <c r="EW49" s="327">
        <v>0</v>
      </c>
      <c r="EX49" s="327">
        <v>0</v>
      </c>
      <c r="EY49" s="327">
        <v>0</v>
      </c>
      <c r="EZ49" s="327">
        <v>7204874.5499999998</v>
      </c>
      <c r="FA49" s="327">
        <v>0</v>
      </c>
      <c r="FB49" s="327">
        <v>0</v>
      </c>
      <c r="FC49" s="327">
        <v>69915.600000000006</v>
      </c>
      <c r="FD49" s="327">
        <v>0</v>
      </c>
      <c r="FE49" s="327">
        <v>0</v>
      </c>
      <c r="FF49" s="327">
        <v>0.21</v>
      </c>
      <c r="FG49" s="327">
        <v>0</v>
      </c>
      <c r="FH49" s="327">
        <v>0</v>
      </c>
      <c r="FI49" s="327">
        <v>0</v>
      </c>
      <c r="FJ49" s="327">
        <v>0</v>
      </c>
      <c r="FK49" s="327">
        <v>10172.799999999999</v>
      </c>
      <c r="FL49" s="327">
        <v>0</v>
      </c>
      <c r="FM49" s="327">
        <v>224556.13</v>
      </c>
      <c r="FN49" s="327">
        <v>0</v>
      </c>
      <c r="FO49" s="327">
        <v>0</v>
      </c>
      <c r="FP49" s="327">
        <v>0</v>
      </c>
      <c r="FQ49" s="327">
        <v>0</v>
      </c>
      <c r="FR49" s="327">
        <v>0</v>
      </c>
      <c r="FS49" s="327">
        <v>0</v>
      </c>
      <c r="FT49" s="327">
        <v>100</v>
      </c>
      <c r="FU49" s="327">
        <v>0</v>
      </c>
      <c r="FV49" s="327">
        <v>0</v>
      </c>
      <c r="FW49" s="327">
        <v>0</v>
      </c>
      <c r="FX49" s="327">
        <v>0</v>
      </c>
      <c r="FY49" s="327">
        <v>0</v>
      </c>
      <c r="FZ49" s="327">
        <v>0</v>
      </c>
      <c r="GA49" s="327">
        <v>0</v>
      </c>
      <c r="GB49" s="327">
        <v>0</v>
      </c>
      <c r="GC49" s="327">
        <v>0</v>
      </c>
      <c r="GD49" s="327">
        <v>0</v>
      </c>
      <c r="GE49" s="327">
        <v>0</v>
      </c>
      <c r="GF49" s="327">
        <v>753.57</v>
      </c>
      <c r="GG49" s="327">
        <v>0</v>
      </c>
      <c r="GH49" s="327">
        <v>0</v>
      </c>
      <c r="GI49" s="327">
        <v>0</v>
      </c>
      <c r="GJ49" s="327">
        <v>0</v>
      </c>
      <c r="GK49" s="327">
        <v>5851239.6100000003</v>
      </c>
      <c r="GL49" s="327">
        <v>252000</v>
      </c>
      <c r="GM49" s="327">
        <v>280470</v>
      </c>
      <c r="GN49" s="327">
        <v>0</v>
      </c>
      <c r="GO49" s="327">
        <v>211921.39</v>
      </c>
      <c r="GP49" s="327">
        <v>0</v>
      </c>
      <c r="GQ49" s="327">
        <v>0</v>
      </c>
      <c r="GR49" s="327">
        <v>35697.9</v>
      </c>
      <c r="GS49" s="327">
        <v>109855.22</v>
      </c>
      <c r="GT49" s="327">
        <v>0</v>
      </c>
      <c r="GU49" s="327">
        <v>0</v>
      </c>
      <c r="GV49" s="327">
        <v>0</v>
      </c>
      <c r="GW49" s="327">
        <v>0</v>
      </c>
      <c r="GX49" s="327">
        <v>174500</v>
      </c>
      <c r="GY49" s="327">
        <v>2970</v>
      </c>
      <c r="GZ49" s="327">
        <v>0</v>
      </c>
      <c r="HA49" s="327">
        <v>0</v>
      </c>
      <c r="HB49" s="327">
        <v>0</v>
      </c>
      <c r="HC49" s="327">
        <v>381427.06</v>
      </c>
      <c r="HD49" s="327">
        <v>0</v>
      </c>
      <c r="HE49" s="327">
        <v>0</v>
      </c>
      <c r="HF49" s="327">
        <v>0</v>
      </c>
      <c r="HG49" s="327">
        <v>0</v>
      </c>
      <c r="HH49" s="327">
        <v>0</v>
      </c>
      <c r="HI49" s="327">
        <v>0</v>
      </c>
      <c r="HJ49" s="327">
        <v>0</v>
      </c>
      <c r="HK49" s="327">
        <v>37</v>
      </c>
      <c r="HL49" s="327">
        <v>0</v>
      </c>
      <c r="HM49" s="327">
        <v>0</v>
      </c>
      <c r="HN49" s="327">
        <v>328145</v>
      </c>
      <c r="HO49" s="327">
        <v>0</v>
      </c>
      <c r="HP49" s="327">
        <v>0</v>
      </c>
      <c r="HQ49" s="327">
        <v>0</v>
      </c>
      <c r="HR49" s="327">
        <v>5993000</v>
      </c>
      <c r="HS49" s="327">
        <v>0</v>
      </c>
      <c r="HT49" s="327">
        <v>0</v>
      </c>
      <c r="HU49" s="327">
        <v>0</v>
      </c>
      <c r="HV49" s="327">
        <v>35310</v>
      </c>
      <c r="HW49" s="327">
        <v>0</v>
      </c>
      <c r="HX49" s="327">
        <v>0</v>
      </c>
      <c r="HY49" s="327">
        <v>0</v>
      </c>
      <c r="HZ49" s="327">
        <v>0</v>
      </c>
      <c r="IA49" s="327">
        <v>0</v>
      </c>
      <c r="IB49" s="327">
        <v>10566.1</v>
      </c>
      <c r="IC49" s="327">
        <v>0</v>
      </c>
      <c r="ID49" s="327">
        <v>0</v>
      </c>
      <c r="IE49" s="327">
        <v>0</v>
      </c>
      <c r="IF49" s="327">
        <v>3200</v>
      </c>
      <c r="IG49" s="327">
        <v>0</v>
      </c>
      <c r="IH49" s="327">
        <v>0</v>
      </c>
      <c r="II49" s="327">
        <v>0</v>
      </c>
      <c r="IJ49" s="327">
        <v>0</v>
      </c>
      <c r="IK49" s="327">
        <v>0</v>
      </c>
      <c r="IL49" s="327">
        <v>0</v>
      </c>
      <c r="IM49" s="327">
        <v>0</v>
      </c>
      <c r="IN49" s="327">
        <v>628332.37</v>
      </c>
      <c r="IO49" s="327">
        <v>0</v>
      </c>
      <c r="IP49" s="327">
        <v>0</v>
      </c>
      <c r="IQ49" s="327">
        <v>0</v>
      </c>
      <c r="IR49" s="327">
        <v>0</v>
      </c>
      <c r="IS49" s="327">
        <v>0</v>
      </c>
      <c r="IT49" s="327">
        <v>6300</v>
      </c>
      <c r="IU49" s="327">
        <v>0</v>
      </c>
      <c r="IV49" s="327">
        <v>0</v>
      </c>
      <c r="IW49" s="327">
        <v>683181.75</v>
      </c>
      <c r="IX49" s="327">
        <v>0</v>
      </c>
      <c r="IY49" s="327">
        <v>0</v>
      </c>
      <c r="IZ49" s="327">
        <v>0</v>
      </c>
      <c r="JA49" s="327">
        <v>0</v>
      </c>
      <c r="JB49" s="327">
        <v>0</v>
      </c>
      <c r="JC49" s="327">
        <v>5500</v>
      </c>
      <c r="JD49" s="327">
        <v>0</v>
      </c>
      <c r="JE49" s="327">
        <v>0</v>
      </c>
      <c r="JF49" s="327">
        <v>0</v>
      </c>
      <c r="JG49" s="327">
        <v>0</v>
      </c>
      <c r="JH49" s="327">
        <v>0</v>
      </c>
      <c r="JI49" s="327">
        <v>0</v>
      </c>
      <c r="JJ49" s="327">
        <v>0</v>
      </c>
      <c r="JK49" s="327">
        <v>0</v>
      </c>
      <c r="JL49" s="327">
        <v>0</v>
      </c>
      <c r="JM49" s="327">
        <v>0</v>
      </c>
      <c r="JN49" s="327">
        <v>0</v>
      </c>
      <c r="JO49" s="327">
        <v>0</v>
      </c>
      <c r="JP49" s="327">
        <v>0</v>
      </c>
      <c r="JQ49" s="327">
        <v>0</v>
      </c>
      <c r="JR49" s="327">
        <v>0</v>
      </c>
      <c r="JS49" s="327">
        <v>104497</v>
      </c>
      <c r="JT49" s="327">
        <v>0</v>
      </c>
      <c r="JU49" s="327">
        <v>0</v>
      </c>
      <c r="JV49" s="327">
        <v>346847.86</v>
      </c>
      <c r="JW49" s="327">
        <v>0</v>
      </c>
      <c r="JX49" s="327">
        <v>2589.5100000000002</v>
      </c>
      <c r="JY49" s="327">
        <v>0</v>
      </c>
      <c r="JZ49" s="327">
        <v>0</v>
      </c>
      <c r="KA49" s="327">
        <v>0</v>
      </c>
      <c r="KB49" s="327">
        <v>0</v>
      </c>
      <c r="KC49" s="327">
        <v>0</v>
      </c>
      <c r="KD49" s="327">
        <v>0</v>
      </c>
      <c r="KE49" s="327">
        <v>0</v>
      </c>
      <c r="KF49" s="327">
        <v>0</v>
      </c>
      <c r="KG49" s="327">
        <v>0</v>
      </c>
      <c r="KH49" s="327">
        <v>0</v>
      </c>
      <c r="KI49" s="327">
        <v>0</v>
      </c>
      <c r="KJ49" s="327">
        <v>0</v>
      </c>
      <c r="KK49" s="327">
        <v>0</v>
      </c>
      <c r="KL49" s="327">
        <v>0</v>
      </c>
      <c r="KM49" s="327">
        <v>0</v>
      </c>
      <c r="KN49" s="327">
        <v>0</v>
      </c>
      <c r="KO49" s="327">
        <v>14001.98</v>
      </c>
      <c r="KP49" s="327">
        <v>0</v>
      </c>
      <c r="KQ49" s="327">
        <v>5022535.0599999996</v>
      </c>
      <c r="KR49" s="327">
        <v>0</v>
      </c>
      <c r="KS49" s="326">
        <v>0</v>
      </c>
      <c r="KU49" s="312">
        <v>42</v>
      </c>
      <c r="KV49" s="312">
        <v>424</v>
      </c>
    </row>
    <row r="50" spans="1:308" x14ac:dyDescent="0.25">
      <c r="A50" s="325">
        <v>2020</v>
      </c>
      <c r="B50" s="324" t="s">
        <v>849</v>
      </c>
      <c r="C50" s="324" t="s">
        <v>873</v>
      </c>
      <c r="D50" s="324" t="s">
        <v>874</v>
      </c>
      <c r="E50" s="324" t="s">
        <v>846</v>
      </c>
      <c r="F50" s="323">
        <v>0</v>
      </c>
      <c r="G50" s="323">
        <v>15120</v>
      </c>
      <c r="H50" s="323">
        <v>0</v>
      </c>
      <c r="I50" s="323">
        <v>0</v>
      </c>
      <c r="J50" s="323">
        <v>0</v>
      </c>
      <c r="K50" s="323">
        <v>0</v>
      </c>
      <c r="L50" s="323">
        <v>0</v>
      </c>
      <c r="M50" s="323">
        <v>0</v>
      </c>
      <c r="N50" s="323">
        <v>0</v>
      </c>
      <c r="O50" s="323">
        <v>0</v>
      </c>
      <c r="P50" s="323">
        <v>34489.199999999997</v>
      </c>
      <c r="Q50" s="323">
        <v>0</v>
      </c>
      <c r="R50" s="323">
        <v>8100</v>
      </c>
      <c r="S50" s="323">
        <v>0</v>
      </c>
      <c r="T50" s="323">
        <v>0</v>
      </c>
      <c r="U50" s="323">
        <v>0</v>
      </c>
      <c r="V50" s="323">
        <v>38733.19</v>
      </c>
      <c r="W50" s="323">
        <v>0</v>
      </c>
      <c r="X50" s="323">
        <v>0</v>
      </c>
      <c r="Y50" s="323">
        <v>7206</v>
      </c>
      <c r="Z50" s="323">
        <v>0</v>
      </c>
      <c r="AA50" s="323">
        <v>120</v>
      </c>
      <c r="AB50" s="323">
        <v>42845</v>
      </c>
      <c r="AC50" s="323">
        <v>0</v>
      </c>
      <c r="AD50" s="323">
        <v>20975</v>
      </c>
      <c r="AE50" s="323">
        <v>0</v>
      </c>
      <c r="AF50" s="323">
        <v>0</v>
      </c>
      <c r="AG50" s="323">
        <v>0</v>
      </c>
      <c r="AH50" s="323">
        <v>10800</v>
      </c>
      <c r="AI50" s="323">
        <v>0</v>
      </c>
      <c r="AJ50" s="323">
        <v>0</v>
      </c>
      <c r="AK50" s="323">
        <v>0</v>
      </c>
      <c r="AL50" s="323">
        <v>0</v>
      </c>
      <c r="AM50" s="323">
        <v>0</v>
      </c>
      <c r="AN50" s="323">
        <v>0</v>
      </c>
      <c r="AO50" s="323">
        <v>10110</v>
      </c>
      <c r="AP50" s="323">
        <v>0</v>
      </c>
      <c r="AQ50" s="323">
        <v>12960</v>
      </c>
      <c r="AR50" s="323">
        <v>0</v>
      </c>
      <c r="AS50" s="323">
        <v>6412</v>
      </c>
      <c r="AT50" s="323">
        <v>12960</v>
      </c>
      <c r="AU50" s="323">
        <v>0</v>
      </c>
      <c r="AV50" s="323">
        <v>22253.82</v>
      </c>
      <c r="AW50" s="323">
        <v>0</v>
      </c>
      <c r="AX50" s="323">
        <v>0</v>
      </c>
      <c r="AY50" s="323">
        <v>36</v>
      </c>
      <c r="AZ50" s="323">
        <v>0</v>
      </c>
      <c r="BA50" s="323">
        <v>0</v>
      </c>
      <c r="BB50" s="323">
        <v>39421.75</v>
      </c>
      <c r="BC50" s="323">
        <v>0</v>
      </c>
      <c r="BD50" s="323">
        <v>0</v>
      </c>
      <c r="BE50" s="323">
        <v>0</v>
      </c>
      <c r="BF50" s="323">
        <v>898.35</v>
      </c>
      <c r="BG50" s="323">
        <v>0</v>
      </c>
      <c r="BH50" s="323">
        <v>2940</v>
      </c>
      <c r="BI50" s="323">
        <v>349375</v>
      </c>
      <c r="BJ50" s="323">
        <v>0</v>
      </c>
      <c r="BK50" s="323">
        <v>96671.72</v>
      </c>
      <c r="BL50" s="323">
        <v>0</v>
      </c>
      <c r="BM50" s="323">
        <v>0</v>
      </c>
      <c r="BN50" s="323">
        <v>30450</v>
      </c>
      <c r="BO50" s="323">
        <v>0</v>
      </c>
      <c r="BP50" s="323">
        <v>0</v>
      </c>
      <c r="BQ50" s="323">
        <v>0</v>
      </c>
      <c r="BR50" s="323">
        <v>0</v>
      </c>
      <c r="BS50" s="323">
        <v>0</v>
      </c>
      <c r="BT50" s="323">
        <v>0</v>
      </c>
      <c r="BU50" s="323">
        <v>360</v>
      </c>
      <c r="BV50" s="323">
        <v>0</v>
      </c>
      <c r="BW50" s="323">
        <v>1800</v>
      </c>
      <c r="BX50" s="323">
        <v>0</v>
      </c>
      <c r="BY50" s="323">
        <v>0</v>
      </c>
      <c r="BZ50" s="323">
        <v>0</v>
      </c>
      <c r="CA50" s="323">
        <v>0</v>
      </c>
      <c r="CB50" s="323">
        <v>0</v>
      </c>
      <c r="CC50" s="323">
        <v>0</v>
      </c>
      <c r="CD50" s="323">
        <v>84740.45</v>
      </c>
      <c r="CE50" s="323">
        <v>570159</v>
      </c>
      <c r="CF50" s="323">
        <v>0</v>
      </c>
      <c r="CG50" s="323">
        <v>22500</v>
      </c>
      <c r="CH50" s="323">
        <v>15840</v>
      </c>
      <c r="CI50" s="323">
        <v>0</v>
      </c>
      <c r="CJ50" s="323">
        <v>0</v>
      </c>
      <c r="CK50" s="323">
        <v>0</v>
      </c>
      <c r="CL50" s="323">
        <v>0</v>
      </c>
      <c r="CM50" s="323">
        <v>0</v>
      </c>
      <c r="CN50" s="323">
        <v>0</v>
      </c>
      <c r="CO50" s="323">
        <v>0</v>
      </c>
      <c r="CP50" s="323">
        <v>0</v>
      </c>
      <c r="CQ50" s="323">
        <v>0</v>
      </c>
      <c r="CR50" s="323">
        <v>0</v>
      </c>
      <c r="CS50" s="323">
        <v>485</v>
      </c>
      <c r="CT50" s="323">
        <v>18810</v>
      </c>
      <c r="CU50" s="323">
        <v>0</v>
      </c>
      <c r="CV50" s="323">
        <v>0</v>
      </c>
      <c r="CW50" s="323">
        <v>4861.1499999999996</v>
      </c>
      <c r="CX50" s="323">
        <v>32402.25</v>
      </c>
      <c r="CY50" s="323">
        <v>0</v>
      </c>
      <c r="CZ50" s="323">
        <v>3872</v>
      </c>
      <c r="DA50" s="323">
        <v>0</v>
      </c>
      <c r="DB50" s="323">
        <v>5800</v>
      </c>
      <c r="DC50" s="323">
        <v>15000</v>
      </c>
      <c r="DD50" s="323">
        <v>3627130</v>
      </c>
      <c r="DE50" s="323">
        <v>0</v>
      </c>
      <c r="DF50" s="323">
        <v>0</v>
      </c>
      <c r="DG50" s="323">
        <v>0</v>
      </c>
      <c r="DH50" s="323">
        <v>0</v>
      </c>
      <c r="DI50" s="323">
        <v>0</v>
      </c>
      <c r="DJ50" s="323">
        <v>0</v>
      </c>
      <c r="DK50" s="323">
        <v>2287.5</v>
      </c>
      <c r="DL50" s="323">
        <v>0</v>
      </c>
      <c r="DM50" s="323">
        <v>0</v>
      </c>
      <c r="DN50" s="323">
        <v>0</v>
      </c>
      <c r="DO50" s="323">
        <v>0</v>
      </c>
      <c r="DP50" s="323">
        <v>0</v>
      </c>
      <c r="DQ50" s="323">
        <v>0</v>
      </c>
      <c r="DR50" s="323">
        <v>0</v>
      </c>
      <c r="DS50" s="323">
        <v>0</v>
      </c>
      <c r="DT50" s="323">
        <v>0</v>
      </c>
      <c r="DU50" s="323">
        <v>0</v>
      </c>
      <c r="DV50" s="323">
        <v>0</v>
      </c>
      <c r="DW50" s="323">
        <v>0</v>
      </c>
      <c r="DX50" s="323">
        <v>0</v>
      </c>
      <c r="DY50" s="323">
        <v>0</v>
      </c>
      <c r="DZ50" s="323">
        <v>0</v>
      </c>
      <c r="EA50" s="323">
        <v>161930</v>
      </c>
      <c r="EB50" s="323">
        <v>0</v>
      </c>
      <c r="EC50" s="323">
        <v>0</v>
      </c>
      <c r="ED50" s="323">
        <v>581</v>
      </c>
      <c r="EE50" s="323">
        <v>0</v>
      </c>
      <c r="EF50" s="323">
        <v>0</v>
      </c>
      <c r="EG50" s="323">
        <v>0</v>
      </c>
      <c r="EH50" s="323">
        <v>0</v>
      </c>
      <c r="EI50" s="323">
        <v>0</v>
      </c>
      <c r="EJ50" s="323">
        <v>4053</v>
      </c>
      <c r="EK50" s="323">
        <v>0</v>
      </c>
      <c r="EL50" s="323">
        <v>360</v>
      </c>
      <c r="EM50" s="323">
        <v>0</v>
      </c>
      <c r="EN50" s="323">
        <v>19701</v>
      </c>
      <c r="EO50" s="323">
        <v>0</v>
      </c>
      <c r="EP50" s="323">
        <v>0</v>
      </c>
      <c r="EQ50" s="323">
        <v>0</v>
      </c>
      <c r="ER50" s="323">
        <v>0</v>
      </c>
      <c r="ES50" s="323">
        <v>606.6</v>
      </c>
      <c r="ET50" s="323">
        <v>0</v>
      </c>
      <c r="EU50" s="323">
        <v>0</v>
      </c>
      <c r="EV50" s="323">
        <v>12960</v>
      </c>
      <c r="EW50" s="323">
        <v>0</v>
      </c>
      <c r="EX50" s="323">
        <v>0</v>
      </c>
      <c r="EY50" s="323">
        <v>353583</v>
      </c>
      <c r="EZ50" s="323">
        <v>6015351.71</v>
      </c>
      <c r="FA50" s="323">
        <v>0</v>
      </c>
      <c r="FB50" s="323">
        <v>0</v>
      </c>
      <c r="FC50" s="323">
        <v>0</v>
      </c>
      <c r="FD50" s="323">
        <v>0</v>
      </c>
      <c r="FE50" s="323">
        <v>0</v>
      </c>
      <c r="FF50" s="323">
        <v>0</v>
      </c>
      <c r="FG50" s="323">
        <v>0</v>
      </c>
      <c r="FH50" s="323">
        <v>0</v>
      </c>
      <c r="FI50" s="323">
        <v>33927.78</v>
      </c>
      <c r="FJ50" s="323">
        <v>0</v>
      </c>
      <c r="FK50" s="323">
        <v>0</v>
      </c>
      <c r="FL50" s="323">
        <v>0</v>
      </c>
      <c r="FM50" s="323">
        <v>0</v>
      </c>
      <c r="FN50" s="323">
        <v>0</v>
      </c>
      <c r="FO50" s="323">
        <v>425</v>
      </c>
      <c r="FP50" s="323">
        <v>0</v>
      </c>
      <c r="FQ50" s="323">
        <v>0</v>
      </c>
      <c r="FR50" s="323">
        <v>501518.04</v>
      </c>
      <c r="FS50" s="323">
        <v>0</v>
      </c>
      <c r="FT50" s="323">
        <v>0</v>
      </c>
      <c r="FU50" s="323">
        <v>0</v>
      </c>
      <c r="FV50" s="323">
        <v>0</v>
      </c>
      <c r="FW50" s="323">
        <v>1410</v>
      </c>
      <c r="FX50" s="323">
        <v>0</v>
      </c>
      <c r="FY50" s="323">
        <v>36</v>
      </c>
      <c r="FZ50" s="323">
        <v>0</v>
      </c>
      <c r="GA50" s="323">
        <v>0</v>
      </c>
      <c r="GB50" s="323">
        <v>0</v>
      </c>
      <c r="GC50" s="323">
        <v>0</v>
      </c>
      <c r="GD50" s="323">
        <v>0</v>
      </c>
      <c r="GE50" s="323">
        <v>175821.6</v>
      </c>
      <c r="GF50" s="323">
        <v>0</v>
      </c>
      <c r="GG50" s="323">
        <v>1906</v>
      </c>
      <c r="GH50" s="323">
        <v>0</v>
      </c>
      <c r="GI50" s="323">
        <v>5334</v>
      </c>
      <c r="GJ50" s="323">
        <v>0</v>
      </c>
      <c r="GK50" s="323">
        <v>0</v>
      </c>
      <c r="GL50" s="323">
        <v>193041.6</v>
      </c>
      <c r="GM50" s="323">
        <v>4500</v>
      </c>
      <c r="GN50" s="323">
        <v>0</v>
      </c>
      <c r="GO50" s="323">
        <v>0</v>
      </c>
      <c r="GP50" s="323">
        <v>0</v>
      </c>
      <c r="GQ50" s="323">
        <v>20198.3</v>
      </c>
      <c r="GR50" s="323">
        <v>0</v>
      </c>
      <c r="GS50" s="323">
        <v>23080</v>
      </c>
      <c r="GT50" s="323">
        <v>0</v>
      </c>
      <c r="GU50" s="323">
        <v>0</v>
      </c>
      <c r="GV50" s="323">
        <v>0</v>
      </c>
      <c r="GW50" s="323">
        <v>0</v>
      </c>
      <c r="GX50" s="323">
        <v>0</v>
      </c>
      <c r="GY50" s="323">
        <v>0</v>
      </c>
      <c r="GZ50" s="323">
        <v>0</v>
      </c>
      <c r="HA50" s="323">
        <v>0</v>
      </c>
      <c r="HB50" s="323">
        <v>0</v>
      </c>
      <c r="HC50" s="323">
        <v>0</v>
      </c>
      <c r="HD50" s="323">
        <v>0</v>
      </c>
      <c r="HE50" s="323">
        <v>0</v>
      </c>
      <c r="HF50" s="323">
        <v>0</v>
      </c>
      <c r="HG50" s="323">
        <v>0</v>
      </c>
      <c r="HH50" s="323">
        <v>0</v>
      </c>
      <c r="HI50" s="323">
        <v>72690.13</v>
      </c>
      <c r="HJ50" s="323">
        <v>0</v>
      </c>
      <c r="HK50" s="323">
        <v>0</v>
      </c>
      <c r="HL50" s="323">
        <v>0</v>
      </c>
      <c r="HM50" s="323">
        <v>0</v>
      </c>
      <c r="HN50" s="323">
        <v>23784</v>
      </c>
      <c r="HO50" s="323">
        <v>0</v>
      </c>
      <c r="HP50" s="323">
        <v>117800</v>
      </c>
      <c r="HQ50" s="323">
        <v>0</v>
      </c>
      <c r="HR50" s="323">
        <v>0</v>
      </c>
      <c r="HS50" s="323">
        <v>0</v>
      </c>
      <c r="HT50" s="323">
        <v>0</v>
      </c>
      <c r="HU50" s="323">
        <v>0</v>
      </c>
      <c r="HV50" s="323">
        <v>475486.93</v>
      </c>
      <c r="HW50" s="323">
        <v>0</v>
      </c>
      <c r="HX50" s="323">
        <v>0</v>
      </c>
      <c r="HY50" s="323">
        <v>3766636.9</v>
      </c>
      <c r="HZ50" s="323">
        <v>44804.3</v>
      </c>
      <c r="IA50" s="323">
        <v>0</v>
      </c>
      <c r="IB50" s="323">
        <v>76800</v>
      </c>
      <c r="IC50" s="323">
        <v>0</v>
      </c>
      <c r="ID50" s="323">
        <v>0</v>
      </c>
      <c r="IE50" s="323">
        <v>0</v>
      </c>
      <c r="IF50" s="323">
        <v>60</v>
      </c>
      <c r="IG50" s="323">
        <v>0</v>
      </c>
      <c r="IH50" s="323">
        <v>0</v>
      </c>
      <c r="II50" s="323">
        <v>0</v>
      </c>
      <c r="IJ50" s="323">
        <v>0</v>
      </c>
      <c r="IK50" s="323">
        <v>0</v>
      </c>
      <c r="IL50" s="323">
        <v>0</v>
      </c>
      <c r="IM50" s="323">
        <v>18137</v>
      </c>
      <c r="IN50" s="323">
        <v>0</v>
      </c>
      <c r="IO50" s="323">
        <v>0</v>
      </c>
      <c r="IP50" s="323">
        <v>0</v>
      </c>
      <c r="IQ50" s="323">
        <v>0</v>
      </c>
      <c r="IR50" s="323">
        <v>0</v>
      </c>
      <c r="IS50" s="323">
        <v>0</v>
      </c>
      <c r="IT50" s="323">
        <v>0</v>
      </c>
      <c r="IU50" s="323">
        <v>0</v>
      </c>
      <c r="IV50" s="323">
        <v>0</v>
      </c>
      <c r="IW50" s="323">
        <v>0</v>
      </c>
      <c r="IX50" s="323">
        <v>0</v>
      </c>
      <c r="IY50" s="323">
        <v>0</v>
      </c>
      <c r="IZ50" s="323">
        <v>5760</v>
      </c>
      <c r="JA50" s="323">
        <v>0</v>
      </c>
      <c r="JB50" s="323">
        <v>0</v>
      </c>
      <c r="JC50" s="323">
        <v>3.5</v>
      </c>
      <c r="JD50" s="323">
        <v>7920</v>
      </c>
      <c r="JE50" s="323">
        <v>0</v>
      </c>
      <c r="JF50" s="323">
        <v>0</v>
      </c>
      <c r="JG50" s="323">
        <v>0</v>
      </c>
      <c r="JH50" s="323">
        <v>0</v>
      </c>
      <c r="JI50" s="323">
        <v>0</v>
      </c>
      <c r="JJ50" s="323">
        <v>0</v>
      </c>
      <c r="JK50" s="323">
        <v>0</v>
      </c>
      <c r="JL50" s="323">
        <v>0</v>
      </c>
      <c r="JM50" s="323">
        <v>0</v>
      </c>
      <c r="JN50" s="323">
        <v>0</v>
      </c>
      <c r="JO50" s="323">
        <v>0</v>
      </c>
      <c r="JP50" s="323">
        <v>0</v>
      </c>
      <c r="JQ50" s="323">
        <v>0</v>
      </c>
      <c r="JR50" s="323">
        <v>0</v>
      </c>
      <c r="JS50" s="323">
        <v>206612</v>
      </c>
      <c r="JT50" s="323">
        <v>0</v>
      </c>
      <c r="JU50" s="323">
        <v>6</v>
      </c>
      <c r="JV50" s="323">
        <v>3902.57</v>
      </c>
      <c r="JW50" s="323">
        <v>51820</v>
      </c>
      <c r="JX50" s="323">
        <v>0</v>
      </c>
      <c r="JY50" s="323">
        <v>0</v>
      </c>
      <c r="JZ50" s="323">
        <v>0</v>
      </c>
      <c r="KA50" s="323">
        <v>0</v>
      </c>
      <c r="KB50" s="323">
        <v>521</v>
      </c>
      <c r="KC50" s="323">
        <v>0</v>
      </c>
      <c r="KD50" s="323">
        <v>0</v>
      </c>
      <c r="KE50" s="323">
        <v>155515.29999999999</v>
      </c>
      <c r="KF50" s="323">
        <v>367</v>
      </c>
      <c r="KG50" s="323">
        <v>0</v>
      </c>
      <c r="KH50" s="323">
        <v>0</v>
      </c>
      <c r="KI50" s="323">
        <v>29630</v>
      </c>
      <c r="KJ50" s="323">
        <v>0</v>
      </c>
      <c r="KK50" s="323">
        <v>65</v>
      </c>
      <c r="KL50" s="323">
        <v>0</v>
      </c>
      <c r="KM50" s="323">
        <v>0</v>
      </c>
      <c r="KN50" s="323">
        <v>6</v>
      </c>
      <c r="KO50" s="323">
        <v>0</v>
      </c>
      <c r="KP50" s="323">
        <v>515</v>
      </c>
      <c r="KQ50" s="323">
        <v>0</v>
      </c>
      <c r="KR50" s="323">
        <v>0</v>
      </c>
      <c r="KS50" s="322">
        <v>0</v>
      </c>
      <c r="KU50" s="312">
        <v>42</v>
      </c>
      <c r="KV50" s="312">
        <v>425</v>
      </c>
    </row>
    <row r="51" spans="1:308" x14ac:dyDescent="0.25">
      <c r="A51" s="329">
        <v>2020</v>
      </c>
      <c r="B51" s="328" t="s">
        <v>849</v>
      </c>
      <c r="C51" s="328" t="s">
        <v>873</v>
      </c>
      <c r="D51" s="328" t="s">
        <v>872</v>
      </c>
      <c r="E51" s="328" t="s">
        <v>846</v>
      </c>
      <c r="F51" s="327">
        <v>230748</v>
      </c>
      <c r="G51" s="327">
        <v>4734</v>
      </c>
      <c r="H51" s="327">
        <v>1101876.6200000001</v>
      </c>
      <c r="I51" s="327">
        <v>30374.75</v>
      </c>
      <c r="J51" s="327">
        <v>20615.25</v>
      </c>
      <c r="K51" s="327">
        <v>281264.34999999998</v>
      </c>
      <c r="L51" s="327">
        <v>924363.62</v>
      </c>
      <c r="M51" s="327">
        <v>575853.65</v>
      </c>
      <c r="N51" s="327">
        <v>2418019.77</v>
      </c>
      <c r="O51" s="327">
        <v>1026923.97</v>
      </c>
      <c r="P51" s="327">
        <v>257249.65</v>
      </c>
      <c r="Q51" s="327">
        <v>4652.3</v>
      </c>
      <c r="R51" s="327">
        <v>42886.42</v>
      </c>
      <c r="S51" s="327">
        <v>357801.13</v>
      </c>
      <c r="T51" s="327">
        <v>372766.2</v>
      </c>
      <c r="U51" s="327">
        <v>87555.45</v>
      </c>
      <c r="V51" s="327">
        <v>1563420.15</v>
      </c>
      <c r="W51" s="327">
        <v>137510.04999999999</v>
      </c>
      <c r="X51" s="327">
        <v>356574.4</v>
      </c>
      <c r="Y51" s="327">
        <v>149749.5</v>
      </c>
      <c r="Z51" s="327">
        <v>3549.38</v>
      </c>
      <c r="AA51" s="327">
        <v>437529.59999999998</v>
      </c>
      <c r="AB51" s="327">
        <v>742070</v>
      </c>
      <c r="AC51" s="327">
        <v>0</v>
      </c>
      <c r="AD51" s="327">
        <v>1244074.43</v>
      </c>
      <c r="AE51" s="327">
        <v>33050</v>
      </c>
      <c r="AF51" s="327">
        <v>167895</v>
      </c>
      <c r="AG51" s="327">
        <v>281459.36</v>
      </c>
      <c r="AH51" s="327">
        <v>9832</v>
      </c>
      <c r="AI51" s="327">
        <v>160095.75</v>
      </c>
      <c r="AJ51" s="327">
        <v>0</v>
      </c>
      <c r="AK51" s="327">
        <v>73464.3</v>
      </c>
      <c r="AL51" s="327">
        <v>1282036.2</v>
      </c>
      <c r="AM51" s="327">
        <v>13499.2</v>
      </c>
      <c r="AN51" s="327">
        <v>165445</v>
      </c>
      <c r="AO51" s="327">
        <v>86955</v>
      </c>
      <c r="AP51" s="327">
        <v>96070</v>
      </c>
      <c r="AQ51" s="327">
        <v>99524.1</v>
      </c>
      <c r="AR51" s="327">
        <v>330565.15000000002</v>
      </c>
      <c r="AS51" s="327">
        <v>0</v>
      </c>
      <c r="AT51" s="327">
        <v>68072.05</v>
      </c>
      <c r="AU51" s="327">
        <v>8565</v>
      </c>
      <c r="AV51" s="327">
        <v>27910</v>
      </c>
      <c r="AW51" s="327">
        <v>1522357.86</v>
      </c>
      <c r="AX51" s="327">
        <v>47952.25</v>
      </c>
      <c r="AY51" s="327">
        <v>586131.85</v>
      </c>
      <c r="AZ51" s="327">
        <v>186394.2</v>
      </c>
      <c r="BA51" s="327">
        <v>160</v>
      </c>
      <c r="BB51" s="327">
        <v>166055.79999999999</v>
      </c>
      <c r="BC51" s="327">
        <v>146576.29999999999</v>
      </c>
      <c r="BD51" s="327">
        <v>1673521.8</v>
      </c>
      <c r="BE51" s="327">
        <v>466268</v>
      </c>
      <c r="BF51" s="327">
        <v>283978.75</v>
      </c>
      <c r="BG51" s="327">
        <v>41643.85</v>
      </c>
      <c r="BH51" s="327">
        <v>32195</v>
      </c>
      <c r="BI51" s="327">
        <v>166050</v>
      </c>
      <c r="BJ51" s="327">
        <v>30853.7</v>
      </c>
      <c r="BK51" s="327">
        <v>2055936.9</v>
      </c>
      <c r="BL51" s="327">
        <v>24989</v>
      </c>
      <c r="BM51" s="327">
        <v>111552.58</v>
      </c>
      <c r="BN51" s="327">
        <v>1247158</v>
      </c>
      <c r="BO51" s="327">
        <v>434882.55</v>
      </c>
      <c r="BP51" s="327">
        <v>84591</v>
      </c>
      <c r="BQ51" s="327">
        <v>1575</v>
      </c>
      <c r="BR51" s="327">
        <v>1045379.89</v>
      </c>
      <c r="BS51" s="327">
        <v>242148.16</v>
      </c>
      <c r="BT51" s="327">
        <v>163944.5</v>
      </c>
      <c r="BU51" s="327">
        <v>3195</v>
      </c>
      <c r="BV51" s="327">
        <v>109819.14</v>
      </c>
      <c r="BW51" s="327">
        <v>582747</v>
      </c>
      <c r="BX51" s="327">
        <v>43300</v>
      </c>
      <c r="BY51" s="327">
        <v>672214.55</v>
      </c>
      <c r="BZ51" s="327">
        <v>61834</v>
      </c>
      <c r="CA51" s="327">
        <v>147393</v>
      </c>
      <c r="CB51" s="327">
        <v>24233</v>
      </c>
      <c r="CC51" s="327">
        <v>196217.01</v>
      </c>
      <c r="CD51" s="327">
        <v>1097129.95</v>
      </c>
      <c r="CE51" s="327">
        <v>1916324.25</v>
      </c>
      <c r="CF51" s="327">
        <v>2693848.98</v>
      </c>
      <c r="CG51" s="327">
        <v>531773.75</v>
      </c>
      <c r="CH51" s="327">
        <v>158322.1</v>
      </c>
      <c r="CI51" s="327">
        <v>442899.35</v>
      </c>
      <c r="CJ51" s="327">
        <v>75202</v>
      </c>
      <c r="CK51" s="327">
        <v>44270</v>
      </c>
      <c r="CL51" s="327">
        <v>437478.40000000002</v>
      </c>
      <c r="CM51" s="327">
        <v>5579.95</v>
      </c>
      <c r="CN51" s="327">
        <v>599102.81999999995</v>
      </c>
      <c r="CO51" s="327">
        <v>718731.6</v>
      </c>
      <c r="CP51" s="327">
        <v>800</v>
      </c>
      <c r="CQ51" s="327">
        <v>112861.4</v>
      </c>
      <c r="CR51" s="327">
        <v>35660</v>
      </c>
      <c r="CS51" s="327">
        <v>345566.5</v>
      </c>
      <c r="CT51" s="327">
        <v>327887</v>
      </c>
      <c r="CU51" s="327">
        <v>84459.99</v>
      </c>
      <c r="CV51" s="327">
        <v>52326.5</v>
      </c>
      <c r="CW51" s="327">
        <v>125657.15</v>
      </c>
      <c r="CX51" s="327">
        <v>61105</v>
      </c>
      <c r="CY51" s="327">
        <v>160128</v>
      </c>
      <c r="CZ51" s="327">
        <v>2755221</v>
      </c>
      <c r="DA51" s="327">
        <v>308880.21000000002</v>
      </c>
      <c r="DB51" s="327">
        <v>279008.88</v>
      </c>
      <c r="DC51" s="327">
        <v>264026.2</v>
      </c>
      <c r="DD51" s="327">
        <v>331954.7</v>
      </c>
      <c r="DE51" s="327">
        <v>210640.39</v>
      </c>
      <c r="DF51" s="327">
        <v>96567.65</v>
      </c>
      <c r="DG51" s="327">
        <v>322779.8</v>
      </c>
      <c r="DH51" s="327">
        <v>307948.40000000002</v>
      </c>
      <c r="DI51" s="327">
        <v>688341.2</v>
      </c>
      <c r="DJ51" s="327">
        <v>1317243.95</v>
      </c>
      <c r="DK51" s="327">
        <v>273227.55</v>
      </c>
      <c r="DL51" s="327">
        <v>106195.8</v>
      </c>
      <c r="DM51" s="327">
        <v>989791.95</v>
      </c>
      <c r="DN51" s="327">
        <v>69270</v>
      </c>
      <c r="DO51" s="327">
        <v>147234.45000000001</v>
      </c>
      <c r="DP51" s="327">
        <v>121495.2</v>
      </c>
      <c r="DQ51" s="327">
        <v>0</v>
      </c>
      <c r="DR51" s="327">
        <v>852489.5</v>
      </c>
      <c r="DS51" s="327">
        <v>504950</v>
      </c>
      <c r="DT51" s="327">
        <v>254429.75</v>
      </c>
      <c r="DU51" s="327">
        <v>991902.25</v>
      </c>
      <c r="DV51" s="327">
        <v>278199.27</v>
      </c>
      <c r="DW51" s="327">
        <v>306112.45</v>
      </c>
      <c r="DX51" s="327">
        <v>903503.15</v>
      </c>
      <c r="DY51" s="327">
        <v>165126.04</v>
      </c>
      <c r="DZ51" s="327">
        <v>473835.73</v>
      </c>
      <c r="EA51" s="327">
        <v>946191.65</v>
      </c>
      <c r="EB51" s="327">
        <v>324065</v>
      </c>
      <c r="EC51" s="327">
        <v>174635.4</v>
      </c>
      <c r="ED51" s="327">
        <v>106568</v>
      </c>
      <c r="EE51" s="327">
        <v>98126.6</v>
      </c>
      <c r="EF51" s="327">
        <v>47493</v>
      </c>
      <c r="EG51" s="327">
        <v>1613732.25</v>
      </c>
      <c r="EH51" s="327">
        <v>1850</v>
      </c>
      <c r="EI51" s="327">
        <v>107482.74</v>
      </c>
      <c r="EJ51" s="327">
        <v>1268524.0900000001</v>
      </c>
      <c r="EK51" s="327">
        <v>1800</v>
      </c>
      <c r="EL51" s="327">
        <v>11431.8</v>
      </c>
      <c r="EM51" s="327">
        <v>79425</v>
      </c>
      <c r="EN51" s="327">
        <v>398508.4</v>
      </c>
      <c r="EO51" s="327">
        <v>458441.25</v>
      </c>
      <c r="EP51" s="327">
        <v>87044</v>
      </c>
      <c r="EQ51" s="327">
        <v>70192</v>
      </c>
      <c r="ER51" s="327">
        <v>362158.4</v>
      </c>
      <c r="ES51" s="327">
        <v>114999</v>
      </c>
      <c r="ET51" s="327">
        <v>520845.8</v>
      </c>
      <c r="EU51" s="327">
        <v>67689</v>
      </c>
      <c r="EV51" s="327">
        <v>45455</v>
      </c>
      <c r="EW51" s="327">
        <v>1061722.6499999999</v>
      </c>
      <c r="EX51" s="327">
        <v>186492.6</v>
      </c>
      <c r="EY51" s="327">
        <v>929864.8</v>
      </c>
      <c r="EZ51" s="327">
        <v>45935634.670000002</v>
      </c>
      <c r="FA51" s="327">
        <v>75280.649999999994</v>
      </c>
      <c r="FB51" s="327">
        <v>417442.65</v>
      </c>
      <c r="FC51" s="327">
        <v>2048396.7</v>
      </c>
      <c r="FD51" s="327">
        <v>355536.9</v>
      </c>
      <c r="FE51" s="327">
        <v>739237.55</v>
      </c>
      <c r="FF51" s="327">
        <v>207753.45</v>
      </c>
      <c r="FG51" s="327">
        <v>30300.65</v>
      </c>
      <c r="FH51" s="327">
        <v>948697.45</v>
      </c>
      <c r="FI51" s="327">
        <v>141752.5</v>
      </c>
      <c r="FJ51" s="327">
        <v>1148533.95</v>
      </c>
      <c r="FK51" s="327">
        <v>15000</v>
      </c>
      <c r="FL51" s="327">
        <v>29561</v>
      </c>
      <c r="FM51" s="327">
        <v>946515.25</v>
      </c>
      <c r="FN51" s="327">
        <v>229800.52</v>
      </c>
      <c r="FO51" s="327">
        <v>90350</v>
      </c>
      <c r="FP51" s="327">
        <v>3111</v>
      </c>
      <c r="FQ51" s="327">
        <v>110690</v>
      </c>
      <c r="FR51" s="327">
        <v>2326290.36</v>
      </c>
      <c r="FS51" s="327">
        <v>68386</v>
      </c>
      <c r="FT51" s="327">
        <v>78160.800000000003</v>
      </c>
      <c r="FU51" s="327">
        <v>183492.4</v>
      </c>
      <c r="FV51" s="327">
        <v>12485</v>
      </c>
      <c r="FW51" s="327">
        <v>50</v>
      </c>
      <c r="FX51" s="327">
        <v>98914</v>
      </c>
      <c r="FY51" s="327">
        <v>364964.8</v>
      </c>
      <c r="FZ51" s="327">
        <v>48160</v>
      </c>
      <c r="GA51" s="327">
        <v>70456</v>
      </c>
      <c r="GB51" s="327">
        <v>11337.65</v>
      </c>
      <c r="GC51" s="327">
        <v>161241.04999999999</v>
      </c>
      <c r="GD51" s="327">
        <v>201768.4</v>
      </c>
      <c r="GE51" s="327">
        <v>663566</v>
      </c>
      <c r="GF51" s="327">
        <v>272016.7</v>
      </c>
      <c r="GG51" s="327">
        <v>285812.15000000002</v>
      </c>
      <c r="GH51" s="327">
        <v>80818.850000000006</v>
      </c>
      <c r="GI51" s="327">
        <v>353656.7</v>
      </c>
      <c r="GJ51" s="327">
        <v>12892.5</v>
      </c>
      <c r="GK51" s="327">
        <v>3210575.62</v>
      </c>
      <c r="GL51" s="327">
        <v>0</v>
      </c>
      <c r="GM51" s="327">
        <v>7804023.1900000004</v>
      </c>
      <c r="GN51" s="327">
        <v>168519.65</v>
      </c>
      <c r="GO51" s="327">
        <v>2400708.2000000002</v>
      </c>
      <c r="GP51" s="327">
        <v>10000</v>
      </c>
      <c r="GQ51" s="327">
        <v>0</v>
      </c>
      <c r="GR51" s="327">
        <v>73825.2</v>
      </c>
      <c r="GS51" s="327">
        <v>5564234.1500000004</v>
      </c>
      <c r="GT51" s="327">
        <v>4416</v>
      </c>
      <c r="GU51" s="327">
        <v>725346.63</v>
      </c>
      <c r="GV51" s="327">
        <v>24329.85</v>
      </c>
      <c r="GW51" s="327">
        <v>71909</v>
      </c>
      <c r="GX51" s="327">
        <v>3409440.26</v>
      </c>
      <c r="GY51" s="327">
        <v>9990.25</v>
      </c>
      <c r="GZ51" s="327">
        <v>473390.85</v>
      </c>
      <c r="HA51" s="327">
        <v>620952.4</v>
      </c>
      <c r="HB51" s="327">
        <v>17642.5</v>
      </c>
      <c r="HC51" s="327">
        <v>2816701.2</v>
      </c>
      <c r="HD51" s="327">
        <v>53806.45</v>
      </c>
      <c r="HE51" s="327">
        <v>169250.4</v>
      </c>
      <c r="HF51" s="327">
        <v>454891.65</v>
      </c>
      <c r="HG51" s="327">
        <v>336240.92</v>
      </c>
      <c r="HH51" s="327">
        <v>2948429.13</v>
      </c>
      <c r="HI51" s="327">
        <v>237674.8</v>
      </c>
      <c r="HJ51" s="327">
        <v>251150.45</v>
      </c>
      <c r="HK51" s="327">
        <v>44773.4</v>
      </c>
      <c r="HL51" s="327">
        <v>282108.7</v>
      </c>
      <c r="HM51" s="327">
        <v>295209.90000000002</v>
      </c>
      <c r="HN51" s="327">
        <v>295101</v>
      </c>
      <c r="HO51" s="327">
        <v>201494.15</v>
      </c>
      <c r="HP51" s="327">
        <v>658252.82999999996</v>
      </c>
      <c r="HQ51" s="327">
        <v>116905</v>
      </c>
      <c r="HR51" s="327">
        <v>3587130.08</v>
      </c>
      <c r="HS51" s="327">
        <v>33190</v>
      </c>
      <c r="HT51" s="327">
        <v>1698543</v>
      </c>
      <c r="HU51" s="327">
        <v>95390</v>
      </c>
      <c r="HV51" s="327">
        <v>0</v>
      </c>
      <c r="HW51" s="327">
        <v>3942595.62</v>
      </c>
      <c r="HX51" s="327">
        <v>168793.04</v>
      </c>
      <c r="HY51" s="327">
        <v>967661.25</v>
      </c>
      <c r="HZ51" s="327">
        <v>121638</v>
      </c>
      <c r="IA51" s="327">
        <v>103139.29</v>
      </c>
      <c r="IB51" s="327">
        <v>155175.4</v>
      </c>
      <c r="IC51" s="327">
        <v>2775221.22</v>
      </c>
      <c r="ID51" s="327">
        <v>253189.05</v>
      </c>
      <c r="IE51" s="327">
        <v>382234.55</v>
      </c>
      <c r="IF51" s="327">
        <v>126592.5</v>
      </c>
      <c r="IG51" s="327">
        <v>106431.9</v>
      </c>
      <c r="IH51" s="327">
        <v>0</v>
      </c>
      <c r="II51" s="327">
        <v>50259</v>
      </c>
      <c r="IJ51" s="327">
        <v>337235.45</v>
      </c>
      <c r="IK51" s="327">
        <v>40040</v>
      </c>
      <c r="IL51" s="327">
        <v>72860</v>
      </c>
      <c r="IM51" s="327">
        <v>218966.7</v>
      </c>
      <c r="IN51" s="327">
        <v>351447.78</v>
      </c>
      <c r="IO51" s="327">
        <v>347004.15</v>
      </c>
      <c r="IP51" s="327">
        <v>112041.28</v>
      </c>
      <c r="IQ51" s="327">
        <v>240</v>
      </c>
      <c r="IR51" s="327">
        <v>3725605.06</v>
      </c>
      <c r="IS51" s="327">
        <v>556242.69999999995</v>
      </c>
      <c r="IT51" s="327">
        <v>1445057.06</v>
      </c>
      <c r="IU51" s="327">
        <v>52509</v>
      </c>
      <c r="IV51" s="327">
        <v>1109474.67</v>
      </c>
      <c r="IW51" s="327">
        <v>81516</v>
      </c>
      <c r="IX51" s="327">
        <v>54086.400000000001</v>
      </c>
      <c r="IY51" s="327">
        <v>124086.7</v>
      </c>
      <c r="IZ51" s="327">
        <v>2400</v>
      </c>
      <c r="JA51" s="327">
        <v>44178.05</v>
      </c>
      <c r="JB51" s="327">
        <v>131216.04999999999</v>
      </c>
      <c r="JC51" s="327">
        <v>243025.3</v>
      </c>
      <c r="JD51" s="327">
        <v>28840</v>
      </c>
      <c r="JE51" s="327">
        <v>428</v>
      </c>
      <c r="JF51" s="327">
        <v>735647.35</v>
      </c>
      <c r="JG51" s="327">
        <v>110854.35</v>
      </c>
      <c r="JH51" s="327">
        <v>37396.79</v>
      </c>
      <c r="JI51" s="327">
        <v>6400</v>
      </c>
      <c r="JJ51" s="327">
        <v>529940.19999999995</v>
      </c>
      <c r="JK51" s="327">
        <v>62100</v>
      </c>
      <c r="JL51" s="327">
        <v>103132.05</v>
      </c>
      <c r="JM51" s="327">
        <v>990</v>
      </c>
      <c r="JN51" s="327">
        <v>1480</v>
      </c>
      <c r="JO51" s="327">
        <v>1033875.15</v>
      </c>
      <c r="JP51" s="327">
        <v>98848.35</v>
      </c>
      <c r="JQ51" s="327">
        <v>103623</v>
      </c>
      <c r="JR51" s="327">
        <v>32021.3</v>
      </c>
      <c r="JS51" s="327">
        <v>1158948.5</v>
      </c>
      <c r="JT51" s="327">
        <v>147065.5</v>
      </c>
      <c r="JU51" s="327">
        <v>24190</v>
      </c>
      <c r="JV51" s="327">
        <v>1664339.72</v>
      </c>
      <c r="JW51" s="327">
        <v>66656.740000000005</v>
      </c>
      <c r="JX51" s="327">
        <v>282093.3</v>
      </c>
      <c r="JY51" s="327">
        <v>1600</v>
      </c>
      <c r="JZ51" s="327">
        <v>520</v>
      </c>
      <c r="KA51" s="327">
        <v>124357.35</v>
      </c>
      <c r="KB51" s="327">
        <v>128836.45</v>
      </c>
      <c r="KC51" s="327">
        <v>12990</v>
      </c>
      <c r="KD51" s="327">
        <v>93339</v>
      </c>
      <c r="KE51" s="327">
        <v>532924.04</v>
      </c>
      <c r="KF51" s="327">
        <v>37208.1</v>
      </c>
      <c r="KG51" s="327">
        <v>10355</v>
      </c>
      <c r="KH51" s="327">
        <v>98655</v>
      </c>
      <c r="KI51" s="327">
        <v>367648.15</v>
      </c>
      <c r="KJ51" s="327">
        <v>465287.6</v>
      </c>
      <c r="KK51" s="327">
        <v>0</v>
      </c>
      <c r="KL51" s="327">
        <v>65250</v>
      </c>
      <c r="KM51" s="327">
        <v>92371</v>
      </c>
      <c r="KN51" s="327">
        <v>119095.4</v>
      </c>
      <c r="KO51" s="327">
        <v>843552.9</v>
      </c>
      <c r="KP51" s="327">
        <v>1258756.8</v>
      </c>
      <c r="KQ51" s="327">
        <v>5417147.5</v>
      </c>
      <c r="KR51" s="327">
        <v>1571426.36</v>
      </c>
      <c r="KS51" s="326">
        <v>481691.8</v>
      </c>
      <c r="KU51" s="312">
        <v>42</v>
      </c>
      <c r="KV51" s="312">
        <v>427</v>
      </c>
    </row>
    <row r="52" spans="1:308" x14ac:dyDescent="0.25">
      <c r="A52" s="325">
        <v>2020</v>
      </c>
      <c r="B52" s="324" t="s">
        <v>849</v>
      </c>
      <c r="C52" s="324" t="s">
        <v>863</v>
      </c>
      <c r="D52" s="324" t="s">
        <v>871</v>
      </c>
      <c r="E52" s="324" t="s">
        <v>846</v>
      </c>
      <c r="F52" s="323">
        <v>0</v>
      </c>
      <c r="G52" s="323">
        <v>0</v>
      </c>
      <c r="H52" s="323">
        <v>200</v>
      </c>
      <c r="I52" s="323">
        <v>0</v>
      </c>
      <c r="J52" s="323">
        <v>0</v>
      </c>
      <c r="K52" s="323">
        <v>0</v>
      </c>
      <c r="L52" s="323">
        <v>0</v>
      </c>
      <c r="M52" s="323">
        <v>0</v>
      </c>
      <c r="N52" s="323">
        <v>22000</v>
      </c>
      <c r="O52" s="323">
        <v>0</v>
      </c>
      <c r="P52" s="323">
        <v>0</v>
      </c>
      <c r="Q52" s="323">
        <v>0</v>
      </c>
      <c r="R52" s="323">
        <v>0</v>
      </c>
      <c r="S52" s="323">
        <v>0</v>
      </c>
      <c r="T52" s="323">
        <v>0</v>
      </c>
      <c r="U52" s="323">
        <v>0</v>
      </c>
      <c r="V52" s="323">
        <v>0</v>
      </c>
      <c r="W52" s="323">
        <v>0</v>
      </c>
      <c r="X52" s="323">
        <v>0</v>
      </c>
      <c r="Y52" s="323">
        <v>0</v>
      </c>
      <c r="Z52" s="323">
        <v>0</v>
      </c>
      <c r="AA52" s="323">
        <v>0</v>
      </c>
      <c r="AB52" s="323">
        <v>0</v>
      </c>
      <c r="AC52" s="323">
        <v>0</v>
      </c>
      <c r="AD52" s="323">
        <v>0</v>
      </c>
      <c r="AE52" s="323">
        <v>0</v>
      </c>
      <c r="AF52" s="323">
        <v>0</v>
      </c>
      <c r="AG52" s="323">
        <v>0</v>
      </c>
      <c r="AH52" s="323">
        <v>375</v>
      </c>
      <c r="AI52" s="323">
        <v>0</v>
      </c>
      <c r="AJ52" s="323">
        <v>0</v>
      </c>
      <c r="AK52" s="323">
        <v>0</v>
      </c>
      <c r="AL52" s="323">
        <v>0</v>
      </c>
      <c r="AM52" s="323">
        <v>0</v>
      </c>
      <c r="AN52" s="323">
        <v>0</v>
      </c>
      <c r="AO52" s="323">
        <v>0</v>
      </c>
      <c r="AP52" s="323">
        <v>0</v>
      </c>
      <c r="AQ52" s="323">
        <v>0</v>
      </c>
      <c r="AR52" s="323">
        <v>0</v>
      </c>
      <c r="AS52" s="323">
        <v>0</v>
      </c>
      <c r="AT52" s="323">
        <v>0</v>
      </c>
      <c r="AU52" s="323">
        <v>25021.8</v>
      </c>
      <c r="AV52" s="323">
        <v>0</v>
      </c>
      <c r="AW52" s="323">
        <v>0</v>
      </c>
      <c r="AX52" s="323">
        <v>0</v>
      </c>
      <c r="AY52" s="323">
        <v>0</v>
      </c>
      <c r="AZ52" s="323">
        <v>0</v>
      </c>
      <c r="BA52" s="323">
        <v>0</v>
      </c>
      <c r="BB52" s="323">
        <v>0</v>
      </c>
      <c r="BC52" s="323">
        <v>0</v>
      </c>
      <c r="BD52" s="323">
        <v>0</v>
      </c>
      <c r="BE52" s="323">
        <v>0</v>
      </c>
      <c r="BF52" s="323">
        <v>105119</v>
      </c>
      <c r="BG52" s="323">
        <v>0</v>
      </c>
      <c r="BH52" s="323">
        <v>0</v>
      </c>
      <c r="BI52" s="323">
        <v>0</v>
      </c>
      <c r="BJ52" s="323">
        <v>0</v>
      </c>
      <c r="BK52" s="323">
        <v>0</v>
      </c>
      <c r="BL52" s="323">
        <v>0</v>
      </c>
      <c r="BM52" s="323">
        <v>0</v>
      </c>
      <c r="BN52" s="323">
        <v>0</v>
      </c>
      <c r="BO52" s="323">
        <v>0</v>
      </c>
      <c r="BP52" s="323">
        <v>150</v>
      </c>
      <c r="BQ52" s="323">
        <v>0</v>
      </c>
      <c r="BR52" s="323">
        <v>0</v>
      </c>
      <c r="BS52" s="323">
        <v>0</v>
      </c>
      <c r="BT52" s="323">
        <v>0</v>
      </c>
      <c r="BU52" s="323">
        <v>0</v>
      </c>
      <c r="BV52" s="323">
        <v>0</v>
      </c>
      <c r="BW52" s="323">
        <v>1800</v>
      </c>
      <c r="BX52" s="323">
        <v>0</v>
      </c>
      <c r="BY52" s="323">
        <v>1500</v>
      </c>
      <c r="BZ52" s="323">
        <v>0</v>
      </c>
      <c r="CA52" s="323">
        <v>0</v>
      </c>
      <c r="CB52" s="323">
        <v>0</v>
      </c>
      <c r="CC52" s="323">
        <v>0</v>
      </c>
      <c r="CD52" s="323">
        <v>0</v>
      </c>
      <c r="CE52" s="323">
        <v>0</v>
      </c>
      <c r="CF52" s="323">
        <v>1600</v>
      </c>
      <c r="CG52" s="323">
        <v>0</v>
      </c>
      <c r="CH52" s="323">
        <v>750</v>
      </c>
      <c r="CI52" s="323">
        <v>0</v>
      </c>
      <c r="CJ52" s="323">
        <v>0</v>
      </c>
      <c r="CK52" s="323">
        <v>0</v>
      </c>
      <c r="CL52" s="323">
        <v>3470.5</v>
      </c>
      <c r="CM52" s="323">
        <v>0</v>
      </c>
      <c r="CN52" s="323">
        <v>0</v>
      </c>
      <c r="CO52" s="323">
        <v>0</v>
      </c>
      <c r="CP52" s="323">
        <v>0</v>
      </c>
      <c r="CQ52" s="323">
        <v>0</v>
      </c>
      <c r="CR52" s="323">
        <v>0</v>
      </c>
      <c r="CS52" s="323">
        <v>0</v>
      </c>
      <c r="CT52" s="323">
        <v>0</v>
      </c>
      <c r="CU52" s="323">
        <v>0</v>
      </c>
      <c r="CV52" s="323">
        <v>0</v>
      </c>
      <c r="CW52" s="323">
        <v>0</v>
      </c>
      <c r="CX52" s="323">
        <v>0</v>
      </c>
      <c r="CY52" s="323">
        <v>0</v>
      </c>
      <c r="CZ52" s="323">
        <v>0</v>
      </c>
      <c r="DA52" s="323">
        <v>0</v>
      </c>
      <c r="DB52" s="323">
        <v>0</v>
      </c>
      <c r="DC52" s="323">
        <v>0</v>
      </c>
      <c r="DD52" s="323">
        <v>0</v>
      </c>
      <c r="DE52" s="323">
        <v>237500</v>
      </c>
      <c r="DF52" s="323">
        <v>0</v>
      </c>
      <c r="DG52" s="323">
        <v>0</v>
      </c>
      <c r="DH52" s="323">
        <v>0</v>
      </c>
      <c r="DI52" s="323">
        <v>0</v>
      </c>
      <c r="DJ52" s="323">
        <v>0</v>
      </c>
      <c r="DK52" s="323">
        <v>0</v>
      </c>
      <c r="DL52" s="323">
        <v>0</v>
      </c>
      <c r="DM52" s="323">
        <v>0</v>
      </c>
      <c r="DN52" s="323">
        <v>32380.55</v>
      </c>
      <c r="DO52" s="323">
        <v>0</v>
      </c>
      <c r="DP52" s="323">
        <v>0</v>
      </c>
      <c r="DQ52" s="323">
        <v>5620</v>
      </c>
      <c r="DR52" s="323">
        <v>0</v>
      </c>
      <c r="DS52" s="323">
        <v>0</v>
      </c>
      <c r="DT52" s="323">
        <v>0</v>
      </c>
      <c r="DU52" s="323">
        <v>23099.9</v>
      </c>
      <c r="DV52" s="323">
        <v>0</v>
      </c>
      <c r="DW52" s="323">
        <v>0</v>
      </c>
      <c r="DX52" s="323">
        <v>0</v>
      </c>
      <c r="DY52" s="323">
        <v>0</v>
      </c>
      <c r="DZ52" s="323">
        <v>0</v>
      </c>
      <c r="EA52" s="323">
        <v>0</v>
      </c>
      <c r="EB52" s="323">
        <v>0</v>
      </c>
      <c r="EC52" s="323">
        <v>28978.33</v>
      </c>
      <c r="ED52" s="323">
        <v>0</v>
      </c>
      <c r="EE52" s="323">
        <v>0</v>
      </c>
      <c r="EF52" s="323">
        <v>0</v>
      </c>
      <c r="EG52" s="323">
        <v>0</v>
      </c>
      <c r="EH52" s="323">
        <v>0</v>
      </c>
      <c r="EI52" s="323">
        <v>0</v>
      </c>
      <c r="EJ52" s="323">
        <v>0</v>
      </c>
      <c r="EK52" s="323">
        <v>0</v>
      </c>
      <c r="EL52" s="323">
        <v>0</v>
      </c>
      <c r="EM52" s="323">
        <v>0</v>
      </c>
      <c r="EN52" s="323">
        <v>0</v>
      </c>
      <c r="EO52" s="323">
        <v>0</v>
      </c>
      <c r="EP52" s="323">
        <v>0</v>
      </c>
      <c r="EQ52" s="323">
        <v>0</v>
      </c>
      <c r="ER52" s="323">
        <v>0</v>
      </c>
      <c r="ES52" s="323">
        <v>0</v>
      </c>
      <c r="ET52" s="323">
        <v>0</v>
      </c>
      <c r="EU52" s="323">
        <v>0</v>
      </c>
      <c r="EV52" s="323">
        <v>0</v>
      </c>
      <c r="EW52" s="323">
        <v>0</v>
      </c>
      <c r="EX52" s="323">
        <v>40000</v>
      </c>
      <c r="EY52" s="323">
        <v>0</v>
      </c>
      <c r="EZ52" s="323">
        <v>0</v>
      </c>
      <c r="FA52" s="323">
        <v>4995</v>
      </c>
      <c r="FB52" s="323">
        <v>0</v>
      </c>
      <c r="FC52" s="323">
        <v>0</v>
      </c>
      <c r="FD52" s="323">
        <v>0</v>
      </c>
      <c r="FE52" s="323">
        <v>0</v>
      </c>
      <c r="FF52" s="323">
        <v>0</v>
      </c>
      <c r="FG52" s="323">
        <v>0</v>
      </c>
      <c r="FH52" s="323">
        <v>0</v>
      </c>
      <c r="FI52" s="323">
        <v>0</v>
      </c>
      <c r="FJ52" s="323">
        <v>0</v>
      </c>
      <c r="FK52" s="323">
        <v>0</v>
      </c>
      <c r="FL52" s="323">
        <v>0</v>
      </c>
      <c r="FM52" s="323">
        <v>0</v>
      </c>
      <c r="FN52" s="323">
        <v>19298.560000000001</v>
      </c>
      <c r="FO52" s="323">
        <v>0</v>
      </c>
      <c r="FP52" s="323">
        <v>0</v>
      </c>
      <c r="FQ52" s="323">
        <v>0</v>
      </c>
      <c r="FR52" s="323">
        <v>0</v>
      </c>
      <c r="FS52" s="323">
        <v>0</v>
      </c>
      <c r="FT52" s="323">
        <v>63391.44</v>
      </c>
      <c r="FU52" s="323">
        <v>0</v>
      </c>
      <c r="FV52" s="323">
        <v>0</v>
      </c>
      <c r="FW52" s="323">
        <v>0</v>
      </c>
      <c r="FX52" s="323">
        <v>0</v>
      </c>
      <c r="FY52" s="323">
        <v>0</v>
      </c>
      <c r="FZ52" s="323">
        <v>0</v>
      </c>
      <c r="GA52" s="323">
        <v>0</v>
      </c>
      <c r="GB52" s="323">
        <v>0</v>
      </c>
      <c r="GC52" s="323">
        <v>0</v>
      </c>
      <c r="GD52" s="323">
        <v>0</v>
      </c>
      <c r="GE52" s="323">
        <v>0</v>
      </c>
      <c r="GF52" s="323">
        <v>0</v>
      </c>
      <c r="GG52" s="323">
        <v>0</v>
      </c>
      <c r="GH52" s="323">
        <v>0</v>
      </c>
      <c r="GI52" s="323">
        <v>0</v>
      </c>
      <c r="GJ52" s="323">
        <v>0</v>
      </c>
      <c r="GK52" s="323">
        <v>239000</v>
      </c>
      <c r="GL52" s="323">
        <v>0</v>
      </c>
      <c r="GM52" s="323">
        <v>20202.5</v>
      </c>
      <c r="GN52" s="323">
        <v>0</v>
      </c>
      <c r="GO52" s="323">
        <v>40000</v>
      </c>
      <c r="GP52" s="323">
        <v>0</v>
      </c>
      <c r="GQ52" s="323">
        <v>0</v>
      </c>
      <c r="GR52" s="323">
        <v>25230</v>
      </c>
      <c r="GS52" s="323">
        <v>0</v>
      </c>
      <c r="GT52" s="323">
        <v>0</v>
      </c>
      <c r="GU52" s="323">
        <v>0</v>
      </c>
      <c r="GV52" s="323">
        <v>0</v>
      </c>
      <c r="GW52" s="323">
        <v>0</v>
      </c>
      <c r="GX52" s="323">
        <v>5000</v>
      </c>
      <c r="GY52" s="323">
        <v>0</v>
      </c>
      <c r="GZ52" s="323">
        <v>0</v>
      </c>
      <c r="HA52" s="323">
        <v>0</v>
      </c>
      <c r="HB52" s="323">
        <v>0</v>
      </c>
      <c r="HC52" s="323">
        <v>0</v>
      </c>
      <c r="HD52" s="323">
        <v>0</v>
      </c>
      <c r="HE52" s="323">
        <v>0</v>
      </c>
      <c r="HF52" s="323">
        <v>0</v>
      </c>
      <c r="HG52" s="323">
        <v>0</v>
      </c>
      <c r="HH52" s="323">
        <v>0</v>
      </c>
      <c r="HI52" s="323">
        <v>0</v>
      </c>
      <c r="HJ52" s="323">
        <v>0</v>
      </c>
      <c r="HK52" s="323">
        <v>0</v>
      </c>
      <c r="HL52" s="323">
        <v>400</v>
      </c>
      <c r="HM52" s="323">
        <v>0</v>
      </c>
      <c r="HN52" s="323">
        <v>94013.69</v>
      </c>
      <c r="HO52" s="323">
        <v>0</v>
      </c>
      <c r="HP52" s="323">
        <v>0</v>
      </c>
      <c r="HQ52" s="323">
        <v>0</v>
      </c>
      <c r="HR52" s="323">
        <v>0</v>
      </c>
      <c r="HS52" s="323">
        <v>0</v>
      </c>
      <c r="HT52" s="323">
        <v>907001.75</v>
      </c>
      <c r="HU52" s="323">
        <v>0</v>
      </c>
      <c r="HV52" s="323">
        <v>0</v>
      </c>
      <c r="HW52" s="323">
        <v>18000</v>
      </c>
      <c r="HX52" s="323">
        <v>0</v>
      </c>
      <c r="HY52" s="323">
        <v>0</v>
      </c>
      <c r="HZ52" s="323">
        <v>0</v>
      </c>
      <c r="IA52" s="323">
        <v>0</v>
      </c>
      <c r="IB52" s="323">
        <v>0</v>
      </c>
      <c r="IC52" s="323">
        <v>0</v>
      </c>
      <c r="ID52" s="323">
        <v>0</v>
      </c>
      <c r="IE52" s="323">
        <v>0</v>
      </c>
      <c r="IF52" s="323">
        <v>0</v>
      </c>
      <c r="IG52" s="323">
        <v>0</v>
      </c>
      <c r="IH52" s="323">
        <v>0</v>
      </c>
      <c r="II52" s="323">
        <v>0</v>
      </c>
      <c r="IJ52" s="323">
        <v>0</v>
      </c>
      <c r="IK52" s="323">
        <v>14446.7</v>
      </c>
      <c r="IL52" s="323">
        <v>12932.5</v>
      </c>
      <c r="IM52" s="323">
        <v>0</v>
      </c>
      <c r="IN52" s="323">
        <v>3000</v>
      </c>
      <c r="IO52" s="323">
        <v>10723.05</v>
      </c>
      <c r="IP52" s="323">
        <v>0</v>
      </c>
      <c r="IQ52" s="323">
        <v>0</v>
      </c>
      <c r="IR52" s="323">
        <v>0</v>
      </c>
      <c r="IS52" s="323">
        <v>0</v>
      </c>
      <c r="IT52" s="323">
        <v>6000</v>
      </c>
      <c r="IU52" s="323">
        <v>0</v>
      </c>
      <c r="IV52" s="323">
        <v>77036.42</v>
      </c>
      <c r="IW52" s="323">
        <v>0</v>
      </c>
      <c r="IX52" s="323">
        <v>0</v>
      </c>
      <c r="IY52" s="323">
        <v>0</v>
      </c>
      <c r="IZ52" s="323">
        <v>0</v>
      </c>
      <c r="JA52" s="323">
        <v>0</v>
      </c>
      <c r="JB52" s="323">
        <v>0</v>
      </c>
      <c r="JC52" s="323">
        <v>0</v>
      </c>
      <c r="JD52" s="323">
        <v>0</v>
      </c>
      <c r="JE52" s="323">
        <v>0</v>
      </c>
      <c r="JF52" s="323">
        <v>22800</v>
      </c>
      <c r="JG52" s="323">
        <v>0</v>
      </c>
      <c r="JH52" s="323">
        <v>0</v>
      </c>
      <c r="JI52" s="323">
        <v>0</v>
      </c>
      <c r="JJ52" s="323">
        <v>0</v>
      </c>
      <c r="JK52" s="323">
        <v>0</v>
      </c>
      <c r="JL52" s="323">
        <v>0</v>
      </c>
      <c r="JM52" s="323">
        <v>0</v>
      </c>
      <c r="JN52" s="323">
        <v>0</v>
      </c>
      <c r="JO52" s="323">
        <v>0</v>
      </c>
      <c r="JP52" s="323">
        <v>0</v>
      </c>
      <c r="JQ52" s="323">
        <v>0</v>
      </c>
      <c r="JR52" s="323">
        <v>40551.75</v>
      </c>
      <c r="JS52" s="323">
        <v>0</v>
      </c>
      <c r="JT52" s="323">
        <v>2902.9</v>
      </c>
      <c r="JU52" s="323">
        <v>0</v>
      </c>
      <c r="JV52" s="323">
        <v>20000</v>
      </c>
      <c r="JW52" s="323">
        <v>0</v>
      </c>
      <c r="JX52" s="323">
        <v>0</v>
      </c>
      <c r="JY52" s="323">
        <v>528.75</v>
      </c>
      <c r="JZ52" s="323">
        <v>0</v>
      </c>
      <c r="KA52" s="323">
        <v>0</v>
      </c>
      <c r="KB52" s="323">
        <v>0</v>
      </c>
      <c r="KC52" s="323">
        <v>0</v>
      </c>
      <c r="KD52" s="323">
        <v>0</v>
      </c>
      <c r="KE52" s="323">
        <v>0</v>
      </c>
      <c r="KF52" s="323">
        <v>0</v>
      </c>
      <c r="KG52" s="323">
        <v>0</v>
      </c>
      <c r="KH52" s="323">
        <v>0</v>
      </c>
      <c r="KI52" s="323">
        <v>0</v>
      </c>
      <c r="KJ52" s="323">
        <v>0</v>
      </c>
      <c r="KK52" s="323">
        <v>0</v>
      </c>
      <c r="KL52" s="323">
        <v>0</v>
      </c>
      <c r="KM52" s="323">
        <v>0</v>
      </c>
      <c r="KN52" s="323">
        <v>0</v>
      </c>
      <c r="KO52" s="323">
        <v>0</v>
      </c>
      <c r="KP52" s="323">
        <v>0</v>
      </c>
      <c r="KQ52" s="323">
        <v>16000</v>
      </c>
      <c r="KR52" s="323">
        <v>0</v>
      </c>
      <c r="KS52" s="322">
        <v>19215.84</v>
      </c>
      <c r="KU52" s="312">
        <v>43</v>
      </c>
      <c r="KV52" s="312">
        <v>430</v>
      </c>
    </row>
    <row r="53" spans="1:308" x14ac:dyDescent="0.25">
      <c r="A53" s="329">
        <v>2020</v>
      </c>
      <c r="B53" s="328" t="s">
        <v>849</v>
      </c>
      <c r="C53" s="328" t="s">
        <v>863</v>
      </c>
      <c r="D53" s="328" t="s">
        <v>870</v>
      </c>
      <c r="E53" s="328" t="s">
        <v>846</v>
      </c>
      <c r="F53" s="327">
        <v>29381.55</v>
      </c>
      <c r="G53" s="327">
        <v>6689.13</v>
      </c>
      <c r="H53" s="327">
        <v>187263.8</v>
      </c>
      <c r="I53" s="327">
        <v>14372.65</v>
      </c>
      <c r="J53" s="327">
        <v>12778.5</v>
      </c>
      <c r="K53" s="327">
        <v>8843.9</v>
      </c>
      <c r="L53" s="327">
        <v>118480.65</v>
      </c>
      <c r="M53" s="327">
        <v>114087.1</v>
      </c>
      <c r="N53" s="327">
        <v>162691.69</v>
      </c>
      <c r="O53" s="327">
        <v>69225.399999999994</v>
      </c>
      <c r="P53" s="327">
        <v>31981.55</v>
      </c>
      <c r="Q53" s="327">
        <v>11536.7</v>
      </c>
      <c r="R53" s="327">
        <v>45439.67</v>
      </c>
      <c r="S53" s="327">
        <v>12628.45</v>
      </c>
      <c r="T53" s="327">
        <v>66874.25</v>
      </c>
      <c r="U53" s="327">
        <v>99903.65</v>
      </c>
      <c r="V53" s="327">
        <v>74183.78</v>
      </c>
      <c r="W53" s="327">
        <v>8593.65</v>
      </c>
      <c r="X53" s="327">
        <v>17637.8</v>
      </c>
      <c r="Y53" s="327">
        <v>762.4</v>
      </c>
      <c r="Z53" s="327">
        <v>15838.95</v>
      </c>
      <c r="AA53" s="327">
        <v>225947.05</v>
      </c>
      <c r="AB53" s="327">
        <v>47421.8</v>
      </c>
      <c r="AC53" s="327">
        <v>0</v>
      </c>
      <c r="AD53" s="327">
        <v>289001.55</v>
      </c>
      <c r="AE53" s="327">
        <v>3394.3</v>
      </c>
      <c r="AF53" s="327">
        <v>32903.800000000003</v>
      </c>
      <c r="AG53" s="327">
        <v>9809.1</v>
      </c>
      <c r="AH53" s="327">
        <v>30613.8</v>
      </c>
      <c r="AI53" s="327">
        <v>36201.949999999997</v>
      </c>
      <c r="AJ53" s="327">
        <v>42926.2</v>
      </c>
      <c r="AK53" s="327">
        <v>21592</v>
      </c>
      <c r="AL53" s="327">
        <v>147855.70000000001</v>
      </c>
      <c r="AM53" s="327">
        <v>8663.75</v>
      </c>
      <c r="AN53" s="327">
        <v>15382.45</v>
      </c>
      <c r="AO53" s="327">
        <v>26514.15</v>
      </c>
      <c r="AP53" s="327">
        <v>13367.38</v>
      </c>
      <c r="AQ53" s="327">
        <v>968.65</v>
      </c>
      <c r="AR53" s="327">
        <v>14960.1</v>
      </c>
      <c r="AS53" s="327">
        <v>9913.15</v>
      </c>
      <c r="AT53" s="327">
        <v>58400.35</v>
      </c>
      <c r="AU53" s="327">
        <v>20269.650000000001</v>
      </c>
      <c r="AV53" s="327">
        <v>38796.550000000003</v>
      </c>
      <c r="AW53" s="327">
        <v>202274.95</v>
      </c>
      <c r="AX53" s="327">
        <v>5726.8</v>
      </c>
      <c r="AY53" s="327">
        <v>11577.95</v>
      </c>
      <c r="AZ53" s="327">
        <v>24879</v>
      </c>
      <c r="BA53" s="327">
        <v>17118.349999999999</v>
      </c>
      <c r="BB53" s="327">
        <v>0</v>
      </c>
      <c r="BC53" s="327">
        <v>222417.1</v>
      </c>
      <c r="BD53" s="327">
        <v>83493.5</v>
      </c>
      <c r="BE53" s="327">
        <v>34076.6</v>
      </c>
      <c r="BF53" s="327">
        <v>47225.95</v>
      </c>
      <c r="BG53" s="327">
        <v>4123</v>
      </c>
      <c r="BH53" s="327">
        <v>1377.65</v>
      </c>
      <c r="BI53" s="327">
        <v>506472.9</v>
      </c>
      <c r="BJ53" s="327">
        <v>7158.25</v>
      </c>
      <c r="BK53" s="327">
        <v>114121.5</v>
      </c>
      <c r="BL53" s="327">
        <v>9253.9500000000007</v>
      </c>
      <c r="BM53" s="327">
        <v>29163.38</v>
      </c>
      <c r="BN53" s="327">
        <v>87922.2</v>
      </c>
      <c r="BO53" s="327">
        <v>47269.85</v>
      </c>
      <c r="BP53" s="327">
        <v>5089</v>
      </c>
      <c r="BQ53" s="327">
        <v>3624.43</v>
      </c>
      <c r="BR53" s="327">
        <v>15798.3</v>
      </c>
      <c r="BS53" s="327">
        <v>37704.65</v>
      </c>
      <c r="BT53" s="327">
        <v>18478.099999999999</v>
      </c>
      <c r="BU53" s="327">
        <v>7647.05</v>
      </c>
      <c r="BV53" s="327">
        <v>23538.93</v>
      </c>
      <c r="BW53" s="327">
        <v>105027.5</v>
      </c>
      <c r="BX53" s="327">
        <v>27992.35</v>
      </c>
      <c r="BY53" s="327">
        <v>260512</v>
      </c>
      <c r="BZ53" s="327">
        <v>10991.5</v>
      </c>
      <c r="CA53" s="327">
        <v>8242.16</v>
      </c>
      <c r="CB53" s="327">
        <v>8010.25</v>
      </c>
      <c r="CC53" s="327">
        <v>58278.44</v>
      </c>
      <c r="CD53" s="327">
        <v>126093.85</v>
      </c>
      <c r="CE53" s="327">
        <v>73999.94</v>
      </c>
      <c r="CF53" s="327">
        <v>216030.1</v>
      </c>
      <c r="CG53" s="327">
        <v>153044</v>
      </c>
      <c r="CH53" s="327">
        <v>43132.3</v>
      </c>
      <c r="CI53" s="327">
        <v>282856.3</v>
      </c>
      <c r="CJ53" s="327">
        <v>11216.5</v>
      </c>
      <c r="CK53" s="327">
        <v>4761.3999999999996</v>
      </c>
      <c r="CL53" s="327">
        <v>3944.8</v>
      </c>
      <c r="CM53" s="327">
        <v>1522</v>
      </c>
      <c r="CN53" s="327">
        <v>60588.24</v>
      </c>
      <c r="CO53" s="327">
        <v>45190.1</v>
      </c>
      <c r="CP53" s="327">
        <v>2646.3</v>
      </c>
      <c r="CQ53" s="327">
        <v>3895.25</v>
      </c>
      <c r="CR53" s="327">
        <v>315</v>
      </c>
      <c r="CS53" s="327">
        <v>5689.95</v>
      </c>
      <c r="CT53" s="327">
        <v>83399.350000000006</v>
      </c>
      <c r="CU53" s="327">
        <v>1695.9</v>
      </c>
      <c r="CV53" s="327">
        <v>4730.05</v>
      </c>
      <c r="CW53" s="327">
        <v>12357</v>
      </c>
      <c r="CX53" s="327">
        <v>23549.75</v>
      </c>
      <c r="CY53" s="327">
        <v>36274.1</v>
      </c>
      <c r="CZ53" s="327">
        <v>69213</v>
      </c>
      <c r="DA53" s="327">
        <v>112132.54</v>
      </c>
      <c r="DB53" s="327">
        <v>53752</v>
      </c>
      <c r="DC53" s="327">
        <v>22802.05</v>
      </c>
      <c r="DD53" s="327">
        <v>1498109.35</v>
      </c>
      <c r="DE53" s="327">
        <v>478379.94</v>
      </c>
      <c r="DF53" s="327">
        <v>13324.85</v>
      </c>
      <c r="DG53" s="327">
        <v>12672.8</v>
      </c>
      <c r="DH53" s="327">
        <v>32032.05</v>
      </c>
      <c r="DI53" s="327">
        <v>27846.62</v>
      </c>
      <c r="DJ53" s="327">
        <v>66231.05</v>
      </c>
      <c r="DK53" s="327">
        <v>11858.3</v>
      </c>
      <c r="DL53" s="327">
        <v>45424.15</v>
      </c>
      <c r="DM53" s="327">
        <v>69767.649999999994</v>
      </c>
      <c r="DN53" s="327">
        <v>7691.4</v>
      </c>
      <c r="DO53" s="327">
        <v>6088.07</v>
      </c>
      <c r="DP53" s="327">
        <v>3991.4</v>
      </c>
      <c r="DQ53" s="327">
        <v>0</v>
      </c>
      <c r="DR53" s="327">
        <v>66219</v>
      </c>
      <c r="DS53" s="327">
        <v>122653.29</v>
      </c>
      <c r="DT53" s="327">
        <v>35952.699999999997</v>
      </c>
      <c r="DU53" s="327">
        <v>84619.85</v>
      </c>
      <c r="DV53" s="327">
        <v>5653</v>
      </c>
      <c r="DW53" s="327">
        <v>71380.5</v>
      </c>
      <c r="DX53" s="327">
        <v>72105.399999999994</v>
      </c>
      <c r="DY53" s="327">
        <v>37085</v>
      </c>
      <c r="DZ53" s="327">
        <v>48942.05</v>
      </c>
      <c r="EA53" s="327">
        <v>448556.85</v>
      </c>
      <c r="EB53" s="327">
        <v>18087.47</v>
      </c>
      <c r="EC53" s="327">
        <v>27748.05</v>
      </c>
      <c r="ED53" s="327">
        <v>20395.55</v>
      </c>
      <c r="EE53" s="327">
        <v>18362.650000000001</v>
      </c>
      <c r="EF53" s="327">
        <v>2121.3000000000002</v>
      </c>
      <c r="EG53" s="327">
        <v>88590.79</v>
      </c>
      <c r="EH53" s="327">
        <v>46856.15</v>
      </c>
      <c r="EI53" s="327">
        <v>72483.97</v>
      </c>
      <c r="EJ53" s="327">
        <v>85414.75</v>
      </c>
      <c r="EK53" s="327">
        <v>595.9</v>
      </c>
      <c r="EL53" s="327">
        <v>3330</v>
      </c>
      <c r="EM53" s="327">
        <v>83103.8</v>
      </c>
      <c r="EN53" s="327">
        <v>28992.55</v>
      </c>
      <c r="EO53" s="327">
        <v>76030.75</v>
      </c>
      <c r="EP53" s="327">
        <v>44108.800000000003</v>
      </c>
      <c r="EQ53" s="327">
        <v>26679.3</v>
      </c>
      <c r="ER53" s="327">
        <v>43046</v>
      </c>
      <c r="ES53" s="327">
        <v>8849.6</v>
      </c>
      <c r="ET53" s="327">
        <v>18436</v>
      </c>
      <c r="EU53" s="327">
        <v>23822.3</v>
      </c>
      <c r="EV53" s="327">
        <v>6881.65</v>
      </c>
      <c r="EW53" s="327">
        <v>51699.4</v>
      </c>
      <c r="EX53" s="327">
        <v>46348.75</v>
      </c>
      <c r="EY53" s="327">
        <v>260031.93</v>
      </c>
      <c r="EZ53" s="327">
        <v>6001896.5700000003</v>
      </c>
      <c r="FA53" s="327">
        <v>35833.4</v>
      </c>
      <c r="FB53" s="327">
        <v>20087.150000000001</v>
      </c>
      <c r="FC53" s="327">
        <v>173980.61</v>
      </c>
      <c r="FD53" s="327">
        <v>18575.57</v>
      </c>
      <c r="FE53" s="327">
        <v>223059.97</v>
      </c>
      <c r="FF53" s="327">
        <v>42932.85</v>
      </c>
      <c r="FG53" s="327">
        <v>3486.6</v>
      </c>
      <c r="FH53" s="327">
        <v>236698.23999999999</v>
      </c>
      <c r="FI53" s="327">
        <v>11511.5</v>
      </c>
      <c r="FJ53" s="327">
        <v>46070.43</v>
      </c>
      <c r="FK53" s="327">
        <v>9525.7000000000007</v>
      </c>
      <c r="FL53" s="327">
        <v>0</v>
      </c>
      <c r="FM53" s="327">
        <v>124098.5</v>
      </c>
      <c r="FN53" s="327">
        <v>9027.2099999999991</v>
      </c>
      <c r="FO53" s="327">
        <v>5211.95</v>
      </c>
      <c r="FP53" s="327">
        <v>3331.15</v>
      </c>
      <c r="FQ53" s="327">
        <v>54926.2</v>
      </c>
      <c r="FR53" s="327">
        <v>158487.20000000001</v>
      </c>
      <c r="FS53" s="327">
        <v>4772.5</v>
      </c>
      <c r="FT53" s="327">
        <v>4433.5</v>
      </c>
      <c r="FU53" s="327">
        <v>22900.14</v>
      </c>
      <c r="FV53" s="327">
        <v>1493.85</v>
      </c>
      <c r="FW53" s="327">
        <v>0</v>
      </c>
      <c r="FX53" s="327">
        <v>11806.5</v>
      </c>
      <c r="FY53" s="327">
        <v>139310.45000000001</v>
      </c>
      <c r="FZ53" s="327">
        <v>4119.25</v>
      </c>
      <c r="GA53" s="327">
        <v>2543.5</v>
      </c>
      <c r="GB53" s="327">
        <v>14368.45</v>
      </c>
      <c r="GC53" s="327">
        <v>3817.2</v>
      </c>
      <c r="GD53" s="327">
        <v>14114.5</v>
      </c>
      <c r="GE53" s="327">
        <v>106587.1</v>
      </c>
      <c r="GF53" s="327">
        <v>31443.200000000001</v>
      </c>
      <c r="GG53" s="327">
        <v>69597.3</v>
      </c>
      <c r="GH53" s="327">
        <v>5868.58</v>
      </c>
      <c r="GI53" s="327">
        <v>26101.599999999999</v>
      </c>
      <c r="GJ53" s="327">
        <v>12483.67</v>
      </c>
      <c r="GK53" s="327">
        <v>756215.45</v>
      </c>
      <c r="GL53" s="327">
        <v>30679.11</v>
      </c>
      <c r="GM53" s="327">
        <v>904638.49</v>
      </c>
      <c r="GN53" s="327">
        <v>9331</v>
      </c>
      <c r="GO53" s="327">
        <v>182752.44</v>
      </c>
      <c r="GP53" s="327">
        <v>1555</v>
      </c>
      <c r="GQ53" s="327">
        <v>1204.25</v>
      </c>
      <c r="GR53" s="327">
        <v>33485.15</v>
      </c>
      <c r="GS53" s="327">
        <v>1949871</v>
      </c>
      <c r="GT53" s="327">
        <v>12008.25</v>
      </c>
      <c r="GU53" s="327">
        <v>103763.45</v>
      </c>
      <c r="GV53" s="327">
        <v>10597.89</v>
      </c>
      <c r="GW53" s="327">
        <v>0</v>
      </c>
      <c r="GX53" s="327">
        <v>210591.62</v>
      </c>
      <c r="GY53" s="327">
        <v>4619</v>
      </c>
      <c r="GZ53" s="327">
        <v>37698.199999999997</v>
      </c>
      <c r="HA53" s="327">
        <v>58138.2</v>
      </c>
      <c r="HB53" s="327">
        <v>35160.75</v>
      </c>
      <c r="HC53" s="327">
        <v>93273.45</v>
      </c>
      <c r="HD53" s="327">
        <v>5199.8999999999996</v>
      </c>
      <c r="HE53" s="327">
        <v>47581.5</v>
      </c>
      <c r="HF53" s="327">
        <v>11682</v>
      </c>
      <c r="HG53" s="327">
        <v>25815</v>
      </c>
      <c r="HH53" s="327">
        <v>194762.4</v>
      </c>
      <c r="HI53" s="327">
        <v>55272</v>
      </c>
      <c r="HJ53" s="327">
        <v>53903.25</v>
      </c>
      <c r="HK53" s="327">
        <v>9179.5499999999993</v>
      </c>
      <c r="HL53" s="327">
        <v>54394.41</v>
      </c>
      <c r="HM53" s="327">
        <v>36880.85</v>
      </c>
      <c r="HN53" s="327">
        <v>42877.7</v>
      </c>
      <c r="HO53" s="327">
        <v>13794.2</v>
      </c>
      <c r="HP53" s="327">
        <v>208514.11</v>
      </c>
      <c r="HQ53" s="327">
        <v>2364.4699999999998</v>
      </c>
      <c r="HR53" s="327">
        <v>159919.10999999999</v>
      </c>
      <c r="HS53" s="327">
        <v>4250.5</v>
      </c>
      <c r="HT53" s="327">
        <v>190562.24</v>
      </c>
      <c r="HU53" s="327">
        <v>0</v>
      </c>
      <c r="HV53" s="327">
        <v>55788.58</v>
      </c>
      <c r="HW53" s="327">
        <v>406781.25</v>
      </c>
      <c r="HX53" s="327">
        <v>7327.55</v>
      </c>
      <c r="HY53" s="327">
        <v>808034.8</v>
      </c>
      <c r="HZ53" s="327">
        <v>120342.99</v>
      </c>
      <c r="IA53" s="327">
        <v>4602.7299999999996</v>
      </c>
      <c r="IB53" s="327">
        <v>66544.740000000005</v>
      </c>
      <c r="IC53" s="327">
        <v>407230.59</v>
      </c>
      <c r="ID53" s="327">
        <v>6017.73</v>
      </c>
      <c r="IE53" s="327">
        <v>752924.23</v>
      </c>
      <c r="IF53" s="327">
        <v>11433.6</v>
      </c>
      <c r="IG53" s="327">
        <v>14882</v>
      </c>
      <c r="IH53" s="327">
        <v>180</v>
      </c>
      <c r="II53" s="327">
        <v>7813.1</v>
      </c>
      <c r="IJ53" s="327">
        <v>55865</v>
      </c>
      <c r="IK53" s="327">
        <v>8651.4</v>
      </c>
      <c r="IL53" s="327">
        <v>4365</v>
      </c>
      <c r="IM53" s="327">
        <v>14348.75</v>
      </c>
      <c r="IN53" s="327">
        <v>90120.95</v>
      </c>
      <c r="IO53" s="327">
        <v>17226.95</v>
      </c>
      <c r="IP53" s="327">
        <v>17134.150000000001</v>
      </c>
      <c r="IQ53" s="327">
        <v>8630.4</v>
      </c>
      <c r="IR53" s="327">
        <v>65782.990000000005</v>
      </c>
      <c r="IS53" s="327">
        <v>245858.19</v>
      </c>
      <c r="IT53" s="327">
        <v>93237.03</v>
      </c>
      <c r="IU53" s="327">
        <v>75389.34</v>
      </c>
      <c r="IV53" s="327">
        <v>65108.77</v>
      </c>
      <c r="IW53" s="327">
        <v>9768.16</v>
      </c>
      <c r="IX53" s="327">
        <v>915</v>
      </c>
      <c r="IY53" s="327">
        <v>56171.95</v>
      </c>
      <c r="IZ53" s="327">
        <v>19452</v>
      </c>
      <c r="JA53" s="327">
        <v>4643.8500000000004</v>
      </c>
      <c r="JB53" s="327">
        <v>22044.400000000001</v>
      </c>
      <c r="JC53" s="327">
        <v>36552.400000000001</v>
      </c>
      <c r="JD53" s="327">
        <v>6633.5</v>
      </c>
      <c r="JE53" s="327">
        <v>3000.85</v>
      </c>
      <c r="JF53" s="327">
        <v>91974</v>
      </c>
      <c r="JG53" s="327">
        <v>1967.5</v>
      </c>
      <c r="JH53" s="327">
        <v>14762.15</v>
      </c>
      <c r="JI53" s="327">
        <v>59040.6</v>
      </c>
      <c r="JJ53" s="327">
        <v>84212.25</v>
      </c>
      <c r="JK53" s="327">
        <v>1495.5</v>
      </c>
      <c r="JL53" s="327">
        <v>13275.45</v>
      </c>
      <c r="JM53" s="327">
        <v>2469.8000000000002</v>
      </c>
      <c r="JN53" s="327">
        <v>5347.85</v>
      </c>
      <c r="JO53" s="327">
        <v>117335.3</v>
      </c>
      <c r="JP53" s="327">
        <v>11371</v>
      </c>
      <c r="JQ53" s="327">
        <v>8618.85</v>
      </c>
      <c r="JR53" s="327">
        <v>5103.3</v>
      </c>
      <c r="JS53" s="327">
        <v>72459.45</v>
      </c>
      <c r="JT53" s="327">
        <v>0</v>
      </c>
      <c r="JU53" s="327">
        <v>0</v>
      </c>
      <c r="JV53" s="327">
        <v>448667.41</v>
      </c>
      <c r="JW53" s="327">
        <v>54649.86</v>
      </c>
      <c r="JX53" s="327">
        <v>52412.3</v>
      </c>
      <c r="JY53" s="327">
        <v>0</v>
      </c>
      <c r="JZ53" s="327">
        <v>310</v>
      </c>
      <c r="KA53" s="327">
        <v>51225.18</v>
      </c>
      <c r="KB53" s="327">
        <v>13980.75</v>
      </c>
      <c r="KC53" s="327">
        <v>8586.17</v>
      </c>
      <c r="KD53" s="327">
        <v>40105.97</v>
      </c>
      <c r="KE53" s="327">
        <v>159870.9</v>
      </c>
      <c r="KF53" s="327">
        <v>9561.6</v>
      </c>
      <c r="KG53" s="327">
        <v>25939.05</v>
      </c>
      <c r="KH53" s="327">
        <v>12471.85</v>
      </c>
      <c r="KI53" s="327">
        <v>19978.900000000001</v>
      </c>
      <c r="KJ53" s="327">
        <v>34138.65</v>
      </c>
      <c r="KK53" s="327">
        <v>0</v>
      </c>
      <c r="KL53" s="327">
        <v>6219</v>
      </c>
      <c r="KM53" s="327">
        <v>9982.1</v>
      </c>
      <c r="KN53" s="327">
        <v>9474.85</v>
      </c>
      <c r="KO53" s="327">
        <v>109948.15</v>
      </c>
      <c r="KP53" s="327">
        <v>78808.5</v>
      </c>
      <c r="KQ53" s="327">
        <v>629288.05000000005</v>
      </c>
      <c r="KR53" s="327">
        <v>56924.800000000003</v>
      </c>
      <c r="KS53" s="326">
        <v>37652.93</v>
      </c>
      <c r="KU53" s="312">
        <v>43</v>
      </c>
      <c r="KV53" s="312">
        <v>431</v>
      </c>
    </row>
    <row r="54" spans="1:308" x14ac:dyDescent="0.25">
      <c r="A54" s="325">
        <v>2020</v>
      </c>
      <c r="B54" s="324" t="s">
        <v>849</v>
      </c>
      <c r="C54" s="324" t="s">
        <v>863</v>
      </c>
      <c r="D54" s="324" t="s">
        <v>869</v>
      </c>
      <c r="E54" s="324" t="s">
        <v>846</v>
      </c>
      <c r="F54" s="323">
        <v>0</v>
      </c>
      <c r="G54" s="323">
        <v>0</v>
      </c>
      <c r="H54" s="323">
        <v>0</v>
      </c>
      <c r="I54" s="323">
        <v>0</v>
      </c>
      <c r="J54" s="323">
        <v>0</v>
      </c>
      <c r="K54" s="323">
        <v>0</v>
      </c>
      <c r="L54" s="323">
        <v>749.65</v>
      </c>
      <c r="M54" s="323">
        <v>0</v>
      </c>
      <c r="N54" s="323">
        <v>0</v>
      </c>
      <c r="O54" s="323">
        <v>0</v>
      </c>
      <c r="P54" s="323">
        <v>0</v>
      </c>
      <c r="Q54" s="323">
        <v>0</v>
      </c>
      <c r="R54" s="323">
        <v>478</v>
      </c>
      <c r="S54" s="323">
        <v>0</v>
      </c>
      <c r="T54" s="323">
        <v>0</v>
      </c>
      <c r="U54" s="323">
        <v>0</v>
      </c>
      <c r="V54" s="323">
        <v>0</v>
      </c>
      <c r="W54" s="323">
        <v>0</v>
      </c>
      <c r="X54" s="323">
        <v>0</v>
      </c>
      <c r="Y54" s="323">
        <v>0</v>
      </c>
      <c r="Z54" s="323">
        <v>224.75</v>
      </c>
      <c r="AA54" s="323">
        <v>54375</v>
      </c>
      <c r="AB54" s="323">
        <v>0</v>
      </c>
      <c r="AC54" s="323">
        <v>0</v>
      </c>
      <c r="AD54" s="323">
        <v>0</v>
      </c>
      <c r="AE54" s="323">
        <v>0</v>
      </c>
      <c r="AF54" s="323">
        <v>0</v>
      </c>
      <c r="AG54" s="323">
        <v>0</v>
      </c>
      <c r="AH54" s="323">
        <v>694.3</v>
      </c>
      <c r="AI54" s="323">
        <v>0</v>
      </c>
      <c r="AJ54" s="323">
        <v>0</v>
      </c>
      <c r="AK54" s="323">
        <v>0</v>
      </c>
      <c r="AL54" s="323">
        <v>0</v>
      </c>
      <c r="AM54" s="323">
        <v>0</v>
      </c>
      <c r="AN54" s="323">
        <v>0</v>
      </c>
      <c r="AO54" s="323">
        <v>0</v>
      </c>
      <c r="AP54" s="323">
        <v>0</v>
      </c>
      <c r="AQ54" s="323">
        <v>0</v>
      </c>
      <c r="AR54" s="323">
        <v>0</v>
      </c>
      <c r="AS54" s="323">
        <v>0</v>
      </c>
      <c r="AT54" s="323">
        <v>0</v>
      </c>
      <c r="AU54" s="323">
        <v>0</v>
      </c>
      <c r="AV54" s="323">
        <v>0</v>
      </c>
      <c r="AW54" s="323">
        <v>0</v>
      </c>
      <c r="AX54" s="323">
        <v>0</v>
      </c>
      <c r="AY54" s="323">
        <v>0</v>
      </c>
      <c r="AZ54" s="323">
        <v>0</v>
      </c>
      <c r="BA54" s="323">
        <v>0</v>
      </c>
      <c r="BB54" s="323">
        <v>0</v>
      </c>
      <c r="BC54" s="323">
        <v>0</v>
      </c>
      <c r="BD54" s="323">
        <v>0</v>
      </c>
      <c r="BE54" s="323">
        <v>0</v>
      </c>
      <c r="BF54" s="323">
        <v>241.9</v>
      </c>
      <c r="BG54" s="323">
        <v>0</v>
      </c>
      <c r="BH54" s="323">
        <v>0</v>
      </c>
      <c r="BI54" s="323">
        <v>0</v>
      </c>
      <c r="BJ54" s="323">
        <v>0</v>
      </c>
      <c r="BK54" s="323">
        <v>0</v>
      </c>
      <c r="BL54" s="323">
        <v>0</v>
      </c>
      <c r="BM54" s="323">
        <v>0</v>
      </c>
      <c r="BN54" s="323">
        <v>0</v>
      </c>
      <c r="BO54" s="323">
        <v>0</v>
      </c>
      <c r="BP54" s="323">
        <v>0</v>
      </c>
      <c r="BQ54" s="323">
        <v>0</v>
      </c>
      <c r="BR54" s="323">
        <v>0</v>
      </c>
      <c r="BS54" s="323">
        <v>0</v>
      </c>
      <c r="BT54" s="323">
        <v>0</v>
      </c>
      <c r="BU54" s="323">
        <v>0</v>
      </c>
      <c r="BV54" s="323">
        <v>0</v>
      </c>
      <c r="BW54" s="323">
        <v>0</v>
      </c>
      <c r="BX54" s="323">
        <v>0</v>
      </c>
      <c r="BY54" s="323">
        <v>0</v>
      </c>
      <c r="BZ54" s="323">
        <v>0</v>
      </c>
      <c r="CA54" s="323">
        <v>0</v>
      </c>
      <c r="CB54" s="323">
        <v>0</v>
      </c>
      <c r="CC54" s="323">
        <v>0</v>
      </c>
      <c r="CD54" s="323">
        <v>0</v>
      </c>
      <c r="CE54" s="323">
        <v>0</v>
      </c>
      <c r="CF54" s="323">
        <v>0</v>
      </c>
      <c r="CG54" s="323">
        <v>0</v>
      </c>
      <c r="CH54" s="323">
        <v>1585.45</v>
      </c>
      <c r="CI54" s="323">
        <v>0</v>
      </c>
      <c r="CJ54" s="323">
        <v>0</v>
      </c>
      <c r="CK54" s="323">
        <v>0</v>
      </c>
      <c r="CL54" s="323">
        <v>0</v>
      </c>
      <c r="CM54" s="323">
        <v>0</v>
      </c>
      <c r="CN54" s="323">
        <v>0</v>
      </c>
      <c r="CO54" s="323">
        <v>2317</v>
      </c>
      <c r="CP54" s="323">
        <v>0</v>
      </c>
      <c r="CQ54" s="323">
        <v>0</v>
      </c>
      <c r="CR54" s="323">
        <v>0</v>
      </c>
      <c r="CS54" s="323">
        <v>0</v>
      </c>
      <c r="CT54" s="323">
        <v>0</v>
      </c>
      <c r="CU54" s="323">
        <v>0</v>
      </c>
      <c r="CV54" s="323">
        <v>0</v>
      </c>
      <c r="CW54" s="323">
        <v>0</v>
      </c>
      <c r="CX54" s="323">
        <v>0</v>
      </c>
      <c r="CY54" s="323">
        <v>0</v>
      </c>
      <c r="CZ54" s="323">
        <v>13666.35</v>
      </c>
      <c r="DA54" s="323">
        <v>0</v>
      </c>
      <c r="DB54" s="323">
        <v>0</v>
      </c>
      <c r="DC54" s="323">
        <v>0</v>
      </c>
      <c r="DD54" s="323">
        <v>0</v>
      </c>
      <c r="DE54" s="323">
        <v>0</v>
      </c>
      <c r="DF54" s="323">
        <v>0</v>
      </c>
      <c r="DG54" s="323">
        <v>0</v>
      </c>
      <c r="DH54" s="323">
        <v>0</v>
      </c>
      <c r="DI54" s="323">
        <v>73.8</v>
      </c>
      <c r="DJ54" s="323">
        <v>0</v>
      </c>
      <c r="DK54" s="323">
        <v>0</v>
      </c>
      <c r="DL54" s="323">
        <v>0</v>
      </c>
      <c r="DM54" s="323">
        <v>0</v>
      </c>
      <c r="DN54" s="323">
        <v>0</v>
      </c>
      <c r="DO54" s="323">
        <v>0</v>
      </c>
      <c r="DP54" s="323">
        <v>0</v>
      </c>
      <c r="DQ54" s="323">
        <v>0</v>
      </c>
      <c r="DR54" s="323">
        <v>0</v>
      </c>
      <c r="DS54" s="323">
        <v>0</v>
      </c>
      <c r="DT54" s="323">
        <v>0</v>
      </c>
      <c r="DU54" s="323">
        <v>0</v>
      </c>
      <c r="DV54" s="323">
        <v>0</v>
      </c>
      <c r="DW54" s="323">
        <v>0</v>
      </c>
      <c r="DX54" s="323">
        <v>0</v>
      </c>
      <c r="DY54" s="323">
        <v>1027.25</v>
      </c>
      <c r="DZ54" s="323">
        <v>0</v>
      </c>
      <c r="EA54" s="323">
        <v>4961.75</v>
      </c>
      <c r="EB54" s="323">
        <v>0</v>
      </c>
      <c r="EC54" s="323">
        <v>323.95</v>
      </c>
      <c r="ED54" s="323">
        <v>0</v>
      </c>
      <c r="EE54" s="323">
        <v>0</v>
      </c>
      <c r="EF54" s="323">
        <v>0</v>
      </c>
      <c r="EG54" s="323">
        <v>0</v>
      </c>
      <c r="EH54" s="323">
        <v>188.6</v>
      </c>
      <c r="EI54" s="323">
        <v>0</v>
      </c>
      <c r="EJ54" s="323">
        <v>0</v>
      </c>
      <c r="EK54" s="323">
        <v>0</v>
      </c>
      <c r="EL54" s="323">
        <v>0</v>
      </c>
      <c r="EM54" s="323">
        <v>0</v>
      </c>
      <c r="EN54" s="323">
        <v>302.8</v>
      </c>
      <c r="EO54" s="323">
        <v>0</v>
      </c>
      <c r="EP54" s="323">
        <v>0</v>
      </c>
      <c r="EQ54" s="323">
        <v>0</v>
      </c>
      <c r="ER54" s="323">
        <v>0</v>
      </c>
      <c r="ES54" s="323">
        <v>0</v>
      </c>
      <c r="ET54" s="323">
        <v>0</v>
      </c>
      <c r="EU54" s="323">
        <v>0</v>
      </c>
      <c r="EV54" s="323">
        <v>0</v>
      </c>
      <c r="EW54" s="323">
        <v>378.7</v>
      </c>
      <c r="EX54" s="323">
        <v>0</v>
      </c>
      <c r="EY54" s="323">
        <v>0</v>
      </c>
      <c r="EZ54" s="323">
        <v>0</v>
      </c>
      <c r="FA54" s="323">
        <v>0</v>
      </c>
      <c r="FB54" s="323">
        <v>0</v>
      </c>
      <c r="FC54" s="323">
        <v>0</v>
      </c>
      <c r="FD54" s="323">
        <v>20239.259999999998</v>
      </c>
      <c r="FE54" s="323">
        <v>0</v>
      </c>
      <c r="FF54" s="323">
        <v>709</v>
      </c>
      <c r="FG54" s="323">
        <v>0</v>
      </c>
      <c r="FH54" s="323">
        <v>0</v>
      </c>
      <c r="FI54" s="323">
        <v>0</v>
      </c>
      <c r="FJ54" s="323">
        <v>0</v>
      </c>
      <c r="FK54" s="323">
        <v>0</v>
      </c>
      <c r="FL54" s="323">
        <v>0</v>
      </c>
      <c r="FM54" s="323">
        <v>0</v>
      </c>
      <c r="FN54" s="323">
        <v>0</v>
      </c>
      <c r="FO54" s="323">
        <v>0</v>
      </c>
      <c r="FP54" s="323">
        <v>0</v>
      </c>
      <c r="FQ54" s="323">
        <v>0</v>
      </c>
      <c r="FR54" s="323">
        <v>0</v>
      </c>
      <c r="FS54" s="323">
        <v>0</v>
      </c>
      <c r="FT54" s="323">
        <v>0</v>
      </c>
      <c r="FU54" s="323">
        <v>0</v>
      </c>
      <c r="FV54" s="323">
        <v>0</v>
      </c>
      <c r="FW54" s="323">
        <v>0</v>
      </c>
      <c r="FX54" s="323">
        <v>0</v>
      </c>
      <c r="FY54" s="323">
        <v>1013.15</v>
      </c>
      <c r="FZ54" s="323">
        <v>0</v>
      </c>
      <c r="GA54" s="323">
        <v>0</v>
      </c>
      <c r="GB54" s="323">
        <v>0</v>
      </c>
      <c r="GC54" s="323">
        <v>0</v>
      </c>
      <c r="GD54" s="323">
        <v>0</v>
      </c>
      <c r="GE54" s="323">
        <v>0</v>
      </c>
      <c r="GF54" s="323">
        <v>0</v>
      </c>
      <c r="GG54" s="323">
        <v>906.8</v>
      </c>
      <c r="GH54" s="323">
        <v>0</v>
      </c>
      <c r="GI54" s="323">
        <v>0</v>
      </c>
      <c r="GJ54" s="323">
        <v>0</v>
      </c>
      <c r="GK54" s="323">
        <v>0</v>
      </c>
      <c r="GL54" s="323">
        <v>0</v>
      </c>
      <c r="GM54" s="323">
        <v>0</v>
      </c>
      <c r="GN54" s="323">
        <v>0</v>
      </c>
      <c r="GO54" s="323">
        <v>0</v>
      </c>
      <c r="GP54" s="323">
        <v>0</v>
      </c>
      <c r="GQ54" s="323">
        <v>0</v>
      </c>
      <c r="GR54" s="323">
        <v>0</v>
      </c>
      <c r="GS54" s="323">
        <v>9870.25</v>
      </c>
      <c r="GT54" s="323">
        <v>95.7</v>
      </c>
      <c r="GU54" s="323">
        <v>0</v>
      </c>
      <c r="GV54" s="323">
        <v>0</v>
      </c>
      <c r="GW54" s="323">
        <v>0</v>
      </c>
      <c r="GX54" s="323">
        <v>0</v>
      </c>
      <c r="GY54" s="323">
        <v>0</v>
      </c>
      <c r="GZ54" s="323">
        <v>0</v>
      </c>
      <c r="HA54" s="323">
        <v>0</v>
      </c>
      <c r="HB54" s="323">
        <v>0</v>
      </c>
      <c r="HC54" s="323">
        <v>0</v>
      </c>
      <c r="HD54" s="323">
        <v>0</v>
      </c>
      <c r="HE54" s="323">
        <v>0</v>
      </c>
      <c r="HF54" s="323">
        <v>0</v>
      </c>
      <c r="HG54" s="323">
        <v>0</v>
      </c>
      <c r="HH54" s="323">
        <v>0</v>
      </c>
      <c r="HI54" s="323">
        <v>0</v>
      </c>
      <c r="HJ54" s="323">
        <v>0</v>
      </c>
      <c r="HK54" s="323">
        <v>0</v>
      </c>
      <c r="HL54" s="323">
        <v>0</v>
      </c>
      <c r="HM54" s="323">
        <v>0</v>
      </c>
      <c r="HN54" s="323">
        <v>0</v>
      </c>
      <c r="HO54" s="323">
        <v>0</v>
      </c>
      <c r="HP54" s="323">
        <v>529.4</v>
      </c>
      <c r="HQ54" s="323">
        <v>0</v>
      </c>
      <c r="HR54" s="323">
        <v>0</v>
      </c>
      <c r="HS54" s="323">
        <v>0</v>
      </c>
      <c r="HT54" s="323">
        <v>0</v>
      </c>
      <c r="HU54" s="323">
        <v>0</v>
      </c>
      <c r="HV54" s="323">
        <v>0</v>
      </c>
      <c r="HW54" s="323">
        <v>0</v>
      </c>
      <c r="HX54" s="323">
        <v>0</v>
      </c>
      <c r="HY54" s="323">
        <v>155547.95000000001</v>
      </c>
      <c r="HZ54" s="323">
        <v>0</v>
      </c>
      <c r="IA54" s="323">
        <v>0</v>
      </c>
      <c r="IB54" s="323">
        <v>0</v>
      </c>
      <c r="IC54" s="323">
        <v>0</v>
      </c>
      <c r="ID54" s="323">
        <v>0</v>
      </c>
      <c r="IE54" s="323">
        <v>0</v>
      </c>
      <c r="IF54" s="323">
        <v>0</v>
      </c>
      <c r="IG54" s="323">
        <v>0</v>
      </c>
      <c r="IH54" s="323">
        <v>0</v>
      </c>
      <c r="II54" s="323">
        <v>0</v>
      </c>
      <c r="IJ54" s="323">
        <v>0</v>
      </c>
      <c r="IK54" s="323">
        <v>0</v>
      </c>
      <c r="IL54" s="323">
        <v>0</v>
      </c>
      <c r="IM54" s="323">
        <v>257.3</v>
      </c>
      <c r="IN54" s="323">
        <v>2894.35</v>
      </c>
      <c r="IO54" s="323">
        <v>0</v>
      </c>
      <c r="IP54" s="323">
        <v>0</v>
      </c>
      <c r="IQ54" s="323">
        <v>0</v>
      </c>
      <c r="IR54" s="323">
        <v>0</v>
      </c>
      <c r="IS54" s="323">
        <v>0</v>
      </c>
      <c r="IT54" s="323">
        <v>0</v>
      </c>
      <c r="IU54" s="323">
        <v>0</v>
      </c>
      <c r="IV54" s="323">
        <v>0</v>
      </c>
      <c r="IW54" s="323">
        <v>0</v>
      </c>
      <c r="IX54" s="323">
        <v>0</v>
      </c>
      <c r="IY54" s="323">
        <v>0</v>
      </c>
      <c r="IZ54" s="323">
        <v>0</v>
      </c>
      <c r="JA54" s="323">
        <v>0</v>
      </c>
      <c r="JB54" s="323">
        <v>0</v>
      </c>
      <c r="JC54" s="323">
        <v>0</v>
      </c>
      <c r="JD54" s="323">
        <v>0</v>
      </c>
      <c r="JE54" s="323">
        <v>0</v>
      </c>
      <c r="JF54" s="323">
        <v>0</v>
      </c>
      <c r="JG54" s="323">
        <v>0</v>
      </c>
      <c r="JH54" s="323">
        <v>0</v>
      </c>
      <c r="JI54" s="323">
        <v>0</v>
      </c>
      <c r="JJ54" s="323">
        <v>0</v>
      </c>
      <c r="JK54" s="323">
        <v>0</v>
      </c>
      <c r="JL54" s="323">
        <v>0</v>
      </c>
      <c r="JM54" s="323">
        <v>0</v>
      </c>
      <c r="JN54" s="323">
        <v>0</v>
      </c>
      <c r="JO54" s="323">
        <v>0</v>
      </c>
      <c r="JP54" s="323">
        <v>0</v>
      </c>
      <c r="JQ54" s="323">
        <v>0</v>
      </c>
      <c r="JR54" s="323">
        <v>0</v>
      </c>
      <c r="JS54" s="323">
        <v>0</v>
      </c>
      <c r="JT54" s="323">
        <v>0</v>
      </c>
      <c r="JU54" s="323">
        <v>0</v>
      </c>
      <c r="JV54" s="323">
        <v>0</v>
      </c>
      <c r="JW54" s="323">
        <v>0</v>
      </c>
      <c r="JX54" s="323">
        <v>891.15</v>
      </c>
      <c r="JY54" s="323">
        <v>0</v>
      </c>
      <c r="JZ54" s="323">
        <v>0</v>
      </c>
      <c r="KA54" s="323">
        <v>0</v>
      </c>
      <c r="KB54" s="323">
        <v>0</v>
      </c>
      <c r="KC54" s="323">
        <v>0</v>
      </c>
      <c r="KD54" s="323">
        <v>0</v>
      </c>
      <c r="KE54" s="323">
        <v>0</v>
      </c>
      <c r="KF54" s="323">
        <v>0</v>
      </c>
      <c r="KG54" s="323">
        <v>46.5</v>
      </c>
      <c r="KH54" s="323">
        <v>0</v>
      </c>
      <c r="KI54" s="323">
        <v>0</v>
      </c>
      <c r="KJ54" s="323">
        <v>0</v>
      </c>
      <c r="KK54" s="323">
        <v>0</v>
      </c>
      <c r="KL54" s="323">
        <v>0</v>
      </c>
      <c r="KM54" s="323">
        <v>0</v>
      </c>
      <c r="KN54" s="323">
        <v>0</v>
      </c>
      <c r="KO54" s="323">
        <v>0</v>
      </c>
      <c r="KP54" s="323">
        <v>0</v>
      </c>
      <c r="KQ54" s="323">
        <v>568159.1</v>
      </c>
      <c r="KR54" s="323">
        <v>0</v>
      </c>
      <c r="KS54" s="322">
        <v>0</v>
      </c>
      <c r="KU54" s="312">
        <v>43</v>
      </c>
      <c r="KV54" s="312">
        <v>432</v>
      </c>
    </row>
    <row r="55" spans="1:308" x14ac:dyDescent="0.25">
      <c r="A55" s="329">
        <v>2020</v>
      </c>
      <c r="B55" s="328" t="s">
        <v>849</v>
      </c>
      <c r="C55" s="328" t="s">
        <v>863</v>
      </c>
      <c r="D55" s="328" t="s">
        <v>868</v>
      </c>
      <c r="E55" s="328" t="s">
        <v>846</v>
      </c>
      <c r="F55" s="327">
        <v>0</v>
      </c>
      <c r="G55" s="327">
        <v>0</v>
      </c>
      <c r="H55" s="327">
        <v>0</v>
      </c>
      <c r="I55" s="327">
        <v>0</v>
      </c>
      <c r="J55" s="327">
        <v>0</v>
      </c>
      <c r="K55" s="327">
        <v>0</v>
      </c>
      <c r="L55" s="327">
        <v>0</v>
      </c>
      <c r="M55" s="327">
        <v>0</v>
      </c>
      <c r="N55" s="327">
        <v>0</v>
      </c>
      <c r="O55" s="327">
        <v>7958</v>
      </c>
      <c r="P55" s="327">
        <v>0</v>
      </c>
      <c r="Q55" s="327">
        <v>0</v>
      </c>
      <c r="R55" s="327">
        <v>0</v>
      </c>
      <c r="S55" s="327">
        <v>0</v>
      </c>
      <c r="T55" s="327">
        <v>0</v>
      </c>
      <c r="U55" s="327">
        <v>0</v>
      </c>
      <c r="V55" s="327">
        <v>1080939.45</v>
      </c>
      <c r="W55" s="327">
        <v>0</v>
      </c>
      <c r="X55" s="327">
        <v>0</v>
      </c>
      <c r="Y55" s="327">
        <v>0</v>
      </c>
      <c r="Z55" s="327">
        <v>0</v>
      </c>
      <c r="AA55" s="327">
        <v>0</v>
      </c>
      <c r="AB55" s="327">
        <v>0</v>
      </c>
      <c r="AC55" s="327">
        <v>0</v>
      </c>
      <c r="AD55" s="327">
        <v>100761.2</v>
      </c>
      <c r="AE55" s="327">
        <v>0</v>
      </c>
      <c r="AF55" s="327">
        <v>0</v>
      </c>
      <c r="AG55" s="327">
        <v>0</v>
      </c>
      <c r="AH55" s="327">
        <v>0</v>
      </c>
      <c r="AI55" s="327">
        <v>0</v>
      </c>
      <c r="AJ55" s="327">
        <v>0</v>
      </c>
      <c r="AK55" s="327">
        <v>0</v>
      </c>
      <c r="AL55" s="327">
        <v>0</v>
      </c>
      <c r="AM55" s="327">
        <v>0</v>
      </c>
      <c r="AN55" s="327">
        <v>0</v>
      </c>
      <c r="AO55" s="327">
        <v>0</v>
      </c>
      <c r="AP55" s="327">
        <v>0</v>
      </c>
      <c r="AQ55" s="327">
        <v>0</v>
      </c>
      <c r="AR55" s="327">
        <v>0</v>
      </c>
      <c r="AS55" s="327">
        <v>0</v>
      </c>
      <c r="AT55" s="327">
        <v>0</v>
      </c>
      <c r="AU55" s="327">
        <v>0</v>
      </c>
      <c r="AV55" s="327">
        <v>0</v>
      </c>
      <c r="AW55" s="327">
        <v>0</v>
      </c>
      <c r="AX55" s="327">
        <v>0</v>
      </c>
      <c r="AY55" s="327">
        <v>0</v>
      </c>
      <c r="AZ55" s="327">
        <v>0</v>
      </c>
      <c r="BA55" s="327">
        <v>0</v>
      </c>
      <c r="BB55" s="327">
        <v>0</v>
      </c>
      <c r="BC55" s="327">
        <v>0</v>
      </c>
      <c r="BD55" s="327">
        <v>0</v>
      </c>
      <c r="BE55" s="327">
        <v>0</v>
      </c>
      <c r="BF55" s="327">
        <v>0</v>
      </c>
      <c r="BG55" s="327">
        <v>0</v>
      </c>
      <c r="BH55" s="327">
        <v>0</v>
      </c>
      <c r="BI55" s="327">
        <v>80624</v>
      </c>
      <c r="BJ55" s="327">
        <v>0</v>
      </c>
      <c r="BK55" s="327">
        <v>0</v>
      </c>
      <c r="BL55" s="327">
        <v>0</v>
      </c>
      <c r="BM55" s="327">
        <v>0</v>
      </c>
      <c r="BN55" s="327">
        <v>0</v>
      </c>
      <c r="BO55" s="327">
        <v>0</v>
      </c>
      <c r="BP55" s="327">
        <v>0</v>
      </c>
      <c r="BQ55" s="327">
        <v>0</v>
      </c>
      <c r="BR55" s="327">
        <v>0</v>
      </c>
      <c r="BS55" s="327">
        <v>0</v>
      </c>
      <c r="BT55" s="327">
        <v>0</v>
      </c>
      <c r="BU55" s="327">
        <v>0</v>
      </c>
      <c r="BV55" s="327">
        <v>0</v>
      </c>
      <c r="BW55" s="327">
        <v>0</v>
      </c>
      <c r="BX55" s="327">
        <v>0</v>
      </c>
      <c r="BY55" s="327">
        <v>0</v>
      </c>
      <c r="BZ55" s="327">
        <v>0</v>
      </c>
      <c r="CA55" s="327">
        <v>0</v>
      </c>
      <c r="CB55" s="327">
        <v>0</v>
      </c>
      <c r="CC55" s="327">
        <v>0</v>
      </c>
      <c r="CD55" s="327">
        <v>0</v>
      </c>
      <c r="CE55" s="327">
        <v>0</v>
      </c>
      <c r="CF55" s="327">
        <v>100</v>
      </c>
      <c r="CG55" s="327">
        <v>0</v>
      </c>
      <c r="CH55" s="327">
        <v>0</v>
      </c>
      <c r="CI55" s="327">
        <v>1103271.8999999999</v>
      </c>
      <c r="CJ55" s="327">
        <v>0</v>
      </c>
      <c r="CK55" s="327">
        <v>0</v>
      </c>
      <c r="CL55" s="327">
        <v>36176</v>
      </c>
      <c r="CM55" s="327">
        <v>0</v>
      </c>
      <c r="CN55" s="327">
        <v>0</v>
      </c>
      <c r="CO55" s="327">
        <v>0</v>
      </c>
      <c r="CP55" s="327">
        <v>0</v>
      </c>
      <c r="CQ55" s="327">
        <v>0</v>
      </c>
      <c r="CR55" s="327">
        <v>0</v>
      </c>
      <c r="CS55" s="327">
        <v>1150</v>
      </c>
      <c r="CT55" s="327">
        <v>0</v>
      </c>
      <c r="CU55" s="327">
        <v>0</v>
      </c>
      <c r="CV55" s="327">
        <v>0</v>
      </c>
      <c r="CW55" s="327">
        <v>0</v>
      </c>
      <c r="CX55" s="327">
        <v>0</v>
      </c>
      <c r="CY55" s="327">
        <v>0</v>
      </c>
      <c r="CZ55" s="327">
        <v>0</v>
      </c>
      <c r="DA55" s="327">
        <v>0</v>
      </c>
      <c r="DB55" s="327">
        <v>0</v>
      </c>
      <c r="DC55" s="327">
        <v>0</v>
      </c>
      <c r="DD55" s="327">
        <v>24708.400000000001</v>
      </c>
      <c r="DE55" s="327">
        <v>14135</v>
      </c>
      <c r="DF55" s="327">
        <v>0</v>
      </c>
      <c r="DG55" s="327">
        <v>0</v>
      </c>
      <c r="DH55" s="327">
        <v>0</v>
      </c>
      <c r="DI55" s="327">
        <v>0</v>
      </c>
      <c r="DJ55" s="327">
        <v>0</v>
      </c>
      <c r="DK55" s="327">
        <v>0</v>
      </c>
      <c r="DL55" s="327">
        <v>0</v>
      </c>
      <c r="DM55" s="327">
        <v>0</v>
      </c>
      <c r="DN55" s="327">
        <v>0</v>
      </c>
      <c r="DO55" s="327">
        <v>0</v>
      </c>
      <c r="DP55" s="327">
        <v>0</v>
      </c>
      <c r="DQ55" s="327">
        <v>0</v>
      </c>
      <c r="DR55" s="327">
        <v>0</v>
      </c>
      <c r="DS55" s="327">
        <v>0</v>
      </c>
      <c r="DT55" s="327">
        <v>0</v>
      </c>
      <c r="DU55" s="327">
        <v>0</v>
      </c>
      <c r="DV55" s="327">
        <v>0</v>
      </c>
      <c r="DW55" s="327">
        <v>0</v>
      </c>
      <c r="DX55" s="327">
        <v>0</v>
      </c>
      <c r="DY55" s="327">
        <v>0</v>
      </c>
      <c r="DZ55" s="327">
        <v>0</v>
      </c>
      <c r="EA55" s="327">
        <v>380583.6</v>
      </c>
      <c r="EB55" s="327">
        <v>96866.3</v>
      </c>
      <c r="EC55" s="327">
        <v>0</v>
      </c>
      <c r="ED55" s="327">
        <v>0</v>
      </c>
      <c r="EE55" s="327">
        <v>0</v>
      </c>
      <c r="EF55" s="327">
        <v>0</v>
      </c>
      <c r="EG55" s="327">
        <v>0</v>
      </c>
      <c r="EH55" s="327">
        <v>0</v>
      </c>
      <c r="EI55" s="327">
        <v>605</v>
      </c>
      <c r="EJ55" s="327">
        <v>0</v>
      </c>
      <c r="EK55" s="327">
        <v>0</v>
      </c>
      <c r="EL55" s="327">
        <v>0</v>
      </c>
      <c r="EM55" s="327">
        <v>0</v>
      </c>
      <c r="EN55" s="327">
        <v>0</v>
      </c>
      <c r="EO55" s="327">
        <v>0</v>
      </c>
      <c r="EP55" s="327">
        <v>3900</v>
      </c>
      <c r="EQ55" s="327">
        <v>0</v>
      </c>
      <c r="ER55" s="327">
        <v>0</v>
      </c>
      <c r="ES55" s="327">
        <v>0</v>
      </c>
      <c r="ET55" s="327">
        <v>0</v>
      </c>
      <c r="EU55" s="327">
        <v>0</v>
      </c>
      <c r="EV55" s="327">
        <v>0</v>
      </c>
      <c r="EW55" s="327">
        <v>0</v>
      </c>
      <c r="EX55" s="327">
        <v>0</v>
      </c>
      <c r="EY55" s="327">
        <v>1064631.97</v>
      </c>
      <c r="EZ55" s="327">
        <v>0</v>
      </c>
      <c r="FA55" s="327">
        <v>112</v>
      </c>
      <c r="FB55" s="327">
        <v>0</v>
      </c>
      <c r="FC55" s="327">
        <v>0</v>
      </c>
      <c r="FD55" s="327">
        <v>0</v>
      </c>
      <c r="FE55" s="327">
        <v>21060</v>
      </c>
      <c r="FF55" s="327">
        <v>0</v>
      </c>
      <c r="FG55" s="327">
        <v>0</v>
      </c>
      <c r="FH55" s="327">
        <v>0</v>
      </c>
      <c r="FI55" s="327">
        <v>0</v>
      </c>
      <c r="FJ55" s="327">
        <v>0</v>
      </c>
      <c r="FK55" s="327">
        <v>0</v>
      </c>
      <c r="FL55" s="327">
        <v>0</v>
      </c>
      <c r="FM55" s="327">
        <v>0</v>
      </c>
      <c r="FN55" s="327">
        <v>0</v>
      </c>
      <c r="FO55" s="327">
        <v>39104</v>
      </c>
      <c r="FP55" s="327">
        <v>0</v>
      </c>
      <c r="FQ55" s="327">
        <v>0</v>
      </c>
      <c r="FR55" s="327">
        <v>315864.52</v>
      </c>
      <c r="FS55" s="327">
        <v>0</v>
      </c>
      <c r="FT55" s="327">
        <v>0</v>
      </c>
      <c r="FU55" s="327">
        <v>0</v>
      </c>
      <c r="FV55" s="327">
        <v>0</v>
      </c>
      <c r="FW55" s="327">
        <v>0</v>
      </c>
      <c r="FX55" s="327">
        <v>0</v>
      </c>
      <c r="FY55" s="327">
        <v>0</v>
      </c>
      <c r="FZ55" s="327">
        <v>0</v>
      </c>
      <c r="GA55" s="327">
        <v>0</v>
      </c>
      <c r="GB55" s="327">
        <v>0</v>
      </c>
      <c r="GC55" s="327">
        <v>0</v>
      </c>
      <c r="GD55" s="327">
        <v>0</v>
      </c>
      <c r="GE55" s="327">
        <v>0</v>
      </c>
      <c r="GF55" s="327">
        <v>0</v>
      </c>
      <c r="GG55" s="327">
        <v>0</v>
      </c>
      <c r="GH55" s="327">
        <v>0</v>
      </c>
      <c r="GI55" s="327">
        <v>0</v>
      </c>
      <c r="GJ55" s="327">
        <v>0</v>
      </c>
      <c r="GK55" s="327">
        <v>1479953.75</v>
      </c>
      <c r="GL55" s="327">
        <v>0</v>
      </c>
      <c r="GM55" s="327">
        <v>2687980.7</v>
      </c>
      <c r="GN55" s="327">
        <v>0</v>
      </c>
      <c r="GO55" s="327">
        <v>0</v>
      </c>
      <c r="GP55" s="327">
        <v>0</v>
      </c>
      <c r="GQ55" s="327">
        <v>0</v>
      </c>
      <c r="GR55" s="327">
        <v>0</v>
      </c>
      <c r="GS55" s="327">
        <v>0</v>
      </c>
      <c r="GT55" s="327">
        <v>0</v>
      </c>
      <c r="GU55" s="327">
        <v>0</v>
      </c>
      <c r="GV55" s="327">
        <v>0</v>
      </c>
      <c r="GW55" s="327">
        <v>0</v>
      </c>
      <c r="GX55" s="327">
        <v>0</v>
      </c>
      <c r="GY55" s="327">
        <v>0</v>
      </c>
      <c r="GZ55" s="327">
        <v>0</v>
      </c>
      <c r="HA55" s="327">
        <v>23778.400000000001</v>
      </c>
      <c r="HB55" s="327">
        <v>0</v>
      </c>
      <c r="HC55" s="327">
        <v>0</v>
      </c>
      <c r="HD55" s="327">
        <v>0</v>
      </c>
      <c r="HE55" s="327">
        <v>0</v>
      </c>
      <c r="HF55" s="327">
        <v>0</v>
      </c>
      <c r="HG55" s="327">
        <v>4039</v>
      </c>
      <c r="HH55" s="327">
        <v>0</v>
      </c>
      <c r="HI55" s="327">
        <v>43144.5</v>
      </c>
      <c r="HJ55" s="327">
        <v>0</v>
      </c>
      <c r="HK55" s="327">
        <v>0</v>
      </c>
      <c r="HL55" s="327">
        <v>0</v>
      </c>
      <c r="HM55" s="327">
        <v>0</v>
      </c>
      <c r="HN55" s="327">
        <v>0</v>
      </c>
      <c r="HO55" s="327">
        <v>0</v>
      </c>
      <c r="HP55" s="327">
        <v>7041.53</v>
      </c>
      <c r="HQ55" s="327">
        <v>0</v>
      </c>
      <c r="HR55" s="327">
        <v>809220.41</v>
      </c>
      <c r="HS55" s="327">
        <v>0</v>
      </c>
      <c r="HT55" s="327">
        <v>0</v>
      </c>
      <c r="HU55" s="327">
        <v>0</v>
      </c>
      <c r="HV55" s="327">
        <v>0</v>
      </c>
      <c r="HW55" s="327">
        <v>66524</v>
      </c>
      <c r="HX55" s="327">
        <v>0</v>
      </c>
      <c r="HY55" s="327">
        <v>173407.55</v>
      </c>
      <c r="HZ55" s="327">
        <v>0</v>
      </c>
      <c r="IA55" s="327">
        <v>0</v>
      </c>
      <c r="IB55" s="327">
        <v>0</v>
      </c>
      <c r="IC55" s="327">
        <v>0</v>
      </c>
      <c r="ID55" s="327">
        <v>0</v>
      </c>
      <c r="IE55" s="327">
        <v>463660.64</v>
      </c>
      <c r="IF55" s="327">
        <v>0</v>
      </c>
      <c r="IG55" s="327">
        <v>0</v>
      </c>
      <c r="IH55" s="327">
        <v>0</v>
      </c>
      <c r="II55" s="327">
        <v>0</v>
      </c>
      <c r="IJ55" s="327">
        <v>0</v>
      </c>
      <c r="IK55" s="327">
        <v>0</v>
      </c>
      <c r="IL55" s="327">
        <v>0</v>
      </c>
      <c r="IM55" s="327">
        <v>0</v>
      </c>
      <c r="IN55" s="327">
        <v>0</v>
      </c>
      <c r="IO55" s="327">
        <v>0</v>
      </c>
      <c r="IP55" s="327">
        <v>0</v>
      </c>
      <c r="IQ55" s="327">
        <v>0</v>
      </c>
      <c r="IR55" s="327">
        <v>222742</v>
      </c>
      <c r="IS55" s="327">
        <v>720905.6</v>
      </c>
      <c r="IT55" s="327">
        <v>0</v>
      </c>
      <c r="IU55" s="327">
        <v>0</v>
      </c>
      <c r="IV55" s="327">
        <v>0</v>
      </c>
      <c r="IW55" s="327">
        <v>0</v>
      </c>
      <c r="IX55" s="327">
        <v>0</v>
      </c>
      <c r="IY55" s="327">
        <v>0</v>
      </c>
      <c r="IZ55" s="327">
        <v>0</v>
      </c>
      <c r="JA55" s="327">
        <v>0</v>
      </c>
      <c r="JB55" s="327">
        <v>0</v>
      </c>
      <c r="JC55" s="327">
        <v>0</v>
      </c>
      <c r="JD55" s="327">
        <v>0</v>
      </c>
      <c r="JE55" s="327">
        <v>0</v>
      </c>
      <c r="JF55" s="327">
        <v>0</v>
      </c>
      <c r="JG55" s="327">
        <v>0</v>
      </c>
      <c r="JH55" s="327">
        <v>0</v>
      </c>
      <c r="JI55" s="327">
        <v>354198.4</v>
      </c>
      <c r="JJ55" s="327">
        <v>0</v>
      </c>
      <c r="JK55" s="327">
        <v>0</v>
      </c>
      <c r="JL55" s="327">
        <v>0</v>
      </c>
      <c r="JM55" s="327">
        <v>0</v>
      </c>
      <c r="JN55" s="327">
        <v>0</v>
      </c>
      <c r="JO55" s="327">
        <v>0</v>
      </c>
      <c r="JP55" s="327">
        <v>0</v>
      </c>
      <c r="JQ55" s="327">
        <v>0</v>
      </c>
      <c r="JR55" s="327">
        <v>0</v>
      </c>
      <c r="JS55" s="327">
        <v>0</v>
      </c>
      <c r="JT55" s="327">
        <v>0</v>
      </c>
      <c r="JU55" s="327">
        <v>0</v>
      </c>
      <c r="JV55" s="327">
        <v>0</v>
      </c>
      <c r="JW55" s="327">
        <v>0</v>
      </c>
      <c r="JX55" s="327">
        <v>0</v>
      </c>
      <c r="JY55" s="327">
        <v>0</v>
      </c>
      <c r="JZ55" s="327">
        <v>0</v>
      </c>
      <c r="KA55" s="327">
        <v>0</v>
      </c>
      <c r="KB55" s="327">
        <v>0</v>
      </c>
      <c r="KC55" s="327">
        <v>0</v>
      </c>
      <c r="KD55" s="327">
        <v>0</v>
      </c>
      <c r="KE55" s="327">
        <v>5200</v>
      </c>
      <c r="KF55" s="327">
        <v>0</v>
      </c>
      <c r="KG55" s="327">
        <v>0</v>
      </c>
      <c r="KH55" s="327">
        <v>60908.5</v>
      </c>
      <c r="KI55" s="327">
        <v>56685.84</v>
      </c>
      <c r="KJ55" s="327">
        <v>0</v>
      </c>
      <c r="KK55" s="327">
        <v>0</v>
      </c>
      <c r="KL55" s="327">
        <v>0</v>
      </c>
      <c r="KM55" s="327">
        <v>0</v>
      </c>
      <c r="KN55" s="327">
        <v>0</v>
      </c>
      <c r="KO55" s="327">
        <v>0</v>
      </c>
      <c r="KP55" s="327">
        <v>14442.5</v>
      </c>
      <c r="KQ55" s="327">
        <v>10753</v>
      </c>
      <c r="KR55" s="327">
        <v>0</v>
      </c>
      <c r="KS55" s="326">
        <v>0</v>
      </c>
      <c r="KU55" s="312">
        <v>43</v>
      </c>
      <c r="KV55" s="312">
        <v>433</v>
      </c>
    </row>
    <row r="56" spans="1:308" x14ac:dyDescent="0.25">
      <c r="A56" s="325">
        <v>2020</v>
      </c>
      <c r="B56" s="324" t="s">
        <v>849</v>
      </c>
      <c r="C56" s="324" t="s">
        <v>863</v>
      </c>
      <c r="D56" s="324" t="s">
        <v>867</v>
      </c>
      <c r="E56" s="324" t="s">
        <v>846</v>
      </c>
      <c r="F56" s="323">
        <v>409510.95</v>
      </c>
      <c r="G56" s="323">
        <v>65624.55</v>
      </c>
      <c r="H56" s="323">
        <v>3942455.85</v>
      </c>
      <c r="I56" s="323">
        <v>251384.8</v>
      </c>
      <c r="J56" s="323">
        <v>113702.62</v>
      </c>
      <c r="K56" s="323">
        <v>49495.65</v>
      </c>
      <c r="L56" s="323">
        <v>1211362</v>
      </c>
      <c r="M56" s="323">
        <v>599521.44999999995</v>
      </c>
      <c r="N56" s="323">
        <v>1671212.03</v>
      </c>
      <c r="O56" s="323">
        <v>1749371.6</v>
      </c>
      <c r="P56" s="323">
        <v>219439.57</v>
      </c>
      <c r="Q56" s="323">
        <v>258476.35</v>
      </c>
      <c r="R56" s="323">
        <v>507110.75</v>
      </c>
      <c r="S56" s="323">
        <v>318069.05</v>
      </c>
      <c r="T56" s="323">
        <v>350556.47</v>
      </c>
      <c r="U56" s="323">
        <v>745990.98</v>
      </c>
      <c r="V56" s="323">
        <v>1252506.3700000001</v>
      </c>
      <c r="W56" s="323">
        <v>103706.85</v>
      </c>
      <c r="X56" s="323">
        <v>703003.65</v>
      </c>
      <c r="Y56" s="323">
        <v>77822.7</v>
      </c>
      <c r="Z56" s="323">
        <v>161296.95000000001</v>
      </c>
      <c r="AA56" s="323">
        <v>4679339.57</v>
      </c>
      <c r="AB56" s="323">
        <v>488837.86</v>
      </c>
      <c r="AC56" s="323">
        <v>44586.2</v>
      </c>
      <c r="AD56" s="323">
        <v>3855672.3</v>
      </c>
      <c r="AE56" s="323">
        <v>44235.15</v>
      </c>
      <c r="AF56" s="323">
        <v>95450.57</v>
      </c>
      <c r="AG56" s="323">
        <v>170681.2</v>
      </c>
      <c r="AH56" s="323">
        <v>307969.23</v>
      </c>
      <c r="AI56" s="323">
        <v>467238.15</v>
      </c>
      <c r="AJ56" s="323">
        <v>313045.95</v>
      </c>
      <c r="AK56" s="323">
        <v>0</v>
      </c>
      <c r="AL56" s="323">
        <v>2197760.37</v>
      </c>
      <c r="AM56" s="323">
        <v>158853.1</v>
      </c>
      <c r="AN56" s="323">
        <v>287561.68</v>
      </c>
      <c r="AO56" s="323">
        <v>267967.90000000002</v>
      </c>
      <c r="AP56" s="323">
        <v>188709.45</v>
      </c>
      <c r="AQ56" s="323">
        <v>52639</v>
      </c>
      <c r="AR56" s="323">
        <v>219222.95</v>
      </c>
      <c r="AS56" s="323">
        <v>200427.31</v>
      </c>
      <c r="AT56" s="323">
        <v>126938</v>
      </c>
      <c r="AU56" s="323">
        <v>204618.8</v>
      </c>
      <c r="AV56" s="323">
        <v>175269.8</v>
      </c>
      <c r="AW56" s="323">
        <v>3197820.42</v>
      </c>
      <c r="AX56" s="323">
        <v>50701.3</v>
      </c>
      <c r="AY56" s="323">
        <v>193388.5</v>
      </c>
      <c r="AZ56" s="323">
        <v>233588.35</v>
      </c>
      <c r="BA56" s="323">
        <v>37212.75</v>
      </c>
      <c r="BB56" s="323">
        <v>178623.77</v>
      </c>
      <c r="BC56" s="323">
        <v>869779.08</v>
      </c>
      <c r="BD56" s="323">
        <v>1886135.24</v>
      </c>
      <c r="BE56" s="323">
        <v>202122.14</v>
      </c>
      <c r="BF56" s="323">
        <v>54009.8</v>
      </c>
      <c r="BG56" s="323">
        <v>24529.5</v>
      </c>
      <c r="BH56" s="323">
        <v>41313.5</v>
      </c>
      <c r="BI56" s="323">
        <v>1500945.74</v>
      </c>
      <c r="BJ56" s="323">
        <v>37137.800000000003</v>
      </c>
      <c r="BK56" s="323">
        <v>1817507.23</v>
      </c>
      <c r="BL56" s="323">
        <v>76304.25</v>
      </c>
      <c r="BM56" s="323">
        <v>166364.49</v>
      </c>
      <c r="BN56" s="323">
        <v>1195649.26</v>
      </c>
      <c r="BO56" s="323">
        <v>374693.62</v>
      </c>
      <c r="BP56" s="323">
        <v>123126.8</v>
      </c>
      <c r="BQ56" s="323">
        <v>16609.099999999999</v>
      </c>
      <c r="BR56" s="323">
        <v>139540.47</v>
      </c>
      <c r="BS56" s="323">
        <v>88695.09</v>
      </c>
      <c r="BT56" s="323">
        <v>119690.5</v>
      </c>
      <c r="BU56" s="323">
        <v>64568.3</v>
      </c>
      <c r="BV56" s="323">
        <v>156207</v>
      </c>
      <c r="BW56" s="323">
        <v>395393.5</v>
      </c>
      <c r="BX56" s="323">
        <v>347683.02</v>
      </c>
      <c r="BY56" s="323">
        <v>614973.30000000005</v>
      </c>
      <c r="BZ56" s="323">
        <v>196237.05</v>
      </c>
      <c r="CA56" s="323">
        <v>275715.3</v>
      </c>
      <c r="CB56" s="323">
        <v>146023.04999999999</v>
      </c>
      <c r="CC56" s="323">
        <v>918203.4</v>
      </c>
      <c r="CD56" s="323">
        <v>490664.09</v>
      </c>
      <c r="CE56" s="323">
        <v>765573.28</v>
      </c>
      <c r="CF56" s="323">
        <v>1383958.2</v>
      </c>
      <c r="CG56" s="323">
        <v>871517.73</v>
      </c>
      <c r="CH56" s="323">
        <v>141945.79999999999</v>
      </c>
      <c r="CI56" s="323">
        <v>3130671.25</v>
      </c>
      <c r="CJ56" s="323">
        <v>129109.85</v>
      </c>
      <c r="CK56" s="323">
        <v>95881.8</v>
      </c>
      <c r="CL56" s="323">
        <v>158566.04999999999</v>
      </c>
      <c r="CM56" s="323">
        <v>42618.81</v>
      </c>
      <c r="CN56" s="323">
        <v>589386.44999999995</v>
      </c>
      <c r="CO56" s="323">
        <v>1083975.57</v>
      </c>
      <c r="CP56" s="323">
        <v>50366</v>
      </c>
      <c r="CQ56" s="323">
        <v>309396.92</v>
      </c>
      <c r="CR56" s="323">
        <v>28653.7</v>
      </c>
      <c r="CS56" s="323">
        <v>284199.15999999997</v>
      </c>
      <c r="CT56" s="323">
        <v>405034.2</v>
      </c>
      <c r="CU56" s="323">
        <v>84531.5</v>
      </c>
      <c r="CV56" s="323">
        <v>30723.25</v>
      </c>
      <c r="CW56" s="323">
        <v>163320.04999999999</v>
      </c>
      <c r="CX56" s="323">
        <v>258063.12</v>
      </c>
      <c r="CY56" s="323">
        <v>204527.05</v>
      </c>
      <c r="CZ56" s="323">
        <v>1912772.74</v>
      </c>
      <c r="DA56" s="323">
        <v>1196453.43</v>
      </c>
      <c r="DB56" s="323">
        <v>1140100</v>
      </c>
      <c r="DC56" s="323">
        <v>482515.9</v>
      </c>
      <c r="DD56" s="323">
        <v>3475832.98</v>
      </c>
      <c r="DE56" s="323">
        <v>2996096.86</v>
      </c>
      <c r="DF56" s="323">
        <v>106549.31</v>
      </c>
      <c r="DG56" s="323">
        <v>250348.03</v>
      </c>
      <c r="DH56" s="323">
        <v>364647.7</v>
      </c>
      <c r="DI56" s="323">
        <v>605035.24</v>
      </c>
      <c r="DJ56" s="323">
        <v>706239.25</v>
      </c>
      <c r="DK56" s="323">
        <v>410560.47</v>
      </c>
      <c r="DL56" s="323">
        <v>256765.9</v>
      </c>
      <c r="DM56" s="323">
        <v>375583.8</v>
      </c>
      <c r="DN56" s="323">
        <v>57349.7</v>
      </c>
      <c r="DO56" s="323">
        <v>165940.6</v>
      </c>
      <c r="DP56" s="323">
        <v>89104.3</v>
      </c>
      <c r="DQ56" s="323">
        <v>41063.699999999997</v>
      </c>
      <c r="DR56" s="323">
        <v>793370.71</v>
      </c>
      <c r="DS56" s="323">
        <v>627294.67000000004</v>
      </c>
      <c r="DT56" s="323">
        <v>980552.86</v>
      </c>
      <c r="DU56" s="323">
        <v>809666.36</v>
      </c>
      <c r="DV56" s="323">
        <v>106969.8</v>
      </c>
      <c r="DW56" s="323">
        <v>308613.45</v>
      </c>
      <c r="DX56" s="323">
        <v>746778.63</v>
      </c>
      <c r="DY56" s="323">
        <v>297342.3</v>
      </c>
      <c r="DZ56" s="323">
        <v>296166.84999999998</v>
      </c>
      <c r="EA56" s="323">
        <v>9054457.3000000007</v>
      </c>
      <c r="EB56" s="323">
        <v>286151.7</v>
      </c>
      <c r="EC56" s="323">
        <v>216983.52</v>
      </c>
      <c r="ED56" s="323">
        <v>203176.2</v>
      </c>
      <c r="EE56" s="323">
        <v>404454.5</v>
      </c>
      <c r="EF56" s="323">
        <v>60010.2</v>
      </c>
      <c r="EG56" s="323">
        <v>1288196.8999999999</v>
      </c>
      <c r="EH56" s="323">
        <v>170175.09</v>
      </c>
      <c r="EI56" s="323">
        <v>568358.6</v>
      </c>
      <c r="EJ56" s="323">
        <v>1342286.51</v>
      </c>
      <c r="EK56" s="323">
        <v>100384.85</v>
      </c>
      <c r="EL56" s="323">
        <v>104267.25</v>
      </c>
      <c r="EM56" s="323">
        <v>289762.06</v>
      </c>
      <c r="EN56" s="323">
        <v>737714.25</v>
      </c>
      <c r="EO56" s="323">
        <v>1335869.73</v>
      </c>
      <c r="EP56" s="323">
        <v>566367.81999999995</v>
      </c>
      <c r="EQ56" s="323">
        <v>55545</v>
      </c>
      <c r="ER56" s="323">
        <v>600057.85</v>
      </c>
      <c r="ES56" s="323">
        <v>134571.25</v>
      </c>
      <c r="ET56" s="323">
        <v>394476</v>
      </c>
      <c r="EU56" s="323">
        <v>200048.15</v>
      </c>
      <c r="EV56" s="323">
        <v>73904.399999999994</v>
      </c>
      <c r="EW56" s="323">
        <v>382008.98</v>
      </c>
      <c r="EX56" s="323">
        <v>670920.75</v>
      </c>
      <c r="EY56" s="323">
        <v>2437280.08</v>
      </c>
      <c r="EZ56" s="323">
        <v>270291598.13999999</v>
      </c>
      <c r="FA56" s="323">
        <v>464547.61</v>
      </c>
      <c r="FB56" s="323">
        <v>356616.5</v>
      </c>
      <c r="FC56" s="323">
        <v>1821473.78</v>
      </c>
      <c r="FD56" s="323">
        <v>383066.21</v>
      </c>
      <c r="FE56" s="323">
        <v>2479603.86</v>
      </c>
      <c r="FF56" s="323">
        <v>453338.14</v>
      </c>
      <c r="FG56" s="323">
        <v>70104.7</v>
      </c>
      <c r="FH56" s="323">
        <v>1414480.19</v>
      </c>
      <c r="FI56" s="323">
        <v>125678.6</v>
      </c>
      <c r="FJ56" s="323">
        <v>1154423.3</v>
      </c>
      <c r="FK56" s="323">
        <v>127910.95</v>
      </c>
      <c r="FL56" s="323">
        <v>28054.75</v>
      </c>
      <c r="FM56" s="323">
        <v>1849275.6</v>
      </c>
      <c r="FN56" s="323">
        <v>85853</v>
      </c>
      <c r="FO56" s="323">
        <v>210486.1</v>
      </c>
      <c r="FP56" s="323">
        <v>200321.7</v>
      </c>
      <c r="FQ56" s="323">
        <v>139891.35</v>
      </c>
      <c r="FR56" s="323">
        <v>3316793.74</v>
      </c>
      <c r="FS56" s="323">
        <v>110617.04</v>
      </c>
      <c r="FT56" s="323">
        <v>98779.75</v>
      </c>
      <c r="FU56" s="323">
        <v>234793.65</v>
      </c>
      <c r="FV56" s="323">
        <v>79393.45</v>
      </c>
      <c r="FW56" s="323">
        <v>6512.25</v>
      </c>
      <c r="FX56" s="323">
        <v>257015.5</v>
      </c>
      <c r="FY56" s="323">
        <v>305604.38</v>
      </c>
      <c r="FZ56" s="323">
        <v>74715.25</v>
      </c>
      <c r="GA56" s="323">
        <v>103514.8</v>
      </c>
      <c r="GB56" s="323">
        <v>160784.79999999999</v>
      </c>
      <c r="GC56" s="323">
        <v>104068.42</v>
      </c>
      <c r="GD56" s="323">
        <v>134525.70000000001</v>
      </c>
      <c r="GE56" s="323">
        <v>682428.5</v>
      </c>
      <c r="GF56" s="323">
        <v>345607.7</v>
      </c>
      <c r="GG56" s="323">
        <v>913992.47</v>
      </c>
      <c r="GH56" s="323">
        <v>115251.9</v>
      </c>
      <c r="GI56" s="323">
        <v>421079.85</v>
      </c>
      <c r="GJ56" s="323">
        <v>177912.4</v>
      </c>
      <c r="GK56" s="323">
        <v>4877896.2300000004</v>
      </c>
      <c r="GL56" s="323">
        <v>117619.3</v>
      </c>
      <c r="GM56" s="323">
        <v>7505684.6900000004</v>
      </c>
      <c r="GN56" s="323">
        <v>343011.15</v>
      </c>
      <c r="GO56" s="323">
        <v>1742590.48</v>
      </c>
      <c r="GP56" s="323">
        <v>44035.95</v>
      </c>
      <c r="GQ56" s="323">
        <v>2500</v>
      </c>
      <c r="GR56" s="323">
        <v>338727.15</v>
      </c>
      <c r="GS56" s="323">
        <v>10596542.08</v>
      </c>
      <c r="GT56" s="323">
        <v>117131.68</v>
      </c>
      <c r="GU56" s="323">
        <v>4641057.0199999996</v>
      </c>
      <c r="GV56" s="323">
        <v>153903.94</v>
      </c>
      <c r="GW56" s="323">
        <v>85328.4</v>
      </c>
      <c r="GX56" s="323">
        <v>2037230.75</v>
      </c>
      <c r="GY56" s="323">
        <v>19166.599999999999</v>
      </c>
      <c r="GZ56" s="323">
        <v>803593.72</v>
      </c>
      <c r="HA56" s="323">
        <v>447231.9</v>
      </c>
      <c r="HB56" s="323">
        <v>62913.3</v>
      </c>
      <c r="HC56" s="323">
        <v>1823460.56</v>
      </c>
      <c r="HD56" s="323">
        <v>56771.25</v>
      </c>
      <c r="HE56" s="323">
        <v>78902.600000000006</v>
      </c>
      <c r="HF56" s="323">
        <v>193809.4</v>
      </c>
      <c r="HG56" s="323">
        <v>821775.4</v>
      </c>
      <c r="HH56" s="323">
        <v>3754296.46</v>
      </c>
      <c r="HI56" s="323">
        <v>1086978.3600000001</v>
      </c>
      <c r="HJ56" s="323">
        <v>411724.65</v>
      </c>
      <c r="HK56" s="323">
        <v>172473</v>
      </c>
      <c r="HL56" s="323">
        <v>292844.81</v>
      </c>
      <c r="HM56" s="323">
        <v>348699.45</v>
      </c>
      <c r="HN56" s="323">
        <v>145387.35</v>
      </c>
      <c r="HO56" s="323">
        <v>185916.9</v>
      </c>
      <c r="HP56" s="323">
        <v>920541.41</v>
      </c>
      <c r="HQ56" s="323">
        <v>71058.95</v>
      </c>
      <c r="HR56" s="323">
        <v>1578582.46</v>
      </c>
      <c r="HS56" s="323">
        <v>30066.55</v>
      </c>
      <c r="HT56" s="323">
        <v>2575945.77</v>
      </c>
      <c r="HU56" s="323">
        <v>73186.899999999994</v>
      </c>
      <c r="HV56" s="323">
        <v>655339.69999999995</v>
      </c>
      <c r="HW56" s="323">
        <v>5953429.6500000004</v>
      </c>
      <c r="HX56" s="323">
        <v>174147</v>
      </c>
      <c r="HY56" s="323">
        <v>4855283.26</v>
      </c>
      <c r="HZ56" s="323">
        <v>332143.96999999997</v>
      </c>
      <c r="IA56" s="323">
        <v>33015</v>
      </c>
      <c r="IB56" s="323">
        <v>605936.46</v>
      </c>
      <c r="IC56" s="323">
        <v>3200685.58</v>
      </c>
      <c r="ID56" s="323">
        <v>159087.1</v>
      </c>
      <c r="IE56" s="323">
        <v>1226965.42</v>
      </c>
      <c r="IF56" s="323">
        <v>167360.03</v>
      </c>
      <c r="IG56" s="323">
        <v>312146.09999999998</v>
      </c>
      <c r="IH56" s="323">
        <v>117282.6</v>
      </c>
      <c r="II56" s="323">
        <v>132168</v>
      </c>
      <c r="IJ56" s="323">
        <v>717022.94</v>
      </c>
      <c r="IK56" s="323">
        <v>38798.400000000001</v>
      </c>
      <c r="IL56" s="323">
        <v>222727.2</v>
      </c>
      <c r="IM56" s="323">
        <v>243487.6</v>
      </c>
      <c r="IN56" s="323">
        <v>1009705.67</v>
      </c>
      <c r="IO56" s="323">
        <v>103922.7</v>
      </c>
      <c r="IP56" s="323">
        <v>96442.99</v>
      </c>
      <c r="IQ56" s="323">
        <v>134557.75</v>
      </c>
      <c r="IR56" s="323">
        <v>1661055.08</v>
      </c>
      <c r="IS56" s="323">
        <v>2112986.36</v>
      </c>
      <c r="IT56" s="323">
        <v>2533876.63</v>
      </c>
      <c r="IU56" s="323">
        <v>96137.39</v>
      </c>
      <c r="IV56" s="323">
        <v>1322957.06</v>
      </c>
      <c r="IW56" s="323">
        <v>128343.2</v>
      </c>
      <c r="IX56" s="323">
        <v>22307.85</v>
      </c>
      <c r="IY56" s="323">
        <v>736676.7</v>
      </c>
      <c r="IZ56" s="323">
        <v>221500.04</v>
      </c>
      <c r="JA56" s="323">
        <v>105205.75</v>
      </c>
      <c r="JB56" s="323">
        <v>293825.65000000002</v>
      </c>
      <c r="JC56" s="323">
        <v>326148.3</v>
      </c>
      <c r="JD56" s="323">
        <v>54997.8</v>
      </c>
      <c r="JE56" s="323">
        <v>38400.75</v>
      </c>
      <c r="JF56" s="323">
        <v>179927.15</v>
      </c>
      <c r="JG56" s="323">
        <v>78742.2</v>
      </c>
      <c r="JH56" s="323">
        <v>303420</v>
      </c>
      <c r="JI56" s="323">
        <v>658500.25</v>
      </c>
      <c r="JJ56" s="323">
        <v>424842.53</v>
      </c>
      <c r="JK56" s="323">
        <v>56188.45</v>
      </c>
      <c r="JL56" s="323">
        <v>186204.55</v>
      </c>
      <c r="JM56" s="323">
        <v>49482.3</v>
      </c>
      <c r="JN56" s="323">
        <v>11660.95</v>
      </c>
      <c r="JO56" s="323">
        <v>1320085.81</v>
      </c>
      <c r="JP56" s="323">
        <v>137242.35</v>
      </c>
      <c r="JQ56" s="323">
        <v>150004.54999999999</v>
      </c>
      <c r="JR56" s="323">
        <v>5661</v>
      </c>
      <c r="JS56" s="323">
        <v>1667834.9</v>
      </c>
      <c r="JT56" s="323">
        <v>244864.95</v>
      </c>
      <c r="JU56" s="323">
        <v>55147.9</v>
      </c>
      <c r="JV56" s="323">
        <v>3576733.78</v>
      </c>
      <c r="JW56" s="323">
        <v>158993.35</v>
      </c>
      <c r="JX56" s="323">
        <v>591375.54</v>
      </c>
      <c r="JY56" s="323">
        <v>53501.33</v>
      </c>
      <c r="JZ56" s="323">
        <v>56250.400000000001</v>
      </c>
      <c r="KA56" s="323">
        <v>521500.4</v>
      </c>
      <c r="KB56" s="323">
        <v>267348.55</v>
      </c>
      <c r="KC56" s="323">
        <v>133214.79999999999</v>
      </c>
      <c r="KD56" s="323">
        <v>144035</v>
      </c>
      <c r="KE56" s="323">
        <v>2516886.65</v>
      </c>
      <c r="KF56" s="323">
        <v>62255.35</v>
      </c>
      <c r="KG56" s="323">
        <v>438381.75</v>
      </c>
      <c r="KH56" s="323">
        <v>234980.35</v>
      </c>
      <c r="KI56" s="323">
        <v>327831.15000000002</v>
      </c>
      <c r="KJ56" s="323">
        <v>221390.1</v>
      </c>
      <c r="KK56" s="323">
        <v>50143.199999999997</v>
      </c>
      <c r="KL56" s="323">
        <v>98019.99</v>
      </c>
      <c r="KM56" s="323">
        <v>150178.4</v>
      </c>
      <c r="KN56" s="323">
        <v>230627.05</v>
      </c>
      <c r="KO56" s="323">
        <v>1262477.8899999999</v>
      </c>
      <c r="KP56" s="323">
        <v>398445.1</v>
      </c>
      <c r="KQ56" s="323">
        <v>34066450.460000001</v>
      </c>
      <c r="KR56" s="323">
        <v>783610.55</v>
      </c>
      <c r="KS56" s="322">
        <v>335511.69</v>
      </c>
      <c r="KU56" s="312">
        <v>43</v>
      </c>
      <c r="KV56" s="312">
        <v>434</v>
      </c>
    </row>
    <row r="57" spans="1:308" x14ac:dyDescent="0.25">
      <c r="A57" s="329">
        <v>2020</v>
      </c>
      <c r="B57" s="328" t="s">
        <v>849</v>
      </c>
      <c r="C57" s="328" t="s">
        <v>863</v>
      </c>
      <c r="D57" s="328" t="s">
        <v>866</v>
      </c>
      <c r="E57" s="328" t="s">
        <v>846</v>
      </c>
      <c r="F57" s="327">
        <v>93717.4</v>
      </c>
      <c r="G57" s="327">
        <v>72242.399999999994</v>
      </c>
      <c r="H57" s="327">
        <v>1865560.45</v>
      </c>
      <c r="I57" s="327">
        <v>6604.85</v>
      </c>
      <c r="J57" s="327">
        <v>0</v>
      </c>
      <c r="K57" s="327">
        <v>156183.45000000001</v>
      </c>
      <c r="L57" s="327">
        <v>1324522.49</v>
      </c>
      <c r="M57" s="327">
        <v>456281.15</v>
      </c>
      <c r="N57" s="327">
        <v>4868589.9400000004</v>
      </c>
      <c r="O57" s="327">
        <v>1068212.83</v>
      </c>
      <c r="P57" s="327">
        <v>214378.88</v>
      </c>
      <c r="Q57" s="327">
        <v>295598.55</v>
      </c>
      <c r="R57" s="327">
        <v>633830.34</v>
      </c>
      <c r="S57" s="327">
        <v>318812.63</v>
      </c>
      <c r="T57" s="327">
        <v>162366.04999999999</v>
      </c>
      <c r="U57" s="327">
        <v>228221.68</v>
      </c>
      <c r="V57" s="327">
        <v>2109850.08</v>
      </c>
      <c r="W57" s="327">
        <v>62755.55</v>
      </c>
      <c r="X57" s="327">
        <v>247203</v>
      </c>
      <c r="Y57" s="327">
        <v>153501.4</v>
      </c>
      <c r="Z57" s="327">
        <v>126562.36</v>
      </c>
      <c r="AA57" s="327">
        <v>1839071.85</v>
      </c>
      <c r="AB57" s="327">
        <v>1328715.75</v>
      </c>
      <c r="AC57" s="327">
        <v>27969.8</v>
      </c>
      <c r="AD57" s="327">
        <v>4354450.5</v>
      </c>
      <c r="AE57" s="327">
        <v>50798.65</v>
      </c>
      <c r="AF57" s="327">
        <v>7171</v>
      </c>
      <c r="AG57" s="327">
        <v>239469.4</v>
      </c>
      <c r="AH57" s="327">
        <v>2405.5</v>
      </c>
      <c r="AI57" s="327">
        <v>109460.55</v>
      </c>
      <c r="AJ57" s="327">
        <v>170652.15</v>
      </c>
      <c r="AK57" s="327">
        <v>104408.46</v>
      </c>
      <c r="AL57" s="327">
        <v>1611972.28</v>
      </c>
      <c r="AM57" s="327">
        <v>146817.4</v>
      </c>
      <c r="AN57" s="327">
        <v>2220</v>
      </c>
      <c r="AO57" s="327">
        <v>162701.65</v>
      </c>
      <c r="AP57" s="327">
        <v>165558.70000000001</v>
      </c>
      <c r="AQ57" s="327">
        <v>88479.7</v>
      </c>
      <c r="AR57" s="327">
        <v>129500.65</v>
      </c>
      <c r="AS57" s="327">
        <v>324062.40000000002</v>
      </c>
      <c r="AT57" s="327">
        <v>5872.95</v>
      </c>
      <c r="AU57" s="327">
        <v>54756.07</v>
      </c>
      <c r="AV57" s="327">
        <v>50628.79</v>
      </c>
      <c r="AW57" s="327">
        <v>2552566.1</v>
      </c>
      <c r="AX57" s="327">
        <v>65935.75</v>
      </c>
      <c r="AY57" s="327">
        <v>149110.1</v>
      </c>
      <c r="AZ57" s="327">
        <v>159778.65</v>
      </c>
      <c r="BA57" s="327">
        <v>20671.599999999999</v>
      </c>
      <c r="BB57" s="327">
        <v>52182.45</v>
      </c>
      <c r="BC57" s="327">
        <v>243057.38</v>
      </c>
      <c r="BD57" s="327">
        <v>182490.41</v>
      </c>
      <c r="BE57" s="327">
        <v>12068.3</v>
      </c>
      <c r="BF57" s="327">
        <v>0</v>
      </c>
      <c r="BG57" s="327">
        <v>59504.35</v>
      </c>
      <c r="BH57" s="327">
        <v>49592.25</v>
      </c>
      <c r="BI57" s="327">
        <v>98020.7</v>
      </c>
      <c r="BJ57" s="327">
        <v>19359.400000000001</v>
      </c>
      <c r="BK57" s="327">
        <v>530182.80000000005</v>
      </c>
      <c r="BL57" s="327">
        <v>13233.7</v>
      </c>
      <c r="BM57" s="327">
        <v>156250.25</v>
      </c>
      <c r="BN57" s="327">
        <v>82770.600000000006</v>
      </c>
      <c r="BO57" s="327">
        <v>93512.85</v>
      </c>
      <c r="BP57" s="327">
        <v>290314.23</v>
      </c>
      <c r="BQ57" s="327">
        <v>62681.65</v>
      </c>
      <c r="BR57" s="327">
        <v>229716.06</v>
      </c>
      <c r="BS57" s="327">
        <v>624071.68000000005</v>
      </c>
      <c r="BT57" s="327">
        <v>12970.1</v>
      </c>
      <c r="BU57" s="327">
        <v>22483</v>
      </c>
      <c r="BV57" s="327">
        <v>46645.95</v>
      </c>
      <c r="BW57" s="327">
        <v>3509.63</v>
      </c>
      <c r="BX57" s="327">
        <v>368226.14</v>
      </c>
      <c r="BY57" s="327">
        <v>42419.45</v>
      </c>
      <c r="BZ57" s="327">
        <v>97344.85</v>
      </c>
      <c r="CA57" s="327">
        <v>214429.52</v>
      </c>
      <c r="CB57" s="327">
        <v>79751.95</v>
      </c>
      <c r="CC57" s="327">
        <v>665449.04</v>
      </c>
      <c r="CD57" s="327">
        <v>154314.01999999999</v>
      </c>
      <c r="CE57" s="327">
        <v>93207.61</v>
      </c>
      <c r="CF57" s="327">
        <v>969718.07</v>
      </c>
      <c r="CG57" s="327">
        <v>45503.16</v>
      </c>
      <c r="CH57" s="327">
        <v>22397.85</v>
      </c>
      <c r="CI57" s="327">
        <v>115154.75</v>
      </c>
      <c r="CJ57" s="327">
        <v>50155.96</v>
      </c>
      <c r="CK57" s="327">
        <v>157299.15</v>
      </c>
      <c r="CL57" s="327">
        <v>130375.5</v>
      </c>
      <c r="CM57" s="327">
        <v>30802.400000000001</v>
      </c>
      <c r="CN57" s="327">
        <v>397339.46</v>
      </c>
      <c r="CO57" s="327">
        <v>1011170.54</v>
      </c>
      <c r="CP57" s="327">
        <v>5702</v>
      </c>
      <c r="CQ57" s="327">
        <v>118464.3</v>
      </c>
      <c r="CR57" s="327">
        <v>66352.3</v>
      </c>
      <c r="CS57" s="327">
        <v>6725.5</v>
      </c>
      <c r="CT57" s="327">
        <v>95590.45</v>
      </c>
      <c r="CU57" s="327">
        <v>43520.9</v>
      </c>
      <c r="CV57" s="327">
        <v>24457</v>
      </c>
      <c r="CW57" s="327">
        <v>109534.65</v>
      </c>
      <c r="CX57" s="327">
        <v>76319.09</v>
      </c>
      <c r="CY57" s="327">
        <v>3411.95</v>
      </c>
      <c r="CZ57" s="327">
        <v>1292632.56</v>
      </c>
      <c r="DA57" s="327">
        <v>24277.62</v>
      </c>
      <c r="DB57" s="327">
        <v>512429.4</v>
      </c>
      <c r="DC57" s="327">
        <v>24840.2</v>
      </c>
      <c r="DD57" s="327">
        <v>739455.83</v>
      </c>
      <c r="DE57" s="327">
        <v>445652.59</v>
      </c>
      <c r="DF57" s="327">
        <v>112639.74</v>
      </c>
      <c r="DG57" s="327">
        <v>137752.79999999999</v>
      </c>
      <c r="DH57" s="327">
        <v>180213.75</v>
      </c>
      <c r="DI57" s="327">
        <v>6866.35</v>
      </c>
      <c r="DJ57" s="327">
        <v>1236970.5</v>
      </c>
      <c r="DK57" s="327">
        <v>7328.55</v>
      </c>
      <c r="DL57" s="327">
        <v>84157.8</v>
      </c>
      <c r="DM57" s="327">
        <v>127467.95</v>
      </c>
      <c r="DN57" s="327">
        <v>924.35</v>
      </c>
      <c r="DO57" s="327">
        <v>96940.05</v>
      </c>
      <c r="DP57" s="327">
        <v>93828.85</v>
      </c>
      <c r="DQ57" s="327">
        <v>108090.9</v>
      </c>
      <c r="DR57" s="327">
        <v>764245.7</v>
      </c>
      <c r="DS57" s="327">
        <v>86988</v>
      </c>
      <c r="DT57" s="327">
        <v>300514.75</v>
      </c>
      <c r="DU57" s="327">
        <v>305799.77</v>
      </c>
      <c r="DV57" s="327">
        <v>111130.38</v>
      </c>
      <c r="DW57" s="327">
        <v>313836.37</v>
      </c>
      <c r="DX57" s="327">
        <v>1389783.79</v>
      </c>
      <c r="DY57" s="327">
        <v>192729.54</v>
      </c>
      <c r="DZ57" s="327">
        <v>168187.6</v>
      </c>
      <c r="EA57" s="327">
        <v>1588377.32</v>
      </c>
      <c r="EB57" s="327">
        <v>205879.65</v>
      </c>
      <c r="EC57" s="327">
        <v>242739.65</v>
      </c>
      <c r="ED57" s="327">
        <v>487279.94</v>
      </c>
      <c r="EE57" s="327">
        <v>162945.29999999999</v>
      </c>
      <c r="EF57" s="327">
        <v>37422.800000000003</v>
      </c>
      <c r="EG57" s="327">
        <v>967514.58</v>
      </c>
      <c r="EH57" s="327">
        <v>8157.2</v>
      </c>
      <c r="EI57" s="327">
        <v>207459.35</v>
      </c>
      <c r="EJ57" s="327">
        <v>838173.43</v>
      </c>
      <c r="EK57" s="327">
        <v>30255.599999999999</v>
      </c>
      <c r="EL57" s="327">
        <v>47773</v>
      </c>
      <c r="EM57" s="327">
        <v>111198.9</v>
      </c>
      <c r="EN57" s="327">
        <v>286893.49</v>
      </c>
      <c r="EO57" s="327">
        <v>451588.74</v>
      </c>
      <c r="EP57" s="327">
        <v>829.95</v>
      </c>
      <c r="EQ57" s="327">
        <v>434098.06</v>
      </c>
      <c r="ER57" s="327">
        <v>529025.30000000005</v>
      </c>
      <c r="ES57" s="327">
        <v>108230.63</v>
      </c>
      <c r="ET57" s="327">
        <v>705372.19</v>
      </c>
      <c r="EU57" s="327">
        <v>35841</v>
      </c>
      <c r="EV57" s="327">
        <v>70281.899999999994</v>
      </c>
      <c r="EW57" s="327">
        <v>215546.81</v>
      </c>
      <c r="EX57" s="327">
        <v>433846.55</v>
      </c>
      <c r="EY57" s="327">
        <v>683690</v>
      </c>
      <c r="EZ57" s="327">
        <v>303840549.49000001</v>
      </c>
      <c r="FA57" s="327">
        <v>137384.63</v>
      </c>
      <c r="FB57" s="327">
        <v>538810.01</v>
      </c>
      <c r="FC57" s="327">
        <v>2109239.4700000002</v>
      </c>
      <c r="FD57" s="327">
        <v>541040.39</v>
      </c>
      <c r="FE57" s="327">
        <v>119701.38</v>
      </c>
      <c r="FF57" s="327">
        <v>142749.29999999999</v>
      </c>
      <c r="FG57" s="327">
        <v>37418.449999999997</v>
      </c>
      <c r="FH57" s="327">
        <v>1260128.78</v>
      </c>
      <c r="FI57" s="327">
        <v>125060.3</v>
      </c>
      <c r="FJ57" s="327">
        <v>170537.26</v>
      </c>
      <c r="FK57" s="327">
        <v>173778.75</v>
      </c>
      <c r="FL57" s="327">
        <v>9689.35</v>
      </c>
      <c r="FM57" s="327">
        <v>915112.59</v>
      </c>
      <c r="FN57" s="327">
        <v>4089.35</v>
      </c>
      <c r="FO57" s="327">
        <v>27749</v>
      </c>
      <c r="FP57" s="327">
        <v>6132.2</v>
      </c>
      <c r="FQ57" s="327">
        <v>7321.6</v>
      </c>
      <c r="FR57" s="327">
        <v>12207510.789999999</v>
      </c>
      <c r="FS57" s="327">
        <v>75543.25</v>
      </c>
      <c r="FT57" s="327">
        <v>94421.84</v>
      </c>
      <c r="FU57" s="327">
        <v>171757.65</v>
      </c>
      <c r="FV57" s="327">
        <v>31771.85</v>
      </c>
      <c r="FW57" s="327">
        <v>11987.2</v>
      </c>
      <c r="FX57" s="327">
        <v>175357.92</v>
      </c>
      <c r="FY57" s="327">
        <v>171762.2</v>
      </c>
      <c r="FZ57" s="327">
        <v>44920.41</v>
      </c>
      <c r="GA57" s="327">
        <v>175909.82</v>
      </c>
      <c r="GB57" s="327">
        <v>321339.15000000002</v>
      </c>
      <c r="GC57" s="327">
        <v>71147</v>
      </c>
      <c r="GD57" s="327">
        <v>186877.8</v>
      </c>
      <c r="GE57" s="327">
        <v>286458.3</v>
      </c>
      <c r="GF57" s="327">
        <v>241921.5</v>
      </c>
      <c r="GG57" s="327">
        <v>425875.91</v>
      </c>
      <c r="GH57" s="327">
        <v>93033.7</v>
      </c>
      <c r="GI57" s="327">
        <v>210886.6</v>
      </c>
      <c r="GJ57" s="327">
        <v>61680</v>
      </c>
      <c r="GK57" s="327">
        <v>1473906.12</v>
      </c>
      <c r="GL57" s="327">
        <v>296566.23</v>
      </c>
      <c r="GM57" s="327">
        <v>12200950.039999999</v>
      </c>
      <c r="GN57" s="327">
        <v>198006.85</v>
      </c>
      <c r="GO57" s="327">
        <v>4147590.4</v>
      </c>
      <c r="GP57" s="327">
        <v>59273.89</v>
      </c>
      <c r="GQ57" s="327">
        <v>42672.52</v>
      </c>
      <c r="GR57" s="327">
        <v>264454.88</v>
      </c>
      <c r="GS57" s="327">
        <v>31884499.149999999</v>
      </c>
      <c r="GT57" s="327">
        <v>23771.4</v>
      </c>
      <c r="GU57" s="327">
        <v>3651561.04</v>
      </c>
      <c r="GV57" s="327">
        <v>78572.639999999999</v>
      </c>
      <c r="GW57" s="327">
        <v>85310.6</v>
      </c>
      <c r="GX57" s="327">
        <v>1149420.1599999999</v>
      </c>
      <c r="GY57" s="327">
        <v>64681.15</v>
      </c>
      <c r="GZ57" s="327">
        <v>59913.8</v>
      </c>
      <c r="HA57" s="327">
        <v>527768.48</v>
      </c>
      <c r="HB57" s="327">
        <v>1199.44</v>
      </c>
      <c r="HC57" s="327">
        <v>1273456.78</v>
      </c>
      <c r="HD57" s="327">
        <v>34791.1</v>
      </c>
      <c r="HE57" s="327">
        <v>181408.7</v>
      </c>
      <c r="HF57" s="327">
        <v>261045</v>
      </c>
      <c r="HG57" s="327">
        <v>850958.87</v>
      </c>
      <c r="HH57" s="327">
        <v>3319143.14</v>
      </c>
      <c r="HI57" s="327">
        <v>102315.91</v>
      </c>
      <c r="HJ57" s="327">
        <v>220508.6</v>
      </c>
      <c r="HK57" s="327">
        <v>77354.25</v>
      </c>
      <c r="HL57" s="327">
        <v>124077.82</v>
      </c>
      <c r="HM57" s="327">
        <v>90490.4</v>
      </c>
      <c r="HN57" s="327">
        <v>12619.6</v>
      </c>
      <c r="HO57" s="327">
        <v>149128.65</v>
      </c>
      <c r="HP57" s="327">
        <v>195589.58</v>
      </c>
      <c r="HQ57" s="327">
        <v>179072.4</v>
      </c>
      <c r="HR57" s="327">
        <v>274650.17</v>
      </c>
      <c r="HS57" s="327">
        <v>63967.5</v>
      </c>
      <c r="HT57" s="327">
        <v>661469.26</v>
      </c>
      <c r="HU57" s="327">
        <v>181986.95</v>
      </c>
      <c r="HV57" s="327">
        <v>788824.5</v>
      </c>
      <c r="HW57" s="327">
        <v>9555240.3499999996</v>
      </c>
      <c r="HX57" s="327">
        <v>111109</v>
      </c>
      <c r="HY57" s="327">
        <v>917449</v>
      </c>
      <c r="HZ57" s="327">
        <v>181317.47</v>
      </c>
      <c r="IA57" s="327">
        <v>128564.61</v>
      </c>
      <c r="IB57" s="327">
        <v>522468.9</v>
      </c>
      <c r="IC57" s="327">
        <v>2993659.72</v>
      </c>
      <c r="ID57" s="327">
        <v>85062.6</v>
      </c>
      <c r="IE57" s="327">
        <v>1046915.34</v>
      </c>
      <c r="IF57" s="327">
        <v>73912.100000000006</v>
      </c>
      <c r="IG57" s="327">
        <v>55400.75</v>
      </c>
      <c r="IH57" s="327">
        <v>16461.400000000001</v>
      </c>
      <c r="II57" s="327">
        <v>178503.57</v>
      </c>
      <c r="IJ57" s="327">
        <v>101781.29</v>
      </c>
      <c r="IK57" s="327">
        <v>23600.76</v>
      </c>
      <c r="IL57" s="327">
        <v>57237.85</v>
      </c>
      <c r="IM57" s="327">
        <v>93471</v>
      </c>
      <c r="IN57" s="327">
        <v>861051.81</v>
      </c>
      <c r="IO57" s="327">
        <v>568084.87</v>
      </c>
      <c r="IP57" s="327">
        <v>473738.26</v>
      </c>
      <c r="IQ57" s="327">
        <v>26374</v>
      </c>
      <c r="IR57" s="327">
        <v>1316725.22</v>
      </c>
      <c r="IS57" s="327">
        <v>44552.51</v>
      </c>
      <c r="IT57" s="327">
        <v>4525466.88</v>
      </c>
      <c r="IU57" s="327">
        <v>190395.16</v>
      </c>
      <c r="IV57" s="327">
        <v>579036.97</v>
      </c>
      <c r="IW57" s="327">
        <v>82801.240000000005</v>
      </c>
      <c r="IX57" s="327">
        <v>43738.25</v>
      </c>
      <c r="IY57" s="327">
        <v>30006.67</v>
      </c>
      <c r="IZ57" s="327">
        <v>75.599999999999994</v>
      </c>
      <c r="JA57" s="327">
        <v>165296.18</v>
      </c>
      <c r="JB57" s="327">
        <v>92718.58</v>
      </c>
      <c r="JC57" s="327">
        <v>155800</v>
      </c>
      <c r="JD57" s="327">
        <v>53448.25</v>
      </c>
      <c r="JE57" s="327">
        <v>38472.370000000003</v>
      </c>
      <c r="JF57" s="327">
        <v>36057.300000000003</v>
      </c>
      <c r="JG57" s="327">
        <v>15480.4</v>
      </c>
      <c r="JH57" s="327">
        <v>150106.25</v>
      </c>
      <c r="JI57" s="327">
        <v>31128.25</v>
      </c>
      <c r="JJ57" s="327">
        <v>468114</v>
      </c>
      <c r="JK57" s="327">
        <v>43996.65</v>
      </c>
      <c r="JL57" s="327">
        <v>86638.55</v>
      </c>
      <c r="JM57" s="327">
        <v>9288.08</v>
      </c>
      <c r="JN57" s="327">
        <v>50842.95</v>
      </c>
      <c r="JO57" s="327">
        <v>666949.37</v>
      </c>
      <c r="JP57" s="327">
        <v>80776</v>
      </c>
      <c r="JQ57" s="327">
        <v>127269.2</v>
      </c>
      <c r="JR57" s="327">
        <v>38713.300000000003</v>
      </c>
      <c r="JS57" s="327">
        <v>1178620.1299999999</v>
      </c>
      <c r="JT57" s="327">
        <v>139274.85</v>
      </c>
      <c r="JU57" s="327">
        <v>6195.1</v>
      </c>
      <c r="JV57" s="327">
        <v>688128.55</v>
      </c>
      <c r="JW57" s="327">
        <v>51789.21</v>
      </c>
      <c r="JX57" s="327">
        <v>171206.13</v>
      </c>
      <c r="JY57" s="327">
        <v>28633.55</v>
      </c>
      <c r="JZ57" s="327">
        <v>17037.89</v>
      </c>
      <c r="KA57" s="327">
        <v>148990.70000000001</v>
      </c>
      <c r="KB57" s="327">
        <v>142571.79</v>
      </c>
      <c r="KC57" s="327">
        <v>11643.39</v>
      </c>
      <c r="KD57" s="327">
        <v>109144</v>
      </c>
      <c r="KE57" s="327">
        <v>1068395.4099999999</v>
      </c>
      <c r="KF57" s="327">
        <v>29376.3</v>
      </c>
      <c r="KG57" s="327">
        <v>146870.85</v>
      </c>
      <c r="KH57" s="327">
        <v>141550.29</v>
      </c>
      <c r="KI57" s="327">
        <v>236046.15</v>
      </c>
      <c r="KJ57" s="327">
        <v>12559.5</v>
      </c>
      <c r="KK57" s="327">
        <v>21313.39</v>
      </c>
      <c r="KL57" s="327">
        <v>10504.25</v>
      </c>
      <c r="KM57" s="327">
        <v>122355.45</v>
      </c>
      <c r="KN57" s="327">
        <v>67263.399999999994</v>
      </c>
      <c r="KO57" s="327">
        <v>750430.19</v>
      </c>
      <c r="KP57" s="327">
        <v>340638.93</v>
      </c>
      <c r="KQ57" s="327">
        <v>29560401.800000001</v>
      </c>
      <c r="KR57" s="327">
        <v>1129844.77</v>
      </c>
      <c r="KS57" s="326">
        <v>560427.03</v>
      </c>
      <c r="KU57" s="312">
        <v>43</v>
      </c>
      <c r="KV57" s="312">
        <v>435</v>
      </c>
    </row>
    <row r="58" spans="1:308" x14ac:dyDescent="0.25">
      <c r="A58" s="325">
        <v>2020</v>
      </c>
      <c r="B58" s="324" t="s">
        <v>849</v>
      </c>
      <c r="C58" s="324" t="s">
        <v>863</v>
      </c>
      <c r="D58" s="324" t="s">
        <v>865</v>
      </c>
      <c r="E58" s="324" t="s">
        <v>846</v>
      </c>
      <c r="F58" s="323">
        <v>44882.51</v>
      </c>
      <c r="G58" s="323">
        <v>0</v>
      </c>
      <c r="H58" s="323">
        <v>1061398.45</v>
      </c>
      <c r="I58" s="323">
        <v>18534.55</v>
      </c>
      <c r="J58" s="323">
        <v>4674.2</v>
      </c>
      <c r="K58" s="323">
        <v>3863.65</v>
      </c>
      <c r="L58" s="323">
        <v>53108.79</v>
      </c>
      <c r="M58" s="323">
        <v>115555.56</v>
      </c>
      <c r="N58" s="323">
        <v>487089.38</v>
      </c>
      <c r="O58" s="323">
        <v>97471.03</v>
      </c>
      <c r="P58" s="323">
        <v>65057.5</v>
      </c>
      <c r="Q58" s="323">
        <v>112623.55</v>
      </c>
      <c r="R58" s="323">
        <v>120</v>
      </c>
      <c r="S58" s="323">
        <v>86295</v>
      </c>
      <c r="T58" s="323">
        <v>123363.87</v>
      </c>
      <c r="U58" s="323">
        <v>74494.55</v>
      </c>
      <c r="V58" s="323">
        <v>485309.77</v>
      </c>
      <c r="W58" s="323">
        <v>2250.25</v>
      </c>
      <c r="X58" s="323">
        <v>89165.55</v>
      </c>
      <c r="Y58" s="323">
        <v>35558.379999999997</v>
      </c>
      <c r="Z58" s="323">
        <v>43548.44</v>
      </c>
      <c r="AA58" s="323">
        <v>412787.36</v>
      </c>
      <c r="AB58" s="323">
        <v>449586.4</v>
      </c>
      <c r="AC58" s="323">
        <v>1142.3399999999999</v>
      </c>
      <c r="AD58" s="323">
        <v>365466.78</v>
      </c>
      <c r="AE58" s="323">
        <v>6208.34</v>
      </c>
      <c r="AF58" s="323">
        <v>41874.36</v>
      </c>
      <c r="AG58" s="323">
        <v>981.3</v>
      </c>
      <c r="AH58" s="323">
        <v>53062.43</v>
      </c>
      <c r="AI58" s="323">
        <v>8204.5499999999993</v>
      </c>
      <c r="AJ58" s="323">
        <v>0</v>
      </c>
      <c r="AK58" s="323">
        <v>296.7</v>
      </c>
      <c r="AL58" s="323">
        <v>149987.09</v>
      </c>
      <c r="AM58" s="323">
        <v>286.95</v>
      </c>
      <c r="AN58" s="323">
        <v>89062.89</v>
      </c>
      <c r="AO58" s="323">
        <v>12489.6</v>
      </c>
      <c r="AP58" s="323">
        <v>12547.85</v>
      </c>
      <c r="AQ58" s="323">
        <v>370</v>
      </c>
      <c r="AR58" s="323">
        <v>76597.600000000006</v>
      </c>
      <c r="AS58" s="323">
        <v>52408.09</v>
      </c>
      <c r="AT58" s="323">
        <v>18242.62</v>
      </c>
      <c r="AU58" s="323">
        <v>100216.5</v>
      </c>
      <c r="AV58" s="323">
        <v>6419.12</v>
      </c>
      <c r="AW58" s="323">
        <v>662110.73</v>
      </c>
      <c r="AX58" s="323">
        <v>30536.34</v>
      </c>
      <c r="AY58" s="323">
        <v>15139.3</v>
      </c>
      <c r="AZ58" s="323">
        <v>216937.07</v>
      </c>
      <c r="BA58" s="323">
        <v>0</v>
      </c>
      <c r="BB58" s="323">
        <v>23291</v>
      </c>
      <c r="BC58" s="323">
        <v>150296.04999999999</v>
      </c>
      <c r="BD58" s="323">
        <v>146789.74</v>
      </c>
      <c r="BE58" s="323">
        <v>61282.75</v>
      </c>
      <c r="BF58" s="323">
        <v>91477.4</v>
      </c>
      <c r="BG58" s="323">
        <v>39989.1</v>
      </c>
      <c r="BH58" s="323">
        <v>0</v>
      </c>
      <c r="BI58" s="323">
        <v>502570.65</v>
      </c>
      <c r="BJ58" s="323">
        <v>207</v>
      </c>
      <c r="BK58" s="323">
        <v>169097.5</v>
      </c>
      <c r="BL58" s="323">
        <v>13463.23</v>
      </c>
      <c r="BM58" s="323">
        <v>3063.4</v>
      </c>
      <c r="BN58" s="323">
        <v>115364.29</v>
      </c>
      <c r="BO58" s="323">
        <v>196732</v>
      </c>
      <c r="BP58" s="323">
        <v>75784.7</v>
      </c>
      <c r="BQ58" s="323">
        <v>36413.74</v>
      </c>
      <c r="BR58" s="323">
        <v>105752.87</v>
      </c>
      <c r="BS58" s="323">
        <v>71699.59</v>
      </c>
      <c r="BT58" s="323">
        <v>30608.55</v>
      </c>
      <c r="BU58" s="323">
        <v>6715.45</v>
      </c>
      <c r="BV58" s="323">
        <v>2340.4499999999998</v>
      </c>
      <c r="BW58" s="323">
        <v>247406.8</v>
      </c>
      <c r="BX58" s="323">
        <v>15780.64</v>
      </c>
      <c r="BY58" s="323">
        <v>659623.21</v>
      </c>
      <c r="BZ58" s="323">
        <v>98304.94</v>
      </c>
      <c r="CA58" s="323">
        <v>32179.46</v>
      </c>
      <c r="CB58" s="323">
        <v>47219.66</v>
      </c>
      <c r="CC58" s="323">
        <v>418859.38</v>
      </c>
      <c r="CD58" s="323">
        <v>74591.75</v>
      </c>
      <c r="CE58" s="323">
        <v>44133.25</v>
      </c>
      <c r="CF58" s="323">
        <v>79055.62</v>
      </c>
      <c r="CG58" s="323">
        <v>226348.66</v>
      </c>
      <c r="CH58" s="323">
        <v>67310.429999999993</v>
      </c>
      <c r="CI58" s="323">
        <v>581833.88</v>
      </c>
      <c r="CJ58" s="323">
        <v>1918.55</v>
      </c>
      <c r="CK58" s="323">
        <v>31972.55</v>
      </c>
      <c r="CL58" s="323">
        <v>39456.480000000003</v>
      </c>
      <c r="CM58" s="323">
        <v>2059.5500000000002</v>
      </c>
      <c r="CN58" s="323">
        <v>40625.71</v>
      </c>
      <c r="CO58" s="323">
        <v>161376.31</v>
      </c>
      <c r="CP58" s="323">
        <v>87430.76</v>
      </c>
      <c r="CQ58" s="323">
        <v>100251.97</v>
      </c>
      <c r="CR58" s="323">
        <v>16712.400000000001</v>
      </c>
      <c r="CS58" s="323">
        <v>48509.4</v>
      </c>
      <c r="CT58" s="323">
        <v>37975.949999999997</v>
      </c>
      <c r="CU58" s="323">
        <v>35309.83</v>
      </c>
      <c r="CV58" s="323">
        <v>19925.759999999998</v>
      </c>
      <c r="CW58" s="323">
        <v>35322.75</v>
      </c>
      <c r="CX58" s="323">
        <v>41206.449999999997</v>
      </c>
      <c r="CY58" s="323">
        <v>6045.35</v>
      </c>
      <c r="CZ58" s="323">
        <v>335210.21000000002</v>
      </c>
      <c r="DA58" s="323">
        <v>24724.2</v>
      </c>
      <c r="DB58" s="323">
        <v>300253.40000000002</v>
      </c>
      <c r="DC58" s="323">
        <v>88734.64</v>
      </c>
      <c r="DD58" s="323">
        <v>680541.64</v>
      </c>
      <c r="DE58" s="323">
        <v>331767.8</v>
      </c>
      <c r="DF58" s="323">
        <v>24747.34</v>
      </c>
      <c r="DG58" s="323">
        <v>82797.05</v>
      </c>
      <c r="DH58" s="323">
        <v>69737.179999999993</v>
      </c>
      <c r="DI58" s="323">
        <v>151019.54</v>
      </c>
      <c r="DJ58" s="323">
        <v>184731.69</v>
      </c>
      <c r="DK58" s="323">
        <v>269570.75</v>
      </c>
      <c r="DL58" s="323">
        <v>58317.8</v>
      </c>
      <c r="DM58" s="323">
        <v>55355.62</v>
      </c>
      <c r="DN58" s="323">
        <v>23206.45</v>
      </c>
      <c r="DO58" s="323">
        <v>71956.800000000003</v>
      </c>
      <c r="DP58" s="323">
        <v>36618.74</v>
      </c>
      <c r="DQ58" s="323">
        <v>8964.86</v>
      </c>
      <c r="DR58" s="323">
        <v>90836.7</v>
      </c>
      <c r="DS58" s="323">
        <v>247234.04</v>
      </c>
      <c r="DT58" s="323">
        <v>331402.71000000002</v>
      </c>
      <c r="DU58" s="323">
        <v>78161</v>
      </c>
      <c r="DV58" s="323">
        <v>38821.870000000003</v>
      </c>
      <c r="DW58" s="323">
        <v>84231.69</v>
      </c>
      <c r="DX58" s="323">
        <v>147696.04999999999</v>
      </c>
      <c r="DY58" s="323">
        <v>113444.27</v>
      </c>
      <c r="DZ58" s="323">
        <v>61277.5</v>
      </c>
      <c r="EA58" s="323">
        <v>465502.24</v>
      </c>
      <c r="EB58" s="323">
        <v>34898.79</v>
      </c>
      <c r="EC58" s="323">
        <v>55511.79</v>
      </c>
      <c r="ED58" s="323">
        <v>100835.85</v>
      </c>
      <c r="EE58" s="323">
        <v>100098.46</v>
      </c>
      <c r="EF58" s="323">
        <v>3351</v>
      </c>
      <c r="EG58" s="323">
        <v>483189.5</v>
      </c>
      <c r="EH58" s="323">
        <v>0</v>
      </c>
      <c r="EI58" s="323">
        <v>72667.78</v>
      </c>
      <c r="EJ58" s="323">
        <v>649490.79</v>
      </c>
      <c r="EK58" s="323">
        <v>1610.4</v>
      </c>
      <c r="EL58" s="323">
        <v>18321.580000000002</v>
      </c>
      <c r="EM58" s="323">
        <v>77616.100000000006</v>
      </c>
      <c r="EN58" s="323">
        <v>65781.55</v>
      </c>
      <c r="EO58" s="323">
        <v>311303.96000000002</v>
      </c>
      <c r="EP58" s="323">
        <v>8693</v>
      </c>
      <c r="EQ58" s="323">
        <v>11937.85</v>
      </c>
      <c r="ER58" s="323">
        <v>129784.76</v>
      </c>
      <c r="ES58" s="323">
        <v>100069</v>
      </c>
      <c r="ET58" s="323">
        <v>172694.3</v>
      </c>
      <c r="EU58" s="323">
        <v>39438</v>
      </c>
      <c r="EV58" s="323">
        <v>24308.49</v>
      </c>
      <c r="EW58" s="323">
        <v>37729.800000000003</v>
      </c>
      <c r="EX58" s="323">
        <v>136442.23999999999</v>
      </c>
      <c r="EY58" s="323">
        <v>421225.45</v>
      </c>
      <c r="EZ58" s="323">
        <v>9078611.3100000005</v>
      </c>
      <c r="FA58" s="323">
        <v>19233.18</v>
      </c>
      <c r="FB58" s="323">
        <v>123982.63</v>
      </c>
      <c r="FC58" s="323">
        <v>155113.66</v>
      </c>
      <c r="FD58" s="323">
        <v>196388.38</v>
      </c>
      <c r="FE58" s="323">
        <v>397832.99</v>
      </c>
      <c r="FF58" s="323">
        <v>186786.16</v>
      </c>
      <c r="FG58" s="323">
        <v>26716.05</v>
      </c>
      <c r="FH58" s="323">
        <v>320924.52</v>
      </c>
      <c r="FI58" s="323">
        <v>12748.38</v>
      </c>
      <c r="FJ58" s="323">
        <v>49632.75</v>
      </c>
      <c r="FK58" s="323">
        <v>92846.8</v>
      </c>
      <c r="FL58" s="323">
        <v>0</v>
      </c>
      <c r="FM58" s="323">
        <v>46034.35</v>
      </c>
      <c r="FN58" s="323">
        <v>44157.15</v>
      </c>
      <c r="FO58" s="323">
        <v>7450.9</v>
      </c>
      <c r="FP58" s="323">
        <v>28575.85</v>
      </c>
      <c r="FQ58" s="323">
        <v>69881.53</v>
      </c>
      <c r="FR58" s="323">
        <v>429800.9</v>
      </c>
      <c r="FS58" s="323">
        <v>67244.399999999994</v>
      </c>
      <c r="FT58" s="323">
        <v>45459.3</v>
      </c>
      <c r="FU58" s="323">
        <v>30137</v>
      </c>
      <c r="FV58" s="323">
        <v>4436.53</v>
      </c>
      <c r="FW58" s="323">
        <v>0</v>
      </c>
      <c r="FX58" s="323">
        <v>50804.35</v>
      </c>
      <c r="FY58" s="323">
        <v>71329.240000000005</v>
      </c>
      <c r="FZ58" s="323">
        <v>5575.09</v>
      </c>
      <c r="GA58" s="323">
        <v>19095.05</v>
      </c>
      <c r="GB58" s="323">
        <v>46444.43</v>
      </c>
      <c r="GC58" s="323">
        <v>21195.25</v>
      </c>
      <c r="GD58" s="323">
        <v>32500.38</v>
      </c>
      <c r="GE58" s="323">
        <v>15677.06</v>
      </c>
      <c r="GF58" s="323">
        <v>51261.31</v>
      </c>
      <c r="GG58" s="323">
        <v>112568.52</v>
      </c>
      <c r="GH58" s="323">
        <v>2613.35</v>
      </c>
      <c r="GI58" s="323">
        <v>44511.65</v>
      </c>
      <c r="GJ58" s="323">
        <v>27915.69</v>
      </c>
      <c r="GK58" s="323">
        <v>4151220.11</v>
      </c>
      <c r="GL58" s="323">
        <v>67779.679999999993</v>
      </c>
      <c r="GM58" s="323">
        <v>711531.65</v>
      </c>
      <c r="GN58" s="323">
        <v>11410.25</v>
      </c>
      <c r="GO58" s="323">
        <v>225509.95</v>
      </c>
      <c r="GP58" s="323">
        <v>27138.1</v>
      </c>
      <c r="GQ58" s="323">
        <v>713.86</v>
      </c>
      <c r="GR58" s="323">
        <v>70470.850000000006</v>
      </c>
      <c r="GS58" s="323">
        <v>1284184</v>
      </c>
      <c r="GT58" s="323">
        <v>31413.05</v>
      </c>
      <c r="GU58" s="323">
        <v>611993.53</v>
      </c>
      <c r="GV58" s="323">
        <v>55535.87</v>
      </c>
      <c r="GW58" s="323">
        <v>14333.4</v>
      </c>
      <c r="GX58" s="323">
        <v>400397.5</v>
      </c>
      <c r="GY58" s="323">
        <v>840</v>
      </c>
      <c r="GZ58" s="323">
        <v>48446.05</v>
      </c>
      <c r="HA58" s="323">
        <v>122709.89</v>
      </c>
      <c r="HB58" s="323">
        <v>14656.25</v>
      </c>
      <c r="HC58" s="323">
        <v>401889.64</v>
      </c>
      <c r="HD58" s="323">
        <v>0</v>
      </c>
      <c r="HE58" s="323">
        <v>72323.92</v>
      </c>
      <c r="HF58" s="323">
        <v>84145.15</v>
      </c>
      <c r="HG58" s="323">
        <v>41291.050000000003</v>
      </c>
      <c r="HH58" s="323">
        <v>447969.88</v>
      </c>
      <c r="HI58" s="323">
        <v>309653.96999999997</v>
      </c>
      <c r="HJ58" s="323">
        <v>412604.98</v>
      </c>
      <c r="HK58" s="323">
        <v>10789.85</v>
      </c>
      <c r="HL58" s="323">
        <v>140086.09</v>
      </c>
      <c r="HM58" s="323">
        <v>43424.800000000003</v>
      </c>
      <c r="HN58" s="323">
        <v>75378.600000000006</v>
      </c>
      <c r="HO58" s="323">
        <v>190340.77</v>
      </c>
      <c r="HP58" s="323">
        <v>360359.51</v>
      </c>
      <c r="HQ58" s="323">
        <v>2574.9499999999998</v>
      </c>
      <c r="HR58" s="323">
        <v>168223.4</v>
      </c>
      <c r="HS58" s="323">
        <v>5000</v>
      </c>
      <c r="HT58" s="323">
        <v>344743.4</v>
      </c>
      <c r="HU58" s="323">
        <v>24947.200000000001</v>
      </c>
      <c r="HV58" s="323">
        <v>348459.33</v>
      </c>
      <c r="HW58" s="323">
        <v>2658337.14</v>
      </c>
      <c r="HX58" s="323">
        <v>26157.3</v>
      </c>
      <c r="HY58" s="323">
        <v>995513.72</v>
      </c>
      <c r="HZ58" s="323">
        <v>44296.62</v>
      </c>
      <c r="IA58" s="323">
        <v>279.7</v>
      </c>
      <c r="IB58" s="323">
        <v>104763.55</v>
      </c>
      <c r="IC58" s="323">
        <v>411434.17</v>
      </c>
      <c r="ID58" s="323">
        <v>4784.32</v>
      </c>
      <c r="IE58" s="323">
        <v>234820.18</v>
      </c>
      <c r="IF58" s="323">
        <v>29442.15</v>
      </c>
      <c r="IG58" s="323">
        <v>33539.21</v>
      </c>
      <c r="IH58" s="323">
        <v>290.83</v>
      </c>
      <c r="II58" s="323">
        <v>15466</v>
      </c>
      <c r="IJ58" s="323">
        <v>37694.620000000003</v>
      </c>
      <c r="IK58" s="323">
        <v>3311.71</v>
      </c>
      <c r="IL58" s="323">
        <v>1018.85</v>
      </c>
      <c r="IM58" s="323">
        <v>29995.4</v>
      </c>
      <c r="IN58" s="323">
        <v>149951.85</v>
      </c>
      <c r="IO58" s="323">
        <v>49963.75</v>
      </c>
      <c r="IP58" s="323">
        <v>49553.82</v>
      </c>
      <c r="IQ58" s="323">
        <v>11246.3</v>
      </c>
      <c r="IR58" s="323">
        <v>175680.6</v>
      </c>
      <c r="IS58" s="323">
        <v>196085.01</v>
      </c>
      <c r="IT58" s="323">
        <v>313147.40999999997</v>
      </c>
      <c r="IU58" s="323">
        <v>62485.93</v>
      </c>
      <c r="IV58" s="323">
        <v>239560.95</v>
      </c>
      <c r="IW58" s="323">
        <v>28150.35</v>
      </c>
      <c r="IX58" s="323">
        <v>218.1</v>
      </c>
      <c r="IY58" s="323">
        <v>104296.49</v>
      </c>
      <c r="IZ58" s="323">
        <v>131.94999999999999</v>
      </c>
      <c r="JA58" s="323">
        <v>21176.5</v>
      </c>
      <c r="JB58" s="323">
        <v>75588.570000000007</v>
      </c>
      <c r="JC58" s="323">
        <v>77011.95</v>
      </c>
      <c r="JD58" s="323">
        <v>23916.75</v>
      </c>
      <c r="JE58" s="323">
        <v>6704.15</v>
      </c>
      <c r="JF58" s="323">
        <v>114574.04</v>
      </c>
      <c r="JG58" s="323">
        <v>8997.01</v>
      </c>
      <c r="JH58" s="323">
        <v>34626.85</v>
      </c>
      <c r="JI58" s="323">
        <v>37924.15</v>
      </c>
      <c r="JJ58" s="323">
        <v>225887.15</v>
      </c>
      <c r="JK58" s="323">
        <v>30608.35</v>
      </c>
      <c r="JL58" s="323">
        <v>3310.15</v>
      </c>
      <c r="JM58" s="323">
        <v>1137.25</v>
      </c>
      <c r="JN58" s="323">
        <v>6484.9</v>
      </c>
      <c r="JO58" s="323">
        <v>221363.57</v>
      </c>
      <c r="JP58" s="323">
        <v>46245.3</v>
      </c>
      <c r="JQ58" s="323">
        <v>14228.4</v>
      </c>
      <c r="JR58" s="323">
        <v>9040.5499999999993</v>
      </c>
      <c r="JS58" s="323">
        <v>549431.19999999995</v>
      </c>
      <c r="JT58" s="323">
        <v>26965.85</v>
      </c>
      <c r="JU58" s="323">
        <v>15241.95</v>
      </c>
      <c r="JV58" s="323">
        <v>8100291.6900000004</v>
      </c>
      <c r="JW58" s="323">
        <v>76833.149999999994</v>
      </c>
      <c r="JX58" s="323">
        <v>31436.97</v>
      </c>
      <c r="JY58" s="323">
        <v>0</v>
      </c>
      <c r="JZ58" s="323">
        <v>1961.42</v>
      </c>
      <c r="KA58" s="323">
        <v>415245.91</v>
      </c>
      <c r="KB58" s="323">
        <v>112193.15</v>
      </c>
      <c r="KC58" s="323">
        <v>76919.06</v>
      </c>
      <c r="KD58" s="323">
        <v>16713.099999999999</v>
      </c>
      <c r="KE58" s="323">
        <v>405315.19</v>
      </c>
      <c r="KF58" s="323">
        <v>8252.65</v>
      </c>
      <c r="KG58" s="323">
        <v>144847.19</v>
      </c>
      <c r="KH58" s="323">
        <v>10419.17</v>
      </c>
      <c r="KI58" s="323">
        <v>173094.25</v>
      </c>
      <c r="KJ58" s="323">
        <v>3448.1</v>
      </c>
      <c r="KK58" s="323">
        <v>7153.78</v>
      </c>
      <c r="KL58" s="323">
        <v>7222.85</v>
      </c>
      <c r="KM58" s="323">
        <v>13956.23</v>
      </c>
      <c r="KN58" s="323">
        <v>23537</v>
      </c>
      <c r="KO58" s="323">
        <v>246396.56</v>
      </c>
      <c r="KP58" s="323">
        <v>213715.7</v>
      </c>
      <c r="KQ58" s="323">
        <v>479461.51</v>
      </c>
      <c r="KR58" s="323">
        <v>39408.75</v>
      </c>
      <c r="KS58" s="322">
        <v>45436.07</v>
      </c>
      <c r="KU58" s="312">
        <v>43</v>
      </c>
      <c r="KV58" s="312">
        <v>436</v>
      </c>
    </row>
    <row r="59" spans="1:308" x14ac:dyDescent="0.25">
      <c r="A59" s="329">
        <v>2020</v>
      </c>
      <c r="B59" s="328" t="s">
        <v>849</v>
      </c>
      <c r="C59" s="328" t="s">
        <v>863</v>
      </c>
      <c r="D59" s="328" t="s">
        <v>864</v>
      </c>
      <c r="E59" s="328" t="s">
        <v>846</v>
      </c>
      <c r="F59" s="327">
        <v>2540</v>
      </c>
      <c r="G59" s="327">
        <v>0</v>
      </c>
      <c r="H59" s="327">
        <v>0</v>
      </c>
      <c r="I59" s="327">
        <v>12880</v>
      </c>
      <c r="J59" s="327">
        <v>0</v>
      </c>
      <c r="K59" s="327">
        <v>0</v>
      </c>
      <c r="L59" s="327">
        <v>0</v>
      </c>
      <c r="M59" s="327">
        <v>3005</v>
      </c>
      <c r="N59" s="327">
        <v>48103.6</v>
      </c>
      <c r="O59" s="327">
        <v>89030</v>
      </c>
      <c r="P59" s="327">
        <v>0</v>
      </c>
      <c r="Q59" s="327">
        <v>50</v>
      </c>
      <c r="R59" s="327">
        <v>0</v>
      </c>
      <c r="S59" s="327">
        <v>0</v>
      </c>
      <c r="T59" s="327">
        <v>16646.2</v>
      </c>
      <c r="U59" s="327">
        <v>0</v>
      </c>
      <c r="V59" s="327">
        <v>0</v>
      </c>
      <c r="W59" s="327">
        <v>0</v>
      </c>
      <c r="X59" s="327">
        <v>6534</v>
      </c>
      <c r="Y59" s="327">
        <v>160</v>
      </c>
      <c r="Z59" s="327">
        <v>0</v>
      </c>
      <c r="AA59" s="327">
        <v>0</v>
      </c>
      <c r="AB59" s="327">
        <v>2890</v>
      </c>
      <c r="AC59" s="327">
        <v>0</v>
      </c>
      <c r="AD59" s="327">
        <v>85704.77</v>
      </c>
      <c r="AE59" s="327">
        <v>0</v>
      </c>
      <c r="AF59" s="327">
        <v>200</v>
      </c>
      <c r="AG59" s="327">
        <v>400</v>
      </c>
      <c r="AH59" s="327">
        <v>21080</v>
      </c>
      <c r="AI59" s="327">
        <v>640</v>
      </c>
      <c r="AJ59" s="327">
        <v>0</v>
      </c>
      <c r="AK59" s="327">
        <v>0</v>
      </c>
      <c r="AL59" s="327">
        <v>0</v>
      </c>
      <c r="AM59" s="327">
        <v>0</v>
      </c>
      <c r="AN59" s="327">
        <v>340</v>
      </c>
      <c r="AO59" s="327">
        <v>840</v>
      </c>
      <c r="AP59" s="327">
        <v>1230</v>
      </c>
      <c r="AQ59" s="327">
        <v>0</v>
      </c>
      <c r="AR59" s="327">
        <v>0</v>
      </c>
      <c r="AS59" s="327">
        <v>0</v>
      </c>
      <c r="AT59" s="327">
        <v>2860</v>
      </c>
      <c r="AU59" s="327">
        <v>450</v>
      </c>
      <c r="AV59" s="327">
        <v>0</v>
      </c>
      <c r="AW59" s="327">
        <v>0</v>
      </c>
      <c r="AX59" s="327">
        <v>0</v>
      </c>
      <c r="AY59" s="327">
        <v>219.85</v>
      </c>
      <c r="AZ59" s="327">
        <v>725</v>
      </c>
      <c r="BA59" s="327">
        <v>0</v>
      </c>
      <c r="BB59" s="327">
        <v>0</v>
      </c>
      <c r="BC59" s="327">
        <v>0</v>
      </c>
      <c r="BD59" s="327">
        <v>53546.17</v>
      </c>
      <c r="BE59" s="327">
        <v>6278.3</v>
      </c>
      <c r="BF59" s="327">
        <v>5760</v>
      </c>
      <c r="BG59" s="327">
        <v>0</v>
      </c>
      <c r="BH59" s="327">
        <v>0</v>
      </c>
      <c r="BI59" s="327">
        <v>0</v>
      </c>
      <c r="BJ59" s="327">
        <v>0</v>
      </c>
      <c r="BK59" s="327">
        <v>33816.519999999997</v>
      </c>
      <c r="BL59" s="327">
        <v>0</v>
      </c>
      <c r="BM59" s="327">
        <v>4148</v>
      </c>
      <c r="BN59" s="327">
        <v>37245</v>
      </c>
      <c r="BO59" s="327">
        <v>1123.0999999999999</v>
      </c>
      <c r="BP59" s="327">
        <v>0</v>
      </c>
      <c r="BQ59" s="327">
        <v>0</v>
      </c>
      <c r="BR59" s="327">
        <v>290</v>
      </c>
      <c r="BS59" s="327">
        <v>0</v>
      </c>
      <c r="BT59" s="327">
        <v>240</v>
      </c>
      <c r="BU59" s="327">
        <v>0</v>
      </c>
      <c r="BV59" s="327">
        <v>0</v>
      </c>
      <c r="BW59" s="327">
        <v>940</v>
      </c>
      <c r="BX59" s="327">
        <v>33115</v>
      </c>
      <c r="BY59" s="327">
        <v>84840.95</v>
      </c>
      <c r="BZ59" s="327">
        <v>0</v>
      </c>
      <c r="CA59" s="327">
        <v>30</v>
      </c>
      <c r="CB59" s="327">
        <v>0</v>
      </c>
      <c r="CC59" s="327">
        <v>5362.5</v>
      </c>
      <c r="CD59" s="327">
        <v>50240.84</v>
      </c>
      <c r="CE59" s="327">
        <v>0</v>
      </c>
      <c r="CF59" s="327">
        <v>63905.84</v>
      </c>
      <c r="CG59" s="327">
        <v>0</v>
      </c>
      <c r="CH59" s="327">
        <v>4590</v>
      </c>
      <c r="CI59" s="327">
        <v>0</v>
      </c>
      <c r="CJ59" s="327">
        <v>0</v>
      </c>
      <c r="CK59" s="327">
        <v>0</v>
      </c>
      <c r="CL59" s="327">
        <v>120</v>
      </c>
      <c r="CM59" s="327">
        <v>0</v>
      </c>
      <c r="CN59" s="327">
        <v>10052.65</v>
      </c>
      <c r="CO59" s="327">
        <v>17054.509999999998</v>
      </c>
      <c r="CP59" s="327">
        <v>0</v>
      </c>
      <c r="CQ59" s="327">
        <v>2800</v>
      </c>
      <c r="CR59" s="327">
        <v>0</v>
      </c>
      <c r="CS59" s="327">
        <v>0</v>
      </c>
      <c r="CT59" s="327">
        <v>22669</v>
      </c>
      <c r="CU59" s="327">
        <v>0</v>
      </c>
      <c r="CV59" s="327">
        <v>0</v>
      </c>
      <c r="CW59" s="327">
        <v>0</v>
      </c>
      <c r="CX59" s="327">
        <v>120</v>
      </c>
      <c r="CY59" s="327">
        <v>340</v>
      </c>
      <c r="CZ59" s="327">
        <v>51740</v>
      </c>
      <c r="DA59" s="327">
        <v>11014.6</v>
      </c>
      <c r="DB59" s="327">
        <v>0</v>
      </c>
      <c r="DC59" s="327">
        <v>2105</v>
      </c>
      <c r="DD59" s="327">
        <v>1924.6</v>
      </c>
      <c r="DE59" s="327">
        <v>135597.82999999999</v>
      </c>
      <c r="DF59" s="327">
        <v>50</v>
      </c>
      <c r="DG59" s="327">
        <v>0</v>
      </c>
      <c r="DH59" s="327">
        <v>0</v>
      </c>
      <c r="DI59" s="327">
        <v>2260</v>
      </c>
      <c r="DJ59" s="327">
        <v>7610.25</v>
      </c>
      <c r="DK59" s="327">
        <v>11718.08</v>
      </c>
      <c r="DL59" s="327">
        <v>4960</v>
      </c>
      <c r="DM59" s="327">
        <v>1880</v>
      </c>
      <c r="DN59" s="327">
        <v>0</v>
      </c>
      <c r="DO59" s="327">
        <v>0</v>
      </c>
      <c r="DP59" s="327">
        <v>0</v>
      </c>
      <c r="DQ59" s="327">
        <v>0</v>
      </c>
      <c r="DR59" s="327">
        <v>2150</v>
      </c>
      <c r="DS59" s="327">
        <v>9850</v>
      </c>
      <c r="DT59" s="327">
        <v>3490</v>
      </c>
      <c r="DU59" s="327">
        <v>200</v>
      </c>
      <c r="DV59" s="327">
        <v>0</v>
      </c>
      <c r="DW59" s="327">
        <v>3630</v>
      </c>
      <c r="DX59" s="327">
        <v>8400</v>
      </c>
      <c r="DY59" s="327">
        <v>0</v>
      </c>
      <c r="DZ59" s="327">
        <v>0</v>
      </c>
      <c r="EA59" s="327">
        <v>137934.9</v>
      </c>
      <c r="EB59" s="327">
        <v>0</v>
      </c>
      <c r="EC59" s="327">
        <v>0</v>
      </c>
      <c r="ED59" s="327">
        <v>0</v>
      </c>
      <c r="EE59" s="327">
        <v>820</v>
      </c>
      <c r="EF59" s="327">
        <v>0</v>
      </c>
      <c r="EG59" s="327">
        <v>38274.400000000001</v>
      </c>
      <c r="EH59" s="327">
        <v>0</v>
      </c>
      <c r="EI59" s="327">
        <v>3243.63</v>
      </c>
      <c r="EJ59" s="327">
        <v>5855</v>
      </c>
      <c r="EK59" s="327">
        <v>0</v>
      </c>
      <c r="EL59" s="327">
        <v>0</v>
      </c>
      <c r="EM59" s="327">
        <v>0</v>
      </c>
      <c r="EN59" s="327">
        <v>800</v>
      </c>
      <c r="EO59" s="327">
        <v>14291</v>
      </c>
      <c r="EP59" s="327">
        <v>980</v>
      </c>
      <c r="EQ59" s="327">
        <v>750</v>
      </c>
      <c r="ER59" s="327">
        <v>4781.2</v>
      </c>
      <c r="ES59" s="327">
        <v>265</v>
      </c>
      <c r="ET59" s="327">
        <v>0</v>
      </c>
      <c r="EU59" s="327">
        <v>0</v>
      </c>
      <c r="EV59" s="327">
        <v>0</v>
      </c>
      <c r="EW59" s="327">
        <v>200</v>
      </c>
      <c r="EX59" s="327">
        <v>101945.95</v>
      </c>
      <c r="EY59" s="327">
        <v>431.55</v>
      </c>
      <c r="EZ59" s="327">
        <v>21994448.039999999</v>
      </c>
      <c r="FA59" s="327">
        <v>2381.35</v>
      </c>
      <c r="FB59" s="327">
        <v>0</v>
      </c>
      <c r="FC59" s="327">
        <v>16600</v>
      </c>
      <c r="FD59" s="327">
        <v>0</v>
      </c>
      <c r="FE59" s="327">
        <v>100175.87</v>
      </c>
      <c r="FF59" s="327">
        <v>200</v>
      </c>
      <c r="FG59" s="327">
        <v>450</v>
      </c>
      <c r="FH59" s="327">
        <v>12204.38</v>
      </c>
      <c r="FI59" s="327">
        <v>0</v>
      </c>
      <c r="FJ59" s="327">
        <v>17748.5</v>
      </c>
      <c r="FK59" s="327">
        <v>0</v>
      </c>
      <c r="FL59" s="327">
        <v>0</v>
      </c>
      <c r="FM59" s="327">
        <v>35070</v>
      </c>
      <c r="FN59" s="327">
        <v>0</v>
      </c>
      <c r="FO59" s="327">
        <v>0</v>
      </c>
      <c r="FP59" s="327">
        <v>0</v>
      </c>
      <c r="FQ59" s="327">
        <v>0</v>
      </c>
      <c r="FR59" s="327">
        <v>0</v>
      </c>
      <c r="FS59" s="327">
        <v>0</v>
      </c>
      <c r="FT59" s="327">
        <v>19630</v>
      </c>
      <c r="FU59" s="327">
        <v>0</v>
      </c>
      <c r="FV59" s="327">
        <v>0</v>
      </c>
      <c r="FW59" s="327">
        <v>0</v>
      </c>
      <c r="FX59" s="327">
        <v>900</v>
      </c>
      <c r="FY59" s="327">
        <v>5910</v>
      </c>
      <c r="FZ59" s="327">
        <v>0</v>
      </c>
      <c r="GA59" s="327">
        <v>0</v>
      </c>
      <c r="GB59" s="327">
        <v>0</v>
      </c>
      <c r="GC59" s="327">
        <v>0</v>
      </c>
      <c r="GD59" s="327">
        <v>0</v>
      </c>
      <c r="GE59" s="327">
        <v>18430</v>
      </c>
      <c r="GF59" s="327">
        <v>5970</v>
      </c>
      <c r="GG59" s="327">
        <v>1370</v>
      </c>
      <c r="GH59" s="327">
        <v>490</v>
      </c>
      <c r="GI59" s="327">
        <v>300</v>
      </c>
      <c r="GJ59" s="327">
        <v>526.29999999999995</v>
      </c>
      <c r="GK59" s="327">
        <v>0</v>
      </c>
      <c r="GL59" s="327">
        <v>935</v>
      </c>
      <c r="GM59" s="327">
        <v>2098</v>
      </c>
      <c r="GN59" s="327">
        <v>2620</v>
      </c>
      <c r="GO59" s="327">
        <v>193249</v>
      </c>
      <c r="GP59" s="327">
        <v>0</v>
      </c>
      <c r="GQ59" s="327">
        <v>0</v>
      </c>
      <c r="GR59" s="327">
        <v>40676.239999999998</v>
      </c>
      <c r="GS59" s="327">
        <v>0</v>
      </c>
      <c r="GT59" s="327">
        <v>0</v>
      </c>
      <c r="GU59" s="327">
        <v>10549.35</v>
      </c>
      <c r="GV59" s="327">
        <v>900</v>
      </c>
      <c r="GW59" s="327">
        <v>0</v>
      </c>
      <c r="GX59" s="327">
        <v>232939.03</v>
      </c>
      <c r="GY59" s="327">
        <v>0</v>
      </c>
      <c r="GZ59" s="327">
        <v>7880</v>
      </c>
      <c r="HA59" s="327">
        <v>2700</v>
      </c>
      <c r="HB59" s="327">
        <v>0</v>
      </c>
      <c r="HC59" s="327">
        <v>45951.38</v>
      </c>
      <c r="HD59" s="327">
        <v>0</v>
      </c>
      <c r="HE59" s="327">
        <v>40</v>
      </c>
      <c r="HF59" s="327">
        <v>0</v>
      </c>
      <c r="HG59" s="327">
        <v>0</v>
      </c>
      <c r="HH59" s="327">
        <v>531122.31000000006</v>
      </c>
      <c r="HI59" s="327">
        <v>47071.5</v>
      </c>
      <c r="HJ59" s="327">
        <v>6833.09</v>
      </c>
      <c r="HK59" s="327">
        <v>390</v>
      </c>
      <c r="HL59" s="327">
        <v>12488.25</v>
      </c>
      <c r="HM59" s="327">
        <v>1300</v>
      </c>
      <c r="HN59" s="327">
        <v>3820</v>
      </c>
      <c r="HO59" s="327">
        <v>0</v>
      </c>
      <c r="HP59" s="327">
        <v>0</v>
      </c>
      <c r="HQ59" s="327">
        <v>0</v>
      </c>
      <c r="HR59" s="327">
        <v>118933.01</v>
      </c>
      <c r="HS59" s="327">
        <v>0</v>
      </c>
      <c r="HT59" s="327">
        <v>1663</v>
      </c>
      <c r="HU59" s="327">
        <v>0</v>
      </c>
      <c r="HV59" s="327">
        <v>0</v>
      </c>
      <c r="HW59" s="327">
        <v>6875</v>
      </c>
      <c r="HX59" s="327">
        <v>0</v>
      </c>
      <c r="HY59" s="327">
        <v>63866</v>
      </c>
      <c r="HZ59" s="327">
        <v>200</v>
      </c>
      <c r="IA59" s="327">
        <v>0</v>
      </c>
      <c r="IB59" s="327">
        <v>18055</v>
      </c>
      <c r="IC59" s="327">
        <v>182186.05</v>
      </c>
      <c r="ID59" s="327">
        <v>0</v>
      </c>
      <c r="IE59" s="327">
        <v>20736.169999999998</v>
      </c>
      <c r="IF59" s="327">
        <v>3165.25</v>
      </c>
      <c r="IG59" s="327">
        <v>0</v>
      </c>
      <c r="IH59" s="327">
        <v>0</v>
      </c>
      <c r="II59" s="327">
        <v>0</v>
      </c>
      <c r="IJ59" s="327">
        <v>2590</v>
      </c>
      <c r="IK59" s="327">
        <v>0</v>
      </c>
      <c r="IL59" s="327">
        <v>0</v>
      </c>
      <c r="IM59" s="327">
        <v>0</v>
      </c>
      <c r="IN59" s="327">
        <v>20050.37</v>
      </c>
      <c r="IO59" s="327">
        <v>250</v>
      </c>
      <c r="IP59" s="327">
        <v>0</v>
      </c>
      <c r="IQ59" s="327">
        <v>0</v>
      </c>
      <c r="IR59" s="327">
        <v>41824.300000000003</v>
      </c>
      <c r="IS59" s="327">
        <v>0</v>
      </c>
      <c r="IT59" s="327">
        <v>19611.7</v>
      </c>
      <c r="IU59" s="327">
        <v>0</v>
      </c>
      <c r="IV59" s="327">
        <v>0</v>
      </c>
      <c r="IW59" s="327">
        <v>0</v>
      </c>
      <c r="IX59" s="327">
        <v>0</v>
      </c>
      <c r="IY59" s="327">
        <v>1480</v>
      </c>
      <c r="IZ59" s="327">
        <v>0</v>
      </c>
      <c r="JA59" s="327">
        <v>0</v>
      </c>
      <c r="JB59" s="327">
        <v>0</v>
      </c>
      <c r="JC59" s="327">
        <v>0</v>
      </c>
      <c r="JD59" s="327">
        <v>0</v>
      </c>
      <c r="JE59" s="327">
        <v>0</v>
      </c>
      <c r="JF59" s="327">
        <v>1900</v>
      </c>
      <c r="JG59" s="327">
        <v>0</v>
      </c>
      <c r="JH59" s="327">
        <v>0</v>
      </c>
      <c r="JI59" s="327">
        <v>10975</v>
      </c>
      <c r="JJ59" s="327">
        <v>0</v>
      </c>
      <c r="JK59" s="327">
        <v>0</v>
      </c>
      <c r="JL59" s="327">
        <v>9950</v>
      </c>
      <c r="JM59" s="327">
        <v>0</v>
      </c>
      <c r="JN59" s="327">
        <v>0</v>
      </c>
      <c r="JO59" s="327">
        <v>3162.5</v>
      </c>
      <c r="JP59" s="327">
        <v>0</v>
      </c>
      <c r="JQ59" s="327">
        <v>0</v>
      </c>
      <c r="JR59" s="327">
        <v>0</v>
      </c>
      <c r="JS59" s="327">
        <v>73684.479999999996</v>
      </c>
      <c r="JT59" s="327">
        <v>0</v>
      </c>
      <c r="JU59" s="327">
        <v>0</v>
      </c>
      <c r="JV59" s="327">
        <v>42952.15</v>
      </c>
      <c r="JW59" s="327">
        <v>15650.75</v>
      </c>
      <c r="JX59" s="327">
        <v>2710</v>
      </c>
      <c r="JY59" s="327">
        <v>0</v>
      </c>
      <c r="JZ59" s="327">
        <v>0</v>
      </c>
      <c r="KA59" s="327">
        <v>0</v>
      </c>
      <c r="KB59" s="327">
        <v>0</v>
      </c>
      <c r="KC59" s="327">
        <v>1000</v>
      </c>
      <c r="KD59" s="327">
        <v>0</v>
      </c>
      <c r="KE59" s="327">
        <v>96470.75</v>
      </c>
      <c r="KF59" s="327">
        <v>0</v>
      </c>
      <c r="KG59" s="327">
        <v>100</v>
      </c>
      <c r="KH59" s="327">
        <v>450</v>
      </c>
      <c r="KI59" s="327">
        <v>1950</v>
      </c>
      <c r="KJ59" s="327">
        <v>0</v>
      </c>
      <c r="KK59" s="327">
        <v>0</v>
      </c>
      <c r="KL59" s="327">
        <v>0</v>
      </c>
      <c r="KM59" s="327">
        <v>0</v>
      </c>
      <c r="KN59" s="327">
        <v>0</v>
      </c>
      <c r="KO59" s="327">
        <v>27220</v>
      </c>
      <c r="KP59" s="327">
        <v>0</v>
      </c>
      <c r="KQ59" s="327">
        <v>2960619.24</v>
      </c>
      <c r="KR59" s="327">
        <v>34345.1</v>
      </c>
      <c r="KS59" s="326">
        <v>0</v>
      </c>
      <c r="KU59" s="312">
        <v>43</v>
      </c>
      <c r="KV59" s="312">
        <v>437</v>
      </c>
    </row>
    <row r="60" spans="1:308" x14ac:dyDescent="0.25">
      <c r="A60" s="325">
        <v>2020</v>
      </c>
      <c r="B60" s="324" t="s">
        <v>849</v>
      </c>
      <c r="C60" s="324" t="s">
        <v>863</v>
      </c>
      <c r="D60" s="324" t="s">
        <v>862</v>
      </c>
      <c r="E60" s="324" t="s">
        <v>846</v>
      </c>
      <c r="F60" s="323">
        <v>811.4</v>
      </c>
      <c r="G60" s="323">
        <v>0</v>
      </c>
      <c r="H60" s="323">
        <v>17173.2</v>
      </c>
      <c r="I60" s="323">
        <v>2103.6999999999998</v>
      </c>
      <c r="J60" s="323">
        <v>0</v>
      </c>
      <c r="K60" s="323">
        <v>0</v>
      </c>
      <c r="L60" s="323">
        <v>48237.2</v>
      </c>
      <c r="M60" s="323">
        <v>0</v>
      </c>
      <c r="N60" s="323">
        <v>61260.5</v>
      </c>
      <c r="O60" s="323">
        <v>17808.7</v>
      </c>
      <c r="P60" s="323">
        <v>40</v>
      </c>
      <c r="Q60" s="323">
        <v>785</v>
      </c>
      <c r="R60" s="323">
        <v>0</v>
      </c>
      <c r="S60" s="323">
        <v>0</v>
      </c>
      <c r="T60" s="323">
        <v>14052.06</v>
      </c>
      <c r="U60" s="323">
        <v>350</v>
      </c>
      <c r="V60" s="323">
        <v>69256.25</v>
      </c>
      <c r="W60" s="323">
        <v>0</v>
      </c>
      <c r="X60" s="323">
        <v>0</v>
      </c>
      <c r="Y60" s="323">
        <v>281709.81</v>
      </c>
      <c r="Z60" s="323">
        <v>0</v>
      </c>
      <c r="AA60" s="323">
        <v>35061.199999999997</v>
      </c>
      <c r="AB60" s="323">
        <v>2.13</v>
      </c>
      <c r="AC60" s="323">
        <v>0</v>
      </c>
      <c r="AD60" s="323">
        <v>273223.25</v>
      </c>
      <c r="AE60" s="323">
        <v>0</v>
      </c>
      <c r="AF60" s="323">
        <v>2733.63</v>
      </c>
      <c r="AG60" s="323">
        <v>0</v>
      </c>
      <c r="AH60" s="323">
        <v>0</v>
      </c>
      <c r="AI60" s="323">
        <v>24121.200000000001</v>
      </c>
      <c r="AJ60" s="323">
        <v>0</v>
      </c>
      <c r="AK60" s="323">
        <v>0</v>
      </c>
      <c r="AL60" s="323">
        <v>1290</v>
      </c>
      <c r="AM60" s="323">
        <v>111.15</v>
      </c>
      <c r="AN60" s="323">
        <v>0</v>
      </c>
      <c r="AO60" s="323">
        <v>0</v>
      </c>
      <c r="AP60" s="323">
        <v>1749.95</v>
      </c>
      <c r="AQ60" s="323">
        <v>0</v>
      </c>
      <c r="AR60" s="323">
        <v>6021.8</v>
      </c>
      <c r="AS60" s="323">
        <v>12570.45</v>
      </c>
      <c r="AT60" s="323">
        <v>0</v>
      </c>
      <c r="AU60" s="323">
        <v>0</v>
      </c>
      <c r="AV60" s="323">
        <v>0</v>
      </c>
      <c r="AW60" s="323">
        <v>5586.9</v>
      </c>
      <c r="AX60" s="323">
        <v>0</v>
      </c>
      <c r="AY60" s="323">
        <v>21806.2</v>
      </c>
      <c r="AZ60" s="323">
        <v>0</v>
      </c>
      <c r="BA60" s="323">
        <v>0</v>
      </c>
      <c r="BB60" s="323">
        <v>0</v>
      </c>
      <c r="BC60" s="323">
        <v>2451.8000000000002</v>
      </c>
      <c r="BD60" s="323">
        <v>26596.1</v>
      </c>
      <c r="BE60" s="323">
        <v>3700</v>
      </c>
      <c r="BF60" s="323">
        <v>3620.85</v>
      </c>
      <c r="BG60" s="323">
        <v>0</v>
      </c>
      <c r="BH60" s="323">
        <v>309</v>
      </c>
      <c r="BI60" s="323">
        <v>18227.25</v>
      </c>
      <c r="BJ60" s="323">
        <v>0</v>
      </c>
      <c r="BK60" s="323">
        <v>0</v>
      </c>
      <c r="BL60" s="323">
        <v>0</v>
      </c>
      <c r="BM60" s="323">
        <v>0</v>
      </c>
      <c r="BN60" s="323">
        <v>68769.25</v>
      </c>
      <c r="BO60" s="323">
        <v>714.55</v>
      </c>
      <c r="BP60" s="323">
        <v>0</v>
      </c>
      <c r="BQ60" s="323">
        <v>0</v>
      </c>
      <c r="BR60" s="323">
        <v>5628.99</v>
      </c>
      <c r="BS60" s="323">
        <v>900</v>
      </c>
      <c r="BT60" s="323">
        <v>170</v>
      </c>
      <c r="BU60" s="323">
        <v>300</v>
      </c>
      <c r="BV60" s="323">
        <v>0</v>
      </c>
      <c r="BW60" s="323">
        <v>31063.69</v>
      </c>
      <c r="BX60" s="323">
        <v>24737.15</v>
      </c>
      <c r="BY60" s="323">
        <v>335374.2</v>
      </c>
      <c r="BZ60" s="323">
        <v>0</v>
      </c>
      <c r="CA60" s="323">
        <v>0</v>
      </c>
      <c r="CB60" s="323">
        <v>0</v>
      </c>
      <c r="CC60" s="323">
        <v>0</v>
      </c>
      <c r="CD60" s="323">
        <v>0</v>
      </c>
      <c r="CE60" s="323">
        <v>230234.07</v>
      </c>
      <c r="CF60" s="323">
        <v>167705.03</v>
      </c>
      <c r="CG60" s="323">
        <v>8070</v>
      </c>
      <c r="CH60" s="323">
        <v>1599.9</v>
      </c>
      <c r="CI60" s="323">
        <v>12180</v>
      </c>
      <c r="CJ60" s="323">
        <v>0</v>
      </c>
      <c r="CK60" s="323">
        <v>0</v>
      </c>
      <c r="CL60" s="323">
        <v>180</v>
      </c>
      <c r="CM60" s="323">
        <v>0</v>
      </c>
      <c r="CN60" s="323">
        <v>0</v>
      </c>
      <c r="CO60" s="323">
        <v>9585.5</v>
      </c>
      <c r="CP60" s="323">
        <v>0</v>
      </c>
      <c r="CQ60" s="323">
        <v>0</v>
      </c>
      <c r="CR60" s="323">
        <v>0</v>
      </c>
      <c r="CS60" s="323">
        <v>50</v>
      </c>
      <c r="CT60" s="323">
        <v>12587.4</v>
      </c>
      <c r="CU60" s="323">
        <v>0</v>
      </c>
      <c r="CV60" s="323">
        <v>559.5</v>
      </c>
      <c r="CW60" s="323">
        <v>0</v>
      </c>
      <c r="CX60" s="323">
        <v>1000</v>
      </c>
      <c r="CY60" s="323">
        <v>413</v>
      </c>
      <c r="CZ60" s="323">
        <v>215658.14</v>
      </c>
      <c r="DA60" s="323">
        <v>0</v>
      </c>
      <c r="DB60" s="323">
        <v>20690.14</v>
      </c>
      <c r="DC60" s="323">
        <v>7105.3</v>
      </c>
      <c r="DD60" s="323">
        <v>111189.22</v>
      </c>
      <c r="DE60" s="323">
        <v>10800</v>
      </c>
      <c r="DF60" s="323">
        <v>0</v>
      </c>
      <c r="DG60" s="323">
        <v>0</v>
      </c>
      <c r="DH60" s="323">
        <v>22645.01</v>
      </c>
      <c r="DI60" s="323">
        <v>0</v>
      </c>
      <c r="DJ60" s="323">
        <v>4514</v>
      </c>
      <c r="DK60" s="323">
        <v>3037.14</v>
      </c>
      <c r="DL60" s="323">
        <v>3407.86</v>
      </c>
      <c r="DM60" s="323">
        <v>0</v>
      </c>
      <c r="DN60" s="323">
        <v>89.14</v>
      </c>
      <c r="DO60" s="323">
        <v>0</v>
      </c>
      <c r="DP60" s="323">
        <v>0</v>
      </c>
      <c r="DQ60" s="323">
        <v>40.1</v>
      </c>
      <c r="DR60" s="323">
        <v>0</v>
      </c>
      <c r="DS60" s="323">
        <v>50564.84</v>
      </c>
      <c r="DT60" s="323">
        <v>5097.7</v>
      </c>
      <c r="DU60" s="323">
        <v>0</v>
      </c>
      <c r="DV60" s="323">
        <v>0</v>
      </c>
      <c r="DW60" s="323">
        <v>2000</v>
      </c>
      <c r="DX60" s="323">
        <v>0</v>
      </c>
      <c r="DY60" s="323">
        <v>0</v>
      </c>
      <c r="DZ60" s="323">
        <v>1200</v>
      </c>
      <c r="EA60" s="323">
        <v>260332.41</v>
      </c>
      <c r="EB60" s="323">
        <v>0</v>
      </c>
      <c r="EC60" s="323">
        <v>28.4</v>
      </c>
      <c r="ED60" s="323">
        <v>0</v>
      </c>
      <c r="EE60" s="323">
        <v>85.05</v>
      </c>
      <c r="EF60" s="323">
        <v>363.39</v>
      </c>
      <c r="EG60" s="323">
        <v>11400</v>
      </c>
      <c r="EH60" s="323">
        <v>0</v>
      </c>
      <c r="EI60" s="323">
        <v>21199.06</v>
      </c>
      <c r="EJ60" s="323">
        <v>35107.58</v>
      </c>
      <c r="EK60" s="323">
        <v>0</v>
      </c>
      <c r="EL60" s="323">
        <v>1318</v>
      </c>
      <c r="EM60" s="323">
        <v>2683.72</v>
      </c>
      <c r="EN60" s="323">
        <v>6071.25</v>
      </c>
      <c r="EO60" s="323">
        <v>0</v>
      </c>
      <c r="EP60" s="323">
        <v>0</v>
      </c>
      <c r="EQ60" s="323">
        <v>5194.6499999999996</v>
      </c>
      <c r="ER60" s="323">
        <v>0</v>
      </c>
      <c r="ES60" s="323">
        <v>0</v>
      </c>
      <c r="ET60" s="323">
        <v>0</v>
      </c>
      <c r="EU60" s="323">
        <v>6081.1</v>
      </c>
      <c r="EV60" s="323">
        <v>55.2</v>
      </c>
      <c r="EW60" s="323">
        <v>0</v>
      </c>
      <c r="EX60" s="323">
        <v>8713.2000000000007</v>
      </c>
      <c r="EY60" s="323">
        <v>164835.01999999999</v>
      </c>
      <c r="EZ60" s="323">
        <v>29908886.289999999</v>
      </c>
      <c r="FA60" s="323">
        <v>17736.59</v>
      </c>
      <c r="FB60" s="323">
        <v>4960.0200000000004</v>
      </c>
      <c r="FC60" s="323">
        <v>1050</v>
      </c>
      <c r="FD60" s="323">
        <v>557.6</v>
      </c>
      <c r="FE60" s="323">
        <v>0</v>
      </c>
      <c r="FF60" s="323">
        <v>0</v>
      </c>
      <c r="FG60" s="323">
        <v>1137.5</v>
      </c>
      <c r="FH60" s="323">
        <v>128974.39</v>
      </c>
      <c r="FI60" s="323">
        <v>0</v>
      </c>
      <c r="FJ60" s="323">
        <v>1000</v>
      </c>
      <c r="FK60" s="323">
        <v>0</v>
      </c>
      <c r="FL60" s="323">
        <v>1952.3</v>
      </c>
      <c r="FM60" s="323">
        <v>0</v>
      </c>
      <c r="FN60" s="323">
        <v>2260.35</v>
      </c>
      <c r="FO60" s="323">
        <v>41048</v>
      </c>
      <c r="FP60" s="323">
        <v>7661.23</v>
      </c>
      <c r="FQ60" s="323">
        <v>0</v>
      </c>
      <c r="FR60" s="323">
        <v>19900</v>
      </c>
      <c r="FS60" s="323">
        <v>0</v>
      </c>
      <c r="FT60" s="323">
        <v>0</v>
      </c>
      <c r="FU60" s="323">
        <v>0</v>
      </c>
      <c r="FV60" s="323">
        <v>0</v>
      </c>
      <c r="FW60" s="323">
        <v>0</v>
      </c>
      <c r="FX60" s="323">
        <v>0</v>
      </c>
      <c r="FY60" s="323">
        <v>3600</v>
      </c>
      <c r="FZ60" s="323">
        <v>1750</v>
      </c>
      <c r="GA60" s="323">
        <v>0</v>
      </c>
      <c r="GB60" s="323">
        <v>0</v>
      </c>
      <c r="GC60" s="323">
        <v>0</v>
      </c>
      <c r="GD60" s="323">
        <v>239.05</v>
      </c>
      <c r="GE60" s="323">
        <v>1750</v>
      </c>
      <c r="GF60" s="323">
        <v>0</v>
      </c>
      <c r="GG60" s="323">
        <v>11388.61</v>
      </c>
      <c r="GH60" s="323">
        <v>0</v>
      </c>
      <c r="GI60" s="323">
        <v>700</v>
      </c>
      <c r="GJ60" s="323">
        <v>0</v>
      </c>
      <c r="GK60" s="323">
        <v>233038</v>
      </c>
      <c r="GL60" s="323">
        <v>3419.08</v>
      </c>
      <c r="GM60" s="323">
        <v>1576267.77</v>
      </c>
      <c r="GN60" s="323">
        <v>0</v>
      </c>
      <c r="GO60" s="323">
        <v>195.15</v>
      </c>
      <c r="GP60" s="323">
        <v>0</v>
      </c>
      <c r="GQ60" s="323">
        <v>0</v>
      </c>
      <c r="GR60" s="323">
        <v>0.23</v>
      </c>
      <c r="GS60" s="323">
        <v>4244581.07</v>
      </c>
      <c r="GT60" s="323">
        <v>0</v>
      </c>
      <c r="GU60" s="323">
        <v>5484.33</v>
      </c>
      <c r="GV60" s="323">
        <v>0</v>
      </c>
      <c r="GW60" s="323">
        <v>0</v>
      </c>
      <c r="GX60" s="323">
        <v>0</v>
      </c>
      <c r="GY60" s="323">
        <v>0</v>
      </c>
      <c r="GZ60" s="323">
        <v>0</v>
      </c>
      <c r="HA60" s="323">
        <v>700</v>
      </c>
      <c r="HB60" s="323">
        <v>0</v>
      </c>
      <c r="HC60" s="323">
        <v>266</v>
      </c>
      <c r="HD60" s="323">
        <v>0</v>
      </c>
      <c r="HE60" s="323">
        <v>0</v>
      </c>
      <c r="HF60" s="323">
        <v>0</v>
      </c>
      <c r="HG60" s="323">
        <v>15642.25</v>
      </c>
      <c r="HH60" s="323">
        <v>74973.62</v>
      </c>
      <c r="HI60" s="323">
        <v>63966.7</v>
      </c>
      <c r="HJ60" s="323">
        <v>0</v>
      </c>
      <c r="HK60" s="323">
        <v>168</v>
      </c>
      <c r="HL60" s="323">
        <v>65450</v>
      </c>
      <c r="HM60" s="323">
        <v>180.23</v>
      </c>
      <c r="HN60" s="323">
        <v>0</v>
      </c>
      <c r="HO60" s="323">
        <v>0</v>
      </c>
      <c r="HP60" s="323">
        <v>0</v>
      </c>
      <c r="HQ60" s="323">
        <v>0</v>
      </c>
      <c r="HR60" s="323">
        <v>146903.79999999999</v>
      </c>
      <c r="HS60" s="323">
        <v>0</v>
      </c>
      <c r="HT60" s="323">
        <v>624809.67000000004</v>
      </c>
      <c r="HU60" s="323">
        <v>0</v>
      </c>
      <c r="HV60" s="323">
        <v>0</v>
      </c>
      <c r="HW60" s="323">
        <v>773695.66</v>
      </c>
      <c r="HX60" s="323">
        <v>0</v>
      </c>
      <c r="HY60" s="323">
        <v>78536.31</v>
      </c>
      <c r="HZ60" s="323">
        <v>0</v>
      </c>
      <c r="IA60" s="323">
        <v>0</v>
      </c>
      <c r="IB60" s="323">
        <v>6352.55</v>
      </c>
      <c r="IC60" s="323">
        <v>43496.01</v>
      </c>
      <c r="ID60" s="323">
        <v>0</v>
      </c>
      <c r="IE60" s="323">
        <v>7781.36</v>
      </c>
      <c r="IF60" s="323">
        <v>10110.15</v>
      </c>
      <c r="IG60" s="323">
        <v>174.35</v>
      </c>
      <c r="IH60" s="323">
        <v>0</v>
      </c>
      <c r="II60" s="323">
        <v>17450</v>
      </c>
      <c r="IJ60" s="323">
        <v>0</v>
      </c>
      <c r="IK60" s="323">
        <v>0</v>
      </c>
      <c r="IL60" s="323">
        <v>645</v>
      </c>
      <c r="IM60" s="323">
        <v>131.65</v>
      </c>
      <c r="IN60" s="323">
        <v>27218.400000000001</v>
      </c>
      <c r="IO60" s="323">
        <v>700</v>
      </c>
      <c r="IP60" s="323">
        <v>0</v>
      </c>
      <c r="IQ60" s="323">
        <v>0</v>
      </c>
      <c r="IR60" s="323">
        <v>146934.1</v>
      </c>
      <c r="IS60" s="323">
        <v>23090</v>
      </c>
      <c r="IT60" s="323">
        <v>7685.04</v>
      </c>
      <c r="IU60" s="323">
        <v>0</v>
      </c>
      <c r="IV60" s="323">
        <v>0</v>
      </c>
      <c r="IW60" s="323">
        <v>0</v>
      </c>
      <c r="IX60" s="323">
        <v>0</v>
      </c>
      <c r="IY60" s="323">
        <v>110.95</v>
      </c>
      <c r="IZ60" s="323">
        <v>0</v>
      </c>
      <c r="JA60" s="323">
        <v>15522.85</v>
      </c>
      <c r="JB60" s="323">
        <v>0</v>
      </c>
      <c r="JC60" s="323">
        <v>1201.82</v>
      </c>
      <c r="JD60" s="323">
        <v>0</v>
      </c>
      <c r="JE60" s="323">
        <v>22.2</v>
      </c>
      <c r="JF60" s="323">
        <v>3900</v>
      </c>
      <c r="JG60" s="323">
        <v>48</v>
      </c>
      <c r="JH60" s="323">
        <v>0</v>
      </c>
      <c r="JI60" s="323">
        <v>0</v>
      </c>
      <c r="JJ60" s="323">
        <v>4630.75</v>
      </c>
      <c r="JK60" s="323">
        <v>0</v>
      </c>
      <c r="JL60" s="323">
        <v>0</v>
      </c>
      <c r="JM60" s="323">
        <v>0</v>
      </c>
      <c r="JN60" s="323">
        <v>0</v>
      </c>
      <c r="JO60" s="323">
        <v>31942.35</v>
      </c>
      <c r="JP60" s="323">
        <v>0</v>
      </c>
      <c r="JQ60" s="323">
        <v>0</v>
      </c>
      <c r="JR60" s="323">
        <v>0</v>
      </c>
      <c r="JS60" s="323">
        <v>5583.3</v>
      </c>
      <c r="JT60" s="323">
        <v>6871.68</v>
      </c>
      <c r="JU60" s="323">
        <v>4220</v>
      </c>
      <c r="JV60" s="323">
        <v>383492.86</v>
      </c>
      <c r="JW60" s="323">
        <v>202722</v>
      </c>
      <c r="JX60" s="323">
        <v>61.66</v>
      </c>
      <c r="JY60" s="323">
        <v>0</v>
      </c>
      <c r="JZ60" s="323">
        <v>0</v>
      </c>
      <c r="KA60" s="323">
        <v>48</v>
      </c>
      <c r="KB60" s="323">
        <v>387035.3</v>
      </c>
      <c r="KC60" s="323">
        <v>48</v>
      </c>
      <c r="KD60" s="323">
        <v>0</v>
      </c>
      <c r="KE60" s="323">
        <v>0</v>
      </c>
      <c r="KF60" s="323">
        <v>0</v>
      </c>
      <c r="KG60" s="323">
        <v>0</v>
      </c>
      <c r="KH60" s="323">
        <v>742.8</v>
      </c>
      <c r="KI60" s="323">
        <v>600</v>
      </c>
      <c r="KJ60" s="323">
        <v>700</v>
      </c>
      <c r="KK60" s="323">
        <v>1063.8900000000001</v>
      </c>
      <c r="KL60" s="323">
        <v>0</v>
      </c>
      <c r="KM60" s="323">
        <v>10548</v>
      </c>
      <c r="KN60" s="323">
        <v>3658</v>
      </c>
      <c r="KO60" s="323">
        <v>17954.900000000001</v>
      </c>
      <c r="KP60" s="323">
        <v>0</v>
      </c>
      <c r="KQ60" s="323">
        <v>409423.64</v>
      </c>
      <c r="KR60" s="323">
        <v>0</v>
      </c>
      <c r="KS60" s="322">
        <v>0</v>
      </c>
      <c r="KU60" s="312">
        <v>43</v>
      </c>
      <c r="KV60" s="312">
        <v>439</v>
      </c>
    </row>
    <row r="61" spans="1:308" x14ac:dyDescent="0.25">
      <c r="A61" s="329">
        <v>2020</v>
      </c>
      <c r="B61" s="328" t="s">
        <v>849</v>
      </c>
      <c r="C61" s="328" t="s">
        <v>860</v>
      </c>
      <c r="D61" s="328" t="s">
        <v>861</v>
      </c>
      <c r="E61" s="328" t="s">
        <v>846</v>
      </c>
      <c r="F61" s="327">
        <v>327134.40000000002</v>
      </c>
      <c r="G61" s="327">
        <v>14262</v>
      </c>
      <c r="H61" s="327">
        <v>418869.1</v>
      </c>
      <c r="I61" s="327">
        <v>73719.45</v>
      </c>
      <c r="J61" s="327">
        <v>57927.55</v>
      </c>
      <c r="K61" s="327">
        <v>13143.1</v>
      </c>
      <c r="L61" s="327">
        <v>458990.05</v>
      </c>
      <c r="M61" s="327">
        <v>72860.3</v>
      </c>
      <c r="N61" s="327">
        <v>1556541.25</v>
      </c>
      <c r="O61" s="327">
        <v>136169.65</v>
      </c>
      <c r="P61" s="327">
        <v>36949.5</v>
      </c>
      <c r="Q61" s="327">
        <v>44681.5</v>
      </c>
      <c r="R61" s="327">
        <v>244553.75</v>
      </c>
      <c r="S61" s="327">
        <v>23423.75</v>
      </c>
      <c r="T61" s="327">
        <v>80965.25</v>
      </c>
      <c r="U61" s="327">
        <v>126562.55</v>
      </c>
      <c r="V61" s="327">
        <v>404928.55</v>
      </c>
      <c r="W61" s="327">
        <v>31121.5</v>
      </c>
      <c r="X61" s="327">
        <v>44580.6</v>
      </c>
      <c r="Y61" s="327">
        <v>99.75</v>
      </c>
      <c r="Z61" s="327">
        <v>4257.8500000000004</v>
      </c>
      <c r="AA61" s="327">
        <v>331454.25</v>
      </c>
      <c r="AB61" s="327">
        <v>156575.20000000001</v>
      </c>
      <c r="AC61" s="327">
        <v>29862.95</v>
      </c>
      <c r="AD61" s="327">
        <v>1938721.7</v>
      </c>
      <c r="AE61" s="327">
        <v>22602.1</v>
      </c>
      <c r="AF61" s="327">
        <v>151685.9</v>
      </c>
      <c r="AG61" s="327">
        <v>46486.75</v>
      </c>
      <c r="AH61" s="327">
        <v>90023.5</v>
      </c>
      <c r="AI61" s="327">
        <v>58693.599999999999</v>
      </c>
      <c r="AJ61" s="327">
        <v>102997.35</v>
      </c>
      <c r="AK61" s="327">
        <v>25195.1</v>
      </c>
      <c r="AL61" s="327">
        <v>849048.75</v>
      </c>
      <c r="AM61" s="327">
        <v>61656.800000000003</v>
      </c>
      <c r="AN61" s="327">
        <v>63356.4</v>
      </c>
      <c r="AO61" s="327">
        <v>39404.65</v>
      </c>
      <c r="AP61" s="327">
        <v>71920.2</v>
      </c>
      <c r="AQ61" s="327">
        <v>21515.35</v>
      </c>
      <c r="AR61" s="327">
        <v>184477.05</v>
      </c>
      <c r="AS61" s="327">
        <v>151996.75</v>
      </c>
      <c r="AT61" s="327">
        <v>20268.55</v>
      </c>
      <c r="AU61" s="327">
        <v>334430.8</v>
      </c>
      <c r="AV61" s="327">
        <v>96682.35</v>
      </c>
      <c r="AW61" s="327">
        <v>2069430.65</v>
      </c>
      <c r="AX61" s="327">
        <v>11775.6</v>
      </c>
      <c r="AY61" s="327">
        <v>21469.3</v>
      </c>
      <c r="AZ61" s="327">
        <v>19222.55</v>
      </c>
      <c r="BA61" s="327">
        <v>15795.2</v>
      </c>
      <c r="BB61" s="327">
        <v>87319.85</v>
      </c>
      <c r="BC61" s="327">
        <v>519450.65</v>
      </c>
      <c r="BD61" s="327">
        <v>261623.7</v>
      </c>
      <c r="BE61" s="327">
        <v>93291.5</v>
      </c>
      <c r="BF61" s="327">
        <v>79852.850000000006</v>
      </c>
      <c r="BG61" s="327">
        <v>0</v>
      </c>
      <c r="BH61" s="327">
        <v>1096.75</v>
      </c>
      <c r="BI61" s="327">
        <v>484171.9</v>
      </c>
      <c r="BJ61" s="327">
        <v>26239.25</v>
      </c>
      <c r="BK61" s="327">
        <v>233621.9</v>
      </c>
      <c r="BL61" s="327">
        <v>0</v>
      </c>
      <c r="BM61" s="327">
        <v>51764.4</v>
      </c>
      <c r="BN61" s="327">
        <v>671200.35</v>
      </c>
      <c r="BO61" s="327">
        <v>221765</v>
      </c>
      <c r="BP61" s="327">
        <v>0</v>
      </c>
      <c r="BQ61" s="327">
        <v>713.5</v>
      </c>
      <c r="BR61" s="327">
        <v>21245.65</v>
      </c>
      <c r="BS61" s="327">
        <v>812015.1</v>
      </c>
      <c r="BT61" s="327">
        <v>62570.9</v>
      </c>
      <c r="BU61" s="327">
        <v>1541.25</v>
      </c>
      <c r="BV61" s="327">
        <v>2291.65</v>
      </c>
      <c r="BW61" s="327">
        <v>566548.30000000005</v>
      </c>
      <c r="BX61" s="327">
        <v>57725</v>
      </c>
      <c r="BY61" s="327">
        <v>1051646.2</v>
      </c>
      <c r="BZ61" s="327">
        <v>58753.8</v>
      </c>
      <c r="CA61" s="327">
        <v>32452.7</v>
      </c>
      <c r="CB61" s="327">
        <v>29391.599999999999</v>
      </c>
      <c r="CC61" s="327">
        <v>67023.05</v>
      </c>
      <c r="CD61" s="327">
        <v>346407.15</v>
      </c>
      <c r="CE61" s="327">
        <v>214673.65</v>
      </c>
      <c r="CF61" s="327">
        <v>235090.45</v>
      </c>
      <c r="CG61" s="327">
        <v>446422.15</v>
      </c>
      <c r="CH61" s="327">
        <v>73329.75</v>
      </c>
      <c r="CI61" s="327">
        <v>411874.15</v>
      </c>
      <c r="CJ61" s="327">
        <v>0</v>
      </c>
      <c r="CK61" s="327">
        <v>25704</v>
      </c>
      <c r="CL61" s="327">
        <v>73453.350000000006</v>
      </c>
      <c r="CM61" s="327">
        <v>0</v>
      </c>
      <c r="CN61" s="327">
        <v>91272.75</v>
      </c>
      <c r="CO61" s="327">
        <v>351665.4</v>
      </c>
      <c r="CP61" s="327">
        <v>23453.599999999999</v>
      </c>
      <c r="CQ61" s="327">
        <v>54282.8</v>
      </c>
      <c r="CR61" s="327">
        <v>6755.3</v>
      </c>
      <c r="CS61" s="327">
        <v>67109.7</v>
      </c>
      <c r="CT61" s="327">
        <v>95379.75</v>
      </c>
      <c r="CU61" s="327">
        <v>1182</v>
      </c>
      <c r="CV61" s="327">
        <v>36555.199999999997</v>
      </c>
      <c r="CW61" s="327">
        <v>30586.9</v>
      </c>
      <c r="CX61" s="327">
        <v>180000.6</v>
      </c>
      <c r="CY61" s="327">
        <v>259119.6</v>
      </c>
      <c r="CZ61" s="327">
        <v>511272.75</v>
      </c>
      <c r="DA61" s="327">
        <v>477716.85</v>
      </c>
      <c r="DB61" s="327">
        <v>336203.45</v>
      </c>
      <c r="DC61" s="327">
        <v>36138.75</v>
      </c>
      <c r="DD61" s="327">
        <v>3170694.1</v>
      </c>
      <c r="DE61" s="327">
        <v>1320386.7</v>
      </c>
      <c r="DF61" s="327">
        <v>14806.6</v>
      </c>
      <c r="DG61" s="327">
        <v>98051.85</v>
      </c>
      <c r="DH61" s="327">
        <v>123159.5</v>
      </c>
      <c r="DI61" s="327">
        <v>94914.55</v>
      </c>
      <c r="DJ61" s="327">
        <v>366986.2</v>
      </c>
      <c r="DK61" s="327">
        <v>146645.9</v>
      </c>
      <c r="DL61" s="327">
        <v>60517.3</v>
      </c>
      <c r="DM61" s="327">
        <v>89987.1</v>
      </c>
      <c r="DN61" s="327">
        <v>2916.7</v>
      </c>
      <c r="DO61" s="327">
        <v>5523.45</v>
      </c>
      <c r="DP61" s="327">
        <v>32653.45</v>
      </c>
      <c r="DQ61" s="327">
        <v>170.15</v>
      </c>
      <c r="DR61" s="327">
        <v>104503.9</v>
      </c>
      <c r="DS61" s="327">
        <v>1157313.1499999999</v>
      </c>
      <c r="DT61" s="327">
        <v>165883.5</v>
      </c>
      <c r="DU61" s="327">
        <v>654214.19999999995</v>
      </c>
      <c r="DV61" s="327">
        <v>68485</v>
      </c>
      <c r="DW61" s="327">
        <v>55705.35</v>
      </c>
      <c r="DX61" s="327">
        <v>68445.399999999994</v>
      </c>
      <c r="DY61" s="327">
        <v>160659.6</v>
      </c>
      <c r="DZ61" s="327">
        <v>346930.35</v>
      </c>
      <c r="EA61" s="327">
        <v>771965.95</v>
      </c>
      <c r="EB61" s="327">
        <v>54801.599999999999</v>
      </c>
      <c r="EC61" s="327">
        <v>55776.1</v>
      </c>
      <c r="ED61" s="327">
        <v>66438.45</v>
      </c>
      <c r="EE61" s="327">
        <v>12637.45</v>
      </c>
      <c r="EF61" s="327">
        <v>0</v>
      </c>
      <c r="EG61" s="327">
        <v>334329.65000000002</v>
      </c>
      <c r="EH61" s="327">
        <v>4657.2</v>
      </c>
      <c r="EI61" s="327">
        <v>285741.75</v>
      </c>
      <c r="EJ61" s="327">
        <v>194820</v>
      </c>
      <c r="EK61" s="327">
        <v>108152.5</v>
      </c>
      <c r="EL61" s="327">
        <v>19295.45</v>
      </c>
      <c r="EM61" s="327">
        <v>292497.2</v>
      </c>
      <c r="EN61" s="327">
        <v>116862.9</v>
      </c>
      <c r="EO61" s="327">
        <v>227947.55</v>
      </c>
      <c r="EP61" s="327">
        <v>370137.7</v>
      </c>
      <c r="EQ61" s="327">
        <v>1849.15</v>
      </c>
      <c r="ER61" s="327">
        <v>52955.5</v>
      </c>
      <c r="ES61" s="327">
        <v>0</v>
      </c>
      <c r="ET61" s="327">
        <v>50087.05</v>
      </c>
      <c r="EU61" s="327">
        <v>77209.25</v>
      </c>
      <c r="EV61" s="327">
        <v>7300.2</v>
      </c>
      <c r="EW61" s="327">
        <v>279626.25</v>
      </c>
      <c r="EX61" s="327">
        <v>102805.9</v>
      </c>
      <c r="EY61" s="327">
        <v>1182596.95</v>
      </c>
      <c r="EZ61" s="327">
        <v>12773118.1</v>
      </c>
      <c r="FA61" s="327">
        <v>60674.05</v>
      </c>
      <c r="FB61" s="327">
        <v>325768.65000000002</v>
      </c>
      <c r="FC61" s="327">
        <v>210273.9</v>
      </c>
      <c r="FD61" s="327">
        <v>46373.75</v>
      </c>
      <c r="FE61" s="327">
        <v>509455.45</v>
      </c>
      <c r="FF61" s="327">
        <v>158628.29999999999</v>
      </c>
      <c r="FG61" s="327">
        <v>7784.9</v>
      </c>
      <c r="FH61" s="327">
        <v>187357.15</v>
      </c>
      <c r="FI61" s="327">
        <v>11972.4</v>
      </c>
      <c r="FJ61" s="327">
        <v>218944.25</v>
      </c>
      <c r="FK61" s="327">
        <v>8109.35</v>
      </c>
      <c r="FL61" s="327">
        <v>0</v>
      </c>
      <c r="FM61" s="327">
        <v>195866.65</v>
      </c>
      <c r="FN61" s="327">
        <v>25234.2</v>
      </c>
      <c r="FO61" s="327">
        <v>20446.150000000001</v>
      </c>
      <c r="FP61" s="327">
        <v>1646.05</v>
      </c>
      <c r="FQ61" s="327">
        <v>111926.05</v>
      </c>
      <c r="FR61" s="327">
        <v>1530021.85</v>
      </c>
      <c r="FS61" s="327">
        <v>26590.2</v>
      </c>
      <c r="FT61" s="327">
        <v>31367.4</v>
      </c>
      <c r="FU61" s="327">
        <v>55582.5</v>
      </c>
      <c r="FV61" s="327">
        <v>11792.2</v>
      </c>
      <c r="FW61" s="327">
        <v>0</v>
      </c>
      <c r="FX61" s="327">
        <v>427382.05</v>
      </c>
      <c r="FY61" s="327">
        <v>449402</v>
      </c>
      <c r="FZ61" s="327">
        <v>6413.9</v>
      </c>
      <c r="GA61" s="327">
        <v>315</v>
      </c>
      <c r="GB61" s="327">
        <v>68497.75</v>
      </c>
      <c r="GC61" s="327">
        <v>882.55</v>
      </c>
      <c r="GD61" s="327">
        <v>26127.1</v>
      </c>
      <c r="GE61" s="327">
        <v>208538.55</v>
      </c>
      <c r="GF61" s="327">
        <v>309652.40000000002</v>
      </c>
      <c r="GG61" s="327">
        <v>181791.8</v>
      </c>
      <c r="GH61" s="327">
        <v>49479.25</v>
      </c>
      <c r="GI61" s="327">
        <v>85132.5</v>
      </c>
      <c r="GJ61" s="327">
        <v>52090.55</v>
      </c>
      <c r="GK61" s="327">
        <v>3021737.75</v>
      </c>
      <c r="GL61" s="327">
        <v>69819.899999999994</v>
      </c>
      <c r="GM61" s="327">
        <v>1998116.35</v>
      </c>
      <c r="GN61" s="327">
        <v>62263.3</v>
      </c>
      <c r="GO61" s="327">
        <v>578471.94999999995</v>
      </c>
      <c r="GP61" s="327">
        <v>449.15</v>
      </c>
      <c r="GQ61" s="327">
        <v>12905.35</v>
      </c>
      <c r="GR61" s="327">
        <v>266384.34999999998</v>
      </c>
      <c r="GS61" s="327">
        <v>6244454.2999999998</v>
      </c>
      <c r="GT61" s="327">
        <v>60938.6</v>
      </c>
      <c r="GU61" s="327">
        <v>1165765.7</v>
      </c>
      <c r="GV61" s="327">
        <v>23394.75</v>
      </c>
      <c r="GW61" s="327">
        <v>14162.6</v>
      </c>
      <c r="GX61" s="327">
        <v>235922.25</v>
      </c>
      <c r="GY61" s="327">
        <v>89990.55</v>
      </c>
      <c r="GZ61" s="327">
        <v>101235.05</v>
      </c>
      <c r="HA61" s="327">
        <v>298943.59999999998</v>
      </c>
      <c r="HB61" s="327">
        <v>23084.65</v>
      </c>
      <c r="HC61" s="327">
        <v>362172.9</v>
      </c>
      <c r="HD61" s="327">
        <v>4637.55</v>
      </c>
      <c r="HE61" s="327">
        <v>7984.93</v>
      </c>
      <c r="HF61" s="327">
        <v>190.75</v>
      </c>
      <c r="HG61" s="327">
        <v>229779</v>
      </c>
      <c r="HH61" s="327">
        <v>710433.1</v>
      </c>
      <c r="HI61" s="327">
        <v>370344.35</v>
      </c>
      <c r="HJ61" s="327">
        <v>65521.2</v>
      </c>
      <c r="HK61" s="327">
        <v>22071.25</v>
      </c>
      <c r="HL61" s="327">
        <v>766078.2</v>
      </c>
      <c r="HM61" s="327">
        <v>289457.05</v>
      </c>
      <c r="HN61" s="327">
        <v>12418.2</v>
      </c>
      <c r="HO61" s="327">
        <v>62816.3</v>
      </c>
      <c r="HP61" s="327">
        <v>1711307.15</v>
      </c>
      <c r="HQ61" s="327">
        <v>17625.45</v>
      </c>
      <c r="HR61" s="327">
        <v>292102.59999999998</v>
      </c>
      <c r="HS61" s="327">
        <v>3217.9</v>
      </c>
      <c r="HT61" s="327">
        <v>1734080.5</v>
      </c>
      <c r="HU61" s="327">
        <v>9603.85</v>
      </c>
      <c r="HV61" s="327">
        <v>721302</v>
      </c>
      <c r="HW61" s="327">
        <v>3187824.9</v>
      </c>
      <c r="HX61" s="327">
        <v>40310.300000000003</v>
      </c>
      <c r="HY61" s="327">
        <v>4285715.1500000004</v>
      </c>
      <c r="HZ61" s="327">
        <v>61585.85</v>
      </c>
      <c r="IA61" s="327">
        <v>42788.85</v>
      </c>
      <c r="IB61" s="327">
        <v>234295.95</v>
      </c>
      <c r="IC61" s="327">
        <v>516908.95</v>
      </c>
      <c r="ID61" s="327">
        <v>111129</v>
      </c>
      <c r="IE61" s="327">
        <v>464539.02</v>
      </c>
      <c r="IF61" s="327">
        <v>19294.45</v>
      </c>
      <c r="IG61" s="327">
        <v>10790.15</v>
      </c>
      <c r="IH61" s="327">
        <v>0</v>
      </c>
      <c r="II61" s="327">
        <v>33838.050000000003</v>
      </c>
      <c r="IJ61" s="327">
        <v>1231272.1499999999</v>
      </c>
      <c r="IK61" s="327">
        <v>19732.45</v>
      </c>
      <c r="IL61" s="327">
        <v>13310.3</v>
      </c>
      <c r="IM61" s="327">
        <v>44539.85</v>
      </c>
      <c r="IN61" s="327">
        <v>373317.15</v>
      </c>
      <c r="IO61" s="327">
        <v>130051.2</v>
      </c>
      <c r="IP61" s="327">
        <v>40607.1</v>
      </c>
      <c r="IQ61" s="327">
        <v>1457.25</v>
      </c>
      <c r="IR61" s="327">
        <v>751144.8</v>
      </c>
      <c r="IS61" s="327">
        <v>848161.11</v>
      </c>
      <c r="IT61" s="327">
        <v>344091.47</v>
      </c>
      <c r="IU61" s="327">
        <v>0</v>
      </c>
      <c r="IV61" s="327">
        <v>195452.3</v>
      </c>
      <c r="IW61" s="327">
        <v>79721.75</v>
      </c>
      <c r="IX61" s="327">
        <v>0</v>
      </c>
      <c r="IY61" s="327">
        <v>277461.5</v>
      </c>
      <c r="IZ61" s="327">
        <v>23659.3</v>
      </c>
      <c r="JA61" s="327">
        <v>67647.649999999994</v>
      </c>
      <c r="JB61" s="327">
        <v>45540.75</v>
      </c>
      <c r="JC61" s="327">
        <v>221923.7</v>
      </c>
      <c r="JD61" s="327">
        <v>57.45</v>
      </c>
      <c r="JE61" s="327">
        <v>0</v>
      </c>
      <c r="JF61" s="327">
        <v>532620.6</v>
      </c>
      <c r="JG61" s="327">
        <v>0</v>
      </c>
      <c r="JH61" s="327">
        <v>32746.05</v>
      </c>
      <c r="JI61" s="327">
        <v>40091.5</v>
      </c>
      <c r="JJ61" s="327">
        <v>266075.45</v>
      </c>
      <c r="JK61" s="327">
        <v>0</v>
      </c>
      <c r="JL61" s="327">
        <v>42587.45</v>
      </c>
      <c r="JM61" s="327">
        <v>0</v>
      </c>
      <c r="JN61" s="327">
        <v>0</v>
      </c>
      <c r="JO61" s="327">
        <v>152837.79999999999</v>
      </c>
      <c r="JP61" s="327">
        <v>37845.800000000003</v>
      </c>
      <c r="JQ61" s="327">
        <v>49077.95</v>
      </c>
      <c r="JR61" s="327">
        <v>14383.95</v>
      </c>
      <c r="JS61" s="327">
        <v>54187.95</v>
      </c>
      <c r="JT61" s="327">
        <v>114582.75</v>
      </c>
      <c r="JU61" s="327">
        <v>29946.05</v>
      </c>
      <c r="JV61" s="327">
        <v>3024766.45</v>
      </c>
      <c r="JW61" s="327">
        <v>39841.050000000003</v>
      </c>
      <c r="JX61" s="327">
        <v>292218.8</v>
      </c>
      <c r="JY61" s="327">
        <v>0</v>
      </c>
      <c r="JZ61" s="327">
        <v>11238.95</v>
      </c>
      <c r="KA61" s="327">
        <v>90621.65</v>
      </c>
      <c r="KB61" s="327">
        <v>112130.1</v>
      </c>
      <c r="KC61" s="327">
        <v>51932.3</v>
      </c>
      <c r="KD61" s="327">
        <v>24947.55</v>
      </c>
      <c r="KE61" s="327">
        <v>293716.45</v>
      </c>
      <c r="KF61" s="327">
        <v>42971.3</v>
      </c>
      <c r="KG61" s="327">
        <v>70916.7</v>
      </c>
      <c r="KH61" s="327">
        <v>40472.25</v>
      </c>
      <c r="KI61" s="327">
        <v>119456.55</v>
      </c>
      <c r="KJ61" s="327">
        <v>139544.35</v>
      </c>
      <c r="KK61" s="327">
        <v>10674.1</v>
      </c>
      <c r="KL61" s="327">
        <v>41055</v>
      </c>
      <c r="KM61" s="327">
        <v>12430.6</v>
      </c>
      <c r="KN61" s="327">
        <v>81641.05</v>
      </c>
      <c r="KO61" s="327">
        <v>129544.15</v>
      </c>
      <c r="KP61" s="327">
        <v>189851.05</v>
      </c>
      <c r="KQ61" s="327">
        <v>1227824.3999999999</v>
      </c>
      <c r="KR61" s="327">
        <v>104220.35</v>
      </c>
      <c r="KS61" s="326">
        <v>44628.05</v>
      </c>
      <c r="KU61" s="312">
        <v>44</v>
      </c>
      <c r="KV61" s="312">
        <v>441</v>
      </c>
    </row>
    <row r="62" spans="1:308" x14ac:dyDescent="0.25">
      <c r="A62" s="325">
        <v>2020</v>
      </c>
      <c r="B62" s="324" t="s">
        <v>849</v>
      </c>
      <c r="C62" s="324" t="s">
        <v>860</v>
      </c>
      <c r="D62" s="324" t="s">
        <v>859</v>
      </c>
      <c r="E62" s="324" t="s">
        <v>846</v>
      </c>
      <c r="F62" s="323">
        <v>0</v>
      </c>
      <c r="G62" s="323">
        <v>0</v>
      </c>
      <c r="H62" s="323">
        <v>0</v>
      </c>
      <c r="I62" s="323">
        <v>0</v>
      </c>
      <c r="J62" s="323">
        <v>0</v>
      </c>
      <c r="K62" s="323">
        <v>20039</v>
      </c>
      <c r="L62" s="323">
        <v>0</v>
      </c>
      <c r="M62" s="323">
        <v>0</v>
      </c>
      <c r="N62" s="323">
        <v>0</v>
      </c>
      <c r="O62" s="323">
        <v>0</v>
      </c>
      <c r="P62" s="323">
        <v>0</v>
      </c>
      <c r="Q62" s="323">
        <v>0</v>
      </c>
      <c r="R62" s="323">
        <v>0</v>
      </c>
      <c r="S62" s="323">
        <v>0</v>
      </c>
      <c r="T62" s="323">
        <v>0</v>
      </c>
      <c r="U62" s="323">
        <v>0</v>
      </c>
      <c r="V62" s="323">
        <v>0</v>
      </c>
      <c r="W62" s="323">
        <v>0</v>
      </c>
      <c r="X62" s="323">
        <v>0</v>
      </c>
      <c r="Y62" s="323">
        <v>0</v>
      </c>
      <c r="Z62" s="323">
        <v>0</v>
      </c>
      <c r="AA62" s="323">
        <v>0</v>
      </c>
      <c r="AB62" s="323">
        <v>0</v>
      </c>
      <c r="AC62" s="323">
        <v>0</v>
      </c>
      <c r="AD62" s="323">
        <v>0</v>
      </c>
      <c r="AE62" s="323">
        <v>0</v>
      </c>
      <c r="AF62" s="323">
        <v>0</v>
      </c>
      <c r="AG62" s="323">
        <v>14154.15</v>
      </c>
      <c r="AH62" s="323">
        <v>0</v>
      </c>
      <c r="AI62" s="323">
        <v>0</v>
      </c>
      <c r="AJ62" s="323">
        <v>0</v>
      </c>
      <c r="AK62" s="323">
        <v>0</v>
      </c>
      <c r="AL62" s="323">
        <v>0</v>
      </c>
      <c r="AM62" s="323">
        <v>0</v>
      </c>
      <c r="AN62" s="323">
        <v>0</v>
      </c>
      <c r="AO62" s="323">
        <v>0</v>
      </c>
      <c r="AP62" s="323">
        <v>60.25</v>
      </c>
      <c r="AQ62" s="323">
        <v>0</v>
      </c>
      <c r="AR62" s="323">
        <v>0</v>
      </c>
      <c r="AS62" s="323">
        <v>0</v>
      </c>
      <c r="AT62" s="323">
        <v>0</v>
      </c>
      <c r="AU62" s="323">
        <v>0</v>
      </c>
      <c r="AV62" s="323">
        <v>0</v>
      </c>
      <c r="AW62" s="323">
        <v>0</v>
      </c>
      <c r="AX62" s="323">
        <v>0</v>
      </c>
      <c r="AY62" s="323">
        <v>0</v>
      </c>
      <c r="AZ62" s="323">
        <v>0</v>
      </c>
      <c r="BA62" s="323">
        <v>0</v>
      </c>
      <c r="BB62" s="323">
        <v>0</v>
      </c>
      <c r="BC62" s="323">
        <v>0</v>
      </c>
      <c r="BD62" s="323">
        <v>0</v>
      </c>
      <c r="BE62" s="323">
        <v>0</v>
      </c>
      <c r="BF62" s="323">
        <v>0</v>
      </c>
      <c r="BG62" s="323">
        <v>0</v>
      </c>
      <c r="BH62" s="323">
        <v>0</v>
      </c>
      <c r="BI62" s="323">
        <v>0</v>
      </c>
      <c r="BJ62" s="323">
        <v>0</v>
      </c>
      <c r="BK62" s="323">
        <v>0</v>
      </c>
      <c r="BL62" s="323">
        <v>0</v>
      </c>
      <c r="BM62" s="323">
        <v>0</v>
      </c>
      <c r="BN62" s="323">
        <v>0</v>
      </c>
      <c r="BO62" s="323">
        <v>0</v>
      </c>
      <c r="BP62" s="323">
        <v>0</v>
      </c>
      <c r="BQ62" s="323">
        <v>0</v>
      </c>
      <c r="BR62" s="323">
        <v>0</v>
      </c>
      <c r="BS62" s="323">
        <v>0</v>
      </c>
      <c r="BT62" s="323">
        <v>0</v>
      </c>
      <c r="BU62" s="323">
        <v>0</v>
      </c>
      <c r="BV62" s="323">
        <v>0</v>
      </c>
      <c r="BW62" s="323">
        <v>0</v>
      </c>
      <c r="BX62" s="323">
        <v>0</v>
      </c>
      <c r="BY62" s="323">
        <v>0</v>
      </c>
      <c r="BZ62" s="323">
        <v>0</v>
      </c>
      <c r="CA62" s="323">
        <v>0</v>
      </c>
      <c r="CB62" s="323">
        <v>0</v>
      </c>
      <c r="CC62" s="323">
        <v>0</v>
      </c>
      <c r="CD62" s="323">
        <v>0</v>
      </c>
      <c r="CE62" s="323">
        <v>0</v>
      </c>
      <c r="CF62" s="323">
        <v>0</v>
      </c>
      <c r="CG62" s="323">
        <v>0</v>
      </c>
      <c r="CH62" s="323">
        <v>0</v>
      </c>
      <c r="CI62" s="323">
        <v>0</v>
      </c>
      <c r="CJ62" s="323">
        <v>88712.63</v>
      </c>
      <c r="CK62" s="323">
        <v>0</v>
      </c>
      <c r="CL62" s="323">
        <v>0</v>
      </c>
      <c r="CM62" s="323">
        <v>0</v>
      </c>
      <c r="CN62" s="323">
        <v>0</v>
      </c>
      <c r="CO62" s="323">
        <v>0</v>
      </c>
      <c r="CP62" s="323">
        <v>0</v>
      </c>
      <c r="CQ62" s="323">
        <v>0</v>
      </c>
      <c r="CR62" s="323">
        <v>0</v>
      </c>
      <c r="CS62" s="323">
        <v>0</v>
      </c>
      <c r="CT62" s="323">
        <v>0</v>
      </c>
      <c r="CU62" s="323">
        <v>0</v>
      </c>
      <c r="CV62" s="323">
        <v>0</v>
      </c>
      <c r="CW62" s="323">
        <v>0</v>
      </c>
      <c r="CX62" s="323">
        <v>0</v>
      </c>
      <c r="CY62" s="323">
        <v>0</v>
      </c>
      <c r="CZ62" s="323">
        <v>0</v>
      </c>
      <c r="DA62" s="323">
        <v>0</v>
      </c>
      <c r="DB62" s="323">
        <v>0</v>
      </c>
      <c r="DC62" s="323">
        <v>0</v>
      </c>
      <c r="DD62" s="323">
        <v>0</v>
      </c>
      <c r="DE62" s="323">
        <v>0</v>
      </c>
      <c r="DF62" s="323">
        <v>0</v>
      </c>
      <c r="DG62" s="323">
        <v>0</v>
      </c>
      <c r="DH62" s="323">
        <v>750</v>
      </c>
      <c r="DI62" s="323">
        <v>0</v>
      </c>
      <c r="DJ62" s="323">
        <v>0</v>
      </c>
      <c r="DK62" s="323">
        <v>0</v>
      </c>
      <c r="DL62" s="323">
        <v>0</v>
      </c>
      <c r="DM62" s="323">
        <v>0</v>
      </c>
      <c r="DN62" s="323">
        <v>0</v>
      </c>
      <c r="DO62" s="323">
        <v>0</v>
      </c>
      <c r="DP62" s="323">
        <v>0</v>
      </c>
      <c r="DQ62" s="323">
        <v>0</v>
      </c>
      <c r="DR62" s="323">
        <v>0</v>
      </c>
      <c r="DS62" s="323">
        <v>0</v>
      </c>
      <c r="DT62" s="323">
        <v>0</v>
      </c>
      <c r="DU62" s="323">
        <v>0</v>
      </c>
      <c r="DV62" s="323">
        <v>0</v>
      </c>
      <c r="DW62" s="323">
        <v>0</v>
      </c>
      <c r="DX62" s="323">
        <v>0</v>
      </c>
      <c r="DY62" s="323">
        <v>0</v>
      </c>
      <c r="DZ62" s="323">
        <v>0</v>
      </c>
      <c r="EA62" s="323">
        <v>0</v>
      </c>
      <c r="EB62" s="323">
        <v>0</v>
      </c>
      <c r="EC62" s="323">
        <v>0</v>
      </c>
      <c r="ED62" s="323">
        <v>0</v>
      </c>
      <c r="EE62" s="323">
        <v>0</v>
      </c>
      <c r="EF62" s="323">
        <v>0</v>
      </c>
      <c r="EG62" s="323">
        <v>0</v>
      </c>
      <c r="EH62" s="323">
        <v>0</v>
      </c>
      <c r="EI62" s="323">
        <v>0</v>
      </c>
      <c r="EJ62" s="323">
        <v>0</v>
      </c>
      <c r="EK62" s="323">
        <v>0</v>
      </c>
      <c r="EL62" s="323">
        <v>0</v>
      </c>
      <c r="EM62" s="323">
        <v>0</v>
      </c>
      <c r="EN62" s="323">
        <v>0</v>
      </c>
      <c r="EO62" s="323">
        <v>0</v>
      </c>
      <c r="EP62" s="323">
        <v>0</v>
      </c>
      <c r="EQ62" s="323">
        <v>293.47000000000003</v>
      </c>
      <c r="ER62" s="323">
        <v>0</v>
      </c>
      <c r="ES62" s="323">
        <v>0</v>
      </c>
      <c r="ET62" s="323">
        <v>0</v>
      </c>
      <c r="EU62" s="323">
        <v>0</v>
      </c>
      <c r="EV62" s="323">
        <v>0</v>
      </c>
      <c r="EW62" s="323">
        <v>0</v>
      </c>
      <c r="EX62" s="323">
        <v>0</v>
      </c>
      <c r="EY62" s="323">
        <v>0</v>
      </c>
      <c r="EZ62" s="323">
        <v>0</v>
      </c>
      <c r="FA62" s="323">
        <v>0</v>
      </c>
      <c r="FB62" s="323">
        <v>0</v>
      </c>
      <c r="FC62" s="323">
        <v>0</v>
      </c>
      <c r="FD62" s="323">
        <v>0</v>
      </c>
      <c r="FE62" s="323">
        <v>0</v>
      </c>
      <c r="FF62" s="323">
        <v>0</v>
      </c>
      <c r="FG62" s="323">
        <v>0</v>
      </c>
      <c r="FH62" s="323">
        <v>0</v>
      </c>
      <c r="FI62" s="323">
        <v>0</v>
      </c>
      <c r="FJ62" s="323">
        <v>0</v>
      </c>
      <c r="FK62" s="323">
        <v>0</v>
      </c>
      <c r="FL62" s="323">
        <v>0</v>
      </c>
      <c r="FM62" s="323">
        <v>0</v>
      </c>
      <c r="FN62" s="323">
        <v>0</v>
      </c>
      <c r="FO62" s="323">
        <v>0</v>
      </c>
      <c r="FP62" s="323">
        <v>0</v>
      </c>
      <c r="FQ62" s="323">
        <v>0</v>
      </c>
      <c r="FR62" s="323">
        <v>307729.27</v>
      </c>
      <c r="FS62" s="323">
        <v>0</v>
      </c>
      <c r="FT62" s="323">
        <v>0</v>
      </c>
      <c r="FU62" s="323">
        <v>0</v>
      </c>
      <c r="FV62" s="323">
        <v>0</v>
      </c>
      <c r="FW62" s="323">
        <v>0</v>
      </c>
      <c r="FX62" s="323">
        <v>0</v>
      </c>
      <c r="FY62" s="323">
        <v>0</v>
      </c>
      <c r="FZ62" s="323">
        <v>0</v>
      </c>
      <c r="GA62" s="323">
        <v>0</v>
      </c>
      <c r="GB62" s="323">
        <v>0</v>
      </c>
      <c r="GC62" s="323">
        <v>0</v>
      </c>
      <c r="GD62" s="323">
        <v>0</v>
      </c>
      <c r="GE62" s="323">
        <v>0</v>
      </c>
      <c r="GF62" s="323">
        <v>0</v>
      </c>
      <c r="GG62" s="323">
        <v>0</v>
      </c>
      <c r="GH62" s="323">
        <v>0</v>
      </c>
      <c r="GI62" s="323">
        <v>0</v>
      </c>
      <c r="GJ62" s="323">
        <v>0</v>
      </c>
      <c r="GK62" s="323">
        <v>0</v>
      </c>
      <c r="GL62" s="323">
        <v>0</v>
      </c>
      <c r="GM62" s="323">
        <v>0</v>
      </c>
      <c r="GN62" s="323">
        <v>0</v>
      </c>
      <c r="GO62" s="323">
        <v>0</v>
      </c>
      <c r="GP62" s="323">
        <v>0</v>
      </c>
      <c r="GQ62" s="323">
        <v>0</v>
      </c>
      <c r="GR62" s="323">
        <v>0</v>
      </c>
      <c r="GS62" s="323">
        <v>0</v>
      </c>
      <c r="GT62" s="323">
        <v>0</v>
      </c>
      <c r="GU62" s="323">
        <v>0</v>
      </c>
      <c r="GV62" s="323">
        <v>0</v>
      </c>
      <c r="GW62" s="323">
        <v>0</v>
      </c>
      <c r="GX62" s="323">
        <v>0</v>
      </c>
      <c r="GY62" s="323">
        <v>0</v>
      </c>
      <c r="GZ62" s="323">
        <v>0</v>
      </c>
      <c r="HA62" s="323">
        <v>0</v>
      </c>
      <c r="HB62" s="323">
        <v>0</v>
      </c>
      <c r="HC62" s="323">
        <v>0</v>
      </c>
      <c r="HD62" s="323">
        <v>0</v>
      </c>
      <c r="HE62" s="323">
        <v>0</v>
      </c>
      <c r="HF62" s="323">
        <v>0</v>
      </c>
      <c r="HG62" s="323">
        <v>0</v>
      </c>
      <c r="HH62" s="323">
        <v>0</v>
      </c>
      <c r="HI62" s="323">
        <v>0</v>
      </c>
      <c r="HJ62" s="323">
        <v>0</v>
      </c>
      <c r="HK62" s="323">
        <v>0</v>
      </c>
      <c r="HL62" s="323">
        <v>0</v>
      </c>
      <c r="HM62" s="323">
        <v>7396.57</v>
      </c>
      <c r="HN62" s="323">
        <v>0</v>
      </c>
      <c r="HO62" s="323">
        <v>0</v>
      </c>
      <c r="HP62" s="323">
        <v>0</v>
      </c>
      <c r="HQ62" s="323">
        <v>0</v>
      </c>
      <c r="HR62" s="323">
        <v>0</v>
      </c>
      <c r="HS62" s="323">
        <v>0</v>
      </c>
      <c r="HT62" s="323">
        <v>0</v>
      </c>
      <c r="HU62" s="323">
        <v>0</v>
      </c>
      <c r="HV62" s="323">
        <v>0</v>
      </c>
      <c r="HW62" s="323">
        <v>920515.62</v>
      </c>
      <c r="HX62" s="323">
        <v>0</v>
      </c>
      <c r="HY62" s="323">
        <v>0</v>
      </c>
      <c r="HZ62" s="323">
        <v>0</v>
      </c>
      <c r="IA62" s="323">
        <v>0</v>
      </c>
      <c r="IB62" s="323">
        <v>0</v>
      </c>
      <c r="IC62" s="323">
        <v>0</v>
      </c>
      <c r="ID62" s="323">
        <v>0</v>
      </c>
      <c r="IE62" s="323">
        <v>0</v>
      </c>
      <c r="IF62" s="323">
        <v>0</v>
      </c>
      <c r="IG62" s="323">
        <v>0</v>
      </c>
      <c r="IH62" s="323">
        <v>0</v>
      </c>
      <c r="II62" s="323">
        <v>0</v>
      </c>
      <c r="IJ62" s="323">
        <v>0</v>
      </c>
      <c r="IK62" s="323">
        <v>0</v>
      </c>
      <c r="IL62" s="323">
        <v>0</v>
      </c>
      <c r="IM62" s="323">
        <v>0</v>
      </c>
      <c r="IN62" s="323">
        <v>0</v>
      </c>
      <c r="IO62" s="323">
        <v>0</v>
      </c>
      <c r="IP62" s="323">
        <v>0</v>
      </c>
      <c r="IQ62" s="323">
        <v>0</v>
      </c>
      <c r="IR62" s="323">
        <v>0</v>
      </c>
      <c r="IS62" s="323">
        <v>0</v>
      </c>
      <c r="IT62" s="323">
        <v>0</v>
      </c>
      <c r="IU62" s="323">
        <v>0</v>
      </c>
      <c r="IV62" s="323">
        <v>0</v>
      </c>
      <c r="IW62" s="323">
        <v>0</v>
      </c>
      <c r="IX62" s="323">
        <v>451.8</v>
      </c>
      <c r="IY62" s="323">
        <v>0</v>
      </c>
      <c r="IZ62" s="323">
        <v>0</v>
      </c>
      <c r="JA62" s="323">
        <v>0</v>
      </c>
      <c r="JB62" s="323">
        <v>0</v>
      </c>
      <c r="JC62" s="323">
        <v>0</v>
      </c>
      <c r="JD62" s="323">
        <v>0</v>
      </c>
      <c r="JE62" s="323">
        <v>0</v>
      </c>
      <c r="JF62" s="323">
        <v>0</v>
      </c>
      <c r="JG62" s="323">
        <v>0</v>
      </c>
      <c r="JH62" s="323">
        <v>0</v>
      </c>
      <c r="JI62" s="323">
        <v>0</v>
      </c>
      <c r="JJ62" s="323">
        <v>0</v>
      </c>
      <c r="JK62" s="323">
        <v>0</v>
      </c>
      <c r="JL62" s="323">
        <v>0</v>
      </c>
      <c r="JM62" s="323">
        <v>0</v>
      </c>
      <c r="JN62" s="323">
        <v>0</v>
      </c>
      <c r="JO62" s="323">
        <v>0</v>
      </c>
      <c r="JP62" s="323">
        <v>0</v>
      </c>
      <c r="JQ62" s="323">
        <v>0</v>
      </c>
      <c r="JR62" s="323">
        <v>0</v>
      </c>
      <c r="JS62" s="323">
        <v>0</v>
      </c>
      <c r="JT62" s="323">
        <v>0</v>
      </c>
      <c r="JU62" s="323">
        <v>0</v>
      </c>
      <c r="JV62" s="323">
        <v>0</v>
      </c>
      <c r="JW62" s="323">
        <v>0</v>
      </c>
      <c r="JX62" s="323">
        <v>0</v>
      </c>
      <c r="JY62" s="323">
        <v>0</v>
      </c>
      <c r="JZ62" s="323">
        <v>0</v>
      </c>
      <c r="KA62" s="323">
        <v>0</v>
      </c>
      <c r="KB62" s="323">
        <v>0</v>
      </c>
      <c r="KC62" s="323">
        <v>0</v>
      </c>
      <c r="KD62" s="323">
        <v>0</v>
      </c>
      <c r="KE62" s="323">
        <v>0</v>
      </c>
      <c r="KF62" s="323">
        <v>0</v>
      </c>
      <c r="KG62" s="323">
        <v>0</v>
      </c>
      <c r="KH62" s="323">
        <v>0</v>
      </c>
      <c r="KI62" s="323">
        <v>0</v>
      </c>
      <c r="KJ62" s="323">
        <v>0</v>
      </c>
      <c r="KK62" s="323">
        <v>0</v>
      </c>
      <c r="KL62" s="323">
        <v>0</v>
      </c>
      <c r="KM62" s="323">
        <v>0</v>
      </c>
      <c r="KN62" s="323">
        <v>0</v>
      </c>
      <c r="KO62" s="323">
        <v>0</v>
      </c>
      <c r="KP62" s="323">
        <v>0</v>
      </c>
      <c r="KQ62" s="323">
        <v>0</v>
      </c>
      <c r="KR62" s="323">
        <v>7803.29</v>
      </c>
      <c r="KS62" s="322">
        <v>0</v>
      </c>
      <c r="KU62" s="312">
        <v>44</v>
      </c>
      <c r="KV62" s="312">
        <v>444</v>
      </c>
    </row>
    <row r="63" spans="1:308" x14ac:dyDescent="0.25">
      <c r="A63" s="329">
        <v>2020</v>
      </c>
      <c r="B63" s="328" t="s">
        <v>849</v>
      </c>
      <c r="C63" s="328" t="s">
        <v>857</v>
      </c>
      <c r="D63" s="328" t="s">
        <v>858</v>
      </c>
      <c r="E63" s="328" t="s">
        <v>846</v>
      </c>
      <c r="F63" s="327">
        <v>549439</v>
      </c>
      <c r="G63" s="327">
        <v>29008.45</v>
      </c>
      <c r="H63" s="327">
        <v>741520.2</v>
      </c>
      <c r="I63" s="327">
        <v>91480.15</v>
      </c>
      <c r="J63" s="327">
        <v>957.4</v>
      </c>
      <c r="K63" s="327">
        <v>93669.05</v>
      </c>
      <c r="L63" s="327">
        <v>1526658.36</v>
      </c>
      <c r="M63" s="327">
        <v>442483.57</v>
      </c>
      <c r="N63" s="327">
        <v>647435.38</v>
      </c>
      <c r="O63" s="327">
        <v>449704.51</v>
      </c>
      <c r="P63" s="327">
        <v>26949.4</v>
      </c>
      <c r="Q63" s="327">
        <v>80711.09</v>
      </c>
      <c r="R63" s="327">
        <v>395872.7</v>
      </c>
      <c r="S63" s="327">
        <v>283537.45</v>
      </c>
      <c r="T63" s="327">
        <v>63739.28</v>
      </c>
      <c r="U63" s="327">
        <v>10636.09</v>
      </c>
      <c r="V63" s="327">
        <v>55612.66</v>
      </c>
      <c r="W63" s="327">
        <v>0</v>
      </c>
      <c r="X63" s="327">
        <v>51268.41</v>
      </c>
      <c r="Y63" s="327">
        <v>10991.45</v>
      </c>
      <c r="Z63" s="327">
        <v>4686.16</v>
      </c>
      <c r="AA63" s="327">
        <v>1222342.57</v>
      </c>
      <c r="AB63" s="327">
        <v>92306.46</v>
      </c>
      <c r="AC63" s="327">
        <v>3548.62</v>
      </c>
      <c r="AD63" s="327">
        <v>510782.64</v>
      </c>
      <c r="AE63" s="327">
        <v>18272</v>
      </c>
      <c r="AF63" s="327">
        <v>11096</v>
      </c>
      <c r="AG63" s="327">
        <v>15054.55</v>
      </c>
      <c r="AH63" s="327">
        <v>1527.88</v>
      </c>
      <c r="AI63" s="327">
        <v>50990.25</v>
      </c>
      <c r="AJ63" s="327">
        <v>0</v>
      </c>
      <c r="AK63" s="327">
        <v>1581.39</v>
      </c>
      <c r="AL63" s="327">
        <v>349551.51</v>
      </c>
      <c r="AM63" s="327">
        <v>2054.9299999999998</v>
      </c>
      <c r="AN63" s="327">
        <v>58215.22</v>
      </c>
      <c r="AO63" s="327">
        <v>141857.65</v>
      </c>
      <c r="AP63" s="327">
        <v>58501.41</v>
      </c>
      <c r="AQ63" s="327">
        <v>43640.06</v>
      </c>
      <c r="AR63" s="327">
        <v>16169.59</v>
      </c>
      <c r="AS63" s="327">
        <v>249219.18</v>
      </c>
      <c r="AT63" s="327">
        <v>22979.7</v>
      </c>
      <c r="AU63" s="327">
        <v>201330.34</v>
      </c>
      <c r="AV63" s="327">
        <v>236.8</v>
      </c>
      <c r="AW63" s="327">
        <v>487766.21</v>
      </c>
      <c r="AX63" s="327">
        <v>594.36</v>
      </c>
      <c r="AY63" s="327">
        <v>2774</v>
      </c>
      <c r="AZ63" s="327">
        <v>31790.69</v>
      </c>
      <c r="BA63" s="327">
        <v>167.44</v>
      </c>
      <c r="BB63" s="327">
        <v>1864.36</v>
      </c>
      <c r="BC63" s="327">
        <v>32273.72</v>
      </c>
      <c r="BD63" s="327">
        <v>492064.62</v>
      </c>
      <c r="BE63" s="327">
        <v>819793.15</v>
      </c>
      <c r="BF63" s="327">
        <v>7448.6</v>
      </c>
      <c r="BG63" s="327">
        <v>8043</v>
      </c>
      <c r="BH63" s="327">
        <v>196624.86</v>
      </c>
      <c r="BI63" s="327">
        <v>702171.33</v>
      </c>
      <c r="BJ63" s="327">
        <v>7850.7</v>
      </c>
      <c r="BK63" s="327">
        <v>15746.86</v>
      </c>
      <c r="BL63" s="327">
        <v>151</v>
      </c>
      <c r="BM63" s="327">
        <v>6702.24</v>
      </c>
      <c r="BN63" s="327">
        <v>47506.01</v>
      </c>
      <c r="BO63" s="327">
        <v>886554.98</v>
      </c>
      <c r="BP63" s="327">
        <v>750</v>
      </c>
      <c r="BQ63" s="327">
        <v>2532.64</v>
      </c>
      <c r="BR63" s="327">
        <v>50913.53</v>
      </c>
      <c r="BS63" s="327">
        <v>739736.82</v>
      </c>
      <c r="BT63" s="327">
        <v>3154</v>
      </c>
      <c r="BU63" s="327">
        <v>4359</v>
      </c>
      <c r="BV63" s="327">
        <v>21598.53</v>
      </c>
      <c r="BW63" s="327">
        <v>13188.54</v>
      </c>
      <c r="BX63" s="327">
        <v>8508.73</v>
      </c>
      <c r="BY63" s="327">
        <v>571765.32999999996</v>
      </c>
      <c r="BZ63" s="327">
        <v>0</v>
      </c>
      <c r="CA63" s="327">
        <v>77735.17</v>
      </c>
      <c r="CB63" s="327">
        <v>3240.07</v>
      </c>
      <c r="CC63" s="327">
        <v>103689.78</v>
      </c>
      <c r="CD63" s="327">
        <v>424490.95</v>
      </c>
      <c r="CE63" s="327">
        <v>0</v>
      </c>
      <c r="CF63" s="327">
        <v>2317.9</v>
      </c>
      <c r="CG63" s="327">
        <v>675740.25</v>
      </c>
      <c r="CH63" s="327">
        <v>767709.5</v>
      </c>
      <c r="CI63" s="327">
        <v>909998.76</v>
      </c>
      <c r="CJ63" s="327">
        <v>270490</v>
      </c>
      <c r="CK63" s="327">
        <v>50337.49</v>
      </c>
      <c r="CL63" s="327">
        <v>73440.37</v>
      </c>
      <c r="CM63" s="327">
        <v>3294.74</v>
      </c>
      <c r="CN63" s="327">
        <v>73735.149999999994</v>
      </c>
      <c r="CO63" s="327">
        <v>303456.44</v>
      </c>
      <c r="CP63" s="327">
        <v>8331.94</v>
      </c>
      <c r="CQ63" s="327">
        <v>4675.1499999999996</v>
      </c>
      <c r="CR63" s="327">
        <v>14729.75</v>
      </c>
      <c r="CS63" s="327">
        <v>87491</v>
      </c>
      <c r="CT63" s="327">
        <v>29327.83</v>
      </c>
      <c r="CU63" s="327">
        <v>9265.11</v>
      </c>
      <c r="CV63" s="327">
        <v>259</v>
      </c>
      <c r="CW63" s="327">
        <v>202898.11</v>
      </c>
      <c r="CX63" s="327">
        <v>149720.45000000001</v>
      </c>
      <c r="CY63" s="327">
        <v>39220.199999999997</v>
      </c>
      <c r="CZ63" s="327">
        <v>50876.71</v>
      </c>
      <c r="DA63" s="327">
        <v>58393.11</v>
      </c>
      <c r="DB63" s="327">
        <v>943666.4</v>
      </c>
      <c r="DC63" s="327">
        <v>127437.5</v>
      </c>
      <c r="DD63" s="327">
        <v>2020622.84</v>
      </c>
      <c r="DE63" s="327">
        <v>268647.40000000002</v>
      </c>
      <c r="DF63" s="327">
        <v>22045</v>
      </c>
      <c r="DG63" s="327">
        <v>1049.6600000000001</v>
      </c>
      <c r="DH63" s="327">
        <v>22467.22</v>
      </c>
      <c r="DI63" s="327">
        <v>208615.2</v>
      </c>
      <c r="DJ63" s="327">
        <v>189590.21</v>
      </c>
      <c r="DK63" s="327">
        <v>1871774.58</v>
      </c>
      <c r="DL63" s="327">
        <v>2460.88</v>
      </c>
      <c r="DM63" s="327">
        <v>14885.45</v>
      </c>
      <c r="DN63" s="327">
        <v>1338.73</v>
      </c>
      <c r="DO63" s="327">
        <v>30695.599999999999</v>
      </c>
      <c r="DP63" s="327">
        <v>8283.1</v>
      </c>
      <c r="DQ63" s="327">
        <v>0</v>
      </c>
      <c r="DR63" s="327">
        <v>36549.26</v>
      </c>
      <c r="DS63" s="327">
        <v>22360.62</v>
      </c>
      <c r="DT63" s="327">
        <v>62262</v>
      </c>
      <c r="DU63" s="327">
        <v>317000.02</v>
      </c>
      <c r="DV63" s="327">
        <v>139970.95000000001</v>
      </c>
      <c r="DW63" s="327">
        <v>648222.63</v>
      </c>
      <c r="DX63" s="327">
        <v>29391.15</v>
      </c>
      <c r="DY63" s="327">
        <v>146380.16</v>
      </c>
      <c r="DZ63" s="327">
        <v>61262</v>
      </c>
      <c r="EA63" s="327">
        <v>1821537.45</v>
      </c>
      <c r="EB63" s="327">
        <v>155871.04999999999</v>
      </c>
      <c r="EC63" s="327">
        <v>117641.62</v>
      </c>
      <c r="ED63" s="327">
        <v>32301.94</v>
      </c>
      <c r="EE63" s="327">
        <v>71564.77</v>
      </c>
      <c r="EF63" s="327">
        <v>4713.6000000000004</v>
      </c>
      <c r="EG63" s="327">
        <v>3057136.5</v>
      </c>
      <c r="EH63" s="327">
        <v>4027.09</v>
      </c>
      <c r="EI63" s="327">
        <v>266733.11</v>
      </c>
      <c r="EJ63" s="327">
        <v>562400.51</v>
      </c>
      <c r="EK63" s="327">
        <v>5452</v>
      </c>
      <c r="EL63" s="327">
        <v>783.37</v>
      </c>
      <c r="EM63" s="327">
        <v>468465.2</v>
      </c>
      <c r="EN63" s="327">
        <v>624144.94999999995</v>
      </c>
      <c r="EO63" s="327">
        <v>183223.94</v>
      </c>
      <c r="EP63" s="327">
        <v>15489.76</v>
      </c>
      <c r="EQ63" s="327">
        <v>161375.75</v>
      </c>
      <c r="ER63" s="327">
        <v>198059.44</v>
      </c>
      <c r="ES63" s="327">
        <v>9378.64</v>
      </c>
      <c r="ET63" s="327">
        <v>93457.05</v>
      </c>
      <c r="EU63" s="327">
        <v>32627.3</v>
      </c>
      <c r="EV63" s="327">
        <v>41995.85</v>
      </c>
      <c r="EW63" s="327">
        <v>132775.4</v>
      </c>
      <c r="EX63" s="327">
        <v>116385.78</v>
      </c>
      <c r="EY63" s="327">
        <v>3645232.78</v>
      </c>
      <c r="EZ63" s="327">
        <v>327167838.93000001</v>
      </c>
      <c r="FA63" s="327">
        <v>175918.85</v>
      </c>
      <c r="FB63" s="327">
        <v>15948.24</v>
      </c>
      <c r="FC63" s="327">
        <v>1564523.01</v>
      </c>
      <c r="FD63" s="327">
        <v>201940.3</v>
      </c>
      <c r="FE63" s="327">
        <v>1216780.08</v>
      </c>
      <c r="FF63" s="327">
        <v>286904.25</v>
      </c>
      <c r="FG63" s="327">
        <v>13345.35</v>
      </c>
      <c r="FH63" s="327">
        <v>197207.7</v>
      </c>
      <c r="FI63" s="327">
        <v>0</v>
      </c>
      <c r="FJ63" s="327">
        <v>928101.22</v>
      </c>
      <c r="FK63" s="327">
        <v>20516.669999999998</v>
      </c>
      <c r="FL63" s="327">
        <v>67372</v>
      </c>
      <c r="FM63" s="327">
        <v>93581.55</v>
      </c>
      <c r="FN63" s="327">
        <v>325481.39</v>
      </c>
      <c r="FO63" s="327">
        <v>10619.1</v>
      </c>
      <c r="FP63" s="327">
        <v>296382.93</v>
      </c>
      <c r="FQ63" s="327">
        <v>83118.61</v>
      </c>
      <c r="FR63" s="327">
        <v>258002.47</v>
      </c>
      <c r="FS63" s="327">
        <v>8447.9</v>
      </c>
      <c r="FT63" s="327">
        <v>32493.29</v>
      </c>
      <c r="FU63" s="327">
        <v>140939.57999999999</v>
      </c>
      <c r="FV63" s="327">
        <v>19712.05</v>
      </c>
      <c r="FW63" s="327">
        <v>79</v>
      </c>
      <c r="FX63" s="327">
        <v>160239.29</v>
      </c>
      <c r="FY63" s="327">
        <v>40608.11</v>
      </c>
      <c r="FZ63" s="327">
        <v>271293.06</v>
      </c>
      <c r="GA63" s="327">
        <v>7977.67</v>
      </c>
      <c r="GB63" s="327">
        <v>51536.78</v>
      </c>
      <c r="GC63" s="327">
        <v>5748.29</v>
      </c>
      <c r="GD63" s="327">
        <v>103758.63</v>
      </c>
      <c r="GE63" s="327">
        <v>11906.77</v>
      </c>
      <c r="GF63" s="327">
        <v>74377.119999999995</v>
      </c>
      <c r="GG63" s="327">
        <v>266329.23</v>
      </c>
      <c r="GH63" s="327">
        <v>49427</v>
      </c>
      <c r="GI63" s="327">
        <v>158477.82999999999</v>
      </c>
      <c r="GJ63" s="327">
        <v>16572.3</v>
      </c>
      <c r="GK63" s="327">
        <v>2253387.5499999998</v>
      </c>
      <c r="GL63" s="327">
        <v>4762332.5999999996</v>
      </c>
      <c r="GM63" s="327">
        <v>4560799.91</v>
      </c>
      <c r="GN63" s="327">
        <v>17435.54</v>
      </c>
      <c r="GO63" s="327">
        <v>61687.42</v>
      </c>
      <c r="GP63" s="327">
        <v>831.48</v>
      </c>
      <c r="GQ63" s="327">
        <v>45489.67</v>
      </c>
      <c r="GR63" s="327">
        <v>79268.759999999995</v>
      </c>
      <c r="GS63" s="327">
        <v>4741743.83</v>
      </c>
      <c r="GT63" s="327">
        <v>0</v>
      </c>
      <c r="GU63" s="327">
        <v>544359.48</v>
      </c>
      <c r="GV63" s="327">
        <v>2882</v>
      </c>
      <c r="GW63" s="327">
        <v>334.51</v>
      </c>
      <c r="GX63" s="327">
        <v>546890.89</v>
      </c>
      <c r="GY63" s="327">
        <v>48</v>
      </c>
      <c r="GZ63" s="327">
        <v>90744.56</v>
      </c>
      <c r="HA63" s="327">
        <v>4415.03</v>
      </c>
      <c r="HB63" s="327">
        <v>20879.45</v>
      </c>
      <c r="HC63" s="327">
        <v>105397.93</v>
      </c>
      <c r="HD63" s="327">
        <v>0</v>
      </c>
      <c r="HE63" s="327">
        <v>15170</v>
      </c>
      <c r="HF63" s="327">
        <v>0</v>
      </c>
      <c r="HG63" s="327">
        <v>122821.21</v>
      </c>
      <c r="HH63" s="327">
        <v>463060.44</v>
      </c>
      <c r="HI63" s="327">
        <v>13889.08</v>
      </c>
      <c r="HJ63" s="327">
        <v>154625.5</v>
      </c>
      <c r="HK63" s="327">
        <v>0</v>
      </c>
      <c r="HL63" s="327">
        <v>313720.94</v>
      </c>
      <c r="HM63" s="327">
        <v>5532.8</v>
      </c>
      <c r="HN63" s="327">
        <v>146739.32</v>
      </c>
      <c r="HO63" s="327">
        <v>681.48</v>
      </c>
      <c r="HP63" s="327">
        <v>4765120.04</v>
      </c>
      <c r="HQ63" s="327">
        <v>82923.240000000005</v>
      </c>
      <c r="HR63" s="327">
        <v>69535.56</v>
      </c>
      <c r="HS63" s="327">
        <v>0</v>
      </c>
      <c r="HT63" s="327">
        <v>1632450.87</v>
      </c>
      <c r="HU63" s="327">
        <v>48493.41</v>
      </c>
      <c r="HV63" s="327">
        <v>93487.73</v>
      </c>
      <c r="HW63" s="327">
        <v>279761.40000000002</v>
      </c>
      <c r="HX63" s="327">
        <v>40021.620000000003</v>
      </c>
      <c r="HY63" s="327">
        <v>6851876.0999999996</v>
      </c>
      <c r="HZ63" s="327">
        <v>400675.34</v>
      </c>
      <c r="IA63" s="327">
        <v>66239.149999999994</v>
      </c>
      <c r="IB63" s="327">
        <v>210925.54</v>
      </c>
      <c r="IC63" s="327">
        <v>95965</v>
      </c>
      <c r="ID63" s="327">
        <v>15900.49</v>
      </c>
      <c r="IE63" s="327">
        <v>71494.2</v>
      </c>
      <c r="IF63" s="327">
        <v>17180.27</v>
      </c>
      <c r="IG63" s="327">
        <v>74420.22</v>
      </c>
      <c r="IH63" s="327">
        <v>81.739999999999995</v>
      </c>
      <c r="II63" s="327">
        <v>51296.99</v>
      </c>
      <c r="IJ63" s="327">
        <v>55068.69</v>
      </c>
      <c r="IK63" s="327">
        <v>0</v>
      </c>
      <c r="IL63" s="327">
        <v>26647.52</v>
      </c>
      <c r="IM63" s="327">
        <v>22035.71</v>
      </c>
      <c r="IN63" s="327">
        <v>332356.46000000002</v>
      </c>
      <c r="IO63" s="327">
        <v>576274.80000000005</v>
      </c>
      <c r="IP63" s="327">
        <v>7069.79</v>
      </c>
      <c r="IQ63" s="327">
        <v>1235.73</v>
      </c>
      <c r="IR63" s="327">
        <v>2384345.52</v>
      </c>
      <c r="IS63" s="327">
        <v>25235</v>
      </c>
      <c r="IT63" s="327">
        <v>609277.97</v>
      </c>
      <c r="IU63" s="327">
        <v>881</v>
      </c>
      <c r="IV63" s="327">
        <v>93747.56</v>
      </c>
      <c r="IW63" s="327">
        <v>3509.39</v>
      </c>
      <c r="IX63" s="327">
        <v>3961</v>
      </c>
      <c r="IY63" s="327">
        <v>115730.16</v>
      </c>
      <c r="IZ63" s="327">
        <v>81970.929999999993</v>
      </c>
      <c r="JA63" s="327">
        <v>5219.42</v>
      </c>
      <c r="JB63" s="327">
        <v>0</v>
      </c>
      <c r="JC63" s="327">
        <v>222145.16</v>
      </c>
      <c r="JD63" s="327">
        <v>36797.129999999997</v>
      </c>
      <c r="JE63" s="327">
        <v>18391.18</v>
      </c>
      <c r="JF63" s="327">
        <v>71351.56</v>
      </c>
      <c r="JG63" s="327">
        <v>1476.77</v>
      </c>
      <c r="JH63" s="327">
        <v>1762.66</v>
      </c>
      <c r="JI63" s="327">
        <v>943251.7</v>
      </c>
      <c r="JJ63" s="327">
        <v>2365874.5499999998</v>
      </c>
      <c r="JK63" s="327">
        <v>37159.08</v>
      </c>
      <c r="JL63" s="327">
        <v>5815.84</v>
      </c>
      <c r="JM63" s="327">
        <v>2381</v>
      </c>
      <c r="JN63" s="327">
        <v>533.15</v>
      </c>
      <c r="JO63" s="327">
        <v>162949.4</v>
      </c>
      <c r="JP63" s="327">
        <v>8344.52</v>
      </c>
      <c r="JQ63" s="327">
        <v>19506.45</v>
      </c>
      <c r="JR63" s="327">
        <v>285553.11</v>
      </c>
      <c r="JS63" s="327">
        <v>374079.97</v>
      </c>
      <c r="JT63" s="327">
        <v>82847.100000000006</v>
      </c>
      <c r="JU63" s="327">
        <v>3582</v>
      </c>
      <c r="JV63" s="327">
        <v>9728793.2400000002</v>
      </c>
      <c r="JW63" s="327">
        <v>182656</v>
      </c>
      <c r="JX63" s="327">
        <v>188835.93</v>
      </c>
      <c r="JY63" s="327">
        <v>52.25</v>
      </c>
      <c r="JZ63" s="327">
        <v>4899.47</v>
      </c>
      <c r="KA63" s="327">
        <v>22306.19</v>
      </c>
      <c r="KB63" s="327">
        <v>211188.93</v>
      </c>
      <c r="KC63" s="327">
        <v>148425</v>
      </c>
      <c r="KD63" s="327">
        <v>9245.59</v>
      </c>
      <c r="KE63" s="327">
        <v>735223.42</v>
      </c>
      <c r="KF63" s="327">
        <v>110731.81</v>
      </c>
      <c r="KG63" s="327">
        <v>65320.25</v>
      </c>
      <c r="KH63" s="327">
        <v>39154.980000000003</v>
      </c>
      <c r="KI63" s="327">
        <v>697067.5</v>
      </c>
      <c r="KJ63" s="327">
        <v>15299.44</v>
      </c>
      <c r="KK63" s="327">
        <v>12959.5</v>
      </c>
      <c r="KL63" s="327">
        <v>39065.800000000003</v>
      </c>
      <c r="KM63" s="327">
        <v>39840.26</v>
      </c>
      <c r="KN63" s="327">
        <v>23400</v>
      </c>
      <c r="KO63" s="327">
        <v>128961.12</v>
      </c>
      <c r="KP63" s="327">
        <v>74807.39</v>
      </c>
      <c r="KQ63" s="327">
        <v>2809088.8</v>
      </c>
      <c r="KR63" s="327">
        <v>63143.85</v>
      </c>
      <c r="KS63" s="326">
        <v>121007.21</v>
      </c>
      <c r="KU63" s="312">
        <v>45</v>
      </c>
      <c r="KV63" s="312">
        <v>451</v>
      </c>
    </row>
    <row r="64" spans="1:308" x14ac:dyDescent="0.25">
      <c r="A64" s="325">
        <v>2020</v>
      </c>
      <c r="B64" s="324" t="s">
        <v>849</v>
      </c>
      <c r="C64" s="324" t="s">
        <v>857</v>
      </c>
      <c r="D64" s="324" t="s">
        <v>856</v>
      </c>
      <c r="E64" s="324" t="s">
        <v>846</v>
      </c>
      <c r="F64" s="323">
        <v>319493.5</v>
      </c>
      <c r="G64" s="323">
        <v>284699</v>
      </c>
      <c r="H64" s="323">
        <v>12013547.18</v>
      </c>
      <c r="I64" s="323">
        <v>0</v>
      </c>
      <c r="J64" s="323">
        <v>169822</v>
      </c>
      <c r="K64" s="323">
        <v>377743.85</v>
      </c>
      <c r="L64" s="323">
        <v>1777174.53</v>
      </c>
      <c r="M64" s="323">
        <v>841230</v>
      </c>
      <c r="N64" s="323">
        <v>2130221.15</v>
      </c>
      <c r="O64" s="323">
        <v>1847646.95</v>
      </c>
      <c r="P64" s="323">
        <v>978089.05</v>
      </c>
      <c r="Q64" s="323">
        <v>213369.15</v>
      </c>
      <c r="R64" s="323">
        <v>224442.51</v>
      </c>
      <c r="S64" s="323">
        <v>1154350</v>
      </c>
      <c r="T64" s="323">
        <v>818837.9</v>
      </c>
      <c r="U64" s="323">
        <v>1412916.33</v>
      </c>
      <c r="V64" s="323">
        <v>820943.27</v>
      </c>
      <c r="W64" s="323">
        <v>4668</v>
      </c>
      <c r="X64" s="323">
        <v>1191581.26</v>
      </c>
      <c r="Y64" s="323">
        <v>222350.9</v>
      </c>
      <c r="Z64" s="323">
        <v>273733</v>
      </c>
      <c r="AA64" s="323">
        <v>9293031.8499999996</v>
      </c>
      <c r="AB64" s="323">
        <v>1657909</v>
      </c>
      <c r="AC64" s="323">
        <v>289849</v>
      </c>
      <c r="AD64" s="323">
        <v>7714425.2000000002</v>
      </c>
      <c r="AE64" s="323">
        <v>370922</v>
      </c>
      <c r="AF64" s="323">
        <v>340246.54</v>
      </c>
      <c r="AG64" s="323">
        <v>176400</v>
      </c>
      <c r="AH64" s="323">
        <v>357984.91</v>
      </c>
      <c r="AI64" s="323">
        <v>715931</v>
      </c>
      <c r="AJ64" s="323">
        <v>59145</v>
      </c>
      <c r="AK64" s="323">
        <v>224474</v>
      </c>
      <c r="AL64" s="323">
        <v>2126867</v>
      </c>
      <c r="AM64" s="323">
        <v>27321.9</v>
      </c>
      <c r="AN64" s="323">
        <v>319821</v>
      </c>
      <c r="AO64" s="323">
        <v>101816.1</v>
      </c>
      <c r="AP64" s="323">
        <v>791810.9</v>
      </c>
      <c r="AQ64" s="323">
        <v>219302</v>
      </c>
      <c r="AR64" s="323">
        <v>87152</v>
      </c>
      <c r="AS64" s="323">
        <v>640752.73</v>
      </c>
      <c r="AT64" s="323">
        <v>85915.199999999997</v>
      </c>
      <c r="AU64" s="323">
        <v>55131</v>
      </c>
      <c r="AV64" s="323">
        <v>280528</v>
      </c>
      <c r="AW64" s="323">
        <v>7771711</v>
      </c>
      <c r="AX64" s="323">
        <v>206239</v>
      </c>
      <c r="AY64" s="323">
        <v>162094.9</v>
      </c>
      <c r="AZ64" s="323">
        <v>685458.39</v>
      </c>
      <c r="BA64" s="323">
        <v>123995.11</v>
      </c>
      <c r="BB64" s="323">
        <v>360400</v>
      </c>
      <c r="BC64" s="323">
        <v>1777873.35</v>
      </c>
      <c r="BD64" s="323">
        <v>4538081.74</v>
      </c>
      <c r="BE64" s="323">
        <v>385660.32</v>
      </c>
      <c r="BF64" s="323">
        <v>0</v>
      </c>
      <c r="BG64" s="323">
        <v>78638.27</v>
      </c>
      <c r="BH64" s="323">
        <v>140640.25</v>
      </c>
      <c r="BI64" s="323">
        <v>9400096.3000000007</v>
      </c>
      <c r="BJ64" s="323">
        <v>160037</v>
      </c>
      <c r="BK64" s="323">
        <v>4902391.76</v>
      </c>
      <c r="BL64" s="323">
        <v>52576.93</v>
      </c>
      <c r="BM64" s="323">
        <v>167494</v>
      </c>
      <c r="BN64" s="323">
        <v>3795463.85</v>
      </c>
      <c r="BO64" s="323">
        <v>263012.40000000002</v>
      </c>
      <c r="BP64" s="323">
        <v>324694</v>
      </c>
      <c r="BQ64" s="323">
        <v>178191.83</v>
      </c>
      <c r="BR64" s="323">
        <v>384093.55</v>
      </c>
      <c r="BS64" s="323">
        <v>1887388.75</v>
      </c>
      <c r="BT64" s="323">
        <v>49102</v>
      </c>
      <c r="BU64" s="323">
        <v>95657</v>
      </c>
      <c r="BV64" s="323">
        <v>74080.25</v>
      </c>
      <c r="BW64" s="323">
        <v>1590143.07</v>
      </c>
      <c r="BX64" s="323">
        <v>956658.45</v>
      </c>
      <c r="BY64" s="323">
        <v>1451145.09</v>
      </c>
      <c r="BZ64" s="323">
        <v>367040.55</v>
      </c>
      <c r="CA64" s="323">
        <v>290583.3</v>
      </c>
      <c r="CB64" s="323">
        <v>55275.3</v>
      </c>
      <c r="CC64" s="323">
        <v>2343727</v>
      </c>
      <c r="CD64" s="323">
        <v>135531.51999999999</v>
      </c>
      <c r="CE64" s="323">
        <v>4780571.05</v>
      </c>
      <c r="CF64" s="323">
        <v>2906883.95</v>
      </c>
      <c r="CG64" s="323">
        <v>0</v>
      </c>
      <c r="CH64" s="323">
        <v>774066.71</v>
      </c>
      <c r="CI64" s="323">
        <v>8277212.9000000004</v>
      </c>
      <c r="CJ64" s="323">
        <v>217527.9</v>
      </c>
      <c r="CK64" s="323">
        <v>803573.81</v>
      </c>
      <c r="CL64" s="323">
        <v>594848.85</v>
      </c>
      <c r="CM64" s="323">
        <v>145537.5</v>
      </c>
      <c r="CN64" s="323">
        <v>914491.45</v>
      </c>
      <c r="CO64" s="323">
        <v>1314969.5</v>
      </c>
      <c r="CP64" s="323">
        <v>146472</v>
      </c>
      <c r="CQ64" s="323">
        <v>689093.39</v>
      </c>
      <c r="CR64" s="323">
        <v>45000</v>
      </c>
      <c r="CS64" s="323">
        <v>93884</v>
      </c>
      <c r="CT64" s="323">
        <v>576413</v>
      </c>
      <c r="CU64" s="323">
        <v>134501</v>
      </c>
      <c r="CV64" s="323">
        <v>216688</v>
      </c>
      <c r="CW64" s="323">
        <v>700967.7</v>
      </c>
      <c r="CX64" s="323">
        <v>278019.62</v>
      </c>
      <c r="CY64" s="323">
        <v>11037.5</v>
      </c>
      <c r="CZ64" s="323">
        <v>6206683.8899999997</v>
      </c>
      <c r="DA64" s="323">
        <v>1354484</v>
      </c>
      <c r="DB64" s="323">
        <v>1190920.8</v>
      </c>
      <c r="DC64" s="323">
        <v>402721.55</v>
      </c>
      <c r="DD64" s="323">
        <v>11398827</v>
      </c>
      <c r="DE64" s="323">
        <v>10331659.58</v>
      </c>
      <c r="DF64" s="323">
        <v>254464</v>
      </c>
      <c r="DG64" s="323">
        <v>167544</v>
      </c>
      <c r="DH64" s="323">
        <v>592146</v>
      </c>
      <c r="DI64" s="323">
        <v>421300</v>
      </c>
      <c r="DJ64" s="323">
        <v>967055</v>
      </c>
      <c r="DK64" s="323">
        <v>380923</v>
      </c>
      <c r="DL64" s="323">
        <v>417779.35</v>
      </c>
      <c r="DM64" s="323">
        <v>39164.25</v>
      </c>
      <c r="DN64" s="323">
        <v>145354.85</v>
      </c>
      <c r="DO64" s="323">
        <v>475000</v>
      </c>
      <c r="DP64" s="323">
        <v>29533.35</v>
      </c>
      <c r="DQ64" s="323">
        <v>127894</v>
      </c>
      <c r="DR64" s="323">
        <v>1239676</v>
      </c>
      <c r="DS64" s="323">
        <v>2667054.86</v>
      </c>
      <c r="DT64" s="323">
        <v>2271035.0499999998</v>
      </c>
      <c r="DU64" s="323">
        <v>554034.30000000005</v>
      </c>
      <c r="DV64" s="323">
        <v>213391.65</v>
      </c>
      <c r="DW64" s="323">
        <v>280157.87</v>
      </c>
      <c r="DX64" s="323">
        <v>1824249.45</v>
      </c>
      <c r="DY64" s="323">
        <v>628196.21</v>
      </c>
      <c r="DZ64" s="323">
        <v>48</v>
      </c>
      <c r="EA64" s="323">
        <v>8559211.5199999996</v>
      </c>
      <c r="EB64" s="323">
        <v>471795</v>
      </c>
      <c r="EC64" s="323">
        <v>734403.81</v>
      </c>
      <c r="ED64" s="323">
        <v>583232.34</v>
      </c>
      <c r="EE64" s="323">
        <v>397699.65</v>
      </c>
      <c r="EF64" s="323">
        <v>121111</v>
      </c>
      <c r="EG64" s="323">
        <v>785841.55</v>
      </c>
      <c r="EH64" s="323">
        <v>76426.45</v>
      </c>
      <c r="EI64" s="323">
        <v>1758769.75</v>
      </c>
      <c r="EJ64" s="323">
        <v>2975079.35</v>
      </c>
      <c r="EK64" s="323">
        <v>329797.98</v>
      </c>
      <c r="EL64" s="323">
        <v>305878</v>
      </c>
      <c r="EM64" s="323">
        <v>581533.05000000005</v>
      </c>
      <c r="EN64" s="323">
        <v>1653783.73</v>
      </c>
      <c r="EO64" s="323">
        <v>2358375.4500000002</v>
      </c>
      <c r="EP64" s="323">
        <v>282422</v>
      </c>
      <c r="EQ64" s="323">
        <v>290826.09999999998</v>
      </c>
      <c r="ER64" s="323">
        <v>1458120.25</v>
      </c>
      <c r="ES64" s="323">
        <v>281726.81</v>
      </c>
      <c r="ET64" s="323">
        <v>727997.15</v>
      </c>
      <c r="EU64" s="323">
        <v>428958.65</v>
      </c>
      <c r="EV64" s="323">
        <v>168656.25</v>
      </c>
      <c r="EW64" s="323">
        <v>70777.850000000006</v>
      </c>
      <c r="EX64" s="323">
        <v>2064626.62</v>
      </c>
      <c r="EY64" s="323">
        <v>8742786.0399999991</v>
      </c>
      <c r="EZ64" s="323">
        <v>9777548.0399999991</v>
      </c>
      <c r="FA64" s="323">
        <v>763819.75</v>
      </c>
      <c r="FB64" s="323">
        <v>491134.5</v>
      </c>
      <c r="FC64" s="323">
        <v>3470579.95</v>
      </c>
      <c r="FD64" s="323">
        <v>1284955.2</v>
      </c>
      <c r="FE64" s="323">
        <v>8300437.9299999997</v>
      </c>
      <c r="FF64" s="323">
        <v>13070.05</v>
      </c>
      <c r="FG64" s="323">
        <v>220905.7</v>
      </c>
      <c r="FH64" s="323">
        <v>5396255.79</v>
      </c>
      <c r="FI64" s="323">
        <v>747268</v>
      </c>
      <c r="FJ64" s="323">
        <v>1445579.1</v>
      </c>
      <c r="FK64" s="323">
        <v>360310</v>
      </c>
      <c r="FL64" s="323">
        <v>0</v>
      </c>
      <c r="FM64" s="323">
        <v>3847147.26</v>
      </c>
      <c r="FN64" s="323">
        <v>860825.64</v>
      </c>
      <c r="FO64" s="323">
        <v>487748.5</v>
      </c>
      <c r="FP64" s="323">
        <v>30775.65</v>
      </c>
      <c r="FQ64" s="323">
        <v>143806.6</v>
      </c>
      <c r="FR64" s="323">
        <v>9001724.1500000004</v>
      </c>
      <c r="FS64" s="323">
        <v>397938.65</v>
      </c>
      <c r="FT64" s="323">
        <v>329191.45</v>
      </c>
      <c r="FU64" s="323">
        <v>368727</v>
      </c>
      <c r="FV64" s="323">
        <v>26278</v>
      </c>
      <c r="FW64" s="323">
        <v>34830</v>
      </c>
      <c r="FX64" s="323">
        <v>222095.5</v>
      </c>
      <c r="FY64" s="323">
        <v>42444.12</v>
      </c>
      <c r="FZ64" s="323">
        <v>36895.81</v>
      </c>
      <c r="GA64" s="323">
        <v>231229.4</v>
      </c>
      <c r="GB64" s="323">
        <v>267957.08</v>
      </c>
      <c r="GC64" s="323">
        <v>253168</v>
      </c>
      <c r="GD64" s="323">
        <v>450006.21</v>
      </c>
      <c r="GE64" s="323">
        <v>738912.6</v>
      </c>
      <c r="GF64" s="323">
        <v>309868.34999999998</v>
      </c>
      <c r="GG64" s="323">
        <v>2949017.95</v>
      </c>
      <c r="GH64" s="323">
        <v>467581.06</v>
      </c>
      <c r="GI64" s="323">
        <v>1584597.2</v>
      </c>
      <c r="GJ64" s="323">
        <v>508636.6</v>
      </c>
      <c r="GK64" s="323">
        <v>9888024.0099999998</v>
      </c>
      <c r="GL64" s="323">
        <v>173052.5</v>
      </c>
      <c r="GM64" s="323">
        <v>17521051.109999999</v>
      </c>
      <c r="GN64" s="323">
        <v>511556.12</v>
      </c>
      <c r="GO64" s="323">
        <v>6824321.5999999996</v>
      </c>
      <c r="GP64" s="323">
        <v>78065.899999999994</v>
      </c>
      <c r="GQ64" s="323">
        <v>73744.399999999994</v>
      </c>
      <c r="GR64" s="323">
        <v>686044.61</v>
      </c>
      <c r="GS64" s="323">
        <v>19940972.100000001</v>
      </c>
      <c r="GT64" s="323">
        <v>244474</v>
      </c>
      <c r="GU64" s="323">
        <v>6262740.75</v>
      </c>
      <c r="GV64" s="323">
        <v>48954</v>
      </c>
      <c r="GW64" s="323">
        <v>181387</v>
      </c>
      <c r="GX64" s="323">
        <v>8257262.5899999999</v>
      </c>
      <c r="GY64" s="323">
        <v>148314.85</v>
      </c>
      <c r="GZ64" s="323">
        <v>1382095.85</v>
      </c>
      <c r="HA64" s="323">
        <v>1162033.75</v>
      </c>
      <c r="HB64" s="323">
        <v>274723.65000000002</v>
      </c>
      <c r="HC64" s="323">
        <v>5705713.9500000002</v>
      </c>
      <c r="HD64" s="323">
        <v>174518.25</v>
      </c>
      <c r="HE64" s="323">
        <v>107596.97</v>
      </c>
      <c r="HF64" s="323">
        <v>631717</v>
      </c>
      <c r="HG64" s="323">
        <v>371512.65</v>
      </c>
      <c r="HH64" s="323">
        <v>12231724.800000001</v>
      </c>
      <c r="HI64" s="323">
        <v>3872441.55</v>
      </c>
      <c r="HJ64" s="323">
        <v>1298296.5</v>
      </c>
      <c r="HK64" s="323">
        <v>0</v>
      </c>
      <c r="HL64" s="323">
        <v>838284.08</v>
      </c>
      <c r="HM64" s="323">
        <v>424236.25</v>
      </c>
      <c r="HN64" s="323">
        <v>362755.7</v>
      </c>
      <c r="HO64" s="323">
        <v>372588</v>
      </c>
      <c r="HP64" s="323">
        <v>2966333.21</v>
      </c>
      <c r="HQ64" s="323">
        <v>240370.4</v>
      </c>
      <c r="HR64" s="323">
        <v>2708395.05</v>
      </c>
      <c r="HS64" s="323">
        <v>156474.32999999999</v>
      </c>
      <c r="HT64" s="323">
        <v>15944092.09</v>
      </c>
      <c r="HU64" s="323">
        <v>675741.05</v>
      </c>
      <c r="HV64" s="323">
        <v>3040806.3</v>
      </c>
      <c r="HW64" s="323">
        <v>16973101.77</v>
      </c>
      <c r="HX64" s="323">
        <v>460350.8</v>
      </c>
      <c r="HY64" s="323">
        <v>32023028.079999998</v>
      </c>
      <c r="HZ64" s="323">
        <v>968651</v>
      </c>
      <c r="IA64" s="323">
        <v>181113</v>
      </c>
      <c r="IB64" s="323">
        <v>1865798.15</v>
      </c>
      <c r="IC64" s="323">
        <v>30430931.829999998</v>
      </c>
      <c r="ID64" s="323">
        <v>790167.78</v>
      </c>
      <c r="IE64" s="323">
        <v>2148582.25</v>
      </c>
      <c r="IF64" s="323">
        <v>364039.1</v>
      </c>
      <c r="IG64" s="323">
        <v>371813.55</v>
      </c>
      <c r="IH64" s="323">
        <v>42430.3</v>
      </c>
      <c r="II64" s="323">
        <v>365814.05</v>
      </c>
      <c r="IJ64" s="323">
        <v>611823</v>
      </c>
      <c r="IK64" s="323">
        <v>111509</v>
      </c>
      <c r="IL64" s="323">
        <v>166874</v>
      </c>
      <c r="IM64" s="323">
        <v>455747</v>
      </c>
      <c r="IN64" s="323">
        <v>1971516.3</v>
      </c>
      <c r="IO64" s="323">
        <v>86890.9</v>
      </c>
      <c r="IP64" s="323">
        <v>243100</v>
      </c>
      <c r="IQ64" s="323">
        <v>414155.6</v>
      </c>
      <c r="IR64" s="323">
        <v>2837775.8</v>
      </c>
      <c r="IS64" s="323">
        <v>1765178</v>
      </c>
      <c r="IT64" s="323">
        <v>5964147.3499999996</v>
      </c>
      <c r="IU64" s="323">
        <v>248516</v>
      </c>
      <c r="IV64" s="323">
        <v>2088568.5</v>
      </c>
      <c r="IW64" s="323">
        <v>356029</v>
      </c>
      <c r="IX64" s="323">
        <v>45152</v>
      </c>
      <c r="IY64" s="323">
        <v>1299855.25</v>
      </c>
      <c r="IZ64" s="323">
        <v>363190.95</v>
      </c>
      <c r="JA64" s="323">
        <v>76045.600000000006</v>
      </c>
      <c r="JB64" s="323">
        <v>314256</v>
      </c>
      <c r="JC64" s="323">
        <v>50715.05</v>
      </c>
      <c r="JD64" s="323">
        <v>146450.6</v>
      </c>
      <c r="JE64" s="323">
        <v>157976.95000000001</v>
      </c>
      <c r="JF64" s="323">
        <v>344802</v>
      </c>
      <c r="JG64" s="323">
        <v>123919.5</v>
      </c>
      <c r="JH64" s="323">
        <v>594751</v>
      </c>
      <c r="JI64" s="323">
        <v>819575.7</v>
      </c>
      <c r="JJ64" s="323">
        <v>1319640.95</v>
      </c>
      <c r="JK64" s="323">
        <v>275395.65000000002</v>
      </c>
      <c r="JL64" s="323">
        <v>38607</v>
      </c>
      <c r="JM64" s="323">
        <v>126744</v>
      </c>
      <c r="JN64" s="323">
        <v>131564.20000000001</v>
      </c>
      <c r="JO64" s="323">
        <v>3292951.15</v>
      </c>
      <c r="JP64" s="323">
        <v>537964.65</v>
      </c>
      <c r="JQ64" s="323">
        <v>388509</v>
      </c>
      <c r="JR64" s="323">
        <v>0</v>
      </c>
      <c r="JS64" s="323">
        <v>5356015.05</v>
      </c>
      <c r="JT64" s="323">
        <v>568055</v>
      </c>
      <c r="JU64" s="323">
        <v>674528</v>
      </c>
      <c r="JV64" s="323">
        <v>38602674.460000001</v>
      </c>
      <c r="JW64" s="323">
        <v>940040.9</v>
      </c>
      <c r="JX64" s="323">
        <v>130427.74</v>
      </c>
      <c r="JY64" s="323">
        <v>0</v>
      </c>
      <c r="JZ64" s="323">
        <v>67202.149999999994</v>
      </c>
      <c r="KA64" s="323">
        <v>785326</v>
      </c>
      <c r="KB64" s="323">
        <v>193265.36</v>
      </c>
      <c r="KC64" s="323">
        <v>317976.40000000002</v>
      </c>
      <c r="KD64" s="323">
        <v>175367.57</v>
      </c>
      <c r="KE64" s="323">
        <v>7133142.5999999996</v>
      </c>
      <c r="KF64" s="323">
        <v>144402.04999999999</v>
      </c>
      <c r="KG64" s="323">
        <v>416044</v>
      </c>
      <c r="KH64" s="323">
        <v>502096.95</v>
      </c>
      <c r="KI64" s="323">
        <v>855048.2</v>
      </c>
      <c r="KJ64" s="323">
        <v>18591.8</v>
      </c>
      <c r="KK64" s="323">
        <v>83977.2</v>
      </c>
      <c r="KL64" s="323">
        <v>488613</v>
      </c>
      <c r="KM64" s="323">
        <v>617976</v>
      </c>
      <c r="KN64" s="323">
        <v>294402.59999999998</v>
      </c>
      <c r="KO64" s="323">
        <v>2204806.0499999998</v>
      </c>
      <c r="KP64" s="323">
        <v>363109.9</v>
      </c>
      <c r="KQ64" s="323">
        <v>54281529.840000004</v>
      </c>
      <c r="KR64" s="323">
        <v>2759864.45</v>
      </c>
      <c r="KS64" s="322">
        <v>649425.54</v>
      </c>
      <c r="KU64" s="312">
        <v>45</v>
      </c>
      <c r="KV64" s="312">
        <v>452</v>
      </c>
    </row>
    <row r="65" spans="1:308" x14ac:dyDescent="0.25">
      <c r="A65" s="329">
        <v>2020</v>
      </c>
      <c r="B65" s="328" t="s">
        <v>849</v>
      </c>
      <c r="C65" s="328" t="s">
        <v>854</v>
      </c>
      <c r="D65" s="328" t="s">
        <v>855</v>
      </c>
      <c r="E65" s="328" t="s">
        <v>846</v>
      </c>
      <c r="F65" s="327">
        <v>4999.95</v>
      </c>
      <c r="G65" s="327">
        <v>356.65</v>
      </c>
      <c r="H65" s="327">
        <v>348903.8</v>
      </c>
      <c r="I65" s="327">
        <v>0</v>
      </c>
      <c r="J65" s="327">
        <v>0</v>
      </c>
      <c r="K65" s="327">
        <v>0</v>
      </c>
      <c r="L65" s="327">
        <v>157256.4</v>
      </c>
      <c r="M65" s="327">
        <v>5002.7</v>
      </c>
      <c r="N65" s="327">
        <v>3273.65</v>
      </c>
      <c r="O65" s="327">
        <v>344959.95</v>
      </c>
      <c r="P65" s="327">
        <v>11903.4</v>
      </c>
      <c r="Q65" s="327">
        <v>58852.85</v>
      </c>
      <c r="R65" s="327">
        <v>1012.5</v>
      </c>
      <c r="S65" s="327">
        <v>88186</v>
      </c>
      <c r="T65" s="327">
        <v>0</v>
      </c>
      <c r="U65" s="327">
        <v>11421.95</v>
      </c>
      <c r="V65" s="327">
        <v>730500.75</v>
      </c>
      <c r="W65" s="327">
        <v>0</v>
      </c>
      <c r="X65" s="327">
        <v>0</v>
      </c>
      <c r="Y65" s="327">
        <v>0</v>
      </c>
      <c r="Z65" s="327">
        <v>0</v>
      </c>
      <c r="AA65" s="327">
        <v>599458.81000000006</v>
      </c>
      <c r="AB65" s="327">
        <v>0</v>
      </c>
      <c r="AC65" s="327">
        <v>4944.25</v>
      </c>
      <c r="AD65" s="327">
        <v>37158.5</v>
      </c>
      <c r="AE65" s="327">
        <v>7450.83</v>
      </c>
      <c r="AF65" s="327">
        <v>0</v>
      </c>
      <c r="AG65" s="327">
        <v>22565.15</v>
      </c>
      <c r="AH65" s="327">
        <v>48</v>
      </c>
      <c r="AI65" s="327">
        <v>0</v>
      </c>
      <c r="AJ65" s="327">
        <v>0</v>
      </c>
      <c r="AK65" s="327">
        <v>0</v>
      </c>
      <c r="AL65" s="327">
        <v>33131.300000000003</v>
      </c>
      <c r="AM65" s="327">
        <v>1027.94</v>
      </c>
      <c r="AN65" s="327">
        <v>0</v>
      </c>
      <c r="AO65" s="327">
        <v>75.2</v>
      </c>
      <c r="AP65" s="327">
        <v>0</v>
      </c>
      <c r="AQ65" s="327">
        <v>0</v>
      </c>
      <c r="AR65" s="327">
        <v>44063.5</v>
      </c>
      <c r="AS65" s="327">
        <v>12093.5</v>
      </c>
      <c r="AT65" s="327">
        <v>0</v>
      </c>
      <c r="AU65" s="327">
        <v>34580.5</v>
      </c>
      <c r="AV65" s="327">
        <v>3300</v>
      </c>
      <c r="AW65" s="327">
        <v>345238.55</v>
      </c>
      <c r="AX65" s="327">
        <v>209</v>
      </c>
      <c r="AY65" s="327">
        <v>48</v>
      </c>
      <c r="AZ65" s="327">
        <v>0</v>
      </c>
      <c r="BA65" s="327">
        <v>1345</v>
      </c>
      <c r="BB65" s="327">
        <v>123654.6</v>
      </c>
      <c r="BC65" s="327">
        <v>16994.8</v>
      </c>
      <c r="BD65" s="327">
        <v>232428.16</v>
      </c>
      <c r="BE65" s="327">
        <v>0</v>
      </c>
      <c r="BF65" s="327">
        <v>0</v>
      </c>
      <c r="BG65" s="327">
        <v>9853.64</v>
      </c>
      <c r="BH65" s="327">
        <v>0</v>
      </c>
      <c r="BI65" s="327">
        <v>1745887.8</v>
      </c>
      <c r="BJ65" s="327">
        <v>0</v>
      </c>
      <c r="BK65" s="327">
        <v>29532.21</v>
      </c>
      <c r="BL65" s="327">
        <v>3520.3</v>
      </c>
      <c r="BM65" s="327">
        <v>48141.919999999998</v>
      </c>
      <c r="BN65" s="327">
        <v>225564.5</v>
      </c>
      <c r="BO65" s="327">
        <v>37144.9</v>
      </c>
      <c r="BP65" s="327">
        <v>48</v>
      </c>
      <c r="BQ65" s="327">
        <v>0</v>
      </c>
      <c r="BR65" s="327">
        <v>122962.6</v>
      </c>
      <c r="BS65" s="327">
        <v>11602</v>
      </c>
      <c r="BT65" s="327">
        <v>0</v>
      </c>
      <c r="BU65" s="327">
        <v>0</v>
      </c>
      <c r="BV65" s="327">
        <v>15072.8</v>
      </c>
      <c r="BW65" s="327">
        <v>0</v>
      </c>
      <c r="BX65" s="327">
        <v>2057</v>
      </c>
      <c r="BY65" s="327">
        <v>259222.39999999999</v>
      </c>
      <c r="BZ65" s="327">
        <v>0</v>
      </c>
      <c r="CA65" s="327">
        <v>0</v>
      </c>
      <c r="CB65" s="327">
        <v>0</v>
      </c>
      <c r="CC65" s="327">
        <v>2448</v>
      </c>
      <c r="CD65" s="327">
        <v>12500</v>
      </c>
      <c r="CE65" s="327">
        <v>3863.2</v>
      </c>
      <c r="CF65" s="327">
        <v>16349</v>
      </c>
      <c r="CG65" s="327">
        <v>0</v>
      </c>
      <c r="CH65" s="327">
        <v>18255.46</v>
      </c>
      <c r="CI65" s="327">
        <v>940436.15</v>
      </c>
      <c r="CJ65" s="327">
        <v>0</v>
      </c>
      <c r="CK65" s="327">
        <v>0</v>
      </c>
      <c r="CL65" s="327">
        <v>0</v>
      </c>
      <c r="CM65" s="327">
        <v>0</v>
      </c>
      <c r="CN65" s="327">
        <v>47285.75</v>
      </c>
      <c r="CO65" s="327">
        <v>3106.95</v>
      </c>
      <c r="CP65" s="327">
        <v>5215</v>
      </c>
      <c r="CQ65" s="327">
        <v>0</v>
      </c>
      <c r="CR65" s="327">
        <v>99.6</v>
      </c>
      <c r="CS65" s="327">
        <v>10853.92</v>
      </c>
      <c r="CT65" s="327">
        <v>232410</v>
      </c>
      <c r="CU65" s="327">
        <v>0</v>
      </c>
      <c r="CV65" s="327">
        <v>0</v>
      </c>
      <c r="CW65" s="327">
        <v>47222.8</v>
      </c>
      <c r="CX65" s="327">
        <v>322786.84999999998</v>
      </c>
      <c r="CY65" s="327">
        <v>3683.82</v>
      </c>
      <c r="CZ65" s="327">
        <v>74682.05</v>
      </c>
      <c r="DA65" s="327">
        <v>0</v>
      </c>
      <c r="DB65" s="327">
        <v>7560</v>
      </c>
      <c r="DC65" s="327">
        <v>0</v>
      </c>
      <c r="DD65" s="327">
        <v>6277169.2300000004</v>
      </c>
      <c r="DE65" s="327">
        <v>128845.75</v>
      </c>
      <c r="DF65" s="327">
        <v>29922.75</v>
      </c>
      <c r="DG65" s="327">
        <v>37145.9</v>
      </c>
      <c r="DH65" s="327">
        <v>0</v>
      </c>
      <c r="DI65" s="327">
        <v>26086</v>
      </c>
      <c r="DJ65" s="327">
        <v>8347.85</v>
      </c>
      <c r="DK65" s="327">
        <v>2340</v>
      </c>
      <c r="DL65" s="327">
        <v>3147.12</v>
      </c>
      <c r="DM65" s="327">
        <v>267.95</v>
      </c>
      <c r="DN65" s="327">
        <v>0</v>
      </c>
      <c r="DO65" s="327">
        <v>0</v>
      </c>
      <c r="DP65" s="327">
        <v>137454.35</v>
      </c>
      <c r="DQ65" s="327">
        <v>19505.5</v>
      </c>
      <c r="DR65" s="327">
        <v>60179.05</v>
      </c>
      <c r="DS65" s="327">
        <v>0</v>
      </c>
      <c r="DT65" s="327">
        <v>159750.54999999999</v>
      </c>
      <c r="DU65" s="327">
        <v>20886</v>
      </c>
      <c r="DV65" s="327">
        <v>0</v>
      </c>
      <c r="DW65" s="327">
        <v>59206.28</v>
      </c>
      <c r="DX65" s="327">
        <v>20663.650000000001</v>
      </c>
      <c r="DY65" s="327">
        <v>0</v>
      </c>
      <c r="DZ65" s="327">
        <v>4878</v>
      </c>
      <c r="EA65" s="327">
        <v>179379.47</v>
      </c>
      <c r="EB65" s="327">
        <v>6357</v>
      </c>
      <c r="EC65" s="327">
        <v>11793.3</v>
      </c>
      <c r="ED65" s="327">
        <v>4203.1499999999996</v>
      </c>
      <c r="EE65" s="327">
        <v>0</v>
      </c>
      <c r="EF65" s="327">
        <v>0</v>
      </c>
      <c r="EG65" s="327">
        <v>1000</v>
      </c>
      <c r="EH65" s="327">
        <v>1166669.2</v>
      </c>
      <c r="EI65" s="327">
        <v>458932.5</v>
      </c>
      <c r="EJ65" s="327">
        <v>92418.35</v>
      </c>
      <c r="EK65" s="327">
        <v>39265.26</v>
      </c>
      <c r="EL65" s="327">
        <v>1000</v>
      </c>
      <c r="EM65" s="327">
        <v>14367</v>
      </c>
      <c r="EN65" s="327">
        <v>11635.35</v>
      </c>
      <c r="EO65" s="327">
        <v>75958.09</v>
      </c>
      <c r="EP65" s="327">
        <v>31885.18</v>
      </c>
      <c r="EQ65" s="327">
        <v>0</v>
      </c>
      <c r="ER65" s="327">
        <v>28751</v>
      </c>
      <c r="ES65" s="327">
        <v>50691.6</v>
      </c>
      <c r="ET65" s="327">
        <v>1647</v>
      </c>
      <c r="EU65" s="327">
        <v>0</v>
      </c>
      <c r="EV65" s="327">
        <v>0</v>
      </c>
      <c r="EW65" s="327">
        <v>0</v>
      </c>
      <c r="EX65" s="327">
        <v>60684.6</v>
      </c>
      <c r="EY65" s="327">
        <v>40986.65</v>
      </c>
      <c r="EZ65" s="327">
        <v>4693540.6500000004</v>
      </c>
      <c r="FA65" s="327">
        <v>93385.91</v>
      </c>
      <c r="FB65" s="327">
        <v>14790.16</v>
      </c>
      <c r="FC65" s="327">
        <v>36439.550000000003</v>
      </c>
      <c r="FD65" s="327">
        <v>32789.5</v>
      </c>
      <c r="FE65" s="327">
        <v>164534.93</v>
      </c>
      <c r="FF65" s="327">
        <v>33167.550000000003</v>
      </c>
      <c r="FG65" s="327">
        <v>0</v>
      </c>
      <c r="FH65" s="327">
        <v>15632.38</v>
      </c>
      <c r="FI65" s="327">
        <v>20714.97</v>
      </c>
      <c r="FJ65" s="327">
        <v>0</v>
      </c>
      <c r="FK65" s="327">
        <v>163913.35</v>
      </c>
      <c r="FL65" s="327">
        <v>0</v>
      </c>
      <c r="FM65" s="327">
        <v>0</v>
      </c>
      <c r="FN65" s="327">
        <v>36409</v>
      </c>
      <c r="FO65" s="327">
        <v>0</v>
      </c>
      <c r="FP65" s="327">
        <v>4158</v>
      </c>
      <c r="FQ65" s="327">
        <v>11383.9</v>
      </c>
      <c r="FR65" s="327">
        <v>23052</v>
      </c>
      <c r="FS65" s="327">
        <v>0</v>
      </c>
      <c r="FT65" s="327">
        <v>2304</v>
      </c>
      <c r="FU65" s="327">
        <v>22155.5</v>
      </c>
      <c r="FV65" s="327">
        <v>1701.65</v>
      </c>
      <c r="FW65" s="327">
        <v>2673.4</v>
      </c>
      <c r="FX65" s="327">
        <v>26755.7</v>
      </c>
      <c r="FY65" s="327">
        <v>0</v>
      </c>
      <c r="FZ65" s="327">
        <v>448</v>
      </c>
      <c r="GA65" s="327">
        <v>2762.5</v>
      </c>
      <c r="GB65" s="327">
        <v>0</v>
      </c>
      <c r="GC65" s="327">
        <v>48</v>
      </c>
      <c r="GD65" s="327">
        <v>81729.850000000006</v>
      </c>
      <c r="GE65" s="327">
        <v>42268.800000000003</v>
      </c>
      <c r="GF65" s="327">
        <v>0</v>
      </c>
      <c r="GG65" s="327">
        <v>18005</v>
      </c>
      <c r="GH65" s="327">
        <v>98</v>
      </c>
      <c r="GI65" s="327">
        <v>43003.4</v>
      </c>
      <c r="GJ65" s="327">
        <v>6818.4</v>
      </c>
      <c r="GK65" s="327">
        <v>559749.84</v>
      </c>
      <c r="GL65" s="327">
        <v>8238.75</v>
      </c>
      <c r="GM65" s="327">
        <v>1010694.26</v>
      </c>
      <c r="GN65" s="327">
        <v>12871.05</v>
      </c>
      <c r="GO65" s="327">
        <v>39084.400000000001</v>
      </c>
      <c r="GP65" s="327">
        <v>8956.6</v>
      </c>
      <c r="GQ65" s="327">
        <v>7500.85</v>
      </c>
      <c r="GR65" s="327">
        <v>455.65</v>
      </c>
      <c r="GS65" s="327">
        <v>6438974.46</v>
      </c>
      <c r="GT65" s="327">
        <v>0</v>
      </c>
      <c r="GU65" s="327">
        <v>116590</v>
      </c>
      <c r="GV65" s="327">
        <v>19440</v>
      </c>
      <c r="GW65" s="327">
        <v>6843</v>
      </c>
      <c r="GX65" s="327">
        <v>1556318.05</v>
      </c>
      <c r="GY65" s="327">
        <v>98615.05</v>
      </c>
      <c r="GZ65" s="327">
        <v>95247.05</v>
      </c>
      <c r="HA65" s="327">
        <v>10821.5</v>
      </c>
      <c r="HB65" s="327">
        <v>200</v>
      </c>
      <c r="HC65" s="327">
        <v>76870.899999999994</v>
      </c>
      <c r="HD65" s="327">
        <v>8720.85</v>
      </c>
      <c r="HE65" s="327">
        <v>128886.23</v>
      </c>
      <c r="HF65" s="327">
        <v>765.75</v>
      </c>
      <c r="HG65" s="327">
        <v>0</v>
      </c>
      <c r="HH65" s="327">
        <v>71973.75</v>
      </c>
      <c r="HI65" s="327">
        <v>3200</v>
      </c>
      <c r="HJ65" s="327">
        <v>31023.55</v>
      </c>
      <c r="HK65" s="327">
        <v>0</v>
      </c>
      <c r="HL65" s="327">
        <v>9510</v>
      </c>
      <c r="HM65" s="327">
        <v>0</v>
      </c>
      <c r="HN65" s="327">
        <v>0</v>
      </c>
      <c r="HO65" s="327">
        <v>6306.65</v>
      </c>
      <c r="HP65" s="327">
        <v>15752.5</v>
      </c>
      <c r="HQ65" s="327">
        <v>3024</v>
      </c>
      <c r="HR65" s="327">
        <v>681324.5</v>
      </c>
      <c r="HS65" s="327">
        <v>0</v>
      </c>
      <c r="HT65" s="327">
        <v>1693341.5</v>
      </c>
      <c r="HU65" s="327">
        <v>0</v>
      </c>
      <c r="HV65" s="327">
        <v>0</v>
      </c>
      <c r="HW65" s="327">
        <v>162240</v>
      </c>
      <c r="HX65" s="327">
        <v>3183</v>
      </c>
      <c r="HY65" s="327">
        <v>3397164.49</v>
      </c>
      <c r="HZ65" s="327">
        <v>147458.65</v>
      </c>
      <c r="IA65" s="327">
        <v>2000</v>
      </c>
      <c r="IB65" s="327">
        <v>2728.35</v>
      </c>
      <c r="IC65" s="327">
        <v>84694.9</v>
      </c>
      <c r="ID65" s="327">
        <v>1709.35</v>
      </c>
      <c r="IE65" s="327">
        <v>357616.1</v>
      </c>
      <c r="IF65" s="327">
        <v>1896</v>
      </c>
      <c r="IG65" s="327">
        <v>8002.7</v>
      </c>
      <c r="IH65" s="327">
        <v>7665.4</v>
      </c>
      <c r="II65" s="327">
        <v>73738.679999999993</v>
      </c>
      <c r="IJ65" s="327">
        <v>452023.17</v>
      </c>
      <c r="IK65" s="327">
        <v>3647.04</v>
      </c>
      <c r="IL65" s="327">
        <v>0</v>
      </c>
      <c r="IM65" s="327">
        <v>0</v>
      </c>
      <c r="IN65" s="327">
        <v>2472.15</v>
      </c>
      <c r="IO65" s="327">
        <v>32061.55</v>
      </c>
      <c r="IP65" s="327">
        <v>33729.5</v>
      </c>
      <c r="IQ65" s="327">
        <v>735.2</v>
      </c>
      <c r="IR65" s="327">
        <v>152899.34</v>
      </c>
      <c r="IS65" s="327">
        <v>135313.35</v>
      </c>
      <c r="IT65" s="327">
        <v>18672.7</v>
      </c>
      <c r="IU65" s="327">
        <v>20164.150000000001</v>
      </c>
      <c r="IV65" s="327">
        <v>198971.75</v>
      </c>
      <c r="IW65" s="327">
        <v>0</v>
      </c>
      <c r="IX65" s="327">
        <v>0</v>
      </c>
      <c r="IY65" s="327">
        <v>61151.6</v>
      </c>
      <c r="IZ65" s="327">
        <v>1088393.3500000001</v>
      </c>
      <c r="JA65" s="327">
        <v>0</v>
      </c>
      <c r="JB65" s="327">
        <v>6297.9</v>
      </c>
      <c r="JC65" s="327">
        <v>0</v>
      </c>
      <c r="JD65" s="327">
        <v>0</v>
      </c>
      <c r="JE65" s="327">
        <v>921.75</v>
      </c>
      <c r="JF65" s="327">
        <v>2494.61</v>
      </c>
      <c r="JG65" s="327">
        <v>0</v>
      </c>
      <c r="JH65" s="327">
        <v>43996.15</v>
      </c>
      <c r="JI65" s="327">
        <v>419606</v>
      </c>
      <c r="JJ65" s="327">
        <v>6048</v>
      </c>
      <c r="JK65" s="327">
        <v>360</v>
      </c>
      <c r="JL65" s="327">
        <v>5556.05</v>
      </c>
      <c r="JM65" s="327">
        <v>21</v>
      </c>
      <c r="JN65" s="327">
        <v>0</v>
      </c>
      <c r="JO65" s="327">
        <v>45915.85</v>
      </c>
      <c r="JP65" s="327">
        <v>314.5</v>
      </c>
      <c r="JQ65" s="327">
        <v>0</v>
      </c>
      <c r="JR65" s="327">
        <v>0</v>
      </c>
      <c r="JS65" s="327">
        <v>10374.5</v>
      </c>
      <c r="JT65" s="327">
        <v>63021.3</v>
      </c>
      <c r="JU65" s="327">
        <v>0</v>
      </c>
      <c r="JV65" s="327">
        <v>21118.55</v>
      </c>
      <c r="JW65" s="327">
        <v>94999.35</v>
      </c>
      <c r="JX65" s="327">
        <v>46518.5</v>
      </c>
      <c r="JY65" s="327">
        <v>8565.9500000000007</v>
      </c>
      <c r="JZ65" s="327">
        <v>0</v>
      </c>
      <c r="KA65" s="327">
        <v>1984.95</v>
      </c>
      <c r="KB65" s="327">
        <v>0</v>
      </c>
      <c r="KC65" s="327">
        <v>6392.55</v>
      </c>
      <c r="KD65" s="327">
        <v>0</v>
      </c>
      <c r="KE65" s="327">
        <v>218722.5</v>
      </c>
      <c r="KF65" s="327">
        <v>3187.6</v>
      </c>
      <c r="KG65" s="327">
        <v>47034</v>
      </c>
      <c r="KH65" s="327">
        <v>47469.2</v>
      </c>
      <c r="KI65" s="327">
        <v>7048</v>
      </c>
      <c r="KJ65" s="327">
        <v>110</v>
      </c>
      <c r="KK65" s="327">
        <v>9835</v>
      </c>
      <c r="KL65" s="327">
        <v>2129</v>
      </c>
      <c r="KM65" s="327">
        <v>795.9</v>
      </c>
      <c r="KN65" s="327">
        <v>0</v>
      </c>
      <c r="KO65" s="327">
        <v>25867.09</v>
      </c>
      <c r="KP65" s="327">
        <v>5519.05</v>
      </c>
      <c r="KQ65" s="327">
        <v>4263956.2300000004</v>
      </c>
      <c r="KR65" s="327">
        <v>46459.75</v>
      </c>
      <c r="KS65" s="326">
        <v>59318.8</v>
      </c>
      <c r="KU65" s="312">
        <v>46</v>
      </c>
      <c r="KV65" s="312">
        <v>465</v>
      </c>
    </row>
    <row r="66" spans="1:308" x14ac:dyDescent="0.25">
      <c r="A66" s="325">
        <v>2020</v>
      </c>
      <c r="B66" s="324" t="s">
        <v>849</v>
      </c>
      <c r="C66" s="324" t="s">
        <v>854</v>
      </c>
      <c r="D66" s="324" t="s">
        <v>853</v>
      </c>
      <c r="E66" s="324" t="s">
        <v>846</v>
      </c>
      <c r="F66" s="323">
        <v>0</v>
      </c>
      <c r="G66" s="323">
        <v>0</v>
      </c>
      <c r="H66" s="323">
        <v>0</v>
      </c>
      <c r="I66" s="323">
        <v>0</v>
      </c>
      <c r="J66" s="323">
        <v>0</v>
      </c>
      <c r="K66" s="323">
        <v>0</v>
      </c>
      <c r="L66" s="323">
        <v>0</v>
      </c>
      <c r="M66" s="323">
        <v>0</v>
      </c>
      <c r="N66" s="323">
        <v>400</v>
      </c>
      <c r="O66" s="323">
        <v>0</v>
      </c>
      <c r="P66" s="323">
        <v>0</v>
      </c>
      <c r="Q66" s="323">
        <v>13.59</v>
      </c>
      <c r="R66" s="323">
        <v>0</v>
      </c>
      <c r="S66" s="323">
        <v>0</v>
      </c>
      <c r="T66" s="323">
        <v>0</v>
      </c>
      <c r="U66" s="323">
        <v>0</v>
      </c>
      <c r="V66" s="323">
        <v>0</v>
      </c>
      <c r="W66" s="323">
        <v>4891.3</v>
      </c>
      <c r="X66" s="323">
        <v>0</v>
      </c>
      <c r="Y66" s="323">
        <v>0</v>
      </c>
      <c r="Z66" s="323">
        <v>0</v>
      </c>
      <c r="AA66" s="323">
        <v>1720</v>
      </c>
      <c r="AB66" s="323">
        <v>0</v>
      </c>
      <c r="AC66" s="323">
        <v>0</v>
      </c>
      <c r="AD66" s="323">
        <v>15000</v>
      </c>
      <c r="AE66" s="323">
        <v>0</v>
      </c>
      <c r="AF66" s="323">
        <v>0</v>
      </c>
      <c r="AG66" s="323">
        <v>0</v>
      </c>
      <c r="AH66" s="323">
        <v>0</v>
      </c>
      <c r="AI66" s="323">
        <v>0</v>
      </c>
      <c r="AJ66" s="323">
        <v>0</v>
      </c>
      <c r="AK66" s="323">
        <v>0</v>
      </c>
      <c r="AL66" s="323">
        <v>100000</v>
      </c>
      <c r="AM66" s="323">
        <v>0</v>
      </c>
      <c r="AN66" s="323">
        <v>0</v>
      </c>
      <c r="AO66" s="323">
        <v>0</v>
      </c>
      <c r="AP66" s="323">
        <v>0</v>
      </c>
      <c r="AQ66" s="323">
        <v>0</v>
      </c>
      <c r="AR66" s="323">
        <v>0</v>
      </c>
      <c r="AS66" s="323">
        <v>0</v>
      </c>
      <c r="AT66" s="323">
        <v>0</v>
      </c>
      <c r="AU66" s="323">
        <v>25000</v>
      </c>
      <c r="AV66" s="323">
        <v>0</v>
      </c>
      <c r="AW66" s="323">
        <v>0</v>
      </c>
      <c r="AX66" s="323">
        <v>0</v>
      </c>
      <c r="AY66" s="323">
        <v>0</v>
      </c>
      <c r="AZ66" s="323">
        <v>281150</v>
      </c>
      <c r="BA66" s="323">
        <v>0</v>
      </c>
      <c r="BB66" s="323">
        <v>0</v>
      </c>
      <c r="BC66" s="323">
        <v>0</v>
      </c>
      <c r="BD66" s="323">
        <v>0</v>
      </c>
      <c r="BE66" s="323">
        <v>0</v>
      </c>
      <c r="BF66" s="323">
        <v>0</v>
      </c>
      <c r="BG66" s="323">
        <v>0</v>
      </c>
      <c r="BH66" s="323">
        <v>50</v>
      </c>
      <c r="BI66" s="323">
        <v>0</v>
      </c>
      <c r="BJ66" s="323">
        <v>0</v>
      </c>
      <c r="BK66" s="323">
        <v>0</v>
      </c>
      <c r="BL66" s="323">
        <v>0</v>
      </c>
      <c r="BM66" s="323">
        <v>0</v>
      </c>
      <c r="BN66" s="323">
        <v>0</v>
      </c>
      <c r="BO66" s="323">
        <v>0</v>
      </c>
      <c r="BP66" s="323">
        <v>0</v>
      </c>
      <c r="BQ66" s="323">
        <v>0</v>
      </c>
      <c r="BR66" s="323">
        <v>0</v>
      </c>
      <c r="BS66" s="323">
        <v>0</v>
      </c>
      <c r="BT66" s="323">
        <v>0</v>
      </c>
      <c r="BU66" s="323">
        <v>0</v>
      </c>
      <c r="BV66" s="323">
        <v>0</v>
      </c>
      <c r="BW66" s="323">
        <v>0</v>
      </c>
      <c r="BX66" s="323">
        <v>0</v>
      </c>
      <c r="BY66" s="323">
        <v>0</v>
      </c>
      <c r="BZ66" s="323">
        <v>0</v>
      </c>
      <c r="CA66" s="323">
        <v>0</v>
      </c>
      <c r="CB66" s="323">
        <v>0</v>
      </c>
      <c r="CC66" s="323">
        <v>0</v>
      </c>
      <c r="CD66" s="323">
        <v>0</v>
      </c>
      <c r="CE66" s="323">
        <v>0</v>
      </c>
      <c r="CF66" s="323">
        <v>0</v>
      </c>
      <c r="CG66" s="323">
        <v>0</v>
      </c>
      <c r="CH66" s="323">
        <v>0</v>
      </c>
      <c r="CI66" s="323">
        <v>0</v>
      </c>
      <c r="CJ66" s="323">
        <v>0</v>
      </c>
      <c r="CK66" s="323">
        <v>0</v>
      </c>
      <c r="CL66" s="323">
        <v>0</v>
      </c>
      <c r="CM66" s="323">
        <v>0</v>
      </c>
      <c r="CN66" s="323">
        <v>0</v>
      </c>
      <c r="CO66" s="323">
        <v>0</v>
      </c>
      <c r="CP66" s="323">
        <v>0</v>
      </c>
      <c r="CQ66" s="323">
        <v>0</v>
      </c>
      <c r="CR66" s="323">
        <v>0</v>
      </c>
      <c r="CS66" s="323">
        <v>0</v>
      </c>
      <c r="CT66" s="323">
        <v>0</v>
      </c>
      <c r="CU66" s="323">
        <v>0</v>
      </c>
      <c r="CV66" s="323">
        <v>0</v>
      </c>
      <c r="CW66" s="323">
        <v>0</v>
      </c>
      <c r="CX66" s="323">
        <v>0</v>
      </c>
      <c r="CY66" s="323">
        <v>0</v>
      </c>
      <c r="CZ66" s="323">
        <v>0</v>
      </c>
      <c r="DA66" s="323">
        <v>0</v>
      </c>
      <c r="DB66" s="323">
        <v>0</v>
      </c>
      <c r="DC66" s="323">
        <v>0</v>
      </c>
      <c r="DD66" s="323">
        <v>0</v>
      </c>
      <c r="DE66" s="323">
        <v>0</v>
      </c>
      <c r="DF66" s="323">
        <v>0</v>
      </c>
      <c r="DG66" s="323">
        <v>0</v>
      </c>
      <c r="DH66" s="323">
        <v>0</v>
      </c>
      <c r="DI66" s="323">
        <v>0</v>
      </c>
      <c r="DJ66" s="323">
        <v>0</v>
      </c>
      <c r="DK66" s="323">
        <v>0</v>
      </c>
      <c r="DL66" s="323">
        <v>0</v>
      </c>
      <c r="DM66" s="323">
        <v>0</v>
      </c>
      <c r="DN66" s="323">
        <v>0</v>
      </c>
      <c r="DO66" s="323">
        <v>0</v>
      </c>
      <c r="DP66" s="323">
        <v>0</v>
      </c>
      <c r="DQ66" s="323">
        <v>0</v>
      </c>
      <c r="DR66" s="323">
        <v>0</v>
      </c>
      <c r="DS66" s="323">
        <v>0</v>
      </c>
      <c r="DT66" s="323">
        <v>0</v>
      </c>
      <c r="DU66" s="323">
        <v>0</v>
      </c>
      <c r="DV66" s="323">
        <v>0</v>
      </c>
      <c r="DW66" s="323">
        <v>0</v>
      </c>
      <c r="DX66" s="323">
        <v>0</v>
      </c>
      <c r="DY66" s="323">
        <v>0</v>
      </c>
      <c r="DZ66" s="323">
        <v>0</v>
      </c>
      <c r="EA66" s="323">
        <v>17376.580000000002</v>
      </c>
      <c r="EB66" s="323">
        <v>0</v>
      </c>
      <c r="EC66" s="323">
        <v>0</v>
      </c>
      <c r="ED66" s="323">
        <v>0</v>
      </c>
      <c r="EE66" s="323">
        <v>0</v>
      </c>
      <c r="EF66" s="323">
        <v>0</v>
      </c>
      <c r="EG66" s="323">
        <v>0</v>
      </c>
      <c r="EH66" s="323">
        <v>0</v>
      </c>
      <c r="EI66" s="323">
        <v>0</v>
      </c>
      <c r="EJ66" s="323">
        <v>0</v>
      </c>
      <c r="EK66" s="323">
        <v>0</v>
      </c>
      <c r="EL66" s="323">
        <v>0</v>
      </c>
      <c r="EM66" s="323">
        <v>0</v>
      </c>
      <c r="EN66" s="323">
        <v>0</v>
      </c>
      <c r="EO66" s="323">
        <v>0</v>
      </c>
      <c r="EP66" s="323">
        <v>0</v>
      </c>
      <c r="EQ66" s="323">
        <v>0</v>
      </c>
      <c r="ER66" s="323">
        <v>29836.42</v>
      </c>
      <c r="ES66" s="323">
        <v>0</v>
      </c>
      <c r="ET66" s="323">
        <v>1170</v>
      </c>
      <c r="EU66" s="323">
        <v>0</v>
      </c>
      <c r="EV66" s="323">
        <v>0</v>
      </c>
      <c r="EW66" s="323">
        <v>0</v>
      </c>
      <c r="EX66" s="323">
        <v>0</v>
      </c>
      <c r="EY66" s="323">
        <v>21200</v>
      </c>
      <c r="EZ66" s="323">
        <v>0</v>
      </c>
      <c r="FA66" s="323">
        <v>0</v>
      </c>
      <c r="FB66" s="323">
        <v>0</v>
      </c>
      <c r="FC66" s="323">
        <v>20000</v>
      </c>
      <c r="FD66" s="323">
        <v>0</v>
      </c>
      <c r="FE66" s="323">
        <v>17355.099999999999</v>
      </c>
      <c r="FF66" s="323">
        <v>0</v>
      </c>
      <c r="FG66" s="323">
        <v>0</v>
      </c>
      <c r="FH66" s="323">
        <v>17468.349999999999</v>
      </c>
      <c r="FI66" s="323">
        <v>0</v>
      </c>
      <c r="FJ66" s="323">
        <v>0</v>
      </c>
      <c r="FK66" s="323">
        <v>0</v>
      </c>
      <c r="FL66" s="323">
        <v>0</v>
      </c>
      <c r="FM66" s="323">
        <v>0</v>
      </c>
      <c r="FN66" s="323">
        <v>0</v>
      </c>
      <c r="FO66" s="323">
        <v>0</v>
      </c>
      <c r="FP66" s="323">
        <v>0</v>
      </c>
      <c r="FQ66" s="323">
        <v>0</v>
      </c>
      <c r="FR66" s="323">
        <v>1000</v>
      </c>
      <c r="FS66" s="323">
        <v>0</v>
      </c>
      <c r="FT66" s="323">
        <v>50140</v>
      </c>
      <c r="FU66" s="323">
        <v>0</v>
      </c>
      <c r="FV66" s="323">
        <v>0</v>
      </c>
      <c r="FW66" s="323">
        <v>0</v>
      </c>
      <c r="FX66" s="323">
        <v>0</v>
      </c>
      <c r="FY66" s="323">
        <v>0</v>
      </c>
      <c r="FZ66" s="323">
        <v>0</v>
      </c>
      <c r="GA66" s="323">
        <v>0</v>
      </c>
      <c r="GB66" s="323">
        <v>0</v>
      </c>
      <c r="GC66" s="323">
        <v>0</v>
      </c>
      <c r="GD66" s="323">
        <v>0</v>
      </c>
      <c r="GE66" s="323">
        <v>0</v>
      </c>
      <c r="GF66" s="323">
        <v>0</v>
      </c>
      <c r="GG66" s="323">
        <v>0</v>
      </c>
      <c r="GH66" s="323">
        <v>0</v>
      </c>
      <c r="GI66" s="323">
        <v>0</v>
      </c>
      <c r="GJ66" s="323">
        <v>0</v>
      </c>
      <c r="GK66" s="323">
        <v>30965.25</v>
      </c>
      <c r="GL66" s="323">
        <v>0</v>
      </c>
      <c r="GM66" s="323">
        <v>0</v>
      </c>
      <c r="GN66" s="323">
        <v>0</v>
      </c>
      <c r="GO66" s="323">
        <v>0</v>
      </c>
      <c r="GP66" s="323">
        <v>0</v>
      </c>
      <c r="GQ66" s="323">
        <v>0</v>
      </c>
      <c r="GR66" s="323">
        <v>0</v>
      </c>
      <c r="GS66" s="323">
        <v>0</v>
      </c>
      <c r="GT66" s="323">
        <v>0</v>
      </c>
      <c r="GU66" s="323">
        <v>20000</v>
      </c>
      <c r="GV66" s="323">
        <v>0</v>
      </c>
      <c r="GW66" s="323">
        <v>0</v>
      </c>
      <c r="GX66" s="323">
        <v>0</v>
      </c>
      <c r="GY66" s="323">
        <v>0</v>
      </c>
      <c r="GZ66" s="323">
        <v>0</v>
      </c>
      <c r="HA66" s="323">
        <v>0</v>
      </c>
      <c r="HB66" s="323">
        <v>0</v>
      </c>
      <c r="HC66" s="323">
        <v>0</v>
      </c>
      <c r="HD66" s="323">
        <v>0</v>
      </c>
      <c r="HE66" s="323">
        <v>0</v>
      </c>
      <c r="HF66" s="323">
        <v>0</v>
      </c>
      <c r="HG66" s="323">
        <v>0</v>
      </c>
      <c r="HH66" s="323">
        <v>0</v>
      </c>
      <c r="HI66" s="323">
        <v>0</v>
      </c>
      <c r="HJ66" s="323">
        <v>0</v>
      </c>
      <c r="HK66" s="323">
        <v>0</v>
      </c>
      <c r="HL66" s="323">
        <v>0</v>
      </c>
      <c r="HM66" s="323">
        <v>0</v>
      </c>
      <c r="HN66" s="323">
        <v>0</v>
      </c>
      <c r="HO66" s="323">
        <v>0</v>
      </c>
      <c r="HP66" s="323">
        <v>0</v>
      </c>
      <c r="HQ66" s="323">
        <v>0</v>
      </c>
      <c r="HR66" s="323">
        <v>0</v>
      </c>
      <c r="HS66" s="323">
        <v>0</v>
      </c>
      <c r="HT66" s="323">
        <v>0</v>
      </c>
      <c r="HU66" s="323">
        <v>0</v>
      </c>
      <c r="HV66" s="323">
        <v>3000000</v>
      </c>
      <c r="HW66" s="323">
        <v>0</v>
      </c>
      <c r="HX66" s="323">
        <v>0</v>
      </c>
      <c r="HY66" s="323">
        <v>35.130000000000003</v>
      </c>
      <c r="HZ66" s="323">
        <v>0</v>
      </c>
      <c r="IA66" s="323">
        <v>0</v>
      </c>
      <c r="IB66" s="323">
        <v>0</v>
      </c>
      <c r="IC66" s="323">
        <v>0</v>
      </c>
      <c r="ID66" s="323">
        <v>0</v>
      </c>
      <c r="IE66" s="323">
        <v>0</v>
      </c>
      <c r="IF66" s="323">
        <v>0</v>
      </c>
      <c r="IG66" s="323">
        <v>0</v>
      </c>
      <c r="IH66" s="323">
        <v>0</v>
      </c>
      <c r="II66" s="323">
        <v>0</v>
      </c>
      <c r="IJ66" s="323">
        <v>0</v>
      </c>
      <c r="IK66" s="323">
        <v>0</v>
      </c>
      <c r="IL66" s="323">
        <v>0</v>
      </c>
      <c r="IM66" s="323">
        <v>0</v>
      </c>
      <c r="IN66" s="323">
        <v>7160</v>
      </c>
      <c r="IO66" s="323">
        <v>0</v>
      </c>
      <c r="IP66" s="323">
        <v>0</v>
      </c>
      <c r="IQ66" s="323">
        <v>0</v>
      </c>
      <c r="IR66" s="323">
        <v>0</v>
      </c>
      <c r="IS66" s="323">
        <v>0</v>
      </c>
      <c r="IT66" s="323">
        <v>13486.85</v>
      </c>
      <c r="IU66" s="323">
        <v>0</v>
      </c>
      <c r="IV66" s="323">
        <v>0</v>
      </c>
      <c r="IW66" s="323">
        <v>0</v>
      </c>
      <c r="IX66" s="323">
        <v>0</v>
      </c>
      <c r="IY66" s="323">
        <v>0</v>
      </c>
      <c r="IZ66" s="323">
        <v>0</v>
      </c>
      <c r="JA66" s="323">
        <v>0</v>
      </c>
      <c r="JB66" s="323">
        <v>0</v>
      </c>
      <c r="JC66" s="323">
        <v>0</v>
      </c>
      <c r="JD66" s="323">
        <v>0</v>
      </c>
      <c r="JE66" s="323">
        <v>0</v>
      </c>
      <c r="JF66" s="323">
        <v>0</v>
      </c>
      <c r="JG66" s="323">
        <v>0</v>
      </c>
      <c r="JH66" s="323">
        <v>100</v>
      </c>
      <c r="JI66" s="323">
        <v>0</v>
      </c>
      <c r="JJ66" s="323">
        <v>0</v>
      </c>
      <c r="JK66" s="323">
        <v>0</v>
      </c>
      <c r="JL66" s="323">
        <v>0</v>
      </c>
      <c r="JM66" s="323">
        <v>0</v>
      </c>
      <c r="JN66" s="323">
        <v>0</v>
      </c>
      <c r="JO66" s="323">
        <v>0</v>
      </c>
      <c r="JP66" s="323">
        <v>0</v>
      </c>
      <c r="JQ66" s="323">
        <v>0</v>
      </c>
      <c r="JR66" s="323">
        <v>0</v>
      </c>
      <c r="JS66" s="323">
        <v>0</v>
      </c>
      <c r="JT66" s="323">
        <v>0</v>
      </c>
      <c r="JU66" s="323">
        <v>0</v>
      </c>
      <c r="JV66" s="323">
        <v>1967</v>
      </c>
      <c r="JW66" s="323">
        <v>0</v>
      </c>
      <c r="JX66" s="323">
        <v>0</v>
      </c>
      <c r="JY66" s="323">
        <v>0</v>
      </c>
      <c r="JZ66" s="323">
        <v>0</v>
      </c>
      <c r="KA66" s="323">
        <v>0</v>
      </c>
      <c r="KB66" s="323">
        <v>0</v>
      </c>
      <c r="KC66" s="323">
        <v>0</v>
      </c>
      <c r="KD66" s="323">
        <v>0</v>
      </c>
      <c r="KE66" s="323">
        <v>0</v>
      </c>
      <c r="KF66" s="323">
        <v>0</v>
      </c>
      <c r="KG66" s="323">
        <v>0</v>
      </c>
      <c r="KH66" s="323">
        <v>0</v>
      </c>
      <c r="KI66" s="323">
        <v>0</v>
      </c>
      <c r="KJ66" s="323">
        <v>0</v>
      </c>
      <c r="KK66" s="323">
        <v>0</v>
      </c>
      <c r="KL66" s="323">
        <v>0</v>
      </c>
      <c r="KM66" s="323">
        <v>596.6</v>
      </c>
      <c r="KN66" s="323">
        <v>0</v>
      </c>
      <c r="KO66" s="323">
        <v>0</v>
      </c>
      <c r="KP66" s="323">
        <v>0</v>
      </c>
      <c r="KQ66" s="323">
        <v>0</v>
      </c>
      <c r="KR66" s="323">
        <v>0</v>
      </c>
      <c r="KS66" s="322">
        <v>0</v>
      </c>
      <c r="KU66" s="312">
        <v>46</v>
      </c>
      <c r="KV66" s="312">
        <v>469</v>
      </c>
    </row>
    <row r="67" spans="1:308" x14ac:dyDescent="0.25">
      <c r="A67" s="329">
        <v>2020</v>
      </c>
      <c r="B67" s="328" t="s">
        <v>849</v>
      </c>
      <c r="C67" s="328" t="s">
        <v>851</v>
      </c>
      <c r="D67" s="328" t="s">
        <v>852</v>
      </c>
      <c r="E67" s="328" t="s">
        <v>846</v>
      </c>
      <c r="F67" s="327">
        <v>127252.83</v>
      </c>
      <c r="G67" s="327">
        <v>20000</v>
      </c>
      <c r="H67" s="327">
        <v>1081301.3999999999</v>
      </c>
      <c r="I67" s="327">
        <v>121581</v>
      </c>
      <c r="J67" s="327">
        <v>13175</v>
      </c>
      <c r="K67" s="327">
        <v>32720</v>
      </c>
      <c r="L67" s="327">
        <v>82236.240000000005</v>
      </c>
      <c r="M67" s="327">
        <v>0</v>
      </c>
      <c r="N67" s="327">
        <v>255493.85</v>
      </c>
      <c r="O67" s="327">
        <v>1171896.25</v>
      </c>
      <c r="P67" s="327">
        <v>398934</v>
      </c>
      <c r="Q67" s="327">
        <v>102543</v>
      </c>
      <c r="R67" s="327">
        <v>199500.43</v>
      </c>
      <c r="S67" s="327">
        <v>0</v>
      </c>
      <c r="T67" s="327">
        <v>1816.5</v>
      </c>
      <c r="U67" s="327">
        <v>58192.65</v>
      </c>
      <c r="V67" s="327">
        <v>214091.36</v>
      </c>
      <c r="W67" s="327">
        <v>519247.15</v>
      </c>
      <c r="X67" s="327">
        <v>1026932.7</v>
      </c>
      <c r="Y67" s="327">
        <v>0</v>
      </c>
      <c r="Z67" s="327">
        <v>68557.77</v>
      </c>
      <c r="AA67" s="327">
        <v>323041.15000000002</v>
      </c>
      <c r="AB67" s="327">
        <v>3500</v>
      </c>
      <c r="AC67" s="327">
        <v>110000</v>
      </c>
      <c r="AD67" s="327">
        <v>171839.55</v>
      </c>
      <c r="AE67" s="327">
        <v>0</v>
      </c>
      <c r="AF67" s="327">
        <v>16319</v>
      </c>
      <c r="AG67" s="327">
        <v>60000</v>
      </c>
      <c r="AH67" s="327">
        <v>0</v>
      </c>
      <c r="AI67" s="327">
        <v>0</v>
      </c>
      <c r="AJ67" s="327">
        <v>33234.5</v>
      </c>
      <c r="AK67" s="327">
        <v>0</v>
      </c>
      <c r="AL67" s="327">
        <v>0</v>
      </c>
      <c r="AM67" s="327">
        <v>0</v>
      </c>
      <c r="AN67" s="327">
        <v>0</v>
      </c>
      <c r="AO67" s="327">
        <v>0</v>
      </c>
      <c r="AP67" s="327">
        <v>0</v>
      </c>
      <c r="AQ67" s="327">
        <v>260000</v>
      </c>
      <c r="AR67" s="327">
        <v>300000</v>
      </c>
      <c r="AS67" s="327">
        <v>12662.67</v>
      </c>
      <c r="AT67" s="327">
        <v>350162.07</v>
      </c>
      <c r="AU67" s="327">
        <v>109942.29</v>
      </c>
      <c r="AV67" s="327">
        <v>1980</v>
      </c>
      <c r="AW67" s="327">
        <v>3595595.77</v>
      </c>
      <c r="AX67" s="327">
        <v>7815.3</v>
      </c>
      <c r="AY67" s="327">
        <v>139688.15</v>
      </c>
      <c r="AZ67" s="327">
        <v>642.4</v>
      </c>
      <c r="BA67" s="327">
        <v>39890</v>
      </c>
      <c r="BB67" s="327">
        <v>1575.9</v>
      </c>
      <c r="BC67" s="327">
        <v>698468.89</v>
      </c>
      <c r="BD67" s="327">
        <v>136303.79999999999</v>
      </c>
      <c r="BE67" s="327">
        <v>125818.82</v>
      </c>
      <c r="BF67" s="327">
        <v>0</v>
      </c>
      <c r="BG67" s="327">
        <v>75000</v>
      </c>
      <c r="BH67" s="327">
        <v>13175.9</v>
      </c>
      <c r="BI67" s="327">
        <v>1229838.22</v>
      </c>
      <c r="BJ67" s="327">
        <v>9903.4500000000007</v>
      </c>
      <c r="BK67" s="327">
        <v>144599.47</v>
      </c>
      <c r="BL67" s="327">
        <v>57389.05</v>
      </c>
      <c r="BM67" s="327">
        <v>2343.5500000000002</v>
      </c>
      <c r="BN67" s="327">
        <v>247780.7</v>
      </c>
      <c r="BO67" s="327">
        <v>265204.08</v>
      </c>
      <c r="BP67" s="327">
        <v>50000</v>
      </c>
      <c r="BQ67" s="327">
        <v>6462</v>
      </c>
      <c r="BR67" s="327">
        <v>268130.58</v>
      </c>
      <c r="BS67" s="327">
        <v>160610.4</v>
      </c>
      <c r="BT67" s="327">
        <v>0</v>
      </c>
      <c r="BU67" s="327">
        <v>30000</v>
      </c>
      <c r="BV67" s="327">
        <v>0</v>
      </c>
      <c r="BW67" s="327">
        <v>509175</v>
      </c>
      <c r="BX67" s="327">
        <v>410984.45</v>
      </c>
      <c r="BY67" s="327">
        <v>2494668.91</v>
      </c>
      <c r="BZ67" s="327">
        <v>287808.45</v>
      </c>
      <c r="CA67" s="327">
        <v>14761.06</v>
      </c>
      <c r="CB67" s="327">
        <v>94399.15</v>
      </c>
      <c r="CC67" s="327">
        <v>191127.1</v>
      </c>
      <c r="CD67" s="327">
        <v>45081.55</v>
      </c>
      <c r="CE67" s="327">
        <v>2308243.1</v>
      </c>
      <c r="CF67" s="327">
        <v>1574536.54</v>
      </c>
      <c r="CG67" s="327">
        <v>116000</v>
      </c>
      <c r="CH67" s="327">
        <v>0</v>
      </c>
      <c r="CI67" s="327">
        <v>1972547.05</v>
      </c>
      <c r="CJ67" s="327">
        <v>20582.52</v>
      </c>
      <c r="CK67" s="327">
        <v>0</v>
      </c>
      <c r="CL67" s="327">
        <v>15339.3</v>
      </c>
      <c r="CM67" s="327">
        <v>764</v>
      </c>
      <c r="CN67" s="327">
        <v>10000</v>
      </c>
      <c r="CO67" s="327">
        <v>32059</v>
      </c>
      <c r="CP67" s="327">
        <v>29699.25</v>
      </c>
      <c r="CQ67" s="327">
        <v>154411.6</v>
      </c>
      <c r="CR67" s="327">
        <v>0</v>
      </c>
      <c r="CS67" s="327">
        <v>0</v>
      </c>
      <c r="CT67" s="327">
        <v>0</v>
      </c>
      <c r="CU67" s="327">
        <v>0</v>
      </c>
      <c r="CV67" s="327">
        <v>3612</v>
      </c>
      <c r="CW67" s="327">
        <v>0</v>
      </c>
      <c r="CX67" s="327">
        <v>78467.08</v>
      </c>
      <c r="CY67" s="327">
        <v>756035.46</v>
      </c>
      <c r="CZ67" s="327">
        <v>105824.7</v>
      </c>
      <c r="DA67" s="327">
        <v>1329907.92</v>
      </c>
      <c r="DB67" s="327">
        <v>2086460.13</v>
      </c>
      <c r="DC67" s="327">
        <v>568638.19999999995</v>
      </c>
      <c r="DD67" s="327">
        <v>1818501.69</v>
      </c>
      <c r="DE67" s="327">
        <v>2971228.59</v>
      </c>
      <c r="DF67" s="327">
        <v>11068.85</v>
      </c>
      <c r="DG67" s="327">
        <v>0</v>
      </c>
      <c r="DH67" s="327">
        <v>0</v>
      </c>
      <c r="DI67" s="327">
        <v>35459.949999999997</v>
      </c>
      <c r="DJ67" s="327">
        <v>894000</v>
      </c>
      <c r="DK67" s="327">
        <v>0</v>
      </c>
      <c r="DL67" s="327">
        <v>0</v>
      </c>
      <c r="DM67" s="327">
        <v>580604.5</v>
      </c>
      <c r="DN67" s="327">
        <v>0</v>
      </c>
      <c r="DO67" s="327">
        <v>232491.15</v>
      </c>
      <c r="DP67" s="327">
        <v>0</v>
      </c>
      <c r="DQ67" s="327">
        <v>0</v>
      </c>
      <c r="DR67" s="327">
        <v>10000</v>
      </c>
      <c r="DS67" s="327">
        <v>2897232.4</v>
      </c>
      <c r="DT67" s="327">
        <v>66666</v>
      </c>
      <c r="DU67" s="327">
        <v>143254.6</v>
      </c>
      <c r="DV67" s="327">
        <v>100048.55</v>
      </c>
      <c r="DW67" s="327">
        <v>38500</v>
      </c>
      <c r="DX67" s="327">
        <v>0</v>
      </c>
      <c r="DY67" s="327">
        <v>0</v>
      </c>
      <c r="DZ67" s="327">
        <v>46053</v>
      </c>
      <c r="EA67" s="327">
        <v>18015.75</v>
      </c>
      <c r="EB67" s="327">
        <v>0</v>
      </c>
      <c r="EC67" s="327">
        <v>1000378</v>
      </c>
      <c r="ED67" s="327">
        <v>0</v>
      </c>
      <c r="EE67" s="327">
        <v>240000</v>
      </c>
      <c r="EF67" s="327">
        <v>0</v>
      </c>
      <c r="EG67" s="327">
        <v>163262.04999999999</v>
      </c>
      <c r="EH67" s="327">
        <v>124142.37</v>
      </c>
      <c r="EI67" s="327">
        <v>441548.2</v>
      </c>
      <c r="EJ67" s="327">
        <v>2234865.09</v>
      </c>
      <c r="EK67" s="327">
        <v>30000</v>
      </c>
      <c r="EL67" s="327">
        <v>0</v>
      </c>
      <c r="EM67" s="327">
        <v>6099.17</v>
      </c>
      <c r="EN67" s="327">
        <v>419320.55</v>
      </c>
      <c r="EO67" s="327">
        <v>39975.85</v>
      </c>
      <c r="EP67" s="327">
        <v>0</v>
      </c>
      <c r="EQ67" s="327">
        <v>18342.5</v>
      </c>
      <c r="ER67" s="327">
        <v>93456.95</v>
      </c>
      <c r="ES67" s="327">
        <v>6248.82</v>
      </c>
      <c r="ET67" s="327">
        <v>0</v>
      </c>
      <c r="EU67" s="327">
        <v>140000</v>
      </c>
      <c r="EV67" s="327">
        <v>0</v>
      </c>
      <c r="EW67" s="327">
        <v>22394.85</v>
      </c>
      <c r="EX67" s="327">
        <v>501634.73</v>
      </c>
      <c r="EY67" s="327">
        <v>1368558.14</v>
      </c>
      <c r="EZ67" s="327">
        <v>20231570.390000001</v>
      </c>
      <c r="FA67" s="327">
        <v>1500</v>
      </c>
      <c r="FB67" s="327">
        <v>0</v>
      </c>
      <c r="FC67" s="327">
        <v>288371.02</v>
      </c>
      <c r="FD67" s="327">
        <v>54228.85</v>
      </c>
      <c r="FE67" s="327">
        <v>1094546.25</v>
      </c>
      <c r="FF67" s="327">
        <v>0</v>
      </c>
      <c r="FG67" s="327">
        <v>7879.2</v>
      </c>
      <c r="FH67" s="327">
        <v>0</v>
      </c>
      <c r="FI67" s="327">
        <v>147637.25</v>
      </c>
      <c r="FJ67" s="327">
        <v>0</v>
      </c>
      <c r="FK67" s="327">
        <v>0</v>
      </c>
      <c r="FL67" s="327">
        <v>4667</v>
      </c>
      <c r="FM67" s="327">
        <v>390912.51</v>
      </c>
      <c r="FN67" s="327">
        <v>47179.75</v>
      </c>
      <c r="FO67" s="327">
        <v>192992.44</v>
      </c>
      <c r="FP67" s="327">
        <v>41159.85</v>
      </c>
      <c r="FQ67" s="327">
        <v>16822</v>
      </c>
      <c r="FR67" s="327">
        <v>48000</v>
      </c>
      <c r="FS67" s="327">
        <v>60000</v>
      </c>
      <c r="FT67" s="327">
        <v>124408.98</v>
      </c>
      <c r="FU67" s="327">
        <v>675313</v>
      </c>
      <c r="FV67" s="327">
        <v>83771.05</v>
      </c>
      <c r="FW67" s="327">
        <v>0</v>
      </c>
      <c r="FX67" s="327">
        <v>49951.34</v>
      </c>
      <c r="FY67" s="327">
        <v>1055672</v>
      </c>
      <c r="FZ67" s="327">
        <v>0</v>
      </c>
      <c r="GA67" s="327">
        <v>0</v>
      </c>
      <c r="GB67" s="327">
        <v>0</v>
      </c>
      <c r="GC67" s="327">
        <v>0</v>
      </c>
      <c r="GD67" s="327">
        <v>683625.5</v>
      </c>
      <c r="GE67" s="327">
        <v>403431.47</v>
      </c>
      <c r="GF67" s="327">
        <v>180439.6</v>
      </c>
      <c r="GG67" s="327">
        <v>284821.15000000002</v>
      </c>
      <c r="GH67" s="327">
        <v>9564.23</v>
      </c>
      <c r="GI67" s="327">
        <v>173651.75</v>
      </c>
      <c r="GJ67" s="327">
        <v>135691.85999999999</v>
      </c>
      <c r="GK67" s="327">
        <v>2572270.4700000002</v>
      </c>
      <c r="GL67" s="327">
        <v>3652182.95</v>
      </c>
      <c r="GM67" s="327">
        <v>4391842.1500000004</v>
      </c>
      <c r="GN67" s="327">
        <v>124.45</v>
      </c>
      <c r="GO67" s="327">
        <v>884501.2</v>
      </c>
      <c r="GP67" s="327">
        <v>19090.38</v>
      </c>
      <c r="GQ67" s="327">
        <v>18016.599999999999</v>
      </c>
      <c r="GR67" s="327">
        <v>48928.55</v>
      </c>
      <c r="GS67" s="327">
        <v>1015685.61</v>
      </c>
      <c r="GT67" s="327">
        <v>0</v>
      </c>
      <c r="GU67" s="327">
        <v>2514244.6800000002</v>
      </c>
      <c r="GV67" s="327">
        <v>0</v>
      </c>
      <c r="GW67" s="327">
        <v>0</v>
      </c>
      <c r="GX67" s="327">
        <v>122578.88</v>
      </c>
      <c r="GY67" s="327">
        <v>9713.85</v>
      </c>
      <c r="GZ67" s="327">
        <v>0</v>
      </c>
      <c r="HA67" s="327">
        <v>1731493.64</v>
      </c>
      <c r="HB67" s="327">
        <v>4150</v>
      </c>
      <c r="HC67" s="327">
        <v>250000</v>
      </c>
      <c r="HD67" s="327">
        <v>0</v>
      </c>
      <c r="HE67" s="327">
        <v>0</v>
      </c>
      <c r="HF67" s="327">
        <v>183522</v>
      </c>
      <c r="HG67" s="327">
        <v>0</v>
      </c>
      <c r="HH67" s="327">
        <v>178033.2</v>
      </c>
      <c r="HI67" s="327">
        <v>0</v>
      </c>
      <c r="HJ67" s="327">
        <v>0</v>
      </c>
      <c r="HK67" s="327">
        <v>0</v>
      </c>
      <c r="HL67" s="327">
        <v>151105.51999999999</v>
      </c>
      <c r="HM67" s="327">
        <v>0</v>
      </c>
      <c r="HN67" s="327">
        <v>60605.599999999999</v>
      </c>
      <c r="HO67" s="327">
        <v>0</v>
      </c>
      <c r="HP67" s="327">
        <v>3606180.47</v>
      </c>
      <c r="HQ67" s="327">
        <v>330976.09999999998</v>
      </c>
      <c r="HR67" s="327">
        <v>905288.46</v>
      </c>
      <c r="HS67" s="327">
        <v>0</v>
      </c>
      <c r="HT67" s="327">
        <v>710509.33</v>
      </c>
      <c r="HU67" s="327">
        <v>467629.25</v>
      </c>
      <c r="HV67" s="327">
        <v>0</v>
      </c>
      <c r="HW67" s="327">
        <v>4282570.62</v>
      </c>
      <c r="HX67" s="327">
        <v>35000</v>
      </c>
      <c r="HY67" s="327">
        <v>1338981.7</v>
      </c>
      <c r="HZ67" s="327">
        <v>37221.71</v>
      </c>
      <c r="IA67" s="327">
        <v>151600</v>
      </c>
      <c r="IB67" s="327">
        <v>0</v>
      </c>
      <c r="IC67" s="327">
        <v>50951.8</v>
      </c>
      <c r="ID67" s="327">
        <v>0</v>
      </c>
      <c r="IE67" s="327">
        <v>0</v>
      </c>
      <c r="IF67" s="327">
        <v>0</v>
      </c>
      <c r="IG67" s="327">
        <v>12470.56</v>
      </c>
      <c r="IH67" s="327">
        <v>0</v>
      </c>
      <c r="II67" s="327">
        <v>314587.05</v>
      </c>
      <c r="IJ67" s="327">
        <v>68688</v>
      </c>
      <c r="IK67" s="327">
        <v>0</v>
      </c>
      <c r="IL67" s="327">
        <v>0</v>
      </c>
      <c r="IM67" s="327">
        <v>44848</v>
      </c>
      <c r="IN67" s="327">
        <v>342979.6</v>
      </c>
      <c r="IO67" s="327">
        <v>61037.37</v>
      </c>
      <c r="IP67" s="327">
        <v>43691.65</v>
      </c>
      <c r="IQ67" s="327">
        <v>0</v>
      </c>
      <c r="IR67" s="327">
        <v>7799708.7800000003</v>
      </c>
      <c r="IS67" s="327">
        <v>1705504.4</v>
      </c>
      <c r="IT67" s="327">
        <v>36113</v>
      </c>
      <c r="IU67" s="327">
        <v>0</v>
      </c>
      <c r="IV67" s="327">
        <v>664</v>
      </c>
      <c r="IW67" s="327">
        <v>71637.05</v>
      </c>
      <c r="IX67" s="327">
        <v>28968</v>
      </c>
      <c r="IY67" s="327">
        <v>410000</v>
      </c>
      <c r="IZ67" s="327">
        <v>23942</v>
      </c>
      <c r="JA67" s="327">
        <v>397025.05</v>
      </c>
      <c r="JB67" s="327">
        <v>15077.45</v>
      </c>
      <c r="JC67" s="327">
        <v>879000</v>
      </c>
      <c r="JD67" s="327">
        <v>64940.32</v>
      </c>
      <c r="JE67" s="327">
        <v>0</v>
      </c>
      <c r="JF67" s="327">
        <v>593658.1</v>
      </c>
      <c r="JG67" s="327">
        <v>33698</v>
      </c>
      <c r="JH67" s="327">
        <v>920698.62</v>
      </c>
      <c r="JI67" s="327">
        <v>19362.5</v>
      </c>
      <c r="JJ67" s="327">
        <v>413213.47</v>
      </c>
      <c r="JK67" s="327">
        <v>0</v>
      </c>
      <c r="JL67" s="327">
        <v>20000</v>
      </c>
      <c r="JM67" s="327">
        <v>31173.1</v>
      </c>
      <c r="JN67" s="327">
        <v>0</v>
      </c>
      <c r="JO67" s="327">
        <v>206762.62</v>
      </c>
      <c r="JP67" s="327">
        <v>194631</v>
      </c>
      <c r="JQ67" s="327">
        <v>22000</v>
      </c>
      <c r="JR67" s="327">
        <v>0</v>
      </c>
      <c r="JS67" s="327">
        <v>108346</v>
      </c>
      <c r="JT67" s="327">
        <v>0</v>
      </c>
      <c r="JU67" s="327">
        <v>2583605.4</v>
      </c>
      <c r="JV67" s="327">
        <v>146500.35999999999</v>
      </c>
      <c r="JW67" s="327">
        <v>85456.25</v>
      </c>
      <c r="JX67" s="327">
        <v>160632.35</v>
      </c>
      <c r="JY67" s="327">
        <v>50546.15</v>
      </c>
      <c r="JZ67" s="327">
        <v>75291.600000000006</v>
      </c>
      <c r="KA67" s="327">
        <v>65418.8</v>
      </c>
      <c r="KB67" s="327">
        <v>0</v>
      </c>
      <c r="KC67" s="327">
        <v>12868.35</v>
      </c>
      <c r="KD67" s="327">
        <v>62576.9</v>
      </c>
      <c r="KE67" s="327">
        <v>695000</v>
      </c>
      <c r="KF67" s="327">
        <v>63843.4</v>
      </c>
      <c r="KG67" s="327">
        <v>0</v>
      </c>
      <c r="KH67" s="327">
        <v>5080</v>
      </c>
      <c r="KI67" s="327">
        <v>48655.48</v>
      </c>
      <c r="KJ67" s="327">
        <v>36997.300000000003</v>
      </c>
      <c r="KK67" s="327">
        <v>30387.73</v>
      </c>
      <c r="KL67" s="327">
        <v>0</v>
      </c>
      <c r="KM67" s="327">
        <v>116140.3</v>
      </c>
      <c r="KN67" s="327">
        <v>44060.7</v>
      </c>
      <c r="KO67" s="327">
        <v>220568.56</v>
      </c>
      <c r="KP67" s="327">
        <v>842886.65</v>
      </c>
      <c r="KQ67" s="327">
        <v>1713151.02</v>
      </c>
      <c r="KR67" s="327">
        <v>104007.95</v>
      </c>
      <c r="KS67" s="326">
        <v>0</v>
      </c>
      <c r="KU67" s="312">
        <v>48</v>
      </c>
      <c r="KV67" s="312">
        <v>480</v>
      </c>
    </row>
    <row r="68" spans="1:308" x14ac:dyDescent="0.25">
      <c r="A68" s="325">
        <v>2020</v>
      </c>
      <c r="B68" s="324" t="s">
        <v>849</v>
      </c>
      <c r="C68" s="324" t="s">
        <v>851</v>
      </c>
      <c r="D68" s="324" t="s">
        <v>850</v>
      </c>
      <c r="E68" s="324" t="s">
        <v>846</v>
      </c>
      <c r="F68" s="323">
        <v>0</v>
      </c>
      <c r="G68" s="323">
        <v>0</v>
      </c>
      <c r="H68" s="323">
        <v>0</v>
      </c>
      <c r="I68" s="323">
        <v>14510.95</v>
      </c>
      <c r="J68" s="323">
        <v>4161</v>
      </c>
      <c r="K68" s="323">
        <v>16100</v>
      </c>
      <c r="L68" s="323">
        <v>1484.08</v>
      </c>
      <c r="M68" s="323">
        <v>0</v>
      </c>
      <c r="N68" s="323">
        <v>130169.62</v>
      </c>
      <c r="O68" s="323">
        <v>53017.59</v>
      </c>
      <c r="P68" s="323">
        <v>371374.53</v>
      </c>
      <c r="Q68" s="323">
        <v>221777.13</v>
      </c>
      <c r="R68" s="323">
        <v>0</v>
      </c>
      <c r="S68" s="323">
        <v>0</v>
      </c>
      <c r="T68" s="323">
        <v>0</v>
      </c>
      <c r="U68" s="323">
        <v>169679</v>
      </c>
      <c r="V68" s="323">
        <v>49171.95</v>
      </c>
      <c r="W68" s="323">
        <v>0</v>
      </c>
      <c r="X68" s="323">
        <v>120247.75</v>
      </c>
      <c r="Y68" s="323">
        <v>187016.64</v>
      </c>
      <c r="Z68" s="323">
        <v>0</v>
      </c>
      <c r="AA68" s="323">
        <v>17159.05</v>
      </c>
      <c r="AB68" s="323">
        <v>44813.41</v>
      </c>
      <c r="AC68" s="323">
        <v>0</v>
      </c>
      <c r="AD68" s="323">
        <v>358252</v>
      </c>
      <c r="AE68" s="323">
        <v>0</v>
      </c>
      <c r="AF68" s="323">
        <v>120695.61</v>
      </c>
      <c r="AG68" s="323">
        <v>0</v>
      </c>
      <c r="AH68" s="323">
        <v>0</v>
      </c>
      <c r="AI68" s="323">
        <v>45250.5</v>
      </c>
      <c r="AJ68" s="323">
        <v>0</v>
      </c>
      <c r="AK68" s="323">
        <v>23034.45</v>
      </c>
      <c r="AL68" s="323">
        <v>203048.08</v>
      </c>
      <c r="AM68" s="323">
        <v>0</v>
      </c>
      <c r="AN68" s="323">
        <v>0</v>
      </c>
      <c r="AO68" s="323">
        <v>0</v>
      </c>
      <c r="AP68" s="323">
        <v>22856.5</v>
      </c>
      <c r="AQ68" s="323">
        <v>145490.04999999999</v>
      </c>
      <c r="AR68" s="323">
        <v>0</v>
      </c>
      <c r="AS68" s="323">
        <v>30889.599999999999</v>
      </c>
      <c r="AT68" s="323">
        <v>0</v>
      </c>
      <c r="AU68" s="323">
        <v>9950</v>
      </c>
      <c r="AV68" s="323">
        <v>0</v>
      </c>
      <c r="AW68" s="323">
        <v>196618.96</v>
      </c>
      <c r="AX68" s="323">
        <v>0</v>
      </c>
      <c r="AY68" s="323">
        <v>39556.14</v>
      </c>
      <c r="AZ68" s="323">
        <v>24639.82</v>
      </c>
      <c r="BA68" s="323">
        <v>0</v>
      </c>
      <c r="BB68" s="323">
        <v>12671.44</v>
      </c>
      <c r="BC68" s="323">
        <v>20833.05</v>
      </c>
      <c r="BD68" s="323">
        <v>20029.400000000001</v>
      </c>
      <c r="BE68" s="323">
        <v>113974.21</v>
      </c>
      <c r="BF68" s="323">
        <v>73220.160000000003</v>
      </c>
      <c r="BG68" s="323">
        <v>0</v>
      </c>
      <c r="BH68" s="323">
        <v>0</v>
      </c>
      <c r="BI68" s="323">
        <v>1850507.22</v>
      </c>
      <c r="BJ68" s="323">
        <v>156354.85999999999</v>
      </c>
      <c r="BK68" s="323">
        <v>118197.75999999999</v>
      </c>
      <c r="BL68" s="323">
        <v>0</v>
      </c>
      <c r="BM68" s="323">
        <v>0</v>
      </c>
      <c r="BN68" s="323">
        <v>18349.150000000001</v>
      </c>
      <c r="BO68" s="323">
        <v>62669.7</v>
      </c>
      <c r="BP68" s="323">
        <v>0</v>
      </c>
      <c r="BQ68" s="323">
        <v>353</v>
      </c>
      <c r="BR68" s="323">
        <v>135019.79</v>
      </c>
      <c r="BS68" s="323">
        <v>2182.04</v>
      </c>
      <c r="BT68" s="323">
        <v>0</v>
      </c>
      <c r="BU68" s="323">
        <v>5130.3500000000004</v>
      </c>
      <c r="BV68" s="323">
        <v>0</v>
      </c>
      <c r="BW68" s="323">
        <v>0</v>
      </c>
      <c r="BX68" s="323">
        <v>15483.35</v>
      </c>
      <c r="BY68" s="323">
        <v>266266.38</v>
      </c>
      <c r="BZ68" s="323">
        <v>9141.6</v>
      </c>
      <c r="CA68" s="323">
        <v>0</v>
      </c>
      <c r="CB68" s="323">
        <v>0</v>
      </c>
      <c r="CC68" s="323">
        <v>55000</v>
      </c>
      <c r="CD68" s="323">
        <v>2974.56</v>
      </c>
      <c r="CE68" s="323">
        <v>298612.65999999997</v>
      </c>
      <c r="CF68" s="323">
        <v>697018.78</v>
      </c>
      <c r="CG68" s="323">
        <v>91090.93</v>
      </c>
      <c r="CH68" s="323">
        <v>74031.25</v>
      </c>
      <c r="CI68" s="323">
        <v>234159.1</v>
      </c>
      <c r="CJ68" s="323">
        <v>0</v>
      </c>
      <c r="CK68" s="323">
        <v>0</v>
      </c>
      <c r="CL68" s="323">
        <v>12685.3</v>
      </c>
      <c r="CM68" s="323">
        <v>42603.17</v>
      </c>
      <c r="CN68" s="323">
        <v>0</v>
      </c>
      <c r="CO68" s="323">
        <v>0</v>
      </c>
      <c r="CP68" s="323">
        <v>17234</v>
      </c>
      <c r="CQ68" s="323">
        <v>285570.19</v>
      </c>
      <c r="CR68" s="323">
        <v>0</v>
      </c>
      <c r="CS68" s="323">
        <v>4137.6499999999996</v>
      </c>
      <c r="CT68" s="323">
        <v>0</v>
      </c>
      <c r="CU68" s="323">
        <v>5844.38</v>
      </c>
      <c r="CV68" s="323">
        <v>0</v>
      </c>
      <c r="CW68" s="323">
        <v>0</v>
      </c>
      <c r="CX68" s="323">
        <v>24142.560000000001</v>
      </c>
      <c r="CY68" s="323">
        <v>8676.65</v>
      </c>
      <c r="CZ68" s="323">
        <v>112802.17</v>
      </c>
      <c r="DA68" s="323">
        <v>1135100.45</v>
      </c>
      <c r="DB68" s="323">
        <v>970000</v>
      </c>
      <c r="DC68" s="323">
        <v>82856.5</v>
      </c>
      <c r="DD68" s="323">
        <v>900192.81</v>
      </c>
      <c r="DE68" s="323">
        <v>240762.44</v>
      </c>
      <c r="DF68" s="323">
        <v>0</v>
      </c>
      <c r="DG68" s="323">
        <v>15314.8</v>
      </c>
      <c r="DH68" s="323">
        <v>0</v>
      </c>
      <c r="DI68" s="323">
        <v>0</v>
      </c>
      <c r="DJ68" s="323">
        <v>0</v>
      </c>
      <c r="DK68" s="323">
        <v>82206.460000000006</v>
      </c>
      <c r="DL68" s="323">
        <v>101077.04</v>
      </c>
      <c r="DM68" s="323">
        <v>0</v>
      </c>
      <c r="DN68" s="323">
        <v>29145.85</v>
      </c>
      <c r="DO68" s="323">
        <v>0</v>
      </c>
      <c r="DP68" s="323">
        <v>0</v>
      </c>
      <c r="DQ68" s="323">
        <v>0</v>
      </c>
      <c r="DR68" s="323">
        <v>0</v>
      </c>
      <c r="DS68" s="323">
        <v>303998.39</v>
      </c>
      <c r="DT68" s="323">
        <v>52931.1</v>
      </c>
      <c r="DU68" s="323">
        <v>40660.129999999997</v>
      </c>
      <c r="DV68" s="323">
        <v>11706.75</v>
      </c>
      <c r="DW68" s="323">
        <v>0</v>
      </c>
      <c r="DX68" s="323">
        <v>0</v>
      </c>
      <c r="DY68" s="323">
        <v>30656.62</v>
      </c>
      <c r="DZ68" s="323">
        <v>306770.44</v>
      </c>
      <c r="EA68" s="323">
        <v>655092.81999999995</v>
      </c>
      <c r="EB68" s="323">
        <v>0</v>
      </c>
      <c r="EC68" s="323">
        <v>0</v>
      </c>
      <c r="ED68" s="323">
        <v>0</v>
      </c>
      <c r="EE68" s="323">
        <v>45682.18</v>
      </c>
      <c r="EF68" s="323">
        <v>25000</v>
      </c>
      <c r="EG68" s="323">
        <v>76340.42</v>
      </c>
      <c r="EH68" s="323">
        <v>0</v>
      </c>
      <c r="EI68" s="323">
        <v>92255.44</v>
      </c>
      <c r="EJ68" s="323">
        <v>632439.06999999995</v>
      </c>
      <c r="EK68" s="323">
        <v>0</v>
      </c>
      <c r="EL68" s="323">
        <v>13730</v>
      </c>
      <c r="EM68" s="323">
        <v>10553.3</v>
      </c>
      <c r="EN68" s="323">
        <v>48404.5</v>
      </c>
      <c r="EO68" s="323">
        <v>581094.09</v>
      </c>
      <c r="EP68" s="323">
        <v>115640.25</v>
      </c>
      <c r="EQ68" s="323">
        <v>0</v>
      </c>
      <c r="ER68" s="323">
        <v>0</v>
      </c>
      <c r="ES68" s="323">
        <v>0</v>
      </c>
      <c r="ET68" s="323">
        <v>163424.45000000001</v>
      </c>
      <c r="EU68" s="323">
        <v>0</v>
      </c>
      <c r="EV68" s="323">
        <v>0</v>
      </c>
      <c r="EW68" s="323">
        <v>0</v>
      </c>
      <c r="EX68" s="323">
        <v>171039.2</v>
      </c>
      <c r="EY68" s="323">
        <v>56850.63</v>
      </c>
      <c r="EZ68" s="323">
        <v>0</v>
      </c>
      <c r="FA68" s="323">
        <v>0</v>
      </c>
      <c r="FB68" s="323">
        <v>564318.76</v>
      </c>
      <c r="FC68" s="323">
        <v>0</v>
      </c>
      <c r="FD68" s="323">
        <v>2850</v>
      </c>
      <c r="FE68" s="323">
        <v>104493.91</v>
      </c>
      <c r="FF68" s="323">
        <v>125299.04</v>
      </c>
      <c r="FG68" s="323">
        <v>1152.55</v>
      </c>
      <c r="FH68" s="323">
        <v>16607.650000000001</v>
      </c>
      <c r="FI68" s="323">
        <v>0</v>
      </c>
      <c r="FJ68" s="323">
        <v>0</v>
      </c>
      <c r="FK68" s="323">
        <v>0</v>
      </c>
      <c r="FL68" s="323">
        <v>0</v>
      </c>
      <c r="FM68" s="323">
        <v>0</v>
      </c>
      <c r="FN68" s="323">
        <v>0</v>
      </c>
      <c r="FO68" s="323">
        <v>38449.75</v>
      </c>
      <c r="FP68" s="323">
        <v>5312.39</v>
      </c>
      <c r="FQ68" s="323">
        <v>0</v>
      </c>
      <c r="FR68" s="323">
        <v>158192.5</v>
      </c>
      <c r="FS68" s="323">
        <v>382473.48</v>
      </c>
      <c r="FT68" s="323">
        <v>0</v>
      </c>
      <c r="FU68" s="323">
        <v>39000</v>
      </c>
      <c r="FV68" s="323">
        <v>571.1</v>
      </c>
      <c r="FW68" s="323">
        <v>1033.9000000000001</v>
      </c>
      <c r="FX68" s="323">
        <v>29029.23</v>
      </c>
      <c r="FY68" s="323">
        <v>343224.25</v>
      </c>
      <c r="FZ68" s="323">
        <v>0</v>
      </c>
      <c r="GA68" s="323">
        <v>7600.34</v>
      </c>
      <c r="GB68" s="323">
        <v>197028.01</v>
      </c>
      <c r="GC68" s="323">
        <v>0</v>
      </c>
      <c r="GD68" s="323">
        <v>0</v>
      </c>
      <c r="GE68" s="323">
        <v>25315.3</v>
      </c>
      <c r="GF68" s="323">
        <v>21222.05</v>
      </c>
      <c r="GG68" s="323">
        <v>28218.14</v>
      </c>
      <c r="GH68" s="323">
        <v>0</v>
      </c>
      <c r="GI68" s="323">
        <v>79113.97</v>
      </c>
      <c r="GJ68" s="323">
        <v>8011.07</v>
      </c>
      <c r="GK68" s="323">
        <v>624714.81999999995</v>
      </c>
      <c r="GL68" s="323">
        <v>0</v>
      </c>
      <c r="GM68" s="323">
        <v>1150012.98</v>
      </c>
      <c r="GN68" s="323">
        <v>36423.599999999999</v>
      </c>
      <c r="GO68" s="323">
        <v>1052666.3600000001</v>
      </c>
      <c r="GP68" s="323">
        <v>15045.71</v>
      </c>
      <c r="GQ68" s="323">
        <v>0</v>
      </c>
      <c r="GR68" s="323">
        <v>0</v>
      </c>
      <c r="GS68" s="323">
        <v>956486.5</v>
      </c>
      <c r="GT68" s="323">
        <v>0</v>
      </c>
      <c r="GU68" s="323">
        <v>1140314.45</v>
      </c>
      <c r="GV68" s="323">
        <v>23936.27</v>
      </c>
      <c r="GW68" s="323">
        <v>0</v>
      </c>
      <c r="GX68" s="323">
        <v>107181.91</v>
      </c>
      <c r="GY68" s="323">
        <v>1975</v>
      </c>
      <c r="GZ68" s="323">
        <v>0</v>
      </c>
      <c r="HA68" s="323">
        <v>998916.81</v>
      </c>
      <c r="HB68" s="323">
        <v>0</v>
      </c>
      <c r="HC68" s="323">
        <v>74442.95</v>
      </c>
      <c r="HD68" s="323">
        <v>0</v>
      </c>
      <c r="HE68" s="323">
        <v>0</v>
      </c>
      <c r="HF68" s="323">
        <v>0</v>
      </c>
      <c r="HG68" s="323">
        <v>9755.7999999999993</v>
      </c>
      <c r="HH68" s="323">
        <v>235647.27</v>
      </c>
      <c r="HI68" s="323">
        <v>789435.93</v>
      </c>
      <c r="HJ68" s="323">
        <v>30059.7</v>
      </c>
      <c r="HK68" s="323">
        <v>0</v>
      </c>
      <c r="HL68" s="323">
        <v>0</v>
      </c>
      <c r="HM68" s="323">
        <v>0</v>
      </c>
      <c r="HN68" s="323">
        <v>0</v>
      </c>
      <c r="HO68" s="323">
        <v>0</v>
      </c>
      <c r="HP68" s="323">
        <v>82478.55</v>
      </c>
      <c r="HQ68" s="323">
        <v>34245.4</v>
      </c>
      <c r="HR68" s="323">
        <v>0</v>
      </c>
      <c r="HS68" s="323">
        <v>0</v>
      </c>
      <c r="HT68" s="323">
        <v>1265691.46</v>
      </c>
      <c r="HU68" s="323">
        <v>0</v>
      </c>
      <c r="HV68" s="323">
        <v>0</v>
      </c>
      <c r="HW68" s="323">
        <v>0</v>
      </c>
      <c r="HX68" s="323">
        <v>7772.75</v>
      </c>
      <c r="HY68" s="323">
        <v>898883.85</v>
      </c>
      <c r="HZ68" s="323">
        <v>59941.87</v>
      </c>
      <c r="IA68" s="323">
        <v>10792.5</v>
      </c>
      <c r="IB68" s="323">
        <v>71090.789999999994</v>
      </c>
      <c r="IC68" s="323">
        <v>0</v>
      </c>
      <c r="ID68" s="323">
        <v>1065</v>
      </c>
      <c r="IE68" s="323">
        <v>344567.54</v>
      </c>
      <c r="IF68" s="323">
        <v>50647.45</v>
      </c>
      <c r="IG68" s="323">
        <v>0</v>
      </c>
      <c r="IH68" s="323">
        <v>5772.95</v>
      </c>
      <c r="II68" s="323">
        <v>0</v>
      </c>
      <c r="IJ68" s="323">
        <v>282744.07</v>
      </c>
      <c r="IK68" s="323">
        <v>0</v>
      </c>
      <c r="IL68" s="323">
        <v>0</v>
      </c>
      <c r="IM68" s="323">
        <v>4230.1000000000004</v>
      </c>
      <c r="IN68" s="323">
        <v>151087</v>
      </c>
      <c r="IO68" s="323">
        <v>69244.2</v>
      </c>
      <c r="IP68" s="323">
        <v>20948.86</v>
      </c>
      <c r="IQ68" s="323">
        <v>0</v>
      </c>
      <c r="IR68" s="323">
        <v>162807.26</v>
      </c>
      <c r="IS68" s="323">
        <v>317204.25</v>
      </c>
      <c r="IT68" s="323">
        <v>26016.17</v>
      </c>
      <c r="IU68" s="323">
        <v>88626.53</v>
      </c>
      <c r="IV68" s="323">
        <v>16420.39</v>
      </c>
      <c r="IW68" s="323">
        <v>0</v>
      </c>
      <c r="IX68" s="323">
        <v>2936.4</v>
      </c>
      <c r="IY68" s="323">
        <v>251136.85</v>
      </c>
      <c r="IZ68" s="323">
        <v>24578.77</v>
      </c>
      <c r="JA68" s="323">
        <v>2584.6</v>
      </c>
      <c r="JB68" s="323">
        <v>0</v>
      </c>
      <c r="JC68" s="323">
        <v>0</v>
      </c>
      <c r="JD68" s="323">
        <v>0</v>
      </c>
      <c r="JE68" s="323">
        <v>1539.68</v>
      </c>
      <c r="JF68" s="323">
        <v>0</v>
      </c>
      <c r="JG68" s="323">
        <v>36042.14</v>
      </c>
      <c r="JH68" s="323">
        <v>0</v>
      </c>
      <c r="JI68" s="323">
        <v>147675.5</v>
      </c>
      <c r="JJ68" s="323">
        <v>52560.21</v>
      </c>
      <c r="JK68" s="323">
        <v>10000</v>
      </c>
      <c r="JL68" s="323">
        <v>58959.96</v>
      </c>
      <c r="JM68" s="323">
        <v>1350</v>
      </c>
      <c r="JN68" s="323">
        <v>104000</v>
      </c>
      <c r="JO68" s="323">
        <v>0</v>
      </c>
      <c r="JP68" s="323">
        <v>0</v>
      </c>
      <c r="JQ68" s="323">
        <v>0</v>
      </c>
      <c r="JR68" s="323">
        <v>0</v>
      </c>
      <c r="JS68" s="323">
        <v>0</v>
      </c>
      <c r="JT68" s="323">
        <v>0</v>
      </c>
      <c r="JU68" s="323">
        <v>6704.05</v>
      </c>
      <c r="JV68" s="323">
        <v>18938.95</v>
      </c>
      <c r="JW68" s="323">
        <v>141023</v>
      </c>
      <c r="JX68" s="323">
        <v>10171.01</v>
      </c>
      <c r="JY68" s="323">
        <v>92000</v>
      </c>
      <c r="JZ68" s="323">
        <v>0</v>
      </c>
      <c r="KA68" s="323">
        <v>0</v>
      </c>
      <c r="KB68" s="323">
        <v>32064.15</v>
      </c>
      <c r="KC68" s="323">
        <v>0</v>
      </c>
      <c r="KD68" s="323">
        <v>0</v>
      </c>
      <c r="KE68" s="323">
        <v>28131.85</v>
      </c>
      <c r="KF68" s="323">
        <v>0</v>
      </c>
      <c r="KG68" s="323">
        <v>6052.95</v>
      </c>
      <c r="KH68" s="323">
        <v>0</v>
      </c>
      <c r="KI68" s="323">
        <v>232030.57</v>
      </c>
      <c r="KJ68" s="323">
        <v>0</v>
      </c>
      <c r="KK68" s="323">
        <v>0</v>
      </c>
      <c r="KL68" s="323">
        <v>0</v>
      </c>
      <c r="KM68" s="323">
        <v>3156</v>
      </c>
      <c r="KN68" s="323">
        <v>0</v>
      </c>
      <c r="KO68" s="323">
        <v>0</v>
      </c>
      <c r="KP68" s="323">
        <v>0</v>
      </c>
      <c r="KQ68" s="323">
        <v>0</v>
      </c>
      <c r="KR68" s="323">
        <v>0</v>
      </c>
      <c r="KS68" s="322">
        <v>112807.11</v>
      </c>
      <c r="KU68" s="312">
        <v>48</v>
      </c>
      <c r="KV68" s="312">
        <v>481</v>
      </c>
    </row>
    <row r="69" spans="1:308" x14ac:dyDescent="0.25">
      <c r="A69" s="329">
        <v>2020</v>
      </c>
      <c r="B69" s="328" t="s">
        <v>849</v>
      </c>
      <c r="C69" s="328" t="s">
        <v>848</v>
      </c>
      <c r="D69" s="328" t="s">
        <v>847</v>
      </c>
      <c r="E69" s="328" t="s">
        <v>846</v>
      </c>
      <c r="F69" s="327">
        <v>223137.48</v>
      </c>
      <c r="G69" s="327">
        <v>0</v>
      </c>
      <c r="H69" s="327">
        <v>810247</v>
      </c>
      <c r="I69" s="327">
        <v>43000</v>
      </c>
      <c r="J69" s="327">
        <v>0</v>
      </c>
      <c r="K69" s="327">
        <v>90340</v>
      </c>
      <c r="L69" s="327">
        <v>710470.58</v>
      </c>
      <c r="M69" s="327">
        <v>821814</v>
      </c>
      <c r="N69" s="327">
        <v>816609.94</v>
      </c>
      <c r="O69" s="327">
        <v>617115</v>
      </c>
      <c r="P69" s="327">
        <v>0</v>
      </c>
      <c r="Q69" s="327">
        <v>144998.04999999999</v>
      </c>
      <c r="R69" s="327">
        <v>79719.649999999994</v>
      </c>
      <c r="S69" s="327">
        <v>15000</v>
      </c>
      <c r="T69" s="327">
        <v>366842.8</v>
      </c>
      <c r="U69" s="327">
        <v>120116</v>
      </c>
      <c r="V69" s="327">
        <v>974759.06</v>
      </c>
      <c r="W69" s="327">
        <v>1682</v>
      </c>
      <c r="X69" s="327">
        <v>912595.28</v>
      </c>
      <c r="Y69" s="327">
        <v>118150.79</v>
      </c>
      <c r="Z69" s="327">
        <v>7700</v>
      </c>
      <c r="AA69" s="327">
        <v>3097536.45</v>
      </c>
      <c r="AB69" s="327">
        <v>311389.2</v>
      </c>
      <c r="AC69" s="327">
        <v>11914.75</v>
      </c>
      <c r="AD69" s="327">
        <v>1000479.9</v>
      </c>
      <c r="AE69" s="327">
        <v>0</v>
      </c>
      <c r="AF69" s="327">
        <v>17655.52</v>
      </c>
      <c r="AG69" s="327">
        <v>0</v>
      </c>
      <c r="AH69" s="327">
        <v>150492.23000000001</v>
      </c>
      <c r="AI69" s="327">
        <v>144046.20000000001</v>
      </c>
      <c r="AJ69" s="327">
        <v>90862.75</v>
      </c>
      <c r="AK69" s="327">
        <v>5590.35</v>
      </c>
      <c r="AL69" s="327">
        <v>3723801</v>
      </c>
      <c r="AM69" s="327">
        <v>126122.77</v>
      </c>
      <c r="AN69" s="327">
        <v>34176.879999999997</v>
      </c>
      <c r="AO69" s="327">
        <v>10564.05</v>
      </c>
      <c r="AP69" s="327">
        <v>72200</v>
      </c>
      <c r="AQ69" s="327">
        <v>0</v>
      </c>
      <c r="AR69" s="327">
        <v>350911</v>
      </c>
      <c r="AS69" s="327">
        <v>937909.77</v>
      </c>
      <c r="AT69" s="327">
        <v>17892.580000000002</v>
      </c>
      <c r="AU69" s="327">
        <v>1689.65</v>
      </c>
      <c r="AV69" s="327">
        <v>0</v>
      </c>
      <c r="AW69" s="327">
        <v>3538006.28</v>
      </c>
      <c r="AX69" s="327">
        <v>4569.7</v>
      </c>
      <c r="AY69" s="327">
        <v>7784.5</v>
      </c>
      <c r="AZ69" s="327">
        <v>117349.37</v>
      </c>
      <c r="BA69" s="327">
        <v>0</v>
      </c>
      <c r="BB69" s="327">
        <v>0</v>
      </c>
      <c r="BC69" s="327">
        <v>0</v>
      </c>
      <c r="BD69" s="327">
        <v>3773579.4</v>
      </c>
      <c r="BE69" s="327">
        <v>629820.65</v>
      </c>
      <c r="BF69" s="327">
        <v>254252.48</v>
      </c>
      <c r="BG69" s="327">
        <v>0</v>
      </c>
      <c r="BH69" s="327">
        <v>0</v>
      </c>
      <c r="BI69" s="327">
        <v>1017432.66</v>
      </c>
      <c r="BJ69" s="327">
        <v>0</v>
      </c>
      <c r="BK69" s="327">
        <v>709886.15</v>
      </c>
      <c r="BL69" s="327">
        <v>0</v>
      </c>
      <c r="BM69" s="327">
        <v>60000</v>
      </c>
      <c r="BN69" s="327">
        <v>444416.63</v>
      </c>
      <c r="BO69" s="327">
        <v>23307</v>
      </c>
      <c r="BP69" s="327">
        <v>138450</v>
      </c>
      <c r="BQ69" s="327">
        <v>0</v>
      </c>
      <c r="BR69" s="327">
        <v>1100663.95</v>
      </c>
      <c r="BS69" s="327">
        <v>687035.9</v>
      </c>
      <c r="BT69" s="327">
        <v>8329.9</v>
      </c>
      <c r="BU69" s="327">
        <v>1200</v>
      </c>
      <c r="BV69" s="327">
        <v>114092.65</v>
      </c>
      <c r="BW69" s="327">
        <v>92773.55</v>
      </c>
      <c r="BX69" s="327">
        <v>84762.95</v>
      </c>
      <c r="BY69" s="327">
        <v>1045152.4</v>
      </c>
      <c r="BZ69" s="327">
        <v>26397.7</v>
      </c>
      <c r="CA69" s="327">
        <v>3667.8</v>
      </c>
      <c r="CB69" s="327">
        <v>0</v>
      </c>
      <c r="CC69" s="327">
        <v>1082030.3999999999</v>
      </c>
      <c r="CD69" s="327">
        <v>116747.5</v>
      </c>
      <c r="CE69" s="327">
        <v>237769.3</v>
      </c>
      <c r="CF69" s="327">
        <v>536737.94999999995</v>
      </c>
      <c r="CG69" s="327">
        <v>1144050.31</v>
      </c>
      <c r="CH69" s="327">
        <v>159880.48000000001</v>
      </c>
      <c r="CI69" s="327">
        <v>1134088.3999999999</v>
      </c>
      <c r="CJ69" s="327">
        <v>0</v>
      </c>
      <c r="CK69" s="327">
        <v>103261.6</v>
      </c>
      <c r="CL69" s="327">
        <v>267718.84999999998</v>
      </c>
      <c r="CM69" s="327">
        <v>30594.1</v>
      </c>
      <c r="CN69" s="327">
        <v>150845.1</v>
      </c>
      <c r="CO69" s="327">
        <v>1229429.8999999999</v>
      </c>
      <c r="CP69" s="327">
        <v>0</v>
      </c>
      <c r="CQ69" s="327">
        <v>205342.26</v>
      </c>
      <c r="CR69" s="327">
        <v>0</v>
      </c>
      <c r="CS69" s="327">
        <v>26100</v>
      </c>
      <c r="CT69" s="327">
        <v>109995.2</v>
      </c>
      <c r="CU69" s="327">
        <v>0</v>
      </c>
      <c r="CV69" s="327">
        <v>0</v>
      </c>
      <c r="CW69" s="327">
        <v>0</v>
      </c>
      <c r="CX69" s="327">
        <v>0</v>
      </c>
      <c r="CY69" s="327">
        <v>58133.25</v>
      </c>
      <c r="CZ69" s="327">
        <v>1474525.35</v>
      </c>
      <c r="DA69" s="327">
        <v>8715</v>
      </c>
      <c r="DB69" s="327">
        <v>239294.6</v>
      </c>
      <c r="DC69" s="327">
        <v>545014.44999999995</v>
      </c>
      <c r="DD69" s="327">
        <v>3170230.06</v>
      </c>
      <c r="DE69" s="327">
        <v>1306080.0900000001</v>
      </c>
      <c r="DF69" s="327">
        <v>0</v>
      </c>
      <c r="DG69" s="327">
        <v>3000</v>
      </c>
      <c r="DH69" s="327">
        <v>335955.83</v>
      </c>
      <c r="DI69" s="327">
        <v>419107.93</v>
      </c>
      <c r="DJ69" s="327">
        <v>270691.84999999998</v>
      </c>
      <c r="DK69" s="327">
        <v>42600</v>
      </c>
      <c r="DL69" s="327">
        <v>38100</v>
      </c>
      <c r="DM69" s="327">
        <v>0</v>
      </c>
      <c r="DN69" s="327">
        <v>139922.4</v>
      </c>
      <c r="DO69" s="327">
        <v>0</v>
      </c>
      <c r="DP69" s="327">
        <v>0</v>
      </c>
      <c r="DQ69" s="327">
        <v>0</v>
      </c>
      <c r="DR69" s="327">
        <v>181700</v>
      </c>
      <c r="DS69" s="327">
        <v>195957.65</v>
      </c>
      <c r="DT69" s="327">
        <v>204024.05</v>
      </c>
      <c r="DU69" s="327">
        <v>0</v>
      </c>
      <c r="DV69" s="327">
        <v>122589.97</v>
      </c>
      <c r="DW69" s="327">
        <v>139500</v>
      </c>
      <c r="DX69" s="327">
        <v>0</v>
      </c>
      <c r="DY69" s="327">
        <v>0</v>
      </c>
      <c r="DZ69" s="327">
        <v>0</v>
      </c>
      <c r="EA69" s="327">
        <v>1172356.56</v>
      </c>
      <c r="EB69" s="327">
        <v>372850.49</v>
      </c>
      <c r="EC69" s="327">
        <v>152688.79999999999</v>
      </c>
      <c r="ED69" s="327">
        <v>0</v>
      </c>
      <c r="EE69" s="327">
        <v>0</v>
      </c>
      <c r="EF69" s="327">
        <v>0</v>
      </c>
      <c r="EG69" s="327">
        <v>1431598.76</v>
      </c>
      <c r="EH69" s="327">
        <v>0</v>
      </c>
      <c r="EI69" s="327">
        <v>6600</v>
      </c>
      <c r="EJ69" s="327">
        <v>1857455.97</v>
      </c>
      <c r="EK69" s="327">
        <v>0</v>
      </c>
      <c r="EL69" s="327">
        <v>61390.5</v>
      </c>
      <c r="EM69" s="327">
        <v>79000</v>
      </c>
      <c r="EN69" s="327">
        <v>605313</v>
      </c>
      <c r="EO69" s="327">
        <v>1653234.71</v>
      </c>
      <c r="EP69" s="327">
        <v>22100</v>
      </c>
      <c r="EQ69" s="327">
        <v>128204.29</v>
      </c>
      <c r="ER69" s="327">
        <v>2200</v>
      </c>
      <c r="ES69" s="327">
        <v>56340.37</v>
      </c>
      <c r="ET69" s="327">
        <v>493090.4</v>
      </c>
      <c r="EU69" s="327">
        <v>96210.35</v>
      </c>
      <c r="EV69" s="327">
        <v>18332.53</v>
      </c>
      <c r="EW69" s="327">
        <v>119578.49</v>
      </c>
      <c r="EX69" s="327">
        <v>54771.8</v>
      </c>
      <c r="EY69" s="327">
        <v>857684.04</v>
      </c>
      <c r="EZ69" s="327">
        <v>101230916.87</v>
      </c>
      <c r="FA69" s="327">
        <v>0</v>
      </c>
      <c r="FB69" s="327">
        <v>35939.599999999999</v>
      </c>
      <c r="FC69" s="327">
        <v>335702</v>
      </c>
      <c r="FD69" s="327">
        <v>80600</v>
      </c>
      <c r="FE69" s="327">
        <v>1702272.7</v>
      </c>
      <c r="FF69" s="327">
        <v>56363.95</v>
      </c>
      <c r="FG69" s="327">
        <v>0</v>
      </c>
      <c r="FH69" s="327">
        <v>51000</v>
      </c>
      <c r="FI69" s="327">
        <v>0</v>
      </c>
      <c r="FJ69" s="327">
        <v>0</v>
      </c>
      <c r="FK69" s="327">
        <v>103700</v>
      </c>
      <c r="FL69" s="327">
        <v>0</v>
      </c>
      <c r="FM69" s="327">
        <v>52860</v>
      </c>
      <c r="FN69" s="327">
        <v>0</v>
      </c>
      <c r="FO69" s="327">
        <v>45500</v>
      </c>
      <c r="FP69" s="327">
        <v>101035.95</v>
      </c>
      <c r="FQ69" s="327">
        <v>3362.04</v>
      </c>
      <c r="FR69" s="327">
        <v>129150</v>
      </c>
      <c r="FS69" s="327">
        <v>7395</v>
      </c>
      <c r="FT69" s="327">
        <v>146820.75</v>
      </c>
      <c r="FU69" s="327">
        <v>135479.79999999999</v>
      </c>
      <c r="FV69" s="327">
        <v>0</v>
      </c>
      <c r="FW69" s="327">
        <v>0</v>
      </c>
      <c r="FX69" s="327">
        <v>382701.5</v>
      </c>
      <c r="FY69" s="327">
        <v>56425</v>
      </c>
      <c r="FZ69" s="327">
        <v>52356.95</v>
      </c>
      <c r="GA69" s="327">
        <v>0</v>
      </c>
      <c r="GB69" s="327">
        <v>267170.14</v>
      </c>
      <c r="GC69" s="327">
        <v>0</v>
      </c>
      <c r="GD69" s="327">
        <v>273464.34999999998</v>
      </c>
      <c r="GE69" s="327">
        <v>253111.85</v>
      </c>
      <c r="GF69" s="327">
        <v>88000</v>
      </c>
      <c r="GG69" s="327">
        <v>1829457.55</v>
      </c>
      <c r="GH69" s="327">
        <v>79617.350000000006</v>
      </c>
      <c r="GI69" s="327">
        <v>369882.83</v>
      </c>
      <c r="GJ69" s="327">
        <v>39443.46</v>
      </c>
      <c r="GK69" s="327">
        <v>2877451.05</v>
      </c>
      <c r="GL69" s="327">
        <v>731411.05</v>
      </c>
      <c r="GM69" s="327">
        <v>4220298.13</v>
      </c>
      <c r="GN69" s="327">
        <v>308517.55</v>
      </c>
      <c r="GO69" s="327">
        <v>2283931.7400000002</v>
      </c>
      <c r="GP69" s="327">
        <v>10794.8</v>
      </c>
      <c r="GQ69" s="327">
        <v>3617.64</v>
      </c>
      <c r="GR69" s="327">
        <v>0</v>
      </c>
      <c r="GS69" s="327">
        <v>13662510.640000001</v>
      </c>
      <c r="GT69" s="327">
        <v>0</v>
      </c>
      <c r="GU69" s="327">
        <v>3311943.09</v>
      </c>
      <c r="GV69" s="327">
        <v>0</v>
      </c>
      <c r="GW69" s="327">
        <v>0</v>
      </c>
      <c r="GX69" s="327">
        <v>1075193.28</v>
      </c>
      <c r="GY69" s="327">
        <v>0</v>
      </c>
      <c r="GZ69" s="327">
        <v>74000</v>
      </c>
      <c r="HA69" s="327">
        <v>133555</v>
      </c>
      <c r="HB69" s="327">
        <v>100688.7</v>
      </c>
      <c r="HC69" s="327">
        <v>285153.26</v>
      </c>
      <c r="HD69" s="327">
        <v>0</v>
      </c>
      <c r="HE69" s="327">
        <v>20565.400000000001</v>
      </c>
      <c r="HF69" s="327">
        <v>0</v>
      </c>
      <c r="HG69" s="327">
        <v>480497.64</v>
      </c>
      <c r="HH69" s="327">
        <v>1005715.5</v>
      </c>
      <c r="HI69" s="327">
        <v>720308</v>
      </c>
      <c r="HJ69" s="327">
        <v>275592.8</v>
      </c>
      <c r="HK69" s="327">
        <v>0</v>
      </c>
      <c r="HL69" s="327">
        <v>88338.78</v>
      </c>
      <c r="HM69" s="327">
        <v>129491.3</v>
      </c>
      <c r="HN69" s="327">
        <v>0</v>
      </c>
      <c r="HO69" s="327">
        <v>0</v>
      </c>
      <c r="HP69" s="327">
        <v>2984086.19</v>
      </c>
      <c r="HQ69" s="327">
        <v>0</v>
      </c>
      <c r="HR69" s="327">
        <v>258909.1</v>
      </c>
      <c r="HS69" s="327">
        <v>0</v>
      </c>
      <c r="HT69" s="327">
        <v>1908400.49</v>
      </c>
      <c r="HU69" s="327">
        <v>0</v>
      </c>
      <c r="HV69" s="327">
        <v>0</v>
      </c>
      <c r="HW69" s="327">
        <v>9861756.2400000002</v>
      </c>
      <c r="HX69" s="327">
        <v>144951.75</v>
      </c>
      <c r="HY69" s="327">
        <v>3200951.35</v>
      </c>
      <c r="HZ69" s="327">
        <v>9900</v>
      </c>
      <c r="IA69" s="327">
        <v>0</v>
      </c>
      <c r="IB69" s="327">
        <v>815458.76</v>
      </c>
      <c r="IC69" s="327">
        <v>455499.1</v>
      </c>
      <c r="ID69" s="327">
        <v>126722.13</v>
      </c>
      <c r="IE69" s="327">
        <v>374361.35</v>
      </c>
      <c r="IF69" s="327">
        <v>68647.44</v>
      </c>
      <c r="IG69" s="327">
        <v>5926.5</v>
      </c>
      <c r="IH69" s="327">
        <v>0</v>
      </c>
      <c r="II69" s="327">
        <v>135600</v>
      </c>
      <c r="IJ69" s="327">
        <v>2006995.28</v>
      </c>
      <c r="IK69" s="327">
        <v>0</v>
      </c>
      <c r="IL69" s="327">
        <v>0</v>
      </c>
      <c r="IM69" s="327">
        <v>19200</v>
      </c>
      <c r="IN69" s="327">
        <v>584365.48</v>
      </c>
      <c r="IO69" s="327">
        <v>75278</v>
      </c>
      <c r="IP69" s="327">
        <v>18485.400000000001</v>
      </c>
      <c r="IQ69" s="327">
        <v>43400</v>
      </c>
      <c r="IR69" s="327">
        <v>5648832.0199999996</v>
      </c>
      <c r="IS69" s="327">
        <v>1365600</v>
      </c>
      <c r="IT69" s="327">
        <v>1332270.03</v>
      </c>
      <c r="IU69" s="327">
        <v>0</v>
      </c>
      <c r="IV69" s="327">
        <v>361802</v>
      </c>
      <c r="IW69" s="327">
        <v>144150</v>
      </c>
      <c r="IX69" s="327">
        <v>44166.45</v>
      </c>
      <c r="IY69" s="327">
        <v>54550</v>
      </c>
      <c r="IZ69" s="327">
        <v>0</v>
      </c>
      <c r="JA69" s="327">
        <v>142518.25</v>
      </c>
      <c r="JB69" s="327">
        <v>4000</v>
      </c>
      <c r="JC69" s="327">
        <v>106530.25</v>
      </c>
      <c r="JD69" s="327">
        <v>312.05</v>
      </c>
      <c r="JE69" s="327">
        <v>0</v>
      </c>
      <c r="JF69" s="327">
        <v>31216.43</v>
      </c>
      <c r="JG69" s="327">
        <v>1500</v>
      </c>
      <c r="JH69" s="327">
        <v>0</v>
      </c>
      <c r="JI69" s="327">
        <v>127013.14</v>
      </c>
      <c r="JJ69" s="327">
        <v>255640.87</v>
      </c>
      <c r="JK69" s="327">
        <v>0</v>
      </c>
      <c r="JL69" s="327">
        <v>0</v>
      </c>
      <c r="JM69" s="327">
        <v>0</v>
      </c>
      <c r="JN69" s="327">
        <v>0</v>
      </c>
      <c r="JO69" s="327">
        <v>75858.5</v>
      </c>
      <c r="JP69" s="327">
        <v>0</v>
      </c>
      <c r="JQ69" s="327">
        <v>118137</v>
      </c>
      <c r="JR69" s="327">
        <v>0</v>
      </c>
      <c r="JS69" s="327">
        <v>152216.16</v>
      </c>
      <c r="JT69" s="327">
        <v>155576</v>
      </c>
      <c r="JU69" s="327">
        <v>169400</v>
      </c>
      <c r="JV69" s="327">
        <v>2932938.63</v>
      </c>
      <c r="JW69" s="327">
        <v>17981.5</v>
      </c>
      <c r="JX69" s="327">
        <v>94104</v>
      </c>
      <c r="JY69" s="327">
        <v>0</v>
      </c>
      <c r="JZ69" s="327">
        <v>674.8</v>
      </c>
      <c r="KA69" s="327">
        <v>361104.93</v>
      </c>
      <c r="KB69" s="327">
        <v>111400</v>
      </c>
      <c r="KC69" s="327">
        <v>50428.87</v>
      </c>
      <c r="KD69" s="327">
        <v>0</v>
      </c>
      <c r="KE69" s="327">
        <v>1327929</v>
      </c>
      <c r="KF69" s="327">
        <v>0</v>
      </c>
      <c r="KG69" s="327">
        <v>196611.65</v>
      </c>
      <c r="KH69" s="327">
        <v>0</v>
      </c>
      <c r="KI69" s="327">
        <v>743780</v>
      </c>
      <c r="KJ69" s="327">
        <v>171108.95</v>
      </c>
      <c r="KK69" s="327">
        <v>3947.2</v>
      </c>
      <c r="KL69" s="327">
        <v>0</v>
      </c>
      <c r="KM69" s="327">
        <v>161143</v>
      </c>
      <c r="KN69" s="327">
        <v>68136.2</v>
      </c>
      <c r="KO69" s="327">
        <v>1960129.7</v>
      </c>
      <c r="KP69" s="327">
        <v>81577.77</v>
      </c>
      <c r="KQ69" s="327">
        <v>27276303.449999999</v>
      </c>
      <c r="KR69" s="327">
        <v>1785106.5</v>
      </c>
      <c r="KS69" s="326">
        <v>77228.479999999996</v>
      </c>
      <c r="KU69" s="312">
        <v>49</v>
      </c>
      <c r="KV69" s="312">
        <v>490</v>
      </c>
    </row>
    <row r="70" spans="1:308" x14ac:dyDescent="0.25">
      <c r="A70">
        <v>2020</v>
      </c>
      <c r="B70" t="s">
        <v>945</v>
      </c>
      <c r="C70" t="s">
        <v>946</v>
      </c>
      <c r="D70" t="s">
        <v>947</v>
      </c>
      <c r="E70" t="s">
        <v>780</v>
      </c>
      <c r="F70" s="339">
        <v>248217.45</v>
      </c>
      <c r="G70" s="339">
        <v>0</v>
      </c>
      <c r="H70" s="339">
        <v>3254743.06</v>
      </c>
      <c r="I70" s="339">
        <v>819368.71</v>
      </c>
      <c r="J70" s="339">
        <v>0</v>
      </c>
      <c r="K70" s="339">
        <v>0</v>
      </c>
      <c r="L70" s="339">
        <v>856422.58</v>
      </c>
      <c r="M70" s="339">
        <v>48321.3</v>
      </c>
      <c r="N70" s="339">
        <v>635416.1</v>
      </c>
      <c r="O70" s="339">
        <v>1435862.58</v>
      </c>
      <c r="P70" s="339">
        <v>256502.46</v>
      </c>
      <c r="Q70" s="339">
        <v>0</v>
      </c>
      <c r="R70" s="339">
        <v>21178.15</v>
      </c>
      <c r="S70" s="339">
        <v>516034.32</v>
      </c>
      <c r="T70" s="339">
        <v>755441.4</v>
      </c>
      <c r="U70" s="339">
        <v>999836.51</v>
      </c>
      <c r="V70" s="339">
        <v>134510.20000000001</v>
      </c>
      <c r="W70" s="339">
        <v>436824.76</v>
      </c>
      <c r="X70" s="339">
        <v>669387.96</v>
      </c>
      <c r="Y70" s="339">
        <v>20000</v>
      </c>
      <c r="Z70" s="339">
        <v>140901.41</v>
      </c>
      <c r="AA70" s="339">
        <v>2731070.35</v>
      </c>
      <c r="AB70" s="339">
        <v>196713.48</v>
      </c>
      <c r="AC70" s="339">
        <v>0</v>
      </c>
      <c r="AD70" s="339">
        <v>2258026.9500000002</v>
      </c>
      <c r="AE70" s="339">
        <v>117584.55</v>
      </c>
      <c r="AF70" s="339">
        <v>101981.65</v>
      </c>
      <c r="AG70" s="339">
        <v>113619</v>
      </c>
      <c r="AH70" s="339">
        <v>8957</v>
      </c>
      <c r="AI70" s="339">
        <v>877511.4</v>
      </c>
      <c r="AJ70" s="339">
        <v>992905.55</v>
      </c>
      <c r="AK70" s="339">
        <v>1432.4</v>
      </c>
      <c r="AL70" s="339">
        <v>818882.72</v>
      </c>
      <c r="AM70" s="339">
        <v>170143.59</v>
      </c>
      <c r="AN70" s="339">
        <v>0</v>
      </c>
      <c r="AO70" s="339">
        <v>13078.55</v>
      </c>
      <c r="AP70" s="339">
        <v>35551.449999999997</v>
      </c>
      <c r="AQ70" s="339">
        <v>1187593.8500000001</v>
      </c>
      <c r="AR70" s="339">
        <v>18908.48</v>
      </c>
      <c r="AS70" s="339">
        <v>0</v>
      </c>
      <c r="AT70" s="339">
        <v>68709.399999999994</v>
      </c>
      <c r="AU70" s="339">
        <v>81281.350000000006</v>
      </c>
      <c r="AV70" s="339">
        <v>13317.15</v>
      </c>
      <c r="AW70" s="339">
        <v>2472124.15</v>
      </c>
      <c r="AX70" s="339">
        <v>0</v>
      </c>
      <c r="AY70" s="339">
        <v>262755.45</v>
      </c>
      <c r="AZ70" s="339">
        <v>175540.8</v>
      </c>
      <c r="BA70" s="339">
        <v>0</v>
      </c>
      <c r="BB70" s="339">
        <v>0</v>
      </c>
      <c r="BC70" s="339">
        <v>487354.1</v>
      </c>
      <c r="BD70" s="339">
        <v>2589697.81</v>
      </c>
      <c r="BE70" s="339">
        <v>0</v>
      </c>
      <c r="BF70" s="339">
        <v>14852.05</v>
      </c>
      <c r="BG70" s="339">
        <v>6190.6</v>
      </c>
      <c r="BH70" s="339">
        <v>0</v>
      </c>
      <c r="BI70" s="339">
        <v>1857157.45</v>
      </c>
      <c r="BJ70" s="339">
        <v>0</v>
      </c>
      <c r="BK70" s="339">
        <v>3046164.92</v>
      </c>
      <c r="BL70" s="339">
        <v>0</v>
      </c>
      <c r="BM70" s="339">
        <v>0</v>
      </c>
      <c r="BN70" s="339">
        <v>771134.6</v>
      </c>
      <c r="BO70" s="339">
        <v>126173.22</v>
      </c>
      <c r="BP70" s="339">
        <v>13896.4</v>
      </c>
      <c r="BQ70" s="339">
        <v>4695</v>
      </c>
      <c r="BR70" s="339">
        <v>9765940.2699999996</v>
      </c>
      <c r="BS70" s="339">
        <v>555358.30000000005</v>
      </c>
      <c r="BT70" s="339">
        <v>0</v>
      </c>
      <c r="BU70" s="339">
        <v>0</v>
      </c>
      <c r="BV70" s="339">
        <v>0</v>
      </c>
      <c r="BW70" s="339">
        <v>131041.15</v>
      </c>
      <c r="BX70" s="339">
        <v>479784.6</v>
      </c>
      <c r="BY70" s="339">
        <v>507256.56</v>
      </c>
      <c r="BZ70" s="339">
        <v>76240.649999999994</v>
      </c>
      <c r="CA70" s="339">
        <v>0</v>
      </c>
      <c r="CB70" s="339">
        <v>777138.4</v>
      </c>
      <c r="CC70" s="339">
        <v>416036.15</v>
      </c>
      <c r="CD70" s="339">
        <v>817665.8</v>
      </c>
      <c r="CE70" s="339">
        <v>652860.65</v>
      </c>
      <c r="CF70" s="339">
        <v>1326792.5</v>
      </c>
      <c r="CG70" s="339">
        <v>141019</v>
      </c>
      <c r="CH70" s="339">
        <v>0</v>
      </c>
      <c r="CI70" s="339">
        <v>4893733.75</v>
      </c>
      <c r="CJ70" s="339">
        <v>0</v>
      </c>
      <c r="CK70" s="339">
        <v>0</v>
      </c>
      <c r="CL70" s="339">
        <v>44423.55</v>
      </c>
      <c r="CM70" s="339">
        <v>0</v>
      </c>
      <c r="CN70" s="339">
        <v>171231.35</v>
      </c>
      <c r="CO70" s="339">
        <v>525632.5</v>
      </c>
      <c r="CP70" s="339">
        <v>0</v>
      </c>
      <c r="CQ70" s="339">
        <v>0</v>
      </c>
      <c r="CR70" s="339">
        <v>0</v>
      </c>
      <c r="CS70" s="339">
        <v>0</v>
      </c>
      <c r="CT70" s="339">
        <v>0</v>
      </c>
      <c r="CU70" s="339">
        <v>0</v>
      </c>
      <c r="CV70" s="339">
        <v>0</v>
      </c>
      <c r="CW70" s="339">
        <v>208669.2</v>
      </c>
      <c r="CX70" s="339">
        <v>578652.25</v>
      </c>
      <c r="CY70" s="339">
        <v>59735.4</v>
      </c>
      <c r="CZ70" s="339">
        <v>2273801.6800000002</v>
      </c>
      <c r="DA70" s="339">
        <v>1403134.05</v>
      </c>
      <c r="DB70" s="339">
        <v>1264702.06</v>
      </c>
      <c r="DC70" s="339">
        <v>131973.4</v>
      </c>
      <c r="DD70" s="339">
        <v>3134188.51</v>
      </c>
      <c r="DE70" s="339">
        <v>3500040.91</v>
      </c>
      <c r="DF70" s="339">
        <v>18739.2</v>
      </c>
      <c r="DG70" s="339">
        <v>207688.52</v>
      </c>
      <c r="DH70" s="339">
        <v>562005.01</v>
      </c>
      <c r="DI70" s="339">
        <v>756744.85</v>
      </c>
      <c r="DJ70" s="339">
        <v>0</v>
      </c>
      <c r="DK70" s="339">
        <v>281220.44</v>
      </c>
      <c r="DL70" s="339">
        <v>0</v>
      </c>
      <c r="DM70" s="339">
        <v>9400</v>
      </c>
      <c r="DN70" s="339">
        <v>0</v>
      </c>
      <c r="DO70" s="339">
        <v>0</v>
      </c>
      <c r="DP70" s="339">
        <v>0</v>
      </c>
      <c r="DQ70" s="339">
        <v>0</v>
      </c>
      <c r="DR70" s="339">
        <v>172782.75</v>
      </c>
      <c r="DS70" s="339">
        <v>1370755.32</v>
      </c>
      <c r="DT70" s="339">
        <v>391469.75</v>
      </c>
      <c r="DU70" s="339">
        <v>105029.9</v>
      </c>
      <c r="DV70" s="339">
        <v>925957.59</v>
      </c>
      <c r="DW70" s="339">
        <v>4860</v>
      </c>
      <c r="DX70" s="339">
        <v>896706.85</v>
      </c>
      <c r="DY70" s="339">
        <v>25567.95</v>
      </c>
      <c r="DZ70" s="339">
        <v>402854.75</v>
      </c>
      <c r="EA70" s="339">
        <v>1318206.3500000001</v>
      </c>
      <c r="EB70" s="339">
        <v>0</v>
      </c>
      <c r="EC70" s="339">
        <v>15000</v>
      </c>
      <c r="ED70" s="339">
        <v>0</v>
      </c>
      <c r="EE70" s="339">
        <v>26334.65</v>
      </c>
      <c r="EF70" s="339">
        <v>0</v>
      </c>
      <c r="EG70" s="339">
        <v>1392842.34</v>
      </c>
      <c r="EH70" s="339">
        <v>0</v>
      </c>
      <c r="EI70" s="339">
        <v>916674.6</v>
      </c>
      <c r="EJ70" s="339">
        <v>382458.74</v>
      </c>
      <c r="EK70" s="339">
        <v>7905.35</v>
      </c>
      <c r="EL70" s="339">
        <v>10688.2</v>
      </c>
      <c r="EM70" s="339">
        <v>120463.65</v>
      </c>
      <c r="EN70" s="339">
        <v>659994.55000000005</v>
      </c>
      <c r="EO70" s="339">
        <v>1654318.06</v>
      </c>
      <c r="EP70" s="339">
        <v>426851.5</v>
      </c>
      <c r="EQ70" s="339">
        <v>79654.600000000006</v>
      </c>
      <c r="ER70" s="339">
        <v>741265.25</v>
      </c>
      <c r="ES70" s="339">
        <v>11652.85</v>
      </c>
      <c r="ET70" s="339">
        <v>909078.05</v>
      </c>
      <c r="EU70" s="339">
        <v>13628.35</v>
      </c>
      <c r="EV70" s="339">
        <v>0</v>
      </c>
      <c r="EW70" s="339">
        <v>0</v>
      </c>
      <c r="EX70" s="339">
        <v>440934.7</v>
      </c>
      <c r="EY70" s="339">
        <v>1167545.82</v>
      </c>
      <c r="EZ70" s="339">
        <v>28079733.079999998</v>
      </c>
      <c r="FA70" s="339">
        <v>447333.73</v>
      </c>
      <c r="FB70" s="339">
        <v>178506.55</v>
      </c>
      <c r="FC70" s="339">
        <v>651065.19999999995</v>
      </c>
      <c r="FD70" s="339">
        <v>229064.07</v>
      </c>
      <c r="FE70" s="339">
        <v>1074073.75</v>
      </c>
      <c r="FF70" s="339">
        <v>333561.05</v>
      </c>
      <c r="FG70" s="339">
        <v>320436.45</v>
      </c>
      <c r="FH70" s="339">
        <v>69986.75</v>
      </c>
      <c r="FI70" s="339">
        <v>175057.4</v>
      </c>
      <c r="FJ70" s="339">
        <v>45150</v>
      </c>
      <c r="FK70" s="339">
        <v>105307.75</v>
      </c>
      <c r="FL70" s="339">
        <v>0</v>
      </c>
      <c r="FM70" s="339">
        <v>6370572.1799999997</v>
      </c>
      <c r="FN70" s="339">
        <v>0</v>
      </c>
      <c r="FO70" s="339">
        <v>224702.45</v>
      </c>
      <c r="FP70" s="339">
        <v>5522.8</v>
      </c>
      <c r="FQ70" s="339">
        <v>27115.55</v>
      </c>
      <c r="FR70" s="339">
        <v>1664466.87</v>
      </c>
      <c r="FS70" s="339">
        <v>208692.58</v>
      </c>
      <c r="FT70" s="339">
        <v>0</v>
      </c>
      <c r="FU70" s="339">
        <v>256014.25</v>
      </c>
      <c r="FV70" s="339">
        <v>60000</v>
      </c>
      <c r="FW70" s="339">
        <v>43000</v>
      </c>
      <c r="FX70" s="339">
        <v>0</v>
      </c>
      <c r="FY70" s="339">
        <v>598535</v>
      </c>
      <c r="FZ70" s="339">
        <v>0</v>
      </c>
      <c r="GA70" s="339">
        <v>7686</v>
      </c>
      <c r="GB70" s="339">
        <v>0</v>
      </c>
      <c r="GC70" s="339">
        <v>0</v>
      </c>
      <c r="GD70" s="339">
        <v>0</v>
      </c>
      <c r="GE70" s="339">
        <v>67389.25</v>
      </c>
      <c r="GF70" s="339">
        <v>208739.20000000001</v>
      </c>
      <c r="GG70" s="339">
        <v>1510065.02</v>
      </c>
      <c r="GH70" s="339">
        <v>0</v>
      </c>
      <c r="GI70" s="339">
        <v>131956.45000000001</v>
      </c>
      <c r="GJ70" s="339">
        <v>11924.85</v>
      </c>
      <c r="GK70" s="339">
        <v>6342643.9100000001</v>
      </c>
      <c r="GL70" s="339">
        <v>333364.05</v>
      </c>
      <c r="GM70" s="339">
        <v>910302.03</v>
      </c>
      <c r="GN70" s="339">
        <v>182289.65</v>
      </c>
      <c r="GO70" s="339">
        <v>609777.55000000005</v>
      </c>
      <c r="GP70" s="339">
        <v>0</v>
      </c>
      <c r="GQ70" s="339">
        <v>0</v>
      </c>
      <c r="GR70" s="339">
        <v>107787.69</v>
      </c>
      <c r="GS70" s="339">
        <v>3231956.64</v>
      </c>
      <c r="GT70" s="339">
        <v>19679.5</v>
      </c>
      <c r="GU70" s="339">
        <v>3946936.3</v>
      </c>
      <c r="GV70" s="339">
        <v>0</v>
      </c>
      <c r="GW70" s="339">
        <v>0</v>
      </c>
      <c r="GX70" s="339">
        <v>3419298</v>
      </c>
      <c r="GY70" s="339">
        <v>0</v>
      </c>
      <c r="GZ70" s="339">
        <v>489533.1</v>
      </c>
      <c r="HA70" s="339">
        <v>901247.13</v>
      </c>
      <c r="HB70" s="339">
        <v>0</v>
      </c>
      <c r="HC70" s="339">
        <v>6165343.0499999998</v>
      </c>
      <c r="HD70" s="339">
        <v>0</v>
      </c>
      <c r="HE70" s="339">
        <v>53014.7</v>
      </c>
      <c r="HF70" s="339">
        <v>14000</v>
      </c>
      <c r="HG70" s="339">
        <v>86492.34</v>
      </c>
      <c r="HH70" s="339">
        <v>393851.15</v>
      </c>
      <c r="HI70" s="339">
        <v>68989.95</v>
      </c>
      <c r="HJ70" s="339">
        <v>160152.54999999999</v>
      </c>
      <c r="HK70" s="339">
        <v>0</v>
      </c>
      <c r="HL70" s="339">
        <v>494032.11</v>
      </c>
      <c r="HM70" s="339">
        <v>365252.4</v>
      </c>
      <c r="HN70" s="339">
        <v>57521.35</v>
      </c>
      <c r="HO70" s="339">
        <v>101573.31</v>
      </c>
      <c r="HP70" s="339">
        <v>960136.15</v>
      </c>
      <c r="HQ70" s="339">
        <v>244847.6</v>
      </c>
      <c r="HR70" s="339">
        <v>190684.95</v>
      </c>
      <c r="HS70" s="339">
        <v>798460.2</v>
      </c>
      <c r="HT70" s="339">
        <v>3353561.82</v>
      </c>
      <c r="HU70" s="339">
        <v>90509.9</v>
      </c>
      <c r="HV70" s="339">
        <v>1987819.45</v>
      </c>
      <c r="HW70" s="339">
        <v>6658916.7699999996</v>
      </c>
      <c r="HX70" s="339">
        <v>316064.3</v>
      </c>
      <c r="HY70" s="339">
        <v>5480346.7999999998</v>
      </c>
      <c r="HZ70" s="339">
        <v>75481.45</v>
      </c>
      <c r="IA70" s="339">
        <v>151559.1</v>
      </c>
      <c r="IB70" s="339">
        <v>750507</v>
      </c>
      <c r="IC70" s="339">
        <v>303692.93</v>
      </c>
      <c r="ID70" s="339">
        <v>21870.15</v>
      </c>
      <c r="IE70" s="339">
        <v>0</v>
      </c>
      <c r="IF70" s="339">
        <v>283217.7</v>
      </c>
      <c r="IG70" s="339">
        <v>100497.05</v>
      </c>
      <c r="IH70" s="339">
        <v>0</v>
      </c>
      <c r="II70" s="339">
        <v>50000</v>
      </c>
      <c r="IJ70" s="339">
        <v>626425.75</v>
      </c>
      <c r="IK70" s="339">
        <v>64604.9</v>
      </c>
      <c r="IL70" s="339">
        <v>30484.35</v>
      </c>
      <c r="IM70" s="339">
        <v>0</v>
      </c>
      <c r="IN70" s="339">
        <v>771627.02</v>
      </c>
      <c r="IO70" s="339">
        <v>30000</v>
      </c>
      <c r="IP70" s="339">
        <v>0</v>
      </c>
      <c r="IQ70" s="339">
        <v>0</v>
      </c>
      <c r="IR70" s="339">
        <v>1159442.6299999999</v>
      </c>
      <c r="IS70" s="339">
        <v>1179213.03</v>
      </c>
      <c r="IT70" s="339">
        <v>632831.29</v>
      </c>
      <c r="IU70" s="339">
        <v>0</v>
      </c>
      <c r="IV70" s="339">
        <v>0</v>
      </c>
      <c r="IW70" s="339">
        <v>395973.55</v>
      </c>
      <c r="IX70" s="339">
        <v>0</v>
      </c>
      <c r="IY70" s="339">
        <v>1258314.2</v>
      </c>
      <c r="IZ70" s="339">
        <v>0</v>
      </c>
      <c r="JA70" s="339">
        <v>5535.8</v>
      </c>
      <c r="JB70" s="339">
        <v>63988.31</v>
      </c>
      <c r="JC70" s="339">
        <v>1157752.8500000001</v>
      </c>
      <c r="JD70" s="339">
        <v>21094.9</v>
      </c>
      <c r="JE70" s="339">
        <v>0</v>
      </c>
      <c r="JF70" s="339">
        <v>243021.26</v>
      </c>
      <c r="JG70" s="339">
        <v>0</v>
      </c>
      <c r="JH70" s="339">
        <v>1812478.95</v>
      </c>
      <c r="JI70" s="339">
        <v>74357.5</v>
      </c>
      <c r="JJ70" s="339">
        <v>19551.599999999999</v>
      </c>
      <c r="JK70" s="339">
        <v>204838</v>
      </c>
      <c r="JL70" s="339">
        <v>719055.55</v>
      </c>
      <c r="JM70" s="339">
        <v>13936.4</v>
      </c>
      <c r="JN70" s="339">
        <v>0</v>
      </c>
      <c r="JO70" s="339">
        <v>1749764.8</v>
      </c>
      <c r="JP70" s="339">
        <v>99097.75</v>
      </c>
      <c r="JQ70" s="339">
        <v>0</v>
      </c>
      <c r="JR70" s="339">
        <v>0</v>
      </c>
      <c r="JS70" s="339">
        <v>5150113.8499999996</v>
      </c>
      <c r="JT70" s="339">
        <v>471331.6</v>
      </c>
      <c r="JU70" s="339">
        <v>0</v>
      </c>
      <c r="JV70" s="339">
        <v>2702192.54</v>
      </c>
      <c r="JW70" s="339">
        <v>2871.2</v>
      </c>
      <c r="JX70" s="339">
        <v>165100.04999999999</v>
      </c>
      <c r="JY70" s="339">
        <v>0</v>
      </c>
      <c r="JZ70" s="339">
        <v>12571.6</v>
      </c>
      <c r="KA70" s="339">
        <v>125943.7</v>
      </c>
      <c r="KB70" s="339">
        <v>0</v>
      </c>
      <c r="KC70" s="339">
        <v>0</v>
      </c>
      <c r="KD70" s="339">
        <v>483477.2</v>
      </c>
      <c r="KE70" s="339">
        <v>2080915.71</v>
      </c>
      <c r="KF70" s="339">
        <v>6000</v>
      </c>
      <c r="KG70" s="339">
        <v>209845.5</v>
      </c>
      <c r="KH70" s="339">
        <v>0</v>
      </c>
      <c r="KI70" s="339">
        <v>49342.3</v>
      </c>
      <c r="KJ70" s="339">
        <v>137339.32999999999</v>
      </c>
      <c r="KK70" s="339">
        <v>23750</v>
      </c>
      <c r="KL70" s="339">
        <v>0</v>
      </c>
      <c r="KM70" s="339">
        <v>0</v>
      </c>
      <c r="KN70" s="339">
        <v>0</v>
      </c>
      <c r="KO70" s="339">
        <v>146343.85</v>
      </c>
      <c r="KP70" s="339">
        <v>173031.15</v>
      </c>
      <c r="KQ70" s="339">
        <v>19310600.640000001</v>
      </c>
      <c r="KR70" s="339">
        <v>229757</v>
      </c>
      <c r="KS70" s="339">
        <v>134484.22</v>
      </c>
      <c r="KU70" s="312">
        <v>50</v>
      </c>
    </row>
    <row r="71" spans="1:308" x14ac:dyDescent="0.25">
      <c r="A71">
        <v>2020</v>
      </c>
      <c r="B71" t="s">
        <v>945</v>
      </c>
      <c r="C71" t="s">
        <v>946</v>
      </c>
      <c r="D71" t="s">
        <v>948</v>
      </c>
      <c r="E71" t="s">
        <v>780</v>
      </c>
      <c r="F71" s="339">
        <v>2266914.35</v>
      </c>
      <c r="G71" s="339">
        <v>0</v>
      </c>
      <c r="H71" s="339">
        <v>15180802.699999999</v>
      </c>
      <c r="I71" s="339">
        <v>8416.9500000000007</v>
      </c>
      <c r="J71" s="339">
        <v>0</v>
      </c>
      <c r="K71" s="339">
        <v>1044480.8</v>
      </c>
      <c r="L71" s="339">
        <v>281853.84000000003</v>
      </c>
      <c r="M71" s="339">
        <v>0</v>
      </c>
      <c r="N71" s="339">
        <v>933904.95</v>
      </c>
      <c r="O71" s="339">
        <v>3625876.25</v>
      </c>
      <c r="P71" s="339">
        <v>8698.0499999999993</v>
      </c>
      <c r="Q71" s="339">
        <v>0</v>
      </c>
      <c r="R71" s="339">
        <v>83694.7</v>
      </c>
      <c r="S71" s="339">
        <v>1575441.41</v>
      </c>
      <c r="T71" s="339">
        <v>0</v>
      </c>
      <c r="U71" s="339">
        <v>30122.55</v>
      </c>
      <c r="V71" s="339">
        <v>0</v>
      </c>
      <c r="W71" s="339">
        <v>361610.97</v>
      </c>
      <c r="X71" s="339">
        <v>16320.65</v>
      </c>
      <c r="Y71" s="339">
        <v>3044.8</v>
      </c>
      <c r="Z71" s="339">
        <v>2168988</v>
      </c>
      <c r="AA71" s="339">
        <v>1680190.6</v>
      </c>
      <c r="AB71" s="339">
        <v>214613.72</v>
      </c>
      <c r="AC71" s="339">
        <v>0</v>
      </c>
      <c r="AD71" s="339">
        <v>1208079.7</v>
      </c>
      <c r="AE71" s="339">
        <v>0</v>
      </c>
      <c r="AF71" s="339">
        <v>0</v>
      </c>
      <c r="AG71" s="339">
        <v>0</v>
      </c>
      <c r="AH71" s="339">
        <v>19924.5</v>
      </c>
      <c r="AI71" s="339">
        <v>89603.17</v>
      </c>
      <c r="AJ71" s="339">
        <v>591464.81000000006</v>
      </c>
      <c r="AK71" s="339">
        <v>490180.6</v>
      </c>
      <c r="AL71" s="339">
        <v>1171854.6200000001</v>
      </c>
      <c r="AM71" s="339">
        <v>0</v>
      </c>
      <c r="AN71" s="339">
        <v>0</v>
      </c>
      <c r="AO71" s="339">
        <v>0</v>
      </c>
      <c r="AP71" s="339">
        <v>90900</v>
      </c>
      <c r="AQ71" s="339">
        <v>0</v>
      </c>
      <c r="AR71" s="339">
        <v>0</v>
      </c>
      <c r="AS71" s="339">
        <v>79848.100000000006</v>
      </c>
      <c r="AT71" s="339">
        <v>11380.8</v>
      </c>
      <c r="AU71" s="339">
        <v>0</v>
      </c>
      <c r="AV71" s="339">
        <v>0</v>
      </c>
      <c r="AW71" s="339">
        <v>1705955.75</v>
      </c>
      <c r="AX71" s="339">
        <v>71220.75</v>
      </c>
      <c r="AY71" s="339">
        <v>25655.8</v>
      </c>
      <c r="AZ71" s="339">
        <v>1058904.3500000001</v>
      </c>
      <c r="BA71" s="339">
        <v>0</v>
      </c>
      <c r="BB71" s="339">
        <v>0</v>
      </c>
      <c r="BC71" s="339">
        <v>969208.55</v>
      </c>
      <c r="BD71" s="339">
        <v>704647.4</v>
      </c>
      <c r="BE71" s="339">
        <v>0</v>
      </c>
      <c r="BF71" s="339">
        <v>0</v>
      </c>
      <c r="BG71" s="339">
        <v>0</v>
      </c>
      <c r="BH71" s="339">
        <v>0</v>
      </c>
      <c r="BI71" s="339">
        <v>2325807.7000000002</v>
      </c>
      <c r="BJ71" s="339">
        <v>0</v>
      </c>
      <c r="BK71" s="339">
        <v>42663.3</v>
      </c>
      <c r="BL71" s="339">
        <v>140486.59</v>
      </c>
      <c r="BM71" s="339">
        <v>0</v>
      </c>
      <c r="BN71" s="339">
        <v>923105.75</v>
      </c>
      <c r="BO71" s="339">
        <v>0</v>
      </c>
      <c r="BP71" s="339">
        <v>86463.96</v>
      </c>
      <c r="BQ71" s="339">
        <v>3689.95</v>
      </c>
      <c r="BR71" s="339">
        <v>0</v>
      </c>
      <c r="BS71" s="339">
        <v>0</v>
      </c>
      <c r="BT71" s="339">
        <v>0</v>
      </c>
      <c r="BU71" s="339">
        <v>0</v>
      </c>
      <c r="BV71" s="339">
        <v>0</v>
      </c>
      <c r="BW71" s="339">
        <v>57322.6</v>
      </c>
      <c r="BX71" s="339">
        <v>97120.65</v>
      </c>
      <c r="BY71" s="339">
        <v>1128537.7</v>
      </c>
      <c r="BZ71" s="339">
        <v>0</v>
      </c>
      <c r="CA71" s="339">
        <v>0</v>
      </c>
      <c r="CB71" s="339">
        <v>0</v>
      </c>
      <c r="CC71" s="339">
        <v>3824977.8</v>
      </c>
      <c r="CD71" s="339">
        <v>200227.5</v>
      </c>
      <c r="CE71" s="339">
        <v>260691.15</v>
      </c>
      <c r="CF71" s="339">
        <v>2312043.9</v>
      </c>
      <c r="CG71" s="339">
        <v>0</v>
      </c>
      <c r="CH71" s="339">
        <v>0</v>
      </c>
      <c r="CI71" s="339">
        <v>4104318.35</v>
      </c>
      <c r="CJ71" s="339">
        <v>0</v>
      </c>
      <c r="CK71" s="339">
        <v>0</v>
      </c>
      <c r="CL71" s="339">
        <v>1091</v>
      </c>
      <c r="CM71" s="339">
        <v>0</v>
      </c>
      <c r="CN71" s="339">
        <v>33925.4</v>
      </c>
      <c r="CO71" s="339">
        <v>0</v>
      </c>
      <c r="CP71" s="339">
        <v>0</v>
      </c>
      <c r="CQ71" s="339">
        <v>10578.48</v>
      </c>
      <c r="CR71" s="339">
        <v>0</v>
      </c>
      <c r="CS71" s="339">
        <v>15600</v>
      </c>
      <c r="CT71" s="339">
        <v>0</v>
      </c>
      <c r="CU71" s="339">
        <v>0</v>
      </c>
      <c r="CV71" s="339">
        <v>0</v>
      </c>
      <c r="CW71" s="339">
        <v>0</v>
      </c>
      <c r="CX71" s="339">
        <v>344692.95</v>
      </c>
      <c r="CY71" s="339">
        <v>10000</v>
      </c>
      <c r="CZ71" s="339">
        <v>2188326.7000000002</v>
      </c>
      <c r="DA71" s="339">
        <v>1339306.43</v>
      </c>
      <c r="DB71" s="339">
        <v>2124171.6800000002</v>
      </c>
      <c r="DC71" s="339">
        <v>29401.95</v>
      </c>
      <c r="DD71" s="339">
        <v>6555779.5199999996</v>
      </c>
      <c r="DE71" s="339">
        <v>7359288.25</v>
      </c>
      <c r="DF71" s="339">
        <v>51180.04</v>
      </c>
      <c r="DG71" s="339">
        <v>74217.100000000006</v>
      </c>
      <c r="DH71" s="339">
        <v>382322.25</v>
      </c>
      <c r="DI71" s="339">
        <v>42780.1</v>
      </c>
      <c r="DJ71" s="339">
        <v>344089.24</v>
      </c>
      <c r="DK71" s="339">
        <v>20819.400000000001</v>
      </c>
      <c r="DL71" s="339">
        <v>25735</v>
      </c>
      <c r="DM71" s="339">
        <v>1715414.65</v>
      </c>
      <c r="DN71" s="339">
        <v>0</v>
      </c>
      <c r="DO71" s="339">
        <v>0</v>
      </c>
      <c r="DP71" s="339">
        <v>0</v>
      </c>
      <c r="DQ71" s="339">
        <v>0</v>
      </c>
      <c r="DR71" s="339">
        <v>166847.20000000001</v>
      </c>
      <c r="DS71" s="339">
        <v>1003566.54</v>
      </c>
      <c r="DT71" s="339">
        <v>1028119.46</v>
      </c>
      <c r="DU71" s="339">
        <v>0</v>
      </c>
      <c r="DV71" s="339">
        <v>54762.96</v>
      </c>
      <c r="DW71" s="339">
        <v>247198.1</v>
      </c>
      <c r="DX71" s="339">
        <v>467</v>
      </c>
      <c r="DY71" s="339">
        <v>1055374.6499999999</v>
      </c>
      <c r="DZ71" s="339">
        <v>0</v>
      </c>
      <c r="EA71" s="339">
        <v>7052486.4199999999</v>
      </c>
      <c r="EB71" s="339">
        <v>1207749.6000000001</v>
      </c>
      <c r="EC71" s="339">
        <v>3572389.85</v>
      </c>
      <c r="ED71" s="339">
        <v>0</v>
      </c>
      <c r="EE71" s="339">
        <v>3878.75</v>
      </c>
      <c r="EF71" s="339">
        <v>0</v>
      </c>
      <c r="EG71" s="339">
        <v>555483.6</v>
      </c>
      <c r="EH71" s="339">
        <v>0</v>
      </c>
      <c r="EI71" s="339">
        <v>27688.55</v>
      </c>
      <c r="EJ71" s="339">
        <v>1529896.13</v>
      </c>
      <c r="EK71" s="339">
        <v>120506.35</v>
      </c>
      <c r="EL71" s="339">
        <v>3186.45</v>
      </c>
      <c r="EM71" s="339">
        <v>3116.3</v>
      </c>
      <c r="EN71" s="339">
        <v>799334.82</v>
      </c>
      <c r="EO71" s="339">
        <v>119626</v>
      </c>
      <c r="EP71" s="339">
        <v>0</v>
      </c>
      <c r="EQ71" s="339">
        <v>5572.35</v>
      </c>
      <c r="ER71" s="339">
        <v>0</v>
      </c>
      <c r="ES71" s="339">
        <v>0</v>
      </c>
      <c r="ET71" s="339">
        <v>31318.45</v>
      </c>
      <c r="EU71" s="339">
        <v>0</v>
      </c>
      <c r="EV71" s="339">
        <v>118216.9</v>
      </c>
      <c r="EW71" s="339">
        <v>1231172.48</v>
      </c>
      <c r="EX71" s="339">
        <v>0</v>
      </c>
      <c r="EY71" s="339">
        <v>8912692.3200000003</v>
      </c>
      <c r="EZ71" s="339">
        <v>48936027.490000002</v>
      </c>
      <c r="FA71" s="339">
        <v>4200.3</v>
      </c>
      <c r="FB71" s="339">
        <v>0</v>
      </c>
      <c r="FC71" s="339">
        <v>1422990.83</v>
      </c>
      <c r="FD71" s="339">
        <v>0</v>
      </c>
      <c r="FE71" s="339">
        <v>1432422.65</v>
      </c>
      <c r="FF71" s="339">
        <v>6174.5</v>
      </c>
      <c r="FG71" s="339">
        <v>228828.5</v>
      </c>
      <c r="FH71" s="339">
        <v>444497.05</v>
      </c>
      <c r="FI71" s="339">
        <v>0</v>
      </c>
      <c r="FJ71" s="339">
        <v>22209.8</v>
      </c>
      <c r="FK71" s="339">
        <v>0</v>
      </c>
      <c r="FL71" s="339">
        <v>0</v>
      </c>
      <c r="FM71" s="339">
        <v>68528.7</v>
      </c>
      <c r="FN71" s="339">
        <v>0</v>
      </c>
      <c r="FO71" s="339">
        <v>114115.69</v>
      </c>
      <c r="FP71" s="339">
        <v>35973.15</v>
      </c>
      <c r="FQ71" s="339">
        <v>9806.7999999999993</v>
      </c>
      <c r="FR71" s="339">
        <v>125492.65</v>
      </c>
      <c r="FS71" s="339">
        <v>43144.35</v>
      </c>
      <c r="FT71" s="339">
        <v>13666.6</v>
      </c>
      <c r="FU71" s="339">
        <v>0</v>
      </c>
      <c r="FV71" s="339">
        <v>0</v>
      </c>
      <c r="FW71" s="339">
        <v>0</v>
      </c>
      <c r="FX71" s="339">
        <v>0</v>
      </c>
      <c r="FY71" s="339">
        <v>580.20000000000005</v>
      </c>
      <c r="FZ71" s="339">
        <v>0</v>
      </c>
      <c r="GA71" s="339">
        <v>0</v>
      </c>
      <c r="GB71" s="339">
        <v>27387.15</v>
      </c>
      <c r="GC71" s="339">
        <v>0</v>
      </c>
      <c r="GD71" s="339">
        <v>1000000</v>
      </c>
      <c r="GE71" s="339">
        <v>62837.05</v>
      </c>
      <c r="GF71" s="339">
        <v>44834.6</v>
      </c>
      <c r="GG71" s="339">
        <v>338804.7</v>
      </c>
      <c r="GH71" s="339">
        <v>0</v>
      </c>
      <c r="GI71" s="339">
        <v>867512.12</v>
      </c>
      <c r="GJ71" s="339">
        <v>0</v>
      </c>
      <c r="GK71" s="339">
        <v>3624527.79</v>
      </c>
      <c r="GL71" s="339">
        <v>3272259.95</v>
      </c>
      <c r="GM71" s="339">
        <v>15160698.26</v>
      </c>
      <c r="GN71" s="339">
        <v>6714</v>
      </c>
      <c r="GO71" s="339">
        <v>1144664.75</v>
      </c>
      <c r="GP71" s="339">
        <v>0</v>
      </c>
      <c r="GQ71" s="339">
        <v>0</v>
      </c>
      <c r="GR71" s="339">
        <v>303963.95</v>
      </c>
      <c r="GS71" s="339">
        <v>8956897.5600000005</v>
      </c>
      <c r="GT71" s="339">
        <v>0</v>
      </c>
      <c r="GU71" s="339">
        <v>1839006.67</v>
      </c>
      <c r="GV71" s="339">
        <v>43812.55</v>
      </c>
      <c r="GW71" s="339">
        <v>0</v>
      </c>
      <c r="GX71" s="339">
        <v>3800276</v>
      </c>
      <c r="GY71" s="339">
        <v>44999</v>
      </c>
      <c r="GZ71" s="339">
        <v>283993.90000000002</v>
      </c>
      <c r="HA71" s="339">
        <v>0</v>
      </c>
      <c r="HB71" s="339">
        <v>17000</v>
      </c>
      <c r="HC71" s="339">
        <v>5576504.2000000002</v>
      </c>
      <c r="HD71" s="339">
        <v>24330.75</v>
      </c>
      <c r="HE71" s="339">
        <v>0</v>
      </c>
      <c r="HF71" s="339">
        <v>0</v>
      </c>
      <c r="HG71" s="339">
        <v>3170881.57</v>
      </c>
      <c r="HH71" s="339">
        <v>5202525.6900000004</v>
      </c>
      <c r="HI71" s="339">
        <v>158353.70000000001</v>
      </c>
      <c r="HJ71" s="339">
        <v>629426.01</v>
      </c>
      <c r="HK71" s="339">
        <v>0</v>
      </c>
      <c r="HL71" s="339">
        <v>0</v>
      </c>
      <c r="HM71" s="339">
        <v>3315.2</v>
      </c>
      <c r="HN71" s="339">
        <v>84971.3</v>
      </c>
      <c r="HO71" s="339">
        <v>174788.07</v>
      </c>
      <c r="HP71" s="339">
        <v>0</v>
      </c>
      <c r="HQ71" s="339">
        <v>0</v>
      </c>
      <c r="HR71" s="339">
        <v>1172519.3700000001</v>
      </c>
      <c r="HS71" s="339">
        <v>0</v>
      </c>
      <c r="HT71" s="339">
        <v>1172052.3899999999</v>
      </c>
      <c r="HU71" s="339">
        <v>0</v>
      </c>
      <c r="HV71" s="339">
        <v>54202.95</v>
      </c>
      <c r="HW71" s="339">
        <v>2495846.96</v>
      </c>
      <c r="HX71" s="339">
        <v>0</v>
      </c>
      <c r="HY71" s="339">
        <v>5303174.12</v>
      </c>
      <c r="HZ71" s="339">
        <v>67262.42</v>
      </c>
      <c r="IA71" s="339">
        <v>0</v>
      </c>
      <c r="IB71" s="339">
        <v>0</v>
      </c>
      <c r="IC71" s="339">
        <v>64499.839999999997</v>
      </c>
      <c r="ID71" s="339">
        <v>0</v>
      </c>
      <c r="IE71" s="339">
        <v>935681</v>
      </c>
      <c r="IF71" s="339">
        <v>0</v>
      </c>
      <c r="IG71" s="339">
        <v>0</v>
      </c>
      <c r="IH71" s="339">
        <v>0</v>
      </c>
      <c r="II71" s="339">
        <v>76783.199999999997</v>
      </c>
      <c r="IJ71" s="339">
        <v>1807427.46</v>
      </c>
      <c r="IK71" s="339">
        <v>216599.9</v>
      </c>
      <c r="IL71" s="339">
        <v>0</v>
      </c>
      <c r="IM71" s="339">
        <v>64557.3</v>
      </c>
      <c r="IN71" s="339">
        <v>1421164.35</v>
      </c>
      <c r="IO71" s="339">
        <v>0</v>
      </c>
      <c r="IP71" s="339">
        <v>1285.95</v>
      </c>
      <c r="IQ71" s="339">
        <v>0</v>
      </c>
      <c r="IR71" s="339">
        <v>2525054.5</v>
      </c>
      <c r="IS71" s="339">
        <v>3176260.05</v>
      </c>
      <c r="IT71" s="339">
        <v>890359.45</v>
      </c>
      <c r="IU71" s="339">
        <v>0</v>
      </c>
      <c r="IV71" s="339">
        <v>1424572.7</v>
      </c>
      <c r="IW71" s="339">
        <v>0</v>
      </c>
      <c r="IX71" s="339">
        <v>0</v>
      </c>
      <c r="IY71" s="339">
        <v>0</v>
      </c>
      <c r="IZ71" s="339">
        <v>0</v>
      </c>
      <c r="JA71" s="339">
        <v>0</v>
      </c>
      <c r="JB71" s="339">
        <v>0</v>
      </c>
      <c r="JC71" s="339">
        <v>472463.55</v>
      </c>
      <c r="JD71" s="339">
        <v>0</v>
      </c>
      <c r="JE71" s="339">
        <v>0</v>
      </c>
      <c r="JF71" s="339">
        <v>1303672.8</v>
      </c>
      <c r="JG71" s="339">
        <v>69324.25</v>
      </c>
      <c r="JH71" s="339">
        <v>0</v>
      </c>
      <c r="JI71" s="339">
        <v>1438645.25</v>
      </c>
      <c r="JJ71" s="339">
        <v>37431.599999999999</v>
      </c>
      <c r="JK71" s="339">
        <v>0</v>
      </c>
      <c r="JL71" s="339">
        <v>0</v>
      </c>
      <c r="JM71" s="339">
        <v>40035.449999999997</v>
      </c>
      <c r="JN71" s="339">
        <v>20803.349999999999</v>
      </c>
      <c r="JO71" s="339">
        <v>22647.35</v>
      </c>
      <c r="JP71" s="339">
        <v>154818.1</v>
      </c>
      <c r="JQ71" s="339">
        <v>0</v>
      </c>
      <c r="JR71" s="339">
        <v>0</v>
      </c>
      <c r="JS71" s="339">
        <v>1288230.2</v>
      </c>
      <c r="JT71" s="339">
        <v>0</v>
      </c>
      <c r="JU71" s="339">
        <v>0</v>
      </c>
      <c r="JV71" s="339">
        <v>1149408.6200000001</v>
      </c>
      <c r="JW71" s="339">
        <v>661594.79</v>
      </c>
      <c r="JX71" s="339">
        <v>63937.75</v>
      </c>
      <c r="JY71" s="339">
        <v>0</v>
      </c>
      <c r="JZ71" s="339">
        <v>0</v>
      </c>
      <c r="KA71" s="339">
        <v>25211.1</v>
      </c>
      <c r="KB71" s="339">
        <v>341252.35</v>
      </c>
      <c r="KC71" s="339">
        <v>0</v>
      </c>
      <c r="KD71" s="339">
        <v>1206517.8500000001</v>
      </c>
      <c r="KE71" s="339">
        <v>708312.23</v>
      </c>
      <c r="KF71" s="339">
        <v>863476.55</v>
      </c>
      <c r="KG71" s="339">
        <v>3015.6</v>
      </c>
      <c r="KH71" s="339">
        <v>0</v>
      </c>
      <c r="KI71" s="339">
        <v>245772.2</v>
      </c>
      <c r="KJ71" s="339">
        <v>0</v>
      </c>
      <c r="KK71" s="339">
        <v>0</v>
      </c>
      <c r="KL71" s="339">
        <v>687701.6</v>
      </c>
      <c r="KM71" s="339">
        <v>0</v>
      </c>
      <c r="KN71" s="339">
        <v>0</v>
      </c>
      <c r="KO71" s="339">
        <v>190094.9</v>
      </c>
      <c r="KP71" s="339">
        <v>461108.6</v>
      </c>
      <c r="KQ71" s="339">
        <v>11468731.4</v>
      </c>
      <c r="KR71" s="339">
        <v>3269738.76</v>
      </c>
      <c r="KS71" s="339">
        <v>0</v>
      </c>
      <c r="KU71" s="312">
        <v>50</v>
      </c>
    </row>
    <row r="72" spans="1:308" x14ac:dyDescent="0.25">
      <c r="A72">
        <v>2020</v>
      </c>
      <c r="B72" t="s">
        <v>945</v>
      </c>
      <c r="C72" t="s">
        <v>946</v>
      </c>
      <c r="D72" t="s">
        <v>949</v>
      </c>
      <c r="E72" t="s">
        <v>780</v>
      </c>
      <c r="F72" s="339">
        <v>0</v>
      </c>
      <c r="G72" s="339">
        <v>0</v>
      </c>
      <c r="H72" s="339">
        <v>0</v>
      </c>
      <c r="I72" s="339">
        <v>0</v>
      </c>
      <c r="J72" s="339">
        <v>0</v>
      </c>
      <c r="K72" s="339">
        <v>0</v>
      </c>
      <c r="L72" s="339">
        <v>394733.65</v>
      </c>
      <c r="M72" s="339">
        <v>0</v>
      </c>
      <c r="N72" s="339">
        <v>0</v>
      </c>
      <c r="O72" s="339">
        <v>0</v>
      </c>
      <c r="P72" s="339">
        <v>140584.21</v>
      </c>
      <c r="Q72" s="339">
        <v>0</v>
      </c>
      <c r="R72" s="339">
        <v>0</v>
      </c>
      <c r="S72" s="339">
        <v>0</v>
      </c>
      <c r="T72" s="339">
        <v>0</v>
      </c>
      <c r="U72" s="339">
        <v>0</v>
      </c>
      <c r="V72" s="339">
        <v>165952.1</v>
      </c>
      <c r="W72" s="339">
        <v>0</v>
      </c>
      <c r="X72" s="339">
        <v>74994.600000000006</v>
      </c>
      <c r="Y72" s="339">
        <v>0</v>
      </c>
      <c r="Z72" s="339">
        <v>122455.1</v>
      </c>
      <c r="AA72" s="339">
        <v>2137460.64</v>
      </c>
      <c r="AB72" s="339">
        <v>0</v>
      </c>
      <c r="AC72" s="339">
        <v>0</v>
      </c>
      <c r="AD72" s="339">
        <v>577415.4</v>
      </c>
      <c r="AE72" s="339">
        <v>203785.85</v>
      </c>
      <c r="AF72" s="339">
        <v>0</v>
      </c>
      <c r="AG72" s="339">
        <v>0</v>
      </c>
      <c r="AH72" s="339">
        <v>0</v>
      </c>
      <c r="AI72" s="339">
        <v>0</v>
      </c>
      <c r="AJ72" s="339">
        <v>0</v>
      </c>
      <c r="AK72" s="339">
        <v>0</v>
      </c>
      <c r="AL72" s="339">
        <v>1411935.2</v>
      </c>
      <c r="AM72" s="339">
        <v>0</v>
      </c>
      <c r="AN72" s="339">
        <v>0</v>
      </c>
      <c r="AO72" s="339">
        <v>0</v>
      </c>
      <c r="AP72" s="339">
        <v>7700</v>
      </c>
      <c r="AQ72" s="339">
        <v>0</v>
      </c>
      <c r="AR72" s="339">
        <v>0</v>
      </c>
      <c r="AS72" s="339">
        <v>0</v>
      </c>
      <c r="AT72" s="339">
        <v>0</v>
      </c>
      <c r="AU72" s="339">
        <v>0</v>
      </c>
      <c r="AV72" s="339">
        <v>0</v>
      </c>
      <c r="AW72" s="339">
        <v>159461.70000000001</v>
      </c>
      <c r="AX72" s="339">
        <v>0</v>
      </c>
      <c r="AY72" s="339">
        <v>0</v>
      </c>
      <c r="AZ72" s="339">
        <v>5678.7</v>
      </c>
      <c r="BA72" s="339">
        <v>0</v>
      </c>
      <c r="BB72" s="339">
        <v>0</v>
      </c>
      <c r="BC72" s="339">
        <v>113063.2</v>
      </c>
      <c r="BD72" s="339">
        <v>0</v>
      </c>
      <c r="BE72" s="339">
        <v>0</v>
      </c>
      <c r="BF72" s="339">
        <v>0</v>
      </c>
      <c r="BG72" s="339">
        <v>0</v>
      </c>
      <c r="BH72" s="339">
        <v>0</v>
      </c>
      <c r="BI72" s="339">
        <v>0</v>
      </c>
      <c r="BJ72" s="339">
        <v>0</v>
      </c>
      <c r="BK72" s="339">
        <v>103694.81</v>
      </c>
      <c r="BL72" s="339">
        <v>0</v>
      </c>
      <c r="BM72" s="339">
        <v>171465.23</v>
      </c>
      <c r="BN72" s="339">
        <v>283396.5</v>
      </c>
      <c r="BO72" s="339">
        <v>0</v>
      </c>
      <c r="BP72" s="339">
        <v>2329.5</v>
      </c>
      <c r="BQ72" s="339">
        <v>0</v>
      </c>
      <c r="BR72" s="339">
        <v>0</v>
      </c>
      <c r="BS72" s="339">
        <v>1649.4</v>
      </c>
      <c r="BT72" s="339">
        <v>0</v>
      </c>
      <c r="BU72" s="339">
        <v>0</v>
      </c>
      <c r="BV72" s="339">
        <v>84029.1</v>
      </c>
      <c r="BW72" s="339">
        <v>0</v>
      </c>
      <c r="BX72" s="339">
        <v>0</v>
      </c>
      <c r="BY72" s="339">
        <v>0</v>
      </c>
      <c r="BZ72" s="339">
        <v>0</v>
      </c>
      <c r="CA72" s="339">
        <v>0</v>
      </c>
      <c r="CB72" s="339">
        <v>0</v>
      </c>
      <c r="CC72" s="339">
        <v>349725.12</v>
      </c>
      <c r="CD72" s="339">
        <v>41615.300000000003</v>
      </c>
      <c r="CE72" s="339">
        <v>0</v>
      </c>
      <c r="CF72" s="339">
        <v>66835.199999999997</v>
      </c>
      <c r="CG72" s="339">
        <v>0</v>
      </c>
      <c r="CH72" s="339">
        <v>0</v>
      </c>
      <c r="CI72" s="339">
        <v>0</v>
      </c>
      <c r="CJ72" s="339">
        <v>0</v>
      </c>
      <c r="CK72" s="339">
        <v>0</v>
      </c>
      <c r="CL72" s="339">
        <v>92505.4</v>
      </c>
      <c r="CM72" s="339">
        <v>0</v>
      </c>
      <c r="CN72" s="339">
        <v>0</v>
      </c>
      <c r="CO72" s="339">
        <v>75181</v>
      </c>
      <c r="CP72" s="339">
        <v>0</v>
      </c>
      <c r="CQ72" s="339">
        <v>0</v>
      </c>
      <c r="CR72" s="339">
        <v>0</v>
      </c>
      <c r="CS72" s="339">
        <v>0</v>
      </c>
      <c r="CT72" s="339">
        <v>0</v>
      </c>
      <c r="CU72" s="339">
        <v>0</v>
      </c>
      <c r="CV72" s="339">
        <v>0</v>
      </c>
      <c r="CW72" s="339">
        <v>0</v>
      </c>
      <c r="CX72" s="339">
        <v>0</v>
      </c>
      <c r="CY72" s="339">
        <v>0</v>
      </c>
      <c r="CZ72" s="339">
        <v>0</v>
      </c>
      <c r="DA72" s="339">
        <v>0</v>
      </c>
      <c r="DB72" s="339">
        <v>11486.2</v>
      </c>
      <c r="DC72" s="339">
        <v>0</v>
      </c>
      <c r="DD72" s="339">
        <v>0</v>
      </c>
      <c r="DE72" s="339">
        <v>0</v>
      </c>
      <c r="DF72" s="339">
        <v>63918.5</v>
      </c>
      <c r="DG72" s="339">
        <v>148294.56</v>
      </c>
      <c r="DH72" s="339">
        <v>0</v>
      </c>
      <c r="DI72" s="339">
        <v>0</v>
      </c>
      <c r="DJ72" s="339">
        <v>63613.35</v>
      </c>
      <c r="DK72" s="339">
        <v>0</v>
      </c>
      <c r="DL72" s="339">
        <v>0</v>
      </c>
      <c r="DM72" s="339">
        <v>30525</v>
      </c>
      <c r="DN72" s="339">
        <v>0</v>
      </c>
      <c r="DO72" s="339">
        <v>0</v>
      </c>
      <c r="DP72" s="339">
        <v>0</v>
      </c>
      <c r="DQ72" s="339">
        <v>0</v>
      </c>
      <c r="DR72" s="339">
        <v>356691</v>
      </c>
      <c r="DS72" s="339">
        <v>0</v>
      </c>
      <c r="DT72" s="339">
        <v>237693.95</v>
      </c>
      <c r="DU72" s="339">
        <v>207830.55</v>
      </c>
      <c r="DV72" s="339">
        <v>0</v>
      </c>
      <c r="DW72" s="339">
        <v>0</v>
      </c>
      <c r="DX72" s="339">
        <v>0</v>
      </c>
      <c r="DY72" s="339">
        <v>69464.09</v>
      </c>
      <c r="DZ72" s="339">
        <v>0</v>
      </c>
      <c r="EA72" s="339">
        <v>137516.48000000001</v>
      </c>
      <c r="EB72" s="339">
        <v>0</v>
      </c>
      <c r="EC72" s="339">
        <v>0</v>
      </c>
      <c r="ED72" s="339">
        <v>0</v>
      </c>
      <c r="EE72" s="339">
        <v>105964.15</v>
      </c>
      <c r="EF72" s="339">
        <v>0</v>
      </c>
      <c r="EG72" s="339">
        <v>151002.23999999999</v>
      </c>
      <c r="EH72" s="339">
        <v>0</v>
      </c>
      <c r="EI72" s="339">
        <v>18400</v>
      </c>
      <c r="EJ72" s="339">
        <v>271787.15999999997</v>
      </c>
      <c r="EK72" s="339">
        <v>0</v>
      </c>
      <c r="EL72" s="339">
        <v>4523</v>
      </c>
      <c r="EM72" s="339">
        <v>0</v>
      </c>
      <c r="EN72" s="339">
        <v>204657.35</v>
      </c>
      <c r="EO72" s="339">
        <v>37712.25</v>
      </c>
      <c r="EP72" s="339">
        <v>0</v>
      </c>
      <c r="EQ72" s="339">
        <v>0</v>
      </c>
      <c r="ER72" s="339">
        <v>0</v>
      </c>
      <c r="ES72" s="339">
        <v>0</v>
      </c>
      <c r="ET72" s="339">
        <v>9997.4500000000007</v>
      </c>
      <c r="EU72" s="339">
        <v>0</v>
      </c>
      <c r="EV72" s="339">
        <v>0</v>
      </c>
      <c r="EW72" s="339">
        <v>84963.199999999997</v>
      </c>
      <c r="EX72" s="339">
        <v>0</v>
      </c>
      <c r="EY72" s="339">
        <v>0</v>
      </c>
      <c r="EZ72" s="339">
        <v>36195054.710000001</v>
      </c>
      <c r="FA72" s="339">
        <v>232941.57</v>
      </c>
      <c r="FB72" s="339">
        <v>0</v>
      </c>
      <c r="FC72" s="339">
        <v>48958.6</v>
      </c>
      <c r="FD72" s="339">
        <v>0</v>
      </c>
      <c r="FE72" s="339">
        <v>0</v>
      </c>
      <c r="FF72" s="339">
        <v>0</v>
      </c>
      <c r="FG72" s="339">
        <v>0</v>
      </c>
      <c r="FH72" s="339">
        <v>17612.25</v>
      </c>
      <c r="FI72" s="339">
        <v>179048.65</v>
      </c>
      <c r="FJ72" s="339">
        <v>0</v>
      </c>
      <c r="FK72" s="339">
        <v>0</v>
      </c>
      <c r="FL72" s="339">
        <v>0</v>
      </c>
      <c r="FM72" s="339">
        <v>7432.2</v>
      </c>
      <c r="FN72" s="339">
        <v>0</v>
      </c>
      <c r="FO72" s="339">
        <v>0</v>
      </c>
      <c r="FP72" s="339">
        <v>0</v>
      </c>
      <c r="FQ72" s="339">
        <v>0</v>
      </c>
      <c r="FR72" s="339">
        <v>828080.18</v>
      </c>
      <c r="FS72" s="339">
        <v>127880.75</v>
      </c>
      <c r="FT72" s="339">
        <v>320342.2</v>
      </c>
      <c r="FU72" s="339">
        <v>0</v>
      </c>
      <c r="FV72" s="339">
        <v>0</v>
      </c>
      <c r="FW72" s="339">
        <v>0</v>
      </c>
      <c r="FX72" s="339">
        <v>0</v>
      </c>
      <c r="FY72" s="339">
        <v>0</v>
      </c>
      <c r="FZ72" s="339">
        <v>0</v>
      </c>
      <c r="GA72" s="339">
        <v>17576.650000000001</v>
      </c>
      <c r="GB72" s="339">
        <v>0</v>
      </c>
      <c r="GC72" s="339">
        <v>0</v>
      </c>
      <c r="GD72" s="339">
        <v>583387.49</v>
      </c>
      <c r="GE72" s="339">
        <v>0</v>
      </c>
      <c r="GF72" s="339">
        <v>0</v>
      </c>
      <c r="GG72" s="339">
        <v>0</v>
      </c>
      <c r="GH72" s="339">
        <v>0</v>
      </c>
      <c r="GI72" s="339">
        <v>35519</v>
      </c>
      <c r="GJ72" s="339">
        <v>38772</v>
      </c>
      <c r="GK72" s="339">
        <v>0</v>
      </c>
      <c r="GL72" s="339">
        <v>0</v>
      </c>
      <c r="GM72" s="339">
        <v>4010456.33</v>
      </c>
      <c r="GN72" s="339">
        <v>0</v>
      </c>
      <c r="GO72" s="339">
        <v>193141.49</v>
      </c>
      <c r="GP72" s="339">
        <v>0</v>
      </c>
      <c r="GQ72" s="339">
        <v>0</v>
      </c>
      <c r="GR72" s="339">
        <v>0</v>
      </c>
      <c r="GS72" s="339">
        <v>5436819.4900000002</v>
      </c>
      <c r="GT72" s="339">
        <v>0</v>
      </c>
      <c r="GU72" s="339">
        <v>2749775.73</v>
      </c>
      <c r="GV72" s="339">
        <v>0</v>
      </c>
      <c r="GW72" s="339">
        <v>0</v>
      </c>
      <c r="GX72" s="339">
        <v>1145982</v>
      </c>
      <c r="GY72" s="339">
        <v>187476.24</v>
      </c>
      <c r="GZ72" s="339">
        <v>0</v>
      </c>
      <c r="HA72" s="339">
        <v>0</v>
      </c>
      <c r="HB72" s="339">
        <v>0</v>
      </c>
      <c r="HC72" s="339">
        <v>0</v>
      </c>
      <c r="HD72" s="339">
        <v>30556.9</v>
      </c>
      <c r="HE72" s="339">
        <v>0</v>
      </c>
      <c r="HF72" s="339">
        <v>0</v>
      </c>
      <c r="HG72" s="339">
        <v>0</v>
      </c>
      <c r="HH72" s="339">
        <v>76449.100000000006</v>
      </c>
      <c r="HI72" s="339">
        <v>22978.6</v>
      </c>
      <c r="HJ72" s="339">
        <v>0</v>
      </c>
      <c r="HK72" s="339">
        <v>0</v>
      </c>
      <c r="HL72" s="339">
        <v>0</v>
      </c>
      <c r="HM72" s="339">
        <v>152191.4</v>
      </c>
      <c r="HN72" s="339">
        <v>0</v>
      </c>
      <c r="HO72" s="339">
        <v>253437.3</v>
      </c>
      <c r="HP72" s="339">
        <v>0</v>
      </c>
      <c r="HQ72" s="339">
        <v>0</v>
      </c>
      <c r="HR72" s="339">
        <v>0</v>
      </c>
      <c r="HS72" s="339">
        <v>9828.9500000000007</v>
      </c>
      <c r="HT72" s="339">
        <v>0</v>
      </c>
      <c r="HU72" s="339">
        <v>728.05</v>
      </c>
      <c r="HV72" s="339">
        <v>340786.95</v>
      </c>
      <c r="HW72" s="339">
        <v>1864166.7</v>
      </c>
      <c r="HX72" s="339">
        <v>0</v>
      </c>
      <c r="HY72" s="339">
        <v>0</v>
      </c>
      <c r="HZ72" s="339">
        <v>0</v>
      </c>
      <c r="IA72" s="339">
        <v>0</v>
      </c>
      <c r="IB72" s="339">
        <v>76119.55</v>
      </c>
      <c r="IC72" s="339">
        <v>38191.519999999997</v>
      </c>
      <c r="ID72" s="339">
        <v>0</v>
      </c>
      <c r="IE72" s="339">
        <v>194493.55</v>
      </c>
      <c r="IF72" s="339">
        <v>0</v>
      </c>
      <c r="IG72" s="339">
        <v>310716.25</v>
      </c>
      <c r="IH72" s="339">
        <v>367244.25</v>
      </c>
      <c r="II72" s="339">
        <v>31535</v>
      </c>
      <c r="IJ72" s="339">
        <v>0</v>
      </c>
      <c r="IK72" s="339">
        <v>0</v>
      </c>
      <c r="IL72" s="339">
        <v>0</v>
      </c>
      <c r="IM72" s="339">
        <v>0</v>
      </c>
      <c r="IN72" s="339">
        <v>14864</v>
      </c>
      <c r="IO72" s="339">
        <v>103304.8</v>
      </c>
      <c r="IP72" s="339">
        <v>0</v>
      </c>
      <c r="IQ72" s="339">
        <v>0</v>
      </c>
      <c r="IR72" s="339">
        <v>70416.7</v>
      </c>
      <c r="IS72" s="339">
        <v>0</v>
      </c>
      <c r="IT72" s="339">
        <v>86260.2</v>
      </c>
      <c r="IU72" s="339">
        <v>0</v>
      </c>
      <c r="IV72" s="339">
        <v>66540.899999999994</v>
      </c>
      <c r="IW72" s="339">
        <v>0</v>
      </c>
      <c r="IX72" s="339">
        <v>0</v>
      </c>
      <c r="IY72" s="339">
        <v>0</v>
      </c>
      <c r="IZ72" s="339">
        <v>0</v>
      </c>
      <c r="JA72" s="339">
        <v>207434.68</v>
      </c>
      <c r="JB72" s="339">
        <v>0</v>
      </c>
      <c r="JC72" s="339">
        <v>173810.4</v>
      </c>
      <c r="JD72" s="339">
        <v>0</v>
      </c>
      <c r="JE72" s="339">
        <v>377.8</v>
      </c>
      <c r="JF72" s="339">
        <v>0</v>
      </c>
      <c r="JG72" s="339">
        <v>59735.4</v>
      </c>
      <c r="JH72" s="339">
        <v>0</v>
      </c>
      <c r="JI72" s="339">
        <v>0</v>
      </c>
      <c r="JJ72" s="339">
        <v>177019.75</v>
      </c>
      <c r="JK72" s="339">
        <v>0</v>
      </c>
      <c r="JL72" s="339">
        <v>20866.25</v>
      </c>
      <c r="JM72" s="339">
        <v>0</v>
      </c>
      <c r="JN72" s="339">
        <v>0</v>
      </c>
      <c r="JO72" s="339">
        <v>115458.01</v>
      </c>
      <c r="JP72" s="339">
        <v>0</v>
      </c>
      <c r="JQ72" s="339">
        <v>0</v>
      </c>
      <c r="JR72" s="339">
        <v>0</v>
      </c>
      <c r="JS72" s="339">
        <v>1115561.93</v>
      </c>
      <c r="JT72" s="339">
        <v>0</v>
      </c>
      <c r="JU72" s="339">
        <v>0</v>
      </c>
      <c r="JV72" s="339">
        <v>0</v>
      </c>
      <c r="JW72" s="339">
        <v>0</v>
      </c>
      <c r="JX72" s="339">
        <v>6791.6</v>
      </c>
      <c r="JY72" s="339">
        <v>0</v>
      </c>
      <c r="JZ72" s="339">
        <v>0</v>
      </c>
      <c r="KA72" s="339">
        <v>0</v>
      </c>
      <c r="KB72" s="339">
        <v>68333.3</v>
      </c>
      <c r="KC72" s="339">
        <v>0</v>
      </c>
      <c r="KD72" s="339">
        <v>42490.55</v>
      </c>
      <c r="KE72" s="339">
        <v>3480031.79</v>
      </c>
      <c r="KF72" s="339">
        <v>0</v>
      </c>
      <c r="KG72" s="339">
        <v>14719.95</v>
      </c>
      <c r="KH72" s="339">
        <v>0</v>
      </c>
      <c r="KI72" s="339">
        <v>89767.4</v>
      </c>
      <c r="KJ72" s="339">
        <v>47062.2</v>
      </c>
      <c r="KK72" s="339">
        <v>0</v>
      </c>
      <c r="KL72" s="339">
        <v>0</v>
      </c>
      <c r="KM72" s="339">
        <v>0</v>
      </c>
      <c r="KN72" s="339">
        <v>62913.45</v>
      </c>
      <c r="KO72" s="339">
        <v>373070.73</v>
      </c>
      <c r="KP72" s="339">
        <v>2242.15</v>
      </c>
      <c r="KQ72" s="339">
        <v>9079879.6099999994</v>
      </c>
      <c r="KR72" s="339">
        <v>53087.48</v>
      </c>
      <c r="KS72" s="339">
        <v>0</v>
      </c>
      <c r="KU72" s="312">
        <v>50</v>
      </c>
    </row>
    <row r="73" spans="1:308" x14ac:dyDescent="0.25">
      <c r="A73">
        <v>2020</v>
      </c>
      <c r="B73" t="s">
        <v>945</v>
      </c>
      <c r="C73" t="s">
        <v>946</v>
      </c>
      <c r="D73" t="s">
        <v>950</v>
      </c>
      <c r="E73" t="s">
        <v>780</v>
      </c>
      <c r="F73" s="339">
        <v>0</v>
      </c>
      <c r="G73" s="339">
        <v>0</v>
      </c>
      <c r="H73" s="339">
        <v>0</v>
      </c>
      <c r="I73" s="339">
        <v>0</v>
      </c>
      <c r="J73" s="339">
        <v>0</v>
      </c>
      <c r="K73" s="339">
        <v>0</v>
      </c>
      <c r="L73" s="339">
        <v>0</v>
      </c>
      <c r="M73" s="339">
        <v>0</v>
      </c>
      <c r="N73" s="339">
        <v>0</v>
      </c>
      <c r="O73" s="339">
        <v>0</v>
      </c>
      <c r="P73" s="339">
        <v>0</v>
      </c>
      <c r="Q73" s="339">
        <v>0</v>
      </c>
      <c r="R73" s="339">
        <v>0</v>
      </c>
      <c r="S73" s="339">
        <v>0</v>
      </c>
      <c r="T73" s="339">
        <v>0</v>
      </c>
      <c r="U73" s="339">
        <v>0</v>
      </c>
      <c r="V73" s="339">
        <v>0</v>
      </c>
      <c r="W73" s="339">
        <v>0</v>
      </c>
      <c r="X73" s="339">
        <v>0</v>
      </c>
      <c r="Y73" s="339">
        <v>0</v>
      </c>
      <c r="Z73" s="339">
        <v>0</v>
      </c>
      <c r="AA73" s="339">
        <v>6935</v>
      </c>
      <c r="AB73" s="339">
        <v>0</v>
      </c>
      <c r="AC73" s="339">
        <v>0</v>
      </c>
      <c r="AD73" s="339">
        <v>34853.550000000003</v>
      </c>
      <c r="AE73" s="339">
        <v>0</v>
      </c>
      <c r="AF73" s="339">
        <v>0</v>
      </c>
      <c r="AG73" s="339">
        <v>0</v>
      </c>
      <c r="AH73" s="339">
        <v>0</v>
      </c>
      <c r="AI73" s="339">
        <v>0</v>
      </c>
      <c r="AJ73" s="339">
        <v>0</v>
      </c>
      <c r="AK73" s="339">
        <v>0</v>
      </c>
      <c r="AL73" s="339">
        <v>0</v>
      </c>
      <c r="AM73" s="339">
        <v>6638.05</v>
      </c>
      <c r="AN73" s="339">
        <v>0</v>
      </c>
      <c r="AO73" s="339">
        <v>0</v>
      </c>
      <c r="AP73" s="339">
        <v>0</v>
      </c>
      <c r="AQ73" s="339">
        <v>0</v>
      </c>
      <c r="AR73" s="339">
        <v>0</v>
      </c>
      <c r="AS73" s="339">
        <v>0</v>
      </c>
      <c r="AT73" s="339">
        <v>0</v>
      </c>
      <c r="AU73" s="339">
        <v>0</v>
      </c>
      <c r="AV73" s="339">
        <v>0</v>
      </c>
      <c r="AW73" s="339">
        <v>0</v>
      </c>
      <c r="AX73" s="339">
        <v>0</v>
      </c>
      <c r="AY73" s="339">
        <v>0</v>
      </c>
      <c r="AZ73" s="339">
        <v>0</v>
      </c>
      <c r="BA73" s="339">
        <v>0</v>
      </c>
      <c r="BB73" s="339">
        <v>0</v>
      </c>
      <c r="BC73" s="339">
        <v>0</v>
      </c>
      <c r="BD73" s="339">
        <v>0</v>
      </c>
      <c r="BE73" s="339">
        <v>0</v>
      </c>
      <c r="BF73" s="339">
        <v>0</v>
      </c>
      <c r="BG73" s="339">
        <v>0</v>
      </c>
      <c r="BH73" s="339">
        <v>0</v>
      </c>
      <c r="BI73" s="339">
        <v>0</v>
      </c>
      <c r="BJ73" s="339">
        <v>0</v>
      </c>
      <c r="BK73" s="339">
        <v>0</v>
      </c>
      <c r="BL73" s="339">
        <v>0</v>
      </c>
      <c r="BM73" s="339">
        <v>0</v>
      </c>
      <c r="BN73" s="339">
        <v>14497.45</v>
      </c>
      <c r="BO73" s="339">
        <v>0</v>
      </c>
      <c r="BP73" s="339">
        <v>0</v>
      </c>
      <c r="BQ73" s="339">
        <v>0</v>
      </c>
      <c r="BR73" s="339">
        <v>0</v>
      </c>
      <c r="BS73" s="339">
        <v>0</v>
      </c>
      <c r="BT73" s="339">
        <v>0</v>
      </c>
      <c r="BU73" s="339">
        <v>0</v>
      </c>
      <c r="BV73" s="339">
        <v>0</v>
      </c>
      <c r="BW73" s="339">
        <v>0</v>
      </c>
      <c r="BX73" s="339">
        <v>0</v>
      </c>
      <c r="BY73" s="339">
        <v>0</v>
      </c>
      <c r="BZ73" s="339">
        <v>0</v>
      </c>
      <c r="CA73" s="339">
        <v>0</v>
      </c>
      <c r="CB73" s="339">
        <v>0</v>
      </c>
      <c r="CC73" s="339">
        <v>0</v>
      </c>
      <c r="CD73" s="339">
        <v>0</v>
      </c>
      <c r="CE73" s="339">
        <v>0</v>
      </c>
      <c r="CF73" s="339">
        <v>0</v>
      </c>
      <c r="CG73" s="339">
        <v>0</v>
      </c>
      <c r="CH73" s="339">
        <v>0</v>
      </c>
      <c r="CI73" s="339">
        <v>10093</v>
      </c>
      <c r="CJ73" s="339">
        <v>0</v>
      </c>
      <c r="CK73" s="339">
        <v>0</v>
      </c>
      <c r="CL73" s="339">
        <v>0</v>
      </c>
      <c r="CM73" s="339">
        <v>0</v>
      </c>
      <c r="CN73" s="339">
        <v>0</v>
      </c>
      <c r="CO73" s="339">
        <v>0</v>
      </c>
      <c r="CP73" s="339">
        <v>0</v>
      </c>
      <c r="CQ73" s="339">
        <v>0</v>
      </c>
      <c r="CR73" s="339">
        <v>0</v>
      </c>
      <c r="CS73" s="339">
        <v>0</v>
      </c>
      <c r="CT73" s="339">
        <v>0</v>
      </c>
      <c r="CU73" s="339">
        <v>0</v>
      </c>
      <c r="CV73" s="339">
        <v>0</v>
      </c>
      <c r="CW73" s="339">
        <v>0</v>
      </c>
      <c r="CX73" s="339">
        <v>0</v>
      </c>
      <c r="CY73" s="339">
        <v>0</v>
      </c>
      <c r="CZ73" s="339">
        <v>0</v>
      </c>
      <c r="DA73" s="339">
        <v>0</v>
      </c>
      <c r="DB73" s="339">
        <v>0</v>
      </c>
      <c r="DC73" s="339">
        <v>0</v>
      </c>
      <c r="DD73" s="339">
        <v>0</v>
      </c>
      <c r="DE73" s="339">
        <v>0</v>
      </c>
      <c r="DF73" s="339">
        <v>0</v>
      </c>
      <c r="DG73" s="339">
        <v>311000</v>
      </c>
      <c r="DH73" s="339">
        <v>0</v>
      </c>
      <c r="DI73" s="339">
        <v>0</v>
      </c>
      <c r="DJ73" s="339">
        <v>0</v>
      </c>
      <c r="DK73" s="339">
        <v>0</v>
      </c>
      <c r="DL73" s="339">
        <v>0</v>
      </c>
      <c r="DM73" s="339">
        <v>0</v>
      </c>
      <c r="DN73" s="339">
        <v>0</v>
      </c>
      <c r="DO73" s="339">
        <v>0</v>
      </c>
      <c r="DP73" s="339">
        <v>0</v>
      </c>
      <c r="DQ73" s="339">
        <v>0</v>
      </c>
      <c r="DR73" s="339">
        <v>0</v>
      </c>
      <c r="DS73" s="339">
        <v>0</v>
      </c>
      <c r="DT73" s="339">
        <v>0</v>
      </c>
      <c r="DU73" s="339">
        <v>0</v>
      </c>
      <c r="DV73" s="339">
        <v>0</v>
      </c>
      <c r="DW73" s="339">
        <v>0</v>
      </c>
      <c r="DX73" s="339">
        <v>0</v>
      </c>
      <c r="DY73" s="339">
        <v>0</v>
      </c>
      <c r="DZ73" s="339">
        <v>0</v>
      </c>
      <c r="EA73" s="339">
        <v>0</v>
      </c>
      <c r="EB73" s="339">
        <v>0</v>
      </c>
      <c r="EC73" s="339">
        <v>0</v>
      </c>
      <c r="ED73" s="339">
        <v>0</v>
      </c>
      <c r="EE73" s="339">
        <v>0</v>
      </c>
      <c r="EF73" s="339">
        <v>0</v>
      </c>
      <c r="EG73" s="339">
        <v>0</v>
      </c>
      <c r="EH73" s="339">
        <v>0</v>
      </c>
      <c r="EI73" s="339">
        <v>1500</v>
      </c>
      <c r="EJ73" s="339">
        <v>0</v>
      </c>
      <c r="EK73" s="339">
        <v>0</v>
      </c>
      <c r="EL73" s="339">
        <v>0</v>
      </c>
      <c r="EM73" s="339">
        <v>0</v>
      </c>
      <c r="EN73" s="339">
        <v>0</v>
      </c>
      <c r="EO73" s="339">
        <v>0</v>
      </c>
      <c r="EP73" s="339">
        <v>0</v>
      </c>
      <c r="EQ73" s="339">
        <v>0</v>
      </c>
      <c r="ER73" s="339">
        <v>0</v>
      </c>
      <c r="ES73" s="339">
        <v>0</v>
      </c>
      <c r="ET73" s="339">
        <v>0</v>
      </c>
      <c r="EU73" s="339">
        <v>0</v>
      </c>
      <c r="EV73" s="339">
        <v>0</v>
      </c>
      <c r="EW73" s="339">
        <v>4186</v>
      </c>
      <c r="EX73" s="339">
        <v>0</v>
      </c>
      <c r="EY73" s="339">
        <v>0</v>
      </c>
      <c r="EZ73" s="339">
        <v>0</v>
      </c>
      <c r="FA73" s="339">
        <v>0</v>
      </c>
      <c r="FB73" s="339">
        <v>0</v>
      </c>
      <c r="FC73" s="339">
        <v>0</v>
      </c>
      <c r="FD73" s="339">
        <v>0</v>
      </c>
      <c r="FE73" s="339">
        <v>0</v>
      </c>
      <c r="FF73" s="339">
        <v>0</v>
      </c>
      <c r="FG73" s="339">
        <v>0</v>
      </c>
      <c r="FH73" s="339">
        <v>2336.0500000000002</v>
      </c>
      <c r="FI73" s="339">
        <v>0</v>
      </c>
      <c r="FJ73" s="339">
        <v>0</v>
      </c>
      <c r="FK73" s="339">
        <v>0</v>
      </c>
      <c r="FL73" s="339">
        <v>0</v>
      </c>
      <c r="FM73" s="339">
        <v>0</v>
      </c>
      <c r="FN73" s="339">
        <v>0</v>
      </c>
      <c r="FO73" s="339">
        <v>0</v>
      </c>
      <c r="FP73" s="339">
        <v>0</v>
      </c>
      <c r="FQ73" s="339">
        <v>0</v>
      </c>
      <c r="FR73" s="339">
        <v>0</v>
      </c>
      <c r="FS73" s="339">
        <v>0</v>
      </c>
      <c r="FT73" s="339">
        <v>0</v>
      </c>
      <c r="FU73" s="339">
        <v>0</v>
      </c>
      <c r="FV73" s="339">
        <v>0</v>
      </c>
      <c r="FW73" s="339">
        <v>0</v>
      </c>
      <c r="FX73" s="339">
        <v>0</v>
      </c>
      <c r="FY73" s="339">
        <v>0</v>
      </c>
      <c r="FZ73" s="339">
        <v>0</v>
      </c>
      <c r="GA73" s="339">
        <v>0</v>
      </c>
      <c r="GB73" s="339">
        <v>0</v>
      </c>
      <c r="GC73" s="339">
        <v>0</v>
      </c>
      <c r="GD73" s="339">
        <v>0</v>
      </c>
      <c r="GE73" s="339">
        <v>0</v>
      </c>
      <c r="GF73" s="339">
        <v>0</v>
      </c>
      <c r="GG73" s="339">
        <v>0</v>
      </c>
      <c r="GH73" s="339">
        <v>0</v>
      </c>
      <c r="GI73" s="339">
        <v>0</v>
      </c>
      <c r="GJ73" s="339">
        <v>0</v>
      </c>
      <c r="GK73" s="339">
        <v>129111.87</v>
      </c>
      <c r="GL73" s="339">
        <v>0</v>
      </c>
      <c r="GM73" s="339">
        <v>0</v>
      </c>
      <c r="GN73" s="339">
        <v>0</v>
      </c>
      <c r="GO73" s="339">
        <v>0</v>
      </c>
      <c r="GP73" s="339">
        <v>0</v>
      </c>
      <c r="GQ73" s="339">
        <v>0</v>
      </c>
      <c r="GR73" s="339">
        <v>0</v>
      </c>
      <c r="GS73" s="339">
        <v>0</v>
      </c>
      <c r="GT73" s="339">
        <v>16502.400000000001</v>
      </c>
      <c r="GU73" s="339">
        <v>0</v>
      </c>
      <c r="GV73" s="339">
        <v>0</v>
      </c>
      <c r="GW73" s="339">
        <v>0</v>
      </c>
      <c r="GX73" s="339">
        <v>0</v>
      </c>
      <c r="GY73" s="339">
        <v>0</v>
      </c>
      <c r="GZ73" s="339">
        <v>0</v>
      </c>
      <c r="HA73" s="339">
        <v>0</v>
      </c>
      <c r="HB73" s="339">
        <v>0</v>
      </c>
      <c r="HC73" s="339">
        <v>0</v>
      </c>
      <c r="HD73" s="339">
        <v>0</v>
      </c>
      <c r="HE73" s="339">
        <v>0</v>
      </c>
      <c r="HF73" s="339">
        <v>0</v>
      </c>
      <c r="HG73" s="339">
        <v>0</v>
      </c>
      <c r="HH73" s="339">
        <v>0</v>
      </c>
      <c r="HI73" s="339">
        <v>0</v>
      </c>
      <c r="HJ73" s="339">
        <v>0</v>
      </c>
      <c r="HK73" s="339">
        <v>0</v>
      </c>
      <c r="HL73" s="339">
        <v>0</v>
      </c>
      <c r="HM73" s="339">
        <v>0</v>
      </c>
      <c r="HN73" s="339">
        <v>0</v>
      </c>
      <c r="HO73" s="339">
        <v>1840</v>
      </c>
      <c r="HP73" s="339">
        <v>0</v>
      </c>
      <c r="HQ73" s="339">
        <v>0</v>
      </c>
      <c r="HR73" s="339">
        <v>0</v>
      </c>
      <c r="HS73" s="339">
        <v>0</v>
      </c>
      <c r="HT73" s="339">
        <v>0</v>
      </c>
      <c r="HU73" s="339">
        <v>0</v>
      </c>
      <c r="HV73" s="339">
        <v>0</v>
      </c>
      <c r="HW73" s="339">
        <v>0</v>
      </c>
      <c r="HX73" s="339">
        <v>0</v>
      </c>
      <c r="HY73" s="339">
        <v>0</v>
      </c>
      <c r="HZ73" s="339">
        <v>0</v>
      </c>
      <c r="IA73" s="339">
        <v>0</v>
      </c>
      <c r="IB73" s="339">
        <v>0</v>
      </c>
      <c r="IC73" s="339">
        <v>0</v>
      </c>
      <c r="ID73" s="339">
        <v>0</v>
      </c>
      <c r="IE73" s="339">
        <v>67829.8</v>
      </c>
      <c r="IF73" s="339">
        <v>0</v>
      </c>
      <c r="IG73" s="339">
        <v>0</v>
      </c>
      <c r="IH73" s="339">
        <v>0</v>
      </c>
      <c r="II73" s="339">
        <v>0</v>
      </c>
      <c r="IJ73" s="339">
        <v>0</v>
      </c>
      <c r="IK73" s="339">
        <v>0</v>
      </c>
      <c r="IL73" s="339">
        <v>0</v>
      </c>
      <c r="IM73" s="339">
        <v>0</v>
      </c>
      <c r="IN73" s="339">
        <v>0</v>
      </c>
      <c r="IO73" s="339">
        <v>0</v>
      </c>
      <c r="IP73" s="339">
        <v>0</v>
      </c>
      <c r="IQ73" s="339">
        <v>0</v>
      </c>
      <c r="IR73" s="339">
        <v>0</v>
      </c>
      <c r="IS73" s="339">
        <v>0</v>
      </c>
      <c r="IT73" s="339">
        <v>13538</v>
      </c>
      <c r="IU73" s="339">
        <v>0</v>
      </c>
      <c r="IV73" s="339">
        <v>0</v>
      </c>
      <c r="IW73" s="339">
        <v>0</v>
      </c>
      <c r="IX73" s="339">
        <v>0</v>
      </c>
      <c r="IY73" s="339">
        <v>0</v>
      </c>
      <c r="IZ73" s="339">
        <v>0</v>
      </c>
      <c r="JA73" s="339">
        <v>0</v>
      </c>
      <c r="JB73" s="339">
        <v>0</v>
      </c>
      <c r="JC73" s="339">
        <v>0</v>
      </c>
      <c r="JD73" s="339">
        <v>0</v>
      </c>
      <c r="JE73" s="339">
        <v>0</v>
      </c>
      <c r="JF73" s="339">
        <v>0</v>
      </c>
      <c r="JG73" s="339">
        <v>0</v>
      </c>
      <c r="JH73" s="339">
        <v>0</v>
      </c>
      <c r="JI73" s="339">
        <v>0</v>
      </c>
      <c r="JJ73" s="339">
        <v>0</v>
      </c>
      <c r="JK73" s="339">
        <v>6417.9</v>
      </c>
      <c r="JL73" s="339">
        <v>0</v>
      </c>
      <c r="JM73" s="339">
        <v>13845.9</v>
      </c>
      <c r="JN73" s="339">
        <v>0</v>
      </c>
      <c r="JO73" s="339">
        <v>0</v>
      </c>
      <c r="JP73" s="339">
        <v>0</v>
      </c>
      <c r="JQ73" s="339">
        <v>0</v>
      </c>
      <c r="JR73" s="339">
        <v>0</v>
      </c>
      <c r="JS73" s="339">
        <v>0</v>
      </c>
      <c r="JT73" s="339">
        <v>0</v>
      </c>
      <c r="JU73" s="339">
        <v>0</v>
      </c>
      <c r="JV73" s="339">
        <v>0</v>
      </c>
      <c r="JW73" s="339">
        <v>490576.3</v>
      </c>
      <c r="JX73" s="339">
        <v>0</v>
      </c>
      <c r="JY73" s="339">
        <v>0</v>
      </c>
      <c r="JZ73" s="339">
        <v>0</v>
      </c>
      <c r="KA73" s="339">
        <v>0</v>
      </c>
      <c r="KB73" s="339">
        <v>4786.2</v>
      </c>
      <c r="KC73" s="339">
        <v>0</v>
      </c>
      <c r="KD73" s="339">
        <v>0</v>
      </c>
      <c r="KE73" s="339">
        <v>618751.6</v>
      </c>
      <c r="KF73" s="339">
        <v>0</v>
      </c>
      <c r="KG73" s="339">
        <v>0</v>
      </c>
      <c r="KH73" s="339">
        <v>0</v>
      </c>
      <c r="KI73" s="339">
        <v>0</v>
      </c>
      <c r="KJ73" s="339">
        <v>0</v>
      </c>
      <c r="KK73" s="339">
        <v>0</v>
      </c>
      <c r="KL73" s="339">
        <v>0</v>
      </c>
      <c r="KM73" s="339">
        <v>0</v>
      </c>
      <c r="KN73" s="339">
        <v>0</v>
      </c>
      <c r="KO73" s="339">
        <v>0</v>
      </c>
      <c r="KP73" s="339">
        <v>0</v>
      </c>
      <c r="KQ73" s="339">
        <v>0</v>
      </c>
      <c r="KR73" s="339">
        <v>0</v>
      </c>
      <c r="KS73" s="339">
        <v>0</v>
      </c>
      <c r="KU73" s="312">
        <v>50</v>
      </c>
    </row>
    <row r="74" spans="1:308" x14ac:dyDescent="0.25">
      <c r="A74">
        <v>2020</v>
      </c>
      <c r="B74" t="s">
        <v>945</v>
      </c>
      <c r="C74" t="s">
        <v>946</v>
      </c>
      <c r="D74" t="s">
        <v>951</v>
      </c>
      <c r="E74" t="s">
        <v>780</v>
      </c>
      <c r="F74" s="339">
        <v>0</v>
      </c>
      <c r="G74" s="339">
        <v>0</v>
      </c>
      <c r="H74" s="339">
        <v>0</v>
      </c>
      <c r="I74" s="339">
        <v>0</v>
      </c>
      <c r="J74" s="339">
        <v>0</v>
      </c>
      <c r="K74" s="339">
        <v>0</v>
      </c>
      <c r="L74" s="339">
        <v>267908.39</v>
      </c>
      <c r="M74" s="339">
        <v>0</v>
      </c>
      <c r="N74" s="339">
        <v>68835.5</v>
      </c>
      <c r="O74" s="339">
        <v>14330.75</v>
      </c>
      <c r="P74" s="339">
        <v>0</v>
      </c>
      <c r="Q74" s="339">
        <v>0</v>
      </c>
      <c r="R74" s="339">
        <v>0</v>
      </c>
      <c r="S74" s="339">
        <v>0</v>
      </c>
      <c r="T74" s="339">
        <v>35255</v>
      </c>
      <c r="U74" s="339">
        <v>0</v>
      </c>
      <c r="V74" s="339">
        <v>0</v>
      </c>
      <c r="W74" s="339">
        <v>0</v>
      </c>
      <c r="X74" s="339">
        <v>0</v>
      </c>
      <c r="Y74" s="339">
        <v>0</v>
      </c>
      <c r="Z74" s="339">
        <v>80000</v>
      </c>
      <c r="AA74" s="339">
        <v>3570.25</v>
      </c>
      <c r="AB74" s="339">
        <v>0</v>
      </c>
      <c r="AC74" s="339">
        <v>0</v>
      </c>
      <c r="AD74" s="339">
        <v>208733.75</v>
      </c>
      <c r="AE74" s="339">
        <v>0</v>
      </c>
      <c r="AF74" s="339">
        <v>98288</v>
      </c>
      <c r="AG74" s="339">
        <v>0</v>
      </c>
      <c r="AH74" s="339">
        <v>0</v>
      </c>
      <c r="AI74" s="339">
        <v>27014.400000000001</v>
      </c>
      <c r="AJ74" s="339">
        <v>0</v>
      </c>
      <c r="AK74" s="339">
        <v>0</v>
      </c>
      <c r="AL74" s="339">
        <v>0</v>
      </c>
      <c r="AM74" s="339">
        <v>0</v>
      </c>
      <c r="AN74" s="339">
        <v>0</v>
      </c>
      <c r="AO74" s="339">
        <v>0</v>
      </c>
      <c r="AP74" s="339">
        <v>0</v>
      </c>
      <c r="AQ74" s="339">
        <v>0</v>
      </c>
      <c r="AR74" s="339">
        <v>0</v>
      </c>
      <c r="AS74" s="339">
        <v>0</v>
      </c>
      <c r="AT74" s="339">
        <v>0</v>
      </c>
      <c r="AU74" s="339">
        <v>0</v>
      </c>
      <c r="AV74" s="339">
        <v>0</v>
      </c>
      <c r="AW74" s="339">
        <v>127579.26</v>
      </c>
      <c r="AX74" s="339">
        <v>0</v>
      </c>
      <c r="AY74" s="339">
        <v>0</v>
      </c>
      <c r="AZ74" s="339">
        <v>63230.95</v>
      </c>
      <c r="BA74" s="339">
        <v>0</v>
      </c>
      <c r="BB74" s="339">
        <v>0</v>
      </c>
      <c r="BC74" s="339">
        <v>0</v>
      </c>
      <c r="BD74" s="339">
        <v>283527.55</v>
      </c>
      <c r="BE74" s="339">
        <v>95636.9</v>
      </c>
      <c r="BF74" s="339">
        <v>0</v>
      </c>
      <c r="BG74" s="339">
        <v>0</v>
      </c>
      <c r="BH74" s="339">
        <v>0</v>
      </c>
      <c r="BI74" s="339">
        <v>173190.39999999999</v>
      </c>
      <c r="BJ74" s="339">
        <v>0</v>
      </c>
      <c r="BK74" s="339">
        <v>0</v>
      </c>
      <c r="BL74" s="339">
        <v>0</v>
      </c>
      <c r="BM74" s="339">
        <v>0</v>
      </c>
      <c r="BN74" s="339">
        <v>273340.3</v>
      </c>
      <c r="BO74" s="339">
        <v>0</v>
      </c>
      <c r="BP74" s="339">
        <v>0</v>
      </c>
      <c r="BQ74" s="339">
        <v>17812.5</v>
      </c>
      <c r="BR74" s="339">
        <v>2304.27</v>
      </c>
      <c r="BS74" s="339">
        <v>272026.95</v>
      </c>
      <c r="BT74" s="339">
        <v>0</v>
      </c>
      <c r="BU74" s="339">
        <v>0</v>
      </c>
      <c r="BV74" s="339">
        <v>0</v>
      </c>
      <c r="BW74" s="339">
        <v>0</v>
      </c>
      <c r="BX74" s="339">
        <v>0</v>
      </c>
      <c r="BY74" s="339">
        <v>2534.4</v>
      </c>
      <c r="BZ74" s="339">
        <v>0</v>
      </c>
      <c r="CA74" s="339">
        <v>42227.6</v>
      </c>
      <c r="CB74" s="339">
        <v>0</v>
      </c>
      <c r="CC74" s="339">
        <v>0</v>
      </c>
      <c r="CD74" s="339">
        <v>0</v>
      </c>
      <c r="CE74" s="339">
        <v>0</v>
      </c>
      <c r="CF74" s="339">
        <v>0</v>
      </c>
      <c r="CG74" s="339">
        <v>100400</v>
      </c>
      <c r="CH74" s="339">
        <v>0</v>
      </c>
      <c r="CI74" s="339">
        <v>71111.350000000006</v>
      </c>
      <c r="CJ74" s="339">
        <v>0</v>
      </c>
      <c r="CK74" s="339">
        <v>0</v>
      </c>
      <c r="CL74" s="339">
        <v>50668.5</v>
      </c>
      <c r="CM74" s="339">
        <v>0</v>
      </c>
      <c r="CN74" s="339">
        <v>0</v>
      </c>
      <c r="CO74" s="339">
        <v>0</v>
      </c>
      <c r="CP74" s="339">
        <v>0</v>
      </c>
      <c r="CQ74" s="339">
        <v>0</v>
      </c>
      <c r="CR74" s="339">
        <v>0</v>
      </c>
      <c r="CS74" s="339">
        <v>0</v>
      </c>
      <c r="CT74" s="339">
        <v>0</v>
      </c>
      <c r="CU74" s="339">
        <v>0</v>
      </c>
      <c r="CV74" s="339">
        <v>0</v>
      </c>
      <c r="CW74" s="339">
        <v>0</v>
      </c>
      <c r="CX74" s="339">
        <v>0</v>
      </c>
      <c r="CY74" s="339">
        <v>0</v>
      </c>
      <c r="CZ74" s="339">
        <v>408157.8</v>
      </c>
      <c r="DA74" s="339">
        <v>169188.98</v>
      </c>
      <c r="DB74" s="339">
        <v>0</v>
      </c>
      <c r="DC74" s="339">
        <v>97850.85</v>
      </c>
      <c r="DD74" s="339">
        <v>5801.05</v>
      </c>
      <c r="DE74" s="339">
        <v>139366.43</v>
      </c>
      <c r="DF74" s="339">
        <v>61163.9</v>
      </c>
      <c r="DG74" s="339">
        <v>0</v>
      </c>
      <c r="DH74" s="339">
        <v>0</v>
      </c>
      <c r="DI74" s="339">
        <v>0</v>
      </c>
      <c r="DJ74" s="339">
        <v>0</v>
      </c>
      <c r="DK74" s="339">
        <v>0</v>
      </c>
      <c r="DL74" s="339">
        <v>75746.8</v>
      </c>
      <c r="DM74" s="339">
        <v>0</v>
      </c>
      <c r="DN74" s="339">
        <v>0</v>
      </c>
      <c r="DO74" s="339">
        <v>0</v>
      </c>
      <c r="DP74" s="339">
        <v>0</v>
      </c>
      <c r="DQ74" s="339">
        <v>0</v>
      </c>
      <c r="DR74" s="339">
        <v>0</v>
      </c>
      <c r="DS74" s="339">
        <v>399658.67</v>
      </c>
      <c r="DT74" s="339">
        <v>166992.29999999999</v>
      </c>
      <c r="DU74" s="339">
        <v>0</v>
      </c>
      <c r="DV74" s="339">
        <v>0</v>
      </c>
      <c r="DW74" s="339">
        <v>0</v>
      </c>
      <c r="DX74" s="339">
        <v>0</v>
      </c>
      <c r="DY74" s="339">
        <v>0</v>
      </c>
      <c r="DZ74" s="339">
        <v>0</v>
      </c>
      <c r="EA74" s="339">
        <v>193264</v>
      </c>
      <c r="EB74" s="339">
        <v>0</v>
      </c>
      <c r="EC74" s="339">
        <v>0</v>
      </c>
      <c r="ED74" s="339">
        <v>0</v>
      </c>
      <c r="EE74" s="339">
        <v>0</v>
      </c>
      <c r="EF74" s="339">
        <v>0</v>
      </c>
      <c r="EG74" s="339">
        <v>80824.600000000006</v>
      </c>
      <c r="EH74" s="339">
        <v>0</v>
      </c>
      <c r="EI74" s="339">
        <v>244989.45</v>
      </c>
      <c r="EJ74" s="339">
        <v>0</v>
      </c>
      <c r="EK74" s="339">
        <v>0</v>
      </c>
      <c r="EL74" s="339">
        <v>0</v>
      </c>
      <c r="EM74" s="339">
        <v>0</v>
      </c>
      <c r="EN74" s="339">
        <v>0</v>
      </c>
      <c r="EO74" s="339">
        <v>0</v>
      </c>
      <c r="EP74" s="339">
        <v>0</v>
      </c>
      <c r="EQ74" s="339">
        <v>0</v>
      </c>
      <c r="ER74" s="339">
        <v>0</v>
      </c>
      <c r="ES74" s="339">
        <v>0</v>
      </c>
      <c r="ET74" s="339">
        <v>0</v>
      </c>
      <c r="EU74" s="339">
        <v>0</v>
      </c>
      <c r="EV74" s="339">
        <v>0</v>
      </c>
      <c r="EW74" s="339">
        <v>0</v>
      </c>
      <c r="EX74" s="339">
        <v>0</v>
      </c>
      <c r="EY74" s="339">
        <v>0</v>
      </c>
      <c r="EZ74" s="339">
        <v>9177754.8300000001</v>
      </c>
      <c r="FA74" s="339">
        <v>0</v>
      </c>
      <c r="FB74" s="339">
        <v>0</v>
      </c>
      <c r="FC74" s="339">
        <v>0</v>
      </c>
      <c r="FD74" s="339">
        <v>0</v>
      </c>
      <c r="FE74" s="339">
        <v>0</v>
      </c>
      <c r="FF74" s="339">
        <v>0</v>
      </c>
      <c r="FG74" s="339">
        <v>0</v>
      </c>
      <c r="FH74" s="339">
        <v>128181.71</v>
      </c>
      <c r="FI74" s="339">
        <v>0</v>
      </c>
      <c r="FJ74" s="339">
        <v>0</v>
      </c>
      <c r="FK74" s="339">
        <v>0</v>
      </c>
      <c r="FL74" s="339">
        <v>0</v>
      </c>
      <c r="FM74" s="339">
        <v>0</v>
      </c>
      <c r="FN74" s="339">
        <v>0</v>
      </c>
      <c r="FO74" s="339">
        <v>0</v>
      </c>
      <c r="FP74" s="339">
        <v>0</v>
      </c>
      <c r="FQ74" s="339">
        <v>0</v>
      </c>
      <c r="FR74" s="339">
        <v>463480.09</v>
      </c>
      <c r="FS74" s="339">
        <v>0</v>
      </c>
      <c r="FT74" s="339">
        <v>0</v>
      </c>
      <c r="FU74" s="339">
        <v>0</v>
      </c>
      <c r="FV74" s="339">
        <v>0</v>
      </c>
      <c r="FW74" s="339">
        <v>0</v>
      </c>
      <c r="FX74" s="339">
        <v>0</v>
      </c>
      <c r="FY74" s="339">
        <v>0</v>
      </c>
      <c r="FZ74" s="339">
        <v>0</v>
      </c>
      <c r="GA74" s="339">
        <v>0</v>
      </c>
      <c r="GB74" s="339">
        <v>0</v>
      </c>
      <c r="GC74" s="339">
        <v>0</v>
      </c>
      <c r="GD74" s="339">
        <v>48221.5</v>
      </c>
      <c r="GE74" s="339">
        <v>0</v>
      </c>
      <c r="GF74" s="339">
        <v>135608</v>
      </c>
      <c r="GG74" s="339">
        <v>0</v>
      </c>
      <c r="GH74" s="339">
        <v>0</v>
      </c>
      <c r="GI74" s="339">
        <v>0</v>
      </c>
      <c r="GJ74" s="339">
        <v>73000</v>
      </c>
      <c r="GK74" s="339">
        <v>420641.45</v>
      </c>
      <c r="GL74" s="339">
        <v>0</v>
      </c>
      <c r="GM74" s="339">
        <v>180521.5</v>
      </c>
      <c r="GN74" s="339">
        <v>0</v>
      </c>
      <c r="GO74" s="339">
        <v>0</v>
      </c>
      <c r="GP74" s="339">
        <v>0</v>
      </c>
      <c r="GQ74" s="339">
        <v>0</v>
      </c>
      <c r="GR74" s="339">
        <v>0</v>
      </c>
      <c r="GS74" s="339">
        <v>122692.72</v>
      </c>
      <c r="GT74" s="339">
        <v>0</v>
      </c>
      <c r="GU74" s="339">
        <v>242431.55</v>
      </c>
      <c r="GV74" s="339">
        <v>0</v>
      </c>
      <c r="GW74" s="339">
        <v>0</v>
      </c>
      <c r="GX74" s="339">
        <v>67978</v>
      </c>
      <c r="GY74" s="339">
        <v>0</v>
      </c>
      <c r="GZ74" s="339">
        <v>0</v>
      </c>
      <c r="HA74" s="339">
        <v>0</v>
      </c>
      <c r="HB74" s="339">
        <v>0</v>
      </c>
      <c r="HC74" s="339">
        <v>8102.8</v>
      </c>
      <c r="HD74" s="339">
        <v>0</v>
      </c>
      <c r="HE74" s="339">
        <v>0</v>
      </c>
      <c r="HF74" s="339">
        <v>0</v>
      </c>
      <c r="HG74" s="339">
        <v>0</v>
      </c>
      <c r="HH74" s="339">
        <v>390224.44</v>
      </c>
      <c r="HI74" s="339">
        <v>0</v>
      </c>
      <c r="HJ74" s="339">
        <v>0</v>
      </c>
      <c r="HK74" s="339">
        <v>0</v>
      </c>
      <c r="HL74" s="339">
        <v>0</v>
      </c>
      <c r="HM74" s="339">
        <v>0</v>
      </c>
      <c r="HN74" s="339">
        <v>0</v>
      </c>
      <c r="HO74" s="339">
        <v>0</v>
      </c>
      <c r="HP74" s="339">
        <v>28410.75</v>
      </c>
      <c r="HQ74" s="339">
        <v>0</v>
      </c>
      <c r="HR74" s="339">
        <v>140148.75</v>
      </c>
      <c r="HS74" s="339">
        <v>0</v>
      </c>
      <c r="HT74" s="339">
        <v>176567.9</v>
      </c>
      <c r="HU74" s="339">
        <v>0</v>
      </c>
      <c r="HV74" s="339">
        <v>0</v>
      </c>
      <c r="HW74" s="339">
        <v>913354.16</v>
      </c>
      <c r="HX74" s="339">
        <v>0</v>
      </c>
      <c r="HY74" s="339">
        <v>484505.89</v>
      </c>
      <c r="HZ74" s="339">
        <v>0</v>
      </c>
      <c r="IA74" s="339">
        <v>0</v>
      </c>
      <c r="IB74" s="339">
        <v>188464.85</v>
      </c>
      <c r="IC74" s="339">
        <v>72140</v>
      </c>
      <c r="ID74" s="339">
        <v>0</v>
      </c>
      <c r="IE74" s="339">
        <v>0</v>
      </c>
      <c r="IF74" s="339">
        <v>0</v>
      </c>
      <c r="IG74" s="339">
        <v>0</v>
      </c>
      <c r="IH74" s="339">
        <v>0</v>
      </c>
      <c r="II74" s="339">
        <v>0</v>
      </c>
      <c r="IJ74" s="339">
        <v>0</v>
      </c>
      <c r="IK74" s="339">
        <v>0</v>
      </c>
      <c r="IL74" s="339">
        <v>0</v>
      </c>
      <c r="IM74" s="339">
        <v>0</v>
      </c>
      <c r="IN74" s="339">
        <v>27982.5</v>
      </c>
      <c r="IO74" s="339">
        <v>0</v>
      </c>
      <c r="IP74" s="339">
        <v>0</v>
      </c>
      <c r="IQ74" s="339">
        <v>0</v>
      </c>
      <c r="IR74" s="339">
        <v>0</v>
      </c>
      <c r="IS74" s="339">
        <v>32089.95</v>
      </c>
      <c r="IT74" s="339">
        <v>196367.61</v>
      </c>
      <c r="IU74" s="339">
        <v>0</v>
      </c>
      <c r="IV74" s="339">
        <v>80000</v>
      </c>
      <c r="IW74" s="339">
        <v>0</v>
      </c>
      <c r="IX74" s="339">
        <v>0</v>
      </c>
      <c r="IY74" s="339">
        <v>80750</v>
      </c>
      <c r="IZ74" s="339">
        <v>0</v>
      </c>
      <c r="JA74" s="339">
        <v>0</v>
      </c>
      <c r="JB74" s="339">
        <v>0</v>
      </c>
      <c r="JC74" s="339">
        <v>0</v>
      </c>
      <c r="JD74" s="339">
        <v>0</v>
      </c>
      <c r="JE74" s="339">
        <v>0</v>
      </c>
      <c r="JF74" s="339">
        <v>0</v>
      </c>
      <c r="JG74" s="339">
        <v>0</v>
      </c>
      <c r="JH74" s="339">
        <v>0</v>
      </c>
      <c r="JI74" s="339">
        <v>0</v>
      </c>
      <c r="JJ74" s="339">
        <v>0</v>
      </c>
      <c r="JK74" s="339">
        <v>0</v>
      </c>
      <c r="JL74" s="339">
        <v>0</v>
      </c>
      <c r="JM74" s="339">
        <v>8357.5</v>
      </c>
      <c r="JN74" s="339">
        <v>0</v>
      </c>
      <c r="JO74" s="339">
        <v>32652.3</v>
      </c>
      <c r="JP74" s="339">
        <v>0</v>
      </c>
      <c r="JQ74" s="339">
        <v>0</v>
      </c>
      <c r="JR74" s="339">
        <v>0</v>
      </c>
      <c r="JS74" s="339">
        <v>0</v>
      </c>
      <c r="JT74" s="339">
        <v>52000</v>
      </c>
      <c r="JU74" s="339">
        <v>0</v>
      </c>
      <c r="JV74" s="339">
        <v>1015645.45</v>
      </c>
      <c r="JW74" s="339">
        <v>0</v>
      </c>
      <c r="JX74" s="339">
        <v>0</v>
      </c>
      <c r="JY74" s="339">
        <v>0</v>
      </c>
      <c r="JZ74" s="339">
        <v>0</v>
      </c>
      <c r="KA74" s="339">
        <v>0</v>
      </c>
      <c r="KB74" s="339">
        <v>0</v>
      </c>
      <c r="KC74" s="339">
        <v>0</v>
      </c>
      <c r="KD74" s="339">
        <v>0</v>
      </c>
      <c r="KE74" s="339">
        <v>66785.95</v>
      </c>
      <c r="KF74" s="339">
        <v>36234.699999999997</v>
      </c>
      <c r="KG74" s="339">
        <v>0</v>
      </c>
      <c r="KH74" s="339">
        <v>0</v>
      </c>
      <c r="KI74" s="339">
        <v>0</v>
      </c>
      <c r="KJ74" s="339">
        <v>0</v>
      </c>
      <c r="KK74" s="339">
        <v>0</v>
      </c>
      <c r="KL74" s="339">
        <v>0</v>
      </c>
      <c r="KM74" s="339">
        <v>0</v>
      </c>
      <c r="KN74" s="339">
        <v>0</v>
      </c>
      <c r="KO74" s="339">
        <v>0</v>
      </c>
      <c r="KP74" s="339">
        <v>527.75</v>
      </c>
      <c r="KQ74" s="339">
        <v>1120225.92</v>
      </c>
      <c r="KR74" s="339">
        <v>186704</v>
      </c>
      <c r="KS74" s="339">
        <v>0</v>
      </c>
      <c r="KU74" s="312">
        <v>50</v>
      </c>
    </row>
    <row r="75" spans="1:308" x14ac:dyDescent="0.25">
      <c r="A75">
        <v>2020</v>
      </c>
      <c r="B75" t="s">
        <v>945</v>
      </c>
      <c r="C75" t="s">
        <v>946</v>
      </c>
      <c r="D75" t="s">
        <v>952</v>
      </c>
      <c r="E75" t="s">
        <v>780</v>
      </c>
      <c r="F75" s="339">
        <v>0</v>
      </c>
      <c r="G75" s="339">
        <v>0</v>
      </c>
      <c r="H75" s="339">
        <v>0</v>
      </c>
      <c r="I75" s="339">
        <v>0</v>
      </c>
      <c r="J75" s="339">
        <v>0</v>
      </c>
      <c r="K75" s="339">
        <v>0</v>
      </c>
      <c r="L75" s="339">
        <v>0</v>
      </c>
      <c r="M75" s="339">
        <v>0</v>
      </c>
      <c r="N75" s="339">
        <v>0</v>
      </c>
      <c r="O75" s="339">
        <v>0</v>
      </c>
      <c r="P75" s="339">
        <v>0</v>
      </c>
      <c r="Q75" s="339">
        <v>0</v>
      </c>
      <c r="R75" s="339">
        <v>0</v>
      </c>
      <c r="S75" s="339">
        <v>0</v>
      </c>
      <c r="T75" s="339">
        <v>0</v>
      </c>
      <c r="U75" s="339">
        <v>0</v>
      </c>
      <c r="V75" s="339">
        <v>0</v>
      </c>
      <c r="W75" s="339">
        <v>0</v>
      </c>
      <c r="X75" s="339">
        <v>0</v>
      </c>
      <c r="Y75" s="339">
        <v>0</v>
      </c>
      <c r="Z75" s="339">
        <v>0</v>
      </c>
      <c r="AA75" s="339">
        <v>0</v>
      </c>
      <c r="AB75" s="339">
        <v>0</v>
      </c>
      <c r="AC75" s="339">
        <v>0</v>
      </c>
      <c r="AD75" s="339">
        <v>0</v>
      </c>
      <c r="AE75" s="339">
        <v>0</v>
      </c>
      <c r="AF75" s="339">
        <v>0</v>
      </c>
      <c r="AG75" s="339">
        <v>0</v>
      </c>
      <c r="AH75" s="339">
        <v>1692.4</v>
      </c>
      <c r="AI75" s="339">
        <v>0</v>
      </c>
      <c r="AJ75" s="339">
        <v>0</v>
      </c>
      <c r="AK75" s="339">
        <v>0</v>
      </c>
      <c r="AL75" s="339">
        <v>0</v>
      </c>
      <c r="AM75" s="339">
        <v>0</v>
      </c>
      <c r="AN75" s="339">
        <v>0</v>
      </c>
      <c r="AO75" s="339">
        <v>0</v>
      </c>
      <c r="AP75" s="339">
        <v>0</v>
      </c>
      <c r="AQ75" s="339">
        <v>0</v>
      </c>
      <c r="AR75" s="339">
        <v>0</v>
      </c>
      <c r="AS75" s="339">
        <v>0</v>
      </c>
      <c r="AT75" s="339">
        <v>0</v>
      </c>
      <c r="AU75" s="339">
        <v>0</v>
      </c>
      <c r="AV75" s="339">
        <v>0</v>
      </c>
      <c r="AW75" s="339">
        <v>0</v>
      </c>
      <c r="AX75" s="339">
        <v>0</v>
      </c>
      <c r="AY75" s="339">
        <v>1435.1</v>
      </c>
      <c r="AZ75" s="339">
        <v>0</v>
      </c>
      <c r="BA75" s="339">
        <v>0</v>
      </c>
      <c r="BB75" s="339">
        <v>0</v>
      </c>
      <c r="BC75" s="339">
        <v>0</v>
      </c>
      <c r="BD75" s="339">
        <v>0</v>
      </c>
      <c r="BE75" s="339">
        <v>0</v>
      </c>
      <c r="BF75" s="339">
        <v>0</v>
      </c>
      <c r="BG75" s="339">
        <v>32537.45</v>
      </c>
      <c r="BH75" s="339">
        <v>0</v>
      </c>
      <c r="BI75" s="339">
        <v>0</v>
      </c>
      <c r="BJ75" s="339">
        <v>0</v>
      </c>
      <c r="BK75" s="339">
        <v>0</v>
      </c>
      <c r="BL75" s="339">
        <v>0</v>
      </c>
      <c r="BM75" s="339">
        <v>0</v>
      </c>
      <c r="BN75" s="339">
        <v>0</v>
      </c>
      <c r="BO75" s="339">
        <v>0</v>
      </c>
      <c r="BP75" s="339">
        <v>0</v>
      </c>
      <c r="BQ75" s="339">
        <v>0</v>
      </c>
      <c r="BR75" s="339">
        <v>0</v>
      </c>
      <c r="BS75" s="339">
        <v>0</v>
      </c>
      <c r="BT75" s="339">
        <v>0</v>
      </c>
      <c r="BU75" s="339">
        <v>0</v>
      </c>
      <c r="BV75" s="339">
        <v>0</v>
      </c>
      <c r="BW75" s="339">
        <v>0</v>
      </c>
      <c r="BX75" s="339">
        <v>0</v>
      </c>
      <c r="BY75" s="339">
        <v>0</v>
      </c>
      <c r="BZ75" s="339">
        <v>0</v>
      </c>
      <c r="CA75" s="339">
        <v>0</v>
      </c>
      <c r="CB75" s="339">
        <v>0</v>
      </c>
      <c r="CC75" s="339">
        <v>0</v>
      </c>
      <c r="CD75" s="339">
        <v>0</v>
      </c>
      <c r="CE75" s="339">
        <v>0</v>
      </c>
      <c r="CF75" s="339">
        <v>0</v>
      </c>
      <c r="CG75" s="339">
        <v>0</v>
      </c>
      <c r="CH75" s="339">
        <v>1405.49</v>
      </c>
      <c r="CI75" s="339">
        <v>0</v>
      </c>
      <c r="CJ75" s="339">
        <v>0</v>
      </c>
      <c r="CK75" s="339">
        <v>0</v>
      </c>
      <c r="CL75" s="339">
        <v>0</v>
      </c>
      <c r="CM75" s="339">
        <v>0</v>
      </c>
      <c r="CN75" s="339">
        <v>0</v>
      </c>
      <c r="CO75" s="339">
        <v>0</v>
      </c>
      <c r="CP75" s="339">
        <v>0</v>
      </c>
      <c r="CQ75" s="339">
        <v>0</v>
      </c>
      <c r="CR75" s="339">
        <v>0</v>
      </c>
      <c r="CS75" s="339">
        <v>0</v>
      </c>
      <c r="CT75" s="339">
        <v>0</v>
      </c>
      <c r="CU75" s="339">
        <v>0</v>
      </c>
      <c r="CV75" s="339">
        <v>0</v>
      </c>
      <c r="CW75" s="339">
        <v>0</v>
      </c>
      <c r="CX75" s="339">
        <v>0</v>
      </c>
      <c r="CY75" s="339">
        <v>0</v>
      </c>
      <c r="CZ75" s="339">
        <v>0</v>
      </c>
      <c r="DA75" s="339">
        <v>0</v>
      </c>
      <c r="DB75" s="339">
        <v>0</v>
      </c>
      <c r="DC75" s="339">
        <v>0</v>
      </c>
      <c r="DD75" s="339">
        <v>0</v>
      </c>
      <c r="DE75" s="339">
        <v>0</v>
      </c>
      <c r="DF75" s="339">
        <v>0</v>
      </c>
      <c r="DG75" s="339">
        <v>0</v>
      </c>
      <c r="DH75" s="339">
        <v>0</v>
      </c>
      <c r="DI75" s="339">
        <v>0</v>
      </c>
      <c r="DJ75" s="339">
        <v>0</v>
      </c>
      <c r="DK75" s="339">
        <v>0</v>
      </c>
      <c r="DL75" s="339">
        <v>0</v>
      </c>
      <c r="DM75" s="339">
        <v>0</v>
      </c>
      <c r="DN75" s="339">
        <v>0</v>
      </c>
      <c r="DO75" s="339">
        <v>0</v>
      </c>
      <c r="DP75" s="339">
        <v>0</v>
      </c>
      <c r="DQ75" s="339">
        <v>0</v>
      </c>
      <c r="DR75" s="339">
        <v>0</v>
      </c>
      <c r="DS75" s="339">
        <v>0</v>
      </c>
      <c r="DT75" s="339">
        <v>0</v>
      </c>
      <c r="DU75" s="339">
        <v>0</v>
      </c>
      <c r="DV75" s="339">
        <v>0</v>
      </c>
      <c r="DW75" s="339">
        <v>0</v>
      </c>
      <c r="DX75" s="339">
        <v>0</v>
      </c>
      <c r="DY75" s="339">
        <v>0</v>
      </c>
      <c r="DZ75" s="339">
        <v>0</v>
      </c>
      <c r="EA75" s="339">
        <v>0</v>
      </c>
      <c r="EB75" s="339">
        <v>0</v>
      </c>
      <c r="EC75" s="339">
        <v>0</v>
      </c>
      <c r="ED75" s="339">
        <v>0</v>
      </c>
      <c r="EE75" s="339">
        <v>0</v>
      </c>
      <c r="EF75" s="339">
        <v>0</v>
      </c>
      <c r="EG75" s="339">
        <v>0</v>
      </c>
      <c r="EH75" s="339">
        <v>0</v>
      </c>
      <c r="EI75" s="339">
        <v>0</v>
      </c>
      <c r="EJ75" s="339">
        <v>0</v>
      </c>
      <c r="EK75" s="339">
        <v>0</v>
      </c>
      <c r="EL75" s="339">
        <v>0</v>
      </c>
      <c r="EM75" s="339">
        <v>0</v>
      </c>
      <c r="EN75" s="339">
        <v>0</v>
      </c>
      <c r="EO75" s="339">
        <v>0</v>
      </c>
      <c r="EP75" s="339">
        <v>0</v>
      </c>
      <c r="EQ75" s="339">
        <v>0</v>
      </c>
      <c r="ER75" s="339">
        <v>3384.8</v>
      </c>
      <c r="ES75" s="339">
        <v>0</v>
      </c>
      <c r="ET75" s="339">
        <v>0</v>
      </c>
      <c r="EU75" s="339">
        <v>0</v>
      </c>
      <c r="EV75" s="339">
        <v>0</v>
      </c>
      <c r="EW75" s="339">
        <v>0</v>
      </c>
      <c r="EX75" s="339">
        <v>0</v>
      </c>
      <c r="EY75" s="339">
        <v>0</v>
      </c>
      <c r="EZ75" s="339">
        <v>1173894.3500000001</v>
      </c>
      <c r="FA75" s="339">
        <v>0</v>
      </c>
      <c r="FB75" s="339">
        <v>0</v>
      </c>
      <c r="FC75" s="339">
        <v>7933.18</v>
      </c>
      <c r="FD75" s="339">
        <v>0</v>
      </c>
      <c r="FE75" s="339">
        <v>4485.5</v>
      </c>
      <c r="FF75" s="339">
        <v>0</v>
      </c>
      <c r="FG75" s="339">
        <v>0</v>
      </c>
      <c r="FH75" s="339">
        <v>0</v>
      </c>
      <c r="FI75" s="339">
        <v>0</v>
      </c>
      <c r="FJ75" s="339">
        <v>0</v>
      </c>
      <c r="FK75" s="339">
        <v>0</v>
      </c>
      <c r="FL75" s="339">
        <v>0</v>
      </c>
      <c r="FM75" s="339">
        <v>0</v>
      </c>
      <c r="FN75" s="339">
        <v>0</v>
      </c>
      <c r="FO75" s="339">
        <v>0</v>
      </c>
      <c r="FP75" s="339">
        <v>0</v>
      </c>
      <c r="FQ75" s="339">
        <v>0</v>
      </c>
      <c r="FR75" s="339">
        <v>0</v>
      </c>
      <c r="FS75" s="339">
        <v>0</v>
      </c>
      <c r="FT75" s="339">
        <v>0</v>
      </c>
      <c r="FU75" s="339">
        <v>0</v>
      </c>
      <c r="FV75" s="339">
        <v>0</v>
      </c>
      <c r="FW75" s="339">
        <v>0</v>
      </c>
      <c r="FX75" s="339">
        <v>0</v>
      </c>
      <c r="FY75" s="339">
        <v>0</v>
      </c>
      <c r="FZ75" s="339">
        <v>0</v>
      </c>
      <c r="GA75" s="339">
        <v>0</v>
      </c>
      <c r="GB75" s="339">
        <v>0</v>
      </c>
      <c r="GC75" s="339">
        <v>0</v>
      </c>
      <c r="GD75" s="339">
        <v>0</v>
      </c>
      <c r="GE75" s="339">
        <v>0</v>
      </c>
      <c r="GF75" s="339">
        <v>0</v>
      </c>
      <c r="GG75" s="339">
        <v>0</v>
      </c>
      <c r="GH75" s="339">
        <v>0</v>
      </c>
      <c r="GI75" s="339">
        <v>0</v>
      </c>
      <c r="GJ75" s="339">
        <v>0</v>
      </c>
      <c r="GK75" s="339">
        <v>0</v>
      </c>
      <c r="GL75" s="339">
        <v>0</v>
      </c>
      <c r="GM75" s="339">
        <v>0</v>
      </c>
      <c r="GN75" s="339">
        <v>0</v>
      </c>
      <c r="GO75" s="339">
        <v>0</v>
      </c>
      <c r="GP75" s="339">
        <v>0</v>
      </c>
      <c r="GQ75" s="339">
        <v>0</v>
      </c>
      <c r="GR75" s="339">
        <v>0</v>
      </c>
      <c r="GS75" s="339">
        <v>0</v>
      </c>
      <c r="GT75" s="339">
        <v>0</v>
      </c>
      <c r="GU75" s="339">
        <v>0</v>
      </c>
      <c r="GV75" s="339">
        <v>0</v>
      </c>
      <c r="GW75" s="339">
        <v>0</v>
      </c>
      <c r="GX75" s="339">
        <v>0</v>
      </c>
      <c r="GY75" s="339">
        <v>0</v>
      </c>
      <c r="GZ75" s="339">
        <v>0</v>
      </c>
      <c r="HA75" s="339">
        <v>0</v>
      </c>
      <c r="HB75" s="339">
        <v>0</v>
      </c>
      <c r="HC75" s="339">
        <v>0</v>
      </c>
      <c r="HD75" s="339">
        <v>0</v>
      </c>
      <c r="HE75" s="339">
        <v>0</v>
      </c>
      <c r="HF75" s="339">
        <v>0</v>
      </c>
      <c r="HG75" s="339">
        <v>0</v>
      </c>
      <c r="HH75" s="339">
        <v>0</v>
      </c>
      <c r="HI75" s="339">
        <v>0</v>
      </c>
      <c r="HJ75" s="339">
        <v>0</v>
      </c>
      <c r="HK75" s="339">
        <v>0</v>
      </c>
      <c r="HL75" s="339">
        <v>0</v>
      </c>
      <c r="HM75" s="339">
        <v>0</v>
      </c>
      <c r="HN75" s="339">
        <v>0</v>
      </c>
      <c r="HO75" s="339">
        <v>0</v>
      </c>
      <c r="HP75" s="339">
        <v>0</v>
      </c>
      <c r="HQ75" s="339">
        <v>0</v>
      </c>
      <c r="HR75" s="339">
        <v>9623.7000000000007</v>
      </c>
      <c r="HS75" s="339">
        <v>0</v>
      </c>
      <c r="HT75" s="339">
        <v>0</v>
      </c>
      <c r="HU75" s="339">
        <v>0</v>
      </c>
      <c r="HV75" s="339">
        <v>0</v>
      </c>
      <c r="HW75" s="339">
        <v>0</v>
      </c>
      <c r="HX75" s="339">
        <v>0</v>
      </c>
      <c r="HY75" s="339">
        <v>0</v>
      </c>
      <c r="HZ75" s="339">
        <v>0</v>
      </c>
      <c r="IA75" s="339">
        <v>0</v>
      </c>
      <c r="IB75" s="339">
        <v>0</v>
      </c>
      <c r="IC75" s="339">
        <v>0</v>
      </c>
      <c r="ID75" s="339">
        <v>0</v>
      </c>
      <c r="IE75" s="339">
        <v>87279.4</v>
      </c>
      <c r="IF75" s="339">
        <v>0</v>
      </c>
      <c r="IG75" s="339">
        <v>0</v>
      </c>
      <c r="IH75" s="339">
        <v>0</v>
      </c>
      <c r="II75" s="339">
        <v>0</v>
      </c>
      <c r="IJ75" s="339">
        <v>0</v>
      </c>
      <c r="IK75" s="339">
        <v>0</v>
      </c>
      <c r="IL75" s="339">
        <v>0</v>
      </c>
      <c r="IM75" s="339">
        <v>0</v>
      </c>
      <c r="IN75" s="339">
        <v>0</v>
      </c>
      <c r="IO75" s="339">
        <v>0</v>
      </c>
      <c r="IP75" s="339">
        <v>0</v>
      </c>
      <c r="IQ75" s="339">
        <v>0</v>
      </c>
      <c r="IR75" s="339">
        <v>0</v>
      </c>
      <c r="IS75" s="339">
        <v>0</v>
      </c>
      <c r="IT75" s="339">
        <v>19907.91</v>
      </c>
      <c r="IU75" s="339">
        <v>0</v>
      </c>
      <c r="IV75" s="339">
        <v>0</v>
      </c>
      <c r="IW75" s="339">
        <v>0</v>
      </c>
      <c r="IX75" s="339">
        <v>0</v>
      </c>
      <c r="IY75" s="339">
        <v>0</v>
      </c>
      <c r="IZ75" s="339">
        <v>0</v>
      </c>
      <c r="JA75" s="339">
        <v>0</v>
      </c>
      <c r="JB75" s="339">
        <v>4990.38</v>
      </c>
      <c r="JC75" s="339">
        <v>0</v>
      </c>
      <c r="JD75" s="339">
        <v>0</v>
      </c>
      <c r="JE75" s="339">
        <v>0</v>
      </c>
      <c r="JF75" s="339">
        <v>0</v>
      </c>
      <c r="JG75" s="339">
        <v>0</v>
      </c>
      <c r="JH75" s="339">
        <v>0</v>
      </c>
      <c r="JI75" s="339">
        <v>0</v>
      </c>
      <c r="JJ75" s="339">
        <v>0</v>
      </c>
      <c r="JK75" s="339">
        <v>0</v>
      </c>
      <c r="JL75" s="339">
        <v>0</v>
      </c>
      <c r="JM75" s="339">
        <v>0</v>
      </c>
      <c r="JN75" s="339">
        <v>0</v>
      </c>
      <c r="JO75" s="339">
        <v>0</v>
      </c>
      <c r="JP75" s="339">
        <v>0</v>
      </c>
      <c r="JQ75" s="339">
        <v>0</v>
      </c>
      <c r="JR75" s="339">
        <v>0</v>
      </c>
      <c r="JS75" s="339">
        <v>0</v>
      </c>
      <c r="JT75" s="339">
        <v>0</v>
      </c>
      <c r="JU75" s="339">
        <v>0</v>
      </c>
      <c r="JV75" s="339">
        <v>172399.3</v>
      </c>
      <c r="JW75" s="339">
        <v>0</v>
      </c>
      <c r="JX75" s="339">
        <v>0</v>
      </c>
      <c r="JY75" s="339">
        <v>0</v>
      </c>
      <c r="JZ75" s="339">
        <v>0</v>
      </c>
      <c r="KA75" s="339">
        <v>0</v>
      </c>
      <c r="KB75" s="339">
        <v>0</v>
      </c>
      <c r="KC75" s="339">
        <v>0</v>
      </c>
      <c r="KD75" s="339">
        <v>0</v>
      </c>
      <c r="KE75" s="339">
        <v>29344</v>
      </c>
      <c r="KF75" s="339">
        <v>0</v>
      </c>
      <c r="KG75" s="339">
        <v>0</v>
      </c>
      <c r="KH75" s="339">
        <v>0</v>
      </c>
      <c r="KI75" s="339">
        <v>0</v>
      </c>
      <c r="KJ75" s="339">
        <v>0</v>
      </c>
      <c r="KK75" s="339">
        <v>0</v>
      </c>
      <c r="KL75" s="339">
        <v>0</v>
      </c>
      <c r="KM75" s="339">
        <v>0</v>
      </c>
      <c r="KN75" s="339">
        <v>0</v>
      </c>
      <c r="KO75" s="339">
        <v>0</v>
      </c>
      <c r="KP75" s="339">
        <v>0</v>
      </c>
      <c r="KQ75" s="339">
        <v>0</v>
      </c>
      <c r="KR75" s="339">
        <v>0</v>
      </c>
      <c r="KS75" s="339">
        <v>0</v>
      </c>
      <c r="KU75" s="312">
        <v>50</v>
      </c>
    </row>
    <row r="76" spans="1:308" x14ac:dyDescent="0.25">
      <c r="A76">
        <v>2020</v>
      </c>
      <c r="B76" t="s">
        <v>945</v>
      </c>
      <c r="C76" t="s">
        <v>946</v>
      </c>
      <c r="D76" t="s">
        <v>953</v>
      </c>
      <c r="E76" t="s">
        <v>780</v>
      </c>
      <c r="F76" s="339">
        <v>0</v>
      </c>
      <c r="G76" s="339">
        <v>0</v>
      </c>
      <c r="H76" s="339">
        <v>449268.8</v>
      </c>
      <c r="I76" s="339">
        <v>51163</v>
      </c>
      <c r="J76" s="339">
        <v>0</v>
      </c>
      <c r="K76" s="339">
        <v>0</v>
      </c>
      <c r="L76" s="339">
        <v>10246.049999999999</v>
      </c>
      <c r="M76" s="339">
        <v>0</v>
      </c>
      <c r="N76" s="339">
        <v>34738.35</v>
      </c>
      <c r="O76" s="339">
        <v>11500</v>
      </c>
      <c r="P76" s="339">
        <v>0</v>
      </c>
      <c r="Q76" s="339">
        <v>0</v>
      </c>
      <c r="R76" s="339">
        <v>0</v>
      </c>
      <c r="S76" s="339">
        <v>0</v>
      </c>
      <c r="T76" s="339">
        <v>0</v>
      </c>
      <c r="U76" s="339">
        <v>0</v>
      </c>
      <c r="V76" s="339">
        <v>19629.55</v>
      </c>
      <c r="W76" s="339">
        <v>0</v>
      </c>
      <c r="X76" s="339">
        <v>0</v>
      </c>
      <c r="Y76" s="339">
        <v>0</v>
      </c>
      <c r="Z76" s="339">
        <v>0</v>
      </c>
      <c r="AA76" s="339">
        <v>0</v>
      </c>
      <c r="AB76" s="339">
        <v>5790</v>
      </c>
      <c r="AC76" s="339">
        <v>0</v>
      </c>
      <c r="AD76" s="339">
        <v>224037.1</v>
      </c>
      <c r="AE76" s="339">
        <v>0</v>
      </c>
      <c r="AF76" s="339">
        <v>0</v>
      </c>
      <c r="AG76" s="339">
        <v>0</v>
      </c>
      <c r="AH76" s="339">
        <v>25697.7</v>
      </c>
      <c r="AI76" s="339">
        <v>0</v>
      </c>
      <c r="AJ76" s="339">
        <v>0</v>
      </c>
      <c r="AK76" s="339">
        <v>0</v>
      </c>
      <c r="AL76" s="339">
        <v>0</v>
      </c>
      <c r="AM76" s="339">
        <v>0</v>
      </c>
      <c r="AN76" s="339">
        <v>0</v>
      </c>
      <c r="AO76" s="339">
        <v>0</v>
      </c>
      <c r="AP76" s="339">
        <v>0</v>
      </c>
      <c r="AQ76" s="339">
        <v>0</v>
      </c>
      <c r="AR76" s="339">
        <v>0</v>
      </c>
      <c r="AS76" s="339">
        <v>0</v>
      </c>
      <c r="AT76" s="339">
        <v>0</v>
      </c>
      <c r="AU76" s="339">
        <v>0</v>
      </c>
      <c r="AV76" s="339">
        <v>0</v>
      </c>
      <c r="AW76" s="339">
        <v>0</v>
      </c>
      <c r="AX76" s="339">
        <v>0</v>
      </c>
      <c r="AY76" s="339">
        <v>0</v>
      </c>
      <c r="AZ76" s="339">
        <v>0</v>
      </c>
      <c r="BA76" s="339">
        <v>0</v>
      </c>
      <c r="BB76" s="339">
        <v>0</v>
      </c>
      <c r="BC76" s="339">
        <v>75984.5</v>
      </c>
      <c r="BD76" s="339">
        <v>21291.200000000001</v>
      </c>
      <c r="BE76" s="339">
        <v>33437.25</v>
      </c>
      <c r="BF76" s="339">
        <v>0</v>
      </c>
      <c r="BG76" s="339">
        <v>0</v>
      </c>
      <c r="BH76" s="339">
        <v>0</v>
      </c>
      <c r="BI76" s="339">
        <v>0</v>
      </c>
      <c r="BJ76" s="339">
        <v>0</v>
      </c>
      <c r="BK76" s="339">
        <v>0</v>
      </c>
      <c r="BL76" s="339">
        <v>104159.9</v>
      </c>
      <c r="BM76" s="339">
        <v>0</v>
      </c>
      <c r="BN76" s="339">
        <v>45431.4</v>
      </c>
      <c r="BO76" s="339">
        <v>0</v>
      </c>
      <c r="BP76" s="339">
        <v>0</v>
      </c>
      <c r="BQ76" s="339">
        <v>0</v>
      </c>
      <c r="BR76" s="339">
        <v>40225.949999999997</v>
      </c>
      <c r="BS76" s="339">
        <v>0</v>
      </c>
      <c r="BT76" s="339">
        <v>0</v>
      </c>
      <c r="BU76" s="339">
        <v>0</v>
      </c>
      <c r="BV76" s="339">
        <v>7152.9</v>
      </c>
      <c r="BW76" s="339">
        <v>0</v>
      </c>
      <c r="BX76" s="339">
        <v>0</v>
      </c>
      <c r="BY76" s="339">
        <v>32400</v>
      </c>
      <c r="BZ76" s="339">
        <v>0</v>
      </c>
      <c r="CA76" s="339">
        <v>0</v>
      </c>
      <c r="CB76" s="339">
        <v>0</v>
      </c>
      <c r="CC76" s="339">
        <v>0</v>
      </c>
      <c r="CD76" s="339">
        <v>19459.75</v>
      </c>
      <c r="CE76" s="339">
        <v>0</v>
      </c>
      <c r="CF76" s="339">
        <v>0</v>
      </c>
      <c r="CG76" s="339">
        <v>0</v>
      </c>
      <c r="CH76" s="339">
        <v>0</v>
      </c>
      <c r="CI76" s="339">
        <v>376663.75</v>
      </c>
      <c r="CJ76" s="339">
        <v>0</v>
      </c>
      <c r="CK76" s="339">
        <v>42003</v>
      </c>
      <c r="CL76" s="339">
        <v>0</v>
      </c>
      <c r="CM76" s="339">
        <v>0</v>
      </c>
      <c r="CN76" s="339">
        <v>0</v>
      </c>
      <c r="CO76" s="339">
        <v>0</v>
      </c>
      <c r="CP76" s="339">
        <v>0</v>
      </c>
      <c r="CQ76" s="339">
        <v>83433.850000000006</v>
      </c>
      <c r="CR76" s="339">
        <v>0</v>
      </c>
      <c r="CS76" s="339">
        <v>0</v>
      </c>
      <c r="CT76" s="339">
        <v>152688.20000000001</v>
      </c>
      <c r="CU76" s="339">
        <v>0</v>
      </c>
      <c r="CV76" s="339">
        <v>0</v>
      </c>
      <c r="CW76" s="339">
        <v>16110</v>
      </c>
      <c r="CX76" s="339">
        <v>0</v>
      </c>
      <c r="CY76" s="339">
        <v>0</v>
      </c>
      <c r="CZ76" s="339">
        <v>71954.55</v>
      </c>
      <c r="DA76" s="339">
        <v>12618</v>
      </c>
      <c r="DB76" s="339">
        <v>5451</v>
      </c>
      <c r="DC76" s="339">
        <v>0</v>
      </c>
      <c r="DD76" s="339">
        <v>0</v>
      </c>
      <c r="DE76" s="339">
        <v>0</v>
      </c>
      <c r="DF76" s="339">
        <v>0</v>
      </c>
      <c r="DG76" s="339">
        <v>0</v>
      </c>
      <c r="DH76" s="339">
        <v>0</v>
      </c>
      <c r="DI76" s="339">
        <v>20456.3</v>
      </c>
      <c r="DJ76" s="339">
        <v>0</v>
      </c>
      <c r="DK76" s="339">
        <v>0</v>
      </c>
      <c r="DL76" s="339">
        <v>0</v>
      </c>
      <c r="DM76" s="339">
        <v>0</v>
      </c>
      <c r="DN76" s="339">
        <v>0</v>
      </c>
      <c r="DO76" s="339">
        <v>0</v>
      </c>
      <c r="DP76" s="339">
        <v>0</v>
      </c>
      <c r="DQ76" s="339">
        <v>0</v>
      </c>
      <c r="DR76" s="339">
        <v>0</v>
      </c>
      <c r="DS76" s="339">
        <v>0</v>
      </c>
      <c r="DT76" s="339">
        <v>2500</v>
      </c>
      <c r="DU76" s="339">
        <v>0</v>
      </c>
      <c r="DV76" s="339">
        <v>0</v>
      </c>
      <c r="DW76" s="339">
        <v>69489.55</v>
      </c>
      <c r="DX76" s="339">
        <v>0</v>
      </c>
      <c r="DY76" s="339">
        <v>0</v>
      </c>
      <c r="DZ76" s="339">
        <v>0</v>
      </c>
      <c r="EA76" s="339">
        <v>281295.11</v>
      </c>
      <c r="EB76" s="339">
        <v>0</v>
      </c>
      <c r="EC76" s="339">
        <v>0</v>
      </c>
      <c r="ED76" s="339">
        <v>0</v>
      </c>
      <c r="EE76" s="339">
        <v>36670.699999999997</v>
      </c>
      <c r="EF76" s="339">
        <v>0</v>
      </c>
      <c r="EG76" s="339">
        <v>207948.85</v>
      </c>
      <c r="EH76" s="339">
        <v>0</v>
      </c>
      <c r="EI76" s="339">
        <v>0</v>
      </c>
      <c r="EJ76" s="339">
        <v>105233.24</v>
      </c>
      <c r="EK76" s="339">
        <v>0</v>
      </c>
      <c r="EL76" s="339">
        <v>0</v>
      </c>
      <c r="EM76" s="339">
        <v>58803.55</v>
      </c>
      <c r="EN76" s="339">
        <v>0</v>
      </c>
      <c r="EO76" s="339">
        <v>47404.5</v>
      </c>
      <c r="EP76" s="339">
        <v>0</v>
      </c>
      <c r="EQ76" s="339">
        <v>82937.3</v>
      </c>
      <c r="ER76" s="339">
        <v>64862.6</v>
      </c>
      <c r="ES76" s="339">
        <v>136861.74</v>
      </c>
      <c r="ET76" s="339">
        <v>0</v>
      </c>
      <c r="EU76" s="339">
        <v>0</v>
      </c>
      <c r="EV76" s="339">
        <v>0</v>
      </c>
      <c r="EW76" s="339">
        <v>0</v>
      </c>
      <c r="EX76" s="339">
        <v>0</v>
      </c>
      <c r="EY76" s="339">
        <v>0</v>
      </c>
      <c r="EZ76" s="339">
        <v>10983999.039999999</v>
      </c>
      <c r="FA76" s="339">
        <v>0</v>
      </c>
      <c r="FB76" s="339">
        <v>0</v>
      </c>
      <c r="FC76" s="339">
        <v>0</v>
      </c>
      <c r="FD76" s="339">
        <v>2825.94</v>
      </c>
      <c r="FE76" s="339">
        <v>0</v>
      </c>
      <c r="FF76" s="339">
        <v>0</v>
      </c>
      <c r="FG76" s="339">
        <v>0</v>
      </c>
      <c r="FH76" s="339">
        <v>331826.03999999998</v>
      </c>
      <c r="FI76" s="339">
        <v>0</v>
      </c>
      <c r="FJ76" s="339">
        <v>133814.65</v>
      </c>
      <c r="FK76" s="339">
        <v>0</v>
      </c>
      <c r="FL76" s="339">
        <v>0</v>
      </c>
      <c r="FM76" s="339">
        <v>21540</v>
      </c>
      <c r="FN76" s="339">
        <v>0</v>
      </c>
      <c r="FO76" s="339">
        <v>0</v>
      </c>
      <c r="FP76" s="339">
        <v>0</v>
      </c>
      <c r="FQ76" s="339">
        <v>0</v>
      </c>
      <c r="FR76" s="339">
        <v>0</v>
      </c>
      <c r="FS76" s="339">
        <v>0</v>
      </c>
      <c r="FT76" s="339">
        <v>0</v>
      </c>
      <c r="FU76" s="339">
        <v>0</v>
      </c>
      <c r="FV76" s="339">
        <v>0</v>
      </c>
      <c r="FW76" s="339">
        <v>3308.1</v>
      </c>
      <c r="FX76" s="339">
        <v>0</v>
      </c>
      <c r="FY76" s="339">
        <v>0</v>
      </c>
      <c r="FZ76" s="339">
        <v>0</v>
      </c>
      <c r="GA76" s="339">
        <v>3231</v>
      </c>
      <c r="GB76" s="339">
        <v>0</v>
      </c>
      <c r="GC76" s="339">
        <v>0</v>
      </c>
      <c r="GD76" s="339">
        <v>10630</v>
      </c>
      <c r="GE76" s="339">
        <v>0</v>
      </c>
      <c r="GF76" s="339">
        <v>374576.56</v>
      </c>
      <c r="GG76" s="339">
        <v>0</v>
      </c>
      <c r="GH76" s="339">
        <v>0</v>
      </c>
      <c r="GI76" s="339">
        <v>0</v>
      </c>
      <c r="GJ76" s="339">
        <v>0</v>
      </c>
      <c r="GK76" s="339">
        <v>192844.08</v>
      </c>
      <c r="GL76" s="339">
        <v>14577.15</v>
      </c>
      <c r="GM76" s="339">
        <v>1916790.82</v>
      </c>
      <c r="GN76" s="339">
        <v>0</v>
      </c>
      <c r="GO76" s="339">
        <v>144242.73000000001</v>
      </c>
      <c r="GP76" s="339">
        <v>0</v>
      </c>
      <c r="GQ76" s="339">
        <v>0</v>
      </c>
      <c r="GR76" s="339">
        <v>0</v>
      </c>
      <c r="GS76" s="339">
        <v>911716.35</v>
      </c>
      <c r="GT76" s="339">
        <v>0</v>
      </c>
      <c r="GU76" s="339">
        <v>0</v>
      </c>
      <c r="GV76" s="339">
        <v>4161.3999999999996</v>
      </c>
      <c r="GW76" s="339">
        <v>0</v>
      </c>
      <c r="GX76" s="339">
        <v>46584</v>
      </c>
      <c r="GY76" s="339">
        <v>0</v>
      </c>
      <c r="GZ76" s="339">
        <v>0</v>
      </c>
      <c r="HA76" s="339">
        <v>0</v>
      </c>
      <c r="HB76" s="339">
        <v>0</v>
      </c>
      <c r="HC76" s="339">
        <v>0</v>
      </c>
      <c r="HD76" s="339">
        <v>0</v>
      </c>
      <c r="HE76" s="339">
        <v>0</v>
      </c>
      <c r="HF76" s="339">
        <v>0</v>
      </c>
      <c r="HG76" s="339">
        <v>0</v>
      </c>
      <c r="HH76" s="339">
        <v>60000</v>
      </c>
      <c r="HI76" s="339">
        <v>0</v>
      </c>
      <c r="HJ76" s="339">
        <v>0</v>
      </c>
      <c r="HK76" s="339">
        <v>0</v>
      </c>
      <c r="HL76" s="339">
        <v>0</v>
      </c>
      <c r="HM76" s="339">
        <v>0</v>
      </c>
      <c r="HN76" s="339">
        <v>28963.200000000001</v>
      </c>
      <c r="HO76" s="339">
        <v>0</v>
      </c>
      <c r="HP76" s="339">
        <v>74408.55</v>
      </c>
      <c r="HQ76" s="339">
        <v>0</v>
      </c>
      <c r="HR76" s="339">
        <v>0</v>
      </c>
      <c r="HS76" s="339">
        <v>0</v>
      </c>
      <c r="HT76" s="339">
        <v>731898.9</v>
      </c>
      <c r="HU76" s="339">
        <v>0</v>
      </c>
      <c r="HV76" s="339">
        <v>0</v>
      </c>
      <c r="HW76" s="339">
        <v>2659946.69</v>
      </c>
      <c r="HX76" s="339">
        <v>0</v>
      </c>
      <c r="HY76" s="339">
        <v>26697.33</v>
      </c>
      <c r="HZ76" s="339">
        <v>57999.03</v>
      </c>
      <c r="IA76" s="339">
        <v>11825.3</v>
      </c>
      <c r="IB76" s="339">
        <v>30000</v>
      </c>
      <c r="IC76" s="339">
        <v>181839.7</v>
      </c>
      <c r="ID76" s="339">
        <v>0</v>
      </c>
      <c r="IE76" s="339">
        <v>0</v>
      </c>
      <c r="IF76" s="339">
        <v>0</v>
      </c>
      <c r="IG76" s="339">
        <v>0</v>
      </c>
      <c r="IH76" s="339">
        <v>0</v>
      </c>
      <c r="II76" s="339">
        <v>0</v>
      </c>
      <c r="IJ76" s="339">
        <v>342676.61</v>
      </c>
      <c r="IK76" s="339">
        <v>0</v>
      </c>
      <c r="IL76" s="339">
        <v>0</v>
      </c>
      <c r="IM76" s="339">
        <v>0</v>
      </c>
      <c r="IN76" s="339">
        <v>0</v>
      </c>
      <c r="IO76" s="339">
        <v>0</v>
      </c>
      <c r="IP76" s="339">
        <v>0</v>
      </c>
      <c r="IQ76" s="339">
        <v>0</v>
      </c>
      <c r="IR76" s="339">
        <v>0</v>
      </c>
      <c r="IS76" s="339">
        <v>24878.7</v>
      </c>
      <c r="IT76" s="339">
        <v>132180.04999999999</v>
      </c>
      <c r="IU76" s="339">
        <v>0</v>
      </c>
      <c r="IV76" s="339">
        <v>0</v>
      </c>
      <c r="IW76" s="339">
        <v>0</v>
      </c>
      <c r="IX76" s="339">
        <v>0</v>
      </c>
      <c r="IY76" s="339">
        <v>12810.4</v>
      </c>
      <c r="IZ76" s="339">
        <v>0</v>
      </c>
      <c r="JA76" s="339">
        <v>0</v>
      </c>
      <c r="JB76" s="339">
        <v>0</v>
      </c>
      <c r="JC76" s="339">
        <v>0</v>
      </c>
      <c r="JD76" s="339">
        <v>0</v>
      </c>
      <c r="JE76" s="339">
        <v>0</v>
      </c>
      <c r="JF76" s="339">
        <v>0</v>
      </c>
      <c r="JG76" s="339">
        <v>0</v>
      </c>
      <c r="JH76" s="339">
        <v>0</v>
      </c>
      <c r="JI76" s="339">
        <v>0</v>
      </c>
      <c r="JJ76" s="339">
        <v>0</v>
      </c>
      <c r="JK76" s="339">
        <v>0</v>
      </c>
      <c r="JL76" s="339">
        <v>0</v>
      </c>
      <c r="JM76" s="339">
        <v>0</v>
      </c>
      <c r="JN76" s="339">
        <v>0</v>
      </c>
      <c r="JO76" s="339">
        <v>151271.95000000001</v>
      </c>
      <c r="JP76" s="339">
        <v>0</v>
      </c>
      <c r="JQ76" s="339">
        <v>0</v>
      </c>
      <c r="JR76" s="339">
        <v>0</v>
      </c>
      <c r="JS76" s="339">
        <v>0</v>
      </c>
      <c r="JT76" s="339">
        <v>0</v>
      </c>
      <c r="JU76" s="339">
        <v>0</v>
      </c>
      <c r="JV76" s="339">
        <v>0</v>
      </c>
      <c r="JW76" s="339">
        <v>0</v>
      </c>
      <c r="JX76" s="339">
        <v>16489.150000000001</v>
      </c>
      <c r="JY76" s="339">
        <v>0</v>
      </c>
      <c r="JZ76" s="339">
        <v>0</v>
      </c>
      <c r="KA76" s="339">
        <v>0</v>
      </c>
      <c r="KB76" s="339">
        <v>0</v>
      </c>
      <c r="KC76" s="339">
        <v>0</v>
      </c>
      <c r="KD76" s="339">
        <v>0</v>
      </c>
      <c r="KE76" s="339">
        <v>186659.67</v>
      </c>
      <c r="KF76" s="339">
        <v>0</v>
      </c>
      <c r="KG76" s="339">
        <v>47888.2</v>
      </c>
      <c r="KH76" s="339">
        <v>0</v>
      </c>
      <c r="KI76" s="339">
        <v>0</v>
      </c>
      <c r="KJ76" s="339">
        <v>0</v>
      </c>
      <c r="KK76" s="339">
        <v>0</v>
      </c>
      <c r="KL76" s="339">
        <v>0</v>
      </c>
      <c r="KM76" s="339">
        <v>0</v>
      </c>
      <c r="KN76" s="339">
        <v>0</v>
      </c>
      <c r="KO76" s="339">
        <v>0</v>
      </c>
      <c r="KP76" s="339">
        <v>0</v>
      </c>
      <c r="KQ76" s="339">
        <v>625039.01</v>
      </c>
      <c r="KR76" s="339">
        <v>85879</v>
      </c>
      <c r="KS76" s="339">
        <v>38365.449999999997</v>
      </c>
      <c r="KU76" s="312">
        <v>50</v>
      </c>
    </row>
    <row r="77" spans="1:308" x14ac:dyDescent="0.25">
      <c r="A77">
        <v>2020</v>
      </c>
      <c r="B77" t="s">
        <v>945</v>
      </c>
      <c r="C77" t="s">
        <v>946</v>
      </c>
      <c r="D77" t="s">
        <v>321</v>
      </c>
      <c r="E77" t="s">
        <v>780</v>
      </c>
      <c r="F77" s="339">
        <v>2515131.7999999998</v>
      </c>
      <c r="G77" s="339">
        <v>0</v>
      </c>
      <c r="H77" s="339">
        <v>18884814.559999999</v>
      </c>
      <c r="I77" s="339">
        <v>878948.66</v>
      </c>
      <c r="J77" s="339">
        <v>0</v>
      </c>
      <c r="K77" s="339">
        <v>1044480.8</v>
      </c>
      <c r="L77" s="339">
        <v>1811164.51</v>
      </c>
      <c r="M77" s="339">
        <v>48321.3</v>
      </c>
      <c r="N77" s="339">
        <v>1672894.9</v>
      </c>
      <c r="O77" s="339">
        <v>5087569.58</v>
      </c>
      <c r="P77" s="339">
        <v>405784.72</v>
      </c>
      <c r="Q77" s="339">
        <v>0</v>
      </c>
      <c r="R77" s="339">
        <v>104872.85</v>
      </c>
      <c r="S77" s="339">
        <v>2091475.73</v>
      </c>
      <c r="T77" s="339">
        <v>790696.4</v>
      </c>
      <c r="U77" s="339">
        <v>1029959.06</v>
      </c>
      <c r="V77" s="339">
        <v>320091.84999999998</v>
      </c>
      <c r="W77" s="339">
        <v>798435.73</v>
      </c>
      <c r="X77" s="339">
        <v>760703.21</v>
      </c>
      <c r="Y77" s="339">
        <v>23044.799999999999</v>
      </c>
      <c r="Z77" s="339">
        <v>2512344.5099999998</v>
      </c>
      <c r="AA77" s="339">
        <v>6559226.8399999999</v>
      </c>
      <c r="AB77" s="339">
        <v>417117.2</v>
      </c>
      <c r="AC77" s="339">
        <v>0</v>
      </c>
      <c r="AD77" s="339">
        <v>4511146.45</v>
      </c>
      <c r="AE77" s="339">
        <v>321370.40000000002</v>
      </c>
      <c r="AF77" s="339">
        <v>200269.65</v>
      </c>
      <c r="AG77" s="339">
        <v>113619</v>
      </c>
      <c r="AH77" s="339">
        <v>56271.6</v>
      </c>
      <c r="AI77" s="339">
        <v>994128.97</v>
      </c>
      <c r="AJ77" s="339">
        <v>1584370.36</v>
      </c>
      <c r="AK77" s="339">
        <v>491613</v>
      </c>
      <c r="AL77" s="339">
        <v>3402672.54</v>
      </c>
      <c r="AM77" s="339">
        <v>176781.64</v>
      </c>
      <c r="AN77" s="339">
        <v>0</v>
      </c>
      <c r="AO77" s="339">
        <v>13078.55</v>
      </c>
      <c r="AP77" s="339">
        <v>134151.45000000001</v>
      </c>
      <c r="AQ77" s="339">
        <v>1187593.8500000001</v>
      </c>
      <c r="AR77" s="339">
        <v>18908.48</v>
      </c>
      <c r="AS77" s="339">
        <v>79848.100000000006</v>
      </c>
      <c r="AT77" s="339">
        <v>80090.2</v>
      </c>
      <c r="AU77" s="339">
        <v>81281.350000000006</v>
      </c>
      <c r="AV77" s="339">
        <v>13317.15</v>
      </c>
      <c r="AW77" s="339">
        <v>4465120.8600000003</v>
      </c>
      <c r="AX77" s="339">
        <v>71220.75</v>
      </c>
      <c r="AY77" s="339">
        <v>289846.34999999998</v>
      </c>
      <c r="AZ77" s="339">
        <v>1303354.8</v>
      </c>
      <c r="BA77" s="339">
        <v>0</v>
      </c>
      <c r="BB77" s="339">
        <v>0</v>
      </c>
      <c r="BC77" s="339">
        <v>1645610.35</v>
      </c>
      <c r="BD77" s="339">
        <v>3599163.96</v>
      </c>
      <c r="BE77" s="339">
        <v>129074.15</v>
      </c>
      <c r="BF77" s="339">
        <v>14852.05</v>
      </c>
      <c r="BG77" s="339">
        <v>38728.050000000003</v>
      </c>
      <c r="BH77" s="339">
        <v>0</v>
      </c>
      <c r="BI77" s="339">
        <v>4356155.55</v>
      </c>
      <c r="BJ77" s="339">
        <v>0</v>
      </c>
      <c r="BK77" s="339">
        <v>3192523.03</v>
      </c>
      <c r="BL77" s="339">
        <v>244646.49</v>
      </c>
      <c r="BM77" s="339">
        <v>171465.23</v>
      </c>
      <c r="BN77" s="339">
        <v>2310906</v>
      </c>
      <c r="BO77" s="339">
        <v>126173.22</v>
      </c>
      <c r="BP77" s="339">
        <v>102689.86</v>
      </c>
      <c r="BQ77" s="339">
        <v>26197.45</v>
      </c>
      <c r="BR77" s="339">
        <v>9808470.4900000002</v>
      </c>
      <c r="BS77" s="339">
        <v>829034.65</v>
      </c>
      <c r="BT77" s="339">
        <v>0</v>
      </c>
      <c r="BU77" s="339">
        <v>0</v>
      </c>
      <c r="BV77" s="339">
        <v>91182</v>
      </c>
      <c r="BW77" s="339">
        <v>188363.75</v>
      </c>
      <c r="BX77" s="339">
        <v>576905.25</v>
      </c>
      <c r="BY77" s="339">
        <v>1670728.66</v>
      </c>
      <c r="BZ77" s="339">
        <v>76240.649999999994</v>
      </c>
      <c r="CA77" s="339">
        <v>42227.6</v>
      </c>
      <c r="CB77" s="339">
        <v>777138.4</v>
      </c>
      <c r="CC77" s="339">
        <v>4590739.07</v>
      </c>
      <c r="CD77" s="339">
        <v>1078968.3500000001</v>
      </c>
      <c r="CE77" s="339">
        <v>913551.8</v>
      </c>
      <c r="CF77" s="339">
        <v>3705671.6</v>
      </c>
      <c r="CG77" s="339">
        <v>241419</v>
      </c>
      <c r="CH77" s="339">
        <v>1405.49</v>
      </c>
      <c r="CI77" s="339">
        <v>9455920.1999999993</v>
      </c>
      <c r="CJ77" s="339">
        <v>0</v>
      </c>
      <c r="CK77" s="339">
        <v>42003</v>
      </c>
      <c r="CL77" s="339">
        <v>188688.45</v>
      </c>
      <c r="CM77" s="339">
        <v>0</v>
      </c>
      <c r="CN77" s="339">
        <v>205156.75</v>
      </c>
      <c r="CO77" s="339">
        <v>600813.5</v>
      </c>
      <c r="CP77" s="339">
        <v>0</v>
      </c>
      <c r="CQ77" s="339">
        <v>94012.33</v>
      </c>
      <c r="CR77" s="339">
        <v>0</v>
      </c>
      <c r="CS77" s="339">
        <v>15600</v>
      </c>
      <c r="CT77" s="339">
        <v>152688.20000000001</v>
      </c>
      <c r="CU77" s="339">
        <v>0</v>
      </c>
      <c r="CV77" s="339">
        <v>0</v>
      </c>
      <c r="CW77" s="339">
        <v>224779.2</v>
      </c>
      <c r="CX77" s="339">
        <v>923345.2</v>
      </c>
      <c r="CY77" s="339">
        <v>69735.399999999994</v>
      </c>
      <c r="CZ77" s="339">
        <v>4942240.7300000004</v>
      </c>
      <c r="DA77" s="339">
        <v>2924247.46</v>
      </c>
      <c r="DB77" s="339">
        <v>3405810.94</v>
      </c>
      <c r="DC77" s="339">
        <v>259226.2</v>
      </c>
      <c r="DD77" s="339">
        <v>9695769.0800000001</v>
      </c>
      <c r="DE77" s="339">
        <v>10998695.59</v>
      </c>
      <c r="DF77" s="339">
        <v>195001.64</v>
      </c>
      <c r="DG77" s="339">
        <v>741200.18</v>
      </c>
      <c r="DH77" s="339">
        <v>944327.26</v>
      </c>
      <c r="DI77" s="339">
        <v>819981.25</v>
      </c>
      <c r="DJ77" s="339">
        <v>407702.59</v>
      </c>
      <c r="DK77" s="339">
        <v>302039.84000000003</v>
      </c>
      <c r="DL77" s="339">
        <v>101481.8</v>
      </c>
      <c r="DM77" s="339">
        <v>1755339.65</v>
      </c>
      <c r="DN77" s="339">
        <v>0</v>
      </c>
      <c r="DO77" s="339">
        <v>0</v>
      </c>
      <c r="DP77" s="339">
        <v>0</v>
      </c>
      <c r="DQ77" s="339">
        <v>0</v>
      </c>
      <c r="DR77" s="339">
        <v>696320.95</v>
      </c>
      <c r="DS77" s="339">
        <v>2773980.53</v>
      </c>
      <c r="DT77" s="339">
        <v>1826775.46</v>
      </c>
      <c r="DU77" s="339">
        <v>312860.45</v>
      </c>
      <c r="DV77" s="339">
        <v>980720.55</v>
      </c>
      <c r="DW77" s="339">
        <v>321547.65000000002</v>
      </c>
      <c r="DX77" s="339">
        <v>897173.85</v>
      </c>
      <c r="DY77" s="339">
        <v>1150406.69</v>
      </c>
      <c r="DZ77" s="339">
        <v>402854.75</v>
      </c>
      <c r="EA77" s="339">
        <v>8982768.3599999994</v>
      </c>
      <c r="EB77" s="339">
        <v>1207749.6000000001</v>
      </c>
      <c r="EC77" s="339">
        <v>3587389.85</v>
      </c>
      <c r="ED77" s="339">
        <v>0</v>
      </c>
      <c r="EE77" s="339">
        <v>172848.25</v>
      </c>
      <c r="EF77" s="339">
        <v>0</v>
      </c>
      <c r="EG77" s="339">
        <v>2388101.63</v>
      </c>
      <c r="EH77" s="339">
        <v>0</v>
      </c>
      <c r="EI77" s="339">
        <v>1209252.6000000001</v>
      </c>
      <c r="EJ77" s="339">
        <v>2289375.27</v>
      </c>
      <c r="EK77" s="339">
        <v>128411.7</v>
      </c>
      <c r="EL77" s="339">
        <v>18397.650000000001</v>
      </c>
      <c r="EM77" s="339">
        <v>182383.5</v>
      </c>
      <c r="EN77" s="339">
        <v>1663986.72</v>
      </c>
      <c r="EO77" s="339">
        <v>1859060.81</v>
      </c>
      <c r="EP77" s="339">
        <v>426851.5</v>
      </c>
      <c r="EQ77" s="339">
        <v>168164.25</v>
      </c>
      <c r="ER77" s="339">
        <v>809512.65</v>
      </c>
      <c r="ES77" s="339">
        <v>148514.59</v>
      </c>
      <c r="ET77" s="339">
        <v>950393.95</v>
      </c>
      <c r="EU77" s="339">
        <v>13628.35</v>
      </c>
      <c r="EV77" s="339">
        <v>118216.9</v>
      </c>
      <c r="EW77" s="339">
        <v>1320321.68</v>
      </c>
      <c r="EX77" s="339">
        <v>440934.7</v>
      </c>
      <c r="EY77" s="339">
        <v>10080238.140000001</v>
      </c>
      <c r="EZ77" s="339">
        <v>134546463.5</v>
      </c>
      <c r="FA77" s="339">
        <v>684475.6</v>
      </c>
      <c r="FB77" s="339">
        <v>178506.55</v>
      </c>
      <c r="FC77" s="339">
        <v>2130947.81</v>
      </c>
      <c r="FD77" s="339">
        <v>231890.01</v>
      </c>
      <c r="FE77" s="339">
        <v>2510981.9</v>
      </c>
      <c r="FF77" s="339">
        <v>339735.55</v>
      </c>
      <c r="FG77" s="339">
        <v>549264.94999999995</v>
      </c>
      <c r="FH77" s="339">
        <v>994439.85</v>
      </c>
      <c r="FI77" s="339">
        <v>354106.05</v>
      </c>
      <c r="FJ77" s="339">
        <v>201174.45</v>
      </c>
      <c r="FK77" s="339">
        <v>105307.75</v>
      </c>
      <c r="FL77" s="339">
        <v>0</v>
      </c>
      <c r="FM77" s="339">
        <v>6468073.0800000001</v>
      </c>
      <c r="FN77" s="339">
        <v>0</v>
      </c>
      <c r="FO77" s="339">
        <v>338818.14</v>
      </c>
      <c r="FP77" s="339">
        <v>41495.949999999997</v>
      </c>
      <c r="FQ77" s="339">
        <v>36922.35</v>
      </c>
      <c r="FR77" s="339">
        <v>3081519.79</v>
      </c>
      <c r="FS77" s="339">
        <v>379717.68</v>
      </c>
      <c r="FT77" s="339">
        <v>334008.8</v>
      </c>
      <c r="FU77" s="339">
        <v>256014.25</v>
      </c>
      <c r="FV77" s="339">
        <v>60000</v>
      </c>
      <c r="FW77" s="339">
        <v>46308.1</v>
      </c>
      <c r="FX77" s="339">
        <v>0</v>
      </c>
      <c r="FY77" s="339">
        <v>599115.19999999995</v>
      </c>
      <c r="FZ77" s="339">
        <v>0</v>
      </c>
      <c r="GA77" s="339">
        <v>28493.65</v>
      </c>
      <c r="GB77" s="339">
        <v>27387.15</v>
      </c>
      <c r="GC77" s="339">
        <v>0</v>
      </c>
      <c r="GD77" s="339">
        <v>1642238.99</v>
      </c>
      <c r="GE77" s="339">
        <v>130226.3</v>
      </c>
      <c r="GF77" s="339">
        <v>763758.36</v>
      </c>
      <c r="GG77" s="339">
        <v>1848869.72</v>
      </c>
      <c r="GH77" s="339">
        <v>0</v>
      </c>
      <c r="GI77" s="339">
        <v>1034987.57</v>
      </c>
      <c r="GJ77" s="339">
        <v>123696.85</v>
      </c>
      <c r="GK77" s="339">
        <v>10709769.1</v>
      </c>
      <c r="GL77" s="339">
        <v>3620201.15</v>
      </c>
      <c r="GM77" s="339">
        <v>22178768.940000001</v>
      </c>
      <c r="GN77" s="339">
        <v>189003.65</v>
      </c>
      <c r="GO77" s="339">
        <v>2091826.52</v>
      </c>
      <c r="GP77" s="339">
        <v>0</v>
      </c>
      <c r="GQ77" s="339">
        <v>0</v>
      </c>
      <c r="GR77" s="339">
        <v>411751.64</v>
      </c>
      <c r="GS77" s="339">
        <v>18660082.760000002</v>
      </c>
      <c r="GT77" s="339">
        <v>36181.9</v>
      </c>
      <c r="GU77" s="339">
        <v>8778150.25</v>
      </c>
      <c r="GV77" s="339">
        <v>47973.95</v>
      </c>
      <c r="GW77" s="339">
        <v>0</v>
      </c>
      <c r="GX77" s="339">
        <v>8480118</v>
      </c>
      <c r="GY77" s="339">
        <v>232475.24</v>
      </c>
      <c r="GZ77" s="339">
        <v>773527</v>
      </c>
      <c r="HA77" s="339">
        <v>901247.13</v>
      </c>
      <c r="HB77" s="339">
        <v>17000</v>
      </c>
      <c r="HC77" s="339">
        <v>11749950.050000001</v>
      </c>
      <c r="HD77" s="339">
        <v>54887.65</v>
      </c>
      <c r="HE77" s="339">
        <v>53014.7</v>
      </c>
      <c r="HF77" s="339">
        <v>14000</v>
      </c>
      <c r="HG77" s="339">
        <v>3257373.91</v>
      </c>
      <c r="HH77" s="339">
        <v>6123050.3799999999</v>
      </c>
      <c r="HI77" s="339">
        <v>250322.25</v>
      </c>
      <c r="HJ77" s="339">
        <v>789578.56</v>
      </c>
      <c r="HK77" s="339">
        <v>0</v>
      </c>
      <c r="HL77" s="339">
        <v>494032.11</v>
      </c>
      <c r="HM77" s="339">
        <v>520759</v>
      </c>
      <c r="HN77" s="339">
        <v>171455.85</v>
      </c>
      <c r="HO77" s="339">
        <v>531638.68000000005</v>
      </c>
      <c r="HP77" s="339">
        <v>1062955.45</v>
      </c>
      <c r="HQ77" s="339">
        <v>244847.6</v>
      </c>
      <c r="HR77" s="339">
        <v>1512976.77</v>
      </c>
      <c r="HS77" s="339">
        <v>808289.15</v>
      </c>
      <c r="HT77" s="339">
        <v>5434081.0099999998</v>
      </c>
      <c r="HU77" s="339">
        <v>91237.95</v>
      </c>
      <c r="HV77" s="339">
        <v>2382809.35</v>
      </c>
      <c r="HW77" s="339">
        <v>14592231.279999999</v>
      </c>
      <c r="HX77" s="339">
        <v>316064.3</v>
      </c>
      <c r="HY77" s="339">
        <v>11294724.140000001</v>
      </c>
      <c r="HZ77" s="339">
        <v>200742.9</v>
      </c>
      <c r="IA77" s="339">
        <v>163384.4</v>
      </c>
      <c r="IB77" s="339">
        <v>1045091.4</v>
      </c>
      <c r="IC77" s="339">
        <v>660363.99</v>
      </c>
      <c r="ID77" s="339">
        <v>21870.15</v>
      </c>
      <c r="IE77" s="339">
        <v>1285283.75</v>
      </c>
      <c r="IF77" s="339">
        <v>283217.7</v>
      </c>
      <c r="IG77" s="339">
        <v>411213.3</v>
      </c>
      <c r="IH77" s="339">
        <v>367244.25</v>
      </c>
      <c r="II77" s="339">
        <v>158318.20000000001</v>
      </c>
      <c r="IJ77" s="339">
        <v>2776529.82</v>
      </c>
      <c r="IK77" s="339">
        <v>281204.8</v>
      </c>
      <c r="IL77" s="339">
        <v>30484.35</v>
      </c>
      <c r="IM77" s="339">
        <v>64557.3</v>
      </c>
      <c r="IN77" s="339">
        <v>2235637.87</v>
      </c>
      <c r="IO77" s="339">
        <v>133304.79999999999</v>
      </c>
      <c r="IP77" s="339">
        <v>1285.95</v>
      </c>
      <c r="IQ77" s="339">
        <v>0</v>
      </c>
      <c r="IR77" s="339">
        <v>3754913.83</v>
      </c>
      <c r="IS77" s="339">
        <v>4412441.7300000004</v>
      </c>
      <c r="IT77" s="339">
        <v>1971444.51</v>
      </c>
      <c r="IU77" s="339">
        <v>0</v>
      </c>
      <c r="IV77" s="339">
        <v>1571113.6</v>
      </c>
      <c r="IW77" s="339">
        <v>395973.55</v>
      </c>
      <c r="IX77" s="339">
        <v>0</v>
      </c>
      <c r="IY77" s="339">
        <v>1351874.6</v>
      </c>
      <c r="IZ77" s="339">
        <v>0</v>
      </c>
      <c r="JA77" s="339">
        <v>212970.48</v>
      </c>
      <c r="JB77" s="339">
        <v>68978.69</v>
      </c>
      <c r="JC77" s="339">
        <v>1804026.8</v>
      </c>
      <c r="JD77" s="339">
        <v>21094.9</v>
      </c>
      <c r="JE77" s="339">
        <v>377.8</v>
      </c>
      <c r="JF77" s="339">
        <v>1546694.06</v>
      </c>
      <c r="JG77" s="339">
        <v>129059.65</v>
      </c>
      <c r="JH77" s="339">
        <v>1812478.95</v>
      </c>
      <c r="JI77" s="339">
        <v>1513002.75</v>
      </c>
      <c r="JJ77" s="339">
        <v>234002.95</v>
      </c>
      <c r="JK77" s="339">
        <v>211255.9</v>
      </c>
      <c r="JL77" s="339">
        <v>739921.8</v>
      </c>
      <c r="JM77" s="339">
        <v>76175.25</v>
      </c>
      <c r="JN77" s="339">
        <v>20803.349999999999</v>
      </c>
      <c r="JO77" s="339">
        <v>2071794.41</v>
      </c>
      <c r="JP77" s="339">
        <v>253915.85</v>
      </c>
      <c r="JQ77" s="339">
        <v>0</v>
      </c>
      <c r="JR77" s="339">
        <v>0</v>
      </c>
      <c r="JS77" s="339">
        <v>7553905.9800000004</v>
      </c>
      <c r="JT77" s="339">
        <v>523331.6</v>
      </c>
      <c r="JU77" s="339">
        <v>0</v>
      </c>
      <c r="JV77" s="339">
        <v>5039645.91</v>
      </c>
      <c r="JW77" s="339">
        <v>1155042.29</v>
      </c>
      <c r="JX77" s="339">
        <v>252318.55</v>
      </c>
      <c r="JY77" s="339">
        <v>0</v>
      </c>
      <c r="JZ77" s="339">
        <v>12571.6</v>
      </c>
      <c r="KA77" s="339">
        <v>151154.79999999999</v>
      </c>
      <c r="KB77" s="339">
        <v>414371.85</v>
      </c>
      <c r="KC77" s="339">
        <v>0</v>
      </c>
      <c r="KD77" s="339">
        <v>1732485.6</v>
      </c>
      <c r="KE77" s="339">
        <v>7170800.9500000002</v>
      </c>
      <c r="KF77" s="339">
        <v>905711.25</v>
      </c>
      <c r="KG77" s="339">
        <v>275469.25</v>
      </c>
      <c r="KH77" s="339">
        <v>0</v>
      </c>
      <c r="KI77" s="339">
        <v>384881.9</v>
      </c>
      <c r="KJ77" s="339">
        <v>184401.53</v>
      </c>
      <c r="KK77" s="339">
        <v>23750</v>
      </c>
      <c r="KL77" s="339">
        <v>687701.6</v>
      </c>
      <c r="KM77" s="339">
        <v>0</v>
      </c>
      <c r="KN77" s="339">
        <v>62913.45</v>
      </c>
      <c r="KO77" s="339">
        <v>709509.48</v>
      </c>
      <c r="KP77" s="339">
        <v>636909.65</v>
      </c>
      <c r="KQ77" s="339">
        <v>41604476.579999998</v>
      </c>
      <c r="KR77" s="339">
        <v>3825166.24</v>
      </c>
      <c r="KS77" s="339">
        <v>172849.67</v>
      </c>
      <c r="KU77" s="338" t="s">
        <v>944</v>
      </c>
    </row>
    <row r="78" spans="1:308" x14ac:dyDescent="0.25">
      <c r="A78">
        <v>2020</v>
      </c>
      <c r="B78" t="s">
        <v>945</v>
      </c>
      <c r="C78" t="s">
        <v>954</v>
      </c>
      <c r="D78" t="s">
        <v>955</v>
      </c>
      <c r="E78" t="s">
        <v>780</v>
      </c>
      <c r="F78" s="339">
        <v>0</v>
      </c>
      <c r="G78" s="339">
        <v>0</v>
      </c>
      <c r="H78" s="339">
        <v>0</v>
      </c>
      <c r="I78" s="339">
        <v>0</v>
      </c>
      <c r="J78" s="339">
        <v>0</v>
      </c>
      <c r="K78" s="339">
        <v>0</v>
      </c>
      <c r="L78" s="339">
        <v>0</v>
      </c>
      <c r="M78" s="339">
        <v>0</v>
      </c>
      <c r="N78" s="339">
        <v>0</v>
      </c>
      <c r="O78" s="339">
        <v>0</v>
      </c>
      <c r="P78" s="339">
        <v>0</v>
      </c>
      <c r="Q78" s="339">
        <v>0</v>
      </c>
      <c r="R78" s="339">
        <v>0</v>
      </c>
      <c r="S78" s="339">
        <v>0</v>
      </c>
      <c r="T78" s="339">
        <v>0</v>
      </c>
      <c r="U78" s="339">
        <v>0</v>
      </c>
      <c r="V78" s="339">
        <v>0</v>
      </c>
      <c r="W78" s="339">
        <v>0</v>
      </c>
      <c r="X78" s="339">
        <v>0</v>
      </c>
      <c r="Y78" s="339">
        <v>0</v>
      </c>
      <c r="Z78" s="339">
        <v>0</v>
      </c>
      <c r="AA78" s="339">
        <v>0</v>
      </c>
      <c r="AB78" s="339">
        <v>0</v>
      </c>
      <c r="AC78" s="339">
        <v>0</v>
      </c>
      <c r="AD78" s="339">
        <v>0</v>
      </c>
      <c r="AE78" s="339">
        <v>0</v>
      </c>
      <c r="AF78" s="339">
        <v>0</v>
      </c>
      <c r="AG78" s="339">
        <v>0</v>
      </c>
      <c r="AH78" s="339">
        <v>0</v>
      </c>
      <c r="AI78" s="339">
        <v>0</v>
      </c>
      <c r="AJ78" s="339">
        <v>0</v>
      </c>
      <c r="AK78" s="339">
        <v>0</v>
      </c>
      <c r="AL78" s="339">
        <v>0</v>
      </c>
      <c r="AM78" s="339">
        <v>0</v>
      </c>
      <c r="AN78" s="339">
        <v>0</v>
      </c>
      <c r="AO78" s="339">
        <v>0</v>
      </c>
      <c r="AP78" s="339">
        <v>0</v>
      </c>
      <c r="AQ78" s="339">
        <v>0</v>
      </c>
      <c r="AR78" s="339">
        <v>0</v>
      </c>
      <c r="AS78" s="339">
        <v>0</v>
      </c>
      <c r="AT78" s="339">
        <v>0</v>
      </c>
      <c r="AU78" s="339">
        <v>0</v>
      </c>
      <c r="AV78" s="339">
        <v>0</v>
      </c>
      <c r="AW78" s="339">
        <v>0</v>
      </c>
      <c r="AX78" s="339">
        <v>0</v>
      </c>
      <c r="AY78" s="339">
        <v>0</v>
      </c>
      <c r="AZ78" s="339">
        <v>0</v>
      </c>
      <c r="BA78" s="339">
        <v>0</v>
      </c>
      <c r="BB78" s="339">
        <v>0</v>
      </c>
      <c r="BC78" s="339">
        <v>0</v>
      </c>
      <c r="BD78" s="339">
        <v>0</v>
      </c>
      <c r="BE78" s="339">
        <v>0</v>
      </c>
      <c r="BF78" s="339">
        <v>0</v>
      </c>
      <c r="BG78" s="339">
        <v>0</v>
      </c>
      <c r="BH78" s="339">
        <v>0</v>
      </c>
      <c r="BI78" s="339">
        <v>0</v>
      </c>
      <c r="BJ78" s="339">
        <v>0</v>
      </c>
      <c r="BK78" s="339">
        <v>0</v>
      </c>
      <c r="BL78" s="339">
        <v>0</v>
      </c>
      <c r="BM78" s="339">
        <v>0</v>
      </c>
      <c r="BN78" s="339">
        <v>0</v>
      </c>
      <c r="BO78" s="339">
        <v>0</v>
      </c>
      <c r="BP78" s="339">
        <v>0</v>
      </c>
      <c r="BQ78" s="339">
        <v>0</v>
      </c>
      <c r="BR78" s="339">
        <v>0</v>
      </c>
      <c r="BS78" s="339">
        <v>0</v>
      </c>
      <c r="BT78" s="339">
        <v>0</v>
      </c>
      <c r="BU78" s="339">
        <v>0</v>
      </c>
      <c r="BV78" s="339">
        <v>0</v>
      </c>
      <c r="BW78" s="339">
        <v>0</v>
      </c>
      <c r="BX78" s="339">
        <v>0</v>
      </c>
      <c r="BY78" s="339">
        <v>0.55000000000000004</v>
      </c>
      <c r="BZ78" s="339">
        <v>0</v>
      </c>
      <c r="CA78" s="339">
        <v>0</v>
      </c>
      <c r="CB78" s="339">
        <v>0</v>
      </c>
      <c r="CC78" s="339">
        <v>0</v>
      </c>
      <c r="CD78" s="339">
        <v>0</v>
      </c>
      <c r="CE78" s="339">
        <v>0</v>
      </c>
      <c r="CF78" s="339">
        <v>0</v>
      </c>
      <c r="CG78" s="339">
        <v>0</v>
      </c>
      <c r="CH78" s="339">
        <v>0</v>
      </c>
      <c r="CI78" s="339">
        <v>0</v>
      </c>
      <c r="CJ78" s="339">
        <v>0</v>
      </c>
      <c r="CK78" s="339">
        <v>0</v>
      </c>
      <c r="CL78" s="339">
        <v>0</v>
      </c>
      <c r="CM78" s="339">
        <v>0</v>
      </c>
      <c r="CN78" s="339">
        <v>0</v>
      </c>
      <c r="CO78" s="339">
        <v>0</v>
      </c>
      <c r="CP78" s="339">
        <v>0</v>
      </c>
      <c r="CQ78" s="339">
        <v>0</v>
      </c>
      <c r="CR78" s="339">
        <v>0</v>
      </c>
      <c r="CS78" s="339">
        <v>0</v>
      </c>
      <c r="CT78" s="339">
        <v>0</v>
      </c>
      <c r="CU78" s="339">
        <v>0</v>
      </c>
      <c r="CV78" s="339">
        <v>0</v>
      </c>
      <c r="CW78" s="339">
        <v>0</v>
      </c>
      <c r="CX78" s="339">
        <v>0</v>
      </c>
      <c r="CY78" s="339">
        <v>0</v>
      </c>
      <c r="CZ78" s="339">
        <v>0</v>
      </c>
      <c r="DA78" s="339">
        <v>0</v>
      </c>
      <c r="DB78" s="339">
        <v>0</v>
      </c>
      <c r="DC78" s="339">
        <v>0</v>
      </c>
      <c r="DD78" s="339">
        <v>0</v>
      </c>
      <c r="DE78" s="339">
        <v>0</v>
      </c>
      <c r="DF78" s="339">
        <v>0</v>
      </c>
      <c r="DG78" s="339">
        <v>0</v>
      </c>
      <c r="DH78" s="339">
        <v>0</v>
      </c>
      <c r="DI78" s="339">
        <v>31216.9</v>
      </c>
      <c r="DJ78" s="339">
        <v>0</v>
      </c>
      <c r="DK78" s="339">
        <v>0</v>
      </c>
      <c r="DL78" s="339">
        <v>0</v>
      </c>
      <c r="DM78" s="339">
        <v>0</v>
      </c>
      <c r="DN78" s="339">
        <v>0</v>
      </c>
      <c r="DO78" s="339">
        <v>0</v>
      </c>
      <c r="DP78" s="339">
        <v>0</v>
      </c>
      <c r="DQ78" s="339">
        <v>0</v>
      </c>
      <c r="DR78" s="339">
        <v>0</v>
      </c>
      <c r="DS78" s="339">
        <v>0</v>
      </c>
      <c r="DT78" s="339">
        <v>0</v>
      </c>
      <c r="DU78" s="339">
        <v>0</v>
      </c>
      <c r="DV78" s="339">
        <v>0</v>
      </c>
      <c r="DW78" s="339">
        <v>0</v>
      </c>
      <c r="DX78" s="339">
        <v>0</v>
      </c>
      <c r="DY78" s="339">
        <v>123</v>
      </c>
      <c r="DZ78" s="339">
        <v>0</v>
      </c>
      <c r="EA78" s="339">
        <v>600000</v>
      </c>
      <c r="EB78" s="339">
        <v>0</v>
      </c>
      <c r="EC78" s="339">
        <v>0</v>
      </c>
      <c r="ED78" s="339">
        <v>0</v>
      </c>
      <c r="EE78" s="339">
        <v>0</v>
      </c>
      <c r="EF78" s="339">
        <v>0</v>
      </c>
      <c r="EG78" s="339">
        <v>0</v>
      </c>
      <c r="EH78" s="339">
        <v>0</v>
      </c>
      <c r="EI78" s="339">
        <v>0</v>
      </c>
      <c r="EJ78" s="339">
        <v>0</v>
      </c>
      <c r="EK78" s="339">
        <v>0</v>
      </c>
      <c r="EL78" s="339">
        <v>0</v>
      </c>
      <c r="EM78" s="339">
        <v>0</v>
      </c>
      <c r="EN78" s="339">
        <v>0</v>
      </c>
      <c r="EO78" s="339">
        <v>0</v>
      </c>
      <c r="EP78" s="339">
        <v>0</v>
      </c>
      <c r="EQ78" s="339">
        <v>0</v>
      </c>
      <c r="ER78" s="339">
        <v>0</v>
      </c>
      <c r="ES78" s="339">
        <v>0</v>
      </c>
      <c r="ET78" s="339">
        <v>0</v>
      </c>
      <c r="EU78" s="339">
        <v>0</v>
      </c>
      <c r="EV78" s="339">
        <v>0</v>
      </c>
      <c r="EW78" s="339">
        <v>0</v>
      </c>
      <c r="EX78" s="339">
        <v>0</v>
      </c>
      <c r="EY78" s="339">
        <v>0</v>
      </c>
      <c r="EZ78" s="339">
        <v>0</v>
      </c>
      <c r="FA78" s="339">
        <v>0</v>
      </c>
      <c r="FB78" s="339">
        <v>0</v>
      </c>
      <c r="FC78" s="339">
        <v>0</v>
      </c>
      <c r="FD78" s="339">
        <v>0</v>
      </c>
      <c r="FE78" s="339">
        <v>0</v>
      </c>
      <c r="FF78" s="339">
        <v>0</v>
      </c>
      <c r="FG78" s="339">
        <v>0</v>
      </c>
      <c r="FH78" s="339">
        <v>0</v>
      </c>
      <c r="FI78" s="339">
        <v>0</v>
      </c>
      <c r="FJ78" s="339">
        <v>0</v>
      </c>
      <c r="FK78" s="339">
        <v>0</v>
      </c>
      <c r="FL78" s="339">
        <v>0</v>
      </c>
      <c r="FM78" s="339">
        <v>0</v>
      </c>
      <c r="FN78" s="339">
        <v>0</v>
      </c>
      <c r="FO78" s="339">
        <v>0</v>
      </c>
      <c r="FP78" s="339">
        <v>0</v>
      </c>
      <c r="FQ78" s="339">
        <v>0</v>
      </c>
      <c r="FR78" s="339">
        <v>0</v>
      </c>
      <c r="FS78" s="339">
        <v>0</v>
      </c>
      <c r="FT78" s="339">
        <v>0</v>
      </c>
      <c r="FU78" s="339">
        <v>0</v>
      </c>
      <c r="FV78" s="339">
        <v>0</v>
      </c>
      <c r="FW78" s="339">
        <v>0</v>
      </c>
      <c r="FX78" s="339">
        <v>0</v>
      </c>
      <c r="FY78" s="339">
        <v>0</v>
      </c>
      <c r="FZ78" s="339">
        <v>0</v>
      </c>
      <c r="GA78" s="339">
        <v>0</v>
      </c>
      <c r="GB78" s="339">
        <v>0</v>
      </c>
      <c r="GC78" s="339">
        <v>0</v>
      </c>
      <c r="GD78" s="339">
        <v>0</v>
      </c>
      <c r="GE78" s="339">
        <v>0</v>
      </c>
      <c r="GF78" s="339">
        <v>0</v>
      </c>
      <c r="GG78" s="339">
        <v>0</v>
      </c>
      <c r="GH78" s="339">
        <v>0</v>
      </c>
      <c r="GI78" s="339">
        <v>0</v>
      </c>
      <c r="GJ78" s="339">
        <v>0</v>
      </c>
      <c r="GK78" s="339">
        <v>0</v>
      </c>
      <c r="GL78" s="339">
        <v>0</v>
      </c>
      <c r="GM78" s="339">
        <v>0</v>
      </c>
      <c r="GN78" s="339">
        <v>0</v>
      </c>
      <c r="GO78" s="339">
        <v>0</v>
      </c>
      <c r="GP78" s="339">
        <v>0</v>
      </c>
      <c r="GQ78" s="339">
        <v>0</v>
      </c>
      <c r="GR78" s="339">
        <v>0</v>
      </c>
      <c r="GS78" s="339">
        <v>16227.58</v>
      </c>
      <c r="GT78" s="339">
        <v>0</v>
      </c>
      <c r="GU78" s="339">
        <v>0</v>
      </c>
      <c r="GV78" s="339">
        <v>0</v>
      </c>
      <c r="GW78" s="339">
        <v>0</v>
      </c>
      <c r="GX78" s="339">
        <v>0</v>
      </c>
      <c r="GY78" s="339">
        <v>0</v>
      </c>
      <c r="GZ78" s="339">
        <v>0</v>
      </c>
      <c r="HA78" s="339">
        <v>0</v>
      </c>
      <c r="HB78" s="339">
        <v>0</v>
      </c>
      <c r="HC78" s="339">
        <v>0</v>
      </c>
      <c r="HD78" s="339">
        <v>0</v>
      </c>
      <c r="HE78" s="339">
        <v>0</v>
      </c>
      <c r="HF78" s="339">
        <v>0</v>
      </c>
      <c r="HG78" s="339">
        <v>0</v>
      </c>
      <c r="HH78" s="339">
        <v>0</v>
      </c>
      <c r="HI78" s="339">
        <v>0</v>
      </c>
      <c r="HJ78" s="339">
        <v>0</v>
      </c>
      <c r="HK78" s="339">
        <v>0</v>
      </c>
      <c r="HL78" s="339">
        <v>0</v>
      </c>
      <c r="HM78" s="339">
        <v>18640</v>
      </c>
      <c r="HN78" s="339">
        <v>0</v>
      </c>
      <c r="HO78" s="339">
        <v>0</v>
      </c>
      <c r="HP78" s="339">
        <v>42862.22</v>
      </c>
      <c r="HQ78" s="339">
        <v>0</v>
      </c>
      <c r="HR78" s="339">
        <v>0</v>
      </c>
      <c r="HS78" s="339">
        <v>0</v>
      </c>
      <c r="HT78" s="339">
        <v>0</v>
      </c>
      <c r="HU78" s="339">
        <v>0</v>
      </c>
      <c r="HV78" s="339">
        <v>0</v>
      </c>
      <c r="HW78" s="339">
        <v>0</v>
      </c>
      <c r="HX78" s="339">
        <v>0</v>
      </c>
      <c r="HY78" s="339">
        <v>0</v>
      </c>
      <c r="HZ78" s="339">
        <v>0</v>
      </c>
      <c r="IA78" s="339">
        <v>0</v>
      </c>
      <c r="IB78" s="339">
        <v>0</v>
      </c>
      <c r="IC78" s="339">
        <v>0</v>
      </c>
      <c r="ID78" s="339">
        <v>0</v>
      </c>
      <c r="IE78" s="339">
        <v>0</v>
      </c>
      <c r="IF78" s="339">
        <v>0</v>
      </c>
      <c r="IG78" s="339">
        <v>0</v>
      </c>
      <c r="IH78" s="339">
        <v>0</v>
      </c>
      <c r="II78" s="339">
        <v>0</v>
      </c>
      <c r="IJ78" s="339">
        <v>0</v>
      </c>
      <c r="IK78" s="339">
        <v>0</v>
      </c>
      <c r="IL78" s="339">
        <v>0</v>
      </c>
      <c r="IM78" s="339">
        <v>0</v>
      </c>
      <c r="IN78" s="339">
        <v>0</v>
      </c>
      <c r="IO78" s="339">
        <v>0</v>
      </c>
      <c r="IP78" s="339">
        <v>0</v>
      </c>
      <c r="IQ78" s="339">
        <v>0</v>
      </c>
      <c r="IR78" s="339">
        <v>0</v>
      </c>
      <c r="IS78" s="339">
        <v>0</v>
      </c>
      <c r="IT78" s="339">
        <v>0</v>
      </c>
      <c r="IU78" s="339">
        <v>0</v>
      </c>
      <c r="IV78" s="339">
        <v>0</v>
      </c>
      <c r="IW78" s="339">
        <v>0</v>
      </c>
      <c r="IX78" s="339">
        <v>0</v>
      </c>
      <c r="IY78" s="339">
        <v>0</v>
      </c>
      <c r="IZ78" s="339">
        <v>0</v>
      </c>
      <c r="JA78" s="339">
        <v>0</v>
      </c>
      <c r="JB78" s="339">
        <v>0</v>
      </c>
      <c r="JC78" s="339">
        <v>0</v>
      </c>
      <c r="JD78" s="339">
        <v>0</v>
      </c>
      <c r="JE78" s="339">
        <v>0</v>
      </c>
      <c r="JF78" s="339">
        <v>0</v>
      </c>
      <c r="JG78" s="339">
        <v>0</v>
      </c>
      <c r="JH78" s="339">
        <v>0</v>
      </c>
      <c r="JI78" s="339">
        <v>0</v>
      </c>
      <c r="JJ78" s="339">
        <v>0</v>
      </c>
      <c r="JK78" s="339">
        <v>0</v>
      </c>
      <c r="JL78" s="339">
        <v>0</v>
      </c>
      <c r="JM78" s="339">
        <v>0</v>
      </c>
      <c r="JN78" s="339">
        <v>0</v>
      </c>
      <c r="JO78" s="339">
        <v>0</v>
      </c>
      <c r="JP78" s="339">
        <v>0</v>
      </c>
      <c r="JQ78" s="339">
        <v>0</v>
      </c>
      <c r="JR78" s="339">
        <v>0</v>
      </c>
      <c r="JS78" s="339">
        <v>0</v>
      </c>
      <c r="JT78" s="339">
        <v>0</v>
      </c>
      <c r="JU78" s="339">
        <v>0</v>
      </c>
      <c r="JV78" s="339">
        <v>0</v>
      </c>
      <c r="JW78" s="339">
        <v>0</v>
      </c>
      <c r="JX78" s="339">
        <v>50500</v>
      </c>
      <c r="JY78" s="339">
        <v>0</v>
      </c>
      <c r="JZ78" s="339">
        <v>0</v>
      </c>
      <c r="KA78" s="339">
        <v>0</v>
      </c>
      <c r="KB78" s="339">
        <v>0</v>
      </c>
      <c r="KC78" s="339">
        <v>0</v>
      </c>
      <c r="KD78" s="339">
        <v>0</v>
      </c>
      <c r="KE78" s="339">
        <v>0</v>
      </c>
      <c r="KF78" s="339">
        <v>0</v>
      </c>
      <c r="KG78" s="339">
        <v>0</v>
      </c>
      <c r="KH78" s="339">
        <v>0</v>
      </c>
      <c r="KI78" s="339">
        <v>0</v>
      </c>
      <c r="KJ78" s="339">
        <v>0</v>
      </c>
      <c r="KK78" s="339">
        <v>0</v>
      </c>
      <c r="KL78" s="339">
        <v>0</v>
      </c>
      <c r="KM78" s="339">
        <v>0</v>
      </c>
      <c r="KN78" s="339">
        <v>0</v>
      </c>
      <c r="KO78" s="339">
        <v>0</v>
      </c>
      <c r="KP78" s="339">
        <v>0</v>
      </c>
      <c r="KQ78" s="339">
        <v>9417059.9100000001</v>
      </c>
      <c r="KR78" s="339">
        <v>0</v>
      </c>
      <c r="KS78" s="339">
        <v>0</v>
      </c>
      <c r="KU78" s="312">
        <v>52</v>
      </c>
    </row>
    <row r="79" spans="1:308" x14ac:dyDescent="0.25">
      <c r="A79">
        <v>2020</v>
      </c>
      <c r="B79" t="s">
        <v>945</v>
      </c>
      <c r="C79" t="s">
        <v>954</v>
      </c>
      <c r="D79" t="s">
        <v>956</v>
      </c>
      <c r="E79" t="s">
        <v>780</v>
      </c>
      <c r="F79" s="339">
        <v>0</v>
      </c>
      <c r="G79" s="339">
        <v>0</v>
      </c>
      <c r="H79" s="339">
        <v>0</v>
      </c>
      <c r="I79" s="339">
        <v>0</v>
      </c>
      <c r="J79" s="339">
        <v>0</v>
      </c>
      <c r="K79" s="339">
        <v>0</v>
      </c>
      <c r="L79" s="339">
        <v>0</v>
      </c>
      <c r="M79" s="339">
        <v>0</v>
      </c>
      <c r="N79" s="339">
        <v>0</v>
      </c>
      <c r="O79" s="339">
        <v>0</v>
      </c>
      <c r="P79" s="339">
        <v>0</v>
      </c>
      <c r="Q79" s="339">
        <v>0</v>
      </c>
      <c r="R79" s="339">
        <v>0</v>
      </c>
      <c r="S79" s="339">
        <v>0</v>
      </c>
      <c r="T79" s="339">
        <v>0</v>
      </c>
      <c r="U79" s="339">
        <v>0</v>
      </c>
      <c r="V79" s="339">
        <v>0</v>
      </c>
      <c r="W79" s="339">
        <v>0</v>
      </c>
      <c r="X79" s="339">
        <v>0</v>
      </c>
      <c r="Y79" s="339">
        <v>0</v>
      </c>
      <c r="Z79" s="339">
        <v>0</v>
      </c>
      <c r="AA79" s="339">
        <v>0</v>
      </c>
      <c r="AB79" s="339">
        <v>0</v>
      </c>
      <c r="AC79" s="339">
        <v>0</v>
      </c>
      <c r="AD79" s="339">
        <v>0</v>
      </c>
      <c r="AE79" s="339">
        <v>0</v>
      </c>
      <c r="AF79" s="339">
        <v>0</v>
      </c>
      <c r="AG79" s="339">
        <v>0</v>
      </c>
      <c r="AH79" s="339">
        <v>0</v>
      </c>
      <c r="AI79" s="339">
        <v>0</v>
      </c>
      <c r="AJ79" s="339">
        <v>0</v>
      </c>
      <c r="AK79" s="339">
        <v>0</v>
      </c>
      <c r="AL79" s="339">
        <v>0</v>
      </c>
      <c r="AM79" s="339">
        <v>0</v>
      </c>
      <c r="AN79" s="339">
        <v>0</v>
      </c>
      <c r="AO79" s="339">
        <v>0</v>
      </c>
      <c r="AP79" s="339">
        <v>0</v>
      </c>
      <c r="AQ79" s="339">
        <v>0</v>
      </c>
      <c r="AR79" s="339">
        <v>0</v>
      </c>
      <c r="AS79" s="339">
        <v>0</v>
      </c>
      <c r="AT79" s="339">
        <v>0</v>
      </c>
      <c r="AU79" s="339">
        <v>0</v>
      </c>
      <c r="AV79" s="339">
        <v>0</v>
      </c>
      <c r="AW79" s="339">
        <v>0</v>
      </c>
      <c r="AX79" s="339">
        <v>0</v>
      </c>
      <c r="AY79" s="339">
        <v>0</v>
      </c>
      <c r="AZ79" s="339">
        <v>0</v>
      </c>
      <c r="BA79" s="339">
        <v>0</v>
      </c>
      <c r="BB79" s="339">
        <v>0</v>
      </c>
      <c r="BC79" s="339">
        <v>0</v>
      </c>
      <c r="BD79" s="339">
        <v>0</v>
      </c>
      <c r="BE79" s="339">
        <v>0</v>
      </c>
      <c r="BF79" s="339">
        <v>0</v>
      </c>
      <c r="BG79" s="339">
        <v>0</v>
      </c>
      <c r="BH79" s="339">
        <v>0</v>
      </c>
      <c r="BI79" s="339">
        <v>0</v>
      </c>
      <c r="BJ79" s="339">
        <v>0</v>
      </c>
      <c r="BK79" s="339">
        <v>0</v>
      </c>
      <c r="BL79" s="339">
        <v>0</v>
      </c>
      <c r="BM79" s="339">
        <v>0</v>
      </c>
      <c r="BN79" s="339">
        <v>0</v>
      </c>
      <c r="BO79" s="339">
        <v>0</v>
      </c>
      <c r="BP79" s="339">
        <v>0</v>
      </c>
      <c r="BQ79" s="339">
        <v>0</v>
      </c>
      <c r="BR79" s="339">
        <v>0</v>
      </c>
      <c r="BS79" s="339">
        <v>0</v>
      </c>
      <c r="BT79" s="339">
        <v>0</v>
      </c>
      <c r="BU79" s="339">
        <v>0</v>
      </c>
      <c r="BV79" s="339">
        <v>0</v>
      </c>
      <c r="BW79" s="339">
        <v>0</v>
      </c>
      <c r="BX79" s="339">
        <v>0</v>
      </c>
      <c r="BY79" s="339">
        <v>0</v>
      </c>
      <c r="BZ79" s="339">
        <v>0</v>
      </c>
      <c r="CA79" s="339">
        <v>0</v>
      </c>
      <c r="CB79" s="339">
        <v>0</v>
      </c>
      <c r="CC79" s="339">
        <v>0</v>
      </c>
      <c r="CD79" s="339">
        <v>0</v>
      </c>
      <c r="CE79" s="339">
        <v>0</v>
      </c>
      <c r="CF79" s="339">
        <v>0</v>
      </c>
      <c r="CG79" s="339">
        <v>0</v>
      </c>
      <c r="CH79" s="339">
        <v>0</v>
      </c>
      <c r="CI79" s="339">
        <v>0</v>
      </c>
      <c r="CJ79" s="339">
        <v>0</v>
      </c>
      <c r="CK79" s="339">
        <v>0</v>
      </c>
      <c r="CL79" s="339">
        <v>0</v>
      </c>
      <c r="CM79" s="339">
        <v>0</v>
      </c>
      <c r="CN79" s="339">
        <v>0</v>
      </c>
      <c r="CO79" s="339">
        <v>0</v>
      </c>
      <c r="CP79" s="339">
        <v>0</v>
      </c>
      <c r="CQ79" s="339">
        <v>0</v>
      </c>
      <c r="CR79" s="339">
        <v>0</v>
      </c>
      <c r="CS79" s="339">
        <v>0</v>
      </c>
      <c r="CT79" s="339">
        <v>0</v>
      </c>
      <c r="CU79" s="339">
        <v>0</v>
      </c>
      <c r="CV79" s="339">
        <v>0</v>
      </c>
      <c r="CW79" s="339">
        <v>0</v>
      </c>
      <c r="CX79" s="339">
        <v>0</v>
      </c>
      <c r="CY79" s="339">
        <v>0</v>
      </c>
      <c r="CZ79" s="339">
        <v>0</v>
      </c>
      <c r="DA79" s="339">
        <v>0</v>
      </c>
      <c r="DB79" s="339">
        <v>0</v>
      </c>
      <c r="DC79" s="339">
        <v>1077</v>
      </c>
      <c r="DD79" s="339">
        <v>0</v>
      </c>
      <c r="DE79" s="339">
        <v>0</v>
      </c>
      <c r="DF79" s="339">
        <v>0</v>
      </c>
      <c r="DG79" s="339">
        <v>0</v>
      </c>
      <c r="DH79" s="339">
        <v>0</v>
      </c>
      <c r="DI79" s="339">
        <v>0</v>
      </c>
      <c r="DJ79" s="339">
        <v>0</v>
      </c>
      <c r="DK79" s="339">
        <v>0</v>
      </c>
      <c r="DL79" s="339">
        <v>0</v>
      </c>
      <c r="DM79" s="339">
        <v>0</v>
      </c>
      <c r="DN79" s="339">
        <v>0</v>
      </c>
      <c r="DO79" s="339">
        <v>0</v>
      </c>
      <c r="DP79" s="339">
        <v>0</v>
      </c>
      <c r="DQ79" s="339">
        <v>0</v>
      </c>
      <c r="DR79" s="339">
        <v>0</v>
      </c>
      <c r="DS79" s="339">
        <v>0</v>
      </c>
      <c r="DT79" s="339">
        <v>0</v>
      </c>
      <c r="DU79" s="339">
        <v>0</v>
      </c>
      <c r="DV79" s="339">
        <v>0</v>
      </c>
      <c r="DW79" s="339">
        <v>0</v>
      </c>
      <c r="DX79" s="339">
        <v>0</v>
      </c>
      <c r="DY79" s="339">
        <v>0</v>
      </c>
      <c r="DZ79" s="339">
        <v>0</v>
      </c>
      <c r="EA79" s="339">
        <v>0</v>
      </c>
      <c r="EB79" s="339">
        <v>0</v>
      </c>
      <c r="EC79" s="339">
        <v>0</v>
      </c>
      <c r="ED79" s="339">
        <v>0</v>
      </c>
      <c r="EE79" s="339">
        <v>0</v>
      </c>
      <c r="EF79" s="339">
        <v>0</v>
      </c>
      <c r="EG79" s="339">
        <v>0</v>
      </c>
      <c r="EH79" s="339">
        <v>0</v>
      </c>
      <c r="EI79" s="339">
        <v>0</v>
      </c>
      <c r="EJ79" s="339">
        <v>0</v>
      </c>
      <c r="EK79" s="339">
        <v>0</v>
      </c>
      <c r="EL79" s="339">
        <v>0</v>
      </c>
      <c r="EM79" s="339">
        <v>0</v>
      </c>
      <c r="EN79" s="339">
        <v>0</v>
      </c>
      <c r="EO79" s="339">
        <v>0</v>
      </c>
      <c r="EP79" s="339">
        <v>0</v>
      </c>
      <c r="EQ79" s="339">
        <v>0</v>
      </c>
      <c r="ER79" s="339">
        <v>0</v>
      </c>
      <c r="ES79" s="339">
        <v>0</v>
      </c>
      <c r="ET79" s="339">
        <v>0</v>
      </c>
      <c r="EU79" s="339">
        <v>2300</v>
      </c>
      <c r="EV79" s="339">
        <v>0</v>
      </c>
      <c r="EW79" s="339">
        <v>0</v>
      </c>
      <c r="EX79" s="339">
        <v>0</v>
      </c>
      <c r="EY79" s="339">
        <v>0</v>
      </c>
      <c r="EZ79" s="339">
        <v>258507.6</v>
      </c>
      <c r="FA79" s="339">
        <v>0</v>
      </c>
      <c r="FB79" s="339">
        <v>0</v>
      </c>
      <c r="FC79" s="339">
        <v>0</v>
      </c>
      <c r="FD79" s="339">
        <v>14.15</v>
      </c>
      <c r="FE79" s="339">
        <v>0</v>
      </c>
      <c r="FF79" s="339">
        <v>0</v>
      </c>
      <c r="FG79" s="339">
        <v>0</v>
      </c>
      <c r="FH79" s="339">
        <v>0</v>
      </c>
      <c r="FI79" s="339">
        <v>0</v>
      </c>
      <c r="FJ79" s="339">
        <v>0</v>
      </c>
      <c r="FK79" s="339">
        <v>12000</v>
      </c>
      <c r="FL79" s="339">
        <v>0</v>
      </c>
      <c r="FM79" s="339">
        <v>0</v>
      </c>
      <c r="FN79" s="339">
        <v>0</v>
      </c>
      <c r="FO79" s="339">
        <v>0</v>
      </c>
      <c r="FP79" s="339">
        <v>0</v>
      </c>
      <c r="FQ79" s="339">
        <v>0</v>
      </c>
      <c r="FR79" s="339">
        <v>0</v>
      </c>
      <c r="FS79" s="339">
        <v>0</v>
      </c>
      <c r="FT79" s="339">
        <v>0</v>
      </c>
      <c r="FU79" s="339">
        <v>0</v>
      </c>
      <c r="FV79" s="339">
        <v>0</v>
      </c>
      <c r="FW79" s="339">
        <v>0</v>
      </c>
      <c r="FX79" s="339">
        <v>0</v>
      </c>
      <c r="FY79" s="339">
        <v>0</v>
      </c>
      <c r="FZ79" s="339">
        <v>0</v>
      </c>
      <c r="GA79" s="339">
        <v>0</v>
      </c>
      <c r="GB79" s="339">
        <v>0</v>
      </c>
      <c r="GC79" s="339">
        <v>0</v>
      </c>
      <c r="GD79" s="339">
        <v>5000</v>
      </c>
      <c r="GE79" s="339">
        <v>0</v>
      </c>
      <c r="GF79" s="339">
        <v>0</v>
      </c>
      <c r="GG79" s="339">
        <v>0</v>
      </c>
      <c r="GH79" s="339">
        <v>0</v>
      </c>
      <c r="GI79" s="339">
        <v>5334</v>
      </c>
      <c r="GJ79" s="339">
        <v>0</v>
      </c>
      <c r="GK79" s="339">
        <v>0</v>
      </c>
      <c r="GL79" s="339">
        <v>0</v>
      </c>
      <c r="GM79" s="339">
        <v>0</v>
      </c>
      <c r="GN79" s="339">
        <v>0</v>
      </c>
      <c r="GO79" s="339">
        <v>5000</v>
      </c>
      <c r="GP79" s="339">
        <v>0</v>
      </c>
      <c r="GQ79" s="339">
        <v>0</v>
      </c>
      <c r="GR79" s="339">
        <v>0</v>
      </c>
      <c r="GS79" s="339">
        <v>52799</v>
      </c>
      <c r="GT79" s="339">
        <v>0</v>
      </c>
      <c r="GU79" s="339">
        <v>0</v>
      </c>
      <c r="GV79" s="339">
        <v>0</v>
      </c>
      <c r="GW79" s="339">
        <v>0</v>
      </c>
      <c r="GX79" s="339">
        <v>10000</v>
      </c>
      <c r="GY79" s="339">
        <v>0</v>
      </c>
      <c r="GZ79" s="339">
        <v>0</v>
      </c>
      <c r="HA79" s="339">
        <v>0</v>
      </c>
      <c r="HB79" s="339">
        <v>0</v>
      </c>
      <c r="HC79" s="339">
        <v>0</v>
      </c>
      <c r="HD79" s="339">
        <v>0</v>
      </c>
      <c r="HE79" s="339">
        <v>0</v>
      </c>
      <c r="HF79" s="339">
        <v>0</v>
      </c>
      <c r="HG79" s="339">
        <v>0</v>
      </c>
      <c r="HH79" s="339">
        <v>0</v>
      </c>
      <c r="HI79" s="339">
        <v>0</v>
      </c>
      <c r="HJ79" s="339">
        <v>0</v>
      </c>
      <c r="HK79" s="339">
        <v>0</v>
      </c>
      <c r="HL79" s="339">
        <v>0</v>
      </c>
      <c r="HM79" s="339">
        <v>0</v>
      </c>
      <c r="HN79" s="339">
        <v>325000</v>
      </c>
      <c r="HO79" s="339">
        <v>0</v>
      </c>
      <c r="HP79" s="339">
        <v>0</v>
      </c>
      <c r="HQ79" s="339">
        <v>0</v>
      </c>
      <c r="HR79" s="339">
        <v>0</v>
      </c>
      <c r="HS79" s="339">
        <v>0</v>
      </c>
      <c r="HT79" s="339">
        <v>0</v>
      </c>
      <c r="HU79" s="339">
        <v>0</v>
      </c>
      <c r="HV79" s="339">
        <v>0</v>
      </c>
      <c r="HW79" s="339">
        <v>0</v>
      </c>
      <c r="HX79" s="339">
        <v>0</v>
      </c>
      <c r="HY79" s="339">
        <v>0</v>
      </c>
      <c r="HZ79" s="339">
        <v>0</v>
      </c>
      <c r="IA79" s="339">
        <v>0</v>
      </c>
      <c r="IB79" s="339">
        <v>0</v>
      </c>
      <c r="IC79" s="339">
        <v>0</v>
      </c>
      <c r="ID79" s="339">
        <v>0</v>
      </c>
      <c r="IE79" s="339">
        <v>0</v>
      </c>
      <c r="IF79" s="339">
        <v>0</v>
      </c>
      <c r="IG79" s="339">
        <v>0</v>
      </c>
      <c r="IH79" s="339">
        <v>0</v>
      </c>
      <c r="II79" s="339">
        <v>0</v>
      </c>
      <c r="IJ79" s="339">
        <v>0</v>
      </c>
      <c r="IK79" s="339">
        <v>0</v>
      </c>
      <c r="IL79" s="339">
        <v>0</v>
      </c>
      <c r="IM79" s="339">
        <v>0</v>
      </c>
      <c r="IN79" s="339">
        <v>0</v>
      </c>
      <c r="IO79" s="339">
        <v>0</v>
      </c>
      <c r="IP79" s="339">
        <v>0</v>
      </c>
      <c r="IQ79" s="339">
        <v>0</v>
      </c>
      <c r="IR79" s="339">
        <v>0</v>
      </c>
      <c r="IS79" s="339">
        <v>0</v>
      </c>
      <c r="IT79" s="339">
        <v>0</v>
      </c>
      <c r="IU79" s="339">
        <v>0</v>
      </c>
      <c r="IV79" s="339">
        <v>0</v>
      </c>
      <c r="IW79" s="339">
        <v>0</v>
      </c>
      <c r="IX79" s="339">
        <v>0</v>
      </c>
      <c r="IY79" s="339">
        <v>0</v>
      </c>
      <c r="IZ79" s="339">
        <v>0</v>
      </c>
      <c r="JA79" s="339">
        <v>0</v>
      </c>
      <c r="JB79" s="339">
        <v>0</v>
      </c>
      <c r="JC79" s="339">
        <v>0</v>
      </c>
      <c r="JD79" s="339">
        <v>0</v>
      </c>
      <c r="JE79" s="339">
        <v>0</v>
      </c>
      <c r="JF79" s="339">
        <v>0</v>
      </c>
      <c r="JG79" s="339">
        <v>0</v>
      </c>
      <c r="JH79" s="339">
        <v>0</v>
      </c>
      <c r="JI79" s="339">
        <v>0</v>
      </c>
      <c r="JJ79" s="339">
        <v>0</v>
      </c>
      <c r="JK79" s="339">
        <v>0</v>
      </c>
      <c r="JL79" s="339">
        <v>0</v>
      </c>
      <c r="JM79" s="339">
        <v>0</v>
      </c>
      <c r="JN79" s="339">
        <v>0</v>
      </c>
      <c r="JO79" s="339">
        <v>0</v>
      </c>
      <c r="JP79" s="339">
        <v>0</v>
      </c>
      <c r="JQ79" s="339">
        <v>0</v>
      </c>
      <c r="JR79" s="339">
        <v>0</v>
      </c>
      <c r="JS79" s="339">
        <v>0</v>
      </c>
      <c r="JT79" s="339">
        <v>0</v>
      </c>
      <c r="JU79" s="339">
        <v>0</v>
      </c>
      <c r="JV79" s="339">
        <v>0</v>
      </c>
      <c r="JW79" s="339">
        <v>0</v>
      </c>
      <c r="JX79" s="339">
        <v>0</v>
      </c>
      <c r="JY79" s="339">
        <v>0</v>
      </c>
      <c r="JZ79" s="339">
        <v>0</v>
      </c>
      <c r="KA79" s="339">
        <v>0</v>
      </c>
      <c r="KB79" s="339">
        <v>0</v>
      </c>
      <c r="KC79" s="339">
        <v>0</v>
      </c>
      <c r="KD79" s="339">
        <v>0</v>
      </c>
      <c r="KE79" s="339">
        <v>0</v>
      </c>
      <c r="KF79" s="339">
        <v>327</v>
      </c>
      <c r="KG79" s="339">
        <v>0</v>
      </c>
      <c r="KH79" s="339">
        <v>0</v>
      </c>
      <c r="KI79" s="339">
        <v>0</v>
      </c>
      <c r="KJ79" s="339">
        <v>0</v>
      </c>
      <c r="KK79" s="339">
        <v>0</v>
      </c>
      <c r="KL79" s="339">
        <v>0</v>
      </c>
      <c r="KM79" s="339">
        <v>0</v>
      </c>
      <c r="KN79" s="339">
        <v>0</v>
      </c>
      <c r="KO79" s="339">
        <v>0</v>
      </c>
      <c r="KP79" s="339">
        <v>2000</v>
      </c>
      <c r="KQ79" s="339">
        <v>500000</v>
      </c>
      <c r="KR79" s="339">
        <v>0</v>
      </c>
      <c r="KS79" s="339">
        <v>0</v>
      </c>
      <c r="KU79" s="312">
        <v>52</v>
      </c>
    </row>
    <row r="80" spans="1:308" x14ac:dyDescent="0.25">
      <c r="A80">
        <v>2020</v>
      </c>
      <c r="B80" t="s">
        <v>945</v>
      </c>
      <c r="C80" t="s">
        <v>954</v>
      </c>
      <c r="D80" t="s">
        <v>321</v>
      </c>
      <c r="E80" t="s">
        <v>780</v>
      </c>
      <c r="F80" s="339">
        <v>0</v>
      </c>
      <c r="G80" s="339">
        <v>0</v>
      </c>
      <c r="H80" s="339">
        <v>0</v>
      </c>
      <c r="I80" s="339">
        <v>0</v>
      </c>
      <c r="J80" s="339">
        <v>0</v>
      </c>
      <c r="K80" s="339">
        <v>0</v>
      </c>
      <c r="L80" s="339">
        <v>0</v>
      </c>
      <c r="M80" s="339">
        <v>0</v>
      </c>
      <c r="N80" s="339">
        <v>0</v>
      </c>
      <c r="O80" s="339">
        <v>0</v>
      </c>
      <c r="P80" s="339">
        <v>0</v>
      </c>
      <c r="Q80" s="339">
        <v>0</v>
      </c>
      <c r="R80" s="339">
        <v>0</v>
      </c>
      <c r="S80" s="339">
        <v>0</v>
      </c>
      <c r="T80" s="339">
        <v>0</v>
      </c>
      <c r="U80" s="339">
        <v>0</v>
      </c>
      <c r="V80" s="339">
        <v>0</v>
      </c>
      <c r="W80" s="339">
        <v>0</v>
      </c>
      <c r="X80" s="339">
        <v>0</v>
      </c>
      <c r="Y80" s="339">
        <v>0</v>
      </c>
      <c r="Z80" s="339">
        <v>0</v>
      </c>
      <c r="AA80" s="339">
        <v>0</v>
      </c>
      <c r="AB80" s="339">
        <v>0</v>
      </c>
      <c r="AC80" s="339">
        <v>0</v>
      </c>
      <c r="AD80" s="339">
        <v>0</v>
      </c>
      <c r="AE80" s="339">
        <v>0</v>
      </c>
      <c r="AF80" s="339">
        <v>0</v>
      </c>
      <c r="AG80" s="339">
        <v>0</v>
      </c>
      <c r="AH80" s="339">
        <v>0</v>
      </c>
      <c r="AI80" s="339">
        <v>0</v>
      </c>
      <c r="AJ80" s="339">
        <v>0</v>
      </c>
      <c r="AK80" s="339">
        <v>0</v>
      </c>
      <c r="AL80" s="339">
        <v>0</v>
      </c>
      <c r="AM80" s="339">
        <v>0</v>
      </c>
      <c r="AN80" s="339">
        <v>0</v>
      </c>
      <c r="AO80" s="339">
        <v>0</v>
      </c>
      <c r="AP80" s="339">
        <v>0</v>
      </c>
      <c r="AQ80" s="339">
        <v>0</v>
      </c>
      <c r="AR80" s="339">
        <v>0</v>
      </c>
      <c r="AS80" s="339">
        <v>0</v>
      </c>
      <c r="AT80" s="339">
        <v>0</v>
      </c>
      <c r="AU80" s="339">
        <v>0</v>
      </c>
      <c r="AV80" s="339">
        <v>0</v>
      </c>
      <c r="AW80" s="339">
        <v>0</v>
      </c>
      <c r="AX80" s="339">
        <v>0</v>
      </c>
      <c r="AY80" s="339">
        <v>0</v>
      </c>
      <c r="AZ80" s="339">
        <v>0</v>
      </c>
      <c r="BA80" s="339">
        <v>0</v>
      </c>
      <c r="BB80" s="339">
        <v>0</v>
      </c>
      <c r="BC80" s="339">
        <v>0</v>
      </c>
      <c r="BD80" s="339">
        <v>0</v>
      </c>
      <c r="BE80" s="339">
        <v>0</v>
      </c>
      <c r="BF80" s="339">
        <v>0</v>
      </c>
      <c r="BG80" s="339">
        <v>0</v>
      </c>
      <c r="BH80" s="339">
        <v>0</v>
      </c>
      <c r="BI80" s="339">
        <v>0</v>
      </c>
      <c r="BJ80" s="339">
        <v>0</v>
      </c>
      <c r="BK80" s="339">
        <v>0</v>
      </c>
      <c r="BL80" s="339">
        <v>0</v>
      </c>
      <c r="BM80" s="339">
        <v>0</v>
      </c>
      <c r="BN80" s="339">
        <v>0</v>
      </c>
      <c r="BO80" s="339">
        <v>0</v>
      </c>
      <c r="BP80" s="339">
        <v>0</v>
      </c>
      <c r="BQ80" s="339">
        <v>0</v>
      </c>
      <c r="BR80" s="339">
        <v>0</v>
      </c>
      <c r="BS80" s="339">
        <v>0</v>
      </c>
      <c r="BT80" s="339">
        <v>0</v>
      </c>
      <c r="BU80" s="339">
        <v>0</v>
      </c>
      <c r="BV80" s="339">
        <v>0</v>
      </c>
      <c r="BW80" s="339">
        <v>0</v>
      </c>
      <c r="BX80" s="339">
        <v>0</v>
      </c>
      <c r="BY80" s="339">
        <v>0.55000000000000004</v>
      </c>
      <c r="BZ80" s="339">
        <v>0</v>
      </c>
      <c r="CA80" s="339">
        <v>0</v>
      </c>
      <c r="CB80" s="339">
        <v>0</v>
      </c>
      <c r="CC80" s="339">
        <v>0</v>
      </c>
      <c r="CD80" s="339">
        <v>0</v>
      </c>
      <c r="CE80" s="339">
        <v>0</v>
      </c>
      <c r="CF80" s="339">
        <v>0</v>
      </c>
      <c r="CG80" s="339">
        <v>0</v>
      </c>
      <c r="CH80" s="339">
        <v>0</v>
      </c>
      <c r="CI80" s="339">
        <v>0</v>
      </c>
      <c r="CJ80" s="339">
        <v>0</v>
      </c>
      <c r="CK80" s="339">
        <v>0</v>
      </c>
      <c r="CL80" s="339">
        <v>0</v>
      </c>
      <c r="CM80" s="339">
        <v>0</v>
      </c>
      <c r="CN80" s="339">
        <v>0</v>
      </c>
      <c r="CO80" s="339">
        <v>0</v>
      </c>
      <c r="CP80" s="339">
        <v>0</v>
      </c>
      <c r="CQ80" s="339">
        <v>0</v>
      </c>
      <c r="CR80" s="339">
        <v>0</v>
      </c>
      <c r="CS80" s="339">
        <v>0</v>
      </c>
      <c r="CT80" s="339">
        <v>0</v>
      </c>
      <c r="CU80" s="339">
        <v>0</v>
      </c>
      <c r="CV80" s="339">
        <v>0</v>
      </c>
      <c r="CW80" s="339">
        <v>0</v>
      </c>
      <c r="CX80" s="339">
        <v>0</v>
      </c>
      <c r="CY80" s="339">
        <v>0</v>
      </c>
      <c r="CZ80" s="339">
        <v>0</v>
      </c>
      <c r="DA80" s="339">
        <v>0</v>
      </c>
      <c r="DB80" s="339">
        <v>0</v>
      </c>
      <c r="DC80" s="339">
        <v>1077</v>
      </c>
      <c r="DD80" s="339">
        <v>0</v>
      </c>
      <c r="DE80" s="339">
        <v>0</v>
      </c>
      <c r="DF80" s="339">
        <v>0</v>
      </c>
      <c r="DG80" s="339">
        <v>0</v>
      </c>
      <c r="DH80" s="339">
        <v>0</v>
      </c>
      <c r="DI80" s="339">
        <v>31216.9</v>
      </c>
      <c r="DJ80" s="339">
        <v>0</v>
      </c>
      <c r="DK80" s="339">
        <v>0</v>
      </c>
      <c r="DL80" s="339">
        <v>0</v>
      </c>
      <c r="DM80" s="339">
        <v>0</v>
      </c>
      <c r="DN80" s="339">
        <v>0</v>
      </c>
      <c r="DO80" s="339">
        <v>0</v>
      </c>
      <c r="DP80" s="339">
        <v>0</v>
      </c>
      <c r="DQ80" s="339">
        <v>0</v>
      </c>
      <c r="DR80" s="339">
        <v>0</v>
      </c>
      <c r="DS80" s="339">
        <v>0</v>
      </c>
      <c r="DT80" s="339">
        <v>0</v>
      </c>
      <c r="DU80" s="339">
        <v>0</v>
      </c>
      <c r="DV80" s="339">
        <v>0</v>
      </c>
      <c r="DW80" s="339">
        <v>0</v>
      </c>
      <c r="DX80" s="339">
        <v>0</v>
      </c>
      <c r="DY80" s="339">
        <v>123</v>
      </c>
      <c r="DZ80" s="339">
        <v>0</v>
      </c>
      <c r="EA80" s="339">
        <v>600000</v>
      </c>
      <c r="EB80" s="339">
        <v>0</v>
      </c>
      <c r="EC80" s="339">
        <v>0</v>
      </c>
      <c r="ED80" s="339">
        <v>0</v>
      </c>
      <c r="EE80" s="339">
        <v>0</v>
      </c>
      <c r="EF80" s="339">
        <v>0</v>
      </c>
      <c r="EG80" s="339">
        <v>0</v>
      </c>
      <c r="EH80" s="339">
        <v>0</v>
      </c>
      <c r="EI80" s="339">
        <v>0</v>
      </c>
      <c r="EJ80" s="339">
        <v>0</v>
      </c>
      <c r="EK80" s="339">
        <v>0</v>
      </c>
      <c r="EL80" s="339">
        <v>0</v>
      </c>
      <c r="EM80" s="339">
        <v>0</v>
      </c>
      <c r="EN80" s="339">
        <v>0</v>
      </c>
      <c r="EO80" s="339">
        <v>0</v>
      </c>
      <c r="EP80" s="339">
        <v>0</v>
      </c>
      <c r="EQ80" s="339">
        <v>0</v>
      </c>
      <c r="ER80" s="339">
        <v>0</v>
      </c>
      <c r="ES80" s="339">
        <v>0</v>
      </c>
      <c r="ET80" s="339">
        <v>0</v>
      </c>
      <c r="EU80" s="339">
        <v>2300</v>
      </c>
      <c r="EV80" s="339">
        <v>0</v>
      </c>
      <c r="EW80" s="339">
        <v>0</v>
      </c>
      <c r="EX80" s="339">
        <v>0</v>
      </c>
      <c r="EY80" s="339">
        <v>0</v>
      </c>
      <c r="EZ80" s="339">
        <v>258507.6</v>
      </c>
      <c r="FA80" s="339">
        <v>0</v>
      </c>
      <c r="FB80" s="339">
        <v>0</v>
      </c>
      <c r="FC80" s="339">
        <v>0</v>
      </c>
      <c r="FD80" s="339">
        <v>14.15</v>
      </c>
      <c r="FE80" s="339">
        <v>0</v>
      </c>
      <c r="FF80" s="339">
        <v>0</v>
      </c>
      <c r="FG80" s="339">
        <v>0</v>
      </c>
      <c r="FH80" s="339">
        <v>0</v>
      </c>
      <c r="FI80" s="339">
        <v>0</v>
      </c>
      <c r="FJ80" s="339">
        <v>0</v>
      </c>
      <c r="FK80" s="339">
        <v>12000</v>
      </c>
      <c r="FL80" s="339">
        <v>0</v>
      </c>
      <c r="FM80" s="339">
        <v>0</v>
      </c>
      <c r="FN80" s="339">
        <v>0</v>
      </c>
      <c r="FO80" s="339">
        <v>0</v>
      </c>
      <c r="FP80" s="339">
        <v>0</v>
      </c>
      <c r="FQ80" s="339">
        <v>0</v>
      </c>
      <c r="FR80" s="339">
        <v>0</v>
      </c>
      <c r="FS80" s="339">
        <v>0</v>
      </c>
      <c r="FT80" s="339">
        <v>0</v>
      </c>
      <c r="FU80" s="339">
        <v>0</v>
      </c>
      <c r="FV80" s="339">
        <v>0</v>
      </c>
      <c r="FW80" s="339">
        <v>0</v>
      </c>
      <c r="FX80" s="339">
        <v>0</v>
      </c>
      <c r="FY80" s="339">
        <v>0</v>
      </c>
      <c r="FZ80" s="339">
        <v>0</v>
      </c>
      <c r="GA80" s="339">
        <v>0</v>
      </c>
      <c r="GB80" s="339">
        <v>0</v>
      </c>
      <c r="GC80" s="339">
        <v>0</v>
      </c>
      <c r="GD80" s="339">
        <v>5000</v>
      </c>
      <c r="GE80" s="339">
        <v>0</v>
      </c>
      <c r="GF80" s="339">
        <v>0</v>
      </c>
      <c r="GG80" s="339">
        <v>0</v>
      </c>
      <c r="GH80" s="339">
        <v>0</v>
      </c>
      <c r="GI80" s="339">
        <v>5334</v>
      </c>
      <c r="GJ80" s="339">
        <v>0</v>
      </c>
      <c r="GK80" s="339">
        <v>0</v>
      </c>
      <c r="GL80" s="339">
        <v>0</v>
      </c>
      <c r="GM80" s="339">
        <v>0</v>
      </c>
      <c r="GN80" s="339">
        <v>0</v>
      </c>
      <c r="GO80" s="339">
        <v>5000</v>
      </c>
      <c r="GP80" s="339">
        <v>0</v>
      </c>
      <c r="GQ80" s="339">
        <v>0</v>
      </c>
      <c r="GR80" s="339">
        <v>0</v>
      </c>
      <c r="GS80" s="339">
        <v>69026.58</v>
      </c>
      <c r="GT80" s="339">
        <v>0</v>
      </c>
      <c r="GU80" s="339">
        <v>0</v>
      </c>
      <c r="GV80" s="339">
        <v>0</v>
      </c>
      <c r="GW80" s="339">
        <v>0</v>
      </c>
      <c r="GX80" s="339">
        <v>10000</v>
      </c>
      <c r="GY80" s="339">
        <v>0</v>
      </c>
      <c r="GZ80" s="339">
        <v>0</v>
      </c>
      <c r="HA80" s="339">
        <v>0</v>
      </c>
      <c r="HB80" s="339">
        <v>0</v>
      </c>
      <c r="HC80" s="339">
        <v>0</v>
      </c>
      <c r="HD80" s="339">
        <v>0</v>
      </c>
      <c r="HE80" s="339">
        <v>0</v>
      </c>
      <c r="HF80" s="339">
        <v>0</v>
      </c>
      <c r="HG80" s="339">
        <v>0</v>
      </c>
      <c r="HH80" s="339">
        <v>0</v>
      </c>
      <c r="HI80" s="339">
        <v>0</v>
      </c>
      <c r="HJ80" s="339">
        <v>0</v>
      </c>
      <c r="HK80" s="339">
        <v>0</v>
      </c>
      <c r="HL80" s="339">
        <v>0</v>
      </c>
      <c r="HM80" s="339">
        <v>18640</v>
      </c>
      <c r="HN80" s="339">
        <v>325000</v>
      </c>
      <c r="HO80" s="339">
        <v>0</v>
      </c>
      <c r="HP80" s="339">
        <v>42862.22</v>
      </c>
      <c r="HQ80" s="339">
        <v>0</v>
      </c>
      <c r="HR80" s="339">
        <v>0</v>
      </c>
      <c r="HS80" s="339">
        <v>0</v>
      </c>
      <c r="HT80" s="339">
        <v>0</v>
      </c>
      <c r="HU80" s="339">
        <v>0</v>
      </c>
      <c r="HV80" s="339">
        <v>0</v>
      </c>
      <c r="HW80" s="339">
        <v>0</v>
      </c>
      <c r="HX80" s="339">
        <v>0</v>
      </c>
      <c r="HY80" s="339">
        <v>0</v>
      </c>
      <c r="HZ80" s="339">
        <v>0</v>
      </c>
      <c r="IA80" s="339">
        <v>0</v>
      </c>
      <c r="IB80" s="339">
        <v>0</v>
      </c>
      <c r="IC80" s="339">
        <v>0</v>
      </c>
      <c r="ID80" s="339">
        <v>0</v>
      </c>
      <c r="IE80" s="339">
        <v>0</v>
      </c>
      <c r="IF80" s="339">
        <v>0</v>
      </c>
      <c r="IG80" s="339">
        <v>0</v>
      </c>
      <c r="IH80" s="339">
        <v>0</v>
      </c>
      <c r="II80" s="339">
        <v>0</v>
      </c>
      <c r="IJ80" s="339">
        <v>0</v>
      </c>
      <c r="IK80" s="339">
        <v>0</v>
      </c>
      <c r="IL80" s="339">
        <v>0</v>
      </c>
      <c r="IM80" s="339">
        <v>0</v>
      </c>
      <c r="IN80" s="339">
        <v>0</v>
      </c>
      <c r="IO80" s="339">
        <v>0</v>
      </c>
      <c r="IP80" s="339">
        <v>0</v>
      </c>
      <c r="IQ80" s="339">
        <v>0</v>
      </c>
      <c r="IR80" s="339">
        <v>0</v>
      </c>
      <c r="IS80" s="339">
        <v>0</v>
      </c>
      <c r="IT80" s="339">
        <v>0</v>
      </c>
      <c r="IU80" s="339">
        <v>0</v>
      </c>
      <c r="IV80" s="339">
        <v>0</v>
      </c>
      <c r="IW80" s="339">
        <v>0</v>
      </c>
      <c r="IX80" s="339">
        <v>0</v>
      </c>
      <c r="IY80" s="339">
        <v>0</v>
      </c>
      <c r="IZ80" s="339">
        <v>0</v>
      </c>
      <c r="JA80" s="339">
        <v>0</v>
      </c>
      <c r="JB80" s="339">
        <v>0</v>
      </c>
      <c r="JC80" s="339">
        <v>0</v>
      </c>
      <c r="JD80" s="339">
        <v>0</v>
      </c>
      <c r="JE80" s="339">
        <v>0</v>
      </c>
      <c r="JF80" s="339">
        <v>0</v>
      </c>
      <c r="JG80" s="339">
        <v>0</v>
      </c>
      <c r="JH80" s="339">
        <v>0</v>
      </c>
      <c r="JI80" s="339">
        <v>0</v>
      </c>
      <c r="JJ80" s="339">
        <v>0</v>
      </c>
      <c r="JK80" s="339">
        <v>0</v>
      </c>
      <c r="JL80" s="339">
        <v>0</v>
      </c>
      <c r="JM80" s="339">
        <v>0</v>
      </c>
      <c r="JN80" s="339">
        <v>0</v>
      </c>
      <c r="JO80" s="339">
        <v>0</v>
      </c>
      <c r="JP80" s="339">
        <v>0</v>
      </c>
      <c r="JQ80" s="339">
        <v>0</v>
      </c>
      <c r="JR80" s="339">
        <v>0</v>
      </c>
      <c r="JS80" s="339">
        <v>0</v>
      </c>
      <c r="JT80" s="339">
        <v>0</v>
      </c>
      <c r="JU80" s="339">
        <v>0</v>
      </c>
      <c r="JV80" s="339">
        <v>0</v>
      </c>
      <c r="JW80" s="339">
        <v>0</v>
      </c>
      <c r="JX80" s="339">
        <v>50500</v>
      </c>
      <c r="JY80" s="339">
        <v>0</v>
      </c>
      <c r="JZ80" s="339">
        <v>0</v>
      </c>
      <c r="KA80" s="339">
        <v>0</v>
      </c>
      <c r="KB80" s="339">
        <v>0</v>
      </c>
      <c r="KC80" s="339">
        <v>0</v>
      </c>
      <c r="KD80" s="339">
        <v>0</v>
      </c>
      <c r="KE80" s="339">
        <v>0</v>
      </c>
      <c r="KF80" s="339">
        <v>327</v>
      </c>
      <c r="KG80" s="339">
        <v>0</v>
      </c>
      <c r="KH80" s="339">
        <v>0</v>
      </c>
      <c r="KI80" s="339">
        <v>0</v>
      </c>
      <c r="KJ80" s="339">
        <v>0</v>
      </c>
      <c r="KK80" s="339">
        <v>0</v>
      </c>
      <c r="KL80" s="339">
        <v>0</v>
      </c>
      <c r="KM80" s="339">
        <v>0</v>
      </c>
      <c r="KN80" s="339">
        <v>0</v>
      </c>
      <c r="KO80" s="339">
        <v>0</v>
      </c>
      <c r="KP80" s="339">
        <v>2000</v>
      </c>
      <c r="KQ80" s="339">
        <v>9917059.9100000001</v>
      </c>
      <c r="KR80" s="339">
        <v>0</v>
      </c>
      <c r="KS80" s="339">
        <v>0</v>
      </c>
      <c r="KU80" s="338" t="s">
        <v>944</v>
      </c>
    </row>
    <row r="81" spans="1:307" x14ac:dyDescent="0.25">
      <c r="A81">
        <v>2020</v>
      </c>
      <c r="B81" t="s">
        <v>945</v>
      </c>
      <c r="C81" t="s">
        <v>957</v>
      </c>
      <c r="D81" t="s">
        <v>958</v>
      </c>
      <c r="E81" t="s">
        <v>780</v>
      </c>
      <c r="F81" s="339">
        <v>0</v>
      </c>
      <c r="G81" s="339">
        <v>0</v>
      </c>
      <c r="H81" s="339">
        <v>0</v>
      </c>
      <c r="I81" s="339">
        <v>0</v>
      </c>
      <c r="J81" s="339">
        <v>0</v>
      </c>
      <c r="K81" s="339">
        <v>0</v>
      </c>
      <c r="L81" s="339">
        <v>0</v>
      </c>
      <c r="M81" s="339">
        <v>0</v>
      </c>
      <c r="N81" s="339">
        <v>0</v>
      </c>
      <c r="O81" s="339">
        <v>0</v>
      </c>
      <c r="P81" s="339">
        <v>0</v>
      </c>
      <c r="Q81" s="339">
        <v>0</v>
      </c>
      <c r="R81" s="339">
        <v>0</v>
      </c>
      <c r="S81" s="339">
        <v>0</v>
      </c>
      <c r="T81" s="339">
        <v>0</v>
      </c>
      <c r="U81" s="339">
        <v>0</v>
      </c>
      <c r="V81" s="339">
        <v>0</v>
      </c>
      <c r="W81" s="339">
        <v>0</v>
      </c>
      <c r="X81" s="339">
        <v>0</v>
      </c>
      <c r="Y81" s="339">
        <v>0</v>
      </c>
      <c r="Z81" s="339">
        <v>0</v>
      </c>
      <c r="AA81" s="339">
        <v>0</v>
      </c>
      <c r="AB81" s="339">
        <v>0</v>
      </c>
      <c r="AC81" s="339">
        <v>0</v>
      </c>
      <c r="AD81" s="339">
        <v>0</v>
      </c>
      <c r="AE81" s="339">
        <v>0</v>
      </c>
      <c r="AF81" s="339">
        <v>0</v>
      </c>
      <c r="AG81" s="339">
        <v>0</v>
      </c>
      <c r="AH81" s="339">
        <v>0</v>
      </c>
      <c r="AI81" s="339">
        <v>0</v>
      </c>
      <c r="AJ81" s="339">
        <v>0</v>
      </c>
      <c r="AK81" s="339">
        <v>0</v>
      </c>
      <c r="AL81" s="339">
        <v>0</v>
      </c>
      <c r="AM81" s="339">
        <v>0</v>
      </c>
      <c r="AN81" s="339">
        <v>0</v>
      </c>
      <c r="AO81" s="339">
        <v>0</v>
      </c>
      <c r="AP81" s="339">
        <v>0</v>
      </c>
      <c r="AQ81" s="339">
        <v>0</v>
      </c>
      <c r="AR81" s="339">
        <v>0</v>
      </c>
      <c r="AS81" s="339">
        <v>0</v>
      </c>
      <c r="AT81" s="339">
        <v>0</v>
      </c>
      <c r="AU81" s="339">
        <v>0</v>
      </c>
      <c r="AV81" s="339">
        <v>0</v>
      </c>
      <c r="AW81" s="339">
        <v>0</v>
      </c>
      <c r="AX81" s="339">
        <v>0</v>
      </c>
      <c r="AY81" s="339">
        <v>0</v>
      </c>
      <c r="AZ81" s="339">
        <v>0</v>
      </c>
      <c r="BA81" s="339">
        <v>0</v>
      </c>
      <c r="BB81" s="339">
        <v>0</v>
      </c>
      <c r="BC81" s="339">
        <v>0</v>
      </c>
      <c r="BD81" s="339">
        <v>0</v>
      </c>
      <c r="BE81" s="339">
        <v>0</v>
      </c>
      <c r="BF81" s="339">
        <v>0</v>
      </c>
      <c r="BG81" s="339">
        <v>0</v>
      </c>
      <c r="BH81" s="339">
        <v>0</v>
      </c>
      <c r="BI81" s="339">
        <v>0</v>
      </c>
      <c r="BJ81" s="339">
        <v>0</v>
      </c>
      <c r="BK81" s="339">
        <v>0</v>
      </c>
      <c r="BL81" s="339">
        <v>0</v>
      </c>
      <c r="BM81" s="339">
        <v>0</v>
      </c>
      <c r="BN81" s="339">
        <v>0</v>
      </c>
      <c r="BO81" s="339">
        <v>0</v>
      </c>
      <c r="BP81" s="339">
        <v>0</v>
      </c>
      <c r="BQ81" s="339">
        <v>0</v>
      </c>
      <c r="BR81" s="339">
        <v>0</v>
      </c>
      <c r="BS81" s="339">
        <v>0</v>
      </c>
      <c r="BT81" s="339">
        <v>0</v>
      </c>
      <c r="BU81" s="339">
        <v>0</v>
      </c>
      <c r="BV81" s="339">
        <v>0</v>
      </c>
      <c r="BW81" s="339">
        <v>0</v>
      </c>
      <c r="BX81" s="339">
        <v>0</v>
      </c>
      <c r="BY81" s="339">
        <v>0</v>
      </c>
      <c r="BZ81" s="339">
        <v>0</v>
      </c>
      <c r="CA81" s="339">
        <v>0</v>
      </c>
      <c r="CB81" s="339">
        <v>0</v>
      </c>
      <c r="CC81" s="339">
        <v>0</v>
      </c>
      <c r="CD81" s="339">
        <v>0</v>
      </c>
      <c r="CE81" s="339">
        <v>0</v>
      </c>
      <c r="CF81" s="339">
        <v>0</v>
      </c>
      <c r="CG81" s="339">
        <v>0</v>
      </c>
      <c r="CH81" s="339">
        <v>0</v>
      </c>
      <c r="CI81" s="339">
        <v>142123.5</v>
      </c>
      <c r="CJ81" s="339">
        <v>0</v>
      </c>
      <c r="CK81" s="339">
        <v>0</v>
      </c>
      <c r="CL81" s="339">
        <v>0</v>
      </c>
      <c r="CM81" s="339">
        <v>0</v>
      </c>
      <c r="CN81" s="339">
        <v>0</v>
      </c>
      <c r="CO81" s="339">
        <v>0</v>
      </c>
      <c r="CP81" s="339">
        <v>0</v>
      </c>
      <c r="CQ81" s="339">
        <v>0</v>
      </c>
      <c r="CR81" s="339">
        <v>0</v>
      </c>
      <c r="CS81" s="339">
        <v>0</v>
      </c>
      <c r="CT81" s="339">
        <v>0</v>
      </c>
      <c r="CU81" s="339">
        <v>0</v>
      </c>
      <c r="CV81" s="339">
        <v>0</v>
      </c>
      <c r="CW81" s="339">
        <v>0</v>
      </c>
      <c r="CX81" s="339">
        <v>0</v>
      </c>
      <c r="CY81" s="339">
        <v>0</v>
      </c>
      <c r="CZ81" s="339">
        <v>0</v>
      </c>
      <c r="DA81" s="339">
        <v>0</v>
      </c>
      <c r="DB81" s="339">
        <v>0</v>
      </c>
      <c r="DC81" s="339">
        <v>0</v>
      </c>
      <c r="DD81" s="339">
        <v>49369.2</v>
      </c>
      <c r="DE81" s="339">
        <v>0</v>
      </c>
      <c r="DF81" s="339">
        <v>0</v>
      </c>
      <c r="DG81" s="339">
        <v>0</v>
      </c>
      <c r="DH81" s="339">
        <v>0</v>
      </c>
      <c r="DI81" s="339">
        <v>0</v>
      </c>
      <c r="DJ81" s="339">
        <v>0</v>
      </c>
      <c r="DK81" s="339">
        <v>0</v>
      </c>
      <c r="DL81" s="339">
        <v>0</v>
      </c>
      <c r="DM81" s="339">
        <v>0</v>
      </c>
      <c r="DN81" s="339">
        <v>0</v>
      </c>
      <c r="DO81" s="339">
        <v>0</v>
      </c>
      <c r="DP81" s="339">
        <v>0</v>
      </c>
      <c r="DQ81" s="339">
        <v>0</v>
      </c>
      <c r="DR81" s="339">
        <v>0</v>
      </c>
      <c r="DS81" s="339">
        <v>1346</v>
      </c>
      <c r="DT81" s="339">
        <v>0</v>
      </c>
      <c r="DU81" s="339">
        <v>0</v>
      </c>
      <c r="DV81" s="339">
        <v>0</v>
      </c>
      <c r="DW81" s="339">
        <v>0</v>
      </c>
      <c r="DX81" s="339">
        <v>0</v>
      </c>
      <c r="DY81" s="339">
        <v>0</v>
      </c>
      <c r="DZ81" s="339">
        <v>0</v>
      </c>
      <c r="EA81" s="339">
        <v>0</v>
      </c>
      <c r="EB81" s="339">
        <v>0</v>
      </c>
      <c r="EC81" s="339">
        <v>0</v>
      </c>
      <c r="ED81" s="339">
        <v>0</v>
      </c>
      <c r="EE81" s="339">
        <v>0</v>
      </c>
      <c r="EF81" s="339">
        <v>0</v>
      </c>
      <c r="EG81" s="339">
        <v>0</v>
      </c>
      <c r="EH81" s="339">
        <v>0</v>
      </c>
      <c r="EI81" s="339">
        <v>0</v>
      </c>
      <c r="EJ81" s="339">
        <v>0</v>
      </c>
      <c r="EK81" s="339">
        <v>0</v>
      </c>
      <c r="EL81" s="339">
        <v>0</v>
      </c>
      <c r="EM81" s="339">
        <v>0</v>
      </c>
      <c r="EN81" s="339">
        <v>0</v>
      </c>
      <c r="EO81" s="339">
        <v>0</v>
      </c>
      <c r="EP81" s="339">
        <v>0</v>
      </c>
      <c r="EQ81" s="339">
        <v>0</v>
      </c>
      <c r="ER81" s="339">
        <v>0</v>
      </c>
      <c r="ES81" s="339">
        <v>0</v>
      </c>
      <c r="ET81" s="339">
        <v>0</v>
      </c>
      <c r="EU81" s="339">
        <v>0</v>
      </c>
      <c r="EV81" s="339">
        <v>0</v>
      </c>
      <c r="EW81" s="339">
        <v>0</v>
      </c>
      <c r="EX81" s="339">
        <v>0</v>
      </c>
      <c r="EY81" s="339">
        <v>0</v>
      </c>
      <c r="EZ81" s="339">
        <v>0</v>
      </c>
      <c r="FA81" s="339">
        <v>0</v>
      </c>
      <c r="FB81" s="339">
        <v>0</v>
      </c>
      <c r="FC81" s="339">
        <v>0</v>
      </c>
      <c r="FD81" s="339">
        <v>0</v>
      </c>
      <c r="FE81" s="339">
        <v>0</v>
      </c>
      <c r="FF81" s="339">
        <v>0</v>
      </c>
      <c r="FG81" s="339">
        <v>0</v>
      </c>
      <c r="FH81" s="339">
        <v>0</v>
      </c>
      <c r="FI81" s="339">
        <v>0</v>
      </c>
      <c r="FJ81" s="339">
        <v>0</v>
      </c>
      <c r="FK81" s="339">
        <v>0</v>
      </c>
      <c r="FL81" s="339">
        <v>0</v>
      </c>
      <c r="FM81" s="339">
        <v>0</v>
      </c>
      <c r="FN81" s="339">
        <v>0</v>
      </c>
      <c r="FO81" s="339">
        <v>0</v>
      </c>
      <c r="FP81" s="339">
        <v>0</v>
      </c>
      <c r="FQ81" s="339">
        <v>0</v>
      </c>
      <c r="FR81" s="339">
        <v>0</v>
      </c>
      <c r="FS81" s="339">
        <v>0</v>
      </c>
      <c r="FT81" s="339">
        <v>0</v>
      </c>
      <c r="FU81" s="339">
        <v>0</v>
      </c>
      <c r="FV81" s="339">
        <v>0</v>
      </c>
      <c r="FW81" s="339">
        <v>0</v>
      </c>
      <c r="FX81" s="339">
        <v>0</v>
      </c>
      <c r="FY81" s="339">
        <v>0</v>
      </c>
      <c r="FZ81" s="339">
        <v>0</v>
      </c>
      <c r="GA81" s="339">
        <v>0</v>
      </c>
      <c r="GB81" s="339">
        <v>0</v>
      </c>
      <c r="GC81" s="339">
        <v>0</v>
      </c>
      <c r="GD81" s="339">
        <v>0</v>
      </c>
      <c r="GE81" s="339">
        <v>0</v>
      </c>
      <c r="GF81" s="339">
        <v>0</v>
      </c>
      <c r="GG81" s="339">
        <v>0</v>
      </c>
      <c r="GH81" s="339">
        <v>0</v>
      </c>
      <c r="GI81" s="339">
        <v>6569</v>
      </c>
      <c r="GJ81" s="339">
        <v>0</v>
      </c>
      <c r="GK81" s="339">
        <v>0</v>
      </c>
      <c r="GL81" s="339">
        <v>0</v>
      </c>
      <c r="GM81" s="339">
        <v>0</v>
      </c>
      <c r="GN81" s="339">
        <v>0</v>
      </c>
      <c r="GO81" s="339">
        <v>0</v>
      </c>
      <c r="GP81" s="339">
        <v>0</v>
      </c>
      <c r="GQ81" s="339">
        <v>0</v>
      </c>
      <c r="GR81" s="339">
        <v>0</v>
      </c>
      <c r="GS81" s="339">
        <v>448139.89</v>
      </c>
      <c r="GT81" s="339">
        <v>0</v>
      </c>
      <c r="GU81" s="339">
        <v>0</v>
      </c>
      <c r="GV81" s="339">
        <v>0</v>
      </c>
      <c r="GW81" s="339">
        <v>0</v>
      </c>
      <c r="GX81" s="339">
        <v>0</v>
      </c>
      <c r="GY81" s="339">
        <v>0</v>
      </c>
      <c r="GZ81" s="339">
        <v>0</v>
      </c>
      <c r="HA81" s="339">
        <v>0</v>
      </c>
      <c r="HB81" s="339">
        <v>0</v>
      </c>
      <c r="HC81" s="339">
        <v>0</v>
      </c>
      <c r="HD81" s="339">
        <v>0</v>
      </c>
      <c r="HE81" s="339">
        <v>0</v>
      </c>
      <c r="HF81" s="339">
        <v>0</v>
      </c>
      <c r="HG81" s="339">
        <v>0</v>
      </c>
      <c r="HH81" s="339">
        <v>0</v>
      </c>
      <c r="HI81" s="339">
        <v>0</v>
      </c>
      <c r="HJ81" s="339">
        <v>0</v>
      </c>
      <c r="HK81" s="339">
        <v>0</v>
      </c>
      <c r="HL81" s="339">
        <v>0</v>
      </c>
      <c r="HM81" s="339">
        <v>0</v>
      </c>
      <c r="HN81" s="339">
        <v>0</v>
      </c>
      <c r="HO81" s="339">
        <v>0</v>
      </c>
      <c r="HP81" s="339">
        <v>0</v>
      </c>
      <c r="HQ81" s="339">
        <v>0</v>
      </c>
      <c r="HR81" s="339">
        <v>0</v>
      </c>
      <c r="HS81" s="339">
        <v>0</v>
      </c>
      <c r="HT81" s="339">
        <v>0</v>
      </c>
      <c r="HU81" s="339">
        <v>34400</v>
      </c>
      <c r="HV81" s="339">
        <v>0</v>
      </c>
      <c r="HW81" s="339">
        <v>0</v>
      </c>
      <c r="HX81" s="339">
        <v>0</v>
      </c>
      <c r="HY81" s="339">
        <v>0</v>
      </c>
      <c r="HZ81" s="339">
        <v>0</v>
      </c>
      <c r="IA81" s="339">
        <v>0</v>
      </c>
      <c r="IB81" s="339">
        <v>0</v>
      </c>
      <c r="IC81" s="339">
        <v>12202</v>
      </c>
      <c r="ID81" s="339">
        <v>0</v>
      </c>
      <c r="IE81" s="339">
        <v>0</v>
      </c>
      <c r="IF81" s="339">
        <v>0</v>
      </c>
      <c r="IG81" s="339">
        <v>0</v>
      </c>
      <c r="IH81" s="339">
        <v>0</v>
      </c>
      <c r="II81" s="339">
        <v>0</v>
      </c>
      <c r="IJ81" s="339">
        <v>0</v>
      </c>
      <c r="IK81" s="339">
        <v>0</v>
      </c>
      <c r="IL81" s="339">
        <v>0</v>
      </c>
      <c r="IM81" s="339">
        <v>0</v>
      </c>
      <c r="IN81" s="339">
        <v>0</v>
      </c>
      <c r="IO81" s="339">
        <v>0</v>
      </c>
      <c r="IP81" s="339">
        <v>0</v>
      </c>
      <c r="IQ81" s="339">
        <v>0</v>
      </c>
      <c r="IR81" s="339">
        <v>0</v>
      </c>
      <c r="IS81" s="339">
        <v>0</v>
      </c>
      <c r="IT81" s="339">
        <v>0</v>
      </c>
      <c r="IU81" s="339">
        <v>0</v>
      </c>
      <c r="IV81" s="339">
        <v>0</v>
      </c>
      <c r="IW81" s="339">
        <v>0</v>
      </c>
      <c r="IX81" s="339">
        <v>0</v>
      </c>
      <c r="IY81" s="339">
        <v>0</v>
      </c>
      <c r="IZ81" s="339">
        <v>0</v>
      </c>
      <c r="JA81" s="339">
        <v>0</v>
      </c>
      <c r="JB81" s="339">
        <v>0</v>
      </c>
      <c r="JC81" s="339">
        <v>0</v>
      </c>
      <c r="JD81" s="339">
        <v>0</v>
      </c>
      <c r="JE81" s="339">
        <v>0</v>
      </c>
      <c r="JF81" s="339">
        <v>0</v>
      </c>
      <c r="JG81" s="339">
        <v>29233.200000000001</v>
      </c>
      <c r="JH81" s="339">
        <v>0</v>
      </c>
      <c r="JI81" s="339">
        <v>0</v>
      </c>
      <c r="JJ81" s="339">
        <v>0</v>
      </c>
      <c r="JK81" s="339">
        <v>0</v>
      </c>
      <c r="JL81" s="339">
        <v>0</v>
      </c>
      <c r="JM81" s="339">
        <v>0</v>
      </c>
      <c r="JN81" s="339">
        <v>0</v>
      </c>
      <c r="JO81" s="339">
        <v>0</v>
      </c>
      <c r="JP81" s="339">
        <v>0</v>
      </c>
      <c r="JQ81" s="339">
        <v>0</v>
      </c>
      <c r="JR81" s="339">
        <v>0</v>
      </c>
      <c r="JS81" s="339">
        <v>0</v>
      </c>
      <c r="JT81" s="339">
        <v>0</v>
      </c>
      <c r="JU81" s="339">
        <v>0</v>
      </c>
      <c r="JV81" s="339">
        <v>0</v>
      </c>
      <c r="JW81" s="339">
        <v>0</v>
      </c>
      <c r="JX81" s="339">
        <v>0</v>
      </c>
      <c r="JY81" s="339">
        <v>0</v>
      </c>
      <c r="JZ81" s="339">
        <v>0</v>
      </c>
      <c r="KA81" s="339">
        <v>0</v>
      </c>
      <c r="KB81" s="339">
        <v>0</v>
      </c>
      <c r="KC81" s="339">
        <v>0</v>
      </c>
      <c r="KD81" s="339">
        <v>0</v>
      </c>
      <c r="KE81" s="339">
        <v>0</v>
      </c>
      <c r="KF81" s="339">
        <v>0</v>
      </c>
      <c r="KG81" s="339">
        <v>0</v>
      </c>
      <c r="KH81" s="339">
        <v>0</v>
      </c>
      <c r="KI81" s="339">
        <v>0</v>
      </c>
      <c r="KJ81" s="339">
        <v>0</v>
      </c>
      <c r="KK81" s="339">
        <v>0</v>
      </c>
      <c r="KL81" s="339">
        <v>0</v>
      </c>
      <c r="KM81" s="339">
        <v>0</v>
      </c>
      <c r="KN81" s="339">
        <v>0</v>
      </c>
      <c r="KO81" s="339">
        <v>0</v>
      </c>
      <c r="KP81" s="339">
        <v>0</v>
      </c>
      <c r="KQ81" s="339">
        <v>0</v>
      </c>
      <c r="KR81" s="339">
        <v>0</v>
      </c>
      <c r="KS81" s="339">
        <v>0</v>
      </c>
      <c r="KU81" s="312">
        <v>56</v>
      </c>
    </row>
    <row r="82" spans="1:307" x14ac:dyDescent="0.25">
      <c r="A82">
        <v>2020</v>
      </c>
      <c r="B82" t="s">
        <v>945</v>
      </c>
      <c r="C82" t="s">
        <v>957</v>
      </c>
      <c r="D82" t="s">
        <v>959</v>
      </c>
      <c r="E82" t="s">
        <v>780</v>
      </c>
      <c r="F82" s="339">
        <v>0</v>
      </c>
      <c r="G82" s="339">
        <v>0</v>
      </c>
      <c r="H82" s="339">
        <v>0</v>
      </c>
      <c r="I82" s="339">
        <v>0</v>
      </c>
      <c r="J82" s="339">
        <v>0</v>
      </c>
      <c r="K82" s="339">
        <v>0</v>
      </c>
      <c r="L82" s="339">
        <v>0</v>
      </c>
      <c r="M82" s="339">
        <v>0</v>
      </c>
      <c r="N82" s="339">
        <v>0</v>
      </c>
      <c r="O82" s="339">
        <v>0</v>
      </c>
      <c r="P82" s="339">
        <v>0</v>
      </c>
      <c r="Q82" s="339">
        <v>0</v>
      </c>
      <c r="R82" s="339">
        <v>0</v>
      </c>
      <c r="S82" s="339">
        <v>0</v>
      </c>
      <c r="T82" s="339">
        <v>0</v>
      </c>
      <c r="U82" s="339">
        <v>0</v>
      </c>
      <c r="V82" s="339">
        <v>0</v>
      </c>
      <c r="W82" s="339">
        <v>0</v>
      </c>
      <c r="X82" s="339">
        <v>0</v>
      </c>
      <c r="Y82" s="339">
        <v>0</v>
      </c>
      <c r="Z82" s="339">
        <v>0</v>
      </c>
      <c r="AA82" s="339">
        <v>555221.68000000005</v>
      </c>
      <c r="AB82" s="339">
        <v>0</v>
      </c>
      <c r="AC82" s="339">
        <v>0</v>
      </c>
      <c r="AD82" s="339">
        <v>0</v>
      </c>
      <c r="AE82" s="339">
        <v>0</v>
      </c>
      <c r="AF82" s="339">
        <v>0</v>
      </c>
      <c r="AG82" s="339">
        <v>0</v>
      </c>
      <c r="AH82" s="339">
        <v>0</v>
      </c>
      <c r="AI82" s="339">
        <v>0</v>
      </c>
      <c r="AJ82" s="339">
        <v>0</v>
      </c>
      <c r="AK82" s="339">
        <v>0</v>
      </c>
      <c r="AL82" s="339">
        <v>0</v>
      </c>
      <c r="AM82" s="339">
        <v>0</v>
      </c>
      <c r="AN82" s="339">
        <v>0</v>
      </c>
      <c r="AO82" s="339">
        <v>0</v>
      </c>
      <c r="AP82" s="339">
        <v>0</v>
      </c>
      <c r="AQ82" s="339">
        <v>0</v>
      </c>
      <c r="AR82" s="339">
        <v>0</v>
      </c>
      <c r="AS82" s="339">
        <v>0</v>
      </c>
      <c r="AT82" s="339">
        <v>0</v>
      </c>
      <c r="AU82" s="339">
        <v>0</v>
      </c>
      <c r="AV82" s="339">
        <v>0</v>
      </c>
      <c r="AW82" s="339">
        <v>200534.3</v>
      </c>
      <c r="AX82" s="339">
        <v>0</v>
      </c>
      <c r="AY82" s="339">
        <v>0</v>
      </c>
      <c r="AZ82" s="339">
        <v>0</v>
      </c>
      <c r="BA82" s="339">
        <v>0</v>
      </c>
      <c r="BB82" s="339">
        <v>0</v>
      </c>
      <c r="BC82" s="339">
        <v>0</v>
      </c>
      <c r="BD82" s="339">
        <v>129517.85</v>
      </c>
      <c r="BE82" s="339">
        <v>0</v>
      </c>
      <c r="BF82" s="339">
        <v>0</v>
      </c>
      <c r="BG82" s="339">
        <v>0</v>
      </c>
      <c r="BH82" s="339">
        <v>0</v>
      </c>
      <c r="BI82" s="339">
        <v>0</v>
      </c>
      <c r="BJ82" s="339">
        <v>0</v>
      </c>
      <c r="BK82" s="339">
        <v>0</v>
      </c>
      <c r="BL82" s="339">
        <v>0</v>
      </c>
      <c r="BM82" s="339">
        <v>0</v>
      </c>
      <c r="BN82" s="339">
        <v>0</v>
      </c>
      <c r="BO82" s="339">
        <v>0</v>
      </c>
      <c r="BP82" s="339">
        <v>0</v>
      </c>
      <c r="BQ82" s="339">
        <v>0</v>
      </c>
      <c r="BR82" s="339">
        <v>0</v>
      </c>
      <c r="BS82" s="339">
        <v>0</v>
      </c>
      <c r="BT82" s="339">
        <v>0</v>
      </c>
      <c r="BU82" s="339">
        <v>0</v>
      </c>
      <c r="BV82" s="339">
        <v>0</v>
      </c>
      <c r="BW82" s="339">
        <v>0</v>
      </c>
      <c r="BX82" s="339">
        <v>0</v>
      </c>
      <c r="BY82" s="339">
        <v>0</v>
      </c>
      <c r="BZ82" s="339">
        <v>0</v>
      </c>
      <c r="CA82" s="339">
        <v>0</v>
      </c>
      <c r="CB82" s="339">
        <v>0</v>
      </c>
      <c r="CC82" s="339">
        <v>0</v>
      </c>
      <c r="CD82" s="339">
        <v>0</v>
      </c>
      <c r="CE82" s="339">
        <v>0</v>
      </c>
      <c r="CF82" s="339">
        <v>0</v>
      </c>
      <c r="CG82" s="339">
        <v>0</v>
      </c>
      <c r="CH82" s="339">
        <v>0</v>
      </c>
      <c r="CI82" s="339">
        <v>0</v>
      </c>
      <c r="CJ82" s="339">
        <v>0</v>
      </c>
      <c r="CK82" s="339">
        <v>0</v>
      </c>
      <c r="CL82" s="339">
        <v>0</v>
      </c>
      <c r="CM82" s="339">
        <v>0</v>
      </c>
      <c r="CN82" s="339">
        <v>0</v>
      </c>
      <c r="CO82" s="339">
        <v>0</v>
      </c>
      <c r="CP82" s="339">
        <v>0</v>
      </c>
      <c r="CQ82" s="339">
        <v>0</v>
      </c>
      <c r="CR82" s="339">
        <v>0</v>
      </c>
      <c r="CS82" s="339">
        <v>0</v>
      </c>
      <c r="CT82" s="339">
        <v>0</v>
      </c>
      <c r="CU82" s="339">
        <v>0</v>
      </c>
      <c r="CV82" s="339">
        <v>0</v>
      </c>
      <c r="CW82" s="339">
        <v>0</v>
      </c>
      <c r="CX82" s="339">
        <v>0</v>
      </c>
      <c r="CY82" s="339">
        <v>0</v>
      </c>
      <c r="CZ82" s="339">
        <v>0</v>
      </c>
      <c r="DA82" s="339">
        <v>0</v>
      </c>
      <c r="DB82" s="339">
        <v>0</v>
      </c>
      <c r="DC82" s="339">
        <v>0</v>
      </c>
      <c r="DD82" s="339">
        <v>0</v>
      </c>
      <c r="DE82" s="339">
        <v>0</v>
      </c>
      <c r="DF82" s="339">
        <v>0</v>
      </c>
      <c r="DG82" s="339">
        <v>0</v>
      </c>
      <c r="DH82" s="339">
        <v>0</v>
      </c>
      <c r="DI82" s="339">
        <v>0</v>
      </c>
      <c r="DJ82" s="339">
        <v>0</v>
      </c>
      <c r="DK82" s="339">
        <v>0</v>
      </c>
      <c r="DL82" s="339">
        <v>0</v>
      </c>
      <c r="DM82" s="339">
        <v>0</v>
      </c>
      <c r="DN82" s="339">
        <v>0</v>
      </c>
      <c r="DO82" s="339">
        <v>0</v>
      </c>
      <c r="DP82" s="339">
        <v>0</v>
      </c>
      <c r="DQ82" s="339">
        <v>0</v>
      </c>
      <c r="DR82" s="339">
        <v>0</v>
      </c>
      <c r="DS82" s="339">
        <v>0</v>
      </c>
      <c r="DT82" s="339">
        <v>0</v>
      </c>
      <c r="DU82" s="339">
        <v>0</v>
      </c>
      <c r="DV82" s="339">
        <v>0</v>
      </c>
      <c r="DW82" s="339">
        <v>0</v>
      </c>
      <c r="DX82" s="339">
        <v>0</v>
      </c>
      <c r="DY82" s="339">
        <v>0</v>
      </c>
      <c r="DZ82" s="339">
        <v>0</v>
      </c>
      <c r="EA82" s="339">
        <v>790323.86</v>
      </c>
      <c r="EB82" s="339">
        <v>0</v>
      </c>
      <c r="EC82" s="339">
        <v>0</v>
      </c>
      <c r="ED82" s="339">
        <v>0</v>
      </c>
      <c r="EE82" s="339">
        <v>0</v>
      </c>
      <c r="EF82" s="339">
        <v>0</v>
      </c>
      <c r="EG82" s="339">
        <v>0</v>
      </c>
      <c r="EH82" s="339">
        <v>0</v>
      </c>
      <c r="EI82" s="339">
        <v>0</v>
      </c>
      <c r="EJ82" s="339">
        <v>0</v>
      </c>
      <c r="EK82" s="339">
        <v>0</v>
      </c>
      <c r="EL82" s="339">
        <v>0</v>
      </c>
      <c r="EM82" s="339">
        <v>0</v>
      </c>
      <c r="EN82" s="339">
        <v>0</v>
      </c>
      <c r="EO82" s="339">
        <v>0</v>
      </c>
      <c r="EP82" s="339">
        <v>0</v>
      </c>
      <c r="EQ82" s="339">
        <v>0</v>
      </c>
      <c r="ER82" s="339">
        <v>0</v>
      </c>
      <c r="ES82" s="339">
        <v>0</v>
      </c>
      <c r="ET82" s="339">
        <v>0</v>
      </c>
      <c r="EU82" s="339">
        <v>0</v>
      </c>
      <c r="EV82" s="339">
        <v>0</v>
      </c>
      <c r="EW82" s="339">
        <v>0</v>
      </c>
      <c r="EX82" s="339">
        <v>0</v>
      </c>
      <c r="EY82" s="339">
        <v>0</v>
      </c>
      <c r="EZ82" s="339">
        <v>5779334.4400000004</v>
      </c>
      <c r="FA82" s="339">
        <v>172.3</v>
      </c>
      <c r="FB82" s="339">
        <v>0</v>
      </c>
      <c r="FC82" s="339">
        <v>0</v>
      </c>
      <c r="FD82" s="339">
        <v>0</v>
      </c>
      <c r="FE82" s="339">
        <v>0</v>
      </c>
      <c r="FF82" s="339">
        <v>0</v>
      </c>
      <c r="FG82" s="339">
        <v>0</v>
      </c>
      <c r="FH82" s="339">
        <v>0</v>
      </c>
      <c r="FI82" s="339">
        <v>0</v>
      </c>
      <c r="FJ82" s="339">
        <v>0</v>
      </c>
      <c r="FK82" s="339">
        <v>0</v>
      </c>
      <c r="FL82" s="339">
        <v>0</v>
      </c>
      <c r="FM82" s="339">
        <v>0</v>
      </c>
      <c r="FN82" s="339">
        <v>0</v>
      </c>
      <c r="FO82" s="339">
        <v>0</v>
      </c>
      <c r="FP82" s="339">
        <v>0</v>
      </c>
      <c r="FQ82" s="339">
        <v>0</v>
      </c>
      <c r="FR82" s="339">
        <v>0</v>
      </c>
      <c r="FS82" s="339">
        <v>0</v>
      </c>
      <c r="FT82" s="339">
        <v>0</v>
      </c>
      <c r="FU82" s="339">
        <v>0</v>
      </c>
      <c r="FV82" s="339">
        <v>0</v>
      </c>
      <c r="FW82" s="339">
        <v>0</v>
      </c>
      <c r="FX82" s="339">
        <v>0</v>
      </c>
      <c r="FY82" s="339">
        <v>0</v>
      </c>
      <c r="FZ82" s="339">
        <v>0</v>
      </c>
      <c r="GA82" s="339">
        <v>0</v>
      </c>
      <c r="GB82" s="339">
        <v>0</v>
      </c>
      <c r="GC82" s="339">
        <v>0</v>
      </c>
      <c r="GD82" s="339">
        <v>0</v>
      </c>
      <c r="GE82" s="339">
        <v>0</v>
      </c>
      <c r="GF82" s="339">
        <v>0</v>
      </c>
      <c r="GG82" s="339">
        <v>0</v>
      </c>
      <c r="GH82" s="339">
        <v>0</v>
      </c>
      <c r="GI82" s="339">
        <v>0</v>
      </c>
      <c r="GJ82" s="339">
        <v>0</v>
      </c>
      <c r="GK82" s="339">
        <v>0</v>
      </c>
      <c r="GL82" s="339">
        <v>0</v>
      </c>
      <c r="GM82" s="339">
        <v>0</v>
      </c>
      <c r="GN82" s="339">
        <v>0</v>
      </c>
      <c r="GO82" s="339">
        <v>0</v>
      </c>
      <c r="GP82" s="339">
        <v>0</v>
      </c>
      <c r="GQ82" s="339">
        <v>0</v>
      </c>
      <c r="GR82" s="339">
        <v>0</v>
      </c>
      <c r="GS82" s="339">
        <v>0</v>
      </c>
      <c r="GT82" s="339">
        <v>0</v>
      </c>
      <c r="GU82" s="339">
        <v>25497.3</v>
      </c>
      <c r="GV82" s="339">
        <v>0</v>
      </c>
      <c r="GW82" s="339">
        <v>0</v>
      </c>
      <c r="GX82" s="339">
        <v>0</v>
      </c>
      <c r="GY82" s="339">
        <v>0</v>
      </c>
      <c r="GZ82" s="339">
        <v>0</v>
      </c>
      <c r="HA82" s="339">
        <v>0</v>
      </c>
      <c r="HB82" s="339">
        <v>0</v>
      </c>
      <c r="HC82" s="339">
        <v>0</v>
      </c>
      <c r="HD82" s="339">
        <v>0</v>
      </c>
      <c r="HE82" s="339">
        <v>0</v>
      </c>
      <c r="HF82" s="339">
        <v>0</v>
      </c>
      <c r="HG82" s="339">
        <v>0</v>
      </c>
      <c r="HH82" s="339">
        <v>0</v>
      </c>
      <c r="HI82" s="339">
        <v>0</v>
      </c>
      <c r="HJ82" s="339">
        <v>0</v>
      </c>
      <c r="HK82" s="339">
        <v>0</v>
      </c>
      <c r="HL82" s="339">
        <v>0</v>
      </c>
      <c r="HM82" s="339">
        <v>0</v>
      </c>
      <c r="HN82" s="339">
        <v>0</v>
      </c>
      <c r="HO82" s="339">
        <v>0</v>
      </c>
      <c r="HP82" s="339">
        <v>0</v>
      </c>
      <c r="HQ82" s="339">
        <v>0</v>
      </c>
      <c r="HR82" s="339">
        <v>0</v>
      </c>
      <c r="HS82" s="339">
        <v>0</v>
      </c>
      <c r="HT82" s="339">
        <v>0</v>
      </c>
      <c r="HU82" s="339">
        <v>0</v>
      </c>
      <c r="HV82" s="339">
        <v>0</v>
      </c>
      <c r="HW82" s="339">
        <v>0</v>
      </c>
      <c r="HX82" s="339">
        <v>0</v>
      </c>
      <c r="HY82" s="339">
        <v>0</v>
      </c>
      <c r="HZ82" s="339">
        <v>0</v>
      </c>
      <c r="IA82" s="339">
        <v>0</v>
      </c>
      <c r="IB82" s="339">
        <v>0</v>
      </c>
      <c r="IC82" s="339">
        <v>0</v>
      </c>
      <c r="ID82" s="339">
        <v>0</v>
      </c>
      <c r="IE82" s="339">
        <v>0</v>
      </c>
      <c r="IF82" s="339">
        <v>0</v>
      </c>
      <c r="IG82" s="339">
        <v>0</v>
      </c>
      <c r="IH82" s="339">
        <v>0</v>
      </c>
      <c r="II82" s="339">
        <v>0</v>
      </c>
      <c r="IJ82" s="339">
        <v>0</v>
      </c>
      <c r="IK82" s="339">
        <v>0</v>
      </c>
      <c r="IL82" s="339">
        <v>0</v>
      </c>
      <c r="IM82" s="339">
        <v>0</v>
      </c>
      <c r="IN82" s="339">
        <v>0</v>
      </c>
      <c r="IO82" s="339">
        <v>0</v>
      </c>
      <c r="IP82" s="339">
        <v>0</v>
      </c>
      <c r="IQ82" s="339">
        <v>0</v>
      </c>
      <c r="IR82" s="339">
        <v>0</v>
      </c>
      <c r="IS82" s="339">
        <v>0</v>
      </c>
      <c r="IT82" s="339">
        <v>0</v>
      </c>
      <c r="IU82" s="339">
        <v>0</v>
      </c>
      <c r="IV82" s="339">
        <v>0</v>
      </c>
      <c r="IW82" s="339">
        <v>0</v>
      </c>
      <c r="IX82" s="339">
        <v>0</v>
      </c>
      <c r="IY82" s="339">
        <v>0</v>
      </c>
      <c r="IZ82" s="339">
        <v>0</v>
      </c>
      <c r="JA82" s="339">
        <v>0</v>
      </c>
      <c r="JB82" s="339">
        <v>0</v>
      </c>
      <c r="JC82" s="339">
        <v>0</v>
      </c>
      <c r="JD82" s="339">
        <v>0</v>
      </c>
      <c r="JE82" s="339">
        <v>0</v>
      </c>
      <c r="JF82" s="339">
        <v>0</v>
      </c>
      <c r="JG82" s="339">
        <v>0</v>
      </c>
      <c r="JH82" s="339">
        <v>0</v>
      </c>
      <c r="JI82" s="339">
        <v>0</v>
      </c>
      <c r="JJ82" s="339">
        <v>0</v>
      </c>
      <c r="JK82" s="339">
        <v>0</v>
      </c>
      <c r="JL82" s="339">
        <v>0</v>
      </c>
      <c r="JM82" s="339">
        <v>0</v>
      </c>
      <c r="JN82" s="339">
        <v>0</v>
      </c>
      <c r="JO82" s="339">
        <v>0</v>
      </c>
      <c r="JP82" s="339">
        <v>0</v>
      </c>
      <c r="JQ82" s="339">
        <v>0</v>
      </c>
      <c r="JR82" s="339">
        <v>0</v>
      </c>
      <c r="JS82" s="339">
        <v>0</v>
      </c>
      <c r="JT82" s="339">
        <v>0</v>
      </c>
      <c r="JU82" s="339">
        <v>0</v>
      </c>
      <c r="JV82" s="339">
        <v>0</v>
      </c>
      <c r="JW82" s="339">
        <v>0</v>
      </c>
      <c r="JX82" s="339">
        <v>0</v>
      </c>
      <c r="JY82" s="339">
        <v>0</v>
      </c>
      <c r="JZ82" s="339">
        <v>0</v>
      </c>
      <c r="KA82" s="339">
        <v>0</v>
      </c>
      <c r="KB82" s="339">
        <v>0</v>
      </c>
      <c r="KC82" s="339">
        <v>0</v>
      </c>
      <c r="KD82" s="339">
        <v>0</v>
      </c>
      <c r="KE82" s="339">
        <v>0</v>
      </c>
      <c r="KF82" s="339">
        <v>0</v>
      </c>
      <c r="KG82" s="339">
        <v>0</v>
      </c>
      <c r="KH82" s="339">
        <v>0</v>
      </c>
      <c r="KI82" s="339">
        <v>0</v>
      </c>
      <c r="KJ82" s="339">
        <v>0</v>
      </c>
      <c r="KK82" s="339">
        <v>0</v>
      </c>
      <c r="KL82" s="339">
        <v>0</v>
      </c>
      <c r="KM82" s="339">
        <v>0</v>
      </c>
      <c r="KN82" s="339">
        <v>0</v>
      </c>
      <c r="KO82" s="339">
        <v>0</v>
      </c>
      <c r="KP82" s="339">
        <v>0</v>
      </c>
      <c r="KQ82" s="339">
        <v>0</v>
      </c>
      <c r="KR82" s="339">
        <v>0</v>
      </c>
      <c r="KS82" s="339">
        <v>0</v>
      </c>
      <c r="KU82" s="312">
        <v>56</v>
      </c>
    </row>
    <row r="83" spans="1:307" x14ac:dyDescent="0.25">
      <c r="A83">
        <v>2020</v>
      </c>
      <c r="B83" t="s">
        <v>945</v>
      </c>
      <c r="C83" t="s">
        <v>957</v>
      </c>
      <c r="D83" t="s">
        <v>321</v>
      </c>
      <c r="E83" t="s">
        <v>780</v>
      </c>
      <c r="F83" s="339">
        <v>0</v>
      </c>
      <c r="G83" s="339">
        <v>0</v>
      </c>
      <c r="H83" s="339">
        <v>0</v>
      </c>
      <c r="I83" s="339">
        <v>0</v>
      </c>
      <c r="J83" s="339">
        <v>0</v>
      </c>
      <c r="K83" s="339">
        <v>0</v>
      </c>
      <c r="L83" s="339">
        <v>0</v>
      </c>
      <c r="M83" s="339">
        <v>0</v>
      </c>
      <c r="N83" s="339">
        <v>0</v>
      </c>
      <c r="O83" s="339">
        <v>0</v>
      </c>
      <c r="P83" s="339">
        <v>0</v>
      </c>
      <c r="Q83" s="339">
        <v>0</v>
      </c>
      <c r="R83" s="339">
        <v>0</v>
      </c>
      <c r="S83" s="339">
        <v>0</v>
      </c>
      <c r="T83" s="339">
        <v>0</v>
      </c>
      <c r="U83" s="339">
        <v>0</v>
      </c>
      <c r="V83" s="339">
        <v>0</v>
      </c>
      <c r="W83" s="339">
        <v>0</v>
      </c>
      <c r="X83" s="339">
        <v>0</v>
      </c>
      <c r="Y83" s="339">
        <v>0</v>
      </c>
      <c r="Z83" s="339">
        <v>0</v>
      </c>
      <c r="AA83" s="339">
        <v>555221.68000000005</v>
      </c>
      <c r="AB83" s="339">
        <v>0</v>
      </c>
      <c r="AC83" s="339">
        <v>0</v>
      </c>
      <c r="AD83" s="339">
        <v>0</v>
      </c>
      <c r="AE83" s="339">
        <v>0</v>
      </c>
      <c r="AF83" s="339">
        <v>0</v>
      </c>
      <c r="AG83" s="339">
        <v>0</v>
      </c>
      <c r="AH83" s="339">
        <v>0</v>
      </c>
      <c r="AI83" s="339">
        <v>0</v>
      </c>
      <c r="AJ83" s="339">
        <v>0</v>
      </c>
      <c r="AK83" s="339">
        <v>0</v>
      </c>
      <c r="AL83" s="339">
        <v>0</v>
      </c>
      <c r="AM83" s="339">
        <v>0</v>
      </c>
      <c r="AN83" s="339">
        <v>0</v>
      </c>
      <c r="AO83" s="339">
        <v>0</v>
      </c>
      <c r="AP83" s="339">
        <v>0</v>
      </c>
      <c r="AQ83" s="339">
        <v>0</v>
      </c>
      <c r="AR83" s="339">
        <v>0</v>
      </c>
      <c r="AS83" s="339">
        <v>0</v>
      </c>
      <c r="AT83" s="339">
        <v>0</v>
      </c>
      <c r="AU83" s="339">
        <v>0</v>
      </c>
      <c r="AV83" s="339">
        <v>0</v>
      </c>
      <c r="AW83" s="339">
        <v>200534.3</v>
      </c>
      <c r="AX83" s="339">
        <v>0</v>
      </c>
      <c r="AY83" s="339">
        <v>0</v>
      </c>
      <c r="AZ83" s="339">
        <v>0</v>
      </c>
      <c r="BA83" s="339">
        <v>0</v>
      </c>
      <c r="BB83" s="339">
        <v>0</v>
      </c>
      <c r="BC83" s="339">
        <v>0</v>
      </c>
      <c r="BD83" s="339">
        <v>129517.85</v>
      </c>
      <c r="BE83" s="339">
        <v>0</v>
      </c>
      <c r="BF83" s="339">
        <v>0</v>
      </c>
      <c r="BG83" s="339">
        <v>0</v>
      </c>
      <c r="BH83" s="339">
        <v>0</v>
      </c>
      <c r="BI83" s="339">
        <v>0</v>
      </c>
      <c r="BJ83" s="339">
        <v>0</v>
      </c>
      <c r="BK83" s="339">
        <v>0</v>
      </c>
      <c r="BL83" s="339">
        <v>0</v>
      </c>
      <c r="BM83" s="339">
        <v>0</v>
      </c>
      <c r="BN83" s="339">
        <v>0</v>
      </c>
      <c r="BO83" s="339">
        <v>0</v>
      </c>
      <c r="BP83" s="339">
        <v>0</v>
      </c>
      <c r="BQ83" s="339">
        <v>0</v>
      </c>
      <c r="BR83" s="339">
        <v>0</v>
      </c>
      <c r="BS83" s="339">
        <v>0</v>
      </c>
      <c r="BT83" s="339">
        <v>0</v>
      </c>
      <c r="BU83" s="339">
        <v>0</v>
      </c>
      <c r="BV83" s="339">
        <v>0</v>
      </c>
      <c r="BW83" s="339">
        <v>0</v>
      </c>
      <c r="BX83" s="339">
        <v>0</v>
      </c>
      <c r="BY83" s="339">
        <v>0</v>
      </c>
      <c r="BZ83" s="339">
        <v>0</v>
      </c>
      <c r="CA83" s="339">
        <v>0</v>
      </c>
      <c r="CB83" s="339">
        <v>0</v>
      </c>
      <c r="CC83" s="339">
        <v>0</v>
      </c>
      <c r="CD83" s="339">
        <v>0</v>
      </c>
      <c r="CE83" s="339">
        <v>0</v>
      </c>
      <c r="CF83" s="339">
        <v>0</v>
      </c>
      <c r="CG83" s="339">
        <v>0</v>
      </c>
      <c r="CH83" s="339">
        <v>0</v>
      </c>
      <c r="CI83" s="339">
        <v>142123.5</v>
      </c>
      <c r="CJ83" s="339">
        <v>0</v>
      </c>
      <c r="CK83" s="339">
        <v>0</v>
      </c>
      <c r="CL83" s="339">
        <v>0</v>
      </c>
      <c r="CM83" s="339">
        <v>0</v>
      </c>
      <c r="CN83" s="339">
        <v>0</v>
      </c>
      <c r="CO83" s="339">
        <v>0</v>
      </c>
      <c r="CP83" s="339">
        <v>0</v>
      </c>
      <c r="CQ83" s="339">
        <v>0</v>
      </c>
      <c r="CR83" s="339">
        <v>0</v>
      </c>
      <c r="CS83" s="339">
        <v>0</v>
      </c>
      <c r="CT83" s="339">
        <v>0</v>
      </c>
      <c r="CU83" s="339">
        <v>0</v>
      </c>
      <c r="CV83" s="339">
        <v>0</v>
      </c>
      <c r="CW83" s="339">
        <v>0</v>
      </c>
      <c r="CX83" s="339">
        <v>0</v>
      </c>
      <c r="CY83" s="339">
        <v>0</v>
      </c>
      <c r="CZ83" s="339">
        <v>0</v>
      </c>
      <c r="DA83" s="339">
        <v>0</v>
      </c>
      <c r="DB83" s="339">
        <v>0</v>
      </c>
      <c r="DC83" s="339">
        <v>0</v>
      </c>
      <c r="DD83" s="339">
        <v>49369.2</v>
      </c>
      <c r="DE83" s="339">
        <v>0</v>
      </c>
      <c r="DF83" s="339">
        <v>0</v>
      </c>
      <c r="DG83" s="339">
        <v>0</v>
      </c>
      <c r="DH83" s="339">
        <v>0</v>
      </c>
      <c r="DI83" s="339">
        <v>0</v>
      </c>
      <c r="DJ83" s="339">
        <v>0</v>
      </c>
      <c r="DK83" s="339">
        <v>0</v>
      </c>
      <c r="DL83" s="339">
        <v>0</v>
      </c>
      <c r="DM83" s="339">
        <v>0</v>
      </c>
      <c r="DN83" s="339">
        <v>0</v>
      </c>
      <c r="DO83" s="339">
        <v>0</v>
      </c>
      <c r="DP83" s="339">
        <v>0</v>
      </c>
      <c r="DQ83" s="339">
        <v>0</v>
      </c>
      <c r="DR83" s="339">
        <v>0</v>
      </c>
      <c r="DS83" s="339">
        <v>1346</v>
      </c>
      <c r="DT83" s="339">
        <v>0</v>
      </c>
      <c r="DU83" s="339">
        <v>0</v>
      </c>
      <c r="DV83" s="339">
        <v>0</v>
      </c>
      <c r="DW83" s="339">
        <v>0</v>
      </c>
      <c r="DX83" s="339">
        <v>0</v>
      </c>
      <c r="DY83" s="339">
        <v>0</v>
      </c>
      <c r="DZ83" s="339">
        <v>0</v>
      </c>
      <c r="EA83" s="339">
        <v>790323.86</v>
      </c>
      <c r="EB83" s="339">
        <v>0</v>
      </c>
      <c r="EC83" s="339">
        <v>0</v>
      </c>
      <c r="ED83" s="339">
        <v>0</v>
      </c>
      <c r="EE83" s="339">
        <v>0</v>
      </c>
      <c r="EF83" s="339">
        <v>0</v>
      </c>
      <c r="EG83" s="339">
        <v>0</v>
      </c>
      <c r="EH83" s="339">
        <v>0</v>
      </c>
      <c r="EI83" s="339">
        <v>0</v>
      </c>
      <c r="EJ83" s="339">
        <v>0</v>
      </c>
      <c r="EK83" s="339">
        <v>0</v>
      </c>
      <c r="EL83" s="339">
        <v>0</v>
      </c>
      <c r="EM83" s="339">
        <v>0</v>
      </c>
      <c r="EN83" s="339">
        <v>0</v>
      </c>
      <c r="EO83" s="339">
        <v>0</v>
      </c>
      <c r="EP83" s="339">
        <v>0</v>
      </c>
      <c r="EQ83" s="339">
        <v>0</v>
      </c>
      <c r="ER83" s="339">
        <v>0</v>
      </c>
      <c r="ES83" s="339">
        <v>0</v>
      </c>
      <c r="ET83" s="339">
        <v>0</v>
      </c>
      <c r="EU83" s="339">
        <v>0</v>
      </c>
      <c r="EV83" s="339">
        <v>0</v>
      </c>
      <c r="EW83" s="339">
        <v>0</v>
      </c>
      <c r="EX83" s="339">
        <v>0</v>
      </c>
      <c r="EY83" s="339">
        <v>0</v>
      </c>
      <c r="EZ83" s="339">
        <v>5779334.4400000004</v>
      </c>
      <c r="FA83" s="339">
        <v>172.3</v>
      </c>
      <c r="FB83" s="339">
        <v>0</v>
      </c>
      <c r="FC83" s="339">
        <v>0</v>
      </c>
      <c r="FD83" s="339">
        <v>0</v>
      </c>
      <c r="FE83" s="339">
        <v>0</v>
      </c>
      <c r="FF83" s="339">
        <v>0</v>
      </c>
      <c r="FG83" s="339">
        <v>0</v>
      </c>
      <c r="FH83" s="339">
        <v>0</v>
      </c>
      <c r="FI83" s="339">
        <v>0</v>
      </c>
      <c r="FJ83" s="339">
        <v>0</v>
      </c>
      <c r="FK83" s="339">
        <v>0</v>
      </c>
      <c r="FL83" s="339">
        <v>0</v>
      </c>
      <c r="FM83" s="339">
        <v>0</v>
      </c>
      <c r="FN83" s="339">
        <v>0</v>
      </c>
      <c r="FO83" s="339">
        <v>0</v>
      </c>
      <c r="FP83" s="339">
        <v>0</v>
      </c>
      <c r="FQ83" s="339">
        <v>0</v>
      </c>
      <c r="FR83" s="339">
        <v>0</v>
      </c>
      <c r="FS83" s="339">
        <v>0</v>
      </c>
      <c r="FT83" s="339">
        <v>0</v>
      </c>
      <c r="FU83" s="339">
        <v>0</v>
      </c>
      <c r="FV83" s="339">
        <v>0</v>
      </c>
      <c r="FW83" s="339">
        <v>0</v>
      </c>
      <c r="FX83" s="339">
        <v>0</v>
      </c>
      <c r="FY83" s="339">
        <v>0</v>
      </c>
      <c r="FZ83" s="339">
        <v>0</v>
      </c>
      <c r="GA83" s="339">
        <v>0</v>
      </c>
      <c r="GB83" s="339">
        <v>0</v>
      </c>
      <c r="GC83" s="339">
        <v>0</v>
      </c>
      <c r="GD83" s="339">
        <v>0</v>
      </c>
      <c r="GE83" s="339">
        <v>0</v>
      </c>
      <c r="GF83" s="339">
        <v>0</v>
      </c>
      <c r="GG83" s="339">
        <v>0</v>
      </c>
      <c r="GH83" s="339">
        <v>0</v>
      </c>
      <c r="GI83" s="339">
        <v>6569</v>
      </c>
      <c r="GJ83" s="339">
        <v>0</v>
      </c>
      <c r="GK83" s="339">
        <v>0</v>
      </c>
      <c r="GL83" s="339">
        <v>0</v>
      </c>
      <c r="GM83" s="339">
        <v>0</v>
      </c>
      <c r="GN83" s="339">
        <v>0</v>
      </c>
      <c r="GO83" s="339">
        <v>0</v>
      </c>
      <c r="GP83" s="339">
        <v>0</v>
      </c>
      <c r="GQ83" s="339">
        <v>0</v>
      </c>
      <c r="GR83" s="339">
        <v>0</v>
      </c>
      <c r="GS83" s="339">
        <v>448139.89</v>
      </c>
      <c r="GT83" s="339">
        <v>0</v>
      </c>
      <c r="GU83" s="339">
        <v>25497.3</v>
      </c>
      <c r="GV83" s="339">
        <v>0</v>
      </c>
      <c r="GW83" s="339">
        <v>0</v>
      </c>
      <c r="GX83" s="339">
        <v>0</v>
      </c>
      <c r="GY83" s="339">
        <v>0</v>
      </c>
      <c r="GZ83" s="339">
        <v>0</v>
      </c>
      <c r="HA83" s="339">
        <v>0</v>
      </c>
      <c r="HB83" s="339">
        <v>0</v>
      </c>
      <c r="HC83" s="339">
        <v>0</v>
      </c>
      <c r="HD83" s="339">
        <v>0</v>
      </c>
      <c r="HE83" s="339">
        <v>0</v>
      </c>
      <c r="HF83" s="339">
        <v>0</v>
      </c>
      <c r="HG83" s="339">
        <v>0</v>
      </c>
      <c r="HH83" s="339">
        <v>0</v>
      </c>
      <c r="HI83" s="339">
        <v>0</v>
      </c>
      <c r="HJ83" s="339">
        <v>0</v>
      </c>
      <c r="HK83" s="339">
        <v>0</v>
      </c>
      <c r="HL83" s="339">
        <v>0</v>
      </c>
      <c r="HM83" s="339">
        <v>0</v>
      </c>
      <c r="HN83" s="339">
        <v>0</v>
      </c>
      <c r="HO83" s="339">
        <v>0</v>
      </c>
      <c r="HP83" s="339">
        <v>0</v>
      </c>
      <c r="HQ83" s="339">
        <v>0</v>
      </c>
      <c r="HR83" s="339">
        <v>0</v>
      </c>
      <c r="HS83" s="339">
        <v>0</v>
      </c>
      <c r="HT83" s="339">
        <v>0</v>
      </c>
      <c r="HU83" s="339">
        <v>34400</v>
      </c>
      <c r="HV83" s="339">
        <v>0</v>
      </c>
      <c r="HW83" s="339">
        <v>0</v>
      </c>
      <c r="HX83" s="339">
        <v>0</v>
      </c>
      <c r="HY83" s="339">
        <v>0</v>
      </c>
      <c r="HZ83" s="339">
        <v>0</v>
      </c>
      <c r="IA83" s="339">
        <v>0</v>
      </c>
      <c r="IB83" s="339">
        <v>0</v>
      </c>
      <c r="IC83" s="339">
        <v>12202</v>
      </c>
      <c r="ID83" s="339">
        <v>0</v>
      </c>
      <c r="IE83" s="339">
        <v>0</v>
      </c>
      <c r="IF83" s="339">
        <v>0</v>
      </c>
      <c r="IG83" s="339">
        <v>0</v>
      </c>
      <c r="IH83" s="339">
        <v>0</v>
      </c>
      <c r="II83" s="339">
        <v>0</v>
      </c>
      <c r="IJ83" s="339">
        <v>0</v>
      </c>
      <c r="IK83" s="339">
        <v>0</v>
      </c>
      <c r="IL83" s="339">
        <v>0</v>
      </c>
      <c r="IM83" s="339">
        <v>0</v>
      </c>
      <c r="IN83" s="339">
        <v>0</v>
      </c>
      <c r="IO83" s="339">
        <v>0</v>
      </c>
      <c r="IP83" s="339">
        <v>0</v>
      </c>
      <c r="IQ83" s="339">
        <v>0</v>
      </c>
      <c r="IR83" s="339">
        <v>0</v>
      </c>
      <c r="IS83" s="339">
        <v>0</v>
      </c>
      <c r="IT83" s="339">
        <v>0</v>
      </c>
      <c r="IU83" s="339">
        <v>0</v>
      </c>
      <c r="IV83" s="339">
        <v>0</v>
      </c>
      <c r="IW83" s="339">
        <v>0</v>
      </c>
      <c r="IX83" s="339">
        <v>0</v>
      </c>
      <c r="IY83" s="339">
        <v>0</v>
      </c>
      <c r="IZ83" s="339">
        <v>0</v>
      </c>
      <c r="JA83" s="339">
        <v>0</v>
      </c>
      <c r="JB83" s="339">
        <v>0</v>
      </c>
      <c r="JC83" s="339">
        <v>0</v>
      </c>
      <c r="JD83" s="339">
        <v>0</v>
      </c>
      <c r="JE83" s="339">
        <v>0</v>
      </c>
      <c r="JF83" s="339">
        <v>0</v>
      </c>
      <c r="JG83" s="339">
        <v>29233.200000000001</v>
      </c>
      <c r="JH83" s="339">
        <v>0</v>
      </c>
      <c r="JI83" s="339">
        <v>0</v>
      </c>
      <c r="JJ83" s="339">
        <v>0</v>
      </c>
      <c r="JK83" s="339">
        <v>0</v>
      </c>
      <c r="JL83" s="339">
        <v>0</v>
      </c>
      <c r="JM83" s="339">
        <v>0</v>
      </c>
      <c r="JN83" s="339">
        <v>0</v>
      </c>
      <c r="JO83" s="339">
        <v>0</v>
      </c>
      <c r="JP83" s="339">
        <v>0</v>
      </c>
      <c r="JQ83" s="339">
        <v>0</v>
      </c>
      <c r="JR83" s="339">
        <v>0</v>
      </c>
      <c r="JS83" s="339">
        <v>0</v>
      </c>
      <c r="JT83" s="339">
        <v>0</v>
      </c>
      <c r="JU83" s="339">
        <v>0</v>
      </c>
      <c r="JV83" s="339">
        <v>0</v>
      </c>
      <c r="JW83" s="339">
        <v>0</v>
      </c>
      <c r="JX83" s="339">
        <v>0</v>
      </c>
      <c r="JY83" s="339">
        <v>0</v>
      </c>
      <c r="JZ83" s="339">
        <v>0</v>
      </c>
      <c r="KA83" s="339">
        <v>0</v>
      </c>
      <c r="KB83" s="339">
        <v>0</v>
      </c>
      <c r="KC83" s="339">
        <v>0</v>
      </c>
      <c r="KD83" s="339">
        <v>0</v>
      </c>
      <c r="KE83" s="339">
        <v>0</v>
      </c>
      <c r="KF83" s="339">
        <v>0</v>
      </c>
      <c r="KG83" s="339">
        <v>0</v>
      </c>
      <c r="KH83" s="339">
        <v>0</v>
      </c>
      <c r="KI83" s="339">
        <v>0</v>
      </c>
      <c r="KJ83" s="339">
        <v>0</v>
      </c>
      <c r="KK83" s="339">
        <v>0</v>
      </c>
      <c r="KL83" s="339">
        <v>0</v>
      </c>
      <c r="KM83" s="339">
        <v>0</v>
      </c>
      <c r="KN83" s="339">
        <v>0</v>
      </c>
      <c r="KO83" s="339">
        <v>0</v>
      </c>
      <c r="KP83" s="339">
        <v>0</v>
      </c>
      <c r="KQ83" s="339">
        <v>0</v>
      </c>
      <c r="KR83" s="339">
        <v>0</v>
      </c>
      <c r="KS83" s="339">
        <v>0</v>
      </c>
      <c r="KU83" s="338" t="s">
        <v>944</v>
      </c>
    </row>
    <row r="84" spans="1:307" x14ac:dyDescent="0.25">
      <c r="A84">
        <v>2020</v>
      </c>
      <c r="B84" t="s">
        <v>945</v>
      </c>
      <c r="C84" t="s">
        <v>960</v>
      </c>
      <c r="D84" t="s">
        <v>961</v>
      </c>
      <c r="E84" t="s">
        <v>780</v>
      </c>
      <c r="F84" s="339">
        <v>0</v>
      </c>
      <c r="G84" s="339">
        <v>0</v>
      </c>
      <c r="H84" s="339">
        <v>0</v>
      </c>
      <c r="I84" s="339">
        <v>0</v>
      </c>
      <c r="J84" s="339">
        <v>0</v>
      </c>
      <c r="K84" s="339">
        <v>0</v>
      </c>
      <c r="L84" s="339">
        <v>0</v>
      </c>
      <c r="M84" s="339">
        <v>0</v>
      </c>
      <c r="N84" s="339">
        <v>91146.9</v>
      </c>
      <c r="O84" s="339">
        <v>0</v>
      </c>
      <c r="P84" s="339">
        <v>0</v>
      </c>
      <c r="Q84" s="339">
        <v>0</v>
      </c>
      <c r="R84" s="339">
        <v>0</v>
      </c>
      <c r="S84" s="339">
        <v>0</v>
      </c>
      <c r="T84" s="339">
        <v>0</v>
      </c>
      <c r="U84" s="339">
        <v>0</v>
      </c>
      <c r="V84" s="339">
        <v>0</v>
      </c>
      <c r="W84" s="339">
        <v>0</v>
      </c>
      <c r="X84" s="339">
        <v>0</v>
      </c>
      <c r="Y84" s="339">
        <v>0</v>
      </c>
      <c r="Z84" s="339">
        <v>0</v>
      </c>
      <c r="AA84" s="339">
        <v>0</v>
      </c>
      <c r="AB84" s="339">
        <v>0</v>
      </c>
      <c r="AC84" s="339">
        <v>0</v>
      </c>
      <c r="AD84" s="339">
        <v>0</v>
      </c>
      <c r="AE84" s="339">
        <v>0</v>
      </c>
      <c r="AF84" s="339">
        <v>0</v>
      </c>
      <c r="AG84" s="339">
        <v>0</v>
      </c>
      <c r="AH84" s="339">
        <v>0</v>
      </c>
      <c r="AI84" s="339">
        <v>0</v>
      </c>
      <c r="AJ84" s="339">
        <v>0</v>
      </c>
      <c r="AK84" s="339">
        <v>0</v>
      </c>
      <c r="AL84" s="339">
        <v>0</v>
      </c>
      <c r="AM84" s="339">
        <v>0</v>
      </c>
      <c r="AN84" s="339">
        <v>0</v>
      </c>
      <c r="AO84" s="339">
        <v>0</v>
      </c>
      <c r="AP84" s="339">
        <v>0</v>
      </c>
      <c r="AQ84" s="339">
        <v>0</v>
      </c>
      <c r="AR84" s="339">
        <v>0</v>
      </c>
      <c r="AS84" s="339">
        <v>0</v>
      </c>
      <c r="AT84" s="339">
        <v>0</v>
      </c>
      <c r="AU84" s="339">
        <v>0</v>
      </c>
      <c r="AV84" s="339">
        <v>0</v>
      </c>
      <c r="AW84" s="339">
        <v>0</v>
      </c>
      <c r="AX84" s="339">
        <v>0</v>
      </c>
      <c r="AY84" s="339">
        <v>0</v>
      </c>
      <c r="AZ84" s="339">
        <v>0</v>
      </c>
      <c r="BA84" s="339">
        <v>0</v>
      </c>
      <c r="BB84" s="339">
        <v>0</v>
      </c>
      <c r="BC84" s="339">
        <v>0</v>
      </c>
      <c r="BD84" s="339">
        <v>0</v>
      </c>
      <c r="BE84" s="339">
        <v>0</v>
      </c>
      <c r="BF84" s="339">
        <v>0</v>
      </c>
      <c r="BG84" s="339">
        <v>0</v>
      </c>
      <c r="BH84" s="339">
        <v>0</v>
      </c>
      <c r="BI84" s="339">
        <v>0</v>
      </c>
      <c r="BJ84" s="339">
        <v>0</v>
      </c>
      <c r="BK84" s="339">
        <v>0</v>
      </c>
      <c r="BL84" s="339">
        <v>0</v>
      </c>
      <c r="BM84" s="339">
        <v>0</v>
      </c>
      <c r="BN84" s="339">
        <v>0</v>
      </c>
      <c r="BO84" s="339">
        <v>0</v>
      </c>
      <c r="BP84" s="339">
        <v>0</v>
      </c>
      <c r="BQ84" s="339">
        <v>0</v>
      </c>
      <c r="BR84" s="339">
        <v>0</v>
      </c>
      <c r="BS84" s="339">
        <v>0</v>
      </c>
      <c r="BT84" s="339">
        <v>0</v>
      </c>
      <c r="BU84" s="339">
        <v>0</v>
      </c>
      <c r="BV84" s="339">
        <v>0</v>
      </c>
      <c r="BW84" s="339">
        <v>0</v>
      </c>
      <c r="BX84" s="339">
        <v>0</v>
      </c>
      <c r="BY84" s="339">
        <v>0</v>
      </c>
      <c r="BZ84" s="339">
        <v>0</v>
      </c>
      <c r="CA84" s="339">
        <v>0</v>
      </c>
      <c r="CB84" s="339">
        <v>0</v>
      </c>
      <c r="CC84" s="339">
        <v>0</v>
      </c>
      <c r="CD84" s="339">
        <v>0</v>
      </c>
      <c r="CE84" s="339">
        <v>0</v>
      </c>
      <c r="CF84" s="339">
        <v>0</v>
      </c>
      <c r="CG84" s="339">
        <v>0</v>
      </c>
      <c r="CH84" s="339">
        <v>0</v>
      </c>
      <c r="CI84" s="339">
        <v>0</v>
      </c>
      <c r="CJ84" s="339">
        <v>0</v>
      </c>
      <c r="CK84" s="339">
        <v>0</v>
      </c>
      <c r="CL84" s="339">
        <v>0</v>
      </c>
      <c r="CM84" s="339">
        <v>0</v>
      </c>
      <c r="CN84" s="339">
        <v>0</v>
      </c>
      <c r="CO84" s="339">
        <v>0</v>
      </c>
      <c r="CP84" s="339">
        <v>0</v>
      </c>
      <c r="CQ84" s="339">
        <v>0</v>
      </c>
      <c r="CR84" s="339">
        <v>0</v>
      </c>
      <c r="CS84" s="339">
        <v>0</v>
      </c>
      <c r="CT84" s="339">
        <v>0</v>
      </c>
      <c r="CU84" s="339">
        <v>0</v>
      </c>
      <c r="CV84" s="339">
        <v>0</v>
      </c>
      <c r="CW84" s="339">
        <v>0</v>
      </c>
      <c r="CX84" s="339">
        <v>0</v>
      </c>
      <c r="CY84" s="339">
        <v>0</v>
      </c>
      <c r="CZ84" s="339">
        <v>0</v>
      </c>
      <c r="DA84" s="339">
        <v>0</v>
      </c>
      <c r="DB84" s="339">
        <v>0</v>
      </c>
      <c r="DC84" s="339">
        <v>0</v>
      </c>
      <c r="DD84" s="339">
        <v>0</v>
      </c>
      <c r="DE84" s="339">
        <v>0</v>
      </c>
      <c r="DF84" s="339">
        <v>0</v>
      </c>
      <c r="DG84" s="339">
        <v>0</v>
      </c>
      <c r="DH84" s="339">
        <v>0</v>
      </c>
      <c r="DI84" s="339">
        <v>0</v>
      </c>
      <c r="DJ84" s="339">
        <v>0</v>
      </c>
      <c r="DK84" s="339">
        <v>0</v>
      </c>
      <c r="DL84" s="339">
        <v>0</v>
      </c>
      <c r="DM84" s="339">
        <v>0</v>
      </c>
      <c r="DN84" s="339">
        <v>0</v>
      </c>
      <c r="DO84" s="339">
        <v>0</v>
      </c>
      <c r="DP84" s="339">
        <v>0</v>
      </c>
      <c r="DQ84" s="339">
        <v>0</v>
      </c>
      <c r="DR84" s="339">
        <v>0</v>
      </c>
      <c r="DS84" s="339">
        <v>0</v>
      </c>
      <c r="DT84" s="339">
        <v>0</v>
      </c>
      <c r="DU84" s="339">
        <v>0</v>
      </c>
      <c r="DV84" s="339">
        <v>0</v>
      </c>
      <c r="DW84" s="339">
        <v>0</v>
      </c>
      <c r="DX84" s="339">
        <v>0</v>
      </c>
      <c r="DY84" s="339">
        <v>0</v>
      </c>
      <c r="DZ84" s="339">
        <v>0</v>
      </c>
      <c r="EA84" s="339">
        <v>0</v>
      </c>
      <c r="EB84" s="339">
        <v>0</v>
      </c>
      <c r="EC84" s="339">
        <v>0</v>
      </c>
      <c r="ED84" s="339">
        <v>0</v>
      </c>
      <c r="EE84" s="339">
        <v>0</v>
      </c>
      <c r="EF84" s="339">
        <v>0</v>
      </c>
      <c r="EG84" s="339">
        <v>0</v>
      </c>
      <c r="EH84" s="339">
        <v>0</v>
      </c>
      <c r="EI84" s="339">
        <v>0</v>
      </c>
      <c r="EJ84" s="339">
        <v>0</v>
      </c>
      <c r="EK84" s="339">
        <v>0</v>
      </c>
      <c r="EL84" s="339">
        <v>0</v>
      </c>
      <c r="EM84" s="339">
        <v>0</v>
      </c>
      <c r="EN84" s="339">
        <v>0</v>
      </c>
      <c r="EO84" s="339">
        <v>0</v>
      </c>
      <c r="EP84" s="339">
        <v>0</v>
      </c>
      <c r="EQ84" s="339">
        <v>0</v>
      </c>
      <c r="ER84" s="339">
        <v>0</v>
      </c>
      <c r="ES84" s="339">
        <v>0</v>
      </c>
      <c r="ET84" s="339">
        <v>0</v>
      </c>
      <c r="EU84" s="339">
        <v>0</v>
      </c>
      <c r="EV84" s="339">
        <v>0</v>
      </c>
      <c r="EW84" s="339">
        <v>0</v>
      </c>
      <c r="EX84" s="339">
        <v>0</v>
      </c>
      <c r="EY84" s="339">
        <v>0</v>
      </c>
      <c r="EZ84" s="339">
        <v>0</v>
      </c>
      <c r="FA84" s="339">
        <v>0</v>
      </c>
      <c r="FB84" s="339">
        <v>0</v>
      </c>
      <c r="FC84" s="339">
        <v>0</v>
      </c>
      <c r="FD84" s="339">
        <v>0</v>
      </c>
      <c r="FE84" s="339">
        <v>0</v>
      </c>
      <c r="FF84" s="339">
        <v>0</v>
      </c>
      <c r="FG84" s="339">
        <v>0</v>
      </c>
      <c r="FH84" s="339">
        <v>0</v>
      </c>
      <c r="FI84" s="339">
        <v>0</v>
      </c>
      <c r="FJ84" s="339">
        <v>0</v>
      </c>
      <c r="FK84" s="339">
        <v>0</v>
      </c>
      <c r="FL84" s="339">
        <v>0</v>
      </c>
      <c r="FM84" s="339">
        <v>0</v>
      </c>
      <c r="FN84" s="339">
        <v>0</v>
      </c>
      <c r="FO84" s="339">
        <v>0</v>
      </c>
      <c r="FP84" s="339">
        <v>0</v>
      </c>
      <c r="FQ84" s="339">
        <v>0</v>
      </c>
      <c r="FR84" s="339">
        <v>0</v>
      </c>
      <c r="FS84" s="339">
        <v>0</v>
      </c>
      <c r="FT84" s="339">
        <v>0</v>
      </c>
      <c r="FU84" s="339">
        <v>0</v>
      </c>
      <c r="FV84" s="339">
        <v>0</v>
      </c>
      <c r="FW84" s="339">
        <v>0</v>
      </c>
      <c r="FX84" s="339">
        <v>0</v>
      </c>
      <c r="FY84" s="339">
        <v>0</v>
      </c>
      <c r="FZ84" s="339">
        <v>0</v>
      </c>
      <c r="GA84" s="339">
        <v>0</v>
      </c>
      <c r="GB84" s="339">
        <v>0</v>
      </c>
      <c r="GC84" s="339">
        <v>0</v>
      </c>
      <c r="GD84" s="339">
        <v>0</v>
      </c>
      <c r="GE84" s="339">
        <v>0</v>
      </c>
      <c r="GF84" s="339">
        <v>0</v>
      </c>
      <c r="GG84" s="339">
        <v>0</v>
      </c>
      <c r="GH84" s="339">
        <v>0</v>
      </c>
      <c r="GI84" s="339">
        <v>0</v>
      </c>
      <c r="GJ84" s="339">
        <v>0</v>
      </c>
      <c r="GK84" s="339">
        <v>0</v>
      </c>
      <c r="GL84" s="339">
        <v>0</v>
      </c>
      <c r="GM84" s="339">
        <v>0</v>
      </c>
      <c r="GN84" s="339">
        <v>0</v>
      </c>
      <c r="GO84" s="339">
        <v>0</v>
      </c>
      <c r="GP84" s="339">
        <v>0</v>
      </c>
      <c r="GQ84" s="339">
        <v>0</v>
      </c>
      <c r="GR84" s="339">
        <v>0</v>
      </c>
      <c r="GS84" s="339">
        <v>0</v>
      </c>
      <c r="GT84" s="339">
        <v>0</v>
      </c>
      <c r="GU84" s="339">
        <v>0</v>
      </c>
      <c r="GV84" s="339">
        <v>0</v>
      </c>
      <c r="GW84" s="339">
        <v>0</v>
      </c>
      <c r="GX84" s="339">
        <v>0</v>
      </c>
      <c r="GY84" s="339">
        <v>0</v>
      </c>
      <c r="GZ84" s="339">
        <v>0</v>
      </c>
      <c r="HA84" s="339">
        <v>0</v>
      </c>
      <c r="HB84" s="339">
        <v>0</v>
      </c>
      <c r="HC84" s="339">
        <v>0</v>
      </c>
      <c r="HD84" s="339">
        <v>0</v>
      </c>
      <c r="HE84" s="339">
        <v>0</v>
      </c>
      <c r="HF84" s="339">
        <v>0</v>
      </c>
      <c r="HG84" s="339">
        <v>0</v>
      </c>
      <c r="HH84" s="339">
        <v>0</v>
      </c>
      <c r="HI84" s="339">
        <v>0</v>
      </c>
      <c r="HJ84" s="339">
        <v>0</v>
      </c>
      <c r="HK84" s="339">
        <v>0</v>
      </c>
      <c r="HL84" s="339">
        <v>0</v>
      </c>
      <c r="HM84" s="339">
        <v>0</v>
      </c>
      <c r="HN84" s="339">
        <v>0</v>
      </c>
      <c r="HO84" s="339">
        <v>0</v>
      </c>
      <c r="HP84" s="339">
        <v>0</v>
      </c>
      <c r="HQ84" s="339">
        <v>0</v>
      </c>
      <c r="HR84" s="339">
        <v>0</v>
      </c>
      <c r="HS84" s="339">
        <v>0</v>
      </c>
      <c r="HT84" s="339">
        <v>0</v>
      </c>
      <c r="HU84" s="339">
        <v>0</v>
      </c>
      <c r="HV84" s="339">
        <v>0</v>
      </c>
      <c r="HW84" s="339">
        <v>0</v>
      </c>
      <c r="HX84" s="339">
        <v>0</v>
      </c>
      <c r="HY84" s="339">
        <v>0</v>
      </c>
      <c r="HZ84" s="339">
        <v>0</v>
      </c>
      <c r="IA84" s="339">
        <v>0</v>
      </c>
      <c r="IB84" s="339">
        <v>0</v>
      </c>
      <c r="IC84" s="339">
        <v>0</v>
      </c>
      <c r="ID84" s="339">
        <v>0</v>
      </c>
      <c r="IE84" s="339">
        <v>0</v>
      </c>
      <c r="IF84" s="339">
        <v>0</v>
      </c>
      <c r="IG84" s="339">
        <v>0</v>
      </c>
      <c r="IH84" s="339">
        <v>0</v>
      </c>
      <c r="II84" s="339">
        <v>0</v>
      </c>
      <c r="IJ84" s="339">
        <v>0</v>
      </c>
      <c r="IK84" s="339">
        <v>0</v>
      </c>
      <c r="IL84" s="339">
        <v>0</v>
      </c>
      <c r="IM84" s="339">
        <v>0</v>
      </c>
      <c r="IN84" s="339">
        <v>0</v>
      </c>
      <c r="IO84" s="339">
        <v>0</v>
      </c>
      <c r="IP84" s="339">
        <v>0</v>
      </c>
      <c r="IQ84" s="339">
        <v>0</v>
      </c>
      <c r="IR84" s="339">
        <v>0</v>
      </c>
      <c r="IS84" s="339">
        <v>0</v>
      </c>
      <c r="IT84" s="339">
        <v>0</v>
      </c>
      <c r="IU84" s="339">
        <v>0</v>
      </c>
      <c r="IV84" s="339">
        <v>0</v>
      </c>
      <c r="IW84" s="339">
        <v>0</v>
      </c>
      <c r="IX84" s="339">
        <v>0</v>
      </c>
      <c r="IY84" s="339">
        <v>0</v>
      </c>
      <c r="IZ84" s="339">
        <v>0</v>
      </c>
      <c r="JA84" s="339">
        <v>0</v>
      </c>
      <c r="JB84" s="339">
        <v>0</v>
      </c>
      <c r="JC84" s="339">
        <v>0</v>
      </c>
      <c r="JD84" s="339">
        <v>0</v>
      </c>
      <c r="JE84" s="339">
        <v>0</v>
      </c>
      <c r="JF84" s="339">
        <v>0</v>
      </c>
      <c r="JG84" s="339">
        <v>0</v>
      </c>
      <c r="JH84" s="339">
        <v>0</v>
      </c>
      <c r="JI84" s="339">
        <v>0</v>
      </c>
      <c r="JJ84" s="339">
        <v>0</v>
      </c>
      <c r="JK84" s="339">
        <v>0</v>
      </c>
      <c r="JL84" s="339">
        <v>0</v>
      </c>
      <c r="JM84" s="339">
        <v>0</v>
      </c>
      <c r="JN84" s="339">
        <v>0</v>
      </c>
      <c r="JO84" s="339">
        <v>0</v>
      </c>
      <c r="JP84" s="339">
        <v>0</v>
      </c>
      <c r="JQ84" s="339">
        <v>0</v>
      </c>
      <c r="JR84" s="339">
        <v>0</v>
      </c>
      <c r="JS84" s="339">
        <v>0</v>
      </c>
      <c r="JT84" s="339">
        <v>0</v>
      </c>
      <c r="JU84" s="339">
        <v>0</v>
      </c>
      <c r="JV84" s="339">
        <v>0</v>
      </c>
      <c r="JW84" s="339">
        <v>0</v>
      </c>
      <c r="JX84" s="339">
        <v>0</v>
      </c>
      <c r="JY84" s="339">
        <v>0</v>
      </c>
      <c r="JZ84" s="339">
        <v>0</v>
      </c>
      <c r="KA84" s="339">
        <v>0</v>
      </c>
      <c r="KB84" s="339">
        <v>0</v>
      </c>
      <c r="KC84" s="339">
        <v>0</v>
      </c>
      <c r="KD84" s="339">
        <v>0</v>
      </c>
      <c r="KE84" s="339">
        <v>0</v>
      </c>
      <c r="KF84" s="339">
        <v>0</v>
      </c>
      <c r="KG84" s="339">
        <v>0</v>
      </c>
      <c r="KH84" s="339">
        <v>0</v>
      </c>
      <c r="KI84" s="339">
        <v>0</v>
      </c>
      <c r="KJ84" s="339">
        <v>0</v>
      </c>
      <c r="KK84" s="339">
        <v>0</v>
      </c>
      <c r="KL84" s="339">
        <v>0</v>
      </c>
      <c r="KM84" s="339">
        <v>0</v>
      </c>
      <c r="KN84" s="339">
        <v>0</v>
      </c>
      <c r="KO84" s="339">
        <v>0</v>
      </c>
      <c r="KP84" s="339">
        <v>0</v>
      </c>
      <c r="KQ84" s="339">
        <v>0</v>
      </c>
      <c r="KR84" s="339">
        <v>0</v>
      </c>
      <c r="KS84" s="339">
        <v>0</v>
      </c>
      <c r="KU84" s="312">
        <v>58</v>
      </c>
    </row>
    <row r="85" spans="1:307" x14ac:dyDescent="0.25">
      <c r="A85">
        <v>2020</v>
      </c>
      <c r="B85" t="s">
        <v>945</v>
      </c>
      <c r="C85" t="s">
        <v>960</v>
      </c>
      <c r="D85" t="s">
        <v>962</v>
      </c>
      <c r="E85" t="s">
        <v>780</v>
      </c>
      <c r="F85" s="339">
        <v>0</v>
      </c>
      <c r="G85" s="339">
        <v>0</v>
      </c>
      <c r="H85" s="339">
        <v>0</v>
      </c>
      <c r="I85" s="339">
        <v>0</v>
      </c>
      <c r="J85" s="339">
        <v>0</v>
      </c>
      <c r="K85" s="339">
        <v>0</v>
      </c>
      <c r="L85" s="339">
        <v>0</v>
      </c>
      <c r="M85" s="339">
        <v>0</v>
      </c>
      <c r="N85" s="339">
        <v>0</v>
      </c>
      <c r="O85" s="339">
        <v>0</v>
      </c>
      <c r="P85" s="339">
        <v>0</v>
      </c>
      <c r="Q85" s="339">
        <v>24371.95</v>
      </c>
      <c r="R85" s="339">
        <v>0</v>
      </c>
      <c r="S85" s="339">
        <v>0</v>
      </c>
      <c r="T85" s="339">
        <v>0</v>
      </c>
      <c r="U85" s="339">
        <v>0</v>
      </c>
      <c r="V85" s="339">
        <v>29564.55</v>
      </c>
      <c r="W85" s="339">
        <v>0</v>
      </c>
      <c r="X85" s="339">
        <v>446320.15</v>
      </c>
      <c r="Y85" s="339">
        <v>0</v>
      </c>
      <c r="Z85" s="339">
        <v>0</v>
      </c>
      <c r="AA85" s="339">
        <v>0</v>
      </c>
      <c r="AB85" s="339">
        <v>0</v>
      </c>
      <c r="AC85" s="339">
        <v>0</v>
      </c>
      <c r="AD85" s="339">
        <v>0</v>
      </c>
      <c r="AE85" s="339">
        <v>0</v>
      </c>
      <c r="AF85" s="339">
        <v>0</v>
      </c>
      <c r="AG85" s="339">
        <v>0</v>
      </c>
      <c r="AH85" s="339">
        <v>0</v>
      </c>
      <c r="AI85" s="339">
        <v>0</v>
      </c>
      <c r="AJ85" s="339">
        <v>0</v>
      </c>
      <c r="AK85" s="339">
        <v>0</v>
      </c>
      <c r="AL85" s="339">
        <v>807319.37</v>
      </c>
      <c r="AM85" s="339">
        <v>0</v>
      </c>
      <c r="AN85" s="339">
        <v>0</v>
      </c>
      <c r="AO85" s="339">
        <v>0</v>
      </c>
      <c r="AP85" s="339">
        <v>0</v>
      </c>
      <c r="AQ85" s="339">
        <v>0</v>
      </c>
      <c r="AR85" s="339">
        <v>0</v>
      </c>
      <c r="AS85" s="339">
        <v>17650</v>
      </c>
      <c r="AT85" s="339">
        <v>0</v>
      </c>
      <c r="AU85" s="339">
        <v>0</v>
      </c>
      <c r="AV85" s="339">
        <v>0</v>
      </c>
      <c r="AW85" s="339">
        <v>5012046.95</v>
      </c>
      <c r="AX85" s="339">
        <v>0</v>
      </c>
      <c r="AY85" s="339">
        <v>0</v>
      </c>
      <c r="AZ85" s="339">
        <v>0</v>
      </c>
      <c r="BA85" s="339">
        <v>0</v>
      </c>
      <c r="BB85" s="339">
        <v>0</v>
      </c>
      <c r="BC85" s="339">
        <v>0</v>
      </c>
      <c r="BD85" s="339">
        <v>30381.1</v>
      </c>
      <c r="BE85" s="339">
        <v>0</v>
      </c>
      <c r="BF85" s="339">
        <v>0</v>
      </c>
      <c r="BG85" s="339">
        <v>0</v>
      </c>
      <c r="BH85" s="339">
        <v>0</v>
      </c>
      <c r="BI85" s="339">
        <v>320885.25</v>
      </c>
      <c r="BJ85" s="339">
        <v>0</v>
      </c>
      <c r="BK85" s="339">
        <v>0</v>
      </c>
      <c r="BL85" s="339">
        <v>0</v>
      </c>
      <c r="BM85" s="339">
        <v>0</v>
      </c>
      <c r="BN85" s="339">
        <v>0</v>
      </c>
      <c r="BO85" s="339">
        <v>0</v>
      </c>
      <c r="BP85" s="339">
        <v>0</v>
      </c>
      <c r="BQ85" s="339">
        <v>0</v>
      </c>
      <c r="BR85" s="339">
        <v>0</v>
      </c>
      <c r="BS85" s="339">
        <v>20501.349999999999</v>
      </c>
      <c r="BT85" s="339">
        <v>11106.65</v>
      </c>
      <c r="BU85" s="339">
        <v>0</v>
      </c>
      <c r="BV85" s="339">
        <v>7960</v>
      </c>
      <c r="BW85" s="339">
        <v>32109.7</v>
      </c>
      <c r="BX85" s="339">
        <v>0</v>
      </c>
      <c r="BY85" s="339">
        <v>0</v>
      </c>
      <c r="BZ85" s="339">
        <v>0</v>
      </c>
      <c r="CA85" s="339">
        <v>5767.35</v>
      </c>
      <c r="CB85" s="339">
        <v>0</v>
      </c>
      <c r="CC85" s="339">
        <v>0</v>
      </c>
      <c r="CD85" s="339">
        <v>0</v>
      </c>
      <c r="CE85" s="339">
        <v>0</v>
      </c>
      <c r="CF85" s="339">
        <v>0</v>
      </c>
      <c r="CG85" s="339">
        <v>0</v>
      </c>
      <c r="CH85" s="339">
        <v>0</v>
      </c>
      <c r="CI85" s="339">
        <v>90302.6</v>
      </c>
      <c r="CJ85" s="339">
        <v>0</v>
      </c>
      <c r="CK85" s="339">
        <v>0</v>
      </c>
      <c r="CL85" s="339">
        <v>0</v>
      </c>
      <c r="CM85" s="339">
        <v>0</v>
      </c>
      <c r="CN85" s="339">
        <v>0</v>
      </c>
      <c r="CO85" s="339">
        <v>0</v>
      </c>
      <c r="CP85" s="339">
        <v>0</v>
      </c>
      <c r="CQ85" s="339">
        <v>0</v>
      </c>
      <c r="CR85" s="339">
        <v>0</v>
      </c>
      <c r="CS85" s="339">
        <v>0</v>
      </c>
      <c r="CT85" s="339">
        <v>6166.6</v>
      </c>
      <c r="CU85" s="339">
        <v>0</v>
      </c>
      <c r="CV85" s="339">
        <v>0</v>
      </c>
      <c r="CW85" s="339">
        <v>0</v>
      </c>
      <c r="CX85" s="339">
        <v>0</v>
      </c>
      <c r="CY85" s="339">
        <v>0</v>
      </c>
      <c r="CZ85" s="339">
        <v>0</v>
      </c>
      <c r="DA85" s="339">
        <v>0</v>
      </c>
      <c r="DB85" s="339">
        <v>0</v>
      </c>
      <c r="DC85" s="339">
        <v>0</v>
      </c>
      <c r="DD85" s="339">
        <v>24458.25</v>
      </c>
      <c r="DE85" s="339">
        <v>0</v>
      </c>
      <c r="DF85" s="339">
        <v>0</v>
      </c>
      <c r="DG85" s="339">
        <v>0</v>
      </c>
      <c r="DH85" s="339">
        <v>0</v>
      </c>
      <c r="DI85" s="339">
        <v>0</v>
      </c>
      <c r="DJ85" s="339">
        <v>0</v>
      </c>
      <c r="DK85" s="339">
        <v>0</v>
      </c>
      <c r="DL85" s="339">
        <v>49076.3</v>
      </c>
      <c r="DM85" s="339">
        <v>0</v>
      </c>
      <c r="DN85" s="339">
        <v>0</v>
      </c>
      <c r="DO85" s="339">
        <v>0</v>
      </c>
      <c r="DP85" s="339">
        <v>0</v>
      </c>
      <c r="DQ85" s="339">
        <v>0</v>
      </c>
      <c r="DR85" s="339">
        <v>0</v>
      </c>
      <c r="DS85" s="339">
        <v>338852.93</v>
      </c>
      <c r="DT85" s="339">
        <v>0</v>
      </c>
      <c r="DU85" s="339">
        <v>0</v>
      </c>
      <c r="DV85" s="339">
        <v>22621.8</v>
      </c>
      <c r="DW85" s="339">
        <v>0</v>
      </c>
      <c r="DX85" s="339">
        <v>12651.25</v>
      </c>
      <c r="DY85" s="339">
        <v>41082.699999999997</v>
      </c>
      <c r="DZ85" s="339">
        <v>0</v>
      </c>
      <c r="EA85" s="339">
        <v>0</v>
      </c>
      <c r="EB85" s="339">
        <v>0</v>
      </c>
      <c r="EC85" s="339">
        <v>0</v>
      </c>
      <c r="ED85" s="339">
        <v>0</v>
      </c>
      <c r="EE85" s="339">
        <v>0</v>
      </c>
      <c r="EF85" s="339">
        <v>0</v>
      </c>
      <c r="EG85" s="339">
        <v>0</v>
      </c>
      <c r="EH85" s="339">
        <v>0</v>
      </c>
      <c r="EI85" s="339">
        <v>0</v>
      </c>
      <c r="EJ85" s="339">
        <v>16295</v>
      </c>
      <c r="EK85" s="339">
        <v>0</v>
      </c>
      <c r="EL85" s="339">
        <v>15707.5</v>
      </c>
      <c r="EM85" s="339">
        <v>0</v>
      </c>
      <c r="EN85" s="339">
        <v>0</v>
      </c>
      <c r="EO85" s="339">
        <v>0</v>
      </c>
      <c r="EP85" s="339">
        <v>0</v>
      </c>
      <c r="EQ85" s="339">
        <v>0</v>
      </c>
      <c r="ER85" s="339">
        <v>0</v>
      </c>
      <c r="ES85" s="339">
        <v>0</v>
      </c>
      <c r="ET85" s="339">
        <v>0</v>
      </c>
      <c r="EU85" s="339">
        <v>0</v>
      </c>
      <c r="EV85" s="339">
        <v>0</v>
      </c>
      <c r="EW85" s="339">
        <v>0</v>
      </c>
      <c r="EX85" s="339">
        <v>105633.55</v>
      </c>
      <c r="EY85" s="339">
        <v>2041.4</v>
      </c>
      <c r="EZ85" s="339">
        <v>974805.85</v>
      </c>
      <c r="FA85" s="339">
        <v>0</v>
      </c>
      <c r="FB85" s="339">
        <v>0</v>
      </c>
      <c r="FC85" s="339">
        <v>0</v>
      </c>
      <c r="FD85" s="339">
        <v>0</v>
      </c>
      <c r="FE85" s="339">
        <v>10.6</v>
      </c>
      <c r="FF85" s="339">
        <v>0</v>
      </c>
      <c r="FG85" s="339">
        <v>0</v>
      </c>
      <c r="FH85" s="339">
        <v>0</v>
      </c>
      <c r="FI85" s="339">
        <v>0</v>
      </c>
      <c r="FJ85" s="339">
        <v>0</v>
      </c>
      <c r="FK85" s="339">
        <v>0</v>
      </c>
      <c r="FL85" s="339">
        <v>0</v>
      </c>
      <c r="FM85" s="339">
        <v>0</v>
      </c>
      <c r="FN85" s="339">
        <v>0</v>
      </c>
      <c r="FO85" s="339">
        <v>6242.85</v>
      </c>
      <c r="FP85" s="339">
        <v>0</v>
      </c>
      <c r="FQ85" s="339">
        <v>0</v>
      </c>
      <c r="FR85" s="339">
        <v>104242.02</v>
      </c>
      <c r="FS85" s="339">
        <v>0</v>
      </c>
      <c r="FT85" s="339">
        <v>36945.949999999997</v>
      </c>
      <c r="FU85" s="339">
        <v>0</v>
      </c>
      <c r="FV85" s="339">
        <v>0</v>
      </c>
      <c r="FW85" s="339">
        <v>0</v>
      </c>
      <c r="FX85" s="339">
        <v>0</v>
      </c>
      <c r="FY85" s="339">
        <v>0</v>
      </c>
      <c r="FZ85" s="339">
        <v>0</v>
      </c>
      <c r="GA85" s="339">
        <v>0</v>
      </c>
      <c r="GB85" s="339">
        <v>0</v>
      </c>
      <c r="GC85" s="339">
        <v>0</v>
      </c>
      <c r="GD85" s="339">
        <v>0</v>
      </c>
      <c r="GE85" s="339">
        <v>51795</v>
      </c>
      <c r="GF85" s="339">
        <v>0</v>
      </c>
      <c r="GG85" s="339">
        <v>0</v>
      </c>
      <c r="GH85" s="339">
        <v>0</v>
      </c>
      <c r="GI85" s="339">
        <v>0</v>
      </c>
      <c r="GJ85" s="339">
        <v>39259.949999999997</v>
      </c>
      <c r="GK85" s="339">
        <v>0</v>
      </c>
      <c r="GL85" s="339">
        <v>0</v>
      </c>
      <c r="GM85" s="339">
        <v>0</v>
      </c>
      <c r="GN85" s="339">
        <v>0</v>
      </c>
      <c r="GO85" s="339">
        <v>0</v>
      </c>
      <c r="GP85" s="339">
        <v>0</v>
      </c>
      <c r="GQ85" s="339">
        <v>0</v>
      </c>
      <c r="GR85" s="339">
        <v>0</v>
      </c>
      <c r="GS85" s="339">
        <v>0</v>
      </c>
      <c r="GT85" s="339">
        <v>37391.800000000003</v>
      </c>
      <c r="GU85" s="339">
        <v>0</v>
      </c>
      <c r="GV85" s="339">
        <v>1965</v>
      </c>
      <c r="GW85" s="339">
        <v>0</v>
      </c>
      <c r="GX85" s="339">
        <v>0</v>
      </c>
      <c r="GY85" s="339">
        <v>0</v>
      </c>
      <c r="GZ85" s="339">
        <v>141325.95000000001</v>
      </c>
      <c r="HA85" s="339">
        <v>0</v>
      </c>
      <c r="HB85" s="339">
        <v>0</v>
      </c>
      <c r="HC85" s="339">
        <v>0</v>
      </c>
      <c r="HD85" s="339">
        <v>38508.85</v>
      </c>
      <c r="HE85" s="339">
        <v>0</v>
      </c>
      <c r="HF85" s="339">
        <v>0</v>
      </c>
      <c r="HG85" s="339">
        <v>0</v>
      </c>
      <c r="HH85" s="339">
        <v>0</v>
      </c>
      <c r="HI85" s="339">
        <v>0</v>
      </c>
      <c r="HJ85" s="339">
        <v>0</v>
      </c>
      <c r="HK85" s="339">
        <v>0</v>
      </c>
      <c r="HL85" s="339">
        <v>0</v>
      </c>
      <c r="HM85" s="339">
        <v>0</v>
      </c>
      <c r="HN85" s="339">
        <v>0</v>
      </c>
      <c r="HO85" s="339">
        <v>0</v>
      </c>
      <c r="HP85" s="339">
        <v>219111.39</v>
      </c>
      <c r="HQ85" s="339">
        <v>0</v>
      </c>
      <c r="HR85" s="339">
        <v>0</v>
      </c>
      <c r="HS85" s="339">
        <v>0</v>
      </c>
      <c r="HT85" s="339">
        <v>0</v>
      </c>
      <c r="HU85" s="339">
        <v>0</v>
      </c>
      <c r="HV85" s="339">
        <v>0</v>
      </c>
      <c r="HW85" s="339">
        <v>265883.56</v>
      </c>
      <c r="HX85" s="339">
        <v>0</v>
      </c>
      <c r="HY85" s="339">
        <v>290903.2</v>
      </c>
      <c r="HZ85" s="339">
        <v>0</v>
      </c>
      <c r="IA85" s="339">
        <v>0</v>
      </c>
      <c r="IB85" s="339">
        <v>0</v>
      </c>
      <c r="IC85" s="339">
        <v>0</v>
      </c>
      <c r="ID85" s="339">
        <v>0</v>
      </c>
      <c r="IE85" s="339">
        <v>36165.050000000003</v>
      </c>
      <c r="IF85" s="339">
        <v>24612</v>
      </c>
      <c r="IG85" s="339">
        <v>538.5</v>
      </c>
      <c r="IH85" s="339">
        <v>0</v>
      </c>
      <c r="II85" s="339">
        <v>0</v>
      </c>
      <c r="IJ85" s="339">
        <v>0</v>
      </c>
      <c r="IK85" s="339">
        <v>0</v>
      </c>
      <c r="IL85" s="339">
        <v>0</v>
      </c>
      <c r="IM85" s="339">
        <v>0</v>
      </c>
      <c r="IN85" s="339">
        <v>25041.55</v>
      </c>
      <c r="IO85" s="339">
        <v>0</v>
      </c>
      <c r="IP85" s="339">
        <v>0</v>
      </c>
      <c r="IQ85" s="339">
        <v>0</v>
      </c>
      <c r="IR85" s="339">
        <v>0</v>
      </c>
      <c r="IS85" s="339">
        <v>0</v>
      </c>
      <c r="IT85" s="339">
        <v>0</v>
      </c>
      <c r="IU85" s="339">
        <v>40332.050000000003</v>
      </c>
      <c r="IV85" s="339">
        <v>0</v>
      </c>
      <c r="IW85" s="339">
        <v>0</v>
      </c>
      <c r="IX85" s="339">
        <v>0</v>
      </c>
      <c r="IY85" s="339">
        <v>0</v>
      </c>
      <c r="IZ85" s="339">
        <v>0</v>
      </c>
      <c r="JA85" s="339">
        <v>0</v>
      </c>
      <c r="JB85" s="339">
        <v>0</v>
      </c>
      <c r="JC85" s="339">
        <v>0</v>
      </c>
      <c r="JD85" s="339">
        <v>0</v>
      </c>
      <c r="JE85" s="339">
        <v>0</v>
      </c>
      <c r="JF85" s="339">
        <v>0</v>
      </c>
      <c r="JG85" s="339">
        <v>0</v>
      </c>
      <c r="JH85" s="339">
        <v>0</v>
      </c>
      <c r="JI85" s="339">
        <v>0</v>
      </c>
      <c r="JJ85" s="339">
        <v>0</v>
      </c>
      <c r="JK85" s="339">
        <v>0</v>
      </c>
      <c r="JL85" s="339">
        <v>0</v>
      </c>
      <c r="JM85" s="339">
        <v>0</v>
      </c>
      <c r="JN85" s="339">
        <v>0</v>
      </c>
      <c r="JO85" s="339">
        <v>0</v>
      </c>
      <c r="JP85" s="339">
        <v>0</v>
      </c>
      <c r="JQ85" s="339">
        <v>0</v>
      </c>
      <c r="JR85" s="339">
        <v>0</v>
      </c>
      <c r="JS85" s="339">
        <v>0</v>
      </c>
      <c r="JT85" s="339">
        <v>0</v>
      </c>
      <c r="JU85" s="339">
        <v>9987.5499999999993</v>
      </c>
      <c r="JV85" s="339">
        <v>0</v>
      </c>
      <c r="JW85" s="339">
        <v>54747.05</v>
      </c>
      <c r="JX85" s="339">
        <v>0</v>
      </c>
      <c r="JY85" s="339">
        <v>0</v>
      </c>
      <c r="JZ85" s="339">
        <v>0</v>
      </c>
      <c r="KA85" s="339">
        <v>0</v>
      </c>
      <c r="KB85" s="339">
        <v>0</v>
      </c>
      <c r="KC85" s="339">
        <v>0</v>
      </c>
      <c r="KD85" s="339">
        <v>0</v>
      </c>
      <c r="KE85" s="339">
        <v>0</v>
      </c>
      <c r="KF85" s="339">
        <v>0</v>
      </c>
      <c r="KG85" s="339">
        <v>0</v>
      </c>
      <c r="KH85" s="339">
        <v>0</v>
      </c>
      <c r="KI85" s="339">
        <v>0</v>
      </c>
      <c r="KJ85" s="339">
        <v>0</v>
      </c>
      <c r="KK85" s="339">
        <v>0</v>
      </c>
      <c r="KL85" s="339">
        <v>0</v>
      </c>
      <c r="KM85" s="339">
        <v>38599.699999999997</v>
      </c>
      <c r="KN85" s="339">
        <v>0</v>
      </c>
      <c r="KO85" s="339">
        <v>0</v>
      </c>
      <c r="KP85" s="339">
        <v>0</v>
      </c>
      <c r="KQ85" s="339">
        <v>306373.26</v>
      </c>
      <c r="KR85" s="339">
        <v>0</v>
      </c>
      <c r="KS85" s="339">
        <v>0</v>
      </c>
      <c r="KU85" s="312">
        <v>58</v>
      </c>
    </row>
    <row r="86" spans="1:307" x14ac:dyDescent="0.25">
      <c r="A86">
        <v>2020</v>
      </c>
      <c r="B86" t="s">
        <v>945</v>
      </c>
      <c r="C86" t="s">
        <v>960</v>
      </c>
      <c r="D86" t="s">
        <v>321</v>
      </c>
      <c r="E86" t="s">
        <v>780</v>
      </c>
      <c r="F86" s="339">
        <v>0</v>
      </c>
      <c r="G86" s="339">
        <v>0</v>
      </c>
      <c r="H86" s="339">
        <v>0</v>
      </c>
      <c r="I86" s="339">
        <v>0</v>
      </c>
      <c r="J86" s="339">
        <v>0</v>
      </c>
      <c r="K86" s="339">
        <v>0</v>
      </c>
      <c r="L86" s="339">
        <v>0</v>
      </c>
      <c r="M86" s="339">
        <v>0</v>
      </c>
      <c r="N86" s="339">
        <v>91146.9</v>
      </c>
      <c r="O86" s="339">
        <v>0</v>
      </c>
      <c r="P86" s="339">
        <v>0</v>
      </c>
      <c r="Q86" s="339">
        <v>24371.95</v>
      </c>
      <c r="R86" s="339">
        <v>0</v>
      </c>
      <c r="S86" s="339">
        <v>0</v>
      </c>
      <c r="T86" s="339">
        <v>0</v>
      </c>
      <c r="U86" s="339">
        <v>0</v>
      </c>
      <c r="V86" s="339">
        <v>29564.55</v>
      </c>
      <c r="W86" s="339">
        <v>0</v>
      </c>
      <c r="X86" s="339">
        <v>446320.15</v>
      </c>
      <c r="Y86" s="339">
        <v>0</v>
      </c>
      <c r="Z86" s="339">
        <v>0</v>
      </c>
      <c r="AA86" s="339">
        <v>0</v>
      </c>
      <c r="AB86" s="339">
        <v>0</v>
      </c>
      <c r="AC86" s="339">
        <v>0</v>
      </c>
      <c r="AD86" s="339">
        <v>0</v>
      </c>
      <c r="AE86" s="339">
        <v>0</v>
      </c>
      <c r="AF86" s="339">
        <v>0</v>
      </c>
      <c r="AG86" s="339">
        <v>0</v>
      </c>
      <c r="AH86" s="339">
        <v>0</v>
      </c>
      <c r="AI86" s="339">
        <v>0</v>
      </c>
      <c r="AJ86" s="339">
        <v>0</v>
      </c>
      <c r="AK86" s="339">
        <v>0</v>
      </c>
      <c r="AL86" s="339">
        <v>807319.37</v>
      </c>
      <c r="AM86" s="339">
        <v>0</v>
      </c>
      <c r="AN86" s="339">
        <v>0</v>
      </c>
      <c r="AO86" s="339">
        <v>0</v>
      </c>
      <c r="AP86" s="339">
        <v>0</v>
      </c>
      <c r="AQ86" s="339">
        <v>0</v>
      </c>
      <c r="AR86" s="339">
        <v>0</v>
      </c>
      <c r="AS86" s="339">
        <v>17650</v>
      </c>
      <c r="AT86" s="339">
        <v>0</v>
      </c>
      <c r="AU86" s="339">
        <v>0</v>
      </c>
      <c r="AV86" s="339">
        <v>0</v>
      </c>
      <c r="AW86" s="339">
        <v>5012046.95</v>
      </c>
      <c r="AX86" s="339">
        <v>0</v>
      </c>
      <c r="AY86" s="339">
        <v>0</v>
      </c>
      <c r="AZ86" s="339">
        <v>0</v>
      </c>
      <c r="BA86" s="339">
        <v>0</v>
      </c>
      <c r="BB86" s="339">
        <v>0</v>
      </c>
      <c r="BC86" s="339">
        <v>0</v>
      </c>
      <c r="BD86" s="339">
        <v>30381.1</v>
      </c>
      <c r="BE86" s="339">
        <v>0</v>
      </c>
      <c r="BF86" s="339">
        <v>0</v>
      </c>
      <c r="BG86" s="339">
        <v>0</v>
      </c>
      <c r="BH86" s="339">
        <v>0</v>
      </c>
      <c r="BI86" s="339">
        <v>320885.25</v>
      </c>
      <c r="BJ86" s="339">
        <v>0</v>
      </c>
      <c r="BK86" s="339">
        <v>0</v>
      </c>
      <c r="BL86" s="339">
        <v>0</v>
      </c>
      <c r="BM86" s="339">
        <v>0</v>
      </c>
      <c r="BN86" s="339">
        <v>0</v>
      </c>
      <c r="BO86" s="339">
        <v>0</v>
      </c>
      <c r="BP86" s="339">
        <v>0</v>
      </c>
      <c r="BQ86" s="339">
        <v>0</v>
      </c>
      <c r="BR86" s="339">
        <v>0</v>
      </c>
      <c r="BS86" s="339">
        <v>20501.349999999999</v>
      </c>
      <c r="BT86" s="339">
        <v>11106.65</v>
      </c>
      <c r="BU86" s="339">
        <v>0</v>
      </c>
      <c r="BV86" s="339">
        <v>7960</v>
      </c>
      <c r="BW86" s="339">
        <v>32109.7</v>
      </c>
      <c r="BX86" s="339">
        <v>0</v>
      </c>
      <c r="BY86" s="339">
        <v>0</v>
      </c>
      <c r="BZ86" s="339">
        <v>0</v>
      </c>
      <c r="CA86" s="339">
        <v>5767.35</v>
      </c>
      <c r="CB86" s="339">
        <v>0</v>
      </c>
      <c r="CC86" s="339">
        <v>0</v>
      </c>
      <c r="CD86" s="339">
        <v>0</v>
      </c>
      <c r="CE86" s="339">
        <v>0</v>
      </c>
      <c r="CF86" s="339">
        <v>0</v>
      </c>
      <c r="CG86" s="339">
        <v>0</v>
      </c>
      <c r="CH86" s="339">
        <v>0</v>
      </c>
      <c r="CI86" s="339">
        <v>90302.6</v>
      </c>
      <c r="CJ86" s="339">
        <v>0</v>
      </c>
      <c r="CK86" s="339">
        <v>0</v>
      </c>
      <c r="CL86" s="339">
        <v>0</v>
      </c>
      <c r="CM86" s="339">
        <v>0</v>
      </c>
      <c r="CN86" s="339">
        <v>0</v>
      </c>
      <c r="CO86" s="339">
        <v>0</v>
      </c>
      <c r="CP86" s="339">
        <v>0</v>
      </c>
      <c r="CQ86" s="339">
        <v>0</v>
      </c>
      <c r="CR86" s="339">
        <v>0</v>
      </c>
      <c r="CS86" s="339">
        <v>0</v>
      </c>
      <c r="CT86" s="339">
        <v>6166.6</v>
      </c>
      <c r="CU86" s="339">
        <v>0</v>
      </c>
      <c r="CV86" s="339">
        <v>0</v>
      </c>
      <c r="CW86" s="339">
        <v>0</v>
      </c>
      <c r="CX86" s="339">
        <v>0</v>
      </c>
      <c r="CY86" s="339">
        <v>0</v>
      </c>
      <c r="CZ86" s="339">
        <v>0</v>
      </c>
      <c r="DA86" s="339">
        <v>0</v>
      </c>
      <c r="DB86" s="339">
        <v>0</v>
      </c>
      <c r="DC86" s="339">
        <v>0</v>
      </c>
      <c r="DD86" s="339">
        <v>24458.25</v>
      </c>
      <c r="DE86" s="339">
        <v>0</v>
      </c>
      <c r="DF86" s="339">
        <v>0</v>
      </c>
      <c r="DG86" s="339">
        <v>0</v>
      </c>
      <c r="DH86" s="339">
        <v>0</v>
      </c>
      <c r="DI86" s="339">
        <v>0</v>
      </c>
      <c r="DJ86" s="339">
        <v>0</v>
      </c>
      <c r="DK86" s="339">
        <v>0</v>
      </c>
      <c r="DL86" s="339">
        <v>49076.3</v>
      </c>
      <c r="DM86" s="339">
        <v>0</v>
      </c>
      <c r="DN86" s="339">
        <v>0</v>
      </c>
      <c r="DO86" s="339">
        <v>0</v>
      </c>
      <c r="DP86" s="339">
        <v>0</v>
      </c>
      <c r="DQ86" s="339">
        <v>0</v>
      </c>
      <c r="DR86" s="339">
        <v>0</v>
      </c>
      <c r="DS86" s="339">
        <v>338852.93</v>
      </c>
      <c r="DT86" s="339">
        <v>0</v>
      </c>
      <c r="DU86" s="339">
        <v>0</v>
      </c>
      <c r="DV86" s="339">
        <v>22621.8</v>
      </c>
      <c r="DW86" s="339">
        <v>0</v>
      </c>
      <c r="DX86" s="339">
        <v>12651.25</v>
      </c>
      <c r="DY86" s="339">
        <v>41082.699999999997</v>
      </c>
      <c r="DZ86" s="339">
        <v>0</v>
      </c>
      <c r="EA86" s="339">
        <v>0</v>
      </c>
      <c r="EB86" s="339">
        <v>0</v>
      </c>
      <c r="EC86" s="339">
        <v>0</v>
      </c>
      <c r="ED86" s="339">
        <v>0</v>
      </c>
      <c r="EE86" s="339">
        <v>0</v>
      </c>
      <c r="EF86" s="339">
        <v>0</v>
      </c>
      <c r="EG86" s="339">
        <v>0</v>
      </c>
      <c r="EH86" s="339">
        <v>0</v>
      </c>
      <c r="EI86" s="339">
        <v>0</v>
      </c>
      <c r="EJ86" s="339">
        <v>16295</v>
      </c>
      <c r="EK86" s="339">
        <v>0</v>
      </c>
      <c r="EL86" s="339">
        <v>15707.5</v>
      </c>
      <c r="EM86" s="339">
        <v>0</v>
      </c>
      <c r="EN86" s="339">
        <v>0</v>
      </c>
      <c r="EO86" s="339">
        <v>0</v>
      </c>
      <c r="EP86" s="339">
        <v>0</v>
      </c>
      <c r="EQ86" s="339">
        <v>0</v>
      </c>
      <c r="ER86" s="339">
        <v>0</v>
      </c>
      <c r="ES86" s="339">
        <v>0</v>
      </c>
      <c r="ET86" s="339">
        <v>0</v>
      </c>
      <c r="EU86" s="339">
        <v>0</v>
      </c>
      <c r="EV86" s="339">
        <v>0</v>
      </c>
      <c r="EW86" s="339">
        <v>0</v>
      </c>
      <c r="EX86" s="339">
        <v>105633.55</v>
      </c>
      <c r="EY86" s="339">
        <v>2041.4</v>
      </c>
      <c r="EZ86" s="339">
        <v>974805.85</v>
      </c>
      <c r="FA86" s="339">
        <v>0</v>
      </c>
      <c r="FB86" s="339">
        <v>0</v>
      </c>
      <c r="FC86" s="339">
        <v>0</v>
      </c>
      <c r="FD86" s="339">
        <v>0</v>
      </c>
      <c r="FE86" s="339">
        <v>10.6</v>
      </c>
      <c r="FF86" s="339">
        <v>0</v>
      </c>
      <c r="FG86" s="339">
        <v>0</v>
      </c>
      <c r="FH86" s="339">
        <v>0</v>
      </c>
      <c r="FI86" s="339">
        <v>0</v>
      </c>
      <c r="FJ86" s="339">
        <v>0</v>
      </c>
      <c r="FK86" s="339">
        <v>0</v>
      </c>
      <c r="FL86" s="339">
        <v>0</v>
      </c>
      <c r="FM86" s="339">
        <v>0</v>
      </c>
      <c r="FN86" s="339">
        <v>0</v>
      </c>
      <c r="FO86" s="339">
        <v>6242.85</v>
      </c>
      <c r="FP86" s="339">
        <v>0</v>
      </c>
      <c r="FQ86" s="339">
        <v>0</v>
      </c>
      <c r="FR86" s="339">
        <v>104242.02</v>
      </c>
      <c r="FS86" s="339">
        <v>0</v>
      </c>
      <c r="FT86" s="339">
        <v>36945.949999999997</v>
      </c>
      <c r="FU86" s="339">
        <v>0</v>
      </c>
      <c r="FV86" s="339">
        <v>0</v>
      </c>
      <c r="FW86" s="339">
        <v>0</v>
      </c>
      <c r="FX86" s="339">
        <v>0</v>
      </c>
      <c r="FY86" s="339">
        <v>0</v>
      </c>
      <c r="FZ86" s="339">
        <v>0</v>
      </c>
      <c r="GA86" s="339">
        <v>0</v>
      </c>
      <c r="GB86" s="339">
        <v>0</v>
      </c>
      <c r="GC86" s="339">
        <v>0</v>
      </c>
      <c r="GD86" s="339">
        <v>0</v>
      </c>
      <c r="GE86" s="339">
        <v>51795</v>
      </c>
      <c r="GF86" s="339">
        <v>0</v>
      </c>
      <c r="GG86" s="339">
        <v>0</v>
      </c>
      <c r="GH86" s="339">
        <v>0</v>
      </c>
      <c r="GI86" s="339">
        <v>0</v>
      </c>
      <c r="GJ86" s="339">
        <v>39259.949999999997</v>
      </c>
      <c r="GK86" s="339">
        <v>0</v>
      </c>
      <c r="GL86" s="339">
        <v>0</v>
      </c>
      <c r="GM86" s="339">
        <v>0</v>
      </c>
      <c r="GN86" s="339">
        <v>0</v>
      </c>
      <c r="GO86" s="339">
        <v>0</v>
      </c>
      <c r="GP86" s="339">
        <v>0</v>
      </c>
      <c r="GQ86" s="339">
        <v>0</v>
      </c>
      <c r="GR86" s="339">
        <v>0</v>
      </c>
      <c r="GS86" s="339">
        <v>0</v>
      </c>
      <c r="GT86" s="339">
        <v>37391.800000000003</v>
      </c>
      <c r="GU86" s="339">
        <v>0</v>
      </c>
      <c r="GV86" s="339">
        <v>1965</v>
      </c>
      <c r="GW86" s="339">
        <v>0</v>
      </c>
      <c r="GX86" s="339">
        <v>0</v>
      </c>
      <c r="GY86" s="339">
        <v>0</v>
      </c>
      <c r="GZ86" s="339">
        <v>141325.95000000001</v>
      </c>
      <c r="HA86" s="339">
        <v>0</v>
      </c>
      <c r="HB86" s="339">
        <v>0</v>
      </c>
      <c r="HC86" s="339">
        <v>0</v>
      </c>
      <c r="HD86" s="339">
        <v>38508.85</v>
      </c>
      <c r="HE86" s="339">
        <v>0</v>
      </c>
      <c r="HF86" s="339">
        <v>0</v>
      </c>
      <c r="HG86" s="339">
        <v>0</v>
      </c>
      <c r="HH86" s="339">
        <v>0</v>
      </c>
      <c r="HI86" s="339">
        <v>0</v>
      </c>
      <c r="HJ86" s="339">
        <v>0</v>
      </c>
      <c r="HK86" s="339">
        <v>0</v>
      </c>
      <c r="HL86" s="339">
        <v>0</v>
      </c>
      <c r="HM86" s="339">
        <v>0</v>
      </c>
      <c r="HN86" s="339">
        <v>0</v>
      </c>
      <c r="HO86" s="339">
        <v>0</v>
      </c>
      <c r="HP86" s="339">
        <v>219111.39</v>
      </c>
      <c r="HQ86" s="339">
        <v>0</v>
      </c>
      <c r="HR86" s="339">
        <v>0</v>
      </c>
      <c r="HS86" s="339">
        <v>0</v>
      </c>
      <c r="HT86" s="339">
        <v>0</v>
      </c>
      <c r="HU86" s="339">
        <v>0</v>
      </c>
      <c r="HV86" s="339">
        <v>0</v>
      </c>
      <c r="HW86" s="339">
        <v>265883.56</v>
      </c>
      <c r="HX86" s="339">
        <v>0</v>
      </c>
      <c r="HY86" s="339">
        <v>290903.2</v>
      </c>
      <c r="HZ86" s="339">
        <v>0</v>
      </c>
      <c r="IA86" s="339">
        <v>0</v>
      </c>
      <c r="IB86" s="339">
        <v>0</v>
      </c>
      <c r="IC86" s="339">
        <v>0</v>
      </c>
      <c r="ID86" s="339">
        <v>0</v>
      </c>
      <c r="IE86" s="339">
        <v>36165.050000000003</v>
      </c>
      <c r="IF86" s="339">
        <v>24612</v>
      </c>
      <c r="IG86" s="339">
        <v>538.5</v>
      </c>
      <c r="IH86" s="339">
        <v>0</v>
      </c>
      <c r="II86" s="339">
        <v>0</v>
      </c>
      <c r="IJ86" s="339">
        <v>0</v>
      </c>
      <c r="IK86" s="339">
        <v>0</v>
      </c>
      <c r="IL86" s="339">
        <v>0</v>
      </c>
      <c r="IM86" s="339">
        <v>0</v>
      </c>
      <c r="IN86" s="339">
        <v>25041.55</v>
      </c>
      <c r="IO86" s="339">
        <v>0</v>
      </c>
      <c r="IP86" s="339">
        <v>0</v>
      </c>
      <c r="IQ86" s="339">
        <v>0</v>
      </c>
      <c r="IR86" s="339">
        <v>0</v>
      </c>
      <c r="IS86" s="339">
        <v>0</v>
      </c>
      <c r="IT86" s="339">
        <v>0</v>
      </c>
      <c r="IU86" s="339">
        <v>40332.050000000003</v>
      </c>
      <c r="IV86" s="339">
        <v>0</v>
      </c>
      <c r="IW86" s="339">
        <v>0</v>
      </c>
      <c r="IX86" s="339">
        <v>0</v>
      </c>
      <c r="IY86" s="339">
        <v>0</v>
      </c>
      <c r="IZ86" s="339">
        <v>0</v>
      </c>
      <c r="JA86" s="339">
        <v>0</v>
      </c>
      <c r="JB86" s="339">
        <v>0</v>
      </c>
      <c r="JC86" s="339">
        <v>0</v>
      </c>
      <c r="JD86" s="339">
        <v>0</v>
      </c>
      <c r="JE86" s="339">
        <v>0</v>
      </c>
      <c r="JF86" s="339">
        <v>0</v>
      </c>
      <c r="JG86" s="339">
        <v>0</v>
      </c>
      <c r="JH86" s="339">
        <v>0</v>
      </c>
      <c r="JI86" s="339">
        <v>0</v>
      </c>
      <c r="JJ86" s="339">
        <v>0</v>
      </c>
      <c r="JK86" s="339">
        <v>0</v>
      </c>
      <c r="JL86" s="339">
        <v>0</v>
      </c>
      <c r="JM86" s="339">
        <v>0</v>
      </c>
      <c r="JN86" s="339">
        <v>0</v>
      </c>
      <c r="JO86" s="339">
        <v>0</v>
      </c>
      <c r="JP86" s="339">
        <v>0</v>
      </c>
      <c r="JQ86" s="339">
        <v>0</v>
      </c>
      <c r="JR86" s="339">
        <v>0</v>
      </c>
      <c r="JS86" s="339">
        <v>0</v>
      </c>
      <c r="JT86" s="339">
        <v>0</v>
      </c>
      <c r="JU86" s="339">
        <v>9987.5499999999993</v>
      </c>
      <c r="JV86" s="339">
        <v>0</v>
      </c>
      <c r="JW86" s="339">
        <v>54747.05</v>
      </c>
      <c r="JX86" s="339">
        <v>0</v>
      </c>
      <c r="JY86" s="339">
        <v>0</v>
      </c>
      <c r="JZ86" s="339">
        <v>0</v>
      </c>
      <c r="KA86" s="339">
        <v>0</v>
      </c>
      <c r="KB86" s="339">
        <v>0</v>
      </c>
      <c r="KC86" s="339">
        <v>0</v>
      </c>
      <c r="KD86" s="339">
        <v>0</v>
      </c>
      <c r="KE86" s="339">
        <v>0</v>
      </c>
      <c r="KF86" s="339">
        <v>0</v>
      </c>
      <c r="KG86" s="339">
        <v>0</v>
      </c>
      <c r="KH86" s="339">
        <v>0</v>
      </c>
      <c r="KI86" s="339">
        <v>0</v>
      </c>
      <c r="KJ86" s="339">
        <v>0</v>
      </c>
      <c r="KK86" s="339">
        <v>0</v>
      </c>
      <c r="KL86" s="339">
        <v>0</v>
      </c>
      <c r="KM86" s="339">
        <v>38599.699999999997</v>
      </c>
      <c r="KN86" s="339">
        <v>0</v>
      </c>
      <c r="KO86" s="339">
        <v>0</v>
      </c>
      <c r="KP86" s="339">
        <v>0</v>
      </c>
      <c r="KQ86" s="339">
        <v>306373.26</v>
      </c>
      <c r="KR86" s="339">
        <v>0</v>
      </c>
      <c r="KS86" s="339">
        <v>0</v>
      </c>
      <c r="KU86" s="338" t="s">
        <v>944</v>
      </c>
    </row>
    <row r="87" spans="1:307" x14ac:dyDescent="0.25">
      <c r="A87">
        <v>2020</v>
      </c>
      <c r="B87" t="s">
        <v>945</v>
      </c>
      <c r="C87" t="s">
        <v>321</v>
      </c>
      <c r="D87"/>
      <c r="E87" t="s">
        <v>780</v>
      </c>
      <c r="F87" s="339">
        <v>2515131.7999999998</v>
      </c>
      <c r="G87" s="339">
        <v>0</v>
      </c>
      <c r="H87" s="339">
        <v>18884814.559999999</v>
      </c>
      <c r="I87" s="339">
        <v>878948.66</v>
      </c>
      <c r="J87" s="339">
        <v>0</v>
      </c>
      <c r="K87" s="339">
        <v>1044480.8</v>
      </c>
      <c r="L87" s="339">
        <v>1811164.51</v>
      </c>
      <c r="M87" s="339">
        <v>48321.3</v>
      </c>
      <c r="N87" s="339">
        <v>1764041.8</v>
      </c>
      <c r="O87" s="339">
        <v>5087569.58</v>
      </c>
      <c r="P87" s="339">
        <v>405784.72</v>
      </c>
      <c r="Q87" s="339">
        <v>24371.95</v>
      </c>
      <c r="R87" s="339">
        <v>104872.85</v>
      </c>
      <c r="S87" s="339">
        <v>2091475.73</v>
      </c>
      <c r="T87" s="339">
        <v>790696.4</v>
      </c>
      <c r="U87" s="339">
        <v>1029959.06</v>
      </c>
      <c r="V87" s="339">
        <v>349656.4</v>
      </c>
      <c r="W87" s="339">
        <v>798435.73</v>
      </c>
      <c r="X87" s="339">
        <v>1207023.3600000001</v>
      </c>
      <c r="Y87" s="339">
        <v>23044.799999999999</v>
      </c>
      <c r="Z87" s="339">
        <v>2512344.5099999998</v>
      </c>
      <c r="AA87" s="339">
        <v>7114448.5199999996</v>
      </c>
      <c r="AB87" s="339">
        <v>417117.2</v>
      </c>
      <c r="AC87" s="339">
        <v>0</v>
      </c>
      <c r="AD87" s="339">
        <v>4511146.45</v>
      </c>
      <c r="AE87" s="339">
        <v>321370.40000000002</v>
      </c>
      <c r="AF87" s="339">
        <v>200269.65</v>
      </c>
      <c r="AG87" s="339">
        <v>113619</v>
      </c>
      <c r="AH87" s="339">
        <v>56271.6</v>
      </c>
      <c r="AI87" s="339">
        <v>994128.97</v>
      </c>
      <c r="AJ87" s="339">
        <v>1584370.36</v>
      </c>
      <c r="AK87" s="339">
        <v>491613</v>
      </c>
      <c r="AL87" s="339">
        <v>4209991.91</v>
      </c>
      <c r="AM87" s="339">
        <v>176781.64</v>
      </c>
      <c r="AN87" s="339">
        <v>0</v>
      </c>
      <c r="AO87" s="339">
        <v>13078.55</v>
      </c>
      <c r="AP87" s="339">
        <v>134151.45000000001</v>
      </c>
      <c r="AQ87" s="339">
        <v>1187593.8500000001</v>
      </c>
      <c r="AR87" s="339">
        <v>18908.48</v>
      </c>
      <c r="AS87" s="339">
        <v>97498.1</v>
      </c>
      <c r="AT87" s="339">
        <v>80090.2</v>
      </c>
      <c r="AU87" s="339">
        <v>81281.350000000006</v>
      </c>
      <c r="AV87" s="339">
        <v>13317.15</v>
      </c>
      <c r="AW87" s="339">
        <v>9677702.1099999994</v>
      </c>
      <c r="AX87" s="339">
        <v>71220.75</v>
      </c>
      <c r="AY87" s="339">
        <v>289846.34999999998</v>
      </c>
      <c r="AZ87" s="339">
        <v>1303354.8</v>
      </c>
      <c r="BA87" s="339">
        <v>0</v>
      </c>
      <c r="BB87" s="339">
        <v>0</v>
      </c>
      <c r="BC87" s="339">
        <v>1645610.35</v>
      </c>
      <c r="BD87" s="339">
        <v>3759062.91</v>
      </c>
      <c r="BE87" s="339">
        <v>129074.15</v>
      </c>
      <c r="BF87" s="339">
        <v>14852.05</v>
      </c>
      <c r="BG87" s="339">
        <v>38728.050000000003</v>
      </c>
      <c r="BH87" s="339">
        <v>0</v>
      </c>
      <c r="BI87" s="339">
        <v>4677040.8</v>
      </c>
      <c r="BJ87" s="339">
        <v>0</v>
      </c>
      <c r="BK87" s="339">
        <v>3192523.03</v>
      </c>
      <c r="BL87" s="339">
        <v>244646.49</v>
      </c>
      <c r="BM87" s="339">
        <v>171465.23</v>
      </c>
      <c r="BN87" s="339">
        <v>2310906</v>
      </c>
      <c r="BO87" s="339">
        <v>126173.22</v>
      </c>
      <c r="BP87" s="339">
        <v>102689.86</v>
      </c>
      <c r="BQ87" s="339">
        <v>26197.45</v>
      </c>
      <c r="BR87" s="339">
        <v>9808470.4900000002</v>
      </c>
      <c r="BS87" s="339">
        <v>849536</v>
      </c>
      <c r="BT87" s="339">
        <v>11106.65</v>
      </c>
      <c r="BU87" s="339">
        <v>0</v>
      </c>
      <c r="BV87" s="339">
        <v>99142</v>
      </c>
      <c r="BW87" s="339">
        <v>220473.45</v>
      </c>
      <c r="BX87" s="339">
        <v>576905.25</v>
      </c>
      <c r="BY87" s="339">
        <v>1670729.21</v>
      </c>
      <c r="BZ87" s="339">
        <v>76240.649999999994</v>
      </c>
      <c r="CA87" s="339">
        <v>47994.95</v>
      </c>
      <c r="CB87" s="339">
        <v>777138.4</v>
      </c>
      <c r="CC87" s="339">
        <v>4590739.07</v>
      </c>
      <c r="CD87" s="339">
        <v>1078968.3500000001</v>
      </c>
      <c r="CE87" s="339">
        <v>913551.8</v>
      </c>
      <c r="CF87" s="339">
        <v>3705671.6</v>
      </c>
      <c r="CG87" s="339">
        <v>241419</v>
      </c>
      <c r="CH87" s="339">
        <v>1405.49</v>
      </c>
      <c r="CI87" s="339">
        <v>9688346.3000000007</v>
      </c>
      <c r="CJ87" s="339">
        <v>0</v>
      </c>
      <c r="CK87" s="339">
        <v>42003</v>
      </c>
      <c r="CL87" s="339">
        <v>188688.45</v>
      </c>
      <c r="CM87" s="339">
        <v>0</v>
      </c>
      <c r="CN87" s="339">
        <v>205156.75</v>
      </c>
      <c r="CO87" s="339">
        <v>600813.5</v>
      </c>
      <c r="CP87" s="339">
        <v>0</v>
      </c>
      <c r="CQ87" s="339">
        <v>94012.33</v>
      </c>
      <c r="CR87" s="339">
        <v>0</v>
      </c>
      <c r="CS87" s="339">
        <v>15600</v>
      </c>
      <c r="CT87" s="339">
        <v>158854.79999999999</v>
      </c>
      <c r="CU87" s="339">
        <v>0</v>
      </c>
      <c r="CV87" s="339">
        <v>0</v>
      </c>
      <c r="CW87" s="339">
        <v>224779.2</v>
      </c>
      <c r="CX87" s="339">
        <v>923345.2</v>
      </c>
      <c r="CY87" s="339">
        <v>69735.399999999994</v>
      </c>
      <c r="CZ87" s="339">
        <v>4942240.7300000004</v>
      </c>
      <c r="DA87" s="339">
        <v>2924247.46</v>
      </c>
      <c r="DB87" s="339">
        <v>3405810.94</v>
      </c>
      <c r="DC87" s="339">
        <v>260303.2</v>
      </c>
      <c r="DD87" s="339">
        <v>9769596.5299999993</v>
      </c>
      <c r="DE87" s="339">
        <v>10998695.59</v>
      </c>
      <c r="DF87" s="339">
        <v>195001.64</v>
      </c>
      <c r="DG87" s="339">
        <v>741200.18</v>
      </c>
      <c r="DH87" s="339">
        <v>944327.26</v>
      </c>
      <c r="DI87" s="339">
        <v>851198.15</v>
      </c>
      <c r="DJ87" s="339">
        <v>407702.59</v>
      </c>
      <c r="DK87" s="339">
        <v>302039.84000000003</v>
      </c>
      <c r="DL87" s="339">
        <v>150558.1</v>
      </c>
      <c r="DM87" s="339">
        <v>1755339.65</v>
      </c>
      <c r="DN87" s="339">
        <v>0</v>
      </c>
      <c r="DO87" s="339">
        <v>0</v>
      </c>
      <c r="DP87" s="339">
        <v>0</v>
      </c>
      <c r="DQ87" s="339">
        <v>0</v>
      </c>
      <c r="DR87" s="339">
        <v>696320.95</v>
      </c>
      <c r="DS87" s="339">
        <v>3114179.46</v>
      </c>
      <c r="DT87" s="339">
        <v>1826775.46</v>
      </c>
      <c r="DU87" s="339">
        <v>312860.45</v>
      </c>
      <c r="DV87" s="339">
        <v>1003342.35</v>
      </c>
      <c r="DW87" s="339">
        <v>321547.65000000002</v>
      </c>
      <c r="DX87" s="339">
        <v>909825.1</v>
      </c>
      <c r="DY87" s="339">
        <v>1191612.3899999999</v>
      </c>
      <c r="DZ87" s="339">
        <v>402854.75</v>
      </c>
      <c r="EA87" s="339">
        <v>10373092.220000001</v>
      </c>
      <c r="EB87" s="339">
        <v>1207749.6000000001</v>
      </c>
      <c r="EC87" s="339">
        <v>3587389.85</v>
      </c>
      <c r="ED87" s="339">
        <v>0</v>
      </c>
      <c r="EE87" s="339">
        <v>172848.25</v>
      </c>
      <c r="EF87" s="339">
        <v>0</v>
      </c>
      <c r="EG87" s="339">
        <v>2388101.63</v>
      </c>
      <c r="EH87" s="339">
        <v>0</v>
      </c>
      <c r="EI87" s="339">
        <v>1209252.6000000001</v>
      </c>
      <c r="EJ87" s="339">
        <v>2305670.27</v>
      </c>
      <c r="EK87" s="339">
        <v>128411.7</v>
      </c>
      <c r="EL87" s="339">
        <v>34105.15</v>
      </c>
      <c r="EM87" s="339">
        <v>182383.5</v>
      </c>
      <c r="EN87" s="339">
        <v>1663986.72</v>
      </c>
      <c r="EO87" s="339">
        <v>1859060.81</v>
      </c>
      <c r="EP87" s="339">
        <v>426851.5</v>
      </c>
      <c r="EQ87" s="339">
        <v>168164.25</v>
      </c>
      <c r="ER87" s="339">
        <v>809512.65</v>
      </c>
      <c r="ES87" s="339">
        <v>148514.59</v>
      </c>
      <c r="ET87" s="339">
        <v>950393.95</v>
      </c>
      <c r="EU87" s="339">
        <v>15928.35</v>
      </c>
      <c r="EV87" s="339">
        <v>118216.9</v>
      </c>
      <c r="EW87" s="339">
        <v>1320321.68</v>
      </c>
      <c r="EX87" s="339">
        <v>546568.25</v>
      </c>
      <c r="EY87" s="339">
        <v>10082279.539999999</v>
      </c>
      <c r="EZ87" s="339">
        <v>141559111.38999999</v>
      </c>
      <c r="FA87" s="339">
        <v>684647.9</v>
      </c>
      <c r="FB87" s="339">
        <v>178506.55</v>
      </c>
      <c r="FC87" s="339">
        <v>2130947.81</v>
      </c>
      <c r="FD87" s="339">
        <v>231904.16</v>
      </c>
      <c r="FE87" s="339">
        <v>2510992.5</v>
      </c>
      <c r="FF87" s="339">
        <v>339735.55</v>
      </c>
      <c r="FG87" s="339">
        <v>549264.94999999995</v>
      </c>
      <c r="FH87" s="339">
        <v>994439.85</v>
      </c>
      <c r="FI87" s="339">
        <v>354106.05</v>
      </c>
      <c r="FJ87" s="339">
        <v>201174.45</v>
      </c>
      <c r="FK87" s="339">
        <v>117307.75</v>
      </c>
      <c r="FL87" s="339">
        <v>0</v>
      </c>
      <c r="FM87" s="339">
        <v>6468073.0800000001</v>
      </c>
      <c r="FN87" s="339">
        <v>0</v>
      </c>
      <c r="FO87" s="339">
        <v>345060.99</v>
      </c>
      <c r="FP87" s="339">
        <v>41495.949999999997</v>
      </c>
      <c r="FQ87" s="339">
        <v>36922.35</v>
      </c>
      <c r="FR87" s="339">
        <v>3185761.81</v>
      </c>
      <c r="FS87" s="339">
        <v>379717.68</v>
      </c>
      <c r="FT87" s="339">
        <v>370954.75</v>
      </c>
      <c r="FU87" s="339">
        <v>256014.25</v>
      </c>
      <c r="FV87" s="339">
        <v>60000</v>
      </c>
      <c r="FW87" s="339">
        <v>46308.1</v>
      </c>
      <c r="FX87" s="339">
        <v>0</v>
      </c>
      <c r="FY87" s="339">
        <v>599115.19999999995</v>
      </c>
      <c r="FZ87" s="339">
        <v>0</v>
      </c>
      <c r="GA87" s="339">
        <v>28493.65</v>
      </c>
      <c r="GB87" s="339">
        <v>27387.15</v>
      </c>
      <c r="GC87" s="339">
        <v>0</v>
      </c>
      <c r="GD87" s="339">
        <v>1647238.99</v>
      </c>
      <c r="GE87" s="339">
        <v>182021.3</v>
      </c>
      <c r="GF87" s="339">
        <v>763758.36</v>
      </c>
      <c r="GG87" s="339">
        <v>1848869.72</v>
      </c>
      <c r="GH87" s="339">
        <v>0</v>
      </c>
      <c r="GI87" s="339">
        <v>1046890.57</v>
      </c>
      <c r="GJ87" s="339">
        <v>162956.79999999999</v>
      </c>
      <c r="GK87" s="339">
        <v>10709769.1</v>
      </c>
      <c r="GL87" s="339">
        <v>3620201.15</v>
      </c>
      <c r="GM87" s="339">
        <v>22178768.940000001</v>
      </c>
      <c r="GN87" s="339">
        <v>189003.65</v>
      </c>
      <c r="GO87" s="339">
        <v>2096826.52</v>
      </c>
      <c r="GP87" s="339">
        <v>0</v>
      </c>
      <c r="GQ87" s="339">
        <v>0</v>
      </c>
      <c r="GR87" s="339">
        <v>411751.64</v>
      </c>
      <c r="GS87" s="339">
        <v>19177249.23</v>
      </c>
      <c r="GT87" s="339">
        <v>73573.7</v>
      </c>
      <c r="GU87" s="339">
        <v>8803647.5500000007</v>
      </c>
      <c r="GV87" s="339">
        <v>49938.95</v>
      </c>
      <c r="GW87" s="339">
        <v>0</v>
      </c>
      <c r="GX87" s="339">
        <v>8490118</v>
      </c>
      <c r="GY87" s="339">
        <v>232475.24</v>
      </c>
      <c r="GZ87" s="339">
        <v>914852.95</v>
      </c>
      <c r="HA87" s="339">
        <v>901247.13</v>
      </c>
      <c r="HB87" s="339">
        <v>17000</v>
      </c>
      <c r="HC87" s="339">
        <v>11749950.050000001</v>
      </c>
      <c r="HD87" s="339">
        <v>93396.5</v>
      </c>
      <c r="HE87" s="339">
        <v>53014.7</v>
      </c>
      <c r="HF87" s="339">
        <v>14000</v>
      </c>
      <c r="HG87" s="339">
        <v>3257373.91</v>
      </c>
      <c r="HH87" s="339">
        <v>6123050.3799999999</v>
      </c>
      <c r="HI87" s="339">
        <v>250322.25</v>
      </c>
      <c r="HJ87" s="339">
        <v>789578.56</v>
      </c>
      <c r="HK87" s="339">
        <v>0</v>
      </c>
      <c r="HL87" s="339">
        <v>494032.11</v>
      </c>
      <c r="HM87" s="339">
        <v>539399</v>
      </c>
      <c r="HN87" s="339">
        <v>496455.85</v>
      </c>
      <c r="HO87" s="339">
        <v>531638.68000000005</v>
      </c>
      <c r="HP87" s="339">
        <v>1324929.06</v>
      </c>
      <c r="HQ87" s="339">
        <v>244847.6</v>
      </c>
      <c r="HR87" s="339">
        <v>1512976.77</v>
      </c>
      <c r="HS87" s="339">
        <v>808289.15</v>
      </c>
      <c r="HT87" s="339">
        <v>5434081.0099999998</v>
      </c>
      <c r="HU87" s="339">
        <v>125637.95</v>
      </c>
      <c r="HV87" s="339">
        <v>2382809.35</v>
      </c>
      <c r="HW87" s="339">
        <v>14858114.84</v>
      </c>
      <c r="HX87" s="339">
        <v>316064.3</v>
      </c>
      <c r="HY87" s="339">
        <v>11585627.34</v>
      </c>
      <c r="HZ87" s="339">
        <v>200742.9</v>
      </c>
      <c r="IA87" s="339">
        <v>163384.4</v>
      </c>
      <c r="IB87" s="339">
        <v>1045091.4</v>
      </c>
      <c r="IC87" s="339">
        <v>672565.99</v>
      </c>
      <c r="ID87" s="339">
        <v>21870.15</v>
      </c>
      <c r="IE87" s="339">
        <v>1321448.8</v>
      </c>
      <c r="IF87" s="339">
        <v>307829.7</v>
      </c>
      <c r="IG87" s="339">
        <v>411751.8</v>
      </c>
      <c r="IH87" s="339">
        <v>367244.25</v>
      </c>
      <c r="II87" s="339">
        <v>158318.20000000001</v>
      </c>
      <c r="IJ87" s="339">
        <v>2776529.82</v>
      </c>
      <c r="IK87" s="339">
        <v>281204.8</v>
      </c>
      <c r="IL87" s="339">
        <v>30484.35</v>
      </c>
      <c r="IM87" s="339">
        <v>64557.3</v>
      </c>
      <c r="IN87" s="339">
        <v>2260679.42</v>
      </c>
      <c r="IO87" s="339">
        <v>133304.79999999999</v>
      </c>
      <c r="IP87" s="339">
        <v>1285.95</v>
      </c>
      <c r="IQ87" s="339">
        <v>0</v>
      </c>
      <c r="IR87" s="339">
        <v>3754913.83</v>
      </c>
      <c r="IS87" s="339">
        <v>4412441.7300000004</v>
      </c>
      <c r="IT87" s="339">
        <v>1971444.51</v>
      </c>
      <c r="IU87" s="339">
        <v>40332.050000000003</v>
      </c>
      <c r="IV87" s="339">
        <v>1571113.6</v>
      </c>
      <c r="IW87" s="339">
        <v>395973.55</v>
      </c>
      <c r="IX87" s="339">
        <v>0</v>
      </c>
      <c r="IY87" s="339">
        <v>1351874.6</v>
      </c>
      <c r="IZ87" s="339">
        <v>0</v>
      </c>
      <c r="JA87" s="339">
        <v>212970.48</v>
      </c>
      <c r="JB87" s="339">
        <v>68978.69</v>
      </c>
      <c r="JC87" s="339">
        <v>1804026.8</v>
      </c>
      <c r="JD87" s="339">
        <v>21094.9</v>
      </c>
      <c r="JE87" s="339">
        <v>377.8</v>
      </c>
      <c r="JF87" s="339">
        <v>1546694.06</v>
      </c>
      <c r="JG87" s="339">
        <v>158292.85</v>
      </c>
      <c r="JH87" s="339">
        <v>1812478.95</v>
      </c>
      <c r="JI87" s="339">
        <v>1513002.75</v>
      </c>
      <c r="JJ87" s="339">
        <v>234002.95</v>
      </c>
      <c r="JK87" s="339">
        <v>211255.9</v>
      </c>
      <c r="JL87" s="339">
        <v>739921.8</v>
      </c>
      <c r="JM87" s="339">
        <v>76175.25</v>
      </c>
      <c r="JN87" s="339">
        <v>20803.349999999999</v>
      </c>
      <c r="JO87" s="339">
        <v>2071794.41</v>
      </c>
      <c r="JP87" s="339">
        <v>253915.85</v>
      </c>
      <c r="JQ87" s="339">
        <v>0</v>
      </c>
      <c r="JR87" s="339">
        <v>0</v>
      </c>
      <c r="JS87" s="339">
        <v>7553905.9800000004</v>
      </c>
      <c r="JT87" s="339">
        <v>523331.6</v>
      </c>
      <c r="JU87" s="339">
        <v>9987.5499999999993</v>
      </c>
      <c r="JV87" s="339">
        <v>5039645.91</v>
      </c>
      <c r="JW87" s="339">
        <v>1209789.3400000001</v>
      </c>
      <c r="JX87" s="339">
        <v>302818.55</v>
      </c>
      <c r="JY87" s="339">
        <v>0</v>
      </c>
      <c r="JZ87" s="339">
        <v>12571.6</v>
      </c>
      <c r="KA87" s="339">
        <v>151154.79999999999</v>
      </c>
      <c r="KB87" s="339">
        <v>414371.85</v>
      </c>
      <c r="KC87" s="339">
        <v>0</v>
      </c>
      <c r="KD87" s="339">
        <v>1732485.6</v>
      </c>
      <c r="KE87" s="339">
        <v>7170800.9500000002</v>
      </c>
      <c r="KF87" s="339">
        <v>906038.25</v>
      </c>
      <c r="KG87" s="339">
        <v>275469.25</v>
      </c>
      <c r="KH87" s="339">
        <v>0</v>
      </c>
      <c r="KI87" s="339">
        <v>384881.9</v>
      </c>
      <c r="KJ87" s="339">
        <v>184401.53</v>
      </c>
      <c r="KK87" s="339">
        <v>23750</v>
      </c>
      <c r="KL87" s="339">
        <v>687701.6</v>
      </c>
      <c r="KM87" s="339">
        <v>38599.699999999997</v>
      </c>
      <c r="KN87" s="339">
        <v>62913.45</v>
      </c>
      <c r="KO87" s="339">
        <v>709509.48</v>
      </c>
      <c r="KP87" s="339">
        <v>638909.65</v>
      </c>
      <c r="KQ87" s="339">
        <v>51827909.75</v>
      </c>
      <c r="KR87" s="339">
        <v>3825166.24</v>
      </c>
      <c r="KS87" s="339">
        <v>172849.67</v>
      </c>
      <c r="KU87" s="338" t="s">
        <v>943</v>
      </c>
    </row>
    <row r="88" spans="1:307" x14ac:dyDescent="0.25">
      <c r="A88">
        <v>2020</v>
      </c>
      <c r="B88" t="s">
        <v>963</v>
      </c>
      <c r="C88" t="s">
        <v>964</v>
      </c>
      <c r="D88" t="s">
        <v>965</v>
      </c>
      <c r="E88" t="s">
        <v>780</v>
      </c>
      <c r="F88" s="339">
        <v>0</v>
      </c>
      <c r="G88" s="339">
        <v>0</v>
      </c>
      <c r="H88" s="339">
        <v>0</v>
      </c>
      <c r="I88" s="339">
        <v>0</v>
      </c>
      <c r="J88" s="339">
        <v>0</v>
      </c>
      <c r="K88" s="339">
        <v>0</v>
      </c>
      <c r="L88" s="339">
        <v>0</v>
      </c>
      <c r="M88" s="339">
        <v>0</v>
      </c>
      <c r="N88" s="339">
        <v>0</v>
      </c>
      <c r="O88" s="339">
        <v>0</v>
      </c>
      <c r="P88" s="339">
        <v>200</v>
      </c>
      <c r="Q88" s="339">
        <v>706699.55</v>
      </c>
      <c r="R88" s="339">
        <v>0</v>
      </c>
      <c r="S88" s="339">
        <v>189898.06</v>
      </c>
      <c r="T88" s="339">
        <v>0</v>
      </c>
      <c r="U88" s="339">
        <v>0</v>
      </c>
      <c r="V88" s="339">
        <v>0</v>
      </c>
      <c r="W88" s="339">
        <v>0</v>
      </c>
      <c r="X88" s="339">
        <v>0</v>
      </c>
      <c r="Y88" s="339">
        <v>0</v>
      </c>
      <c r="Z88" s="339">
        <v>0</v>
      </c>
      <c r="AA88" s="339">
        <v>0</v>
      </c>
      <c r="AB88" s="339">
        <v>0</v>
      </c>
      <c r="AC88" s="339">
        <v>0</v>
      </c>
      <c r="AD88" s="339">
        <v>0</v>
      </c>
      <c r="AE88" s="339">
        <v>0</v>
      </c>
      <c r="AF88" s="339">
        <v>0</v>
      </c>
      <c r="AG88" s="339">
        <v>0</v>
      </c>
      <c r="AH88" s="339">
        <v>0</v>
      </c>
      <c r="AI88" s="339">
        <v>0</v>
      </c>
      <c r="AJ88" s="339">
        <v>5647659.8200000003</v>
      </c>
      <c r="AK88" s="339">
        <v>0</v>
      </c>
      <c r="AL88" s="339">
        <v>0</v>
      </c>
      <c r="AM88" s="339">
        <v>0</v>
      </c>
      <c r="AN88" s="339">
        <v>0</v>
      </c>
      <c r="AO88" s="339">
        <v>0</v>
      </c>
      <c r="AP88" s="339">
        <v>0</v>
      </c>
      <c r="AQ88" s="339">
        <v>0</v>
      </c>
      <c r="AR88" s="339">
        <v>0</v>
      </c>
      <c r="AS88" s="339">
        <v>0</v>
      </c>
      <c r="AT88" s="339">
        <v>0</v>
      </c>
      <c r="AU88" s="339">
        <v>0</v>
      </c>
      <c r="AV88" s="339">
        <v>1</v>
      </c>
      <c r="AW88" s="339">
        <v>3372681.06</v>
      </c>
      <c r="AX88" s="339">
        <v>0</v>
      </c>
      <c r="AY88" s="339">
        <v>0</v>
      </c>
      <c r="AZ88" s="339">
        <v>0</v>
      </c>
      <c r="BA88" s="339">
        <v>0</v>
      </c>
      <c r="BB88" s="339">
        <v>0</v>
      </c>
      <c r="BC88" s="339">
        <v>0</v>
      </c>
      <c r="BD88" s="339">
        <v>0</v>
      </c>
      <c r="BE88" s="339">
        <v>0</v>
      </c>
      <c r="BF88" s="339">
        <v>0</v>
      </c>
      <c r="BG88" s="339">
        <v>0</v>
      </c>
      <c r="BH88" s="339">
        <v>0</v>
      </c>
      <c r="BI88" s="339">
        <v>0</v>
      </c>
      <c r="BJ88" s="339">
        <v>0</v>
      </c>
      <c r="BK88" s="339">
        <v>0</v>
      </c>
      <c r="BL88" s="339">
        <v>5995</v>
      </c>
      <c r="BM88" s="339">
        <v>0</v>
      </c>
      <c r="BN88" s="339">
        <v>0</v>
      </c>
      <c r="BO88" s="339">
        <v>0</v>
      </c>
      <c r="BP88" s="339">
        <v>0</v>
      </c>
      <c r="BQ88" s="339">
        <v>0</v>
      </c>
      <c r="BR88" s="339">
        <v>0</v>
      </c>
      <c r="BS88" s="339">
        <v>0</v>
      </c>
      <c r="BT88" s="339">
        <v>0</v>
      </c>
      <c r="BU88" s="339">
        <v>0</v>
      </c>
      <c r="BV88" s="339">
        <v>0</v>
      </c>
      <c r="BW88" s="339">
        <v>0</v>
      </c>
      <c r="BX88" s="339">
        <v>0</v>
      </c>
      <c r="BY88" s="339">
        <v>0</v>
      </c>
      <c r="BZ88" s="339">
        <v>0</v>
      </c>
      <c r="CA88" s="339">
        <v>0</v>
      </c>
      <c r="CB88" s="339">
        <v>0</v>
      </c>
      <c r="CC88" s="339">
        <v>0</v>
      </c>
      <c r="CD88" s="339">
        <v>0</v>
      </c>
      <c r="CE88" s="339">
        <v>0</v>
      </c>
      <c r="CF88" s="339">
        <v>0</v>
      </c>
      <c r="CG88" s="339">
        <v>1178000</v>
      </c>
      <c r="CH88" s="339">
        <v>0</v>
      </c>
      <c r="CI88" s="339">
        <v>0</v>
      </c>
      <c r="CJ88" s="339">
        <v>0</v>
      </c>
      <c r="CK88" s="339">
        <v>0</v>
      </c>
      <c r="CL88" s="339">
        <v>0</v>
      </c>
      <c r="CM88" s="339">
        <v>0</v>
      </c>
      <c r="CN88" s="339">
        <v>0</v>
      </c>
      <c r="CO88" s="339">
        <v>0</v>
      </c>
      <c r="CP88" s="339">
        <v>1547921.67</v>
      </c>
      <c r="CQ88" s="339">
        <v>0</v>
      </c>
      <c r="CR88" s="339">
        <v>0</v>
      </c>
      <c r="CS88" s="339">
        <v>0</v>
      </c>
      <c r="CT88" s="339">
        <v>0</v>
      </c>
      <c r="CU88" s="339">
        <v>0</v>
      </c>
      <c r="CV88" s="339">
        <v>0</v>
      </c>
      <c r="CW88" s="339">
        <v>0</v>
      </c>
      <c r="CX88" s="339">
        <v>0</v>
      </c>
      <c r="CY88" s="339">
        <v>0</v>
      </c>
      <c r="CZ88" s="339">
        <v>0</v>
      </c>
      <c r="DA88" s="339">
        <v>0</v>
      </c>
      <c r="DB88" s="339">
        <v>0</v>
      </c>
      <c r="DC88" s="339">
        <v>0</v>
      </c>
      <c r="DD88" s="339">
        <v>1</v>
      </c>
      <c r="DE88" s="339">
        <v>0</v>
      </c>
      <c r="DF88" s="339">
        <v>0</v>
      </c>
      <c r="DG88" s="339">
        <v>0</v>
      </c>
      <c r="DH88" s="339">
        <v>0</v>
      </c>
      <c r="DI88" s="339">
        <v>0</v>
      </c>
      <c r="DJ88" s="339">
        <v>0</v>
      </c>
      <c r="DK88" s="339">
        <v>0</v>
      </c>
      <c r="DL88" s="339">
        <v>0</v>
      </c>
      <c r="DM88" s="339">
        <v>0</v>
      </c>
      <c r="DN88" s="339">
        <v>0</v>
      </c>
      <c r="DO88" s="339">
        <v>0</v>
      </c>
      <c r="DP88" s="339">
        <v>0</v>
      </c>
      <c r="DQ88" s="339">
        <v>0</v>
      </c>
      <c r="DR88" s="339">
        <v>0</v>
      </c>
      <c r="DS88" s="339">
        <v>0</v>
      </c>
      <c r="DT88" s="339">
        <v>0</v>
      </c>
      <c r="DU88" s="339">
        <v>0</v>
      </c>
      <c r="DV88" s="339">
        <v>0</v>
      </c>
      <c r="DW88" s="339">
        <v>0</v>
      </c>
      <c r="DX88" s="339">
        <v>0</v>
      </c>
      <c r="DY88" s="339">
        <v>0</v>
      </c>
      <c r="DZ88" s="339">
        <v>0</v>
      </c>
      <c r="EA88" s="339">
        <v>0</v>
      </c>
      <c r="EB88" s="339">
        <v>0</v>
      </c>
      <c r="EC88" s="339">
        <v>0</v>
      </c>
      <c r="ED88" s="339">
        <v>0</v>
      </c>
      <c r="EE88" s="339">
        <v>0</v>
      </c>
      <c r="EF88" s="339">
        <v>0</v>
      </c>
      <c r="EG88" s="339">
        <v>0</v>
      </c>
      <c r="EH88" s="339">
        <v>0</v>
      </c>
      <c r="EI88" s="339">
        <v>0</v>
      </c>
      <c r="EJ88" s="339">
        <v>0</v>
      </c>
      <c r="EK88" s="339">
        <v>0</v>
      </c>
      <c r="EL88" s="339">
        <v>0</v>
      </c>
      <c r="EM88" s="339">
        <v>0</v>
      </c>
      <c r="EN88" s="339">
        <v>0</v>
      </c>
      <c r="EO88" s="339">
        <v>0</v>
      </c>
      <c r="EP88" s="339">
        <v>0</v>
      </c>
      <c r="EQ88" s="339">
        <v>0</v>
      </c>
      <c r="ER88" s="339">
        <v>0</v>
      </c>
      <c r="ES88" s="339">
        <v>0</v>
      </c>
      <c r="ET88" s="339">
        <v>0</v>
      </c>
      <c r="EU88" s="339">
        <v>0</v>
      </c>
      <c r="EV88" s="339">
        <v>0</v>
      </c>
      <c r="EW88" s="339">
        <v>0</v>
      </c>
      <c r="EX88" s="339">
        <v>0</v>
      </c>
      <c r="EY88" s="339">
        <v>0</v>
      </c>
      <c r="EZ88" s="339">
        <v>21405369.109999999</v>
      </c>
      <c r="FA88" s="339">
        <v>0</v>
      </c>
      <c r="FB88" s="339">
        <v>0</v>
      </c>
      <c r="FC88" s="339">
        <v>0</v>
      </c>
      <c r="FD88" s="339">
        <v>0</v>
      </c>
      <c r="FE88" s="339">
        <v>0</v>
      </c>
      <c r="FF88" s="339">
        <v>0</v>
      </c>
      <c r="FG88" s="339">
        <v>0</v>
      </c>
      <c r="FH88" s="339">
        <v>0</v>
      </c>
      <c r="FI88" s="339">
        <v>0</v>
      </c>
      <c r="FJ88" s="339">
        <v>0</v>
      </c>
      <c r="FK88" s="339">
        <v>0</v>
      </c>
      <c r="FL88" s="339">
        <v>0</v>
      </c>
      <c r="FM88" s="339">
        <v>0</v>
      </c>
      <c r="FN88" s="339">
        <v>0</v>
      </c>
      <c r="FO88" s="339">
        <v>0</v>
      </c>
      <c r="FP88" s="339">
        <v>0</v>
      </c>
      <c r="FQ88" s="339">
        <v>0</v>
      </c>
      <c r="FR88" s="339">
        <v>0</v>
      </c>
      <c r="FS88" s="339">
        <v>0</v>
      </c>
      <c r="FT88" s="339">
        <v>0</v>
      </c>
      <c r="FU88" s="339">
        <v>0</v>
      </c>
      <c r="FV88" s="339">
        <v>0</v>
      </c>
      <c r="FW88" s="339">
        <v>0</v>
      </c>
      <c r="FX88" s="339">
        <v>0</v>
      </c>
      <c r="FY88" s="339">
        <v>0</v>
      </c>
      <c r="FZ88" s="339">
        <v>0</v>
      </c>
      <c r="GA88" s="339">
        <v>0</v>
      </c>
      <c r="GB88" s="339">
        <v>0</v>
      </c>
      <c r="GC88" s="339">
        <v>0</v>
      </c>
      <c r="GD88" s="339">
        <v>0</v>
      </c>
      <c r="GE88" s="339">
        <v>0</v>
      </c>
      <c r="GF88" s="339">
        <v>0</v>
      </c>
      <c r="GG88" s="339">
        <v>0</v>
      </c>
      <c r="GH88" s="339">
        <v>0</v>
      </c>
      <c r="GI88" s="339">
        <v>0</v>
      </c>
      <c r="GJ88" s="339">
        <v>0</v>
      </c>
      <c r="GK88" s="339">
        <v>0</v>
      </c>
      <c r="GL88" s="339">
        <v>183960</v>
      </c>
      <c r="GM88" s="339">
        <v>19999</v>
      </c>
      <c r="GN88" s="339">
        <v>0</v>
      </c>
      <c r="GO88" s="339">
        <v>0</v>
      </c>
      <c r="GP88" s="339">
        <v>0</v>
      </c>
      <c r="GQ88" s="339">
        <v>0</v>
      </c>
      <c r="GR88" s="339">
        <v>0</v>
      </c>
      <c r="GS88" s="339">
        <v>0</v>
      </c>
      <c r="GT88" s="339">
        <v>0</v>
      </c>
      <c r="GU88" s="339">
        <v>0</v>
      </c>
      <c r="GV88" s="339">
        <v>0</v>
      </c>
      <c r="GW88" s="339">
        <v>0</v>
      </c>
      <c r="GX88" s="339">
        <v>0</v>
      </c>
      <c r="GY88" s="339">
        <v>0</v>
      </c>
      <c r="GZ88" s="339">
        <v>0</v>
      </c>
      <c r="HA88" s="339">
        <v>0</v>
      </c>
      <c r="HB88" s="339">
        <v>0</v>
      </c>
      <c r="HC88" s="339">
        <v>0</v>
      </c>
      <c r="HD88" s="339">
        <v>0</v>
      </c>
      <c r="HE88" s="339">
        <v>0</v>
      </c>
      <c r="HF88" s="339">
        <v>0</v>
      </c>
      <c r="HG88" s="339">
        <v>0</v>
      </c>
      <c r="HH88" s="339">
        <v>100</v>
      </c>
      <c r="HI88" s="339">
        <v>0</v>
      </c>
      <c r="HJ88" s="339">
        <v>0</v>
      </c>
      <c r="HK88" s="339">
        <v>0</v>
      </c>
      <c r="HL88" s="339">
        <v>0</v>
      </c>
      <c r="HM88" s="339">
        <v>0</v>
      </c>
      <c r="HN88" s="339">
        <v>0</v>
      </c>
      <c r="HO88" s="339">
        <v>0</v>
      </c>
      <c r="HP88" s="339">
        <v>0</v>
      </c>
      <c r="HQ88" s="339">
        <v>0</v>
      </c>
      <c r="HR88" s="339">
        <v>0</v>
      </c>
      <c r="HS88" s="339">
        <v>0</v>
      </c>
      <c r="HT88" s="339">
        <v>0</v>
      </c>
      <c r="HU88" s="339">
        <v>0</v>
      </c>
      <c r="HV88" s="339">
        <v>0</v>
      </c>
      <c r="HW88" s="339">
        <v>0</v>
      </c>
      <c r="HX88" s="339">
        <v>0</v>
      </c>
      <c r="HY88" s="339">
        <v>0</v>
      </c>
      <c r="HZ88" s="339">
        <v>0</v>
      </c>
      <c r="IA88" s="339">
        <v>0</v>
      </c>
      <c r="IB88" s="339">
        <v>0</v>
      </c>
      <c r="IC88" s="339">
        <v>0</v>
      </c>
      <c r="ID88" s="339">
        <v>0</v>
      </c>
      <c r="IE88" s="339">
        <v>0</v>
      </c>
      <c r="IF88" s="339">
        <v>0</v>
      </c>
      <c r="IG88" s="339">
        <v>49537.45</v>
      </c>
      <c r="IH88" s="339">
        <v>0</v>
      </c>
      <c r="II88" s="339">
        <v>0</v>
      </c>
      <c r="IJ88" s="339">
        <v>0</v>
      </c>
      <c r="IK88" s="339">
        <v>0</v>
      </c>
      <c r="IL88" s="339">
        <v>0</v>
      </c>
      <c r="IM88" s="339">
        <v>0</v>
      </c>
      <c r="IN88" s="339">
        <v>0</v>
      </c>
      <c r="IO88" s="339">
        <v>0</v>
      </c>
      <c r="IP88" s="339">
        <v>0</v>
      </c>
      <c r="IQ88" s="339">
        <v>34228.85</v>
      </c>
      <c r="IR88" s="339">
        <v>2216225.85</v>
      </c>
      <c r="IS88" s="339">
        <v>0</v>
      </c>
      <c r="IT88" s="339">
        <v>0</v>
      </c>
      <c r="IU88" s="339">
        <v>0</v>
      </c>
      <c r="IV88" s="339">
        <v>0</v>
      </c>
      <c r="IW88" s="339">
        <v>0</v>
      </c>
      <c r="IX88" s="339">
        <v>0</v>
      </c>
      <c r="IY88" s="339">
        <v>0</v>
      </c>
      <c r="IZ88" s="339">
        <v>0</v>
      </c>
      <c r="JA88" s="339">
        <v>0</v>
      </c>
      <c r="JB88" s="339">
        <v>0</v>
      </c>
      <c r="JC88" s="339">
        <v>0</v>
      </c>
      <c r="JD88" s="339">
        <v>0</v>
      </c>
      <c r="JE88" s="339">
        <v>0</v>
      </c>
      <c r="JF88" s="339">
        <v>0</v>
      </c>
      <c r="JG88" s="339">
        <v>0</v>
      </c>
      <c r="JH88" s="339">
        <v>0</v>
      </c>
      <c r="JI88" s="339">
        <v>0</v>
      </c>
      <c r="JJ88" s="339">
        <v>0</v>
      </c>
      <c r="JK88" s="339">
        <v>0</v>
      </c>
      <c r="JL88" s="339">
        <v>0</v>
      </c>
      <c r="JM88" s="339">
        <v>0</v>
      </c>
      <c r="JN88" s="339">
        <v>0</v>
      </c>
      <c r="JO88" s="339">
        <v>0</v>
      </c>
      <c r="JP88" s="339">
        <v>0</v>
      </c>
      <c r="JQ88" s="339">
        <v>0</v>
      </c>
      <c r="JR88" s="339">
        <v>0</v>
      </c>
      <c r="JS88" s="339">
        <v>0</v>
      </c>
      <c r="JT88" s="339">
        <v>0</v>
      </c>
      <c r="JU88" s="339">
        <v>0</v>
      </c>
      <c r="JV88" s="339">
        <v>0</v>
      </c>
      <c r="JW88" s="339">
        <v>0</v>
      </c>
      <c r="JX88" s="339">
        <v>0</v>
      </c>
      <c r="JY88" s="339">
        <v>0</v>
      </c>
      <c r="JZ88" s="339">
        <v>0</v>
      </c>
      <c r="KA88" s="339">
        <v>0</v>
      </c>
      <c r="KB88" s="339">
        <v>0</v>
      </c>
      <c r="KC88" s="339">
        <v>0</v>
      </c>
      <c r="KD88" s="339">
        <v>0</v>
      </c>
      <c r="KE88" s="339">
        <v>0</v>
      </c>
      <c r="KF88" s="339">
        <v>0</v>
      </c>
      <c r="KG88" s="339">
        <v>0</v>
      </c>
      <c r="KH88" s="339">
        <v>0</v>
      </c>
      <c r="KI88" s="339">
        <v>0</v>
      </c>
      <c r="KJ88" s="339">
        <v>0</v>
      </c>
      <c r="KK88" s="339">
        <v>0</v>
      </c>
      <c r="KL88" s="339">
        <v>0</v>
      </c>
      <c r="KM88" s="339">
        <v>0</v>
      </c>
      <c r="KN88" s="339">
        <v>0</v>
      </c>
      <c r="KO88" s="339">
        <v>0</v>
      </c>
      <c r="KP88" s="339">
        <v>0</v>
      </c>
      <c r="KQ88" s="339">
        <v>0</v>
      </c>
      <c r="KR88" s="339">
        <v>0</v>
      </c>
      <c r="KS88" s="339">
        <v>0</v>
      </c>
      <c r="KU88" s="312">
        <v>60</v>
      </c>
    </row>
    <row r="89" spans="1:307" x14ac:dyDescent="0.25">
      <c r="A89">
        <v>2020</v>
      </c>
      <c r="B89" t="s">
        <v>963</v>
      </c>
      <c r="C89" t="s">
        <v>964</v>
      </c>
      <c r="D89" t="s">
        <v>321</v>
      </c>
      <c r="E89" t="s">
        <v>780</v>
      </c>
      <c r="F89" s="339">
        <v>0</v>
      </c>
      <c r="G89" s="339">
        <v>0</v>
      </c>
      <c r="H89" s="339">
        <v>0</v>
      </c>
      <c r="I89" s="339">
        <v>0</v>
      </c>
      <c r="J89" s="339">
        <v>0</v>
      </c>
      <c r="K89" s="339">
        <v>0</v>
      </c>
      <c r="L89" s="339">
        <v>0</v>
      </c>
      <c r="M89" s="339">
        <v>0</v>
      </c>
      <c r="N89" s="339">
        <v>0</v>
      </c>
      <c r="O89" s="339">
        <v>0</v>
      </c>
      <c r="P89" s="339">
        <v>200</v>
      </c>
      <c r="Q89" s="339">
        <v>706699.55</v>
      </c>
      <c r="R89" s="339">
        <v>0</v>
      </c>
      <c r="S89" s="339">
        <v>189898.06</v>
      </c>
      <c r="T89" s="339">
        <v>0</v>
      </c>
      <c r="U89" s="339">
        <v>0</v>
      </c>
      <c r="V89" s="339">
        <v>0</v>
      </c>
      <c r="W89" s="339">
        <v>0</v>
      </c>
      <c r="X89" s="339">
        <v>0</v>
      </c>
      <c r="Y89" s="339">
        <v>0</v>
      </c>
      <c r="Z89" s="339">
        <v>0</v>
      </c>
      <c r="AA89" s="339">
        <v>0</v>
      </c>
      <c r="AB89" s="339">
        <v>0</v>
      </c>
      <c r="AC89" s="339">
        <v>0</v>
      </c>
      <c r="AD89" s="339">
        <v>0</v>
      </c>
      <c r="AE89" s="339">
        <v>0</v>
      </c>
      <c r="AF89" s="339">
        <v>0</v>
      </c>
      <c r="AG89" s="339">
        <v>0</v>
      </c>
      <c r="AH89" s="339">
        <v>0</v>
      </c>
      <c r="AI89" s="339">
        <v>0</v>
      </c>
      <c r="AJ89" s="339">
        <v>5647659.8200000003</v>
      </c>
      <c r="AK89" s="339">
        <v>0</v>
      </c>
      <c r="AL89" s="339">
        <v>0</v>
      </c>
      <c r="AM89" s="339">
        <v>0</v>
      </c>
      <c r="AN89" s="339">
        <v>0</v>
      </c>
      <c r="AO89" s="339">
        <v>0</v>
      </c>
      <c r="AP89" s="339">
        <v>0</v>
      </c>
      <c r="AQ89" s="339">
        <v>0</v>
      </c>
      <c r="AR89" s="339">
        <v>0</v>
      </c>
      <c r="AS89" s="339">
        <v>0</v>
      </c>
      <c r="AT89" s="339">
        <v>0</v>
      </c>
      <c r="AU89" s="339">
        <v>0</v>
      </c>
      <c r="AV89" s="339">
        <v>1</v>
      </c>
      <c r="AW89" s="339">
        <v>3372681.06</v>
      </c>
      <c r="AX89" s="339">
        <v>0</v>
      </c>
      <c r="AY89" s="339">
        <v>0</v>
      </c>
      <c r="AZ89" s="339">
        <v>0</v>
      </c>
      <c r="BA89" s="339">
        <v>0</v>
      </c>
      <c r="BB89" s="339">
        <v>0</v>
      </c>
      <c r="BC89" s="339">
        <v>0</v>
      </c>
      <c r="BD89" s="339">
        <v>0</v>
      </c>
      <c r="BE89" s="339">
        <v>0</v>
      </c>
      <c r="BF89" s="339">
        <v>0</v>
      </c>
      <c r="BG89" s="339">
        <v>0</v>
      </c>
      <c r="BH89" s="339">
        <v>0</v>
      </c>
      <c r="BI89" s="339">
        <v>0</v>
      </c>
      <c r="BJ89" s="339">
        <v>0</v>
      </c>
      <c r="BK89" s="339">
        <v>0</v>
      </c>
      <c r="BL89" s="339">
        <v>5995</v>
      </c>
      <c r="BM89" s="339">
        <v>0</v>
      </c>
      <c r="BN89" s="339">
        <v>0</v>
      </c>
      <c r="BO89" s="339">
        <v>0</v>
      </c>
      <c r="BP89" s="339">
        <v>0</v>
      </c>
      <c r="BQ89" s="339">
        <v>0</v>
      </c>
      <c r="BR89" s="339">
        <v>0</v>
      </c>
      <c r="BS89" s="339">
        <v>0</v>
      </c>
      <c r="BT89" s="339">
        <v>0</v>
      </c>
      <c r="BU89" s="339">
        <v>0</v>
      </c>
      <c r="BV89" s="339">
        <v>0</v>
      </c>
      <c r="BW89" s="339">
        <v>0</v>
      </c>
      <c r="BX89" s="339">
        <v>0</v>
      </c>
      <c r="BY89" s="339">
        <v>0</v>
      </c>
      <c r="BZ89" s="339">
        <v>0</v>
      </c>
      <c r="CA89" s="339">
        <v>0</v>
      </c>
      <c r="CB89" s="339">
        <v>0</v>
      </c>
      <c r="CC89" s="339">
        <v>0</v>
      </c>
      <c r="CD89" s="339">
        <v>0</v>
      </c>
      <c r="CE89" s="339">
        <v>0</v>
      </c>
      <c r="CF89" s="339">
        <v>0</v>
      </c>
      <c r="CG89" s="339">
        <v>1178000</v>
      </c>
      <c r="CH89" s="339">
        <v>0</v>
      </c>
      <c r="CI89" s="339">
        <v>0</v>
      </c>
      <c r="CJ89" s="339">
        <v>0</v>
      </c>
      <c r="CK89" s="339">
        <v>0</v>
      </c>
      <c r="CL89" s="339">
        <v>0</v>
      </c>
      <c r="CM89" s="339">
        <v>0</v>
      </c>
      <c r="CN89" s="339">
        <v>0</v>
      </c>
      <c r="CO89" s="339">
        <v>0</v>
      </c>
      <c r="CP89" s="339">
        <v>1547921.67</v>
      </c>
      <c r="CQ89" s="339">
        <v>0</v>
      </c>
      <c r="CR89" s="339">
        <v>0</v>
      </c>
      <c r="CS89" s="339">
        <v>0</v>
      </c>
      <c r="CT89" s="339">
        <v>0</v>
      </c>
      <c r="CU89" s="339">
        <v>0</v>
      </c>
      <c r="CV89" s="339">
        <v>0</v>
      </c>
      <c r="CW89" s="339">
        <v>0</v>
      </c>
      <c r="CX89" s="339">
        <v>0</v>
      </c>
      <c r="CY89" s="339">
        <v>0</v>
      </c>
      <c r="CZ89" s="339">
        <v>0</v>
      </c>
      <c r="DA89" s="339">
        <v>0</v>
      </c>
      <c r="DB89" s="339">
        <v>0</v>
      </c>
      <c r="DC89" s="339">
        <v>0</v>
      </c>
      <c r="DD89" s="339">
        <v>1</v>
      </c>
      <c r="DE89" s="339">
        <v>0</v>
      </c>
      <c r="DF89" s="339">
        <v>0</v>
      </c>
      <c r="DG89" s="339">
        <v>0</v>
      </c>
      <c r="DH89" s="339">
        <v>0</v>
      </c>
      <c r="DI89" s="339">
        <v>0</v>
      </c>
      <c r="DJ89" s="339">
        <v>0</v>
      </c>
      <c r="DK89" s="339">
        <v>0</v>
      </c>
      <c r="DL89" s="339">
        <v>0</v>
      </c>
      <c r="DM89" s="339">
        <v>0</v>
      </c>
      <c r="DN89" s="339">
        <v>0</v>
      </c>
      <c r="DO89" s="339">
        <v>0</v>
      </c>
      <c r="DP89" s="339">
        <v>0</v>
      </c>
      <c r="DQ89" s="339">
        <v>0</v>
      </c>
      <c r="DR89" s="339">
        <v>0</v>
      </c>
      <c r="DS89" s="339">
        <v>0</v>
      </c>
      <c r="DT89" s="339">
        <v>0</v>
      </c>
      <c r="DU89" s="339">
        <v>0</v>
      </c>
      <c r="DV89" s="339">
        <v>0</v>
      </c>
      <c r="DW89" s="339">
        <v>0</v>
      </c>
      <c r="DX89" s="339">
        <v>0</v>
      </c>
      <c r="DY89" s="339">
        <v>0</v>
      </c>
      <c r="DZ89" s="339">
        <v>0</v>
      </c>
      <c r="EA89" s="339">
        <v>0</v>
      </c>
      <c r="EB89" s="339">
        <v>0</v>
      </c>
      <c r="EC89" s="339">
        <v>0</v>
      </c>
      <c r="ED89" s="339">
        <v>0</v>
      </c>
      <c r="EE89" s="339">
        <v>0</v>
      </c>
      <c r="EF89" s="339">
        <v>0</v>
      </c>
      <c r="EG89" s="339">
        <v>0</v>
      </c>
      <c r="EH89" s="339">
        <v>0</v>
      </c>
      <c r="EI89" s="339">
        <v>0</v>
      </c>
      <c r="EJ89" s="339">
        <v>0</v>
      </c>
      <c r="EK89" s="339">
        <v>0</v>
      </c>
      <c r="EL89" s="339">
        <v>0</v>
      </c>
      <c r="EM89" s="339">
        <v>0</v>
      </c>
      <c r="EN89" s="339">
        <v>0</v>
      </c>
      <c r="EO89" s="339">
        <v>0</v>
      </c>
      <c r="EP89" s="339">
        <v>0</v>
      </c>
      <c r="EQ89" s="339">
        <v>0</v>
      </c>
      <c r="ER89" s="339">
        <v>0</v>
      </c>
      <c r="ES89" s="339">
        <v>0</v>
      </c>
      <c r="ET89" s="339">
        <v>0</v>
      </c>
      <c r="EU89" s="339">
        <v>0</v>
      </c>
      <c r="EV89" s="339">
        <v>0</v>
      </c>
      <c r="EW89" s="339">
        <v>0</v>
      </c>
      <c r="EX89" s="339">
        <v>0</v>
      </c>
      <c r="EY89" s="339">
        <v>0</v>
      </c>
      <c r="EZ89" s="339">
        <v>21405369.109999999</v>
      </c>
      <c r="FA89" s="339">
        <v>0</v>
      </c>
      <c r="FB89" s="339">
        <v>0</v>
      </c>
      <c r="FC89" s="339">
        <v>0</v>
      </c>
      <c r="FD89" s="339">
        <v>0</v>
      </c>
      <c r="FE89" s="339">
        <v>0</v>
      </c>
      <c r="FF89" s="339">
        <v>0</v>
      </c>
      <c r="FG89" s="339">
        <v>0</v>
      </c>
      <c r="FH89" s="339">
        <v>0</v>
      </c>
      <c r="FI89" s="339">
        <v>0</v>
      </c>
      <c r="FJ89" s="339">
        <v>0</v>
      </c>
      <c r="FK89" s="339">
        <v>0</v>
      </c>
      <c r="FL89" s="339">
        <v>0</v>
      </c>
      <c r="FM89" s="339">
        <v>0</v>
      </c>
      <c r="FN89" s="339">
        <v>0</v>
      </c>
      <c r="FO89" s="339">
        <v>0</v>
      </c>
      <c r="FP89" s="339">
        <v>0</v>
      </c>
      <c r="FQ89" s="339">
        <v>0</v>
      </c>
      <c r="FR89" s="339">
        <v>0</v>
      </c>
      <c r="FS89" s="339">
        <v>0</v>
      </c>
      <c r="FT89" s="339">
        <v>0</v>
      </c>
      <c r="FU89" s="339">
        <v>0</v>
      </c>
      <c r="FV89" s="339">
        <v>0</v>
      </c>
      <c r="FW89" s="339">
        <v>0</v>
      </c>
      <c r="FX89" s="339">
        <v>0</v>
      </c>
      <c r="FY89" s="339">
        <v>0</v>
      </c>
      <c r="FZ89" s="339">
        <v>0</v>
      </c>
      <c r="GA89" s="339">
        <v>0</v>
      </c>
      <c r="GB89" s="339">
        <v>0</v>
      </c>
      <c r="GC89" s="339">
        <v>0</v>
      </c>
      <c r="GD89" s="339">
        <v>0</v>
      </c>
      <c r="GE89" s="339">
        <v>0</v>
      </c>
      <c r="GF89" s="339">
        <v>0</v>
      </c>
      <c r="GG89" s="339">
        <v>0</v>
      </c>
      <c r="GH89" s="339">
        <v>0</v>
      </c>
      <c r="GI89" s="339">
        <v>0</v>
      </c>
      <c r="GJ89" s="339">
        <v>0</v>
      </c>
      <c r="GK89" s="339">
        <v>0</v>
      </c>
      <c r="GL89" s="339">
        <v>183960</v>
      </c>
      <c r="GM89" s="339">
        <v>19999</v>
      </c>
      <c r="GN89" s="339">
        <v>0</v>
      </c>
      <c r="GO89" s="339">
        <v>0</v>
      </c>
      <c r="GP89" s="339">
        <v>0</v>
      </c>
      <c r="GQ89" s="339">
        <v>0</v>
      </c>
      <c r="GR89" s="339">
        <v>0</v>
      </c>
      <c r="GS89" s="339">
        <v>0</v>
      </c>
      <c r="GT89" s="339">
        <v>0</v>
      </c>
      <c r="GU89" s="339">
        <v>0</v>
      </c>
      <c r="GV89" s="339">
        <v>0</v>
      </c>
      <c r="GW89" s="339">
        <v>0</v>
      </c>
      <c r="GX89" s="339">
        <v>0</v>
      </c>
      <c r="GY89" s="339">
        <v>0</v>
      </c>
      <c r="GZ89" s="339">
        <v>0</v>
      </c>
      <c r="HA89" s="339">
        <v>0</v>
      </c>
      <c r="HB89" s="339">
        <v>0</v>
      </c>
      <c r="HC89" s="339">
        <v>0</v>
      </c>
      <c r="HD89" s="339">
        <v>0</v>
      </c>
      <c r="HE89" s="339">
        <v>0</v>
      </c>
      <c r="HF89" s="339">
        <v>0</v>
      </c>
      <c r="HG89" s="339">
        <v>0</v>
      </c>
      <c r="HH89" s="339">
        <v>100</v>
      </c>
      <c r="HI89" s="339">
        <v>0</v>
      </c>
      <c r="HJ89" s="339">
        <v>0</v>
      </c>
      <c r="HK89" s="339">
        <v>0</v>
      </c>
      <c r="HL89" s="339">
        <v>0</v>
      </c>
      <c r="HM89" s="339">
        <v>0</v>
      </c>
      <c r="HN89" s="339">
        <v>0</v>
      </c>
      <c r="HO89" s="339">
        <v>0</v>
      </c>
      <c r="HP89" s="339">
        <v>0</v>
      </c>
      <c r="HQ89" s="339">
        <v>0</v>
      </c>
      <c r="HR89" s="339">
        <v>0</v>
      </c>
      <c r="HS89" s="339">
        <v>0</v>
      </c>
      <c r="HT89" s="339">
        <v>0</v>
      </c>
      <c r="HU89" s="339">
        <v>0</v>
      </c>
      <c r="HV89" s="339">
        <v>0</v>
      </c>
      <c r="HW89" s="339">
        <v>0</v>
      </c>
      <c r="HX89" s="339">
        <v>0</v>
      </c>
      <c r="HY89" s="339">
        <v>0</v>
      </c>
      <c r="HZ89" s="339">
        <v>0</v>
      </c>
      <c r="IA89" s="339">
        <v>0</v>
      </c>
      <c r="IB89" s="339">
        <v>0</v>
      </c>
      <c r="IC89" s="339">
        <v>0</v>
      </c>
      <c r="ID89" s="339">
        <v>0</v>
      </c>
      <c r="IE89" s="339">
        <v>0</v>
      </c>
      <c r="IF89" s="339">
        <v>0</v>
      </c>
      <c r="IG89" s="339">
        <v>49537.45</v>
      </c>
      <c r="IH89" s="339">
        <v>0</v>
      </c>
      <c r="II89" s="339">
        <v>0</v>
      </c>
      <c r="IJ89" s="339">
        <v>0</v>
      </c>
      <c r="IK89" s="339">
        <v>0</v>
      </c>
      <c r="IL89" s="339">
        <v>0</v>
      </c>
      <c r="IM89" s="339">
        <v>0</v>
      </c>
      <c r="IN89" s="339">
        <v>0</v>
      </c>
      <c r="IO89" s="339">
        <v>0</v>
      </c>
      <c r="IP89" s="339">
        <v>0</v>
      </c>
      <c r="IQ89" s="339">
        <v>34228.85</v>
      </c>
      <c r="IR89" s="339">
        <v>2216225.85</v>
      </c>
      <c r="IS89" s="339">
        <v>0</v>
      </c>
      <c r="IT89" s="339">
        <v>0</v>
      </c>
      <c r="IU89" s="339">
        <v>0</v>
      </c>
      <c r="IV89" s="339">
        <v>0</v>
      </c>
      <c r="IW89" s="339">
        <v>0</v>
      </c>
      <c r="IX89" s="339">
        <v>0</v>
      </c>
      <c r="IY89" s="339">
        <v>0</v>
      </c>
      <c r="IZ89" s="339">
        <v>0</v>
      </c>
      <c r="JA89" s="339">
        <v>0</v>
      </c>
      <c r="JB89" s="339">
        <v>0</v>
      </c>
      <c r="JC89" s="339">
        <v>0</v>
      </c>
      <c r="JD89" s="339">
        <v>0</v>
      </c>
      <c r="JE89" s="339">
        <v>0</v>
      </c>
      <c r="JF89" s="339">
        <v>0</v>
      </c>
      <c r="JG89" s="339">
        <v>0</v>
      </c>
      <c r="JH89" s="339">
        <v>0</v>
      </c>
      <c r="JI89" s="339">
        <v>0</v>
      </c>
      <c r="JJ89" s="339">
        <v>0</v>
      </c>
      <c r="JK89" s="339">
        <v>0</v>
      </c>
      <c r="JL89" s="339">
        <v>0</v>
      </c>
      <c r="JM89" s="339">
        <v>0</v>
      </c>
      <c r="JN89" s="339">
        <v>0</v>
      </c>
      <c r="JO89" s="339">
        <v>0</v>
      </c>
      <c r="JP89" s="339">
        <v>0</v>
      </c>
      <c r="JQ89" s="339">
        <v>0</v>
      </c>
      <c r="JR89" s="339">
        <v>0</v>
      </c>
      <c r="JS89" s="339">
        <v>0</v>
      </c>
      <c r="JT89" s="339">
        <v>0</v>
      </c>
      <c r="JU89" s="339">
        <v>0</v>
      </c>
      <c r="JV89" s="339">
        <v>0</v>
      </c>
      <c r="JW89" s="339">
        <v>0</v>
      </c>
      <c r="JX89" s="339">
        <v>0</v>
      </c>
      <c r="JY89" s="339">
        <v>0</v>
      </c>
      <c r="JZ89" s="339">
        <v>0</v>
      </c>
      <c r="KA89" s="339">
        <v>0</v>
      </c>
      <c r="KB89" s="339">
        <v>0</v>
      </c>
      <c r="KC89" s="339">
        <v>0</v>
      </c>
      <c r="KD89" s="339">
        <v>0</v>
      </c>
      <c r="KE89" s="339">
        <v>0</v>
      </c>
      <c r="KF89" s="339">
        <v>0</v>
      </c>
      <c r="KG89" s="339">
        <v>0</v>
      </c>
      <c r="KH89" s="339">
        <v>0</v>
      </c>
      <c r="KI89" s="339">
        <v>0</v>
      </c>
      <c r="KJ89" s="339">
        <v>0</v>
      </c>
      <c r="KK89" s="339">
        <v>0</v>
      </c>
      <c r="KL89" s="339">
        <v>0</v>
      </c>
      <c r="KM89" s="339">
        <v>0</v>
      </c>
      <c r="KN89" s="339">
        <v>0</v>
      </c>
      <c r="KO89" s="339">
        <v>0</v>
      </c>
      <c r="KP89" s="339">
        <v>0</v>
      </c>
      <c r="KQ89" s="339">
        <v>0</v>
      </c>
      <c r="KR89" s="339">
        <v>0</v>
      </c>
      <c r="KS89" s="339">
        <v>0</v>
      </c>
      <c r="KU89" s="338" t="s">
        <v>944</v>
      </c>
    </row>
    <row r="90" spans="1:307" x14ac:dyDescent="0.25">
      <c r="A90">
        <v>2020</v>
      </c>
      <c r="B90" t="s">
        <v>963</v>
      </c>
      <c r="C90" t="s">
        <v>966</v>
      </c>
      <c r="D90" t="s">
        <v>967</v>
      </c>
      <c r="E90" t="s">
        <v>780</v>
      </c>
      <c r="F90" s="339">
        <v>0</v>
      </c>
      <c r="G90" s="339">
        <v>0</v>
      </c>
      <c r="H90" s="339">
        <v>0</v>
      </c>
      <c r="I90" s="339">
        <v>0</v>
      </c>
      <c r="J90" s="339">
        <v>0</v>
      </c>
      <c r="K90" s="339">
        <v>401000</v>
      </c>
      <c r="L90" s="339">
        <v>16104.55</v>
      </c>
      <c r="M90" s="339">
        <v>0</v>
      </c>
      <c r="N90" s="339">
        <v>92897.08</v>
      </c>
      <c r="O90" s="339">
        <v>672348.29</v>
      </c>
      <c r="P90" s="339">
        <v>8477.9</v>
      </c>
      <c r="Q90" s="339">
        <v>0</v>
      </c>
      <c r="R90" s="339">
        <v>0</v>
      </c>
      <c r="S90" s="339">
        <v>0</v>
      </c>
      <c r="T90" s="339">
        <v>0</v>
      </c>
      <c r="U90" s="339">
        <v>0</v>
      </c>
      <c r="V90" s="339">
        <v>0</v>
      </c>
      <c r="W90" s="339">
        <v>0</v>
      </c>
      <c r="X90" s="339">
        <v>840853.8</v>
      </c>
      <c r="Y90" s="339">
        <v>0</v>
      </c>
      <c r="Z90" s="339">
        <v>0</v>
      </c>
      <c r="AA90" s="339">
        <v>0</v>
      </c>
      <c r="AB90" s="339">
        <v>21952.75</v>
      </c>
      <c r="AC90" s="339">
        <v>0</v>
      </c>
      <c r="AD90" s="339">
        <v>236197.5</v>
      </c>
      <c r="AE90" s="339">
        <v>85602.57</v>
      </c>
      <c r="AF90" s="339">
        <v>0</v>
      </c>
      <c r="AG90" s="339">
        <v>0</v>
      </c>
      <c r="AH90" s="339">
        <v>0</v>
      </c>
      <c r="AI90" s="339">
        <v>0</v>
      </c>
      <c r="AJ90" s="339">
        <v>0</v>
      </c>
      <c r="AK90" s="339">
        <v>3500</v>
      </c>
      <c r="AL90" s="339">
        <v>723240</v>
      </c>
      <c r="AM90" s="339">
        <v>56922.55</v>
      </c>
      <c r="AN90" s="339">
        <v>0</v>
      </c>
      <c r="AO90" s="339">
        <v>0</v>
      </c>
      <c r="AP90" s="339">
        <v>0</v>
      </c>
      <c r="AQ90" s="339">
        <v>0</v>
      </c>
      <c r="AR90" s="339">
        <v>0</v>
      </c>
      <c r="AS90" s="339">
        <v>0</v>
      </c>
      <c r="AT90" s="339">
        <v>0</v>
      </c>
      <c r="AU90" s="339">
        <v>0</v>
      </c>
      <c r="AV90" s="339">
        <v>0</v>
      </c>
      <c r="AW90" s="339">
        <v>141840.06</v>
      </c>
      <c r="AX90" s="339">
        <v>71220.75</v>
      </c>
      <c r="AY90" s="339">
        <v>0</v>
      </c>
      <c r="AZ90" s="339">
        <v>0</v>
      </c>
      <c r="BA90" s="339">
        <v>0</v>
      </c>
      <c r="BB90" s="339">
        <v>0</v>
      </c>
      <c r="BC90" s="339">
        <v>0</v>
      </c>
      <c r="BD90" s="339">
        <v>2505.15</v>
      </c>
      <c r="BE90" s="339">
        <v>0</v>
      </c>
      <c r="BF90" s="339">
        <v>86566.85</v>
      </c>
      <c r="BG90" s="339">
        <v>0</v>
      </c>
      <c r="BH90" s="339">
        <v>0</v>
      </c>
      <c r="BI90" s="339">
        <v>0</v>
      </c>
      <c r="BJ90" s="339">
        <v>0</v>
      </c>
      <c r="BK90" s="339">
        <v>18765.900000000001</v>
      </c>
      <c r="BL90" s="339">
        <v>0</v>
      </c>
      <c r="BM90" s="339">
        <v>0</v>
      </c>
      <c r="BN90" s="339">
        <v>0</v>
      </c>
      <c r="BO90" s="339">
        <v>69600</v>
      </c>
      <c r="BP90" s="339">
        <v>5546</v>
      </c>
      <c r="BQ90" s="339">
        <v>0</v>
      </c>
      <c r="BR90" s="339">
        <v>0</v>
      </c>
      <c r="BS90" s="339">
        <v>11000</v>
      </c>
      <c r="BT90" s="339">
        <v>0</v>
      </c>
      <c r="BU90" s="339">
        <v>0</v>
      </c>
      <c r="BV90" s="339">
        <v>0</v>
      </c>
      <c r="BW90" s="339">
        <v>0</v>
      </c>
      <c r="BX90" s="339">
        <v>0</v>
      </c>
      <c r="BY90" s="339">
        <v>54882.9</v>
      </c>
      <c r="BZ90" s="339">
        <v>0</v>
      </c>
      <c r="CA90" s="339">
        <v>0</v>
      </c>
      <c r="CB90" s="339">
        <v>0</v>
      </c>
      <c r="CC90" s="339">
        <v>0</v>
      </c>
      <c r="CD90" s="339">
        <v>0</v>
      </c>
      <c r="CE90" s="339">
        <v>0</v>
      </c>
      <c r="CF90" s="339">
        <v>195002.75</v>
      </c>
      <c r="CG90" s="339">
        <v>0</v>
      </c>
      <c r="CH90" s="339">
        <v>0</v>
      </c>
      <c r="CI90" s="339">
        <v>44079.8</v>
      </c>
      <c r="CJ90" s="339">
        <v>0</v>
      </c>
      <c r="CK90" s="339">
        <v>0</v>
      </c>
      <c r="CL90" s="339">
        <v>30363.95</v>
      </c>
      <c r="CM90" s="339">
        <v>0</v>
      </c>
      <c r="CN90" s="339">
        <v>0</v>
      </c>
      <c r="CO90" s="339">
        <v>0</v>
      </c>
      <c r="CP90" s="339">
        <v>0</v>
      </c>
      <c r="CQ90" s="339">
        <v>0</v>
      </c>
      <c r="CR90" s="339">
        <v>0</v>
      </c>
      <c r="CS90" s="339">
        <v>0</v>
      </c>
      <c r="CT90" s="339">
        <v>0</v>
      </c>
      <c r="CU90" s="339">
        <v>0</v>
      </c>
      <c r="CV90" s="339">
        <v>0</v>
      </c>
      <c r="CW90" s="339">
        <v>0</v>
      </c>
      <c r="CX90" s="339">
        <v>0</v>
      </c>
      <c r="CY90" s="339">
        <v>0</v>
      </c>
      <c r="CZ90" s="339">
        <v>273859.34999999998</v>
      </c>
      <c r="DA90" s="339">
        <v>48547.35</v>
      </c>
      <c r="DB90" s="339">
        <v>0</v>
      </c>
      <c r="DC90" s="339">
        <v>6000</v>
      </c>
      <c r="DD90" s="339">
        <v>74500</v>
      </c>
      <c r="DE90" s="339">
        <v>0</v>
      </c>
      <c r="DF90" s="339">
        <v>0</v>
      </c>
      <c r="DG90" s="339">
        <v>0</v>
      </c>
      <c r="DH90" s="339">
        <v>56404.75</v>
      </c>
      <c r="DI90" s="339">
        <v>0</v>
      </c>
      <c r="DJ90" s="339">
        <v>46297.4</v>
      </c>
      <c r="DK90" s="339">
        <v>0</v>
      </c>
      <c r="DL90" s="339">
        <v>0</v>
      </c>
      <c r="DM90" s="339">
        <v>0</v>
      </c>
      <c r="DN90" s="339">
        <v>0</v>
      </c>
      <c r="DO90" s="339">
        <v>0</v>
      </c>
      <c r="DP90" s="339">
        <v>0</v>
      </c>
      <c r="DQ90" s="339">
        <v>0</v>
      </c>
      <c r="DR90" s="339">
        <v>0</v>
      </c>
      <c r="DS90" s="339">
        <v>36910</v>
      </c>
      <c r="DT90" s="339">
        <v>0</v>
      </c>
      <c r="DU90" s="339">
        <v>0</v>
      </c>
      <c r="DV90" s="339">
        <v>0</v>
      </c>
      <c r="DW90" s="339">
        <v>0</v>
      </c>
      <c r="DX90" s="339">
        <v>45330</v>
      </c>
      <c r="DY90" s="339">
        <v>0</v>
      </c>
      <c r="DZ90" s="339">
        <v>20000</v>
      </c>
      <c r="EA90" s="339">
        <v>11000</v>
      </c>
      <c r="EB90" s="339">
        <v>0</v>
      </c>
      <c r="EC90" s="339">
        <v>2008438.6</v>
      </c>
      <c r="ED90" s="339">
        <v>0</v>
      </c>
      <c r="EE90" s="339">
        <v>0</v>
      </c>
      <c r="EF90" s="339">
        <v>0</v>
      </c>
      <c r="EG90" s="339">
        <v>0</v>
      </c>
      <c r="EH90" s="339">
        <v>0</v>
      </c>
      <c r="EI90" s="339">
        <v>160053.4</v>
      </c>
      <c r="EJ90" s="339">
        <v>239294.45</v>
      </c>
      <c r="EK90" s="339">
        <v>0</v>
      </c>
      <c r="EL90" s="339">
        <v>0</v>
      </c>
      <c r="EM90" s="339">
        <v>0</v>
      </c>
      <c r="EN90" s="339">
        <v>322303.75</v>
      </c>
      <c r="EO90" s="339">
        <v>98670.5</v>
      </c>
      <c r="EP90" s="339">
        <v>5864.29</v>
      </c>
      <c r="EQ90" s="339">
        <v>0</v>
      </c>
      <c r="ER90" s="339">
        <v>0</v>
      </c>
      <c r="ES90" s="339">
        <v>0</v>
      </c>
      <c r="ET90" s="339">
        <v>180.2</v>
      </c>
      <c r="EU90" s="339">
        <v>0</v>
      </c>
      <c r="EV90" s="339">
        <v>0</v>
      </c>
      <c r="EW90" s="339">
        <v>0</v>
      </c>
      <c r="EX90" s="339">
        <v>228251.5</v>
      </c>
      <c r="EY90" s="339">
        <v>386904.2</v>
      </c>
      <c r="EZ90" s="339">
        <v>5837616.25</v>
      </c>
      <c r="FA90" s="339">
        <v>629562</v>
      </c>
      <c r="FB90" s="339">
        <v>0</v>
      </c>
      <c r="FC90" s="339">
        <v>0</v>
      </c>
      <c r="FD90" s="339">
        <v>2660</v>
      </c>
      <c r="FE90" s="339">
        <v>75148.600000000006</v>
      </c>
      <c r="FF90" s="339">
        <v>11262.65</v>
      </c>
      <c r="FG90" s="339">
        <v>0</v>
      </c>
      <c r="FH90" s="339">
        <v>111106.02</v>
      </c>
      <c r="FI90" s="339">
        <v>0</v>
      </c>
      <c r="FJ90" s="339">
        <v>0</v>
      </c>
      <c r="FK90" s="339">
        <v>0</v>
      </c>
      <c r="FL90" s="339">
        <v>0</v>
      </c>
      <c r="FM90" s="339">
        <v>0</v>
      </c>
      <c r="FN90" s="339">
        <v>0</v>
      </c>
      <c r="FO90" s="339">
        <v>0</v>
      </c>
      <c r="FP90" s="339">
        <v>23813.8</v>
      </c>
      <c r="FQ90" s="339">
        <v>0</v>
      </c>
      <c r="FR90" s="339">
        <v>36738.25</v>
      </c>
      <c r="FS90" s="339">
        <v>0</v>
      </c>
      <c r="FT90" s="339">
        <v>0</v>
      </c>
      <c r="FU90" s="339">
        <v>0</v>
      </c>
      <c r="FV90" s="339">
        <v>0</v>
      </c>
      <c r="FW90" s="339">
        <v>0</v>
      </c>
      <c r="FX90" s="339">
        <v>0</v>
      </c>
      <c r="FY90" s="339">
        <v>0</v>
      </c>
      <c r="FZ90" s="339">
        <v>0</v>
      </c>
      <c r="GA90" s="339">
        <v>0</v>
      </c>
      <c r="GB90" s="339">
        <v>0</v>
      </c>
      <c r="GC90" s="339">
        <v>0</v>
      </c>
      <c r="GD90" s="339">
        <v>0</v>
      </c>
      <c r="GE90" s="339">
        <v>0</v>
      </c>
      <c r="GF90" s="339">
        <v>0</v>
      </c>
      <c r="GG90" s="339">
        <v>0</v>
      </c>
      <c r="GH90" s="339">
        <v>0</v>
      </c>
      <c r="GI90" s="339">
        <v>52303</v>
      </c>
      <c r="GJ90" s="339">
        <v>0</v>
      </c>
      <c r="GK90" s="339">
        <v>199902</v>
      </c>
      <c r="GL90" s="339">
        <v>0</v>
      </c>
      <c r="GM90" s="339">
        <v>1253007</v>
      </c>
      <c r="GN90" s="339">
        <v>0</v>
      </c>
      <c r="GO90" s="339">
        <v>322146.09999999998</v>
      </c>
      <c r="GP90" s="339">
        <v>0</v>
      </c>
      <c r="GQ90" s="339">
        <v>0</v>
      </c>
      <c r="GR90" s="339">
        <v>1500</v>
      </c>
      <c r="GS90" s="339">
        <v>1561863.56</v>
      </c>
      <c r="GT90" s="339">
        <v>0</v>
      </c>
      <c r="GU90" s="339">
        <v>108168.05</v>
      </c>
      <c r="GV90" s="339">
        <v>0</v>
      </c>
      <c r="GW90" s="339">
        <v>0</v>
      </c>
      <c r="GX90" s="339">
        <v>145537</v>
      </c>
      <c r="GY90" s="339">
        <v>0</v>
      </c>
      <c r="GZ90" s="339">
        <v>75000</v>
      </c>
      <c r="HA90" s="339">
        <v>0</v>
      </c>
      <c r="HB90" s="339">
        <v>0</v>
      </c>
      <c r="HC90" s="339">
        <v>133574.15</v>
      </c>
      <c r="HD90" s="339">
        <v>0</v>
      </c>
      <c r="HE90" s="339">
        <v>0</v>
      </c>
      <c r="HF90" s="339">
        <v>0</v>
      </c>
      <c r="HG90" s="339">
        <v>1000</v>
      </c>
      <c r="HH90" s="339">
        <v>64107.4</v>
      </c>
      <c r="HI90" s="339">
        <v>0</v>
      </c>
      <c r="HJ90" s="339">
        <v>66767</v>
      </c>
      <c r="HK90" s="339">
        <v>0</v>
      </c>
      <c r="HL90" s="339">
        <v>0</v>
      </c>
      <c r="HM90" s="339">
        <v>0</v>
      </c>
      <c r="HN90" s="339">
        <v>0</v>
      </c>
      <c r="HO90" s="339">
        <v>72374.25</v>
      </c>
      <c r="HP90" s="339">
        <v>0</v>
      </c>
      <c r="HQ90" s="339">
        <v>0</v>
      </c>
      <c r="HR90" s="339">
        <v>0</v>
      </c>
      <c r="HS90" s="339">
        <v>0</v>
      </c>
      <c r="HT90" s="339">
        <v>2290237.4500000002</v>
      </c>
      <c r="HU90" s="339">
        <v>0</v>
      </c>
      <c r="HV90" s="339">
        <v>118732.1</v>
      </c>
      <c r="HW90" s="339">
        <v>1096650.21</v>
      </c>
      <c r="HX90" s="339">
        <v>0</v>
      </c>
      <c r="HY90" s="339">
        <v>1122931.9099999999</v>
      </c>
      <c r="HZ90" s="339">
        <v>0</v>
      </c>
      <c r="IA90" s="339">
        <v>0</v>
      </c>
      <c r="IB90" s="339">
        <v>0</v>
      </c>
      <c r="IC90" s="339">
        <v>4650</v>
      </c>
      <c r="ID90" s="339">
        <v>0</v>
      </c>
      <c r="IE90" s="339">
        <v>0</v>
      </c>
      <c r="IF90" s="339">
        <v>0</v>
      </c>
      <c r="IG90" s="339">
        <v>0</v>
      </c>
      <c r="IH90" s="339">
        <v>0</v>
      </c>
      <c r="II90" s="339">
        <v>0</v>
      </c>
      <c r="IJ90" s="339">
        <v>520</v>
      </c>
      <c r="IK90" s="339">
        <v>0</v>
      </c>
      <c r="IL90" s="339">
        <v>0</v>
      </c>
      <c r="IM90" s="339">
        <v>0</v>
      </c>
      <c r="IN90" s="339">
        <v>340515.3</v>
      </c>
      <c r="IO90" s="339">
        <v>0</v>
      </c>
      <c r="IP90" s="339">
        <v>0</v>
      </c>
      <c r="IQ90" s="339">
        <v>0</v>
      </c>
      <c r="IR90" s="339">
        <v>0</v>
      </c>
      <c r="IS90" s="339">
        <v>0</v>
      </c>
      <c r="IT90" s="339">
        <v>130850.85</v>
      </c>
      <c r="IU90" s="339">
        <v>0</v>
      </c>
      <c r="IV90" s="339">
        <v>0</v>
      </c>
      <c r="IW90" s="339">
        <v>0</v>
      </c>
      <c r="IX90" s="339">
        <v>0</v>
      </c>
      <c r="IY90" s="339">
        <v>390.9</v>
      </c>
      <c r="IZ90" s="339">
        <v>0</v>
      </c>
      <c r="JA90" s="339">
        <v>0</v>
      </c>
      <c r="JB90" s="339">
        <v>0</v>
      </c>
      <c r="JC90" s="339">
        <v>64731.9</v>
      </c>
      <c r="JD90" s="339">
        <v>0</v>
      </c>
      <c r="JE90" s="339">
        <v>0</v>
      </c>
      <c r="JF90" s="339">
        <v>0</v>
      </c>
      <c r="JG90" s="339">
        <v>14000</v>
      </c>
      <c r="JH90" s="339">
        <v>0</v>
      </c>
      <c r="JI90" s="339">
        <v>0</v>
      </c>
      <c r="JJ90" s="339">
        <v>0</v>
      </c>
      <c r="JK90" s="339">
        <v>0</v>
      </c>
      <c r="JL90" s="339">
        <v>0</v>
      </c>
      <c r="JM90" s="339">
        <v>0</v>
      </c>
      <c r="JN90" s="339">
        <v>0</v>
      </c>
      <c r="JO90" s="339">
        <v>48851.9</v>
      </c>
      <c r="JP90" s="339">
        <v>0</v>
      </c>
      <c r="JQ90" s="339">
        <v>0</v>
      </c>
      <c r="JR90" s="339">
        <v>0</v>
      </c>
      <c r="JS90" s="339">
        <v>980</v>
      </c>
      <c r="JT90" s="339">
        <v>69774.100000000006</v>
      </c>
      <c r="JU90" s="339">
        <v>0</v>
      </c>
      <c r="JV90" s="339">
        <v>155453.70000000001</v>
      </c>
      <c r="JW90" s="339">
        <v>146498.20000000001</v>
      </c>
      <c r="JX90" s="339">
        <v>0</v>
      </c>
      <c r="JY90" s="339">
        <v>0</v>
      </c>
      <c r="JZ90" s="339">
        <v>0</v>
      </c>
      <c r="KA90" s="339">
        <v>0</v>
      </c>
      <c r="KB90" s="339">
        <v>0</v>
      </c>
      <c r="KC90" s="339">
        <v>0</v>
      </c>
      <c r="KD90" s="339">
        <v>53323</v>
      </c>
      <c r="KE90" s="339">
        <v>336809.35</v>
      </c>
      <c r="KF90" s="339">
        <v>0</v>
      </c>
      <c r="KG90" s="339">
        <v>0</v>
      </c>
      <c r="KH90" s="339">
        <v>0</v>
      </c>
      <c r="KI90" s="339">
        <v>2000</v>
      </c>
      <c r="KJ90" s="339">
        <v>0</v>
      </c>
      <c r="KK90" s="339">
        <v>0</v>
      </c>
      <c r="KL90" s="339">
        <v>0</v>
      </c>
      <c r="KM90" s="339">
        <v>0</v>
      </c>
      <c r="KN90" s="339">
        <v>0</v>
      </c>
      <c r="KO90" s="339">
        <v>0</v>
      </c>
      <c r="KP90" s="339">
        <v>0</v>
      </c>
      <c r="KQ90" s="339">
        <v>10944052.99</v>
      </c>
      <c r="KR90" s="339">
        <v>0</v>
      </c>
      <c r="KS90" s="339">
        <v>0</v>
      </c>
      <c r="KU90" s="312">
        <v>61</v>
      </c>
    </row>
    <row r="91" spans="1:307" x14ac:dyDescent="0.25">
      <c r="A91">
        <v>2020</v>
      </c>
      <c r="B91" t="s">
        <v>963</v>
      </c>
      <c r="C91" t="s">
        <v>966</v>
      </c>
      <c r="D91" t="s">
        <v>321</v>
      </c>
      <c r="E91" t="s">
        <v>780</v>
      </c>
      <c r="F91" s="339">
        <v>0</v>
      </c>
      <c r="G91" s="339">
        <v>0</v>
      </c>
      <c r="H91" s="339">
        <v>0</v>
      </c>
      <c r="I91" s="339">
        <v>0</v>
      </c>
      <c r="J91" s="339">
        <v>0</v>
      </c>
      <c r="K91" s="339">
        <v>401000</v>
      </c>
      <c r="L91" s="339">
        <v>16104.55</v>
      </c>
      <c r="M91" s="339">
        <v>0</v>
      </c>
      <c r="N91" s="339">
        <v>92897.08</v>
      </c>
      <c r="O91" s="339">
        <v>672348.29</v>
      </c>
      <c r="P91" s="339">
        <v>8477.9</v>
      </c>
      <c r="Q91" s="339">
        <v>0</v>
      </c>
      <c r="R91" s="339">
        <v>0</v>
      </c>
      <c r="S91" s="339">
        <v>0</v>
      </c>
      <c r="T91" s="339">
        <v>0</v>
      </c>
      <c r="U91" s="339">
        <v>0</v>
      </c>
      <c r="V91" s="339">
        <v>0</v>
      </c>
      <c r="W91" s="339">
        <v>0</v>
      </c>
      <c r="X91" s="339">
        <v>840853.8</v>
      </c>
      <c r="Y91" s="339">
        <v>0</v>
      </c>
      <c r="Z91" s="339">
        <v>0</v>
      </c>
      <c r="AA91" s="339">
        <v>0</v>
      </c>
      <c r="AB91" s="339">
        <v>21952.75</v>
      </c>
      <c r="AC91" s="339">
        <v>0</v>
      </c>
      <c r="AD91" s="339">
        <v>236197.5</v>
      </c>
      <c r="AE91" s="339">
        <v>85602.57</v>
      </c>
      <c r="AF91" s="339">
        <v>0</v>
      </c>
      <c r="AG91" s="339">
        <v>0</v>
      </c>
      <c r="AH91" s="339">
        <v>0</v>
      </c>
      <c r="AI91" s="339">
        <v>0</v>
      </c>
      <c r="AJ91" s="339">
        <v>0</v>
      </c>
      <c r="AK91" s="339">
        <v>3500</v>
      </c>
      <c r="AL91" s="339">
        <v>723240</v>
      </c>
      <c r="AM91" s="339">
        <v>56922.55</v>
      </c>
      <c r="AN91" s="339">
        <v>0</v>
      </c>
      <c r="AO91" s="339">
        <v>0</v>
      </c>
      <c r="AP91" s="339">
        <v>0</v>
      </c>
      <c r="AQ91" s="339">
        <v>0</v>
      </c>
      <c r="AR91" s="339">
        <v>0</v>
      </c>
      <c r="AS91" s="339">
        <v>0</v>
      </c>
      <c r="AT91" s="339">
        <v>0</v>
      </c>
      <c r="AU91" s="339">
        <v>0</v>
      </c>
      <c r="AV91" s="339">
        <v>0</v>
      </c>
      <c r="AW91" s="339">
        <v>141840.06</v>
      </c>
      <c r="AX91" s="339">
        <v>71220.75</v>
      </c>
      <c r="AY91" s="339">
        <v>0</v>
      </c>
      <c r="AZ91" s="339">
        <v>0</v>
      </c>
      <c r="BA91" s="339">
        <v>0</v>
      </c>
      <c r="BB91" s="339">
        <v>0</v>
      </c>
      <c r="BC91" s="339">
        <v>0</v>
      </c>
      <c r="BD91" s="339">
        <v>2505.15</v>
      </c>
      <c r="BE91" s="339">
        <v>0</v>
      </c>
      <c r="BF91" s="339">
        <v>86566.85</v>
      </c>
      <c r="BG91" s="339">
        <v>0</v>
      </c>
      <c r="BH91" s="339">
        <v>0</v>
      </c>
      <c r="BI91" s="339">
        <v>0</v>
      </c>
      <c r="BJ91" s="339">
        <v>0</v>
      </c>
      <c r="BK91" s="339">
        <v>18765.900000000001</v>
      </c>
      <c r="BL91" s="339">
        <v>0</v>
      </c>
      <c r="BM91" s="339">
        <v>0</v>
      </c>
      <c r="BN91" s="339">
        <v>0</v>
      </c>
      <c r="BO91" s="339">
        <v>69600</v>
      </c>
      <c r="BP91" s="339">
        <v>5546</v>
      </c>
      <c r="BQ91" s="339">
        <v>0</v>
      </c>
      <c r="BR91" s="339">
        <v>0</v>
      </c>
      <c r="BS91" s="339">
        <v>11000</v>
      </c>
      <c r="BT91" s="339">
        <v>0</v>
      </c>
      <c r="BU91" s="339">
        <v>0</v>
      </c>
      <c r="BV91" s="339">
        <v>0</v>
      </c>
      <c r="BW91" s="339">
        <v>0</v>
      </c>
      <c r="BX91" s="339">
        <v>0</v>
      </c>
      <c r="BY91" s="339">
        <v>54882.9</v>
      </c>
      <c r="BZ91" s="339">
        <v>0</v>
      </c>
      <c r="CA91" s="339">
        <v>0</v>
      </c>
      <c r="CB91" s="339">
        <v>0</v>
      </c>
      <c r="CC91" s="339">
        <v>0</v>
      </c>
      <c r="CD91" s="339">
        <v>0</v>
      </c>
      <c r="CE91" s="339">
        <v>0</v>
      </c>
      <c r="CF91" s="339">
        <v>195002.75</v>
      </c>
      <c r="CG91" s="339">
        <v>0</v>
      </c>
      <c r="CH91" s="339">
        <v>0</v>
      </c>
      <c r="CI91" s="339">
        <v>44079.8</v>
      </c>
      <c r="CJ91" s="339">
        <v>0</v>
      </c>
      <c r="CK91" s="339">
        <v>0</v>
      </c>
      <c r="CL91" s="339">
        <v>30363.95</v>
      </c>
      <c r="CM91" s="339">
        <v>0</v>
      </c>
      <c r="CN91" s="339">
        <v>0</v>
      </c>
      <c r="CO91" s="339">
        <v>0</v>
      </c>
      <c r="CP91" s="339">
        <v>0</v>
      </c>
      <c r="CQ91" s="339">
        <v>0</v>
      </c>
      <c r="CR91" s="339">
        <v>0</v>
      </c>
      <c r="CS91" s="339">
        <v>0</v>
      </c>
      <c r="CT91" s="339">
        <v>0</v>
      </c>
      <c r="CU91" s="339">
        <v>0</v>
      </c>
      <c r="CV91" s="339">
        <v>0</v>
      </c>
      <c r="CW91" s="339">
        <v>0</v>
      </c>
      <c r="CX91" s="339">
        <v>0</v>
      </c>
      <c r="CY91" s="339">
        <v>0</v>
      </c>
      <c r="CZ91" s="339">
        <v>273859.34999999998</v>
      </c>
      <c r="DA91" s="339">
        <v>48547.35</v>
      </c>
      <c r="DB91" s="339">
        <v>0</v>
      </c>
      <c r="DC91" s="339">
        <v>6000</v>
      </c>
      <c r="DD91" s="339">
        <v>74500</v>
      </c>
      <c r="DE91" s="339">
        <v>0</v>
      </c>
      <c r="DF91" s="339">
        <v>0</v>
      </c>
      <c r="DG91" s="339">
        <v>0</v>
      </c>
      <c r="DH91" s="339">
        <v>56404.75</v>
      </c>
      <c r="DI91" s="339">
        <v>0</v>
      </c>
      <c r="DJ91" s="339">
        <v>46297.4</v>
      </c>
      <c r="DK91" s="339">
        <v>0</v>
      </c>
      <c r="DL91" s="339">
        <v>0</v>
      </c>
      <c r="DM91" s="339">
        <v>0</v>
      </c>
      <c r="DN91" s="339">
        <v>0</v>
      </c>
      <c r="DO91" s="339">
        <v>0</v>
      </c>
      <c r="DP91" s="339">
        <v>0</v>
      </c>
      <c r="DQ91" s="339">
        <v>0</v>
      </c>
      <c r="DR91" s="339">
        <v>0</v>
      </c>
      <c r="DS91" s="339">
        <v>36910</v>
      </c>
      <c r="DT91" s="339">
        <v>0</v>
      </c>
      <c r="DU91" s="339">
        <v>0</v>
      </c>
      <c r="DV91" s="339">
        <v>0</v>
      </c>
      <c r="DW91" s="339">
        <v>0</v>
      </c>
      <c r="DX91" s="339">
        <v>45330</v>
      </c>
      <c r="DY91" s="339">
        <v>0</v>
      </c>
      <c r="DZ91" s="339">
        <v>20000</v>
      </c>
      <c r="EA91" s="339">
        <v>11000</v>
      </c>
      <c r="EB91" s="339">
        <v>0</v>
      </c>
      <c r="EC91" s="339">
        <v>2008438.6</v>
      </c>
      <c r="ED91" s="339">
        <v>0</v>
      </c>
      <c r="EE91" s="339">
        <v>0</v>
      </c>
      <c r="EF91" s="339">
        <v>0</v>
      </c>
      <c r="EG91" s="339">
        <v>0</v>
      </c>
      <c r="EH91" s="339">
        <v>0</v>
      </c>
      <c r="EI91" s="339">
        <v>160053.4</v>
      </c>
      <c r="EJ91" s="339">
        <v>239294.45</v>
      </c>
      <c r="EK91" s="339">
        <v>0</v>
      </c>
      <c r="EL91" s="339">
        <v>0</v>
      </c>
      <c r="EM91" s="339">
        <v>0</v>
      </c>
      <c r="EN91" s="339">
        <v>322303.75</v>
      </c>
      <c r="EO91" s="339">
        <v>98670.5</v>
      </c>
      <c r="EP91" s="339">
        <v>5864.29</v>
      </c>
      <c r="EQ91" s="339">
        <v>0</v>
      </c>
      <c r="ER91" s="339">
        <v>0</v>
      </c>
      <c r="ES91" s="339">
        <v>0</v>
      </c>
      <c r="ET91" s="339">
        <v>180.2</v>
      </c>
      <c r="EU91" s="339">
        <v>0</v>
      </c>
      <c r="EV91" s="339">
        <v>0</v>
      </c>
      <c r="EW91" s="339">
        <v>0</v>
      </c>
      <c r="EX91" s="339">
        <v>228251.5</v>
      </c>
      <c r="EY91" s="339">
        <v>386904.2</v>
      </c>
      <c r="EZ91" s="339">
        <v>5837616.25</v>
      </c>
      <c r="FA91" s="339">
        <v>629562</v>
      </c>
      <c r="FB91" s="339">
        <v>0</v>
      </c>
      <c r="FC91" s="339">
        <v>0</v>
      </c>
      <c r="FD91" s="339">
        <v>2660</v>
      </c>
      <c r="FE91" s="339">
        <v>75148.600000000006</v>
      </c>
      <c r="FF91" s="339">
        <v>11262.65</v>
      </c>
      <c r="FG91" s="339">
        <v>0</v>
      </c>
      <c r="FH91" s="339">
        <v>111106.02</v>
      </c>
      <c r="FI91" s="339">
        <v>0</v>
      </c>
      <c r="FJ91" s="339">
        <v>0</v>
      </c>
      <c r="FK91" s="339">
        <v>0</v>
      </c>
      <c r="FL91" s="339">
        <v>0</v>
      </c>
      <c r="FM91" s="339">
        <v>0</v>
      </c>
      <c r="FN91" s="339">
        <v>0</v>
      </c>
      <c r="FO91" s="339">
        <v>0</v>
      </c>
      <c r="FP91" s="339">
        <v>23813.8</v>
      </c>
      <c r="FQ91" s="339">
        <v>0</v>
      </c>
      <c r="FR91" s="339">
        <v>36738.25</v>
      </c>
      <c r="FS91" s="339">
        <v>0</v>
      </c>
      <c r="FT91" s="339">
        <v>0</v>
      </c>
      <c r="FU91" s="339">
        <v>0</v>
      </c>
      <c r="FV91" s="339">
        <v>0</v>
      </c>
      <c r="FW91" s="339">
        <v>0</v>
      </c>
      <c r="FX91" s="339">
        <v>0</v>
      </c>
      <c r="FY91" s="339">
        <v>0</v>
      </c>
      <c r="FZ91" s="339">
        <v>0</v>
      </c>
      <c r="GA91" s="339">
        <v>0</v>
      </c>
      <c r="GB91" s="339">
        <v>0</v>
      </c>
      <c r="GC91" s="339">
        <v>0</v>
      </c>
      <c r="GD91" s="339">
        <v>0</v>
      </c>
      <c r="GE91" s="339">
        <v>0</v>
      </c>
      <c r="GF91" s="339">
        <v>0</v>
      </c>
      <c r="GG91" s="339">
        <v>0</v>
      </c>
      <c r="GH91" s="339">
        <v>0</v>
      </c>
      <c r="GI91" s="339">
        <v>52303</v>
      </c>
      <c r="GJ91" s="339">
        <v>0</v>
      </c>
      <c r="GK91" s="339">
        <v>199902</v>
      </c>
      <c r="GL91" s="339">
        <v>0</v>
      </c>
      <c r="GM91" s="339">
        <v>1253007</v>
      </c>
      <c r="GN91" s="339">
        <v>0</v>
      </c>
      <c r="GO91" s="339">
        <v>322146.09999999998</v>
      </c>
      <c r="GP91" s="339">
        <v>0</v>
      </c>
      <c r="GQ91" s="339">
        <v>0</v>
      </c>
      <c r="GR91" s="339">
        <v>1500</v>
      </c>
      <c r="GS91" s="339">
        <v>1561863.56</v>
      </c>
      <c r="GT91" s="339">
        <v>0</v>
      </c>
      <c r="GU91" s="339">
        <v>108168.05</v>
      </c>
      <c r="GV91" s="339">
        <v>0</v>
      </c>
      <c r="GW91" s="339">
        <v>0</v>
      </c>
      <c r="GX91" s="339">
        <v>145537</v>
      </c>
      <c r="GY91" s="339">
        <v>0</v>
      </c>
      <c r="GZ91" s="339">
        <v>75000</v>
      </c>
      <c r="HA91" s="339">
        <v>0</v>
      </c>
      <c r="HB91" s="339">
        <v>0</v>
      </c>
      <c r="HC91" s="339">
        <v>133574.15</v>
      </c>
      <c r="HD91" s="339">
        <v>0</v>
      </c>
      <c r="HE91" s="339">
        <v>0</v>
      </c>
      <c r="HF91" s="339">
        <v>0</v>
      </c>
      <c r="HG91" s="339">
        <v>1000</v>
      </c>
      <c r="HH91" s="339">
        <v>64107.4</v>
      </c>
      <c r="HI91" s="339">
        <v>0</v>
      </c>
      <c r="HJ91" s="339">
        <v>66767</v>
      </c>
      <c r="HK91" s="339">
        <v>0</v>
      </c>
      <c r="HL91" s="339">
        <v>0</v>
      </c>
      <c r="HM91" s="339">
        <v>0</v>
      </c>
      <c r="HN91" s="339">
        <v>0</v>
      </c>
      <c r="HO91" s="339">
        <v>72374.25</v>
      </c>
      <c r="HP91" s="339">
        <v>0</v>
      </c>
      <c r="HQ91" s="339">
        <v>0</v>
      </c>
      <c r="HR91" s="339">
        <v>0</v>
      </c>
      <c r="HS91" s="339">
        <v>0</v>
      </c>
      <c r="HT91" s="339">
        <v>2290237.4500000002</v>
      </c>
      <c r="HU91" s="339">
        <v>0</v>
      </c>
      <c r="HV91" s="339">
        <v>118732.1</v>
      </c>
      <c r="HW91" s="339">
        <v>1096650.21</v>
      </c>
      <c r="HX91" s="339">
        <v>0</v>
      </c>
      <c r="HY91" s="339">
        <v>1122931.9099999999</v>
      </c>
      <c r="HZ91" s="339">
        <v>0</v>
      </c>
      <c r="IA91" s="339">
        <v>0</v>
      </c>
      <c r="IB91" s="339">
        <v>0</v>
      </c>
      <c r="IC91" s="339">
        <v>4650</v>
      </c>
      <c r="ID91" s="339">
        <v>0</v>
      </c>
      <c r="IE91" s="339">
        <v>0</v>
      </c>
      <c r="IF91" s="339">
        <v>0</v>
      </c>
      <c r="IG91" s="339">
        <v>0</v>
      </c>
      <c r="IH91" s="339">
        <v>0</v>
      </c>
      <c r="II91" s="339">
        <v>0</v>
      </c>
      <c r="IJ91" s="339">
        <v>520</v>
      </c>
      <c r="IK91" s="339">
        <v>0</v>
      </c>
      <c r="IL91" s="339">
        <v>0</v>
      </c>
      <c r="IM91" s="339">
        <v>0</v>
      </c>
      <c r="IN91" s="339">
        <v>340515.3</v>
      </c>
      <c r="IO91" s="339">
        <v>0</v>
      </c>
      <c r="IP91" s="339">
        <v>0</v>
      </c>
      <c r="IQ91" s="339">
        <v>0</v>
      </c>
      <c r="IR91" s="339">
        <v>0</v>
      </c>
      <c r="IS91" s="339">
        <v>0</v>
      </c>
      <c r="IT91" s="339">
        <v>130850.85</v>
      </c>
      <c r="IU91" s="339">
        <v>0</v>
      </c>
      <c r="IV91" s="339">
        <v>0</v>
      </c>
      <c r="IW91" s="339">
        <v>0</v>
      </c>
      <c r="IX91" s="339">
        <v>0</v>
      </c>
      <c r="IY91" s="339">
        <v>390.9</v>
      </c>
      <c r="IZ91" s="339">
        <v>0</v>
      </c>
      <c r="JA91" s="339">
        <v>0</v>
      </c>
      <c r="JB91" s="339">
        <v>0</v>
      </c>
      <c r="JC91" s="339">
        <v>64731.9</v>
      </c>
      <c r="JD91" s="339">
        <v>0</v>
      </c>
      <c r="JE91" s="339">
        <v>0</v>
      </c>
      <c r="JF91" s="339">
        <v>0</v>
      </c>
      <c r="JG91" s="339">
        <v>14000</v>
      </c>
      <c r="JH91" s="339">
        <v>0</v>
      </c>
      <c r="JI91" s="339">
        <v>0</v>
      </c>
      <c r="JJ91" s="339">
        <v>0</v>
      </c>
      <c r="JK91" s="339">
        <v>0</v>
      </c>
      <c r="JL91" s="339">
        <v>0</v>
      </c>
      <c r="JM91" s="339">
        <v>0</v>
      </c>
      <c r="JN91" s="339">
        <v>0</v>
      </c>
      <c r="JO91" s="339">
        <v>48851.9</v>
      </c>
      <c r="JP91" s="339">
        <v>0</v>
      </c>
      <c r="JQ91" s="339">
        <v>0</v>
      </c>
      <c r="JR91" s="339">
        <v>0</v>
      </c>
      <c r="JS91" s="339">
        <v>980</v>
      </c>
      <c r="JT91" s="339">
        <v>69774.100000000006</v>
      </c>
      <c r="JU91" s="339">
        <v>0</v>
      </c>
      <c r="JV91" s="339">
        <v>155453.70000000001</v>
      </c>
      <c r="JW91" s="339">
        <v>146498.20000000001</v>
      </c>
      <c r="JX91" s="339">
        <v>0</v>
      </c>
      <c r="JY91" s="339">
        <v>0</v>
      </c>
      <c r="JZ91" s="339">
        <v>0</v>
      </c>
      <c r="KA91" s="339">
        <v>0</v>
      </c>
      <c r="KB91" s="339">
        <v>0</v>
      </c>
      <c r="KC91" s="339">
        <v>0</v>
      </c>
      <c r="KD91" s="339">
        <v>53323</v>
      </c>
      <c r="KE91" s="339">
        <v>336809.35</v>
      </c>
      <c r="KF91" s="339">
        <v>0</v>
      </c>
      <c r="KG91" s="339">
        <v>0</v>
      </c>
      <c r="KH91" s="339">
        <v>0</v>
      </c>
      <c r="KI91" s="339">
        <v>2000</v>
      </c>
      <c r="KJ91" s="339">
        <v>0</v>
      </c>
      <c r="KK91" s="339">
        <v>0</v>
      </c>
      <c r="KL91" s="339">
        <v>0</v>
      </c>
      <c r="KM91" s="339">
        <v>0</v>
      </c>
      <c r="KN91" s="339">
        <v>0</v>
      </c>
      <c r="KO91" s="339">
        <v>0</v>
      </c>
      <c r="KP91" s="339">
        <v>0</v>
      </c>
      <c r="KQ91" s="339">
        <v>10944052.99</v>
      </c>
      <c r="KR91" s="339">
        <v>0</v>
      </c>
      <c r="KS91" s="339">
        <v>0</v>
      </c>
      <c r="KU91" s="338" t="s">
        <v>944</v>
      </c>
    </row>
    <row r="92" spans="1:307" x14ac:dyDescent="0.25">
      <c r="A92">
        <v>2020</v>
      </c>
      <c r="B92" t="s">
        <v>963</v>
      </c>
      <c r="C92" t="s">
        <v>968</v>
      </c>
      <c r="D92" t="s">
        <v>969</v>
      </c>
      <c r="E92" t="s">
        <v>780</v>
      </c>
      <c r="F92" s="339">
        <v>0</v>
      </c>
      <c r="G92" s="339">
        <v>0</v>
      </c>
      <c r="H92" s="339">
        <v>0</v>
      </c>
      <c r="I92" s="339">
        <v>0</v>
      </c>
      <c r="J92" s="339">
        <v>0</v>
      </c>
      <c r="K92" s="339">
        <v>0</v>
      </c>
      <c r="L92" s="339">
        <v>0</v>
      </c>
      <c r="M92" s="339">
        <v>0</v>
      </c>
      <c r="N92" s="339">
        <v>0</v>
      </c>
      <c r="O92" s="339">
        <v>0</v>
      </c>
      <c r="P92" s="339">
        <v>0</v>
      </c>
      <c r="Q92" s="339">
        <v>0</v>
      </c>
      <c r="R92" s="339">
        <v>0</v>
      </c>
      <c r="S92" s="339">
        <v>0</v>
      </c>
      <c r="T92" s="339">
        <v>0</v>
      </c>
      <c r="U92" s="339">
        <v>0</v>
      </c>
      <c r="V92" s="339">
        <v>0</v>
      </c>
      <c r="W92" s="339">
        <v>0</v>
      </c>
      <c r="X92" s="339">
        <v>0</v>
      </c>
      <c r="Y92" s="339">
        <v>0</v>
      </c>
      <c r="Z92" s="339">
        <v>0</v>
      </c>
      <c r="AA92" s="339">
        <v>0</v>
      </c>
      <c r="AB92" s="339">
        <v>0</v>
      </c>
      <c r="AC92" s="339">
        <v>0</v>
      </c>
      <c r="AD92" s="339">
        <v>0</v>
      </c>
      <c r="AE92" s="339">
        <v>0</v>
      </c>
      <c r="AF92" s="339">
        <v>0</v>
      </c>
      <c r="AG92" s="339">
        <v>0</v>
      </c>
      <c r="AH92" s="339">
        <v>0</v>
      </c>
      <c r="AI92" s="339">
        <v>0</v>
      </c>
      <c r="AJ92" s="339">
        <v>0</v>
      </c>
      <c r="AK92" s="339">
        <v>0</v>
      </c>
      <c r="AL92" s="339">
        <v>0</v>
      </c>
      <c r="AM92" s="339">
        <v>0</v>
      </c>
      <c r="AN92" s="339">
        <v>0</v>
      </c>
      <c r="AO92" s="339">
        <v>0</v>
      </c>
      <c r="AP92" s="339">
        <v>0</v>
      </c>
      <c r="AQ92" s="339">
        <v>0</v>
      </c>
      <c r="AR92" s="339">
        <v>0</v>
      </c>
      <c r="AS92" s="339">
        <v>0</v>
      </c>
      <c r="AT92" s="339">
        <v>0</v>
      </c>
      <c r="AU92" s="339">
        <v>0</v>
      </c>
      <c r="AV92" s="339">
        <v>0</v>
      </c>
      <c r="AW92" s="339">
        <v>0</v>
      </c>
      <c r="AX92" s="339">
        <v>0</v>
      </c>
      <c r="AY92" s="339">
        <v>16916.75</v>
      </c>
      <c r="AZ92" s="339">
        <v>0</v>
      </c>
      <c r="BA92" s="339">
        <v>0</v>
      </c>
      <c r="BB92" s="339">
        <v>0</v>
      </c>
      <c r="BC92" s="339">
        <v>0</v>
      </c>
      <c r="BD92" s="339">
        <v>0</v>
      </c>
      <c r="BE92" s="339">
        <v>0</v>
      </c>
      <c r="BF92" s="339">
        <v>0</v>
      </c>
      <c r="BG92" s="339">
        <v>0</v>
      </c>
      <c r="BH92" s="339">
        <v>0</v>
      </c>
      <c r="BI92" s="339">
        <v>0</v>
      </c>
      <c r="BJ92" s="339">
        <v>156354.85999999999</v>
      </c>
      <c r="BK92" s="339">
        <v>0</v>
      </c>
      <c r="BL92" s="339">
        <v>0</v>
      </c>
      <c r="BM92" s="339">
        <v>0</v>
      </c>
      <c r="BN92" s="339">
        <v>0</v>
      </c>
      <c r="BO92" s="339">
        <v>0</v>
      </c>
      <c r="BP92" s="339">
        <v>0</v>
      </c>
      <c r="BQ92" s="339">
        <v>0</v>
      </c>
      <c r="BR92" s="339">
        <v>0</v>
      </c>
      <c r="BS92" s="339">
        <v>0</v>
      </c>
      <c r="BT92" s="339">
        <v>0</v>
      </c>
      <c r="BU92" s="339">
        <v>0</v>
      </c>
      <c r="BV92" s="339">
        <v>0</v>
      </c>
      <c r="BW92" s="339">
        <v>0</v>
      </c>
      <c r="BX92" s="339">
        <v>0</v>
      </c>
      <c r="BY92" s="339">
        <v>62985.7</v>
      </c>
      <c r="BZ92" s="339">
        <v>0</v>
      </c>
      <c r="CA92" s="339">
        <v>0</v>
      </c>
      <c r="CB92" s="339">
        <v>0</v>
      </c>
      <c r="CC92" s="339">
        <v>0</v>
      </c>
      <c r="CD92" s="339">
        <v>0</v>
      </c>
      <c r="CE92" s="339">
        <v>0</v>
      </c>
      <c r="CF92" s="339">
        <v>0</v>
      </c>
      <c r="CG92" s="339">
        <v>0</v>
      </c>
      <c r="CH92" s="339">
        <v>0</v>
      </c>
      <c r="CI92" s="339">
        <v>0</v>
      </c>
      <c r="CJ92" s="339">
        <v>0</v>
      </c>
      <c r="CK92" s="339">
        <v>0</v>
      </c>
      <c r="CL92" s="339">
        <v>4706</v>
      </c>
      <c r="CM92" s="339">
        <v>0</v>
      </c>
      <c r="CN92" s="339">
        <v>0</v>
      </c>
      <c r="CO92" s="339">
        <v>0</v>
      </c>
      <c r="CP92" s="339">
        <v>0</v>
      </c>
      <c r="CQ92" s="339">
        <v>0</v>
      </c>
      <c r="CR92" s="339">
        <v>0</v>
      </c>
      <c r="CS92" s="339">
        <v>0</v>
      </c>
      <c r="CT92" s="339">
        <v>800</v>
      </c>
      <c r="CU92" s="339">
        <v>0</v>
      </c>
      <c r="CV92" s="339">
        <v>0</v>
      </c>
      <c r="CW92" s="339">
        <v>0</v>
      </c>
      <c r="CX92" s="339">
        <v>0</v>
      </c>
      <c r="CY92" s="339">
        <v>0</v>
      </c>
      <c r="CZ92" s="339">
        <v>0</v>
      </c>
      <c r="DA92" s="339">
        <v>0</v>
      </c>
      <c r="DB92" s="339">
        <v>0</v>
      </c>
      <c r="DC92" s="339">
        <v>0</v>
      </c>
      <c r="DD92" s="339">
        <v>0</v>
      </c>
      <c r="DE92" s="339">
        <v>0</v>
      </c>
      <c r="DF92" s="339">
        <v>0</v>
      </c>
      <c r="DG92" s="339">
        <v>0</v>
      </c>
      <c r="DH92" s="339">
        <v>0</v>
      </c>
      <c r="DI92" s="339">
        <v>0</v>
      </c>
      <c r="DJ92" s="339">
        <v>0</v>
      </c>
      <c r="DK92" s="339">
        <v>0</v>
      </c>
      <c r="DL92" s="339">
        <v>0</v>
      </c>
      <c r="DM92" s="339">
        <v>0</v>
      </c>
      <c r="DN92" s="339">
        <v>0</v>
      </c>
      <c r="DO92" s="339">
        <v>0</v>
      </c>
      <c r="DP92" s="339">
        <v>0</v>
      </c>
      <c r="DQ92" s="339">
        <v>0</v>
      </c>
      <c r="DR92" s="339">
        <v>0</v>
      </c>
      <c r="DS92" s="339">
        <v>0</v>
      </c>
      <c r="DT92" s="339">
        <v>3000</v>
      </c>
      <c r="DU92" s="339">
        <v>0</v>
      </c>
      <c r="DV92" s="339">
        <v>0</v>
      </c>
      <c r="DW92" s="339">
        <v>0</v>
      </c>
      <c r="DX92" s="339">
        <v>0</v>
      </c>
      <c r="DY92" s="339">
        <v>0</v>
      </c>
      <c r="DZ92" s="339">
        <v>0</v>
      </c>
      <c r="EA92" s="339">
        <v>0</v>
      </c>
      <c r="EB92" s="339">
        <v>0</v>
      </c>
      <c r="EC92" s="339">
        <v>0</v>
      </c>
      <c r="ED92" s="339">
        <v>0</v>
      </c>
      <c r="EE92" s="339">
        <v>0</v>
      </c>
      <c r="EF92" s="339">
        <v>0</v>
      </c>
      <c r="EG92" s="339">
        <v>0</v>
      </c>
      <c r="EH92" s="339">
        <v>0</v>
      </c>
      <c r="EI92" s="339">
        <v>0</v>
      </c>
      <c r="EJ92" s="339">
        <v>0</v>
      </c>
      <c r="EK92" s="339">
        <v>0</v>
      </c>
      <c r="EL92" s="339">
        <v>0</v>
      </c>
      <c r="EM92" s="339">
        <v>0</v>
      </c>
      <c r="EN92" s="339">
        <v>0</v>
      </c>
      <c r="EO92" s="339">
        <v>0</v>
      </c>
      <c r="EP92" s="339">
        <v>0</v>
      </c>
      <c r="EQ92" s="339">
        <v>0</v>
      </c>
      <c r="ER92" s="339">
        <v>0</v>
      </c>
      <c r="ES92" s="339">
        <v>0</v>
      </c>
      <c r="ET92" s="339">
        <v>0</v>
      </c>
      <c r="EU92" s="339">
        <v>0</v>
      </c>
      <c r="EV92" s="339">
        <v>0</v>
      </c>
      <c r="EW92" s="339">
        <v>0</v>
      </c>
      <c r="EX92" s="339">
        <v>0</v>
      </c>
      <c r="EY92" s="339">
        <v>0</v>
      </c>
      <c r="EZ92" s="339">
        <v>0</v>
      </c>
      <c r="FA92" s="339">
        <v>0</v>
      </c>
      <c r="FB92" s="339">
        <v>0</v>
      </c>
      <c r="FC92" s="339">
        <v>0</v>
      </c>
      <c r="FD92" s="339">
        <v>0</v>
      </c>
      <c r="FE92" s="339">
        <v>0</v>
      </c>
      <c r="FF92" s="339">
        <v>0</v>
      </c>
      <c r="FG92" s="339">
        <v>0</v>
      </c>
      <c r="FH92" s="339">
        <v>0</v>
      </c>
      <c r="FI92" s="339">
        <v>0</v>
      </c>
      <c r="FJ92" s="339">
        <v>0</v>
      </c>
      <c r="FK92" s="339">
        <v>0</v>
      </c>
      <c r="FL92" s="339">
        <v>0</v>
      </c>
      <c r="FM92" s="339">
        <v>0</v>
      </c>
      <c r="FN92" s="339">
        <v>0</v>
      </c>
      <c r="FO92" s="339">
        <v>0</v>
      </c>
      <c r="FP92" s="339">
        <v>0</v>
      </c>
      <c r="FQ92" s="339">
        <v>0</v>
      </c>
      <c r="FR92" s="339">
        <v>0</v>
      </c>
      <c r="FS92" s="339">
        <v>0</v>
      </c>
      <c r="FT92" s="339">
        <v>0</v>
      </c>
      <c r="FU92" s="339">
        <v>0</v>
      </c>
      <c r="FV92" s="339">
        <v>0</v>
      </c>
      <c r="FW92" s="339">
        <v>0</v>
      </c>
      <c r="FX92" s="339">
        <v>0</v>
      </c>
      <c r="FY92" s="339">
        <v>0</v>
      </c>
      <c r="FZ92" s="339">
        <v>0</v>
      </c>
      <c r="GA92" s="339">
        <v>0</v>
      </c>
      <c r="GB92" s="339">
        <v>0</v>
      </c>
      <c r="GC92" s="339">
        <v>0</v>
      </c>
      <c r="GD92" s="339">
        <v>0</v>
      </c>
      <c r="GE92" s="339">
        <v>0</v>
      </c>
      <c r="GF92" s="339">
        <v>0</v>
      </c>
      <c r="GG92" s="339">
        <v>0</v>
      </c>
      <c r="GH92" s="339">
        <v>0</v>
      </c>
      <c r="GI92" s="339">
        <v>0</v>
      </c>
      <c r="GJ92" s="339">
        <v>0</v>
      </c>
      <c r="GK92" s="339">
        <v>0</v>
      </c>
      <c r="GL92" s="339">
        <v>0</v>
      </c>
      <c r="GM92" s="339">
        <v>0</v>
      </c>
      <c r="GN92" s="339">
        <v>0</v>
      </c>
      <c r="GO92" s="339">
        <v>29999</v>
      </c>
      <c r="GP92" s="339">
        <v>0</v>
      </c>
      <c r="GQ92" s="339">
        <v>0</v>
      </c>
      <c r="GR92" s="339">
        <v>0</v>
      </c>
      <c r="GS92" s="339">
        <v>0</v>
      </c>
      <c r="GT92" s="339">
        <v>0</v>
      </c>
      <c r="GU92" s="339">
        <v>0</v>
      </c>
      <c r="GV92" s="339">
        <v>0</v>
      </c>
      <c r="GW92" s="339">
        <v>0</v>
      </c>
      <c r="GX92" s="339">
        <v>0</v>
      </c>
      <c r="GY92" s="339">
        <v>0</v>
      </c>
      <c r="GZ92" s="339">
        <v>0</v>
      </c>
      <c r="HA92" s="339">
        <v>0</v>
      </c>
      <c r="HB92" s="339">
        <v>0</v>
      </c>
      <c r="HC92" s="339">
        <v>0</v>
      </c>
      <c r="HD92" s="339">
        <v>0</v>
      </c>
      <c r="HE92" s="339">
        <v>0</v>
      </c>
      <c r="HF92" s="339">
        <v>0</v>
      </c>
      <c r="HG92" s="339">
        <v>0</v>
      </c>
      <c r="HH92" s="339">
        <v>0</v>
      </c>
      <c r="HI92" s="339">
        <v>0</v>
      </c>
      <c r="HJ92" s="339">
        <v>0</v>
      </c>
      <c r="HK92" s="339">
        <v>0</v>
      </c>
      <c r="HL92" s="339">
        <v>0</v>
      </c>
      <c r="HM92" s="339">
        <v>0</v>
      </c>
      <c r="HN92" s="339">
        <v>0</v>
      </c>
      <c r="HO92" s="339">
        <v>0</v>
      </c>
      <c r="HP92" s="339">
        <v>0</v>
      </c>
      <c r="HQ92" s="339">
        <v>0</v>
      </c>
      <c r="HR92" s="339">
        <v>0</v>
      </c>
      <c r="HS92" s="339">
        <v>0</v>
      </c>
      <c r="HT92" s="339">
        <v>179498.35</v>
      </c>
      <c r="HU92" s="339">
        <v>0</v>
      </c>
      <c r="HV92" s="339">
        <v>0</v>
      </c>
      <c r="HW92" s="339">
        <v>0</v>
      </c>
      <c r="HX92" s="339">
        <v>40000</v>
      </c>
      <c r="HY92" s="339">
        <v>0</v>
      </c>
      <c r="HZ92" s="339">
        <v>0</v>
      </c>
      <c r="IA92" s="339">
        <v>0</v>
      </c>
      <c r="IB92" s="339">
        <v>0</v>
      </c>
      <c r="IC92" s="339">
        <v>177609.25</v>
      </c>
      <c r="ID92" s="339">
        <v>0</v>
      </c>
      <c r="IE92" s="339">
        <v>0</v>
      </c>
      <c r="IF92" s="339">
        <v>5683</v>
      </c>
      <c r="IG92" s="339">
        <v>0</v>
      </c>
      <c r="IH92" s="339">
        <v>0</v>
      </c>
      <c r="II92" s="339">
        <v>0</v>
      </c>
      <c r="IJ92" s="339">
        <v>0</v>
      </c>
      <c r="IK92" s="339">
        <v>0</v>
      </c>
      <c r="IL92" s="339">
        <v>0</v>
      </c>
      <c r="IM92" s="339">
        <v>0</v>
      </c>
      <c r="IN92" s="339">
        <v>0</v>
      </c>
      <c r="IO92" s="339">
        <v>0</v>
      </c>
      <c r="IP92" s="339">
        <v>0</v>
      </c>
      <c r="IQ92" s="339">
        <v>0</v>
      </c>
      <c r="IR92" s="339">
        <v>59300</v>
      </c>
      <c r="IS92" s="339">
        <v>0</v>
      </c>
      <c r="IT92" s="339">
        <v>0</v>
      </c>
      <c r="IU92" s="339">
        <v>0</v>
      </c>
      <c r="IV92" s="339">
        <v>0</v>
      </c>
      <c r="IW92" s="339">
        <v>0</v>
      </c>
      <c r="IX92" s="339">
        <v>0</v>
      </c>
      <c r="IY92" s="339">
        <v>0</v>
      </c>
      <c r="IZ92" s="339">
        <v>0</v>
      </c>
      <c r="JA92" s="339">
        <v>0</v>
      </c>
      <c r="JB92" s="339">
        <v>0</v>
      </c>
      <c r="JC92" s="339">
        <v>0</v>
      </c>
      <c r="JD92" s="339">
        <v>0</v>
      </c>
      <c r="JE92" s="339">
        <v>0</v>
      </c>
      <c r="JF92" s="339">
        <v>0</v>
      </c>
      <c r="JG92" s="339">
        <v>0</v>
      </c>
      <c r="JH92" s="339">
        <v>0</v>
      </c>
      <c r="JI92" s="339">
        <v>0</v>
      </c>
      <c r="JJ92" s="339">
        <v>0</v>
      </c>
      <c r="JK92" s="339">
        <v>0</v>
      </c>
      <c r="JL92" s="339">
        <v>0</v>
      </c>
      <c r="JM92" s="339">
        <v>0</v>
      </c>
      <c r="JN92" s="339">
        <v>0</v>
      </c>
      <c r="JO92" s="339">
        <v>0</v>
      </c>
      <c r="JP92" s="339">
        <v>0</v>
      </c>
      <c r="JQ92" s="339">
        <v>40000</v>
      </c>
      <c r="JR92" s="339">
        <v>0</v>
      </c>
      <c r="JS92" s="339">
        <v>500000</v>
      </c>
      <c r="JT92" s="339">
        <v>0</v>
      </c>
      <c r="JU92" s="339">
        <v>0</v>
      </c>
      <c r="JV92" s="339">
        <v>0</v>
      </c>
      <c r="JW92" s="339">
        <v>0</v>
      </c>
      <c r="JX92" s="339">
        <v>0</v>
      </c>
      <c r="JY92" s="339">
        <v>0</v>
      </c>
      <c r="JZ92" s="339">
        <v>0</v>
      </c>
      <c r="KA92" s="339">
        <v>0</v>
      </c>
      <c r="KB92" s="339">
        <v>0</v>
      </c>
      <c r="KC92" s="339">
        <v>0</v>
      </c>
      <c r="KD92" s="339">
        <v>0</v>
      </c>
      <c r="KE92" s="339">
        <v>0</v>
      </c>
      <c r="KF92" s="339">
        <v>0</v>
      </c>
      <c r="KG92" s="339">
        <v>0</v>
      </c>
      <c r="KH92" s="339">
        <v>0</v>
      </c>
      <c r="KI92" s="339">
        <v>0</v>
      </c>
      <c r="KJ92" s="339">
        <v>0</v>
      </c>
      <c r="KK92" s="339">
        <v>0</v>
      </c>
      <c r="KL92" s="339">
        <v>0</v>
      </c>
      <c r="KM92" s="339">
        <v>0</v>
      </c>
      <c r="KN92" s="339">
        <v>0</v>
      </c>
      <c r="KO92" s="339">
        <v>0</v>
      </c>
      <c r="KP92" s="339">
        <v>0</v>
      </c>
      <c r="KQ92" s="339">
        <v>0</v>
      </c>
      <c r="KR92" s="339">
        <v>0</v>
      </c>
      <c r="KS92" s="339">
        <v>0</v>
      </c>
      <c r="KU92" s="312">
        <v>62</v>
      </c>
    </row>
    <row r="93" spans="1:307" x14ac:dyDescent="0.25">
      <c r="A93">
        <v>2020</v>
      </c>
      <c r="B93" t="s">
        <v>963</v>
      </c>
      <c r="C93" t="s">
        <v>968</v>
      </c>
      <c r="D93" t="s">
        <v>970</v>
      </c>
      <c r="E93" t="s">
        <v>780</v>
      </c>
      <c r="F93" s="339">
        <v>0</v>
      </c>
      <c r="G93" s="339">
        <v>0</v>
      </c>
      <c r="H93" s="339">
        <v>0</v>
      </c>
      <c r="I93" s="339">
        <v>0</v>
      </c>
      <c r="J93" s="339">
        <v>0</v>
      </c>
      <c r="K93" s="339">
        <v>5000</v>
      </c>
      <c r="L93" s="339">
        <v>0</v>
      </c>
      <c r="M93" s="339">
        <v>0</v>
      </c>
      <c r="N93" s="339">
        <v>0</v>
      </c>
      <c r="O93" s="339">
        <v>0</v>
      </c>
      <c r="P93" s="339">
        <v>0</v>
      </c>
      <c r="Q93" s="339">
        <v>0</v>
      </c>
      <c r="R93" s="339">
        <v>14600</v>
      </c>
      <c r="S93" s="339">
        <v>0</v>
      </c>
      <c r="T93" s="339">
        <v>0</v>
      </c>
      <c r="U93" s="339">
        <v>0</v>
      </c>
      <c r="V93" s="339">
        <v>0</v>
      </c>
      <c r="W93" s="339">
        <v>0</v>
      </c>
      <c r="X93" s="339">
        <v>0</v>
      </c>
      <c r="Y93" s="339">
        <v>0</v>
      </c>
      <c r="Z93" s="339">
        <v>0</v>
      </c>
      <c r="AA93" s="339">
        <v>0</v>
      </c>
      <c r="AB93" s="339">
        <v>0</v>
      </c>
      <c r="AC93" s="339">
        <v>0</v>
      </c>
      <c r="AD93" s="339">
        <v>0</v>
      </c>
      <c r="AE93" s="339">
        <v>0</v>
      </c>
      <c r="AF93" s="339">
        <v>0</v>
      </c>
      <c r="AG93" s="339">
        <v>0</v>
      </c>
      <c r="AH93" s="339">
        <v>0</v>
      </c>
      <c r="AI93" s="339">
        <v>0</v>
      </c>
      <c r="AJ93" s="339">
        <v>0</v>
      </c>
      <c r="AK93" s="339">
        <v>0</v>
      </c>
      <c r="AL93" s="339">
        <v>0</v>
      </c>
      <c r="AM93" s="339">
        <v>0</v>
      </c>
      <c r="AN93" s="339">
        <v>0</v>
      </c>
      <c r="AO93" s="339">
        <v>0</v>
      </c>
      <c r="AP93" s="339">
        <v>0</v>
      </c>
      <c r="AQ93" s="339">
        <v>0</v>
      </c>
      <c r="AR93" s="339">
        <v>0</v>
      </c>
      <c r="AS93" s="339">
        <v>0</v>
      </c>
      <c r="AT93" s="339">
        <v>0</v>
      </c>
      <c r="AU93" s="339">
        <v>0</v>
      </c>
      <c r="AV93" s="339">
        <v>0</v>
      </c>
      <c r="AW93" s="339">
        <v>0</v>
      </c>
      <c r="AX93" s="339">
        <v>0</v>
      </c>
      <c r="AY93" s="339">
        <v>1443.59</v>
      </c>
      <c r="AZ93" s="339">
        <v>0</v>
      </c>
      <c r="BA93" s="339">
        <v>0</v>
      </c>
      <c r="BB93" s="339">
        <v>0</v>
      </c>
      <c r="BC93" s="339">
        <v>0</v>
      </c>
      <c r="BD93" s="339">
        <v>3984.95</v>
      </c>
      <c r="BE93" s="339">
        <v>0</v>
      </c>
      <c r="BF93" s="339">
        <v>0</v>
      </c>
      <c r="BG93" s="339">
        <v>0</v>
      </c>
      <c r="BH93" s="339">
        <v>0</v>
      </c>
      <c r="BI93" s="339">
        <v>0</v>
      </c>
      <c r="BJ93" s="339">
        <v>0</v>
      </c>
      <c r="BK93" s="339">
        <v>0</v>
      </c>
      <c r="BL93" s="339">
        <v>0</v>
      </c>
      <c r="BM93" s="339">
        <v>0</v>
      </c>
      <c r="BN93" s="339">
        <v>0</v>
      </c>
      <c r="BO93" s="339">
        <v>0</v>
      </c>
      <c r="BP93" s="339">
        <v>0</v>
      </c>
      <c r="BQ93" s="339">
        <v>0</v>
      </c>
      <c r="BR93" s="339">
        <v>0</v>
      </c>
      <c r="BS93" s="339">
        <v>1507402</v>
      </c>
      <c r="BT93" s="339">
        <v>4383</v>
      </c>
      <c r="BU93" s="339">
        <v>0</v>
      </c>
      <c r="BV93" s="339">
        <v>0</v>
      </c>
      <c r="BW93" s="339">
        <v>90000</v>
      </c>
      <c r="BX93" s="339">
        <v>0</v>
      </c>
      <c r="BY93" s="339">
        <v>0</v>
      </c>
      <c r="BZ93" s="339">
        <v>0</v>
      </c>
      <c r="CA93" s="339">
        <v>0</v>
      </c>
      <c r="CB93" s="339">
        <v>0</v>
      </c>
      <c r="CC93" s="339">
        <v>0</v>
      </c>
      <c r="CD93" s="339">
        <v>0</v>
      </c>
      <c r="CE93" s="339">
        <v>0</v>
      </c>
      <c r="CF93" s="339">
        <v>394970.1</v>
      </c>
      <c r="CG93" s="339">
        <v>0</v>
      </c>
      <c r="CH93" s="339">
        <v>0</v>
      </c>
      <c r="CI93" s="339">
        <v>0</v>
      </c>
      <c r="CJ93" s="339">
        <v>0</v>
      </c>
      <c r="CK93" s="339">
        <v>0</v>
      </c>
      <c r="CL93" s="339">
        <v>0</v>
      </c>
      <c r="CM93" s="339">
        <v>0</v>
      </c>
      <c r="CN93" s="339">
        <v>0</v>
      </c>
      <c r="CO93" s="339">
        <v>0</v>
      </c>
      <c r="CP93" s="339">
        <v>0</v>
      </c>
      <c r="CQ93" s="339">
        <v>0</v>
      </c>
      <c r="CR93" s="339">
        <v>0</v>
      </c>
      <c r="CS93" s="339">
        <v>0</v>
      </c>
      <c r="CT93" s="339">
        <v>18805</v>
      </c>
      <c r="CU93" s="339">
        <v>0</v>
      </c>
      <c r="CV93" s="339">
        <v>0</v>
      </c>
      <c r="CW93" s="339">
        <v>0</v>
      </c>
      <c r="CX93" s="339">
        <v>0</v>
      </c>
      <c r="CY93" s="339">
        <v>0</v>
      </c>
      <c r="CZ93" s="339">
        <v>0</v>
      </c>
      <c r="DA93" s="339">
        <v>0</v>
      </c>
      <c r="DB93" s="339">
        <v>0</v>
      </c>
      <c r="DC93" s="339">
        <v>0</v>
      </c>
      <c r="DD93" s="339">
        <v>0</v>
      </c>
      <c r="DE93" s="339">
        <v>0</v>
      </c>
      <c r="DF93" s="339">
        <v>0</v>
      </c>
      <c r="DG93" s="339">
        <v>0</v>
      </c>
      <c r="DH93" s="339">
        <v>70000</v>
      </c>
      <c r="DI93" s="339">
        <v>0</v>
      </c>
      <c r="DJ93" s="339">
        <v>0</v>
      </c>
      <c r="DK93" s="339">
        <v>0</v>
      </c>
      <c r="DL93" s="339">
        <v>0</v>
      </c>
      <c r="DM93" s="339">
        <v>0</v>
      </c>
      <c r="DN93" s="339">
        <v>0</v>
      </c>
      <c r="DO93" s="339">
        <v>0</v>
      </c>
      <c r="DP93" s="339">
        <v>37599</v>
      </c>
      <c r="DQ93" s="339">
        <v>0</v>
      </c>
      <c r="DR93" s="339">
        <v>0</v>
      </c>
      <c r="DS93" s="339">
        <v>0</v>
      </c>
      <c r="DT93" s="339">
        <v>82071</v>
      </c>
      <c r="DU93" s="339">
        <v>500000</v>
      </c>
      <c r="DV93" s="339">
        <v>0</v>
      </c>
      <c r="DW93" s="339">
        <v>0</v>
      </c>
      <c r="DX93" s="339">
        <v>0</v>
      </c>
      <c r="DY93" s="339">
        <v>0</v>
      </c>
      <c r="DZ93" s="339">
        <v>0</v>
      </c>
      <c r="EA93" s="339">
        <v>0</v>
      </c>
      <c r="EB93" s="339">
        <v>0</v>
      </c>
      <c r="EC93" s="339">
        <v>0</v>
      </c>
      <c r="ED93" s="339">
        <v>0</v>
      </c>
      <c r="EE93" s="339">
        <v>0</v>
      </c>
      <c r="EF93" s="339">
        <v>0</v>
      </c>
      <c r="EG93" s="339">
        <v>32900</v>
      </c>
      <c r="EH93" s="339">
        <v>0</v>
      </c>
      <c r="EI93" s="339">
        <v>0</v>
      </c>
      <c r="EJ93" s="339">
        <v>2</v>
      </c>
      <c r="EK93" s="339">
        <v>0</v>
      </c>
      <c r="EL93" s="339">
        <v>0</v>
      </c>
      <c r="EM93" s="339">
        <v>0</v>
      </c>
      <c r="EN93" s="339">
        <v>0</v>
      </c>
      <c r="EO93" s="339">
        <v>0</v>
      </c>
      <c r="EP93" s="339">
        <v>0</v>
      </c>
      <c r="EQ93" s="339">
        <v>0</v>
      </c>
      <c r="ER93" s="339">
        <v>2202.25</v>
      </c>
      <c r="ES93" s="339">
        <v>0</v>
      </c>
      <c r="ET93" s="339">
        <v>0</v>
      </c>
      <c r="EU93" s="339">
        <v>0</v>
      </c>
      <c r="EV93" s="339">
        <v>28000</v>
      </c>
      <c r="EW93" s="339">
        <v>0</v>
      </c>
      <c r="EX93" s="339">
        <v>0</v>
      </c>
      <c r="EY93" s="339">
        <v>0</v>
      </c>
      <c r="EZ93" s="339">
        <v>1421850</v>
      </c>
      <c r="FA93" s="339">
        <v>0</v>
      </c>
      <c r="FB93" s="339">
        <v>9940</v>
      </c>
      <c r="FC93" s="339">
        <v>33000</v>
      </c>
      <c r="FD93" s="339">
        <v>1.7</v>
      </c>
      <c r="FE93" s="339">
        <v>0</v>
      </c>
      <c r="FF93" s="339">
        <v>12500</v>
      </c>
      <c r="FG93" s="339">
        <v>0</v>
      </c>
      <c r="FH93" s="339">
        <v>0</v>
      </c>
      <c r="FI93" s="339">
        <v>0</v>
      </c>
      <c r="FJ93" s="339">
        <v>0</v>
      </c>
      <c r="FK93" s="339">
        <v>12000</v>
      </c>
      <c r="FL93" s="339">
        <v>0</v>
      </c>
      <c r="FM93" s="339">
        <v>0</v>
      </c>
      <c r="FN93" s="339">
        <v>0</v>
      </c>
      <c r="FO93" s="339">
        <v>0</v>
      </c>
      <c r="FP93" s="339">
        <v>0</v>
      </c>
      <c r="FQ93" s="339">
        <v>0</v>
      </c>
      <c r="FR93" s="339">
        <v>7000</v>
      </c>
      <c r="FS93" s="339">
        <v>0</v>
      </c>
      <c r="FT93" s="339">
        <v>0</v>
      </c>
      <c r="FU93" s="339">
        <v>0</v>
      </c>
      <c r="FV93" s="339">
        <v>0</v>
      </c>
      <c r="FW93" s="339">
        <v>0</v>
      </c>
      <c r="FX93" s="339">
        <v>0</v>
      </c>
      <c r="FY93" s="339">
        <v>0</v>
      </c>
      <c r="FZ93" s="339">
        <v>0</v>
      </c>
      <c r="GA93" s="339">
        <v>0</v>
      </c>
      <c r="GB93" s="339">
        <v>0</v>
      </c>
      <c r="GC93" s="339">
        <v>0</v>
      </c>
      <c r="GD93" s="339">
        <v>0</v>
      </c>
      <c r="GE93" s="339">
        <v>0</v>
      </c>
      <c r="GF93" s="339">
        <v>0</v>
      </c>
      <c r="GG93" s="339">
        <v>0</v>
      </c>
      <c r="GH93" s="339">
        <v>0</v>
      </c>
      <c r="GI93" s="339">
        <v>0</v>
      </c>
      <c r="GJ93" s="339">
        <v>0</v>
      </c>
      <c r="GK93" s="339">
        <v>0</v>
      </c>
      <c r="GL93" s="339">
        <v>0</v>
      </c>
      <c r="GM93" s="339">
        <v>0</v>
      </c>
      <c r="GN93" s="339">
        <v>0</v>
      </c>
      <c r="GO93" s="339">
        <v>223757</v>
      </c>
      <c r="GP93" s="339">
        <v>0</v>
      </c>
      <c r="GQ93" s="339">
        <v>0</v>
      </c>
      <c r="GR93" s="339">
        <v>0</v>
      </c>
      <c r="GS93" s="339">
        <v>0</v>
      </c>
      <c r="GT93" s="339">
        <v>0</v>
      </c>
      <c r="GU93" s="339">
        <v>0</v>
      </c>
      <c r="GV93" s="339">
        <v>0</v>
      </c>
      <c r="GW93" s="339">
        <v>0</v>
      </c>
      <c r="GX93" s="339">
        <v>27300</v>
      </c>
      <c r="GY93" s="339">
        <v>0</v>
      </c>
      <c r="GZ93" s="339">
        <v>0</v>
      </c>
      <c r="HA93" s="339">
        <v>0</v>
      </c>
      <c r="HB93" s="339">
        <v>0</v>
      </c>
      <c r="HC93" s="339">
        <v>0</v>
      </c>
      <c r="HD93" s="339">
        <v>0</v>
      </c>
      <c r="HE93" s="339">
        <v>0</v>
      </c>
      <c r="HF93" s="339">
        <v>0</v>
      </c>
      <c r="HG93" s="339">
        <v>0</v>
      </c>
      <c r="HH93" s="339">
        <v>0</v>
      </c>
      <c r="HI93" s="339">
        <v>0</v>
      </c>
      <c r="HJ93" s="339">
        <v>0</v>
      </c>
      <c r="HK93" s="339">
        <v>0</v>
      </c>
      <c r="HL93" s="339">
        <v>0</v>
      </c>
      <c r="HM93" s="339">
        <v>0</v>
      </c>
      <c r="HN93" s="339">
        <v>0</v>
      </c>
      <c r="HO93" s="339">
        <v>0</v>
      </c>
      <c r="HP93" s="339">
        <v>0</v>
      </c>
      <c r="HQ93" s="339">
        <v>0</v>
      </c>
      <c r="HR93" s="339">
        <v>0</v>
      </c>
      <c r="HS93" s="339">
        <v>0</v>
      </c>
      <c r="HT93" s="339">
        <v>0</v>
      </c>
      <c r="HU93" s="339">
        <v>0</v>
      </c>
      <c r="HV93" s="339">
        <v>0</v>
      </c>
      <c r="HW93" s="339">
        <v>0</v>
      </c>
      <c r="HX93" s="339">
        <v>0</v>
      </c>
      <c r="HY93" s="339">
        <v>0</v>
      </c>
      <c r="HZ93" s="339">
        <v>0</v>
      </c>
      <c r="IA93" s="339">
        <v>0</v>
      </c>
      <c r="IB93" s="339">
        <v>0</v>
      </c>
      <c r="IC93" s="339">
        <v>0</v>
      </c>
      <c r="ID93" s="339">
        <v>0</v>
      </c>
      <c r="IE93" s="339">
        <v>0</v>
      </c>
      <c r="IF93" s="339">
        <v>0</v>
      </c>
      <c r="IG93" s="339">
        <v>0</v>
      </c>
      <c r="IH93" s="339">
        <v>0</v>
      </c>
      <c r="II93" s="339">
        <v>0</v>
      </c>
      <c r="IJ93" s="339">
        <v>0</v>
      </c>
      <c r="IK93" s="339">
        <v>0</v>
      </c>
      <c r="IL93" s="339">
        <v>0</v>
      </c>
      <c r="IM93" s="339">
        <v>0</v>
      </c>
      <c r="IN93" s="339">
        <v>0</v>
      </c>
      <c r="IO93" s="339">
        <v>0</v>
      </c>
      <c r="IP93" s="339">
        <v>0</v>
      </c>
      <c r="IQ93" s="339">
        <v>0</v>
      </c>
      <c r="IR93" s="339">
        <v>0</v>
      </c>
      <c r="IS93" s="339">
        <v>0</v>
      </c>
      <c r="IT93" s="339">
        <v>0</v>
      </c>
      <c r="IU93" s="339">
        <v>0</v>
      </c>
      <c r="IV93" s="339">
        <v>0</v>
      </c>
      <c r="IW93" s="339">
        <v>0</v>
      </c>
      <c r="IX93" s="339">
        <v>0</v>
      </c>
      <c r="IY93" s="339">
        <v>0</v>
      </c>
      <c r="IZ93" s="339">
        <v>0</v>
      </c>
      <c r="JA93" s="339">
        <v>0</v>
      </c>
      <c r="JB93" s="339">
        <v>4808.2</v>
      </c>
      <c r="JC93" s="339">
        <v>0</v>
      </c>
      <c r="JD93" s="339">
        <v>0</v>
      </c>
      <c r="JE93" s="339">
        <v>0</v>
      </c>
      <c r="JF93" s="339">
        <v>0</v>
      </c>
      <c r="JG93" s="339">
        <v>0</v>
      </c>
      <c r="JH93" s="339">
        <v>0</v>
      </c>
      <c r="JI93" s="339">
        <v>0</v>
      </c>
      <c r="JJ93" s="339">
        <v>0</v>
      </c>
      <c r="JK93" s="339">
        <v>0</v>
      </c>
      <c r="JL93" s="339">
        <v>0</v>
      </c>
      <c r="JM93" s="339">
        <v>0</v>
      </c>
      <c r="JN93" s="339">
        <v>0</v>
      </c>
      <c r="JO93" s="339">
        <v>109347.91</v>
      </c>
      <c r="JP93" s="339">
        <v>0</v>
      </c>
      <c r="JQ93" s="339">
        <v>0</v>
      </c>
      <c r="JR93" s="339">
        <v>0</v>
      </c>
      <c r="JS93" s="339">
        <v>44691.7</v>
      </c>
      <c r="JT93" s="339">
        <v>0</v>
      </c>
      <c r="JU93" s="339">
        <v>0</v>
      </c>
      <c r="JV93" s="339">
        <v>0</v>
      </c>
      <c r="JW93" s="339">
        <v>0</v>
      </c>
      <c r="JX93" s="339">
        <v>0</v>
      </c>
      <c r="JY93" s="339">
        <v>0</v>
      </c>
      <c r="JZ93" s="339">
        <v>0</v>
      </c>
      <c r="KA93" s="339">
        <v>0</v>
      </c>
      <c r="KB93" s="339">
        <v>0</v>
      </c>
      <c r="KC93" s="339">
        <v>0</v>
      </c>
      <c r="KD93" s="339">
        <v>0</v>
      </c>
      <c r="KE93" s="339">
        <v>0</v>
      </c>
      <c r="KF93" s="339">
        <v>0</v>
      </c>
      <c r="KG93" s="339">
        <v>0</v>
      </c>
      <c r="KH93" s="339">
        <v>0</v>
      </c>
      <c r="KI93" s="339">
        <v>0</v>
      </c>
      <c r="KJ93" s="339">
        <v>0</v>
      </c>
      <c r="KK93" s="339">
        <v>0</v>
      </c>
      <c r="KL93" s="339">
        <v>0</v>
      </c>
      <c r="KM93" s="339">
        <v>0</v>
      </c>
      <c r="KN93" s="339">
        <v>0</v>
      </c>
      <c r="KO93" s="339">
        <v>0</v>
      </c>
      <c r="KP93" s="339">
        <v>0</v>
      </c>
      <c r="KQ93" s="339">
        <v>0</v>
      </c>
      <c r="KR93" s="339">
        <v>0</v>
      </c>
      <c r="KS93" s="339">
        <v>0</v>
      </c>
      <c r="KU93" s="312">
        <v>62</v>
      </c>
    </row>
    <row r="94" spans="1:307" x14ac:dyDescent="0.25">
      <c r="A94">
        <v>2020</v>
      </c>
      <c r="B94" t="s">
        <v>963</v>
      </c>
      <c r="C94" t="s">
        <v>968</v>
      </c>
      <c r="D94" t="s">
        <v>321</v>
      </c>
      <c r="E94" t="s">
        <v>780</v>
      </c>
      <c r="F94" s="339">
        <v>0</v>
      </c>
      <c r="G94" s="339">
        <v>0</v>
      </c>
      <c r="H94" s="339">
        <v>0</v>
      </c>
      <c r="I94" s="339">
        <v>0</v>
      </c>
      <c r="J94" s="339">
        <v>0</v>
      </c>
      <c r="K94" s="339">
        <v>5000</v>
      </c>
      <c r="L94" s="339">
        <v>0</v>
      </c>
      <c r="M94" s="339">
        <v>0</v>
      </c>
      <c r="N94" s="339">
        <v>0</v>
      </c>
      <c r="O94" s="339">
        <v>0</v>
      </c>
      <c r="P94" s="339">
        <v>0</v>
      </c>
      <c r="Q94" s="339">
        <v>0</v>
      </c>
      <c r="R94" s="339">
        <v>14600</v>
      </c>
      <c r="S94" s="339">
        <v>0</v>
      </c>
      <c r="T94" s="339">
        <v>0</v>
      </c>
      <c r="U94" s="339">
        <v>0</v>
      </c>
      <c r="V94" s="339">
        <v>0</v>
      </c>
      <c r="W94" s="339">
        <v>0</v>
      </c>
      <c r="X94" s="339">
        <v>0</v>
      </c>
      <c r="Y94" s="339">
        <v>0</v>
      </c>
      <c r="Z94" s="339">
        <v>0</v>
      </c>
      <c r="AA94" s="339">
        <v>0</v>
      </c>
      <c r="AB94" s="339">
        <v>0</v>
      </c>
      <c r="AC94" s="339">
        <v>0</v>
      </c>
      <c r="AD94" s="339">
        <v>0</v>
      </c>
      <c r="AE94" s="339">
        <v>0</v>
      </c>
      <c r="AF94" s="339">
        <v>0</v>
      </c>
      <c r="AG94" s="339">
        <v>0</v>
      </c>
      <c r="AH94" s="339">
        <v>0</v>
      </c>
      <c r="AI94" s="339">
        <v>0</v>
      </c>
      <c r="AJ94" s="339">
        <v>0</v>
      </c>
      <c r="AK94" s="339">
        <v>0</v>
      </c>
      <c r="AL94" s="339">
        <v>0</v>
      </c>
      <c r="AM94" s="339">
        <v>0</v>
      </c>
      <c r="AN94" s="339">
        <v>0</v>
      </c>
      <c r="AO94" s="339">
        <v>0</v>
      </c>
      <c r="AP94" s="339">
        <v>0</v>
      </c>
      <c r="AQ94" s="339">
        <v>0</v>
      </c>
      <c r="AR94" s="339">
        <v>0</v>
      </c>
      <c r="AS94" s="339">
        <v>0</v>
      </c>
      <c r="AT94" s="339">
        <v>0</v>
      </c>
      <c r="AU94" s="339">
        <v>0</v>
      </c>
      <c r="AV94" s="339">
        <v>0</v>
      </c>
      <c r="AW94" s="339">
        <v>0</v>
      </c>
      <c r="AX94" s="339">
        <v>0</v>
      </c>
      <c r="AY94" s="339">
        <v>18360.34</v>
      </c>
      <c r="AZ94" s="339">
        <v>0</v>
      </c>
      <c r="BA94" s="339">
        <v>0</v>
      </c>
      <c r="BB94" s="339">
        <v>0</v>
      </c>
      <c r="BC94" s="339">
        <v>0</v>
      </c>
      <c r="BD94" s="339">
        <v>3984.95</v>
      </c>
      <c r="BE94" s="339">
        <v>0</v>
      </c>
      <c r="BF94" s="339">
        <v>0</v>
      </c>
      <c r="BG94" s="339">
        <v>0</v>
      </c>
      <c r="BH94" s="339">
        <v>0</v>
      </c>
      <c r="BI94" s="339">
        <v>0</v>
      </c>
      <c r="BJ94" s="339">
        <v>156354.85999999999</v>
      </c>
      <c r="BK94" s="339">
        <v>0</v>
      </c>
      <c r="BL94" s="339">
        <v>0</v>
      </c>
      <c r="BM94" s="339">
        <v>0</v>
      </c>
      <c r="BN94" s="339">
        <v>0</v>
      </c>
      <c r="BO94" s="339">
        <v>0</v>
      </c>
      <c r="BP94" s="339">
        <v>0</v>
      </c>
      <c r="BQ94" s="339">
        <v>0</v>
      </c>
      <c r="BR94" s="339">
        <v>0</v>
      </c>
      <c r="BS94" s="339">
        <v>1507402</v>
      </c>
      <c r="BT94" s="339">
        <v>4383</v>
      </c>
      <c r="BU94" s="339">
        <v>0</v>
      </c>
      <c r="BV94" s="339">
        <v>0</v>
      </c>
      <c r="BW94" s="339">
        <v>90000</v>
      </c>
      <c r="BX94" s="339">
        <v>0</v>
      </c>
      <c r="BY94" s="339">
        <v>62985.7</v>
      </c>
      <c r="BZ94" s="339">
        <v>0</v>
      </c>
      <c r="CA94" s="339">
        <v>0</v>
      </c>
      <c r="CB94" s="339">
        <v>0</v>
      </c>
      <c r="CC94" s="339">
        <v>0</v>
      </c>
      <c r="CD94" s="339">
        <v>0</v>
      </c>
      <c r="CE94" s="339">
        <v>0</v>
      </c>
      <c r="CF94" s="339">
        <v>394970.1</v>
      </c>
      <c r="CG94" s="339">
        <v>0</v>
      </c>
      <c r="CH94" s="339">
        <v>0</v>
      </c>
      <c r="CI94" s="339">
        <v>0</v>
      </c>
      <c r="CJ94" s="339">
        <v>0</v>
      </c>
      <c r="CK94" s="339">
        <v>0</v>
      </c>
      <c r="CL94" s="339">
        <v>4706</v>
      </c>
      <c r="CM94" s="339">
        <v>0</v>
      </c>
      <c r="CN94" s="339">
        <v>0</v>
      </c>
      <c r="CO94" s="339">
        <v>0</v>
      </c>
      <c r="CP94" s="339">
        <v>0</v>
      </c>
      <c r="CQ94" s="339">
        <v>0</v>
      </c>
      <c r="CR94" s="339">
        <v>0</v>
      </c>
      <c r="CS94" s="339">
        <v>0</v>
      </c>
      <c r="CT94" s="339">
        <v>19605</v>
      </c>
      <c r="CU94" s="339">
        <v>0</v>
      </c>
      <c r="CV94" s="339">
        <v>0</v>
      </c>
      <c r="CW94" s="339">
        <v>0</v>
      </c>
      <c r="CX94" s="339">
        <v>0</v>
      </c>
      <c r="CY94" s="339">
        <v>0</v>
      </c>
      <c r="CZ94" s="339">
        <v>0</v>
      </c>
      <c r="DA94" s="339">
        <v>0</v>
      </c>
      <c r="DB94" s="339">
        <v>0</v>
      </c>
      <c r="DC94" s="339">
        <v>0</v>
      </c>
      <c r="DD94" s="339">
        <v>0</v>
      </c>
      <c r="DE94" s="339">
        <v>0</v>
      </c>
      <c r="DF94" s="339">
        <v>0</v>
      </c>
      <c r="DG94" s="339">
        <v>0</v>
      </c>
      <c r="DH94" s="339">
        <v>70000</v>
      </c>
      <c r="DI94" s="339">
        <v>0</v>
      </c>
      <c r="DJ94" s="339">
        <v>0</v>
      </c>
      <c r="DK94" s="339">
        <v>0</v>
      </c>
      <c r="DL94" s="339">
        <v>0</v>
      </c>
      <c r="DM94" s="339">
        <v>0</v>
      </c>
      <c r="DN94" s="339">
        <v>0</v>
      </c>
      <c r="DO94" s="339">
        <v>0</v>
      </c>
      <c r="DP94" s="339">
        <v>37599</v>
      </c>
      <c r="DQ94" s="339">
        <v>0</v>
      </c>
      <c r="DR94" s="339">
        <v>0</v>
      </c>
      <c r="DS94" s="339">
        <v>0</v>
      </c>
      <c r="DT94" s="339">
        <v>85071</v>
      </c>
      <c r="DU94" s="339">
        <v>500000</v>
      </c>
      <c r="DV94" s="339">
        <v>0</v>
      </c>
      <c r="DW94" s="339">
        <v>0</v>
      </c>
      <c r="DX94" s="339">
        <v>0</v>
      </c>
      <c r="DY94" s="339">
        <v>0</v>
      </c>
      <c r="DZ94" s="339">
        <v>0</v>
      </c>
      <c r="EA94" s="339">
        <v>0</v>
      </c>
      <c r="EB94" s="339">
        <v>0</v>
      </c>
      <c r="EC94" s="339">
        <v>0</v>
      </c>
      <c r="ED94" s="339">
        <v>0</v>
      </c>
      <c r="EE94" s="339">
        <v>0</v>
      </c>
      <c r="EF94" s="339">
        <v>0</v>
      </c>
      <c r="EG94" s="339">
        <v>32900</v>
      </c>
      <c r="EH94" s="339">
        <v>0</v>
      </c>
      <c r="EI94" s="339">
        <v>0</v>
      </c>
      <c r="EJ94" s="339">
        <v>2</v>
      </c>
      <c r="EK94" s="339">
        <v>0</v>
      </c>
      <c r="EL94" s="339">
        <v>0</v>
      </c>
      <c r="EM94" s="339">
        <v>0</v>
      </c>
      <c r="EN94" s="339">
        <v>0</v>
      </c>
      <c r="EO94" s="339">
        <v>0</v>
      </c>
      <c r="EP94" s="339">
        <v>0</v>
      </c>
      <c r="EQ94" s="339">
        <v>0</v>
      </c>
      <c r="ER94" s="339">
        <v>2202.25</v>
      </c>
      <c r="ES94" s="339">
        <v>0</v>
      </c>
      <c r="ET94" s="339">
        <v>0</v>
      </c>
      <c r="EU94" s="339">
        <v>0</v>
      </c>
      <c r="EV94" s="339">
        <v>28000</v>
      </c>
      <c r="EW94" s="339">
        <v>0</v>
      </c>
      <c r="EX94" s="339">
        <v>0</v>
      </c>
      <c r="EY94" s="339">
        <v>0</v>
      </c>
      <c r="EZ94" s="339">
        <v>1421850</v>
      </c>
      <c r="FA94" s="339">
        <v>0</v>
      </c>
      <c r="FB94" s="339">
        <v>9940</v>
      </c>
      <c r="FC94" s="339">
        <v>33000</v>
      </c>
      <c r="FD94" s="339">
        <v>1.7</v>
      </c>
      <c r="FE94" s="339">
        <v>0</v>
      </c>
      <c r="FF94" s="339">
        <v>12500</v>
      </c>
      <c r="FG94" s="339">
        <v>0</v>
      </c>
      <c r="FH94" s="339">
        <v>0</v>
      </c>
      <c r="FI94" s="339">
        <v>0</v>
      </c>
      <c r="FJ94" s="339">
        <v>0</v>
      </c>
      <c r="FK94" s="339">
        <v>12000</v>
      </c>
      <c r="FL94" s="339">
        <v>0</v>
      </c>
      <c r="FM94" s="339">
        <v>0</v>
      </c>
      <c r="FN94" s="339">
        <v>0</v>
      </c>
      <c r="FO94" s="339">
        <v>0</v>
      </c>
      <c r="FP94" s="339">
        <v>0</v>
      </c>
      <c r="FQ94" s="339">
        <v>0</v>
      </c>
      <c r="FR94" s="339">
        <v>7000</v>
      </c>
      <c r="FS94" s="339">
        <v>0</v>
      </c>
      <c r="FT94" s="339">
        <v>0</v>
      </c>
      <c r="FU94" s="339">
        <v>0</v>
      </c>
      <c r="FV94" s="339">
        <v>0</v>
      </c>
      <c r="FW94" s="339">
        <v>0</v>
      </c>
      <c r="FX94" s="339">
        <v>0</v>
      </c>
      <c r="FY94" s="339">
        <v>0</v>
      </c>
      <c r="FZ94" s="339">
        <v>0</v>
      </c>
      <c r="GA94" s="339">
        <v>0</v>
      </c>
      <c r="GB94" s="339">
        <v>0</v>
      </c>
      <c r="GC94" s="339">
        <v>0</v>
      </c>
      <c r="GD94" s="339">
        <v>0</v>
      </c>
      <c r="GE94" s="339">
        <v>0</v>
      </c>
      <c r="GF94" s="339">
        <v>0</v>
      </c>
      <c r="GG94" s="339">
        <v>0</v>
      </c>
      <c r="GH94" s="339">
        <v>0</v>
      </c>
      <c r="GI94" s="339">
        <v>0</v>
      </c>
      <c r="GJ94" s="339">
        <v>0</v>
      </c>
      <c r="GK94" s="339">
        <v>0</v>
      </c>
      <c r="GL94" s="339">
        <v>0</v>
      </c>
      <c r="GM94" s="339">
        <v>0</v>
      </c>
      <c r="GN94" s="339">
        <v>0</v>
      </c>
      <c r="GO94" s="339">
        <v>253756</v>
      </c>
      <c r="GP94" s="339">
        <v>0</v>
      </c>
      <c r="GQ94" s="339">
        <v>0</v>
      </c>
      <c r="GR94" s="339">
        <v>0</v>
      </c>
      <c r="GS94" s="339">
        <v>0</v>
      </c>
      <c r="GT94" s="339">
        <v>0</v>
      </c>
      <c r="GU94" s="339">
        <v>0</v>
      </c>
      <c r="GV94" s="339">
        <v>0</v>
      </c>
      <c r="GW94" s="339">
        <v>0</v>
      </c>
      <c r="GX94" s="339">
        <v>27300</v>
      </c>
      <c r="GY94" s="339">
        <v>0</v>
      </c>
      <c r="GZ94" s="339">
        <v>0</v>
      </c>
      <c r="HA94" s="339">
        <v>0</v>
      </c>
      <c r="HB94" s="339">
        <v>0</v>
      </c>
      <c r="HC94" s="339">
        <v>0</v>
      </c>
      <c r="HD94" s="339">
        <v>0</v>
      </c>
      <c r="HE94" s="339">
        <v>0</v>
      </c>
      <c r="HF94" s="339">
        <v>0</v>
      </c>
      <c r="HG94" s="339">
        <v>0</v>
      </c>
      <c r="HH94" s="339">
        <v>0</v>
      </c>
      <c r="HI94" s="339">
        <v>0</v>
      </c>
      <c r="HJ94" s="339">
        <v>0</v>
      </c>
      <c r="HK94" s="339">
        <v>0</v>
      </c>
      <c r="HL94" s="339">
        <v>0</v>
      </c>
      <c r="HM94" s="339">
        <v>0</v>
      </c>
      <c r="HN94" s="339">
        <v>0</v>
      </c>
      <c r="HO94" s="339">
        <v>0</v>
      </c>
      <c r="HP94" s="339">
        <v>0</v>
      </c>
      <c r="HQ94" s="339">
        <v>0</v>
      </c>
      <c r="HR94" s="339">
        <v>0</v>
      </c>
      <c r="HS94" s="339">
        <v>0</v>
      </c>
      <c r="HT94" s="339">
        <v>179498.35</v>
      </c>
      <c r="HU94" s="339">
        <v>0</v>
      </c>
      <c r="HV94" s="339">
        <v>0</v>
      </c>
      <c r="HW94" s="339">
        <v>0</v>
      </c>
      <c r="HX94" s="339">
        <v>40000</v>
      </c>
      <c r="HY94" s="339">
        <v>0</v>
      </c>
      <c r="HZ94" s="339">
        <v>0</v>
      </c>
      <c r="IA94" s="339">
        <v>0</v>
      </c>
      <c r="IB94" s="339">
        <v>0</v>
      </c>
      <c r="IC94" s="339">
        <v>177609.25</v>
      </c>
      <c r="ID94" s="339">
        <v>0</v>
      </c>
      <c r="IE94" s="339">
        <v>0</v>
      </c>
      <c r="IF94" s="339">
        <v>5683</v>
      </c>
      <c r="IG94" s="339">
        <v>0</v>
      </c>
      <c r="IH94" s="339">
        <v>0</v>
      </c>
      <c r="II94" s="339">
        <v>0</v>
      </c>
      <c r="IJ94" s="339">
        <v>0</v>
      </c>
      <c r="IK94" s="339">
        <v>0</v>
      </c>
      <c r="IL94" s="339">
        <v>0</v>
      </c>
      <c r="IM94" s="339">
        <v>0</v>
      </c>
      <c r="IN94" s="339">
        <v>0</v>
      </c>
      <c r="IO94" s="339">
        <v>0</v>
      </c>
      <c r="IP94" s="339">
        <v>0</v>
      </c>
      <c r="IQ94" s="339">
        <v>0</v>
      </c>
      <c r="IR94" s="339">
        <v>59300</v>
      </c>
      <c r="IS94" s="339">
        <v>0</v>
      </c>
      <c r="IT94" s="339">
        <v>0</v>
      </c>
      <c r="IU94" s="339">
        <v>0</v>
      </c>
      <c r="IV94" s="339">
        <v>0</v>
      </c>
      <c r="IW94" s="339">
        <v>0</v>
      </c>
      <c r="IX94" s="339">
        <v>0</v>
      </c>
      <c r="IY94" s="339">
        <v>0</v>
      </c>
      <c r="IZ94" s="339">
        <v>0</v>
      </c>
      <c r="JA94" s="339">
        <v>0</v>
      </c>
      <c r="JB94" s="339">
        <v>4808.2</v>
      </c>
      <c r="JC94" s="339">
        <v>0</v>
      </c>
      <c r="JD94" s="339">
        <v>0</v>
      </c>
      <c r="JE94" s="339">
        <v>0</v>
      </c>
      <c r="JF94" s="339">
        <v>0</v>
      </c>
      <c r="JG94" s="339">
        <v>0</v>
      </c>
      <c r="JH94" s="339">
        <v>0</v>
      </c>
      <c r="JI94" s="339">
        <v>0</v>
      </c>
      <c r="JJ94" s="339">
        <v>0</v>
      </c>
      <c r="JK94" s="339">
        <v>0</v>
      </c>
      <c r="JL94" s="339">
        <v>0</v>
      </c>
      <c r="JM94" s="339">
        <v>0</v>
      </c>
      <c r="JN94" s="339">
        <v>0</v>
      </c>
      <c r="JO94" s="339">
        <v>109347.91</v>
      </c>
      <c r="JP94" s="339">
        <v>0</v>
      </c>
      <c r="JQ94" s="339">
        <v>40000</v>
      </c>
      <c r="JR94" s="339">
        <v>0</v>
      </c>
      <c r="JS94" s="339">
        <v>544691.69999999995</v>
      </c>
      <c r="JT94" s="339">
        <v>0</v>
      </c>
      <c r="JU94" s="339">
        <v>0</v>
      </c>
      <c r="JV94" s="339">
        <v>0</v>
      </c>
      <c r="JW94" s="339">
        <v>0</v>
      </c>
      <c r="JX94" s="339">
        <v>0</v>
      </c>
      <c r="JY94" s="339">
        <v>0</v>
      </c>
      <c r="JZ94" s="339">
        <v>0</v>
      </c>
      <c r="KA94" s="339">
        <v>0</v>
      </c>
      <c r="KB94" s="339">
        <v>0</v>
      </c>
      <c r="KC94" s="339">
        <v>0</v>
      </c>
      <c r="KD94" s="339">
        <v>0</v>
      </c>
      <c r="KE94" s="339">
        <v>0</v>
      </c>
      <c r="KF94" s="339">
        <v>0</v>
      </c>
      <c r="KG94" s="339">
        <v>0</v>
      </c>
      <c r="KH94" s="339">
        <v>0</v>
      </c>
      <c r="KI94" s="339">
        <v>0</v>
      </c>
      <c r="KJ94" s="339">
        <v>0</v>
      </c>
      <c r="KK94" s="339">
        <v>0</v>
      </c>
      <c r="KL94" s="339">
        <v>0</v>
      </c>
      <c r="KM94" s="339">
        <v>0</v>
      </c>
      <c r="KN94" s="339">
        <v>0</v>
      </c>
      <c r="KO94" s="339">
        <v>0</v>
      </c>
      <c r="KP94" s="339">
        <v>0</v>
      </c>
      <c r="KQ94" s="339">
        <v>0</v>
      </c>
      <c r="KR94" s="339">
        <v>0</v>
      </c>
      <c r="KS94" s="339">
        <v>0</v>
      </c>
      <c r="KU94" s="338" t="s">
        <v>944</v>
      </c>
    </row>
    <row r="95" spans="1:307" x14ac:dyDescent="0.25">
      <c r="A95">
        <v>2020</v>
      </c>
      <c r="B95" t="s">
        <v>963</v>
      </c>
      <c r="C95" t="s">
        <v>971</v>
      </c>
      <c r="D95" t="s">
        <v>972</v>
      </c>
      <c r="E95" t="s">
        <v>780</v>
      </c>
      <c r="F95" s="339">
        <v>0</v>
      </c>
      <c r="G95" s="339">
        <v>0</v>
      </c>
      <c r="H95" s="339">
        <v>508640.25</v>
      </c>
      <c r="I95" s="339">
        <v>0</v>
      </c>
      <c r="J95" s="339">
        <v>0</v>
      </c>
      <c r="K95" s="339">
        <v>81756</v>
      </c>
      <c r="L95" s="339">
        <v>96788.71</v>
      </c>
      <c r="M95" s="339">
        <v>0</v>
      </c>
      <c r="N95" s="339">
        <v>0</v>
      </c>
      <c r="O95" s="339">
        <v>667633.65</v>
      </c>
      <c r="P95" s="339">
        <v>73831</v>
      </c>
      <c r="Q95" s="339">
        <v>0</v>
      </c>
      <c r="R95" s="339">
        <v>0</v>
      </c>
      <c r="S95" s="339">
        <v>0</v>
      </c>
      <c r="T95" s="339">
        <v>0</v>
      </c>
      <c r="U95" s="339">
        <v>86808</v>
      </c>
      <c r="V95" s="339">
        <v>32676.6</v>
      </c>
      <c r="W95" s="339">
        <v>0</v>
      </c>
      <c r="X95" s="339">
        <v>37346.75</v>
      </c>
      <c r="Y95" s="339">
        <v>0</v>
      </c>
      <c r="Z95" s="339">
        <v>283375.84999999998</v>
      </c>
      <c r="AA95" s="339">
        <v>236759.25</v>
      </c>
      <c r="AB95" s="339">
        <v>0</v>
      </c>
      <c r="AC95" s="339">
        <v>0</v>
      </c>
      <c r="AD95" s="339">
        <v>338546.7</v>
      </c>
      <c r="AE95" s="339">
        <v>0</v>
      </c>
      <c r="AF95" s="339">
        <v>0</v>
      </c>
      <c r="AG95" s="339">
        <v>0</v>
      </c>
      <c r="AH95" s="339">
        <v>0</v>
      </c>
      <c r="AI95" s="339">
        <v>0</v>
      </c>
      <c r="AJ95" s="339">
        <v>0</v>
      </c>
      <c r="AK95" s="339">
        <v>0</v>
      </c>
      <c r="AL95" s="339">
        <v>28465</v>
      </c>
      <c r="AM95" s="339">
        <v>0</v>
      </c>
      <c r="AN95" s="339">
        <v>0</v>
      </c>
      <c r="AO95" s="339">
        <v>0</v>
      </c>
      <c r="AP95" s="339">
        <v>19984</v>
      </c>
      <c r="AQ95" s="339">
        <v>0</v>
      </c>
      <c r="AR95" s="339">
        <v>0</v>
      </c>
      <c r="AS95" s="339">
        <v>0</v>
      </c>
      <c r="AT95" s="339">
        <v>0</v>
      </c>
      <c r="AU95" s="339">
        <v>0</v>
      </c>
      <c r="AV95" s="339">
        <v>0</v>
      </c>
      <c r="AW95" s="339">
        <v>3934497.2</v>
      </c>
      <c r="AX95" s="339">
        <v>0</v>
      </c>
      <c r="AY95" s="339">
        <v>0</v>
      </c>
      <c r="AZ95" s="339">
        <v>93600</v>
      </c>
      <c r="BA95" s="339">
        <v>0</v>
      </c>
      <c r="BB95" s="339">
        <v>0</v>
      </c>
      <c r="BC95" s="339">
        <v>11520</v>
      </c>
      <c r="BD95" s="339">
        <v>277223.09999999998</v>
      </c>
      <c r="BE95" s="339">
        <v>0</v>
      </c>
      <c r="BF95" s="339">
        <v>0</v>
      </c>
      <c r="BG95" s="339">
        <v>5881.07</v>
      </c>
      <c r="BH95" s="339">
        <v>0</v>
      </c>
      <c r="BI95" s="339">
        <v>156584</v>
      </c>
      <c r="BJ95" s="339">
        <v>0</v>
      </c>
      <c r="BK95" s="339">
        <v>472115.99</v>
      </c>
      <c r="BL95" s="339">
        <v>0</v>
      </c>
      <c r="BM95" s="339">
        <v>0</v>
      </c>
      <c r="BN95" s="339">
        <v>84716.21</v>
      </c>
      <c r="BO95" s="339">
        <v>0</v>
      </c>
      <c r="BP95" s="339">
        <v>176017</v>
      </c>
      <c r="BQ95" s="339">
        <v>0</v>
      </c>
      <c r="BR95" s="339">
        <v>0</v>
      </c>
      <c r="BS95" s="339">
        <v>20462</v>
      </c>
      <c r="BT95" s="339">
        <v>0</v>
      </c>
      <c r="BU95" s="339">
        <v>0</v>
      </c>
      <c r="BV95" s="339">
        <v>0</v>
      </c>
      <c r="BW95" s="339">
        <v>174885</v>
      </c>
      <c r="BX95" s="339">
        <v>0</v>
      </c>
      <c r="BY95" s="339">
        <v>197136</v>
      </c>
      <c r="BZ95" s="339">
        <v>0</v>
      </c>
      <c r="CA95" s="339">
        <v>0</v>
      </c>
      <c r="CB95" s="339">
        <v>0</v>
      </c>
      <c r="CC95" s="339">
        <v>102071.1</v>
      </c>
      <c r="CD95" s="339">
        <v>0</v>
      </c>
      <c r="CE95" s="339">
        <v>390248</v>
      </c>
      <c r="CF95" s="339">
        <v>0</v>
      </c>
      <c r="CG95" s="339">
        <v>0</v>
      </c>
      <c r="CH95" s="339">
        <v>0</v>
      </c>
      <c r="CI95" s="339">
        <v>178920</v>
      </c>
      <c r="CJ95" s="339">
        <v>0</v>
      </c>
      <c r="CK95" s="339">
        <v>0</v>
      </c>
      <c r="CL95" s="339">
        <v>7080</v>
      </c>
      <c r="CM95" s="339">
        <v>0</v>
      </c>
      <c r="CN95" s="339">
        <v>0</v>
      </c>
      <c r="CO95" s="339">
        <v>0</v>
      </c>
      <c r="CP95" s="339">
        <v>0</v>
      </c>
      <c r="CQ95" s="339">
        <v>0</v>
      </c>
      <c r="CR95" s="339">
        <v>0</v>
      </c>
      <c r="CS95" s="339">
        <v>0</v>
      </c>
      <c r="CT95" s="339">
        <v>0</v>
      </c>
      <c r="CU95" s="339">
        <v>0</v>
      </c>
      <c r="CV95" s="339">
        <v>0</v>
      </c>
      <c r="CW95" s="339">
        <v>0</v>
      </c>
      <c r="CX95" s="339">
        <v>199231.48</v>
      </c>
      <c r="CY95" s="339">
        <v>0</v>
      </c>
      <c r="CZ95" s="339">
        <v>147537.89000000001</v>
      </c>
      <c r="DA95" s="339">
        <v>0</v>
      </c>
      <c r="DB95" s="339">
        <v>0</v>
      </c>
      <c r="DC95" s="339">
        <v>0</v>
      </c>
      <c r="DD95" s="339">
        <v>996014.35</v>
      </c>
      <c r="DE95" s="339">
        <v>86383.05</v>
      </c>
      <c r="DF95" s="339">
        <v>0</v>
      </c>
      <c r="DG95" s="339">
        <v>348013.19</v>
      </c>
      <c r="DH95" s="339">
        <v>0</v>
      </c>
      <c r="DI95" s="339">
        <v>7295.6</v>
      </c>
      <c r="DJ95" s="339">
        <v>0</v>
      </c>
      <c r="DK95" s="339">
        <v>0</v>
      </c>
      <c r="DL95" s="339">
        <v>7200</v>
      </c>
      <c r="DM95" s="339">
        <v>0</v>
      </c>
      <c r="DN95" s="339">
        <v>0</v>
      </c>
      <c r="DO95" s="339">
        <v>0</v>
      </c>
      <c r="DP95" s="339">
        <v>0</v>
      </c>
      <c r="DQ95" s="339">
        <v>0</v>
      </c>
      <c r="DR95" s="339">
        <v>0</v>
      </c>
      <c r="DS95" s="339">
        <v>175887.95</v>
      </c>
      <c r="DT95" s="339">
        <v>0</v>
      </c>
      <c r="DU95" s="339">
        <v>53360.15</v>
      </c>
      <c r="DV95" s="339">
        <v>0</v>
      </c>
      <c r="DW95" s="339">
        <v>0</v>
      </c>
      <c r="DX95" s="339">
        <v>0</v>
      </c>
      <c r="DY95" s="339">
        <v>0</v>
      </c>
      <c r="DZ95" s="339">
        <v>0</v>
      </c>
      <c r="EA95" s="339">
        <v>167140.01</v>
      </c>
      <c r="EB95" s="339">
        <v>0</v>
      </c>
      <c r="EC95" s="339">
        <v>4740</v>
      </c>
      <c r="ED95" s="339">
        <v>0</v>
      </c>
      <c r="EE95" s="339">
        <v>0</v>
      </c>
      <c r="EF95" s="339">
        <v>0</v>
      </c>
      <c r="EG95" s="339">
        <v>19457.75</v>
      </c>
      <c r="EH95" s="339">
        <v>0</v>
      </c>
      <c r="EI95" s="339">
        <v>56148.7</v>
      </c>
      <c r="EJ95" s="339">
        <v>240378.1</v>
      </c>
      <c r="EK95" s="339">
        <v>0</v>
      </c>
      <c r="EL95" s="339">
        <v>2736.05</v>
      </c>
      <c r="EM95" s="339">
        <v>0</v>
      </c>
      <c r="EN95" s="339">
        <v>600378</v>
      </c>
      <c r="EO95" s="339">
        <v>58230</v>
      </c>
      <c r="EP95" s="339">
        <v>0</v>
      </c>
      <c r="EQ95" s="339">
        <v>73438</v>
      </c>
      <c r="ER95" s="339">
        <v>0</v>
      </c>
      <c r="ES95" s="339">
        <v>0</v>
      </c>
      <c r="ET95" s="339">
        <v>31900</v>
      </c>
      <c r="EU95" s="339">
        <v>45556.800000000003</v>
      </c>
      <c r="EV95" s="339">
        <v>0</v>
      </c>
      <c r="EW95" s="339">
        <v>0</v>
      </c>
      <c r="EX95" s="339">
        <v>0</v>
      </c>
      <c r="EY95" s="339">
        <v>179293.35</v>
      </c>
      <c r="EZ95" s="339">
        <v>2409867.7000000002</v>
      </c>
      <c r="FA95" s="339">
        <v>0</v>
      </c>
      <c r="FB95" s="339">
        <v>0</v>
      </c>
      <c r="FC95" s="339">
        <v>672000</v>
      </c>
      <c r="FD95" s="339">
        <v>0</v>
      </c>
      <c r="FE95" s="339">
        <v>0</v>
      </c>
      <c r="FF95" s="339">
        <v>0</v>
      </c>
      <c r="FG95" s="339">
        <v>0</v>
      </c>
      <c r="FH95" s="339">
        <v>612230</v>
      </c>
      <c r="FI95" s="339">
        <v>0</v>
      </c>
      <c r="FJ95" s="339">
        <v>0</v>
      </c>
      <c r="FK95" s="339">
        <v>0</v>
      </c>
      <c r="FL95" s="339">
        <v>0</v>
      </c>
      <c r="FM95" s="339">
        <v>150000</v>
      </c>
      <c r="FN95" s="339">
        <v>0</v>
      </c>
      <c r="FO95" s="339">
        <v>0</v>
      </c>
      <c r="FP95" s="339">
        <v>0</v>
      </c>
      <c r="FQ95" s="339">
        <v>0</v>
      </c>
      <c r="FR95" s="339">
        <v>85405.3</v>
      </c>
      <c r="FS95" s="339">
        <v>32161</v>
      </c>
      <c r="FT95" s="339">
        <v>39821.550000000003</v>
      </c>
      <c r="FU95" s="339">
        <v>0</v>
      </c>
      <c r="FV95" s="339">
        <v>0</v>
      </c>
      <c r="FW95" s="339">
        <v>0</v>
      </c>
      <c r="FX95" s="339">
        <v>0</v>
      </c>
      <c r="FY95" s="339">
        <v>240402</v>
      </c>
      <c r="FZ95" s="339">
        <v>0</v>
      </c>
      <c r="GA95" s="339">
        <v>0</v>
      </c>
      <c r="GB95" s="339">
        <v>0</v>
      </c>
      <c r="GC95" s="339">
        <v>0</v>
      </c>
      <c r="GD95" s="339">
        <v>0</v>
      </c>
      <c r="GE95" s="339">
        <v>0</v>
      </c>
      <c r="GF95" s="339">
        <v>0</v>
      </c>
      <c r="GG95" s="339">
        <v>22380</v>
      </c>
      <c r="GH95" s="339">
        <v>16490</v>
      </c>
      <c r="GI95" s="339">
        <v>7711.6</v>
      </c>
      <c r="GJ95" s="339">
        <v>23898.400000000001</v>
      </c>
      <c r="GK95" s="339">
        <v>458850.03</v>
      </c>
      <c r="GL95" s="339">
        <v>0</v>
      </c>
      <c r="GM95" s="339">
        <v>461666.35</v>
      </c>
      <c r="GN95" s="339">
        <v>169938.72</v>
      </c>
      <c r="GO95" s="339">
        <v>200429</v>
      </c>
      <c r="GP95" s="339">
        <v>0</v>
      </c>
      <c r="GQ95" s="339">
        <v>0</v>
      </c>
      <c r="GR95" s="339">
        <v>0</v>
      </c>
      <c r="GS95" s="339">
        <v>1631779.9</v>
      </c>
      <c r="GT95" s="339">
        <v>0</v>
      </c>
      <c r="GU95" s="339">
        <v>133195.79999999999</v>
      </c>
      <c r="GV95" s="339">
        <v>8500</v>
      </c>
      <c r="GW95" s="339">
        <v>0</v>
      </c>
      <c r="GX95" s="339">
        <v>190000</v>
      </c>
      <c r="GY95" s="339">
        <v>0</v>
      </c>
      <c r="GZ95" s="339">
        <v>81462</v>
      </c>
      <c r="HA95" s="339">
        <v>228168.25</v>
      </c>
      <c r="HB95" s="339">
        <v>0</v>
      </c>
      <c r="HC95" s="339">
        <v>550244.18000000005</v>
      </c>
      <c r="HD95" s="339">
        <v>0</v>
      </c>
      <c r="HE95" s="339">
        <v>0</v>
      </c>
      <c r="HF95" s="339">
        <v>0</v>
      </c>
      <c r="HG95" s="339">
        <v>0</v>
      </c>
      <c r="HH95" s="339">
        <v>256707.85</v>
      </c>
      <c r="HI95" s="339">
        <v>456100</v>
      </c>
      <c r="HJ95" s="339">
        <v>0</v>
      </c>
      <c r="HK95" s="339">
        <v>4530</v>
      </c>
      <c r="HL95" s="339">
        <v>0</v>
      </c>
      <c r="HM95" s="339">
        <v>0</v>
      </c>
      <c r="HN95" s="339">
        <v>14043</v>
      </c>
      <c r="HO95" s="339">
        <v>2118.9499999999998</v>
      </c>
      <c r="HP95" s="339">
        <v>0</v>
      </c>
      <c r="HQ95" s="339">
        <v>0</v>
      </c>
      <c r="HR95" s="339">
        <v>0</v>
      </c>
      <c r="HS95" s="339">
        <v>0</v>
      </c>
      <c r="HT95" s="339">
        <v>191731.65</v>
      </c>
      <c r="HU95" s="339">
        <v>0</v>
      </c>
      <c r="HV95" s="339">
        <v>246433.95</v>
      </c>
      <c r="HW95" s="339">
        <v>182242.4</v>
      </c>
      <c r="HX95" s="339">
        <v>225354</v>
      </c>
      <c r="HY95" s="339">
        <v>1391975.59</v>
      </c>
      <c r="HZ95" s="339">
        <v>0</v>
      </c>
      <c r="IA95" s="339">
        <v>0</v>
      </c>
      <c r="IB95" s="339">
        <v>74216.399999999994</v>
      </c>
      <c r="IC95" s="339">
        <v>0</v>
      </c>
      <c r="ID95" s="339">
        <v>0</v>
      </c>
      <c r="IE95" s="339">
        <v>0</v>
      </c>
      <c r="IF95" s="339">
        <v>0</v>
      </c>
      <c r="IG95" s="339">
        <v>0</v>
      </c>
      <c r="IH95" s="339">
        <v>0</v>
      </c>
      <c r="II95" s="339">
        <v>0</v>
      </c>
      <c r="IJ95" s="339">
        <v>261456</v>
      </c>
      <c r="IK95" s="339">
        <v>0</v>
      </c>
      <c r="IL95" s="339">
        <v>0</v>
      </c>
      <c r="IM95" s="339">
        <v>0</v>
      </c>
      <c r="IN95" s="339">
        <v>0</v>
      </c>
      <c r="IO95" s="339">
        <v>0</v>
      </c>
      <c r="IP95" s="339">
        <v>0</v>
      </c>
      <c r="IQ95" s="339">
        <v>0</v>
      </c>
      <c r="IR95" s="339">
        <v>1133030.2</v>
      </c>
      <c r="IS95" s="339">
        <v>0</v>
      </c>
      <c r="IT95" s="339">
        <v>201432</v>
      </c>
      <c r="IU95" s="339">
        <v>0</v>
      </c>
      <c r="IV95" s="339">
        <v>0</v>
      </c>
      <c r="IW95" s="339">
        <v>0</v>
      </c>
      <c r="IX95" s="339">
        <v>0</v>
      </c>
      <c r="IY95" s="339">
        <v>0</v>
      </c>
      <c r="IZ95" s="339">
        <v>0</v>
      </c>
      <c r="JA95" s="339">
        <v>0</v>
      </c>
      <c r="JB95" s="339">
        <v>0</v>
      </c>
      <c r="JC95" s="339">
        <v>152784.95000000001</v>
      </c>
      <c r="JD95" s="339">
        <v>61580</v>
      </c>
      <c r="JE95" s="339">
        <v>0</v>
      </c>
      <c r="JF95" s="339">
        <v>126984</v>
      </c>
      <c r="JG95" s="339">
        <v>0</v>
      </c>
      <c r="JH95" s="339">
        <v>0</v>
      </c>
      <c r="JI95" s="339">
        <v>40160</v>
      </c>
      <c r="JJ95" s="339">
        <v>0</v>
      </c>
      <c r="JK95" s="339">
        <v>0</v>
      </c>
      <c r="JL95" s="339">
        <v>0</v>
      </c>
      <c r="JM95" s="339">
        <v>36086.089999999997</v>
      </c>
      <c r="JN95" s="339">
        <v>0</v>
      </c>
      <c r="JO95" s="339">
        <v>452655.95</v>
      </c>
      <c r="JP95" s="339">
        <v>0</v>
      </c>
      <c r="JQ95" s="339">
        <v>0</v>
      </c>
      <c r="JR95" s="339">
        <v>0</v>
      </c>
      <c r="JS95" s="339">
        <v>263630</v>
      </c>
      <c r="JT95" s="339">
        <v>0</v>
      </c>
      <c r="JU95" s="339">
        <v>0</v>
      </c>
      <c r="JV95" s="339">
        <v>648920.19999999995</v>
      </c>
      <c r="JW95" s="339">
        <v>0</v>
      </c>
      <c r="JX95" s="339">
        <v>0</v>
      </c>
      <c r="JY95" s="339">
        <v>0</v>
      </c>
      <c r="JZ95" s="339">
        <v>0</v>
      </c>
      <c r="KA95" s="339">
        <v>0</v>
      </c>
      <c r="KB95" s="339">
        <v>0</v>
      </c>
      <c r="KC95" s="339">
        <v>0</v>
      </c>
      <c r="KD95" s="339">
        <v>44468</v>
      </c>
      <c r="KE95" s="339">
        <v>284892.45</v>
      </c>
      <c r="KF95" s="339">
        <v>0</v>
      </c>
      <c r="KG95" s="339">
        <v>0</v>
      </c>
      <c r="KH95" s="339">
        <v>0</v>
      </c>
      <c r="KI95" s="339">
        <v>5100</v>
      </c>
      <c r="KJ95" s="339">
        <v>0</v>
      </c>
      <c r="KK95" s="339">
        <v>0</v>
      </c>
      <c r="KL95" s="339">
        <v>0</v>
      </c>
      <c r="KM95" s="339">
        <v>0</v>
      </c>
      <c r="KN95" s="339">
        <v>0</v>
      </c>
      <c r="KO95" s="339">
        <v>869925.43</v>
      </c>
      <c r="KP95" s="339">
        <v>0</v>
      </c>
      <c r="KQ95" s="339">
        <v>1873298.13</v>
      </c>
      <c r="KR95" s="339">
        <v>0</v>
      </c>
      <c r="KS95" s="339">
        <v>0</v>
      </c>
      <c r="KU95" s="312">
        <v>66</v>
      </c>
    </row>
    <row r="96" spans="1:307" x14ac:dyDescent="0.25">
      <c r="A96">
        <v>2020</v>
      </c>
      <c r="B96" t="s">
        <v>963</v>
      </c>
      <c r="C96" t="s">
        <v>971</v>
      </c>
      <c r="D96" t="s">
        <v>973</v>
      </c>
      <c r="E96" t="s">
        <v>780</v>
      </c>
      <c r="F96" s="339">
        <v>0</v>
      </c>
      <c r="G96" s="339">
        <v>0</v>
      </c>
      <c r="H96" s="339">
        <v>0</v>
      </c>
      <c r="I96" s="339">
        <v>0</v>
      </c>
      <c r="J96" s="339">
        <v>0</v>
      </c>
      <c r="K96" s="339">
        <v>0</v>
      </c>
      <c r="L96" s="339">
        <v>0</v>
      </c>
      <c r="M96" s="339">
        <v>0</v>
      </c>
      <c r="N96" s="339">
        <v>0</v>
      </c>
      <c r="O96" s="339">
        <v>0</v>
      </c>
      <c r="P96" s="339">
        <v>0</v>
      </c>
      <c r="Q96" s="339">
        <v>0</v>
      </c>
      <c r="R96" s="339">
        <v>0</v>
      </c>
      <c r="S96" s="339">
        <v>0</v>
      </c>
      <c r="T96" s="339">
        <v>20071.5</v>
      </c>
      <c r="U96" s="339">
        <v>0</v>
      </c>
      <c r="V96" s="339">
        <v>13978.55</v>
      </c>
      <c r="W96" s="339">
        <v>0</v>
      </c>
      <c r="X96" s="339">
        <v>0</v>
      </c>
      <c r="Y96" s="339">
        <v>0</v>
      </c>
      <c r="Z96" s="339">
        <v>0</v>
      </c>
      <c r="AA96" s="339">
        <v>0</v>
      </c>
      <c r="AB96" s="339">
        <v>0</v>
      </c>
      <c r="AC96" s="339">
        <v>0</v>
      </c>
      <c r="AD96" s="339">
        <v>0</v>
      </c>
      <c r="AE96" s="339">
        <v>0</v>
      </c>
      <c r="AF96" s="339">
        <v>0</v>
      </c>
      <c r="AG96" s="339">
        <v>0</v>
      </c>
      <c r="AH96" s="339">
        <v>0</v>
      </c>
      <c r="AI96" s="339">
        <v>0</v>
      </c>
      <c r="AJ96" s="339">
        <v>0</v>
      </c>
      <c r="AK96" s="339">
        <v>0</v>
      </c>
      <c r="AL96" s="339">
        <v>0</v>
      </c>
      <c r="AM96" s="339">
        <v>0</v>
      </c>
      <c r="AN96" s="339">
        <v>0</v>
      </c>
      <c r="AO96" s="339">
        <v>0</v>
      </c>
      <c r="AP96" s="339">
        <v>0</v>
      </c>
      <c r="AQ96" s="339">
        <v>0</v>
      </c>
      <c r="AR96" s="339">
        <v>0</v>
      </c>
      <c r="AS96" s="339">
        <v>0</v>
      </c>
      <c r="AT96" s="339">
        <v>0</v>
      </c>
      <c r="AU96" s="339">
        <v>0</v>
      </c>
      <c r="AV96" s="339">
        <v>0</v>
      </c>
      <c r="AW96" s="339">
        <v>0</v>
      </c>
      <c r="AX96" s="339">
        <v>0</v>
      </c>
      <c r="AY96" s="339">
        <v>0</v>
      </c>
      <c r="AZ96" s="339">
        <v>0</v>
      </c>
      <c r="BA96" s="339">
        <v>0</v>
      </c>
      <c r="BB96" s="339">
        <v>0</v>
      </c>
      <c r="BC96" s="339">
        <v>0</v>
      </c>
      <c r="BD96" s="339">
        <v>59500</v>
      </c>
      <c r="BE96" s="339">
        <v>0</v>
      </c>
      <c r="BF96" s="339">
        <v>0</v>
      </c>
      <c r="BG96" s="339">
        <v>0</v>
      </c>
      <c r="BH96" s="339">
        <v>0</v>
      </c>
      <c r="BI96" s="339">
        <v>0</v>
      </c>
      <c r="BJ96" s="339">
        <v>0</v>
      </c>
      <c r="BK96" s="339">
        <v>0</v>
      </c>
      <c r="BL96" s="339">
        <v>0</v>
      </c>
      <c r="BM96" s="339">
        <v>0</v>
      </c>
      <c r="BN96" s="339">
        <v>0</v>
      </c>
      <c r="BO96" s="339">
        <v>0</v>
      </c>
      <c r="BP96" s="339">
        <v>0</v>
      </c>
      <c r="BQ96" s="339">
        <v>0</v>
      </c>
      <c r="BR96" s="339">
        <v>0</v>
      </c>
      <c r="BS96" s="339">
        <v>0</v>
      </c>
      <c r="BT96" s="339">
        <v>0</v>
      </c>
      <c r="BU96" s="339">
        <v>0</v>
      </c>
      <c r="BV96" s="339">
        <v>0</v>
      </c>
      <c r="BW96" s="339">
        <v>0</v>
      </c>
      <c r="BX96" s="339">
        <v>0</v>
      </c>
      <c r="BY96" s="339">
        <v>0</v>
      </c>
      <c r="BZ96" s="339">
        <v>0</v>
      </c>
      <c r="CA96" s="339">
        <v>0</v>
      </c>
      <c r="CB96" s="339">
        <v>0</v>
      </c>
      <c r="CC96" s="339">
        <v>0</v>
      </c>
      <c r="CD96" s="339">
        <v>0</v>
      </c>
      <c r="CE96" s="339">
        <v>0</v>
      </c>
      <c r="CF96" s="339">
        <v>0</v>
      </c>
      <c r="CG96" s="339">
        <v>0</v>
      </c>
      <c r="CH96" s="339">
        <v>0</v>
      </c>
      <c r="CI96" s="339">
        <v>0</v>
      </c>
      <c r="CJ96" s="339">
        <v>0</v>
      </c>
      <c r="CK96" s="339">
        <v>0</v>
      </c>
      <c r="CL96" s="339">
        <v>0</v>
      </c>
      <c r="CM96" s="339">
        <v>0</v>
      </c>
      <c r="CN96" s="339">
        <v>0</v>
      </c>
      <c r="CO96" s="339">
        <v>0</v>
      </c>
      <c r="CP96" s="339">
        <v>0</v>
      </c>
      <c r="CQ96" s="339">
        <v>0</v>
      </c>
      <c r="CR96" s="339">
        <v>0</v>
      </c>
      <c r="CS96" s="339">
        <v>0</v>
      </c>
      <c r="CT96" s="339">
        <v>0</v>
      </c>
      <c r="CU96" s="339">
        <v>0</v>
      </c>
      <c r="CV96" s="339">
        <v>0</v>
      </c>
      <c r="CW96" s="339">
        <v>0</v>
      </c>
      <c r="CX96" s="339">
        <v>35691.15</v>
      </c>
      <c r="CY96" s="339">
        <v>0</v>
      </c>
      <c r="CZ96" s="339">
        <v>0</v>
      </c>
      <c r="DA96" s="339">
        <v>0</v>
      </c>
      <c r="DB96" s="339">
        <v>0</v>
      </c>
      <c r="DC96" s="339">
        <v>0</v>
      </c>
      <c r="DD96" s="339">
        <v>0</v>
      </c>
      <c r="DE96" s="339">
        <v>0</v>
      </c>
      <c r="DF96" s="339">
        <v>0</v>
      </c>
      <c r="DG96" s="339">
        <v>41435.199999999997</v>
      </c>
      <c r="DH96" s="339">
        <v>0</v>
      </c>
      <c r="DI96" s="339">
        <v>0</v>
      </c>
      <c r="DJ96" s="339">
        <v>0</v>
      </c>
      <c r="DK96" s="339">
        <v>0</v>
      </c>
      <c r="DL96" s="339">
        <v>0</v>
      </c>
      <c r="DM96" s="339">
        <v>0</v>
      </c>
      <c r="DN96" s="339">
        <v>0</v>
      </c>
      <c r="DO96" s="339">
        <v>0</v>
      </c>
      <c r="DP96" s="339">
        <v>0</v>
      </c>
      <c r="DQ96" s="339">
        <v>0</v>
      </c>
      <c r="DR96" s="339">
        <v>0</v>
      </c>
      <c r="DS96" s="339">
        <v>0</v>
      </c>
      <c r="DT96" s="339">
        <v>0</v>
      </c>
      <c r="DU96" s="339">
        <v>0</v>
      </c>
      <c r="DV96" s="339">
        <v>0</v>
      </c>
      <c r="DW96" s="339">
        <v>0</v>
      </c>
      <c r="DX96" s="339">
        <v>0</v>
      </c>
      <c r="DY96" s="339">
        <v>0</v>
      </c>
      <c r="DZ96" s="339">
        <v>0</v>
      </c>
      <c r="EA96" s="339">
        <v>3681.25</v>
      </c>
      <c r="EB96" s="339">
        <v>0</v>
      </c>
      <c r="EC96" s="339">
        <v>0</v>
      </c>
      <c r="ED96" s="339">
        <v>0</v>
      </c>
      <c r="EE96" s="339">
        <v>0</v>
      </c>
      <c r="EF96" s="339">
        <v>0</v>
      </c>
      <c r="EG96" s="339">
        <v>0</v>
      </c>
      <c r="EH96" s="339">
        <v>0</v>
      </c>
      <c r="EI96" s="339">
        <v>0</v>
      </c>
      <c r="EJ96" s="339">
        <v>0</v>
      </c>
      <c r="EK96" s="339">
        <v>0</v>
      </c>
      <c r="EL96" s="339">
        <v>0</v>
      </c>
      <c r="EM96" s="339">
        <v>0</v>
      </c>
      <c r="EN96" s="339">
        <v>0</v>
      </c>
      <c r="EO96" s="339">
        <v>0</v>
      </c>
      <c r="EP96" s="339">
        <v>0</v>
      </c>
      <c r="EQ96" s="339">
        <v>0</v>
      </c>
      <c r="ER96" s="339">
        <v>0</v>
      </c>
      <c r="ES96" s="339">
        <v>0</v>
      </c>
      <c r="ET96" s="339">
        <v>0</v>
      </c>
      <c r="EU96" s="339">
        <v>0</v>
      </c>
      <c r="EV96" s="339">
        <v>0</v>
      </c>
      <c r="EW96" s="339">
        <v>0</v>
      </c>
      <c r="EX96" s="339">
        <v>0</v>
      </c>
      <c r="EY96" s="339">
        <v>0</v>
      </c>
      <c r="EZ96" s="339">
        <v>30818.400000000001</v>
      </c>
      <c r="FA96" s="339">
        <v>0</v>
      </c>
      <c r="FB96" s="339">
        <v>0</v>
      </c>
      <c r="FC96" s="339">
        <v>0</v>
      </c>
      <c r="FD96" s="339">
        <v>0</v>
      </c>
      <c r="FE96" s="339">
        <v>0</v>
      </c>
      <c r="FF96" s="339">
        <v>0</v>
      </c>
      <c r="FG96" s="339">
        <v>0</v>
      </c>
      <c r="FH96" s="339">
        <v>0</v>
      </c>
      <c r="FI96" s="339">
        <v>0</v>
      </c>
      <c r="FJ96" s="339">
        <v>0</v>
      </c>
      <c r="FK96" s="339">
        <v>0</v>
      </c>
      <c r="FL96" s="339">
        <v>0</v>
      </c>
      <c r="FM96" s="339">
        <v>0</v>
      </c>
      <c r="FN96" s="339">
        <v>0</v>
      </c>
      <c r="FO96" s="339">
        <v>0</v>
      </c>
      <c r="FP96" s="339">
        <v>0</v>
      </c>
      <c r="FQ96" s="339">
        <v>0</v>
      </c>
      <c r="FR96" s="339">
        <v>0</v>
      </c>
      <c r="FS96" s="339">
        <v>0</v>
      </c>
      <c r="FT96" s="339">
        <v>0</v>
      </c>
      <c r="FU96" s="339">
        <v>0</v>
      </c>
      <c r="FV96" s="339">
        <v>0</v>
      </c>
      <c r="FW96" s="339">
        <v>0</v>
      </c>
      <c r="FX96" s="339">
        <v>0</v>
      </c>
      <c r="FY96" s="339">
        <v>0</v>
      </c>
      <c r="FZ96" s="339">
        <v>0</v>
      </c>
      <c r="GA96" s="339">
        <v>0</v>
      </c>
      <c r="GB96" s="339">
        <v>0</v>
      </c>
      <c r="GC96" s="339">
        <v>0</v>
      </c>
      <c r="GD96" s="339">
        <v>0</v>
      </c>
      <c r="GE96" s="339">
        <v>0</v>
      </c>
      <c r="GF96" s="339">
        <v>0</v>
      </c>
      <c r="GG96" s="339">
        <v>0</v>
      </c>
      <c r="GH96" s="339">
        <v>0</v>
      </c>
      <c r="GI96" s="339">
        <v>0</v>
      </c>
      <c r="GJ96" s="339">
        <v>0</v>
      </c>
      <c r="GK96" s="339">
        <v>0</v>
      </c>
      <c r="GL96" s="339">
        <v>0</v>
      </c>
      <c r="GM96" s="339">
        <v>3853</v>
      </c>
      <c r="GN96" s="339">
        <v>0</v>
      </c>
      <c r="GO96" s="339">
        <v>0</v>
      </c>
      <c r="GP96" s="339">
        <v>0</v>
      </c>
      <c r="GQ96" s="339">
        <v>0</v>
      </c>
      <c r="GR96" s="339">
        <v>0</v>
      </c>
      <c r="GS96" s="339">
        <v>0</v>
      </c>
      <c r="GT96" s="339">
        <v>0</v>
      </c>
      <c r="GU96" s="339">
        <v>0</v>
      </c>
      <c r="GV96" s="339">
        <v>0</v>
      </c>
      <c r="GW96" s="339">
        <v>0</v>
      </c>
      <c r="GX96" s="339">
        <v>0</v>
      </c>
      <c r="GY96" s="339">
        <v>0</v>
      </c>
      <c r="GZ96" s="339">
        <v>0</v>
      </c>
      <c r="HA96" s="339">
        <v>0</v>
      </c>
      <c r="HB96" s="339">
        <v>0</v>
      </c>
      <c r="HC96" s="339">
        <v>0</v>
      </c>
      <c r="HD96" s="339">
        <v>0</v>
      </c>
      <c r="HE96" s="339">
        <v>0</v>
      </c>
      <c r="HF96" s="339">
        <v>0</v>
      </c>
      <c r="HG96" s="339">
        <v>0</v>
      </c>
      <c r="HH96" s="339">
        <v>0</v>
      </c>
      <c r="HI96" s="339">
        <v>0</v>
      </c>
      <c r="HJ96" s="339">
        <v>0</v>
      </c>
      <c r="HK96" s="339">
        <v>0</v>
      </c>
      <c r="HL96" s="339">
        <v>0</v>
      </c>
      <c r="HM96" s="339">
        <v>0</v>
      </c>
      <c r="HN96" s="339">
        <v>0</v>
      </c>
      <c r="HO96" s="339">
        <v>0</v>
      </c>
      <c r="HP96" s="339">
        <v>0</v>
      </c>
      <c r="HQ96" s="339">
        <v>0</v>
      </c>
      <c r="HR96" s="339">
        <v>0</v>
      </c>
      <c r="HS96" s="339">
        <v>0</v>
      </c>
      <c r="HT96" s="339">
        <v>42070.559999999998</v>
      </c>
      <c r="HU96" s="339">
        <v>0</v>
      </c>
      <c r="HV96" s="339">
        <v>0</v>
      </c>
      <c r="HW96" s="339">
        <v>0</v>
      </c>
      <c r="HX96" s="339">
        <v>0</v>
      </c>
      <c r="HY96" s="339">
        <v>114393.55</v>
      </c>
      <c r="HZ96" s="339">
        <v>0</v>
      </c>
      <c r="IA96" s="339">
        <v>0</v>
      </c>
      <c r="IB96" s="339">
        <v>0</v>
      </c>
      <c r="IC96" s="339">
        <v>0</v>
      </c>
      <c r="ID96" s="339">
        <v>0</v>
      </c>
      <c r="IE96" s="339">
        <v>0</v>
      </c>
      <c r="IF96" s="339">
        <v>0</v>
      </c>
      <c r="IG96" s="339">
        <v>0</v>
      </c>
      <c r="IH96" s="339">
        <v>0</v>
      </c>
      <c r="II96" s="339">
        <v>0</v>
      </c>
      <c r="IJ96" s="339">
        <v>0</v>
      </c>
      <c r="IK96" s="339">
        <v>0</v>
      </c>
      <c r="IL96" s="339">
        <v>0</v>
      </c>
      <c r="IM96" s="339">
        <v>0</v>
      </c>
      <c r="IN96" s="339">
        <v>0</v>
      </c>
      <c r="IO96" s="339">
        <v>0</v>
      </c>
      <c r="IP96" s="339">
        <v>0</v>
      </c>
      <c r="IQ96" s="339">
        <v>0</v>
      </c>
      <c r="IR96" s="339">
        <v>0</v>
      </c>
      <c r="IS96" s="339">
        <v>0</v>
      </c>
      <c r="IT96" s="339">
        <v>0</v>
      </c>
      <c r="IU96" s="339">
        <v>0</v>
      </c>
      <c r="IV96" s="339">
        <v>0</v>
      </c>
      <c r="IW96" s="339">
        <v>0</v>
      </c>
      <c r="IX96" s="339">
        <v>0</v>
      </c>
      <c r="IY96" s="339">
        <v>0</v>
      </c>
      <c r="IZ96" s="339">
        <v>0</v>
      </c>
      <c r="JA96" s="339">
        <v>0</v>
      </c>
      <c r="JB96" s="339">
        <v>0</v>
      </c>
      <c r="JC96" s="339">
        <v>0</v>
      </c>
      <c r="JD96" s="339">
        <v>0</v>
      </c>
      <c r="JE96" s="339">
        <v>0</v>
      </c>
      <c r="JF96" s="339">
        <v>0</v>
      </c>
      <c r="JG96" s="339">
        <v>0</v>
      </c>
      <c r="JH96" s="339">
        <v>0</v>
      </c>
      <c r="JI96" s="339">
        <v>9000</v>
      </c>
      <c r="JJ96" s="339">
        <v>0</v>
      </c>
      <c r="JK96" s="339">
        <v>0</v>
      </c>
      <c r="JL96" s="339">
        <v>0</v>
      </c>
      <c r="JM96" s="339">
        <v>0</v>
      </c>
      <c r="JN96" s="339">
        <v>0</v>
      </c>
      <c r="JO96" s="339">
        <v>0</v>
      </c>
      <c r="JP96" s="339">
        <v>0</v>
      </c>
      <c r="JQ96" s="339">
        <v>0</v>
      </c>
      <c r="JR96" s="339">
        <v>0</v>
      </c>
      <c r="JS96" s="339">
        <v>0</v>
      </c>
      <c r="JT96" s="339">
        <v>0</v>
      </c>
      <c r="JU96" s="339">
        <v>0</v>
      </c>
      <c r="JV96" s="339">
        <v>0</v>
      </c>
      <c r="JW96" s="339">
        <v>0</v>
      </c>
      <c r="JX96" s="339">
        <v>0</v>
      </c>
      <c r="JY96" s="339">
        <v>0</v>
      </c>
      <c r="JZ96" s="339">
        <v>0</v>
      </c>
      <c r="KA96" s="339">
        <v>0</v>
      </c>
      <c r="KB96" s="339">
        <v>0</v>
      </c>
      <c r="KC96" s="339">
        <v>0</v>
      </c>
      <c r="KD96" s="339">
        <v>0</v>
      </c>
      <c r="KE96" s="339">
        <v>0</v>
      </c>
      <c r="KF96" s="339">
        <v>0</v>
      </c>
      <c r="KG96" s="339">
        <v>0</v>
      </c>
      <c r="KH96" s="339">
        <v>0</v>
      </c>
      <c r="KI96" s="339">
        <v>12200</v>
      </c>
      <c r="KJ96" s="339">
        <v>0</v>
      </c>
      <c r="KK96" s="339">
        <v>0</v>
      </c>
      <c r="KL96" s="339">
        <v>0</v>
      </c>
      <c r="KM96" s="339">
        <v>0</v>
      </c>
      <c r="KN96" s="339">
        <v>0</v>
      </c>
      <c r="KO96" s="339">
        <v>0</v>
      </c>
      <c r="KP96" s="339">
        <v>0</v>
      </c>
      <c r="KQ96" s="339">
        <v>0</v>
      </c>
      <c r="KR96" s="339">
        <v>0</v>
      </c>
      <c r="KS96" s="339">
        <v>0</v>
      </c>
      <c r="KU96" s="312">
        <v>66</v>
      </c>
    </row>
    <row r="97" spans="1:311" x14ac:dyDescent="0.25">
      <c r="A97">
        <v>2020</v>
      </c>
      <c r="B97" t="s">
        <v>963</v>
      </c>
      <c r="C97" t="s">
        <v>971</v>
      </c>
      <c r="D97" t="s">
        <v>974</v>
      </c>
      <c r="E97" t="s">
        <v>780</v>
      </c>
      <c r="F97" s="339">
        <v>0</v>
      </c>
      <c r="G97" s="339">
        <v>0</v>
      </c>
      <c r="H97" s="339">
        <v>400580.24</v>
      </c>
      <c r="I97" s="339">
        <v>0</v>
      </c>
      <c r="J97" s="339">
        <v>0</v>
      </c>
      <c r="K97" s="339">
        <v>0</v>
      </c>
      <c r="L97" s="339">
        <v>26700</v>
      </c>
      <c r="M97" s="339">
        <v>0</v>
      </c>
      <c r="N97" s="339">
        <v>0</v>
      </c>
      <c r="O97" s="339">
        <v>0</v>
      </c>
      <c r="P97" s="339">
        <v>0</v>
      </c>
      <c r="Q97" s="339">
        <v>0</v>
      </c>
      <c r="R97" s="339">
        <v>0</v>
      </c>
      <c r="S97" s="339">
        <v>0</v>
      </c>
      <c r="T97" s="339">
        <v>10536.7</v>
      </c>
      <c r="U97" s="339">
        <v>28163</v>
      </c>
      <c r="V97" s="339">
        <v>0</v>
      </c>
      <c r="W97" s="339">
        <v>0</v>
      </c>
      <c r="X97" s="339">
        <v>0</v>
      </c>
      <c r="Y97" s="339">
        <v>0</v>
      </c>
      <c r="Z97" s="339">
        <v>21261</v>
      </c>
      <c r="AA97" s="339">
        <v>0</v>
      </c>
      <c r="AB97" s="339">
        <v>34851</v>
      </c>
      <c r="AC97" s="339">
        <v>0</v>
      </c>
      <c r="AD97" s="339">
        <v>63934.1</v>
      </c>
      <c r="AE97" s="339">
        <v>0</v>
      </c>
      <c r="AF97" s="339">
        <v>0</v>
      </c>
      <c r="AG97" s="339">
        <v>0</v>
      </c>
      <c r="AH97" s="339">
        <v>0</v>
      </c>
      <c r="AI97" s="339">
        <v>0</v>
      </c>
      <c r="AJ97" s="339">
        <v>0</v>
      </c>
      <c r="AK97" s="339">
        <v>0</v>
      </c>
      <c r="AL97" s="339">
        <v>248641</v>
      </c>
      <c r="AM97" s="339">
        <v>0</v>
      </c>
      <c r="AN97" s="339">
        <v>0</v>
      </c>
      <c r="AO97" s="339">
        <v>0</v>
      </c>
      <c r="AP97" s="339">
        <v>8170</v>
      </c>
      <c r="AQ97" s="339">
        <v>0</v>
      </c>
      <c r="AR97" s="339">
        <v>0</v>
      </c>
      <c r="AS97" s="339">
        <v>0</v>
      </c>
      <c r="AT97" s="339">
        <v>0</v>
      </c>
      <c r="AU97" s="339">
        <v>0</v>
      </c>
      <c r="AV97" s="339">
        <v>0</v>
      </c>
      <c r="AW97" s="339">
        <v>0</v>
      </c>
      <c r="AX97" s="339">
        <v>0</v>
      </c>
      <c r="AY97" s="339">
        <v>0</v>
      </c>
      <c r="AZ97" s="339">
        <v>181553.37</v>
      </c>
      <c r="BA97" s="339">
        <v>0</v>
      </c>
      <c r="BB97" s="339">
        <v>0</v>
      </c>
      <c r="BC97" s="339">
        <v>0</v>
      </c>
      <c r="BD97" s="339">
        <v>0</v>
      </c>
      <c r="BE97" s="339">
        <v>0</v>
      </c>
      <c r="BF97" s="339">
        <v>0</v>
      </c>
      <c r="BG97" s="339">
        <v>0</v>
      </c>
      <c r="BH97" s="339">
        <v>0</v>
      </c>
      <c r="BI97" s="339">
        <v>0</v>
      </c>
      <c r="BJ97" s="339">
        <v>0</v>
      </c>
      <c r="BK97" s="339">
        <v>0</v>
      </c>
      <c r="BL97" s="339">
        <v>52966.59</v>
      </c>
      <c r="BM97" s="339">
        <v>0</v>
      </c>
      <c r="BN97" s="339">
        <v>14211</v>
      </c>
      <c r="BO97" s="339">
        <v>0</v>
      </c>
      <c r="BP97" s="339">
        <v>0</v>
      </c>
      <c r="BQ97" s="339">
        <v>0</v>
      </c>
      <c r="BR97" s="339">
        <v>0</v>
      </c>
      <c r="BS97" s="339">
        <v>0</v>
      </c>
      <c r="BT97" s="339">
        <v>0</v>
      </c>
      <c r="BU97" s="339">
        <v>0</v>
      </c>
      <c r="BV97" s="339">
        <v>0</v>
      </c>
      <c r="BW97" s="339">
        <v>9900</v>
      </c>
      <c r="BX97" s="339">
        <v>67781.75</v>
      </c>
      <c r="BY97" s="339">
        <v>0</v>
      </c>
      <c r="BZ97" s="339">
        <v>0</v>
      </c>
      <c r="CA97" s="339">
        <v>0</v>
      </c>
      <c r="CB97" s="339">
        <v>0</v>
      </c>
      <c r="CC97" s="339">
        <v>4823.8</v>
      </c>
      <c r="CD97" s="339">
        <v>0</v>
      </c>
      <c r="CE97" s="339">
        <v>0</v>
      </c>
      <c r="CF97" s="339">
        <v>0</v>
      </c>
      <c r="CG97" s="339">
        <v>0</v>
      </c>
      <c r="CH97" s="339">
        <v>0</v>
      </c>
      <c r="CI97" s="339">
        <v>0</v>
      </c>
      <c r="CJ97" s="339">
        <v>0</v>
      </c>
      <c r="CK97" s="339">
        <v>0</v>
      </c>
      <c r="CL97" s="339">
        <v>0</v>
      </c>
      <c r="CM97" s="339">
        <v>0</v>
      </c>
      <c r="CN97" s="339">
        <v>0</v>
      </c>
      <c r="CO97" s="339">
        <v>0</v>
      </c>
      <c r="CP97" s="339">
        <v>0</v>
      </c>
      <c r="CQ97" s="339">
        <v>0</v>
      </c>
      <c r="CR97" s="339">
        <v>0</v>
      </c>
      <c r="CS97" s="339">
        <v>0</v>
      </c>
      <c r="CT97" s="339">
        <v>0</v>
      </c>
      <c r="CU97" s="339">
        <v>0</v>
      </c>
      <c r="CV97" s="339">
        <v>0</v>
      </c>
      <c r="CW97" s="339">
        <v>0</v>
      </c>
      <c r="CX97" s="339">
        <v>86259</v>
      </c>
      <c r="CY97" s="339">
        <v>0</v>
      </c>
      <c r="CZ97" s="339">
        <v>49574.75</v>
      </c>
      <c r="DA97" s="339">
        <v>0</v>
      </c>
      <c r="DB97" s="339">
        <v>167424.45000000001</v>
      </c>
      <c r="DC97" s="339">
        <v>0</v>
      </c>
      <c r="DD97" s="339">
        <v>0</v>
      </c>
      <c r="DE97" s="339">
        <v>36576.910000000003</v>
      </c>
      <c r="DF97" s="339">
        <v>0</v>
      </c>
      <c r="DG97" s="339">
        <v>34356</v>
      </c>
      <c r="DH97" s="339">
        <v>0</v>
      </c>
      <c r="DI97" s="339">
        <v>0</v>
      </c>
      <c r="DJ97" s="339">
        <v>0</v>
      </c>
      <c r="DK97" s="339">
        <v>0</v>
      </c>
      <c r="DL97" s="339">
        <v>0</v>
      </c>
      <c r="DM97" s="339">
        <v>0</v>
      </c>
      <c r="DN97" s="339">
        <v>0</v>
      </c>
      <c r="DO97" s="339">
        <v>0</v>
      </c>
      <c r="DP97" s="339">
        <v>0</v>
      </c>
      <c r="DQ97" s="339">
        <v>0</v>
      </c>
      <c r="DR97" s="339">
        <v>0</v>
      </c>
      <c r="DS97" s="339">
        <v>0</v>
      </c>
      <c r="DT97" s="339">
        <v>18982</v>
      </c>
      <c r="DU97" s="339">
        <v>0</v>
      </c>
      <c r="DV97" s="339">
        <v>0</v>
      </c>
      <c r="DW97" s="339">
        <v>0</v>
      </c>
      <c r="DX97" s="339">
        <v>0</v>
      </c>
      <c r="DY97" s="339">
        <v>0</v>
      </c>
      <c r="DZ97" s="339">
        <v>11745</v>
      </c>
      <c r="EA97" s="339">
        <v>7418.67</v>
      </c>
      <c r="EB97" s="339">
        <v>0</v>
      </c>
      <c r="EC97" s="339">
        <v>0</v>
      </c>
      <c r="ED97" s="339">
        <v>0</v>
      </c>
      <c r="EE97" s="339">
        <v>0</v>
      </c>
      <c r="EF97" s="339">
        <v>0</v>
      </c>
      <c r="EG97" s="339">
        <v>0</v>
      </c>
      <c r="EH97" s="339">
        <v>0</v>
      </c>
      <c r="EI97" s="339">
        <v>0</v>
      </c>
      <c r="EJ97" s="339">
        <v>0</v>
      </c>
      <c r="EK97" s="339">
        <v>0</v>
      </c>
      <c r="EL97" s="339">
        <v>0</v>
      </c>
      <c r="EM97" s="339">
        <v>0</v>
      </c>
      <c r="EN97" s="339">
        <v>0</v>
      </c>
      <c r="EO97" s="339">
        <v>0</v>
      </c>
      <c r="EP97" s="339">
        <v>0</v>
      </c>
      <c r="EQ97" s="339">
        <v>0</v>
      </c>
      <c r="ER97" s="339">
        <v>0</v>
      </c>
      <c r="ES97" s="339">
        <v>0</v>
      </c>
      <c r="ET97" s="339">
        <v>0</v>
      </c>
      <c r="EU97" s="339">
        <v>0</v>
      </c>
      <c r="EV97" s="339">
        <v>0</v>
      </c>
      <c r="EW97" s="339">
        <v>0</v>
      </c>
      <c r="EX97" s="339">
        <v>0</v>
      </c>
      <c r="EY97" s="339">
        <v>0</v>
      </c>
      <c r="EZ97" s="339">
        <v>253637.67</v>
      </c>
      <c r="FA97" s="339">
        <v>0</v>
      </c>
      <c r="FB97" s="339">
        <v>0</v>
      </c>
      <c r="FC97" s="339">
        <v>13912.15</v>
      </c>
      <c r="FD97" s="339">
        <v>0</v>
      </c>
      <c r="FE97" s="339">
        <v>0</v>
      </c>
      <c r="FF97" s="339">
        <v>0</v>
      </c>
      <c r="FG97" s="339">
        <v>0</v>
      </c>
      <c r="FH97" s="339">
        <v>0</v>
      </c>
      <c r="FI97" s="339">
        <v>0</v>
      </c>
      <c r="FJ97" s="339">
        <v>0</v>
      </c>
      <c r="FK97" s="339">
        <v>0</v>
      </c>
      <c r="FL97" s="339">
        <v>0</v>
      </c>
      <c r="FM97" s="339">
        <v>0</v>
      </c>
      <c r="FN97" s="339">
        <v>0</v>
      </c>
      <c r="FO97" s="339">
        <v>0</v>
      </c>
      <c r="FP97" s="339">
        <v>0</v>
      </c>
      <c r="FQ97" s="339">
        <v>0</v>
      </c>
      <c r="FR97" s="339">
        <v>92400</v>
      </c>
      <c r="FS97" s="339">
        <v>0</v>
      </c>
      <c r="FT97" s="339">
        <v>0</v>
      </c>
      <c r="FU97" s="339">
        <v>0</v>
      </c>
      <c r="FV97" s="339">
        <v>0</v>
      </c>
      <c r="FW97" s="339">
        <v>0</v>
      </c>
      <c r="FX97" s="339">
        <v>0</v>
      </c>
      <c r="FY97" s="339">
        <v>146000</v>
      </c>
      <c r="FZ97" s="339">
        <v>0</v>
      </c>
      <c r="GA97" s="339">
        <v>0</v>
      </c>
      <c r="GB97" s="339">
        <v>0</v>
      </c>
      <c r="GC97" s="339">
        <v>0</v>
      </c>
      <c r="GD97" s="339">
        <v>0</v>
      </c>
      <c r="GE97" s="339">
        <v>0</v>
      </c>
      <c r="GF97" s="339">
        <v>0</v>
      </c>
      <c r="GG97" s="339">
        <v>0</v>
      </c>
      <c r="GH97" s="339">
        <v>0</v>
      </c>
      <c r="GI97" s="339">
        <v>0</v>
      </c>
      <c r="GJ97" s="339">
        <v>0</v>
      </c>
      <c r="GK97" s="339">
        <v>203800</v>
      </c>
      <c r="GL97" s="339">
        <v>0</v>
      </c>
      <c r="GM97" s="339">
        <v>22985</v>
      </c>
      <c r="GN97" s="339">
        <v>0</v>
      </c>
      <c r="GO97" s="339">
        <v>0</v>
      </c>
      <c r="GP97" s="339">
        <v>0</v>
      </c>
      <c r="GQ97" s="339">
        <v>54127</v>
      </c>
      <c r="GR97" s="339">
        <v>0</v>
      </c>
      <c r="GS97" s="339">
        <v>0</v>
      </c>
      <c r="GT97" s="339">
        <v>0</v>
      </c>
      <c r="GU97" s="339">
        <v>267994</v>
      </c>
      <c r="GV97" s="339">
        <v>0</v>
      </c>
      <c r="GW97" s="339">
        <v>0</v>
      </c>
      <c r="GX97" s="339">
        <v>0</v>
      </c>
      <c r="GY97" s="339">
        <v>0</v>
      </c>
      <c r="GZ97" s="339">
        <v>0</v>
      </c>
      <c r="HA97" s="339">
        <v>0</v>
      </c>
      <c r="HB97" s="339">
        <v>0</v>
      </c>
      <c r="HC97" s="339">
        <v>728651</v>
      </c>
      <c r="HD97" s="339">
        <v>0</v>
      </c>
      <c r="HE97" s="339">
        <v>0</v>
      </c>
      <c r="HF97" s="339">
        <v>0</v>
      </c>
      <c r="HG97" s="339">
        <v>0</v>
      </c>
      <c r="HH97" s="339">
        <v>0</v>
      </c>
      <c r="HI97" s="339">
        <v>0</v>
      </c>
      <c r="HJ97" s="339">
        <v>0</v>
      </c>
      <c r="HK97" s="339">
        <v>0</v>
      </c>
      <c r="HL97" s="339">
        <v>0</v>
      </c>
      <c r="HM97" s="339">
        <v>0</v>
      </c>
      <c r="HN97" s="339">
        <v>0</v>
      </c>
      <c r="HO97" s="339">
        <v>0</v>
      </c>
      <c r="HP97" s="339">
        <v>0</v>
      </c>
      <c r="HQ97" s="339">
        <v>0</v>
      </c>
      <c r="HR97" s="339">
        <v>0</v>
      </c>
      <c r="HS97" s="339">
        <v>0</v>
      </c>
      <c r="HT97" s="339">
        <v>59600</v>
      </c>
      <c r="HU97" s="339">
        <v>0</v>
      </c>
      <c r="HV97" s="339">
        <v>0</v>
      </c>
      <c r="HW97" s="339">
        <v>0</v>
      </c>
      <c r="HX97" s="339">
        <v>0</v>
      </c>
      <c r="HY97" s="339">
        <v>2630.4</v>
      </c>
      <c r="HZ97" s="339">
        <v>0</v>
      </c>
      <c r="IA97" s="339">
        <v>0</v>
      </c>
      <c r="IB97" s="339">
        <v>81105</v>
      </c>
      <c r="IC97" s="339">
        <v>27234.9</v>
      </c>
      <c r="ID97" s="339">
        <v>0</v>
      </c>
      <c r="IE97" s="339">
        <v>0</v>
      </c>
      <c r="IF97" s="339">
        <v>0</v>
      </c>
      <c r="IG97" s="339">
        <v>0</v>
      </c>
      <c r="IH97" s="339">
        <v>184865</v>
      </c>
      <c r="II97" s="339">
        <v>0</v>
      </c>
      <c r="IJ97" s="339">
        <v>0</v>
      </c>
      <c r="IK97" s="339">
        <v>0</v>
      </c>
      <c r="IL97" s="339">
        <v>0</v>
      </c>
      <c r="IM97" s="339">
        <v>0</v>
      </c>
      <c r="IN97" s="339">
        <v>32218</v>
      </c>
      <c r="IO97" s="339">
        <v>11582</v>
      </c>
      <c r="IP97" s="339">
        <v>0</v>
      </c>
      <c r="IQ97" s="339">
        <v>0</v>
      </c>
      <c r="IR97" s="339">
        <v>0</v>
      </c>
      <c r="IS97" s="339">
        <v>0</v>
      </c>
      <c r="IT97" s="339">
        <v>0</v>
      </c>
      <c r="IU97" s="339">
        <v>0</v>
      </c>
      <c r="IV97" s="339">
        <v>0</v>
      </c>
      <c r="IW97" s="339">
        <v>0</v>
      </c>
      <c r="IX97" s="339">
        <v>0</v>
      </c>
      <c r="IY97" s="339">
        <v>0</v>
      </c>
      <c r="IZ97" s="339">
        <v>0</v>
      </c>
      <c r="JA97" s="339">
        <v>0</v>
      </c>
      <c r="JB97" s="339">
        <v>0</v>
      </c>
      <c r="JC97" s="339">
        <v>0</v>
      </c>
      <c r="JD97" s="339">
        <v>0</v>
      </c>
      <c r="JE97" s="339">
        <v>0</v>
      </c>
      <c r="JF97" s="339">
        <v>0</v>
      </c>
      <c r="JG97" s="339">
        <v>0</v>
      </c>
      <c r="JH97" s="339">
        <v>0</v>
      </c>
      <c r="JI97" s="339">
        <v>0</v>
      </c>
      <c r="JJ97" s="339">
        <v>0</v>
      </c>
      <c r="JK97" s="339">
        <v>0</v>
      </c>
      <c r="JL97" s="339">
        <v>0</v>
      </c>
      <c r="JM97" s="339">
        <v>0</v>
      </c>
      <c r="JN97" s="339">
        <v>0</v>
      </c>
      <c r="JO97" s="339">
        <v>59668</v>
      </c>
      <c r="JP97" s="339">
        <v>0</v>
      </c>
      <c r="JQ97" s="339">
        <v>0</v>
      </c>
      <c r="JR97" s="339">
        <v>0</v>
      </c>
      <c r="JS97" s="339">
        <v>155573.45000000001</v>
      </c>
      <c r="JT97" s="339">
        <v>0</v>
      </c>
      <c r="JU97" s="339">
        <v>0</v>
      </c>
      <c r="JV97" s="339">
        <v>641074.94999999995</v>
      </c>
      <c r="JW97" s="339">
        <v>228638.75</v>
      </c>
      <c r="JX97" s="339">
        <v>0</v>
      </c>
      <c r="JY97" s="339">
        <v>0</v>
      </c>
      <c r="JZ97" s="339">
        <v>0</v>
      </c>
      <c r="KA97" s="339">
        <v>0</v>
      </c>
      <c r="KB97" s="339">
        <v>0</v>
      </c>
      <c r="KC97" s="339">
        <v>0</v>
      </c>
      <c r="KD97" s="339">
        <v>0</v>
      </c>
      <c r="KE97" s="339">
        <v>0</v>
      </c>
      <c r="KF97" s="339">
        <v>0</v>
      </c>
      <c r="KG97" s="339">
        <v>0</v>
      </c>
      <c r="KH97" s="339">
        <v>0</v>
      </c>
      <c r="KI97" s="339">
        <v>0</v>
      </c>
      <c r="KJ97" s="339">
        <v>0</v>
      </c>
      <c r="KK97" s="339">
        <v>0</v>
      </c>
      <c r="KL97" s="339">
        <v>0</v>
      </c>
      <c r="KM97" s="339">
        <v>0</v>
      </c>
      <c r="KN97" s="339">
        <v>0</v>
      </c>
      <c r="KO97" s="339">
        <v>0</v>
      </c>
      <c r="KP97" s="339">
        <v>0</v>
      </c>
      <c r="KQ97" s="339">
        <v>283950</v>
      </c>
      <c r="KR97" s="339">
        <v>0</v>
      </c>
      <c r="KS97" s="339">
        <v>33465.199999999997</v>
      </c>
      <c r="KU97" s="312">
        <v>66</v>
      </c>
    </row>
    <row r="98" spans="1:311" x14ac:dyDescent="0.25">
      <c r="A98">
        <v>2020</v>
      </c>
      <c r="B98" t="s">
        <v>963</v>
      </c>
      <c r="C98" t="s">
        <v>971</v>
      </c>
      <c r="D98" t="s">
        <v>321</v>
      </c>
      <c r="E98" t="s">
        <v>780</v>
      </c>
      <c r="F98" s="339">
        <v>0</v>
      </c>
      <c r="G98" s="339">
        <v>0</v>
      </c>
      <c r="H98" s="339">
        <v>909220.49</v>
      </c>
      <c r="I98" s="339">
        <v>0</v>
      </c>
      <c r="J98" s="339">
        <v>0</v>
      </c>
      <c r="K98" s="339">
        <v>81756</v>
      </c>
      <c r="L98" s="339">
        <v>123488.71</v>
      </c>
      <c r="M98" s="339">
        <v>0</v>
      </c>
      <c r="N98" s="339">
        <v>0</v>
      </c>
      <c r="O98" s="339">
        <v>667633.65</v>
      </c>
      <c r="P98" s="339">
        <v>73831</v>
      </c>
      <c r="Q98" s="339">
        <v>0</v>
      </c>
      <c r="R98" s="339">
        <v>0</v>
      </c>
      <c r="S98" s="339">
        <v>0</v>
      </c>
      <c r="T98" s="339">
        <v>30608.2</v>
      </c>
      <c r="U98" s="339">
        <v>114971</v>
      </c>
      <c r="V98" s="339">
        <v>46655.15</v>
      </c>
      <c r="W98" s="339">
        <v>0</v>
      </c>
      <c r="X98" s="339">
        <v>37346.75</v>
      </c>
      <c r="Y98" s="339">
        <v>0</v>
      </c>
      <c r="Z98" s="339">
        <v>304636.84999999998</v>
      </c>
      <c r="AA98" s="339">
        <v>236759.25</v>
      </c>
      <c r="AB98" s="339">
        <v>34851</v>
      </c>
      <c r="AC98" s="339">
        <v>0</v>
      </c>
      <c r="AD98" s="339">
        <v>402480.8</v>
      </c>
      <c r="AE98" s="339">
        <v>0</v>
      </c>
      <c r="AF98" s="339">
        <v>0</v>
      </c>
      <c r="AG98" s="339">
        <v>0</v>
      </c>
      <c r="AH98" s="339">
        <v>0</v>
      </c>
      <c r="AI98" s="339">
        <v>0</v>
      </c>
      <c r="AJ98" s="339">
        <v>0</v>
      </c>
      <c r="AK98" s="339">
        <v>0</v>
      </c>
      <c r="AL98" s="339">
        <v>277106</v>
      </c>
      <c r="AM98" s="339">
        <v>0</v>
      </c>
      <c r="AN98" s="339">
        <v>0</v>
      </c>
      <c r="AO98" s="339">
        <v>0</v>
      </c>
      <c r="AP98" s="339">
        <v>28154</v>
      </c>
      <c r="AQ98" s="339">
        <v>0</v>
      </c>
      <c r="AR98" s="339">
        <v>0</v>
      </c>
      <c r="AS98" s="339">
        <v>0</v>
      </c>
      <c r="AT98" s="339">
        <v>0</v>
      </c>
      <c r="AU98" s="339">
        <v>0</v>
      </c>
      <c r="AV98" s="339">
        <v>0</v>
      </c>
      <c r="AW98" s="339">
        <v>3934497.2</v>
      </c>
      <c r="AX98" s="339">
        <v>0</v>
      </c>
      <c r="AY98" s="339">
        <v>0</v>
      </c>
      <c r="AZ98" s="339">
        <v>275153.37</v>
      </c>
      <c r="BA98" s="339">
        <v>0</v>
      </c>
      <c r="BB98" s="339">
        <v>0</v>
      </c>
      <c r="BC98" s="339">
        <v>11520</v>
      </c>
      <c r="BD98" s="339">
        <v>336723.1</v>
      </c>
      <c r="BE98" s="339">
        <v>0</v>
      </c>
      <c r="BF98" s="339">
        <v>0</v>
      </c>
      <c r="BG98" s="339">
        <v>5881.07</v>
      </c>
      <c r="BH98" s="339">
        <v>0</v>
      </c>
      <c r="BI98" s="339">
        <v>156584</v>
      </c>
      <c r="BJ98" s="339">
        <v>0</v>
      </c>
      <c r="BK98" s="339">
        <v>472115.99</v>
      </c>
      <c r="BL98" s="339">
        <v>52966.59</v>
      </c>
      <c r="BM98" s="339">
        <v>0</v>
      </c>
      <c r="BN98" s="339">
        <v>98927.21</v>
      </c>
      <c r="BO98" s="339">
        <v>0</v>
      </c>
      <c r="BP98" s="339">
        <v>176017</v>
      </c>
      <c r="BQ98" s="339">
        <v>0</v>
      </c>
      <c r="BR98" s="339">
        <v>0</v>
      </c>
      <c r="BS98" s="339">
        <v>20462</v>
      </c>
      <c r="BT98" s="339">
        <v>0</v>
      </c>
      <c r="BU98" s="339">
        <v>0</v>
      </c>
      <c r="BV98" s="339">
        <v>0</v>
      </c>
      <c r="BW98" s="339">
        <v>184785</v>
      </c>
      <c r="BX98" s="339">
        <v>67781.75</v>
      </c>
      <c r="BY98" s="339">
        <v>197136</v>
      </c>
      <c r="BZ98" s="339">
        <v>0</v>
      </c>
      <c r="CA98" s="339">
        <v>0</v>
      </c>
      <c r="CB98" s="339">
        <v>0</v>
      </c>
      <c r="CC98" s="339">
        <v>106894.9</v>
      </c>
      <c r="CD98" s="339">
        <v>0</v>
      </c>
      <c r="CE98" s="339">
        <v>390248</v>
      </c>
      <c r="CF98" s="339">
        <v>0</v>
      </c>
      <c r="CG98" s="339">
        <v>0</v>
      </c>
      <c r="CH98" s="339">
        <v>0</v>
      </c>
      <c r="CI98" s="339">
        <v>178920</v>
      </c>
      <c r="CJ98" s="339">
        <v>0</v>
      </c>
      <c r="CK98" s="339">
        <v>0</v>
      </c>
      <c r="CL98" s="339">
        <v>7080</v>
      </c>
      <c r="CM98" s="339">
        <v>0</v>
      </c>
      <c r="CN98" s="339">
        <v>0</v>
      </c>
      <c r="CO98" s="339">
        <v>0</v>
      </c>
      <c r="CP98" s="339">
        <v>0</v>
      </c>
      <c r="CQ98" s="339">
        <v>0</v>
      </c>
      <c r="CR98" s="339">
        <v>0</v>
      </c>
      <c r="CS98" s="339">
        <v>0</v>
      </c>
      <c r="CT98" s="339">
        <v>0</v>
      </c>
      <c r="CU98" s="339">
        <v>0</v>
      </c>
      <c r="CV98" s="339">
        <v>0</v>
      </c>
      <c r="CW98" s="339">
        <v>0</v>
      </c>
      <c r="CX98" s="339">
        <v>321181.63</v>
      </c>
      <c r="CY98" s="339">
        <v>0</v>
      </c>
      <c r="CZ98" s="339">
        <v>197112.64</v>
      </c>
      <c r="DA98" s="339">
        <v>0</v>
      </c>
      <c r="DB98" s="339">
        <v>167424.45000000001</v>
      </c>
      <c r="DC98" s="339">
        <v>0</v>
      </c>
      <c r="DD98" s="339">
        <v>996014.35</v>
      </c>
      <c r="DE98" s="339">
        <v>122959.96</v>
      </c>
      <c r="DF98" s="339">
        <v>0</v>
      </c>
      <c r="DG98" s="339">
        <v>423804.39</v>
      </c>
      <c r="DH98" s="339">
        <v>0</v>
      </c>
      <c r="DI98" s="339">
        <v>7295.6</v>
      </c>
      <c r="DJ98" s="339">
        <v>0</v>
      </c>
      <c r="DK98" s="339">
        <v>0</v>
      </c>
      <c r="DL98" s="339">
        <v>7200</v>
      </c>
      <c r="DM98" s="339">
        <v>0</v>
      </c>
      <c r="DN98" s="339">
        <v>0</v>
      </c>
      <c r="DO98" s="339">
        <v>0</v>
      </c>
      <c r="DP98" s="339">
        <v>0</v>
      </c>
      <c r="DQ98" s="339">
        <v>0</v>
      </c>
      <c r="DR98" s="339">
        <v>0</v>
      </c>
      <c r="DS98" s="339">
        <v>175887.95</v>
      </c>
      <c r="DT98" s="339">
        <v>18982</v>
      </c>
      <c r="DU98" s="339">
        <v>53360.15</v>
      </c>
      <c r="DV98" s="339">
        <v>0</v>
      </c>
      <c r="DW98" s="339">
        <v>0</v>
      </c>
      <c r="DX98" s="339">
        <v>0</v>
      </c>
      <c r="DY98" s="339">
        <v>0</v>
      </c>
      <c r="DZ98" s="339">
        <v>11745</v>
      </c>
      <c r="EA98" s="339">
        <v>178239.93</v>
      </c>
      <c r="EB98" s="339">
        <v>0</v>
      </c>
      <c r="EC98" s="339">
        <v>4740</v>
      </c>
      <c r="ED98" s="339">
        <v>0</v>
      </c>
      <c r="EE98" s="339">
        <v>0</v>
      </c>
      <c r="EF98" s="339">
        <v>0</v>
      </c>
      <c r="EG98" s="339">
        <v>19457.75</v>
      </c>
      <c r="EH98" s="339">
        <v>0</v>
      </c>
      <c r="EI98" s="339">
        <v>56148.7</v>
      </c>
      <c r="EJ98" s="339">
        <v>240378.1</v>
      </c>
      <c r="EK98" s="339">
        <v>0</v>
      </c>
      <c r="EL98" s="339">
        <v>2736.05</v>
      </c>
      <c r="EM98" s="339">
        <v>0</v>
      </c>
      <c r="EN98" s="339">
        <v>600378</v>
      </c>
      <c r="EO98" s="339">
        <v>58230</v>
      </c>
      <c r="EP98" s="339">
        <v>0</v>
      </c>
      <c r="EQ98" s="339">
        <v>73438</v>
      </c>
      <c r="ER98" s="339">
        <v>0</v>
      </c>
      <c r="ES98" s="339">
        <v>0</v>
      </c>
      <c r="ET98" s="339">
        <v>31900</v>
      </c>
      <c r="EU98" s="339">
        <v>45556.800000000003</v>
      </c>
      <c r="EV98" s="339">
        <v>0</v>
      </c>
      <c r="EW98" s="339">
        <v>0</v>
      </c>
      <c r="EX98" s="339">
        <v>0</v>
      </c>
      <c r="EY98" s="339">
        <v>179293.35</v>
      </c>
      <c r="EZ98" s="339">
        <v>2694323.77</v>
      </c>
      <c r="FA98" s="339">
        <v>0</v>
      </c>
      <c r="FB98" s="339">
        <v>0</v>
      </c>
      <c r="FC98" s="339">
        <v>685912.15</v>
      </c>
      <c r="FD98" s="339">
        <v>0</v>
      </c>
      <c r="FE98" s="339">
        <v>0</v>
      </c>
      <c r="FF98" s="339">
        <v>0</v>
      </c>
      <c r="FG98" s="339">
        <v>0</v>
      </c>
      <c r="FH98" s="339">
        <v>612230</v>
      </c>
      <c r="FI98" s="339">
        <v>0</v>
      </c>
      <c r="FJ98" s="339">
        <v>0</v>
      </c>
      <c r="FK98" s="339">
        <v>0</v>
      </c>
      <c r="FL98" s="339">
        <v>0</v>
      </c>
      <c r="FM98" s="339">
        <v>150000</v>
      </c>
      <c r="FN98" s="339">
        <v>0</v>
      </c>
      <c r="FO98" s="339">
        <v>0</v>
      </c>
      <c r="FP98" s="339">
        <v>0</v>
      </c>
      <c r="FQ98" s="339">
        <v>0</v>
      </c>
      <c r="FR98" s="339">
        <v>177805.3</v>
      </c>
      <c r="FS98" s="339">
        <v>32161</v>
      </c>
      <c r="FT98" s="339">
        <v>39821.550000000003</v>
      </c>
      <c r="FU98" s="339">
        <v>0</v>
      </c>
      <c r="FV98" s="339">
        <v>0</v>
      </c>
      <c r="FW98" s="339">
        <v>0</v>
      </c>
      <c r="FX98" s="339">
        <v>0</v>
      </c>
      <c r="FY98" s="339">
        <v>386402</v>
      </c>
      <c r="FZ98" s="339">
        <v>0</v>
      </c>
      <c r="GA98" s="339">
        <v>0</v>
      </c>
      <c r="GB98" s="339">
        <v>0</v>
      </c>
      <c r="GC98" s="339">
        <v>0</v>
      </c>
      <c r="GD98" s="339">
        <v>0</v>
      </c>
      <c r="GE98" s="339">
        <v>0</v>
      </c>
      <c r="GF98" s="339">
        <v>0</v>
      </c>
      <c r="GG98" s="339">
        <v>22380</v>
      </c>
      <c r="GH98" s="339">
        <v>16490</v>
      </c>
      <c r="GI98" s="339">
        <v>7711.6</v>
      </c>
      <c r="GJ98" s="339">
        <v>23898.400000000001</v>
      </c>
      <c r="GK98" s="339">
        <v>662650.03</v>
      </c>
      <c r="GL98" s="339">
        <v>0</v>
      </c>
      <c r="GM98" s="339">
        <v>488504.35</v>
      </c>
      <c r="GN98" s="339">
        <v>169938.72</v>
      </c>
      <c r="GO98" s="339">
        <v>200429</v>
      </c>
      <c r="GP98" s="339">
        <v>0</v>
      </c>
      <c r="GQ98" s="339">
        <v>54127</v>
      </c>
      <c r="GR98" s="339">
        <v>0</v>
      </c>
      <c r="GS98" s="339">
        <v>1631779.9</v>
      </c>
      <c r="GT98" s="339">
        <v>0</v>
      </c>
      <c r="GU98" s="339">
        <v>401189.8</v>
      </c>
      <c r="GV98" s="339">
        <v>8500</v>
      </c>
      <c r="GW98" s="339">
        <v>0</v>
      </c>
      <c r="GX98" s="339">
        <v>190000</v>
      </c>
      <c r="GY98" s="339">
        <v>0</v>
      </c>
      <c r="GZ98" s="339">
        <v>81462</v>
      </c>
      <c r="HA98" s="339">
        <v>228168.25</v>
      </c>
      <c r="HB98" s="339">
        <v>0</v>
      </c>
      <c r="HC98" s="339">
        <v>1278895.18</v>
      </c>
      <c r="HD98" s="339">
        <v>0</v>
      </c>
      <c r="HE98" s="339">
        <v>0</v>
      </c>
      <c r="HF98" s="339">
        <v>0</v>
      </c>
      <c r="HG98" s="339">
        <v>0</v>
      </c>
      <c r="HH98" s="339">
        <v>256707.85</v>
      </c>
      <c r="HI98" s="339">
        <v>456100</v>
      </c>
      <c r="HJ98" s="339">
        <v>0</v>
      </c>
      <c r="HK98" s="339">
        <v>4530</v>
      </c>
      <c r="HL98" s="339">
        <v>0</v>
      </c>
      <c r="HM98" s="339">
        <v>0</v>
      </c>
      <c r="HN98" s="339">
        <v>14043</v>
      </c>
      <c r="HO98" s="339">
        <v>2118.9499999999998</v>
      </c>
      <c r="HP98" s="339">
        <v>0</v>
      </c>
      <c r="HQ98" s="339">
        <v>0</v>
      </c>
      <c r="HR98" s="339">
        <v>0</v>
      </c>
      <c r="HS98" s="339">
        <v>0</v>
      </c>
      <c r="HT98" s="339">
        <v>293402.21000000002</v>
      </c>
      <c r="HU98" s="339">
        <v>0</v>
      </c>
      <c r="HV98" s="339">
        <v>246433.95</v>
      </c>
      <c r="HW98" s="339">
        <v>182242.4</v>
      </c>
      <c r="HX98" s="339">
        <v>225354</v>
      </c>
      <c r="HY98" s="339">
        <v>1508999.54</v>
      </c>
      <c r="HZ98" s="339">
        <v>0</v>
      </c>
      <c r="IA98" s="339">
        <v>0</v>
      </c>
      <c r="IB98" s="339">
        <v>155321.4</v>
      </c>
      <c r="IC98" s="339">
        <v>27234.9</v>
      </c>
      <c r="ID98" s="339">
        <v>0</v>
      </c>
      <c r="IE98" s="339">
        <v>0</v>
      </c>
      <c r="IF98" s="339">
        <v>0</v>
      </c>
      <c r="IG98" s="339">
        <v>0</v>
      </c>
      <c r="IH98" s="339">
        <v>184865</v>
      </c>
      <c r="II98" s="339">
        <v>0</v>
      </c>
      <c r="IJ98" s="339">
        <v>261456</v>
      </c>
      <c r="IK98" s="339">
        <v>0</v>
      </c>
      <c r="IL98" s="339">
        <v>0</v>
      </c>
      <c r="IM98" s="339">
        <v>0</v>
      </c>
      <c r="IN98" s="339">
        <v>32218</v>
      </c>
      <c r="IO98" s="339">
        <v>11582</v>
      </c>
      <c r="IP98" s="339">
        <v>0</v>
      </c>
      <c r="IQ98" s="339">
        <v>0</v>
      </c>
      <c r="IR98" s="339">
        <v>1133030.2</v>
      </c>
      <c r="IS98" s="339">
        <v>0</v>
      </c>
      <c r="IT98" s="339">
        <v>201432</v>
      </c>
      <c r="IU98" s="339">
        <v>0</v>
      </c>
      <c r="IV98" s="339">
        <v>0</v>
      </c>
      <c r="IW98" s="339">
        <v>0</v>
      </c>
      <c r="IX98" s="339">
        <v>0</v>
      </c>
      <c r="IY98" s="339">
        <v>0</v>
      </c>
      <c r="IZ98" s="339">
        <v>0</v>
      </c>
      <c r="JA98" s="339">
        <v>0</v>
      </c>
      <c r="JB98" s="339">
        <v>0</v>
      </c>
      <c r="JC98" s="339">
        <v>152784.95000000001</v>
      </c>
      <c r="JD98" s="339">
        <v>61580</v>
      </c>
      <c r="JE98" s="339">
        <v>0</v>
      </c>
      <c r="JF98" s="339">
        <v>126984</v>
      </c>
      <c r="JG98" s="339">
        <v>0</v>
      </c>
      <c r="JH98" s="339">
        <v>0</v>
      </c>
      <c r="JI98" s="339">
        <v>49160</v>
      </c>
      <c r="JJ98" s="339">
        <v>0</v>
      </c>
      <c r="JK98" s="339">
        <v>0</v>
      </c>
      <c r="JL98" s="339">
        <v>0</v>
      </c>
      <c r="JM98" s="339">
        <v>36086.089999999997</v>
      </c>
      <c r="JN98" s="339">
        <v>0</v>
      </c>
      <c r="JO98" s="339">
        <v>512323.95</v>
      </c>
      <c r="JP98" s="339">
        <v>0</v>
      </c>
      <c r="JQ98" s="339">
        <v>0</v>
      </c>
      <c r="JR98" s="339">
        <v>0</v>
      </c>
      <c r="JS98" s="339">
        <v>419203.45</v>
      </c>
      <c r="JT98" s="339">
        <v>0</v>
      </c>
      <c r="JU98" s="339">
        <v>0</v>
      </c>
      <c r="JV98" s="339">
        <v>1289995.1499999999</v>
      </c>
      <c r="JW98" s="339">
        <v>228638.75</v>
      </c>
      <c r="JX98" s="339">
        <v>0</v>
      </c>
      <c r="JY98" s="339">
        <v>0</v>
      </c>
      <c r="JZ98" s="339">
        <v>0</v>
      </c>
      <c r="KA98" s="339">
        <v>0</v>
      </c>
      <c r="KB98" s="339">
        <v>0</v>
      </c>
      <c r="KC98" s="339">
        <v>0</v>
      </c>
      <c r="KD98" s="339">
        <v>44468</v>
      </c>
      <c r="KE98" s="339">
        <v>284892.45</v>
      </c>
      <c r="KF98" s="339">
        <v>0</v>
      </c>
      <c r="KG98" s="339">
        <v>0</v>
      </c>
      <c r="KH98" s="339">
        <v>0</v>
      </c>
      <c r="KI98" s="339">
        <v>17300</v>
      </c>
      <c r="KJ98" s="339">
        <v>0</v>
      </c>
      <c r="KK98" s="339">
        <v>0</v>
      </c>
      <c r="KL98" s="339">
        <v>0</v>
      </c>
      <c r="KM98" s="339">
        <v>0</v>
      </c>
      <c r="KN98" s="339">
        <v>0</v>
      </c>
      <c r="KO98" s="339">
        <v>869925.43</v>
      </c>
      <c r="KP98" s="339">
        <v>0</v>
      </c>
      <c r="KQ98" s="339">
        <v>2157248.13</v>
      </c>
      <c r="KR98" s="339">
        <v>0</v>
      </c>
      <c r="KS98" s="339">
        <v>33465.199999999997</v>
      </c>
      <c r="KU98" s="338" t="s">
        <v>944</v>
      </c>
    </row>
    <row r="99" spans="1:311" x14ac:dyDescent="0.25">
      <c r="A99">
        <v>2020</v>
      </c>
      <c r="B99" t="s">
        <v>963</v>
      </c>
      <c r="C99" t="s">
        <v>321</v>
      </c>
      <c r="D99"/>
      <c r="E99" t="s">
        <v>780</v>
      </c>
      <c r="F99" s="339">
        <v>0</v>
      </c>
      <c r="G99" s="339">
        <v>0</v>
      </c>
      <c r="H99" s="339">
        <v>909220.49</v>
      </c>
      <c r="I99" s="339">
        <v>0</v>
      </c>
      <c r="J99" s="339">
        <v>0</v>
      </c>
      <c r="K99" s="339">
        <v>487756</v>
      </c>
      <c r="L99" s="339">
        <v>139593.26</v>
      </c>
      <c r="M99" s="339">
        <v>0</v>
      </c>
      <c r="N99" s="339">
        <v>92897.08</v>
      </c>
      <c r="O99" s="339">
        <v>1339981.94</v>
      </c>
      <c r="P99" s="339">
        <v>82508.899999999994</v>
      </c>
      <c r="Q99" s="339">
        <v>706699.55</v>
      </c>
      <c r="R99" s="339">
        <v>14600</v>
      </c>
      <c r="S99" s="339">
        <v>189898.06</v>
      </c>
      <c r="T99" s="339">
        <v>30608.2</v>
      </c>
      <c r="U99" s="339">
        <v>114971</v>
      </c>
      <c r="V99" s="339">
        <v>46655.15</v>
      </c>
      <c r="W99" s="339">
        <v>0</v>
      </c>
      <c r="X99" s="339">
        <v>878200.55</v>
      </c>
      <c r="Y99" s="339">
        <v>0</v>
      </c>
      <c r="Z99" s="339">
        <v>304636.84999999998</v>
      </c>
      <c r="AA99" s="339">
        <v>236759.25</v>
      </c>
      <c r="AB99" s="339">
        <v>56803.75</v>
      </c>
      <c r="AC99" s="339">
        <v>0</v>
      </c>
      <c r="AD99" s="339">
        <v>638678.30000000005</v>
      </c>
      <c r="AE99" s="339">
        <v>85602.57</v>
      </c>
      <c r="AF99" s="339">
        <v>0</v>
      </c>
      <c r="AG99" s="339">
        <v>0</v>
      </c>
      <c r="AH99" s="339">
        <v>0</v>
      </c>
      <c r="AI99" s="339">
        <v>0</v>
      </c>
      <c r="AJ99" s="339">
        <v>5647659.8200000003</v>
      </c>
      <c r="AK99" s="339">
        <v>3500</v>
      </c>
      <c r="AL99" s="339">
        <v>1000346</v>
      </c>
      <c r="AM99" s="339">
        <v>56922.55</v>
      </c>
      <c r="AN99" s="339">
        <v>0</v>
      </c>
      <c r="AO99" s="339">
        <v>0</v>
      </c>
      <c r="AP99" s="339">
        <v>28154</v>
      </c>
      <c r="AQ99" s="339">
        <v>0</v>
      </c>
      <c r="AR99" s="339">
        <v>0</v>
      </c>
      <c r="AS99" s="339">
        <v>0</v>
      </c>
      <c r="AT99" s="339">
        <v>0</v>
      </c>
      <c r="AU99" s="339">
        <v>0</v>
      </c>
      <c r="AV99" s="339">
        <v>1</v>
      </c>
      <c r="AW99" s="339">
        <v>7449018.3200000003</v>
      </c>
      <c r="AX99" s="339">
        <v>71220.75</v>
      </c>
      <c r="AY99" s="339">
        <v>18360.34</v>
      </c>
      <c r="AZ99" s="339">
        <v>275153.37</v>
      </c>
      <c r="BA99" s="339">
        <v>0</v>
      </c>
      <c r="BB99" s="339">
        <v>0</v>
      </c>
      <c r="BC99" s="339">
        <v>11520</v>
      </c>
      <c r="BD99" s="339">
        <v>343213.2</v>
      </c>
      <c r="BE99" s="339">
        <v>0</v>
      </c>
      <c r="BF99" s="339">
        <v>86566.85</v>
      </c>
      <c r="BG99" s="339">
        <v>5881.07</v>
      </c>
      <c r="BH99" s="339">
        <v>0</v>
      </c>
      <c r="BI99" s="339">
        <v>156584</v>
      </c>
      <c r="BJ99" s="339">
        <v>156354.85999999999</v>
      </c>
      <c r="BK99" s="339">
        <v>490881.89</v>
      </c>
      <c r="BL99" s="339">
        <v>58961.59</v>
      </c>
      <c r="BM99" s="339">
        <v>0</v>
      </c>
      <c r="BN99" s="339">
        <v>98927.21</v>
      </c>
      <c r="BO99" s="339">
        <v>69600</v>
      </c>
      <c r="BP99" s="339">
        <v>181563</v>
      </c>
      <c r="BQ99" s="339">
        <v>0</v>
      </c>
      <c r="BR99" s="339">
        <v>0</v>
      </c>
      <c r="BS99" s="339">
        <v>1538864</v>
      </c>
      <c r="BT99" s="339">
        <v>4383</v>
      </c>
      <c r="BU99" s="339">
        <v>0</v>
      </c>
      <c r="BV99" s="339">
        <v>0</v>
      </c>
      <c r="BW99" s="339">
        <v>274785</v>
      </c>
      <c r="BX99" s="339">
        <v>67781.75</v>
      </c>
      <c r="BY99" s="339">
        <v>315004.59999999998</v>
      </c>
      <c r="BZ99" s="339">
        <v>0</v>
      </c>
      <c r="CA99" s="339">
        <v>0</v>
      </c>
      <c r="CB99" s="339">
        <v>0</v>
      </c>
      <c r="CC99" s="339">
        <v>106894.9</v>
      </c>
      <c r="CD99" s="339">
        <v>0</v>
      </c>
      <c r="CE99" s="339">
        <v>390248</v>
      </c>
      <c r="CF99" s="339">
        <v>589972.85</v>
      </c>
      <c r="CG99" s="339">
        <v>1178000</v>
      </c>
      <c r="CH99" s="339">
        <v>0</v>
      </c>
      <c r="CI99" s="339">
        <v>222999.8</v>
      </c>
      <c r="CJ99" s="339">
        <v>0</v>
      </c>
      <c r="CK99" s="339">
        <v>0</v>
      </c>
      <c r="CL99" s="339">
        <v>42149.95</v>
      </c>
      <c r="CM99" s="339">
        <v>0</v>
      </c>
      <c r="CN99" s="339">
        <v>0</v>
      </c>
      <c r="CO99" s="339">
        <v>0</v>
      </c>
      <c r="CP99" s="339">
        <v>1547921.67</v>
      </c>
      <c r="CQ99" s="339">
        <v>0</v>
      </c>
      <c r="CR99" s="339">
        <v>0</v>
      </c>
      <c r="CS99" s="339">
        <v>0</v>
      </c>
      <c r="CT99" s="339">
        <v>19605</v>
      </c>
      <c r="CU99" s="339">
        <v>0</v>
      </c>
      <c r="CV99" s="339">
        <v>0</v>
      </c>
      <c r="CW99" s="339">
        <v>0</v>
      </c>
      <c r="CX99" s="339">
        <v>321181.63</v>
      </c>
      <c r="CY99" s="339">
        <v>0</v>
      </c>
      <c r="CZ99" s="339">
        <v>470971.99</v>
      </c>
      <c r="DA99" s="339">
        <v>48547.35</v>
      </c>
      <c r="DB99" s="339">
        <v>167424.45000000001</v>
      </c>
      <c r="DC99" s="339">
        <v>6000</v>
      </c>
      <c r="DD99" s="339">
        <v>1070515.3500000001</v>
      </c>
      <c r="DE99" s="339">
        <v>122959.96</v>
      </c>
      <c r="DF99" s="339">
        <v>0</v>
      </c>
      <c r="DG99" s="339">
        <v>423804.39</v>
      </c>
      <c r="DH99" s="339">
        <v>126404.75</v>
      </c>
      <c r="DI99" s="339">
        <v>7295.6</v>
      </c>
      <c r="DJ99" s="339">
        <v>46297.4</v>
      </c>
      <c r="DK99" s="339">
        <v>0</v>
      </c>
      <c r="DL99" s="339">
        <v>7200</v>
      </c>
      <c r="DM99" s="339">
        <v>0</v>
      </c>
      <c r="DN99" s="339">
        <v>0</v>
      </c>
      <c r="DO99" s="339">
        <v>0</v>
      </c>
      <c r="DP99" s="339">
        <v>37599</v>
      </c>
      <c r="DQ99" s="339">
        <v>0</v>
      </c>
      <c r="DR99" s="339">
        <v>0</v>
      </c>
      <c r="DS99" s="339">
        <v>212797.95</v>
      </c>
      <c r="DT99" s="339">
        <v>104053</v>
      </c>
      <c r="DU99" s="339">
        <v>553360.15</v>
      </c>
      <c r="DV99" s="339">
        <v>0</v>
      </c>
      <c r="DW99" s="339">
        <v>0</v>
      </c>
      <c r="DX99" s="339">
        <v>45330</v>
      </c>
      <c r="DY99" s="339">
        <v>0</v>
      </c>
      <c r="DZ99" s="339">
        <v>31745</v>
      </c>
      <c r="EA99" s="339">
        <v>189239.93</v>
      </c>
      <c r="EB99" s="339">
        <v>0</v>
      </c>
      <c r="EC99" s="339">
        <v>2013178.6</v>
      </c>
      <c r="ED99" s="339">
        <v>0</v>
      </c>
      <c r="EE99" s="339">
        <v>0</v>
      </c>
      <c r="EF99" s="339">
        <v>0</v>
      </c>
      <c r="EG99" s="339">
        <v>52357.75</v>
      </c>
      <c r="EH99" s="339">
        <v>0</v>
      </c>
      <c r="EI99" s="339">
        <v>216202.1</v>
      </c>
      <c r="EJ99" s="339">
        <v>479674.55</v>
      </c>
      <c r="EK99" s="339">
        <v>0</v>
      </c>
      <c r="EL99" s="339">
        <v>2736.05</v>
      </c>
      <c r="EM99" s="339">
        <v>0</v>
      </c>
      <c r="EN99" s="339">
        <v>922681.75</v>
      </c>
      <c r="EO99" s="339">
        <v>156900.5</v>
      </c>
      <c r="EP99" s="339">
        <v>5864.29</v>
      </c>
      <c r="EQ99" s="339">
        <v>73438</v>
      </c>
      <c r="ER99" s="339">
        <v>2202.25</v>
      </c>
      <c r="ES99" s="339">
        <v>0</v>
      </c>
      <c r="ET99" s="339">
        <v>32080.2</v>
      </c>
      <c r="EU99" s="339">
        <v>45556.800000000003</v>
      </c>
      <c r="EV99" s="339">
        <v>28000</v>
      </c>
      <c r="EW99" s="339">
        <v>0</v>
      </c>
      <c r="EX99" s="339">
        <v>228251.5</v>
      </c>
      <c r="EY99" s="339">
        <v>566197.55000000005</v>
      </c>
      <c r="EZ99" s="339">
        <v>31359159.129999999</v>
      </c>
      <c r="FA99" s="339">
        <v>629562</v>
      </c>
      <c r="FB99" s="339">
        <v>9940</v>
      </c>
      <c r="FC99" s="339">
        <v>718912.15</v>
      </c>
      <c r="FD99" s="339">
        <v>2661.7</v>
      </c>
      <c r="FE99" s="339">
        <v>75148.600000000006</v>
      </c>
      <c r="FF99" s="339">
        <v>23762.65</v>
      </c>
      <c r="FG99" s="339">
        <v>0</v>
      </c>
      <c r="FH99" s="339">
        <v>723336.02</v>
      </c>
      <c r="FI99" s="339">
        <v>0</v>
      </c>
      <c r="FJ99" s="339">
        <v>0</v>
      </c>
      <c r="FK99" s="339">
        <v>12000</v>
      </c>
      <c r="FL99" s="339">
        <v>0</v>
      </c>
      <c r="FM99" s="339">
        <v>150000</v>
      </c>
      <c r="FN99" s="339">
        <v>0</v>
      </c>
      <c r="FO99" s="339">
        <v>0</v>
      </c>
      <c r="FP99" s="339">
        <v>23813.8</v>
      </c>
      <c r="FQ99" s="339">
        <v>0</v>
      </c>
      <c r="FR99" s="339">
        <v>221543.55</v>
      </c>
      <c r="FS99" s="339">
        <v>32161</v>
      </c>
      <c r="FT99" s="339">
        <v>39821.550000000003</v>
      </c>
      <c r="FU99" s="339">
        <v>0</v>
      </c>
      <c r="FV99" s="339">
        <v>0</v>
      </c>
      <c r="FW99" s="339">
        <v>0</v>
      </c>
      <c r="FX99" s="339">
        <v>0</v>
      </c>
      <c r="FY99" s="339">
        <v>386402</v>
      </c>
      <c r="FZ99" s="339">
        <v>0</v>
      </c>
      <c r="GA99" s="339">
        <v>0</v>
      </c>
      <c r="GB99" s="339">
        <v>0</v>
      </c>
      <c r="GC99" s="339">
        <v>0</v>
      </c>
      <c r="GD99" s="339">
        <v>0</v>
      </c>
      <c r="GE99" s="339">
        <v>0</v>
      </c>
      <c r="GF99" s="339">
        <v>0</v>
      </c>
      <c r="GG99" s="339">
        <v>22380</v>
      </c>
      <c r="GH99" s="339">
        <v>16490</v>
      </c>
      <c r="GI99" s="339">
        <v>60014.6</v>
      </c>
      <c r="GJ99" s="339">
        <v>23898.400000000001</v>
      </c>
      <c r="GK99" s="339">
        <v>862552.03</v>
      </c>
      <c r="GL99" s="339">
        <v>183960</v>
      </c>
      <c r="GM99" s="339">
        <v>1761510.35</v>
      </c>
      <c r="GN99" s="339">
        <v>169938.72</v>
      </c>
      <c r="GO99" s="339">
        <v>776331.1</v>
      </c>
      <c r="GP99" s="339">
        <v>0</v>
      </c>
      <c r="GQ99" s="339">
        <v>54127</v>
      </c>
      <c r="GR99" s="339">
        <v>1500</v>
      </c>
      <c r="GS99" s="339">
        <v>3193643.46</v>
      </c>
      <c r="GT99" s="339">
        <v>0</v>
      </c>
      <c r="GU99" s="339">
        <v>509357.85</v>
      </c>
      <c r="GV99" s="339">
        <v>8500</v>
      </c>
      <c r="GW99" s="339">
        <v>0</v>
      </c>
      <c r="GX99" s="339">
        <v>362837</v>
      </c>
      <c r="GY99" s="339">
        <v>0</v>
      </c>
      <c r="GZ99" s="339">
        <v>156462</v>
      </c>
      <c r="HA99" s="339">
        <v>228168.25</v>
      </c>
      <c r="HB99" s="339">
        <v>0</v>
      </c>
      <c r="HC99" s="339">
        <v>1412469.33</v>
      </c>
      <c r="HD99" s="339">
        <v>0</v>
      </c>
      <c r="HE99" s="339">
        <v>0</v>
      </c>
      <c r="HF99" s="339">
        <v>0</v>
      </c>
      <c r="HG99" s="339">
        <v>1000</v>
      </c>
      <c r="HH99" s="339">
        <v>320915.25</v>
      </c>
      <c r="HI99" s="339">
        <v>456100</v>
      </c>
      <c r="HJ99" s="339">
        <v>66767</v>
      </c>
      <c r="HK99" s="339">
        <v>4530</v>
      </c>
      <c r="HL99" s="339">
        <v>0</v>
      </c>
      <c r="HM99" s="339">
        <v>0</v>
      </c>
      <c r="HN99" s="339">
        <v>14043</v>
      </c>
      <c r="HO99" s="339">
        <v>74493.2</v>
      </c>
      <c r="HP99" s="339">
        <v>0</v>
      </c>
      <c r="HQ99" s="339">
        <v>0</v>
      </c>
      <c r="HR99" s="339">
        <v>0</v>
      </c>
      <c r="HS99" s="339">
        <v>0</v>
      </c>
      <c r="HT99" s="339">
        <v>2763138.01</v>
      </c>
      <c r="HU99" s="339">
        <v>0</v>
      </c>
      <c r="HV99" s="339">
        <v>365166.05</v>
      </c>
      <c r="HW99" s="339">
        <v>1278892.6100000001</v>
      </c>
      <c r="HX99" s="339">
        <v>265354</v>
      </c>
      <c r="HY99" s="339">
        <v>2631931.4500000002</v>
      </c>
      <c r="HZ99" s="339">
        <v>0</v>
      </c>
      <c r="IA99" s="339">
        <v>0</v>
      </c>
      <c r="IB99" s="339">
        <v>155321.4</v>
      </c>
      <c r="IC99" s="339">
        <v>209494.15</v>
      </c>
      <c r="ID99" s="339">
        <v>0</v>
      </c>
      <c r="IE99" s="339">
        <v>0</v>
      </c>
      <c r="IF99" s="339">
        <v>5683</v>
      </c>
      <c r="IG99" s="339">
        <v>49537.45</v>
      </c>
      <c r="IH99" s="339">
        <v>184865</v>
      </c>
      <c r="II99" s="339">
        <v>0</v>
      </c>
      <c r="IJ99" s="339">
        <v>261976</v>
      </c>
      <c r="IK99" s="339">
        <v>0</v>
      </c>
      <c r="IL99" s="339">
        <v>0</v>
      </c>
      <c r="IM99" s="339">
        <v>0</v>
      </c>
      <c r="IN99" s="339">
        <v>372733.3</v>
      </c>
      <c r="IO99" s="339">
        <v>11582</v>
      </c>
      <c r="IP99" s="339">
        <v>0</v>
      </c>
      <c r="IQ99" s="339">
        <v>34228.85</v>
      </c>
      <c r="IR99" s="339">
        <v>3408556.05</v>
      </c>
      <c r="IS99" s="339">
        <v>0</v>
      </c>
      <c r="IT99" s="339">
        <v>332282.84999999998</v>
      </c>
      <c r="IU99" s="339">
        <v>0</v>
      </c>
      <c r="IV99" s="339">
        <v>0</v>
      </c>
      <c r="IW99" s="339">
        <v>0</v>
      </c>
      <c r="IX99" s="339">
        <v>0</v>
      </c>
      <c r="IY99" s="339">
        <v>390.9</v>
      </c>
      <c r="IZ99" s="339">
        <v>0</v>
      </c>
      <c r="JA99" s="339">
        <v>0</v>
      </c>
      <c r="JB99" s="339">
        <v>4808.2</v>
      </c>
      <c r="JC99" s="339">
        <v>217516.85</v>
      </c>
      <c r="JD99" s="339">
        <v>61580</v>
      </c>
      <c r="JE99" s="339">
        <v>0</v>
      </c>
      <c r="JF99" s="339">
        <v>126984</v>
      </c>
      <c r="JG99" s="339">
        <v>14000</v>
      </c>
      <c r="JH99" s="339">
        <v>0</v>
      </c>
      <c r="JI99" s="339">
        <v>49160</v>
      </c>
      <c r="JJ99" s="339">
        <v>0</v>
      </c>
      <c r="JK99" s="339">
        <v>0</v>
      </c>
      <c r="JL99" s="339">
        <v>0</v>
      </c>
      <c r="JM99" s="339">
        <v>36086.089999999997</v>
      </c>
      <c r="JN99" s="339">
        <v>0</v>
      </c>
      <c r="JO99" s="339">
        <v>670523.76</v>
      </c>
      <c r="JP99" s="339">
        <v>0</v>
      </c>
      <c r="JQ99" s="339">
        <v>40000</v>
      </c>
      <c r="JR99" s="339">
        <v>0</v>
      </c>
      <c r="JS99" s="339">
        <v>964875.15</v>
      </c>
      <c r="JT99" s="339">
        <v>69774.100000000006</v>
      </c>
      <c r="JU99" s="339">
        <v>0</v>
      </c>
      <c r="JV99" s="339">
        <v>1445448.85</v>
      </c>
      <c r="JW99" s="339">
        <v>375136.95</v>
      </c>
      <c r="JX99" s="339">
        <v>0</v>
      </c>
      <c r="JY99" s="339">
        <v>0</v>
      </c>
      <c r="JZ99" s="339">
        <v>0</v>
      </c>
      <c r="KA99" s="339">
        <v>0</v>
      </c>
      <c r="KB99" s="339">
        <v>0</v>
      </c>
      <c r="KC99" s="339">
        <v>0</v>
      </c>
      <c r="KD99" s="339">
        <v>97791</v>
      </c>
      <c r="KE99" s="339">
        <v>621701.80000000005</v>
      </c>
      <c r="KF99" s="339">
        <v>0</v>
      </c>
      <c r="KG99" s="339">
        <v>0</v>
      </c>
      <c r="KH99" s="339">
        <v>0</v>
      </c>
      <c r="KI99" s="339">
        <v>19300</v>
      </c>
      <c r="KJ99" s="339">
        <v>0</v>
      </c>
      <c r="KK99" s="339">
        <v>0</v>
      </c>
      <c r="KL99" s="339">
        <v>0</v>
      </c>
      <c r="KM99" s="339">
        <v>0</v>
      </c>
      <c r="KN99" s="339">
        <v>0</v>
      </c>
      <c r="KO99" s="339">
        <v>869925.43</v>
      </c>
      <c r="KP99" s="339">
        <v>0</v>
      </c>
      <c r="KQ99" s="339">
        <v>13101301.119999999</v>
      </c>
      <c r="KR99" s="339">
        <v>0</v>
      </c>
      <c r="KS99" s="339">
        <v>33465.199999999997</v>
      </c>
      <c r="KU99" s="338" t="str">
        <f t="shared" ref="KU99" si="0">LEFT(D99,2)</f>
        <v/>
      </c>
    </row>
    <row r="100" spans="1:311" x14ac:dyDescent="0.25">
      <c r="A100" s="325">
        <v>2020</v>
      </c>
      <c r="B100" s="324" t="s">
        <v>807</v>
      </c>
      <c r="C100" s="324" t="s">
        <v>842</v>
      </c>
      <c r="D100" s="324" t="s">
        <v>845</v>
      </c>
      <c r="E100" s="324" t="s">
        <v>780</v>
      </c>
      <c r="F100" s="323">
        <v>3774.15</v>
      </c>
      <c r="G100" s="323">
        <v>170.95</v>
      </c>
      <c r="H100" s="323">
        <v>38406.85</v>
      </c>
      <c r="I100" s="323">
        <v>5536.55</v>
      </c>
      <c r="J100" s="323">
        <v>1634.35</v>
      </c>
      <c r="K100" s="323">
        <v>3097.9</v>
      </c>
      <c r="L100" s="323">
        <v>5434.55</v>
      </c>
      <c r="M100" s="323">
        <v>2614.4699999999998</v>
      </c>
      <c r="N100" s="323">
        <v>15662.25</v>
      </c>
      <c r="O100" s="323">
        <v>2936.2</v>
      </c>
      <c r="P100" s="323">
        <v>2106.4</v>
      </c>
      <c r="Q100" s="323">
        <v>501.4</v>
      </c>
      <c r="R100" s="323">
        <v>3125.7</v>
      </c>
      <c r="S100" s="323">
        <v>4828.3999999999996</v>
      </c>
      <c r="T100" s="323">
        <v>1415</v>
      </c>
      <c r="U100" s="323">
        <v>7342.75</v>
      </c>
      <c r="V100" s="323">
        <v>8337.65</v>
      </c>
      <c r="W100" s="323">
        <v>2740.7</v>
      </c>
      <c r="X100" s="323">
        <v>1998.45</v>
      </c>
      <c r="Y100" s="323">
        <v>7069.15</v>
      </c>
      <c r="Z100" s="323">
        <v>1818.65</v>
      </c>
      <c r="AA100" s="323">
        <v>3780.95</v>
      </c>
      <c r="AB100" s="323">
        <v>11308.5</v>
      </c>
      <c r="AC100" s="323">
        <v>562.4</v>
      </c>
      <c r="AD100" s="323">
        <v>21394.6</v>
      </c>
      <c r="AE100" s="323">
        <v>1428.15</v>
      </c>
      <c r="AF100" s="323">
        <v>1003.2</v>
      </c>
      <c r="AG100" s="323">
        <v>970.7</v>
      </c>
      <c r="AH100" s="323">
        <v>2797.15</v>
      </c>
      <c r="AI100" s="323">
        <v>1507.85</v>
      </c>
      <c r="AJ100" s="323">
        <v>1172.48</v>
      </c>
      <c r="AK100" s="323">
        <v>1063.55</v>
      </c>
      <c r="AL100" s="323">
        <v>11970.2</v>
      </c>
      <c r="AM100" s="323">
        <v>1047.8</v>
      </c>
      <c r="AN100" s="323">
        <v>3739.85</v>
      </c>
      <c r="AO100" s="323">
        <v>754</v>
      </c>
      <c r="AP100" s="323">
        <v>1134.3</v>
      </c>
      <c r="AQ100" s="323">
        <v>656.9</v>
      </c>
      <c r="AR100" s="323">
        <v>1450.4</v>
      </c>
      <c r="AS100" s="323">
        <v>3172.95</v>
      </c>
      <c r="AT100" s="323">
        <v>1755.2</v>
      </c>
      <c r="AU100" s="323">
        <v>2141.1999999999998</v>
      </c>
      <c r="AV100" s="323">
        <v>1568.5</v>
      </c>
      <c r="AW100" s="323">
        <v>48611.75</v>
      </c>
      <c r="AX100" s="323">
        <v>4510.3500000000004</v>
      </c>
      <c r="AY100" s="323">
        <v>409.8</v>
      </c>
      <c r="AZ100" s="323">
        <v>68.900000000000006</v>
      </c>
      <c r="BA100" s="323">
        <v>1037.8</v>
      </c>
      <c r="BB100" s="323">
        <v>11790.8</v>
      </c>
      <c r="BC100" s="323">
        <v>17913.849999999999</v>
      </c>
      <c r="BD100" s="323">
        <v>7822.7</v>
      </c>
      <c r="BE100" s="323">
        <v>1200</v>
      </c>
      <c r="BF100" s="323">
        <v>1634.65</v>
      </c>
      <c r="BG100" s="323">
        <v>35.15</v>
      </c>
      <c r="BH100" s="323">
        <v>307.75</v>
      </c>
      <c r="BI100" s="323">
        <v>21125.200000000001</v>
      </c>
      <c r="BJ100" s="323">
        <v>256.25</v>
      </c>
      <c r="BK100" s="323">
        <v>3246.7</v>
      </c>
      <c r="BL100" s="323">
        <v>663.45</v>
      </c>
      <c r="BM100" s="323">
        <v>406.7</v>
      </c>
      <c r="BN100" s="323">
        <v>5246.15</v>
      </c>
      <c r="BO100" s="323">
        <v>6174</v>
      </c>
      <c r="BP100" s="323">
        <v>4430</v>
      </c>
      <c r="BQ100" s="323">
        <v>3870.85</v>
      </c>
      <c r="BR100" s="323">
        <v>5793.9</v>
      </c>
      <c r="BS100" s="323">
        <v>3747.3</v>
      </c>
      <c r="BT100" s="323">
        <v>764</v>
      </c>
      <c r="BU100" s="323">
        <v>970.25</v>
      </c>
      <c r="BV100" s="323">
        <v>2624.95</v>
      </c>
      <c r="BW100" s="323">
        <v>2470.1</v>
      </c>
      <c r="BX100" s="323">
        <v>1219.05</v>
      </c>
      <c r="BY100" s="323">
        <v>15657.5</v>
      </c>
      <c r="BZ100" s="323">
        <v>77.349999999999994</v>
      </c>
      <c r="CA100" s="323">
        <v>210.25</v>
      </c>
      <c r="CB100" s="323">
        <v>5863.75</v>
      </c>
      <c r="CC100" s="323">
        <v>8654.2000000000007</v>
      </c>
      <c r="CD100" s="323">
        <v>9855.1</v>
      </c>
      <c r="CE100" s="323">
        <v>5362.85</v>
      </c>
      <c r="CF100" s="323">
        <v>3353.95</v>
      </c>
      <c r="CG100" s="323">
        <v>593.4</v>
      </c>
      <c r="CH100" s="323">
        <v>2079.9499999999998</v>
      </c>
      <c r="CI100" s="323">
        <v>23241.200000000001</v>
      </c>
      <c r="CJ100" s="323">
        <v>1620.75</v>
      </c>
      <c r="CK100" s="323">
        <v>1604.3</v>
      </c>
      <c r="CL100" s="323">
        <v>3410.97</v>
      </c>
      <c r="CM100" s="323">
        <v>348.1</v>
      </c>
      <c r="CN100" s="323">
        <v>18925.97</v>
      </c>
      <c r="CO100" s="323">
        <v>231.95</v>
      </c>
      <c r="CP100" s="323">
        <v>2.2999999999999998</v>
      </c>
      <c r="CQ100" s="323">
        <v>2868.9</v>
      </c>
      <c r="CR100" s="323">
        <v>1062.9000000000001</v>
      </c>
      <c r="CS100" s="323">
        <v>1709.2</v>
      </c>
      <c r="CT100" s="323">
        <v>763.75</v>
      </c>
      <c r="CU100" s="323">
        <v>249.65</v>
      </c>
      <c r="CV100" s="323">
        <v>425.45</v>
      </c>
      <c r="CW100" s="323">
        <v>394</v>
      </c>
      <c r="CX100" s="323">
        <v>1390.6</v>
      </c>
      <c r="CY100" s="323">
        <v>1129.5</v>
      </c>
      <c r="CZ100" s="323">
        <v>4921.45</v>
      </c>
      <c r="DA100" s="323">
        <v>3632.35</v>
      </c>
      <c r="DB100" s="323">
        <v>3322.45</v>
      </c>
      <c r="DC100" s="323">
        <v>1052.7</v>
      </c>
      <c r="DD100" s="323">
        <v>20652.45</v>
      </c>
      <c r="DE100" s="323">
        <v>19235.25</v>
      </c>
      <c r="DF100" s="323">
        <v>284.85000000000002</v>
      </c>
      <c r="DG100" s="323">
        <v>3750.85</v>
      </c>
      <c r="DH100" s="323">
        <v>124.45</v>
      </c>
      <c r="DI100" s="323">
        <v>14939.39</v>
      </c>
      <c r="DJ100" s="323">
        <v>3052.3</v>
      </c>
      <c r="DK100" s="323">
        <v>1486.75</v>
      </c>
      <c r="DL100" s="323">
        <v>1643.5</v>
      </c>
      <c r="DM100" s="323">
        <v>10202.49</v>
      </c>
      <c r="DN100" s="323">
        <v>324.3</v>
      </c>
      <c r="DO100" s="323">
        <v>3347.52</v>
      </c>
      <c r="DP100" s="323">
        <v>104.14</v>
      </c>
      <c r="DQ100" s="323">
        <v>333.4</v>
      </c>
      <c r="DR100" s="323">
        <v>657.65</v>
      </c>
      <c r="DS100" s="323">
        <v>6810.35</v>
      </c>
      <c r="DT100" s="323">
        <v>943.45</v>
      </c>
      <c r="DU100" s="323">
        <v>1922</v>
      </c>
      <c r="DV100" s="323">
        <v>1312.3</v>
      </c>
      <c r="DW100" s="323">
        <v>8231.6299999999992</v>
      </c>
      <c r="DX100" s="323">
        <v>8274.7000000000007</v>
      </c>
      <c r="DY100" s="323">
        <v>7904.45</v>
      </c>
      <c r="DZ100" s="323">
        <v>3584.25</v>
      </c>
      <c r="EA100" s="323">
        <v>21539.25</v>
      </c>
      <c r="EB100" s="323">
        <v>1441.4</v>
      </c>
      <c r="EC100" s="323">
        <v>2996.2</v>
      </c>
      <c r="ED100" s="323">
        <v>1584.05</v>
      </c>
      <c r="EE100" s="323">
        <v>29594.05</v>
      </c>
      <c r="EF100" s="323">
        <v>44.02</v>
      </c>
      <c r="EG100" s="323">
        <v>3223.45</v>
      </c>
      <c r="EH100" s="323">
        <v>0</v>
      </c>
      <c r="EI100" s="323">
        <v>3111.75</v>
      </c>
      <c r="EJ100" s="323">
        <v>6190.65</v>
      </c>
      <c r="EK100" s="323">
        <v>1098.75</v>
      </c>
      <c r="EL100" s="323">
        <v>1102.95</v>
      </c>
      <c r="EM100" s="323">
        <v>7860.15</v>
      </c>
      <c r="EN100" s="323">
        <v>1673.3</v>
      </c>
      <c r="EO100" s="323">
        <v>1038.45</v>
      </c>
      <c r="EP100" s="323">
        <v>4986.2</v>
      </c>
      <c r="EQ100" s="323">
        <v>2236.3000000000002</v>
      </c>
      <c r="ER100" s="323">
        <v>1458.15</v>
      </c>
      <c r="ES100" s="323">
        <v>3045.25</v>
      </c>
      <c r="ET100" s="323">
        <v>995.85</v>
      </c>
      <c r="EU100" s="323">
        <v>2483.85</v>
      </c>
      <c r="EV100" s="323">
        <v>3608.45</v>
      </c>
      <c r="EW100" s="323">
        <v>1281.8</v>
      </c>
      <c r="EX100" s="323">
        <v>1150.55</v>
      </c>
      <c r="EY100" s="323">
        <v>11919.2</v>
      </c>
      <c r="EZ100" s="323">
        <v>313647.33</v>
      </c>
      <c r="FA100" s="323">
        <v>7117.64</v>
      </c>
      <c r="FB100" s="323">
        <v>4172.2</v>
      </c>
      <c r="FC100" s="323">
        <v>6080.69</v>
      </c>
      <c r="FD100" s="323">
        <v>15079.11</v>
      </c>
      <c r="FE100" s="323">
        <v>16701.5</v>
      </c>
      <c r="FF100" s="323">
        <v>3342.2</v>
      </c>
      <c r="FG100" s="323">
        <v>4373.3999999999996</v>
      </c>
      <c r="FH100" s="323">
        <v>20484.900000000001</v>
      </c>
      <c r="FI100" s="323">
        <v>2659.67</v>
      </c>
      <c r="FJ100" s="323">
        <v>9519.6</v>
      </c>
      <c r="FK100" s="323">
        <v>2292</v>
      </c>
      <c r="FL100" s="323">
        <v>178</v>
      </c>
      <c r="FM100" s="323">
        <v>2659.8</v>
      </c>
      <c r="FN100" s="323">
        <v>4862.59</v>
      </c>
      <c r="FO100" s="323">
        <v>1974.5</v>
      </c>
      <c r="FP100" s="323">
        <v>422.4</v>
      </c>
      <c r="FQ100" s="323">
        <v>3906.15</v>
      </c>
      <c r="FR100" s="323">
        <v>12232.85</v>
      </c>
      <c r="FS100" s="323">
        <v>2766.85</v>
      </c>
      <c r="FT100" s="323">
        <v>1158.95</v>
      </c>
      <c r="FU100" s="323">
        <v>3463.2</v>
      </c>
      <c r="FV100" s="323">
        <v>0</v>
      </c>
      <c r="FW100" s="323">
        <v>0</v>
      </c>
      <c r="FX100" s="323">
        <v>4866.8999999999996</v>
      </c>
      <c r="FY100" s="323">
        <v>7411.05</v>
      </c>
      <c r="FZ100" s="323">
        <v>3546.8</v>
      </c>
      <c r="GA100" s="323">
        <v>377.75</v>
      </c>
      <c r="GB100" s="323">
        <v>3020</v>
      </c>
      <c r="GC100" s="323">
        <v>398.6</v>
      </c>
      <c r="GD100" s="323">
        <v>431</v>
      </c>
      <c r="GE100" s="323">
        <v>2740.2</v>
      </c>
      <c r="GF100" s="323">
        <v>959.2</v>
      </c>
      <c r="GG100" s="323">
        <v>734.85</v>
      </c>
      <c r="GH100" s="323">
        <v>1673.3</v>
      </c>
      <c r="GI100" s="323">
        <v>1036.9000000000001</v>
      </c>
      <c r="GJ100" s="323">
        <v>576.95000000000005</v>
      </c>
      <c r="GK100" s="323">
        <v>43736.45</v>
      </c>
      <c r="GL100" s="323">
        <v>2336.8000000000002</v>
      </c>
      <c r="GM100" s="323">
        <v>73968.95</v>
      </c>
      <c r="GN100" s="323">
        <v>1505.7</v>
      </c>
      <c r="GO100" s="323">
        <v>6134.45</v>
      </c>
      <c r="GP100" s="323">
        <v>1518.1</v>
      </c>
      <c r="GQ100" s="323">
        <v>841.35</v>
      </c>
      <c r="GR100" s="323">
        <v>14481.55</v>
      </c>
      <c r="GS100" s="323">
        <v>53630.95</v>
      </c>
      <c r="GT100" s="323">
        <v>8.4499999999999993</v>
      </c>
      <c r="GU100" s="323">
        <v>14796.25</v>
      </c>
      <c r="GV100" s="323">
        <v>1208.7</v>
      </c>
      <c r="GW100" s="323">
        <v>1216.8499999999999</v>
      </c>
      <c r="GX100" s="323">
        <v>5373.4</v>
      </c>
      <c r="GY100" s="323">
        <v>519.85</v>
      </c>
      <c r="GZ100" s="323">
        <v>5746.48</v>
      </c>
      <c r="HA100" s="323">
        <v>4742.3500000000004</v>
      </c>
      <c r="HB100" s="323">
        <v>2373.1999999999998</v>
      </c>
      <c r="HC100" s="323">
        <v>4845.25</v>
      </c>
      <c r="HD100" s="323">
        <v>623.35</v>
      </c>
      <c r="HE100" s="323">
        <v>2886.15</v>
      </c>
      <c r="HF100" s="323">
        <v>1777.3</v>
      </c>
      <c r="HG100" s="323">
        <v>6749.1</v>
      </c>
      <c r="HH100" s="323">
        <v>22648</v>
      </c>
      <c r="HI100" s="323">
        <v>5580.1</v>
      </c>
      <c r="HJ100" s="323">
        <v>3802.3</v>
      </c>
      <c r="HK100" s="323">
        <v>1268.1500000000001</v>
      </c>
      <c r="HL100" s="323">
        <v>4207.6499999999996</v>
      </c>
      <c r="HM100" s="323">
        <v>945.2</v>
      </c>
      <c r="HN100" s="323">
        <v>726.7</v>
      </c>
      <c r="HO100" s="323">
        <v>93.1</v>
      </c>
      <c r="HP100" s="323">
        <v>3374.75</v>
      </c>
      <c r="HQ100" s="323">
        <v>272.7</v>
      </c>
      <c r="HR100" s="323">
        <v>5845.3</v>
      </c>
      <c r="HS100" s="323">
        <v>3505.5</v>
      </c>
      <c r="HT100" s="323">
        <v>10538.9</v>
      </c>
      <c r="HU100" s="323">
        <v>1440.45</v>
      </c>
      <c r="HV100" s="323">
        <v>6295.25</v>
      </c>
      <c r="HW100" s="323">
        <v>14566.45</v>
      </c>
      <c r="HX100" s="323">
        <v>1207.5</v>
      </c>
      <c r="HY100" s="323">
        <v>55922.65</v>
      </c>
      <c r="HZ100" s="323">
        <v>2693.4</v>
      </c>
      <c r="IA100" s="323">
        <v>1475.8</v>
      </c>
      <c r="IB100" s="323">
        <v>3978.1</v>
      </c>
      <c r="IC100" s="323">
        <v>4141.6000000000004</v>
      </c>
      <c r="ID100" s="323">
        <v>824.3</v>
      </c>
      <c r="IE100" s="323">
        <v>4787.45</v>
      </c>
      <c r="IF100" s="323">
        <v>1079.3</v>
      </c>
      <c r="IG100" s="323">
        <v>3358.8</v>
      </c>
      <c r="IH100" s="323">
        <v>0</v>
      </c>
      <c r="II100" s="323">
        <v>2097.85</v>
      </c>
      <c r="IJ100" s="323">
        <v>24491.7</v>
      </c>
      <c r="IK100" s="323">
        <v>2692.3</v>
      </c>
      <c r="IL100" s="323">
        <v>1326.05</v>
      </c>
      <c r="IM100" s="323">
        <v>2606.2399999999998</v>
      </c>
      <c r="IN100" s="323">
        <v>2587.9</v>
      </c>
      <c r="IO100" s="323">
        <v>4017.65</v>
      </c>
      <c r="IP100" s="323">
        <v>300</v>
      </c>
      <c r="IQ100" s="323">
        <v>1227</v>
      </c>
      <c r="IR100" s="323">
        <v>31367</v>
      </c>
      <c r="IS100" s="323">
        <v>18253.7</v>
      </c>
      <c r="IT100" s="323">
        <v>2818.05</v>
      </c>
      <c r="IU100" s="323">
        <v>755.85</v>
      </c>
      <c r="IV100" s="323">
        <v>1753.15</v>
      </c>
      <c r="IW100" s="323">
        <v>3124.35</v>
      </c>
      <c r="IX100" s="323">
        <v>8049.15</v>
      </c>
      <c r="IY100" s="323">
        <v>5037.25</v>
      </c>
      <c r="IZ100" s="323">
        <v>852</v>
      </c>
      <c r="JA100" s="323">
        <v>2278.25</v>
      </c>
      <c r="JB100" s="323">
        <v>181.7</v>
      </c>
      <c r="JC100" s="323">
        <v>2517.65</v>
      </c>
      <c r="JD100" s="323">
        <v>1888.2</v>
      </c>
      <c r="JE100" s="323">
        <v>0</v>
      </c>
      <c r="JF100" s="323">
        <v>2118.6999999999998</v>
      </c>
      <c r="JG100" s="323">
        <v>394.35</v>
      </c>
      <c r="JH100" s="323">
        <v>2020.4</v>
      </c>
      <c r="JI100" s="323">
        <v>2965.55</v>
      </c>
      <c r="JJ100" s="323">
        <v>843.8</v>
      </c>
      <c r="JK100" s="323">
        <v>1951.7</v>
      </c>
      <c r="JL100" s="323">
        <v>598.5</v>
      </c>
      <c r="JM100" s="323">
        <v>1220</v>
      </c>
      <c r="JN100" s="323">
        <v>402.85</v>
      </c>
      <c r="JO100" s="323">
        <v>784.5</v>
      </c>
      <c r="JP100" s="323">
        <v>3139.7</v>
      </c>
      <c r="JQ100" s="323">
        <v>255.4</v>
      </c>
      <c r="JR100" s="323">
        <v>659.83</v>
      </c>
      <c r="JS100" s="323">
        <v>6971.25</v>
      </c>
      <c r="JT100" s="323">
        <v>460.35</v>
      </c>
      <c r="JU100" s="323">
        <v>2002.45</v>
      </c>
      <c r="JV100" s="323">
        <v>38114.6</v>
      </c>
      <c r="JW100" s="323">
        <v>5525</v>
      </c>
      <c r="JX100" s="323">
        <v>2317.4499999999998</v>
      </c>
      <c r="JY100" s="323">
        <v>34.5</v>
      </c>
      <c r="JZ100" s="323">
        <v>400.3</v>
      </c>
      <c r="KA100" s="323">
        <v>9081.2999999999993</v>
      </c>
      <c r="KB100" s="323">
        <v>3482.8</v>
      </c>
      <c r="KC100" s="323">
        <v>2430.75</v>
      </c>
      <c r="KD100" s="323">
        <v>0</v>
      </c>
      <c r="KE100" s="323">
        <v>24599.95</v>
      </c>
      <c r="KF100" s="323">
        <v>28136.55</v>
      </c>
      <c r="KG100" s="323">
        <v>1526.2</v>
      </c>
      <c r="KH100" s="323">
        <v>615.29999999999995</v>
      </c>
      <c r="KI100" s="323">
        <v>3906.45</v>
      </c>
      <c r="KJ100" s="323">
        <v>2229.5</v>
      </c>
      <c r="KK100" s="323">
        <v>276.95</v>
      </c>
      <c r="KL100" s="323">
        <v>1000</v>
      </c>
      <c r="KM100" s="323">
        <v>0</v>
      </c>
      <c r="KN100" s="323">
        <v>2069.15</v>
      </c>
      <c r="KO100" s="323">
        <v>800</v>
      </c>
      <c r="KP100" s="323">
        <v>2524.1</v>
      </c>
      <c r="KQ100" s="323">
        <v>59212.15</v>
      </c>
      <c r="KR100" s="323">
        <v>4020.35</v>
      </c>
      <c r="KS100" s="322">
        <v>13828.85</v>
      </c>
      <c r="KU100" s="312">
        <v>10</v>
      </c>
      <c r="KV100" s="312">
        <v>100</v>
      </c>
      <c r="KY100" s="312">
        <v>9100</v>
      </c>
    </row>
    <row r="101" spans="1:311" x14ac:dyDescent="0.25">
      <c r="A101" s="329">
        <v>2020</v>
      </c>
      <c r="B101" s="328" t="s">
        <v>807</v>
      </c>
      <c r="C101" s="328" t="s">
        <v>842</v>
      </c>
      <c r="D101" s="328" t="s">
        <v>844</v>
      </c>
      <c r="E101" s="328" t="s">
        <v>780</v>
      </c>
      <c r="F101" s="327">
        <v>2844827.46</v>
      </c>
      <c r="G101" s="327">
        <v>633316.89</v>
      </c>
      <c r="H101" s="327">
        <v>828480.12</v>
      </c>
      <c r="I101" s="327">
        <v>92814.48</v>
      </c>
      <c r="J101" s="327">
        <v>493869.22</v>
      </c>
      <c r="K101" s="327">
        <v>910722.72</v>
      </c>
      <c r="L101" s="327">
        <v>1397643.28</v>
      </c>
      <c r="M101" s="327">
        <v>19799.580000000002</v>
      </c>
      <c r="N101" s="327">
        <v>5128545.17</v>
      </c>
      <c r="O101" s="327">
        <v>482297.49</v>
      </c>
      <c r="P101" s="327">
        <v>2041119.46</v>
      </c>
      <c r="Q101" s="327">
        <v>589812.96</v>
      </c>
      <c r="R101" s="327">
        <v>126755.11</v>
      </c>
      <c r="S101" s="327">
        <v>197612.08</v>
      </c>
      <c r="T101" s="327">
        <v>1721760.91</v>
      </c>
      <c r="U101" s="327">
        <v>2410017.7999999998</v>
      </c>
      <c r="V101" s="327">
        <v>1675519.87</v>
      </c>
      <c r="W101" s="327">
        <v>820161.91</v>
      </c>
      <c r="X101" s="327">
        <v>1327610.98</v>
      </c>
      <c r="Y101" s="327">
        <v>579876.77</v>
      </c>
      <c r="Z101" s="327">
        <v>9379.2800000000007</v>
      </c>
      <c r="AA101" s="327">
        <v>3876837.44</v>
      </c>
      <c r="AB101" s="327">
        <v>702936</v>
      </c>
      <c r="AC101" s="327">
        <v>547264.56999999995</v>
      </c>
      <c r="AD101" s="327">
        <v>948715.21</v>
      </c>
      <c r="AE101" s="327">
        <v>171411.7</v>
      </c>
      <c r="AF101" s="327">
        <v>1110765.1299999999</v>
      </c>
      <c r="AG101" s="327">
        <v>158671.32999999999</v>
      </c>
      <c r="AH101" s="327">
        <v>1221553.22</v>
      </c>
      <c r="AI101" s="327">
        <v>955843.13</v>
      </c>
      <c r="AJ101" s="327">
        <v>455016.21</v>
      </c>
      <c r="AK101" s="327">
        <v>342955.29</v>
      </c>
      <c r="AL101" s="327">
        <v>4021497.05</v>
      </c>
      <c r="AM101" s="327">
        <v>1470867.3</v>
      </c>
      <c r="AN101" s="327">
        <v>6759.31</v>
      </c>
      <c r="AO101" s="327">
        <v>978615.81</v>
      </c>
      <c r="AP101" s="327">
        <v>2890678.46</v>
      </c>
      <c r="AQ101" s="327">
        <v>117192.96000000001</v>
      </c>
      <c r="AR101" s="327">
        <v>1092740.45</v>
      </c>
      <c r="AS101" s="327">
        <v>251721.83</v>
      </c>
      <c r="AT101" s="327">
        <v>518120.48</v>
      </c>
      <c r="AU101" s="327">
        <v>3552517.92</v>
      </c>
      <c r="AV101" s="327">
        <v>483955.22</v>
      </c>
      <c r="AW101" s="327">
        <v>21332012.100000001</v>
      </c>
      <c r="AX101" s="327">
        <v>968092.2</v>
      </c>
      <c r="AY101" s="327">
        <v>144892.45000000001</v>
      </c>
      <c r="AZ101" s="327">
        <v>73282.509999999995</v>
      </c>
      <c r="BA101" s="327">
        <v>0</v>
      </c>
      <c r="BB101" s="327">
        <v>998021.81</v>
      </c>
      <c r="BC101" s="327">
        <v>727206.81</v>
      </c>
      <c r="BD101" s="327">
        <v>1058745.8700000001</v>
      </c>
      <c r="BE101" s="327">
        <v>2912255.05</v>
      </c>
      <c r="BF101" s="327">
        <v>1071871.23</v>
      </c>
      <c r="BG101" s="327">
        <v>0</v>
      </c>
      <c r="BH101" s="327">
        <v>62642.52</v>
      </c>
      <c r="BI101" s="327">
        <v>3309198.06</v>
      </c>
      <c r="BJ101" s="327">
        <v>0</v>
      </c>
      <c r="BK101" s="327">
        <v>22324.89</v>
      </c>
      <c r="BL101" s="327">
        <v>0</v>
      </c>
      <c r="BM101" s="327">
        <v>198966.46</v>
      </c>
      <c r="BN101" s="327">
        <v>1006688.27</v>
      </c>
      <c r="BO101" s="327">
        <v>3443554.04</v>
      </c>
      <c r="BP101" s="327">
        <v>184722.87</v>
      </c>
      <c r="BQ101" s="327">
        <v>0</v>
      </c>
      <c r="BR101" s="327">
        <v>230044.11</v>
      </c>
      <c r="BS101" s="327">
        <v>1016318.05</v>
      </c>
      <c r="BT101" s="327">
        <v>592630.79</v>
      </c>
      <c r="BU101" s="327">
        <v>319950.71000000002</v>
      </c>
      <c r="BV101" s="327">
        <v>266065.55</v>
      </c>
      <c r="BW101" s="327">
        <v>479778.2</v>
      </c>
      <c r="BX101" s="327">
        <v>2018655.62</v>
      </c>
      <c r="BY101" s="327">
        <v>23846.06</v>
      </c>
      <c r="BZ101" s="327">
        <v>397729.81</v>
      </c>
      <c r="CA101" s="327">
        <v>648301.28</v>
      </c>
      <c r="CB101" s="327">
        <v>135401.48000000001</v>
      </c>
      <c r="CC101" s="327">
        <v>313376.77</v>
      </c>
      <c r="CD101" s="327">
        <v>118410.81</v>
      </c>
      <c r="CE101" s="327">
        <v>3863856.45</v>
      </c>
      <c r="CF101" s="327">
        <v>314294.69</v>
      </c>
      <c r="CG101" s="327">
        <v>21355.3</v>
      </c>
      <c r="CH101" s="327">
        <v>1760279.33</v>
      </c>
      <c r="CI101" s="327">
        <v>2640820.9500000002</v>
      </c>
      <c r="CJ101" s="327">
        <v>841032.62</v>
      </c>
      <c r="CK101" s="327">
        <v>632632.73</v>
      </c>
      <c r="CL101" s="327">
        <v>1714165.53</v>
      </c>
      <c r="CM101" s="327">
        <v>704425.12</v>
      </c>
      <c r="CN101" s="327">
        <v>877415.35</v>
      </c>
      <c r="CO101" s="327">
        <v>1388272.23</v>
      </c>
      <c r="CP101" s="327">
        <v>422411.04</v>
      </c>
      <c r="CQ101" s="327">
        <v>1260603.2</v>
      </c>
      <c r="CR101" s="327">
        <v>312267.51</v>
      </c>
      <c r="CS101" s="327">
        <v>1167423.6599999999</v>
      </c>
      <c r="CT101" s="327">
        <v>1614800.11</v>
      </c>
      <c r="CU101" s="327">
        <v>548825.31000000006</v>
      </c>
      <c r="CV101" s="327">
        <v>85089.31</v>
      </c>
      <c r="CW101" s="327">
        <v>218214.55</v>
      </c>
      <c r="CX101" s="327">
        <v>36659.78</v>
      </c>
      <c r="CY101" s="327">
        <v>558601.05000000005</v>
      </c>
      <c r="CZ101" s="327">
        <v>381533.63</v>
      </c>
      <c r="DA101" s="327">
        <v>2502530.69</v>
      </c>
      <c r="DB101" s="327">
        <v>1470713.74</v>
      </c>
      <c r="DC101" s="327">
        <v>3169239.98</v>
      </c>
      <c r="DD101" s="327">
        <v>6269931.9199999999</v>
      </c>
      <c r="DE101" s="327">
        <v>180883.52</v>
      </c>
      <c r="DF101" s="327">
        <v>882759.29</v>
      </c>
      <c r="DG101" s="327">
        <v>506583.86</v>
      </c>
      <c r="DH101" s="327">
        <v>441425.37</v>
      </c>
      <c r="DI101" s="327">
        <v>102603.37</v>
      </c>
      <c r="DJ101" s="327">
        <v>1722142.73</v>
      </c>
      <c r="DK101" s="327">
        <v>3410472.42</v>
      </c>
      <c r="DL101" s="327">
        <v>157369.01</v>
      </c>
      <c r="DM101" s="327">
        <v>1953715.88</v>
      </c>
      <c r="DN101" s="327">
        <v>869185</v>
      </c>
      <c r="DO101" s="327">
        <v>412598.44</v>
      </c>
      <c r="DP101" s="327">
        <v>568603.13</v>
      </c>
      <c r="DQ101" s="327">
        <v>382748.32</v>
      </c>
      <c r="DR101" s="327">
        <v>813987.59</v>
      </c>
      <c r="DS101" s="327">
        <v>60033.61</v>
      </c>
      <c r="DT101" s="327">
        <v>1102658.71</v>
      </c>
      <c r="DU101" s="327">
        <v>949883.99</v>
      </c>
      <c r="DV101" s="327">
        <v>288299.76</v>
      </c>
      <c r="DW101" s="327">
        <v>1629077.86</v>
      </c>
      <c r="DX101" s="327">
        <v>325040.14</v>
      </c>
      <c r="DY101" s="327">
        <v>1427570.4</v>
      </c>
      <c r="DZ101" s="327">
        <v>874162.51</v>
      </c>
      <c r="EA101" s="327">
        <v>7552670.6299999999</v>
      </c>
      <c r="EB101" s="327">
        <v>444493.04</v>
      </c>
      <c r="EC101" s="327">
        <v>1418687.15</v>
      </c>
      <c r="ED101" s="327">
        <v>13932.43</v>
      </c>
      <c r="EE101" s="327">
        <v>738433.37</v>
      </c>
      <c r="EF101" s="327">
        <v>490489.28</v>
      </c>
      <c r="EG101" s="327">
        <v>193401.86</v>
      </c>
      <c r="EH101" s="327">
        <v>985174.65</v>
      </c>
      <c r="EI101" s="327">
        <v>1189251.77</v>
      </c>
      <c r="EJ101" s="327">
        <v>4599187.4800000004</v>
      </c>
      <c r="EK101" s="327">
        <v>191409.61</v>
      </c>
      <c r="EL101" s="327">
        <v>3744.19</v>
      </c>
      <c r="EM101" s="327">
        <v>122322.21</v>
      </c>
      <c r="EN101" s="327">
        <v>155557.06</v>
      </c>
      <c r="EO101" s="327">
        <v>1318682.3</v>
      </c>
      <c r="EP101" s="327">
        <v>35174.78</v>
      </c>
      <c r="EQ101" s="327">
        <v>296025.98</v>
      </c>
      <c r="ER101" s="327">
        <v>435988.37</v>
      </c>
      <c r="ES101" s="327">
        <v>136951.35999999999</v>
      </c>
      <c r="ET101" s="327">
        <v>852412.51</v>
      </c>
      <c r="EU101" s="327">
        <v>269713.08</v>
      </c>
      <c r="EV101" s="327">
        <v>0</v>
      </c>
      <c r="EW101" s="327">
        <v>480637.49</v>
      </c>
      <c r="EX101" s="327">
        <v>759301.7</v>
      </c>
      <c r="EY101" s="327">
        <v>902283.87</v>
      </c>
      <c r="EZ101" s="327">
        <v>4581890.0599999996</v>
      </c>
      <c r="FA101" s="327">
        <v>2146700.0499999998</v>
      </c>
      <c r="FB101" s="327">
        <v>352316.76</v>
      </c>
      <c r="FC101" s="327">
        <v>9376599.0800000001</v>
      </c>
      <c r="FD101" s="327">
        <v>193603.74</v>
      </c>
      <c r="FE101" s="327">
        <v>1578724.35</v>
      </c>
      <c r="FF101" s="327">
        <v>1459451.16</v>
      </c>
      <c r="FG101" s="327">
        <v>329454.95</v>
      </c>
      <c r="FH101" s="327">
        <v>841488.38</v>
      </c>
      <c r="FI101" s="327">
        <v>607402.72</v>
      </c>
      <c r="FJ101" s="327">
        <v>1178491.47</v>
      </c>
      <c r="FK101" s="327">
        <v>394453.33</v>
      </c>
      <c r="FL101" s="327">
        <v>0</v>
      </c>
      <c r="FM101" s="327">
        <v>766562.95</v>
      </c>
      <c r="FN101" s="327">
        <v>258683.96</v>
      </c>
      <c r="FO101" s="327">
        <v>1578614.08</v>
      </c>
      <c r="FP101" s="327">
        <v>365455.37</v>
      </c>
      <c r="FQ101" s="327">
        <v>622456.1</v>
      </c>
      <c r="FR101" s="327">
        <v>13456854.810000001</v>
      </c>
      <c r="FS101" s="327">
        <v>306260.89</v>
      </c>
      <c r="FT101" s="327">
        <v>173668.4</v>
      </c>
      <c r="FU101" s="327">
        <v>819528.94</v>
      </c>
      <c r="FV101" s="327">
        <v>890292.86</v>
      </c>
      <c r="FW101" s="327">
        <v>0</v>
      </c>
      <c r="FX101" s="327">
        <v>769273.99</v>
      </c>
      <c r="FY101" s="327">
        <v>1502706.64</v>
      </c>
      <c r="FZ101" s="327">
        <v>299687.28000000003</v>
      </c>
      <c r="GA101" s="327">
        <v>299615.09999999998</v>
      </c>
      <c r="GB101" s="327">
        <v>349763.77</v>
      </c>
      <c r="GC101" s="327">
        <v>79172.81</v>
      </c>
      <c r="GD101" s="327">
        <v>10796.93</v>
      </c>
      <c r="GE101" s="327">
        <v>1010155.54</v>
      </c>
      <c r="GF101" s="327">
        <v>2596089.2000000002</v>
      </c>
      <c r="GG101" s="327">
        <v>10408.51</v>
      </c>
      <c r="GH101" s="327">
        <v>657131.69999999995</v>
      </c>
      <c r="GI101" s="327">
        <v>588222.96</v>
      </c>
      <c r="GJ101" s="327">
        <v>150393.29999999999</v>
      </c>
      <c r="GK101" s="327">
        <v>7698682.3200000003</v>
      </c>
      <c r="GL101" s="327">
        <v>78474.789999999994</v>
      </c>
      <c r="GM101" s="327">
        <v>13516783.58</v>
      </c>
      <c r="GN101" s="327">
        <v>1578953.94</v>
      </c>
      <c r="GO101" s="327">
        <v>166537.06</v>
      </c>
      <c r="GP101" s="327">
        <v>44959.09</v>
      </c>
      <c r="GQ101" s="327">
        <v>86439.59</v>
      </c>
      <c r="GR101" s="327">
        <v>2837986.14</v>
      </c>
      <c r="GS101" s="327">
        <v>12087891.880000001</v>
      </c>
      <c r="GT101" s="327">
        <v>0</v>
      </c>
      <c r="GU101" s="327">
        <v>4407518.8499999996</v>
      </c>
      <c r="GV101" s="327">
        <v>767756.01</v>
      </c>
      <c r="GW101" s="327">
        <v>376880.09</v>
      </c>
      <c r="GX101" s="327">
        <v>2763088.5</v>
      </c>
      <c r="GY101" s="327">
        <v>375256.09</v>
      </c>
      <c r="GZ101" s="327">
        <v>121586.48</v>
      </c>
      <c r="HA101" s="327">
        <v>513254.54</v>
      </c>
      <c r="HB101" s="327">
        <v>2164561.5299999998</v>
      </c>
      <c r="HC101" s="327">
        <v>4104296.84</v>
      </c>
      <c r="HD101" s="327">
        <v>326277.7</v>
      </c>
      <c r="HE101" s="327">
        <v>434474.13</v>
      </c>
      <c r="HF101" s="327">
        <v>832222.82</v>
      </c>
      <c r="HG101" s="327">
        <v>6135448.3099999996</v>
      </c>
      <c r="HH101" s="327">
        <v>1722558.76</v>
      </c>
      <c r="HI101" s="327">
        <v>1177738.67</v>
      </c>
      <c r="HJ101" s="327">
        <v>776938.82</v>
      </c>
      <c r="HK101" s="327">
        <v>426868.06</v>
      </c>
      <c r="HL101" s="327">
        <v>2047390.53</v>
      </c>
      <c r="HM101" s="327">
        <v>1225052.83</v>
      </c>
      <c r="HN101" s="327">
        <v>280301.07</v>
      </c>
      <c r="HO101" s="327">
        <v>108046.25</v>
      </c>
      <c r="HP101" s="327">
        <v>56258.54</v>
      </c>
      <c r="HQ101" s="327">
        <v>119775</v>
      </c>
      <c r="HR101" s="327">
        <v>3600848.41</v>
      </c>
      <c r="HS101" s="327">
        <v>271244.28999999998</v>
      </c>
      <c r="HT101" s="327">
        <v>9150924.5399999991</v>
      </c>
      <c r="HU101" s="327">
        <v>882504.09</v>
      </c>
      <c r="HV101" s="327">
        <v>7148493.1900000004</v>
      </c>
      <c r="HW101" s="327">
        <v>6933648.5899999999</v>
      </c>
      <c r="HX101" s="327">
        <v>776272.38</v>
      </c>
      <c r="HY101" s="327">
        <v>11838328.4</v>
      </c>
      <c r="HZ101" s="327">
        <v>1764153.19</v>
      </c>
      <c r="IA101" s="327">
        <v>1039807.77</v>
      </c>
      <c r="IB101" s="327">
        <v>1465308.8</v>
      </c>
      <c r="IC101" s="327">
        <v>74180486.359999999</v>
      </c>
      <c r="ID101" s="327">
        <v>178474.25</v>
      </c>
      <c r="IE101" s="327">
        <v>1448473.23</v>
      </c>
      <c r="IF101" s="327">
        <v>792411.1</v>
      </c>
      <c r="IG101" s="327">
        <v>647177.72</v>
      </c>
      <c r="IH101" s="327">
        <v>533513</v>
      </c>
      <c r="II101" s="327">
        <v>150229.65</v>
      </c>
      <c r="IJ101" s="327">
        <v>290222.57</v>
      </c>
      <c r="IK101" s="327">
        <v>0</v>
      </c>
      <c r="IL101" s="327">
        <v>440059.82</v>
      </c>
      <c r="IM101" s="327">
        <v>123998.84</v>
      </c>
      <c r="IN101" s="327">
        <v>4422588.41</v>
      </c>
      <c r="IO101" s="327">
        <v>128861.6</v>
      </c>
      <c r="IP101" s="327">
        <v>1193998.48</v>
      </c>
      <c r="IQ101" s="327">
        <v>384571.08</v>
      </c>
      <c r="IR101" s="327">
        <v>1000441.92</v>
      </c>
      <c r="IS101" s="327">
        <v>4973864.67</v>
      </c>
      <c r="IT101" s="327">
        <v>853215.08</v>
      </c>
      <c r="IU101" s="327">
        <v>426122.32</v>
      </c>
      <c r="IV101" s="327">
        <v>312349.65999999997</v>
      </c>
      <c r="IW101" s="327">
        <v>1029009.81</v>
      </c>
      <c r="IX101" s="327">
        <v>139715.82999999999</v>
      </c>
      <c r="IY101" s="327">
        <v>3294857.39</v>
      </c>
      <c r="IZ101" s="327">
        <v>1368787.45</v>
      </c>
      <c r="JA101" s="327">
        <v>85302.24</v>
      </c>
      <c r="JB101" s="327">
        <v>532414.53</v>
      </c>
      <c r="JC101" s="327">
        <v>129339.09</v>
      </c>
      <c r="JD101" s="327">
        <v>324027.48</v>
      </c>
      <c r="JE101" s="327">
        <v>423799.03</v>
      </c>
      <c r="JF101" s="327">
        <v>0</v>
      </c>
      <c r="JG101" s="327">
        <v>53215.7</v>
      </c>
      <c r="JH101" s="327">
        <v>151318.72</v>
      </c>
      <c r="JI101" s="327">
        <v>2476950.9500000002</v>
      </c>
      <c r="JJ101" s="327">
        <v>900768.81</v>
      </c>
      <c r="JK101" s="327">
        <v>264494.24</v>
      </c>
      <c r="JL101" s="327">
        <v>713845.46</v>
      </c>
      <c r="JM101" s="327">
        <v>0</v>
      </c>
      <c r="JN101" s="327">
        <v>423613.26</v>
      </c>
      <c r="JO101" s="327">
        <v>163701.49</v>
      </c>
      <c r="JP101" s="327">
        <v>793636.95</v>
      </c>
      <c r="JQ101" s="327">
        <v>1331913.19</v>
      </c>
      <c r="JR101" s="327">
        <v>166799.22</v>
      </c>
      <c r="JS101" s="327">
        <v>367986.57</v>
      </c>
      <c r="JT101" s="327">
        <v>54903.14</v>
      </c>
      <c r="JU101" s="327">
        <v>3658552.82</v>
      </c>
      <c r="JV101" s="327">
        <v>7101452</v>
      </c>
      <c r="JW101" s="327">
        <v>2868657.4</v>
      </c>
      <c r="JX101" s="327">
        <v>2485812.02</v>
      </c>
      <c r="JY101" s="327">
        <v>18021.14</v>
      </c>
      <c r="JZ101" s="327">
        <v>111408.86</v>
      </c>
      <c r="KA101" s="327">
        <v>635396.71</v>
      </c>
      <c r="KB101" s="327">
        <v>615981.85</v>
      </c>
      <c r="KC101" s="327">
        <v>314791.82</v>
      </c>
      <c r="KD101" s="327">
        <v>138472.57999999999</v>
      </c>
      <c r="KE101" s="327">
        <v>1262790.05</v>
      </c>
      <c r="KF101" s="327">
        <v>492536.85</v>
      </c>
      <c r="KG101" s="327">
        <v>192210.5</v>
      </c>
      <c r="KH101" s="327">
        <v>287186.57</v>
      </c>
      <c r="KI101" s="327">
        <v>46286.29</v>
      </c>
      <c r="KJ101" s="327">
        <v>141518.26999999999</v>
      </c>
      <c r="KK101" s="327">
        <v>171836.91</v>
      </c>
      <c r="KL101" s="327">
        <v>1039940.83</v>
      </c>
      <c r="KM101" s="327">
        <v>7560.18</v>
      </c>
      <c r="KN101" s="327">
        <v>860112.09</v>
      </c>
      <c r="KO101" s="327">
        <v>1450546.23</v>
      </c>
      <c r="KP101" s="327">
        <v>3369702.42</v>
      </c>
      <c r="KQ101" s="327">
        <v>1169390.21</v>
      </c>
      <c r="KR101" s="327">
        <v>4727733.5599999996</v>
      </c>
      <c r="KS101" s="326">
        <v>288381.71999999997</v>
      </c>
      <c r="KU101" s="312">
        <v>10</v>
      </c>
      <c r="KV101" s="312">
        <v>101</v>
      </c>
      <c r="KY101" s="312">
        <v>9101</v>
      </c>
    </row>
    <row r="102" spans="1:311" x14ac:dyDescent="0.25">
      <c r="A102" s="325">
        <v>2020</v>
      </c>
      <c r="B102" s="324" t="s">
        <v>807</v>
      </c>
      <c r="C102" s="324" t="s">
        <v>842</v>
      </c>
      <c r="D102" s="324" t="s">
        <v>843</v>
      </c>
      <c r="E102" s="324" t="s">
        <v>780</v>
      </c>
      <c r="F102" s="323">
        <v>1766217.02</v>
      </c>
      <c r="G102" s="323">
        <v>153145.54999999999</v>
      </c>
      <c r="H102" s="323">
        <v>1323769.51</v>
      </c>
      <c r="I102" s="323">
        <v>577199.15</v>
      </c>
      <c r="J102" s="323">
        <v>72768.03</v>
      </c>
      <c r="K102" s="323">
        <v>37174.46</v>
      </c>
      <c r="L102" s="323">
        <v>40550.58</v>
      </c>
      <c r="M102" s="323">
        <v>1004198.44</v>
      </c>
      <c r="N102" s="323">
        <v>4291486.45</v>
      </c>
      <c r="O102" s="323">
        <v>1221182.7</v>
      </c>
      <c r="P102" s="323">
        <v>726548.2</v>
      </c>
      <c r="Q102" s="323">
        <v>401666.6</v>
      </c>
      <c r="R102" s="323">
        <v>162135.6</v>
      </c>
      <c r="S102" s="323">
        <v>1719242.76</v>
      </c>
      <c r="T102" s="323">
        <v>185792.35</v>
      </c>
      <c r="U102" s="323">
        <v>4693041.3</v>
      </c>
      <c r="V102" s="323">
        <v>1297903.5</v>
      </c>
      <c r="W102" s="323">
        <v>145395.39000000001</v>
      </c>
      <c r="X102" s="323">
        <v>79233.100000000006</v>
      </c>
      <c r="Y102" s="323">
        <v>296334.69</v>
      </c>
      <c r="Z102" s="323">
        <v>22526.65</v>
      </c>
      <c r="AA102" s="323">
        <v>395431.2</v>
      </c>
      <c r="AB102" s="323">
        <v>253366.5</v>
      </c>
      <c r="AC102" s="323">
        <v>45832.75</v>
      </c>
      <c r="AD102" s="323">
        <v>4774855.74</v>
      </c>
      <c r="AE102" s="323">
        <v>751129.25</v>
      </c>
      <c r="AF102" s="323">
        <v>204928.78</v>
      </c>
      <c r="AG102" s="323">
        <v>36556.75</v>
      </c>
      <c r="AH102" s="323">
        <v>27561</v>
      </c>
      <c r="AI102" s="323">
        <v>785025.77</v>
      </c>
      <c r="AJ102" s="323">
        <v>8222242.7300000004</v>
      </c>
      <c r="AK102" s="323">
        <v>0</v>
      </c>
      <c r="AL102" s="323">
        <v>1080650.3600000001</v>
      </c>
      <c r="AM102" s="323">
        <v>3268.9</v>
      </c>
      <c r="AN102" s="323">
        <v>538073.68999999994</v>
      </c>
      <c r="AO102" s="323">
        <v>340012.95</v>
      </c>
      <c r="AP102" s="323">
        <v>863018.7</v>
      </c>
      <c r="AQ102" s="323">
        <v>30939.599999999999</v>
      </c>
      <c r="AR102" s="323">
        <v>25837.55</v>
      </c>
      <c r="AS102" s="323">
        <v>465709.68</v>
      </c>
      <c r="AT102" s="323">
        <v>368030.61</v>
      </c>
      <c r="AU102" s="323">
        <v>0</v>
      </c>
      <c r="AV102" s="323">
        <v>1078714.05</v>
      </c>
      <c r="AW102" s="323">
        <v>774831.83</v>
      </c>
      <c r="AX102" s="323">
        <v>76484.649999999994</v>
      </c>
      <c r="AY102" s="323">
        <v>31522.15</v>
      </c>
      <c r="AZ102" s="323">
        <v>217627.75</v>
      </c>
      <c r="BA102" s="323">
        <v>289246.09000000003</v>
      </c>
      <c r="BB102" s="323">
        <v>2455916.23</v>
      </c>
      <c r="BC102" s="323">
        <v>1734932.6</v>
      </c>
      <c r="BD102" s="323">
        <v>76232.25</v>
      </c>
      <c r="BE102" s="323">
        <v>557400.66</v>
      </c>
      <c r="BF102" s="323">
        <v>44625.75</v>
      </c>
      <c r="BG102" s="323">
        <v>106708.45</v>
      </c>
      <c r="BH102" s="323">
        <v>6495.38</v>
      </c>
      <c r="BI102" s="323">
        <v>14047.9</v>
      </c>
      <c r="BJ102" s="323">
        <v>877111.4</v>
      </c>
      <c r="BK102" s="323">
        <v>2732682.01</v>
      </c>
      <c r="BL102" s="323">
        <v>253272.49</v>
      </c>
      <c r="BM102" s="323">
        <v>617406.85</v>
      </c>
      <c r="BN102" s="323">
        <v>4117590.15</v>
      </c>
      <c r="BO102" s="323">
        <v>687581.1</v>
      </c>
      <c r="BP102" s="323">
        <v>968347.59</v>
      </c>
      <c r="BQ102" s="323">
        <v>561383.85</v>
      </c>
      <c r="BR102" s="323">
        <v>219830.99</v>
      </c>
      <c r="BS102" s="323">
        <v>1870919.65</v>
      </c>
      <c r="BT102" s="323">
        <v>225957.95</v>
      </c>
      <c r="BU102" s="323">
        <v>26159.8</v>
      </c>
      <c r="BV102" s="323">
        <v>3110470.87</v>
      </c>
      <c r="BW102" s="323">
        <v>3861638.65</v>
      </c>
      <c r="BX102" s="323">
        <v>975382.39</v>
      </c>
      <c r="BY102" s="323">
        <v>767885.99</v>
      </c>
      <c r="BZ102" s="323">
        <v>215548.83</v>
      </c>
      <c r="CA102" s="323">
        <v>61054.73</v>
      </c>
      <c r="CB102" s="323">
        <v>654890.38</v>
      </c>
      <c r="CC102" s="323">
        <v>5051918.38</v>
      </c>
      <c r="CD102" s="323">
        <v>3081230.39</v>
      </c>
      <c r="CE102" s="323">
        <v>2088815.65</v>
      </c>
      <c r="CF102" s="323">
        <v>2084536.73</v>
      </c>
      <c r="CG102" s="323">
        <v>926727.6</v>
      </c>
      <c r="CH102" s="323">
        <v>149597.79999999999</v>
      </c>
      <c r="CI102" s="323">
        <v>12561994.949999999</v>
      </c>
      <c r="CJ102" s="323">
        <v>0</v>
      </c>
      <c r="CK102" s="323">
        <v>276163.08</v>
      </c>
      <c r="CL102" s="323">
        <v>292810.46000000002</v>
      </c>
      <c r="CM102" s="323">
        <v>398131.21</v>
      </c>
      <c r="CN102" s="323">
        <v>5937522.4500000002</v>
      </c>
      <c r="CO102" s="323">
        <v>2744419.08</v>
      </c>
      <c r="CP102" s="323">
        <v>5633.85</v>
      </c>
      <c r="CQ102" s="323">
        <v>54419.35</v>
      </c>
      <c r="CR102" s="323">
        <v>6907.61</v>
      </c>
      <c r="CS102" s="323">
        <v>1601346.15</v>
      </c>
      <c r="CT102" s="323">
        <v>50926.68</v>
      </c>
      <c r="CU102" s="323">
        <v>19648.900000000001</v>
      </c>
      <c r="CV102" s="323">
        <v>209132.6</v>
      </c>
      <c r="CW102" s="323">
        <v>242754.06</v>
      </c>
      <c r="CX102" s="323">
        <v>1238179.43</v>
      </c>
      <c r="CY102" s="323">
        <v>401420.5</v>
      </c>
      <c r="CZ102" s="323">
        <v>663651.74</v>
      </c>
      <c r="DA102" s="323">
        <v>1291551.58</v>
      </c>
      <c r="DB102" s="323">
        <v>39181.46</v>
      </c>
      <c r="DC102" s="323">
        <v>626964.4</v>
      </c>
      <c r="DD102" s="323">
        <v>2990565.94</v>
      </c>
      <c r="DE102" s="323">
        <v>2388521.9900000002</v>
      </c>
      <c r="DF102" s="323">
        <v>383629.6</v>
      </c>
      <c r="DG102" s="323">
        <v>6725.65</v>
      </c>
      <c r="DH102" s="323">
        <v>91538.95</v>
      </c>
      <c r="DI102" s="323">
        <v>532813.51</v>
      </c>
      <c r="DJ102" s="323">
        <v>723138.67</v>
      </c>
      <c r="DK102" s="323">
        <v>1578962.6</v>
      </c>
      <c r="DL102" s="323">
        <v>710347.05</v>
      </c>
      <c r="DM102" s="323">
        <v>3275680.25</v>
      </c>
      <c r="DN102" s="323">
        <v>123531.4</v>
      </c>
      <c r="DO102" s="323">
        <v>313175.34000000003</v>
      </c>
      <c r="DP102" s="323">
        <v>142487.65</v>
      </c>
      <c r="DQ102" s="323">
        <v>5299.2</v>
      </c>
      <c r="DR102" s="323">
        <v>219532.44</v>
      </c>
      <c r="DS102" s="323">
        <v>4495721.01</v>
      </c>
      <c r="DT102" s="323">
        <v>133755.63</v>
      </c>
      <c r="DU102" s="323">
        <v>6573765.7999999998</v>
      </c>
      <c r="DV102" s="323">
        <v>180491.1</v>
      </c>
      <c r="DW102" s="323">
        <v>96171.92</v>
      </c>
      <c r="DX102" s="323">
        <v>2299336.88</v>
      </c>
      <c r="DY102" s="323">
        <v>705016.73</v>
      </c>
      <c r="DZ102" s="323">
        <v>17274.259999999998</v>
      </c>
      <c r="EA102" s="323">
        <v>41692.699999999997</v>
      </c>
      <c r="EB102" s="323">
        <v>3012042.83</v>
      </c>
      <c r="EC102" s="323">
        <v>729977.39</v>
      </c>
      <c r="ED102" s="323">
        <v>1098717.76</v>
      </c>
      <c r="EE102" s="323">
        <v>521676.42</v>
      </c>
      <c r="EF102" s="323">
        <v>344.55</v>
      </c>
      <c r="EG102" s="323">
        <v>147988.20000000001</v>
      </c>
      <c r="EH102" s="323">
        <v>1235240.1499999999</v>
      </c>
      <c r="EI102" s="323">
        <v>37879.9</v>
      </c>
      <c r="EJ102" s="323">
        <v>4553514.38</v>
      </c>
      <c r="EK102" s="323">
        <v>518690.74</v>
      </c>
      <c r="EL102" s="323">
        <v>466112.9</v>
      </c>
      <c r="EM102" s="323">
        <v>979265.3</v>
      </c>
      <c r="EN102" s="323">
        <v>1609275.05</v>
      </c>
      <c r="EO102" s="323">
        <v>1616495.85</v>
      </c>
      <c r="EP102" s="323">
        <v>1868627.64</v>
      </c>
      <c r="EQ102" s="323">
        <v>309523.25</v>
      </c>
      <c r="ER102" s="323">
        <v>865774.27</v>
      </c>
      <c r="ES102" s="323">
        <v>68014.55</v>
      </c>
      <c r="ET102" s="323">
        <v>3365815.96</v>
      </c>
      <c r="EU102" s="323">
        <v>1061306.24</v>
      </c>
      <c r="EV102" s="323">
        <v>297400</v>
      </c>
      <c r="EW102" s="323">
        <v>41701.199999999997</v>
      </c>
      <c r="EX102" s="323">
        <v>453991.8</v>
      </c>
      <c r="EY102" s="323">
        <v>980594.45</v>
      </c>
      <c r="EZ102" s="323">
        <v>118883.85</v>
      </c>
      <c r="FA102" s="323">
        <v>2198256.15</v>
      </c>
      <c r="FB102" s="323">
        <v>978387.75</v>
      </c>
      <c r="FC102" s="323">
        <v>1598806.75</v>
      </c>
      <c r="FD102" s="323">
        <v>856309.48</v>
      </c>
      <c r="FE102" s="323">
        <v>6687734.2000000002</v>
      </c>
      <c r="FF102" s="323">
        <v>2107344.29</v>
      </c>
      <c r="FG102" s="323">
        <v>761366.44</v>
      </c>
      <c r="FH102" s="323">
        <v>3145159.61</v>
      </c>
      <c r="FI102" s="323">
        <v>308781.59999999998</v>
      </c>
      <c r="FJ102" s="323">
        <v>1250925.77</v>
      </c>
      <c r="FK102" s="323">
        <v>182533.33</v>
      </c>
      <c r="FL102" s="323">
        <v>247825.35</v>
      </c>
      <c r="FM102" s="323">
        <v>2892687.07</v>
      </c>
      <c r="FN102" s="323">
        <v>356036.85</v>
      </c>
      <c r="FO102" s="323">
        <v>186596.4</v>
      </c>
      <c r="FP102" s="323">
        <v>45222</v>
      </c>
      <c r="FQ102" s="323">
        <v>21435.5</v>
      </c>
      <c r="FR102" s="323">
        <v>21706215.5</v>
      </c>
      <c r="FS102" s="323">
        <v>410915.93</v>
      </c>
      <c r="FT102" s="323">
        <v>288433.21000000002</v>
      </c>
      <c r="FU102" s="323">
        <v>13977.47</v>
      </c>
      <c r="FV102" s="323">
        <v>466901.6</v>
      </c>
      <c r="FW102" s="323">
        <v>140162.1</v>
      </c>
      <c r="FX102" s="323">
        <v>72371.899999999994</v>
      </c>
      <c r="FY102" s="323">
        <v>6238564.0499999998</v>
      </c>
      <c r="FZ102" s="323">
        <v>43272.45</v>
      </c>
      <c r="GA102" s="323">
        <v>167531.39000000001</v>
      </c>
      <c r="GB102" s="323">
        <v>1058245.1200000001</v>
      </c>
      <c r="GC102" s="323">
        <v>578846.42000000004</v>
      </c>
      <c r="GD102" s="323">
        <v>1705913.08</v>
      </c>
      <c r="GE102" s="323">
        <v>804362.06</v>
      </c>
      <c r="GF102" s="323">
        <v>85353.15</v>
      </c>
      <c r="GG102" s="323">
        <v>1466358.48</v>
      </c>
      <c r="GH102" s="323">
        <v>96164.51</v>
      </c>
      <c r="GI102" s="323">
        <v>1106947.42</v>
      </c>
      <c r="GJ102" s="323">
        <v>28990.85</v>
      </c>
      <c r="GK102" s="323">
        <v>1459978.71</v>
      </c>
      <c r="GL102" s="323">
        <v>6941549.46</v>
      </c>
      <c r="GM102" s="323">
        <v>1244782.96</v>
      </c>
      <c r="GN102" s="323">
        <v>117836.5</v>
      </c>
      <c r="GO102" s="323">
        <v>6597754.8300000001</v>
      </c>
      <c r="GP102" s="323">
        <v>88916.2</v>
      </c>
      <c r="GQ102" s="323">
        <v>0</v>
      </c>
      <c r="GR102" s="323">
        <v>542270.69999999995</v>
      </c>
      <c r="GS102" s="323">
        <v>11660615.550000001</v>
      </c>
      <c r="GT102" s="323">
        <v>969704.55</v>
      </c>
      <c r="GU102" s="323">
        <v>261692.5</v>
      </c>
      <c r="GV102" s="323">
        <v>27836.65</v>
      </c>
      <c r="GW102" s="323">
        <v>159507.39000000001</v>
      </c>
      <c r="GX102" s="323">
        <v>1854288.64</v>
      </c>
      <c r="GY102" s="323">
        <v>122201.43</v>
      </c>
      <c r="GZ102" s="323">
        <v>2635599.91</v>
      </c>
      <c r="HA102" s="323">
        <v>26399.95</v>
      </c>
      <c r="HB102" s="323">
        <v>414580.05</v>
      </c>
      <c r="HC102" s="323">
        <v>2132697.83</v>
      </c>
      <c r="HD102" s="323">
        <v>85608.85</v>
      </c>
      <c r="HE102" s="323">
        <v>11677.55</v>
      </c>
      <c r="HF102" s="323">
        <v>60920.99</v>
      </c>
      <c r="HG102" s="323">
        <v>3986008.61</v>
      </c>
      <c r="HH102" s="323">
        <v>4646314.71</v>
      </c>
      <c r="HI102" s="323">
        <v>1297768.5</v>
      </c>
      <c r="HJ102" s="323">
        <v>956961.78</v>
      </c>
      <c r="HK102" s="323">
        <v>50461</v>
      </c>
      <c r="HL102" s="323">
        <v>5097626.75</v>
      </c>
      <c r="HM102" s="323">
        <v>702287.7</v>
      </c>
      <c r="HN102" s="323">
        <v>1241011.2</v>
      </c>
      <c r="HO102" s="323">
        <v>0</v>
      </c>
      <c r="HP102" s="323">
        <v>1229471.3</v>
      </c>
      <c r="HQ102" s="323">
        <v>3898.2</v>
      </c>
      <c r="HR102" s="323">
        <v>71389.75</v>
      </c>
      <c r="HS102" s="323">
        <v>0</v>
      </c>
      <c r="HT102" s="323">
        <v>7751145.3499999996</v>
      </c>
      <c r="HU102" s="323">
        <v>183131.89</v>
      </c>
      <c r="HV102" s="323">
        <v>1049515.6100000001</v>
      </c>
      <c r="HW102" s="323">
        <v>18852622.140000001</v>
      </c>
      <c r="HX102" s="323">
        <v>159248.34</v>
      </c>
      <c r="HY102" s="323">
        <v>4813663.79</v>
      </c>
      <c r="HZ102" s="323">
        <v>169.45</v>
      </c>
      <c r="IA102" s="323">
        <v>401719.84</v>
      </c>
      <c r="IB102" s="323">
        <v>930988.71</v>
      </c>
      <c r="IC102" s="323">
        <v>6432704.7699999996</v>
      </c>
      <c r="ID102" s="323">
        <v>373590.65</v>
      </c>
      <c r="IE102" s="323">
        <v>2659073.42</v>
      </c>
      <c r="IF102" s="323">
        <v>0</v>
      </c>
      <c r="IG102" s="323">
        <v>52648.49</v>
      </c>
      <c r="IH102" s="323">
        <v>50273.4</v>
      </c>
      <c r="II102" s="323">
        <v>252335.95</v>
      </c>
      <c r="IJ102" s="323">
        <v>785132.2</v>
      </c>
      <c r="IK102" s="323">
        <v>600702.32999999996</v>
      </c>
      <c r="IL102" s="323">
        <v>7671</v>
      </c>
      <c r="IM102" s="323">
        <v>669049.79</v>
      </c>
      <c r="IN102" s="323">
        <v>785031.85</v>
      </c>
      <c r="IO102" s="323">
        <v>73843.39</v>
      </c>
      <c r="IP102" s="323">
        <v>309874.38</v>
      </c>
      <c r="IQ102" s="323">
        <v>12493.75</v>
      </c>
      <c r="IR102" s="323">
        <v>3103550.55</v>
      </c>
      <c r="IS102" s="323">
        <v>1778392.44</v>
      </c>
      <c r="IT102" s="323">
        <v>1078993.03</v>
      </c>
      <c r="IU102" s="323">
        <v>179233.1</v>
      </c>
      <c r="IV102" s="323">
        <v>1760269.42</v>
      </c>
      <c r="IW102" s="323">
        <v>100120.21</v>
      </c>
      <c r="IX102" s="323">
        <v>0</v>
      </c>
      <c r="IY102" s="323">
        <v>47144.15</v>
      </c>
      <c r="IZ102" s="323">
        <v>1064449</v>
      </c>
      <c r="JA102" s="323">
        <v>425005.5</v>
      </c>
      <c r="JB102" s="323">
        <v>45460.94</v>
      </c>
      <c r="JC102" s="323">
        <v>741178.04</v>
      </c>
      <c r="JD102" s="323">
        <v>60054.07</v>
      </c>
      <c r="JE102" s="323">
        <v>60234.79</v>
      </c>
      <c r="JF102" s="323">
        <v>1953961.28</v>
      </c>
      <c r="JG102" s="323">
        <v>70474.81</v>
      </c>
      <c r="JH102" s="323">
        <v>4536.55</v>
      </c>
      <c r="JI102" s="323">
        <v>7325597.2999999998</v>
      </c>
      <c r="JJ102" s="323">
        <v>1305869</v>
      </c>
      <c r="JK102" s="323">
        <v>162218.6</v>
      </c>
      <c r="JL102" s="323">
        <v>274200.3</v>
      </c>
      <c r="JM102" s="323">
        <v>278481.42</v>
      </c>
      <c r="JN102" s="323">
        <v>2848.13</v>
      </c>
      <c r="JO102" s="323">
        <v>657153.81999999995</v>
      </c>
      <c r="JP102" s="323">
        <v>19539.27</v>
      </c>
      <c r="JQ102" s="323">
        <v>257049.95</v>
      </c>
      <c r="JR102" s="323">
        <v>20986.9</v>
      </c>
      <c r="JS102" s="323">
        <v>650988.65</v>
      </c>
      <c r="JT102" s="323">
        <v>223254.28</v>
      </c>
      <c r="JU102" s="323">
        <v>2495373.02</v>
      </c>
      <c r="JV102" s="323">
        <v>6265811.0199999996</v>
      </c>
      <c r="JW102" s="323">
        <v>4283.75</v>
      </c>
      <c r="JX102" s="323">
        <v>147874.6</v>
      </c>
      <c r="JY102" s="323">
        <v>1811.75</v>
      </c>
      <c r="JZ102" s="323">
        <v>412241.3</v>
      </c>
      <c r="KA102" s="323">
        <v>302706.14</v>
      </c>
      <c r="KB102" s="323">
        <v>456691.45</v>
      </c>
      <c r="KC102" s="323">
        <v>210487.05</v>
      </c>
      <c r="KD102" s="323">
        <v>2109823.19</v>
      </c>
      <c r="KE102" s="323">
        <v>27110.06</v>
      </c>
      <c r="KF102" s="323">
        <v>1332.7</v>
      </c>
      <c r="KG102" s="323">
        <v>1284794.1000000001</v>
      </c>
      <c r="KH102" s="323">
        <v>319268.59999999998</v>
      </c>
      <c r="KI102" s="323">
        <v>3493693.24</v>
      </c>
      <c r="KJ102" s="323">
        <v>1029889.55</v>
      </c>
      <c r="KK102" s="323">
        <v>39949.4</v>
      </c>
      <c r="KL102" s="323">
        <v>1167213.25</v>
      </c>
      <c r="KM102" s="323">
        <v>1403384.16</v>
      </c>
      <c r="KN102" s="323">
        <v>830952.69</v>
      </c>
      <c r="KO102" s="323">
        <v>7401266.4900000002</v>
      </c>
      <c r="KP102" s="323">
        <v>10734.08</v>
      </c>
      <c r="KQ102" s="323">
        <v>15185268.15</v>
      </c>
      <c r="KR102" s="323">
        <v>414384.33</v>
      </c>
      <c r="KS102" s="322">
        <v>328189.84999999998</v>
      </c>
      <c r="KU102" s="312">
        <v>10</v>
      </c>
      <c r="KV102" s="312">
        <v>102</v>
      </c>
      <c r="KY102" s="312">
        <v>9102</v>
      </c>
    </row>
    <row r="103" spans="1:311" x14ac:dyDescent="0.25">
      <c r="A103" s="329">
        <v>2020</v>
      </c>
      <c r="B103" s="328" t="s">
        <v>807</v>
      </c>
      <c r="C103" s="328" t="s">
        <v>842</v>
      </c>
      <c r="D103" s="328" t="s">
        <v>321</v>
      </c>
      <c r="E103" s="328" t="s">
        <v>780</v>
      </c>
      <c r="F103" s="327">
        <v>4614818.63</v>
      </c>
      <c r="G103" s="327">
        <v>786633.39</v>
      </c>
      <c r="H103" s="327">
        <v>2190656.48</v>
      </c>
      <c r="I103" s="327">
        <v>675550.18</v>
      </c>
      <c r="J103" s="327">
        <v>568271.6</v>
      </c>
      <c r="K103" s="327">
        <v>950995.08</v>
      </c>
      <c r="L103" s="327">
        <v>1443628.41</v>
      </c>
      <c r="M103" s="327">
        <v>1026612.49</v>
      </c>
      <c r="N103" s="327">
        <v>9435693.8699999992</v>
      </c>
      <c r="O103" s="327">
        <v>1706416.39</v>
      </c>
      <c r="P103" s="327">
        <v>2769774.06</v>
      </c>
      <c r="Q103" s="327">
        <v>991980.96</v>
      </c>
      <c r="R103" s="327">
        <v>292016.40999999997</v>
      </c>
      <c r="S103" s="327">
        <v>1921683.24</v>
      </c>
      <c r="T103" s="327">
        <v>1908968.26</v>
      </c>
      <c r="U103" s="327">
        <v>7110401.8499999996</v>
      </c>
      <c r="V103" s="327">
        <v>2981761.02</v>
      </c>
      <c r="W103" s="327">
        <v>968298</v>
      </c>
      <c r="X103" s="327">
        <v>1408842.53</v>
      </c>
      <c r="Y103" s="327">
        <v>883280.61</v>
      </c>
      <c r="Z103" s="327">
        <v>33724.58</v>
      </c>
      <c r="AA103" s="327">
        <v>4276049.59</v>
      </c>
      <c r="AB103" s="327">
        <v>967611</v>
      </c>
      <c r="AC103" s="327">
        <v>593659.72</v>
      </c>
      <c r="AD103" s="327">
        <v>5744965.5499999998</v>
      </c>
      <c r="AE103" s="327">
        <v>923969.1</v>
      </c>
      <c r="AF103" s="327">
        <v>1316697.1100000001</v>
      </c>
      <c r="AG103" s="327">
        <v>196198.78</v>
      </c>
      <c r="AH103" s="327">
        <v>1251911.3700000001</v>
      </c>
      <c r="AI103" s="327">
        <v>1742376.75</v>
      </c>
      <c r="AJ103" s="327">
        <v>8678431.4199999999</v>
      </c>
      <c r="AK103" s="327">
        <v>344018.84</v>
      </c>
      <c r="AL103" s="327">
        <v>5114117.6100000003</v>
      </c>
      <c r="AM103" s="327">
        <v>1475184</v>
      </c>
      <c r="AN103" s="327">
        <v>548572.85</v>
      </c>
      <c r="AO103" s="327">
        <v>1319382.76</v>
      </c>
      <c r="AP103" s="327">
        <v>3754831.46</v>
      </c>
      <c r="AQ103" s="327">
        <v>148789.46</v>
      </c>
      <c r="AR103" s="327">
        <v>1120028.3999999999</v>
      </c>
      <c r="AS103" s="327">
        <v>720604.46</v>
      </c>
      <c r="AT103" s="327">
        <v>887906.29</v>
      </c>
      <c r="AU103" s="327">
        <v>3554659.12</v>
      </c>
      <c r="AV103" s="327">
        <v>1564237.77</v>
      </c>
      <c r="AW103" s="327">
        <v>22155455.68</v>
      </c>
      <c r="AX103" s="327">
        <v>1049087.2</v>
      </c>
      <c r="AY103" s="327">
        <v>176824.4</v>
      </c>
      <c r="AZ103" s="327">
        <v>290979.15999999997</v>
      </c>
      <c r="BA103" s="327">
        <v>290283.89</v>
      </c>
      <c r="BB103" s="327">
        <v>3465728.84</v>
      </c>
      <c r="BC103" s="327">
        <v>2480053.2599999998</v>
      </c>
      <c r="BD103" s="327">
        <v>1142800.82</v>
      </c>
      <c r="BE103" s="327">
        <v>3470855.71</v>
      </c>
      <c r="BF103" s="327">
        <v>1118131.6299999999</v>
      </c>
      <c r="BG103" s="327">
        <v>106743.6</v>
      </c>
      <c r="BH103" s="327">
        <v>69445.649999999994</v>
      </c>
      <c r="BI103" s="327">
        <v>3344371.16</v>
      </c>
      <c r="BJ103" s="327">
        <v>877367.65</v>
      </c>
      <c r="BK103" s="327">
        <v>2758253.6</v>
      </c>
      <c r="BL103" s="327">
        <v>253935.94</v>
      </c>
      <c r="BM103" s="327">
        <v>816780.01</v>
      </c>
      <c r="BN103" s="327">
        <v>5129524.57</v>
      </c>
      <c r="BO103" s="327">
        <v>4137309.14</v>
      </c>
      <c r="BP103" s="327">
        <v>1157500.46</v>
      </c>
      <c r="BQ103" s="327">
        <v>565254.69999999995</v>
      </c>
      <c r="BR103" s="327">
        <v>455669</v>
      </c>
      <c r="BS103" s="327">
        <v>2890985</v>
      </c>
      <c r="BT103" s="327">
        <v>819352.74</v>
      </c>
      <c r="BU103" s="327">
        <v>347080.76</v>
      </c>
      <c r="BV103" s="327">
        <v>3379161.37</v>
      </c>
      <c r="BW103" s="327">
        <v>4343886.95</v>
      </c>
      <c r="BX103" s="327">
        <v>2995257.06</v>
      </c>
      <c r="BY103" s="327">
        <v>807389.55</v>
      </c>
      <c r="BZ103" s="327">
        <v>613355.99</v>
      </c>
      <c r="CA103" s="327">
        <v>709566.26</v>
      </c>
      <c r="CB103" s="327">
        <v>796155.61</v>
      </c>
      <c r="CC103" s="327">
        <v>5373949.3499999996</v>
      </c>
      <c r="CD103" s="327">
        <v>3209496.3</v>
      </c>
      <c r="CE103" s="327">
        <v>5958034.9500000002</v>
      </c>
      <c r="CF103" s="327">
        <v>2402185.37</v>
      </c>
      <c r="CG103" s="327">
        <v>948676.3</v>
      </c>
      <c r="CH103" s="327">
        <v>1911957.08</v>
      </c>
      <c r="CI103" s="327">
        <v>15226057.1</v>
      </c>
      <c r="CJ103" s="327">
        <v>842653.37</v>
      </c>
      <c r="CK103" s="327">
        <v>910400.11</v>
      </c>
      <c r="CL103" s="327">
        <v>2010386.96</v>
      </c>
      <c r="CM103" s="327">
        <v>1102904.43</v>
      </c>
      <c r="CN103" s="327">
        <v>6833863.7699999996</v>
      </c>
      <c r="CO103" s="327">
        <v>4132923.26</v>
      </c>
      <c r="CP103" s="327">
        <v>428047.19</v>
      </c>
      <c r="CQ103" s="327">
        <v>1317891.45</v>
      </c>
      <c r="CR103" s="327">
        <v>320238.02</v>
      </c>
      <c r="CS103" s="327">
        <v>2770479.01</v>
      </c>
      <c r="CT103" s="327">
        <v>1666490.54</v>
      </c>
      <c r="CU103" s="327">
        <v>568723.86</v>
      </c>
      <c r="CV103" s="327">
        <v>294647.36</v>
      </c>
      <c r="CW103" s="327">
        <v>461362.61</v>
      </c>
      <c r="CX103" s="327">
        <v>1276229.81</v>
      </c>
      <c r="CY103" s="327">
        <v>961151.05</v>
      </c>
      <c r="CZ103" s="327">
        <v>1050106.82</v>
      </c>
      <c r="DA103" s="327">
        <v>3797714.62</v>
      </c>
      <c r="DB103" s="327">
        <v>1513217.65</v>
      </c>
      <c r="DC103" s="327">
        <v>3797257.08</v>
      </c>
      <c r="DD103" s="327">
        <v>9281150.3100000005</v>
      </c>
      <c r="DE103" s="327">
        <v>2588640.7599999998</v>
      </c>
      <c r="DF103" s="327">
        <v>1266673.74</v>
      </c>
      <c r="DG103" s="327">
        <v>517060.36</v>
      </c>
      <c r="DH103" s="327">
        <v>533088.77</v>
      </c>
      <c r="DI103" s="327">
        <v>650356.27</v>
      </c>
      <c r="DJ103" s="327">
        <v>2448333.7000000002</v>
      </c>
      <c r="DK103" s="327">
        <v>4990921.7699999996</v>
      </c>
      <c r="DL103" s="327">
        <v>869359.56</v>
      </c>
      <c r="DM103" s="327">
        <v>5239598.62</v>
      </c>
      <c r="DN103" s="327">
        <v>993040.7</v>
      </c>
      <c r="DO103" s="327">
        <v>729121.3</v>
      </c>
      <c r="DP103" s="327">
        <v>711194.92</v>
      </c>
      <c r="DQ103" s="327">
        <v>388380.92</v>
      </c>
      <c r="DR103" s="327">
        <v>1034177.68</v>
      </c>
      <c r="DS103" s="327">
        <v>4562564.97</v>
      </c>
      <c r="DT103" s="327">
        <v>1237357.79</v>
      </c>
      <c r="DU103" s="327">
        <v>7525571.79</v>
      </c>
      <c r="DV103" s="327">
        <v>470103.16</v>
      </c>
      <c r="DW103" s="327">
        <v>1733481.41</v>
      </c>
      <c r="DX103" s="327">
        <v>2632651.7200000002</v>
      </c>
      <c r="DY103" s="327">
        <v>2140491.58</v>
      </c>
      <c r="DZ103" s="327">
        <v>895021.02</v>
      </c>
      <c r="EA103" s="327">
        <v>7615902.5800000001</v>
      </c>
      <c r="EB103" s="327">
        <v>3457977.27</v>
      </c>
      <c r="EC103" s="327">
        <v>2151660.7400000002</v>
      </c>
      <c r="ED103" s="327">
        <v>1114234.24</v>
      </c>
      <c r="EE103" s="327">
        <v>1289703.8400000001</v>
      </c>
      <c r="EF103" s="327">
        <v>490877.85</v>
      </c>
      <c r="EG103" s="327">
        <v>344613.51</v>
      </c>
      <c r="EH103" s="327">
        <v>2220414.7999999998</v>
      </c>
      <c r="EI103" s="327">
        <v>1230243.42</v>
      </c>
      <c r="EJ103" s="327">
        <v>9158892.5099999998</v>
      </c>
      <c r="EK103" s="327">
        <v>711199.1</v>
      </c>
      <c r="EL103" s="327">
        <v>470960.04</v>
      </c>
      <c r="EM103" s="327">
        <v>1109447.6599999999</v>
      </c>
      <c r="EN103" s="327">
        <v>1766505.41</v>
      </c>
      <c r="EO103" s="327">
        <v>2936216.6</v>
      </c>
      <c r="EP103" s="327">
        <v>1908788.62</v>
      </c>
      <c r="EQ103" s="327">
        <v>607785.53</v>
      </c>
      <c r="ER103" s="327">
        <v>1303220.79</v>
      </c>
      <c r="ES103" s="327">
        <v>208011.16</v>
      </c>
      <c r="ET103" s="327">
        <v>4219224.32</v>
      </c>
      <c r="EU103" s="327">
        <v>1333503.17</v>
      </c>
      <c r="EV103" s="327">
        <v>301008.45</v>
      </c>
      <c r="EW103" s="327">
        <v>523620.49</v>
      </c>
      <c r="EX103" s="327">
        <v>1214444.05</v>
      </c>
      <c r="EY103" s="327">
        <v>1894797.52</v>
      </c>
      <c r="EZ103" s="327">
        <v>5014421.24</v>
      </c>
      <c r="FA103" s="327">
        <v>4352073.84</v>
      </c>
      <c r="FB103" s="327">
        <v>1334876.71</v>
      </c>
      <c r="FC103" s="327">
        <v>10981486.52</v>
      </c>
      <c r="FD103" s="327">
        <v>1064992.33</v>
      </c>
      <c r="FE103" s="327">
        <v>8283160.0499999998</v>
      </c>
      <c r="FF103" s="327">
        <v>3570137.65</v>
      </c>
      <c r="FG103" s="327">
        <v>1095194.79</v>
      </c>
      <c r="FH103" s="327">
        <v>4007132.89</v>
      </c>
      <c r="FI103" s="327">
        <v>918843.99</v>
      </c>
      <c r="FJ103" s="327">
        <v>2438936.84</v>
      </c>
      <c r="FK103" s="327">
        <v>579278.66</v>
      </c>
      <c r="FL103" s="327">
        <v>248003.35</v>
      </c>
      <c r="FM103" s="327">
        <v>3661909.82</v>
      </c>
      <c r="FN103" s="327">
        <v>619583.4</v>
      </c>
      <c r="FO103" s="327">
        <v>1767184.98</v>
      </c>
      <c r="FP103" s="327">
        <v>411099.77</v>
      </c>
      <c r="FQ103" s="327">
        <v>647797.75</v>
      </c>
      <c r="FR103" s="327">
        <v>35175303.159999996</v>
      </c>
      <c r="FS103" s="327">
        <v>719943.67</v>
      </c>
      <c r="FT103" s="327">
        <v>463260.56</v>
      </c>
      <c r="FU103" s="327">
        <v>836969.61</v>
      </c>
      <c r="FV103" s="327">
        <v>1357194.46</v>
      </c>
      <c r="FW103" s="327">
        <v>140162.1</v>
      </c>
      <c r="FX103" s="327">
        <v>846512.79</v>
      </c>
      <c r="FY103" s="327">
        <v>7748681.7400000002</v>
      </c>
      <c r="FZ103" s="327">
        <v>346506.53</v>
      </c>
      <c r="GA103" s="327">
        <v>467524.24</v>
      </c>
      <c r="GB103" s="327">
        <v>1411028.89</v>
      </c>
      <c r="GC103" s="327">
        <v>658417.82999999996</v>
      </c>
      <c r="GD103" s="327">
        <v>1717141.01</v>
      </c>
      <c r="GE103" s="327">
        <v>1817257.8</v>
      </c>
      <c r="GF103" s="327">
        <v>2682401.5499999998</v>
      </c>
      <c r="GG103" s="327">
        <v>1477501.84</v>
      </c>
      <c r="GH103" s="327">
        <v>754969.51</v>
      </c>
      <c r="GI103" s="327">
        <v>1696207.28</v>
      </c>
      <c r="GJ103" s="327">
        <v>179961.1</v>
      </c>
      <c r="GK103" s="327">
        <v>9202397.4800000004</v>
      </c>
      <c r="GL103" s="327">
        <v>7022361.0499999998</v>
      </c>
      <c r="GM103" s="327">
        <v>14835535.49</v>
      </c>
      <c r="GN103" s="327">
        <v>1698296.14</v>
      </c>
      <c r="GO103" s="327">
        <v>6770426.3399999999</v>
      </c>
      <c r="GP103" s="327">
        <v>135393.39000000001</v>
      </c>
      <c r="GQ103" s="327">
        <v>87280.94</v>
      </c>
      <c r="GR103" s="327">
        <v>3394738.39</v>
      </c>
      <c r="GS103" s="327">
        <v>23802138.379999999</v>
      </c>
      <c r="GT103" s="327">
        <v>969713</v>
      </c>
      <c r="GU103" s="327">
        <v>4684007.5999999996</v>
      </c>
      <c r="GV103" s="327">
        <v>796801.36</v>
      </c>
      <c r="GW103" s="327">
        <v>537604.32999999996</v>
      </c>
      <c r="GX103" s="327">
        <v>4622750.54</v>
      </c>
      <c r="GY103" s="327">
        <v>497977.37</v>
      </c>
      <c r="GZ103" s="327">
        <v>2762932.87</v>
      </c>
      <c r="HA103" s="327">
        <v>544396.84</v>
      </c>
      <c r="HB103" s="327">
        <v>2581514.7799999998</v>
      </c>
      <c r="HC103" s="327">
        <v>6241839.9199999999</v>
      </c>
      <c r="HD103" s="327">
        <v>412509.9</v>
      </c>
      <c r="HE103" s="327">
        <v>449037.83</v>
      </c>
      <c r="HF103" s="327">
        <v>894921.11</v>
      </c>
      <c r="HG103" s="327">
        <v>10128206.02</v>
      </c>
      <c r="HH103" s="327">
        <v>6391521.4699999997</v>
      </c>
      <c r="HI103" s="327">
        <v>2481087.27</v>
      </c>
      <c r="HJ103" s="327">
        <v>1737702.9</v>
      </c>
      <c r="HK103" s="327">
        <v>478597.21</v>
      </c>
      <c r="HL103" s="327">
        <v>7149224.9299999997</v>
      </c>
      <c r="HM103" s="327">
        <v>1928285.73</v>
      </c>
      <c r="HN103" s="327">
        <v>1522038.97</v>
      </c>
      <c r="HO103" s="327">
        <v>108139.35</v>
      </c>
      <c r="HP103" s="327">
        <v>1289104.5900000001</v>
      </c>
      <c r="HQ103" s="327">
        <v>123945.9</v>
      </c>
      <c r="HR103" s="327">
        <v>3678083.46</v>
      </c>
      <c r="HS103" s="327">
        <v>274749.78999999998</v>
      </c>
      <c r="HT103" s="327">
        <v>16912608.789999999</v>
      </c>
      <c r="HU103" s="327">
        <v>1067076.43</v>
      </c>
      <c r="HV103" s="327">
        <v>8204304.0499999998</v>
      </c>
      <c r="HW103" s="327">
        <v>25800837.18</v>
      </c>
      <c r="HX103" s="327">
        <v>936728.22</v>
      </c>
      <c r="HY103" s="327">
        <v>16707914.84</v>
      </c>
      <c r="HZ103" s="327">
        <v>1767016.04</v>
      </c>
      <c r="IA103" s="327">
        <v>1443003.41</v>
      </c>
      <c r="IB103" s="327">
        <v>2400275.61</v>
      </c>
      <c r="IC103" s="327">
        <v>80617332.730000004</v>
      </c>
      <c r="ID103" s="327">
        <v>552889.19999999995</v>
      </c>
      <c r="IE103" s="327">
        <v>4112334.1</v>
      </c>
      <c r="IF103" s="327">
        <v>793490.4</v>
      </c>
      <c r="IG103" s="327">
        <v>703185.01</v>
      </c>
      <c r="IH103" s="327">
        <v>583786.4</v>
      </c>
      <c r="II103" s="327">
        <v>404663.45</v>
      </c>
      <c r="IJ103" s="327">
        <v>1099846.47</v>
      </c>
      <c r="IK103" s="327">
        <v>603394.63</v>
      </c>
      <c r="IL103" s="327">
        <v>449056.87</v>
      </c>
      <c r="IM103" s="327">
        <v>795654.87</v>
      </c>
      <c r="IN103" s="327">
        <v>5210208.16</v>
      </c>
      <c r="IO103" s="327">
        <v>206722.64</v>
      </c>
      <c r="IP103" s="327">
        <v>1504172.86</v>
      </c>
      <c r="IQ103" s="327">
        <v>398291.83</v>
      </c>
      <c r="IR103" s="327">
        <v>4135359.47</v>
      </c>
      <c r="IS103" s="327">
        <v>6770510.8099999996</v>
      </c>
      <c r="IT103" s="327">
        <v>1935026.16</v>
      </c>
      <c r="IU103" s="327">
        <v>606111.27</v>
      </c>
      <c r="IV103" s="327">
        <v>2074372.23</v>
      </c>
      <c r="IW103" s="327">
        <v>1132254.3700000001</v>
      </c>
      <c r="IX103" s="327">
        <v>147764.98000000001</v>
      </c>
      <c r="IY103" s="327">
        <v>3347038.79</v>
      </c>
      <c r="IZ103" s="327">
        <v>2434088.4500000002</v>
      </c>
      <c r="JA103" s="327">
        <v>512585.99</v>
      </c>
      <c r="JB103" s="327">
        <v>578057.17000000004</v>
      </c>
      <c r="JC103" s="327">
        <v>873034.78</v>
      </c>
      <c r="JD103" s="327">
        <v>385969.75</v>
      </c>
      <c r="JE103" s="327">
        <v>484033.82</v>
      </c>
      <c r="JF103" s="327">
        <v>1956079.98</v>
      </c>
      <c r="JG103" s="327">
        <v>124084.86</v>
      </c>
      <c r="JH103" s="327">
        <v>157875.67000000001</v>
      </c>
      <c r="JI103" s="327">
        <v>9805513.8000000007</v>
      </c>
      <c r="JJ103" s="327">
        <v>2207481.61</v>
      </c>
      <c r="JK103" s="327">
        <v>428664.54</v>
      </c>
      <c r="JL103" s="327">
        <v>988644.26</v>
      </c>
      <c r="JM103" s="327">
        <v>279701.42</v>
      </c>
      <c r="JN103" s="327">
        <v>426864.24</v>
      </c>
      <c r="JO103" s="327">
        <v>821639.81</v>
      </c>
      <c r="JP103" s="327">
        <v>816315.92</v>
      </c>
      <c r="JQ103" s="327">
        <v>1589218.54</v>
      </c>
      <c r="JR103" s="327">
        <v>188445.95</v>
      </c>
      <c r="JS103" s="327">
        <v>1025946.47</v>
      </c>
      <c r="JT103" s="327">
        <v>278617.77</v>
      </c>
      <c r="JU103" s="327">
        <v>6155928.29</v>
      </c>
      <c r="JV103" s="327">
        <v>13405377.619999999</v>
      </c>
      <c r="JW103" s="327">
        <v>2878466.15</v>
      </c>
      <c r="JX103" s="327">
        <v>2636004.0699999998</v>
      </c>
      <c r="JY103" s="327">
        <v>19867.39</v>
      </c>
      <c r="JZ103" s="327">
        <v>524050.46</v>
      </c>
      <c r="KA103" s="327">
        <v>947184.15</v>
      </c>
      <c r="KB103" s="327">
        <v>1076156.1000000001</v>
      </c>
      <c r="KC103" s="327">
        <v>527709.62</v>
      </c>
      <c r="KD103" s="327">
        <v>2248295.77</v>
      </c>
      <c r="KE103" s="327">
        <v>1314500.06</v>
      </c>
      <c r="KF103" s="327">
        <v>522006.1</v>
      </c>
      <c r="KG103" s="327">
        <v>1478530.8</v>
      </c>
      <c r="KH103" s="327">
        <v>607070.47</v>
      </c>
      <c r="KI103" s="327">
        <v>3543885.98</v>
      </c>
      <c r="KJ103" s="327">
        <v>1173637.32</v>
      </c>
      <c r="KK103" s="327">
        <v>212063.26</v>
      </c>
      <c r="KL103" s="327">
        <v>2208154.08</v>
      </c>
      <c r="KM103" s="327">
        <v>1410944.34</v>
      </c>
      <c r="KN103" s="327">
        <v>1693133.93</v>
      </c>
      <c r="KO103" s="327">
        <v>8852612.7200000007</v>
      </c>
      <c r="KP103" s="327">
        <v>3382960.6</v>
      </c>
      <c r="KQ103" s="327">
        <v>16413870.51</v>
      </c>
      <c r="KR103" s="327">
        <v>5146138.24</v>
      </c>
      <c r="KS103" s="326">
        <v>630400.42000000004</v>
      </c>
      <c r="KU103" s="338" t="s">
        <v>943</v>
      </c>
      <c r="KV103" s="312" t="s">
        <v>943</v>
      </c>
      <c r="KY103" s="312" t="s">
        <v>943</v>
      </c>
    </row>
    <row r="104" spans="1:311" x14ac:dyDescent="0.25">
      <c r="A104" s="325">
        <v>2020</v>
      </c>
      <c r="B104" s="324" t="s">
        <v>807</v>
      </c>
      <c r="C104" s="324" t="s">
        <v>836</v>
      </c>
      <c r="D104" s="324" t="s">
        <v>841</v>
      </c>
      <c r="E104" s="324" t="s">
        <v>780</v>
      </c>
      <c r="F104" s="323">
        <v>4843.45</v>
      </c>
      <c r="G104" s="323">
        <v>5609.35</v>
      </c>
      <c r="H104" s="323">
        <v>451960.44</v>
      </c>
      <c r="I104" s="323">
        <v>0</v>
      </c>
      <c r="J104" s="323">
        <v>2268</v>
      </c>
      <c r="K104" s="323">
        <v>0</v>
      </c>
      <c r="L104" s="323">
        <v>0</v>
      </c>
      <c r="M104" s="323">
        <v>0</v>
      </c>
      <c r="N104" s="323">
        <v>2291998.75</v>
      </c>
      <c r="O104" s="323">
        <v>553096.39</v>
      </c>
      <c r="P104" s="323">
        <v>24248.14</v>
      </c>
      <c r="Q104" s="323">
        <v>119971.45</v>
      </c>
      <c r="R104" s="323">
        <v>1280015</v>
      </c>
      <c r="S104" s="323">
        <v>108452.31</v>
      </c>
      <c r="T104" s="323">
        <v>478285.77</v>
      </c>
      <c r="U104" s="323">
        <v>0</v>
      </c>
      <c r="V104" s="323">
        <v>1129593.7</v>
      </c>
      <c r="W104" s="323">
        <v>302651.84999999998</v>
      </c>
      <c r="X104" s="323">
        <v>369871.33</v>
      </c>
      <c r="Y104" s="323">
        <v>5046.3500000000004</v>
      </c>
      <c r="Z104" s="323">
        <v>17241.080000000002</v>
      </c>
      <c r="AA104" s="323">
        <v>116289.95</v>
      </c>
      <c r="AB104" s="323">
        <v>15275.51</v>
      </c>
      <c r="AC104" s="323">
        <v>47239.55</v>
      </c>
      <c r="AD104" s="323">
        <v>346009.08</v>
      </c>
      <c r="AE104" s="323">
        <v>96785.1</v>
      </c>
      <c r="AF104" s="323">
        <v>25984.15</v>
      </c>
      <c r="AG104" s="323">
        <v>0</v>
      </c>
      <c r="AH104" s="323">
        <v>86514.69</v>
      </c>
      <c r="AI104" s="323">
        <v>0</v>
      </c>
      <c r="AJ104" s="323">
        <v>558239.91</v>
      </c>
      <c r="AK104" s="323">
        <v>0</v>
      </c>
      <c r="AL104" s="323">
        <v>358445.5</v>
      </c>
      <c r="AM104" s="323">
        <v>1359.67</v>
      </c>
      <c r="AN104" s="323">
        <v>19323.39</v>
      </c>
      <c r="AO104" s="323">
        <v>199906.05</v>
      </c>
      <c r="AP104" s="323">
        <v>183303</v>
      </c>
      <c r="AQ104" s="323">
        <v>30990.35</v>
      </c>
      <c r="AR104" s="323">
        <v>52431.95</v>
      </c>
      <c r="AS104" s="323">
        <v>146987.07999999999</v>
      </c>
      <c r="AT104" s="323">
        <v>212807.16</v>
      </c>
      <c r="AU104" s="323">
        <v>0</v>
      </c>
      <c r="AV104" s="323">
        <v>0</v>
      </c>
      <c r="AW104" s="323">
        <v>1202006.8600000001</v>
      </c>
      <c r="AX104" s="323">
        <v>0</v>
      </c>
      <c r="AY104" s="323">
        <v>0</v>
      </c>
      <c r="AZ104" s="323">
        <v>829219.4</v>
      </c>
      <c r="BA104" s="323">
        <v>1063.9000000000001</v>
      </c>
      <c r="BB104" s="323">
        <v>0</v>
      </c>
      <c r="BC104" s="323">
        <v>659268.4</v>
      </c>
      <c r="BD104" s="323">
        <v>8450.0400000000009</v>
      </c>
      <c r="BE104" s="323">
        <v>0</v>
      </c>
      <c r="BF104" s="323">
        <v>19809.349999999999</v>
      </c>
      <c r="BG104" s="323">
        <v>34463.949999999997</v>
      </c>
      <c r="BH104" s="323">
        <v>28980.560000000001</v>
      </c>
      <c r="BI104" s="323">
        <v>5450525.2999999998</v>
      </c>
      <c r="BJ104" s="323">
        <v>81321.149999999994</v>
      </c>
      <c r="BK104" s="323">
        <v>685873.7</v>
      </c>
      <c r="BL104" s="323">
        <v>38980.449999999997</v>
      </c>
      <c r="BM104" s="323">
        <v>0</v>
      </c>
      <c r="BN104" s="323">
        <v>1067365.8400000001</v>
      </c>
      <c r="BO104" s="323">
        <v>120562.88</v>
      </c>
      <c r="BP104" s="323">
        <v>365278.81</v>
      </c>
      <c r="BQ104" s="323">
        <v>0</v>
      </c>
      <c r="BR104" s="323">
        <v>690431.5</v>
      </c>
      <c r="BS104" s="323">
        <v>83378.600000000006</v>
      </c>
      <c r="BT104" s="323">
        <v>0</v>
      </c>
      <c r="BU104" s="323">
        <v>1433.4</v>
      </c>
      <c r="BV104" s="323">
        <v>78552.490000000005</v>
      </c>
      <c r="BW104" s="323">
        <v>471432.7</v>
      </c>
      <c r="BX104" s="323">
        <v>0</v>
      </c>
      <c r="BY104" s="323">
        <v>912942.42</v>
      </c>
      <c r="BZ104" s="323">
        <v>0</v>
      </c>
      <c r="CA104" s="323">
        <v>137511.26</v>
      </c>
      <c r="CB104" s="323">
        <v>161285.85</v>
      </c>
      <c r="CC104" s="323">
        <v>587492.4</v>
      </c>
      <c r="CD104" s="323">
        <v>4263.3</v>
      </c>
      <c r="CE104" s="323">
        <v>705834.27</v>
      </c>
      <c r="CF104" s="323">
        <v>2439679.9900000002</v>
      </c>
      <c r="CG104" s="323">
        <v>600230.85</v>
      </c>
      <c r="CH104" s="323">
        <v>200083.84</v>
      </c>
      <c r="CI104" s="323">
        <v>1182712.8400000001</v>
      </c>
      <c r="CJ104" s="323">
        <v>0</v>
      </c>
      <c r="CK104" s="323">
        <v>0</v>
      </c>
      <c r="CL104" s="323">
        <v>0</v>
      </c>
      <c r="CM104" s="323">
        <v>0</v>
      </c>
      <c r="CN104" s="323">
        <v>0</v>
      </c>
      <c r="CO104" s="323">
        <v>0</v>
      </c>
      <c r="CP104" s="323">
        <v>0</v>
      </c>
      <c r="CQ104" s="323">
        <v>0</v>
      </c>
      <c r="CR104" s="323">
        <v>49289.35</v>
      </c>
      <c r="CS104" s="323">
        <v>27413.5</v>
      </c>
      <c r="CT104" s="323">
        <v>51661.75</v>
      </c>
      <c r="CU104" s="323">
        <v>67778.3</v>
      </c>
      <c r="CV104" s="323">
        <v>0</v>
      </c>
      <c r="CW104" s="323">
        <v>9250</v>
      </c>
      <c r="CX104" s="323">
        <v>304948.09000000003</v>
      </c>
      <c r="CY104" s="323">
        <v>130158.81</v>
      </c>
      <c r="CZ104" s="323">
        <v>3438969.14</v>
      </c>
      <c r="DA104" s="323">
        <v>2772702.02</v>
      </c>
      <c r="DB104" s="323">
        <v>18168.53</v>
      </c>
      <c r="DC104" s="323">
        <v>484767.35</v>
      </c>
      <c r="DD104" s="323">
        <v>2865633.71</v>
      </c>
      <c r="DE104" s="323">
        <v>0</v>
      </c>
      <c r="DF104" s="323">
        <v>0</v>
      </c>
      <c r="DG104" s="323">
        <v>0</v>
      </c>
      <c r="DH104" s="323">
        <v>0</v>
      </c>
      <c r="DI104" s="323">
        <v>34107.35</v>
      </c>
      <c r="DJ104" s="323">
        <v>0</v>
      </c>
      <c r="DK104" s="323">
        <v>33842.550000000003</v>
      </c>
      <c r="DL104" s="323">
        <v>20051.900000000001</v>
      </c>
      <c r="DM104" s="323">
        <v>204059.4</v>
      </c>
      <c r="DN104" s="323">
        <v>0</v>
      </c>
      <c r="DO104" s="323">
        <v>0</v>
      </c>
      <c r="DP104" s="323">
        <v>36730.6</v>
      </c>
      <c r="DQ104" s="323">
        <v>0</v>
      </c>
      <c r="DR104" s="323">
        <v>0</v>
      </c>
      <c r="DS104" s="323">
        <v>146146.15</v>
      </c>
      <c r="DT104" s="323">
        <v>1289506.3999999999</v>
      </c>
      <c r="DU104" s="323">
        <v>640408.97</v>
      </c>
      <c r="DV104" s="323">
        <v>0</v>
      </c>
      <c r="DW104" s="323">
        <v>0</v>
      </c>
      <c r="DX104" s="323">
        <v>105684.25</v>
      </c>
      <c r="DY104" s="323">
        <v>233672.02</v>
      </c>
      <c r="DZ104" s="323">
        <v>840053.17</v>
      </c>
      <c r="EA104" s="323">
        <v>0</v>
      </c>
      <c r="EB104" s="323">
        <v>0</v>
      </c>
      <c r="EC104" s="323">
        <v>0</v>
      </c>
      <c r="ED104" s="323">
        <v>142012.79</v>
      </c>
      <c r="EE104" s="323">
        <v>0</v>
      </c>
      <c r="EF104" s="323">
        <v>122961.25</v>
      </c>
      <c r="EG104" s="323">
        <v>436203.12</v>
      </c>
      <c r="EH104" s="323">
        <v>0</v>
      </c>
      <c r="EI104" s="323">
        <v>1014.3</v>
      </c>
      <c r="EJ104" s="323">
        <v>162125.51</v>
      </c>
      <c r="EK104" s="323">
        <v>0</v>
      </c>
      <c r="EL104" s="323">
        <v>45418</v>
      </c>
      <c r="EM104" s="323">
        <v>301773.40000000002</v>
      </c>
      <c r="EN104" s="323">
        <v>429423.86</v>
      </c>
      <c r="EO104" s="323">
        <v>21653.200000000001</v>
      </c>
      <c r="EP104" s="323">
        <v>56</v>
      </c>
      <c r="EQ104" s="323">
        <v>0</v>
      </c>
      <c r="ER104" s="323">
        <v>446651.63</v>
      </c>
      <c r="ES104" s="323">
        <v>0</v>
      </c>
      <c r="ET104" s="323">
        <v>492.05</v>
      </c>
      <c r="EU104" s="323">
        <v>8650.58</v>
      </c>
      <c r="EV104" s="323">
        <v>0</v>
      </c>
      <c r="EW104" s="323">
        <v>7812</v>
      </c>
      <c r="EX104" s="323">
        <v>327167.25</v>
      </c>
      <c r="EY104" s="323">
        <v>129650.6</v>
      </c>
      <c r="EZ104" s="323">
        <v>0</v>
      </c>
      <c r="FA104" s="323">
        <v>25379.9</v>
      </c>
      <c r="FB104" s="323">
        <v>143640.25</v>
      </c>
      <c r="FC104" s="323">
        <v>136256.73000000001</v>
      </c>
      <c r="FD104" s="323">
        <v>0</v>
      </c>
      <c r="FE104" s="323">
        <v>21365.85</v>
      </c>
      <c r="FF104" s="323">
        <v>208140.79999999999</v>
      </c>
      <c r="FG104" s="323">
        <v>0</v>
      </c>
      <c r="FH104" s="323">
        <v>1271788.1200000001</v>
      </c>
      <c r="FI104" s="323">
        <v>233345.25</v>
      </c>
      <c r="FJ104" s="323">
        <v>308313</v>
      </c>
      <c r="FK104" s="323">
        <v>207844.39</v>
      </c>
      <c r="FL104" s="323">
        <v>4064.3</v>
      </c>
      <c r="FM104" s="323">
        <v>1377524.95</v>
      </c>
      <c r="FN104" s="323">
        <v>85488.68</v>
      </c>
      <c r="FO104" s="323">
        <v>76031.95</v>
      </c>
      <c r="FP104" s="323">
        <v>0</v>
      </c>
      <c r="FQ104" s="323">
        <v>229409.51</v>
      </c>
      <c r="FR104" s="323">
        <v>470</v>
      </c>
      <c r="FS104" s="323">
        <v>0</v>
      </c>
      <c r="FT104" s="323">
        <v>311996.96000000002</v>
      </c>
      <c r="FU104" s="323">
        <v>151704.20000000001</v>
      </c>
      <c r="FV104" s="323">
        <v>43282.400000000001</v>
      </c>
      <c r="FW104" s="323">
        <v>0</v>
      </c>
      <c r="FX104" s="323">
        <v>0</v>
      </c>
      <c r="FY104" s="323">
        <v>468362.09</v>
      </c>
      <c r="FZ104" s="323">
        <v>0</v>
      </c>
      <c r="GA104" s="323">
        <v>33929.43</v>
      </c>
      <c r="GB104" s="323">
        <v>74047.5</v>
      </c>
      <c r="GC104" s="323">
        <v>8870.9500000000007</v>
      </c>
      <c r="GD104" s="323">
        <v>156360.1</v>
      </c>
      <c r="GE104" s="323">
        <v>0</v>
      </c>
      <c r="GF104" s="323">
        <v>161578.76</v>
      </c>
      <c r="GG104" s="323">
        <v>0</v>
      </c>
      <c r="GH104" s="323">
        <v>95286.25</v>
      </c>
      <c r="GI104" s="323">
        <v>0</v>
      </c>
      <c r="GJ104" s="323">
        <v>0</v>
      </c>
      <c r="GK104" s="323">
        <v>22552357.73</v>
      </c>
      <c r="GL104" s="323">
        <v>0</v>
      </c>
      <c r="GM104" s="323">
        <v>489994.96</v>
      </c>
      <c r="GN104" s="323">
        <v>273683.90000000002</v>
      </c>
      <c r="GO104" s="323">
        <v>707133.57</v>
      </c>
      <c r="GP104" s="323">
        <v>55415.45</v>
      </c>
      <c r="GQ104" s="323">
        <v>0</v>
      </c>
      <c r="GR104" s="323">
        <v>7719.7</v>
      </c>
      <c r="GS104" s="323">
        <v>972333.05</v>
      </c>
      <c r="GT104" s="323">
        <v>0</v>
      </c>
      <c r="GU104" s="323">
        <v>2407791.44</v>
      </c>
      <c r="GV104" s="323">
        <v>203822.2</v>
      </c>
      <c r="GW104" s="323">
        <v>54873.95</v>
      </c>
      <c r="GX104" s="323">
        <v>3750</v>
      </c>
      <c r="GY104" s="323">
        <v>48502.9</v>
      </c>
      <c r="GZ104" s="323">
        <v>6414.66</v>
      </c>
      <c r="HA104" s="323">
        <v>0</v>
      </c>
      <c r="HB104" s="323">
        <v>0</v>
      </c>
      <c r="HC104" s="323">
        <v>0</v>
      </c>
      <c r="HD104" s="323">
        <v>148863.76</v>
      </c>
      <c r="HE104" s="323">
        <v>110302.61</v>
      </c>
      <c r="HF104" s="323">
        <v>0</v>
      </c>
      <c r="HG104" s="323">
        <v>394306.85</v>
      </c>
      <c r="HH104" s="323">
        <v>470384.72</v>
      </c>
      <c r="HI104" s="323">
        <v>507573.55</v>
      </c>
      <c r="HJ104" s="323">
        <v>461380.86</v>
      </c>
      <c r="HK104" s="323">
        <v>0</v>
      </c>
      <c r="HL104" s="323">
        <v>9040.6</v>
      </c>
      <c r="HM104" s="323">
        <v>265958.01</v>
      </c>
      <c r="HN104" s="323">
        <v>0</v>
      </c>
      <c r="HO104" s="323">
        <v>0</v>
      </c>
      <c r="HP104" s="323">
        <v>230070.05</v>
      </c>
      <c r="HQ104" s="323">
        <v>0</v>
      </c>
      <c r="HR104" s="323">
        <v>1394638.82</v>
      </c>
      <c r="HS104" s="323">
        <v>0</v>
      </c>
      <c r="HT104" s="323">
        <v>482712.34</v>
      </c>
      <c r="HU104" s="323">
        <v>128412.48</v>
      </c>
      <c r="HV104" s="323">
        <v>18563.849999999999</v>
      </c>
      <c r="HW104" s="323">
        <v>4571740.25</v>
      </c>
      <c r="HX104" s="323">
        <v>97698.95</v>
      </c>
      <c r="HY104" s="323">
        <v>1882318.7</v>
      </c>
      <c r="HZ104" s="323">
        <v>0</v>
      </c>
      <c r="IA104" s="323">
        <v>21946.35</v>
      </c>
      <c r="IB104" s="323">
        <v>193.95</v>
      </c>
      <c r="IC104" s="323">
        <v>139681</v>
      </c>
      <c r="ID104" s="323">
        <v>0</v>
      </c>
      <c r="IE104" s="323">
        <v>713514.62</v>
      </c>
      <c r="IF104" s="323">
        <v>39061.129999999997</v>
      </c>
      <c r="IG104" s="323">
        <v>0</v>
      </c>
      <c r="IH104" s="323">
        <v>0</v>
      </c>
      <c r="II104" s="323">
        <v>64534.400000000001</v>
      </c>
      <c r="IJ104" s="323">
        <v>0</v>
      </c>
      <c r="IK104" s="323">
        <v>0</v>
      </c>
      <c r="IL104" s="323">
        <v>34769.25</v>
      </c>
      <c r="IM104" s="323">
        <v>0</v>
      </c>
      <c r="IN104" s="323">
        <v>0</v>
      </c>
      <c r="IO104" s="323">
        <v>254676.91</v>
      </c>
      <c r="IP104" s="323">
        <v>0</v>
      </c>
      <c r="IQ104" s="323">
        <v>0</v>
      </c>
      <c r="IR104" s="323">
        <v>523361.82</v>
      </c>
      <c r="IS104" s="323">
        <v>14413.35</v>
      </c>
      <c r="IT104" s="323">
        <v>2725171.32</v>
      </c>
      <c r="IU104" s="323">
        <v>288050.48</v>
      </c>
      <c r="IV104" s="323">
        <v>1002011.95</v>
      </c>
      <c r="IW104" s="323">
        <v>200</v>
      </c>
      <c r="IX104" s="323">
        <v>145683.01</v>
      </c>
      <c r="IY104" s="323">
        <v>0</v>
      </c>
      <c r="IZ104" s="323">
        <v>0</v>
      </c>
      <c r="JA104" s="323">
        <v>0</v>
      </c>
      <c r="JB104" s="323">
        <v>0</v>
      </c>
      <c r="JC104" s="323">
        <v>0</v>
      </c>
      <c r="JD104" s="323">
        <v>0</v>
      </c>
      <c r="JE104" s="323">
        <v>0</v>
      </c>
      <c r="JF104" s="323">
        <v>358545.04</v>
      </c>
      <c r="JG104" s="323">
        <v>63.45</v>
      </c>
      <c r="JH104" s="323">
        <v>0</v>
      </c>
      <c r="JI104" s="323">
        <v>121789</v>
      </c>
      <c r="JJ104" s="323">
        <v>0</v>
      </c>
      <c r="JK104" s="323">
        <v>0</v>
      </c>
      <c r="JL104" s="323">
        <v>0</v>
      </c>
      <c r="JM104" s="323">
        <v>7519.15</v>
      </c>
      <c r="JN104" s="323">
        <v>80947.8</v>
      </c>
      <c r="JO104" s="323">
        <v>50000</v>
      </c>
      <c r="JP104" s="323">
        <v>126624.91</v>
      </c>
      <c r="JQ104" s="323">
        <v>134438.9</v>
      </c>
      <c r="JR104" s="323">
        <v>110653.98</v>
      </c>
      <c r="JS104" s="323">
        <v>309483.5</v>
      </c>
      <c r="JT104" s="323">
        <v>7440.9</v>
      </c>
      <c r="JU104" s="323">
        <v>13177.85</v>
      </c>
      <c r="JV104" s="323">
        <v>0</v>
      </c>
      <c r="JW104" s="323">
        <v>6149.85</v>
      </c>
      <c r="JX104" s="323">
        <v>32569.599999999999</v>
      </c>
      <c r="JY104" s="323">
        <v>0</v>
      </c>
      <c r="JZ104" s="323">
        <v>0</v>
      </c>
      <c r="KA104" s="323">
        <v>0</v>
      </c>
      <c r="KB104" s="323">
        <v>0</v>
      </c>
      <c r="KC104" s="323">
        <v>6093.85</v>
      </c>
      <c r="KD104" s="323">
        <v>0</v>
      </c>
      <c r="KE104" s="323">
        <v>56418.25</v>
      </c>
      <c r="KF104" s="323">
        <v>5796.15</v>
      </c>
      <c r="KG104" s="323">
        <v>0</v>
      </c>
      <c r="KH104" s="323">
        <v>0</v>
      </c>
      <c r="KI104" s="323">
        <v>291677.21000000002</v>
      </c>
      <c r="KJ104" s="323">
        <v>94291.199999999997</v>
      </c>
      <c r="KK104" s="323">
        <v>68307.399999999994</v>
      </c>
      <c r="KL104" s="323">
        <v>113161.58</v>
      </c>
      <c r="KM104" s="323">
        <v>0</v>
      </c>
      <c r="KN104" s="323">
        <v>7541.3</v>
      </c>
      <c r="KO104" s="323">
        <v>0</v>
      </c>
      <c r="KP104" s="323">
        <v>64481.95</v>
      </c>
      <c r="KQ104" s="323">
        <v>19926367.859999999</v>
      </c>
      <c r="KR104" s="323">
        <v>0</v>
      </c>
      <c r="KS104" s="322">
        <v>124290.3</v>
      </c>
      <c r="KU104" s="312">
        <v>11</v>
      </c>
      <c r="KV104" s="312">
        <v>111</v>
      </c>
      <c r="KY104" s="312">
        <v>9111</v>
      </c>
    </row>
    <row r="105" spans="1:311" x14ac:dyDescent="0.25">
      <c r="A105" s="329">
        <v>2020</v>
      </c>
      <c r="B105" s="328" t="s">
        <v>807</v>
      </c>
      <c r="C105" s="328" t="s">
        <v>836</v>
      </c>
      <c r="D105" s="328" t="s">
        <v>840</v>
      </c>
      <c r="E105" s="328" t="s">
        <v>780</v>
      </c>
      <c r="F105" s="327">
        <v>775635.89</v>
      </c>
      <c r="G105" s="327">
        <v>150440</v>
      </c>
      <c r="H105" s="327">
        <v>6466334.8899999997</v>
      </c>
      <c r="I105" s="327">
        <v>671020.38</v>
      </c>
      <c r="J105" s="327">
        <v>462443.42</v>
      </c>
      <c r="K105" s="327">
        <v>468193.84</v>
      </c>
      <c r="L105" s="327">
        <v>3496340.49</v>
      </c>
      <c r="M105" s="327">
        <v>1346343.36</v>
      </c>
      <c r="N105" s="327">
        <v>9489028.1199999992</v>
      </c>
      <c r="O105" s="327">
        <v>5079787.45</v>
      </c>
      <c r="P105" s="327">
        <v>446391.41</v>
      </c>
      <c r="Q105" s="327">
        <v>481228.16</v>
      </c>
      <c r="R105" s="327">
        <v>1628462.38</v>
      </c>
      <c r="S105" s="327">
        <v>847646.74</v>
      </c>
      <c r="T105" s="327">
        <v>1036488.79</v>
      </c>
      <c r="U105" s="327">
        <v>2084111.23</v>
      </c>
      <c r="V105" s="327">
        <v>4607508.13</v>
      </c>
      <c r="W105" s="327">
        <v>114583.82</v>
      </c>
      <c r="X105" s="327">
        <v>833062.85</v>
      </c>
      <c r="Y105" s="327">
        <v>424354.66</v>
      </c>
      <c r="Z105" s="327">
        <v>466545.51</v>
      </c>
      <c r="AA105" s="327">
        <v>5141945.22</v>
      </c>
      <c r="AB105" s="327">
        <v>1105696.6399999999</v>
      </c>
      <c r="AC105" s="327">
        <v>21998.36</v>
      </c>
      <c r="AD105" s="327">
        <v>14787470.789999999</v>
      </c>
      <c r="AE105" s="327">
        <v>92098.09</v>
      </c>
      <c r="AF105" s="327">
        <v>995333.38</v>
      </c>
      <c r="AG105" s="327">
        <v>0</v>
      </c>
      <c r="AH105" s="327">
        <v>1270126.21</v>
      </c>
      <c r="AI105" s="327">
        <v>1511478.21</v>
      </c>
      <c r="AJ105" s="327">
        <v>1365696.88</v>
      </c>
      <c r="AK105" s="327">
        <v>269443.33</v>
      </c>
      <c r="AL105" s="327">
        <v>6728617.4299999997</v>
      </c>
      <c r="AM105" s="327">
        <v>373429.91</v>
      </c>
      <c r="AN105" s="327">
        <v>846757.83</v>
      </c>
      <c r="AO105" s="327">
        <v>787602.21</v>
      </c>
      <c r="AP105" s="327">
        <v>795528.78</v>
      </c>
      <c r="AQ105" s="327">
        <v>71297.67</v>
      </c>
      <c r="AR105" s="327">
        <v>1789224.34</v>
      </c>
      <c r="AS105" s="327">
        <v>318426.40999999997</v>
      </c>
      <c r="AT105" s="327">
        <v>997985.87</v>
      </c>
      <c r="AU105" s="327">
        <v>4368596.6900000004</v>
      </c>
      <c r="AV105" s="327">
        <v>520168.28</v>
      </c>
      <c r="AW105" s="327">
        <v>4244471.24</v>
      </c>
      <c r="AX105" s="327">
        <v>147144.13</v>
      </c>
      <c r="AY105" s="327">
        <v>0</v>
      </c>
      <c r="AZ105" s="327">
        <v>677799.73</v>
      </c>
      <c r="BA105" s="327">
        <v>170135.07</v>
      </c>
      <c r="BB105" s="327">
        <v>515022.88</v>
      </c>
      <c r="BC105" s="327">
        <v>3104633.54</v>
      </c>
      <c r="BD105" s="327">
        <v>3193184.29</v>
      </c>
      <c r="BE105" s="327">
        <v>1710467.45</v>
      </c>
      <c r="BF105" s="327">
        <v>1399394.95</v>
      </c>
      <c r="BG105" s="327">
        <v>268254.37</v>
      </c>
      <c r="BH105" s="327">
        <v>91246.76</v>
      </c>
      <c r="BI105" s="327">
        <v>5444214.3899999997</v>
      </c>
      <c r="BJ105" s="327">
        <v>13836.03</v>
      </c>
      <c r="BK105" s="327">
        <v>3356597.59</v>
      </c>
      <c r="BL105" s="327">
        <v>117700.1</v>
      </c>
      <c r="BM105" s="327">
        <v>721740.46</v>
      </c>
      <c r="BN105" s="327">
        <v>4350328.47</v>
      </c>
      <c r="BO105" s="327">
        <v>1772855.52</v>
      </c>
      <c r="BP105" s="327">
        <v>0</v>
      </c>
      <c r="BQ105" s="327">
        <v>287087.88</v>
      </c>
      <c r="BR105" s="327">
        <v>396281.21</v>
      </c>
      <c r="BS105" s="327">
        <v>2233838.59</v>
      </c>
      <c r="BT105" s="327">
        <v>167772.77</v>
      </c>
      <c r="BU105" s="327">
        <v>259827.23</v>
      </c>
      <c r="BV105" s="327">
        <v>2347473.4300000002</v>
      </c>
      <c r="BW105" s="327">
        <v>3098135.52</v>
      </c>
      <c r="BX105" s="327">
        <v>961188.68</v>
      </c>
      <c r="BY105" s="327">
        <v>9240964.5800000001</v>
      </c>
      <c r="BZ105" s="327">
        <v>180419.18</v>
      </c>
      <c r="CA105" s="327">
        <v>558401.31999999995</v>
      </c>
      <c r="CB105" s="327">
        <v>187192.46</v>
      </c>
      <c r="CC105" s="327">
        <v>1445643.91</v>
      </c>
      <c r="CD105" s="327">
        <v>3179804.93</v>
      </c>
      <c r="CE105" s="327">
        <v>395042.29</v>
      </c>
      <c r="CF105" s="327">
        <v>3474708.35</v>
      </c>
      <c r="CG105" s="327">
        <v>5851805.8099999996</v>
      </c>
      <c r="CH105" s="327">
        <v>1433114.47</v>
      </c>
      <c r="CI105" s="327">
        <v>6877589.8799999999</v>
      </c>
      <c r="CJ105" s="327">
        <v>188433.56</v>
      </c>
      <c r="CK105" s="327">
        <v>248624.46</v>
      </c>
      <c r="CL105" s="327">
        <v>278053.69</v>
      </c>
      <c r="CM105" s="327">
        <v>98118.73</v>
      </c>
      <c r="CN105" s="327">
        <v>1038611.88</v>
      </c>
      <c r="CO105" s="327">
        <v>2606803.66</v>
      </c>
      <c r="CP105" s="327">
        <v>297222.61</v>
      </c>
      <c r="CQ105" s="327">
        <v>535007.29</v>
      </c>
      <c r="CR105" s="327">
        <v>113472.84</v>
      </c>
      <c r="CS105" s="327">
        <v>1029885.23</v>
      </c>
      <c r="CT105" s="327">
        <v>1406255.99</v>
      </c>
      <c r="CU105" s="327">
        <v>137636.41</v>
      </c>
      <c r="CV105" s="327">
        <v>180430.88</v>
      </c>
      <c r="CW105" s="327">
        <v>422827.66</v>
      </c>
      <c r="CX105" s="327">
        <v>2100652.09</v>
      </c>
      <c r="CY105" s="327">
        <v>1066723.49</v>
      </c>
      <c r="CZ105" s="327">
        <v>3732188.18</v>
      </c>
      <c r="DA105" s="327">
        <v>0</v>
      </c>
      <c r="DB105" s="327">
        <v>3340552.58</v>
      </c>
      <c r="DC105" s="327">
        <v>595332.09</v>
      </c>
      <c r="DD105" s="327">
        <v>8789452.0199999996</v>
      </c>
      <c r="DE105" s="327">
        <v>8340600.7000000002</v>
      </c>
      <c r="DF105" s="327">
        <v>471847.85</v>
      </c>
      <c r="DG105" s="327">
        <v>622003.34</v>
      </c>
      <c r="DH105" s="327">
        <v>768953.64</v>
      </c>
      <c r="DI105" s="327">
        <v>816570.26</v>
      </c>
      <c r="DJ105" s="327">
        <v>2675441.16</v>
      </c>
      <c r="DK105" s="327">
        <v>7545001.75</v>
      </c>
      <c r="DL105" s="327">
        <v>839187.21</v>
      </c>
      <c r="DM105" s="327">
        <v>1859022.7</v>
      </c>
      <c r="DN105" s="327">
        <v>242072.38</v>
      </c>
      <c r="DO105" s="327">
        <v>525169.31999999995</v>
      </c>
      <c r="DP105" s="327">
        <v>228283.83</v>
      </c>
      <c r="DQ105" s="327">
        <v>157523.01</v>
      </c>
      <c r="DR105" s="327">
        <v>1192567.5</v>
      </c>
      <c r="DS105" s="327">
        <v>8545698.3499999996</v>
      </c>
      <c r="DT105" s="327">
        <v>1538057.69</v>
      </c>
      <c r="DU105" s="327">
        <v>4919928.9000000004</v>
      </c>
      <c r="DV105" s="327">
        <v>691762.11</v>
      </c>
      <c r="DW105" s="327">
        <v>1333055.1200000001</v>
      </c>
      <c r="DX105" s="327">
        <v>1499834.6</v>
      </c>
      <c r="DY105" s="327">
        <v>2718283.1</v>
      </c>
      <c r="DZ105" s="327">
        <v>2082357.66</v>
      </c>
      <c r="EA105" s="327">
        <v>11758612.369999999</v>
      </c>
      <c r="EB105" s="327">
        <v>945150.18</v>
      </c>
      <c r="EC105" s="327">
        <v>823981.17</v>
      </c>
      <c r="ED105" s="327">
        <v>265367.81</v>
      </c>
      <c r="EE105" s="327">
        <v>613856.36</v>
      </c>
      <c r="EF105" s="327">
        <v>47419.75</v>
      </c>
      <c r="EG105" s="327">
        <v>2803242.72</v>
      </c>
      <c r="EH105" s="327">
        <v>630023.02</v>
      </c>
      <c r="EI105" s="327">
        <v>2586573.91</v>
      </c>
      <c r="EJ105" s="327">
        <v>3574348.21</v>
      </c>
      <c r="EK105" s="327">
        <v>284101.17</v>
      </c>
      <c r="EL105" s="327">
        <v>223185.28</v>
      </c>
      <c r="EM105" s="327">
        <v>2024003.83</v>
      </c>
      <c r="EN105" s="327">
        <v>1122610.8799999999</v>
      </c>
      <c r="EO105" s="327">
        <v>1840187.86</v>
      </c>
      <c r="EP105" s="327">
        <v>10551763.85</v>
      </c>
      <c r="EQ105" s="327">
        <v>217651.09</v>
      </c>
      <c r="ER105" s="327">
        <v>987515.91</v>
      </c>
      <c r="ES105" s="327">
        <v>213831.25</v>
      </c>
      <c r="ET105" s="327">
        <v>866984.04</v>
      </c>
      <c r="EU105" s="327">
        <v>502479.38</v>
      </c>
      <c r="EV105" s="327">
        <v>101128.96000000001</v>
      </c>
      <c r="EW105" s="327">
        <v>1407107.02</v>
      </c>
      <c r="EX105" s="327">
        <v>1784734.2</v>
      </c>
      <c r="EY105" s="327">
        <v>10521793.970000001</v>
      </c>
      <c r="EZ105" s="327">
        <v>141837686.63</v>
      </c>
      <c r="FA105" s="327">
        <v>617717</v>
      </c>
      <c r="FB105" s="327">
        <v>884196.66</v>
      </c>
      <c r="FC105" s="327">
        <v>969829.5</v>
      </c>
      <c r="FD105" s="327">
        <v>434394.55</v>
      </c>
      <c r="FE105" s="327">
        <v>11440725.08</v>
      </c>
      <c r="FF105" s="327">
        <v>1122963.1399999999</v>
      </c>
      <c r="FG105" s="327">
        <v>146672.62</v>
      </c>
      <c r="FH105" s="327">
        <v>2632832.7200000002</v>
      </c>
      <c r="FI105" s="327">
        <v>336392.97</v>
      </c>
      <c r="FJ105" s="327">
        <v>2937494.74</v>
      </c>
      <c r="FK105" s="327">
        <v>393479.77</v>
      </c>
      <c r="FL105" s="327">
        <v>79777.039999999994</v>
      </c>
      <c r="FM105" s="327">
        <v>2758102.39</v>
      </c>
      <c r="FN105" s="327">
        <v>976176.39</v>
      </c>
      <c r="FO105" s="327">
        <v>813975.28</v>
      </c>
      <c r="FP105" s="327">
        <v>260757.51</v>
      </c>
      <c r="FQ105" s="327">
        <v>1674538.79</v>
      </c>
      <c r="FR105" s="327">
        <v>13598268.43</v>
      </c>
      <c r="FS105" s="327">
        <v>232659.84</v>
      </c>
      <c r="FT105" s="327">
        <v>202574.19</v>
      </c>
      <c r="FU105" s="327">
        <v>521406.52</v>
      </c>
      <c r="FV105" s="327">
        <v>114783.53</v>
      </c>
      <c r="FW105" s="327">
        <v>42493.19</v>
      </c>
      <c r="FX105" s="327">
        <v>1540846.12</v>
      </c>
      <c r="FY105" s="327">
        <v>9824114.9299999997</v>
      </c>
      <c r="FZ105" s="327">
        <v>312042.32</v>
      </c>
      <c r="GA105" s="327">
        <v>192681.39</v>
      </c>
      <c r="GB105" s="327">
        <v>368273.42</v>
      </c>
      <c r="GC105" s="327">
        <v>170370.92</v>
      </c>
      <c r="GD105" s="327">
        <v>353577.07</v>
      </c>
      <c r="GE105" s="327">
        <v>2268423.67</v>
      </c>
      <c r="GF105" s="327">
        <v>638976.1</v>
      </c>
      <c r="GG105" s="327">
        <v>2060895.28</v>
      </c>
      <c r="GH105" s="327">
        <v>367427.11</v>
      </c>
      <c r="GI105" s="327">
        <v>1885554.17</v>
      </c>
      <c r="GJ105" s="327">
        <v>388833.27</v>
      </c>
      <c r="GK105" s="327">
        <v>25819740.489999998</v>
      </c>
      <c r="GL105" s="327">
        <v>17961451.32</v>
      </c>
      <c r="GM105" s="327">
        <v>26943664.199999999</v>
      </c>
      <c r="GN105" s="327">
        <v>984769.71</v>
      </c>
      <c r="GO105" s="327">
        <v>4483378.8600000003</v>
      </c>
      <c r="GP105" s="327">
        <v>93144.67</v>
      </c>
      <c r="GQ105" s="327">
        <v>12217.25</v>
      </c>
      <c r="GR105" s="327">
        <v>1014934.73</v>
      </c>
      <c r="GS105" s="327">
        <v>25442580.850000001</v>
      </c>
      <c r="GT105" s="327">
        <v>330400.64000000001</v>
      </c>
      <c r="GU105" s="327">
        <v>11078127.060000001</v>
      </c>
      <c r="GV105" s="327">
        <v>19476.59</v>
      </c>
      <c r="GW105" s="327">
        <v>245571.62</v>
      </c>
      <c r="GX105" s="327">
        <v>5414086.3600000003</v>
      </c>
      <c r="GY105" s="327">
        <v>298053.56</v>
      </c>
      <c r="GZ105" s="327">
        <v>854098.73</v>
      </c>
      <c r="HA105" s="327">
        <v>1469130.68</v>
      </c>
      <c r="HB105" s="327">
        <v>373330.59</v>
      </c>
      <c r="HC105" s="327">
        <v>4295932.9800000004</v>
      </c>
      <c r="HD105" s="327">
        <v>55928.3</v>
      </c>
      <c r="HE105" s="327">
        <v>414240.81</v>
      </c>
      <c r="HF105" s="327">
        <v>406852.22</v>
      </c>
      <c r="HG105" s="327">
        <v>3328982.08</v>
      </c>
      <c r="HH105" s="327">
        <v>8380113.8899999997</v>
      </c>
      <c r="HI105" s="327">
        <v>2665773.0299999998</v>
      </c>
      <c r="HJ105" s="327">
        <v>1569333.61</v>
      </c>
      <c r="HK105" s="327">
        <v>257026.43</v>
      </c>
      <c r="HL105" s="327">
        <v>2637170.85</v>
      </c>
      <c r="HM105" s="327">
        <v>631767.88</v>
      </c>
      <c r="HN105" s="327">
        <v>385026.91</v>
      </c>
      <c r="HO105" s="327">
        <v>597585.31999999995</v>
      </c>
      <c r="HP105" s="327">
        <v>9617721</v>
      </c>
      <c r="HQ105" s="327">
        <v>95483.55</v>
      </c>
      <c r="HR105" s="327">
        <v>4999055.88</v>
      </c>
      <c r="HS105" s="327">
        <v>221695.56</v>
      </c>
      <c r="HT105" s="327">
        <v>9189910.0199999996</v>
      </c>
      <c r="HU105" s="327">
        <v>236771.74</v>
      </c>
      <c r="HV105" s="327">
        <v>2657798.52</v>
      </c>
      <c r="HW105" s="327">
        <v>25999181.699999999</v>
      </c>
      <c r="HX105" s="327">
        <v>310718.83</v>
      </c>
      <c r="HY105" s="327">
        <v>18168283.620000001</v>
      </c>
      <c r="HZ105" s="327">
        <v>591852.77</v>
      </c>
      <c r="IA105" s="327">
        <v>289240.62</v>
      </c>
      <c r="IB105" s="327">
        <v>1599917.83</v>
      </c>
      <c r="IC105" s="327">
        <v>5447229.9500000002</v>
      </c>
      <c r="ID105" s="327">
        <v>295486.46000000002</v>
      </c>
      <c r="IE105" s="327">
        <v>2180853.88</v>
      </c>
      <c r="IF105" s="327">
        <v>572320.17000000004</v>
      </c>
      <c r="IG105" s="327">
        <v>605204.06999999995</v>
      </c>
      <c r="IH105" s="327">
        <v>184023.89</v>
      </c>
      <c r="II105" s="327">
        <v>296654.23</v>
      </c>
      <c r="IJ105" s="327">
        <v>2574028.4900000002</v>
      </c>
      <c r="IK105" s="327">
        <v>103294.26</v>
      </c>
      <c r="IL105" s="327">
        <v>133178</v>
      </c>
      <c r="IM105" s="327">
        <v>543001.88</v>
      </c>
      <c r="IN105" s="327">
        <v>2981596.72</v>
      </c>
      <c r="IO105" s="327">
        <v>693080.19</v>
      </c>
      <c r="IP105" s="327">
        <v>654436.9</v>
      </c>
      <c r="IQ105" s="327">
        <v>436997.47</v>
      </c>
      <c r="IR105" s="327">
        <v>2823817.27</v>
      </c>
      <c r="IS105" s="327">
        <v>5737756.21</v>
      </c>
      <c r="IT105" s="327">
        <v>2920952.33</v>
      </c>
      <c r="IU105" s="327">
        <v>472420.02</v>
      </c>
      <c r="IV105" s="327">
        <v>2137024.0699999998</v>
      </c>
      <c r="IW105" s="327">
        <v>370021</v>
      </c>
      <c r="IX105" s="327">
        <v>0</v>
      </c>
      <c r="IY105" s="327">
        <v>1409183.03</v>
      </c>
      <c r="IZ105" s="327">
        <v>674531.35</v>
      </c>
      <c r="JA105" s="327">
        <v>625434.79</v>
      </c>
      <c r="JB105" s="327">
        <v>0</v>
      </c>
      <c r="JC105" s="327">
        <v>6804679.0899999999</v>
      </c>
      <c r="JD105" s="327">
        <v>118754.74</v>
      </c>
      <c r="JE105" s="327">
        <v>150924.4</v>
      </c>
      <c r="JF105" s="327">
        <v>3504071.04</v>
      </c>
      <c r="JG105" s="327">
        <v>308270.02</v>
      </c>
      <c r="JH105" s="327">
        <v>497539.39</v>
      </c>
      <c r="JI105" s="327">
        <v>2705362.07</v>
      </c>
      <c r="JJ105" s="327">
        <v>2307360.2999999998</v>
      </c>
      <c r="JK105" s="327">
        <v>165954.35</v>
      </c>
      <c r="JL105" s="327">
        <v>408741.85</v>
      </c>
      <c r="JM105" s="327">
        <v>87639.38</v>
      </c>
      <c r="JN105" s="327">
        <v>257465.54</v>
      </c>
      <c r="JO105" s="327">
        <v>2197138.75</v>
      </c>
      <c r="JP105" s="327">
        <v>577749.68999999994</v>
      </c>
      <c r="JQ105" s="327">
        <v>372136.76</v>
      </c>
      <c r="JR105" s="327">
        <v>180796.02</v>
      </c>
      <c r="JS105" s="327">
        <v>3387027.42</v>
      </c>
      <c r="JT105" s="327">
        <v>325418.3</v>
      </c>
      <c r="JU105" s="327">
        <v>2546906.7200000002</v>
      </c>
      <c r="JV105" s="327">
        <v>19216733.449999999</v>
      </c>
      <c r="JW105" s="327">
        <v>960380.54</v>
      </c>
      <c r="JX105" s="327">
        <v>1151949.3700000001</v>
      </c>
      <c r="JY105" s="327">
        <v>405269.7</v>
      </c>
      <c r="JZ105" s="327">
        <v>119352.96000000001</v>
      </c>
      <c r="KA105" s="327">
        <v>1069262.23</v>
      </c>
      <c r="KB105" s="327">
        <v>2452564.12</v>
      </c>
      <c r="KC105" s="327">
        <v>1065571.82</v>
      </c>
      <c r="KD105" s="327">
        <v>454789.75</v>
      </c>
      <c r="KE105" s="327">
        <v>5062749.0999999996</v>
      </c>
      <c r="KF105" s="327">
        <v>279243.73</v>
      </c>
      <c r="KG105" s="327">
        <v>929741.43</v>
      </c>
      <c r="KH105" s="327">
        <v>678987.41</v>
      </c>
      <c r="KI105" s="327">
        <v>941067.93</v>
      </c>
      <c r="KJ105" s="327">
        <v>1148330.3700000001</v>
      </c>
      <c r="KK105" s="327">
        <v>118346.69</v>
      </c>
      <c r="KL105" s="327">
        <v>347967.18</v>
      </c>
      <c r="KM105" s="327">
        <v>563166.77</v>
      </c>
      <c r="KN105" s="327">
        <v>978547.55</v>
      </c>
      <c r="KO105" s="327">
        <v>2959109.2</v>
      </c>
      <c r="KP105" s="327">
        <v>2666743.4300000002</v>
      </c>
      <c r="KQ105" s="327">
        <v>21539080.77</v>
      </c>
      <c r="KR105" s="327">
        <v>347484.45</v>
      </c>
      <c r="KS105" s="326">
        <v>1636404.41</v>
      </c>
      <c r="KU105" s="312">
        <v>11</v>
      </c>
      <c r="KV105" s="312">
        <v>112</v>
      </c>
      <c r="KY105" s="312">
        <v>9112</v>
      </c>
    </row>
    <row r="106" spans="1:311" x14ac:dyDescent="0.25">
      <c r="A106" s="325">
        <v>2020</v>
      </c>
      <c r="B106" s="324" t="s">
        <v>807</v>
      </c>
      <c r="C106" s="324" t="s">
        <v>836</v>
      </c>
      <c r="D106" s="324" t="s">
        <v>839</v>
      </c>
      <c r="E106" s="324" t="s">
        <v>780</v>
      </c>
      <c r="F106" s="323">
        <v>0</v>
      </c>
      <c r="G106" s="323">
        <v>0</v>
      </c>
      <c r="H106" s="323">
        <v>0</v>
      </c>
      <c r="I106" s="323">
        <v>0</v>
      </c>
      <c r="J106" s="323">
        <v>0</v>
      </c>
      <c r="K106" s="323">
        <v>0</v>
      </c>
      <c r="L106" s="323">
        <v>0</v>
      </c>
      <c r="M106" s="323">
        <v>0</v>
      </c>
      <c r="N106" s="323">
        <v>0</v>
      </c>
      <c r="O106" s="323">
        <v>0</v>
      </c>
      <c r="P106" s="323">
        <v>0</v>
      </c>
      <c r="Q106" s="323">
        <v>0</v>
      </c>
      <c r="R106" s="323">
        <v>0</v>
      </c>
      <c r="S106" s="323">
        <v>0</v>
      </c>
      <c r="T106" s="323">
        <v>0</v>
      </c>
      <c r="U106" s="323">
        <v>0</v>
      </c>
      <c r="V106" s="323">
        <v>0</v>
      </c>
      <c r="W106" s="323">
        <v>0</v>
      </c>
      <c r="X106" s="323">
        <v>0</v>
      </c>
      <c r="Y106" s="323">
        <v>0</v>
      </c>
      <c r="Z106" s="323">
        <v>0</v>
      </c>
      <c r="AA106" s="323">
        <v>1480490.68</v>
      </c>
      <c r="AB106" s="323">
        <v>0</v>
      </c>
      <c r="AC106" s="323">
        <v>0</v>
      </c>
      <c r="AD106" s="323">
        <v>0</v>
      </c>
      <c r="AE106" s="323">
        <v>0</v>
      </c>
      <c r="AF106" s="323">
        <v>0</v>
      </c>
      <c r="AG106" s="323">
        <v>0</v>
      </c>
      <c r="AH106" s="323">
        <v>0</v>
      </c>
      <c r="AI106" s="323">
        <v>0</v>
      </c>
      <c r="AJ106" s="323">
        <v>0</v>
      </c>
      <c r="AK106" s="323">
        <v>0</v>
      </c>
      <c r="AL106" s="323">
        <v>0</v>
      </c>
      <c r="AM106" s="323">
        <v>0</v>
      </c>
      <c r="AN106" s="323">
        <v>0</v>
      </c>
      <c r="AO106" s="323">
        <v>0</v>
      </c>
      <c r="AP106" s="323">
        <v>13790.28</v>
      </c>
      <c r="AQ106" s="323">
        <v>0</v>
      </c>
      <c r="AR106" s="323">
        <v>0</v>
      </c>
      <c r="AS106" s="323">
        <v>0</v>
      </c>
      <c r="AT106" s="323">
        <v>0</v>
      </c>
      <c r="AU106" s="323">
        <v>0</v>
      </c>
      <c r="AV106" s="323">
        <v>0</v>
      </c>
      <c r="AW106" s="323">
        <v>0</v>
      </c>
      <c r="AX106" s="323">
        <v>0</v>
      </c>
      <c r="AY106" s="323">
        <v>0</v>
      </c>
      <c r="AZ106" s="323">
        <v>143000</v>
      </c>
      <c r="BA106" s="323">
        <v>0</v>
      </c>
      <c r="BB106" s="323">
        <v>0</v>
      </c>
      <c r="BC106" s="323">
        <v>0</v>
      </c>
      <c r="BD106" s="323">
        <v>0</v>
      </c>
      <c r="BE106" s="323">
        <v>0</v>
      </c>
      <c r="BF106" s="323">
        <v>0</v>
      </c>
      <c r="BG106" s="323">
        <v>0</v>
      </c>
      <c r="BH106" s="323">
        <v>0</v>
      </c>
      <c r="BI106" s="323">
        <v>181664</v>
      </c>
      <c r="BJ106" s="323">
        <v>0</v>
      </c>
      <c r="BK106" s="323">
        <v>324615.45</v>
      </c>
      <c r="BL106" s="323">
        <v>0</v>
      </c>
      <c r="BM106" s="323">
        <v>0</v>
      </c>
      <c r="BN106" s="323">
        <v>0</v>
      </c>
      <c r="BO106" s="323">
        <v>0</v>
      </c>
      <c r="BP106" s="323">
        <v>0</v>
      </c>
      <c r="BQ106" s="323">
        <v>0</v>
      </c>
      <c r="BR106" s="323">
        <v>0</v>
      </c>
      <c r="BS106" s="323">
        <v>0</v>
      </c>
      <c r="BT106" s="323">
        <v>0</v>
      </c>
      <c r="BU106" s="323">
        <v>6033.15</v>
      </c>
      <c r="BV106" s="323">
        <v>0</v>
      </c>
      <c r="BW106" s="323">
        <v>0</v>
      </c>
      <c r="BX106" s="323">
        <v>0</v>
      </c>
      <c r="BY106" s="323">
        <v>0</v>
      </c>
      <c r="BZ106" s="323">
        <v>0</v>
      </c>
      <c r="CA106" s="323">
        <v>563.48</v>
      </c>
      <c r="CB106" s="323">
        <v>0</v>
      </c>
      <c r="CC106" s="323">
        <v>0</v>
      </c>
      <c r="CD106" s="323">
        <v>0</v>
      </c>
      <c r="CE106" s="323">
        <v>0</v>
      </c>
      <c r="CF106" s="323">
        <v>0</v>
      </c>
      <c r="CG106" s="323">
        <v>0</v>
      </c>
      <c r="CH106" s="323">
        <v>1127984</v>
      </c>
      <c r="CI106" s="323">
        <v>236340.2</v>
      </c>
      <c r="CJ106" s="323">
        <v>5796</v>
      </c>
      <c r="CK106" s="323">
        <v>0</v>
      </c>
      <c r="CL106" s="323">
        <v>0</v>
      </c>
      <c r="CM106" s="323">
        <v>0</v>
      </c>
      <c r="CN106" s="323">
        <v>0</v>
      </c>
      <c r="CO106" s="323">
        <v>12381.43</v>
      </c>
      <c r="CP106" s="323">
        <v>0</v>
      </c>
      <c r="CQ106" s="323">
        <v>0</v>
      </c>
      <c r="CR106" s="323">
        <v>0</v>
      </c>
      <c r="CS106" s="323">
        <v>52917.4</v>
      </c>
      <c r="CT106" s="323">
        <v>0</v>
      </c>
      <c r="CU106" s="323">
        <v>0</v>
      </c>
      <c r="CV106" s="323">
        <v>0</v>
      </c>
      <c r="CW106" s="323">
        <v>111208.08</v>
      </c>
      <c r="CX106" s="323">
        <v>0</v>
      </c>
      <c r="CY106" s="323">
        <v>0</v>
      </c>
      <c r="CZ106" s="323">
        <v>0</v>
      </c>
      <c r="DA106" s="323">
        <v>0</v>
      </c>
      <c r="DB106" s="323">
        <v>0</v>
      </c>
      <c r="DC106" s="323">
        <v>0</v>
      </c>
      <c r="DD106" s="323">
        <v>0</v>
      </c>
      <c r="DE106" s="323">
        <v>0</v>
      </c>
      <c r="DF106" s="323">
        <v>0</v>
      </c>
      <c r="DG106" s="323">
        <v>0</v>
      </c>
      <c r="DH106" s="323">
        <v>0</v>
      </c>
      <c r="DI106" s="323">
        <v>5212.01</v>
      </c>
      <c r="DJ106" s="323">
        <v>0</v>
      </c>
      <c r="DK106" s="323">
        <v>0</v>
      </c>
      <c r="DL106" s="323">
        <v>0</v>
      </c>
      <c r="DM106" s="323">
        <v>0</v>
      </c>
      <c r="DN106" s="323">
        <v>0</v>
      </c>
      <c r="DO106" s="323">
        <v>0</v>
      </c>
      <c r="DP106" s="323">
        <v>0</v>
      </c>
      <c r="DQ106" s="323">
        <v>0</v>
      </c>
      <c r="DR106" s="323">
        <v>0</v>
      </c>
      <c r="DS106" s="323">
        <v>0</v>
      </c>
      <c r="DT106" s="323">
        <v>0</v>
      </c>
      <c r="DU106" s="323">
        <v>0</v>
      </c>
      <c r="DV106" s="323">
        <v>0</v>
      </c>
      <c r="DW106" s="323">
        <v>0</v>
      </c>
      <c r="DX106" s="323">
        <v>0</v>
      </c>
      <c r="DY106" s="323">
        <v>0</v>
      </c>
      <c r="DZ106" s="323">
        <v>0</v>
      </c>
      <c r="EA106" s="323">
        <v>0</v>
      </c>
      <c r="EB106" s="323">
        <v>0</v>
      </c>
      <c r="EC106" s="323">
        <v>0</v>
      </c>
      <c r="ED106" s="323">
        <v>0</v>
      </c>
      <c r="EE106" s="323">
        <v>0</v>
      </c>
      <c r="EF106" s="323">
        <v>0</v>
      </c>
      <c r="EG106" s="323">
        <v>9246.6</v>
      </c>
      <c r="EH106" s="323">
        <v>0</v>
      </c>
      <c r="EI106" s="323">
        <v>0</v>
      </c>
      <c r="EJ106" s="323">
        <v>100936.38</v>
      </c>
      <c r="EK106" s="323">
        <v>0</v>
      </c>
      <c r="EL106" s="323">
        <v>0</v>
      </c>
      <c r="EM106" s="323">
        <v>0</v>
      </c>
      <c r="EN106" s="323">
        <v>578000</v>
      </c>
      <c r="EO106" s="323">
        <v>0</v>
      </c>
      <c r="EP106" s="323">
        <v>0</v>
      </c>
      <c r="EQ106" s="323">
        <v>0</v>
      </c>
      <c r="ER106" s="323">
        <v>0</v>
      </c>
      <c r="ES106" s="323">
        <v>0</v>
      </c>
      <c r="ET106" s="323">
        <v>0</v>
      </c>
      <c r="EU106" s="323">
        <v>0</v>
      </c>
      <c r="EV106" s="323">
        <v>0</v>
      </c>
      <c r="EW106" s="323">
        <v>0</v>
      </c>
      <c r="EX106" s="323">
        <v>0</v>
      </c>
      <c r="EY106" s="323">
        <v>0</v>
      </c>
      <c r="EZ106" s="323">
        <v>0</v>
      </c>
      <c r="FA106" s="323">
        <v>0</v>
      </c>
      <c r="FB106" s="323">
        <v>0</v>
      </c>
      <c r="FC106" s="323">
        <v>168091.05</v>
      </c>
      <c r="FD106" s="323">
        <v>0</v>
      </c>
      <c r="FE106" s="323">
        <v>0</v>
      </c>
      <c r="FF106" s="323">
        <v>0</v>
      </c>
      <c r="FG106" s="323">
        <v>0</v>
      </c>
      <c r="FH106" s="323">
        <v>0</v>
      </c>
      <c r="FI106" s="323">
        <v>0</v>
      </c>
      <c r="FJ106" s="323">
        <v>0</v>
      </c>
      <c r="FK106" s="323">
        <v>0</v>
      </c>
      <c r="FL106" s="323">
        <v>14708.25</v>
      </c>
      <c r="FM106" s="323">
        <v>23528.75</v>
      </c>
      <c r="FN106" s="323">
        <v>0</v>
      </c>
      <c r="FO106" s="323">
        <v>0</v>
      </c>
      <c r="FP106" s="323">
        <v>0</v>
      </c>
      <c r="FQ106" s="323">
        <v>0</v>
      </c>
      <c r="FR106" s="323">
        <v>0</v>
      </c>
      <c r="FS106" s="323">
        <v>0</v>
      </c>
      <c r="FT106" s="323">
        <v>0</v>
      </c>
      <c r="FU106" s="323">
        <v>0</v>
      </c>
      <c r="FV106" s="323">
        <v>0</v>
      </c>
      <c r="FW106" s="323">
        <v>0</v>
      </c>
      <c r="FX106" s="323">
        <v>0</v>
      </c>
      <c r="FY106" s="323">
        <v>0</v>
      </c>
      <c r="FZ106" s="323">
        <v>0</v>
      </c>
      <c r="GA106" s="323">
        <v>0</v>
      </c>
      <c r="GB106" s="323">
        <v>0</v>
      </c>
      <c r="GC106" s="323">
        <v>0</v>
      </c>
      <c r="GD106" s="323">
        <v>0</v>
      </c>
      <c r="GE106" s="323">
        <v>937514.18</v>
      </c>
      <c r="GF106" s="323">
        <v>0</v>
      </c>
      <c r="GG106" s="323">
        <v>0</v>
      </c>
      <c r="GH106" s="323">
        <v>0</v>
      </c>
      <c r="GI106" s="323">
        <v>0</v>
      </c>
      <c r="GJ106" s="323">
        <v>0</v>
      </c>
      <c r="GK106" s="323">
        <v>0</v>
      </c>
      <c r="GL106" s="323">
        <v>0</v>
      </c>
      <c r="GM106" s="323">
        <v>0</v>
      </c>
      <c r="GN106" s="323">
        <v>0</v>
      </c>
      <c r="GO106" s="323">
        <v>0</v>
      </c>
      <c r="GP106" s="323">
        <v>14167.7</v>
      </c>
      <c r="GQ106" s="323">
        <v>92908.53</v>
      </c>
      <c r="GR106" s="323">
        <v>7338</v>
      </c>
      <c r="GS106" s="323">
        <v>7339187.4100000001</v>
      </c>
      <c r="GT106" s="323">
        <v>22825</v>
      </c>
      <c r="GU106" s="323">
        <v>0</v>
      </c>
      <c r="GV106" s="323">
        <v>0</v>
      </c>
      <c r="GW106" s="323">
        <v>85747.04</v>
      </c>
      <c r="GX106" s="323">
        <v>0</v>
      </c>
      <c r="GY106" s="323">
        <v>0</v>
      </c>
      <c r="GZ106" s="323">
        <v>0</v>
      </c>
      <c r="HA106" s="323">
        <v>0</v>
      </c>
      <c r="HB106" s="323">
        <v>0</v>
      </c>
      <c r="HC106" s="323">
        <v>0</v>
      </c>
      <c r="HD106" s="323">
        <v>9294.4</v>
      </c>
      <c r="HE106" s="323">
        <v>0</v>
      </c>
      <c r="HF106" s="323">
        <v>0</v>
      </c>
      <c r="HG106" s="323">
        <v>0</v>
      </c>
      <c r="HH106" s="323">
        <v>0</v>
      </c>
      <c r="HI106" s="323">
        <v>0</v>
      </c>
      <c r="HJ106" s="323">
        <v>0</v>
      </c>
      <c r="HK106" s="323">
        <v>0</v>
      </c>
      <c r="HL106" s="323">
        <v>0</v>
      </c>
      <c r="HM106" s="323">
        <v>0</v>
      </c>
      <c r="HN106" s="323">
        <v>0</v>
      </c>
      <c r="HO106" s="323">
        <v>0</v>
      </c>
      <c r="HP106" s="323">
        <v>0</v>
      </c>
      <c r="HQ106" s="323">
        <v>0</v>
      </c>
      <c r="HR106" s="323">
        <v>0</v>
      </c>
      <c r="HS106" s="323">
        <v>0</v>
      </c>
      <c r="HT106" s="323">
        <v>0</v>
      </c>
      <c r="HU106" s="323">
        <v>0</v>
      </c>
      <c r="HV106" s="323">
        <v>0</v>
      </c>
      <c r="HW106" s="323">
        <v>0</v>
      </c>
      <c r="HX106" s="323">
        <v>0</v>
      </c>
      <c r="HY106" s="323">
        <v>0</v>
      </c>
      <c r="HZ106" s="323">
        <v>0</v>
      </c>
      <c r="IA106" s="323">
        <v>0</v>
      </c>
      <c r="IB106" s="323">
        <v>0</v>
      </c>
      <c r="IC106" s="323">
        <v>106920.8</v>
      </c>
      <c r="ID106" s="323">
        <v>0</v>
      </c>
      <c r="IE106" s="323">
        <v>0</v>
      </c>
      <c r="IF106" s="323">
        <v>0</v>
      </c>
      <c r="IG106" s="323">
        <v>0</v>
      </c>
      <c r="IH106" s="323">
        <v>0</v>
      </c>
      <c r="II106" s="323">
        <v>0</v>
      </c>
      <c r="IJ106" s="323">
        <v>0</v>
      </c>
      <c r="IK106" s="323">
        <v>21086.36</v>
      </c>
      <c r="IL106" s="323">
        <v>0</v>
      </c>
      <c r="IM106" s="323">
        <v>0</v>
      </c>
      <c r="IN106" s="323">
        <v>0</v>
      </c>
      <c r="IO106" s="323">
        <v>0</v>
      </c>
      <c r="IP106" s="323">
        <v>0</v>
      </c>
      <c r="IQ106" s="323">
        <v>0</v>
      </c>
      <c r="IR106" s="323">
        <v>0</v>
      </c>
      <c r="IS106" s="323">
        <v>202235.41</v>
      </c>
      <c r="IT106" s="323">
        <v>0</v>
      </c>
      <c r="IU106" s="323">
        <v>0</v>
      </c>
      <c r="IV106" s="323">
        <v>0</v>
      </c>
      <c r="IW106" s="323">
        <v>0</v>
      </c>
      <c r="IX106" s="323">
        <v>0</v>
      </c>
      <c r="IY106" s="323">
        <v>0</v>
      </c>
      <c r="IZ106" s="323">
        <v>0</v>
      </c>
      <c r="JA106" s="323">
        <v>0</v>
      </c>
      <c r="JB106" s="323">
        <v>0</v>
      </c>
      <c r="JC106" s="323">
        <v>0</v>
      </c>
      <c r="JD106" s="323">
        <v>0</v>
      </c>
      <c r="JE106" s="323">
        <v>0</v>
      </c>
      <c r="JF106" s="323">
        <v>0</v>
      </c>
      <c r="JG106" s="323">
        <v>101546.23</v>
      </c>
      <c r="JH106" s="323">
        <v>0</v>
      </c>
      <c r="JI106" s="323">
        <v>0</v>
      </c>
      <c r="JJ106" s="323">
        <v>0</v>
      </c>
      <c r="JK106" s="323">
        <v>0</v>
      </c>
      <c r="JL106" s="323">
        <v>0</v>
      </c>
      <c r="JM106" s="323">
        <v>0</v>
      </c>
      <c r="JN106" s="323">
        <v>7938</v>
      </c>
      <c r="JO106" s="323">
        <v>0</v>
      </c>
      <c r="JP106" s="323">
        <v>0</v>
      </c>
      <c r="JQ106" s="323">
        <v>0</v>
      </c>
      <c r="JR106" s="323">
        <v>10387.799999999999</v>
      </c>
      <c r="JS106" s="323">
        <v>0</v>
      </c>
      <c r="JT106" s="323">
        <v>0</v>
      </c>
      <c r="JU106" s="323">
        <v>0</v>
      </c>
      <c r="JV106" s="323">
        <v>0</v>
      </c>
      <c r="JW106" s="323">
        <v>0</v>
      </c>
      <c r="JX106" s="323">
        <v>0</v>
      </c>
      <c r="JY106" s="323">
        <v>0</v>
      </c>
      <c r="JZ106" s="323">
        <v>0</v>
      </c>
      <c r="KA106" s="323">
        <v>0</v>
      </c>
      <c r="KB106" s="323">
        <v>0</v>
      </c>
      <c r="KC106" s="323">
        <v>0</v>
      </c>
      <c r="KD106" s="323">
        <v>0</v>
      </c>
      <c r="KE106" s="323">
        <v>0</v>
      </c>
      <c r="KF106" s="323">
        <v>108546.82</v>
      </c>
      <c r="KG106" s="323">
        <v>0</v>
      </c>
      <c r="KH106" s="323">
        <v>0</v>
      </c>
      <c r="KI106" s="323">
        <v>0</v>
      </c>
      <c r="KJ106" s="323">
        <v>0</v>
      </c>
      <c r="KK106" s="323">
        <v>0</v>
      </c>
      <c r="KL106" s="323">
        <v>0</v>
      </c>
      <c r="KM106" s="323">
        <v>0</v>
      </c>
      <c r="KN106" s="323">
        <v>0</v>
      </c>
      <c r="KO106" s="323">
        <v>0</v>
      </c>
      <c r="KP106" s="323">
        <v>120000</v>
      </c>
      <c r="KQ106" s="323">
        <v>2226910.9300000002</v>
      </c>
      <c r="KR106" s="323">
        <v>2300742.4700000002</v>
      </c>
      <c r="KS106" s="322">
        <v>15698.42</v>
      </c>
      <c r="KU106" s="312">
        <v>11</v>
      </c>
      <c r="KV106" s="312">
        <v>114</v>
      </c>
      <c r="KY106" s="312">
        <v>9114</v>
      </c>
    </row>
    <row r="107" spans="1:311" x14ac:dyDescent="0.25">
      <c r="A107" s="329">
        <v>2020</v>
      </c>
      <c r="B107" s="328" t="s">
        <v>807</v>
      </c>
      <c r="C107" s="328" t="s">
        <v>836</v>
      </c>
      <c r="D107" s="328" t="s">
        <v>838</v>
      </c>
      <c r="E107" s="328" t="s">
        <v>780</v>
      </c>
      <c r="F107" s="327">
        <v>458766.95</v>
      </c>
      <c r="G107" s="327">
        <v>6073.24</v>
      </c>
      <c r="H107" s="327">
        <v>2040977.23</v>
      </c>
      <c r="I107" s="327">
        <v>76433.350000000006</v>
      </c>
      <c r="J107" s="327">
        <v>0</v>
      </c>
      <c r="K107" s="327">
        <v>22156.91</v>
      </c>
      <c r="L107" s="327">
        <v>1201532.74</v>
      </c>
      <c r="M107" s="327">
        <v>388845.94</v>
      </c>
      <c r="N107" s="327">
        <v>0</v>
      </c>
      <c r="O107" s="327">
        <v>0</v>
      </c>
      <c r="P107" s="327">
        <v>238834.57</v>
      </c>
      <c r="Q107" s="327">
        <v>7838.25</v>
      </c>
      <c r="R107" s="327">
        <v>0</v>
      </c>
      <c r="S107" s="327">
        <v>841.05</v>
      </c>
      <c r="T107" s="327">
        <v>2.1</v>
      </c>
      <c r="U107" s="327">
        <v>369761.26</v>
      </c>
      <c r="V107" s="327">
        <v>1323404.69</v>
      </c>
      <c r="W107" s="327">
        <v>0</v>
      </c>
      <c r="X107" s="327">
        <v>0</v>
      </c>
      <c r="Y107" s="327">
        <v>146930.73000000001</v>
      </c>
      <c r="Z107" s="327">
        <v>266614.65000000002</v>
      </c>
      <c r="AA107" s="327">
        <v>2356523.31</v>
      </c>
      <c r="AB107" s="327">
        <v>193696.12</v>
      </c>
      <c r="AC107" s="327">
        <v>0</v>
      </c>
      <c r="AD107" s="327">
        <v>5813854.8300000001</v>
      </c>
      <c r="AE107" s="327">
        <v>0</v>
      </c>
      <c r="AF107" s="327">
        <v>220297.43</v>
      </c>
      <c r="AG107" s="327">
        <v>349816.37</v>
      </c>
      <c r="AH107" s="327">
        <v>42021.25</v>
      </c>
      <c r="AI107" s="327">
        <v>355694.03</v>
      </c>
      <c r="AJ107" s="327">
        <v>12270.35</v>
      </c>
      <c r="AK107" s="327">
        <v>37722.21</v>
      </c>
      <c r="AL107" s="327">
        <v>3411268.01</v>
      </c>
      <c r="AM107" s="327">
        <v>83130.350000000006</v>
      </c>
      <c r="AN107" s="327">
        <v>60529.05</v>
      </c>
      <c r="AO107" s="327">
        <v>3538.5</v>
      </c>
      <c r="AP107" s="327">
        <v>0</v>
      </c>
      <c r="AQ107" s="327">
        <v>4548.6000000000004</v>
      </c>
      <c r="AR107" s="327">
        <v>272781.75</v>
      </c>
      <c r="AS107" s="327">
        <v>8325.77</v>
      </c>
      <c r="AT107" s="327">
        <v>0</v>
      </c>
      <c r="AU107" s="327">
        <v>249584.5</v>
      </c>
      <c r="AV107" s="327">
        <v>69246.05</v>
      </c>
      <c r="AW107" s="327">
        <v>3349689.2</v>
      </c>
      <c r="AX107" s="327">
        <v>37384.949999999997</v>
      </c>
      <c r="AY107" s="327">
        <v>0</v>
      </c>
      <c r="AZ107" s="327">
        <v>134433.06</v>
      </c>
      <c r="BA107" s="327">
        <v>126082.8</v>
      </c>
      <c r="BB107" s="327">
        <v>180437.2</v>
      </c>
      <c r="BC107" s="327">
        <v>194529.38</v>
      </c>
      <c r="BD107" s="327">
        <v>933483.62</v>
      </c>
      <c r="BE107" s="327">
        <v>16407.88</v>
      </c>
      <c r="BF107" s="327">
        <v>254196.05</v>
      </c>
      <c r="BG107" s="327">
        <v>0</v>
      </c>
      <c r="BH107" s="327">
        <v>0</v>
      </c>
      <c r="BI107" s="327">
        <v>23890.2</v>
      </c>
      <c r="BJ107" s="327">
        <v>0</v>
      </c>
      <c r="BK107" s="327">
        <v>2654</v>
      </c>
      <c r="BL107" s="327">
        <v>0</v>
      </c>
      <c r="BM107" s="327">
        <v>421580.4</v>
      </c>
      <c r="BN107" s="327">
        <v>939271.28</v>
      </c>
      <c r="BO107" s="327">
        <v>113633.06</v>
      </c>
      <c r="BP107" s="327">
        <v>197394.77</v>
      </c>
      <c r="BQ107" s="327">
        <v>1445</v>
      </c>
      <c r="BR107" s="327">
        <v>0</v>
      </c>
      <c r="BS107" s="327">
        <v>337614.85</v>
      </c>
      <c r="BT107" s="327">
        <v>98554.15</v>
      </c>
      <c r="BU107" s="327">
        <v>22209.45</v>
      </c>
      <c r="BV107" s="327">
        <v>68384.17</v>
      </c>
      <c r="BW107" s="327">
        <v>204821.8</v>
      </c>
      <c r="BX107" s="327">
        <v>695699.46</v>
      </c>
      <c r="BY107" s="327">
        <v>427088.32</v>
      </c>
      <c r="BZ107" s="327">
        <v>112644.3</v>
      </c>
      <c r="CA107" s="327">
        <v>1508.15</v>
      </c>
      <c r="CB107" s="327">
        <v>7583.1</v>
      </c>
      <c r="CC107" s="327">
        <v>16029.48</v>
      </c>
      <c r="CD107" s="327">
        <v>37482.35</v>
      </c>
      <c r="CE107" s="327">
        <v>25157.85</v>
      </c>
      <c r="CF107" s="327">
        <v>22369.15</v>
      </c>
      <c r="CG107" s="327">
        <v>355243.3</v>
      </c>
      <c r="CH107" s="327">
        <v>56218.65</v>
      </c>
      <c r="CI107" s="327">
        <v>830983.66</v>
      </c>
      <c r="CJ107" s="327">
        <v>173843.6</v>
      </c>
      <c r="CK107" s="327">
        <v>57175.9</v>
      </c>
      <c r="CL107" s="327">
        <v>253456.87</v>
      </c>
      <c r="CM107" s="327">
        <v>42422.5</v>
      </c>
      <c r="CN107" s="327">
        <v>232691.42</v>
      </c>
      <c r="CO107" s="327">
        <v>1536783.79</v>
      </c>
      <c r="CP107" s="327">
        <v>47495.35</v>
      </c>
      <c r="CQ107" s="327">
        <v>173877.42</v>
      </c>
      <c r="CR107" s="327">
        <v>630</v>
      </c>
      <c r="CS107" s="327">
        <v>45626.36</v>
      </c>
      <c r="CT107" s="327">
        <v>139058.85</v>
      </c>
      <c r="CU107" s="327">
        <v>0</v>
      </c>
      <c r="CV107" s="327">
        <v>23072.3</v>
      </c>
      <c r="CW107" s="327">
        <v>139665.1</v>
      </c>
      <c r="CX107" s="327">
        <v>96838.15</v>
      </c>
      <c r="CY107" s="327">
        <v>135975.91</v>
      </c>
      <c r="CZ107" s="327">
        <v>0</v>
      </c>
      <c r="DA107" s="327">
        <v>0</v>
      </c>
      <c r="DB107" s="327">
        <v>950419.95</v>
      </c>
      <c r="DC107" s="327">
        <v>20238.98</v>
      </c>
      <c r="DD107" s="327">
        <v>1756396.48</v>
      </c>
      <c r="DE107" s="327">
        <v>1428768.93</v>
      </c>
      <c r="DF107" s="327">
        <v>153194.51</v>
      </c>
      <c r="DG107" s="327">
        <v>308045.03000000003</v>
      </c>
      <c r="DH107" s="327">
        <v>259211.8</v>
      </c>
      <c r="DI107" s="327">
        <v>0</v>
      </c>
      <c r="DJ107" s="327">
        <v>701956.35</v>
      </c>
      <c r="DK107" s="327">
        <v>113017.73</v>
      </c>
      <c r="DL107" s="327">
        <v>9191.74</v>
      </c>
      <c r="DM107" s="327">
        <v>57841.99</v>
      </c>
      <c r="DN107" s="327">
        <v>21962.15</v>
      </c>
      <c r="DO107" s="327">
        <v>77292.56</v>
      </c>
      <c r="DP107" s="327">
        <v>157846.9</v>
      </c>
      <c r="DQ107" s="327">
        <v>113761.85</v>
      </c>
      <c r="DR107" s="327">
        <v>767961.47</v>
      </c>
      <c r="DS107" s="327">
        <v>231967.38</v>
      </c>
      <c r="DT107" s="327">
        <v>0</v>
      </c>
      <c r="DU107" s="327">
        <v>33174.699999999997</v>
      </c>
      <c r="DV107" s="327">
        <v>130831.9</v>
      </c>
      <c r="DW107" s="327">
        <v>284236.79999999999</v>
      </c>
      <c r="DX107" s="327">
        <v>449319.37</v>
      </c>
      <c r="DY107" s="327">
        <v>343698.36</v>
      </c>
      <c r="DZ107" s="327">
        <v>7098</v>
      </c>
      <c r="EA107" s="327">
        <v>2448651.4</v>
      </c>
      <c r="EB107" s="327">
        <v>493160.99</v>
      </c>
      <c r="EC107" s="327">
        <v>120242.1</v>
      </c>
      <c r="ED107" s="327">
        <v>72877.42</v>
      </c>
      <c r="EE107" s="327">
        <v>184071.13</v>
      </c>
      <c r="EF107" s="327">
        <v>0</v>
      </c>
      <c r="EG107" s="327">
        <v>137534.75</v>
      </c>
      <c r="EH107" s="327">
        <v>10712.05</v>
      </c>
      <c r="EI107" s="327">
        <v>22884.47</v>
      </c>
      <c r="EJ107" s="327">
        <v>1339028.1399999999</v>
      </c>
      <c r="EK107" s="327">
        <v>116434.82</v>
      </c>
      <c r="EL107" s="327">
        <v>40233.4</v>
      </c>
      <c r="EM107" s="327">
        <v>0</v>
      </c>
      <c r="EN107" s="327">
        <v>7228.86</v>
      </c>
      <c r="EO107" s="327">
        <v>553230.52</v>
      </c>
      <c r="EP107" s="327">
        <v>153833.01999999999</v>
      </c>
      <c r="EQ107" s="327">
        <v>128046.55</v>
      </c>
      <c r="ER107" s="327">
        <v>0</v>
      </c>
      <c r="ES107" s="327">
        <v>64349.81</v>
      </c>
      <c r="ET107" s="327">
        <v>623535.43999999994</v>
      </c>
      <c r="EU107" s="327">
        <v>205614.12</v>
      </c>
      <c r="EV107" s="327">
        <v>33020.25</v>
      </c>
      <c r="EW107" s="327">
        <v>440474.87</v>
      </c>
      <c r="EX107" s="327">
        <v>1184067.8700000001</v>
      </c>
      <c r="EY107" s="327">
        <v>4296876.72</v>
      </c>
      <c r="EZ107" s="327">
        <v>162881452.06999999</v>
      </c>
      <c r="FA107" s="327">
        <v>858610.27</v>
      </c>
      <c r="FB107" s="327">
        <v>433660.65</v>
      </c>
      <c r="FC107" s="327">
        <v>1940558.1</v>
      </c>
      <c r="FD107" s="327">
        <v>760378.4</v>
      </c>
      <c r="FE107" s="327">
        <v>337349</v>
      </c>
      <c r="FF107" s="327">
        <v>155.08000000000001</v>
      </c>
      <c r="FG107" s="327">
        <v>35042.22</v>
      </c>
      <c r="FH107" s="327">
        <v>157046.62</v>
      </c>
      <c r="FI107" s="327">
        <v>0</v>
      </c>
      <c r="FJ107" s="327">
        <v>0</v>
      </c>
      <c r="FK107" s="327">
        <v>6484.65</v>
      </c>
      <c r="FL107" s="327">
        <v>0</v>
      </c>
      <c r="FM107" s="327">
        <v>0</v>
      </c>
      <c r="FN107" s="327">
        <v>3500.2</v>
      </c>
      <c r="FO107" s="327">
        <v>124068.15</v>
      </c>
      <c r="FP107" s="327">
        <v>173870.7</v>
      </c>
      <c r="FQ107" s="327">
        <v>2522.65</v>
      </c>
      <c r="FR107" s="327">
        <v>4700588.47</v>
      </c>
      <c r="FS107" s="327">
        <v>60272.45</v>
      </c>
      <c r="FT107" s="327">
        <v>99728.25</v>
      </c>
      <c r="FU107" s="327">
        <v>9688.01</v>
      </c>
      <c r="FV107" s="327">
        <v>0</v>
      </c>
      <c r="FW107" s="327">
        <v>17960.900000000001</v>
      </c>
      <c r="FX107" s="327">
        <v>267571.14</v>
      </c>
      <c r="FY107" s="327">
        <v>177982.58</v>
      </c>
      <c r="FZ107" s="327">
        <v>2291.5500000000002</v>
      </c>
      <c r="GA107" s="327">
        <v>53332.2</v>
      </c>
      <c r="GB107" s="327">
        <v>281.95999999999998</v>
      </c>
      <c r="GC107" s="327">
        <v>64741.02</v>
      </c>
      <c r="GD107" s="327">
        <v>0</v>
      </c>
      <c r="GE107" s="327">
        <v>543328.15</v>
      </c>
      <c r="GF107" s="327">
        <v>1580.25</v>
      </c>
      <c r="GG107" s="327">
        <v>1165290.45</v>
      </c>
      <c r="GH107" s="327">
        <v>5039.46</v>
      </c>
      <c r="GI107" s="327">
        <v>488653.76</v>
      </c>
      <c r="GJ107" s="327">
        <v>80883.679999999993</v>
      </c>
      <c r="GK107" s="327">
        <v>3958.65</v>
      </c>
      <c r="GL107" s="327">
        <v>159195.44</v>
      </c>
      <c r="GM107" s="327">
        <v>3272821.18</v>
      </c>
      <c r="GN107" s="327">
        <v>239225.33</v>
      </c>
      <c r="GO107" s="327">
        <v>4279285.71</v>
      </c>
      <c r="GP107" s="327">
        <v>0</v>
      </c>
      <c r="GQ107" s="327">
        <v>13534.2</v>
      </c>
      <c r="GR107" s="327">
        <v>924021.19</v>
      </c>
      <c r="GS107" s="327">
        <v>18303727.75</v>
      </c>
      <c r="GT107" s="327">
        <v>0</v>
      </c>
      <c r="GU107" s="327">
        <v>0</v>
      </c>
      <c r="GV107" s="327">
        <v>343457.53</v>
      </c>
      <c r="GW107" s="327">
        <v>9038.65</v>
      </c>
      <c r="GX107" s="327">
        <v>2511258.5499999998</v>
      </c>
      <c r="GY107" s="327">
        <v>0</v>
      </c>
      <c r="GZ107" s="327">
        <v>486136.3</v>
      </c>
      <c r="HA107" s="327">
        <v>786092.91</v>
      </c>
      <c r="HB107" s="327">
        <v>22766.9</v>
      </c>
      <c r="HC107" s="327">
        <v>1479948.82</v>
      </c>
      <c r="HD107" s="327">
        <v>8379.2000000000007</v>
      </c>
      <c r="HE107" s="327">
        <v>2215.5</v>
      </c>
      <c r="HF107" s="327">
        <v>257024.5</v>
      </c>
      <c r="HG107" s="327">
        <v>259652.27</v>
      </c>
      <c r="HH107" s="327">
        <v>2358277.7799999998</v>
      </c>
      <c r="HI107" s="327">
        <v>699951.4</v>
      </c>
      <c r="HJ107" s="327">
        <v>0</v>
      </c>
      <c r="HK107" s="327">
        <v>43245</v>
      </c>
      <c r="HL107" s="327">
        <v>499769.2</v>
      </c>
      <c r="HM107" s="327">
        <v>6209.58</v>
      </c>
      <c r="HN107" s="327">
        <v>74594.100000000006</v>
      </c>
      <c r="HO107" s="327">
        <v>227781.9</v>
      </c>
      <c r="HP107" s="327">
        <v>235194</v>
      </c>
      <c r="HQ107" s="327">
        <v>56307.05</v>
      </c>
      <c r="HR107" s="327">
        <v>65045.68</v>
      </c>
      <c r="HS107" s="327">
        <v>45972.4</v>
      </c>
      <c r="HT107" s="327">
        <v>1518123.9</v>
      </c>
      <c r="HU107" s="327">
        <v>11765.6</v>
      </c>
      <c r="HV107" s="327">
        <v>476221.8</v>
      </c>
      <c r="HW107" s="327">
        <v>2526769.9500000002</v>
      </c>
      <c r="HX107" s="327">
        <v>0</v>
      </c>
      <c r="HY107" s="327">
        <v>5387694.3099999996</v>
      </c>
      <c r="HZ107" s="327">
        <v>556571.31000000006</v>
      </c>
      <c r="IA107" s="327">
        <v>55265.05</v>
      </c>
      <c r="IB107" s="327">
        <v>377769.04</v>
      </c>
      <c r="IC107" s="327">
        <v>2857284.95</v>
      </c>
      <c r="ID107" s="327">
        <v>100702.8</v>
      </c>
      <c r="IE107" s="327">
        <v>1401965.93</v>
      </c>
      <c r="IF107" s="327">
        <v>42</v>
      </c>
      <c r="IG107" s="327">
        <v>134705.5</v>
      </c>
      <c r="IH107" s="327">
        <v>37719.449999999997</v>
      </c>
      <c r="II107" s="327">
        <v>0</v>
      </c>
      <c r="IJ107" s="327">
        <v>0</v>
      </c>
      <c r="IK107" s="327">
        <v>115009.60000000001</v>
      </c>
      <c r="IL107" s="327">
        <v>0</v>
      </c>
      <c r="IM107" s="327">
        <v>152018.29999999999</v>
      </c>
      <c r="IN107" s="327">
        <v>440438.79</v>
      </c>
      <c r="IO107" s="327">
        <v>212221.85</v>
      </c>
      <c r="IP107" s="327">
        <v>89031.32</v>
      </c>
      <c r="IQ107" s="327">
        <v>126039.03999999999</v>
      </c>
      <c r="IR107" s="327">
        <v>1666583.1</v>
      </c>
      <c r="IS107" s="327">
        <v>1287725.5</v>
      </c>
      <c r="IT107" s="327">
        <v>27696.55</v>
      </c>
      <c r="IU107" s="327">
        <v>0</v>
      </c>
      <c r="IV107" s="327">
        <v>0</v>
      </c>
      <c r="IW107" s="327">
        <v>10526.9</v>
      </c>
      <c r="IX107" s="327">
        <v>34115.449999999997</v>
      </c>
      <c r="IY107" s="327">
        <v>298757.81</v>
      </c>
      <c r="IZ107" s="327">
        <v>4802016</v>
      </c>
      <c r="JA107" s="327">
        <v>45930.25</v>
      </c>
      <c r="JB107" s="327">
        <v>164523.95000000001</v>
      </c>
      <c r="JC107" s="327">
        <v>234655.8</v>
      </c>
      <c r="JD107" s="327">
        <v>40774.449999999997</v>
      </c>
      <c r="JE107" s="327">
        <v>44741</v>
      </c>
      <c r="JF107" s="327">
        <v>71091.3</v>
      </c>
      <c r="JG107" s="327">
        <v>78286.75</v>
      </c>
      <c r="JH107" s="327">
        <v>57919.6</v>
      </c>
      <c r="JI107" s="327">
        <v>0</v>
      </c>
      <c r="JJ107" s="327">
        <v>593611.30000000005</v>
      </c>
      <c r="JK107" s="327">
        <v>94648.85</v>
      </c>
      <c r="JL107" s="327">
        <v>66476</v>
      </c>
      <c r="JM107" s="327">
        <v>86431.7</v>
      </c>
      <c r="JN107" s="327">
        <v>0</v>
      </c>
      <c r="JO107" s="327">
        <v>195415.82</v>
      </c>
      <c r="JP107" s="327">
        <v>2566.1999999999998</v>
      </c>
      <c r="JQ107" s="327">
        <v>2396.1</v>
      </c>
      <c r="JR107" s="327">
        <v>0</v>
      </c>
      <c r="JS107" s="327">
        <v>1590560.11</v>
      </c>
      <c r="JT107" s="327">
        <v>1572.91</v>
      </c>
      <c r="JU107" s="327">
        <v>21880.01</v>
      </c>
      <c r="JV107" s="327">
        <v>6301982.4400000004</v>
      </c>
      <c r="JW107" s="327">
        <v>590559.94999999995</v>
      </c>
      <c r="JX107" s="327">
        <v>243801.95</v>
      </c>
      <c r="JY107" s="327">
        <v>2268</v>
      </c>
      <c r="JZ107" s="327">
        <v>0</v>
      </c>
      <c r="KA107" s="327">
        <v>228987.15</v>
      </c>
      <c r="KB107" s="327">
        <v>342400.04</v>
      </c>
      <c r="KC107" s="327">
        <v>7646.2</v>
      </c>
      <c r="KD107" s="327">
        <v>53895.6</v>
      </c>
      <c r="KE107" s="327">
        <v>2922604.86</v>
      </c>
      <c r="KF107" s="327">
        <v>77639.149999999994</v>
      </c>
      <c r="KG107" s="327">
        <v>283368.59999999998</v>
      </c>
      <c r="KH107" s="327">
        <v>0</v>
      </c>
      <c r="KI107" s="327">
        <v>0</v>
      </c>
      <c r="KJ107" s="327">
        <v>0</v>
      </c>
      <c r="KK107" s="327">
        <v>8061.25</v>
      </c>
      <c r="KL107" s="327">
        <v>34909.599999999999</v>
      </c>
      <c r="KM107" s="327">
        <v>0</v>
      </c>
      <c r="KN107" s="327">
        <v>66752.350000000006</v>
      </c>
      <c r="KO107" s="327">
        <v>420571.91</v>
      </c>
      <c r="KP107" s="327">
        <v>355236.7</v>
      </c>
      <c r="KQ107" s="327">
        <v>0</v>
      </c>
      <c r="KR107" s="327">
        <v>1723625.72</v>
      </c>
      <c r="KS107" s="326">
        <v>168780.25</v>
      </c>
      <c r="KU107" s="312">
        <v>11</v>
      </c>
      <c r="KV107" s="312">
        <v>115</v>
      </c>
      <c r="KY107" s="312">
        <v>9115</v>
      </c>
    </row>
    <row r="108" spans="1:311" x14ac:dyDescent="0.25">
      <c r="A108" s="325">
        <v>2020</v>
      </c>
      <c r="B108" s="324" t="s">
        <v>807</v>
      </c>
      <c r="C108" s="324" t="s">
        <v>836</v>
      </c>
      <c r="D108" s="324" t="s">
        <v>837</v>
      </c>
      <c r="E108" s="324" t="s">
        <v>780</v>
      </c>
      <c r="F108" s="323">
        <v>440910.95</v>
      </c>
      <c r="G108" s="323">
        <v>0</v>
      </c>
      <c r="H108" s="323">
        <v>0</v>
      </c>
      <c r="I108" s="323">
        <v>0</v>
      </c>
      <c r="J108" s="323">
        <v>0</v>
      </c>
      <c r="K108" s="323">
        <v>0</v>
      </c>
      <c r="L108" s="323">
        <v>70706</v>
      </c>
      <c r="M108" s="323">
        <v>0</v>
      </c>
      <c r="N108" s="323">
        <v>19907.599999999999</v>
      </c>
      <c r="O108" s="323">
        <v>100</v>
      </c>
      <c r="P108" s="323">
        <v>19204.02</v>
      </c>
      <c r="Q108" s="323">
        <v>0</v>
      </c>
      <c r="R108" s="323">
        <v>48717.7</v>
      </c>
      <c r="S108" s="323">
        <v>0</v>
      </c>
      <c r="T108" s="323">
        <v>0</v>
      </c>
      <c r="U108" s="323">
        <v>159435.75</v>
      </c>
      <c r="V108" s="323">
        <v>0</v>
      </c>
      <c r="W108" s="323">
        <v>0</v>
      </c>
      <c r="X108" s="323">
        <v>0</v>
      </c>
      <c r="Y108" s="323">
        <v>10000</v>
      </c>
      <c r="Z108" s="323">
        <v>38718.74</v>
      </c>
      <c r="AA108" s="323">
        <v>575397.44999999995</v>
      </c>
      <c r="AB108" s="323">
        <v>0</v>
      </c>
      <c r="AC108" s="323">
        <v>0</v>
      </c>
      <c r="AD108" s="323">
        <v>0</v>
      </c>
      <c r="AE108" s="323">
        <v>0</v>
      </c>
      <c r="AF108" s="323">
        <v>0</v>
      </c>
      <c r="AG108" s="323">
        <v>0</v>
      </c>
      <c r="AH108" s="323">
        <v>1206</v>
      </c>
      <c r="AI108" s="323">
        <v>4579.75</v>
      </c>
      <c r="AJ108" s="323">
        <v>0</v>
      </c>
      <c r="AK108" s="323">
        <v>0</v>
      </c>
      <c r="AL108" s="323">
        <v>56610.85</v>
      </c>
      <c r="AM108" s="323">
        <v>0</v>
      </c>
      <c r="AN108" s="323">
        <v>0</v>
      </c>
      <c r="AO108" s="323">
        <v>0</v>
      </c>
      <c r="AP108" s="323">
        <v>7912.45</v>
      </c>
      <c r="AQ108" s="323">
        <v>0</v>
      </c>
      <c r="AR108" s="323">
        <v>0</v>
      </c>
      <c r="AS108" s="323">
        <v>23306</v>
      </c>
      <c r="AT108" s="323">
        <v>5772.85</v>
      </c>
      <c r="AU108" s="323">
        <v>529.13</v>
      </c>
      <c r="AV108" s="323">
        <v>0</v>
      </c>
      <c r="AW108" s="323">
        <v>0</v>
      </c>
      <c r="AX108" s="323">
        <v>0</v>
      </c>
      <c r="AY108" s="323">
        <v>309399.65000000002</v>
      </c>
      <c r="AZ108" s="323">
        <v>0</v>
      </c>
      <c r="BA108" s="323">
        <v>0</v>
      </c>
      <c r="BB108" s="323">
        <v>0</v>
      </c>
      <c r="BC108" s="323">
        <v>21617.47</v>
      </c>
      <c r="BD108" s="323">
        <v>0</v>
      </c>
      <c r="BE108" s="323">
        <v>0</v>
      </c>
      <c r="BF108" s="323">
        <v>0</v>
      </c>
      <c r="BG108" s="323">
        <v>0</v>
      </c>
      <c r="BH108" s="323">
        <v>0</v>
      </c>
      <c r="BI108" s="323">
        <v>0</v>
      </c>
      <c r="BJ108" s="323">
        <v>0</v>
      </c>
      <c r="BK108" s="323">
        <v>38177.15</v>
      </c>
      <c r="BL108" s="323">
        <v>0</v>
      </c>
      <c r="BM108" s="323">
        <v>7715.88</v>
      </c>
      <c r="BN108" s="323">
        <v>0</v>
      </c>
      <c r="BO108" s="323">
        <v>0</v>
      </c>
      <c r="BP108" s="323">
        <v>1999.34</v>
      </c>
      <c r="BQ108" s="323">
        <v>0</v>
      </c>
      <c r="BR108" s="323">
        <v>62945.17</v>
      </c>
      <c r="BS108" s="323">
        <v>36028.199999999997</v>
      </c>
      <c r="BT108" s="323">
        <v>2000</v>
      </c>
      <c r="BU108" s="323">
        <v>0</v>
      </c>
      <c r="BV108" s="323">
        <v>3086.69</v>
      </c>
      <c r="BW108" s="323">
        <v>0</v>
      </c>
      <c r="BX108" s="323">
        <v>0</v>
      </c>
      <c r="BY108" s="323">
        <v>41972.76</v>
      </c>
      <c r="BZ108" s="323">
        <v>0</v>
      </c>
      <c r="CA108" s="323">
        <v>0</v>
      </c>
      <c r="CB108" s="323">
        <v>32650.85</v>
      </c>
      <c r="CC108" s="323">
        <v>0</v>
      </c>
      <c r="CD108" s="323">
        <v>47891.199999999997</v>
      </c>
      <c r="CE108" s="323">
        <v>0</v>
      </c>
      <c r="CF108" s="323">
        <v>305.16000000000003</v>
      </c>
      <c r="CG108" s="323">
        <v>69762.399999999994</v>
      </c>
      <c r="CH108" s="323">
        <v>981</v>
      </c>
      <c r="CI108" s="323">
        <v>33543.800000000003</v>
      </c>
      <c r="CJ108" s="323">
        <v>0</v>
      </c>
      <c r="CK108" s="323">
        <v>0</v>
      </c>
      <c r="CL108" s="323">
        <v>0</v>
      </c>
      <c r="CM108" s="323">
        <v>6703.2</v>
      </c>
      <c r="CN108" s="323">
        <v>0</v>
      </c>
      <c r="CO108" s="323">
        <v>1485.65</v>
      </c>
      <c r="CP108" s="323">
        <v>0</v>
      </c>
      <c r="CQ108" s="323">
        <v>0</v>
      </c>
      <c r="CR108" s="323">
        <v>74.95</v>
      </c>
      <c r="CS108" s="323">
        <v>1769.85</v>
      </c>
      <c r="CT108" s="323">
        <v>0</v>
      </c>
      <c r="CU108" s="323">
        <v>0</v>
      </c>
      <c r="CV108" s="323">
        <v>0</v>
      </c>
      <c r="CW108" s="323">
        <v>0</v>
      </c>
      <c r="CX108" s="323">
        <v>12681.13</v>
      </c>
      <c r="CY108" s="323">
        <v>5228.6000000000004</v>
      </c>
      <c r="CZ108" s="323">
        <v>0</v>
      </c>
      <c r="DA108" s="323">
        <v>0</v>
      </c>
      <c r="DB108" s="323">
        <v>0</v>
      </c>
      <c r="DC108" s="323">
        <v>0</v>
      </c>
      <c r="DD108" s="323">
        <v>0</v>
      </c>
      <c r="DE108" s="323">
        <v>8621.68</v>
      </c>
      <c r="DF108" s="323">
        <v>5040</v>
      </c>
      <c r="DG108" s="323">
        <v>14927.84</v>
      </c>
      <c r="DH108" s="323">
        <v>0</v>
      </c>
      <c r="DI108" s="323">
        <v>0</v>
      </c>
      <c r="DJ108" s="323">
        <v>18652.349999999999</v>
      </c>
      <c r="DK108" s="323">
        <v>0</v>
      </c>
      <c r="DL108" s="323">
        <v>0</v>
      </c>
      <c r="DM108" s="323">
        <v>0</v>
      </c>
      <c r="DN108" s="323">
        <v>100</v>
      </c>
      <c r="DO108" s="323">
        <v>0</v>
      </c>
      <c r="DP108" s="323">
        <v>0</v>
      </c>
      <c r="DQ108" s="323">
        <v>0</v>
      </c>
      <c r="DR108" s="323">
        <v>5044.55</v>
      </c>
      <c r="DS108" s="323">
        <v>5374.74</v>
      </c>
      <c r="DT108" s="323">
        <v>0</v>
      </c>
      <c r="DU108" s="323">
        <v>0</v>
      </c>
      <c r="DV108" s="323">
        <v>0</v>
      </c>
      <c r="DW108" s="323">
        <v>1</v>
      </c>
      <c r="DX108" s="323">
        <v>0</v>
      </c>
      <c r="DY108" s="323">
        <v>6799.55</v>
      </c>
      <c r="DZ108" s="323">
        <v>28509.39</v>
      </c>
      <c r="EA108" s="323">
        <v>0</v>
      </c>
      <c r="EB108" s="323">
        <v>0</v>
      </c>
      <c r="EC108" s="323">
        <v>0</v>
      </c>
      <c r="ED108" s="323">
        <v>81.08</v>
      </c>
      <c r="EE108" s="323">
        <v>0</v>
      </c>
      <c r="EF108" s="323">
        <v>0</v>
      </c>
      <c r="EG108" s="323">
        <v>706906.35</v>
      </c>
      <c r="EH108" s="323">
        <v>0</v>
      </c>
      <c r="EI108" s="323">
        <v>0</v>
      </c>
      <c r="EJ108" s="323">
        <v>56641.3</v>
      </c>
      <c r="EK108" s="323">
        <v>0</v>
      </c>
      <c r="EL108" s="323">
        <v>0</v>
      </c>
      <c r="EM108" s="323">
        <v>0</v>
      </c>
      <c r="EN108" s="323">
        <v>0</v>
      </c>
      <c r="EO108" s="323">
        <v>40000</v>
      </c>
      <c r="EP108" s="323">
        <v>0</v>
      </c>
      <c r="EQ108" s="323">
        <v>0</v>
      </c>
      <c r="ER108" s="323">
        <v>0</v>
      </c>
      <c r="ES108" s="323">
        <v>0</v>
      </c>
      <c r="ET108" s="323">
        <v>1432.08</v>
      </c>
      <c r="EU108" s="323">
        <v>0</v>
      </c>
      <c r="EV108" s="323">
        <v>0</v>
      </c>
      <c r="EW108" s="323">
        <v>0</v>
      </c>
      <c r="EX108" s="323">
        <v>0</v>
      </c>
      <c r="EY108" s="323">
        <v>479293.29</v>
      </c>
      <c r="EZ108" s="323">
        <v>0</v>
      </c>
      <c r="FA108" s="323">
        <v>31491.15</v>
      </c>
      <c r="FB108" s="323">
        <v>178452.78</v>
      </c>
      <c r="FC108" s="323">
        <v>33677.35</v>
      </c>
      <c r="FD108" s="323">
        <v>22388.400000000001</v>
      </c>
      <c r="FE108" s="323">
        <v>0</v>
      </c>
      <c r="FF108" s="323">
        <v>5069.3500000000004</v>
      </c>
      <c r="FG108" s="323">
        <v>0</v>
      </c>
      <c r="FH108" s="323">
        <v>6770</v>
      </c>
      <c r="FI108" s="323">
        <v>0</v>
      </c>
      <c r="FJ108" s="323">
        <v>0</v>
      </c>
      <c r="FK108" s="323">
        <v>0</v>
      </c>
      <c r="FL108" s="323">
        <v>0</v>
      </c>
      <c r="FM108" s="323">
        <v>0</v>
      </c>
      <c r="FN108" s="323">
        <v>0</v>
      </c>
      <c r="FO108" s="323">
        <v>0</v>
      </c>
      <c r="FP108" s="323">
        <v>9333.6</v>
      </c>
      <c r="FQ108" s="323">
        <v>0</v>
      </c>
      <c r="FR108" s="323">
        <v>167.23</v>
      </c>
      <c r="FS108" s="323">
        <v>6336.05</v>
      </c>
      <c r="FT108" s="323">
        <v>6826.97</v>
      </c>
      <c r="FU108" s="323">
        <v>0</v>
      </c>
      <c r="FV108" s="323">
        <v>0</v>
      </c>
      <c r="FW108" s="323">
        <v>0</v>
      </c>
      <c r="FX108" s="323">
        <v>0</v>
      </c>
      <c r="FY108" s="323">
        <v>2760.7</v>
      </c>
      <c r="FZ108" s="323">
        <v>0</v>
      </c>
      <c r="GA108" s="323">
        <v>0</v>
      </c>
      <c r="GB108" s="323">
        <v>0</v>
      </c>
      <c r="GC108" s="323">
        <v>0</v>
      </c>
      <c r="GD108" s="323">
        <v>47598.53</v>
      </c>
      <c r="GE108" s="323">
        <v>0</v>
      </c>
      <c r="GF108" s="323">
        <v>4279.34</v>
      </c>
      <c r="GG108" s="323">
        <v>83997.9</v>
      </c>
      <c r="GH108" s="323">
        <v>0</v>
      </c>
      <c r="GI108" s="323">
        <v>0</v>
      </c>
      <c r="GJ108" s="323">
        <v>0</v>
      </c>
      <c r="GK108" s="323">
        <v>110459.1</v>
      </c>
      <c r="GL108" s="323">
        <v>3460</v>
      </c>
      <c r="GM108" s="323">
        <v>403474.64</v>
      </c>
      <c r="GN108" s="323">
        <v>0</v>
      </c>
      <c r="GO108" s="323">
        <v>7263.61</v>
      </c>
      <c r="GP108" s="323">
        <v>0</v>
      </c>
      <c r="GQ108" s="323">
        <v>0</v>
      </c>
      <c r="GR108" s="323">
        <v>7000</v>
      </c>
      <c r="GS108" s="323">
        <v>0</v>
      </c>
      <c r="GT108" s="323">
        <v>0</v>
      </c>
      <c r="GU108" s="323">
        <v>0</v>
      </c>
      <c r="GV108" s="323">
        <v>0</v>
      </c>
      <c r="GW108" s="323">
        <v>64782.7</v>
      </c>
      <c r="GX108" s="323">
        <v>0</v>
      </c>
      <c r="GY108" s="323">
        <v>3648.35</v>
      </c>
      <c r="GZ108" s="323">
        <v>0</v>
      </c>
      <c r="HA108" s="323">
        <v>54053.1</v>
      </c>
      <c r="HB108" s="323">
        <v>0</v>
      </c>
      <c r="HC108" s="323">
        <v>5000</v>
      </c>
      <c r="HD108" s="323">
        <v>0</v>
      </c>
      <c r="HE108" s="323">
        <v>0</v>
      </c>
      <c r="HF108" s="323">
        <v>0</v>
      </c>
      <c r="HG108" s="323">
        <v>0</v>
      </c>
      <c r="HH108" s="323">
        <v>0</v>
      </c>
      <c r="HI108" s="323">
        <v>2221.65</v>
      </c>
      <c r="HJ108" s="323">
        <v>0</v>
      </c>
      <c r="HK108" s="323">
        <v>0</v>
      </c>
      <c r="HL108" s="323">
        <v>0</v>
      </c>
      <c r="HM108" s="323">
        <v>0</v>
      </c>
      <c r="HN108" s="323">
        <v>8324.4</v>
      </c>
      <c r="HO108" s="323">
        <v>39.700000000000003</v>
      </c>
      <c r="HP108" s="323">
        <v>0</v>
      </c>
      <c r="HQ108" s="323">
        <v>0</v>
      </c>
      <c r="HR108" s="323">
        <v>27000</v>
      </c>
      <c r="HS108" s="323">
        <v>0</v>
      </c>
      <c r="HT108" s="323">
        <v>195468.45</v>
      </c>
      <c r="HU108" s="323">
        <v>0</v>
      </c>
      <c r="HV108" s="323">
        <v>0</v>
      </c>
      <c r="HW108" s="323">
        <v>0</v>
      </c>
      <c r="HX108" s="323">
        <v>0</v>
      </c>
      <c r="HY108" s="323">
        <v>5300</v>
      </c>
      <c r="HZ108" s="323">
        <v>17007.28</v>
      </c>
      <c r="IA108" s="323">
        <v>14</v>
      </c>
      <c r="IB108" s="323">
        <v>115231.51</v>
      </c>
      <c r="IC108" s="323">
        <v>0</v>
      </c>
      <c r="ID108" s="323">
        <v>0</v>
      </c>
      <c r="IE108" s="323">
        <v>57944.58</v>
      </c>
      <c r="IF108" s="323">
        <v>554.4</v>
      </c>
      <c r="IG108" s="323">
        <v>3913.56</v>
      </c>
      <c r="IH108" s="323">
        <v>0</v>
      </c>
      <c r="II108" s="323">
        <v>99.89</v>
      </c>
      <c r="IJ108" s="323">
        <v>15892.06</v>
      </c>
      <c r="IK108" s="323">
        <v>6056.2</v>
      </c>
      <c r="IL108" s="323">
        <v>0</v>
      </c>
      <c r="IM108" s="323">
        <v>0</v>
      </c>
      <c r="IN108" s="323">
        <v>2129.25</v>
      </c>
      <c r="IO108" s="323">
        <v>0</v>
      </c>
      <c r="IP108" s="323">
        <v>0</v>
      </c>
      <c r="IQ108" s="323">
        <v>0</v>
      </c>
      <c r="IR108" s="323">
        <v>859178</v>
      </c>
      <c r="IS108" s="323">
        <v>0</v>
      </c>
      <c r="IT108" s="323">
        <v>0</v>
      </c>
      <c r="IU108" s="323">
        <v>2250</v>
      </c>
      <c r="IV108" s="323">
        <v>0</v>
      </c>
      <c r="IW108" s="323">
        <v>4212.25</v>
      </c>
      <c r="IX108" s="323">
        <v>0</v>
      </c>
      <c r="IY108" s="323">
        <v>36626.97</v>
      </c>
      <c r="IZ108" s="323">
        <v>159.47999999999999</v>
      </c>
      <c r="JA108" s="323">
        <v>20851.89</v>
      </c>
      <c r="JB108" s="323">
        <v>0</v>
      </c>
      <c r="JC108" s="323">
        <v>45121</v>
      </c>
      <c r="JD108" s="323">
        <v>2814</v>
      </c>
      <c r="JE108" s="323">
        <v>0</v>
      </c>
      <c r="JF108" s="323">
        <v>0</v>
      </c>
      <c r="JG108" s="323">
        <v>0</v>
      </c>
      <c r="JH108" s="323">
        <v>70854.2</v>
      </c>
      <c r="JI108" s="323">
        <v>7759</v>
      </c>
      <c r="JJ108" s="323">
        <v>0</v>
      </c>
      <c r="JK108" s="323">
        <v>0</v>
      </c>
      <c r="JL108" s="323">
        <v>0</v>
      </c>
      <c r="JM108" s="323">
        <v>0</v>
      </c>
      <c r="JN108" s="323">
        <v>0</v>
      </c>
      <c r="JO108" s="323">
        <v>16137.42</v>
      </c>
      <c r="JP108" s="323">
        <v>0</v>
      </c>
      <c r="JQ108" s="323">
        <v>0</v>
      </c>
      <c r="JR108" s="323">
        <v>0</v>
      </c>
      <c r="JS108" s="323">
        <v>263009.90000000002</v>
      </c>
      <c r="JT108" s="323">
        <v>0</v>
      </c>
      <c r="JU108" s="323">
        <v>0</v>
      </c>
      <c r="JV108" s="323">
        <v>0</v>
      </c>
      <c r="JW108" s="323">
        <v>0</v>
      </c>
      <c r="JX108" s="323">
        <v>0</v>
      </c>
      <c r="JY108" s="323">
        <v>0</v>
      </c>
      <c r="JZ108" s="323">
        <v>9223.9</v>
      </c>
      <c r="KA108" s="323">
        <v>0</v>
      </c>
      <c r="KB108" s="323">
        <v>0</v>
      </c>
      <c r="KC108" s="323">
        <v>42914.5</v>
      </c>
      <c r="KD108" s="323">
        <v>0</v>
      </c>
      <c r="KE108" s="323">
        <v>0</v>
      </c>
      <c r="KF108" s="323">
        <v>0</v>
      </c>
      <c r="KG108" s="323">
        <v>0</v>
      </c>
      <c r="KH108" s="323">
        <v>0</v>
      </c>
      <c r="KI108" s="323">
        <v>1536.1</v>
      </c>
      <c r="KJ108" s="323">
        <v>869.65</v>
      </c>
      <c r="KK108" s="323">
        <v>0</v>
      </c>
      <c r="KL108" s="323">
        <v>4869.1499999999996</v>
      </c>
      <c r="KM108" s="323">
        <v>0</v>
      </c>
      <c r="KN108" s="323">
        <v>1249</v>
      </c>
      <c r="KO108" s="323">
        <v>95611</v>
      </c>
      <c r="KP108" s="323">
        <v>2009.47</v>
      </c>
      <c r="KQ108" s="323">
        <v>0</v>
      </c>
      <c r="KR108" s="323">
        <v>0</v>
      </c>
      <c r="KS108" s="322">
        <v>2912.68</v>
      </c>
      <c r="KU108" s="312">
        <v>11</v>
      </c>
      <c r="KV108" s="312">
        <v>119</v>
      </c>
      <c r="KY108" s="312">
        <v>9119</v>
      </c>
    </row>
    <row r="109" spans="1:311" x14ac:dyDescent="0.25">
      <c r="A109" s="329">
        <v>2020</v>
      </c>
      <c r="B109" s="328" t="s">
        <v>807</v>
      </c>
      <c r="C109" s="328" t="s">
        <v>836</v>
      </c>
      <c r="D109" s="328" t="s">
        <v>321</v>
      </c>
      <c r="E109" s="328" t="s">
        <v>780</v>
      </c>
      <c r="F109" s="327">
        <v>1680157.24</v>
      </c>
      <c r="G109" s="327">
        <v>162122.59</v>
      </c>
      <c r="H109" s="327">
        <v>8959272.5600000005</v>
      </c>
      <c r="I109" s="327">
        <v>747453.73</v>
      </c>
      <c r="J109" s="327">
        <v>464711.42</v>
      </c>
      <c r="K109" s="327">
        <v>490350.75</v>
      </c>
      <c r="L109" s="327">
        <v>4768579.2300000004</v>
      </c>
      <c r="M109" s="327">
        <v>1735189.3</v>
      </c>
      <c r="N109" s="327">
        <v>11800934.470000001</v>
      </c>
      <c r="O109" s="327">
        <v>5632983.8399999999</v>
      </c>
      <c r="P109" s="327">
        <v>728678.14</v>
      </c>
      <c r="Q109" s="327">
        <v>609037.86</v>
      </c>
      <c r="R109" s="327">
        <v>2957195.08</v>
      </c>
      <c r="S109" s="327">
        <v>956940.1</v>
      </c>
      <c r="T109" s="327">
        <v>1514776.66</v>
      </c>
      <c r="U109" s="327">
        <v>2613308.2400000002</v>
      </c>
      <c r="V109" s="327">
        <v>7060506.5199999996</v>
      </c>
      <c r="W109" s="327">
        <v>417235.67</v>
      </c>
      <c r="X109" s="327">
        <v>1202934.18</v>
      </c>
      <c r="Y109" s="327">
        <v>586331.74</v>
      </c>
      <c r="Z109" s="327">
        <v>789119.98</v>
      </c>
      <c r="AA109" s="327">
        <v>9670646.6099999994</v>
      </c>
      <c r="AB109" s="327">
        <v>1314668.27</v>
      </c>
      <c r="AC109" s="327">
        <v>69237.91</v>
      </c>
      <c r="AD109" s="327">
        <v>20947334.699999999</v>
      </c>
      <c r="AE109" s="327">
        <v>188883.19</v>
      </c>
      <c r="AF109" s="327">
        <v>1241614.96</v>
      </c>
      <c r="AG109" s="327">
        <v>349816.37</v>
      </c>
      <c r="AH109" s="327">
        <v>1399868.15</v>
      </c>
      <c r="AI109" s="327">
        <v>1871751.99</v>
      </c>
      <c r="AJ109" s="327">
        <v>1936207.14</v>
      </c>
      <c r="AK109" s="327">
        <v>307165.53999999998</v>
      </c>
      <c r="AL109" s="327">
        <v>10554941.789999999</v>
      </c>
      <c r="AM109" s="327">
        <v>457919.93</v>
      </c>
      <c r="AN109" s="327">
        <v>926610.27</v>
      </c>
      <c r="AO109" s="327">
        <v>991046.76</v>
      </c>
      <c r="AP109" s="327">
        <v>1000534.51</v>
      </c>
      <c r="AQ109" s="327">
        <v>106836.62</v>
      </c>
      <c r="AR109" s="327">
        <v>2114438.04</v>
      </c>
      <c r="AS109" s="327">
        <v>497045.26</v>
      </c>
      <c r="AT109" s="327">
        <v>1216565.8799999999</v>
      </c>
      <c r="AU109" s="327">
        <v>4618710.32</v>
      </c>
      <c r="AV109" s="327">
        <v>589414.32999999996</v>
      </c>
      <c r="AW109" s="327">
        <v>8796167.3000000007</v>
      </c>
      <c r="AX109" s="327">
        <v>184529.08</v>
      </c>
      <c r="AY109" s="327">
        <v>309399.65000000002</v>
      </c>
      <c r="AZ109" s="327">
        <v>1784452.19</v>
      </c>
      <c r="BA109" s="327">
        <v>297281.77</v>
      </c>
      <c r="BB109" s="327">
        <v>695460.08</v>
      </c>
      <c r="BC109" s="327">
        <v>3980048.79</v>
      </c>
      <c r="BD109" s="327">
        <v>4135117.95</v>
      </c>
      <c r="BE109" s="327">
        <v>1726875.33</v>
      </c>
      <c r="BF109" s="327">
        <v>1673400.35</v>
      </c>
      <c r="BG109" s="327">
        <v>302718.32</v>
      </c>
      <c r="BH109" s="327">
        <v>120227.32</v>
      </c>
      <c r="BI109" s="327">
        <v>11100293.890000001</v>
      </c>
      <c r="BJ109" s="327">
        <v>95157.18</v>
      </c>
      <c r="BK109" s="327">
        <v>4407917.8899999997</v>
      </c>
      <c r="BL109" s="327">
        <v>156680.54999999999</v>
      </c>
      <c r="BM109" s="327">
        <v>1151036.74</v>
      </c>
      <c r="BN109" s="327">
        <v>6356965.5899999999</v>
      </c>
      <c r="BO109" s="327">
        <v>2007051.46</v>
      </c>
      <c r="BP109" s="327">
        <v>564672.92000000004</v>
      </c>
      <c r="BQ109" s="327">
        <v>288532.88</v>
      </c>
      <c r="BR109" s="327">
        <v>1149657.8799999999</v>
      </c>
      <c r="BS109" s="327">
        <v>2690860.24</v>
      </c>
      <c r="BT109" s="327">
        <v>268326.92</v>
      </c>
      <c r="BU109" s="327">
        <v>289503.23</v>
      </c>
      <c r="BV109" s="327">
        <v>2497496.7799999998</v>
      </c>
      <c r="BW109" s="327">
        <v>3774390.02</v>
      </c>
      <c r="BX109" s="327">
        <v>1656888.14</v>
      </c>
      <c r="BY109" s="327">
        <v>10622968.08</v>
      </c>
      <c r="BZ109" s="327">
        <v>293063.48</v>
      </c>
      <c r="CA109" s="327">
        <v>697984.21</v>
      </c>
      <c r="CB109" s="327">
        <v>388712.26</v>
      </c>
      <c r="CC109" s="327">
        <v>2049165.79</v>
      </c>
      <c r="CD109" s="327">
        <v>3269441.78</v>
      </c>
      <c r="CE109" s="327">
        <v>1126034.4099999999</v>
      </c>
      <c r="CF109" s="327">
        <v>5937062.6500000004</v>
      </c>
      <c r="CG109" s="327">
        <v>6877042.3600000003</v>
      </c>
      <c r="CH109" s="327">
        <v>2818381.96</v>
      </c>
      <c r="CI109" s="327">
        <v>9161170.3800000008</v>
      </c>
      <c r="CJ109" s="327">
        <v>368073.16</v>
      </c>
      <c r="CK109" s="327">
        <v>305800.36</v>
      </c>
      <c r="CL109" s="327">
        <v>531510.56000000006</v>
      </c>
      <c r="CM109" s="327">
        <v>147244.43</v>
      </c>
      <c r="CN109" s="327">
        <v>1271303.3</v>
      </c>
      <c r="CO109" s="327">
        <v>4157454.53</v>
      </c>
      <c r="CP109" s="327">
        <v>344717.96</v>
      </c>
      <c r="CQ109" s="327">
        <v>708884.71</v>
      </c>
      <c r="CR109" s="327">
        <v>163467.14000000001</v>
      </c>
      <c r="CS109" s="327">
        <v>1157612.3400000001</v>
      </c>
      <c r="CT109" s="327">
        <v>1596976.59</v>
      </c>
      <c r="CU109" s="327">
        <v>205414.71</v>
      </c>
      <c r="CV109" s="327">
        <v>203503.18</v>
      </c>
      <c r="CW109" s="327">
        <v>682950.84</v>
      </c>
      <c r="CX109" s="327">
        <v>2515119.46</v>
      </c>
      <c r="CY109" s="327">
        <v>1338086.81</v>
      </c>
      <c r="CZ109" s="327">
        <v>7171157.3200000003</v>
      </c>
      <c r="DA109" s="327">
        <v>2772702.02</v>
      </c>
      <c r="DB109" s="327">
        <v>4309141.0599999996</v>
      </c>
      <c r="DC109" s="327">
        <v>1100338.42</v>
      </c>
      <c r="DD109" s="327">
        <v>13411482.210000001</v>
      </c>
      <c r="DE109" s="327">
        <v>9777991.3100000005</v>
      </c>
      <c r="DF109" s="327">
        <v>630082.36</v>
      </c>
      <c r="DG109" s="327">
        <v>944976.21</v>
      </c>
      <c r="DH109" s="327">
        <v>1028165.44</v>
      </c>
      <c r="DI109" s="327">
        <v>855889.62</v>
      </c>
      <c r="DJ109" s="327">
        <v>3396049.86</v>
      </c>
      <c r="DK109" s="327">
        <v>7691862.0300000003</v>
      </c>
      <c r="DL109" s="327">
        <v>868430.85</v>
      </c>
      <c r="DM109" s="327">
        <v>2120924.09</v>
      </c>
      <c r="DN109" s="327">
        <v>264134.53000000003</v>
      </c>
      <c r="DO109" s="327">
        <v>602461.88</v>
      </c>
      <c r="DP109" s="327">
        <v>422861.33</v>
      </c>
      <c r="DQ109" s="327">
        <v>271284.86</v>
      </c>
      <c r="DR109" s="327">
        <v>1965573.52</v>
      </c>
      <c r="DS109" s="327">
        <v>8929186.6199999992</v>
      </c>
      <c r="DT109" s="327">
        <v>2827564.09</v>
      </c>
      <c r="DU109" s="327">
        <v>5593512.5700000003</v>
      </c>
      <c r="DV109" s="327">
        <v>822594.01</v>
      </c>
      <c r="DW109" s="327">
        <v>1617292.92</v>
      </c>
      <c r="DX109" s="327">
        <v>2054838.22</v>
      </c>
      <c r="DY109" s="327">
        <v>3302453.03</v>
      </c>
      <c r="DZ109" s="327">
        <v>2958018.22</v>
      </c>
      <c r="EA109" s="327">
        <v>14207263.77</v>
      </c>
      <c r="EB109" s="327">
        <v>1438311.17</v>
      </c>
      <c r="EC109" s="327">
        <v>944223.27</v>
      </c>
      <c r="ED109" s="327">
        <v>480339.1</v>
      </c>
      <c r="EE109" s="327">
        <v>797927.49</v>
      </c>
      <c r="EF109" s="327">
        <v>170381</v>
      </c>
      <c r="EG109" s="327">
        <v>4093133.54</v>
      </c>
      <c r="EH109" s="327">
        <v>640735.06999999995</v>
      </c>
      <c r="EI109" s="327">
        <v>2610472.6800000002</v>
      </c>
      <c r="EJ109" s="327">
        <v>5233079.54</v>
      </c>
      <c r="EK109" s="327">
        <v>400535.99</v>
      </c>
      <c r="EL109" s="327">
        <v>308836.68</v>
      </c>
      <c r="EM109" s="327">
        <v>2325777.23</v>
      </c>
      <c r="EN109" s="327">
        <v>2137263.6</v>
      </c>
      <c r="EO109" s="327">
        <v>2455071.58</v>
      </c>
      <c r="EP109" s="327">
        <v>10705652.869999999</v>
      </c>
      <c r="EQ109" s="327">
        <v>345697.64</v>
      </c>
      <c r="ER109" s="327">
        <v>1434167.54</v>
      </c>
      <c r="ES109" s="327">
        <v>278181.06</v>
      </c>
      <c r="ET109" s="327">
        <v>1492443.61</v>
      </c>
      <c r="EU109" s="327">
        <v>716744.08</v>
      </c>
      <c r="EV109" s="327">
        <v>134149.21</v>
      </c>
      <c r="EW109" s="327">
        <v>1855393.89</v>
      </c>
      <c r="EX109" s="327">
        <v>3295969.32</v>
      </c>
      <c r="EY109" s="327">
        <v>15427614.58</v>
      </c>
      <c r="EZ109" s="327">
        <v>304719138.69999999</v>
      </c>
      <c r="FA109" s="327">
        <v>1533198.32</v>
      </c>
      <c r="FB109" s="327">
        <v>1639950.34</v>
      </c>
      <c r="FC109" s="327">
        <v>3248412.73</v>
      </c>
      <c r="FD109" s="327">
        <v>1217161.3500000001</v>
      </c>
      <c r="FE109" s="327">
        <v>11799439.93</v>
      </c>
      <c r="FF109" s="327">
        <v>1336328.3700000001</v>
      </c>
      <c r="FG109" s="327">
        <v>181714.84</v>
      </c>
      <c r="FH109" s="327">
        <v>4068437.46</v>
      </c>
      <c r="FI109" s="327">
        <v>569738.22</v>
      </c>
      <c r="FJ109" s="327">
        <v>3245807.74</v>
      </c>
      <c r="FK109" s="327">
        <v>607808.81000000006</v>
      </c>
      <c r="FL109" s="327">
        <v>98549.59</v>
      </c>
      <c r="FM109" s="327">
        <v>4159156.09</v>
      </c>
      <c r="FN109" s="327">
        <v>1065165.27</v>
      </c>
      <c r="FO109" s="327">
        <v>1014075.38</v>
      </c>
      <c r="FP109" s="327">
        <v>443961.81</v>
      </c>
      <c r="FQ109" s="327">
        <v>1906470.95</v>
      </c>
      <c r="FR109" s="327">
        <v>18299494.129999999</v>
      </c>
      <c r="FS109" s="327">
        <v>299268.34000000003</v>
      </c>
      <c r="FT109" s="327">
        <v>621126.37</v>
      </c>
      <c r="FU109" s="327">
        <v>682798.73</v>
      </c>
      <c r="FV109" s="327">
        <v>158065.93</v>
      </c>
      <c r="FW109" s="327">
        <v>60454.09</v>
      </c>
      <c r="FX109" s="327">
        <v>1808417.26</v>
      </c>
      <c r="FY109" s="327">
        <v>10473220.300000001</v>
      </c>
      <c r="FZ109" s="327">
        <v>314333.87</v>
      </c>
      <c r="GA109" s="327">
        <v>279943.02</v>
      </c>
      <c r="GB109" s="327">
        <v>442602.88</v>
      </c>
      <c r="GC109" s="327">
        <v>243982.89</v>
      </c>
      <c r="GD109" s="327">
        <v>557535.69999999995</v>
      </c>
      <c r="GE109" s="327">
        <v>3749266</v>
      </c>
      <c r="GF109" s="327">
        <v>806414.45</v>
      </c>
      <c r="GG109" s="327">
        <v>3310183.63</v>
      </c>
      <c r="GH109" s="327">
        <v>467752.82</v>
      </c>
      <c r="GI109" s="327">
        <v>2374207.9300000002</v>
      </c>
      <c r="GJ109" s="327">
        <v>469716.95</v>
      </c>
      <c r="GK109" s="327">
        <v>48486515.969999999</v>
      </c>
      <c r="GL109" s="327">
        <v>18124106.760000002</v>
      </c>
      <c r="GM109" s="327">
        <v>31109954.98</v>
      </c>
      <c r="GN109" s="327">
        <v>1497678.94</v>
      </c>
      <c r="GO109" s="327">
        <v>9477061.75</v>
      </c>
      <c r="GP109" s="327">
        <v>162727.82</v>
      </c>
      <c r="GQ109" s="327">
        <v>118659.98</v>
      </c>
      <c r="GR109" s="327">
        <v>1961013.62</v>
      </c>
      <c r="GS109" s="327">
        <v>52057829.060000002</v>
      </c>
      <c r="GT109" s="327">
        <v>353225.64</v>
      </c>
      <c r="GU109" s="327">
        <v>13485918.5</v>
      </c>
      <c r="GV109" s="327">
        <v>566756.31999999995</v>
      </c>
      <c r="GW109" s="327">
        <v>460013.96</v>
      </c>
      <c r="GX109" s="327">
        <v>7929094.9100000001</v>
      </c>
      <c r="GY109" s="327">
        <v>350204.81</v>
      </c>
      <c r="GZ109" s="327">
        <v>1346649.69</v>
      </c>
      <c r="HA109" s="327">
        <v>2309276.69</v>
      </c>
      <c r="HB109" s="327">
        <v>396097.49</v>
      </c>
      <c r="HC109" s="327">
        <v>5780881.7999999998</v>
      </c>
      <c r="HD109" s="327">
        <v>222465.66</v>
      </c>
      <c r="HE109" s="327">
        <v>526758.92000000004</v>
      </c>
      <c r="HF109" s="327">
        <v>663876.72</v>
      </c>
      <c r="HG109" s="327">
        <v>3982941.2</v>
      </c>
      <c r="HH109" s="327">
        <v>11208776.390000001</v>
      </c>
      <c r="HI109" s="327">
        <v>3875519.63</v>
      </c>
      <c r="HJ109" s="327">
        <v>2030714.47</v>
      </c>
      <c r="HK109" s="327">
        <v>300271.43</v>
      </c>
      <c r="HL109" s="327">
        <v>3145980.65</v>
      </c>
      <c r="HM109" s="327">
        <v>903935.47</v>
      </c>
      <c r="HN109" s="327">
        <v>467945.41</v>
      </c>
      <c r="HO109" s="327">
        <v>825406.92</v>
      </c>
      <c r="HP109" s="327">
        <v>10082985.050000001</v>
      </c>
      <c r="HQ109" s="327">
        <v>151790.6</v>
      </c>
      <c r="HR109" s="327">
        <v>6485740.3799999999</v>
      </c>
      <c r="HS109" s="327">
        <v>267667.96000000002</v>
      </c>
      <c r="HT109" s="327">
        <v>11386214.710000001</v>
      </c>
      <c r="HU109" s="327">
        <v>376949.82</v>
      </c>
      <c r="HV109" s="327">
        <v>3152584.17</v>
      </c>
      <c r="HW109" s="327">
        <v>33097691.899999999</v>
      </c>
      <c r="HX109" s="327">
        <v>408417.78</v>
      </c>
      <c r="HY109" s="327">
        <v>25443596.629999999</v>
      </c>
      <c r="HZ109" s="327">
        <v>1165431.3600000001</v>
      </c>
      <c r="IA109" s="327">
        <v>366466.02</v>
      </c>
      <c r="IB109" s="327">
        <v>2093112.33</v>
      </c>
      <c r="IC109" s="327">
        <v>8551116.6999999993</v>
      </c>
      <c r="ID109" s="327">
        <v>396189.26</v>
      </c>
      <c r="IE109" s="327">
        <v>4354279.01</v>
      </c>
      <c r="IF109" s="327">
        <v>611977.69999999995</v>
      </c>
      <c r="IG109" s="327">
        <v>743823.13</v>
      </c>
      <c r="IH109" s="327">
        <v>221743.34</v>
      </c>
      <c r="II109" s="327">
        <v>361288.52</v>
      </c>
      <c r="IJ109" s="327">
        <v>2589920.5499999998</v>
      </c>
      <c r="IK109" s="327">
        <v>245446.42</v>
      </c>
      <c r="IL109" s="327">
        <v>167947.25</v>
      </c>
      <c r="IM109" s="327">
        <v>695020.18</v>
      </c>
      <c r="IN109" s="327">
        <v>3424164.76</v>
      </c>
      <c r="IO109" s="327">
        <v>1159978.95</v>
      </c>
      <c r="IP109" s="327">
        <v>743468.22</v>
      </c>
      <c r="IQ109" s="327">
        <v>563036.51</v>
      </c>
      <c r="IR109" s="327">
        <v>5872940.1900000004</v>
      </c>
      <c r="IS109" s="327">
        <v>7242130.4699999997</v>
      </c>
      <c r="IT109" s="327">
        <v>5673820.2000000002</v>
      </c>
      <c r="IU109" s="327">
        <v>762720.5</v>
      </c>
      <c r="IV109" s="327">
        <v>3139036.02</v>
      </c>
      <c r="IW109" s="327">
        <v>384960.15</v>
      </c>
      <c r="IX109" s="327">
        <v>179798.46</v>
      </c>
      <c r="IY109" s="327">
        <v>1744567.81</v>
      </c>
      <c r="IZ109" s="327">
        <v>5476706.8300000001</v>
      </c>
      <c r="JA109" s="327">
        <v>692216.93</v>
      </c>
      <c r="JB109" s="327">
        <v>164523.95000000001</v>
      </c>
      <c r="JC109" s="327">
        <v>7084455.8899999997</v>
      </c>
      <c r="JD109" s="327">
        <v>162343.19</v>
      </c>
      <c r="JE109" s="327">
        <v>195665.4</v>
      </c>
      <c r="JF109" s="327">
        <v>3933707.38</v>
      </c>
      <c r="JG109" s="327">
        <v>488166.45</v>
      </c>
      <c r="JH109" s="327">
        <v>626313.18999999994</v>
      </c>
      <c r="JI109" s="327">
        <v>2834910.07</v>
      </c>
      <c r="JJ109" s="327">
        <v>2900971.6</v>
      </c>
      <c r="JK109" s="327">
        <v>260603.2</v>
      </c>
      <c r="JL109" s="327">
        <v>475217.85</v>
      </c>
      <c r="JM109" s="327">
        <v>181590.23</v>
      </c>
      <c r="JN109" s="327">
        <v>346351.34</v>
      </c>
      <c r="JO109" s="327">
        <v>2458691.9900000002</v>
      </c>
      <c r="JP109" s="327">
        <v>706940.8</v>
      </c>
      <c r="JQ109" s="327">
        <v>508971.76</v>
      </c>
      <c r="JR109" s="327">
        <v>301837.8</v>
      </c>
      <c r="JS109" s="327">
        <v>5550080.9299999997</v>
      </c>
      <c r="JT109" s="327">
        <v>334432.11</v>
      </c>
      <c r="JU109" s="327">
        <v>2581964.58</v>
      </c>
      <c r="JV109" s="327">
        <v>25518715.890000001</v>
      </c>
      <c r="JW109" s="327">
        <v>1557090.34</v>
      </c>
      <c r="JX109" s="327">
        <v>1428320.92</v>
      </c>
      <c r="JY109" s="327">
        <v>407537.7</v>
      </c>
      <c r="JZ109" s="327">
        <v>128576.86</v>
      </c>
      <c r="KA109" s="327">
        <v>1298249.3799999999</v>
      </c>
      <c r="KB109" s="327">
        <v>2794964.16</v>
      </c>
      <c r="KC109" s="327">
        <v>1122226.3700000001</v>
      </c>
      <c r="KD109" s="327">
        <v>508685.35</v>
      </c>
      <c r="KE109" s="327">
        <v>8041772.21</v>
      </c>
      <c r="KF109" s="327">
        <v>471225.85</v>
      </c>
      <c r="KG109" s="327">
        <v>1213110.03</v>
      </c>
      <c r="KH109" s="327">
        <v>678987.41</v>
      </c>
      <c r="KI109" s="327">
        <v>1234281.24</v>
      </c>
      <c r="KJ109" s="327">
        <v>1243491.22</v>
      </c>
      <c r="KK109" s="327">
        <v>194715.34</v>
      </c>
      <c r="KL109" s="327">
        <v>500907.51</v>
      </c>
      <c r="KM109" s="327">
        <v>563166.77</v>
      </c>
      <c r="KN109" s="327">
        <v>1054090.2</v>
      </c>
      <c r="KO109" s="327">
        <v>3475292.11</v>
      </c>
      <c r="KP109" s="327">
        <v>3208471.55</v>
      </c>
      <c r="KQ109" s="327">
        <v>43692359.560000002</v>
      </c>
      <c r="KR109" s="327">
        <v>4371852.6399999997</v>
      </c>
      <c r="KS109" s="326">
        <v>1948086.06</v>
      </c>
      <c r="KU109" s="338" t="s">
        <v>943</v>
      </c>
      <c r="KV109" s="312" t="s">
        <v>943</v>
      </c>
      <c r="KY109" s="312" t="s">
        <v>943</v>
      </c>
    </row>
    <row r="110" spans="1:311" x14ac:dyDescent="0.25">
      <c r="A110" s="325">
        <v>2020</v>
      </c>
      <c r="B110" s="324" t="s">
        <v>807</v>
      </c>
      <c r="C110" s="324" t="s">
        <v>831</v>
      </c>
      <c r="D110" s="324" t="s">
        <v>835</v>
      </c>
      <c r="E110" s="324" t="s">
        <v>780</v>
      </c>
      <c r="F110" s="323">
        <v>9201</v>
      </c>
      <c r="G110" s="323">
        <v>13610</v>
      </c>
      <c r="H110" s="323">
        <v>949305</v>
      </c>
      <c r="I110" s="323">
        <v>767203.97</v>
      </c>
      <c r="J110" s="323">
        <v>12100</v>
      </c>
      <c r="K110" s="323">
        <v>23145.9</v>
      </c>
      <c r="L110" s="323">
        <v>100005</v>
      </c>
      <c r="M110" s="323">
        <v>0</v>
      </c>
      <c r="N110" s="323">
        <v>1459575.74</v>
      </c>
      <c r="O110" s="323">
        <v>1</v>
      </c>
      <c r="P110" s="323">
        <v>2000</v>
      </c>
      <c r="Q110" s="323">
        <v>17825</v>
      </c>
      <c r="R110" s="323">
        <v>32232.55</v>
      </c>
      <c r="S110" s="323">
        <v>769578.22</v>
      </c>
      <c r="T110" s="323">
        <v>0</v>
      </c>
      <c r="U110" s="323">
        <v>1504375</v>
      </c>
      <c r="V110" s="323">
        <v>1</v>
      </c>
      <c r="W110" s="323">
        <v>9320</v>
      </c>
      <c r="X110" s="323">
        <v>0</v>
      </c>
      <c r="Y110" s="323">
        <v>19919.150000000001</v>
      </c>
      <c r="Z110" s="323">
        <v>214657.47</v>
      </c>
      <c r="AA110" s="323">
        <v>1370514.3</v>
      </c>
      <c r="AB110" s="323">
        <v>0</v>
      </c>
      <c r="AC110" s="323">
        <v>28511.66</v>
      </c>
      <c r="AD110" s="323">
        <v>34952.400000000001</v>
      </c>
      <c r="AE110" s="323">
        <v>17500</v>
      </c>
      <c r="AF110" s="323">
        <v>7200</v>
      </c>
      <c r="AG110" s="323">
        <v>614693.41</v>
      </c>
      <c r="AH110" s="323">
        <v>0</v>
      </c>
      <c r="AI110" s="323">
        <v>15180.08</v>
      </c>
      <c r="AJ110" s="323">
        <v>1000000</v>
      </c>
      <c r="AK110" s="323">
        <v>338975.69</v>
      </c>
      <c r="AL110" s="323">
        <v>46751</v>
      </c>
      <c r="AM110" s="323">
        <v>739.45</v>
      </c>
      <c r="AN110" s="323">
        <v>400470.19</v>
      </c>
      <c r="AO110" s="323">
        <v>0</v>
      </c>
      <c r="AP110" s="323">
        <v>0</v>
      </c>
      <c r="AQ110" s="323">
        <v>80436.899999999994</v>
      </c>
      <c r="AR110" s="323">
        <v>0</v>
      </c>
      <c r="AS110" s="323">
        <v>10955.85</v>
      </c>
      <c r="AT110" s="323">
        <v>149642.25</v>
      </c>
      <c r="AU110" s="323">
        <v>972125</v>
      </c>
      <c r="AV110" s="323">
        <v>0</v>
      </c>
      <c r="AW110" s="323">
        <v>0</v>
      </c>
      <c r="AX110" s="323">
        <v>630272.63</v>
      </c>
      <c r="AY110" s="323">
        <v>0</v>
      </c>
      <c r="AZ110" s="323">
        <v>0</v>
      </c>
      <c r="BA110" s="323">
        <v>76405.88</v>
      </c>
      <c r="BB110" s="323">
        <v>0</v>
      </c>
      <c r="BC110" s="323">
        <v>224337</v>
      </c>
      <c r="BD110" s="323">
        <v>169549.7</v>
      </c>
      <c r="BE110" s="323">
        <v>19201</v>
      </c>
      <c r="BF110" s="323">
        <v>0</v>
      </c>
      <c r="BG110" s="323">
        <v>206743.01</v>
      </c>
      <c r="BH110" s="323">
        <v>411963.01</v>
      </c>
      <c r="BI110" s="323">
        <v>15425.05</v>
      </c>
      <c r="BJ110" s="323">
        <v>6410.49</v>
      </c>
      <c r="BK110" s="323">
        <v>70520</v>
      </c>
      <c r="BL110" s="323">
        <v>669703.89</v>
      </c>
      <c r="BM110" s="323">
        <v>7389</v>
      </c>
      <c r="BN110" s="323">
        <v>0</v>
      </c>
      <c r="BO110" s="323">
        <v>13929.8</v>
      </c>
      <c r="BP110" s="323">
        <v>870</v>
      </c>
      <c r="BQ110" s="323">
        <v>18500</v>
      </c>
      <c r="BR110" s="323">
        <v>491125.15</v>
      </c>
      <c r="BS110" s="323">
        <v>0</v>
      </c>
      <c r="BT110" s="323">
        <v>0</v>
      </c>
      <c r="BU110" s="323">
        <v>250</v>
      </c>
      <c r="BV110" s="323">
        <v>21884.45</v>
      </c>
      <c r="BW110" s="323">
        <v>196602.5</v>
      </c>
      <c r="BX110" s="323">
        <v>400</v>
      </c>
      <c r="BY110" s="323">
        <v>8150</v>
      </c>
      <c r="BZ110" s="323">
        <v>186525.75</v>
      </c>
      <c r="CA110" s="323">
        <v>48845</v>
      </c>
      <c r="CB110" s="323">
        <v>1</v>
      </c>
      <c r="CC110" s="323">
        <v>271933</v>
      </c>
      <c r="CD110" s="323">
        <v>138087.12</v>
      </c>
      <c r="CE110" s="323">
        <v>74730</v>
      </c>
      <c r="CF110" s="323">
        <v>322942.90999999997</v>
      </c>
      <c r="CG110" s="323">
        <v>0</v>
      </c>
      <c r="CH110" s="323">
        <v>0</v>
      </c>
      <c r="CI110" s="323">
        <v>9</v>
      </c>
      <c r="CJ110" s="323">
        <v>84000.9</v>
      </c>
      <c r="CK110" s="323">
        <v>14556</v>
      </c>
      <c r="CL110" s="323">
        <v>19500</v>
      </c>
      <c r="CM110" s="323">
        <v>23270</v>
      </c>
      <c r="CN110" s="323">
        <v>2056870</v>
      </c>
      <c r="CO110" s="323">
        <v>1463.45</v>
      </c>
      <c r="CP110" s="323">
        <v>988111.41</v>
      </c>
      <c r="CQ110" s="323">
        <v>346798.4</v>
      </c>
      <c r="CR110" s="323">
        <v>244678.68</v>
      </c>
      <c r="CS110" s="323">
        <v>43682.64</v>
      </c>
      <c r="CT110" s="323">
        <v>0</v>
      </c>
      <c r="CU110" s="323">
        <v>209290.6</v>
      </c>
      <c r="CV110" s="323">
        <v>178848</v>
      </c>
      <c r="CW110" s="323">
        <v>80000</v>
      </c>
      <c r="CX110" s="323">
        <v>33315.4</v>
      </c>
      <c r="CY110" s="323">
        <v>46457</v>
      </c>
      <c r="CZ110" s="323">
        <v>800017.9</v>
      </c>
      <c r="DA110" s="323">
        <v>4748410.0599999996</v>
      </c>
      <c r="DB110" s="323">
        <v>112572</v>
      </c>
      <c r="DC110" s="323">
        <v>0</v>
      </c>
      <c r="DD110" s="323">
        <v>5857482.29</v>
      </c>
      <c r="DE110" s="323">
        <v>0</v>
      </c>
      <c r="DF110" s="323">
        <v>754785.4</v>
      </c>
      <c r="DG110" s="323">
        <v>22619.95</v>
      </c>
      <c r="DH110" s="323">
        <v>4200</v>
      </c>
      <c r="DI110" s="323">
        <v>10202</v>
      </c>
      <c r="DJ110" s="323">
        <v>2000</v>
      </c>
      <c r="DK110" s="323">
        <v>515405.5</v>
      </c>
      <c r="DL110" s="323">
        <v>1</v>
      </c>
      <c r="DM110" s="323">
        <v>0</v>
      </c>
      <c r="DN110" s="323">
        <v>122088.3</v>
      </c>
      <c r="DO110" s="323">
        <v>43563</v>
      </c>
      <c r="DP110" s="323">
        <v>0</v>
      </c>
      <c r="DQ110" s="323">
        <v>88135.53</v>
      </c>
      <c r="DR110" s="323">
        <v>0</v>
      </c>
      <c r="DS110" s="323">
        <v>243060.3</v>
      </c>
      <c r="DT110" s="323">
        <v>171567.23</v>
      </c>
      <c r="DU110" s="323">
        <v>0</v>
      </c>
      <c r="DV110" s="323">
        <v>63458.15</v>
      </c>
      <c r="DW110" s="323">
        <v>215530</v>
      </c>
      <c r="DX110" s="323">
        <v>174758.01</v>
      </c>
      <c r="DY110" s="323">
        <v>10822.5</v>
      </c>
      <c r="DZ110" s="323">
        <v>300001</v>
      </c>
      <c r="EA110" s="323">
        <v>0</v>
      </c>
      <c r="EB110" s="323">
        <v>119425.21</v>
      </c>
      <c r="EC110" s="323">
        <v>13760</v>
      </c>
      <c r="ED110" s="323">
        <v>268548.2</v>
      </c>
      <c r="EE110" s="323">
        <v>48737.39</v>
      </c>
      <c r="EF110" s="323">
        <v>18314.97</v>
      </c>
      <c r="EG110" s="323">
        <v>158967.79</v>
      </c>
      <c r="EH110" s="323">
        <v>54845</v>
      </c>
      <c r="EI110" s="323">
        <v>37053.75</v>
      </c>
      <c r="EJ110" s="323">
        <v>1193089.9099999999</v>
      </c>
      <c r="EK110" s="323">
        <v>389693.68</v>
      </c>
      <c r="EL110" s="323">
        <v>0</v>
      </c>
      <c r="EM110" s="323">
        <v>0</v>
      </c>
      <c r="EN110" s="323">
        <v>470706.69</v>
      </c>
      <c r="EO110" s="323">
        <v>411206.77</v>
      </c>
      <c r="EP110" s="323">
        <v>10001</v>
      </c>
      <c r="EQ110" s="323">
        <v>11004</v>
      </c>
      <c r="ER110" s="323">
        <v>453693</v>
      </c>
      <c r="ES110" s="323">
        <v>3220</v>
      </c>
      <c r="ET110" s="323">
        <v>0</v>
      </c>
      <c r="EU110" s="323">
        <v>0</v>
      </c>
      <c r="EV110" s="323">
        <v>0</v>
      </c>
      <c r="EW110" s="323">
        <v>57000</v>
      </c>
      <c r="EX110" s="323">
        <v>12500</v>
      </c>
      <c r="EY110" s="323">
        <v>1330</v>
      </c>
      <c r="EZ110" s="323">
        <v>108272958.58</v>
      </c>
      <c r="FA110" s="323">
        <v>334821.84999999998</v>
      </c>
      <c r="FB110" s="323">
        <v>27353.05</v>
      </c>
      <c r="FC110" s="323">
        <v>3375053.54</v>
      </c>
      <c r="FD110" s="323">
        <v>501</v>
      </c>
      <c r="FE110" s="323">
        <v>0</v>
      </c>
      <c r="FF110" s="323">
        <v>0</v>
      </c>
      <c r="FG110" s="323">
        <v>34260</v>
      </c>
      <c r="FH110" s="323">
        <v>4522141.8499999996</v>
      </c>
      <c r="FI110" s="323">
        <v>196810.75</v>
      </c>
      <c r="FJ110" s="323">
        <v>0</v>
      </c>
      <c r="FK110" s="323">
        <v>1156264.95</v>
      </c>
      <c r="FL110" s="323">
        <v>10452</v>
      </c>
      <c r="FM110" s="323">
        <v>1671285</v>
      </c>
      <c r="FN110" s="323">
        <v>0</v>
      </c>
      <c r="FO110" s="323">
        <v>6560</v>
      </c>
      <c r="FP110" s="323">
        <v>12347.2</v>
      </c>
      <c r="FQ110" s="323">
        <v>211511.8</v>
      </c>
      <c r="FR110" s="323">
        <v>68372.5</v>
      </c>
      <c r="FS110" s="323">
        <v>58218.07</v>
      </c>
      <c r="FT110" s="323">
        <v>43901</v>
      </c>
      <c r="FU110" s="323">
        <v>99212.13</v>
      </c>
      <c r="FV110" s="323">
        <v>24001</v>
      </c>
      <c r="FW110" s="323">
        <v>4663.5</v>
      </c>
      <c r="FX110" s="323">
        <v>1</v>
      </c>
      <c r="FY110" s="323">
        <v>83565.45</v>
      </c>
      <c r="FZ110" s="323">
        <v>480600.53</v>
      </c>
      <c r="GA110" s="323">
        <v>0</v>
      </c>
      <c r="GB110" s="323">
        <v>112806.92</v>
      </c>
      <c r="GC110" s="323">
        <v>163253.07</v>
      </c>
      <c r="GD110" s="323">
        <v>44118.6</v>
      </c>
      <c r="GE110" s="323">
        <v>161279.47</v>
      </c>
      <c r="GF110" s="323">
        <v>141263</v>
      </c>
      <c r="GG110" s="323">
        <v>1139217.3500000001</v>
      </c>
      <c r="GH110" s="323">
        <v>0</v>
      </c>
      <c r="GI110" s="323">
        <v>506425.93</v>
      </c>
      <c r="GJ110" s="323">
        <v>34642.75</v>
      </c>
      <c r="GK110" s="323">
        <v>14987137.710000001</v>
      </c>
      <c r="GL110" s="323">
        <v>1396810.39</v>
      </c>
      <c r="GM110" s="323">
        <v>2246358.9</v>
      </c>
      <c r="GN110" s="323">
        <v>0</v>
      </c>
      <c r="GO110" s="323">
        <v>5</v>
      </c>
      <c r="GP110" s="323">
        <v>115195.17</v>
      </c>
      <c r="GQ110" s="323">
        <v>625</v>
      </c>
      <c r="GR110" s="323">
        <v>34895</v>
      </c>
      <c r="GS110" s="323">
        <v>2206526.6</v>
      </c>
      <c r="GT110" s="323">
        <v>326763.14</v>
      </c>
      <c r="GU110" s="323">
        <v>11033181</v>
      </c>
      <c r="GV110" s="323">
        <v>0</v>
      </c>
      <c r="GW110" s="323">
        <v>152</v>
      </c>
      <c r="GX110" s="323">
        <v>1627108.04</v>
      </c>
      <c r="GY110" s="323">
        <v>47776.49</v>
      </c>
      <c r="GZ110" s="323">
        <v>0</v>
      </c>
      <c r="HA110" s="323">
        <v>0</v>
      </c>
      <c r="HB110" s="323">
        <v>7038.45</v>
      </c>
      <c r="HC110" s="323">
        <v>360599</v>
      </c>
      <c r="HD110" s="323">
        <v>25887.84</v>
      </c>
      <c r="HE110" s="323">
        <v>52935</v>
      </c>
      <c r="HF110" s="323">
        <v>0</v>
      </c>
      <c r="HG110" s="323">
        <v>22560</v>
      </c>
      <c r="HH110" s="323">
        <v>11664917.220000001</v>
      </c>
      <c r="HI110" s="323">
        <v>4001</v>
      </c>
      <c r="HJ110" s="323">
        <v>0</v>
      </c>
      <c r="HK110" s="323">
        <v>5000</v>
      </c>
      <c r="HL110" s="323">
        <v>300000</v>
      </c>
      <c r="HM110" s="323">
        <v>0</v>
      </c>
      <c r="HN110" s="323">
        <v>0</v>
      </c>
      <c r="HO110" s="323">
        <v>8925</v>
      </c>
      <c r="HP110" s="323">
        <v>1039600</v>
      </c>
      <c r="HQ110" s="323">
        <v>2</v>
      </c>
      <c r="HR110" s="323">
        <v>0</v>
      </c>
      <c r="HS110" s="323">
        <v>2000</v>
      </c>
      <c r="HT110" s="323">
        <v>196000</v>
      </c>
      <c r="HU110" s="323">
        <v>14110</v>
      </c>
      <c r="HV110" s="323">
        <v>34501</v>
      </c>
      <c r="HW110" s="323">
        <v>0</v>
      </c>
      <c r="HX110" s="323">
        <v>9629.5</v>
      </c>
      <c r="HY110" s="323">
        <v>112500</v>
      </c>
      <c r="HZ110" s="323">
        <v>796225.67</v>
      </c>
      <c r="IA110" s="323">
        <v>1001</v>
      </c>
      <c r="IB110" s="323">
        <v>453223</v>
      </c>
      <c r="IC110" s="323">
        <v>95002</v>
      </c>
      <c r="ID110" s="323">
        <v>1179</v>
      </c>
      <c r="IE110" s="323">
        <v>4000</v>
      </c>
      <c r="IF110" s="323">
        <v>0</v>
      </c>
      <c r="IG110" s="323">
        <v>94732</v>
      </c>
      <c r="IH110" s="323">
        <v>39915.15</v>
      </c>
      <c r="II110" s="323">
        <v>702538.14</v>
      </c>
      <c r="IJ110" s="323">
        <v>33200</v>
      </c>
      <c r="IK110" s="323">
        <v>213225.83</v>
      </c>
      <c r="IL110" s="323">
        <v>16701</v>
      </c>
      <c r="IM110" s="323">
        <v>168426.69</v>
      </c>
      <c r="IN110" s="323">
        <v>1</v>
      </c>
      <c r="IO110" s="323">
        <v>58305.5</v>
      </c>
      <c r="IP110" s="323">
        <v>70332.100000000006</v>
      </c>
      <c r="IQ110" s="323">
        <v>15482</v>
      </c>
      <c r="IR110" s="323">
        <v>66344</v>
      </c>
      <c r="IS110" s="323">
        <v>1737.5</v>
      </c>
      <c r="IT110" s="323">
        <v>1</v>
      </c>
      <c r="IU110" s="323">
        <v>23985.99</v>
      </c>
      <c r="IV110" s="323">
        <v>0</v>
      </c>
      <c r="IW110" s="323">
        <v>0</v>
      </c>
      <c r="IX110" s="323">
        <v>475572.72</v>
      </c>
      <c r="IY110" s="323">
        <v>9201</v>
      </c>
      <c r="IZ110" s="323">
        <v>0</v>
      </c>
      <c r="JA110" s="323">
        <v>1345760.13</v>
      </c>
      <c r="JB110" s="323">
        <v>55400</v>
      </c>
      <c r="JC110" s="323">
        <v>0</v>
      </c>
      <c r="JD110" s="323">
        <v>280</v>
      </c>
      <c r="JE110" s="323">
        <v>398672.89</v>
      </c>
      <c r="JF110" s="323">
        <v>1</v>
      </c>
      <c r="JG110" s="323">
        <v>30221.75</v>
      </c>
      <c r="JH110" s="323">
        <v>0</v>
      </c>
      <c r="JI110" s="323">
        <v>123977</v>
      </c>
      <c r="JJ110" s="323">
        <v>7500</v>
      </c>
      <c r="JK110" s="323">
        <v>68754.649999999994</v>
      </c>
      <c r="JL110" s="323">
        <v>0</v>
      </c>
      <c r="JM110" s="323">
        <v>60487.360000000001</v>
      </c>
      <c r="JN110" s="323">
        <v>195106.84</v>
      </c>
      <c r="JO110" s="323">
        <v>155706.43</v>
      </c>
      <c r="JP110" s="323">
        <v>362449.02</v>
      </c>
      <c r="JQ110" s="323">
        <v>263499.81</v>
      </c>
      <c r="JR110" s="323">
        <v>56066.1</v>
      </c>
      <c r="JS110" s="323">
        <v>82688.350000000006</v>
      </c>
      <c r="JT110" s="323">
        <v>146914</v>
      </c>
      <c r="JU110" s="323">
        <v>6968756.3499999996</v>
      </c>
      <c r="JV110" s="323">
        <v>5053050.63</v>
      </c>
      <c r="JW110" s="323">
        <v>6000</v>
      </c>
      <c r="JX110" s="323">
        <v>136375</v>
      </c>
      <c r="JY110" s="323">
        <v>0</v>
      </c>
      <c r="JZ110" s="323">
        <v>247990.93</v>
      </c>
      <c r="KA110" s="323">
        <v>0</v>
      </c>
      <c r="KB110" s="323">
        <v>0</v>
      </c>
      <c r="KC110" s="323">
        <v>81939.25</v>
      </c>
      <c r="KD110" s="323">
        <v>20680</v>
      </c>
      <c r="KE110" s="323">
        <v>570051.44999999995</v>
      </c>
      <c r="KF110" s="323">
        <v>0</v>
      </c>
      <c r="KG110" s="323">
        <v>0</v>
      </c>
      <c r="KH110" s="323">
        <v>1000</v>
      </c>
      <c r="KI110" s="323">
        <v>0</v>
      </c>
      <c r="KJ110" s="323">
        <v>201</v>
      </c>
      <c r="KK110" s="323">
        <v>6000</v>
      </c>
      <c r="KL110" s="323">
        <v>16245.55</v>
      </c>
      <c r="KM110" s="323">
        <v>5000</v>
      </c>
      <c r="KN110" s="323">
        <v>1542908.39</v>
      </c>
      <c r="KO110" s="323">
        <v>294917.65000000002</v>
      </c>
      <c r="KP110" s="323">
        <v>10000</v>
      </c>
      <c r="KQ110" s="323">
        <v>0</v>
      </c>
      <c r="KR110" s="323">
        <v>116805</v>
      </c>
      <c r="KS110" s="322">
        <v>730818.4</v>
      </c>
      <c r="KU110" s="312">
        <v>12</v>
      </c>
      <c r="KV110" s="312">
        <v>120</v>
      </c>
      <c r="KY110" s="312">
        <v>9120</v>
      </c>
    </row>
    <row r="111" spans="1:311" x14ac:dyDescent="0.25">
      <c r="A111" s="329">
        <v>2020</v>
      </c>
      <c r="B111" s="328" t="s">
        <v>807</v>
      </c>
      <c r="C111" s="328" t="s">
        <v>831</v>
      </c>
      <c r="D111" s="328" t="s">
        <v>834</v>
      </c>
      <c r="E111" s="328" t="s">
        <v>780</v>
      </c>
      <c r="F111" s="327">
        <v>2786456.9</v>
      </c>
      <c r="G111" s="327">
        <v>0</v>
      </c>
      <c r="H111" s="327">
        <v>0</v>
      </c>
      <c r="I111" s="327">
        <v>0</v>
      </c>
      <c r="J111" s="327">
        <v>0</v>
      </c>
      <c r="K111" s="327">
        <v>0</v>
      </c>
      <c r="L111" s="327">
        <v>0</v>
      </c>
      <c r="M111" s="327">
        <v>0</v>
      </c>
      <c r="N111" s="327">
        <v>121750</v>
      </c>
      <c r="O111" s="327">
        <v>0</v>
      </c>
      <c r="P111" s="327">
        <v>0</v>
      </c>
      <c r="Q111" s="327">
        <v>0</v>
      </c>
      <c r="R111" s="327">
        <v>0</v>
      </c>
      <c r="S111" s="327">
        <v>0</v>
      </c>
      <c r="T111" s="327">
        <v>0</v>
      </c>
      <c r="U111" s="327">
        <v>0</v>
      </c>
      <c r="V111" s="327">
        <v>0</v>
      </c>
      <c r="W111" s="327">
        <v>0</v>
      </c>
      <c r="X111" s="327">
        <v>1001</v>
      </c>
      <c r="Y111" s="327">
        <v>0</v>
      </c>
      <c r="Z111" s="327">
        <v>0</v>
      </c>
      <c r="AA111" s="327">
        <v>20000</v>
      </c>
      <c r="AB111" s="327">
        <v>0</v>
      </c>
      <c r="AC111" s="327">
        <v>0</v>
      </c>
      <c r="AD111" s="327">
        <v>0</v>
      </c>
      <c r="AE111" s="327">
        <v>0</v>
      </c>
      <c r="AF111" s="327">
        <v>0</v>
      </c>
      <c r="AG111" s="327">
        <v>0</v>
      </c>
      <c r="AH111" s="327">
        <v>0</v>
      </c>
      <c r="AI111" s="327">
        <v>0</v>
      </c>
      <c r="AJ111" s="327">
        <v>0</v>
      </c>
      <c r="AK111" s="327">
        <v>0</v>
      </c>
      <c r="AL111" s="327">
        <v>10000</v>
      </c>
      <c r="AM111" s="327">
        <v>0</v>
      </c>
      <c r="AN111" s="327">
        <v>0</v>
      </c>
      <c r="AO111" s="327">
        <v>0</v>
      </c>
      <c r="AP111" s="327">
        <v>0</v>
      </c>
      <c r="AQ111" s="327">
        <v>0</v>
      </c>
      <c r="AR111" s="327">
        <v>0</v>
      </c>
      <c r="AS111" s="327">
        <v>35346.9</v>
      </c>
      <c r="AT111" s="327">
        <v>33345.26</v>
      </c>
      <c r="AU111" s="327">
        <v>0</v>
      </c>
      <c r="AV111" s="327">
        <v>0</v>
      </c>
      <c r="AW111" s="327">
        <v>0</v>
      </c>
      <c r="AX111" s="327">
        <v>0</v>
      </c>
      <c r="AY111" s="327">
        <v>0</v>
      </c>
      <c r="AZ111" s="327">
        <v>0</v>
      </c>
      <c r="BA111" s="327">
        <v>0</v>
      </c>
      <c r="BB111" s="327">
        <v>0</v>
      </c>
      <c r="BC111" s="327">
        <v>0</v>
      </c>
      <c r="BD111" s="327">
        <v>0</v>
      </c>
      <c r="BE111" s="327">
        <v>0</v>
      </c>
      <c r="BF111" s="327">
        <v>0</v>
      </c>
      <c r="BG111" s="327">
        <v>0</v>
      </c>
      <c r="BH111" s="327">
        <v>0</v>
      </c>
      <c r="BI111" s="327">
        <v>0</v>
      </c>
      <c r="BJ111" s="327">
        <v>0</v>
      </c>
      <c r="BK111" s="327">
        <v>920500</v>
      </c>
      <c r="BL111" s="327">
        <v>0</v>
      </c>
      <c r="BM111" s="327">
        <v>0</v>
      </c>
      <c r="BN111" s="327">
        <v>12320000</v>
      </c>
      <c r="BO111" s="327">
        <v>0</v>
      </c>
      <c r="BP111" s="327">
        <v>0</v>
      </c>
      <c r="BQ111" s="327">
        <v>0</v>
      </c>
      <c r="BR111" s="327">
        <v>0</v>
      </c>
      <c r="BS111" s="327">
        <v>0</v>
      </c>
      <c r="BT111" s="327">
        <v>0</v>
      </c>
      <c r="BU111" s="327">
        <v>0</v>
      </c>
      <c r="BV111" s="327">
        <v>0</v>
      </c>
      <c r="BW111" s="327">
        <v>0</v>
      </c>
      <c r="BX111" s="327">
        <v>0</v>
      </c>
      <c r="BY111" s="327">
        <v>0</v>
      </c>
      <c r="BZ111" s="327">
        <v>0</v>
      </c>
      <c r="CA111" s="327">
        <v>0</v>
      </c>
      <c r="CB111" s="327">
        <v>0</v>
      </c>
      <c r="CC111" s="327">
        <v>0</v>
      </c>
      <c r="CD111" s="327">
        <v>0</v>
      </c>
      <c r="CE111" s="327">
        <v>0</v>
      </c>
      <c r="CF111" s="327">
        <v>0</v>
      </c>
      <c r="CG111" s="327">
        <v>0</v>
      </c>
      <c r="CH111" s="327">
        <v>0</v>
      </c>
      <c r="CI111" s="327">
        <v>0</v>
      </c>
      <c r="CJ111" s="327">
        <v>87946</v>
      </c>
      <c r="CK111" s="327">
        <v>0</v>
      </c>
      <c r="CL111" s="327">
        <v>47700</v>
      </c>
      <c r="CM111" s="327">
        <v>0</v>
      </c>
      <c r="CN111" s="327">
        <v>0</v>
      </c>
      <c r="CO111" s="327">
        <v>0</v>
      </c>
      <c r="CP111" s="327">
        <v>0</v>
      </c>
      <c r="CQ111" s="327">
        <v>0</v>
      </c>
      <c r="CR111" s="327">
        <v>0</v>
      </c>
      <c r="CS111" s="327">
        <v>0</v>
      </c>
      <c r="CT111" s="327">
        <v>0</v>
      </c>
      <c r="CU111" s="327">
        <v>0</v>
      </c>
      <c r="CV111" s="327">
        <v>0</v>
      </c>
      <c r="CW111" s="327">
        <v>0</v>
      </c>
      <c r="CX111" s="327">
        <v>0</v>
      </c>
      <c r="CY111" s="327">
        <v>0</v>
      </c>
      <c r="CZ111" s="327">
        <v>0</v>
      </c>
      <c r="DA111" s="327">
        <v>0</v>
      </c>
      <c r="DB111" s="327">
        <v>0</v>
      </c>
      <c r="DC111" s="327">
        <v>0</v>
      </c>
      <c r="DD111" s="327">
        <v>0</v>
      </c>
      <c r="DE111" s="327">
        <v>0</v>
      </c>
      <c r="DF111" s="327">
        <v>0</v>
      </c>
      <c r="DG111" s="327">
        <v>0</v>
      </c>
      <c r="DH111" s="327">
        <v>550000</v>
      </c>
      <c r="DI111" s="327">
        <v>97500</v>
      </c>
      <c r="DJ111" s="327">
        <v>331620.2</v>
      </c>
      <c r="DK111" s="327">
        <v>2900000</v>
      </c>
      <c r="DL111" s="327">
        <v>0</v>
      </c>
      <c r="DM111" s="327">
        <v>0</v>
      </c>
      <c r="DN111" s="327">
        <v>0</v>
      </c>
      <c r="DO111" s="327">
        <v>0</v>
      </c>
      <c r="DP111" s="327">
        <v>0</v>
      </c>
      <c r="DQ111" s="327">
        <v>0</v>
      </c>
      <c r="DR111" s="327">
        <v>0</v>
      </c>
      <c r="DS111" s="327">
        <v>100000</v>
      </c>
      <c r="DT111" s="327">
        <v>0</v>
      </c>
      <c r="DU111" s="327">
        <v>0</v>
      </c>
      <c r="DV111" s="327">
        <v>0</v>
      </c>
      <c r="DW111" s="327">
        <v>30000</v>
      </c>
      <c r="DX111" s="327">
        <v>0</v>
      </c>
      <c r="DY111" s="327">
        <v>0</v>
      </c>
      <c r="DZ111" s="327">
        <v>0</v>
      </c>
      <c r="EA111" s="327">
        <v>0</v>
      </c>
      <c r="EB111" s="327">
        <v>0</v>
      </c>
      <c r="EC111" s="327">
        <v>41843.4</v>
      </c>
      <c r="ED111" s="327">
        <v>0</v>
      </c>
      <c r="EE111" s="327">
        <v>0</v>
      </c>
      <c r="EF111" s="327">
        <v>0</v>
      </c>
      <c r="EG111" s="327">
        <v>0</v>
      </c>
      <c r="EH111" s="327">
        <v>0</v>
      </c>
      <c r="EI111" s="327">
        <v>0</v>
      </c>
      <c r="EJ111" s="327">
        <v>0</v>
      </c>
      <c r="EK111" s="327">
        <v>0</v>
      </c>
      <c r="EL111" s="327">
        <v>0</v>
      </c>
      <c r="EM111" s="327">
        <v>0</v>
      </c>
      <c r="EN111" s="327">
        <v>300000</v>
      </c>
      <c r="EO111" s="327">
        <v>0</v>
      </c>
      <c r="EP111" s="327">
        <v>0</v>
      </c>
      <c r="EQ111" s="327">
        <v>0</v>
      </c>
      <c r="ER111" s="327">
        <v>0</v>
      </c>
      <c r="ES111" s="327">
        <v>65000</v>
      </c>
      <c r="ET111" s="327">
        <v>0</v>
      </c>
      <c r="EU111" s="327">
        <v>0</v>
      </c>
      <c r="EV111" s="327">
        <v>0</v>
      </c>
      <c r="EW111" s="327">
        <v>0</v>
      </c>
      <c r="EX111" s="327">
        <v>303277.8</v>
      </c>
      <c r="EY111" s="327">
        <v>6000</v>
      </c>
      <c r="EZ111" s="327">
        <v>26116587.149999999</v>
      </c>
      <c r="FA111" s="327">
        <v>0</v>
      </c>
      <c r="FB111" s="327">
        <v>7000</v>
      </c>
      <c r="FC111" s="327">
        <v>0</v>
      </c>
      <c r="FD111" s="327">
        <v>0</v>
      </c>
      <c r="FE111" s="327">
        <v>0</v>
      </c>
      <c r="FF111" s="327">
        <v>0</v>
      </c>
      <c r="FG111" s="327">
        <v>0</v>
      </c>
      <c r="FH111" s="327">
        <v>5087201.2300000004</v>
      </c>
      <c r="FI111" s="327">
        <v>0</v>
      </c>
      <c r="FJ111" s="327">
        <v>0</v>
      </c>
      <c r="FK111" s="327">
        <v>0</v>
      </c>
      <c r="FL111" s="327">
        <v>0</v>
      </c>
      <c r="FM111" s="327">
        <v>35000</v>
      </c>
      <c r="FN111" s="327">
        <v>12000</v>
      </c>
      <c r="FO111" s="327">
        <v>0</v>
      </c>
      <c r="FP111" s="327">
        <v>0</v>
      </c>
      <c r="FQ111" s="327">
        <v>0</v>
      </c>
      <c r="FR111" s="327">
        <v>2175000</v>
      </c>
      <c r="FS111" s="327">
        <v>0</v>
      </c>
      <c r="FT111" s="327">
        <v>0</v>
      </c>
      <c r="FU111" s="327">
        <v>0</v>
      </c>
      <c r="FV111" s="327">
        <v>0</v>
      </c>
      <c r="FW111" s="327">
        <v>0</v>
      </c>
      <c r="FX111" s="327">
        <v>0</v>
      </c>
      <c r="FY111" s="327">
        <v>0</v>
      </c>
      <c r="FZ111" s="327">
        <v>0</v>
      </c>
      <c r="GA111" s="327">
        <v>0</v>
      </c>
      <c r="GB111" s="327">
        <v>0</v>
      </c>
      <c r="GC111" s="327">
        <v>0</v>
      </c>
      <c r="GD111" s="327">
        <v>0</v>
      </c>
      <c r="GE111" s="327">
        <v>0</v>
      </c>
      <c r="GF111" s="327">
        <v>0</v>
      </c>
      <c r="GG111" s="327">
        <v>190600</v>
      </c>
      <c r="GH111" s="327">
        <v>214396.98</v>
      </c>
      <c r="GI111" s="327">
        <v>0</v>
      </c>
      <c r="GJ111" s="327">
        <v>0</v>
      </c>
      <c r="GK111" s="327">
        <v>6408554.1500000004</v>
      </c>
      <c r="GL111" s="327">
        <v>458000</v>
      </c>
      <c r="GM111" s="327">
        <v>5568463.6200000001</v>
      </c>
      <c r="GN111" s="327">
        <v>0</v>
      </c>
      <c r="GO111" s="327">
        <v>0</v>
      </c>
      <c r="GP111" s="327">
        <v>1350</v>
      </c>
      <c r="GQ111" s="327">
        <v>0</v>
      </c>
      <c r="GR111" s="327">
        <v>0</v>
      </c>
      <c r="GS111" s="327">
        <v>138000</v>
      </c>
      <c r="GT111" s="327">
        <v>0</v>
      </c>
      <c r="GU111" s="327">
        <v>362840.55</v>
      </c>
      <c r="GV111" s="327">
        <v>0</v>
      </c>
      <c r="GW111" s="327">
        <v>0</v>
      </c>
      <c r="GX111" s="327">
        <v>0</v>
      </c>
      <c r="GY111" s="327">
        <v>0</v>
      </c>
      <c r="GZ111" s="327">
        <v>0</v>
      </c>
      <c r="HA111" s="327">
        <v>0</v>
      </c>
      <c r="HB111" s="327">
        <v>0</v>
      </c>
      <c r="HC111" s="327">
        <v>0</v>
      </c>
      <c r="HD111" s="327">
        <v>0</v>
      </c>
      <c r="HE111" s="327">
        <v>0</v>
      </c>
      <c r="HF111" s="327">
        <v>0</v>
      </c>
      <c r="HG111" s="327">
        <v>0</v>
      </c>
      <c r="HH111" s="327">
        <v>1096263.8999999999</v>
      </c>
      <c r="HI111" s="327">
        <v>0</v>
      </c>
      <c r="HJ111" s="327">
        <v>0</v>
      </c>
      <c r="HK111" s="327">
        <v>0</v>
      </c>
      <c r="HL111" s="327">
        <v>1020000</v>
      </c>
      <c r="HM111" s="327">
        <v>0</v>
      </c>
      <c r="HN111" s="327">
        <v>0</v>
      </c>
      <c r="HO111" s="327">
        <v>0</v>
      </c>
      <c r="HP111" s="327">
        <v>0</v>
      </c>
      <c r="HQ111" s="327">
        <v>0</v>
      </c>
      <c r="HR111" s="327">
        <v>0</v>
      </c>
      <c r="HS111" s="327">
        <v>0</v>
      </c>
      <c r="HT111" s="327">
        <v>95000</v>
      </c>
      <c r="HU111" s="327">
        <v>3450</v>
      </c>
      <c r="HV111" s="327">
        <v>0</v>
      </c>
      <c r="HW111" s="327">
        <v>0</v>
      </c>
      <c r="HX111" s="327">
        <v>0</v>
      </c>
      <c r="HY111" s="327">
        <v>8000</v>
      </c>
      <c r="HZ111" s="327">
        <v>0</v>
      </c>
      <c r="IA111" s="327">
        <v>0</v>
      </c>
      <c r="IB111" s="327">
        <v>7500</v>
      </c>
      <c r="IC111" s="327">
        <v>0</v>
      </c>
      <c r="ID111" s="327">
        <v>0</v>
      </c>
      <c r="IE111" s="327">
        <v>0</v>
      </c>
      <c r="IF111" s="327">
        <v>0</v>
      </c>
      <c r="IG111" s="327">
        <v>0</v>
      </c>
      <c r="IH111" s="327">
        <v>0</v>
      </c>
      <c r="II111" s="327">
        <v>0</v>
      </c>
      <c r="IJ111" s="327">
        <v>0</v>
      </c>
      <c r="IK111" s="327">
        <v>0</v>
      </c>
      <c r="IL111" s="327">
        <v>0</v>
      </c>
      <c r="IM111" s="327">
        <v>0</v>
      </c>
      <c r="IN111" s="327">
        <v>0</v>
      </c>
      <c r="IO111" s="327">
        <v>75322.649999999994</v>
      </c>
      <c r="IP111" s="327">
        <v>0</v>
      </c>
      <c r="IQ111" s="327">
        <v>0</v>
      </c>
      <c r="IR111" s="327">
        <v>0</v>
      </c>
      <c r="IS111" s="327">
        <v>0</v>
      </c>
      <c r="IT111" s="327">
        <v>370713.22</v>
      </c>
      <c r="IU111" s="327">
        <v>0</v>
      </c>
      <c r="IV111" s="327">
        <v>0</v>
      </c>
      <c r="IW111" s="327">
        <v>0</v>
      </c>
      <c r="IX111" s="327">
        <v>0</v>
      </c>
      <c r="IY111" s="327">
        <v>0</v>
      </c>
      <c r="IZ111" s="327">
        <v>0</v>
      </c>
      <c r="JA111" s="327">
        <v>0</v>
      </c>
      <c r="JB111" s="327">
        <v>0</v>
      </c>
      <c r="JC111" s="327">
        <v>0</v>
      </c>
      <c r="JD111" s="327">
        <v>0</v>
      </c>
      <c r="JE111" s="327">
        <v>0</v>
      </c>
      <c r="JF111" s="327">
        <v>12000</v>
      </c>
      <c r="JG111" s="327">
        <v>4700</v>
      </c>
      <c r="JH111" s="327">
        <v>0</v>
      </c>
      <c r="JI111" s="327">
        <v>0</v>
      </c>
      <c r="JJ111" s="327">
        <v>0</v>
      </c>
      <c r="JK111" s="327">
        <v>0</v>
      </c>
      <c r="JL111" s="327">
        <v>0</v>
      </c>
      <c r="JM111" s="327">
        <v>0</v>
      </c>
      <c r="JN111" s="327">
        <v>0</v>
      </c>
      <c r="JO111" s="327">
        <v>24500</v>
      </c>
      <c r="JP111" s="327">
        <v>0</v>
      </c>
      <c r="JQ111" s="327">
        <v>0</v>
      </c>
      <c r="JR111" s="327">
        <v>0</v>
      </c>
      <c r="JS111" s="327">
        <v>0</v>
      </c>
      <c r="JT111" s="327">
        <v>18000</v>
      </c>
      <c r="JU111" s="327">
        <v>500000</v>
      </c>
      <c r="JV111" s="327">
        <v>0</v>
      </c>
      <c r="JW111" s="327">
        <v>0</v>
      </c>
      <c r="JX111" s="327">
        <v>0</v>
      </c>
      <c r="JY111" s="327">
        <v>0</v>
      </c>
      <c r="JZ111" s="327">
        <v>0</v>
      </c>
      <c r="KA111" s="327">
        <v>0</v>
      </c>
      <c r="KB111" s="327">
        <v>0</v>
      </c>
      <c r="KC111" s="327">
        <v>24320</v>
      </c>
      <c r="KD111" s="327">
        <v>0</v>
      </c>
      <c r="KE111" s="327">
        <v>0</v>
      </c>
      <c r="KF111" s="327">
        <v>0</v>
      </c>
      <c r="KG111" s="327">
        <v>0</v>
      </c>
      <c r="KH111" s="327">
        <v>0</v>
      </c>
      <c r="KI111" s="327">
        <v>0</v>
      </c>
      <c r="KJ111" s="327">
        <v>0</v>
      </c>
      <c r="KK111" s="327">
        <v>0</v>
      </c>
      <c r="KL111" s="327">
        <v>0</v>
      </c>
      <c r="KM111" s="327">
        <v>0</v>
      </c>
      <c r="KN111" s="327">
        <v>13500</v>
      </c>
      <c r="KO111" s="327">
        <v>0</v>
      </c>
      <c r="KP111" s="327">
        <v>0</v>
      </c>
      <c r="KQ111" s="327">
        <v>0</v>
      </c>
      <c r="KR111" s="327">
        <v>2000</v>
      </c>
      <c r="KS111" s="326">
        <v>0</v>
      </c>
      <c r="KU111" s="312">
        <v>12</v>
      </c>
      <c r="KV111" s="312">
        <v>122</v>
      </c>
      <c r="KY111" s="312">
        <v>9122</v>
      </c>
    </row>
    <row r="112" spans="1:311" x14ac:dyDescent="0.25">
      <c r="A112" s="325">
        <v>2020</v>
      </c>
      <c r="B112" s="324" t="s">
        <v>807</v>
      </c>
      <c r="C112" s="324" t="s">
        <v>831</v>
      </c>
      <c r="D112" s="324" t="s">
        <v>833</v>
      </c>
      <c r="E112" s="324" t="s">
        <v>780</v>
      </c>
      <c r="F112" s="323">
        <v>2</v>
      </c>
      <c r="G112" s="323">
        <v>297718</v>
      </c>
      <c r="H112" s="323">
        <v>46716120</v>
      </c>
      <c r="I112" s="323">
        <v>2539236.46</v>
      </c>
      <c r="J112" s="323">
        <v>140000</v>
      </c>
      <c r="K112" s="323">
        <v>1837000</v>
      </c>
      <c r="L112" s="323">
        <v>3687267.73</v>
      </c>
      <c r="M112" s="323">
        <v>5120592.6500000004</v>
      </c>
      <c r="N112" s="323">
        <v>8106169.2300000004</v>
      </c>
      <c r="O112" s="323">
        <v>1020237.27</v>
      </c>
      <c r="P112" s="323">
        <v>632588.15</v>
      </c>
      <c r="Q112" s="323">
        <v>4345250</v>
      </c>
      <c r="R112" s="323">
        <v>73610</v>
      </c>
      <c r="S112" s="323">
        <v>2949570.97</v>
      </c>
      <c r="T112" s="323">
        <v>2344726.0499999998</v>
      </c>
      <c r="U112" s="323">
        <v>5075923.1500000004</v>
      </c>
      <c r="V112" s="323">
        <v>5259870.2</v>
      </c>
      <c r="W112" s="323">
        <v>667140</v>
      </c>
      <c r="X112" s="323">
        <v>330917.7</v>
      </c>
      <c r="Y112" s="323">
        <v>1797481.1</v>
      </c>
      <c r="Z112" s="323">
        <v>718724.1</v>
      </c>
      <c r="AA112" s="323">
        <v>7250249.0999999996</v>
      </c>
      <c r="AB112" s="323">
        <v>1442200</v>
      </c>
      <c r="AC112" s="323">
        <v>751400</v>
      </c>
      <c r="AD112" s="323">
        <v>10421826.9</v>
      </c>
      <c r="AE112" s="323">
        <v>133491.15</v>
      </c>
      <c r="AF112" s="323">
        <v>1516600</v>
      </c>
      <c r="AG112" s="323">
        <v>1</v>
      </c>
      <c r="AH112" s="323">
        <v>6388612</v>
      </c>
      <c r="AI112" s="323">
        <v>3116738.95</v>
      </c>
      <c r="AJ112" s="323">
        <v>6082884.8200000003</v>
      </c>
      <c r="AK112" s="323">
        <v>139000</v>
      </c>
      <c r="AL112" s="323">
        <v>14609008.199999999</v>
      </c>
      <c r="AM112" s="323">
        <v>155599</v>
      </c>
      <c r="AN112" s="323">
        <v>4141308.71</v>
      </c>
      <c r="AO112" s="323">
        <v>210000</v>
      </c>
      <c r="AP112" s="323">
        <v>1</v>
      </c>
      <c r="AQ112" s="323">
        <v>684343.1</v>
      </c>
      <c r="AR112" s="323">
        <v>30627823.989999998</v>
      </c>
      <c r="AS112" s="323">
        <v>1942449.34</v>
      </c>
      <c r="AT112" s="323">
        <v>3983427.59</v>
      </c>
      <c r="AU112" s="323">
        <v>3727929.51</v>
      </c>
      <c r="AV112" s="323">
        <v>457628</v>
      </c>
      <c r="AW112" s="323">
        <v>3736101</v>
      </c>
      <c r="AX112" s="323">
        <v>590284.69999999995</v>
      </c>
      <c r="AY112" s="323">
        <v>1159059.5</v>
      </c>
      <c r="AZ112" s="323">
        <v>2241999.0499999998</v>
      </c>
      <c r="BA112" s="323">
        <v>148521</v>
      </c>
      <c r="BB112" s="323">
        <v>1606787.74</v>
      </c>
      <c r="BC112" s="323">
        <v>4085100</v>
      </c>
      <c r="BD112" s="323">
        <v>5234831</v>
      </c>
      <c r="BE112" s="323">
        <v>2400000</v>
      </c>
      <c r="BF112" s="323">
        <v>5</v>
      </c>
      <c r="BG112" s="323">
        <v>810003</v>
      </c>
      <c r="BH112" s="323">
        <v>15652</v>
      </c>
      <c r="BI112" s="323">
        <v>918077</v>
      </c>
      <c r="BJ112" s="323">
        <v>72875</v>
      </c>
      <c r="BK112" s="323">
        <v>5436030.4000000004</v>
      </c>
      <c r="BL112" s="323">
        <v>46024</v>
      </c>
      <c r="BM112" s="323">
        <v>835839.5</v>
      </c>
      <c r="BN112" s="323">
        <v>500500</v>
      </c>
      <c r="BO112" s="323">
        <v>4637676.7</v>
      </c>
      <c r="BP112" s="323">
        <v>1</v>
      </c>
      <c r="BQ112" s="323">
        <v>0</v>
      </c>
      <c r="BR112" s="323">
        <v>604800</v>
      </c>
      <c r="BS112" s="323">
        <v>3214001</v>
      </c>
      <c r="BT112" s="323">
        <v>2999320</v>
      </c>
      <c r="BU112" s="323">
        <v>28864</v>
      </c>
      <c r="BV112" s="323">
        <v>1277478.2</v>
      </c>
      <c r="BW112" s="323">
        <v>1</v>
      </c>
      <c r="BX112" s="323">
        <v>660001</v>
      </c>
      <c r="BY112" s="323">
        <v>2260352.7999999998</v>
      </c>
      <c r="BZ112" s="323">
        <v>3165658.8</v>
      </c>
      <c r="CA112" s="323">
        <v>6428834.75</v>
      </c>
      <c r="CB112" s="323">
        <v>425524.5</v>
      </c>
      <c r="CC112" s="323">
        <v>1813348.1</v>
      </c>
      <c r="CD112" s="323">
        <v>5065742.6500000004</v>
      </c>
      <c r="CE112" s="323">
        <v>2240000</v>
      </c>
      <c r="CF112" s="323">
        <v>2819752</v>
      </c>
      <c r="CG112" s="323">
        <v>6960387</v>
      </c>
      <c r="CH112" s="323">
        <v>8711537.75</v>
      </c>
      <c r="CI112" s="323">
        <v>10219520</v>
      </c>
      <c r="CJ112" s="323">
        <v>529500</v>
      </c>
      <c r="CK112" s="323">
        <v>105882.55</v>
      </c>
      <c r="CL112" s="323">
        <v>217347.25</v>
      </c>
      <c r="CM112" s="323">
        <v>750047</v>
      </c>
      <c r="CN112" s="323">
        <v>4825000</v>
      </c>
      <c r="CO112" s="323">
        <v>176400</v>
      </c>
      <c r="CP112" s="323">
        <v>1708980.17</v>
      </c>
      <c r="CQ112" s="323">
        <v>7658289.2000000002</v>
      </c>
      <c r="CR112" s="323">
        <v>201840</v>
      </c>
      <c r="CS112" s="323">
        <v>1263627.8</v>
      </c>
      <c r="CT112" s="323">
        <v>344160.6</v>
      </c>
      <c r="CU112" s="323">
        <v>282101</v>
      </c>
      <c r="CV112" s="323">
        <v>642945</v>
      </c>
      <c r="CW112" s="323">
        <v>2327895.7000000002</v>
      </c>
      <c r="CX112" s="323">
        <v>2242233.5</v>
      </c>
      <c r="CY112" s="323">
        <v>14936964.43</v>
      </c>
      <c r="CZ112" s="323">
        <v>29456192.719999999</v>
      </c>
      <c r="DA112" s="323">
        <v>2268542.4</v>
      </c>
      <c r="DB112" s="323">
        <v>11979754.800000001</v>
      </c>
      <c r="DC112" s="323">
        <v>5507253.75</v>
      </c>
      <c r="DD112" s="323">
        <v>10085295.17</v>
      </c>
      <c r="DE112" s="323">
        <v>3440548.5</v>
      </c>
      <c r="DF112" s="323">
        <v>351675</v>
      </c>
      <c r="DG112" s="323">
        <v>1505154.1</v>
      </c>
      <c r="DH112" s="323">
        <v>2471631.5</v>
      </c>
      <c r="DI112" s="323">
        <v>1279017</v>
      </c>
      <c r="DJ112" s="323">
        <v>505907.55</v>
      </c>
      <c r="DK112" s="323">
        <v>5651417.2000000002</v>
      </c>
      <c r="DL112" s="323">
        <v>1034774.85</v>
      </c>
      <c r="DM112" s="323">
        <v>2980000</v>
      </c>
      <c r="DN112" s="323">
        <v>46830</v>
      </c>
      <c r="DO112" s="323">
        <v>2033321</v>
      </c>
      <c r="DP112" s="323">
        <v>111198</v>
      </c>
      <c r="DQ112" s="323">
        <v>1085798.18</v>
      </c>
      <c r="DR112" s="323">
        <v>245600</v>
      </c>
      <c r="DS112" s="323">
        <v>21149217.640000001</v>
      </c>
      <c r="DT112" s="323">
        <v>3209900</v>
      </c>
      <c r="DU112" s="323">
        <v>11730350.68</v>
      </c>
      <c r="DV112" s="323">
        <v>782721</v>
      </c>
      <c r="DW112" s="323">
        <v>991693.6</v>
      </c>
      <c r="DX112" s="323">
        <v>1040000</v>
      </c>
      <c r="DY112" s="323">
        <v>6134641.5499999998</v>
      </c>
      <c r="DZ112" s="323">
        <v>1349698.35</v>
      </c>
      <c r="EA112" s="323">
        <v>7012405</v>
      </c>
      <c r="EB112" s="323">
        <v>997326</v>
      </c>
      <c r="EC112" s="323">
        <v>812011</v>
      </c>
      <c r="ED112" s="323">
        <v>2324000</v>
      </c>
      <c r="EE112" s="323">
        <v>900003</v>
      </c>
      <c r="EF112" s="323">
        <v>5601</v>
      </c>
      <c r="EG112" s="323">
        <v>8024399.9500000002</v>
      </c>
      <c r="EH112" s="323">
        <v>793682.74</v>
      </c>
      <c r="EI112" s="323">
        <v>1996504.74</v>
      </c>
      <c r="EJ112" s="323">
        <v>14216198.16</v>
      </c>
      <c r="EK112" s="323">
        <v>495000</v>
      </c>
      <c r="EL112" s="323">
        <v>273952</v>
      </c>
      <c r="EM112" s="323">
        <v>9276270.1999999993</v>
      </c>
      <c r="EN112" s="323">
        <v>4822036</v>
      </c>
      <c r="EO112" s="323">
        <v>7464102.0899999999</v>
      </c>
      <c r="EP112" s="323">
        <v>2094900</v>
      </c>
      <c r="EQ112" s="323">
        <v>802624</v>
      </c>
      <c r="ER112" s="323">
        <v>2029226.8</v>
      </c>
      <c r="ES112" s="323">
        <v>1052603.25</v>
      </c>
      <c r="ET112" s="323">
        <v>459032</v>
      </c>
      <c r="EU112" s="323">
        <v>3150910.04</v>
      </c>
      <c r="EV112" s="323">
        <v>195100</v>
      </c>
      <c r="EW112" s="323">
        <v>0</v>
      </c>
      <c r="EX112" s="323">
        <v>703706</v>
      </c>
      <c r="EY112" s="323">
        <v>24613000</v>
      </c>
      <c r="EZ112" s="323">
        <v>388832847.38</v>
      </c>
      <c r="FA112" s="323">
        <v>621340.69999999995</v>
      </c>
      <c r="FB112" s="323">
        <v>3747827.15</v>
      </c>
      <c r="FC112" s="323">
        <v>7107883.0499999998</v>
      </c>
      <c r="FD112" s="323">
        <v>385301</v>
      </c>
      <c r="FE112" s="323">
        <v>1</v>
      </c>
      <c r="FF112" s="323">
        <v>303500</v>
      </c>
      <c r="FG112" s="323">
        <v>1123496.67</v>
      </c>
      <c r="FH112" s="323">
        <v>4841260</v>
      </c>
      <c r="FI112" s="323">
        <v>132420</v>
      </c>
      <c r="FJ112" s="323">
        <v>3343000</v>
      </c>
      <c r="FK112" s="323">
        <v>2227934.6800000002</v>
      </c>
      <c r="FL112" s="323">
        <v>190445</v>
      </c>
      <c r="FM112" s="323">
        <v>5378769.9900000002</v>
      </c>
      <c r="FN112" s="323">
        <v>1481443.25</v>
      </c>
      <c r="FO112" s="323">
        <v>2327543.4</v>
      </c>
      <c r="FP112" s="323">
        <v>604300</v>
      </c>
      <c r="FQ112" s="323">
        <v>2</v>
      </c>
      <c r="FR112" s="323">
        <v>9243234.4000000004</v>
      </c>
      <c r="FS112" s="323">
        <v>42214</v>
      </c>
      <c r="FT112" s="323">
        <v>2637015.0499999998</v>
      </c>
      <c r="FU112" s="323">
        <v>1778283.75</v>
      </c>
      <c r="FV112" s="323">
        <v>294667</v>
      </c>
      <c r="FW112" s="323">
        <v>1</v>
      </c>
      <c r="FX112" s="323">
        <v>20877613.620000001</v>
      </c>
      <c r="FY112" s="323">
        <v>16278142.859999999</v>
      </c>
      <c r="FZ112" s="323">
        <v>405002</v>
      </c>
      <c r="GA112" s="323">
        <v>727198</v>
      </c>
      <c r="GB112" s="323">
        <v>1097570</v>
      </c>
      <c r="GC112" s="323">
        <v>2294330.4300000002</v>
      </c>
      <c r="GD112" s="323">
        <v>2206674.6</v>
      </c>
      <c r="GE112" s="323">
        <v>2545524</v>
      </c>
      <c r="GF112" s="323">
        <v>377900</v>
      </c>
      <c r="GG112" s="323">
        <v>7985000.6299999999</v>
      </c>
      <c r="GH112" s="323">
        <v>118799</v>
      </c>
      <c r="GI112" s="323">
        <v>1749730.18</v>
      </c>
      <c r="GJ112" s="323">
        <v>2436920.2000000002</v>
      </c>
      <c r="GK112" s="323">
        <v>1</v>
      </c>
      <c r="GL112" s="323">
        <v>5558114</v>
      </c>
      <c r="GM112" s="323">
        <v>18403322</v>
      </c>
      <c r="GN112" s="323">
        <v>2962918.02</v>
      </c>
      <c r="GO112" s="323">
        <v>3118258.75</v>
      </c>
      <c r="GP112" s="323">
        <v>64010</v>
      </c>
      <c r="GQ112" s="323">
        <v>20200</v>
      </c>
      <c r="GR112" s="323">
        <v>361135</v>
      </c>
      <c r="GS112" s="323">
        <v>22623275</v>
      </c>
      <c r="GT112" s="323">
        <v>125500</v>
      </c>
      <c r="GU112" s="323">
        <v>7638176.75</v>
      </c>
      <c r="GV112" s="323">
        <v>2808000</v>
      </c>
      <c r="GW112" s="323">
        <v>9442</v>
      </c>
      <c r="GX112" s="323">
        <v>18003761.170000002</v>
      </c>
      <c r="GY112" s="323">
        <v>523937.8</v>
      </c>
      <c r="GZ112" s="323">
        <v>710725.5</v>
      </c>
      <c r="HA112" s="323">
        <v>5328783.05</v>
      </c>
      <c r="HB112" s="323">
        <v>748288.6</v>
      </c>
      <c r="HC112" s="323">
        <v>1614910.3</v>
      </c>
      <c r="HD112" s="323">
        <v>154220</v>
      </c>
      <c r="HE112" s="323">
        <v>766500</v>
      </c>
      <c r="HF112" s="323">
        <v>255851</v>
      </c>
      <c r="HG112" s="323">
        <v>6957353</v>
      </c>
      <c r="HH112" s="323">
        <v>13313947.140000001</v>
      </c>
      <c r="HI112" s="323">
        <v>1387631.9</v>
      </c>
      <c r="HJ112" s="323">
        <v>191600</v>
      </c>
      <c r="HK112" s="323">
        <v>219004</v>
      </c>
      <c r="HL112" s="323">
        <v>6995745.25</v>
      </c>
      <c r="HM112" s="323">
        <v>758001</v>
      </c>
      <c r="HN112" s="323">
        <v>2869200.5</v>
      </c>
      <c r="HO112" s="323">
        <v>2015063.96</v>
      </c>
      <c r="HP112" s="323">
        <v>12369406.859999999</v>
      </c>
      <c r="HQ112" s="323">
        <v>0</v>
      </c>
      <c r="HR112" s="323">
        <v>9079339.4000000004</v>
      </c>
      <c r="HS112" s="323">
        <v>132500</v>
      </c>
      <c r="HT112" s="323">
        <v>6412993.7800000003</v>
      </c>
      <c r="HU112" s="323">
        <v>739100</v>
      </c>
      <c r="HV112" s="323">
        <v>2321950</v>
      </c>
      <c r="HW112" s="323">
        <v>43252085.950000003</v>
      </c>
      <c r="HX112" s="323">
        <v>94885.85</v>
      </c>
      <c r="HY112" s="323">
        <v>13491494.449999999</v>
      </c>
      <c r="HZ112" s="323">
        <v>1006800</v>
      </c>
      <c r="IA112" s="323">
        <v>2417301</v>
      </c>
      <c r="IB112" s="323">
        <v>1176479.1100000001</v>
      </c>
      <c r="IC112" s="323">
        <v>7944346.2999999998</v>
      </c>
      <c r="ID112" s="323">
        <v>3668941.9</v>
      </c>
      <c r="IE112" s="323">
        <v>9008609.5999999996</v>
      </c>
      <c r="IF112" s="323">
        <v>21413.9</v>
      </c>
      <c r="IG112" s="323">
        <v>1033998</v>
      </c>
      <c r="IH112" s="323">
        <v>60500</v>
      </c>
      <c r="II112" s="323">
        <v>60000</v>
      </c>
      <c r="IJ112" s="323">
        <v>6134850</v>
      </c>
      <c r="IK112" s="323">
        <v>116200</v>
      </c>
      <c r="IL112" s="323">
        <v>209900</v>
      </c>
      <c r="IM112" s="323">
        <v>1401906.7</v>
      </c>
      <c r="IN112" s="323">
        <v>18001</v>
      </c>
      <c r="IO112" s="323">
        <v>865147.95</v>
      </c>
      <c r="IP112" s="323">
        <v>514086.8</v>
      </c>
      <c r="IQ112" s="323">
        <v>2893003.74</v>
      </c>
      <c r="IR112" s="323">
        <v>46748597.549999997</v>
      </c>
      <c r="IS112" s="323">
        <v>4096057.1</v>
      </c>
      <c r="IT112" s="323">
        <v>5310001</v>
      </c>
      <c r="IU112" s="323">
        <v>57218.8</v>
      </c>
      <c r="IV112" s="323">
        <v>2376200</v>
      </c>
      <c r="IW112" s="323">
        <v>6287014.5599999996</v>
      </c>
      <c r="IX112" s="323">
        <v>50000</v>
      </c>
      <c r="IY112" s="323">
        <v>3738109.5</v>
      </c>
      <c r="IZ112" s="323">
        <v>349730.2</v>
      </c>
      <c r="JA112" s="323">
        <v>1725284.75</v>
      </c>
      <c r="JB112" s="323">
        <v>360350</v>
      </c>
      <c r="JC112" s="323">
        <v>5371634.0999999996</v>
      </c>
      <c r="JD112" s="323">
        <v>523000</v>
      </c>
      <c r="JE112" s="323">
        <v>46500</v>
      </c>
      <c r="JF112" s="323">
        <v>856013.05</v>
      </c>
      <c r="JG112" s="323">
        <v>262200</v>
      </c>
      <c r="JH112" s="323">
        <v>1989101</v>
      </c>
      <c r="JI112" s="323">
        <v>448521</v>
      </c>
      <c r="JJ112" s="323">
        <v>9271682.3399999999</v>
      </c>
      <c r="JK112" s="323">
        <v>113457</v>
      </c>
      <c r="JL112" s="323">
        <v>1283657.9099999999</v>
      </c>
      <c r="JM112" s="323">
        <v>64474.25</v>
      </c>
      <c r="JN112" s="323">
        <v>487917</v>
      </c>
      <c r="JO112" s="323">
        <v>2533088.5</v>
      </c>
      <c r="JP112" s="323">
        <v>173500</v>
      </c>
      <c r="JQ112" s="323">
        <v>33326.75</v>
      </c>
      <c r="JR112" s="323">
        <v>13500</v>
      </c>
      <c r="JS112" s="323">
        <v>6694591</v>
      </c>
      <c r="JT112" s="323">
        <v>2503561.75</v>
      </c>
      <c r="JU112" s="323">
        <v>10939902</v>
      </c>
      <c r="JV112" s="323">
        <v>91965702</v>
      </c>
      <c r="JW112" s="323">
        <v>236686.85</v>
      </c>
      <c r="JX112" s="323">
        <v>1</v>
      </c>
      <c r="JY112" s="323">
        <v>12300</v>
      </c>
      <c r="JZ112" s="323">
        <v>298506</v>
      </c>
      <c r="KA112" s="323">
        <v>123900</v>
      </c>
      <c r="KB112" s="323">
        <v>1200000</v>
      </c>
      <c r="KC112" s="323">
        <v>475001</v>
      </c>
      <c r="KD112" s="323">
        <v>298316</v>
      </c>
      <c r="KE112" s="323">
        <v>1785900</v>
      </c>
      <c r="KF112" s="323">
        <v>73401</v>
      </c>
      <c r="KG112" s="323">
        <v>1179500</v>
      </c>
      <c r="KH112" s="323">
        <v>1724930</v>
      </c>
      <c r="KI112" s="323">
        <v>785747</v>
      </c>
      <c r="KJ112" s="323">
        <v>99921.52</v>
      </c>
      <c r="KK112" s="323">
        <v>165110</v>
      </c>
      <c r="KL112" s="323">
        <v>1210000</v>
      </c>
      <c r="KM112" s="323">
        <v>2012246.5</v>
      </c>
      <c r="KN112" s="323">
        <v>3371425.19</v>
      </c>
      <c r="KO112" s="323">
        <v>5162557.37</v>
      </c>
      <c r="KP112" s="323">
        <v>1114626.3999999999</v>
      </c>
      <c r="KQ112" s="323">
        <v>48836082.07</v>
      </c>
      <c r="KR112" s="323">
        <v>4633928.8099999996</v>
      </c>
      <c r="KS112" s="322">
        <v>883811.45</v>
      </c>
      <c r="KU112" s="312">
        <v>12</v>
      </c>
      <c r="KV112" s="312">
        <v>123</v>
      </c>
      <c r="KY112" s="312">
        <v>9123</v>
      </c>
    </row>
    <row r="113" spans="1:311" x14ac:dyDescent="0.25">
      <c r="A113" s="329">
        <v>2020</v>
      </c>
      <c r="B113" s="328" t="s">
        <v>807</v>
      </c>
      <c r="C113" s="328" t="s">
        <v>831</v>
      </c>
      <c r="D113" s="328" t="s">
        <v>832</v>
      </c>
      <c r="E113" s="328" t="s">
        <v>780</v>
      </c>
      <c r="F113" s="327">
        <v>0</v>
      </c>
      <c r="G113" s="327">
        <v>0</v>
      </c>
      <c r="H113" s="327">
        <v>1009081.56</v>
      </c>
      <c r="I113" s="327">
        <v>4627.99</v>
      </c>
      <c r="J113" s="327">
        <v>0</v>
      </c>
      <c r="K113" s="327">
        <v>0</v>
      </c>
      <c r="L113" s="327">
        <v>0</v>
      </c>
      <c r="M113" s="327">
        <v>0</v>
      </c>
      <c r="N113" s="327">
        <v>0</v>
      </c>
      <c r="O113" s="327">
        <v>0</v>
      </c>
      <c r="P113" s="327">
        <v>119047.05</v>
      </c>
      <c r="Q113" s="327">
        <v>0</v>
      </c>
      <c r="R113" s="327">
        <v>0</v>
      </c>
      <c r="S113" s="327">
        <v>0</v>
      </c>
      <c r="T113" s="327">
        <v>0</v>
      </c>
      <c r="U113" s="327">
        <v>0</v>
      </c>
      <c r="V113" s="327">
        <v>0</v>
      </c>
      <c r="W113" s="327">
        <v>0</v>
      </c>
      <c r="X113" s="327">
        <v>0</v>
      </c>
      <c r="Y113" s="327">
        <v>0</v>
      </c>
      <c r="Z113" s="327">
        <v>0</v>
      </c>
      <c r="AA113" s="327">
        <v>0</v>
      </c>
      <c r="AB113" s="327">
        <v>0</v>
      </c>
      <c r="AC113" s="327">
        <v>0</v>
      </c>
      <c r="AD113" s="327">
        <v>0</v>
      </c>
      <c r="AE113" s="327">
        <v>0</v>
      </c>
      <c r="AF113" s="327">
        <v>1933.22</v>
      </c>
      <c r="AG113" s="327">
        <v>0</v>
      </c>
      <c r="AH113" s="327">
        <v>0</v>
      </c>
      <c r="AI113" s="327">
        <v>0</v>
      </c>
      <c r="AJ113" s="327">
        <v>0</v>
      </c>
      <c r="AK113" s="327">
        <v>0</v>
      </c>
      <c r="AL113" s="327">
        <v>442080</v>
      </c>
      <c r="AM113" s="327">
        <v>0</v>
      </c>
      <c r="AN113" s="327">
        <v>0</v>
      </c>
      <c r="AO113" s="327">
        <v>0</v>
      </c>
      <c r="AP113" s="327">
        <v>0</v>
      </c>
      <c r="AQ113" s="327">
        <v>0</v>
      </c>
      <c r="AR113" s="327">
        <v>0</v>
      </c>
      <c r="AS113" s="327">
        <v>23156.84</v>
      </c>
      <c r="AT113" s="327">
        <v>0</v>
      </c>
      <c r="AU113" s="327">
        <v>1501.05</v>
      </c>
      <c r="AV113" s="327">
        <v>0</v>
      </c>
      <c r="AW113" s="327">
        <v>12555.35</v>
      </c>
      <c r="AX113" s="327">
        <v>0</v>
      </c>
      <c r="AY113" s="327">
        <v>0</v>
      </c>
      <c r="AZ113" s="327">
        <v>0</v>
      </c>
      <c r="BA113" s="327">
        <v>4000</v>
      </c>
      <c r="BB113" s="327">
        <v>0</v>
      </c>
      <c r="BC113" s="327">
        <v>0</v>
      </c>
      <c r="BD113" s="327">
        <v>0</v>
      </c>
      <c r="BE113" s="327">
        <v>3960</v>
      </c>
      <c r="BF113" s="327">
        <v>0</v>
      </c>
      <c r="BG113" s="327">
        <v>0</v>
      </c>
      <c r="BH113" s="327">
        <v>0</v>
      </c>
      <c r="BI113" s="327">
        <v>0</v>
      </c>
      <c r="BJ113" s="327">
        <v>0</v>
      </c>
      <c r="BK113" s="327">
        <v>0</v>
      </c>
      <c r="BL113" s="327">
        <v>0</v>
      </c>
      <c r="BM113" s="327">
        <v>0</v>
      </c>
      <c r="BN113" s="327">
        <v>0</v>
      </c>
      <c r="BO113" s="327">
        <v>0</v>
      </c>
      <c r="BP113" s="327">
        <v>0</v>
      </c>
      <c r="BQ113" s="327">
        <v>0</v>
      </c>
      <c r="BR113" s="327">
        <v>0</v>
      </c>
      <c r="BS113" s="327">
        <v>0</v>
      </c>
      <c r="BT113" s="327">
        <v>0</v>
      </c>
      <c r="BU113" s="327">
        <v>0</v>
      </c>
      <c r="BV113" s="327">
        <v>0</v>
      </c>
      <c r="BW113" s="327">
        <v>0</v>
      </c>
      <c r="BX113" s="327">
        <v>46614.15</v>
      </c>
      <c r="BY113" s="327">
        <v>532064.06000000006</v>
      </c>
      <c r="BZ113" s="327">
        <v>0</v>
      </c>
      <c r="CA113" s="327">
        <v>40978.800000000003</v>
      </c>
      <c r="CB113" s="327">
        <v>0</v>
      </c>
      <c r="CC113" s="327">
        <v>25433.33</v>
      </c>
      <c r="CD113" s="327">
        <v>0</v>
      </c>
      <c r="CE113" s="327">
        <v>0</v>
      </c>
      <c r="CF113" s="327">
        <v>0</v>
      </c>
      <c r="CG113" s="327">
        <v>0</v>
      </c>
      <c r="CH113" s="327">
        <v>0</v>
      </c>
      <c r="CI113" s="327">
        <v>0</v>
      </c>
      <c r="CJ113" s="327">
        <v>0</v>
      </c>
      <c r="CK113" s="327">
        <v>0</v>
      </c>
      <c r="CL113" s="327">
        <v>0</v>
      </c>
      <c r="CM113" s="327">
        <v>0</v>
      </c>
      <c r="CN113" s="327">
        <v>0</v>
      </c>
      <c r="CO113" s="327">
        <v>0</v>
      </c>
      <c r="CP113" s="327">
        <v>0</v>
      </c>
      <c r="CQ113" s="327">
        <v>0</v>
      </c>
      <c r="CR113" s="327">
        <v>0</v>
      </c>
      <c r="CS113" s="327">
        <v>0</v>
      </c>
      <c r="CT113" s="327">
        <v>0</v>
      </c>
      <c r="CU113" s="327">
        <v>0</v>
      </c>
      <c r="CV113" s="327">
        <v>0</v>
      </c>
      <c r="CW113" s="327">
        <v>0</v>
      </c>
      <c r="CX113" s="327">
        <v>2639.94</v>
      </c>
      <c r="CY113" s="327">
        <v>0</v>
      </c>
      <c r="CZ113" s="327">
        <v>0</v>
      </c>
      <c r="DA113" s="327">
        <v>0</v>
      </c>
      <c r="DB113" s="327">
        <v>0</v>
      </c>
      <c r="DC113" s="327">
        <v>0</v>
      </c>
      <c r="DD113" s="327">
        <v>0</v>
      </c>
      <c r="DE113" s="327">
        <v>2534.5</v>
      </c>
      <c r="DF113" s="327">
        <v>0</v>
      </c>
      <c r="DG113" s="327">
        <v>0</v>
      </c>
      <c r="DH113" s="327">
        <v>0</v>
      </c>
      <c r="DI113" s="327">
        <v>29500.76</v>
      </c>
      <c r="DJ113" s="327">
        <v>0</v>
      </c>
      <c r="DK113" s="327">
        <v>0</v>
      </c>
      <c r="DL113" s="327">
        <v>6835.1</v>
      </c>
      <c r="DM113" s="327">
        <v>0</v>
      </c>
      <c r="DN113" s="327">
        <v>0</v>
      </c>
      <c r="DO113" s="327">
        <v>0</v>
      </c>
      <c r="DP113" s="327">
        <v>0</v>
      </c>
      <c r="DQ113" s="327">
        <v>0</v>
      </c>
      <c r="DR113" s="327">
        <v>0</v>
      </c>
      <c r="DS113" s="327">
        <v>98841.01</v>
      </c>
      <c r="DT113" s="327">
        <v>0</v>
      </c>
      <c r="DU113" s="327">
        <v>0</v>
      </c>
      <c r="DV113" s="327">
        <v>0</v>
      </c>
      <c r="DW113" s="327">
        <v>10747</v>
      </c>
      <c r="DX113" s="327">
        <v>0</v>
      </c>
      <c r="DY113" s="327">
        <v>1924</v>
      </c>
      <c r="DZ113" s="327">
        <v>0</v>
      </c>
      <c r="EA113" s="327">
        <v>0</v>
      </c>
      <c r="EB113" s="327">
        <v>3351</v>
      </c>
      <c r="EC113" s="327">
        <v>0</v>
      </c>
      <c r="ED113" s="327">
        <v>2</v>
      </c>
      <c r="EE113" s="327">
        <v>7517</v>
      </c>
      <c r="EF113" s="327">
        <v>0</v>
      </c>
      <c r="EG113" s="327">
        <v>0</v>
      </c>
      <c r="EH113" s="327">
        <v>0</v>
      </c>
      <c r="EI113" s="327">
        <v>74490.84</v>
      </c>
      <c r="EJ113" s="327">
        <v>916.75</v>
      </c>
      <c r="EK113" s="327">
        <v>0</v>
      </c>
      <c r="EL113" s="327">
        <v>0</v>
      </c>
      <c r="EM113" s="327">
        <v>0</v>
      </c>
      <c r="EN113" s="327">
        <v>0</v>
      </c>
      <c r="EO113" s="327">
        <v>0</v>
      </c>
      <c r="EP113" s="327">
        <v>0</v>
      </c>
      <c r="EQ113" s="327">
        <v>0</v>
      </c>
      <c r="ER113" s="327">
        <v>309730.90000000002</v>
      </c>
      <c r="ES113" s="327">
        <v>0</v>
      </c>
      <c r="ET113" s="327">
        <v>0</v>
      </c>
      <c r="EU113" s="327">
        <v>0</v>
      </c>
      <c r="EV113" s="327">
        <v>0</v>
      </c>
      <c r="EW113" s="327">
        <v>0</v>
      </c>
      <c r="EX113" s="327">
        <v>10406</v>
      </c>
      <c r="EY113" s="327">
        <v>0</v>
      </c>
      <c r="EZ113" s="327">
        <v>7030061.3600000003</v>
      </c>
      <c r="FA113" s="327">
        <v>987</v>
      </c>
      <c r="FB113" s="327">
        <v>0</v>
      </c>
      <c r="FC113" s="327">
        <v>28801.5</v>
      </c>
      <c r="FD113" s="327">
        <v>0</v>
      </c>
      <c r="FE113" s="327">
        <v>0</v>
      </c>
      <c r="FF113" s="327">
        <v>0</v>
      </c>
      <c r="FG113" s="327">
        <v>2160</v>
      </c>
      <c r="FH113" s="327">
        <v>0</v>
      </c>
      <c r="FI113" s="327">
        <v>0</v>
      </c>
      <c r="FJ113" s="327">
        <v>0</v>
      </c>
      <c r="FK113" s="327">
        <v>0</v>
      </c>
      <c r="FL113" s="327">
        <v>0</v>
      </c>
      <c r="FM113" s="327">
        <v>0</v>
      </c>
      <c r="FN113" s="327">
        <v>60000</v>
      </c>
      <c r="FO113" s="327">
        <v>0</v>
      </c>
      <c r="FP113" s="327">
        <v>1</v>
      </c>
      <c r="FQ113" s="327">
        <v>3257.11</v>
      </c>
      <c r="FR113" s="327">
        <v>1163218.3</v>
      </c>
      <c r="FS113" s="327">
        <v>6993.64</v>
      </c>
      <c r="FT113" s="327">
        <v>67094.14</v>
      </c>
      <c r="FU113" s="327">
        <v>0</v>
      </c>
      <c r="FV113" s="327">
        <v>0</v>
      </c>
      <c r="FW113" s="327">
        <v>0</v>
      </c>
      <c r="FX113" s="327">
        <v>0</v>
      </c>
      <c r="FY113" s="327">
        <v>0</v>
      </c>
      <c r="FZ113" s="327">
        <v>0</v>
      </c>
      <c r="GA113" s="327">
        <v>0</v>
      </c>
      <c r="GB113" s="327">
        <v>0</v>
      </c>
      <c r="GC113" s="327">
        <v>0</v>
      </c>
      <c r="GD113" s="327">
        <v>0</v>
      </c>
      <c r="GE113" s="327">
        <v>108296</v>
      </c>
      <c r="GF113" s="327">
        <v>0</v>
      </c>
      <c r="GG113" s="327">
        <v>0</v>
      </c>
      <c r="GH113" s="327">
        <v>0</v>
      </c>
      <c r="GI113" s="327">
        <v>0</v>
      </c>
      <c r="GJ113" s="327">
        <v>967.96</v>
      </c>
      <c r="GK113" s="327">
        <v>4465895</v>
      </c>
      <c r="GL113" s="327">
        <v>0</v>
      </c>
      <c r="GM113" s="327">
        <v>401131.5</v>
      </c>
      <c r="GN113" s="327">
        <v>0</v>
      </c>
      <c r="GO113" s="327">
        <v>0</v>
      </c>
      <c r="GP113" s="327">
        <v>0</v>
      </c>
      <c r="GQ113" s="327">
        <v>0</v>
      </c>
      <c r="GR113" s="327">
        <v>0</v>
      </c>
      <c r="GS113" s="327">
        <v>0</v>
      </c>
      <c r="GT113" s="327">
        <v>0</v>
      </c>
      <c r="GU113" s="327">
        <v>0</v>
      </c>
      <c r="GV113" s="327">
        <v>0</v>
      </c>
      <c r="GW113" s="327">
        <v>0</v>
      </c>
      <c r="GX113" s="327">
        <v>0</v>
      </c>
      <c r="GY113" s="327">
        <v>0</v>
      </c>
      <c r="GZ113" s="327">
        <v>0</v>
      </c>
      <c r="HA113" s="327">
        <v>0</v>
      </c>
      <c r="HB113" s="327">
        <v>0</v>
      </c>
      <c r="HC113" s="327">
        <v>0</v>
      </c>
      <c r="HD113" s="327">
        <v>0</v>
      </c>
      <c r="HE113" s="327">
        <v>0</v>
      </c>
      <c r="HF113" s="327">
        <v>0</v>
      </c>
      <c r="HG113" s="327">
        <v>24220.33</v>
      </c>
      <c r="HH113" s="327">
        <v>0</v>
      </c>
      <c r="HI113" s="327">
        <v>0</v>
      </c>
      <c r="HJ113" s="327">
        <v>0</v>
      </c>
      <c r="HK113" s="327">
        <v>0</v>
      </c>
      <c r="HL113" s="327">
        <v>0</v>
      </c>
      <c r="HM113" s="327">
        <v>0</v>
      </c>
      <c r="HN113" s="327">
        <v>0</v>
      </c>
      <c r="HO113" s="327">
        <v>0</v>
      </c>
      <c r="HP113" s="327">
        <v>0</v>
      </c>
      <c r="HQ113" s="327">
        <v>0</v>
      </c>
      <c r="HR113" s="327">
        <v>0</v>
      </c>
      <c r="HS113" s="327">
        <v>0</v>
      </c>
      <c r="HT113" s="327">
        <v>0</v>
      </c>
      <c r="HU113" s="327">
        <v>0</v>
      </c>
      <c r="HV113" s="327">
        <v>0</v>
      </c>
      <c r="HW113" s="327">
        <v>338550.1</v>
      </c>
      <c r="HX113" s="327">
        <v>6000</v>
      </c>
      <c r="HY113" s="327">
        <v>0</v>
      </c>
      <c r="HZ113" s="327">
        <v>0</v>
      </c>
      <c r="IA113" s="327">
        <v>0</v>
      </c>
      <c r="IB113" s="327">
        <v>0</v>
      </c>
      <c r="IC113" s="327">
        <v>0</v>
      </c>
      <c r="ID113" s="327">
        <v>0</v>
      </c>
      <c r="IE113" s="327">
        <v>0</v>
      </c>
      <c r="IF113" s="327">
        <v>0</v>
      </c>
      <c r="IG113" s="327">
        <v>1856.1</v>
      </c>
      <c r="IH113" s="327">
        <v>0</v>
      </c>
      <c r="II113" s="327">
        <v>0</v>
      </c>
      <c r="IJ113" s="327">
        <v>1</v>
      </c>
      <c r="IK113" s="327">
        <v>0</v>
      </c>
      <c r="IL113" s="327">
        <v>1</v>
      </c>
      <c r="IM113" s="327">
        <v>0</v>
      </c>
      <c r="IN113" s="327">
        <v>4335</v>
      </c>
      <c r="IO113" s="327">
        <v>0</v>
      </c>
      <c r="IP113" s="327">
        <v>0</v>
      </c>
      <c r="IQ113" s="327">
        <v>0</v>
      </c>
      <c r="IR113" s="327">
        <v>0</v>
      </c>
      <c r="IS113" s="327">
        <v>27339.72</v>
      </c>
      <c r="IT113" s="327">
        <v>0</v>
      </c>
      <c r="IU113" s="327">
        <v>0</v>
      </c>
      <c r="IV113" s="327">
        <v>0</v>
      </c>
      <c r="IW113" s="327">
        <v>0</v>
      </c>
      <c r="IX113" s="327">
        <v>0</v>
      </c>
      <c r="IY113" s="327">
        <v>0</v>
      </c>
      <c r="IZ113" s="327">
        <v>0</v>
      </c>
      <c r="JA113" s="327">
        <v>33500</v>
      </c>
      <c r="JB113" s="327">
        <v>0</v>
      </c>
      <c r="JC113" s="327">
        <v>0</v>
      </c>
      <c r="JD113" s="327">
        <v>0</v>
      </c>
      <c r="JE113" s="327">
        <v>0</v>
      </c>
      <c r="JF113" s="327">
        <v>462438.9</v>
      </c>
      <c r="JG113" s="327">
        <v>3222.5</v>
      </c>
      <c r="JH113" s="327">
        <v>0</v>
      </c>
      <c r="JI113" s="327">
        <v>0</v>
      </c>
      <c r="JJ113" s="327">
        <v>1107.8499999999999</v>
      </c>
      <c r="JK113" s="327">
        <v>0</v>
      </c>
      <c r="JL113" s="327">
        <v>0</v>
      </c>
      <c r="JM113" s="327">
        <v>0</v>
      </c>
      <c r="JN113" s="327">
        <v>0</v>
      </c>
      <c r="JO113" s="327">
        <v>0</v>
      </c>
      <c r="JP113" s="327">
        <v>0</v>
      </c>
      <c r="JQ113" s="327">
        <v>0</v>
      </c>
      <c r="JR113" s="327">
        <v>0</v>
      </c>
      <c r="JS113" s="327">
        <v>0</v>
      </c>
      <c r="JT113" s="327">
        <v>0</v>
      </c>
      <c r="JU113" s="327">
        <v>0</v>
      </c>
      <c r="JV113" s="327">
        <v>743595.39</v>
      </c>
      <c r="JW113" s="327">
        <v>0</v>
      </c>
      <c r="JX113" s="327">
        <v>0</v>
      </c>
      <c r="JY113" s="327">
        <v>0</v>
      </c>
      <c r="JZ113" s="327">
        <v>0</v>
      </c>
      <c r="KA113" s="327">
        <v>0</v>
      </c>
      <c r="KB113" s="327">
        <v>0</v>
      </c>
      <c r="KC113" s="327">
        <v>1780</v>
      </c>
      <c r="KD113" s="327">
        <v>0</v>
      </c>
      <c r="KE113" s="327">
        <v>0</v>
      </c>
      <c r="KF113" s="327">
        <v>0</v>
      </c>
      <c r="KG113" s="327">
        <v>0</v>
      </c>
      <c r="KH113" s="327">
        <v>0</v>
      </c>
      <c r="KI113" s="327">
        <v>0</v>
      </c>
      <c r="KJ113" s="327">
        <v>3645.6</v>
      </c>
      <c r="KK113" s="327">
        <v>0</v>
      </c>
      <c r="KL113" s="327">
        <v>0</v>
      </c>
      <c r="KM113" s="327">
        <v>0</v>
      </c>
      <c r="KN113" s="327">
        <v>0</v>
      </c>
      <c r="KO113" s="327">
        <v>0</v>
      </c>
      <c r="KP113" s="327">
        <v>12686.95</v>
      </c>
      <c r="KQ113" s="327">
        <v>0</v>
      </c>
      <c r="KR113" s="327">
        <v>2</v>
      </c>
      <c r="KS113" s="326">
        <v>188596.65</v>
      </c>
      <c r="KU113" s="312">
        <v>12</v>
      </c>
      <c r="KV113" s="312">
        <v>129</v>
      </c>
      <c r="KY113" s="312">
        <v>9129</v>
      </c>
    </row>
    <row r="114" spans="1:311" x14ac:dyDescent="0.25">
      <c r="A114" s="325">
        <v>2020</v>
      </c>
      <c r="B114" s="324" t="s">
        <v>807</v>
      </c>
      <c r="C114" s="324" t="s">
        <v>831</v>
      </c>
      <c r="D114" s="324" t="s">
        <v>321</v>
      </c>
      <c r="E114" s="324" t="s">
        <v>780</v>
      </c>
      <c r="F114" s="323">
        <v>2795659.9</v>
      </c>
      <c r="G114" s="323">
        <v>311328</v>
      </c>
      <c r="H114" s="323">
        <v>48674506.560000002</v>
      </c>
      <c r="I114" s="323">
        <v>3311068.42</v>
      </c>
      <c r="J114" s="323">
        <v>152100</v>
      </c>
      <c r="K114" s="323">
        <v>1860145.9</v>
      </c>
      <c r="L114" s="323">
        <v>3787272.73</v>
      </c>
      <c r="M114" s="323">
        <v>5120592.6500000004</v>
      </c>
      <c r="N114" s="323">
        <v>9687494.9700000007</v>
      </c>
      <c r="O114" s="323">
        <v>1020238.27</v>
      </c>
      <c r="P114" s="323">
        <v>753635.2</v>
      </c>
      <c r="Q114" s="323">
        <v>4363075</v>
      </c>
      <c r="R114" s="323">
        <v>105842.55</v>
      </c>
      <c r="S114" s="323">
        <v>3719149.19</v>
      </c>
      <c r="T114" s="323">
        <v>2344726.0499999998</v>
      </c>
      <c r="U114" s="323">
        <v>6580298.1500000004</v>
      </c>
      <c r="V114" s="323">
        <v>5259871.2</v>
      </c>
      <c r="W114" s="323">
        <v>676460</v>
      </c>
      <c r="X114" s="323">
        <v>331918.7</v>
      </c>
      <c r="Y114" s="323">
        <v>1817400.25</v>
      </c>
      <c r="Z114" s="323">
        <v>933381.57</v>
      </c>
      <c r="AA114" s="323">
        <v>8640763.4000000004</v>
      </c>
      <c r="AB114" s="323">
        <v>1442200</v>
      </c>
      <c r="AC114" s="323">
        <v>779911.66</v>
      </c>
      <c r="AD114" s="323">
        <v>10456779.300000001</v>
      </c>
      <c r="AE114" s="323">
        <v>150991.15</v>
      </c>
      <c r="AF114" s="323">
        <v>1525733.22</v>
      </c>
      <c r="AG114" s="323">
        <v>614694.41</v>
      </c>
      <c r="AH114" s="323">
        <v>6388612</v>
      </c>
      <c r="AI114" s="323">
        <v>3131919.03</v>
      </c>
      <c r="AJ114" s="323">
        <v>7082884.8200000003</v>
      </c>
      <c r="AK114" s="323">
        <v>477975.69</v>
      </c>
      <c r="AL114" s="323">
        <v>15107839.199999999</v>
      </c>
      <c r="AM114" s="323">
        <v>156338.45000000001</v>
      </c>
      <c r="AN114" s="323">
        <v>4541778.9000000004</v>
      </c>
      <c r="AO114" s="323">
        <v>210000</v>
      </c>
      <c r="AP114" s="323">
        <v>1</v>
      </c>
      <c r="AQ114" s="323">
        <v>764780</v>
      </c>
      <c r="AR114" s="323">
        <v>30627823.989999998</v>
      </c>
      <c r="AS114" s="323">
        <v>2011908.93</v>
      </c>
      <c r="AT114" s="323">
        <v>4166415.1</v>
      </c>
      <c r="AU114" s="323">
        <v>4701555.5599999996</v>
      </c>
      <c r="AV114" s="323">
        <v>457628</v>
      </c>
      <c r="AW114" s="323">
        <v>3748656.35</v>
      </c>
      <c r="AX114" s="323">
        <v>1220557.33</v>
      </c>
      <c r="AY114" s="323">
        <v>1159059.5</v>
      </c>
      <c r="AZ114" s="323">
        <v>2241999.0499999998</v>
      </c>
      <c r="BA114" s="323">
        <v>228926.88</v>
      </c>
      <c r="BB114" s="323">
        <v>1606787.74</v>
      </c>
      <c r="BC114" s="323">
        <v>4309437</v>
      </c>
      <c r="BD114" s="323">
        <v>5404380.7000000002</v>
      </c>
      <c r="BE114" s="323">
        <v>2423161</v>
      </c>
      <c r="BF114" s="323">
        <v>5</v>
      </c>
      <c r="BG114" s="323">
        <v>1016746.01</v>
      </c>
      <c r="BH114" s="323">
        <v>427615.01</v>
      </c>
      <c r="BI114" s="323">
        <v>933502.05</v>
      </c>
      <c r="BJ114" s="323">
        <v>79285.490000000005</v>
      </c>
      <c r="BK114" s="323">
        <v>6427050.4000000004</v>
      </c>
      <c r="BL114" s="323">
        <v>715727.89</v>
      </c>
      <c r="BM114" s="323">
        <v>843228.5</v>
      </c>
      <c r="BN114" s="323">
        <v>12820500</v>
      </c>
      <c r="BO114" s="323">
        <v>4651606.5</v>
      </c>
      <c r="BP114" s="323">
        <v>871</v>
      </c>
      <c r="BQ114" s="323">
        <v>18500</v>
      </c>
      <c r="BR114" s="323">
        <v>1095925.1499999999</v>
      </c>
      <c r="BS114" s="323">
        <v>3214001</v>
      </c>
      <c r="BT114" s="323">
        <v>2999320</v>
      </c>
      <c r="BU114" s="323">
        <v>29114</v>
      </c>
      <c r="BV114" s="323">
        <v>1299362.6499999999</v>
      </c>
      <c r="BW114" s="323">
        <v>196603.5</v>
      </c>
      <c r="BX114" s="323">
        <v>707015.15</v>
      </c>
      <c r="BY114" s="323">
        <v>2800566.86</v>
      </c>
      <c r="BZ114" s="323">
        <v>3352184.55</v>
      </c>
      <c r="CA114" s="323">
        <v>6518658.5499999998</v>
      </c>
      <c r="CB114" s="323">
        <v>425525.5</v>
      </c>
      <c r="CC114" s="323">
        <v>2110714.4300000002</v>
      </c>
      <c r="CD114" s="323">
        <v>5203829.7699999996</v>
      </c>
      <c r="CE114" s="323">
        <v>2314730</v>
      </c>
      <c r="CF114" s="323">
        <v>3142694.91</v>
      </c>
      <c r="CG114" s="323">
        <v>6960387</v>
      </c>
      <c r="CH114" s="323">
        <v>8711537.75</v>
      </c>
      <c r="CI114" s="323">
        <v>10219529</v>
      </c>
      <c r="CJ114" s="323">
        <v>701446.9</v>
      </c>
      <c r="CK114" s="323">
        <v>120438.55</v>
      </c>
      <c r="CL114" s="323">
        <v>284547.25</v>
      </c>
      <c r="CM114" s="323">
        <v>773317</v>
      </c>
      <c r="CN114" s="323">
        <v>6881870</v>
      </c>
      <c r="CO114" s="323">
        <v>177863.45</v>
      </c>
      <c r="CP114" s="323">
        <v>2697091.58</v>
      </c>
      <c r="CQ114" s="323">
        <v>8005087.5999999996</v>
      </c>
      <c r="CR114" s="323">
        <v>446518.68</v>
      </c>
      <c r="CS114" s="323">
        <v>1307310.44</v>
      </c>
      <c r="CT114" s="323">
        <v>344160.6</v>
      </c>
      <c r="CU114" s="323">
        <v>491391.6</v>
      </c>
      <c r="CV114" s="323">
        <v>821793</v>
      </c>
      <c r="CW114" s="323">
        <v>2407895.7000000002</v>
      </c>
      <c r="CX114" s="323">
        <v>2278188.84</v>
      </c>
      <c r="CY114" s="323">
        <v>14983421.43</v>
      </c>
      <c r="CZ114" s="323">
        <v>30256210.620000001</v>
      </c>
      <c r="DA114" s="323">
        <v>7016952.46</v>
      </c>
      <c r="DB114" s="323">
        <v>12092326.800000001</v>
      </c>
      <c r="DC114" s="323">
        <v>5507253.75</v>
      </c>
      <c r="DD114" s="323">
        <v>15942777.460000001</v>
      </c>
      <c r="DE114" s="323">
        <v>3443083</v>
      </c>
      <c r="DF114" s="323">
        <v>1106460.3999999999</v>
      </c>
      <c r="DG114" s="323">
        <v>1527774.05</v>
      </c>
      <c r="DH114" s="323">
        <v>3025831.5</v>
      </c>
      <c r="DI114" s="323">
        <v>1416219.76</v>
      </c>
      <c r="DJ114" s="323">
        <v>839527.75</v>
      </c>
      <c r="DK114" s="323">
        <v>9066822.6999999993</v>
      </c>
      <c r="DL114" s="323">
        <v>1041610.95</v>
      </c>
      <c r="DM114" s="323">
        <v>2980000</v>
      </c>
      <c r="DN114" s="323">
        <v>168918.3</v>
      </c>
      <c r="DO114" s="323">
        <v>2076884</v>
      </c>
      <c r="DP114" s="323">
        <v>111198</v>
      </c>
      <c r="DQ114" s="323">
        <v>1173933.71</v>
      </c>
      <c r="DR114" s="323">
        <v>245600</v>
      </c>
      <c r="DS114" s="323">
        <v>21591118.949999999</v>
      </c>
      <c r="DT114" s="323">
        <v>3381467.23</v>
      </c>
      <c r="DU114" s="323">
        <v>11730350.68</v>
      </c>
      <c r="DV114" s="323">
        <v>846179.15</v>
      </c>
      <c r="DW114" s="323">
        <v>1247970.6000000001</v>
      </c>
      <c r="DX114" s="323">
        <v>1214758.01</v>
      </c>
      <c r="DY114" s="323">
        <v>6147388.0499999998</v>
      </c>
      <c r="DZ114" s="323">
        <v>1649699.35</v>
      </c>
      <c r="EA114" s="323">
        <v>7012405</v>
      </c>
      <c r="EB114" s="323">
        <v>1120102.21</v>
      </c>
      <c r="EC114" s="323">
        <v>867614.4</v>
      </c>
      <c r="ED114" s="323">
        <v>2592550.2000000002</v>
      </c>
      <c r="EE114" s="323">
        <v>956257.39</v>
      </c>
      <c r="EF114" s="323">
        <v>23915.97</v>
      </c>
      <c r="EG114" s="323">
        <v>8183367.7400000002</v>
      </c>
      <c r="EH114" s="323">
        <v>848527.74</v>
      </c>
      <c r="EI114" s="323">
        <v>2108049.33</v>
      </c>
      <c r="EJ114" s="323">
        <v>15410204.82</v>
      </c>
      <c r="EK114" s="323">
        <v>884693.68</v>
      </c>
      <c r="EL114" s="323">
        <v>273952</v>
      </c>
      <c r="EM114" s="323">
        <v>9276270.1999999993</v>
      </c>
      <c r="EN114" s="323">
        <v>5592742.6900000004</v>
      </c>
      <c r="EO114" s="323">
        <v>7875308.8600000003</v>
      </c>
      <c r="EP114" s="323">
        <v>2104901</v>
      </c>
      <c r="EQ114" s="323">
        <v>813628</v>
      </c>
      <c r="ER114" s="323">
        <v>2792650.7</v>
      </c>
      <c r="ES114" s="323">
        <v>1120823.25</v>
      </c>
      <c r="ET114" s="323">
        <v>459032</v>
      </c>
      <c r="EU114" s="323">
        <v>3150910.04</v>
      </c>
      <c r="EV114" s="323">
        <v>195100</v>
      </c>
      <c r="EW114" s="323">
        <v>57000</v>
      </c>
      <c r="EX114" s="323">
        <v>1029889.8</v>
      </c>
      <c r="EY114" s="323">
        <v>24620330</v>
      </c>
      <c r="EZ114" s="323">
        <v>530252454.47000003</v>
      </c>
      <c r="FA114" s="323">
        <v>957149.55</v>
      </c>
      <c r="FB114" s="323">
        <v>3782180.2</v>
      </c>
      <c r="FC114" s="323">
        <v>10511738.09</v>
      </c>
      <c r="FD114" s="323">
        <v>385802</v>
      </c>
      <c r="FE114" s="323">
        <v>1</v>
      </c>
      <c r="FF114" s="323">
        <v>303500</v>
      </c>
      <c r="FG114" s="323">
        <v>1159916.67</v>
      </c>
      <c r="FH114" s="323">
        <v>14450603.08</v>
      </c>
      <c r="FI114" s="323">
        <v>329230.75</v>
      </c>
      <c r="FJ114" s="323">
        <v>3343000</v>
      </c>
      <c r="FK114" s="323">
        <v>3384199.63</v>
      </c>
      <c r="FL114" s="323">
        <v>200897</v>
      </c>
      <c r="FM114" s="323">
        <v>7085054.9900000002</v>
      </c>
      <c r="FN114" s="323">
        <v>1553443.25</v>
      </c>
      <c r="FO114" s="323">
        <v>2334103.4</v>
      </c>
      <c r="FP114" s="323">
        <v>616648.19999999995</v>
      </c>
      <c r="FQ114" s="323">
        <v>214770.91</v>
      </c>
      <c r="FR114" s="323">
        <v>12649825.199999999</v>
      </c>
      <c r="FS114" s="323">
        <v>107425.71</v>
      </c>
      <c r="FT114" s="323">
        <v>2748010.19</v>
      </c>
      <c r="FU114" s="323">
        <v>1877495.88</v>
      </c>
      <c r="FV114" s="323">
        <v>318668</v>
      </c>
      <c r="FW114" s="323">
        <v>4664.5</v>
      </c>
      <c r="FX114" s="323">
        <v>20877614.620000001</v>
      </c>
      <c r="FY114" s="323">
        <v>16361708.310000001</v>
      </c>
      <c r="FZ114" s="323">
        <v>885602.53</v>
      </c>
      <c r="GA114" s="323">
        <v>727198</v>
      </c>
      <c r="GB114" s="323">
        <v>1210376.92</v>
      </c>
      <c r="GC114" s="323">
        <v>2457583.5</v>
      </c>
      <c r="GD114" s="323">
        <v>2250793.2000000002</v>
      </c>
      <c r="GE114" s="323">
        <v>2815099.47</v>
      </c>
      <c r="GF114" s="323">
        <v>519163</v>
      </c>
      <c r="GG114" s="323">
        <v>9314817.9800000004</v>
      </c>
      <c r="GH114" s="323">
        <v>333195.98</v>
      </c>
      <c r="GI114" s="323">
        <v>2256156.11</v>
      </c>
      <c r="GJ114" s="323">
        <v>2472530.91</v>
      </c>
      <c r="GK114" s="323">
        <v>25861587.859999999</v>
      </c>
      <c r="GL114" s="323">
        <v>7412924.3899999997</v>
      </c>
      <c r="GM114" s="323">
        <v>26619276.02</v>
      </c>
      <c r="GN114" s="323">
        <v>2962918.02</v>
      </c>
      <c r="GO114" s="323">
        <v>3118263.75</v>
      </c>
      <c r="GP114" s="323">
        <v>180555.17</v>
      </c>
      <c r="GQ114" s="323">
        <v>20825</v>
      </c>
      <c r="GR114" s="323">
        <v>396030</v>
      </c>
      <c r="GS114" s="323">
        <v>24967801.600000001</v>
      </c>
      <c r="GT114" s="323">
        <v>452263.14</v>
      </c>
      <c r="GU114" s="323">
        <v>19034198.300000001</v>
      </c>
      <c r="GV114" s="323">
        <v>2808000</v>
      </c>
      <c r="GW114" s="323">
        <v>9594</v>
      </c>
      <c r="GX114" s="323">
        <v>19630869.210000001</v>
      </c>
      <c r="GY114" s="323">
        <v>571714.29</v>
      </c>
      <c r="GZ114" s="323">
        <v>710725.5</v>
      </c>
      <c r="HA114" s="323">
        <v>5328783.05</v>
      </c>
      <c r="HB114" s="323">
        <v>755327.05</v>
      </c>
      <c r="HC114" s="323">
        <v>1975509.3</v>
      </c>
      <c r="HD114" s="323">
        <v>180107.84</v>
      </c>
      <c r="HE114" s="323">
        <v>819435</v>
      </c>
      <c r="HF114" s="323">
        <v>255851</v>
      </c>
      <c r="HG114" s="323">
        <v>7004133.3300000001</v>
      </c>
      <c r="HH114" s="323">
        <v>26075128.260000002</v>
      </c>
      <c r="HI114" s="323">
        <v>1391632.9</v>
      </c>
      <c r="HJ114" s="323">
        <v>191600</v>
      </c>
      <c r="HK114" s="323">
        <v>224004</v>
      </c>
      <c r="HL114" s="323">
        <v>8315745.25</v>
      </c>
      <c r="HM114" s="323">
        <v>758001</v>
      </c>
      <c r="HN114" s="323">
        <v>2869200.5</v>
      </c>
      <c r="HO114" s="323">
        <v>2023988.96</v>
      </c>
      <c r="HP114" s="323">
        <v>13409006.859999999</v>
      </c>
      <c r="HQ114" s="323">
        <v>2</v>
      </c>
      <c r="HR114" s="323">
        <v>9079339.4000000004</v>
      </c>
      <c r="HS114" s="323">
        <v>134500</v>
      </c>
      <c r="HT114" s="323">
        <v>6703993.7800000003</v>
      </c>
      <c r="HU114" s="323">
        <v>756660</v>
      </c>
      <c r="HV114" s="323">
        <v>2356451</v>
      </c>
      <c r="HW114" s="323">
        <v>43590636.049999997</v>
      </c>
      <c r="HX114" s="323">
        <v>110515.35</v>
      </c>
      <c r="HY114" s="323">
        <v>13611994.449999999</v>
      </c>
      <c r="HZ114" s="323">
        <v>1803025.67</v>
      </c>
      <c r="IA114" s="323">
        <v>2418302</v>
      </c>
      <c r="IB114" s="323">
        <v>1637202.11</v>
      </c>
      <c r="IC114" s="323">
        <v>8039348.2999999998</v>
      </c>
      <c r="ID114" s="323">
        <v>3670120.9</v>
      </c>
      <c r="IE114" s="323">
        <v>9012609.5999999996</v>
      </c>
      <c r="IF114" s="323">
        <v>21413.9</v>
      </c>
      <c r="IG114" s="323">
        <v>1130586.1000000001</v>
      </c>
      <c r="IH114" s="323">
        <v>100415.15</v>
      </c>
      <c r="II114" s="323">
        <v>762538.14</v>
      </c>
      <c r="IJ114" s="323">
        <v>6168051</v>
      </c>
      <c r="IK114" s="323">
        <v>329425.83</v>
      </c>
      <c r="IL114" s="323">
        <v>226602</v>
      </c>
      <c r="IM114" s="323">
        <v>1570333.39</v>
      </c>
      <c r="IN114" s="323">
        <v>22337</v>
      </c>
      <c r="IO114" s="323">
        <v>998776.1</v>
      </c>
      <c r="IP114" s="323">
        <v>584418.9</v>
      </c>
      <c r="IQ114" s="323">
        <v>2908485.74</v>
      </c>
      <c r="IR114" s="323">
        <v>46814941.549999997</v>
      </c>
      <c r="IS114" s="323">
        <v>4125134.32</v>
      </c>
      <c r="IT114" s="323">
        <v>5680715.2199999997</v>
      </c>
      <c r="IU114" s="323">
        <v>81204.789999999994</v>
      </c>
      <c r="IV114" s="323">
        <v>2376200</v>
      </c>
      <c r="IW114" s="323">
        <v>6287014.5599999996</v>
      </c>
      <c r="IX114" s="323">
        <v>525572.72</v>
      </c>
      <c r="IY114" s="323">
        <v>3747310.5</v>
      </c>
      <c r="IZ114" s="323">
        <v>349730.2</v>
      </c>
      <c r="JA114" s="323">
        <v>3104544.88</v>
      </c>
      <c r="JB114" s="323">
        <v>415750</v>
      </c>
      <c r="JC114" s="323">
        <v>5371634.0999999996</v>
      </c>
      <c r="JD114" s="323">
        <v>523280</v>
      </c>
      <c r="JE114" s="323">
        <v>445172.89</v>
      </c>
      <c r="JF114" s="323">
        <v>1330452.95</v>
      </c>
      <c r="JG114" s="323">
        <v>300344.25</v>
      </c>
      <c r="JH114" s="323">
        <v>1989101</v>
      </c>
      <c r="JI114" s="323">
        <v>572498</v>
      </c>
      <c r="JJ114" s="323">
        <v>9280290.1899999995</v>
      </c>
      <c r="JK114" s="323">
        <v>182211.65</v>
      </c>
      <c r="JL114" s="323">
        <v>1283657.9099999999</v>
      </c>
      <c r="JM114" s="323">
        <v>124961.61</v>
      </c>
      <c r="JN114" s="323">
        <v>683023.84</v>
      </c>
      <c r="JO114" s="323">
        <v>2713294.93</v>
      </c>
      <c r="JP114" s="323">
        <v>535949.02</v>
      </c>
      <c r="JQ114" s="323">
        <v>296826.56</v>
      </c>
      <c r="JR114" s="323">
        <v>69566.100000000006</v>
      </c>
      <c r="JS114" s="323">
        <v>6777279.3499999996</v>
      </c>
      <c r="JT114" s="323">
        <v>2668475.75</v>
      </c>
      <c r="JU114" s="323">
        <v>18408658.350000001</v>
      </c>
      <c r="JV114" s="323">
        <v>97762348.019999996</v>
      </c>
      <c r="JW114" s="323">
        <v>242686.85</v>
      </c>
      <c r="JX114" s="323">
        <v>136376</v>
      </c>
      <c r="JY114" s="323">
        <v>12300</v>
      </c>
      <c r="JZ114" s="323">
        <v>546496.93000000005</v>
      </c>
      <c r="KA114" s="323">
        <v>123900</v>
      </c>
      <c r="KB114" s="323">
        <v>1200000</v>
      </c>
      <c r="KC114" s="323">
        <v>583040.25</v>
      </c>
      <c r="KD114" s="323">
        <v>318996</v>
      </c>
      <c r="KE114" s="323">
        <v>2355951.4500000002</v>
      </c>
      <c r="KF114" s="323">
        <v>73401</v>
      </c>
      <c r="KG114" s="323">
        <v>1179500</v>
      </c>
      <c r="KH114" s="323">
        <v>1725930</v>
      </c>
      <c r="KI114" s="323">
        <v>785747</v>
      </c>
      <c r="KJ114" s="323">
        <v>103768.12</v>
      </c>
      <c r="KK114" s="323">
        <v>171110</v>
      </c>
      <c r="KL114" s="323">
        <v>1226245.55</v>
      </c>
      <c r="KM114" s="323">
        <v>2017246.5</v>
      </c>
      <c r="KN114" s="323">
        <v>4927833.58</v>
      </c>
      <c r="KO114" s="323">
        <v>5457475.0199999996</v>
      </c>
      <c r="KP114" s="323">
        <v>1137313.3500000001</v>
      </c>
      <c r="KQ114" s="323">
        <v>48836082.07</v>
      </c>
      <c r="KR114" s="323">
        <v>4752735.8099999996</v>
      </c>
      <c r="KS114" s="322">
        <v>1803226.5</v>
      </c>
      <c r="KU114" s="338" t="s">
        <v>943</v>
      </c>
      <c r="KV114" s="312" t="s">
        <v>943</v>
      </c>
      <c r="KY114" s="312" t="s">
        <v>943</v>
      </c>
    </row>
    <row r="115" spans="1:311" x14ac:dyDescent="0.25">
      <c r="A115" s="329">
        <v>2020</v>
      </c>
      <c r="B115" s="328" t="s">
        <v>807</v>
      </c>
      <c r="C115" s="328" t="s">
        <v>828</v>
      </c>
      <c r="D115" s="328" t="s">
        <v>830</v>
      </c>
      <c r="E115" s="328" t="s">
        <v>780</v>
      </c>
      <c r="F115" s="327">
        <v>0</v>
      </c>
      <c r="G115" s="327">
        <v>0</v>
      </c>
      <c r="H115" s="327">
        <v>3828437.99</v>
      </c>
      <c r="I115" s="327">
        <v>0</v>
      </c>
      <c r="J115" s="327">
        <v>0</v>
      </c>
      <c r="K115" s="327">
        <v>0</v>
      </c>
      <c r="L115" s="327">
        <v>0</v>
      </c>
      <c r="M115" s="327">
        <v>0</v>
      </c>
      <c r="N115" s="327">
        <v>0</v>
      </c>
      <c r="O115" s="327">
        <v>0</v>
      </c>
      <c r="P115" s="327">
        <v>0</v>
      </c>
      <c r="Q115" s="327">
        <v>0</v>
      </c>
      <c r="R115" s="327">
        <v>0</v>
      </c>
      <c r="S115" s="327">
        <v>0</v>
      </c>
      <c r="T115" s="327">
        <v>0</v>
      </c>
      <c r="U115" s="327">
        <v>0</v>
      </c>
      <c r="V115" s="327">
        <v>0</v>
      </c>
      <c r="W115" s="327">
        <v>0</v>
      </c>
      <c r="X115" s="327">
        <v>8870.75</v>
      </c>
      <c r="Y115" s="327">
        <v>146051.51</v>
      </c>
      <c r="Z115" s="327">
        <v>0</v>
      </c>
      <c r="AA115" s="327">
        <v>0</v>
      </c>
      <c r="AB115" s="327">
        <v>0</v>
      </c>
      <c r="AC115" s="327">
        <v>0</v>
      </c>
      <c r="AD115" s="327">
        <v>931116.02</v>
      </c>
      <c r="AE115" s="327">
        <v>74559.8</v>
      </c>
      <c r="AF115" s="327">
        <v>0</v>
      </c>
      <c r="AG115" s="327">
        <v>0</v>
      </c>
      <c r="AH115" s="327">
        <v>0</v>
      </c>
      <c r="AI115" s="327">
        <v>0</v>
      </c>
      <c r="AJ115" s="327">
        <v>0</v>
      </c>
      <c r="AK115" s="327">
        <v>0</v>
      </c>
      <c r="AL115" s="327">
        <v>0</v>
      </c>
      <c r="AM115" s="327">
        <v>0</v>
      </c>
      <c r="AN115" s="327">
        <v>0</v>
      </c>
      <c r="AO115" s="327">
        <v>0</v>
      </c>
      <c r="AP115" s="327">
        <v>0</v>
      </c>
      <c r="AQ115" s="327">
        <v>0</v>
      </c>
      <c r="AR115" s="327">
        <v>0</v>
      </c>
      <c r="AS115" s="327">
        <v>0</v>
      </c>
      <c r="AT115" s="327">
        <v>11906.74</v>
      </c>
      <c r="AU115" s="327">
        <v>0</v>
      </c>
      <c r="AV115" s="327">
        <v>0</v>
      </c>
      <c r="AW115" s="327">
        <v>0</v>
      </c>
      <c r="AX115" s="327">
        <v>0</v>
      </c>
      <c r="AY115" s="327">
        <v>0</v>
      </c>
      <c r="AZ115" s="327">
        <v>0</v>
      </c>
      <c r="BA115" s="327">
        <v>0</v>
      </c>
      <c r="BB115" s="327">
        <v>0</v>
      </c>
      <c r="BC115" s="327">
        <v>7640.46</v>
      </c>
      <c r="BD115" s="327">
        <v>0</v>
      </c>
      <c r="BE115" s="327">
        <v>0</v>
      </c>
      <c r="BF115" s="327">
        <v>0</v>
      </c>
      <c r="BG115" s="327">
        <v>0</v>
      </c>
      <c r="BH115" s="327">
        <v>16493.57</v>
      </c>
      <c r="BI115" s="327">
        <v>0</v>
      </c>
      <c r="BJ115" s="327">
        <v>0</v>
      </c>
      <c r="BK115" s="327">
        <v>0</v>
      </c>
      <c r="BL115" s="327">
        <v>27399.599999999999</v>
      </c>
      <c r="BM115" s="327">
        <v>0</v>
      </c>
      <c r="BN115" s="327">
        <v>0</v>
      </c>
      <c r="BO115" s="327">
        <v>0</v>
      </c>
      <c r="BP115" s="327">
        <v>3928.75</v>
      </c>
      <c r="BQ115" s="327">
        <v>0</v>
      </c>
      <c r="BR115" s="327">
        <v>96645.22</v>
      </c>
      <c r="BS115" s="327">
        <v>0</v>
      </c>
      <c r="BT115" s="327">
        <v>0</v>
      </c>
      <c r="BU115" s="327">
        <v>0</v>
      </c>
      <c r="BV115" s="327">
        <v>0</v>
      </c>
      <c r="BW115" s="327">
        <v>0</v>
      </c>
      <c r="BX115" s="327">
        <v>0</v>
      </c>
      <c r="BY115" s="327">
        <v>4121.8999999999996</v>
      </c>
      <c r="BZ115" s="327">
        <v>0</v>
      </c>
      <c r="CA115" s="327">
        <v>2582.4</v>
      </c>
      <c r="CB115" s="327">
        <v>0</v>
      </c>
      <c r="CC115" s="327">
        <v>0</v>
      </c>
      <c r="CD115" s="327">
        <v>0</v>
      </c>
      <c r="CE115" s="327">
        <v>1921261.63</v>
      </c>
      <c r="CF115" s="327">
        <v>332</v>
      </c>
      <c r="CG115" s="327">
        <v>0</v>
      </c>
      <c r="CH115" s="327">
        <v>0</v>
      </c>
      <c r="CI115" s="327">
        <v>0</v>
      </c>
      <c r="CJ115" s="327">
        <v>0</v>
      </c>
      <c r="CK115" s="327">
        <v>0</v>
      </c>
      <c r="CL115" s="327">
        <v>0</v>
      </c>
      <c r="CM115" s="327">
        <v>0</v>
      </c>
      <c r="CN115" s="327">
        <v>0</v>
      </c>
      <c r="CO115" s="327">
        <v>0</v>
      </c>
      <c r="CP115" s="327">
        <v>0</v>
      </c>
      <c r="CQ115" s="327">
        <v>12478.95</v>
      </c>
      <c r="CR115" s="327">
        <v>0</v>
      </c>
      <c r="CS115" s="327">
        <v>0</v>
      </c>
      <c r="CT115" s="327">
        <v>0</v>
      </c>
      <c r="CU115" s="327">
        <v>0</v>
      </c>
      <c r="CV115" s="327">
        <v>0</v>
      </c>
      <c r="CW115" s="327">
        <v>14236.18</v>
      </c>
      <c r="CX115" s="327">
        <v>0</v>
      </c>
      <c r="CY115" s="327">
        <v>0</v>
      </c>
      <c r="CZ115" s="327">
        <v>0</v>
      </c>
      <c r="DA115" s="327">
        <v>0</v>
      </c>
      <c r="DB115" s="327">
        <v>0</v>
      </c>
      <c r="DC115" s="327">
        <v>288620.83</v>
      </c>
      <c r="DD115" s="327">
        <v>0</v>
      </c>
      <c r="DE115" s="327">
        <v>0</v>
      </c>
      <c r="DF115" s="327">
        <v>0</v>
      </c>
      <c r="DG115" s="327">
        <v>0</v>
      </c>
      <c r="DH115" s="327">
        <v>0</v>
      </c>
      <c r="DI115" s="327">
        <v>236421.61</v>
      </c>
      <c r="DJ115" s="327">
        <v>0</v>
      </c>
      <c r="DK115" s="327">
        <v>0</v>
      </c>
      <c r="DL115" s="327">
        <v>0</v>
      </c>
      <c r="DM115" s="327">
        <v>0</v>
      </c>
      <c r="DN115" s="327">
        <v>0</v>
      </c>
      <c r="DO115" s="327">
        <v>0</v>
      </c>
      <c r="DP115" s="327">
        <v>0</v>
      </c>
      <c r="DQ115" s="327">
        <v>0</v>
      </c>
      <c r="DR115" s="327">
        <v>0</v>
      </c>
      <c r="DS115" s="327">
        <v>0</v>
      </c>
      <c r="DT115" s="327">
        <v>0</v>
      </c>
      <c r="DU115" s="327">
        <v>0</v>
      </c>
      <c r="DV115" s="327">
        <v>0</v>
      </c>
      <c r="DW115" s="327">
        <v>0</v>
      </c>
      <c r="DX115" s="327">
        <v>84</v>
      </c>
      <c r="DY115" s="327">
        <v>0</v>
      </c>
      <c r="DZ115" s="327">
        <v>0</v>
      </c>
      <c r="EA115" s="327">
        <v>0</v>
      </c>
      <c r="EB115" s="327">
        <v>0</v>
      </c>
      <c r="EC115" s="327">
        <v>0</v>
      </c>
      <c r="ED115" s="327">
        <v>0</v>
      </c>
      <c r="EE115" s="327">
        <v>0</v>
      </c>
      <c r="EF115" s="327">
        <v>0</v>
      </c>
      <c r="EG115" s="327">
        <v>0</v>
      </c>
      <c r="EH115" s="327">
        <v>0</v>
      </c>
      <c r="EI115" s="327">
        <v>0</v>
      </c>
      <c r="EJ115" s="327">
        <v>0</v>
      </c>
      <c r="EK115" s="327">
        <v>0</v>
      </c>
      <c r="EL115" s="327">
        <v>0</v>
      </c>
      <c r="EM115" s="327">
        <v>0</v>
      </c>
      <c r="EN115" s="327">
        <v>0</v>
      </c>
      <c r="EO115" s="327">
        <v>0</v>
      </c>
      <c r="EP115" s="327">
        <v>0</v>
      </c>
      <c r="EQ115" s="327">
        <v>0</v>
      </c>
      <c r="ER115" s="327">
        <v>4878.6499999999996</v>
      </c>
      <c r="ES115" s="327">
        <v>0</v>
      </c>
      <c r="ET115" s="327">
        <v>0</v>
      </c>
      <c r="EU115" s="327">
        <v>0</v>
      </c>
      <c r="EV115" s="327">
        <v>0</v>
      </c>
      <c r="EW115" s="327">
        <v>0</v>
      </c>
      <c r="EX115" s="327">
        <v>6585.25</v>
      </c>
      <c r="EY115" s="327">
        <v>0</v>
      </c>
      <c r="EZ115" s="327">
        <v>0</v>
      </c>
      <c r="FA115" s="327">
        <v>0</v>
      </c>
      <c r="FB115" s="327">
        <v>0</v>
      </c>
      <c r="FC115" s="327">
        <v>533952.80000000005</v>
      </c>
      <c r="FD115" s="327">
        <v>0</v>
      </c>
      <c r="FE115" s="327">
        <v>0</v>
      </c>
      <c r="FF115" s="327">
        <v>0</v>
      </c>
      <c r="FG115" s="327">
        <v>0</v>
      </c>
      <c r="FH115" s="327">
        <v>0</v>
      </c>
      <c r="FI115" s="327">
        <v>0</v>
      </c>
      <c r="FJ115" s="327">
        <v>0</v>
      </c>
      <c r="FK115" s="327">
        <v>0</v>
      </c>
      <c r="FL115" s="327">
        <v>0</v>
      </c>
      <c r="FM115" s="327">
        <v>0</v>
      </c>
      <c r="FN115" s="327">
        <v>0</v>
      </c>
      <c r="FO115" s="327">
        <v>0</v>
      </c>
      <c r="FP115" s="327">
        <v>0</v>
      </c>
      <c r="FQ115" s="327">
        <v>0</v>
      </c>
      <c r="FR115" s="327">
        <v>0</v>
      </c>
      <c r="FS115" s="327">
        <v>0</v>
      </c>
      <c r="FT115" s="327">
        <v>0</v>
      </c>
      <c r="FU115" s="327">
        <v>0</v>
      </c>
      <c r="FV115" s="327">
        <v>0</v>
      </c>
      <c r="FW115" s="327">
        <v>0</v>
      </c>
      <c r="FX115" s="327">
        <v>0</v>
      </c>
      <c r="FY115" s="327">
        <v>0</v>
      </c>
      <c r="FZ115" s="327">
        <v>0</v>
      </c>
      <c r="GA115" s="327">
        <v>0</v>
      </c>
      <c r="GB115" s="327">
        <v>0</v>
      </c>
      <c r="GC115" s="327">
        <v>0</v>
      </c>
      <c r="GD115" s="327">
        <v>3568.1</v>
      </c>
      <c r="GE115" s="327">
        <v>0</v>
      </c>
      <c r="GF115" s="327">
        <v>0</v>
      </c>
      <c r="GG115" s="327">
        <v>0</v>
      </c>
      <c r="GH115" s="327">
        <v>0</v>
      </c>
      <c r="GI115" s="327">
        <v>350476.04</v>
      </c>
      <c r="GJ115" s="327">
        <v>0</v>
      </c>
      <c r="GK115" s="327">
        <v>0</v>
      </c>
      <c r="GL115" s="327">
        <v>0</v>
      </c>
      <c r="GM115" s="327">
        <v>9546294.6799999997</v>
      </c>
      <c r="GN115" s="327">
        <v>0</v>
      </c>
      <c r="GO115" s="327">
        <v>1482155.86</v>
      </c>
      <c r="GP115" s="327">
        <v>0</v>
      </c>
      <c r="GQ115" s="327">
        <v>2000</v>
      </c>
      <c r="GR115" s="327">
        <v>0</v>
      </c>
      <c r="GS115" s="327">
        <v>0</v>
      </c>
      <c r="GT115" s="327">
        <v>0</v>
      </c>
      <c r="GU115" s="327">
        <v>766192.09</v>
      </c>
      <c r="GV115" s="327">
        <v>0</v>
      </c>
      <c r="GW115" s="327">
        <v>0</v>
      </c>
      <c r="GX115" s="327">
        <v>0</v>
      </c>
      <c r="GY115" s="327">
        <v>0</v>
      </c>
      <c r="GZ115" s="327">
        <v>0</v>
      </c>
      <c r="HA115" s="327">
        <v>386962.93</v>
      </c>
      <c r="HB115" s="327">
        <v>0</v>
      </c>
      <c r="HC115" s="327">
        <v>0</v>
      </c>
      <c r="HD115" s="327">
        <v>0</v>
      </c>
      <c r="HE115" s="327">
        <v>0</v>
      </c>
      <c r="HF115" s="327">
        <v>0</v>
      </c>
      <c r="HG115" s="327">
        <v>0</v>
      </c>
      <c r="HH115" s="327">
        <v>2714353.39</v>
      </c>
      <c r="HI115" s="327">
        <v>0</v>
      </c>
      <c r="HJ115" s="327">
        <v>0</v>
      </c>
      <c r="HK115" s="327">
        <v>0</v>
      </c>
      <c r="HL115" s="327">
        <v>0</v>
      </c>
      <c r="HM115" s="327">
        <v>0</v>
      </c>
      <c r="HN115" s="327">
        <v>0</v>
      </c>
      <c r="HO115" s="327">
        <v>0</v>
      </c>
      <c r="HP115" s="327">
        <v>0</v>
      </c>
      <c r="HQ115" s="327">
        <v>0</v>
      </c>
      <c r="HR115" s="327">
        <v>0</v>
      </c>
      <c r="HS115" s="327">
        <v>0</v>
      </c>
      <c r="HT115" s="327">
        <v>0</v>
      </c>
      <c r="HU115" s="327">
        <v>0</v>
      </c>
      <c r="HV115" s="327">
        <v>0</v>
      </c>
      <c r="HW115" s="327">
        <v>182549.3</v>
      </c>
      <c r="HX115" s="327">
        <v>0</v>
      </c>
      <c r="HY115" s="327">
        <v>0</v>
      </c>
      <c r="HZ115" s="327">
        <v>435193.8</v>
      </c>
      <c r="IA115" s="327">
        <v>0</v>
      </c>
      <c r="IB115" s="327">
        <v>0</v>
      </c>
      <c r="IC115" s="327">
        <v>0</v>
      </c>
      <c r="ID115" s="327">
        <v>0</v>
      </c>
      <c r="IE115" s="327">
        <v>0</v>
      </c>
      <c r="IF115" s="327">
        <v>0</v>
      </c>
      <c r="IG115" s="327">
        <v>0</v>
      </c>
      <c r="IH115" s="327">
        <v>0</v>
      </c>
      <c r="II115" s="327">
        <v>0</v>
      </c>
      <c r="IJ115" s="327">
        <v>0</v>
      </c>
      <c r="IK115" s="327">
        <v>0</v>
      </c>
      <c r="IL115" s="327">
        <v>4130.3500000000004</v>
      </c>
      <c r="IM115" s="327">
        <v>0</v>
      </c>
      <c r="IN115" s="327">
        <v>0</v>
      </c>
      <c r="IO115" s="327">
        <v>0</v>
      </c>
      <c r="IP115" s="327">
        <v>0</v>
      </c>
      <c r="IQ115" s="327">
        <v>0</v>
      </c>
      <c r="IR115" s="327">
        <v>1233021.46</v>
      </c>
      <c r="IS115" s="327">
        <v>53260.81</v>
      </c>
      <c r="IT115" s="327">
        <v>0</v>
      </c>
      <c r="IU115" s="327">
        <v>0</v>
      </c>
      <c r="IV115" s="327">
        <v>480924.66</v>
      </c>
      <c r="IW115" s="327">
        <v>8627.09</v>
      </c>
      <c r="IX115" s="327">
        <v>0</v>
      </c>
      <c r="IY115" s="327">
        <v>0</v>
      </c>
      <c r="IZ115" s="327">
        <v>0</v>
      </c>
      <c r="JA115" s="327">
        <v>0</v>
      </c>
      <c r="JB115" s="327">
        <v>0</v>
      </c>
      <c r="JC115" s="327">
        <v>0</v>
      </c>
      <c r="JD115" s="327">
        <v>0</v>
      </c>
      <c r="JE115" s="327">
        <v>0</v>
      </c>
      <c r="JF115" s="327">
        <v>0</v>
      </c>
      <c r="JG115" s="327">
        <v>0</v>
      </c>
      <c r="JH115" s="327">
        <v>0</v>
      </c>
      <c r="JI115" s="327">
        <v>1122318.71</v>
      </c>
      <c r="JJ115" s="327">
        <v>0</v>
      </c>
      <c r="JK115" s="327">
        <v>0</v>
      </c>
      <c r="JL115" s="327">
        <v>0</v>
      </c>
      <c r="JM115" s="327">
        <v>0</v>
      </c>
      <c r="JN115" s="327">
        <v>2764.88</v>
      </c>
      <c r="JO115" s="327">
        <v>0</v>
      </c>
      <c r="JP115" s="327">
        <v>0</v>
      </c>
      <c r="JQ115" s="327">
        <v>0</v>
      </c>
      <c r="JR115" s="327">
        <v>0</v>
      </c>
      <c r="JS115" s="327">
        <v>0</v>
      </c>
      <c r="JT115" s="327">
        <v>0</v>
      </c>
      <c r="JU115" s="327">
        <v>0</v>
      </c>
      <c r="JV115" s="327">
        <v>1902781.7</v>
      </c>
      <c r="JW115" s="327">
        <v>0</v>
      </c>
      <c r="JX115" s="327">
        <v>0</v>
      </c>
      <c r="JY115" s="327">
        <v>0</v>
      </c>
      <c r="JZ115" s="327">
        <v>0</v>
      </c>
      <c r="KA115" s="327">
        <v>0</v>
      </c>
      <c r="KB115" s="327">
        <v>0</v>
      </c>
      <c r="KC115" s="327">
        <v>0</v>
      </c>
      <c r="KD115" s="327">
        <v>0</v>
      </c>
      <c r="KE115" s="327">
        <v>57702.6</v>
      </c>
      <c r="KF115" s="327">
        <v>0</v>
      </c>
      <c r="KG115" s="327">
        <v>0</v>
      </c>
      <c r="KH115" s="327">
        <v>0</v>
      </c>
      <c r="KI115" s="327">
        <v>0</v>
      </c>
      <c r="KJ115" s="327">
        <v>0</v>
      </c>
      <c r="KK115" s="327">
        <v>0</v>
      </c>
      <c r="KL115" s="327">
        <v>0</v>
      </c>
      <c r="KM115" s="327">
        <v>0</v>
      </c>
      <c r="KN115" s="327">
        <v>0</v>
      </c>
      <c r="KO115" s="327">
        <v>0</v>
      </c>
      <c r="KP115" s="327">
        <v>0</v>
      </c>
      <c r="KQ115" s="327">
        <v>0</v>
      </c>
      <c r="KR115" s="327">
        <v>85284.82</v>
      </c>
      <c r="KS115" s="326">
        <v>0</v>
      </c>
      <c r="KU115" s="312">
        <v>13</v>
      </c>
      <c r="KV115" s="312">
        <v>138</v>
      </c>
      <c r="KY115" s="312">
        <v>9138</v>
      </c>
    </row>
    <row r="116" spans="1:311" x14ac:dyDescent="0.25">
      <c r="A116" s="325">
        <v>2020</v>
      </c>
      <c r="B116" s="324" t="s">
        <v>807</v>
      </c>
      <c r="C116" s="324" t="s">
        <v>828</v>
      </c>
      <c r="D116" s="324" t="s">
        <v>829</v>
      </c>
      <c r="E116" s="324" t="s">
        <v>780</v>
      </c>
      <c r="F116" s="323">
        <v>362986.2</v>
      </c>
      <c r="G116" s="323">
        <v>20000</v>
      </c>
      <c r="H116" s="323">
        <v>0</v>
      </c>
      <c r="I116" s="323">
        <v>751828.41</v>
      </c>
      <c r="J116" s="323">
        <v>155339.76</v>
      </c>
      <c r="K116" s="323">
        <v>192667.87</v>
      </c>
      <c r="L116" s="323">
        <v>1120249.22</v>
      </c>
      <c r="M116" s="323">
        <v>286959.26</v>
      </c>
      <c r="N116" s="323">
        <v>945439.78</v>
      </c>
      <c r="O116" s="323">
        <v>882326.36</v>
      </c>
      <c r="P116" s="323">
        <v>302380.83</v>
      </c>
      <c r="Q116" s="323">
        <v>109676.77</v>
      </c>
      <c r="R116" s="323">
        <v>131323.56</v>
      </c>
      <c r="S116" s="323">
        <v>776768.93</v>
      </c>
      <c r="T116" s="323">
        <v>218524.57</v>
      </c>
      <c r="U116" s="323">
        <v>740221.03</v>
      </c>
      <c r="V116" s="323">
        <v>777826.57</v>
      </c>
      <c r="W116" s="323">
        <v>39427.760000000002</v>
      </c>
      <c r="X116" s="323">
        <v>661301.63</v>
      </c>
      <c r="Y116" s="323">
        <v>1772.45</v>
      </c>
      <c r="Z116" s="323">
        <v>47120</v>
      </c>
      <c r="AA116" s="323">
        <v>0</v>
      </c>
      <c r="AB116" s="323">
        <v>1087666.8400000001</v>
      </c>
      <c r="AC116" s="323">
        <v>87558.3</v>
      </c>
      <c r="AD116" s="323">
        <v>2661056.25</v>
      </c>
      <c r="AE116" s="323">
        <v>0</v>
      </c>
      <c r="AF116" s="323">
        <v>61761.7</v>
      </c>
      <c r="AG116" s="323">
        <v>257248.64000000001</v>
      </c>
      <c r="AH116" s="323">
        <v>90127.06</v>
      </c>
      <c r="AI116" s="323">
        <v>415472.27</v>
      </c>
      <c r="AJ116" s="323">
        <v>498022.07</v>
      </c>
      <c r="AK116" s="323">
        <v>64433.51</v>
      </c>
      <c r="AL116" s="323">
        <v>535929.55000000005</v>
      </c>
      <c r="AM116" s="323">
        <v>36345.24</v>
      </c>
      <c r="AN116" s="323">
        <v>181011.14</v>
      </c>
      <c r="AO116" s="323">
        <v>169533.58</v>
      </c>
      <c r="AP116" s="323">
        <v>157868.32999999999</v>
      </c>
      <c r="AQ116" s="323">
        <v>44457.71</v>
      </c>
      <c r="AR116" s="323">
        <v>1454189.95</v>
      </c>
      <c r="AS116" s="323">
        <v>132900.16</v>
      </c>
      <c r="AT116" s="323">
        <v>274364.75</v>
      </c>
      <c r="AU116" s="323">
        <v>207602.5</v>
      </c>
      <c r="AV116" s="323">
        <v>464091.55</v>
      </c>
      <c r="AW116" s="323">
        <v>3907592.48</v>
      </c>
      <c r="AX116" s="323">
        <v>71949.289999999994</v>
      </c>
      <c r="AY116" s="323">
        <v>874755.53</v>
      </c>
      <c r="AZ116" s="323">
        <v>265228.83</v>
      </c>
      <c r="BA116" s="323">
        <v>31516.959999999999</v>
      </c>
      <c r="BB116" s="323">
        <v>194341.61</v>
      </c>
      <c r="BC116" s="323">
        <v>9500</v>
      </c>
      <c r="BD116" s="323">
        <v>1043725.84</v>
      </c>
      <c r="BE116" s="323">
        <v>209765.2</v>
      </c>
      <c r="BF116" s="323">
        <v>18512.95</v>
      </c>
      <c r="BG116" s="323">
        <v>55992.66</v>
      </c>
      <c r="BH116" s="323">
        <v>100856.45</v>
      </c>
      <c r="BI116" s="323">
        <v>2777478</v>
      </c>
      <c r="BJ116" s="323">
        <v>0</v>
      </c>
      <c r="BK116" s="323">
        <v>1081048.23</v>
      </c>
      <c r="BL116" s="323">
        <v>2010.4</v>
      </c>
      <c r="BM116" s="323">
        <v>57423.4</v>
      </c>
      <c r="BN116" s="323">
        <v>805535</v>
      </c>
      <c r="BO116" s="323">
        <v>1348028.13</v>
      </c>
      <c r="BP116" s="323">
        <v>97799.85</v>
      </c>
      <c r="BQ116" s="323">
        <v>54453</v>
      </c>
      <c r="BR116" s="323">
        <v>1009.4</v>
      </c>
      <c r="BS116" s="323">
        <v>1111639.42</v>
      </c>
      <c r="BT116" s="323">
        <v>16713.259999999998</v>
      </c>
      <c r="BU116" s="323">
        <v>19190</v>
      </c>
      <c r="BV116" s="323">
        <v>1052.75</v>
      </c>
      <c r="BW116" s="323">
        <v>3213699.5</v>
      </c>
      <c r="BX116" s="323">
        <v>241530.2</v>
      </c>
      <c r="BY116" s="323">
        <v>21719.65</v>
      </c>
      <c r="BZ116" s="323">
        <v>90410.62</v>
      </c>
      <c r="CA116" s="323">
        <v>115862.15</v>
      </c>
      <c r="CB116" s="323">
        <v>90836.93</v>
      </c>
      <c r="CC116" s="323">
        <v>28000</v>
      </c>
      <c r="CD116" s="323">
        <v>1769622.25</v>
      </c>
      <c r="CE116" s="323">
        <v>319324.40000000002</v>
      </c>
      <c r="CF116" s="323">
        <v>937216.05</v>
      </c>
      <c r="CG116" s="323">
        <v>125118.91</v>
      </c>
      <c r="CH116" s="323">
        <v>31980.95</v>
      </c>
      <c r="CI116" s="323">
        <v>2911436.01</v>
      </c>
      <c r="CJ116" s="323">
        <v>246641.33</v>
      </c>
      <c r="CK116" s="323">
        <v>568525.43999999994</v>
      </c>
      <c r="CL116" s="323">
        <v>128294.69</v>
      </c>
      <c r="CM116" s="323">
        <v>85739.45</v>
      </c>
      <c r="CN116" s="323">
        <v>177546.59</v>
      </c>
      <c r="CO116" s="323">
        <v>812811.67</v>
      </c>
      <c r="CP116" s="323">
        <v>171169.91</v>
      </c>
      <c r="CQ116" s="323">
        <v>684373.99</v>
      </c>
      <c r="CR116" s="323">
        <v>53530.2</v>
      </c>
      <c r="CS116" s="323">
        <v>77768.17</v>
      </c>
      <c r="CT116" s="323">
        <v>148709.45000000001</v>
      </c>
      <c r="CU116" s="323">
        <v>296809.84000000003</v>
      </c>
      <c r="CV116" s="323">
        <v>63000.6</v>
      </c>
      <c r="CW116" s="323">
        <v>222486.67</v>
      </c>
      <c r="CX116" s="323">
        <v>1422226.76</v>
      </c>
      <c r="CY116" s="323">
        <v>58124.85</v>
      </c>
      <c r="CZ116" s="323">
        <v>2293409.4</v>
      </c>
      <c r="DA116" s="323">
        <v>495828.56</v>
      </c>
      <c r="DB116" s="323">
        <v>1907840.27</v>
      </c>
      <c r="DC116" s="323">
        <v>0</v>
      </c>
      <c r="DD116" s="323">
        <v>4619013.79</v>
      </c>
      <c r="DE116" s="323">
        <v>441058.6</v>
      </c>
      <c r="DF116" s="323">
        <v>71859.77</v>
      </c>
      <c r="DG116" s="323">
        <v>327692.59999999998</v>
      </c>
      <c r="DH116" s="323">
        <v>369750.8</v>
      </c>
      <c r="DI116" s="323">
        <v>39394.75</v>
      </c>
      <c r="DJ116" s="323">
        <v>1249350.72</v>
      </c>
      <c r="DK116" s="323">
        <v>158457.46</v>
      </c>
      <c r="DL116" s="323">
        <v>212945.04</v>
      </c>
      <c r="DM116" s="323">
        <v>201851.26</v>
      </c>
      <c r="DN116" s="323">
        <v>186652.53</v>
      </c>
      <c r="DO116" s="323">
        <v>192897.85</v>
      </c>
      <c r="DP116" s="323">
        <v>76242.77</v>
      </c>
      <c r="DQ116" s="323">
        <v>181963.15</v>
      </c>
      <c r="DR116" s="323">
        <v>534263.14</v>
      </c>
      <c r="DS116" s="323">
        <v>2503737.92</v>
      </c>
      <c r="DT116" s="323">
        <v>931085.59</v>
      </c>
      <c r="DU116" s="323">
        <v>657369.26</v>
      </c>
      <c r="DV116" s="323">
        <v>288825.45</v>
      </c>
      <c r="DW116" s="323">
        <v>1141641.25</v>
      </c>
      <c r="DX116" s="323">
        <v>451335.35</v>
      </c>
      <c r="DY116" s="323">
        <v>216126.82</v>
      </c>
      <c r="DZ116" s="323">
        <v>154580.65</v>
      </c>
      <c r="EA116" s="323">
        <v>1304228.73</v>
      </c>
      <c r="EB116" s="323">
        <v>319991.81</v>
      </c>
      <c r="EC116" s="323">
        <v>204436.5</v>
      </c>
      <c r="ED116" s="323">
        <v>56647.77</v>
      </c>
      <c r="EE116" s="323">
        <v>209957.43</v>
      </c>
      <c r="EF116" s="323">
        <v>67234.91</v>
      </c>
      <c r="EG116" s="323">
        <v>2682894.35</v>
      </c>
      <c r="EH116" s="323">
        <v>110586.71</v>
      </c>
      <c r="EI116" s="323">
        <v>375459.17</v>
      </c>
      <c r="EJ116" s="323">
        <v>2291377.85</v>
      </c>
      <c r="EK116" s="323">
        <v>558943.88</v>
      </c>
      <c r="EL116" s="323">
        <v>74572</v>
      </c>
      <c r="EM116" s="323">
        <v>848749.75</v>
      </c>
      <c r="EN116" s="323">
        <v>377942.57</v>
      </c>
      <c r="EO116" s="323">
        <v>329068.75</v>
      </c>
      <c r="EP116" s="323">
        <v>967508.24</v>
      </c>
      <c r="EQ116" s="323">
        <v>311513.21000000002</v>
      </c>
      <c r="ER116" s="323">
        <v>433522.6</v>
      </c>
      <c r="ES116" s="323">
        <v>102851.37</v>
      </c>
      <c r="ET116" s="323">
        <v>286031.21000000002</v>
      </c>
      <c r="EU116" s="323">
        <v>106170</v>
      </c>
      <c r="EV116" s="323">
        <v>119720.25</v>
      </c>
      <c r="EW116" s="323">
        <v>136902.39999999999</v>
      </c>
      <c r="EX116" s="323">
        <v>622807.25</v>
      </c>
      <c r="EY116" s="323">
        <v>1887117.35</v>
      </c>
      <c r="EZ116" s="323">
        <v>82723507.620000005</v>
      </c>
      <c r="FA116" s="323">
        <v>368701.89</v>
      </c>
      <c r="FB116" s="323">
        <v>0</v>
      </c>
      <c r="FC116" s="323">
        <v>1577948.81</v>
      </c>
      <c r="FD116" s="323">
        <v>281660.11</v>
      </c>
      <c r="FE116" s="323">
        <v>2290966.4</v>
      </c>
      <c r="FF116" s="323">
        <v>255426.67</v>
      </c>
      <c r="FG116" s="323">
        <v>43925.9</v>
      </c>
      <c r="FH116" s="323">
        <v>1355661.27</v>
      </c>
      <c r="FI116" s="323">
        <v>444717.15</v>
      </c>
      <c r="FJ116" s="323">
        <v>1614639.4</v>
      </c>
      <c r="FK116" s="323">
        <v>307614.48</v>
      </c>
      <c r="FL116" s="323">
        <v>1614.8</v>
      </c>
      <c r="FM116" s="323">
        <v>873246.57</v>
      </c>
      <c r="FN116" s="323">
        <v>398988.96</v>
      </c>
      <c r="FO116" s="323">
        <v>170500.85</v>
      </c>
      <c r="FP116" s="323">
        <v>270606.99</v>
      </c>
      <c r="FQ116" s="323">
        <v>154990.70000000001</v>
      </c>
      <c r="FR116" s="323">
        <v>2444928</v>
      </c>
      <c r="FS116" s="323">
        <v>117522.72</v>
      </c>
      <c r="FT116" s="323">
        <v>93414.76</v>
      </c>
      <c r="FU116" s="323">
        <v>149029.48000000001</v>
      </c>
      <c r="FV116" s="323">
        <v>31837.200000000001</v>
      </c>
      <c r="FW116" s="323">
        <v>32478.6</v>
      </c>
      <c r="FX116" s="323">
        <v>1134626</v>
      </c>
      <c r="FY116" s="323">
        <v>3009671.55</v>
      </c>
      <c r="FZ116" s="323">
        <v>140835.35999999999</v>
      </c>
      <c r="GA116" s="323">
        <v>29570.26</v>
      </c>
      <c r="GB116" s="323">
        <v>260123.34</v>
      </c>
      <c r="GC116" s="323">
        <v>68030.75</v>
      </c>
      <c r="GD116" s="323">
        <v>76732.03</v>
      </c>
      <c r="GE116" s="323">
        <v>1040035.73</v>
      </c>
      <c r="GF116" s="323">
        <v>56567.6</v>
      </c>
      <c r="GG116" s="323">
        <v>697279.45</v>
      </c>
      <c r="GH116" s="323">
        <v>253667.16</v>
      </c>
      <c r="GI116" s="323">
        <v>0</v>
      </c>
      <c r="GJ116" s="323">
        <v>140576.5</v>
      </c>
      <c r="GK116" s="323">
        <v>6498517.3799999999</v>
      </c>
      <c r="GL116" s="323">
        <v>197596.35</v>
      </c>
      <c r="GM116" s="323">
        <v>84766.35</v>
      </c>
      <c r="GN116" s="323">
        <v>163651.81</v>
      </c>
      <c r="GO116" s="323">
        <v>0</v>
      </c>
      <c r="GP116" s="323">
        <v>32118.799999999999</v>
      </c>
      <c r="GQ116" s="323">
        <v>54442.25</v>
      </c>
      <c r="GR116" s="323">
        <v>183138.7</v>
      </c>
      <c r="GS116" s="323">
        <v>6555470.3499999996</v>
      </c>
      <c r="GT116" s="323">
        <v>39389.089999999997</v>
      </c>
      <c r="GU116" s="323">
        <v>961785.47</v>
      </c>
      <c r="GV116" s="323">
        <v>35283.699999999997</v>
      </c>
      <c r="GW116" s="323">
        <v>156.9</v>
      </c>
      <c r="GX116" s="323">
        <v>1613344.19</v>
      </c>
      <c r="GY116" s="323">
        <v>42273.1</v>
      </c>
      <c r="GZ116" s="323">
        <v>783631.21</v>
      </c>
      <c r="HA116" s="323">
        <v>0</v>
      </c>
      <c r="HB116" s="323">
        <v>221610.63</v>
      </c>
      <c r="HC116" s="323">
        <v>853453.47</v>
      </c>
      <c r="HD116" s="323">
        <v>5052.6000000000004</v>
      </c>
      <c r="HE116" s="323">
        <v>55126.5</v>
      </c>
      <c r="HF116" s="323">
        <v>373461.48</v>
      </c>
      <c r="HG116" s="323">
        <v>342083.56</v>
      </c>
      <c r="HH116" s="323">
        <v>0</v>
      </c>
      <c r="HI116" s="323">
        <v>1067437.49</v>
      </c>
      <c r="HJ116" s="323">
        <v>140062.57</v>
      </c>
      <c r="HK116" s="323">
        <v>216913.23</v>
      </c>
      <c r="HL116" s="323">
        <v>284458.76</v>
      </c>
      <c r="HM116" s="323">
        <v>98786.26</v>
      </c>
      <c r="HN116" s="323">
        <v>517954.86</v>
      </c>
      <c r="HO116" s="323">
        <v>74209.47</v>
      </c>
      <c r="HP116" s="323">
        <v>2929671.5</v>
      </c>
      <c r="HQ116" s="323">
        <v>110075.53</v>
      </c>
      <c r="HR116" s="323">
        <v>522469.22</v>
      </c>
      <c r="HS116" s="323">
        <v>40369.800000000003</v>
      </c>
      <c r="HT116" s="323">
        <v>2666020.69</v>
      </c>
      <c r="HU116" s="323">
        <v>289421.2</v>
      </c>
      <c r="HV116" s="323">
        <v>779070.4</v>
      </c>
      <c r="HW116" s="323">
        <v>4763296.72</v>
      </c>
      <c r="HX116" s="323">
        <v>161704.13</v>
      </c>
      <c r="HY116" s="323">
        <v>8615353.1799999997</v>
      </c>
      <c r="HZ116" s="323">
        <v>0</v>
      </c>
      <c r="IA116" s="323">
        <v>51315.69</v>
      </c>
      <c r="IB116" s="323">
        <v>2339175.5699999998</v>
      </c>
      <c r="IC116" s="323">
        <v>9254222.1199999992</v>
      </c>
      <c r="ID116" s="323">
        <v>431528.43</v>
      </c>
      <c r="IE116" s="323">
        <v>273117.2</v>
      </c>
      <c r="IF116" s="323">
        <v>38226.699999999997</v>
      </c>
      <c r="IG116" s="323">
        <v>92394.25</v>
      </c>
      <c r="IH116" s="323">
        <v>45770.400000000001</v>
      </c>
      <c r="II116" s="323">
        <v>187795.36</v>
      </c>
      <c r="IJ116" s="323">
        <v>648796.64</v>
      </c>
      <c r="IK116" s="323">
        <v>25521.84</v>
      </c>
      <c r="IL116" s="323">
        <v>164580.1</v>
      </c>
      <c r="IM116" s="323">
        <v>214543.75</v>
      </c>
      <c r="IN116" s="323">
        <v>153022.04</v>
      </c>
      <c r="IO116" s="323">
        <v>61560.480000000003</v>
      </c>
      <c r="IP116" s="323">
        <v>189608.59</v>
      </c>
      <c r="IQ116" s="323">
        <v>2173.5</v>
      </c>
      <c r="IR116" s="323">
        <v>0</v>
      </c>
      <c r="IS116" s="323">
        <v>753051.71</v>
      </c>
      <c r="IT116" s="323">
        <v>894442.84</v>
      </c>
      <c r="IU116" s="323">
        <v>147472.39000000001</v>
      </c>
      <c r="IV116" s="323">
        <v>0</v>
      </c>
      <c r="IW116" s="323">
        <v>444461.2</v>
      </c>
      <c r="IX116" s="323">
        <v>44980.67</v>
      </c>
      <c r="IY116" s="323">
        <v>276247.55</v>
      </c>
      <c r="IZ116" s="323">
        <v>263373.14</v>
      </c>
      <c r="JA116" s="323">
        <v>79596</v>
      </c>
      <c r="JB116" s="323">
        <v>61770.66</v>
      </c>
      <c r="JC116" s="323">
        <v>157167.51</v>
      </c>
      <c r="JD116" s="323">
        <v>49130.42</v>
      </c>
      <c r="JE116" s="323">
        <v>64667.3</v>
      </c>
      <c r="JF116" s="323">
        <v>929465</v>
      </c>
      <c r="JG116" s="323">
        <v>328362.71000000002</v>
      </c>
      <c r="JH116" s="323">
        <v>318078.02</v>
      </c>
      <c r="JI116" s="323">
        <v>8107.82</v>
      </c>
      <c r="JJ116" s="323">
        <v>3509645.58</v>
      </c>
      <c r="JK116" s="323">
        <v>81825.08</v>
      </c>
      <c r="JL116" s="323">
        <v>31681.49</v>
      </c>
      <c r="JM116" s="323">
        <v>3360.05</v>
      </c>
      <c r="JN116" s="323">
        <v>7056.02</v>
      </c>
      <c r="JO116" s="323">
        <v>515341.15</v>
      </c>
      <c r="JP116" s="323">
        <v>75306.37</v>
      </c>
      <c r="JQ116" s="323">
        <v>93715.17</v>
      </c>
      <c r="JR116" s="323">
        <v>0</v>
      </c>
      <c r="JS116" s="323">
        <v>1537644.25</v>
      </c>
      <c r="JT116" s="323">
        <v>293686.05</v>
      </c>
      <c r="JU116" s="323">
        <v>2686500</v>
      </c>
      <c r="JV116" s="323">
        <v>15278367.140000001</v>
      </c>
      <c r="JW116" s="323">
        <v>226561.4</v>
      </c>
      <c r="JX116" s="323">
        <v>225747.32</v>
      </c>
      <c r="JY116" s="323">
        <v>0</v>
      </c>
      <c r="JZ116" s="323">
        <v>15153.1</v>
      </c>
      <c r="KA116" s="323">
        <v>304820.98</v>
      </c>
      <c r="KB116" s="323">
        <v>48432.86</v>
      </c>
      <c r="KC116" s="323">
        <v>477667.11</v>
      </c>
      <c r="KD116" s="323">
        <v>141234.67000000001</v>
      </c>
      <c r="KE116" s="323">
        <v>0</v>
      </c>
      <c r="KF116" s="323">
        <v>59540.58</v>
      </c>
      <c r="KG116" s="323">
        <v>135844.69</v>
      </c>
      <c r="KH116" s="323">
        <v>166879.59</v>
      </c>
      <c r="KI116" s="323">
        <v>893164.49</v>
      </c>
      <c r="KJ116" s="323">
        <v>116057.26</v>
      </c>
      <c r="KK116" s="323">
        <v>42546.84</v>
      </c>
      <c r="KL116" s="323">
        <v>14075.29</v>
      </c>
      <c r="KM116" s="323">
        <v>119023.54</v>
      </c>
      <c r="KN116" s="323">
        <v>126900</v>
      </c>
      <c r="KO116" s="323">
        <v>153867.95000000001</v>
      </c>
      <c r="KP116" s="323">
        <v>202657.86</v>
      </c>
      <c r="KQ116" s="323">
        <v>11860223.689999999</v>
      </c>
      <c r="KR116" s="323">
        <v>0</v>
      </c>
      <c r="KS116" s="322">
        <v>31572.25</v>
      </c>
      <c r="KU116" s="312">
        <v>13</v>
      </c>
      <c r="KV116" s="312">
        <v>139</v>
      </c>
      <c r="KY116" s="312">
        <v>9139</v>
      </c>
    </row>
    <row r="117" spans="1:311" x14ac:dyDescent="0.25">
      <c r="A117" s="329">
        <v>2020</v>
      </c>
      <c r="B117" s="328" t="s">
        <v>807</v>
      </c>
      <c r="C117" s="328" t="s">
        <v>828</v>
      </c>
      <c r="D117" s="328" t="s">
        <v>321</v>
      </c>
      <c r="E117" s="328" t="s">
        <v>780</v>
      </c>
      <c r="F117" s="327">
        <v>362986.2</v>
      </c>
      <c r="G117" s="327">
        <v>20000</v>
      </c>
      <c r="H117" s="327">
        <v>3828437.99</v>
      </c>
      <c r="I117" s="327">
        <v>751828.41</v>
      </c>
      <c r="J117" s="327">
        <v>155339.76</v>
      </c>
      <c r="K117" s="327">
        <v>192667.87</v>
      </c>
      <c r="L117" s="327">
        <v>1120249.22</v>
      </c>
      <c r="M117" s="327">
        <v>286959.26</v>
      </c>
      <c r="N117" s="327">
        <v>945439.78</v>
      </c>
      <c r="O117" s="327">
        <v>882326.36</v>
      </c>
      <c r="P117" s="327">
        <v>302380.83</v>
      </c>
      <c r="Q117" s="327">
        <v>109676.77</v>
      </c>
      <c r="R117" s="327">
        <v>131323.56</v>
      </c>
      <c r="S117" s="327">
        <v>776768.93</v>
      </c>
      <c r="T117" s="327">
        <v>218524.57</v>
      </c>
      <c r="U117" s="327">
        <v>740221.03</v>
      </c>
      <c r="V117" s="327">
        <v>777826.57</v>
      </c>
      <c r="W117" s="327">
        <v>39427.760000000002</v>
      </c>
      <c r="X117" s="327">
        <v>670172.38</v>
      </c>
      <c r="Y117" s="327">
        <v>147823.96</v>
      </c>
      <c r="Z117" s="327">
        <v>47120</v>
      </c>
      <c r="AA117" s="327">
        <v>0</v>
      </c>
      <c r="AB117" s="327">
        <v>1087666.8400000001</v>
      </c>
      <c r="AC117" s="327">
        <v>87558.3</v>
      </c>
      <c r="AD117" s="327">
        <v>3592172.27</v>
      </c>
      <c r="AE117" s="327">
        <v>74559.8</v>
      </c>
      <c r="AF117" s="327">
        <v>61761.7</v>
      </c>
      <c r="AG117" s="327">
        <v>257248.64000000001</v>
      </c>
      <c r="AH117" s="327">
        <v>90127.06</v>
      </c>
      <c r="AI117" s="327">
        <v>415472.27</v>
      </c>
      <c r="AJ117" s="327">
        <v>498022.07</v>
      </c>
      <c r="AK117" s="327">
        <v>64433.51</v>
      </c>
      <c r="AL117" s="327">
        <v>535929.55000000005</v>
      </c>
      <c r="AM117" s="327">
        <v>36345.24</v>
      </c>
      <c r="AN117" s="327">
        <v>181011.14</v>
      </c>
      <c r="AO117" s="327">
        <v>169533.58</v>
      </c>
      <c r="AP117" s="327">
        <v>157868.32999999999</v>
      </c>
      <c r="AQ117" s="327">
        <v>44457.71</v>
      </c>
      <c r="AR117" s="327">
        <v>1454189.95</v>
      </c>
      <c r="AS117" s="327">
        <v>132900.16</v>
      </c>
      <c r="AT117" s="327">
        <v>286271.49</v>
      </c>
      <c r="AU117" s="327">
        <v>207602.5</v>
      </c>
      <c r="AV117" s="327">
        <v>464091.55</v>
      </c>
      <c r="AW117" s="327">
        <v>3907592.48</v>
      </c>
      <c r="AX117" s="327">
        <v>71949.289999999994</v>
      </c>
      <c r="AY117" s="327">
        <v>874755.53</v>
      </c>
      <c r="AZ117" s="327">
        <v>265228.83</v>
      </c>
      <c r="BA117" s="327">
        <v>31516.959999999999</v>
      </c>
      <c r="BB117" s="327">
        <v>194341.61</v>
      </c>
      <c r="BC117" s="327">
        <v>17140.46</v>
      </c>
      <c r="BD117" s="327">
        <v>1043725.84</v>
      </c>
      <c r="BE117" s="327">
        <v>209765.2</v>
      </c>
      <c r="BF117" s="327">
        <v>18512.95</v>
      </c>
      <c r="BG117" s="327">
        <v>55992.66</v>
      </c>
      <c r="BH117" s="327">
        <v>117350.02</v>
      </c>
      <c r="BI117" s="327">
        <v>2777478</v>
      </c>
      <c r="BJ117" s="327">
        <v>0</v>
      </c>
      <c r="BK117" s="327">
        <v>1081048.23</v>
      </c>
      <c r="BL117" s="327">
        <v>29410</v>
      </c>
      <c r="BM117" s="327">
        <v>57423.4</v>
      </c>
      <c r="BN117" s="327">
        <v>805535</v>
      </c>
      <c r="BO117" s="327">
        <v>1348028.13</v>
      </c>
      <c r="BP117" s="327">
        <v>101728.6</v>
      </c>
      <c r="BQ117" s="327">
        <v>54453</v>
      </c>
      <c r="BR117" s="327">
        <v>97654.62</v>
      </c>
      <c r="BS117" s="327">
        <v>1111639.42</v>
      </c>
      <c r="BT117" s="327">
        <v>16713.259999999998</v>
      </c>
      <c r="BU117" s="327">
        <v>19190</v>
      </c>
      <c r="BV117" s="327">
        <v>1052.75</v>
      </c>
      <c r="BW117" s="327">
        <v>3213699.5</v>
      </c>
      <c r="BX117" s="327">
        <v>241530.2</v>
      </c>
      <c r="BY117" s="327">
        <v>25841.55</v>
      </c>
      <c r="BZ117" s="327">
        <v>90410.62</v>
      </c>
      <c r="CA117" s="327">
        <v>118444.55</v>
      </c>
      <c r="CB117" s="327">
        <v>90836.93</v>
      </c>
      <c r="CC117" s="327">
        <v>28000</v>
      </c>
      <c r="CD117" s="327">
        <v>1769622.25</v>
      </c>
      <c r="CE117" s="327">
        <v>2240586.0299999998</v>
      </c>
      <c r="CF117" s="327">
        <v>937548.05</v>
      </c>
      <c r="CG117" s="327">
        <v>125118.91</v>
      </c>
      <c r="CH117" s="327">
        <v>31980.95</v>
      </c>
      <c r="CI117" s="327">
        <v>2911436.01</v>
      </c>
      <c r="CJ117" s="327">
        <v>246641.33</v>
      </c>
      <c r="CK117" s="327">
        <v>568525.43999999994</v>
      </c>
      <c r="CL117" s="327">
        <v>128294.69</v>
      </c>
      <c r="CM117" s="327">
        <v>85739.45</v>
      </c>
      <c r="CN117" s="327">
        <v>177546.59</v>
      </c>
      <c r="CO117" s="327">
        <v>812811.67</v>
      </c>
      <c r="CP117" s="327">
        <v>171169.91</v>
      </c>
      <c r="CQ117" s="327">
        <v>696852.94</v>
      </c>
      <c r="CR117" s="327">
        <v>53530.2</v>
      </c>
      <c r="CS117" s="327">
        <v>77768.17</v>
      </c>
      <c r="CT117" s="327">
        <v>148709.45000000001</v>
      </c>
      <c r="CU117" s="327">
        <v>296809.84000000003</v>
      </c>
      <c r="CV117" s="327">
        <v>63000.6</v>
      </c>
      <c r="CW117" s="327">
        <v>236722.85</v>
      </c>
      <c r="CX117" s="327">
        <v>1422226.76</v>
      </c>
      <c r="CY117" s="327">
        <v>58124.85</v>
      </c>
      <c r="CZ117" s="327">
        <v>2293409.4</v>
      </c>
      <c r="DA117" s="327">
        <v>495828.56</v>
      </c>
      <c r="DB117" s="327">
        <v>1907840.27</v>
      </c>
      <c r="DC117" s="327">
        <v>288620.83</v>
      </c>
      <c r="DD117" s="327">
        <v>4619013.79</v>
      </c>
      <c r="DE117" s="327">
        <v>441058.6</v>
      </c>
      <c r="DF117" s="327">
        <v>71859.77</v>
      </c>
      <c r="DG117" s="327">
        <v>327692.59999999998</v>
      </c>
      <c r="DH117" s="327">
        <v>369750.8</v>
      </c>
      <c r="DI117" s="327">
        <v>275816.36</v>
      </c>
      <c r="DJ117" s="327">
        <v>1249350.72</v>
      </c>
      <c r="DK117" s="327">
        <v>158457.46</v>
      </c>
      <c r="DL117" s="327">
        <v>212945.04</v>
      </c>
      <c r="DM117" s="327">
        <v>201851.26</v>
      </c>
      <c r="DN117" s="327">
        <v>186652.53</v>
      </c>
      <c r="DO117" s="327">
        <v>192897.85</v>
      </c>
      <c r="DP117" s="327">
        <v>76242.77</v>
      </c>
      <c r="DQ117" s="327">
        <v>181963.15</v>
      </c>
      <c r="DR117" s="327">
        <v>534263.14</v>
      </c>
      <c r="DS117" s="327">
        <v>2503737.92</v>
      </c>
      <c r="DT117" s="327">
        <v>931085.59</v>
      </c>
      <c r="DU117" s="327">
        <v>657369.26</v>
      </c>
      <c r="DV117" s="327">
        <v>288825.45</v>
      </c>
      <c r="DW117" s="327">
        <v>1141641.25</v>
      </c>
      <c r="DX117" s="327">
        <v>451419.35</v>
      </c>
      <c r="DY117" s="327">
        <v>216126.82</v>
      </c>
      <c r="DZ117" s="327">
        <v>154580.65</v>
      </c>
      <c r="EA117" s="327">
        <v>1304228.73</v>
      </c>
      <c r="EB117" s="327">
        <v>319991.81</v>
      </c>
      <c r="EC117" s="327">
        <v>204436.5</v>
      </c>
      <c r="ED117" s="327">
        <v>56647.77</v>
      </c>
      <c r="EE117" s="327">
        <v>209957.43</v>
      </c>
      <c r="EF117" s="327">
        <v>67234.91</v>
      </c>
      <c r="EG117" s="327">
        <v>2682894.35</v>
      </c>
      <c r="EH117" s="327">
        <v>110586.71</v>
      </c>
      <c r="EI117" s="327">
        <v>375459.17</v>
      </c>
      <c r="EJ117" s="327">
        <v>2291377.85</v>
      </c>
      <c r="EK117" s="327">
        <v>558943.88</v>
      </c>
      <c r="EL117" s="327">
        <v>74572</v>
      </c>
      <c r="EM117" s="327">
        <v>848749.75</v>
      </c>
      <c r="EN117" s="327">
        <v>377942.57</v>
      </c>
      <c r="EO117" s="327">
        <v>329068.75</v>
      </c>
      <c r="EP117" s="327">
        <v>967508.24</v>
      </c>
      <c r="EQ117" s="327">
        <v>311513.21000000002</v>
      </c>
      <c r="ER117" s="327">
        <v>438401.25</v>
      </c>
      <c r="ES117" s="327">
        <v>102851.37</v>
      </c>
      <c r="ET117" s="327">
        <v>286031.21000000002</v>
      </c>
      <c r="EU117" s="327">
        <v>106170</v>
      </c>
      <c r="EV117" s="327">
        <v>119720.25</v>
      </c>
      <c r="EW117" s="327">
        <v>136902.39999999999</v>
      </c>
      <c r="EX117" s="327">
        <v>629392.5</v>
      </c>
      <c r="EY117" s="327">
        <v>1887117.35</v>
      </c>
      <c r="EZ117" s="327">
        <v>82723507.620000005</v>
      </c>
      <c r="FA117" s="327">
        <v>368701.89</v>
      </c>
      <c r="FB117" s="327">
        <v>0</v>
      </c>
      <c r="FC117" s="327">
        <v>2111901.61</v>
      </c>
      <c r="FD117" s="327">
        <v>281660.11</v>
      </c>
      <c r="FE117" s="327">
        <v>2290966.4</v>
      </c>
      <c r="FF117" s="327">
        <v>255426.67</v>
      </c>
      <c r="FG117" s="327">
        <v>43925.9</v>
      </c>
      <c r="FH117" s="327">
        <v>1355661.27</v>
      </c>
      <c r="FI117" s="327">
        <v>444717.15</v>
      </c>
      <c r="FJ117" s="327">
        <v>1614639.4</v>
      </c>
      <c r="FK117" s="327">
        <v>307614.48</v>
      </c>
      <c r="FL117" s="327">
        <v>1614.8</v>
      </c>
      <c r="FM117" s="327">
        <v>873246.57</v>
      </c>
      <c r="FN117" s="327">
        <v>398988.96</v>
      </c>
      <c r="FO117" s="327">
        <v>170500.85</v>
      </c>
      <c r="FP117" s="327">
        <v>270606.99</v>
      </c>
      <c r="FQ117" s="327">
        <v>154990.70000000001</v>
      </c>
      <c r="FR117" s="327">
        <v>2444928</v>
      </c>
      <c r="FS117" s="327">
        <v>117522.72</v>
      </c>
      <c r="FT117" s="327">
        <v>93414.76</v>
      </c>
      <c r="FU117" s="327">
        <v>149029.48000000001</v>
      </c>
      <c r="FV117" s="327">
        <v>31837.200000000001</v>
      </c>
      <c r="FW117" s="327">
        <v>32478.6</v>
      </c>
      <c r="FX117" s="327">
        <v>1134626</v>
      </c>
      <c r="FY117" s="327">
        <v>3009671.55</v>
      </c>
      <c r="FZ117" s="327">
        <v>140835.35999999999</v>
      </c>
      <c r="GA117" s="327">
        <v>29570.26</v>
      </c>
      <c r="GB117" s="327">
        <v>260123.34</v>
      </c>
      <c r="GC117" s="327">
        <v>68030.75</v>
      </c>
      <c r="GD117" s="327">
        <v>80300.13</v>
      </c>
      <c r="GE117" s="327">
        <v>1040035.73</v>
      </c>
      <c r="GF117" s="327">
        <v>56567.6</v>
      </c>
      <c r="GG117" s="327">
        <v>697279.45</v>
      </c>
      <c r="GH117" s="327">
        <v>253667.16</v>
      </c>
      <c r="GI117" s="327">
        <v>350476.04</v>
      </c>
      <c r="GJ117" s="327">
        <v>140576.5</v>
      </c>
      <c r="GK117" s="327">
        <v>6498517.3799999999</v>
      </c>
      <c r="GL117" s="327">
        <v>197596.35</v>
      </c>
      <c r="GM117" s="327">
        <v>9631061.0299999993</v>
      </c>
      <c r="GN117" s="327">
        <v>163651.81</v>
      </c>
      <c r="GO117" s="327">
        <v>1482155.86</v>
      </c>
      <c r="GP117" s="327">
        <v>32118.799999999999</v>
      </c>
      <c r="GQ117" s="327">
        <v>56442.25</v>
      </c>
      <c r="GR117" s="327">
        <v>183138.7</v>
      </c>
      <c r="GS117" s="327">
        <v>6555470.3499999996</v>
      </c>
      <c r="GT117" s="327">
        <v>39389.089999999997</v>
      </c>
      <c r="GU117" s="327">
        <v>1727977.56</v>
      </c>
      <c r="GV117" s="327">
        <v>35283.699999999997</v>
      </c>
      <c r="GW117" s="327">
        <v>156.9</v>
      </c>
      <c r="GX117" s="327">
        <v>1613344.19</v>
      </c>
      <c r="GY117" s="327">
        <v>42273.1</v>
      </c>
      <c r="GZ117" s="327">
        <v>783631.21</v>
      </c>
      <c r="HA117" s="327">
        <v>386962.93</v>
      </c>
      <c r="HB117" s="327">
        <v>221610.63</v>
      </c>
      <c r="HC117" s="327">
        <v>853453.47</v>
      </c>
      <c r="HD117" s="327">
        <v>5052.6000000000004</v>
      </c>
      <c r="HE117" s="327">
        <v>55126.5</v>
      </c>
      <c r="HF117" s="327">
        <v>373461.48</v>
      </c>
      <c r="HG117" s="327">
        <v>342083.56</v>
      </c>
      <c r="HH117" s="327">
        <v>2714353.39</v>
      </c>
      <c r="HI117" s="327">
        <v>1067437.49</v>
      </c>
      <c r="HJ117" s="327">
        <v>140062.57</v>
      </c>
      <c r="HK117" s="327">
        <v>216913.23</v>
      </c>
      <c r="HL117" s="327">
        <v>284458.76</v>
      </c>
      <c r="HM117" s="327">
        <v>98786.26</v>
      </c>
      <c r="HN117" s="327">
        <v>517954.86</v>
      </c>
      <c r="HO117" s="327">
        <v>74209.47</v>
      </c>
      <c r="HP117" s="327">
        <v>2929671.5</v>
      </c>
      <c r="HQ117" s="327">
        <v>110075.53</v>
      </c>
      <c r="HR117" s="327">
        <v>522469.22</v>
      </c>
      <c r="HS117" s="327">
        <v>40369.800000000003</v>
      </c>
      <c r="HT117" s="327">
        <v>2666020.69</v>
      </c>
      <c r="HU117" s="327">
        <v>289421.2</v>
      </c>
      <c r="HV117" s="327">
        <v>779070.4</v>
      </c>
      <c r="HW117" s="327">
        <v>4945846.0199999996</v>
      </c>
      <c r="HX117" s="327">
        <v>161704.13</v>
      </c>
      <c r="HY117" s="327">
        <v>8615353.1799999997</v>
      </c>
      <c r="HZ117" s="327">
        <v>435193.8</v>
      </c>
      <c r="IA117" s="327">
        <v>51315.69</v>
      </c>
      <c r="IB117" s="327">
        <v>2339175.5699999998</v>
      </c>
      <c r="IC117" s="327">
        <v>9254222.1199999992</v>
      </c>
      <c r="ID117" s="327">
        <v>431528.43</v>
      </c>
      <c r="IE117" s="327">
        <v>273117.2</v>
      </c>
      <c r="IF117" s="327">
        <v>38226.699999999997</v>
      </c>
      <c r="IG117" s="327">
        <v>92394.25</v>
      </c>
      <c r="IH117" s="327">
        <v>45770.400000000001</v>
      </c>
      <c r="II117" s="327">
        <v>187795.36</v>
      </c>
      <c r="IJ117" s="327">
        <v>648796.64</v>
      </c>
      <c r="IK117" s="327">
        <v>25521.84</v>
      </c>
      <c r="IL117" s="327">
        <v>168710.45</v>
      </c>
      <c r="IM117" s="327">
        <v>214543.75</v>
      </c>
      <c r="IN117" s="327">
        <v>153022.04</v>
      </c>
      <c r="IO117" s="327">
        <v>61560.480000000003</v>
      </c>
      <c r="IP117" s="327">
        <v>189608.59</v>
      </c>
      <c r="IQ117" s="327">
        <v>2173.5</v>
      </c>
      <c r="IR117" s="327">
        <v>1233021.46</v>
      </c>
      <c r="IS117" s="327">
        <v>806312.52</v>
      </c>
      <c r="IT117" s="327">
        <v>894442.84</v>
      </c>
      <c r="IU117" s="327">
        <v>147472.39000000001</v>
      </c>
      <c r="IV117" s="327">
        <v>480924.66</v>
      </c>
      <c r="IW117" s="327">
        <v>453088.29</v>
      </c>
      <c r="IX117" s="327">
        <v>44980.67</v>
      </c>
      <c r="IY117" s="327">
        <v>276247.55</v>
      </c>
      <c r="IZ117" s="327">
        <v>263373.14</v>
      </c>
      <c r="JA117" s="327">
        <v>79596</v>
      </c>
      <c r="JB117" s="327">
        <v>61770.66</v>
      </c>
      <c r="JC117" s="327">
        <v>157167.51</v>
      </c>
      <c r="JD117" s="327">
        <v>49130.42</v>
      </c>
      <c r="JE117" s="327">
        <v>64667.3</v>
      </c>
      <c r="JF117" s="327">
        <v>929465</v>
      </c>
      <c r="JG117" s="327">
        <v>328362.71000000002</v>
      </c>
      <c r="JH117" s="327">
        <v>318078.02</v>
      </c>
      <c r="JI117" s="327">
        <v>1130426.53</v>
      </c>
      <c r="JJ117" s="327">
        <v>3509645.58</v>
      </c>
      <c r="JK117" s="327">
        <v>81825.08</v>
      </c>
      <c r="JL117" s="327">
        <v>31681.49</v>
      </c>
      <c r="JM117" s="327">
        <v>3360.05</v>
      </c>
      <c r="JN117" s="327">
        <v>9820.9</v>
      </c>
      <c r="JO117" s="327">
        <v>515341.15</v>
      </c>
      <c r="JP117" s="327">
        <v>75306.37</v>
      </c>
      <c r="JQ117" s="327">
        <v>93715.17</v>
      </c>
      <c r="JR117" s="327">
        <v>0</v>
      </c>
      <c r="JS117" s="327">
        <v>1537644.25</v>
      </c>
      <c r="JT117" s="327">
        <v>293686.05</v>
      </c>
      <c r="JU117" s="327">
        <v>2686500</v>
      </c>
      <c r="JV117" s="327">
        <v>17181148.84</v>
      </c>
      <c r="JW117" s="327">
        <v>226561.4</v>
      </c>
      <c r="JX117" s="327">
        <v>225747.32</v>
      </c>
      <c r="JY117" s="327">
        <v>0</v>
      </c>
      <c r="JZ117" s="327">
        <v>15153.1</v>
      </c>
      <c r="KA117" s="327">
        <v>304820.98</v>
      </c>
      <c r="KB117" s="327">
        <v>48432.86</v>
      </c>
      <c r="KC117" s="327">
        <v>477667.11</v>
      </c>
      <c r="KD117" s="327">
        <v>141234.67000000001</v>
      </c>
      <c r="KE117" s="327">
        <v>57702.6</v>
      </c>
      <c r="KF117" s="327">
        <v>59540.58</v>
      </c>
      <c r="KG117" s="327">
        <v>135844.69</v>
      </c>
      <c r="KH117" s="327">
        <v>166879.59</v>
      </c>
      <c r="KI117" s="327">
        <v>893164.49</v>
      </c>
      <c r="KJ117" s="327">
        <v>116057.26</v>
      </c>
      <c r="KK117" s="327">
        <v>42546.84</v>
      </c>
      <c r="KL117" s="327">
        <v>14075.29</v>
      </c>
      <c r="KM117" s="327">
        <v>119023.54</v>
      </c>
      <c r="KN117" s="327">
        <v>126900</v>
      </c>
      <c r="KO117" s="327">
        <v>153867.95000000001</v>
      </c>
      <c r="KP117" s="327">
        <v>202657.86</v>
      </c>
      <c r="KQ117" s="327">
        <v>11860223.689999999</v>
      </c>
      <c r="KR117" s="327">
        <v>85284.82</v>
      </c>
      <c r="KS117" s="326">
        <v>31572.25</v>
      </c>
      <c r="KU117" s="338" t="s">
        <v>943</v>
      </c>
      <c r="KV117" s="312" t="s">
        <v>943</v>
      </c>
      <c r="KY117" s="312" t="s">
        <v>943</v>
      </c>
    </row>
    <row r="118" spans="1:311" x14ac:dyDescent="0.25">
      <c r="A118" s="325">
        <v>2020</v>
      </c>
      <c r="B118" s="324" t="s">
        <v>807</v>
      </c>
      <c r="C118" s="324" t="s">
        <v>820</v>
      </c>
      <c r="D118" s="324" t="s">
        <v>827</v>
      </c>
      <c r="E118" s="324" t="s">
        <v>780</v>
      </c>
      <c r="F118" s="323">
        <v>1087169.75</v>
      </c>
      <c r="G118" s="323">
        <v>38521.5</v>
      </c>
      <c r="H118" s="323">
        <v>15232350.140000001</v>
      </c>
      <c r="I118" s="323">
        <v>1519341.16</v>
      </c>
      <c r="J118" s="323">
        <v>286487.40000000002</v>
      </c>
      <c r="K118" s="323">
        <v>743718</v>
      </c>
      <c r="L118" s="323">
        <v>7866417.2300000004</v>
      </c>
      <c r="M118" s="323">
        <v>2546853.4500000002</v>
      </c>
      <c r="N118" s="323">
        <v>6550810.4900000002</v>
      </c>
      <c r="O118" s="323">
        <v>19676690.879999999</v>
      </c>
      <c r="P118" s="323">
        <v>3047069.07</v>
      </c>
      <c r="Q118" s="323">
        <v>1055489.71</v>
      </c>
      <c r="R118" s="323">
        <v>4286636</v>
      </c>
      <c r="S118" s="323">
        <v>1591707.58</v>
      </c>
      <c r="T118" s="323">
        <v>2749958.35</v>
      </c>
      <c r="U118" s="323">
        <v>1</v>
      </c>
      <c r="V118" s="323">
        <v>9095880.0500000007</v>
      </c>
      <c r="W118" s="323">
        <v>1230924.26</v>
      </c>
      <c r="X118" s="323">
        <v>6544548.04</v>
      </c>
      <c r="Y118" s="323">
        <v>440937.66</v>
      </c>
      <c r="Z118" s="323">
        <v>1560787.69</v>
      </c>
      <c r="AA118" s="323">
        <v>16739135.1</v>
      </c>
      <c r="AB118" s="323">
        <v>3991387.13</v>
      </c>
      <c r="AC118" s="323">
        <v>2205001</v>
      </c>
      <c r="AD118" s="323">
        <v>26835446.109999999</v>
      </c>
      <c r="AE118" s="323">
        <v>479221.25</v>
      </c>
      <c r="AF118" s="323">
        <v>1118665.04</v>
      </c>
      <c r="AG118" s="323">
        <v>1591560.65</v>
      </c>
      <c r="AH118" s="323">
        <v>1631660</v>
      </c>
      <c r="AI118" s="323">
        <v>3680336.31</v>
      </c>
      <c r="AJ118" s="323">
        <v>3118784.66</v>
      </c>
      <c r="AK118" s="323">
        <v>14044.7</v>
      </c>
      <c r="AL118" s="323">
        <v>4094165.15</v>
      </c>
      <c r="AM118" s="323">
        <v>1518184.24</v>
      </c>
      <c r="AN118" s="323">
        <v>58300</v>
      </c>
      <c r="AO118" s="323">
        <v>124337.4</v>
      </c>
      <c r="AP118" s="323">
        <v>1175898.6000000001</v>
      </c>
      <c r="AQ118" s="323">
        <v>1286498.6000000001</v>
      </c>
      <c r="AR118" s="323">
        <v>0</v>
      </c>
      <c r="AS118" s="323">
        <v>348510.75</v>
      </c>
      <c r="AT118" s="323">
        <v>2087561.54</v>
      </c>
      <c r="AU118" s="323">
        <v>657115.80000000005</v>
      </c>
      <c r="AV118" s="323">
        <v>1247239.45</v>
      </c>
      <c r="AW118" s="323">
        <v>1</v>
      </c>
      <c r="AX118" s="323">
        <v>145200</v>
      </c>
      <c r="AY118" s="323">
        <v>1698558.3</v>
      </c>
      <c r="AZ118" s="323">
        <v>2158908.85</v>
      </c>
      <c r="BA118" s="323">
        <v>280274.25</v>
      </c>
      <c r="BB118" s="323">
        <v>276039.32</v>
      </c>
      <c r="BC118" s="323">
        <v>8263635.46</v>
      </c>
      <c r="BD118" s="323">
        <v>12269018.48</v>
      </c>
      <c r="BE118" s="323">
        <v>1600000</v>
      </c>
      <c r="BF118" s="323">
        <v>6462621.21</v>
      </c>
      <c r="BG118" s="323">
        <v>1091004</v>
      </c>
      <c r="BH118" s="323">
        <v>20342</v>
      </c>
      <c r="BI118" s="323">
        <v>6941041.9500000002</v>
      </c>
      <c r="BJ118" s="323">
        <v>139070.54999999999</v>
      </c>
      <c r="BK118" s="323">
        <v>16966706.940000001</v>
      </c>
      <c r="BL118" s="323">
        <v>164329.21</v>
      </c>
      <c r="BM118" s="323">
        <v>1769400</v>
      </c>
      <c r="BN118" s="323">
        <v>4356661.38</v>
      </c>
      <c r="BO118" s="323">
        <v>5145430.51</v>
      </c>
      <c r="BP118" s="323">
        <v>336599.51</v>
      </c>
      <c r="BQ118" s="323">
        <v>27465</v>
      </c>
      <c r="BR118" s="323">
        <v>18750390.420000002</v>
      </c>
      <c r="BS118" s="323">
        <v>2581785.7000000002</v>
      </c>
      <c r="BT118" s="323">
        <v>400075.12</v>
      </c>
      <c r="BU118" s="323">
        <v>913175.9</v>
      </c>
      <c r="BV118" s="323">
        <v>3</v>
      </c>
      <c r="BW118" s="323">
        <v>3098783.4</v>
      </c>
      <c r="BX118" s="323">
        <v>4806718.7</v>
      </c>
      <c r="BY118" s="323">
        <v>4628077.04</v>
      </c>
      <c r="BZ118" s="323">
        <v>1375183</v>
      </c>
      <c r="CA118" s="323">
        <v>419285.05</v>
      </c>
      <c r="CB118" s="323">
        <v>3722670.28</v>
      </c>
      <c r="CC118" s="323">
        <v>4001530.3</v>
      </c>
      <c r="CD118" s="323">
        <v>2939356.63</v>
      </c>
      <c r="CE118" s="323">
        <v>4967759.0599999996</v>
      </c>
      <c r="CF118" s="323">
        <v>10578218.960000001</v>
      </c>
      <c r="CG118" s="323">
        <v>2137006</v>
      </c>
      <c r="CH118" s="323">
        <v>458322</v>
      </c>
      <c r="CI118" s="323">
        <v>15301003.77</v>
      </c>
      <c r="CJ118" s="323">
        <v>242000</v>
      </c>
      <c r="CK118" s="323">
        <v>485793.19</v>
      </c>
      <c r="CL118" s="323">
        <v>101988</v>
      </c>
      <c r="CM118" s="323">
        <v>2</v>
      </c>
      <c r="CN118" s="323">
        <v>1892388.55</v>
      </c>
      <c r="CO118" s="323">
        <v>7672639.2999999998</v>
      </c>
      <c r="CP118" s="323">
        <v>0</v>
      </c>
      <c r="CQ118" s="323">
        <v>2141731.2799999998</v>
      </c>
      <c r="CR118" s="323">
        <v>1</v>
      </c>
      <c r="CS118" s="323">
        <v>1309754.95</v>
      </c>
      <c r="CT118" s="323">
        <v>435006.5</v>
      </c>
      <c r="CU118" s="323">
        <v>2</v>
      </c>
      <c r="CV118" s="323">
        <v>0</v>
      </c>
      <c r="CW118" s="323">
        <v>362128.95</v>
      </c>
      <c r="CX118" s="323">
        <v>4283700.3600000003</v>
      </c>
      <c r="CY118" s="323">
        <v>926197.77</v>
      </c>
      <c r="CZ118" s="323">
        <v>23962530.260000002</v>
      </c>
      <c r="DA118" s="323">
        <v>1306976.3999999999</v>
      </c>
      <c r="DB118" s="323">
        <v>2815706.03</v>
      </c>
      <c r="DC118" s="323">
        <v>3793326.75</v>
      </c>
      <c r="DD118" s="323">
        <v>14324435.66</v>
      </c>
      <c r="DE118" s="323">
        <v>22177013.27</v>
      </c>
      <c r="DF118" s="323">
        <v>531818.80000000005</v>
      </c>
      <c r="DG118" s="323">
        <v>1006595.89</v>
      </c>
      <c r="DH118" s="323">
        <v>2172079.41</v>
      </c>
      <c r="DI118" s="323">
        <v>1425638.05</v>
      </c>
      <c r="DJ118" s="323">
        <v>516253.75</v>
      </c>
      <c r="DK118" s="323">
        <v>103755.6</v>
      </c>
      <c r="DL118" s="323">
        <v>854677.93</v>
      </c>
      <c r="DM118" s="323">
        <v>239251.9</v>
      </c>
      <c r="DN118" s="323">
        <v>172759</v>
      </c>
      <c r="DO118" s="323">
        <v>0</v>
      </c>
      <c r="DP118" s="323">
        <v>450914.2</v>
      </c>
      <c r="DQ118" s="323">
        <v>21000</v>
      </c>
      <c r="DR118" s="323">
        <v>3211772.85</v>
      </c>
      <c r="DS118" s="323">
        <v>9628317.6799999997</v>
      </c>
      <c r="DT118" s="323">
        <v>3745398.7</v>
      </c>
      <c r="DU118" s="323">
        <v>2112357.4500000002</v>
      </c>
      <c r="DV118" s="323">
        <v>2148963.15</v>
      </c>
      <c r="DW118" s="323">
        <v>642535.85</v>
      </c>
      <c r="DX118" s="323">
        <v>3273971.86</v>
      </c>
      <c r="DY118" s="323">
        <v>2613451.75</v>
      </c>
      <c r="DZ118" s="323">
        <v>2239957.5499999998</v>
      </c>
      <c r="EA118" s="323">
        <v>11770368.59</v>
      </c>
      <c r="EB118" s="323">
        <v>2941188.61</v>
      </c>
      <c r="EC118" s="323">
        <v>724673.6</v>
      </c>
      <c r="ED118" s="323">
        <v>0</v>
      </c>
      <c r="EE118" s="323">
        <v>2385929.31</v>
      </c>
      <c r="EF118" s="323">
        <v>0</v>
      </c>
      <c r="EG118" s="323">
        <v>10402632.24</v>
      </c>
      <c r="EH118" s="323">
        <v>639405.30000000005</v>
      </c>
      <c r="EI118" s="323">
        <v>3722321.58</v>
      </c>
      <c r="EJ118" s="323">
        <v>7171770.1699999999</v>
      </c>
      <c r="EK118" s="323">
        <v>734862.65</v>
      </c>
      <c r="EL118" s="323">
        <v>386462.15</v>
      </c>
      <c r="EM118" s="323">
        <v>772920.39</v>
      </c>
      <c r="EN118" s="323">
        <v>1223857.8</v>
      </c>
      <c r="EO118" s="323">
        <v>7600792.8099999996</v>
      </c>
      <c r="EP118" s="323">
        <v>3175356.04</v>
      </c>
      <c r="EQ118" s="323">
        <v>326278.94</v>
      </c>
      <c r="ER118" s="323">
        <v>5085060.9000000004</v>
      </c>
      <c r="ES118" s="323">
        <v>15246.8</v>
      </c>
      <c r="ET118" s="323">
        <v>1762188.35</v>
      </c>
      <c r="EU118" s="323">
        <v>1583226.77</v>
      </c>
      <c r="EV118" s="323">
        <v>1040160.65</v>
      </c>
      <c r="EW118" s="323">
        <v>1675507.7</v>
      </c>
      <c r="EX118" s="323">
        <v>7653655.2199999997</v>
      </c>
      <c r="EY118" s="323">
        <v>5815578.7699999996</v>
      </c>
      <c r="EZ118" s="323">
        <v>213267616.90000001</v>
      </c>
      <c r="FA118" s="323">
        <v>3237790.9</v>
      </c>
      <c r="FB118" s="323">
        <v>542334.5</v>
      </c>
      <c r="FC118" s="323">
        <v>11405095.57</v>
      </c>
      <c r="FD118" s="323">
        <v>1117109.74</v>
      </c>
      <c r="FE118" s="323">
        <v>20132856.68</v>
      </c>
      <c r="FF118" s="323">
        <v>2578002.92</v>
      </c>
      <c r="FG118" s="323">
        <v>750052.7</v>
      </c>
      <c r="FH118" s="323">
        <v>2355220.58</v>
      </c>
      <c r="FI118" s="323">
        <v>677667.2</v>
      </c>
      <c r="FJ118" s="323">
        <v>13625732.32</v>
      </c>
      <c r="FK118" s="323">
        <v>772668.55</v>
      </c>
      <c r="FL118" s="323">
        <v>285927.75</v>
      </c>
      <c r="FM118" s="323">
        <v>8717546.5999999996</v>
      </c>
      <c r="FN118" s="323">
        <v>211131.5</v>
      </c>
      <c r="FO118" s="323">
        <v>730406.05</v>
      </c>
      <c r="FP118" s="323">
        <v>345089.6</v>
      </c>
      <c r="FQ118" s="323">
        <v>583325.29</v>
      </c>
      <c r="FR118" s="323">
        <v>4317205.99</v>
      </c>
      <c r="FS118" s="323">
        <v>692097.6</v>
      </c>
      <c r="FT118" s="323">
        <v>844135.92</v>
      </c>
      <c r="FU118" s="323">
        <v>2705494.6</v>
      </c>
      <c r="FV118" s="323">
        <v>0</v>
      </c>
      <c r="FW118" s="323">
        <v>0</v>
      </c>
      <c r="FX118" s="323">
        <v>836097.1</v>
      </c>
      <c r="FY118" s="323">
        <v>3196156.98</v>
      </c>
      <c r="FZ118" s="323">
        <v>479259.3</v>
      </c>
      <c r="GA118" s="323">
        <v>621246.1</v>
      </c>
      <c r="GB118" s="323">
        <v>420977.45</v>
      </c>
      <c r="GC118" s="323">
        <v>0</v>
      </c>
      <c r="GD118" s="323">
        <v>1473520.14</v>
      </c>
      <c r="GE118" s="323">
        <v>3169338</v>
      </c>
      <c r="GF118" s="323">
        <v>580579.44999999995</v>
      </c>
      <c r="GG118" s="323">
        <v>5333107.76</v>
      </c>
      <c r="GH118" s="323">
        <v>1543751.6</v>
      </c>
      <c r="GI118" s="323">
        <v>3609090.94</v>
      </c>
      <c r="GJ118" s="323">
        <v>1230593.45</v>
      </c>
      <c r="GK118" s="323">
        <v>21820058.57</v>
      </c>
      <c r="GL118" s="323">
        <v>0</v>
      </c>
      <c r="GM118" s="323">
        <v>86033869.459999993</v>
      </c>
      <c r="GN118" s="323">
        <v>1676505.57</v>
      </c>
      <c r="GO118" s="323">
        <v>11591477.720000001</v>
      </c>
      <c r="GP118" s="323">
        <v>719614.15</v>
      </c>
      <c r="GQ118" s="323">
        <v>9763</v>
      </c>
      <c r="GR118" s="323">
        <v>4773536.8099999996</v>
      </c>
      <c r="GS118" s="323">
        <v>163095702.74000001</v>
      </c>
      <c r="GT118" s="323">
        <v>473855.9</v>
      </c>
      <c r="GU118" s="323">
        <v>24450364.18</v>
      </c>
      <c r="GV118" s="323">
        <v>994520</v>
      </c>
      <c r="GW118" s="323">
        <v>511000</v>
      </c>
      <c r="GX118" s="323">
        <v>15379776.98</v>
      </c>
      <c r="GY118" s="323">
        <v>1343888.21</v>
      </c>
      <c r="GZ118" s="323">
        <v>4205382.51</v>
      </c>
      <c r="HA118" s="323">
        <v>6398040.5700000003</v>
      </c>
      <c r="HB118" s="323">
        <v>16673.349999999999</v>
      </c>
      <c r="HC118" s="323">
        <v>9905468.5600000005</v>
      </c>
      <c r="HD118" s="323">
        <v>57401</v>
      </c>
      <c r="HE118" s="323">
        <v>654400</v>
      </c>
      <c r="HF118" s="323">
        <v>3125611.2</v>
      </c>
      <c r="HG118" s="323">
        <v>3640056.28</v>
      </c>
      <c r="HH118" s="323">
        <v>7917138.3700000001</v>
      </c>
      <c r="HI118" s="323">
        <v>8407651.5500000007</v>
      </c>
      <c r="HJ118" s="323">
        <v>3752157</v>
      </c>
      <c r="HK118" s="323">
        <v>2203919.5</v>
      </c>
      <c r="HL118" s="323">
        <v>3046783.24</v>
      </c>
      <c r="HM118" s="323">
        <v>466718.95</v>
      </c>
      <c r="HN118" s="323">
        <v>89263.5</v>
      </c>
      <c r="HO118" s="323">
        <v>1501821.78</v>
      </c>
      <c r="HP118" s="323">
        <v>4596153.0999999996</v>
      </c>
      <c r="HQ118" s="323">
        <v>1262864.6499999999</v>
      </c>
      <c r="HR118" s="323">
        <v>783148.1</v>
      </c>
      <c r="HS118" s="323">
        <v>798460.2</v>
      </c>
      <c r="HT118" s="323">
        <v>32512128.969999999</v>
      </c>
      <c r="HU118" s="323">
        <v>157500</v>
      </c>
      <c r="HV118" s="323">
        <v>7205725.3399999999</v>
      </c>
      <c r="HW118" s="323">
        <v>58505997.18</v>
      </c>
      <c r="HX118" s="323">
        <v>127760</v>
      </c>
      <c r="HY118" s="323">
        <v>21615100</v>
      </c>
      <c r="HZ118" s="323">
        <v>1113798.6000000001</v>
      </c>
      <c r="IA118" s="323">
        <v>0</v>
      </c>
      <c r="IB118" s="323">
        <v>1519336.48</v>
      </c>
      <c r="IC118" s="323">
        <v>16026007.91</v>
      </c>
      <c r="ID118" s="323">
        <v>796621</v>
      </c>
      <c r="IE118" s="323">
        <v>4182148.15</v>
      </c>
      <c r="IF118" s="323">
        <v>24612</v>
      </c>
      <c r="IG118" s="323">
        <v>716816.05</v>
      </c>
      <c r="IH118" s="323">
        <v>0</v>
      </c>
      <c r="II118" s="323">
        <v>579958.80000000005</v>
      </c>
      <c r="IJ118" s="323">
        <v>3007524.76</v>
      </c>
      <c r="IK118" s="323">
        <v>336413.55</v>
      </c>
      <c r="IL118" s="323">
        <v>608172.94999999995</v>
      </c>
      <c r="IM118" s="323">
        <v>41486.300000000003</v>
      </c>
      <c r="IN118" s="323">
        <v>3662789.06</v>
      </c>
      <c r="IO118" s="323">
        <v>217371</v>
      </c>
      <c r="IP118" s="323">
        <v>4</v>
      </c>
      <c r="IQ118" s="323">
        <v>637185.87</v>
      </c>
      <c r="IR118" s="323">
        <v>7837756.7800000003</v>
      </c>
      <c r="IS118" s="323">
        <v>1874589.05</v>
      </c>
      <c r="IT118" s="323">
        <v>8561126.5</v>
      </c>
      <c r="IU118" s="323">
        <v>758017.45</v>
      </c>
      <c r="IV118" s="323">
        <v>4610750</v>
      </c>
      <c r="IW118" s="323">
        <v>292414.34999999998</v>
      </c>
      <c r="IX118" s="323">
        <v>116111.65</v>
      </c>
      <c r="IY118" s="323">
        <v>5157275.87</v>
      </c>
      <c r="IZ118" s="323">
        <v>390081.59</v>
      </c>
      <c r="JA118" s="323">
        <v>407997.65</v>
      </c>
      <c r="JB118" s="323">
        <v>1204640.98</v>
      </c>
      <c r="JC118" s="323">
        <v>2947182.7</v>
      </c>
      <c r="JD118" s="323">
        <v>964393.1</v>
      </c>
      <c r="JE118" s="323">
        <v>10946.45</v>
      </c>
      <c r="JF118" s="323">
        <v>1324297.79</v>
      </c>
      <c r="JG118" s="323">
        <v>446308.25</v>
      </c>
      <c r="JH118" s="323">
        <v>3477008.65</v>
      </c>
      <c r="JI118" s="323">
        <v>1908926.85</v>
      </c>
      <c r="JJ118" s="323">
        <v>1202509.6399999999</v>
      </c>
      <c r="JK118" s="323">
        <v>832750.77</v>
      </c>
      <c r="JL118" s="323">
        <v>1353167.15</v>
      </c>
      <c r="JM118" s="323">
        <v>350564.2</v>
      </c>
      <c r="JN118" s="323">
        <v>133500</v>
      </c>
      <c r="JO118" s="323">
        <v>9474698.0399999991</v>
      </c>
      <c r="JP118" s="323">
        <v>665900</v>
      </c>
      <c r="JQ118" s="323">
        <v>564100</v>
      </c>
      <c r="JR118" s="323">
        <v>348900</v>
      </c>
      <c r="JS118" s="323">
        <v>16229116.34</v>
      </c>
      <c r="JT118" s="323">
        <v>1986695.25</v>
      </c>
      <c r="JU118" s="323">
        <v>0</v>
      </c>
      <c r="JV118" s="323">
        <v>25442955.91</v>
      </c>
      <c r="JW118" s="323">
        <v>543120.34</v>
      </c>
      <c r="JX118" s="323">
        <v>1447999.57</v>
      </c>
      <c r="JY118" s="323">
        <v>7978.7</v>
      </c>
      <c r="JZ118" s="323">
        <v>23943.85</v>
      </c>
      <c r="KA118" s="323">
        <v>6458370.5099999998</v>
      </c>
      <c r="KB118" s="323">
        <v>783649.75</v>
      </c>
      <c r="KC118" s="323">
        <v>212960.47</v>
      </c>
      <c r="KD118" s="323">
        <v>1391376.85</v>
      </c>
      <c r="KE118" s="323">
        <v>15015841.119999999</v>
      </c>
      <c r="KF118" s="323">
        <v>2</v>
      </c>
      <c r="KG118" s="323">
        <v>1550693.3</v>
      </c>
      <c r="KH118" s="323">
        <v>194321.8</v>
      </c>
      <c r="KI118" s="323">
        <v>1475669.45</v>
      </c>
      <c r="KJ118" s="323">
        <v>1064972.18</v>
      </c>
      <c r="KK118" s="323">
        <v>1057250</v>
      </c>
      <c r="KL118" s="323">
        <v>220304.25</v>
      </c>
      <c r="KM118" s="323">
        <v>684545.2</v>
      </c>
      <c r="KN118" s="323">
        <v>1114134.67</v>
      </c>
      <c r="KO118" s="323">
        <v>2889100.81</v>
      </c>
      <c r="KP118" s="323">
        <v>359634.44</v>
      </c>
      <c r="KQ118" s="323">
        <v>86642746.560000002</v>
      </c>
      <c r="KR118" s="323">
        <v>2470367.2400000002</v>
      </c>
      <c r="KS118" s="322">
        <v>2763114.4</v>
      </c>
      <c r="KU118" s="312">
        <v>14</v>
      </c>
      <c r="KV118" s="312">
        <v>141</v>
      </c>
      <c r="KY118" s="312">
        <v>9141</v>
      </c>
    </row>
    <row r="119" spans="1:311" x14ac:dyDescent="0.25">
      <c r="A119" s="329">
        <v>2020</v>
      </c>
      <c r="B119" s="328" t="s">
        <v>807</v>
      </c>
      <c r="C119" s="328" t="s">
        <v>820</v>
      </c>
      <c r="D119" s="328" t="s">
        <v>826</v>
      </c>
      <c r="E119" s="328" t="s">
        <v>780</v>
      </c>
      <c r="F119" s="327">
        <v>2259744</v>
      </c>
      <c r="G119" s="327">
        <v>262627.45</v>
      </c>
      <c r="H119" s="327">
        <v>38806647.899999999</v>
      </c>
      <c r="I119" s="327">
        <v>453663.52</v>
      </c>
      <c r="J119" s="327">
        <v>0</v>
      </c>
      <c r="K119" s="327">
        <v>2351503</v>
      </c>
      <c r="L119" s="327">
        <v>5039972.04</v>
      </c>
      <c r="M119" s="327">
        <v>1291863.3</v>
      </c>
      <c r="N119" s="327">
        <v>12832422.970000001</v>
      </c>
      <c r="O119" s="327">
        <v>6623451.6500000004</v>
      </c>
      <c r="P119" s="327">
        <v>2612255.9</v>
      </c>
      <c r="Q119" s="327">
        <v>17087.8</v>
      </c>
      <c r="R119" s="327">
        <v>6956887.2000000002</v>
      </c>
      <c r="S119" s="327">
        <v>2435914.9500000002</v>
      </c>
      <c r="T119" s="327">
        <v>1297482</v>
      </c>
      <c r="U119" s="327">
        <v>17808393.850000001</v>
      </c>
      <c r="V119" s="327">
        <v>14709395.220000001</v>
      </c>
      <c r="W119" s="327">
        <v>1798363.26</v>
      </c>
      <c r="X119" s="327">
        <v>2143198.33</v>
      </c>
      <c r="Y119" s="327">
        <v>172094.8</v>
      </c>
      <c r="Z119" s="327">
        <v>2622136.75</v>
      </c>
      <c r="AA119" s="327">
        <v>31607616.690000001</v>
      </c>
      <c r="AB119" s="327">
        <v>2734495.87</v>
      </c>
      <c r="AC119" s="327">
        <v>0</v>
      </c>
      <c r="AD119" s="327">
        <v>39502861.25</v>
      </c>
      <c r="AE119" s="327">
        <v>0</v>
      </c>
      <c r="AF119" s="327">
        <v>2282690.83</v>
      </c>
      <c r="AG119" s="327">
        <v>232873.9</v>
      </c>
      <c r="AH119" s="327">
        <v>16004</v>
      </c>
      <c r="AI119" s="327">
        <v>611444.98</v>
      </c>
      <c r="AJ119" s="327">
        <v>500670.19</v>
      </c>
      <c r="AK119" s="327">
        <v>1786606.35</v>
      </c>
      <c r="AL119" s="327">
        <v>10430358.720000001</v>
      </c>
      <c r="AM119" s="327">
        <v>99078</v>
      </c>
      <c r="AN119" s="327">
        <v>43303</v>
      </c>
      <c r="AO119" s="327">
        <v>1</v>
      </c>
      <c r="AP119" s="327">
        <v>6123436.0999999996</v>
      </c>
      <c r="AQ119" s="327">
        <v>259297</v>
      </c>
      <c r="AR119" s="327">
        <v>1816472.25</v>
      </c>
      <c r="AS119" s="327">
        <v>2150749.6800000002</v>
      </c>
      <c r="AT119" s="327">
        <v>0</v>
      </c>
      <c r="AU119" s="327">
        <v>700000</v>
      </c>
      <c r="AV119" s="327">
        <v>1</v>
      </c>
      <c r="AW119" s="327">
        <v>18743058.34</v>
      </c>
      <c r="AX119" s="327">
        <v>1</v>
      </c>
      <c r="AY119" s="327">
        <v>4879449.7699999996</v>
      </c>
      <c r="AZ119" s="327">
        <v>1707500.8</v>
      </c>
      <c r="BA119" s="327">
        <v>79012.289999999994</v>
      </c>
      <c r="BB119" s="327">
        <v>2</v>
      </c>
      <c r="BC119" s="327">
        <v>1786176</v>
      </c>
      <c r="BD119" s="327">
        <v>14125321.85</v>
      </c>
      <c r="BE119" s="327">
        <v>2700001</v>
      </c>
      <c r="BF119" s="327">
        <v>3</v>
      </c>
      <c r="BG119" s="327">
        <v>80002</v>
      </c>
      <c r="BH119" s="327">
        <v>106401</v>
      </c>
      <c r="BI119" s="327">
        <v>29452092</v>
      </c>
      <c r="BJ119" s="327">
        <v>2</v>
      </c>
      <c r="BK119" s="327">
        <v>18018443.600000001</v>
      </c>
      <c r="BL119" s="327">
        <v>1</v>
      </c>
      <c r="BM119" s="327">
        <v>180450</v>
      </c>
      <c r="BN119" s="327">
        <v>8810393.6699999999</v>
      </c>
      <c r="BO119" s="327">
        <v>1</v>
      </c>
      <c r="BP119" s="327">
        <v>50777.760000000002</v>
      </c>
      <c r="BQ119" s="327">
        <v>89756.65</v>
      </c>
      <c r="BR119" s="327">
        <v>484621.15</v>
      </c>
      <c r="BS119" s="327">
        <v>170001</v>
      </c>
      <c r="BT119" s="327">
        <v>20001</v>
      </c>
      <c r="BU119" s="327">
        <v>425000</v>
      </c>
      <c r="BV119" s="327">
        <v>3</v>
      </c>
      <c r="BW119" s="327">
        <v>2883668.6</v>
      </c>
      <c r="BX119" s="327">
        <v>691440.5</v>
      </c>
      <c r="BY119" s="327">
        <v>7653473.5199999996</v>
      </c>
      <c r="BZ119" s="327">
        <v>400549.69</v>
      </c>
      <c r="CA119" s="327">
        <v>504174.25</v>
      </c>
      <c r="CB119" s="327">
        <v>0</v>
      </c>
      <c r="CC119" s="327">
        <v>7231502.2300000004</v>
      </c>
      <c r="CD119" s="327">
        <v>6107653.25</v>
      </c>
      <c r="CE119" s="327">
        <v>414838.05</v>
      </c>
      <c r="CF119" s="327">
        <v>17465842.199999999</v>
      </c>
      <c r="CG119" s="327">
        <v>5</v>
      </c>
      <c r="CH119" s="327">
        <v>1302803</v>
      </c>
      <c r="CI119" s="327">
        <v>21879096.800000001</v>
      </c>
      <c r="CJ119" s="327">
        <v>341245.35</v>
      </c>
      <c r="CK119" s="327">
        <v>126008</v>
      </c>
      <c r="CL119" s="327">
        <v>4130375.05</v>
      </c>
      <c r="CM119" s="327">
        <v>0</v>
      </c>
      <c r="CN119" s="327">
        <v>5433925.4000000004</v>
      </c>
      <c r="CO119" s="327">
        <v>9700034.3000000007</v>
      </c>
      <c r="CP119" s="327">
        <v>1</v>
      </c>
      <c r="CQ119" s="327">
        <v>119500</v>
      </c>
      <c r="CR119" s="327">
        <v>214000</v>
      </c>
      <c r="CS119" s="327">
        <v>3204201</v>
      </c>
      <c r="CT119" s="327">
        <v>726270.05</v>
      </c>
      <c r="CU119" s="327">
        <v>51982.5</v>
      </c>
      <c r="CV119" s="327">
        <v>406910</v>
      </c>
      <c r="CW119" s="327">
        <v>431754.7</v>
      </c>
      <c r="CX119" s="327">
        <v>1841686.15</v>
      </c>
      <c r="CY119" s="327">
        <v>444576.1</v>
      </c>
      <c r="CZ119" s="327">
        <v>24035784.449999999</v>
      </c>
      <c r="DA119" s="327">
        <v>10189571.41</v>
      </c>
      <c r="DB119" s="327">
        <v>15225854.23</v>
      </c>
      <c r="DC119" s="327">
        <v>302969.45</v>
      </c>
      <c r="DD119" s="327">
        <v>56863850.140000001</v>
      </c>
      <c r="DE119" s="327">
        <v>31326824.719999999</v>
      </c>
      <c r="DF119" s="327">
        <v>339873.79</v>
      </c>
      <c r="DG119" s="327">
        <v>922855.2</v>
      </c>
      <c r="DH119" s="327">
        <v>1281658.3899999999</v>
      </c>
      <c r="DI119" s="327">
        <v>7868565.4500000002</v>
      </c>
      <c r="DJ119" s="327">
        <v>4512344.9400000004</v>
      </c>
      <c r="DK119" s="327">
        <v>34680.400000000001</v>
      </c>
      <c r="DL119" s="327">
        <v>306065.90000000002</v>
      </c>
      <c r="DM119" s="327">
        <v>6957008.5999999996</v>
      </c>
      <c r="DN119" s="327">
        <v>729122</v>
      </c>
      <c r="DO119" s="327">
        <v>84800</v>
      </c>
      <c r="DP119" s="327">
        <v>3240767.22</v>
      </c>
      <c r="DQ119" s="327">
        <v>0</v>
      </c>
      <c r="DR119" s="327">
        <v>3846586.35</v>
      </c>
      <c r="DS119" s="327">
        <v>2593189.81</v>
      </c>
      <c r="DT119" s="327">
        <v>11904043.99</v>
      </c>
      <c r="DU119" s="327">
        <v>2075507.65</v>
      </c>
      <c r="DV119" s="327">
        <v>1570584.94</v>
      </c>
      <c r="DW119" s="327">
        <v>3660628.65</v>
      </c>
      <c r="DX119" s="327">
        <v>10410812.43</v>
      </c>
      <c r="DY119" s="327">
        <v>2804948.2</v>
      </c>
      <c r="DZ119" s="327">
        <v>2911932.74</v>
      </c>
      <c r="EA119" s="327">
        <v>48330158.75</v>
      </c>
      <c r="EB119" s="327">
        <v>4056942.9</v>
      </c>
      <c r="EC119" s="327">
        <v>6315365.25</v>
      </c>
      <c r="ED119" s="327">
        <v>11</v>
      </c>
      <c r="EE119" s="327">
        <v>1528201.63</v>
      </c>
      <c r="EF119" s="327">
        <v>380703.55</v>
      </c>
      <c r="EG119" s="327">
        <v>8740227.9700000007</v>
      </c>
      <c r="EH119" s="327">
        <v>1000</v>
      </c>
      <c r="EI119" s="327">
        <v>1194193.49</v>
      </c>
      <c r="EJ119" s="327">
        <v>4586154.42</v>
      </c>
      <c r="EK119" s="327">
        <v>1026077.46</v>
      </c>
      <c r="EL119" s="327">
        <v>208175.95</v>
      </c>
      <c r="EM119" s="327">
        <v>398894</v>
      </c>
      <c r="EN119" s="327">
        <v>1338205.77</v>
      </c>
      <c r="EO119" s="327">
        <v>2644152.0499999998</v>
      </c>
      <c r="EP119" s="327">
        <v>1</v>
      </c>
      <c r="EQ119" s="327">
        <v>776102</v>
      </c>
      <c r="ER119" s="327">
        <v>1412938.1</v>
      </c>
      <c r="ES119" s="327">
        <v>30300</v>
      </c>
      <c r="ET119" s="327">
        <v>192858.45</v>
      </c>
      <c r="EU119" s="327">
        <v>160000</v>
      </c>
      <c r="EV119" s="327">
        <v>340000</v>
      </c>
      <c r="EW119" s="327">
        <v>12660674</v>
      </c>
      <c r="EX119" s="327">
        <v>4567887.8499999996</v>
      </c>
      <c r="EY119" s="327">
        <v>24322060.309999999</v>
      </c>
      <c r="EZ119" s="327">
        <v>341597422.85000002</v>
      </c>
      <c r="FA119" s="327">
        <v>933887.41</v>
      </c>
      <c r="FB119" s="327">
        <v>1964561</v>
      </c>
      <c r="FC119" s="327">
        <v>7793658.2000000002</v>
      </c>
      <c r="FD119" s="327">
        <v>1944679.69</v>
      </c>
      <c r="FE119" s="327">
        <v>66669831</v>
      </c>
      <c r="FF119" s="327">
        <v>9294396.8399999999</v>
      </c>
      <c r="FG119" s="327">
        <v>643233.19999999995</v>
      </c>
      <c r="FH119" s="327">
        <v>15116811.15</v>
      </c>
      <c r="FI119" s="327">
        <v>542025.05000000005</v>
      </c>
      <c r="FJ119" s="327">
        <v>3782801</v>
      </c>
      <c r="FK119" s="327">
        <v>46001</v>
      </c>
      <c r="FL119" s="327">
        <v>0</v>
      </c>
      <c r="FM119" s="327">
        <v>6201565.5499999998</v>
      </c>
      <c r="FN119" s="327">
        <v>0</v>
      </c>
      <c r="FO119" s="327">
        <v>659144.1</v>
      </c>
      <c r="FP119" s="327">
        <v>1113141.3999999999</v>
      </c>
      <c r="FQ119" s="327">
        <v>705585.1</v>
      </c>
      <c r="FR119" s="327">
        <v>5325704.84</v>
      </c>
      <c r="FS119" s="327">
        <v>314095.02</v>
      </c>
      <c r="FT119" s="327">
        <v>661948.71</v>
      </c>
      <c r="FU119" s="327">
        <v>0</v>
      </c>
      <c r="FV119" s="327">
        <v>0</v>
      </c>
      <c r="FW119" s="327">
        <v>24491.8</v>
      </c>
      <c r="FX119" s="327">
        <v>0</v>
      </c>
      <c r="FY119" s="327">
        <v>3001120.37</v>
      </c>
      <c r="FZ119" s="327">
        <v>0</v>
      </c>
      <c r="GA119" s="327">
        <v>351981.8</v>
      </c>
      <c r="GB119" s="327">
        <v>220051.94</v>
      </c>
      <c r="GC119" s="327">
        <v>0</v>
      </c>
      <c r="GD119" s="327">
        <v>983350</v>
      </c>
      <c r="GE119" s="327">
        <v>8300955.2999999998</v>
      </c>
      <c r="GF119" s="327">
        <v>613807.75</v>
      </c>
      <c r="GG119" s="327">
        <v>1633269.9</v>
      </c>
      <c r="GH119" s="327">
        <v>0</v>
      </c>
      <c r="GI119" s="327">
        <v>2451984.42</v>
      </c>
      <c r="GJ119" s="327">
        <v>241506</v>
      </c>
      <c r="GK119" s="327">
        <v>59924276.740000002</v>
      </c>
      <c r="GL119" s="327">
        <v>0</v>
      </c>
      <c r="GM119" s="327">
        <v>0</v>
      </c>
      <c r="GN119" s="327">
        <v>465446.15</v>
      </c>
      <c r="GO119" s="327">
        <v>3220072.28</v>
      </c>
      <c r="GP119" s="327">
        <v>1</v>
      </c>
      <c r="GQ119" s="327">
        <v>323866.84999999998</v>
      </c>
      <c r="GR119" s="327">
        <v>398118.55</v>
      </c>
      <c r="GS119" s="327">
        <v>128535437.23</v>
      </c>
      <c r="GT119" s="327">
        <v>316186.7</v>
      </c>
      <c r="GU119" s="327">
        <v>7955096.5999999996</v>
      </c>
      <c r="GV119" s="327">
        <v>109001</v>
      </c>
      <c r="GW119" s="327">
        <v>231300</v>
      </c>
      <c r="GX119" s="327">
        <v>33519083.129999999</v>
      </c>
      <c r="GY119" s="327">
        <v>360772.8</v>
      </c>
      <c r="GZ119" s="327">
        <v>2694541.11</v>
      </c>
      <c r="HA119" s="327">
        <v>7130370.6699999999</v>
      </c>
      <c r="HB119" s="327">
        <v>285818.2</v>
      </c>
      <c r="HC119" s="327">
        <v>19518651.899999999</v>
      </c>
      <c r="HD119" s="327">
        <v>1058502</v>
      </c>
      <c r="HE119" s="327">
        <v>250001</v>
      </c>
      <c r="HF119" s="327">
        <v>670272.80000000005</v>
      </c>
      <c r="HG119" s="327">
        <v>9827654.1500000004</v>
      </c>
      <c r="HH119" s="327">
        <v>21277123.77</v>
      </c>
      <c r="HI119" s="327">
        <v>4350150.05</v>
      </c>
      <c r="HJ119" s="327">
        <v>2192025.5699999998</v>
      </c>
      <c r="HK119" s="327">
        <v>140225.54999999999</v>
      </c>
      <c r="HL119" s="327">
        <v>263138.8</v>
      </c>
      <c r="HM119" s="327">
        <v>5297123.5999999996</v>
      </c>
      <c r="HN119" s="327">
        <v>84973.3</v>
      </c>
      <c r="HO119" s="327">
        <v>6770780.5800000001</v>
      </c>
      <c r="HP119" s="327">
        <v>13715151.140000001</v>
      </c>
      <c r="HQ119" s="327">
        <v>408191.1</v>
      </c>
      <c r="HR119" s="327">
        <v>16528346.73</v>
      </c>
      <c r="HS119" s="327">
        <v>2</v>
      </c>
      <c r="HT119" s="327">
        <v>26249288.84</v>
      </c>
      <c r="HU119" s="327">
        <v>470001</v>
      </c>
      <c r="HV119" s="327">
        <v>15256252.310000001</v>
      </c>
      <c r="HW119" s="327">
        <v>44340181.840000004</v>
      </c>
      <c r="HX119" s="327">
        <v>289762.45</v>
      </c>
      <c r="HY119" s="327">
        <v>71856000</v>
      </c>
      <c r="HZ119" s="327">
        <v>2310681.0099999998</v>
      </c>
      <c r="IA119" s="327">
        <v>1</v>
      </c>
      <c r="IB119" s="327">
        <v>3953128.03</v>
      </c>
      <c r="IC119" s="327">
        <v>17445541.890000001</v>
      </c>
      <c r="ID119" s="327">
        <v>120171</v>
      </c>
      <c r="IE119" s="327">
        <v>8283748.1500000004</v>
      </c>
      <c r="IF119" s="327">
        <v>1843218.7</v>
      </c>
      <c r="IG119" s="327">
        <v>387431.25</v>
      </c>
      <c r="IH119" s="327">
        <v>1000</v>
      </c>
      <c r="II119" s="327">
        <v>1875946.1</v>
      </c>
      <c r="IJ119" s="327">
        <v>4395029.59</v>
      </c>
      <c r="IK119" s="327">
        <v>400785.7</v>
      </c>
      <c r="IL119" s="327">
        <v>837003</v>
      </c>
      <c r="IM119" s="327">
        <v>279485.75</v>
      </c>
      <c r="IN119" s="327">
        <v>8222056.3200000003</v>
      </c>
      <c r="IO119" s="327">
        <v>3629164.65</v>
      </c>
      <c r="IP119" s="327">
        <v>241425.85</v>
      </c>
      <c r="IQ119" s="327">
        <v>598002</v>
      </c>
      <c r="IR119" s="327">
        <v>32856518.920000002</v>
      </c>
      <c r="IS119" s="327">
        <v>20394828.129999999</v>
      </c>
      <c r="IT119" s="327">
        <v>7471624.9500000002</v>
      </c>
      <c r="IU119" s="327">
        <v>1</v>
      </c>
      <c r="IV119" s="327">
        <v>11646026.550000001</v>
      </c>
      <c r="IW119" s="327">
        <v>4</v>
      </c>
      <c r="IX119" s="327">
        <v>113291.85</v>
      </c>
      <c r="IY119" s="327">
        <v>326792.59000000003</v>
      </c>
      <c r="IZ119" s="327">
        <v>134207.85</v>
      </c>
      <c r="JA119" s="327">
        <v>458500</v>
      </c>
      <c r="JB119" s="327">
        <v>3812241</v>
      </c>
      <c r="JC119" s="327">
        <v>674463.55</v>
      </c>
      <c r="JD119" s="327">
        <v>0</v>
      </c>
      <c r="JE119" s="327">
        <v>189001</v>
      </c>
      <c r="JF119" s="327">
        <v>5781911.8399999999</v>
      </c>
      <c r="JG119" s="327">
        <v>268724.25</v>
      </c>
      <c r="JH119" s="327">
        <v>721155</v>
      </c>
      <c r="JI119" s="327">
        <v>2043864.1</v>
      </c>
      <c r="JJ119" s="327">
        <v>6</v>
      </c>
      <c r="JK119" s="327">
        <v>1</v>
      </c>
      <c r="JL119" s="327">
        <v>94995.6</v>
      </c>
      <c r="JM119" s="327">
        <v>30341.95</v>
      </c>
      <c r="JN119" s="327">
        <v>41127.75</v>
      </c>
      <c r="JO119" s="327">
        <v>3276321.7</v>
      </c>
      <c r="JP119" s="327">
        <v>60001</v>
      </c>
      <c r="JQ119" s="327">
        <v>0</v>
      </c>
      <c r="JR119" s="327">
        <v>238001</v>
      </c>
      <c r="JS119" s="327">
        <v>8011222.75</v>
      </c>
      <c r="JT119" s="327">
        <v>0</v>
      </c>
      <c r="JU119" s="327">
        <v>1</v>
      </c>
      <c r="JV119" s="327">
        <v>61421377.689999998</v>
      </c>
      <c r="JW119" s="327">
        <v>1196554.1399999999</v>
      </c>
      <c r="JX119" s="327">
        <v>3078501</v>
      </c>
      <c r="JY119" s="327">
        <v>10052.700000000001</v>
      </c>
      <c r="JZ119" s="327">
        <v>48753.5</v>
      </c>
      <c r="KA119" s="327">
        <v>369579.6</v>
      </c>
      <c r="KB119" s="327">
        <v>3468.85</v>
      </c>
      <c r="KC119" s="327">
        <v>1</v>
      </c>
      <c r="KD119" s="327">
        <v>1883481.2</v>
      </c>
      <c r="KE119" s="327">
        <v>11665495.07</v>
      </c>
      <c r="KF119" s="327">
        <v>1276772.25</v>
      </c>
      <c r="KG119" s="327">
        <v>155942.6</v>
      </c>
      <c r="KH119" s="327">
        <v>879961.25</v>
      </c>
      <c r="KI119" s="327">
        <v>3342940.6</v>
      </c>
      <c r="KJ119" s="327">
        <v>118104.8</v>
      </c>
      <c r="KK119" s="327">
        <v>0</v>
      </c>
      <c r="KL119" s="327">
        <v>1058064.6000000001</v>
      </c>
      <c r="KM119" s="327">
        <v>258791.8</v>
      </c>
      <c r="KN119" s="327">
        <v>0</v>
      </c>
      <c r="KO119" s="327">
        <v>9239299.1699999999</v>
      </c>
      <c r="KP119" s="327">
        <v>10399721.960000001</v>
      </c>
      <c r="KQ119" s="327">
        <v>118884321.97</v>
      </c>
      <c r="KR119" s="327">
        <v>16694688.369999999</v>
      </c>
      <c r="KS119" s="326">
        <v>973000</v>
      </c>
      <c r="KU119" s="312">
        <v>14</v>
      </c>
      <c r="KV119" s="312">
        <v>143</v>
      </c>
      <c r="KY119" s="312">
        <v>9143</v>
      </c>
    </row>
    <row r="120" spans="1:311" x14ac:dyDescent="0.25">
      <c r="A120" s="325">
        <v>2020</v>
      </c>
      <c r="B120" s="324" t="s">
        <v>807</v>
      </c>
      <c r="C120" s="324" t="s">
        <v>820</v>
      </c>
      <c r="D120" s="324" t="s">
        <v>825</v>
      </c>
      <c r="E120" s="324" t="s">
        <v>780</v>
      </c>
      <c r="F120" s="323">
        <v>1</v>
      </c>
      <c r="G120" s="323">
        <v>0</v>
      </c>
      <c r="H120" s="323">
        <v>0</v>
      </c>
      <c r="I120" s="323">
        <v>0</v>
      </c>
      <c r="J120" s="323">
        <v>0</v>
      </c>
      <c r="K120" s="323">
        <v>164350</v>
      </c>
      <c r="L120" s="323">
        <v>4112100.27</v>
      </c>
      <c r="M120" s="323">
        <v>200002</v>
      </c>
      <c r="N120" s="323">
        <v>845785.61</v>
      </c>
      <c r="O120" s="323">
        <v>369580.03</v>
      </c>
      <c r="P120" s="323">
        <v>1098348.08</v>
      </c>
      <c r="Q120" s="323">
        <v>971424.59</v>
      </c>
      <c r="R120" s="323">
        <v>0</v>
      </c>
      <c r="S120" s="323">
        <v>61000</v>
      </c>
      <c r="T120" s="323">
        <v>49821</v>
      </c>
      <c r="U120" s="323">
        <v>1</v>
      </c>
      <c r="V120" s="323">
        <v>2947044.83</v>
      </c>
      <c r="W120" s="323">
        <v>26399.1</v>
      </c>
      <c r="X120" s="323">
        <v>1503864.32</v>
      </c>
      <c r="Y120" s="323">
        <v>69100</v>
      </c>
      <c r="Z120" s="323">
        <v>927385.01</v>
      </c>
      <c r="AA120" s="323">
        <v>6967191.6500000004</v>
      </c>
      <c r="AB120" s="323">
        <v>457057.54</v>
      </c>
      <c r="AC120" s="323">
        <v>1</v>
      </c>
      <c r="AD120" s="323">
        <v>9263693.9499999993</v>
      </c>
      <c r="AE120" s="323">
        <v>657391.18000000005</v>
      </c>
      <c r="AF120" s="323">
        <v>0</v>
      </c>
      <c r="AG120" s="323">
        <v>0</v>
      </c>
      <c r="AH120" s="323">
        <v>0</v>
      </c>
      <c r="AI120" s="323">
        <v>100795.4</v>
      </c>
      <c r="AJ120" s="323">
        <v>0</v>
      </c>
      <c r="AK120" s="323">
        <v>0</v>
      </c>
      <c r="AL120" s="323">
        <v>11209332.890000001</v>
      </c>
      <c r="AM120" s="323">
        <v>174632.3</v>
      </c>
      <c r="AN120" s="323">
        <v>0</v>
      </c>
      <c r="AO120" s="323">
        <v>368114.75</v>
      </c>
      <c r="AP120" s="323">
        <v>45179.15</v>
      </c>
      <c r="AQ120" s="323">
        <v>469318.3</v>
      </c>
      <c r="AR120" s="323">
        <v>260501</v>
      </c>
      <c r="AS120" s="323">
        <v>333683.57</v>
      </c>
      <c r="AT120" s="323">
        <v>0</v>
      </c>
      <c r="AU120" s="323">
        <v>258161.87</v>
      </c>
      <c r="AV120" s="323">
        <v>0</v>
      </c>
      <c r="AW120" s="323">
        <v>2</v>
      </c>
      <c r="AX120" s="323">
        <v>101000</v>
      </c>
      <c r="AY120" s="323">
        <v>1</v>
      </c>
      <c r="AZ120" s="323">
        <v>1626195.13</v>
      </c>
      <c r="BA120" s="323">
        <v>64068</v>
      </c>
      <c r="BB120" s="323">
        <v>0</v>
      </c>
      <c r="BC120" s="323">
        <v>175437.35</v>
      </c>
      <c r="BD120" s="323">
        <v>66876.100000000006</v>
      </c>
      <c r="BE120" s="323">
        <v>0</v>
      </c>
      <c r="BF120" s="323">
        <v>2</v>
      </c>
      <c r="BG120" s="323">
        <v>0</v>
      </c>
      <c r="BH120" s="323">
        <v>69042</v>
      </c>
      <c r="BI120" s="323">
        <v>0</v>
      </c>
      <c r="BJ120" s="323">
        <v>0</v>
      </c>
      <c r="BK120" s="323">
        <v>1404493.22</v>
      </c>
      <c r="BL120" s="323">
        <v>1</v>
      </c>
      <c r="BM120" s="323">
        <v>779501.57</v>
      </c>
      <c r="BN120" s="323">
        <v>423117.1</v>
      </c>
      <c r="BO120" s="323">
        <v>0</v>
      </c>
      <c r="BP120" s="323">
        <v>748137.66</v>
      </c>
      <c r="BQ120" s="323">
        <v>913921.34</v>
      </c>
      <c r="BR120" s="323">
        <v>201869.97</v>
      </c>
      <c r="BS120" s="323">
        <v>989500</v>
      </c>
      <c r="BT120" s="323">
        <v>1</v>
      </c>
      <c r="BU120" s="323">
        <v>136000</v>
      </c>
      <c r="BV120" s="323">
        <v>168006.25</v>
      </c>
      <c r="BW120" s="323">
        <v>392261.35</v>
      </c>
      <c r="BX120" s="323">
        <v>336482.2</v>
      </c>
      <c r="BY120" s="323">
        <v>0</v>
      </c>
      <c r="BZ120" s="323">
        <v>1</v>
      </c>
      <c r="CA120" s="323">
        <v>134228.20000000001</v>
      </c>
      <c r="CB120" s="323">
        <v>0</v>
      </c>
      <c r="CC120" s="323">
        <v>3762865.81</v>
      </c>
      <c r="CD120" s="323">
        <v>1064591.8500000001</v>
      </c>
      <c r="CE120" s="323">
        <v>0</v>
      </c>
      <c r="CF120" s="323">
        <v>116835.2</v>
      </c>
      <c r="CG120" s="323">
        <v>0</v>
      </c>
      <c r="CH120" s="323">
        <v>0</v>
      </c>
      <c r="CI120" s="323">
        <v>0</v>
      </c>
      <c r="CJ120" s="323">
        <v>58000</v>
      </c>
      <c r="CK120" s="323">
        <v>122824</v>
      </c>
      <c r="CL120" s="323">
        <v>1152163.8500000001</v>
      </c>
      <c r="CM120" s="323">
        <v>1</v>
      </c>
      <c r="CN120" s="323">
        <v>0</v>
      </c>
      <c r="CO120" s="323">
        <v>480215.05</v>
      </c>
      <c r="CP120" s="323">
        <v>1</v>
      </c>
      <c r="CQ120" s="323">
        <v>118839.6</v>
      </c>
      <c r="CR120" s="323">
        <v>103775.3</v>
      </c>
      <c r="CS120" s="323">
        <v>0</v>
      </c>
      <c r="CT120" s="323">
        <v>0</v>
      </c>
      <c r="CU120" s="323">
        <v>353497.2</v>
      </c>
      <c r="CV120" s="323">
        <v>0</v>
      </c>
      <c r="CW120" s="323">
        <v>780682.45</v>
      </c>
      <c r="CX120" s="323">
        <v>0</v>
      </c>
      <c r="CY120" s="323">
        <v>0</v>
      </c>
      <c r="CZ120" s="323">
        <v>0</v>
      </c>
      <c r="DA120" s="323">
        <v>0</v>
      </c>
      <c r="DB120" s="323">
        <v>692600</v>
      </c>
      <c r="DC120" s="323">
        <v>0</v>
      </c>
      <c r="DD120" s="323">
        <v>0</v>
      </c>
      <c r="DE120" s="323">
        <v>0</v>
      </c>
      <c r="DF120" s="323">
        <v>82618.5</v>
      </c>
      <c r="DG120" s="323">
        <v>694574.82</v>
      </c>
      <c r="DH120" s="323">
        <v>273102.65000000002</v>
      </c>
      <c r="DI120" s="323">
        <v>0</v>
      </c>
      <c r="DJ120" s="323">
        <v>520256.1</v>
      </c>
      <c r="DK120" s="323">
        <v>0</v>
      </c>
      <c r="DL120" s="323">
        <v>0</v>
      </c>
      <c r="DM120" s="323">
        <v>30525</v>
      </c>
      <c r="DN120" s="323">
        <v>1</v>
      </c>
      <c r="DO120" s="323">
        <v>0</v>
      </c>
      <c r="DP120" s="323">
        <v>308375.25</v>
      </c>
      <c r="DQ120" s="323">
        <v>13300</v>
      </c>
      <c r="DR120" s="323">
        <v>3337609.2</v>
      </c>
      <c r="DS120" s="323">
        <v>0</v>
      </c>
      <c r="DT120" s="323">
        <v>263603.8</v>
      </c>
      <c r="DU120" s="323">
        <v>1</v>
      </c>
      <c r="DV120" s="323">
        <v>213794.79</v>
      </c>
      <c r="DW120" s="323">
        <v>65448.25</v>
      </c>
      <c r="DX120" s="323">
        <v>1532636.85</v>
      </c>
      <c r="DY120" s="323">
        <v>205947.51</v>
      </c>
      <c r="DZ120" s="323">
        <v>679793.57</v>
      </c>
      <c r="EA120" s="323">
        <v>2278726</v>
      </c>
      <c r="EB120" s="323">
        <v>613322.56999999995</v>
      </c>
      <c r="EC120" s="323">
        <v>2</v>
      </c>
      <c r="ED120" s="323">
        <v>1</v>
      </c>
      <c r="EE120" s="323">
        <v>506318.2</v>
      </c>
      <c r="EF120" s="323">
        <v>340617.31</v>
      </c>
      <c r="EG120" s="323">
        <v>2905541.65</v>
      </c>
      <c r="EH120" s="323">
        <v>0</v>
      </c>
      <c r="EI120" s="323">
        <v>3010443.82</v>
      </c>
      <c r="EJ120" s="323">
        <v>2573848.9500000002</v>
      </c>
      <c r="EK120" s="323">
        <v>2</v>
      </c>
      <c r="EL120" s="323">
        <v>696790.8</v>
      </c>
      <c r="EM120" s="323">
        <v>0</v>
      </c>
      <c r="EN120" s="323">
        <v>718339.98</v>
      </c>
      <c r="EO120" s="323">
        <v>429226.11</v>
      </c>
      <c r="EP120" s="323">
        <v>0</v>
      </c>
      <c r="EQ120" s="323">
        <v>292393</v>
      </c>
      <c r="ER120" s="323">
        <v>312080.09999999998</v>
      </c>
      <c r="ES120" s="323">
        <v>1182027.21</v>
      </c>
      <c r="ET120" s="323">
        <v>4863587.5999999996</v>
      </c>
      <c r="EU120" s="323">
        <v>645826.85</v>
      </c>
      <c r="EV120" s="323">
        <v>48946.9</v>
      </c>
      <c r="EW120" s="323">
        <v>0</v>
      </c>
      <c r="EX120" s="323">
        <v>501965</v>
      </c>
      <c r="EY120" s="323">
        <v>1</v>
      </c>
      <c r="EZ120" s="323">
        <v>488781571.77999997</v>
      </c>
      <c r="FA120" s="323">
        <v>2911433.76</v>
      </c>
      <c r="FB120" s="323">
        <v>81322.5</v>
      </c>
      <c r="FC120" s="323">
        <v>7665001.6900000004</v>
      </c>
      <c r="FD120" s="323">
        <v>3687224.67</v>
      </c>
      <c r="FE120" s="323">
        <v>0</v>
      </c>
      <c r="FF120" s="323">
        <v>0</v>
      </c>
      <c r="FG120" s="323">
        <v>44700</v>
      </c>
      <c r="FH120" s="323">
        <v>1598696.06</v>
      </c>
      <c r="FI120" s="323">
        <v>0</v>
      </c>
      <c r="FJ120" s="323">
        <v>0</v>
      </c>
      <c r="FK120" s="323">
        <v>601277.75</v>
      </c>
      <c r="FL120" s="323">
        <v>0</v>
      </c>
      <c r="FM120" s="323">
        <v>3524864.9</v>
      </c>
      <c r="FN120" s="323">
        <v>0</v>
      </c>
      <c r="FO120" s="323">
        <v>0</v>
      </c>
      <c r="FP120" s="323">
        <v>0</v>
      </c>
      <c r="FQ120" s="323">
        <v>0</v>
      </c>
      <c r="FR120" s="323">
        <v>873190.61</v>
      </c>
      <c r="FS120" s="323">
        <v>1127807.6499999999</v>
      </c>
      <c r="FT120" s="323">
        <v>623268.31000000006</v>
      </c>
      <c r="FU120" s="323">
        <v>216700</v>
      </c>
      <c r="FV120" s="323">
        <v>0</v>
      </c>
      <c r="FW120" s="323">
        <v>85997.2</v>
      </c>
      <c r="FX120" s="323">
        <v>0</v>
      </c>
      <c r="FY120" s="323">
        <v>0</v>
      </c>
      <c r="FZ120" s="323">
        <v>15000</v>
      </c>
      <c r="GA120" s="323">
        <v>197980.55</v>
      </c>
      <c r="GB120" s="323">
        <v>0</v>
      </c>
      <c r="GC120" s="323">
        <v>57581</v>
      </c>
      <c r="GD120" s="323">
        <v>156454.75</v>
      </c>
      <c r="GE120" s="323">
        <v>0</v>
      </c>
      <c r="GF120" s="323">
        <v>6</v>
      </c>
      <c r="GG120" s="323">
        <v>1566042.14</v>
      </c>
      <c r="GH120" s="323">
        <v>0</v>
      </c>
      <c r="GI120" s="323">
        <v>802482.05</v>
      </c>
      <c r="GJ120" s="323">
        <v>0</v>
      </c>
      <c r="GK120" s="323">
        <v>0</v>
      </c>
      <c r="GL120" s="323">
        <v>0</v>
      </c>
      <c r="GM120" s="323">
        <v>0</v>
      </c>
      <c r="GN120" s="323">
        <v>661725.56000000006</v>
      </c>
      <c r="GO120" s="323">
        <v>6350240.0999999996</v>
      </c>
      <c r="GP120" s="323">
        <v>1</v>
      </c>
      <c r="GQ120" s="323">
        <v>768519.92</v>
      </c>
      <c r="GR120" s="323">
        <v>123600</v>
      </c>
      <c r="GS120" s="323">
        <v>15411706.48</v>
      </c>
      <c r="GT120" s="323">
        <v>209810</v>
      </c>
      <c r="GU120" s="323">
        <v>21023082.57</v>
      </c>
      <c r="GV120" s="323">
        <v>414750</v>
      </c>
      <c r="GW120" s="323">
        <v>0</v>
      </c>
      <c r="GX120" s="323">
        <v>6231048.2999999998</v>
      </c>
      <c r="GY120" s="323">
        <v>224977.45</v>
      </c>
      <c r="GZ120" s="323">
        <v>198291.24</v>
      </c>
      <c r="HA120" s="323">
        <v>913824.63</v>
      </c>
      <c r="HB120" s="323">
        <v>94659.85</v>
      </c>
      <c r="HC120" s="323">
        <v>11414176.84</v>
      </c>
      <c r="HD120" s="323">
        <v>32657.9</v>
      </c>
      <c r="HE120" s="323">
        <v>0</v>
      </c>
      <c r="HF120" s="323">
        <v>121018</v>
      </c>
      <c r="HG120" s="323">
        <v>379614.91</v>
      </c>
      <c r="HH120" s="323">
        <v>4303015.09</v>
      </c>
      <c r="HI120" s="323">
        <v>990800</v>
      </c>
      <c r="HJ120" s="323">
        <v>0</v>
      </c>
      <c r="HK120" s="323">
        <v>1</v>
      </c>
      <c r="HL120" s="323">
        <v>0</v>
      </c>
      <c r="HM120" s="323">
        <v>152193.4</v>
      </c>
      <c r="HN120" s="323">
        <v>12525</v>
      </c>
      <c r="HO120" s="323">
        <v>269260</v>
      </c>
      <c r="HP120" s="323">
        <v>0</v>
      </c>
      <c r="HQ120" s="323">
        <v>0</v>
      </c>
      <c r="HR120" s="323">
        <v>0</v>
      </c>
      <c r="HS120" s="323">
        <v>9829.9500000000007</v>
      </c>
      <c r="HT120" s="323">
        <v>0</v>
      </c>
      <c r="HU120" s="323">
        <v>1</v>
      </c>
      <c r="HV120" s="323">
        <v>4560776.17</v>
      </c>
      <c r="HW120" s="323">
        <v>10127960.029999999</v>
      </c>
      <c r="HX120" s="323">
        <v>272600</v>
      </c>
      <c r="HY120" s="323">
        <v>0</v>
      </c>
      <c r="HZ120" s="323">
        <v>0</v>
      </c>
      <c r="IA120" s="323">
        <v>1</v>
      </c>
      <c r="IB120" s="323">
        <v>2943443.02</v>
      </c>
      <c r="IC120" s="323">
        <v>4428460.3</v>
      </c>
      <c r="ID120" s="323">
        <v>0</v>
      </c>
      <c r="IE120" s="323">
        <v>2181249.0499999998</v>
      </c>
      <c r="IF120" s="323">
        <v>0</v>
      </c>
      <c r="IG120" s="323">
        <v>388302.9</v>
      </c>
      <c r="IH120" s="323">
        <v>808812.5</v>
      </c>
      <c r="II120" s="323">
        <v>1328582</v>
      </c>
      <c r="IJ120" s="323">
        <v>1612743.38</v>
      </c>
      <c r="IK120" s="323">
        <v>105091.55</v>
      </c>
      <c r="IL120" s="323">
        <v>2</v>
      </c>
      <c r="IM120" s="323">
        <v>1</v>
      </c>
      <c r="IN120" s="323">
        <v>1657954.11</v>
      </c>
      <c r="IO120" s="323">
        <v>3188187.46</v>
      </c>
      <c r="IP120" s="323">
        <v>210577.95</v>
      </c>
      <c r="IQ120" s="323">
        <v>50000</v>
      </c>
      <c r="IR120" s="323">
        <v>1154896.1499999999</v>
      </c>
      <c r="IS120" s="323">
        <v>0</v>
      </c>
      <c r="IT120" s="323">
        <v>683576.76</v>
      </c>
      <c r="IU120" s="323">
        <v>13161.05</v>
      </c>
      <c r="IV120" s="323">
        <v>1660382.45</v>
      </c>
      <c r="IW120" s="323">
        <v>1</v>
      </c>
      <c r="IX120" s="323">
        <v>155920</v>
      </c>
      <c r="IY120" s="323">
        <v>0</v>
      </c>
      <c r="IZ120" s="323">
        <v>0</v>
      </c>
      <c r="JA120" s="323">
        <v>1309793.1200000001</v>
      </c>
      <c r="JB120" s="323">
        <v>0</v>
      </c>
      <c r="JC120" s="323">
        <v>456764.95</v>
      </c>
      <c r="JD120" s="323">
        <v>140800</v>
      </c>
      <c r="JE120" s="323">
        <v>47959.7</v>
      </c>
      <c r="JF120" s="323">
        <v>0</v>
      </c>
      <c r="JG120" s="323">
        <v>156896.54999999999</v>
      </c>
      <c r="JH120" s="323">
        <v>663957.80000000005</v>
      </c>
      <c r="JI120" s="323">
        <v>0</v>
      </c>
      <c r="JJ120" s="323">
        <v>192101.75</v>
      </c>
      <c r="JK120" s="323">
        <v>373759.7</v>
      </c>
      <c r="JL120" s="323">
        <v>1</v>
      </c>
      <c r="JM120" s="323">
        <v>110430</v>
      </c>
      <c r="JN120" s="323">
        <v>0</v>
      </c>
      <c r="JO120" s="323">
        <v>975650.23</v>
      </c>
      <c r="JP120" s="323">
        <v>277000</v>
      </c>
      <c r="JQ120" s="323">
        <v>0</v>
      </c>
      <c r="JR120" s="323">
        <v>11400</v>
      </c>
      <c r="JS120" s="323">
        <v>3751111.12</v>
      </c>
      <c r="JT120" s="323">
        <v>0</v>
      </c>
      <c r="JU120" s="323">
        <v>0</v>
      </c>
      <c r="JV120" s="323">
        <v>0</v>
      </c>
      <c r="JW120" s="323">
        <v>0</v>
      </c>
      <c r="JX120" s="323">
        <v>11040.6</v>
      </c>
      <c r="JY120" s="323">
        <v>0</v>
      </c>
      <c r="JZ120" s="323">
        <v>169339.75</v>
      </c>
      <c r="KA120" s="323">
        <v>1</v>
      </c>
      <c r="KB120" s="323">
        <v>62400</v>
      </c>
      <c r="KC120" s="323">
        <v>0</v>
      </c>
      <c r="KD120" s="323">
        <v>767895.05</v>
      </c>
      <c r="KE120" s="323">
        <v>10041858.34</v>
      </c>
      <c r="KF120" s="323">
        <v>0</v>
      </c>
      <c r="KG120" s="323">
        <v>391646.07</v>
      </c>
      <c r="KH120" s="323">
        <v>178808.85</v>
      </c>
      <c r="KI120" s="323">
        <v>1546103.35</v>
      </c>
      <c r="KJ120" s="323">
        <v>1</v>
      </c>
      <c r="KK120" s="323">
        <v>0</v>
      </c>
      <c r="KL120" s="323">
        <v>0</v>
      </c>
      <c r="KM120" s="323">
        <v>42252.35</v>
      </c>
      <c r="KN120" s="323">
        <v>665037.15</v>
      </c>
      <c r="KO120" s="323">
        <v>52628.74</v>
      </c>
      <c r="KP120" s="323">
        <v>103170.41</v>
      </c>
      <c r="KQ120" s="323">
        <v>38765200.100000001</v>
      </c>
      <c r="KR120" s="323">
        <v>1297474.8</v>
      </c>
      <c r="KS120" s="322">
        <v>249621.65</v>
      </c>
      <c r="KU120" s="312">
        <v>14</v>
      </c>
      <c r="KV120" s="312">
        <v>144</v>
      </c>
      <c r="KY120" s="312">
        <v>9144</v>
      </c>
    </row>
    <row r="121" spans="1:311" x14ac:dyDescent="0.25">
      <c r="A121" s="329">
        <v>2020</v>
      </c>
      <c r="B121" s="328" t="s">
        <v>807</v>
      </c>
      <c r="C121" s="328" t="s">
        <v>820</v>
      </c>
      <c r="D121" s="328" t="s">
        <v>824</v>
      </c>
      <c r="E121" s="328" t="s">
        <v>780</v>
      </c>
      <c r="F121" s="327">
        <v>1</v>
      </c>
      <c r="G121" s="327">
        <v>150000</v>
      </c>
      <c r="H121" s="327">
        <v>538920</v>
      </c>
      <c r="I121" s="327">
        <v>1</v>
      </c>
      <c r="J121" s="327">
        <v>1</v>
      </c>
      <c r="K121" s="327">
        <v>100000</v>
      </c>
      <c r="L121" s="327">
        <v>5614021.9000000004</v>
      </c>
      <c r="M121" s="327">
        <v>388500</v>
      </c>
      <c r="N121" s="327">
        <v>320001</v>
      </c>
      <c r="O121" s="327">
        <v>495001</v>
      </c>
      <c r="P121" s="327">
        <v>616100</v>
      </c>
      <c r="Q121" s="327">
        <v>50000</v>
      </c>
      <c r="R121" s="327">
        <v>2412510</v>
      </c>
      <c r="S121" s="327">
        <v>1000000</v>
      </c>
      <c r="T121" s="327">
        <v>0</v>
      </c>
      <c r="U121" s="327">
        <v>0</v>
      </c>
      <c r="V121" s="327">
        <v>1</v>
      </c>
      <c r="W121" s="327">
        <v>0</v>
      </c>
      <c r="X121" s="327">
        <v>362886.40000000002</v>
      </c>
      <c r="Y121" s="327">
        <v>301610</v>
      </c>
      <c r="Z121" s="327">
        <v>1</v>
      </c>
      <c r="AA121" s="327">
        <v>1613762</v>
      </c>
      <c r="AB121" s="327">
        <v>1</v>
      </c>
      <c r="AC121" s="327">
        <v>200000</v>
      </c>
      <c r="AD121" s="327">
        <v>38286</v>
      </c>
      <c r="AE121" s="327">
        <v>0</v>
      </c>
      <c r="AF121" s="327">
        <v>0</v>
      </c>
      <c r="AG121" s="327">
        <v>0</v>
      </c>
      <c r="AH121" s="327">
        <v>0</v>
      </c>
      <c r="AI121" s="327">
        <v>1</v>
      </c>
      <c r="AJ121" s="327">
        <v>1</v>
      </c>
      <c r="AK121" s="327">
        <v>0</v>
      </c>
      <c r="AL121" s="327">
        <v>80504</v>
      </c>
      <c r="AM121" s="327">
        <v>1</v>
      </c>
      <c r="AN121" s="327">
        <v>17500</v>
      </c>
      <c r="AO121" s="327">
        <v>129000</v>
      </c>
      <c r="AP121" s="327">
        <v>1</v>
      </c>
      <c r="AQ121" s="327">
        <v>1</v>
      </c>
      <c r="AR121" s="327">
        <v>1</v>
      </c>
      <c r="AS121" s="327">
        <v>514904.5</v>
      </c>
      <c r="AT121" s="327">
        <v>0</v>
      </c>
      <c r="AU121" s="327">
        <v>1</v>
      </c>
      <c r="AV121" s="327">
        <v>395000</v>
      </c>
      <c r="AW121" s="327">
        <v>1</v>
      </c>
      <c r="AX121" s="327">
        <v>89900</v>
      </c>
      <c r="AY121" s="327">
        <v>1</v>
      </c>
      <c r="AZ121" s="327">
        <v>1</v>
      </c>
      <c r="BA121" s="327">
        <v>1000</v>
      </c>
      <c r="BB121" s="327">
        <v>792100</v>
      </c>
      <c r="BC121" s="327">
        <v>346400</v>
      </c>
      <c r="BD121" s="327">
        <v>251863</v>
      </c>
      <c r="BE121" s="327">
        <v>0</v>
      </c>
      <c r="BF121" s="327">
        <v>1</v>
      </c>
      <c r="BG121" s="327">
        <v>1</v>
      </c>
      <c r="BH121" s="327">
        <v>187551</v>
      </c>
      <c r="BI121" s="327">
        <v>0</v>
      </c>
      <c r="BJ121" s="327">
        <v>1</v>
      </c>
      <c r="BK121" s="327">
        <v>37327</v>
      </c>
      <c r="BL121" s="327">
        <v>1</v>
      </c>
      <c r="BM121" s="327">
        <v>20500</v>
      </c>
      <c r="BN121" s="327">
        <v>312635.45</v>
      </c>
      <c r="BO121" s="327">
        <v>700000</v>
      </c>
      <c r="BP121" s="327">
        <v>1</v>
      </c>
      <c r="BQ121" s="327">
        <v>0</v>
      </c>
      <c r="BR121" s="327">
        <v>38400</v>
      </c>
      <c r="BS121" s="327">
        <v>1</v>
      </c>
      <c r="BT121" s="327">
        <v>1</v>
      </c>
      <c r="BU121" s="327">
        <v>0</v>
      </c>
      <c r="BV121" s="327">
        <v>0</v>
      </c>
      <c r="BW121" s="327">
        <v>0</v>
      </c>
      <c r="BX121" s="327">
        <v>429100</v>
      </c>
      <c r="BY121" s="327">
        <v>0</v>
      </c>
      <c r="BZ121" s="327">
        <v>480000</v>
      </c>
      <c r="CA121" s="327">
        <v>251172.25</v>
      </c>
      <c r="CB121" s="327">
        <v>306865.5</v>
      </c>
      <c r="CC121" s="327">
        <v>0</v>
      </c>
      <c r="CD121" s="327">
        <v>0</v>
      </c>
      <c r="CE121" s="327">
        <v>0</v>
      </c>
      <c r="CF121" s="327">
        <v>209018</v>
      </c>
      <c r="CG121" s="327">
        <v>0</v>
      </c>
      <c r="CH121" s="327">
        <v>1</v>
      </c>
      <c r="CI121" s="327">
        <v>0</v>
      </c>
      <c r="CJ121" s="327">
        <v>518960</v>
      </c>
      <c r="CK121" s="327">
        <v>59700</v>
      </c>
      <c r="CL121" s="327">
        <v>120757</v>
      </c>
      <c r="CM121" s="327">
        <v>0</v>
      </c>
      <c r="CN121" s="327">
        <v>380000</v>
      </c>
      <c r="CO121" s="327">
        <v>140000</v>
      </c>
      <c r="CP121" s="327">
        <v>3000</v>
      </c>
      <c r="CQ121" s="327">
        <v>0</v>
      </c>
      <c r="CR121" s="327">
        <v>210000</v>
      </c>
      <c r="CS121" s="327">
        <v>1</v>
      </c>
      <c r="CT121" s="327">
        <v>1</v>
      </c>
      <c r="CU121" s="327">
        <v>93000</v>
      </c>
      <c r="CV121" s="327">
        <v>153300</v>
      </c>
      <c r="CW121" s="327">
        <v>20003</v>
      </c>
      <c r="CX121" s="327">
        <v>1</v>
      </c>
      <c r="CY121" s="327">
        <v>0</v>
      </c>
      <c r="CZ121" s="327">
        <v>0</v>
      </c>
      <c r="DA121" s="327">
        <v>0</v>
      </c>
      <c r="DB121" s="327">
        <v>2</v>
      </c>
      <c r="DC121" s="327">
        <v>0</v>
      </c>
      <c r="DD121" s="327">
        <v>0</v>
      </c>
      <c r="DE121" s="327">
        <v>1</v>
      </c>
      <c r="DF121" s="327">
        <v>0</v>
      </c>
      <c r="DG121" s="327">
        <v>156102.16</v>
      </c>
      <c r="DH121" s="327">
        <v>1</v>
      </c>
      <c r="DI121" s="327">
        <v>1</v>
      </c>
      <c r="DJ121" s="327">
        <v>1</v>
      </c>
      <c r="DK121" s="327">
        <v>0</v>
      </c>
      <c r="DL121" s="327">
        <v>0</v>
      </c>
      <c r="DM121" s="327">
        <v>1</v>
      </c>
      <c r="DN121" s="327">
        <v>1</v>
      </c>
      <c r="DO121" s="327">
        <v>270539.18</v>
      </c>
      <c r="DP121" s="327">
        <v>232171.2</v>
      </c>
      <c r="DQ121" s="327">
        <v>224000</v>
      </c>
      <c r="DR121" s="327">
        <v>1</v>
      </c>
      <c r="DS121" s="327">
        <v>0</v>
      </c>
      <c r="DT121" s="327">
        <v>526483</v>
      </c>
      <c r="DU121" s="327">
        <v>1</v>
      </c>
      <c r="DV121" s="327">
        <v>84000</v>
      </c>
      <c r="DW121" s="327">
        <v>1</v>
      </c>
      <c r="DX121" s="327">
        <v>1472900</v>
      </c>
      <c r="DY121" s="327">
        <v>690000</v>
      </c>
      <c r="DZ121" s="327">
        <v>1513000</v>
      </c>
      <c r="EA121" s="327">
        <v>0</v>
      </c>
      <c r="EB121" s="327">
        <v>1</v>
      </c>
      <c r="EC121" s="327">
        <v>550837</v>
      </c>
      <c r="ED121" s="327">
        <v>260000</v>
      </c>
      <c r="EE121" s="327">
        <v>1</v>
      </c>
      <c r="EF121" s="327">
        <v>1</v>
      </c>
      <c r="EG121" s="327">
        <v>518590</v>
      </c>
      <c r="EH121" s="327">
        <v>80100</v>
      </c>
      <c r="EI121" s="327">
        <v>1570474.1</v>
      </c>
      <c r="EJ121" s="327">
        <v>1002423.8</v>
      </c>
      <c r="EK121" s="327">
        <v>1</v>
      </c>
      <c r="EL121" s="327">
        <v>158600</v>
      </c>
      <c r="EM121" s="327">
        <v>1</v>
      </c>
      <c r="EN121" s="327">
        <v>895130.8</v>
      </c>
      <c r="EO121" s="327">
        <v>372930</v>
      </c>
      <c r="EP121" s="327">
        <v>0</v>
      </c>
      <c r="EQ121" s="327">
        <v>834050</v>
      </c>
      <c r="ER121" s="327">
        <v>972872.25</v>
      </c>
      <c r="ES121" s="327">
        <v>285245</v>
      </c>
      <c r="ET121" s="327">
        <v>827000</v>
      </c>
      <c r="EU121" s="327">
        <v>1</v>
      </c>
      <c r="EV121" s="327">
        <v>526000</v>
      </c>
      <c r="EW121" s="327">
        <v>4186</v>
      </c>
      <c r="EX121" s="327">
        <v>1</v>
      </c>
      <c r="EY121" s="327">
        <v>1</v>
      </c>
      <c r="EZ121" s="327">
        <v>12864178.4</v>
      </c>
      <c r="FA121" s="327">
        <v>1</v>
      </c>
      <c r="FB121" s="327">
        <v>1</v>
      </c>
      <c r="FC121" s="327">
        <v>2279585.2799999998</v>
      </c>
      <c r="FD121" s="327">
        <v>1884999.2</v>
      </c>
      <c r="FE121" s="327">
        <v>1</v>
      </c>
      <c r="FF121" s="327">
        <v>987000</v>
      </c>
      <c r="FG121" s="327">
        <v>235553</v>
      </c>
      <c r="FH121" s="327">
        <v>586003.65</v>
      </c>
      <c r="FI121" s="327">
        <v>1195110</v>
      </c>
      <c r="FJ121" s="327">
        <v>1</v>
      </c>
      <c r="FK121" s="327">
        <v>449445</v>
      </c>
      <c r="FL121" s="327">
        <v>9300</v>
      </c>
      <c r="FM121" s="327">
        <v>180102</v>
      </c>
      <c r="FN121" s="327">
        <v>0</v>
      </c>
      <c r="FO121" s="327">
        <v>82000</v>
      </c>
      <c r="FP121" s="327">
        <v>5500</v>
      </c>
      <c r="FQ121" s="327">
        <v>0</v>
      </c>
      <c r="FR121" s="327">
        <v>0</v>
      </c>
      <c r="FS121" s="327">
        <v>93426</v>
      </c>
      <c r="FT121" s="327">
        <v>860220</v>
      </c>
      <c r="FU121" s="327">
        <v>1</v>
      </c>
      <c r="FV121" s="327">
        <v>182013</v>
      </c>
      <c r="FW121" s="327">
        <v>1</v>
      </c>
      <c r="FX121" s="327">
        <v>0</v>
      </c>
      <c r="FY121" s="327">
        <v>1</v>
      </c>
      <c r="FZ121" s="327">
        <v>0</v>
      </c>
      <c r="GA121" s="327">
        <v>0</v>
      </c>
      <c r="GB121" s="327">
        <v>700000</v>
      </c>
      <c r="GC121" s="327">
        <v>0</v>
      </c>
      <c r="GD121" s="327">
        <v>800000</v>
      </c>
      <c r="GE121" s="327">
        <v>1</v>
      </c>
      <c r="GF121" s="327">
        <v>0</v>
      </c>
      <c r="GG121" s="327">
        <v>1450736</v>
      </c>
      <c r="GH121" s="327">
        <v>1</v>
      </c>
      <c r="GI121" s="327">
        <v>1</v>
      </c>
      <c r="GJ121" s="327">
        <v>258100</v>
      </c>
      <c r="GK121" s="327">
        <v>636446.78</v>
      </c>
      <c r="GL121" s="327">
        <v>1</v>
      </c>
      <c r="GM121" s="327">
        <v>0</v>
      </c>
      <c r="GN121" s="327">
        <v>110000</v>
      </c>
      <c r="GO121" s="327">
        <v>1</v>
      </c>
      <c r="GP121" s="327">
        <v>225085</v>
      </c>
      <c r="GQ121" s="327">
        <v>116200</v>
      </c>
      <c r="GR121" s="327">
        <v>300000</v>
      </c>
      <c r="GS121" s="327">
        <v>0</v>
      </c>
      <c r="GT121" s="327">
        <v>109021.25</v>
      </c>
      <c r="GU121" s="327">
        <v>1700162.49</v>
      </c>
      <c r="GV121" s="327">
        <v>20500</v>
      </c>
      <c r="GW121" s="327">
        <v>288080</v>
      </c>
      <c r="GX121" s="327">
        <v>319900</v>
      </c>
      <c r="GY121" s="327">
        <v>105749</v>
      </c>
      <c r="GZ121" s="327">
        <v>1634848.85</v>
      </c>
      <c r="HA121" s="327">
        <v>0</v>
      </c>
      <c r="HB121" s="327">
        <v>0</v>
      </c>
      <c r="HC121" s="327">
        <v>50004</v>
      </c>
      <c r="HD121" s="327">
        <v>1</v>
      </c>
      <c r="HE121" s="327">
        <v>540432</v>
      </c>
      <c r="HF121" s="327">
        <v>1</v>
      </c>
      <c r="HG121" s="327">
        <v>0</v>
      </c>
      <c r="HH121" s="327">
        <v>119670</v>
      </c>
      <c r="HI121" s="327">
        <v>0</v>
      </c>
      <c r="HJ121" s="327">
        <v>42600</v>
      </c>
      <c r="HK121" s="327">
        <v>0</v>
      </c>
      <c r="HL121" s="327">
        <v>0</v>
      </c>
      <c r="HM121" s="327">
        <v>1</v>
      </c>
      <c r="HN121" s="327">
        <v>0</v>
      </c>
      <c r="HO121" s="327">
        <v>162740</v>
      </c>
      <c r="HP121" s="327">
        <v>0</v>
      </c>
      <c r="HQ121" s="327">
        <v>240900</v>
      </c>
      <c r="HR121" s="327">
        <v>0</v>
      </c>
      <c r="HS121" s="327">
        <v>37000</v>
      </c>
      <c r="HT121" s="327">
        <v>0</v>
      </c>
      <c r="HU121" s="327">
        <v>240000</v>
      </c>
      <c r="HV121" s="327">
        <v>0</v>
      </c>
      <c r="HW121" s="327">
        <v>385196.55</v>
      </c>
      <c r="HX121" s="327">
        <v>1003695.1</v>
      </c>
      <c r="HY121" s="327">
        <v>0</v>
      </c>
      <c r="HZ121" s="327">
        <v>218100</v>
      </c>
      <c r="IA121" s="327">
        <v>1</v>
      </c>
      <c r="IB121" s="327">
        <v>22412.2</v>
      </c>
      <c r="IC121" s="327">
        <v>0</v>
      </c>
      <c r="ID121" s="327">
        <v>0</v>
      </c>
      <c r="IE121" s="327">
        <v>1</v>
      </c>
      <c r="IF121" s="327">
        <v>1</v>
      </c>
      <c r="IG121" s="327">
        <v>6001</v>
      </c>
      <c r="IH121" s="327">
        <v>3900</v>
      </c>
      <c r="II121" s="327">
        <v>1</v>
      </c>
      <c r="IJ121" s="327">
        <v>63800</v>
      </c>
      <c r="IK121" s="327">
        <v>0</v>
      </c>
      <c r="IL121" s="327">
        <v>59867.4</v>
      </c>
      <c r="IM121" s="327">
        <v>88000</v>
      </c>
      <c r="IN121" s="327">
        <v>1</v>
      </c>
      <c r="IO121" s="327">
        <v>800000</v>
      </c>
      <c r="IP121" s="327">
        <v>566250</v>
      </c>
      <c r="IQ121" s="327">
        <v>485000</v>
      </c>
      <c r="IR121" s="327">
        <v>0</v>
      </c>
      <c r="IS121" s="327">
        <v>0</v>
      </c>
      <c r="IT121" s="327">
        <v>13539</v>
      </c>
      <c r="IU121" s="327">
        <v>379745</v>
      </c>
      <c r="IV121" s="327">
        <v>291100</v>
      </c>
      <c r="IW121" s="327">
        <v>2</v>
      </c>
      <c r="IX121" s="327">
        <v>15001</v>
      </c>
      <c r="IY121" s="327">
        <v>245220</v>
      </c>
      <c r="IZ121" s="327">
        <v>0</v>
      </c>
      <c r="JA121" s="327">
        <v>0</v>
      </c>
      <c r="JB121" s="327">
        <v>204500</v>
      </c>
      <c r="JC121" s="327">
        <v>100000</v>
      </c>
      <c r="JD121" s="327">
        <v>4600</v>
      </c>
      <c r="JE121" s="327">
        <v>15000</v>
      </c>
      <c r="JF121" s="327">
        <v>0</v>
      </c>
      <c r="JG121" s="327">
        <v>1</v>
      </c>
      <c r="JH121" s="327">
        <v>1</v>
      </c>
      <c r="JI121" s="327">
        <v>0</v>
      </c>
      <c r="JJ121" s="327">
        <v>0</v>
      </c>
      <c r="JK121" s="327">
        <v>1</v>
      </c>
      <c r="JL121" s="327">
        <v>3000</v>
      </c>
      <c r="JM121" s="327">
        <v>11551.36</v>
      </c>
      <c r="JN121" s="327">
        <v>21897</v>
      </c>
      <c r="JO121" s="327">
        <v>1000</v>
      </c>
      <c r="JP121" s="327">
        <v>1</v>
      </c>
      <c r="JQ121" s="327">
        <v>100000</v>
      </c>
      <c r="JR121" s="327">
        <v>15000</v>
      </c>
      <c r="JS121" s="327">
        <v>1530024.8</v>
      </c>
      <c r="JT121" s="327">
        <v>0</v>
      </c>
      <c r="JU121" s="327">
        <v>0</v>
      </c>
      <c r="JV121" s="327">
        <v>0</v>
      </c>
      <c r="JW121" s="327">
        <v>258995.05</v>
      </c>
      <c r="JX121" s="327">
        <v>1</v>
      </c>
      <c r="JY121" s="327">
        <v>71000</v>
      </c>
      <c r="JZ121" s="327">
        <v>14300</v>
      </c>
      <c r="KA121" s="327">
        <v>1</v>
      </c>
      <c r="KB121" s="327">
        <v>0</v>
      </c>
      <c r="KC121" s="327">
        <v>1</v>
      </c>
      <c r="KD121" s="327">
        <v>313000</v>
      </c>
      <c r="KE121" s="327">
        <v>1316973.3</v>
      </c>
      <c r="KF121" s="327">
        <v>20581</v>
      </c>
      <c r="KG121" s="327">
        <v>1</v>
      </c>
      <c r="KH121" s="327">
        <v>174800</v>
      </c>
      <c r="KI121" s="327">
        <v>1</v>
      </c>
      <c r="KJ121" s="327">
        <v>1</v>
      </c>
      <c r="KK121" s="327">
        <v>100000</v>
      </c>
      <c r="KL121" s="327">
        <v>0</v>
      </c>
      <c r="KM121" s="327">
        <v>0</v>
      </c>
      <c r="KN121" s="327">
        <v>6000</v>
      </c>
      <c r="KO121" s="327">
        <v>110402</v>
      </c>
      <c r="KP121" s="327">
        <v>355720</v>
      </c>
      <c r="KQ121" s="327">
        <v>920809.6</v>
      </c>
      <c r="KR121" s="327">
        <v>0</v>
      </c>
      <c r="KS121" s="326">
        <v>2001</v>
      </c>
      <c r="KU121" s="312">
        <v>14</v>
      </c>
      <c r="KV121" s="312">
        <v>145</v>
      </c>
      <c r="KY121" s="312">
        <v>9145</v>
      </c>
    </row>
    <row r="122" spans="1:311" x14ac:dyDescent="0.25">
      <c r="A122" s="325">
        <v>2020</v>
      </c>
      <c r="B122" s="324" t="s">
        <v>807</v>
      </c>
      <c r="C122" s="324" t="s">
        <v>820</v>
      </c>
      <c r="D122" s="324" t="s">
        <v>823</v>
      </c>
      <c r="E122" s="324" t="s">
        <v>780</v>
      </c>
      <c r="F122" s="323">
        <v>0</v>
      </c>
      <c r="G122" s="323">
        <v>0</v>
      </c>
      <c r="H122" s="323">
        <v>1</v>
      </c>
      <c r="I122" s="323">
        <v>1</v>
      </c>
      <c r="J122" s="323">
        <v>0</v>
      </c>
      <c r="K122" s="323">
        <v>0</v>
      </c>
      <c r="L122" s="323">
        <v>663431.86</v>
      </c>
      <c r="M122" s="323">
        <v>3</v>
      </c>
      <c r="N122" s="323">
        <v>71205.399999999994</v>
      </c>
      <c r="O122" s="323">
        <v>2</v>
      </c>
      <c r="P122" s="323">
        <v>1</v>
      </c>
      <c r="Q122" s="323">
        <v>0</v>
      </c>
      <c r="R122" s="323">
        <v>0</v>
      </c>
      <c r="S122" s="323">
        <v>0</v>
      </c>
      <c r="T122" s="323">
        <v>28000</v>
      </c>
      <c r="U122" s="323">
        <v>0</v>
      </c>
      <c r="V122" s="323">
        <v>3</v>
      </c>
      <c r="W122" s="323">
        <v>0</v>
      </c>
      <c r="X122" s="323">
        <v>1</v>
      </c>
      <c r="Y122" s="323">
        <v>0</v>
      </c>
      <c r="Z122" s="323">
        <v>80000</v>
      </c>
      <c r="AA122" s="323">
        <v>127098.2</v>
      </c>
      <c r="AB122" s="323">
        <v>0</v>
      </c>
      <c r="AC122" s="323">
        <v>0</v>
      </c>
      <c r="AD122" s="323">
        <v>477180.25</v>
      </c>
      <c r="AE122" s="323">
        <v>0</v>
      </c>
      <c r="AF122" s="323">
        <v>98288</v>
      </c>
      <c r="AG122" s="323">
        <v>59460</v>
      </c>
      <c r="AH122" s="323">
        <v>6500</v>
      </c>
      <c r="AI122" s="323">
        <v>62069.65</v>
      </c>
      <c r="AJ122" s="323">
        <v>0</v>
      </c>
      <c r="AK122" s="323">
        <v>0</v>
      </c>
      <c r="AL122" s="323">
        <v>694922.85</v>
      </c>
      <c r="AM122" s="323">
        <v>30625</v>
      </c>
      <c r="AN122" s="323">
        <v>0</v>
      </c>
      <c r="AO122" s="323">
        <v>0</v>
      </c>
      <c r="AP122" s="323">
        <v>0</v>
      </c>
      <c r="AQ122" s="323">
        <v>0</v>
      </c>
      <c r="AR122" s="323">
        <v>0</v>
      </c>
      <c r="AS122" s="323">
        <v>0</v>
      </c>
      <c r="AT122" s="323">
        <v>0</v>
      </c>
      <c r="AU122" s="323">
        <v>1</v>
      </c>
      <c r="AV122" s="323">
        <v>0</v>
      </c>
      <c r="AW122" s="323">
        <v>1</v>
      </c>
      <c r="AX122" s="323">
        <v>0</v>
      </c>
      <c r="AY122" s="323">
        <v>5041.05</v>
      </c>
      <c r="AZ122" s="323">
        <v>134210.4</v>
      </c>
      <c r="BA122" s="323">
        <v>7820</v>
      </c>
      <c r="BB122" s="323">
        <v>0</v>
      </c>
      <c r="BC122" s="323">
        <v>0</v>
      </c>
      <c r="BD122" s="323">
        <v>1985211.79</v>
      </c>
      <c r="BE122" s="323">
        <v>0</v>
      </c>
      <c r="BF122" s="323">
        <v>1</v>
      </c>
      <c r="BG122" s="323">
        <v>1</v>
      </c>
      <c r="BH122" s="323">
        <v>1</v>
      </c>
      <c r="BI122" s="323">
        <v>228402</v>
      </c>
      <c r="BJ122" s="323">
        <v>1</v>
      </c>
      <c r="BK122" s="323">
        <v>20200</v>
      </c>
      <c r="BL122" s="323">
        <v>0</v>
      </c>
      <c r="BM122" s="323">
        <v>0</v>
      </c>
      <c r="BN122" s="323">
        <v>419732.6</v>
      </c>
      <c r="BO122" s="323">
        <v>10830.95</v>
      </c>
      <c r="BP122" s="323">
        <v>2</v>
      </c>
      <c r="BQ122" s="323">
        <v>7812.5</v>
      </c>
      <c r="BR122" s="323">
        <v>116478.5</v>
      </c>
      <c r="BS122" s="323">
        <v>410202</v>
      </c>
      <c r="BT122" s="323">
        <v>0</v>
      </c>
      <c r="BU122" s="323">
        <v>0</v>
      </c>
      <c r="BV122" s="323">
        <v>0</v>
      </c>
      <c r="BW122" s="323">
        <v>30600</v>
      </c>
      <c r="BX122" s="323">
        <v>77102</v>
      </c>
      <c r="BY122" s="323">
        <v>422610.95</v>
      </c>
      <c r="BZ122" s="323">
        <v>0</v>
      </c>
      <c r="CA122" s="323">
        <v>42227.6</v>
      </c>
      <c r="CB122" s="323">
        <v>0</v>
      </c>
      <c r="CC122" s="323">
        <v>1</v>
      </c>
      <c r="CD122" s="323">
        <v>0</v>
      </c>
      <c r="CE122" s="323">
        <v>1</v>
      </c>
      <c r="CF122" s="323">
        <v>0</v>
      </c>
      <c r="CG122" s="323">
        <v>90001</v>
      </c>
      <c r="CH122" s="323">
        <v>0</v>
      </c>
      <c r="CI122" s="323">
        <v>262887.95</v>
      </c>
      <c r="CJ122" s="323">
        <v>0</v>
      </c>
      <c r="CK122" s="323">
        <v>0</v>
      </c>
      <c r="CL122" s="323">
        <v>25494.55</v>
      </c>
      <c r="CM122" s="323">
        <v>1</v>
      </c>
      <c r="CN122" s="323">
        <v>0</v>
      </c>
      <c r="CO122" s="323">
        <v>99989.15</v>
      </c>
      <c r="CP122" s="323">
        <v>1</v>
      </c>
      <c r="CQ122" s="323">
        <v>0</v>
      </c>
      <c r="CR122" s="323">
        <v>1</v>
      </c>
      <c r="CS122" s="323">
        <v>0</v>
      </c>
      <c r="CT122" s="323">
        <v>0</v>
      </c>
      <c r="CU122" s="323">
        <v>1</v>
      </c>
      <c r="CV122" s="323">
        <v>1</v>
      </c>
      <c r="CW122" s="323">
        <v>1</v>
      </c>
      <c r="CX122" s="323">
        <v>0</v>
      </c>
      <c r="CY122" s="323">
        <v>1</v>
      </c>
      <c r="CZ122" s="323">
        <v>619952</v>
      </c>
      <c r="DA122" s="323">
        <v>182140.55</v>
      </c>
      <c r="DB122" s="323">
        <v>56778.9</v>
      </c>
      <c r="DC122" s="323">
        <v>91852.85</v>
      </c>
      <c r="DD122" s="323">
        <v>1174600</v>
      </c>
      <c r="DE122" s="323">
        <v>403918</v>
      </c>
      <c r="DF122" s="323">
        <v>55043.9</v>
      </c>
      <c r="DG122" s="323">
        <v>3</v>
      </c>
      <c r="DH122" s="323">
        <v>0</v>
      </c>
      <c r="DI122" s="323">
        <v>0</v>
      </c>
      <c r="DJ122" s="323">
        <v>63001</v>
      </c>
      <c r="DK122" s="323">
        <v>0</v>
      </c>
      <c r="DL122" s="323">
        <v>75746.8</v>
      </c>
      <c r="DM122" s="323">
        <v>1</v>
      </c>
      <c r="DN122" s="323">
        <v>6417</v>
      </c>
      <c r="DO122" s="323">
        <v>0</v>
      </c>
      <c r="DP122" s="323">
        <v>1</v>
      </c>
      <c r="DQ122" s="323">
        <v>0</v>
      </c>
      <c r="DR122" s="323">
        <v>30001</v>
      </c>
      <c r="DS122" s="323">
        <v>2837080.97</v>
      </c>
      <c r="DT122" s="323">
        <v>166992.29999999999</v>
      </c>
      <c r="DU122" s="323">
        <v>1</v>
      </c>
      <c r="DV122" s="323">
        <v>41701</v>
      </c>
      <c r="DW122" s="323">
        <v>141571</v>
      </c>
      <c r="DX122" s="323">
        <v>0</v>
      </c>
      <c r="DY122" s="323">
        <v>0</v>
      </c>
      <c r="DZ122" s="323">
        <v>0</v>
      </c>
      <c r="EA122" s="323">
        <v>227901</v>
      </c>
      <c r="EB122" s="323">
        <v>0</v>
      </c>
      <c r="EC122" s="323">
        <v>0</v>
      </c>
      <c r="ED122" s="323">
        <v>0</v>
      </c>
      <c r="EE122" s="323">
        <v>142901</v>
      </c>
      <c r="EF122" s="323">
        <v>1</v>
      </c>
      <c r="EG122" s="323">
        <v>68752.350000000006</v>
      </c>
      <c r="EH122" s="323">
        <v>0</v>
      </c>
      <c r="EI122" s="323">
        <v>331125.5</v>
      </c>
      <c r="EJ122" s="323">
        <v>1</v>
      </c>
      <c r="EK122" s="323">
        <v>1</v>
      </c>
      <c r="EL122" s="323">
        <v>0</v>
      </c>
      <c r="EM122" s="323">
        <v>173601</v>
      </c>
      <c r="EN122" s="323">
        <v>2</v>
      </c>
      <c r="EO122" s="323">
        <v>147384.95000000001</v>
      </c>
      <c r="EP122" s="323">
        <v>41300</v>
      </c>
      <c r="EQ122" s="323">
        <v>2</v>
      </c>
      <c r="ER122" s="323">
        <v>2</v>
      </c>
      <c r="ES122" s="323">
        <v>0</v>
      </c>
      <c r="ET122" s="323">
        <v>95431.7</v>
      </c>
      <c r="EU122" s="323">
        <v>0</v>
      </c>
      <c r="EV122" s="323">
        <v>0</v>
      </c>
      <c r="EW122" s="323">
        <v>0</v>
      </c>
      <c r="EX122" s="323">
        <v>97801</v>
      </c>
      <c r="EY122" s="323">
        <v>856834.02</v>
      </c>
      <c r="EZ122" s="323">
        <v>37957243.579999998</v>
      </c>
      <c r="FA122" s="323">
        <v>2</v>
      </c>
      <c r="FB122" s="323">
        <v>2</v>
      </c>
      <c r="FC122" s="323">
        <v>405328.3</v>
      </c>
      <c r="FD122" s="323">
        <v>0</v>
      </c>
      <c r="FE122" s="323">
        <v>1</v>
      </c>
      <c r="FF122" s="323">
        <v>0</v>
      </c>
      <c r="FG122" s="323">
        <v>0</v>
      </c>
      <c r="FH122" s="323">
        <v>200806.71</v>
      </c>
      <c r="FI122" s="323">
        <v>2</v>
      </c>
      <c r="FJ122" s="323">
        <v>0</v>
      </c>
      <c r="FK122" s="323">
        <v>0</v>
      </c>
      <c r="FL122" s="323">
        <v>0</v>
      </c>
      <c r="FM122" s="323">
        <v>42805</v>
      </c>
      <c r="FN122" s="323">
        <v>0</v>
      </c>
      <c r="FO122" s="323">
        <v>0</v>
      </c>
      <c r="FP122" s="323">
        <v>0</v>
      </c>
      <c r="FQ122" s="323">
        <v>2</v>
      </c>
      <c r="FR122" s="323">
        <v>114583.14</v>
      </c>
      <c r="FS122" s="323">
        <v>2100</v>
      </c>
      <c r="FT122" s="323">
        <v>0</v>
      </c>
      <c r="FU122" s="323">
        <v>1</v>
      </c>
      <c r="FV122" s="323">
        <v>0</v>
      </c>
      <c r="FW122" s="323">
        <v>1</v>
      </c>
      <c r="FX122" s="323">
        <v>0</v>
      </c>
      <c r="FY122" s="323">
        <v>71857.149999999994</v>
      </c>
      <c r="FZ122" s="323">
        <v>0</v>
      </c>
      <c r="GA122" s="323">
        <v>0</v>
      </c>
      <c r="GB122" s="323">
        <v>1</v>
      </c>
      <c r="GC122" s="323">
        <v>0</v>
      </c>
      <c r="GD122" s="323">
        <v>48221.5</v>
      </c>
      <c r="GE122" s="323">
        <v>0</v>
      </c>
      <c r="GF122" s="323">
        <v>5</v>
      </c>
      <c r="GG122" s="323">
        <v>106791.4</v>
      </c>
      <c r="GH122" s="323">
        <v>11113</v>
      </c>
      <c r="GI122" s="323">
        <v>4</v>
      </c>
      <c r="GJ122" s="323">
        <v>0</v>
      </c>
      <c r="GK122" s="323">
        <v>842863.29</v>
      </c>
      <c r="GL122" s="323">
        <v>0</v>
      </c>
      <c r="GM122" s="323">
        <v>0</v>
      </c>
      <c r="GN122" s="323">
        <v>2</v>
      </c>
      <c r="GO122" s="323">
        <v>102684.27</v>
      </c>
      <c r="GP122" s="323">
        <v>0</v>
      </c>
      <c r="GQ122" s="323">
        <v>0</v>
      </c>
      <c r="GR122" s="323">
        <v>1</v>
      </c>
      <c r="GS122" s="323">
        <v>36919.49</v>
      </c>
      <c r="GT122" s="323">
        <v>0</v>
      </c>
      <c r="GU122" s="323">
        <v>533209.65</v>
      </c>
      <c r="GV122" s="323">
        <v>0</v>
      </c>
      <c r="GW122" s="323">
        <v>0</v>
      </c>
      <c r="GX122" s="323">
        <v>9040.25</v>
      </c>
      <c r="GY122" s="323">
        <v>25213.66</v>
      </c>
      <c r="GZ122" s="323">
        <v>178784.45</v>
      </c>
      <c r="HA122" s="323">
        <v>384761.55</v>
      </c>
      <c r="HB122" s="323">
        <v>2263.87</v>
      </c>
      <c r="HC122" s="323">
        <v>83999.5</v>
      </c>
      <c r="HD122" s="323">
        <v>0</v>
      </c>
      <c r="HE122" s="323">
        <v>1</v>
      </c>
      <c r="HF122" s="323">
        <v>0</v>
      </c>
      <c r="HG122" s="323">
        <v>63366.55</v>
      </c>
      <c r="HH122" s="323">
        <v>1111163.7</v>
      </c>
      <c r="HI122" s="323">
        <v>110137.45</v>
      </c>
      <c r="HJ122" s="323">
        <v>132300</v>
      </c>
      <c r="HK122" s="323">
        <v>1</v>
      </c>
      <c r="HL122" s="323">
        <v>0</v>
      </c>
      <c r="HM122" s="323">
        <v>39013.550000000003</v>
      </c>
      <c r="HN122" s="323">
        <v>0</v>
      </c>
      <c r="HO122" s="323">
        <v>0</v>
      </c>
      <c r="HP122" s="323">
        <v>153550.75</v>
      </c>
      <c r="HQ122" s="323">
        <v>0</v>
      </c>
      <c r="HR122" s="323">
        <v>88206.3</v>
      </c>
      <c r="HS122" s="323">
        <v>0</v>
      </c>
      <c r="HT122" s="323">
        <v>1300428.1499999999</v>
      </c>
      <c r="HU122" s="323">
        <v>1</v>
      </c>
      <c r="HV122" s="323">
        <v>30000</v>
      </c>
      <c r="HW122" s="323">
        <v>4570549.0599999996</v>
      </c>
      <c r="HX122" s="323">
        <v>0</v>
      </c>
      <c r="HY122" s="323">
        <v>2628400</v>
      </c>
      <c r="HZ122" s="323">
        <v>59819.6</v>
      </c>
      <c r="IA122" s="323">
        <v>1</v>
      </c>
      <c r="IB122" s="323">
        <v>241099.55</v>
      </c>
      <c r="IC122" s="323">
        <v>262003.94</v>
      </c>
      <c r="ID122" s="323">
        <v>0</v>
      </c>
      <c r="IE122" s="323">
        <v>312659.95</v>
      </c>
      <c r="IF122" s="323">
        <v>0</v>
      </c>
      <c r="IG122" s="323">
        <v>0</v>
      </c>
      <c r="IH122" s="323">
        <v>0</v>
      </c>
      <c r="II122" s="323">
        <v>0</v>
      </c>
      <c r="IJ122" s="323">
        <v>1</v>
      </c>
      <c r="IK122" s="323">
        <v>1</v>
      </c>
      <c r="IL122" s="323">
        <v>2</v>
      </c>
      <c r="IM122" s="323">
        <v>1</v>
      </c>
      <c r="IN122" s="323">
        <v>580488.75</v>
      </c>
      <c r="IO122" s="323">
        <v>1</v>
      </c>
      <c r="IP122" s="323">
        <v>0</v>
      </c>
      <c r="IQ122" s="323">
        <v>19810</v>
      </c>
      <c r="IR122" s="323">
        <v>0</v>
      </c>
      <c r="IS122" s="323">
        <v>30526.5</v>
      </c>
      <c r="IT122" s="323">
        <v>607028.03</v>
      </c>
      <c r="IU122" s="323">
        <v>1</v>
      </c>
      <c r="IV122" s="323">
        <v>64000</v>
      </c>
      <c r="IW122" s="323">
        <v>1</v>
      </c>
      <c r="IX122" s="323">
        <v>1</v>
      </c>
      <c r="IY122" s="323">
        <v>229012.2</v>
      </c>
      <c r="IZ122" s="323">
        <v>0</v>
      </c>
      <c r="JA122" s="323">
        <v>24500</v>
      </c>
      <c r="JB122" s="323">
        <v>0</v>
      </c>
      <c r="JC122" s="323">
        <v>0</v>
      </c>
      <c r="JD122" s="323">
        <v>0</v>
      </c>
      <c r="JE122" s="323">
        <v>0</v>
      </c>
      <c r="JF122" s="323">
        <v>1</v>
      </c>
      <c r="JG122" s="323">
        <v>0</v>
      </c>
      <c r="JH122" s="323">
        <v>198462.68</v>
      </c>
      <c r="JI122" s="323">
        <v>0</v>
      </c>
      <c r="JJ122" s="323">
        <v>80002</v>
      </c>
      <c r="JK122" s="323">
        <v>0</v>
      </c>
      <c r="JL122" s="323">
        <v>0</v>
      </c>
      <c r="JM122" s="323">
        <v>33443</v>
      </c>
      <c r="JN122" s="323">
        <v>0</v>
      </c>
      <c r="JO122" s="323">
        <v>0</v>
      </c>
      <c r="JP122" s="323">
        <v>1</v>
      </c>
      <c r="JQ122" s="323">
        <v>1</v>
      </c>
      <c r="JR122" s="323">
        <v>0</v>
      </c>
      <c r="JS122" s="323">
        <v>1</v>
      </c>
      <c r="JT122" s="323">
        <v>45500</v>
      </c>
      <c r="JU122" s="323">
        <v>23342.15</v>
      </c>
      <c r="JV122" s="323">
        <v>1276035</v>
      </c>
      <c r="JW122" s="323">
        <v>0</v>
      </c>
      <c r="JX122" s="323">
        <v>0</v>
      </c>
      <c r="JY122" s="323">
        <v>0</v>
      </c>
      <c r="JZ122" s="323">
        <v>0</v>
      </c>
      <c r="KA122" s="323">
        <v>24701</v>
      </c>
      <c r="KB122" s="323">
        <v>0</v>
      </c>
      <c r="KC122" s="323">
        <v>0</v>
      </c>
      <c r="KD122" s="323">
        <v>2</v>
      </c>
      <c r="KE122" s="323">
        <v>365773.25</v>
      </c>
      <c r="KF122" s="323">
        <v>0</v>
      </c>
      <c r="KG122" s="323">
        <v>0</v>
      </c>
      <c r="KH122" s="323">
        <v>0</v>
      </c>
      <c r="KI122" s="323">
        <v>1</v>
      </c>
      <c r="KJ122" s="323">
        <v>0</v>
      </c>
      <c r="KK122" s="323">
        <v>0</v>
      </c>
      <c r="KL122" s="323">
        <v>1</v>
      </c>
      <c r="KM122" s="323">
        <v>0</v>
      </c>
      <c r="KN122" s="323">
        <v>0</v>
      </c>
      <c r="KO122" s="323">
        <v>206371.14</v>
      </c>
      <c r="KP122" s="323">
        <v>51860.2</v>
      </c>
      <c r="KQ122" s="323">
        <v>2957332.92</v>
      </c>
      <c r="KR122" s="323">
        <v>0</v>
      </c>
      <c r="KS122" s="322">
        <v>0</v>
      </c>
      <c r="KU122" s="312">
        <v>14</v>
      </c>
      <c r="KV122" s="312">
        <v>146</v>
      </c>
      <c r="KY122" s="312">
        <v>9146</v>
      </c>
    </row>
    <row r="123" spans="1:311" x14ac:dyDescent="0.25">
      <c r="A123" s="329">
        <v>2020</v>
      </c>
      <c r="B123" s="328" t="s">
        <v>807</v>
      </c>
      <c r="C123" s="328" t="s">
        <v>820</v>
      </c>
      <c r="D123" s="328" t="s">
        <v>822</v>
      </c>
      <c r="E123" s="328" t="s">
        <v>780</v>
      </c>
      <c r="F123" s="327">
        <v>0</v>
      </c>
      <c r="G123" s="327">
        <v>0</v>
      </c>
      <c r="H123" s="327">
        <v>0</v>
      </c>
      <c r="I123" s="327">
        <v>0</v>
      </c>
      <c r="J123" s="327">
        <v>0</v>
      </c>
      <c r="K123" s="327">
        <v>0</v>
      </c>
      <c r="L123" s="327">
        <v>0</v>
      </c>
      <c r="M123" s="327">
        <v>0</v>
      </c>
      <c r="N123" s="327">
        <v>0</v>
      </c>
      <c r="O123" s="327">
        <v>0</v>
      </c>
      <c r="P123" s="327">
        <v>0</v>
      </c>
      <c r="Q123" s="327">
        <v>0</v>
      </c>
      <c r="R123" s="327">
        <v>0</v>
      </c>
      <c r="S123" s="327">
        <v>0</v>
      </c>
      <c r="T123" s="327">
        <v>0</v>
      </c>
      <c r="U123" s="327">
        <v>0</v>
      </c>
      <c r="V123" s="327">
        <v>0</v>
      </c>
      <c r="W123" s="327">
        <v>0</v>
      </c>
      <c r="X123" s="327">
        <v>0</v>
      </c>
      <c r="Y123" s="327">
        <v>0</v>
      </c>
      <c r="Z123" s="327">
        <v>0</v>
      </c>
      <c r="AA123" s="327">
        <v>0</v>
      </c>
      <c r="AB123" s="327">
        <v>0</v>
      </c>
      <c r="AC123" s="327">
        <v>0</v>
      </c>
      <c r="AD123" s="327">
        <v>0</v>
      </c>
      <c r="AE123" s="327">
        <v>0</v>
      </c>
      <c r="AF123" s="327">
        <v>0</v>
      </c>
      <c r="AG123" s="327">
        <v>0</v>
      </c>
      <c r="AH123" s="327">
        <v>2442.5</v>
      </c>
      <c r="AI123" s="327">
        <v>0</v>
      </c>
      <c r="AJ123" s="327">
        <v>0</v>
      </c>
      <c r="AK123" s="327">
        <v>0</v>
      </c>
      <c r="AL123" s="327">
        <v>0</v>
      </c>
      <c r="AM123" s="327">
        <v>0</v>
      </c>
      <c r="AN123" s="327">
        <v>0</v>
      </c>
      <c r="AO123" s="327">
        <v>0</v>
      </c>
      <c r="AP123" s="327">
        <v>0</v>
      </c>
      <c r="AQ123" s="327">
        <v>0</v>
      </c>
      <c r="AR123" s="327">
        <v>0</v>
      </c>
      <c r="AS123" s="327">
        <v>0</v>
      </c>
      <c r="AT123" s="327">
        <v>0</v>
      </c>
      <c r="AU123" s="327">
        <v>0</v>
      </c>
      <c r="AV123" s="327">
        <v>0</v>
      </c>
      <c r="AW123" s="327">
        <v>0</v>
      </c>
      <c r="AX123" s="327">
        <v>0</v>
      </c>
      <c r="AY123" s="327">
        <v>2.14</v>
      </c>
      <c r="AZ123" s="327">
        <v>0</v>
      </c>
      <c r="BA123" s="327">
        <v>0</v>
      </c>
      <c r="BB123" s="327">
        <v>0</v>
      </c>
      <c r="BC123" s="327">
        <v>0</v>
      </c>
      <c r="BD123" s="327">
        <v>0</v>
      </c>
      <c r="BE123" s="327">
        <v>0</v>
      </c>
      <c r="BF123" s="327">
        <v>0</v>
      </c>
      <c r="BG123" s="327">
        <v>0</v>
      </c>
      <c r="BH123" s="327">
        <v>0</v>
      </c>
      <c r="BI123" s="327">
        <v>0</v>
      </c>
      <c r="BJ123" s="327">
        <v>0</v>
      </c>
      <c r="BK123" s="327">
        <v>0</v>
      </c>
      <c r="BL123" s="327">
        <v>0</v>
      </c>
      <c r="BM123" s="327">
        <v>0</v>
      </c>
      <c r="BN123" s="327">
        <v>0</v>
      </c>
      <c r="BO123" s="327">
        <v>0</v>
      </c>
      <c r="BP123" s="327">
        <v>0</v>
      </c>
      <c r="BQ123" s="327">
        <v>0</v>
      </c>
      <c r="BR123" s="327">
        <v>0</v>
      </c>
      <c r="BS123" s="327">
        <v>0</v>
      </c>
      <c r="BT123" s="327">
        <v>0</v>
      </c>
      <c r="BU123" s="327">
        <v>0</v>
      </c>
      <c r="BV123" s="327">
        <v>0</v>
      </c>
      <c r="BW123" s="327">
        <v>0</v>
      </c>
      <c r="BX123" s="327">
        <v>0</v>
      </c>
      <c r="BY123" s="327">
        <v>5069.8</v>
      </c>
      <c r="BZ123" s="327">
        <v>0</v>
      </c>
      <c r="CA123" s="327">
        <v>0</v>
      </c>
      <c r="CB123" s="327">
        <v>0</v>
      </c>
      <c r="CC123" s="327">
        <v>0</v>
      </c>
      <c r="CD123" s="327">
        <v>0</v>
      </c>
      <c r="CE123" s="327">
        <v>0</v>
      </c>
      <c r="CF123" s="327">
        <v>0</v>
      </c>
      <c r="CG123" s="327">
        <v>0</v>
      </c>
      <c r="CH123" s="327">
        <v>1650</v>
      </c>
      <c r="CI123" s="327">
        <v>0</v>
      </c>
      <c r="CJ123" s="327">
        <v>0</v>
      </c>
      <c r="CK123" s="327">
        <v>0</v>
      </c>
      <c r="CL123" s="327">
        <v>0</v>
      </c>
      <c r="CM123" s="327">
        <v>0</v>
      </c>
      <c r="CN123" s="327">
        <v>0</v>
      </c>
      <c r="CO123" s="327">
        <v>0</v>
      </c>
      <c r="CP123" s="327">
        <v>0</v>
      </c>
      <c r="CQ123" s="327">
        <v>0</v>
      </c>
      <c r="CR123" s="327">
        <v>0</v>
      </c>
      <c r="CS123" s="327">
        <v>0</v>
      </c>
      <c r="CT123" s="327">
        <v>0</v>
      </c>
      <c r="CU123" s="327">
        <v>0</v>
      </c>
      <c r="CV123" s="327">
        <v>0</v>
      </c>
      <c r="CW123" s="327">
        <v>0</v>
      </c>
      <c r="CX123" s="327">
        <v>0</v>
      </c>
      <c r="CY123" s="327">
        <v>0</v>
      </c>
      <c r="CZ123" s="327">
        <v>0</v>
      </c>
      <c r="DA123" s="327">
        <v>0</v>
      </c>
      <c r="DB123" s="327">
        <v>0</v>
      </c>
      <c r="DC123" s="327">
        <v>0</v>
      </c>
      <c r="DD123" s="327">
        <v>0</v>
      </c>
      <c r="DE123" s="327">
        <v>64501.49</v>
      </c>
      <c r="DF123" s="327">
        <v>0</v>
      </c>
      <c r="DG123" s="327">
        <v>0</v>
      </c>
      <c r="DH123" s="327">
        <v>0</v>
      </c>
      <c r="DI123" s="327">
        <v>0</v>
      </c>
      <c r="DJ123" s="327">
        <v>0</v>
      </c>
      <c r="DK123" s="327">
        <v>2910</v>
      </c>
      <c r="DL123" s="327">
        <v>0</v>
      </c>
      <c r="DM123" s="327">
        <v>1</v>
      </c>
      <c r="DN123" s="327">
        <v>0</v>
      </c>
      <c r="DO123" s="327">
        <v>0</v>
      </c>
      <c r="DP123" s="327">
        <v>0</v>
      </c>
      <c r="DQ123" s="327">
        <v>0</v>
      </c>
      <c r="DR123" s="327">
        <v>0</v>
      </c>
      <c r="DS123" s="327">
        <v>0</v>
      </c>
      <c r="DT123" s="327">
        <v>0</v>
      </c>
      <c r="DU123" s="327">
        <v>0</v>
      </c>
      <c r="DV123" s="327">
        <v>0</v>
      </c>
      <c r="DW123" s="327">
        <v>0</v>
      </c>
      <c r="DX123" s="327">
        <v>0</v>
      </c>
      <c r="DY123" s="327">
        <v>0</v>
      </c>
      <c r="DZ123" s="327">
        <v>0</v>
      </c>
      <c r="EA123" s="327">
        <v>0</v>
      </c>
      <c r="EB123" s="327">
        <v>0</v>
      </c>
      <c r="EC123" s="327">
        <v>0</v>
      </c>
      <c r="ED123" s="327">
        <v>0</v>
      </c>
      <c r="EE123" s="327">
        <v>0</v>
      </c>
      <c r="EF123" s="327">
        <v>0</v>
      </c>
      <c r="EG123" s="327">
        <v>0</v>
      </c>
      <c r="EH123" s="327">
        <v>0</v>
      </c>
      <c r="EI123" s="327">
        <v>0</v>
      </c>
      <c r="EJ123" s="327">
        <v>0</v>
      </c>
      <c r="EK123" s="327">
        <v>0</v>
      </c>
      <c r="EL123" s="327">
        <v>0</v>
      </c>
      <c r="EM123" s="327">
        <v>0</v>
      </c>
      <c r="EN123" s="327">
        <v>0</v>
      </c>
      <c r="EO123" s="327">
        <v>0</v>
      </c>
      <c r="EP123" s="327">
        <v>0</v>
      </c>
      <c r="EQ123" s="327">
        <v>22415.85</v>
      </c>
      <c r="ER123" s="327">
        <v>2251.4</v>
      </c>
      <c r="ES123" s="327">
        <v>0</v>
      </c>
      <c r="ET123" s="327">
        <v>0</v>
      </c>
      <c r="EU123" s="327">
        <v>0</v>
      </c>
      <c r="EV123" s="327">
        <v>0</v>
      </c>
      <c r="EW123" s="327">
        <v>0</v>
      </c>
      <c r="EX123" s="327">
        <v>0</v>
      </c>
      <c r="EY123" s="327">
        <v>0</v>
      </c>
      <c r="EZ123" s="327">
        <v>9224600.2400000002</v>
      </c>
      <c r="FA123" s="327">
        <v>0</v>
      </c>
      <c r="FB123" s="327">
        <v>0</v>
      </c>
      <c r="FC123" s="327">
        <v>62867.07</v>
      </c>
      <c r="FD123" s="327">
        <v>3432.85</v>
      </c>
      <c r="FE123" s="327">
        <v>12347.94</v>
      </c>
      <c r="FF123" s="327">
        <v>0</v>
      </c>
      <c r="FG123" s="327">
        <v>0</v>
      </c>
      <c r="FH123" s="327">
        <v>0</v>
      </c>
      <c r="FI123" s="327">
        <v>0</v>
      </c>
      <c r="FJ123" s="327">
        <v>0</v>
      </c>
      <c r="FK123" s="327">
        <v>0</v>
      </c>
      <c r="FL123" s="327">
        <v>0</v>
      </c>
      <c r="FM123" s="327">
        <v>0</v>
      </c>
      <c r="FN123" s="327">
        <v>0</v>
      </c>
      <c r="FO123" s="327">
        <v>0</v>
      </c>
      <c r="FP123" s="327">
        <v>0</v>
      </c>
      <c r="FQ123" s="327">
        <v>0</v>
      </c>
      <c r="FR123" s="327">
        <v>0</v>
      </c>
      <c r="FS123" s="327">
        <v>0</v>
      </c>
      <c r="FT123" s="327">
        <v>0</v>
      </c>
      <c r="FU123" s="327">
        <v>0</v>
      </c>
      <c r="FV123" s="327">
        <v>0</v>
      </c>
      <c r="FW123" s="327">
        <v>0</v>
      </c>
      <c r="FX123" s="327">
        <v>0</v>
      </c>
      <c r="FY123" s="327">
        <v>0</v>
      </c>
      <c r="FZ123" s="327">
        <v>0</v>
      </c>
      <c r="GA123" s="327">
        <v>6764</v>
      </c>
      <c r="GB123" s="327">
        <v>0</v>
      </c>
      <c r="GC123" s="327">
        <v>0</v>
      </c>
      <c r="GD123" s="327">
        <v>0</v>
      </c>
      <c r="GE123" s="327">
        <v>0</v>
      </c>
      <c r="GF123" s="327">
        <v>0</v>
      </c>
      <c r="GG123" s="327">
        <v>0</v>
      </c>
      <c r="GH123" s="327">
        <v>0</v>
      </c>
      <c r="GI123" s="327">
        <v>0</v>
      </c>
      <c r="GJ123" s="327">
        <v>129713.15</v>
      </c>
      <c r="GK123" s="327">
        <v>0</v>
      </c>
      <c r="GL123" s="327">
        <v>0</v>
      </c>
      <c r="GM123" s="327">
        <v>0</v>
      </c>
      <c r="GN123" s="327">
        <v>0</v>
      </c>
      <c r="GO123" s="327">
        <v>0</v>
      </c>
      <c r="GP123" s="327">
        <v>0</v>
      </c>
      <c r="GQ123" s="327">
        <v>0</v>
      </c>
      <c r="GR123" s="327">
        <v>0</v>
      </c>
      <c r="GS123" s="327">
        <v>1701111.86</v>
      </c>
      <c r="GT123" s="327">
        <v>0</v>
      </c>
      <c r="GU123" s="327">
        <v>0</v>
      </c>
      <c r="GV123" s="327">
        <v>3684.7</v>
      </c>
      <c r="GW123" s="327">
        <v>0</v>
      </c>
      <c r="GX123" s="327">
        <v>0</v>
      </c>
      <c r="GY123" s="327">
        <v>0</v>
      </c>
      <c r="GZ123" s="327">
        <v>0</v>
      </c>
      <c r="HA123" s="327">
        <v>0</v>
      </c>
      <c r="HB123" s="327">
        <v>0</v>
      </c>
      <c r="HC123" s="327">
        <v>0</v>
      </c>
      <c r="HD123" s="327">
        <v>0</v>
      </c>
      <c r="HE123" s="327">
        <v>0</v>
      </c>
      <c r="HF123" s="327">
        <v>0</v>
      </c>
      <c r="HG123" s="327">
        <v>0</v>
      </c>
      <c r="HH123" s="327">
        <v>0</v>
      </c>
      <c r="HI123" s="327">
        <v>0</v>
      </c>
      <c r="HJ123" s="327">
        <v>1</v>
      </c>
      <c r="HK123" s="327">
        <v>0</v>
      </c>
      <c r="HL123" s="327">
        <v>0</v>
      </c>
      <c r="HM123" s="327">
        <v>0</v>
      </c>
      <c r="HN123" s="327">
        <v>0</v>
      </c>
      <c r="HO123" s="327">
        <v>0</v>
      </c>
      <c r="HP123" s="327">
        <v>0</v>
      </c>
      <c r="HQ123" s="327">
        <v>0</v>
      </c>
      <c r="HR123" s="327">
        <v>12388</v>
      </c>
      <c r="HS123" s="327">
        <v>0</v>
      </c>
      <c r="HT123" s="327">
        <v>0</v>
      </c>
      <c r="HU123" s="327">
        <v>0</v>
      </c>
      <c r="HV123" s="327">
        <v>0</v>
      </c>
      <c r="HW123" s="327">
        <v>659724.54</v>
      </c>
      <c r="HX123" s="327">
        <v>0</v>
      </c>
      <c r="HY123" s="327">
        <v>0</v>
      </c>
      <c r="HZ123" s="327">
        <v>0</v>
      </c>
      <c r="IA123" s="327">
        <v>0</v>
      </c>
      <c r="IB123" s="327">
        <v>0</v>
      </c>
      <c r="IC123" s="327">
        <v>0</v>
      </c>
      <c r="ID123" s="327">
        <v>0</v>
      </c>
      <c r="IE123" s="327">
        <v>0</v>
      </c>
      <c r="IF123" s="327">
        <v>0</v>
      </c>
      <c r="IG123" s="327">
        <v>0</v>
      </c>
      <c r="IH123" s="327">
        <v>0</v>
      </c>
      <c r="II123" s="327">
        <v>0</v>
      </c>
      <c r="IJ123" s="327">
        <v>0</v>
      </c>
      <c r="IK123" s="327">
        <v>0</v>
      </c>
      <c r="IL123" s="327">
        <v>0</v>
      </c>
      <c r="IM123" s="327">
        <v>0</v>
      </c>
      <c r="IN123" s="327">
        <v>0</v>
      </c>
      <c r="IO123" s="327">
        <v>0</v>
      </c>
      <c r="IP123" s="327">
        <v>0</v>
      </c>
      <c r="IQ123" s="327">
        <v>0</v>
      </c>
      <c r="IR123" s="327">
        <v>0</v>
      </c>
      <c r="IS123" s="327">
        <v>0</v>
      </c>
      <c r="IT123" s="327">
        <v>3052.61</v>
      </c>
      <c r="IU123" s="327">
        <v>0</v>
      </c>
      <c r="IV123" s="327">
        <v>0</v>
      </c>
      <c r="IW123" s="327">
        <v>0</v>
      </c>
      <c r="IX123" s="327">
        <v>0</v>
      </c>
      <c r="IY123" s="327">
        <v>0</v>
      </c>
      <c r="IZ123" s="327">
        <v>0</v>
      </c>
      <c r="JA123" s="327">
        <v>0</v>
      </c>
      <c r="JB123" s="327">
        <v>10484.280000000001</v>
      </c>
      <c r="JC123" s="327">
        <v>0</v>
      </c>
      <c r="JD123" s="327">
        <v>0</v>
      </c>
      <c r="JE123" s="327">
        <v>0</v>
      </c>
      <c r="JF123" s="327">
        <v>0</v>
      </c>
      <c r="JG123" s="327">
        <v>0</v>
      </c>
      <c r="JH123" s="327">
        <v>0</v>
      </c>
      <c r="JI123" s="327">
        <v>0</v>
      </c>
      <c r="JJ123" s="327">
        <v>0</v>
      </c>
      <c r="JK123" s="327">
        <v>0</v>
      </c>
      <c r="JL123" s="327">
        <v>0</v>
      </c>
      <c r="JM123" s="327">
        <v>0</v>
      </c>
      <c r="JN123" s="327">
        <v>0</v>
      </c>
      <c r="JO123" s="327">
        <v>0</v>
      </c>
      <c r="JP123" s="327">
        <v>0</v>
      </c>
      <c r="JQ123" s="327">
        <v>0</v>
      </c>
      <c r="JR123" s="327">
        <v>0</v>
      </c>
      <c r="JS123" s="327">
        <v>0</v>
      </c>
      <c r="JT123" s="327">
        <v>0</v>
      </c>
      <c r="JU123" s="327">
        <v>0</v>
      </c>
      <c r="JV123" s="327">
        <v>89553.25</v>
      </c>
      <c r="JW123" s="327">
        <v>0</v>
      </c>
      <c r="JX123" s="327">
        <v>0</v>
      </c>
      <c r="JY123" s="327">
        <v>0</v>
      </c>
      <c r="JZ123" s="327">
        <v>0</v>
      </c>
      <c r="KA123" s="327">
        <v>0</v>
      </c>
      <c r="KB123" s="327">
        <v>0</v>
      </c>
      <c r="KC123" s="327">
        <v>0</v>
      </c>
      <c r="KD123" s="327">
        <v>0</v>
      </c>
      <c r="KE123" s="327">
        <v>29344</v>
      </c>
      <c r="KF123" s="327">
        <v>0</v>
      </c>
      <c r="KG123" s="327">
        <v>0</v>
      </c>
      <c r="KH123" s="327">
        <v>0</v>
      </c>
      <c r="KI123" s="327">
        <v>0</v>
      </c>
      <c r="KJ123" s="327">
        <v>0</v>
      </c>
      <c r="KK123" s="327">
        <v>0</v>
      </c>
      <c r="KL123" s="327">
        <v>0</v>
      </c>
      <c r="KM123" s="327">
        <v>0</v>
      </c>
      <c r="KN123" s="327">
        <v>0</v>
      </c>
      <c r="KO123" s="327">
        <v>0</v>
      </c>
      <c r="KP123" s="327">
        <v>0</v>
      </c>
      <c r="KQ123" s="327">
        <v>1361358.95</v>
      </c>
      <c r="KR123" s="327">
        <v>0</v>
      </c>
      <c r="KS123" s="326">
        <v>0</v>
      </c>
      <c r="KU123" s="312">
        <v>14</v>
      </c>
      <c r="KV123" s="312">
        <v>147</v>
      </c>
      <c r="KY123" s="312">
        <v>9147</v>
      </c>
    </row>
    <row r="124" spans="1:311" x14ac:dyDescent="0.25">
      <c r="A124" s="325">
        <v>2020</v>
      </c>
      <c r="B124" s="324" t="s">
        <v>807</v>
      </c>
      <c r="C124" s="324" t="s">
        <v>820</v>
      </c>
      <c r="D124" s="324" t="s">
        <v>821</v>
      </c>
      <c r="E124" s="324" t="s">
        <v>780</v>
      </c>
      <c r="F124" s="323">
        <v>0</v>
      </c>
      <c r="G124" s="323">
        <v>0</v>
      </c>
      <c r="H124" s="323">
        <v>0</v>
      </c>
      <c r="I124" s="323">
        <v>1</v>
      </c>
      <c r="J124" s="323">
        <v>0</v>
      </c>
      <c r="K124" s="323">
        <v>0</v>
      </c>
      <c r="L124" s="323">
        <v>0</v>
      </c>
      <c r="M124" s="323">
        <v>0</v>
      </c>
      <c r="N124" s="323">
        <v>34738.35</v>
      </c>
      <c r="O124" s="323">
        <v>35133.949999999997</v>
      </c>
      <c r="P124" s="323">
        <v>0</v>
      </c>
      <c r="Q124" s="323">
        <v>0</v>
      </c>
      <c r="R124" s="323">
        <v>0</v>
      </c>
      <c r="S124" s="323">
        <v>0</v>
      </c>
      <c r="T124" s="323">
        <v>0</v>
      </c>
      <c r="U124" s="323">
        <v>0</v>
      </c>
      <c r="V124" s="323">
        <v>0</v>
      </c>
      <c r="W124" s="323">
        <v>0</v>
      </c>
      <c r="X124" s="323">
        <v>0</v>
      </c>
      <c r="Y124" s="323">
        <v>0</v>
      </c>
      <c r="Z124" s="323">
        <v>0</v>
      </c>
      <c r="AA124" s="323">
        <v>0</v>
      </c>
      <c r="AB124" s="323">
        <v>23489.7</v>
      </c>
      <c r="AC124" s="323">
        <v>0</v>
      </c>
      <c r="AD124" s="323">
        <v>547759</v>
      </c>
      <c r="AE124" s="323">
        <v>0</v>
      </c>
      <c r="AF124" s="323">
        <v>0</v>
      </c>
      <c r="AG124" s="323">
        <v>0</v>
      </c>
      <c r="AH124" s="323">
        <v>100326.45</v>
      </c>
      <c r="AI124" s="323">
        <v>0</v>
      </c>
      <c r="AJ124" s="323">
        <v>0</v>
      </c>
      <c r="AK124" s="323">
        <v>0</v>
      </c>
      <c r="AL124" s="323">
        <v>0</v>
      </c>
      <c r="AM124" s="323">
        <v>0</v>
      </c>
      <c r="AN124" s="323">
        <v>0</v>
      </c>
      <c r="AO124" s="323">
        <v>0</v>
      </c>
      <c r="AP124" s="323">
        <v>0</v>
      </c>
      <c r="AQ124" s="323">
        <v>0</v>
      </c>
      <c r="AR124" s="323">
        <v>0</v>
      </c>
      <c r="AS124" s="323">
        <v>0</v>
      </c>
      <c r="AT124" s="323">
        <v>0</v>
      </c>
      <c r="AU124" s="323">
        <v>0</v>
      </c>
      <c r="AV124" s="323">
        <v>0</v>
      </c>
      <c r="AW124" s="323">
        <v>0</v>
      </c>
      <c r="AX124" s="323">
        <v>0</v>
      </c>
      <c r="AY124" s="323">
        <v>1</v>
      </c>
      <c r="AZ124" s="323">
        <v>0</v>
      </c>
      <c r="BA124" s="323">
        <v>0</v>
      </c>
      <c r="BB124" s="323">
        <v>0</v>
      </c>
      <c r="BC124" s="323">
        <v>194209.9</v>
      </c>
      <c r="BD124" s="323">
        <v>27745.15</v>
      </c>
      <c r="BE124" s="323">
        <v>98705.7</v>
      </c>
      <c r="BF124" s="323">
        <v>0</v>
      </c>
      <c r="BG124" s="323">
        <v>0</v>
      </c>
      <c r="BH124" s="323">
        <v>0</v>
      </c>
      <c r="BI124" s="323">
        <v>0</v>
      </c>
      <c r="BJ124" s="323">
        <v>0</v>
      </c>
      <c r="BK124" s="323">
        <v>0</v>
      </c>
      <c r="BL124" s="323">
        <v>0</v>
      </c>
      <c r="BM124" s="323">
        <v>0</v>
      </c>
      <c r="BN124" s="323">
        <v>726545.4</v>
      </c>
      <c r="BO124" s="323">
        <v>0</v>
      </c>
      <c r="BP124" s="323">
        <v>0</v>
      </c>
      <c r="BQ124" s="323">
        <v>27744</v>
      </c>
      <c r="BR124" s="323">
        <v>141562.95000000001</v>
      </c>
      <c r="BS124" s="323">
        <v>0</v>
      </c>
      <c r="BT124" s="323">
        <v>0</v>
      </c>
      <c r="BU124" s="323">
        <v>0</v>
      </c>
      <c r="BV124" s="323">
        <v>0</v>
      </c>
      <c r="BW124" s="323">
        <v>106213.85</v>
      </c>
      <c r="BX124" s="323">
        <v>0</v>
      </c>
      <c r="BY124" s="323">
        <v>823434.95</v>
      </c>
      <c r="BZ124" s="323">
        <v>0</v>
      </c>
      <c r="CA124" s="323">
        <v>0</v>
      </c>
      <c r="CB124" s="323">
        <v>0</v>
      </c>
      <c r="CC124" s="323">
        <v>0</v>
      </c>
      <c r="CD124" s="323">
        <v>0</v>
      </c>
      <c r="CE124" s="323">
        <v>0</v>
      </c>
      <c r="CF124" s="323">
        <v>0</v>
      </c>
      <c r="CG124" s="323">
        <v>42400</v>
      </c>
      <c r="CH124" s="323">
        <v>0</v>
      </c>
      <c r="CI124" s="323">
        <v>3436054</v>
      </c>
      <c r="CJ124" s="323">
        <v>0</v>
      </c>
      <c r="CK124" s="323">
        <v>0</v>
      </c>
      <c r="CL124" s="323">
        <v>0</v>
      </c>
      <c r="CM124" s="323">
        <v>0</v>
      </c>
      <c r="CN124" s="323">
        <v>0</v>
      </c>
      <c r="CO124" s="323">
        <v>31235.95</v>
      </c>
      <c r="CP124" s="323">
        <v>0</v>
      </c>
      <c r="CQ124" s="323">
        <v>60880.800000000003</v>
      </c>
      <c r="CR124" s="323">
        <v>1</v>
      </c>
      <c r="CS124" s="323">
        <v>0</v>
      </c>
      <c r="CT124" s="323">
        <v>0</v>
      </c>
      <c r="CU124" s="323">
        <v>0</v>
      </c>
      <c r="CV124" s="323">
        <v>0</v>
      </c>
      <c r="CW124" s="323">
        <v>0</v>
      </c>
      <c r="CX124" s="323">
        <v>0</v>
      </c>
      <c r="CY124" s="323">
        <v>0</v>
      </c>
      <c r="CZ124" s="323">
        <v>250712.65</v>
      </c>
      <c r="DA124" s="323">
        <v>0</v>
      </c>
      <c r="DB124" s="323">
        <v>0</v>
      </c>
      <c r="DC124" s="323">
        <v>0</v>
      </c>
      <c r="DD124" s="323">
        <v>0</v>
      </c>
      <c r="DE124" s="323">
        <v>0</v>
      </c>
      <c r="DF124" s="323">
        <v>0</v>
      </c>
      <c r="DG124" s="323">
        <v>0</v>
      </c>
      <c r="DH124" s="323">
        <v>0</v>
      </c>
      <c r="DI124" s="323">
        <v>0</v>
      </c>
      <c r="DJ124" s="323">
        <v>0</v>
      </c>
      <c r="DK124" s="323">
        <v>0</v>
      </c>
      <c r="DL124" s="323">
        <v>0</v>
      </c>
      <c r="DM124" s="323">
        <v>0</v>
      </c>
      <c r="DN124" s="323">
        <v>0</v>
      </c>
      <c r="DO124" s="323">
        <v>0</v>
      </c>
      <c r="DP124" s="323">
        <v>0</v>
      </c>
      <c r="DQ124" s="323">
        <v>0</v>
      </c>
      <c r="DR124" s="323">
        <v>0</v>
      </c>
      <c r="DS124" s="323">
        <v>0</v>
      </c>
      <c r="DT124" s="323">
        <v>0</v>
      </c>
      <c r="DU124" s="323">
        <v>0</v>
      </c>
      <c r="DV124" s="323">
        <v>0</v>
      </c>
      <c r="DW124" s="323">
        <v>121991.65</v>
      </c>
      <c r="DX124" s="323">
        <v>474910.1</v>
      </c>
      <c r="DY124" s="323">
        <v>0</v>
      </c>
      <c r="DZ124" s="323">
        <v>0</v>
      </c>
      <c r="EA124" s="323">
        <v>281295.11</v>
      </c>
      <c r="EB124" s="323">
        <v>0</v>
      </c>
      <c r="EC124" s="323">
        <v>0</v>
      </c>
      <c r="ED124" s="323">
        <v>0</v>
      </c>
      <c r="EE124" s="323">
        <v>200560.1</v>
      </c>
      <c r="EF124" s="323">
        <v>0</v>
      </c>
      <c r="EG124" s="323">
        <v>186743.65</v>
      </c>
      <c r="EH124" s="323">
        <v>0</v>
      </c>
      <c r="EI124" s="323">
        <v>0</v>
      </c>
      <c r="EJ124" s="323">
        <v>394547.56</v>
      </c>
      <c r="EK124" s="323">
        <v>0</v>
      </c>
      <c r="EL124" s="323">
        <v>25402.1</v>
      </c>
      <c r="EM124" s="323">
        <v>122389.1</v>
      </c>
      <c r="EN124" s="323">
        <v>0</v>
      </c>
      <c r="EO124" s="323">
        <v>129624.6</v>
      </c>
      <c r="EP124" s="323">
        <v>0</v>
      </c>
      <c r="EQ124" s="323">
        <v>0</v>
      </c>
      <c r="ER124" s="323">
        <v>0</v>
      </c>
      <c r="ES124" s="323">
        <v>136861.74</v>
      </c>
      <c r="ET124" s="323">
        <v>0</v>
      </c>
      <c r="EU124" s="323">
        <v>0</v>
      </c>
      <c r="EV124" s="323">
        <v>0</v>
      </c>
      <c r="EW124" s="323">
        <v>0</v>
      </c>
      <c r="EX124" s="323">
        <v>64929.8</v>
      </c>
      <c r="EY124" s="323">
        <v>1</v>
      </c>
      <c r="EZ124" s="323">
        <v>37112530.789999999</v>
      </c>
      <c r="FA124" s="323">
        <v>0</v>
      </c>
      <c r="FB124" s="323">
        <v>0</v>
      </c>
      <c r="FC124" s="323">
        <v>0</v>
      </c>
      <c r="FD124" s="323">
        <v>58431.85</v>
      </c>
      <c r="FE124" s="323">
        <v>0</v>
      </c>
      <c r="FF124" s="323">
        <v>0</v>
      </c>
      <c r="FG124" s="323">
        <v>0</v>
      </c>
      <c r="FH124" s="323">
        <v>1493403.17</v>
      </c>
      <c r="FI124" s="323">
        <v>0</v>
      </c>
      <c r="FJ124" s="323">
        <v>0</v>
      </c>
      <c r="FK124" s="323">
        <v>0</v>
      </c>
      <c r="FL124" s="323">
        <v>0</v>
      </c>
      <c r="FM124" s="323">
        <v>47995</v>
      </c>
      <c r="FN124" s="323">
        <v>0</v>
      </c>
      <c r="FO124" s="323">
        <v>0</v>
      </c>
      <c r="FP124" s="323">
        <v>0</v>
      </c>
      <c r="FQ124" s="323">
        <v>0</v>
      </c>
      <c r="FR124" s="323">
        <v>0</v>
      </c>
      <c r="FS124" s="323">
        <v>93130.3</v>
      </c>
      <c r="FT124" s="323">
        <v>0</v>
      </c>
      <c r="FU124" s="323">
        <v>0</v>
      </c>
      <c r="FV124" s="323">
        <v>0</v>
      </c>
      <c r="FW124" s="323">
        <v>0</v>
      </c>
      <c r="FX124" s="323">
        <v>0</v>
      </c>
      <c r="FY124" s="323">
        <v>1</v>
      </c>
      <c r="FZ124" s="323">
        <v>0</v>
      </c>
      <c r="GA124" s="323">
        <v>24618.15</v>
      </c>
      <c r="GB124" s="323">
        <v>0</v>
      </c>
      <c r="GC124" s="323">
        <v>0</v>
      </c>
      <c r="GD124" s="323">
        <v>23814.400000000001</v>
      </c>
      <c r="GE124" s="323">
        <v>106495</v>
      </c>
      <c r="GF124" s="323">
        <v>0</v>
      </c>
      <c r="GG124" s="323">
        <v>0</v>
      </c>
      <c r="GH124" s="323">
        <v>0</v>
      </c>
      <c r="GI124" s="323">
        <v>0</v>
      </c>
      <c r="GJ124" s="323">
        <v>229700</v>
      </c>
      <c r="GK124" s="323">
        <v>718596.01</v>
      </c>
      <c r="GL124" s="323">
        <v>0</v>
      </c>
      <c r="GM124" s="323">
        <v>3</v>
      </c>
      <c r="GN124" s="323">
        <v>0</v>
      </c>
      <c r="GO124" s="323">
        <v>0</v>
      </c>
      <c r="GP124" s="323">
        <v>0</v>
      </c>
      <c r="GQ124" s="323">
        <v>0</v>
      </c>
      <c r="GR124" s="323">
        <v>0</v>
      </c>
      <c r="GS124" s="323">
        <v>20179</v>
      </c>
      <c r="GT124" s="323">
        <v>0</v>
      </c>
      <c r="GU124" s="323">
        <v>0</v>
      </c>
      <c r="GV124" s="323">
        <v>92061.95</v>
      </c>
      <c r="GW124" s="323">
        <v>0</v>
      </c>
      <c r="GX124" s="323">
        <v>311723.13</v>
      </c>
      <c r="GY124" s="323">
        <v>0</v>
      </c>
      <c r="GZ124" s="323">
        <v>432018.86</v>
      </c>
      <c r="HA124" s="323">
        <v>40221.4</v>
      </c>
      <c r="HB124" s="323">
        <v>0</v>
      </c>
      <c r="HC124" s="323">
        <v>0</v>
      </c>
      <c r="HD124" s="323">
        <v>0</v>
      </c>
      <c r="HE124" s="323">
        <v>0</v>
      </c>
      <c r="HF124" s="323">
        <v>0</v>
      </c>
      <c r="HG124" s="323">
        <v>0</v>
      </c>
      <c r="HH124" s="323">
        <v>0</v>
      </c>
      <c r="HI124" s="323">
        <v>0</v>
      </c>
      <c r="HJ124" s="323">
        <v>0</v>
      </c>
      <c r="HK124" s="323">
        <v>0</v>
      </c>
      <c r="HL124" s="323">
        <v>70580.759999999995</v>
      </c>
      <c r="HM124" s="323">
        <v>0</v>
      </c>
      <c r="HN124" s="323">
        <v>0</v>
      </c>
      <c r="HO124" s="323">
        <v>0</v>
      </c>
      <c r="HP124" s="323">
        <v>125041.42</v>
      </c>
      <c r="HQ124" s="323">
        <v>0</v>
      </c>
      <c r="HR124" s="323">
        <v>0</v>
      </c>
      <c r="HS124" s="323">
        <v>0</v>
      </c>
      <c r="HT124" s="323">
        <v>553287.43000000005</v>
      </c>
      <c r="HU124" s="323">
        <v>1</v>
      </c>
      <c r="HV124" s="323">
        <v>21001</v>
      </c>
      <c r="HW124" s="323">
        <v>6120041.7800000003</v>
      </c>
      <c r="HX124" s="323">
        <v>0</v>
      </c>
      <c r="HY124" s="323">
        <v>197588.33</v>
      </c>
      <c r="HZ124" s="323">
        <v>59065.279999999999</v>
      </c>
      <c r="IA124" s="323">
        <v>51295.8</v>
      </c>
      <c r="IB124" s="323">
        <v>0</v>
      </c>
      <c r="IC124" s="323">
        <v>323977.7</v>
      </c>
      <c r="ID124" s="323">
        <v>0</v>
      </c>
      <c r="IE124" s="323">
        <v>0</v>
      </c>
      <c r="IF124" s="323">
        <v>0</v>
      </c>
      <c r="IG124" s="323">
        <v>538.5</v>
      </c>
      <c r="IH124" s="323">
        <v>0</v>
      </c>
      <c r="II124" s="323">
        <v>1</v>
      </c>
      <c r="IJ124" s="323">
        <v>882427.2</v>
      </c>
      <c r="IK124" s="323">
        <v>0</v>
      </c>
      <c r="IL124" s="323">
        <v>0</v>
      </c>
      <c r="IM124" s="323">
        <v>0</v>
      </c>
      <c r="IN124" s="323">
        <v>0</v>
      </c>
      <c r="IO124" s="323">
        <v>0</v>
      </c>
      <c r="IP124" s="323">
        <v>0</v>
      </c>
      <c r="IQ124" s="323">
        <v>0</v>
      </c>
      <c r="IR124" s="323">
        <v>67559.7</v>
      </c>
      <c r="IS124" s="323">
        <v>94678.7</v>
      </c>
      <c r="IT124" s="323">
        <v>0</v>
      </c>
      <c r="IU124" s="323">
        <v>31812.05</v>
      </c>
      <c r="IV124" s="323">
        <v>0</v>
      </c>
      <c r="IW124" s="323">
        <v>0</v>
      </c>
      <c r="IX124" s="323">
        <v>0</v>
      </c>
      <c r="IY124" s="323">
        <v>12810.4</v>
      </c>
      <c r="IZ124" s="323">
        <v>0</v>
      </c>
      <c r="JA124" s="323">
        <v>4684.95</v>
      </c>
      <c r="JB124" s="323">
        <v>0</v>
      </c>
      <c r="JC124" s="323">
        <v>0</v>
      </c>
      <c r="JD124" s="323">
        <v>0</v>
      </c>
      <c r="JE124" s="323">
        <v>0</v>
      </c>
      <c r="JF124" s="323">
        <v>0</v>
      </c>
      <c r="JG124" s="323">
        <v>0</v>
      </c>
      <c r="JH124" s="323">
        <v>774236.2</v>
      </c>
      <c r="JI124" s="323">
        <v>0</v>
      </c>
      <c r="JJ124" s="323">
        <v>0</v>
      </c>
      <c r="JK124" s="323">
        <v>0</v>
      </c>
      <c r="JL124" s="323">
        <v>3</v>
      </c>
      <c r="JM124" s="323">
        <v>0</v>
      </c>
      <c r="JN124" s="323">
        <v>0</v>
      </c>
      <c r="JO124" s="323">
        <v>45283.22</v>
      </c>
      <c r="JP124" s="323">
        <v>0</v>
      </c>
      <c r="JQ124" s="323">
        <v>0</v>
      </c>
      <c r="JR124" s="323">
        <v>0</v>
      </c>
      <c r="JS124" s="323">
        <v>0</v>
      </c>
      <c r="JT124" s="323">
        <v>0</v>
      </c>
      <c r="JU124" s="323">
        <v>0</v>
      </c>
      <c r="JV124" s="323">
        <v>0</v>
      </c>
      <c r="JW124" s="323">
        <v>0</v>
      </c>
      <c r="JX124" s="323">
        <v>0</v>
      </c>
      <c r="JY124" s="323">
        <v>0</v>
      </c>
      <c r="JZ124" s="323">
        <v>0</v>
      </c>
      <c r="KA124" s="323">
        <v>0</v>
      </c>
      <c r="KB124" s="323">
        <v>0</v>
      </c>
      <c r="KC124" s="323">
        <v>0</v>
      </c>
      <c r="KD124" s="323">
        <v>0</v>
      </c>
      <c r="KE124" s="323">
        <v>291029.58</v>
      </c>
      <c r="KF124" s="323">
        <v>0</v>
      </c>
      <c r="KG124" s="323">
        <v>47888.2</v>
      </c>
      <c r="KH124" s="323">
        <v>0</v>
      </c>
      <c r="KI124" s="323">
        <v>0</v>
      </c>
      <c r="KJ124" s="323">
        <v>46740.05</v>
      </c>
      <c r="KK124" s="323">
        <v>0</v>
      </c>
      <c r="KL124" s="323">
        <v>0</v>
      </c>
      <c r="KM124" s="323">
        <v>64816.35</v>
      </c>
      <c r="KN124" s="323">
        <v>0</v>
      </c>
      <c r="KO124" s="323">
        <v>0</v>
      </c>
      <c r="KP124" s="323">
        <v>0</v>
      </c>
      <c r="KQ124" s="323">
        <v>0</v>
      </c>
      <c r="KR124" s="323">
        <v>0</v>
      </c>
      <c r="KS124" s="322">
        <v>0</v>
      </c>
      <c r="KU124" s="312">
        <v>14</v>
      </c>
      <c r="KV124" s="312">
        <v>149</v>
      </c>
      <c r="KY124" s="312">
        <v>9149</v>
      </c>
    </row>
    <row r="125" spans="1:311" x14ac:dyDescent="0.25">
      <c r="A125" s="329">
        <v>2020</v>
      </c>
      <c r="B125" s="328" t="s">
        <v>807</v>
      </c>
      <c r="C125" s="328" t="s">
        <v>820</v>
      </c>
      <c r="D125" s="328" t="s">
        <v>321</v>
      </c>
      <c r="E125" s="328" t="s">
        <v>780</v>
      </c>
      <c r="F125" s="327">
        <v>3346915.75</v>
      </c>
      <c r="G125" s="327">
        <v>451148.95</v>
      </c>
      <c r="H125" s="327">
        <v>54577919.039999999</v>
      </c>
      <c r="I125" s="327">
        <v>1973007.68</v>
      </c>
      <c r="J125" s="327">
        <v>286488.40000000002</v>
      </c>
      <c r="K125" s="327">
        <v>3359571</v>
      </c>
      <c r="L125" s="327">
        <v>23295943.300000001</v>
      </c>
      <c r="M125" s="327">
        <v>4427221.75</v>
      </c>
      <c r="N125" s="327">
        <v>20654963.82</v>
      </c>
      <c r="O125" s="327">
        <v>27199859.510000002</v>
      </c>
      <c r="P125" s="327">
        <v>7373774.0499999998</v>
      </c>
      <c r="Q125" s="327">
        <v>2094002.1</v>
      </c>
      <c r="R125" s="327">
        <v>13656033.199999999</v>
      </c>
      <c r="S125" s="327">
        <v>5088622.53</v>
      </c>
      <c r="T125" s="327">
        <v>4125261.35</v>
      </c>
      <c r="U125" s="327">
        <v>17808395.850000001</v>
      </c>
      <c r="V125" s="327">
        <v>26752324.100000001</v>
      </c>
      <c r="W125" s="327">
        <v>3055686.62</v>
      </c>
      <c r="X125" s="327">
        <v>10554498.09</v>
      </c>
      <c r="Y125" s="327">
        <v>983742.46</v>
      </c>
      <c r="Z125" s="327">
        <v>5190310.45</v>
      </c>
      <c r="AA125" s="327">
        <v>57054803.640000001</v>
      </c>
      <c r="AB125" s="327">
        <v>7206431.2400000002</v>
      </c>
      <c r="AC125" s="327">
        <v>2405002</v>
      </c>
      <c r="AD125" s="327">
        <v>76665226.560000002</v>
      </c>
      <c r="AE125" s="327">
        <v>1136612.43</v>
      </c>
      <c r="AF125" s="327">
        <v>3499643.87</v>
      </c>
      <c r="AG125" s="327">
        <v>1883894.55</v>
      </c>
      <c r="AH125" s="327">
        <v>1756932.95</v>
      </c>
      <c r="AI125" s="327">
        <v>4454647.34</v>
      </c>
      <c r="AJ125" s="327">
        <v>3619455.85</v>
      </c>
      <c r="AK125" s="327">
        <v>1800651.05</v>
      </c>
      <c r="AL125" s="327">
        <v>26509283.609999999</v>
      </c>
      <c r="AM125" s="327">
        <v>1822520.54</v>
      </c>
      <c r="AN125" s="327">
        <v>119103</v>
      </c>
      <c r="AO125" s="327">
        <v>621453.15</v>
      </c>
      <c r="AP125" s="327">
        <v>7344514.8499999996</v>
      </c>
      <c r="AQ125" s="327">
        <v>2015114.9</v>
      </c>
      <c r="AR125" s="327">
        <v>2076974.25</v>
      </c>
      <c r="AS125" s="327">
        <v>3347848.5</v>
      </c>
      <c r="AT125" s="327">
        <v>2087561.54</v>
      </c>
      <c r="AU125" s="327">
        <v>1615279.67</v>
      </c>
      <c r="AV125" s="327">
        <v>1642240.45</v>
      </c>
      <c r="AW125" s="327">
        <v>18743063.34</v>
      </c>
      <c r="AX125" s="327">
        <v>336101</v>
      </c>
      <c r="AY125" s="327">
        <v>6583054.2599999998</v>
      </c>
      <c r="AZ125" s="327">
        <v>5626816.1799999997</v>
      </c>
      <c r="BA125" s="327">
        <v>432174.54</v>
      </c>
      <c r="BB125" s="327">
        <v>1068141.32</v>
      </c>
      <c r="BC125" s="327">
        <v>10765858.710000001</v>
      </c>
      <c r="BD125" s="327">
        <v>28726036.370000001</v>
      </c>
      <c r="BE125" s="327">
        <v>4398706.7</v>
      </c>
      <c r="BF125" s="327">
        <v>6462628.21</v>
      </c>
      <c r="BG125" s="327">
        <v>1171008</v>
      </c>
      <c r="BH125" s="327">
        <v>383337</v>
      </c>
      <c r="BI125" s="327">
        <v>36621535.950000003</v>
      </c>
      <c r="BJ125" s="327">
        <v>139074.54999999999</v>
      </c>
      <c r="BK125" s="327">
        <v>36447170.759999998</v>
      </c>
      <c r="BL125" s="327">
        <v>164332.21</v>
      </c>
      <c r="BM125" s="327">
        <v>2749851.57</v>
      </c>
      <c r="BN125" s="327">
        <v>15049085.6</v>
      </c>
      <c r="BO125" s="327">
        <v>5856262.46</v>
      </c>
      <c r="BP125" s="327">
        <v>1135517.93</v>
      </c>
      <c r="BQ125" s="327">
        <v>1066699.49</v>
      </c>
      <c r="BR125" s="327">
        <v>19733322.989999998</v>
      </c>
      <c r="BS125" s="327">
        <v>4151489.7</v>
      </c>
      <c r="BT125" s="327">
        <v>420078.12</v>
      </c>
      <c r="BU125" s="327">
        <v>1474175.9</v>
      </c>
      <c r="BV125" s="327">
        <v>168012.25</v>
      </c>
      <c r="BW125" s="327">
        <v>6511527.2000000002</v>
      </c>
      <c r="BX125" s="327">
        <v>6340843.4000000004</v>
      </c>
      <c r="BY125" s="327">
        <v>13532666.26</v>
      </c>
      <c r="BZ125" s="327">
        <v>2255733.69</v>
      </c>
      <c r="CA125" s="327">
        <v>1351087.35</v>
      </c>
      <c r="CB125" s="327">
        <v>4029535.78</v>
      </c>
      <c r="CC125" s="327">
        <v>14995899.34</v>
      </c>
      <c r="CD125" s="327">
        <v>10111601.73</v>
      </c>
      <c r="CE125" s="327">
        <v>5382598.1100000003</v>
      </c>
      <c r="CF125" s="327">
        <v>28369914.359999999</v>
      </c>
      <c r="CG125" s="327">
        <v>2269412</v>
      </c>
      <c r="CH125" s="327">
        <v>1762776</v>
      </c>
      <c r="CI125" s="327">
        <v>40879042.520000003</v>
      </c>
      <c r="CJ125" s="327">
        <v>1160205.3500000001</v>
      </c>
      <c r="CK125" s="327">
        <v>794325.19</v>
      </c>
      <c r="CL125" s="327">
        <v>5530778.4500000002</v>
      </c>
      <c r="CM125" s="327">
        <v>4</v>
      </c>
      <c r="CN125" s="327">
        <v>7706313.9500000002</v>
      </c>
      <c r="CO125" s="327">
        <v>18124113.75</v>
      </c>
      <c r="CP125" s="327">
        <v>3003</v>
      </c>
      <c r="CQ125" s="327">
        <v>2440951.6800000002</v>
      </c>
      <c r="CR125" s="327">
        <v>527778.30000000005</v>
      </c>
      <c r="CS125" s="327">
        <v>4513956.95</v>
      </c>
      <c r="CT125" s="327">
        <v>1161277.55</v>
      </c>
      <c r="CU125" s="327">
        <v>498482.7</v>
      </c>
      <c r="CV125" s="327">
        <v>560211</v>
      </c>
      <c r="CW125" s="327">
        <v>1594570.1</v>
      </c>
      <c r="CX125" s="327">
        <v>6125387.5099999998</v>
      </c>
      <c r="CY125" s="327">
        <v>1370774.87</v>
      </c>
      <c r="CZ125" s="327">
        <v>48868979.359999999</v>
      </c>
      <c r="DA125" s="327">
        <v>11678688.359999999</v>
      </c>
      <c r="DB125" s="327">
        <v>18790941.16</v>
      </c>
      <c r="DC125" s="327">
        <v>4188149.05</v>
      </c>
      <c r="DD125" s="327">
        <v>72362885.799999997</v>
      </c>
      <c r="DE125" s="327">
        <v>53972258.479999997</v>
      </c>
      <c r="DF125" s="327">
        <v>1009354.99</v>
      </c>
      <c r="DG125" s="327">
        <v>2780131.07</v>
      </c>
      <c r="DH125" s="327">
        <v>3726841.45</v>
      </c>
      <c r="DI125" s="327">
        <v>9294204.5</v>
      </c>
      <c r="DJ125" s="327">
        <v>5611856.79</v>
      </c>
      <c r="DK125" s="327">
        <v>141346</v>
      </c>
      <c r="DL125" s="327">
        <v>1236490.6299999999</v>
      </c>
      <c r="DM125" s="327">
        <v>7226788.5</v>
      </c>
      <c r="DN125" s="327">
        <v>908300</v>
      </c>
      <c r="DO125" s="327">
        <v>355339.18</v>
      </c>
      <c r="DP125" s="327">
        <v>4232228.87</v>
      </c>
      <c r="DQ125" s="327">
        <v>258300</v>
      </c>
      <c r="DR125" s="327">
        <v>10425970.4</v>
      </c>
      <c r="DS125" s="327">
        <v>15058588.460000001</v>
      </c>
      <c r="DT125" s="327">
        <v>16606521.789999999</v>
      </c>
      <c r="DU125" s="327">
        <v>4187868.1</v>
      </c>
      <c r="DV125" s="327">
        <v>4059043.88</v>
      </c>
      <c r="DW125" s="327">
        <v>4632176.4000000004</v>
      </c>
      <c r="DX125" s="327">
        <v>17165231.239999998</v>
      </c>
      <c r="DY125" s="327">
        <v>6314347.46</v>
      </c>
      <c r="DZ125" s="327">
        <v>7344683.8600000003</v>
      </c>
      <c r="EA125" s="327">
        <v>62888449.450000003</v>
      </c>
      <c r="EB125" s="327">
        <v>7611455.0800000001</v>
      </c>
      <c r="EC125" s="327">
        <v>7590877.8499999996</v>
      </c>
      <c r="ED125" s="327">
        <v>260012</v>
      </c>
      <c r="EE125" s="327">
        <v>4763911.24</v>
      </c>
      <c r="EF125" s="327">
        <v>721322.86</v>
      </c>
      <c r="EG125" s="327">
        <v>22822487.859999999</v>
      </c>
      <c r="EH125" s="327">
        <v>720505.3</v>
      </c>
      <c r="EI125" s="327">
        <v>9828558.4900000002</v>
      </c>
      <c r="EJ125" s="327">
        <v>15728745.9</v>
      </c>
      <c r="EK125" s="327">
        <v>1760944.11</v>
      </c>
      <c r="EL125" s="327">
        <v>1475431</v>
      </c>
      <c r="EM125" s="327">
        <v>1467805.49</v>
      </c>
      <c r="EN125" s="327">
        <v>4175536.35</v>
      </c>
      <c r="EO125" s="327">
        <v>11324110.52</v>
      </c>
      <c r="EP125" s="327">
        <v>3216657.04</v>
      </c>
      <c r="EQ125" s="327">
        <v>2251241.79</v>
      </c>
      <c r="ER125" s="327">
        <v>7785204.75</v>
      </c>
      <c r="ES125" s="327">
        <v>1649680.75</v>
      </c>
      <c r="ET125" s="327">
        <v>7741066.0999999996</v>
      </c>
      <c r="EU125" s="327">
        <v>2389054.62</v>
      </c>
      <c r="EV125" s="327">
        <v>1955107.55</v>
      </c>
      <c r="EW125" s="327">
        <v>14340367.699999999</v>
      </c>
      <c r="EX125" s="327">
        <v>12886239.869999999</v>
      </c>
      <c r="EY125" s="327">
        <v>30994476.100000001</v>
      </c>
      <c r="EZ125" s="327">
        <v>1140805164.54</v>
      </c>
      <c r="FA125" s="327">
        <v>7083115.0700000003</v>
      </c>
      <c r="FB125" s="327">
        <v>2588221</v>
      </c>
      <c r="FC125" s="327">
        <v>29611536.109999999</v>
      </c>
      <c r="FD125" s="327">
        <v>8695878</v>
      </c>
      <c r="FE125" s="327">
        <v>86815037.620000005</v>
      </c>
      <c r="FF125" s="327">
        <v>12859399.76</v>
      </c>
      <c r="FG125" s="327">
        <v>1673538.9</v>
      </c>
      <c r="FH125" s="327">
        <v>21350941.32</v>
      </c>
      <c r="FI125" s="327">
        <v>2414804.25</v>
      </c>
      <c r="FJ125" s="327">
        <v>17408534.32</v>
      </c>
      <c r="FK125" s="327">
        <v>1869392.3</v>
      </c>
      <c r="FL125" s="327">
        <v>295227.75</v>
      </c>
      <c r="FM125" s="327">
        <v>18714879.050000001</v>
      </c>
      <c r="FN125" s="327">
        <v>211131.5</v>
      </c>
      <c r="FO125" s="327">
        <v>1471550.15</v>
      </c>
      <c r="FP125" s="327">
        <v>1463731</v>
      </c>
      <c r="FQ125" s="327">
        <v>1288912.3899999999</v>
      </c>
      <c r="FR125" s="327">
        <v>10630684.58</v>
      </c>
      <c r="FS125" s="327">
        <v>2322656.5699999998</v>
      </c>
      <c r="FT125" s="327">
        <v>2989572.94</v>
      </c>
      <c r="FU125" s="327">
        <v>2922196.6</v>
      </c>
      <c r="FV125" s="327">
        <v>182013</v>
      </c>
      <c r="FW125" s="327">
        <v>110491</v>
      </c>
      <c r="FX125" s="327">
        <v>836097.1</v>
      </c>
      <c r="FY125" s="327">
        <v>6269136.5</v>
      </c>
      <c r="FZ125" s="327">
        <v>494259.3</v>
      </c>
      <c r="GA125" s="327">
        <v>1202590.6000000001</v>
      </c>
      <c r="GB125" s="327">
        <v>1341030.3899999999</v>
      </c>
      <c r="GC125" s="327">
        <v>57581</v>
      </c>
      <c r="GD125" s="327">
        <v>3485360.79</v>
      </c>
      <c r="GE125" s="327">
        <v>11576789.300000001</v>
      </c>
      <c r="GF125" s="327">
        <v>1194398.2</v>
      </c>
      <c r="GG125" s="327">
        <v>10089947.199999999</v>
      </c>
      <c r="GH125" s="327">
        <v>1554865.6</v>
      </c>
      <c r="GI125" s="327">
        <v>6863562.4100000001</v>
      </c>
      <c r="GJ125" s="327">
        <v>2089612.6</v>
      </c>
      <c r="GK125" s="327">
        <v>83942241.390000001</v>
      </c>
      <c r="GL125" s="327">
        <v>1</v>
      </c>
      <c r="GM125" s="327">
        <v>86033872.459999993</v>
      </c>
      <c r="GN125" s="327">
        <v>2913679.28</v>
      </c>
      <c r="GO125" s="327">
        <v>21264475.370000001</v>
      </c>
      <c r="GP125" s="327">
        <v>944701.15</v>
      </c>
      <c r="GQ125" s="327">
        <v>1218349.77</v>
      </c>
      <c r="GR125" s="327">
        <v>5595256.3600000003</v>
      </c>
      <c r="GS125" s="327">
        <v>308801056.80000001</v>
      </c>
      <c r="GT125" s="327">
        <v>1108873.8500000001</v>
      </c>
      <c r="GU125" s="327">
        <v>55661915.490000002</v>
      </c>
      <c r="GV125" s="327">
        <v>1634517.65</v>
      </c>
      <c r="GW125" s="327">
        <v>1030380</v>
      </c>
      <c r="GX125" s="327">
        <v>55770571.789999999</v>
      </c>
      <c r="GY125" s="327">
        <v>2060601.12</v>
      </c>
      <c r="GZ125" s="327">
        <v>9343867.0199999996</v>
      </c>
      <c r="HA125" s="327">
        <v>14867218.82</v>
      </c>
      <c r="HB125" s="327">
        <v>399415.27</v>
      </c>
      <c r="HC125" s="327">
        <v>40972300.799999997</v>
      </c>
      <c r="HD125" s="327">
        <v>1148561.8999999999</v>
      </c>
      <c r="HE125" s="327">
        <v>1444834</v>
      </c>
      <c r="HF125" s="327">
        <v>3916903</v>
      </c>
      <c r="HG125" s="327">
        <v>13910691.890000001</v>
      </c>
      <c r="HH125" s="327">
        <v>34728110.93</v>
      </c>
      <c r="HI125" s="327">
        <v>13858739.050000001</v>
      </c>
      <c r="HJ125" s="327">
        <v>6119083.5700000003</v>
      </c>
      <c r="HK125" s="327">
        <v>2344147.0499999998</v>
      </c>
      <c r="HL125" s="327">
        <v>3380502.8</v>
      </c>
      <c r="HM125" s="327">
        <v>5955050.5</v>
      </c>
      <c r="HN125" s="327">
        <v>186761.8</v>
      </c>
      <c r="HO125" s="327">
        <v>8704602.3599999994</v>
      </c>
      <c r="HP125" s="327">
        <v>18589896.41</v>
      </c>
      <c r="HQ125" s="327">
        <v>1911955.75</v>
      </c>
      <c r="HR125" s="327">
        <v>17412089.129999999</v>
      </c>
      <c r="HS125" s="327">
        <v>845292.15</v>
      </c>
      <c r="HT125" s="327">
        <v>60615133.390000001</v>
      </c>
      <c r="HU125" s="327">
        <v>867504</v>
      </c>
      <c r="HV125" s="327">
        <v>27073754.82</v>
      </c>
      <c r="HW125" s="327">
        <v>124709650.98</v>
      </c>
      <c r="HX125" s="327">
        <v>1693817.55</v>
      </c>
      <c r="HY125" s="327">
        <v>96297088.329999998</v>
      </c>
      <c r="HZ125" s="327">
        <v>3761464.49</v>
      </c>
      <c r="IA125" s="327">
        <v>51299.8</v>
      </c>
      <c r="IB125" s="327">
        <v>8679419.2799999993</v>
      </c>
      <c r="IC125" s="327">
        <v>38485991.740000002</v>
      </c>
      <c r="ID125" s="327">
        <v>916792</v>
      </c>
      <c r="IE125" s="327">
        <v>14959806.300000001</v>
      </c>
      <c r="IF125" s="327">
        <v>1867831.7</v>
      </c>
      <c r="IG125" s="327">
        <v>1499089.7</v>
      </c>
      <c r="IH125" s="327">
        <v>813712.5</v>
      </c>
      <c r="II125" s="327">
        <v>3784488.9</v>
      </c>
      <c r="IJ125" s="327">
        <v>9961525.9299999997</v>
      </c>
      <c r="IK125" s="327">
        <v>842291.8</v>
      </c>
      <c r="IL125" s="327">
        <v>1505047.35</v>
      </c>
      <c r="IM125" s="327">
        <v>408974.05</v>
      </c>
      <c r="IN125" s="327">
        <v>14123289.24</v>
      </c>
      <c r="IO125" s="327">
        <v>7834724.1100000003</v>
      </c>
      <c r="IP125" s="327">
        <v>1018257.8</v>
      </c>
      <c r="IQ125" s="327">
        <v>1789997.87</v>
      </c>
      <c r="IR125" s="327">
        <v>41916731.549999997</v>
      </c>
      <c r="IS125" s="327">
        <v>22394622.379999999</v>
      </c>
      <c r="IT125" s="327">
        <v>17339947.850000001</v>
      </c>
      <c r="IU125" s="327">
        <v>1182737.55</v>
      </c>
      <c r="IV125" s="327">
        <v>18272259</v>
      </c>
      <c r="IW125" s="327">
        <v>292422.34999999998</v>
      </c>
      <c r="IX125" s="327">
        <v>400325.5</v>
      </c>
      <c r="IY125" s="327">
        <v>5971111.0599999996</v>
      </c>
      <c r="IZ125" s="327">
        <v>524289.43999999994</v>
      </c>
      <c r="JA125" s="327">
        <v>2205475.7200000002</v>
      </c>
      <c r="JB125" s="327">
        <v>5231866.26</v>
      </c>
      <c r="JC125" s="327">
        <v>4178411.2</v>
      </c>
      <c r="JD125" s="327">
        <v>1109793.1000000001</v>
      </c>
      <c r="JE125" s="327">
        <v>262907.15000000002</v>
      </c>
      <c r="JF125" s="327">
        <v>7106210.6299999999</v>
      </c>
      <c r="JG125" s="327">
        <v>871930.05</v>
      </c>
      <c r="JH125" s="327">
        <v>5834821.3300000001</v>
      </c>
      <c r="JI125" s="327">
        <v>3952790.95</v>
      </c>
      <c r="JJ125" s="327">
        <v>1474619.39</v>
      </c>
      <c r="JK125" s="327">
        <v>1206512.47</v>
      </c>
      <c r="JL125" s="327">
        <v>1451166.75</v>
      </c>
      <c r="JM125" s="327">
        <v>536330.51</v>
      </c>
      <c r="JN125" s="327">
        <v>196524.75</v>
      </c>
      <c r="JO125" s="327">
        <v>13772953.189999999</v>
      </c>
      <c r="JP125" s="327">
        <v>1002903</v>
      </c>
      <c r="JQ125" s="327">
        <v>664101</v>
      </c>
      <c r="JR125" s="327">
        <v>613301</v>
      </c>
      <c r="JS125" s="327">
        <v>29521476.010000002</v>
      </c>
      <c r="JT125" s="327">
        <v>2032195.25</v>
      </c>
      <c r="JU125" s="327">
        <v>23343.15</v>
      </c>
      <c r="JV125" s="327">
        <v>88229921.849999994</v>
      </c>
      <c r="JW125" s="327">
        <v>1998669.53</v>
      </c>
      <c r="JX125" s="327">
        <v>4537542.17</v>
      </c>
      <c r="JY125" s="327">
        <v>89031.4</v>
      </c>
      <c r="JZ125" s="327">
        <v>256337.1</v>
      </c>
      <c r="KA125" s="327">
        <v>6852653.1100000003</v>
      </c>
      <c r="KB125" s="327">
        <v>849518.6</v>
      </c>
      <c r="KC125" s="327">
        <v>212962.47</v>
      </c>
      <c r="KD125" s="327">
        <v>4355755.0999999996</v>
      </c>
      <c r="KE125" s="327">
        <v>38726314.659999996</v>
      </c>
      <c r="KF125" s="327">
        <v>1297355.25</v>
      </c>
      <c r="KG125" s="327">
        <v>2146171.17</v>
      </c>
      <c r="KH125" s="327">
        <v>1427891.9</v>
      </c>
      <c r="KI125" s="327">
        <v>6364715.4000000004</v>
      </c>
      <c r="KJ125" s="327">
        <v>1229819.03</v>
      </c>
      <c r="KK125" s="327">
        <v>1157250</v>
      </c>
      <c r="KL125" s="327">
        <v>1278369.8500000001</v>
      </c>
      <c r="KM125" s="327">
        <v>1050405.7</v>
      </c>
      <c r="KN125" s="327">
        <v>1785171.82</v>
      </c>
      <c r="KO125" s="327">
        <v>12497801.859999999</v>
      </c>
      <c r="KP125" s="327">
        <v>11270107.01</v>
      </c>
      <c r="KQ125" s="327">
        <v>249531770.09999999</v>
      </c>
      <c r="KR125" s="327">
        <v>20462530.41</v>
      </c>
      <c r="KS125" s="326">
        <v>3987737.05</v>
      </c>
      <c r="KU125" s="338" t="s">
        <v>943</v>
      </c>
      <c r="KV125" s="312" t="s">
        <v>943</v>
      </c>
      <c r="KY125" s="312" t="s">
        <v>943</v>
      </c>
    </row>
    <row r="126" spans="1:311" x14ac:dyDescent="0.25">
      <c r="A126" s="325">
        <v>2020</v>
      </c>
      <c r="B126" s="324" t="s">
        <v>807</v>
      </c>
      <c r="C126" s="324" t="s">
        <v>817</v>
      </c>
      <c r="D126" s="324" t="s">
        <v>819</v>
      </c>
      <c r="E126" s="324" t="s">
        <v>780</v>
      </c>
      <c r="F126" s="323">
        <v>0</v>
      </c>
      <c r="G126" s="323">
        <v>0</v>
      </c>
      <c r="H126" s="323">
        <v>0</v>
      </c>
      <c r="I126" s="323">
        <v>0</v>
      </c>
      <c r="J126" s="323">
        <v>0</v>
      </c>
      <c r="K126" s="323">
        <v>10000</v>
      </c>
      <c r="L126" s="323">
        <v>0</v>
      </c>
      <c r="M126" s="323">
        <v>0</v>
      </c>
      <c r="N126" s="323">
        <v>0</v>
      </c>
      <c r="O126" s="323">
        <v>0</v>
      </c>
      <c r="P126" s="323">
        <v>1</v>
      </c>
      <c r="Q126" s="323">
        <v>15000</v>
      </c>
      <c r="R126" s="323">
        <v>0</v>
      </c>
      <c r="S126" s="323">
        <v>289137.45</v>
      </c>
      <c r="T126" s="323">
        <v>0</v>
      </c>
      <c r="U126" s="323">
        <v>0</v>
      </c>
      <c r="V126" s="323">
        <v>0</v>
      </c>
      <c r="W126" s="323">
        <v>0</v>
      </c>
      <c r="X126" s="323">
        <v>0</v>
      </c>
      <c r="Y126" s="323">
        <v>0</v>
      </c>
      <c r="Z126" s="323">
        <v>0</v>
      </c>
      <c r="AA126" s="323">
        <v>3</v>
      </c>
      <c r="AB126" s="323">
        <v>0</v>
      </c>
      <c r="AC126" s="323">
        <v>0</v>
      </c>
      <c r="AD126" s="323">
        <v>105292</v>
      </c>
      <c r="AE126" s="323">
        <v>0</v>
      </c>
      <c r="AF126" s="323">
        <v>51400</v>
      </c>
      <c r="AG126" s="323">
        <v>0</v>
      </c>
      <c r="AH126" s="323">
        <v>0</v>
      </c>
      <c r="AI126" s="323">
        <v>0</v>
      </c>
      <c r="AJ126" s="323">
        <v>0</v>
      </c>
      <c r="AK126" s="323">
        <v>0</v>
      </c>
      <c r="AL126" s="323">
        <v>0</v>
      </c>
      <c r="AM126" s="323">
        <v>0</v>
      </c>
      <c r="AN126" s="323">
        <v>0</v>
      </c>
      <c r="AO126" s="323">
        <v>0</v>
      </c>
      <c r="AP126" s="323">
        <v>0</v>
      </c>
      <c r="AQ126" s="323">
        <v>0</v>
      </c>
      <c r="AR126" s="323">
        <v>0</v>
      </c>
      <c r="AS126" s="323">
        <v>0</v>
      </c>
      <c r="AT126" s="323">
        <v>0</v>
      </c>
      <c r="AU126" s="323">
        <v>0</v>
      </c>
      <c r="AV126" s="323">
        <v>0</v>
      </c>
      <c r="AW126" s="323">
        <v>0</v>
      </c>
      <c r="AX126" s="323">
        <v>0</v>
      </c>
      <c r="AY126" s="323">
        <v>0</v>
      </c>
      <c r="AZ126" s="323">
        <v>0</v>
      </c>
      <c r="BA126" s="323">
        <v>0</v>
      </c>
      <c r="BB126" s="323">
        <v>720000</v>
      </c>
      <c r="BC126" s="323">
        <v>0</v>
      </c>
      <c r="BD126" s="323">
        <v>0</v>
      </c>
      <c r="BE126" s="323">
        <v>29264.799999999999</v>
      </c>
      <c r="BF126" s="323">
        <v>0</v>
      </c>
      <c r="BG126" s="323">
        <v>115000</v>
      </c>
      <c r="BH126" s="323">
        <v>0</v>
      </c>
      <c r="BI126" s="323">
        <v>5</v>
      </c>
      <c r="BJ126" s="323">
        <v>0</v>
      </c>
      <c r="BK126" s="323">
        <v>0</v>
      </c>
      <c r="BL126" s="323">
        <v>0</v>
      </c>
      <c r="BM126" s="323">
        <v>0</v>
      </c>
      <c r="BN126" s="323">
        <v>0</v>
      </c>
      <c r="BO126" s="323">
        <v>0</v>
      </c>
      <c r="BP126" s="323">
        <v>0</v>
      </c>
      <c r="BQ126" s="323">
        <v>25000</v>
      </c>
      <c r="BR126" s="323">
        <v>0</v>
      </c>
      <c r="BS126" s="323">
        <v>2</v>
      </c>
      <c r="BT126" s="323">
        <v>0</v>
      </c>
      <c r="BU126" s="323">
        <v>1</v>
      </c>
      <c r="BV126" s="323">
        <v>0</v>
      </c>
      <c r="BW126" s="323">
        <v>38500</v>
      </c>
      <c r="BX126" s="323">
        <v>0</v>
      </c>
      <c r="BY126" s="323">
        <v>0</v>
      </c>
      <c r="BZ126" s="323">
        <v>0</v>
      </c>
      <c r="CA126" s="323">
        <v>0</v>
      </c>
      <c r="CB126" s="323">
        <v>0</v>
      </c>
      <c r="CC126" s="323">
        <v>0</v>
      </c>
      <c r="CD126" s="323">
        <v>0</v>
      </c>
      <c r="CE126" s="323">
        <v>0</v>
      </c>
      <c r="CF126" s="323">
        <v>90000</v>
      </c>
      <c r="CG126" s="323">
        <v>0</v>
      </c>
      <c r="CH126" s="323">
        <v>0</v>
      </c>
      <c r="CI126" s="323">
        <v>4</v>
      </c>
      <c r="CJ126" s="323">
        <v>0</v>
      </c>
      <c r="CK126" s="323">
        <v>0</v>
      </c>
      <c r="CL126" s="323">
        <v>0</v>
      </c>
      <c r="CM126" s="323">
        <v>0</v>
      </c>
      <c r="CN126" s="323">
        <v>0</v>
      </c>
      <c r="CO126" s="323">
        <v>0</v>
      </c>
      <c r="CP126" s="323">
        <v>0</v>
      </c>
      <c r="CQ126" s="323">
        <v>0</v>
      </c>
      <c r="CR126" s="323">
        <v>0</v>
      </c>
      <c r="CS126" s="323">
        <v>0</v>
      </c>
      <c r="CT126" s="323">
        <v>0</v>
      </c>
      <c r="CU126" s="323">
        <v>0</v>
      </c>
      <c r="CV126" s="323">
        <v>0</v>
      </c>
      <c r="CW126" s="323">
        <v>0</v>
      </c>
      <c r="CX126" s="323">
        <v>0</v>
      </c>
      <c r="CY126" s="323">
        <v>0</v>
      </c>
      <c r="CZ126" s="323">
        <v>0</v>
      </c>
      <c r="DA126" s="323">
        <v>0</v>
      </c>
      <c r="DB126" s="323">
        <v>0</v>
      </c>
      <c r="DC126" s="323">
        <v>0</v>
      </c>
      <c r="DD126" s="323">
        <v>30000</v>
      </c>
      <c r="DE126" s="323">
        <v>0</v>
      </c>
      <c r="DF126" s="323">
        <v>0</v>
      </c>
      <c r="DG126" s="323">
        <v>10000</v>
      </c>
      <c r="DH126" s="323">
        <v>0</v>
      </c>
      <c r="DI126" s="323">
        <v>0</v>
      </c>
      <c r="DJ126" s="323">
        <v>0</v>
      </c>
      <c r="DK126" s="323">
        <v>0</v>
      </c>
      <c r="DL126" s="323">
        <v>0</v>
      </c>
      <c r="DM126" s="323">
        <v>12250</v>
      </c>
      <c r="DN126" s="323">
        <v>0</v>
      </c>
      <c r="DO126" s="323">
        <v>0</v>
      </c>
      <c r="DP126" s="323">
        <v>0</v>
      </c>
      <c r="DQ126" s="323">
        <v>16501</v>
      </c>
      <c r="DR126" s="323">
        <v>0</v>
      </c>
      <c r="DS126" s="323">
        <v>0</v>
      </c>
      <c r="DT126" s="323">
        <v>54000</v>
      </c>
      <c r="DU126" s="323">
        <v>950000</v>
      </c>
      <c r="DV126" s="323">
        <v>0</v>
      </c>
      <c r="DW126" s="323">
        <v>0</v>
      </c>
      <c r="DX126" s="323">
        <v>0</v>
      </c>
      <c r="DY126" s="323">
        <v>0</v>
      </c>
      <c r="DZ126" s="323">
        <v>1420000</v>
      </c>
      <c r="EA126" s="323">
        <v>0</v>
      </c>
      <c r="EB126" s="323">
        <v>3202</v>
      </c>
      <c r="EC126" s="323">
        <v>0</v>
      </c>
      <c r="ED126" s="323">
        <v>0</v>
      </c>
      <c r="EE126" s="323">
        <v>0</v>
      </c>
      <c r="EF126" s="323">
        <v>0</v>
      </c>
      <c r="EG126" s="323">
        <v>238800</v>
      </c>
      <c r="EH126" s="323">
        <v>0</v>
      </c>
      <c r="EI126" s="323">
        <v>0</v>
      </c>
      <c r="EJ126" s="323">
        <v>300002</v>
      </c>
      <c r="EK126" s="323">
        <v>0</v>
      </c>
      <c r="EL126" s="323">
        <v>0</v>
      </c>
      <c r="EM126" s="323">
        <v>19770</v>
      </c>
      <c r="EN126" s="323">
        <v>0</v>
      </c>
      <c r="EO126" s="323">
        <v>0</v>
      </c>
      <c r="EP126" s="323">
        <v>8150</v>
      </c>
      <c r="EQ126" s="323">
        <v>0</v>
      </c>
      <c r="ER126" s="323">
        <v>0</v>
      </c>
      <c r="ES126" s="323">
        <v>0</v>
      </c>
      <c r="ET126" s="323">
        <v>0</v>
      </c>
      <c r="EU126" s="323">
        <v>0</v>
      </c>
      <c r="EV126" s="323">
        <v>0</v>
      </c>
      <c r="EW126" s="323">
        <v>0</v>
      </c>
      <c r="EX126" s="323">
        <v>1</v>
      </c>
      <c r="EY126" s="323">
        <v>2</v>
      </c>
      <c r="EZ126" s="323">
        <v>18740740.629999999</v>
      </c>
      <c r="FA126" s="323">
        <v>0</v>
      </c>
      <c r="FB126" s="323">
        <v>0</v>
      </c>
      <c r="FC126" s="323">
        <v>7886686.6500000004</v>
      </c>
      <c r="FD126" s="323">
        <v>0</v>
      </c>
      <c r="FE126" s="323">
        <v>106218.65</v>
      </c>
      <c r="FF126" s="323">
        <v>0</v>
      </c>
      <c r="FG126" s="323">
        <v>115695.89</v>
      </c>
      <c r="FH126" s="323">
        <v>0</v>
      </c>
      <c r="FI126" s="323">
        <v>198002</v>
      </c>
      <c r="FJ126" s="323">
        <v>0</v>
      </c>
      <c r="FK126" s="323">
        <v>100000</v>
      </c>
      <c r="FL126" s="323">
        <v>0</v>
      </c>
      <c r="FM126" s="323">
        <v>0</v>
      </c>
      <c r="FN126" s="323">
        <v>0</v>
      </c>
      <c r="FO126" s="323">
        <v>0</v>
      </c>
      <c r="FP126" s="323">
        <v>0</v>
      </c>
      <c r="FQ126" s="323">
        <v>0</v>
      </c>
      <c r="FR126" s="323">
        <v>805929.55</v>
      </c>
      <c r="FS126" s="323">
        <v>5700</v>
      </c>
      <c r="FT126" s="323">
        <v>0</v>
      </c>
      <c r="FU126" s="323">
        <v>0</v>
      </c>
      <c r="FV126" s="323">
        <v>0</v>
      </c>
      <c r="FW126" s="323">
        <v>0</v>
      </c>
      <c r="FX126" s="323">
        <v>0</v>
      </c>
      <c r="FY126" s="323">
        <v>46561.4</v>
      </c>
      <c r="FZ126" s="323">
        <v>0</v>
      </c>
      <c r="GA126" s="323">
        <v>0</v>
      </c>
      <c r="GB126" s="323">
        <v>1</v>
      </c>
      <c r="GC126" s="323">
        <v>0</v>
      </c>
      <c r="GD126" s="323">
        <v>0</v>
      </c>
      <c r="GE126" s="323">
        <v>42500</v>
      </c>
      <c r="GF126" s="323">
        <v>0</v>
      </c>
      <c r="GG126" s="323">
        <v>0</v>
      </c>
      <c r="GH126" s="323">
        <v>0</v>
      </c>
      <c r="GI126" s="323">
        <v>0</v>
      </c>
      <c r="GJ126" s="323">
        <v>0</v>
      </c>
      <c r="GK126" s="323">
        <v>6</v>
      </c>
      <c r="GL126" s="323">
        <v>0</v>
      </c>
      <c r="GM126" s="323">
        <v>0</v>
      </c>
      <c r="GN126" s="323">
        <v>0</v>
      </c>
      <c r="GO126" s="323">
        <v>145000</v>
      </c>
      <c r="GP126" s="323">
        <v>0</v>
      </c>
      <c r="GQ126" s="323">
        <v>0</v>
      </c>
      <c r="GR126" s="323">
        <v>0</v>
      </c>
      <c r="GS126" s="323">
        <v>0</v>
      </c>
      <c r="GT126" s="323">
        <v>0</v>
      </c>
      <c r="GU126" s="323">
        <v>0</v>
      </c>
      <c r="GV126" s="323">
        <v>42300</v>
      </c>
      <c r="GW126" s="323">
        <v>0</v>
      </c>
      <c r="GX126" s="323">
        <v>147200</v>
      </c>
      <c r="GY126" s="323">
        <v>0</v>
      </c>
      <c r="GZ126" s="323">
        <v>0</v>
      </c>
      <c r="HA126" s="323">
        <v>295353.8</v>
      </c>
      <c r="HB126" s="323">
        <v>0</v>
      </c>
      <c r="HC126" s="323">
        <v>175000</v>
      </c>
      <c r="HD126" s="323">
        <v>0</v>
      </c>
      <c r="HE126" s="323">
        <v>0</v>
      </c>
      <c r="HF126" s="323">
        <v>0</v>
      </c>
      <c r="HG126" s="323">
        <v>0</v>
      </c>
      <c r="HH126" s="323">
        <v>0</v>
      </c>
      <c r="HI126" s="323">
        <v>2</v>
      </c>
      <c r="HJ126" s="323">
        <v>0</v>
      </c>
      <c r="HK126" s="323">
        <v>0</v>
      </c>
      <c r="HL126" s="323">
        <v>30000</v>
      </c>
      <c r="HM126" s="323">
        <v>0</v>
      </c>
      <c r="HN126" s="323">
        <v>0</v>
      </c>
      <c r="HO126" s="323">
        <v>0</v>
      </c>
      <c r="HP126" s="323">
        <v>0</v>
      </c>
      <c r="HQ126" s="323">
        <v>0</v>
      </c>
      <c r="HR126" s="323">
        <v>0</v>
      </c>
      <c r="HS126" s="323">
        <v>0</v>
      </c>
      <c r="HT126" s="323">
        <v>73663</v>
      </c>
      <c r="HU126" s="323">
        <v>0</v>
      </c>
      <c r="HV126" s="323">
        <v>0</v>
      </c>
      <c r="HW126" s="323">
        <v>200000</v>
      </c>
      <c r="HX126" s="323">
        <v>0</v>
      </c>
      <c r="HY126" s="323">
        <v>889100</v>
      </c>
      <c r="HZ126" s="323">
        <v>0</v>
      </c>
      <c r="IA126" s="323">
        <v>1</v>
      </c>
      <c r="IB126" s="323">
        <v>0</v>
      </c>
      <c r="IC126" s="323">
        <v>0</v>
      </c>
      <c r="ID126" s="323">
        <v>0</v>
      </c>
      <c r="IE126" s="323">
        <v>22350</v>
      </c>
      <c r="IF126" s="323">
        <v>0</v>
      </c>
      <c r="IG126" s="323">
        <v>0</v>
      </c>
      <c r="IH126" s="323">
        <v>0</v>
      </c>
      <c r="II126" s="323">
        <v>0</v>
      </c>
      <c r="IJ126" s="323">
        <v>0</v>
      </c>
      <c r="IK126" s="323">
        <v>0</v>
      </c>
      <c r="IL126" s="323">
        <v>0</v>
      </c>
      <c r="IM126" s="323">
        <v>0</v>
      </c>
      <c r="IN126" s="323">
        <v>0</v>
      </c>
      <c r="IO126" s="323">
        <v>0</v>
      </c>
      <c r="IP126" s="323">
        <v>2250</v>
      </c>
      <c r="IQ126" s="323">
        <v>0</v>
      </c>
      <c r="IR126" s="323">
        <v>172600</v>
      </c>
      <c r="IS126" s="323">
        <v>5000</v>
      </c>
      <c r="IT126" s="323">
        <v>0</v>
      </c>
      <c r="IU126" s="323">
        <v>130000</v>
      </c>
      <c r="IV126" s="323">
        <v>0</v>
      </c>
      <c r="IW126" s="323">
        <v>0</v>
      </c>
      <c r="IX126" s="323">
        <v>0</v>
      </c>
      <c r="IY126" s="323">
        <v>0</v>
      </c>
      <c r="IZ126" s="323">
        <v>0</v>
      </c>
      <c r="JA126" s="323">
        <v>0</v>
      </c>
      <c r="JB126" s="323">
        <v>0</v>
      </c>
      <c r="JC126" s="323">
        <v>0</v>
      </c>
      <c r="JD126" s="323">
        <v>0</v>
      </c>
      <c r="JE126" s="323">
        <v>0</v>
      </c>
      <c r="JF126" s="323">
        <v>2001</v>
      </c>
      <c r="JG126" s="323">
        <v>0</v>
      </c>
      <c r="JH126" s="323">
        <v>0</v>
      </c>
      <c r="JI126" s="323">
        <v>0</v>
      </c>
      <c r="JJ126" s="323">
        <v>0</v>
      </c>
      <c r="JK126" s="323">
        <v>0</v>
      </c>
      <c r="JL126" s="323">
        <v>0</v>
      </c>
      <c r="JM126" s="323">
        <v>0</v>
      </c>
      <c r="JN126" s="323">
        <v>0</v>
      </c>
      <c r="JO126" s="323">
        <v>0</v>
      </c>
      <c r="JP126" s="323">
        <v>0</v>
      </c>
      <c r="JQ126" s="323">
        <v>253468.65</v>
      </c>
      <c r="JR126" s="323">
        <v>0</v>
      </c>
      <c r="JS126" s="323">
        <v>0</v>
      </c>
      <c r="JT126" s="323">
        <v>128800</v>
      </c>
      <c r="JU126" s="323">
        <v>2252</v>
      </c>
      <c r="JV126" s="323">
        <v>405575</v>
      </c>
      <c r="JW126" s="323">
        <v>0</v>
      </c>
      <c r="JX126" s="323">
        <v>0</v>
      </c>
      <c r="JY126" s="323">
        <v>0</v>
      </c>
      <c r="JZ126" s="323">
        <v>0</v>
      </c>
      <c r="KA126" s="323">
        <v>0</v>
      </c>
      <c r="KB126" s="323">
        <v>5000</v>
      </c>
      <c r="KC126" s="323">
        <v>0</v>
      </c>
      <c r="KD126" s="323">
        <v>0</v>
      </c>
      <c r="KE126" s="323">
        <v>31910.43</v>
      </c>
      <c r="KF126" s="323">
        <v>0</v>
      </c>
      <c r="KG126" s="323">
        <v>0</v>
      </c>
      <c r="KH126" s="323">
        <v>0</v>
      </c>
      <c r="KI126" s="323">
        <v>0</v>
      </c>
      <c r="KJ126" s="323">
        <v>0</v>
      </c>
      <c r="KK126" s="323">
        <v>9720</v>
      </c>
      <c r="KL126" s="323">
        <v>0</v>
      </c>
      <c r="KM126" s="323">
        <v>0</v>
      </c>
      <c r="KN126" s="323">
        <v>2750</v>
      </c>
      <c r="KO126" s="323">
        <v>0</v>
      </c>
      <c r="KP126" s="323">
        <v>47705</v>
      </c>
      <c r="KQ126" s="323">
        <v>91509</v>
      </c>
      <c r="KR126" s="323">
        <v>0</v>
      </c>
      <c r="KS126" s="322">
        <v>0</v>
      </c>
      <c r="KU126" s="312">
        <v>15</v>
      </c>
      <c r="KV126" s="312">
        <v>152</v>
      </c>
      <c r="KY126" s="312">
        <v>9152</v>
      </c>
    </row>
    <row r="127" spans="1:311" x14ac:dyDescent="0.25">
      <c r="A127" s="329">
        <v>2020</v>
      </c>
      <c r="B127" s="328" t="s">
        <v>807</v>
      </c>
      <c r="C127" s="328" t="s">
        <v>817</v>
      </c>
      <c r="D127" s="328" t="s">
        <v>818</v>
      </c>
      <c r="E127" s="328" t="s">
        <v>780</v>
      </c>
      <c r="F127" s="327">
        <v>715</v>
      </c>
      <c r="G127" s="327">
        <v>25100</v>
      </c>
      <c r="H127" s="327">
        <v>0</v>
      </c>
      <c r="I127" s="327">
        <v>0</v>
      </c>
      <c r="J127" s="327">
        <v>0</v>
      </c>
      <c r="K127" s="327">
        <v>31200</v>
      </c>
      <c r="L127" s="327">
        <v>0</v>
      </c>
      <c r="M127" s="327">
        <v>63140</v>
      </c>
      <c r="N127" s="327">
        <v>1</v>
      </c>
      <c r="O127" s="327">
        <v>28067.9</v>
      </c>
      <c r="P127" s="327">
        <v>215527.9</v>
      </c>
      <c r="Q127" s="327">
        <v>245652</v>
      </c>
      <c r="R127" s="327">
        <v>283242</v>
      </c>
      <c r="S127" s="327">
        <v>25505</v>
      </c>
      <c r="T127" s="327">
        <v>3506</v>
      </c>
      <c r="U127" s="327">
        <v>0</v>
      </c>
      <c r="V127" s="327">
        <v>3</v>
      </c>
      <c r="W127" s="327">
        <v>4</v>
      </c>
      <c r="X127" s="327">
        <v>0</v>
      </c>
      <c r="Y127" s="327">
        <v>180318</v>
      </c>
      <c r="Z127" s="327">
        <v>1202</v>
      </c>
      <c r="AA127" s="327">
        <v>0</v>
      </c>
      <c r="AB127" s="327">
        <v>379462</v>
      </c>
      <c r="AC127" s="327">
        <v>0</v>
      </c>
      <c r="AD127" s="327">
        <v>0</v>
      </c>
      <c r="AE127" s="327">
        <v>0</v>
      </c>
      <c r="AF127" s="327">
        <v>0</v>
      </c>
      <c r="AG127" s="327">
        <v>43800</v>
      </c>
      <c r="AH127" s="327">
        <v>94800</v>
      </c>
      <c r="AI127" s="327">
        <v>59201</v>
      </c>
      <c r="AJ127" s="327">
        <v>155916</v>
      </c>
      <c r="AK127" s="327">
        <v>0</v>
      </c>
      <c r="AL127" s="327">
        <v>23603</v>
      </c>
      <c r="AM127" s="327">
        <v>15700</v>
      </c>
      <c r="AN127" s="327">
        <v>1</v>
      </c>
      <c r="AO127" s="327">
        <v>1</v>
      </c>
      <c r="AP127" s="327">
        <v>1</v>
      </c>
      <c r="AQ127" s="327">
        <v>6</v>
      </c>
      <c r="AR127" s="327">
        <v>43751</v>
      </c>
      <c r="AS127" s="327">
        <v>0</v>
      </c>
      <c r="AT127" s="327">
        <v>16500</v>
      </c>
      <c r="AU127" s="327">
        <v>118000</v>
      </c>
      <c r="AV127" s="327">
        <v>50001</v>
      </c>
      <c r="AW127" s="327">
        <v>101170.6</v>
      </c>
      <c r="AX127" s="327">
        <v>6231</v>
      </c>
      <c r="AY127" s="327">
        <v>1009</v>
      </c>
      <c r="AZ127" s="327">
        <v>196966.51</v>
      </c>
      <c r="BA127" s="327">
        <v>0</v>
      </c>
      <c r="BB127" s="327">
        <v>54263</v>
      </c>
      <c r="BC127" s="327">
        <v>0</v>
      </c>
      <c r="BD127" s="327">
        <v>9901</v>
      </c>
      <c r="BE127" s="327">
        <v>1</v>
      </c>
      <c r="BF127" s="327">
        <v>12000</v>
      </c>
      <c r="BG127" s="327">
        <v>4401</v>
      </c>
      <c r="BH127" s="327">
        <v>20000</v>
      </c>
      <c r="BI127" s="327">
        <v>2</v>
      </c>
      <c r="BJ127" s="327">
        <v>0</v>
      </c>
      <c r="BK127" s="327">
        <v>1043201</v>
      </c>
      <c r="BL127" s="327">
        <v>24805</v>
      </c>
      <c r="BM127" s="327">
        <v>1</v>
      </c>
      <c r="BN127" s="327">
        <v>22009</v>
      </c>
      <c r="BO127" s="327">
        <v>32000</v>
      </c>
      <c r="BP127" s="327">
        <v>1</v>
      </c>
      <c r="BQ127" s="327">
        <v>27000</v>
      </c>
      <c r="BR127" s="327">
        <v>19195</v>
      </c>
      <c r="BS127" s="327">
        <v>50011</v>
      </c>
      <c r="BT127" s="327">
        <v>470</v>
      </c>
      <c r="BU127" s="327">
        <v>708</v>
      </c>
      <c r="BV127" s="327">
        <v>1</v>
      </c>
      <c r="BW127" s="327">
        <v>0</v>
      </c>
      <c r="BX127" s="327">
        <v>8685</v>
      </c>
      <c r="BY127" s="327">
        <v>46122</v>
      </c>
      <c r="BZ127" s="327">
        <v>0</v>
      </c>
      <c r="CA127" s="327">
        <v>1</v>
      </c>
      <c r="CB127" s="327">
        <v>2203</v>
      </c>
      <c r="CC127" s="327">
        <v>0</v>
      </c>
      <c r="CD127" s="327">
        <v>134999</v>
      </c>
      <c r="CE127" s="327">
        <v>0</v>
      </c>
      <c r="CF127" s="327">
        <v>73523</v>
      </c>
      <c r="CG127" s="327">
        <v>51420.95</v>
      </c>
      <c r="CH127" s="327">
        <v>26402</v>
      </c>
      <c r="CI127" s="327">
        <v>20</v>
      </c>
      <c r="CJ127" s="327">
        <v>55105</v>
      </c>
      <c r="CK127" s="327">
        <v>0</v>
      </c>
      <c r="CL127" s="327">
        <v>1010</v>
      </c>
      <c r="CM127" s="327">
        <v>0</v>
      </c>
      <c r="CN127" s="327">
        <v>1</v>
      </c>
      <c r="CO127" s="327">
        <v>49492</v>
      </c>
      <c r="CP127" s="327">
        <v>16004</v>
      </c>
      <c r="CQ127" s="327">
        <v>0</v>
      </c>
      <c r="CR127" s="327">
        <v>1</v>
      </c>
      <c r="CS127" s="327">
        <v>2134</v>
      </c>
      <c r="CT127" s="327">
        <v>69744</v>
      </c>
      <c r="CU127" s="327">
        <v>30000</v>
      </c>
      <c r="CV127" s="327">
        <v>2751</v>
      </c>
      <c r="CW127" s="327">
        <v>77801</v>
      </c>
      <c r="CX127" s="327">
        <v>366397.05</v>
      </c>
      <c r="CY127" s="327">
        <v>0</v>
      </c>
      <c r="CZ127" s="327">
        <v>1</v>
      </c>
      <c r="DA127" s="327">
        <v>0</v>
      </c>
      <c r="DB127" s="327">
        <v>486</v>
      </c>
      <c r="DC127" s="327">
        <v>61087</v>
      </c>
      <c r="DD127" s="327">
        <v>18</v>
      </c>
      <c r="DE127" s="327">
        <v>11794</v>
      </c>
      <c r="DF127" s="327">
        <v>0</v>
      </c>
      <c r="DG127" s="327">
        <v>1</v>
      </c>
      <c r="DH127" s="327">
        <v>0</v>
      </c>
      <c r="DI127" s="327">
        <v>1</v>
      </c>
      <c r="DJ127" s="327">
        <v>646605</v>
      </c>
      <c r="DK127" s="327">
        <v>1</v>
      </c>
      <c r="DL127" s="327">
        <v>1</v>
      </c>
      <c r="DM127" s="327">
        <v>1</v>
      </c>
      <c r="DN127" s="327">
        <v>11100</v>
      </c>
      <c r="DO127" s="327">
        <v>0</v>
      </c>
      <c r="DP127" s="327">
        <v>6508</v>
      </c>
      <c r="DQ127" s="327">
        <v>0</v>
      </c>
      <c r="DR127" s="327">
        <v>1</v>
      </c>
      <c r="DS127" s="327">
        <v>231</v>
      </c>
      <c r="DT127" s="327">
        <v>100000</v>
      </c>
      <c r="DU127" s="327">
        <v>1</v>
      </c>
      <c r="DV127" s="327">
        <v>33563.75</v>
      </c>
      <c r="DW127" s="327">
        <v>0</v>
      </c>
      <c r="DX127" s="327">
        <v>509625</v>
      </c>
      <c r="DY127" s="327">
        <v>85200</v>
      </c>
      <c r="DZ127" s="327">
        <v>15901</v>
      </c>
      <c r="EA127" s="327">
        <v>1245650</v>
      </c>
      <c r="EB127" s="327">
        <v>1</v>
      </c>
      <c r="EC127" s="327">
        <v>43000</v>
      </c>
      <c r="ED127" s="327">
        <v>201</v>
      </c>
      <c r="EE127" s="327">
        <v>0</v>
      </c>
      <c r="EF127" s="327">
        <v>4500</v>
      </c>
      <c r="EG127" s="327">
        <v>339150</v>
      </c>
      <c r="EH127" s="327">
        <v>7300</v>
      </c>
      <c r="EI127" s="327">
        <v>8</v>
      </c>
      <c r="EJ127" s="327">
        <v>39485</v>
      </c>
      <c r="EK127" s="327">
        <v>0</v>
      </c>
      <c r="EL127" s="327">
        <v>1</v>
      </c>
      <c r="EM127" s="327">
        <v>1</v>
      </c>
      <c r="EN127" s="327">
        <v>31902</v>
      </c>
      <c r="EO127" s="327">
        <v>1</v>
      </c>
      <c r="EP127" s="327">
        <v>0</v>
      </c>
      <c r="EQ127" s="327">
        <v>4</v>
      </c>
      <c r="ER127" s="327">
        <v>0</v>
      </c>
      <c r="ES127" s="327">
        <v>23104</v>
      </c>
      <c r="ET127" s="327">
        <v>41883</v>
      </c>
      <c r="EU127" s="327">
        <v>1</v>
      </c>
      <c r="EV127" s="327">
        <v>32001</v>
      </c>
      <c r="EW127" s="327">
        <v>0</v>
      </c>
      <c r="EX127" s="327">
        <v>0</v>
      </c>
      <c r="EY127" s="327">
        <v>1654185</v>
      </c>
      <c r="EZ127" s="327">
        <v>97992012</v>
      </c>
      <c r="FA127" s="327">
        <v>76100</v>
      </c>
      <c r="FB127" s="327">
        <v>33</v>
      </c>
      <c r="FC127" s="327">
        <v>0</v>
      </c>
      <c r="FD127" s="327">
        <v>167207.95000000001</v>
      </c>
      <c r="FE127" s="327">
        <v>0</v>
      </c>
      <c r="FF127" s="327">
        <v>125750</v>
      </c>
      <c r="FG127" s="327">
        <v>2201</v>
      </c>
      <c r="FH127" s="327">
        <v>44045.25</v>
      </c>
      <c r="FI127" s="327">
        <v>74325</v>
      </c>
      <c r="FJ127" s="327">
        <v>168686</v>
      </c>
      <c r="FK127" s="327">
        <v>1</v>
      </c>
      <c r="FL127" s="327">
        <v>0</v>
      </c>
      <c r="FM127" s="327">
        <v>0</v>
      </c>
      <c r="FN127" s="327">
        <v>1</v>
      </c>
      <c r="FO127" s="327">
        <v>4128</v>
      </c>
      <c r="FP127" s="327">
        <v>6</v>
      </c>
      <c r="FQ127" s="327">
        <v>7522</v>
      </c>
      <c r="FR127" s="327">
        <v>148022.95000000001</v>
      </c>
      <c r="FS127" s="327">
        <v>6450</v>
      </c>
      <c r="FT127" s="327">
        <v>0</v>
      </c>
      <c r="FU127" s="327">
        <v>15501</v>
      </c>
      <c r="FV127" s="327">
        <v>0</v>
      </c>
      <c r="FW127" s="327">
        <v>0</v>
      </c>
      <c r="FX127" s="327">
        <v>0</v>
      </c>
      <c r="FY127" s="327">
        <v>46501</v>
      </c>
      <c r="FZ127" s="327">
        <v>1</v>
      </c>
      <c r="GA127" s="327">
        <v>6180</v>
      </c>
      <c r="GB127" s="327">
        <v>28601</v>
      </c>
      <c r="GC127" s="327">
        <v>24040</v>
      </c>
      <c r="GD127" s="327">
        <v>3</v>
      </c>
      <c r="GE127" s="327">
        <v>37101</v>
      </c>
      <c r="GF127" s="327">
        <v>0</v>
      </c>
      <c r="GG127" s="327">
        <v>69075</v>
      </c>
      <c r="GH127" s="327">
        <v>3101</v>
      </c>
      <c r="GI127" s="327">
        <v>5040</v>
      </c>
      <c r="GJ127" s="327">
        <v>685</v>
      </c>
      <c r="GK127" s="327">
        <v>0</v>
      </c>
      <c r="GL127" s="327">
        <v>59523</v>
      </c>
      <c r="GM127" s="327">
        <v>0</v>
      </c>
      <c r="GN127" s="327">
        <v>4001</v>
      </c>
      <c r="GO127" s="327">
        <v>16</v>
      </c>
      <c r="GP127" s="327">
        <v>39127.68</v>
      </c>
      <c r="GQ127" s="327">
        <v>20741.759999999998</v>
      </c>
      <c r="GR127" s="327">
        <v>1</v>
      </c>
      <c r="GS127" s="327">
        <v>902080</v>
      </c>
      <c r="GT127" s="327">
        <v>0</v>
      </c>
      <c r="GU127" s="327">
        <v>0</v>
      </c>
      <c r="GV127" s="327">
        <v>55600</v>
      </c>
      <c r="GW127" s="327">
        <v>806</v>
      </c>
      <c r="GX127" s="327">
        <v>955810</v>
      </c>
      <c r="GY127" s="327">
        <v>0</v>
      </c>
      <c r="GZ127" s="327">
        <v>133268</v>
      </c>
      <c r="HA127" s="327">
        <v>255926.5</v>
      </c>
      <c r="HB127" s="327">
        <v>3202</v>
      </c>
      <c r="HC127" s="327">
        <v>65379</v>
      </c>
      <c r="HD127" s="327">
        <v>24057</v>
      </c>
      <c r="HE127" s="327">
        <v>26800</v>
      </c>
      <c r="HF127" s="327">
        <v>9200</v>
      </c>
      <c r="HG127" s="327">
        <v>84202</v>
      </c>
      <c r="HH127" s="327">
        <v>0</v>
      </c>
      <c r="HI127" s="327">
        <v>12</v>
      </c>
      <c r="HJ127" s="327">
        <v>9000</v>
      </c>
      <c r="HK127" s="327">
        <v>0</v>
      </c>
      <c r="HL127" s="327">
        <v>21503</v>
      </c>
      <c r="HM127" s="327">
        <v>1</v>
      </c>
      <c r="HN127" s="327">
        <v>350000</v>
      </c>
      <c r="HO127" s="327">
        <v>44505</v>
      </c>
      <c r="HP127" s="327">
        <v>10</v>
      </c>
      <c r="HQ127" s="327">
        <v>3</v>
      </c>
      <c r="HR127" s="327">
        <v>1</v>
      </c>
      <c r="HS127" s="327">
        <v>9492</v>
      </c>
      <c r="HT127" s="327">
        <v>3500001</v>
      </c>
      <c r="HU127" s="327">
        <v>77200</v>
      </c>
      <c r="HV127" s="327">
        <v>9</v>
      </c>
      <c r="HW127" s="327">
        <v>48</v>
      </c>
      <c r="HX127" s="327">
        <v>81495</v>
      </c>
      <c r="HY127" s="327">
        <v>18</v>
      </c>
      <c r="HZ127" s="327">
        <v>55551</v>
      </c>
      <c r="IA127" s="327">
        <v>1</v>
      </c>
      <c r="IB127" s="327">
        <v>147558</v>
      </c>
      <c r="IC127" s="327">
        <v>0</v>
      </c>
      <c r="ID127" s="327">
        <v>31700</v>
      </c>
      <c r="IE127" s="327">
        <v>1500</v>
      </c>
      <c r="IF127" s="327">
        <v>1</v>
      </c>
      <c r="IG127" s="327">
        <v>24300</v>
      </c>
      <c r="IH127" s="327">
        <v>6080</v>
      </c>
      <c r="II127" s="327">
        <v>0</v>
      </c>
      <c r="IJ127" s="327">
        <v>823409</v>
      </c>
      <c r="IK127" s="327">
        <v>19900</v>
      </c>
      <c r="IL127" s="327">
        <v>0</v>
      </c>
      <c r="IM127" s="327">
        <v>29452</v>
      </c>
      <c r="IN127" s="327">
        <v>130401</v>
      </c>
      <c r="IO127" s="327">
        <v>0</v>
      </c>
      <c r="IP127" s="327">
        <v>176355</v>
      </c>
      <c r="IQ127" s="327">
        <v>0</v>
      </c>
      <c r="IR127" s="327">
        <v>125652</v>
      </c>
      <c r="IS127" s="327">
        <v>177896</v>
      </c>
      <c r="IT127" s="327">
        <v>1</v>
      </c>
      <c r="IU127" s="327">
        <v>2950</v>
      </c>
      <c r="IV127" s="327">
        <v>1</v>
      </c>
      <c r="IW127" s="327">
        <v>6</v>
      </c>
      <c r="IX127" s="327">
        <v>2501</v>
      </c>
      <c r="IY127" s="327">
        <v>1</v>
      </c>
      <c r="IZ127" s="327">
        <v>12500</v>
      </c>
      <c r="JA127" s="327">
        <v>0</v>
      </c>
      <c r="JB127" s="327">
        <v>0</v>
      </c>
      <c r="JC127" s="327">
        <v>25500</v>
      </c>
      <c r="JD127" s="327">
        <v>38790</v>
      </c>
      <c r="JE127" s="327">
        <v>0</v>
      </c>
      <c r="JF127" s="327">
        <v>1</v>
      </c>
      <c r="JG127" s="327">
        <v>203</v>
      </c>
      <c r="JH127" s="327">
        <v>165331.46</v>
      </c>
      <c r="JI127" s="327">
        <v>0</v>
      </c>
      <c r="JJ127" s="327">
        <v>175502</v>
      </c>
      <c r="JK127" s="327">
        <v>1</v>
      </c>
      <c r="JL127" s="327">
        <v>74550</v>
      </c>
      <c r="JM127" s="327">
        <v>0</v>
      </c>
      <c r="JN127" s="327">
        <v>37450</v>
      </c>
      <c r="JO127" s="327">
        <v>1</v>
      </c>
      <c r="JP127" s="327">
        <v>0</v>
      </c>
      <c r="JQ127" s="327">
        <v>1</v>
      </c>
      <c r="JR127" s="327">
        <v>0</v>
      </c>
      <c r="JS127" s="327">
        <v>3151864.6</v>
      </c>
      <c r="JT127" s="327">
        <v>23000</v>
      </c>
      <c r="JU127" s="327">
        <v>226</v>
      </c>
      <c r="JV127" s="327">
        <v>2400300</v>
      </c>
      <c r="JW127" s="327">
        <v>68101</v>
      </c>
      <c r="JX127" s="327">
        <v>24001</v>
      </c>
      <c r="JY127" s="327">
        <v>22750</v>
      </c>
      <c r="JZ127" s="327">
        <v>18090</v>
      </c>
      <c r="KA127" s="327">
        <v>1</v>
      </c>
      <c r="KB127" s="327">
        <v>1</v>
      </c>
      <c r="KC127" s="327">
        <v>23450</v>
      </c>
      <c r="KD127" s="327">
        <v>19480</v>
      </c>
      <c r="KE127" s="327">
        <v>263528</v>
      </c>
      <c r="KF127" s="327">
        <v>30411.15</v>
      </c>
      <c r="KG127" s="327">
        <v>50040</v>
      </c>
      <c r="KH127" s="327">
        <v>21670</v>
      </c>
      <c r="KI127" s="327">
        <v>10</v>
      </c>
      <c r="KJ127" s="327">
        <v>28000</v>
      </c>
      <c r="KK127" s="327">
        <v>15700</v>
      </c>
      <c r="KL127" s="327">
        <v>38467.050000000003</v>
      </c>
      <c r="KM127" s="327">
        <v>11200</v>
      </c>
      <c r="KN127" s="327">
        <v>1954</v>
      </c>
      <c r="KO127" s="327">
        <v>21001</v>
      </c>
      <c r="KP127" s="327">
        <v>1</v>
      </c>
      <c r="KQ127" s="327">
        <v>13218693</v>
      </c>
      <c r="KR127" s="327">
        <v>0</v>
      </c>
      <c r="KS127" s="326">
        <v>0</v>
      </c>
      <c r="KU127" s="312">
        <v>15</v>
      </c>
      <c r="KV127" s="312">
        <v>153</v>
      </c>
      <c r="KY127" s="312">
        <v>9153</v>
      </c>
    </row>
    <row r="128" spans="1:311" x14ac:dyDescent="0.25">
      <c r="A128" s="325">
        <v>2020</v>
      </c>
      <c r="B128" s="324" t="s">
        <v>807</v>
      </c>
      <c r="C128" s="324" t="s">
        <v>817</v>
      </c>
      <c r="D128" s="324" t="s">
        <v>321</v>
      </c>
      <c r="E128" s="324" t="s">
        <v>780</v>
      </c>
      <c r="F128" s="323">
        <v>715</v>
      </c>
      <c r="G128" s="323">
        <v>25100</v>
      </c>
      <c r="H128" s="323">
        <v>0</v>
      </c>
      <c r="I128" s="323">
        <v>0</v>
      </c>
      <c r="J128" s="323">
        <v>0</v>
      </c>
      <c r="K128" s="323">
        <v>41200</v>
      </c>
      <c r="L128" s="323">
        <v>0</v>
      </c>
      <c r="M128" s="323">
        <v>63140</v>
      </c>
      <c r="N128" s="323">
        <v>1</v>
      </c>
      <c r="O128" s="323">
        <v>28067.9</v>
      </c>
      <c r="P128" s="323">
        <v>215528.9</v>
      </c>
      <c r="Q128" s="323">
        <v>260652</v>
      </c>
      <c r="R128" s="323">
        <v>283242</v>
      </c>
      <c r="S128" s="323">
        <v>314642.45</v>
      </c>
      <c r="T128" s="323">
        <v>3506</v>
      </c>
      <c r="U128" s="323">
        <v>0</v>
      </c>
      <c r="V128" s="323">
        <v>3</v>
      </c>
      <c r="W128" s="323">
        <v>4</v>
      </c>
      <c r="X128" s="323">
        <v>0</v>
      </c>
      <c r="Y128" s="323">
        <v>180318</v>
      </c>
      <c r="Z128" s="323">
        <v>1202</v>
      </c>
      <c r="AA128" s="323">
        <v>3</v>
      </c>
      <c r="AB128" s="323">
        <v>379462</v>
      </c>
      <c r="AC128" s="323">
        <v>0</v>
      </c>
      <c r="AD128" s="323">
        <v>105292</v>
      </c>
      <c r="AE128" s="323">
        <v>0</v>
      </c>
      <c r="AF128" s="323">
        <v>51400</v>
      </c>
      <c r="AG128" s="323">
        <v>43800</v>
      </c>
      <c r="AH128" s="323">
        <v>94800</v>
      </c>
      <c r="AI128" s="323">
        <v>59201</v>
      </c>
      <c r="AJ128" s="323">
        <v>155916</v>
      </c>
      <c r="AK128" s="323">
        <v>0</v>
      </c>
      <c r="AL128" s="323">
        <v>23603</v>
      </c>
      <c r="AM128" s="323">
        <v>15700</v>
      </c>
      <c r="AN128" s="323">
        <v>1</v>
      </c>
      <c r="AO128" s="323">
        <v>1</v>
      </c>
      <c r="AP128" s="323">
        <v>1</v>
      </c>
      <c r="AQ128" s="323">
        <v>6</v>
      </c>
      <c r="AR128" s="323">
        <v>43751</v>
      </c>
      <c r="AS128" s="323">
        <v>0</v>
      </c>
      <c r="AT128" s="323">
        <v>16500</v>
      </c>
      <c r="AU128" s="323">
        <v>118000</v>
      </c>
      <c r="AV128" s="323">
        <v>50001</v>
      </c>
      <c r="AW128" s="323">
        <v>101170.6</v>
      </c>
      <c r="AX128" s="323">
        <v>6231</v>
      </c>
      <c r="AY128" s="323">
        <v>1009</v>
      </c>
      <c r="AZ128" s="323">
        <v>196966.51</v>
      </c>
      <c r="BA128" s="323">
        <v>0</v>
      </c>
      <c r="BB128" s="323">
        <v>774263</v>
      </c>
      <c r="BC128" s="323">
        <v>0</v>
      </c>
      <c r="BD128" s="323">
        <v>9901</v>
      </c>
      <c r="BE128" s="323">
        <v>29265.8</v>
      </c>
      <c r="BF128" s="323">
        <v>12000</v>
      </c>
      <c r="BG128" s="323">
        <v>119401</v>
      </c>
      <c r="BH128" s="323">
        <v>20000</v>
      </c>
      <c r="BI128" s="323">
        <v>7</v>
      </c>
      <c r="BJ128" s="323">
        <v>0</v>
      </c>
      <c r="BK128" s="323">
        <v>1043201</v>
      </c>
      <c r="BL128" s="323">
        <v>24805</v>
      </c>
      <c r="BM128" s="323">
        <v>1</v>
      </c>
      <c r="BN128" s="323">
        <v>22009</v>
      </c>
      <c r="BO128" s="323">
        <v>32000</v>
      </c>
      <c r="BP128" s="323">
        <v>1</v>
      </c>
      <c r="BQ128" s="323">
        <v>52000</v>
      </c>
      <c r="BR128" s="323">
        <v>19195</v>
      </c>
      <c r="BS128" s="323">
        <v>50013</v>
      </c>
      <c r="BT128" s="323">
        <v>470</v>
      </c>
      <c r="BU128" s="323">
        <v>709</v>
      </c>
      <c r="BV128" s="323">
        <v>1</v>
      </c>
      <c r="BW128" s="323">
        <v>38500</v>
      </c>
      <c r="BX128" s="323">
        <v>8685</v>
      </c>
      <c r="BY128" s="323">
        <v>46122</v>
      </c>
      <c r="BZ128" s="323">
        <v>0</v>
      </c>
      <c r="CA128" s="323">
        <v>1</v>
      </c>
      <c r="CB128" s="323">
        <v>2203</v>
      </c>
      <c r="CC128" s="323">
        <v>0</v>
      </c>
      <c r="CD128" s="323">
        <v>134999</v>
      </c>
      <c r="CE128" s="323">
        <v>0</v>
      </c>
      <c r="CF128" s="323">
        <v>163523</v>
      </c>
      <c r="CG128" s="323">
        <v>51420.95</v>
      </c>
      <c r="CH128" s="323">
        <v>26402</v>
      </c>
      <c r="CI128" s="323">
        <v>24</v>
      </c>
      <c r="CJ128" s="323">
        <v>55105</v>
      </c>
      <c r="CK128" s="323">
        <v>0</v>
      </c>
      <c r="CL128" s="323">
        <v>1010</v>
      </c>
      <c r="CM128" s="323">
        <v>0</v>
      </c>
      <c r="CN128" s="323">
        <v>1</v>
      </c>
      <c r="CO128" s="323">
        <v>49492</v>
      </c>
      <c r="CP128" s="323">
        <v>16004</v>
      </c>
      <c r="CQ128" s="323">
        <v>0</v>
      </c>
      <c r="CR128" s="323">
        <v>1</v>
      </c>
      <c r="CS128" s="323">
        <v>2134</v>
      </c>
      <c r="CT128" s="323">
        <v>69744</v>
      </c>
      <c r="CU128" s="323">
        <v>30000</v>
      </c>
      <c r="CV128" s="323">
        <v>2751</v>
      </c>
      <c r="CW128" s="323">
        <v>77801</v>
      </c>
      <c r="CX128" s="323">
        <v>366397.05</v>
      </c>
      <c r="CY128" s="323">
        <v>0</v>
      </c>
      <c r="CZ128" s="323">
        <v>1</v>
      </c>
      <c r="DA128" s="323">
        <v>0</v>
      </c>
      <c r="DB128" s="323">
        <v>486</v>
      </c>
      <c r="DC128" s="323">
        <v>61087</v>
      </c>
      <c r="DD128" s="323">
        <v>30018</v>
      </c>
      <c r="DE128" s="323">
        <v>11794</v>
      </c>
      <c r="DF128" s="323">
        <v>0</v>
      </c>
      <c r="DG128" s="323">
        <v>10001</v>
      </c>
      <c r="DH128" s="323">
        <v>0</v>
      </c>
      <c r="DI128" s="323">
        <v>1</v>
      </c>
      <c r="DJ128" s="323">
        <v>646605</v>
      </c>
      <c r="DK128" s="323">
        <v>1</v>
      </c>
      <c r="DL128" s="323">
        <v>1</v>
      </c>
      <c r="DM128" s="323">
        <v>12251</v>
      </c>
      <c r="DN128" s="323">
        <v>11100</v>
      </c>
      <c r="DO128" s="323">
        <v>0</v>
      </c>
      <c r="DP128" s="323">
        <v>6508</v>
      </c>
      <c r="DQ128" s="323">
        <v>16501</v>
      </c>
      <c r="DR128" s="323">
        <v>1</v>
      </c>
      <c r="DS128" s="323">
        <v>231</v>
      </c>
      <c r="DT128" s="323">
        <v>154000</v>
      </c>
      <c r="DU128" s="323">
        <v>950001</v>
      </c>
      <c r="DV128" s="323">
        <v>33563.75</v>
      </c>
      <c r="DW128" s="323">
        <v>0</v>
      </c>
      <c r="DX128" s="323">
        <v>509625</v>
      </c>
      <c r="DY128" s="323">
        <v>85200</v>
      </c>
      <c r="DZ128" s="323">
        <v>1435901</v>
      </c>
      <c r="EA128" s="323">
        <v>1245650</v>
      </c>
      <c r="EB128" s="323">
        <v>3203</v>
      </c>
      <c r="EC128" s="323">
        <v>43000</v>
      </c>
      <c r="ED128" s="323">
        <v>201</v>
      </c>
      <c r="EE128" s="323">
        <v>0</v>
      </c>
      <c r="EF128" s="323">
        <v>4500</v>
      </c>
      <c r="EG128" s="323">
        <v>577950</v>
      </c>
      <c r="EH128" s="323">
        <v>7300</v>
      </c>
      <c r="EI128" s="323">
        <v>8</v>
      </c>
      <c r="EJ128" s="323">
        <v>339487</v>
      </c>
      <c r="EK128" s="323">
        <v>0</v>
      </c>
      <c r="EL128" s="323">
        <v>1</v>
      </c>
      <c r="EM128" s="323">
        <v>19771</v>
      </c>
      <c r="EN128" s="323">
        <v>31902</v>
      </c>
      <c r="EO128" s="323">
        <v>1</v>
      </c>
      <c r="EP128" s="323">
        <v>8150</v>
      </c>
      <c r="EQ128" s="323">
        <v>4</v>
      </c>
      <c r="ER128" s="323">
        <v>0</v>
      </c>
      <c r="ES128" s="323">
        <v>23104</v>
      </c>
      <c r="ET128" s="323">
        <v>41883</v>
      </c>
      <c r="EU128" s="323">
        <v>1</v>
      </c>
      <c r="EV128" s="323">
        <v>32001</v>
      </c>
      <c r="EW128" s="323">
        <v>0</v>
      </c>
      <c r="EX128" s="323">
        <v>1</v>
      </c>
      <c r="EY128" s="323">
        <v>1654187</v>
      </c>
      <c r="EZ128" s="323">
        <v>116732752.63</v>
      </c>
      <c r="FA128" s="323">
        <v>76100</v>
      </c>
      <c r="FB128" s="323">
        <v>33</v>
      </c>
      <c r="FC128" s="323">
        <v>7886686.6500000004</v>
      </c>
      <c r="FD128" s="323">
        <v>167207.95000000001</v>
      </c>
      <c r="FE128" s="323">
        <v>106218.65</v>
      </c>
      <c r="FF128" s="323">
        <v>125750</v>
      </c>
      <c r="FG128" s="323">
        <v>117896.89</v>
      </c>
      <c r="FH128" s="323">
        <v>44045.25</v>
      </c>
      <c r="FI128" s="323">
        <v>272327</v>
      </c>
      <c r="FJ128" s="323">
        <v>168686</v>
      </c>
      <c r="FK128" s="323">
        <v>100001</v>
      </c>
      <c r="FL128" s="323">
        <v>0</v>
      </c>
      <c r="FM128" s="323">
        <v>0</v>
      </c>
      <c r="FN128" s="323">
        <v>1</v>
      </c>
      <c r="FO128" s="323">
        <v>4128</v>
      </c>
      <c r="FP128" s="323">
        <v>6</v>
      </c>
      <c r="FQ128" s="323">
        <v>7522</v>
      </c>
      <c r="FR128" s="323">
        <v>953952.5</v>
      </c>
      <c r="FS128" s="323">
        <v>12150</v>
      </c>
      <c r="FT128" s="323">
        <v>0</v>
      </c>
      <c r="FU128" s="323">
        <v>15501</v>
      </c>
      <c r="FV128" s="323">
        <v>0</v>
      </c>
      <c r="FW128" s="323">
        <v>0</v>
      </c>
      <c r="FX128" s="323">
        <v>0</v>
      </c>
      <c r="FY128" s="323">
        <v>93062.399999999994</v>
      </c>
      <c r="FZ128" s="323">
        <v>1</v>
      </c>
      <c r="GA128" s="323">
        <v>6180</v>
      </c>
      <c r="GB128" s="323">
        <v>28602</v>
      </c>
      <c r="GC128" s="323">
        <v>24040</v>
      </c>
      <c r="GD128" s="323">
        <v>3</v>
      </c>
      <c r="GE128" s="323">
        <v>79601</v>
      </c>
      <c r="GF128" s="323">
        <v>0</v>
      </c>
      <c r="GG128" s="323">
        <v>69075</v>
      </c>
      <c r="GH128" s="323">
        <v>3101</v>
      </c>
      <c r="GI128" s="323">
        <v>5040</v>
      </c>
      <c r="GJ128" s="323">
        <v>685</v>
      </c>
      <c r="GK128" s="323">
        <v>6</v>
      </c>
      <c r="GL128" s="323">
        <v>59523</v>
      </c>
      <c r="GM128" s="323">
        <v>0</v>
      </c>
      <c r="GN128" s="323">
        <v>4001</v>
      </c>
      <c r="GO128" s="323">
        <v>145016</v>
      </c>
      <c r="GP128" s="323">
        <v>39127.68</v>
      </c>
      <c r="GQ128" s="323">
        <v>20741.759999999998</v>
      </c>
      <c r="GR128" s="323">
        <v>1</v>
      </c>
      <c r="GS128" s="323">
        <v>902080</v>
      </c>
      <c r="GT128" s="323">
        <v>0</v>
      </c>
      <c r="GU128" s="323">
        <v>0</v>
      </c>
      <c r="GV128" s="323">
        <v>97900</v>
      </c>
      <c r="GW128" s="323">
        <v>806</v>
      </c>
      <c r="GX128" s="323">
        <v>1103010</v>
      </c>
      <c r="GY128" s="323">
        <v>0</v>
      </c>
      <c r="GZ128" s="323">
        <v>133268</v>
      </c>
      <c r="HA128" s="323">
        <v>551280.30000000005</v>
      </c>
      <c r="HB128" s="323">
        <v>3202</v>
      </c>
      <c r="HC128" s="323">
        <v>240379</v>
      </c>
      <c r="HD128" s="323">
        <v>24057</v>
      </c>
      <c r="HE128" s="323">
        <v>26800</v>
      </c>
      <c r="HF128" s="323">
        <v>9200</v>
      </c>
      <c r="HG128" s="323">
        <v>84202</v>
      </c>
      <c r="HH128" s="323">
        <v>0</v>
      </c>
      <c r="HI128" s="323">
        <v>14</v>
      </c>
      <c r="HJ128" s="323">
        <v>9000</v>
      </c>
      <c r="HK128" s="323">
        <v>0</v>
      </c>
      <c r="HL128" s="323">
        <v>51503</v>
      </c>
      <c r="HM128" s="323">
        <v>1</v>
      </c>
      <c r="HN128" s="323">
        <v>350000</v>
      </c>
      <c r="HO128" s="323">
        <v>44505</v>
      </c>
      <c r="HP128" s="323">
        <v>10</v>
      </c>
      <c r="HQ128" s="323">
        <v>3</v>
      </c>
      <c r="HR128" s="323">
        <v>1</v>
      </c>
      <c r="HS128" s="323">
        <v>9492</v>
      </c>
      <c r="HT128" s="323">
        <v>3573664</v>
      </c>
      <c r="HU128" s="323">
        <v>77200</v>
      </c>
      <c r="HV128" s="323">
        <v>9</v>
      </c>
      <c r="HW128" s="323">
        <v>200048</v>
      </c>
      <c r="HX128" s="323">
        <v>81495</v>
      </c>
      <c r="HY128" s="323">
        <v>889118</v>
      </c>
      <c r="HZ128" s="323">
        <v>55551</v>
      </c>
      <c r="IA128" s="323">
        <v>2</v>
      </c>
      <c r="IB128" s="323">
        <v>147558</v>
      </c>
      <c r="IC128" s="323">
        <v>0</v>
      </c>
      <c r="ID128" s="323">
        <v>31700</v>
      </c>
      <c r="IE128" s="323">
        <v>23850</v>
      </c>
      <c r="IF128" s="323">
        <v>1</v>
      </c>
      <c r="IG128" s="323">
        <v>24300</v>
      </c>
      <c r="IH128" s="323">
        <v>6080</v>
      </c>
      <c r="II128" s="323">
        <v>0</v>
      </c>
      <c r="IJ128" s="323">
        <v>823409</v>
      </c>
      <c r="IK128" s="323">
        <v>19900</v>
      </c>
      <c r="IL128" s="323">
        <v>0</v>
      </c>
      <c r="IM128" s="323">
        <v>29452</v>
      </c>
      <c r="IN128" s="323">
        <v>130401</v>
      </c>
      <c r="IO128" s="323">
        <v>0</v>
      </c>
      <c r="IP128" s="323">
        <v>178605</v>
      </c>
      <c r="IQ128" s="323">
        <v>0</v>
      </c>
      <c r="IR128" s="323">
        <v>298252</v>
      </c>
      <c r="IS128" s="323">
        <v>182896</v>
      </c>
      <c r="IT128" s="323">
        <v>1</v>
      </c>
      <c r="IU128" s="323">
        <v>132950</v>
      </c>
      <c r="IV128" s="323">
        <v>1</v>
      </c>
      <c r="IW128" s="323">
        <v>6</v>
      </c>
      <c r="IX128" s="323">
        <v>2501</v>
      </c>
      <c r="IY128" s="323">
        <v>1</v>
      </c>
      <c r="IZ128" s="323">
        <v>12500</v>
      </c>
      <c r="JA128" s="323">
        <v>0</v>
      </c>
      <c r="JB128" s="323">
        <v>0</v>
      </c>
      <c r="JC128" s="323">
        <v>25500</v>
      </c>
      <c r="JD128" s="323">
        <v>38790</v>
      </c>
      <c r="JE128" s="323">
        <v>0</v>
      </c>
      <c r="JF128" s="323">
        <v>2002</v>
      </c>
      <c r="JG128" s="323">
        <v>203</v>
      </c>
      <c r="JH128" s="323">
        <v>165331.46</v>
      </c>
      <c r="JI128" s="323">
        <v>0</v>
      </c>
      <c r="JJ128" s="323">
        <v>175502</v>
      </c>
      <c r="JK128" s="323">
        <v>1</v>
      </c>
      <c r="JL128" s="323">
        <v>74550</v>
      </c>
      <c r="JM128" s="323">
        <v>0</v>
      </c>
      <c r="JN128" s="323">
        <v>37450</v>
      </c>
      <c r="JO128" s="323">
        <v>1</v>
      </c>
      <c r="JP128" s="323">
        <v>0</v>
      </c>
      <c r="JQ128" s="323">
        <v>253469.65</v>
      </c>
      <c r="JR128" s="323">
        <v>0</v>
      </c>
      <c r="JS128" s="323">
        <v>3151864.6</v>
      </c>
      <c r="JT128" s="323">
        <v>151800</v>
      </c>
      <c r="JU128" s="323">
        <v>2478</v>
      </c>
      <c r="JV128" s="323">
        <v>2805875</v>
      </c>
      <c r="JW128" s="323">
        <v>68101</v>
      </c>
      <c r="JX128" s="323">
        <v>24001</v>
      </c>
      <c r="JY128" s="323">
        <v>22750</v>
      </c>
      <c r="JZ128" s="323">
        <v>18090</v>
      </c>
      <c r="KA128" s="323">
        <v>1</v>
      </c>
      <c r="KB128" s="323">
        <v>5001</v>
      </c>
      <c r="KC128" s="323">
        <v>23450</v>
      </c>
      <c r="KD128" s="323">
        <v>19480</v>
      </c>
      <c r="KE128" s="323">
        <v>295438.43</v>
      </c>
      <c r="KF128" s="323">
        <v>30411.15</v>
      </c>
      <c r="KG128" s="323">
        <v>50040</v>
      </c>
      <c r="KH128" s="323">
        <v>21670</v>
      </c>
      <c r="KI128" s="323">
        <v>10</v>
      </c>
      <c r="KJ128" s="323">
        <v>28000</v>
      </c>
      <c r="KK128" s="323">
        <v>25420</v>
      </c>
      <c r="KL128" s="323">
        <v>38467.050000000003</v>
      </c>
      <c r="KM128" s="323">
        <v>11200</v>
      </c>
      <c r="KN128" s="323">
        <v>4704</v>
      </c>
      <c r="KO128" s="323">
        <v>21001</v>
      </c>
      <c r="KP128" s="323">
        <v>47706</v>
      </c>
      <c r="KQ128" s="323">
        <v>13310202</v>
      </c>
      <c r="KR128" s="323">
        <v>0</v>
      </c>
      <c r="KS128" s="322">
        <v>0</v>
      </c>
      <c r="KU128" s="338" t="s">
        <v>943</v>
      </c>
      <c r="KV128" s="312" t="s">
        <v>943</v>
      </c>
      <c r="KY128" s="312" t="s">
        <v>943</v>
      </c>
    </row>
    <row r="129" spans="1:311" x14ac:dyDescent="0.25">
      <c r="A129" s="329">
        <v>2020</v>
      </c>
      <c r="B129" s="328" t="s">
        <v>807</v>
      </c>
      <c r="C129" s="328" t="s">
        <v>814</v>
      </c>
      <c r="D129" s="328" t="s">
        <v>816</v>
      </c>
      <c r="E129" s="328" t="s">
        <v>780</v>
      </c>
      <c r="F129" s="327">
        <v>0</v>
      </c>
      <c r="G129" s="327">
        <v>0</v>
      </c>
      <c r="H129" s="327">
        <v>0</v>
      </c>
      <c r="I129" s="327">
        <v>1</v>
      </c>
      <c r="J129" s="327">
        <v>0</v>
      </c>
      <c r="K129" s="327">
        <v>0</v>
      </c>
      <c r="L129" s="327">
        <v>44445</v>
      </c>
      <c r="M129" s="327">
        <v>0</v>
      </c>
      <c r="N129" s="327">
        <v>0</v>
      </c>
      <c r="O129" s="327">
        <v>0</v>
      </c>
      <c r="P129" s="327">
        <v>0</v>
      </c>
      <c r="Q129" s="327">
        <v>0</v>
      </c>
      <c r="R129" s="327">
        <v>0</v>
      </c>
      <c r="S129" s="327">
        <v>0</v>
      </c>
      <c r="T129" s="327">
        <v>0</v>
      </c>
      <c r="U129" s="327">
        <v>0</v>
      </c>
      <c r="V129" s="327">
        <v>0</v>
      </c>
      <c r="W129" s="327">
        <v>0</v>
      </c>
      <c r="X129" s="327">
        <v>0</v>
      </c>
      <c r="Y129" s="327">
        <v>0</v>
      </c>
      <c r="Z129" s="327">
        <v>0</v>
      </c>
      <c r="AA129" s="327">
        <v>33600</v>
      </c>
      <c r="AB129" s="327">
        <v>0</v>
      </c>
      <c r="AC129" s="327">
        <v>0</v>
      </c>
      <c r="AD129" s="327">
        <v>0</v>
      </c>
      <c r="AE129" s="327">
        <v>0</v>
      </c>
      <c r="AF129" s="327">
        <v>21539.1</v>
      </c>
      <c r="AG129" s="327">
        <v>0</v>
      </c>
      <c r="AH129" s="327">
        <v>0</v>
      </c>
      <c r="AI129" s="327">
        <v>0</v>
      </c>
      <c r="AJ129" s="327">
        <v>0</v>
      </c>
      <c r="AK129" s="327">
        <v>0</v>
      </c>
      <c r="AL129" s="327">
        <v>0</v>
      </c>
      <c r="AM129" s="327">
        <v>0</v>
      </c>
      <c r="AN129" s="327">
        <v>0</v>
      </c>
      <c r="AO129" s="327">
        <v>0</v>
      </c>
      <c r="AP129" s="327">
        <v>0</v>
      </c>
      <c r="AQ129" s="327">
        <v>0</v>
      </c>
      <c r="AR129" s="327">
        <v>0</v>
      </c>
      <c r="AS129" s="327">
        <v>0</v>
      </c>
      <c r="AT129" s="327">
        <v>0</v>
      </c>
      <c r="AU129" s="327">
        <v>0</v>
      </c>
      <c r="AV129" s="327">
        <v>0</v>
      </c>
      <c r="AW129" s="327">
        <v>0</v>
      </c>
      <c r="AX129" s="327">
        <v>0</v>
      </c>
      <c r="AY129" s="327">
        <v>0</v>
      </c>
      <c r="AZ129" s="327">
        <v>0</v>
      </c>
      <c r="BA129" s="327">
        <v>0</v>
      </c>
      <c r="BB129" s="327">
        <v>0</v>
      </c>
      <c r="BC129" s="327">
        <v>0</v>
      </c>
      <c r="BD129" s="327">
        <v>0</v>
      </c>
      <c r="BE129" s="327">
        <v>0</v>
      </c>
      <c r="BF129" s="327">
        <v>0</v>
      </c>
      <c r="BG129" s="327">
        <v>0</v>
      </c>
      <c r="BH129" s="327">
        <v>0</v>
      </c>
      <c r="BI129" s="327">
        <v>0</v>
      </c>
      <c r="BJ129" s="327">
        <v>0</v>
      </c>
      <c r="BK129" s="327">
        <v>0</v>
      </c>
      <c r="BL129" s="327">
        <v>0</v>
      </c>
      <c r="BM129" s="327">
        <v>0</v>
      </c>
      <c r="BN129" s="327">
        <v>0</v>
      </c>
      <c r="BO129" s="327">
        <v>0</v>
      </c>
      <c r="BP129" s="327">
        <v>0</v>
      </c>
      <c r="BQ129" s="327">
        <v>0</v>
      </c>
      <c r="BR129" s="327">
        <v>0</v>
      </c>
      <c r="BS129" s="327">
        <v>0</v>
      </c>
      <c r="BT129" s="327">
        <v>0</v>
      </c>
      <c r="BU129" s="327">
        <v>52500</v>
      </c>
      <c r="BV129" s="327">
        <v>7960</v>
      </c>
      <c r="BW129" s="327">
        <v>66275.95</v>
      </c>
      <c r="BX129" s="327">
        <v>0</v>
      </c>
      <c r="BY129" s="327">
        <v>74190.25</v>
      </c>
      <c r="BZ129" s="327">
        <v>0</v>
      </c>
      <c r="CA129" s="327">
        <v>0</v>
      </c>
      <c r="CB129" s="327">
        <v>0</v>
      </c>
      <c r="CC129" s="327">
        <v>0</v>
      </c>
      <c r="CD129" s="327">
        <v>0</v>
      </c>
      <c r="CE129" s="327">
        <v>0</v>
      </c>
      <c r="CF129" s="327">
        <v>0</v>
      </c>
      <c r="CG129" s="327">
        <v>0</v>
      </c>
      <c r="CH129" s="327">
        <v>0</v>
      </c>
      <c r="CI129" s="327">
        <v>0</v>
      </c>
      <c r="CJ129" s="327">
        <v>0</v>
      </c>
      <c r="CK129" s="327">
        <v>0</v>
      </c>
      <c r="CL129" s="327">
        <v>0</v>
      </c>
      <c r="CM129" s="327">
        <v>0</v>
      </c>
      <c r="CN129" s="327">
        <v>0</v>
      </c>
      <c r="CO129" s="327">
        <v>0</v>
      </c>
      <c r="CP129" s="327">
        <v>0</v>
      </c>
      <c r="CQ129" s="327">
        <v>0</v>
      </c>
      <c r="CR129" s="327">
        <v>1</v>
      </c>
      <c r="CS129" s="327">
        <v>0</v>
      </c>
      <c r="CT129" s="327">
        <v>0</v>
      </c>
      <c r="CU129" s="327">
        <v>0</v>
      </c>
      <c r="CV129" s="327">
        <v>0</v>
      </c>
      <c r="CW129" s="327">
        <v>0</v>
      </c>
      <c r="CX129" s="327">
        <v>0</v>
      </c>
      <c r="CY129" s="327">
        <v>0</v>
      </c>
      <c r="CZ129" s="327">
        <v>0</v>
      </c>
      <c r="DA129" s="327">
        <v>0</v>
      </c>
      <c r="DB129" s="327">
        <v>0</v>
      </c>
      <c r="DC129" s="327">
        <v>0</v>
      </c>
      <c r="DD129" s="327">
        <v>49369.2</v>
      </c>
      <c r="DE129" s="327">
        <v>0</v>
      </c>
      <c r="DF129" s="327">
        <v>0</v>
      </c>
      <c r="DG129" s="327">
        <v>0</v>
      </c>
      <c r="DH129" s="327">
        <v>0</v>
      </c>
      <c r="DI129" s="327">
        <v>0</v>
      </c>
      <c r="DJ129" s="327">
        <v>0</v>
      </c>
      <c r="DK129" s="327">
        <v>0</v>
      </c>
      <c r="DL129" s="327">
        <v>0</v>
      </c>
      <c r="DM129" s="327">
        <v>0</v>
      </c>
      <c r="DN129" s="327">
        <v>0</v>
      </c>
      <c r="DO129" s="327">
        <v>233100</v>
      </c>
      <c r="DP129" s="327">
        <v>0</v>
      </c>
      <c r="DQ129" s="327">
        <v>17734.98</v>
      </c>
      <c r="DR129" s="327">
        <v>0</v>
      </c>
      <c r="DS129" s="327">
        <v>131453.07</v>
      </c>
      <c r="DT129" s="327">
        <v>0</v>
      </c>
      <c r="DU129" s="327">
        <v>0</v>
      </c>
      <c r="DV129" s="327">
        <v>0</v>
      </c>
      <c r="DW129" s="327">
        <v>0</v>
      </c>
      <c r="DX129" s="327">
        <v>0</v>
      </c>
      <c r="DY129" s="327">
        <v>121701.85</v>
      </c>
      <c r="DZ129" s="327">
        <v>0</v>
      </c>
      <c r="EA129" s="327">
        <v>322900</v>
      </c>
      <c r="EB129" s="327">
        <v>0</v>
      </c>
      <c r="EC129" s="327">
        <v>0</v>
      </c>
      <c r="ED129" s="327">
        <v>0</v>
      </c>
      <c r="EE129" s="327">
        <v>0</v>
      </c>
      <c r="EF129" s="327">
        <v>7255</v>
      </c>
      <c r="EG129" s="327">
        <v>5000000</v>
      </c>
      <c r="EH129" s="327">
        <v>0</v>
      </c>
      <c r="EI129" s="327">
        <v>0</v>
      </c>
      <c r="EJ129" s="327">
        <v>0</v>
      </c>
      <c r="EK129" s="327">
        <v>0</v>
      </c>
      <c r="EL129" s="327">
        <v>0</v>
      </c>
      <c r="EM129" s="327">
        <v>0</v>
      </c>
      <c r="EN129" s="327">
        <v>0</v>
      </c>
      <c r="EO129" s="327">
        <v>0</v>
      </c>
      <c r="EP129" s="327">
        <v>222500</v>
      </c>
      <c r="EQ129" s="327">
        <v>0</v>
      </c>
      <c r="ER129" s="327">
        <v>0</v>
      </c>
      <c r="ES129" s="327">
        <v>0</v>
      </c>
      <c r="ET129" s="327">
        <v>0</v>
      </c>
      <c r="EU129" s="327">
        <v>0</v>
      </c>
      <c r="EV129" s="327">
        <v>0</v>
      </c>
      <c r="EW129" s="327">
        <v>0</v>
      </c>
      <c r="EX129" s="327">
        <v>0</v>
      </c>
      <c r="EY129" s="327">
        <v>924647</v>
      </c>
      <c r="EZ129" s="327">
        <v>0</v>
      </c>
      <c r="FA129" s="327">
        <v>0</v>
      </c>
      <c r="FB129" s="327">
        <v>0</v>
      </c>
      <c r="FC129" s="327">
        <v>0</v>
      </c>
      <c r="FD129" s="327">
        <v>0</v>
      </c>
      <c r="FE129" s="327">
        <v>0</v>
      </c>
      <c r="FF129" s="327">
        <v>0</v>
      </c>
      <c r="FG129" s="327">
        <v>0</v>
      </c>
      <c r="FH129" s="327">
        <v>0</v>
      </c>
      <c r="FI129" s="327">
        <v>0</v>
      </c>
      <c r="FJ129" s="327">
        <v>0</v>
      </c>
      <c r="FK129" s="327">
        <v>0</v>
      </c>
      <c r="FL129" s="327">
        <v>0</v>
      </c>
      <c r="FM129" s="327">
        <v>0</v>
      </c>
      <c r="FN129" s="327">
        <v>0</v>
      </c>
      <c r="FO129" s="327">
        <v>0</v>
      </c>
      <c r="FP129" s="327">
        <v>0</v>
      </c>
      <c r="FQ129" s="327">
        <v>0</v>
      </c>
      <c r="FR129" s="327">
        <v>0</v>
      </c>
      <c r="FS129" s="327">
        <v>0</v>
      </c>
      <c r="FT129" s="327">
        <v>0</v>
      </c>
      <c r="FU129" s="327">
        <v>0</v>
      </c>
      <c r="FV129" s="327">
        <v>0</v>
      </c>
      <c r="FW129" s="327">
        <v>0</v>
      </c>
      <c r="FX129" s="327">
        <v>0</v>
      </c>
      <c r="FY129" s="327">
        <v>0</v>
      </c>
      <c r="FZ129" s="327">
        <v>0</v>
      </c>
      <c r="GA129" s="327">
        <v>0</v>
      </c>
      <c r="GB129" s="327">
        <v>0</v>
      </c>
      <c r="GC129" s="327">
        <v>0</v>
      </c>
      <c r="GD129" s="327">
        <v>0</v>
      </c>
      <c r="GE129" s="327">
        <v>0</v>
      </c>
      <c r="GF129" s="327">
        <v>782391.3</v>
      </c>
      <c r="GG129" s="327">
        <v>0</v>
      </c>
      <c r="GH129" s="327">
        <v>0</v>
      </c>
      <c r="GI129" s="327">
        <v>0</v>
      </c>
      <c r="GJ129" s="327">
        <v>0</v>
      </c>
      <c r="GK129" s="327">
        <v>0</v>
      </c>
      <c r="GL129" s="327">
        <v>0</v>
      </c>
      <c r="GM129" s="327">
        <v>0</v>
      </c>
      <c r="GN129" s="327">
        <v>0</v>
      </c>
      <c r="GO129" s="327">
        <v>0</v>
      </c>
      <c r="GP129" s="327">
        <v>0</v>
      </c>
      <c r="GQ129" s="327">
        <v>0</v>
      </c>
      <c r="GR129" s="327">
        <v>0</v>
      </c>
      <c r="GS129" s="327">
        <v>0</v>
      </c>
      <c r="GT129" s="327">
        <v>0</v>
      </c>
      <c r="GU129" s="327">
        <v>0</v>
      </c>
      <c r="GV129" s="327">
        <v>0</v>
      </c>
      <c r="GW129" s="327">
        <v>321000</v>
      </c>
      <c r="GX129" s="327">
        <v>0</v>
      </c>
      <c r="GY129" s="327">
        <v>0</v>
      </c>
      <c r="GZ129" s="327">
        <v>0</v>
      </c>
      <c r="HA129" s="327">
        <v>768896.15</v>
      </c>
      <c r="HB129" s="327">
        <v>0</v>
      </c>
      <c r="HC129" s="327">
        <v>0</v>
      </c>
      <c r="HD129" s="327">
        <v>0</v>
      </c>
      <c r="HE129" s="327">
        <v>0</v>
      </c>
      <c r="HF129" s="327">
        <v>0</v>
      </c>
      <c r="HG129" s="327">
        <v>3000</v>
      </c>
      <c r="HH129" s="327">
        <v>0</v>
      </c>
      <c r="HI129" s="327">
        <v>0</v>
      </c>
      <c r="HJ129" s="327">
        <v>0</v>
      </c>
      <c r="HK129" s="327">
        <v>0</v>
      </c>
      <c r="HL129" s="327">
        <v>0</v>
      </c>
      <c r="HM129" s="327">
        <v>1</v>
      </c>
      <c r="HN129" s="327">
        <v>0</v>
      </c>
      <c r="HO129" s="327">
        <v>0</v>
      </c>
      <c r="HP129" s="327">
        <v>0</v>
      </c>
      <c r="HQ129" s="327">
        <v>0</v>
      </c>
      <c r="HR129" s="327">
        <v>0</v>
      </c>
      <c r="HS129" s="327">
        <v>0</v>
      </c>
      <c r="HT129" s="327">
        <v>0</v>
      </c>
      <c r="HU129" s="327">
        <v>0</v>
      </c>
      <c r="HV129" s="327">
        <v>0</v>
      </c>
      <c r="HW129" s="327">
        <v>161350</v>
      </c>
      <c r="HX129" s="327">
        <v>253468.65</v>
      </c>
      <c r="HY129" s="327">
        <v>0</v>
      </c>
      <c r="HZ129" s="327">
        <v>0</v>
      </c>
      <c r="IA129" s="327">
        <v>0</v>
      </c>
      <c r="IB129" s="327">
        <v>0</v>
      </c>
      <c r="IC129" s="327">
        <v>0</v>
      </c>
      <c r="ID129" s="327">
        <v>0</v>
      </c>
      <c r="IE129" s="327">
        <v>11624.7</v>
      </c>
      <c r="IF129" s="327">
        <v>0</v>
      </c>
      <c r="IG129" s="327">
        <v>0</v>
      </c>
      <c r="IH129" s="327">
        <v>0</v>
      </c>
      <c r="II129" s="327">
        <v>158798.04999999999</v>
      </c>
      <c r="IJ129" s="327">
        <v>5334373</v>
      </c>
      <c r="IK129" s="327">
        <v>1</v>
      </c>
      <c r="IL129" s="327">
        <v>0</v>
      </c>
      <c r="IM129" s="327">
        <v>0</v>
      </c>
      <c r="IN129" s="327">
        <v>0</v>
      </c>
      <c r="IO129" s="327">
        <v>0</v>
      </c>
      <c r="IP129" s="327">
        <v>0</v>
      </c>
      <c r="IQ129" s="327">
        <v>0</v>
      </c>
      <c r="IR129" s="327">
        <v>0</v>
      </c>
      <c r="IS129" s="327">
        <v>0</v>
      </c>
      <c r="IT129" s="327">
        <v>0</v>
      </c>
      <c r="IU129" s="327">
        <v>0</v>
      </c>
      <c r="IV129" s="327">
        <v>0</v>
      </c>
      <c r="IW129" s="327">
        <v>0</v>
      </c>
      <c r="IX129" s="327">
        <v>701</v>
      </c>
      <c r="IY129" s="327">
        <v>0</v>
      </c>
      <c r="IZ129" s="327">
        <v>0</v>
      </c>
      <c r="JA129" s="327">
        <v>0</v>
      </c>
      <c r="JB129" s="327">
        <v>0</v>
      </c>
      <c r="JC129" s="327">
        <v>0</v>
      </c>
      <c r="JD129" s="327">
        <v>0</v>
      </c>
      <c r="JE129" s="327">
        <v>0</v>
      </c>
      <c r="JF129" s="327">
        <v>36988.5</v>
      </c>
      <c r="JG129" s="327">
        <v>25321</v>
      </c>
      <c r="JH129" s="327">
        <v>0</v>
      </c>
      <c r="JI129" s="327">
        <v>0</v>
      </c>
      <c r="JJ129" s="327">
        <v>0</v>
      </c>
      <c r="JK129" s="327">
        <v>0</v>
      </c>
      <c r="JL129" s="327">
        <v>0</v>
      </c>
      <c r="JM129" s="327">
        <v>0</v>
      </c>
      <c r="JN129" s="327">
        <v>0</v>
      </c>
      <c r="JO129" s="327">
        <v>450584</v>
      </c>
      <c r="JP129" s="327">
        <v>0</v>
      </c>
      <c r="JQ129" s="327">
        <v>0</v>
      </c>
      <c r="JR129" s="327">
        <v>0</v>
      </c>
      <c r="JS129" s="327">
        <v>0</v>
      </c>
      <c r="JT129" s="327">
        <v>0</v>
      </c>
      <c r="JU129" s="327">
        <v>0</v>
      </c>
      <c r="JV129" s="327">
        <v>0</v>
      </c>
      <c r="JW129" s="327">
        <v>0</v>
      </c>
      <c r="JX129" s="327">
        <v>0</v>
      </c>
      <c r="JY129" s="327">
        <v>0</v>
      </c>
      <c r="JZ129" s="327">
        <v>0</v>
      </c>
      <c r="KA129" s="327">
        <v>0</v>
      </c>
      <c r="KB129" s="327">
        <v>0</v>
      </c>
      <c r="KC129" s="327">
        <v>0</v>
      </c>
      <c r="KD129" s="327">
        <v>0</v>
      </c>
      <c r="KE129" s="327">
        <v>0</v>
      </c>
      <c r="KF129" s="327">
        <v>0</v>
      </c>
      <c r="KG129" s="327">
        <v>0</v>
      </c>
      <c r="KH129" s="327">
        <v>0</v>
      </c>
      <c r="KI129" s="327">
        <v>0</v>
      </c>
      <c r="KJ129" s="327">
        <v>0</v>
      </c>
      <c r="KK129" s="327">
        <v>0</v>
      </c>
      <c r="KL129" s="327">
        <v>0</v>
      </c>
      <c r="KM129" s="327">
        <v>0</v>
      </c>
      <c r="KN129" s="327">
        <v>0</v>
      </c>
      <c r="KO129" s="327">
        <v>58350</v>
      </c>
      <c r="KP129" s="327">
        <v>0</v>
      </c>
      <c r="KQ129" s="327">
        <v>0</v>
      </c>
      <c r="KR129" s="327">
        <v>0</v>
      </c>
      <c r="KS129" s="326">
        <v>0</v>
      </c>
      <c r="KU129" s="312">
        <v>16</v>
      </c>
      <c r="KV129" s="312">
        <v>162</v>
      </c>
      <c r="KY129" s="312">
        <v>9162</v>
      </c>
    </row>
    <row r="130" spans="1:311" x14ac:dyDescent="0.25">
      <c r="A130" s="325">
        <v>2020</v>
      </c>
      <c r="B130" s="324" t="s">
        <v>807</v>
      </c>
      <c r="C130" s="324" t="s">
        <v>814</v>
      </c>
      <c r="D130" s="324" t="s">
        <v>815</v>
      </c>
      <c r="E130" s="324" t="s">
        <v>780</v>
      </c>
      <c r="F130" s="323">
        <v>0</v>
      </c>
      <c r="G130" s="323">
        <v>0</v>
      </c>
      <c r="H130" s="323">
        <v>0</v>
      </c>
      <c r="I130" s="323">
        <v>0</v>
      </c>
      <c r="J130" s="323">
        <v>0</v>
      </c>
      <c r="K130" s="323">
        <v>0</v>
      </c>
      <c r="L130" s="323">
        <v>0</v>
      </c>
      <c r="M130" s="323">
        <v>0</v>
      </c>
      <c r="N130" s="323">
        <v>108075.8</v>
      </c>
      <c r="O130" s="323">
        <v>0</v>
      </c>
      <c r="P130" s="323">
        <v>0</v>
      </c>
      <c r="Q130" s="323">
        <v>0</v>
      </c>
      <c r="R130" s="323">
        <v>133000</v>
      </c>
      <c r="S130" s="323">
        <v>10800</v>
      </c>
      <c r="T130" s="323">
        <v>0</v>
      </c>
      <c r="U130" s="323">
        <v>0</v>
      </c>
      <c r="V130" s="323">
        <v>0</v>
      </c>
      <c r="W130" s="323">
        <v>0</v>
      </c>
      <c r="X130" s="323">
        <v>80000</v>
      </c>
      <c r="Y130" s="323">
        <v>0</v>
      </c>
      <c r="Z130" s="323">
        <v>0</v>
      </c>
      <c r="AA130" s="323">
        <v>1248067.71</v>
      </c>
      <c r="AB130" s="323">
        <v>0</v>
      </c>
      <c r="AC130" s="323">
        <v>0</v>
      </c>
      <c r="AD130" s="323">
        <v>0</v>
      </c>
      <c r="AE130" s="323">
        <v>0</v>
      </c>
      <c r="AF130" s="323">
        <v>0</v>
      </c>
      <c r="AG130" s="323">
        <v>0</v>
      </c>
      <c r="AH130" s="323">
        <v>0</v>
      </c>
      <c r="AI130" s="323">
        <v>0</v>
      </c>
      <c r="AJ130" s="323">
        <v>0</v>
      </c>
      <c r="AK130" s="323">
        <v>0</v>
      </c>
      <c r="AL130" s="323">
        <v>203980</v>
      </c>
      <c r="AM130" s="323">
        <v>0</v>
      </c>
      <c r="AN130" s="323">
        <v>0</v>
      </c>
      <c r="AO130" s="323">
        <v>0</v>
      </c>
      <c r="AP130" s="323">
        <v>0</v>
      </c>
      <c r="AQ130" s="323">
        <v>0</v>
      </c>
      <c r="AR130" s="323">
        <v>0</v>
      </c>
      <c r="AS130" s="323">
        <v>68442.98</v>
      </c>
      <c r="AT130" s="323">
        <v>0</v>
      </c>
      <c r="AU130" s="323">
        <v>0</v>
      </c>
      <c r="AV130" s="323">
        <v>0</v>
      </c>
      <c r="AW130" s="323">
        <v>0</v>
      </c>
      <c r="AX130" s="323">
        <v>149830</v>
      </c>
      <c r="AY130" s="323">
        <v>0</v>
      </c>
      <c r="AZ130" s="323">
        <v>0</v>
      </c>
      <c r="BA130" s="323">
        <v>0</v>
      </c>
      <c r="BB130" s="323">
        <v>0</v>
      </c>
      <c r="BC130" s="323">
        <v>0</v>
      </c>
      <c r="BD130" s="323">
        <v>3231742.65</v>
      </c>
      <c r="BE130" s="323">
        <v>0</v>
      </c>
      <c r="BF130" s="323">
        <v>0</v>
      </c>
      <c r="BG130" s="323">
        <v>0</v>
      </c>
      <c r="BH130" s="323">
        <v>0</v>
      </c>
      <c r="BI130" s="323">
        <v>0</v>
      </c>
      <c r="BJ130" s="323">
        <v>1</v>
      </c>
      <c r="BK130" s="323">
        <v>0</v>
      </c>
      <c r="BL130" s="323">
        <v>0</v>
      </c>
      <c r="BM130" s="323">
        <v>0</v>
      </c>
      <c r="BN130" s="323">
        <v>0</v>
      </c>
      <c r="BO130" s="323">
        <v>0</v>
      </c>
      <c r="BP130" s="323">
        <v>0</v>
      </c>
      <c r="BQ130" s="323">
        <v>0</v>
      </c>
      <c r="BR130" s="323">
        <v>0</v>
      </c>
      <c r="BS130" s="323">
        <v>0</v>
      </c>
      <c r="BT130" s="323">
        <v>0</v>
      </c>
      <c r="BU130" s="323">
        <v>0</v>
      </c>
      <c r="BV130" s="323">
        <v>37579.35</v>
      </c>
      <c r="BW130" s="323">
        <v>0</v>
      </c>
      <c r="BX130" s="323">
        <v>0</v>
      </c>
      <c r="BY130" s="323">
        <v>445113.93</v>
      </c>
      <c r="BZ130" s="323">
        <v>0</v>
      </c>
      <c r="CA130" s="323">
        <v>0</v>
      </c>
      <c r="CB130" s="323">
        <v>0</v>
      </c>
      <c r="CC130" s="323">
        <v>0</v>
      </c>
      <c r="CD130" s="323">
        <v>196985.25</v>
      </c>
      <c r="CE130" s="323">
        <v>0</v>
      </c>
      <c r="CF130" s="323">
        <v>0</v>
      </c>
      <c r="CG130" s="323">
        <v>48000</v>
      </c>
      <c r="CH130" s="323">
        <v>0</v>
      </c>
      <c r="CI130" s="323">
        <v>0</v>
      </c>
      <c r="CJ130" s="323">
        <v>0</v>
      </c>
      <c r="CK130" s="323">
        <v>0</v>
      </c>
      <c r="CL130" s="323">
        <v>0</v>
      </c>
      <c r="CM130" s="323">
        <v>0</v>
      </c>
      <c r="CN130" s="323">
        <v>0</v>
      </c>
      <c r="CO130" s="323">
        <v>40000</v>
      </c>
      <c r="CP130" s="323">
        <v>0</v>
      </c>
      <c r="CQ130" s="323">
        <v>0</v>
      </c>
      <c r="CR130" s="323">
        <v>0</v>
      </c>
      <c r="CS130" s="323">
        <v>0</v>
      </c>
      <c r="CT130" s="323">
        <v>0</v>
      </c>
      <c r="CU130" s="323">
        <v>0</v>
      </c>
      <c r="CV130" s="323">
        <v>0</v>
      </c>
      <c r="CW130" s="323">
        <v>0</v>
      </c>
      <c r="CX130" s="323">
        <v>0</v>
      </c>
      <c r="CY130" s="323">
        <v>0</v>
      </c>
      <c r="CZ130" s="323">
        <v>0</v>
      </c>
      <c r="DA130" s="323">
        <v>0</v>
      </c>
      <c r="DB130" s="323">
        <v>0</v>
      </c>
      <c r="DC130" s="323">
        <v>0</v>
      </c>
      <c r="DD130" s="323">
        <v>0</v>
      </c>
      <c r="DE130" s="323">
        <v>2</v>
      </c>
      <c r="DF130" s="323">
        <v>0</v>
      </c>
      <c r="DG130" s="323">
        <v>0</v>
      </c>
      <c r="DH130" s="323">
        <v>0</v>
      </c>
      <c r="DI130" s="323">
        <v>0</v>
      </c>
      <c r="DJ130" s="323">
        <v>0</v>
      </c>
      <c r="DK130" s="323">
        <v>0</v>
      </c>
      <c r="DL130" s="323">
        <v>0</v>
      </c>
      <c r="DM130" s="323">
        <v>0</v>
      </c>
      <c r="DN130" s="323">
        <v>0</v>
      </c>
      <c r="DO130" s="323">
        <v>0</v>
      </c>
      <c r="DP130" s="323">
        <v>0</v>
      </c>
      <c r="DQ130" s="323">
        <v>0</v>
      </c>
      <c r="DR130" s="323">
        <v>0</v>
      </c>
      <c r="DS130" s="323">
        <v>0</v>
      </c>
      <c r="DT130" s="323">
        <v>0</v>
      </c>
      <c r="DU130" s="323">
        <v>0</v>
      </c>
      <c r="DV130" s="323">
        <v>1</v>
      </c>
      <c r="DW130" s="323">
        <v>0</v>
      </c>
      <c r="DX130" s="323">
        <v>0</v>
      </c>
      <c r="DY130" s="323">
        <v>0</v>
      </c>
      <c r="DZ130" s="323">
        <v>0</v>
      </c>
      <c r="EA130" s="323">
        <v>517200</v>
      </c>
      <c r="EB130" s="323">
        <v>0</v>
      </c>
      <c r="EC130" s="323">
        <v>0</v>
      </c>
      <c r="ED130" s="323">
        <v>0</v>
      </c>
      <c r="EE130" s="323">
        <v>0</v>
      </c>
      <c r="EF130" s="323">
        <v>0</v>
      </c>
      <c r="EG130" s="323">
        <v>0</v>
      </c>
      <c r="EH130" s="323">
        <v>0</v>
      </c>
      <c r="EI130" s="323">
        <v>0</v>
      </c>
      <c r="EJ130" s="323">
        <v>0</v>
      </c>
      <c r="EK130" s="323">
        <v>0</v>
      </c>
      <c r="EL130" s="323">
        <v>0</v>
      </c>
      <c r="EM130" s="323">
        <v>0</v>
      </c>
      <c r="EN130" s="323">
        <v>0</v>
      </c>
      <c r="EO130" s="323">
        <v>0</v>
      </c>
      <c r="EP130" s="323">
        <v>0</v>
      </c>
      <c r="EQ130" s="323">
        <v>0</v>
      </c>
      <c r="ER130" s="323">
        <v>0</v>
      </c>
      <c r="ES130" s="323">
        <v>0</v>
      </c>
      <c r="ET130" s="323">
        <v>0</v>
      </c>
      <c r="EU130" s="323">
        <v>0</v>
      </c>
      <c r="EV130" s="323">
        <v>0</v>
      </c>
      <c r="EW130" s="323">
        <v>0</v>
      </c>
      <c r="EX130" s="323">
        <v>0</v>
      </c>
      <c r="EY130" s="323">
        <v>3010000</v>
      </c>
      <c r="EZ130" s="323">
        <v>14325375.060000001</v>
      </c>
      <c r="FA130" s="323">
        <v>275671.96000000002</v>
      </c>
      <c r="FB130" s="323">
        <v>0</v>
      </c>
      <c r="FC130" s="323">
        <v>0</v>
      </c>
      <c r="FD130" s="323">
        <v>0</v>
      </c>
      <c r="FE130" s="323">
        <v>0</v>
      </c>
      <c r="FF130" s="323">
        <v>0</v>
      </c>
      <c r="FG130" s="323">
        <v>0</v>
      </c>
      <c r="FH130" s="323">
        <v>0</v>
      </c>
      <c r="FI130" s="323">
        <v>0</v>
      </c>
      <c r="FJ130" s="323">
        <v>0</v>
      </c>
      <c r="FK130" s="323">
        <v>682831</v>
      </c>
      <c r="FL130" s="323">
        <v>0</v>
      </c>
      <c r="FM130" s="323">
        <v>0</v>
      </c>
      <c r="FN130" s="323">
        <v>0</v>
      </c>
      <c r="FO130" s="323">
        <v>0</v>
      </c>
      <c r="FP130" s="323">
        <v>0</v>
      </c>
      <c r="FQ130" s="323">
        <v>0</v>
      </c>
      <c r="FR130" s="323">
        <v>0</v>
      </c>
      <c r="FS130" s="323">
        <v>0</v>
      </c>
      <c r="FT130" s="323">
        <v>0</v>
      </c>
      <c r="FU130" s="323">
        <v>0</v>
      </c>
      <c r="FV130" s="323">
        <v>0</v>
      </c>
      <c r="FW130" s="323">
        <v>0</v>
      </c>
      <c r="FX130" s="323">
        <v>0</v>
      </c>
      <c r="FY130" s="323">
        <v>0</v>
      </c>
      <c r="FZ130" s="323">
        <v>0</v>
      </c>
      <c r="GA130" s="323">
        <v>0</v>
      </c>
      <c r="GB130" s="323">
        <v>0</v>
      </c>
      <c r="GC130" s="323">
        <v>0</v>
      </c>
      <c r="GD130" s="323">
        <v>0</v>
      </c>
      <c r="GE130" s="323">
        <v>0</v>
      </c>
      <c r="GF130" s="323">
        <v>3</v>
      </c>
      <c r="GG130" s="323">
        <v>0</v>
      </c>
      <c r="GH130" s="323">
        <v>0</v>
      </c>
      <c r="GI130" s="323">
        <v>0</v>
      </c>
      <c r="GJ130" s="323">
        <v>0</v>
      </c>
      <c r="GK130" s="323">
        <v>0</v>
      </c>
      <c r="GL130" s="323">
        <v>0</v>
      </c>
      <c r="GM130" s="323">
        <v>0</v>
      </c>
      <c r="GN130" s="323">
        <v>1</v>
      </c>
      <c r="GO130" s="323">
        <v>0</v>
      </c>
      <c r="GP130" s="323">
        <v>0</v>
      </c>
      <c r="GQ130" s="323">
        <v>0</v>
      </c>
      <c r="GR130" s="323">
        <v>0</v>
      </c>
      <c r="GS130" s="323">
        <v>250455.51</v>
      </c>
      <c r="GT130" s="323">
        <v>35001.449999999997</v>
      </c>
      <c r="GU130" s="323">
        <v>0</v>
      </c>
      <c r="GV130" s="323">
        <v>0</v>
      </c>
      <c r="GW130" s="323">
        <v>0</v>
      </c>
      <c r="GX130" s="323">
        <v>0</v>
      </c>
      <c r="GY130" s="323">
        <v>0</v>
      </c>
      <c r="GZ130" s="323">
        <v>0</v>
      </c>
      <c r="HA130" s="323">
        <v>0</v>
      </c>
      <c r="HB130" s="323">
        <v>0</v>
      </c>
      <c r="HC130" s="323">
        <v>0</v>
      </c>
      <c r="HD130" s="323">
        <v>0</v>
      </c>
      <c r="HE130" s="323">
        <v>0</v>
      </c>
      <c r="HF130" s="323">
        <v>0</v>
      </c>
      <c r="HG130" s="323">
        <v>6000</v>
      </c>
      <c r="HH130" s="323">
        <v>0</v>
      </c>
      <c r="HI130" s="323">
        <v>0</v>
      </c>
      <c r="HJ130" s="323">
        <v>0</v>
      </c>
      <c r="HK130" s="323">
        <v>0</v>
      </c>
      <c r="HL130" s="323">
        <v>0</v>
      </c>
      <c r="HM130" s="323">
        <v>0</v>
      </c>
      <c r="HN130" s="323">
        <v>0</v>
      </c>
      <c r="HO130" s="323">
        <v>0</v>
      </c>
      <c r="HP130" s="323">
        <v>0</v>
      </c>
      <c r="HQ130" s="323">
        <v>0</v>
      </c>
      <c r="HR130" s="323">
        <v>0</v>
      </c>
      <c r="HS130" s="323">
        <v>0</v>
      </c>
      <c r="HT130" s="323">
        <v>0</v>
      </c>
      <c r="HU130" s="323">
        <v>0</v>
      </c>
      <c r="HV130" s="323">
        <v>0</v>
      </c>
      <c r="HW130" s="323">
        <v>0</v>
      </c>
      <c r="HX130" s="323">
        <v>0</v>
      </c>
      <c r="HY130" s="323">
        <v>0</v>
      </c>
      <c r="HZ130" s="323">
        <v>0</v>
      </c>
      <c r="IA130" s="323">
        <v>0</v>
      </c>
      <c r="IB130" s="323">
        <v>3</v>
      </c>
      <c r="IC130" s="323">
        <v>0</v>
      </c>
      <c r="ID130" s="323">
        <v>0</v>
      </c>
      <c r="IE130" s="323">
        <v>0</v>
      </c>
      <c r="IF130" s="323">
        <v>0</v>
      </c>
      <c r="IG130" s="323">
        <v>0</v>
      </c>
      <c r="IH130" s="323">
        <v>0</v>
      </c>
      <c r="II130" s="323">
        <v>0</v>
      </c>
      <c r="IJ130" s="323">
        <v>1517800</v>
      </c>
      <c r="IK130" s="323">
        <v>0</v>
      </c>
      <c r="IL130" s="323">
        <v>0</v>
      </c>
      <c r="IM130" s="323">
        <v>0</v>
      </c>
      <c r="IN130" s="323">
        <v>0</v>
      </c>
      <c r="IO130" s="323">
        <v>0</v>
      </c>
      <c r="IP130" s="323">
        <v>0</v>
      </c>
      <c r="IQ130" s="323">
        <v>0</v>
      </c>
      <c r="IR130" s="323">
        <v>0</v>
      </c>
      <c r="IS130" s="323">
        <v>0</v>
      </c>
      <c r="IT130" s="323">
        <v>22917.35</v>
      </c>
      <c r="IU130" s="323">
        <v>0</v>
      </c>
      <c r="IV130" s="323">
        <v>0</v>
      </c>
      <c r="IW130" s="323">
        <v>0</v>
      </c>
      <c r="IX130" s="323">
        <v>0</v>
      </c>
      <c r="IY130" s="323">
        <v>0</v>
      </c>
      <c r="IZ130" s="323">
        <v>0</v>
      </c>
      <c r="JA130" s="323">
        <v>0</v>
      </c>
      <c r="JB130" s="323">
        <v>1499.4</v>
      </c>
      <c r="JC130" s="323">
        <v>0</v>
      </c>
      <c r="JD130" s="323">
        <v>0</v>
      </c>
      <c r="JE130" s="323">
        <v>0</v>
      </c>
      <c r="JF130" s="323">
        <v>0</v>
      </c>
      <c r="JG130" s="323">
        <v>0</v>
      </c>
      <c r="JH130" s="323">
        <v>0</v>
      </c>
      <c r="JI130" s="323">
        <v>0</v>
      </c>
      <c r="JJ130" s="323">
        <v>0</v>
      </c>
      <c r="JK130" s="323">
        <v>0</v>
      </c>
      <c r="JL130" s="323">
        <v>0</v>
      </c>
      <c r="JM130" s="323">
        <v>0</v>
      </c>
      <c r="JN130" s="323">
        <v>0</v>
      </c>
      <c r="JO130" s="323">
        <v>0</v>
      </c>
      <c r="JP130" s="323">
        <v>0</v>
      </c>
      <c r="JQ130" s="323">
        <v>0</v>
      </c>
      <c r="JR130" s="323">
        <v>0</v>
      </c>
      <c r="JS130" s="323">
        <v>0</v>
      </c>
      <c r="JT130" s="323">
        <v>0</v>
      </c>
      <c r="JU130" s="323">
        <v>0</v>
      </c>
      <c r="JV130" s="323">
        <v>0</v>
      </c>
      <c r="JW130" s="323">
        <v>0</v>
      </c>
      <c r="JX130" s="323">
        <v>0</v>
      </c>
      <c r="JY130" s="323">
        <v>0</v>
      </c>
      <c r="JZ130" s="323">
        <v>0</v>
      </c>
      <c r="KA130" s="323">
        <v>0</v>
      </c>
      <c r="KB130" s="323">
        <v>0</v>
      </c>
      <c r="KC130" s="323">
        <v>0</v>
      </c>
      <c r="KD130" s="323">
        <v>0</v>
      </c>
      <c r="KE130" s="323">
        <v>0</v>
      </c>
      <c r="KF130" s="323">
        <v>0</v>
      </c>
      <c r="KG130" s="323">
        <v>0</v>
      </c>
      <c r="KH130" s="323">
        <v>0</v>
      </c>
      <c r="KI130" s="323">
        <v>0</v>
      </c>
      <c r="KJ130" s="323">
        <v>0</v>
      </c>
      <c r="KK130" s="323">
        <v>0</v>
      </c>
      <c r="KL130" s="323">
        <v>0</v>
      </c>
      <c r="KM130" s="323">
        <v>0</v>
      </c>
      <c r="KN130" s="323">
        <v>0</v>
      </c>
      <c r="KO130" s="323">
        <v>0</v>
      </c>
      <c r="KP130" s="323">
        <v>0</v>
      </c>
      <c r="KQ130" s="323">
        <v>0</v>
      </c>
      <c r="KR130" s="323">
        <v>0</v>
      </c>
      <c r="KS130" s="322">
        <v>0</v>
      </c>
      <c r="KU130" s="312">
        <v>16</v>
      </c>
      <c r="KV130" s="312">
        <v>165</v>
      </c>
      <c r="KY130" s="312">
        <v>9165</v>
      </c>
    </row>
    <row r="131" spans="1:311" x14ac:dyDescent="0.25">
      <c r="A131" s="329">
        <v>2020</v>
      </c>
      <c r="B131" s="328" t="s">
        <v>807</v>
      </c>
      <c r="C131" s="328" t="s">
        <v>814</v>
      </c>
      <c r="D131" s="328" t="s">
        <v>321</v>
      </c>
      <c r="E131" s="328" t="s">
        <v>780</v>
      </c>
      <c r="F131" s="327">
        <v>0</v>
      </c>
      <c r="G131" s="327">
        <v>0</v>
      </c>
      <c r="H131" s="327">
        <v>0</v>
      </c>
      <c r="I131" s="327">
        <v>1</v>
      </c>
      <c r="J131" s="327">
        <v>0</v>
      </c>
      <c r="K131" s="327">
        <v>0</v>
      </c>
      <c r="L131" s="327">
        <v>44445</v>
      </c>
      <c r="M131" s="327">
        <v>0</v>
      </c>
      <c r="N131" s="327">
        <v>108075.8</v>
      </c>
      <c r="O131" s="327">
        <v>0</v>
      </c>
      <c r="P131" s="327">
        <v>0</v>
      </c>
      <c r="Q131" s="327">
        <v>0</v>
      </c>
      <c r="R131" s="327">
        <v>133000</v>
      </c>
      <c r="S131" s="327">
        <v>10800</v>
      </c>
      <c r="T131" s="327">
        <v>0</v>
      </c>
      <c r="U131" s="327">
        <v>0</v>
      </c>
      <c r="V131" s="327">
        <v>0</v>
      </c>
      <c r="W131" s="327">
        <v>0</v>
      </c>
      <c r="X131" s="327">
        <v>80000</v>
      </c>
      <c r="Y131" s="327">
        <v>0</v>
      </c>
      <c r="Z131" s="327">
        <v>0</v>
      </c>
      <c r="AA131" s="327">
        <v>1281667.71</v>
      </c>
      <c r="AB131" s="327">
        <v>0</v>
      </c>
      <c r="AC131" s="327">
        <v>0</v>
      </c>
      <c r="AD131" s="327">
        <v>0</v>
      </c>
      <c r="AE131" s="327">
        <v>0</v>
      </c>
      <c r="AF131" s="327">
        <v>21539.1</v>
      </c>
      <c r="AG131" s="327">
        <v>0</v>
      </c>
      <c r="AH131" s="327">
        <v>0</v>
      </c>
      <c r="AI131" s="327">
        <v>0</v>
      </c>
      <c r="AJ131" s="327">
        <v>0</v>
      </c>
      <c r="AK131" s="327">
        <v>0</v>
      </c>
      <c r="AL131" s="327">
        <v>203980</v>
      </c>
      <c r="AM131" s="327">
        <v>0</v>
      </c>
      <c r="AN131" s="327">
        <v>0</v>
      </c>
      <c r="AO131" s="327">
        <v>0</v>
      </c>
      <c r="AP131" s="327">
        <v>0</v>
      </c>
      <c r="AQ131" s="327">
        <v>0</v>
      </c>
      <c r="AR131" s="327">
        <v>0</v>
      </c>
      <c r="AS131" s="327">
        <v>68442.98</v>
      </c>
      <c r="AT131" s="327">
        <v>0</v>
      </c>
      <c r="AU131" s="327">
        <v>0</v>
      </c>
      <c r="AV131" s="327">
        <v>0</v>
      </c>
      <c r="AW131" s="327">
        <v>0</v>
      </c>
      <c r="AX131" s="327">
        <v>149830</v>
      </c>
      <c r="AY131" s="327">
        <v>0</v>
      </c>
      <c r="AZ131" s="327">
        <v>0</v>
      </c>
      <c r="BA131" s="327">
        <v>0</v>
      </c>
      <c r="BB131" s="327">
        <v>0</v>
      </c>
      <c r="BC131" s="327">
        <v>0</v>
      </c>
      <c r="BD131" s="327">
        <v>3231742.65</v>
      </c>
      <c r="BE131" s="327">
        <v>0</v>
      </c>
      <c r="BF131" s="327">
        <v>0</v>
      </c>
      <c r="BG131" s="327">
        <v>0</v>
      </c>
      <c r="BH131" s="327">
        <v>0</v>
      </c>
      <c r="BI131" s="327">
        <v>0</v>
      </c>
      <c r="BJ131" s="327">
        <v>1</v>
      </c>
      <c r="BK131" s="327">
        <v>0</v>
      </c>
      <c r="BL131" s="327">
        <v>0</v>
      </c>
      <c r="BM131" s="327">
        <v>0</v>
      </c>
      <c r="BN131" s="327">
        <v>0</v>
      </c>
      <c r="BO131" s="327">
        <v>0</v>
      </c>
      <c r="BP131" s="327">
        <v>0</v>
      </c>
      <c r="BQ131" s="327">
        <v>0</v>
      </c>
      <c r="BR131" s="327">
        <v>0</v>
      </c>
      <c r="BS131" s="327">
        <v>0</v>
      </c>
      <c r="BT131" s="327">
        <v>0</v>
      </c>
      <c r="BU131" s="327">
        <v>52500</v>
      </c>
      <c r="BV131" s="327">
        <v>45539.35</v>
      </c>
      <c r="BW131" s="327">
        <v>66275.95</v>
      </c>
      <c r="BX131" s="327">
        <v>0</v>
      </c>
      <c r="BY131" s="327">
        <v>519304.18</v>
      </c>
      <c r="BZ131" s="327">
        <v>0</v>
      </c>
      <c r="CA131" s="327">
        <v>0</v>
      </c>
      <c r="CB131" s="327">
        <v>0</v>
      </c>
      <c r="CC131" s="327">
        <v>0</v>
      </c>
      <c r="CD131" s="327">
        <v>196985.25</v>
      </c>
      <c r="CE131" s="327">
        <v>0</v>
      </c>
      <c r="CF131" s="327">
        <v>0</v>
      </c>
      <c r="CG131" s="327">
        <v>48000</v>
      </c>
      <c r="CH131" s="327">
        <v>0</v>
      </c>
      <c r="CI131" s="327">
        <v>0</v>
      </c>
      <c r="CJ131" s="327">
        <v>0</v>
      </c>
      <c r="CK131" s="327">
        <v>0</v>
      </c>
      <c r="CL131" s="327">
        <v>0</v>
      </c>
      <c r="CM131" s="327">
        <v>0</v>
      </c>
      <c r="CN131" s="327">
        <v>0</v>
      </c>
      <c r="CO131" s="327">
        <v>40000</v>
      </c>
      <c r="CP131" s="327">
        <v>0</v>
      </c>
      <c r="CQ131" s="327">
        <v>0</v>
      </c>
      <c r="CR131" s="327">
        <v>1</v>
      </c>
      <c r="CS131" s="327">
        <v>0</v>
      </c>
      <c r="CT131" s="327">
        <v>0</v>
      </c>
      <c r="CU131" s="327">
        <v>0</v>
      </c>
      <c r="CV131" s="327">
        <v>0</v>
      </c>
      <c r="CW131" s="327">
        <v>0</v>
      </c>
      <c r="CX131" s="327">
        <v>0</v>
      </c>
      <c r="CY131" s="327">
        <v>0</v>
      </c>
      <c r="CZ131" s="327">
        <v>0</v>
      </c>
      <c r="DA131" s="327">
        <v>0</v>
      </c>
      <c r="DB131" s="327">
        <v>0</v>
      </c>
      <c r="DC131" s="327">
        <v>0</v>
      </c>
      <c r="DD131" s="327">
        <v>49369.2</v>
      </c>
      <c r="DE131" s="327">
        <v>2</v>
      </c>
      <c r="DF131" s="327">
        <v>0</v>
      </c>
      <c r="DG131" s="327">
        <v>0</v>
      </c>
      <c r="DH131" s="327">
        <v>0</v>
      </c>
      <c r="DI131" s="327">
        <v>0</v>
      </c>
      <c r="DJ131" s="327">
        <v>0</v>
      </c>
      <c r="DK131" s="327">
        <v>0</v>
      </c>
      <c r="DL131" s="327">
        <v>0</v>
      </c>
      <c r="DM131" s="327">
        <v>0</v>
      </c>
      <c r="DN131" s="327">
        <v>0</v>
      </c>
      <c r="DO131" s="327">
        <v>233100</v>
      </c>
      <c r="DP131" s="327">
        <v>0</v>
      </c>
      <c r="DQ131" s="327">
        <v>17734.98</v>
      </c>
      <c r="DR131" s="327">
        <v>0</v>
      </c>
      <c r="DS131" s="327">
        <v>131453.07</v>
      </c>
      <c r="DT131" s="327">
        <v>0</v>
      </c>
      <c r="DU131" s="327">
        <v>0</v>
      </c>
      <c r="DV131" s="327">
        <v>1</v>
      </c>
      <c r="DW131" s="327">
        <v>0</v>
      </c>
      <c r="DX131" s="327">
        <v>0</v>
      </c>
      <c r="DY131" s="327">
        <v>121701.85</v>
      </c>
      <c r="DZ131" s="327">
        <v>0</v>
      </c>
      <c r="EA131" s="327">
        <v>840100</v>
      </c>
      <c r="EB131" s="327">
        <v>0</v>
      </c>
      <c r="EC131" s="327">
        <v>0</v>
      </c>
      <c r="ED131" s="327">
        <v>0</v>
      </c>
      <c r="EE131" s="327">
        <v>0</v>
      </c>
      <c r="EF131" s="327">
        <v>7255</v>
      </c>
      <c r="EG131" s="327">
        <v>5000000</v>
      </c>
      <c r="EH131" s="327">
        <v>0</v>
      </c>
      <c r="EI131" s="327">
        <v>0</v>
      </c>
      <c r="EJ131" s="327">
        <v>0</v>
      </c>
      <c r="EK131" s="327">
        <v>0</v>
      </c>
      <c r="EL131" s="327">
        <v>0</v>
      </c>
      <c r="EM131" s="327">
        <v>0</v>
      </c>
      <c r="EN131" s="327">
        <v>0</v>
      </c>
      <c r="EO131" s="327">
        <v>0</v>
      </c>
      <c r="EP131" s="327">
        <v>222500</v>
      </c>
      <c r="EQ131" s="327">
        <v>0</v>
      </c>
      <c r="ER131" s="327">
        <v>0</v>
      </c>
      <c r="ES131" s="327">
        <v>0</v>
      </c>
      <c r="ET131" s="327">
        <v>0</v>
      </c>
      <c r="EU131" s="327">
        <v>0</v>
      </c>
      <c r="EV131" s="327">
        <v>0</v>
      </c>
      <c r="EW131" s="327">
        <v>0</v>
      </c>
      <c r="EX131" s="327">
        <v>0</v>
      </c>
      <c r="EY131" s="327">
        <v>3934647</v>
      </c>
      <c r="EZ131" s="327">
        <v>14325375.060000001</v>
      </c>
      <c r="FA131" s="327">
        <v>275671.96000000002</v>
      </c>
      <c r="FB131" s="327">
        <v>0</v>
      </c>
      <c r="FC131" s="327">
        <v>0</v>
      </c>
      <c r="FD131" s="327">
        <v>0</v>
      </c>
      <c r="FE131" s="327">
        <v>0</v>
      </c>
      <c r="FF131" s="327">
        <v>0</v>
      </c>
      <c r="FG131" s="327">
        <v>0</v>
      </c>
      <c r="FH131" s="327">
        <v>0</v>
      </c>
      <c r="FI131" s="327">
        <v>0</v>
      </c>
      <c r="FJ131" s="327">
        <v>0</v>
      </c>
      <c r="FK131" s="327">
        <v>682831</v>
      </c>
      <c r="FL131" s="327">
        <v>0</v>
      </c>
      <c r="FM131" s="327">
        <v>0</v>
      </c>
      <c r="FN131" s="327">
        <v>0</v>
      </c>
      <c r="FO131" s="327">
        <v>0</v>
      </c>
      <c r="FP131" s="327">
        <v>0</v>
      </c>
      <c r="FQ131" s="327">
        <v>0</v>
      </c>
      <c r="FR131" s="327">
        <v>0</v>
      </c>
      <c r="FS131" s="327">
        <v>0</v>
      </c>
      <c r="FT131" s="327">
        <v>0</v>
      </c>
      <c r="FU131" s="327">
        <v>0</v>
      </c>
      <c r="FV131" s="327">
        <v>0</v>
      </c>
      <c r="FW131" s="327">
        <v>0</v>
      </c>
      <c r="FX131" s="327">
        <v>0</v>
      </c>
      <c r="FY131" s="327">
        <v>0</v>
      </c>
      <c r="FZ131" s="327">
        <v>0</v>
      </c>
      <c r="GA131" s="327">
        <v>0</v>
      </c>
      <c r="GB131" s="327">
        <v>0</v>
      </c>
      <c r="GC131" s="327">
        <v>0</v>
      </c>
      <c r="GD131" s="327">
        <v>0</v>
      </c>
      <c r="GE131" s="327">
        <v>0</v>
      </c>
      <c r="GF131" s="327">
        <v>782394.3</v>
      </c>
      <c r="GG131" s="327">
        <v>0</v>
      </c>
      <c r="GH131" s="327">
        <v>0</v>
      </c>
      <c r="GI131" s="327">
        <v>0</v>
      </c>
      <c r="GJ131" s="327">
        <v>0</v>
      </c>
      <c r="GK131" s="327">
        <v>0</v>
      </c>
      <c r="GL131" s="327">
        <v>0</v>
      </c>
      <c r="GM131" s="327">
        <v>0</v>
      </c>
      <c r="GN131" s="327">
        <v>1</v>
      </c>
      <c r="GO131" s="327">
        <v>0</v>
      </c>
      <c r="GP131" s="327">
        <v>0</v>
      </c>
      <c r="GQ131" s="327">
        <v>0</v>
      </c>
      <c r="GR131" s="327">
        <v>0</v>
      </c>
      <c r="GS131" s="327">
        <v>250455.51</v>
      </c>
      <c r="GT131" s="327">
        <v>35001.449999999997</v>
      </c>
      <c r="GU131" s="327">
        <v>0</v>
      </c>
      <c r="GV131" s="327">
        <v>0</v>
      </c>
      <c r="GW131" s="327">
        <v>321000</v>
      </c>
      <c r="GX131" s="327">
        <v>0</v>
      </c>
      <c r="GY131" s="327">
        <v>0</v>
      </c>
      <c r="GZ131" s="327">
        <v>0</v>
      </c>
      <c r="HA131" s="327">
        <v>768896.15</v>
      </c>
      <c r="HB131" s="327">
        <v>0</v>
      </c>
      <c r="HC131" s="327">
        <v>0</v>
      </c>
      <c r="HD131" s="327">
        <v>0</v>
      </c>
      <c r="HE131" s="327">
        <v>0</v>
      </c>
      <c r="HF131" s="327">
        <v>0</v>
      </c>
      <c r="HG131" s="327">
        <v>9000</v>
      </c>
      <c r="HH131" s="327">
        <v>0</v>
      </c>
      <c r="HI131" s="327">
        <v>0</v>
      </c>
      <c r="HJ131" s="327">
        <v>0</v>
      </c>
      <c r="HK131" s="327">
        <v>0</v>
      </c>
      <c r="HL131" s="327">
        <v>0</v>
      </c>
      <c r="HM131" s="327">
        <v>1</v>
      </c>
      <c r="HN131" s="327">
        <v>0</v>
      </c>
      <c r="HO131" s="327">
        <v>0</v>
      </c>
      <c r="HP131" s="327">
        <v>0</v>
      </c>
      <c r="HQ131" s="327">
        <v>0</v>
      </c>
      <c r="HR131" s="327">
        <v>0</v>
      </c>
      <c r="HS131" s="327">
        <v>0</v>
      </c>
      <c r="HT131" s="327">
        <v>0</v>
      </c>
      <c r="HU131" s="327">
        <v>0</v>
      </c>
      <c r="HV131" s="327">
        <v>0</v>
      </c>
      <c r="HW131" s="327">
        <v>161350</v>
      </c>
      <c r="HX131" s="327">
        <v>253468.65</v>
      </c>
      <c r="HY131" s="327">
        <v>0</v>
      </c>
      <c r="HZ131" s="327">
        <v>0</v>
      </c>
      <c r="IA131" s="327">
        <v>0</v>
      </c>
      <c r="IB131" s="327">
        <v>3</v>
      </c>
      <c r="IC131" s="327">
        <v>0</v>
      </c>
      <c r="ID131" s="327">
        <v>0</v>
      </c>
      <c r="IE131" s="327">
        <v>11624.7</v>
      </c>
      <c r="IF131" s="327">
        <v>0</v>
      </c>
      <c r="IG131" s="327">
        <v>0</v>
      </c>
      <c r="IH131" s="327">
        <v>0</v>
      </c>
      <c r="II131" s="327">
        <v>158798.04999999999</v>
      </c>
      <c r="IJ131" s="327">
        <v>6852173</v>
      </c>
      <c r="IK131" s="327">
        <v>1</v>
      </c>
      <c r="IL131" s="327">
        <v>0</v>
      </c>
      <c r="IM131" s="327">
        <v>0</v>
      </c>
      <c r="IN131" s="327">
        <v>0</v>
      </c>
      <c r="IO131" s="327">
        <v>0</v>
      </c>
      <c r="IP131" s="327">
        <v>0</v>
      </c>
      <c r="IQ131" s="327">
        <v>0</v>
      </c>
      <c r="IR131" s="327">
        <v>0</v>
      </c>
      <c r="IS131" s="327">
        <v>0</v>
      </c>
      <c r="IT131" s="327">
        <v>22917.35</v>
      </c>
      <c r="IU131" s="327">
        <v>0</v>
      </c>
      <c r="IV131" s="327">
        <v>0</v>
      </c>
      <c r="IW131" s="327">
        <v>0</v>
      </c>
      <c r="IX131" s="327">
        <v>701</v>
      </c>
      <c r="IY131" s="327">
        <v>0</v>
      </c>
      <c r="IZ131" s="327">
        <v>0</v>
      </c>
      <c r="JA131" s="327">
        <v>0</v>
      </c>
      <c r="JB131" s="327">
        <v>1499.4</v>
      </c>
      <c r="JC131" s="327">
        <v>0</v>
      </c>
      <c r="JD131" s="327">
        <v>0</v>
      </c>
      <c r="JE131" s="327">
        <v>0</v>
      </c>
      <c r="JF131" s="327">
        <v>36988.5</v>
      </c>
      <c r="JG131" s="327">
        <v>25321</v>
      </c>
      <c r="JH131" s="327">
        <v>0</v>
      </c>
      <c r="JI131" s="327">
        <v>0</v>
      </c>
      <c r="JJ131" s="327">
        <v>0</v>
      </c>
      <c r="JK131" s="327">
        <v>0</v>
      </c>
      <c r="JL131" s="327">
        <v>0</v>
      </c>
      <c r="JM131" s="327">
        <v>0</v>
      </c>
      <c r="JN131" s="327">
        <v>0</v>
      </c>
      <c r="JO131" s="327">
        <v>450584</v>
      </c>
      <c r="JP131" s="327">
        <v>0</v>
      </c>
      <c r="JQ131" s="327">
        <v>0</v>
      </c>
      <c r="JR131" s="327">
        <v>0</v>
      </c>
      <c r="JS131" s="327">
        <v>0</v>
      </c>
      <c r="JT131" s="327">
        <v>0</v>
      </c>
      <c r="JU131" s="327">
        <v>0</v>
      </c>
      <c r="JV131" s="327">
        <v>0</v>
      </c>
      <c r="JW131" s="327">
        <v>0</v>
      </c>
      <c r="JX131" s="327">
        <v>0</v>
      </c>
      <c r="JY131" s="327">
        <v>0</v>
      </c>
      <c r="JZ131" s="327">
        <v>0</v>
      </c>
      <c r="KA131" s="327">
        <v>0</v>
      </c>
      <c r="KB131" s="327">
        <v>0</v>
      </c>
      <c r="KC131" s="327">
        <v>0</v>
      </c>
      <c r="KD131" s="327">
        <v>0</v>
      </c>
      <c r="KE131" s="327">
        <v>0</v>
      </c>
      <c r="KF131" s="327">
        <v>0</v>
      </c>
      <c r="KG131" s="327">
        <v>0</v>
      </c>
      <c r="KH131" s="327">
        <v>0</v>
      </c>
      <c r="KI131" s="327">
        <v>0</v>
      </c>
      <c r="KJ131" s="327">
        <v>0</v>
      </c>
      <c r="KK131" s="327">
        <v>0</v>
      </c>
      <c r="KL131" s="327">
        <v>0</v>
      </c>
      <c r="KM131" s="327">
        <v>0</v>
      </c>
      <c r="KN131" s="327">
        <v>0</v>
      </c>
      <c r="KO131" s="327">
        <v>58350</v>
      </c>
      <c r="KP131" s="327">
        <v>0</v>
      </c>
      <c r="KQ131" s="327">
        <v>0</v>
      </c>
      <c r="KR131" s="327">
        <v>0</v>
      </c>
      <c r="KS131" s="326">
        <v>0</v>
      </c>
      <c r="KU131" s="338" t="s">
        <v>943</v>
      </c>
      <c r="KV131" s="312" t="s">
        <v>943</v>
      </c>
      <c r="KY131" s="312" t="s">
        <v>943</v>
      </c>
    </row>
    <row r="132" spans="1:311" x14ac:dyDescent="0.25">
      <c r="A132" s="325">
        <v>2020</v>
      </c>
      <c r="B132" s="324" t="s">
        <v>807</v>
      </c>
      <c r="C132" s="324" t="s">
        <v>812</v>
      </c>
      <c r="D132" s="324" t="s">
        <v>813</v>
      </c>
      <c r="E132" s="324" t="s">
        <v>780</v>
      </c>
      <c r="F132" s="323">
        <v>0</v>
      </c>
      <c r="G132" s="323">
        <v>0</v>
      </c>
      <c r="H132" s="323">
        <v>0</v>
      </c>
      <c r="I132" s="323">
        <v>8290.7000000000007</v>
      </c>
      <c r="J132" s="323">
        <v>0</v>
      </c>
      <c r="K132" s="323">
        <v>0</v>
      </c>
      <c r="L132" s="323">
        <v>45728.91</v>
      </c>
      <c r="M132" s="323">
        <v>0</v>
      </c>
      <c r="N132" s="323">
        <v>346296.05</v>
      </c>
      <c r="O132" s="323">
        <v>8000</v>
      </c>
      <c r="P132" s="323">
        <v>0</v>
      </c>
      <c r="Q132" s="323">
        <v>0</v>
      </c>
      <c r="R132" s="323">
        <v>0</v>
      </c>
      <c r="S132" s="323">
        <v>0</v>
      </c>
      <c r="T132" s="323">
        <v>0</v>
      </c>
      <c r="U132" s="323">
        <v>0</v>
      </c>
      <c r="V132" s="323">
        <v>633162.6</v>
      </c>
      <c r="W132" s="323">
        <v>0</v>
      </c>
      <c r="X132" s="323">
        <v>303269.15000000002</v>
      </c>
      <c r="Y132" s="323">
        <v>0</v>
      </c>
      <c r="Z132" s="323">
        <v>0</v>
      </c>
      <c r="AA132" s="323">
        <v>0</v>
      </c>
      <c r="AB132" s="323">
        <v>0</v>
      </c>
      <c r="AC132" s="323">
        <v>0</v>
      </c>
      <c r="AD132" s="323">
        <v>789627.6</v>
      </c>
      <c r="AE132" s="323">
        <v>0</v>
      </c>
      <c r="AF132" s="323">
        <v>0</v>
      </c>
      <c r="AG132" s="323">
        <v>0</v>
      </c>
      <c r="AH132" s="323">
        <v>0</v>
      </c>
      <c r="AI132" s="323">
        <v>0</v>
      </c>
      <c r="AJ132" s="323">
        <v>0</v>
      </c>
      <c r="AK132" s="323">
        <v>0</v>
      </c>
      <c r="AL132" s="323">
        <v>2885684.74</v>
      </c>
      <c r="AM132" s="323">
        <v>0</v>
      </c>
      <c r="AN132" s="323">
        <v>0</v>
      </c>
      <c r="AO132" s="323">
        <v>0</v>
      </c>
      <c r="AP132" s="323">
        <v>0</v>
      </c>
      <c r="AQ132" s="323">
        <v>0</v>
      </c>
      <c r="AR132" s="323">
        <v>0</v>
      </c>
      <c r="AS132" s="323">
        <v>49223.8</v>
      </c>
      <c r="AT132" s="323">
        <v>0</v>
      </c>
      <c r="AU132" s="323">
        <v>0</v>
      </c>
      <c r="AV132" s="323">
        <v>0</v>
      </c>
      <c r="AW132" s="323">
        <v>0</v>
      </c>
      <c r="AX132" s="323">
        <v>0</v>
      </c>
      <c r="AY132" s="323">
        <v>0</v>
      </c>
      <c r="AZ132" s="323">
        <v>0</v>
      </c>
      <c r="BA132" s="323">
        <v>0</v>
      </c>
      <c r="BB132" s="323">
        <v>0</v>
      </c>
      <c r="BC132" s="323">
        <v>0</v>
      </c>
      <c r="BD132" s="323">
        <v>707920.42</v>
      </c>
      <c r="BE132" s="323">
        <v>0</v>
      </c>
      <c r="BF132" s="323">
        <v>0</v>
      </c>
      <c r="BG132" s="323">
        <v>57208.37</v>
      </c>
      <c r="BH132" s="323">
        <v>0</v>
      </c>
      <c r="BI132" s="323">
        <v>1795665.84</v>
      </c>
      <c r="BJ132" s="323">
        <v>524458.15</v>
      </c>
      <c r="BK132" s="323">
        <v>0</v>
      </c>
      <c r="BL132" s="323">
        <v>0</v>
      </c>
      <c r="BM132" s="323">
        <v>0</v>
      </c>
      <c r="BN132" s="323">
        <v>0</v>
      </c>
      <c r="BO132" s="323">
        <v>0</v>
      </c>
      <c r="BP132" s="323">
        <v>0</v>
      </c>
      <c r="BQ132" s="323">
        <v>0</v>
      </c>
      <c r="BR132" s="323">
        <v>0</v>
      </c>
      <c r="BS132" s="323">
        <v>315709.25</v>
      </c>
      <c r="BT132" s="323">
        <v>0</v>
      </c>
      <c r="BU132" s="323">
        <v>0</v>
      </c>
      <c r="BV132" s="323">
        <v>0</v>
      </c>
      <c r="BW132" s="323">
        <v>63151.75</v>
      </c>
      <c r="BX132" s="323">
        <v>0</v>
      </c>
      <c r="BY132" s="323">
        <v>0</v>
      </c>
      <c r="BZ132" s="323">
        <v>0</v>
      </c>
      <c r="CA132" s="323">
        <v>309502.65999999997</v>
      </c>
      <c r="CB132" s="323">
        <v>0</v>
      </c>
      <c r="CC132" s="323">
        <v>0</v>
      </c>
      <c r="CD132" s="323">
        <v>0</v>
      </c>
      <c r="CE132" s="323">
        <v>0</v>
      </c>
      <c r="CF132" s="323">
        <v>50000</v>
      </c>
      <c r="CG132" s="323">
        <v>0</v>
      </c>
      <c r="CH132" s="323">
        <v>0</v>
      </c>
      <c r="CI132" s="323">
        <v>0</v>
      </c>
      <c r="CJ132" s="323">
        <v>0</v>
      </c>
      <c r="CK132" s="323">
        <v>1</v>
      </c>
      <c r="CL132" s="323">
        <v>0</v>
      </c>
      <c r="CM132" s="323">
        <v>0</v>
      </c>
      <c r="CN132" s="323">
        <v>0</v>
      </c>
      <c r="CO132" s="323">
        <v>312568.40000000002</v>
      </c>
      <c r="CP132" s="323">
        <v>0</v>
      </c>
      <c r="CQ132" s="323">
        <v>0</v>
      </c>
      <c r="CR132" s="323">
        <v>0</v>
      </c>
      <c r="CS132" s="323">
        <v>0</v>
      </c>
      <c r="CT132" s="323">
        <v>0</v>
      </c>
      <c r="CU132" s="323">
        <v>0</v>
      </c>
      <c r="CV132" s="323">
        <v>0</v>
      </c>
      <c r="CW132" s="323">
        <v>151824</v>
      </c>
      <c r="CX132" s="323">
        <v>0</v>
      </c>
      <c r="CY132" s="323">
        <v>0</v>
      </c>
      <c r="CZ132" s="323">
        <v>0</v>
      </c>
      <c r="DA132" s="323">
        <v>0</v>
      </c>
      <c r="DB132" s="323">
        <v>0</v>
      </c>
      <c r="DC132" s="323">
        <v>0</v>
      </c>
      <c r="DD132" s="323">
        <v>0</v>
      </c>
      <c r="DE132" s="323">
        <v>0</v>
      </c>
      <c r="DF132" s="323">
        <v>28580</v>
      </c>
      <c r="DG132" s="323">
        <v>0</v>
      </c>
      <c r="DH132" s="323">
        <v>0</v>
      </c>
      <c r="DI132" s="323">
        <v>150983.15</v>
      </c>
      <c r="DJ132" s="323">
        <v>0</v>
      </c>
      <c r="DK132" s="323">
        <v>104113.75</v>
      </c>
      <c r="DL132" s="323">
        <v>110942.45</v>
      </c>
      <c r="DM132" s="323">
        <v>0</v>
      </c>
      <c r="DN132" s="323">
        <v>0</v>
      </c>
      <c r="DO132" s="323">
        <v>0</v>
      </c>
      <c r="DP132" s="323">
        <v>0</v>
      </c>
      <c r="DQ132" s="323">
        <v>0</v>
      </c>
      <c r="DR132" s="323">
        <v>0</v>
      </c>
      <c r="DS132" s="323">
        <v>925203.91</v>
      </c>
      <c r="DT132" s="323">
        <v>0</v>
      </c>
      <c r="DU132" s="323">
        <v>0</v>
      </c>
      <c r="DV132" s="323">
        <v>103932.65</v>
      </c>
      <c r="DW132" s="323">
        <v>0</v>
      </c>
      <c r="DX132" s="323">
        <v>0</v>
      </c>
      <c r="DY132" s="323">
        <v>0</v>
      </c>
      <c r="DZ132" s="323">
        <v>0</v>
      </c>
      <c r="EA132" s="323">
        <v>0</v>
      </c>
      <c r="EB132" s="323">
        <v>0</v>
      </c>
      <c r="EC132" s="323">
        <v>0</v>
      </c>
      <c r="ED132" s="323">
        <v>1</v>
      </c>
      <c r="EE132" s="323">
        <v>0</v>
      </c>
      <c r="EF132" s="323">
        <v>0</v>
      </c>
      <c r="EG132" s="323">
        <v>0</v>
      </c>
      <c r="EH132" s="323">
        <v>0</v>
      </c>
      <c r="EI132" s="323">
        <v>0</v>
      </c>
      <c r="EJ132" s="323">
        <v>42330.8</v>
      </c>
      <c r="EK132" s="323">
        <v>0</v>
      </c>
      <c r="EL132" s="323">
        <v>0</v>
      </c>
      <c r="EM132" s="323">
        <v>0</v>
      </c>
      <c r="EN132" s="323">
        <v>0</v>
      </c>
      <c r="EO132" s="323">
        <v>70005</v>
      </c>
      <c r="EP132" s="323">
        <v>0</v>
      </c>
      <c r="EQ132" s="323">
        <v>0</v>
      </c>
      <c r="ER132" s="323">
        <v>0</v>
      </c>
      <c r="ES132" s="323">
        <v>0</v>
      </c>
      <c r="ET132" s="323">
        <v>0</v>
      </c>
      <c r="EU132" s="323">
        <v>0</v>
      </c>
      <c r="EV132" s="323">
        <v>0</v>
      </c>
      <c r="EW132" s="323">
        <v>0</v>
      </c>
      <c r="EX132" s="323">
        <v>0</v>
      </c>
      <c r="EY132" s="323">
        <v>1742373.6</v>
      </c>
      <c r="EZ132" s="323">
        <v>938679.99</v>
      </c>
      <c r="FA132" s="323">
        <v>0</v>
      </c>
      <c r="FB132" s="323">
        <v>0</v>
      </c>
      <c r="FC132" s="323">
        <v>0</v>
      </c>
      <c r="FD132" s="323">
        <v>0</v>
      </c>
      <c r="FE132" s="323">
        <v>0</v>
      </c>
      <c r="FF132" s="323">
        <v>0</v>
      </c>
      <c r="FG132" s="323">
        <v>0</v>
      </c>
      <c r="FH132" s="323">
        <v>0</v>
      </c>
      <c r="FI132" s="323">
        <v>0</v>
      </c>
      <c r="FJ132" s="323">
        <v>0</v>
      </c>
      <c r="FK132" s="323">
        <v>0</v>
      </c>
      <c r="FL132" s="323">
        <v>0</v>
      </c>
      <c r="FM132" s="323">
        <v>0</v>
      </c>
      <c r="FN132" s="323">
        <v>0</v>
      </c>
      <c r="FO132" s="323">
        <v>22638.6</v>
      </c>
      <c r="FP132" s="323">
        <v>0</v>
      </c>
      <c r="FQ132" s="323">
        <v>0</v>
      </c>
      <c r="FR132" s="323">
        <v>33252.17</v>
      </c>
      <c r="FS132" s="323">
        <v>0</v>
      </c>
      <c r="FT132" s="323">
        <v>54177.95</v>
      </c>
      <c r="FU132" s="323">
        <v>0</v>
      </c>
      <c r="FV132" s="323">
        <v>0</v>
      </c>
      <c r="FW132" s="323">
        <v>0</v>
      </c>
      <c r="FX132" s="323">
        <v>0</v>
      </c>
      <c r="FY132" s="323">
        <v>0</v>
      </c>
      <c r="FZ132" s="323">
        <v>0</v>
      </c>
      <c r="GA132" s="323">
        <v>0</v>
      </c>
      <c r="GB132" s="323">
        <v>0</v>
      </c>
      <c r="GC132" s="323">
        <v>0</v>
      </c>
      <c r="GD132" s="323">
        <v>0</v>
      </c>
      <c r="GE132" s="323">
        <v>0</v>
      </c>
      <c r="GF132" s="323">
        <v>0</v>
      </c>
      <c r="GG132" s="323">
        <v>0</v>
      </c>
      <c r="GH132" s="323">
        <v>0</v>
      </c>
      <c r="GI132" s="323">
        <v>0</v>
      </c>
      <c r="GJ132" s="323">
        <v>0</v>
      </c>
      <c r="GK132" s="323">
        <v>0</v>
      </c>
      <c r="GL132" s="323">
        <v>0</v>
      </c>
      <c r="GM132" s="323">
        <v>0</v>
      </c>
      <c r="GN132" s="323">
        <v>20616.96</v>
      </c>
      <c r="GO132" s="323">
        <v>0</v>
      </c>
      <c r="GP132" s="323">
        <v>0</v>
      </c>
      <c r="GQ132" s="323">
        <v>0</v>
      </c>
      <c r="GR132" s="323">
        <v>0</v>
      </c>
      <c r="GS132" s="323">
        <v>0</v>
      </c>
      <c r="GT132" s="323">
        <v>0</v>
      </c>
      <c r="GU132" s="323">
        <v>0</v>
      </c>
      <c r="GV132" s="323">
        <v>0</v>
      </c>
      <c r="GW132" s="323">
        <v>0</v>
      </c>
      <c r="GX132" s="323">
        <v>0</v>
      </c>
      <c r="GY132" s="323">
        <v>0</v>
      </c>
      <c r="GZ132" s="323">
        <v>0</v>
      </c>
      <c r="HA132" s="323">
        <v>0</v>
      </c>
      <c r="HB132" s="323">
        <v>0</v>
      </c>
      <c r="HC132" s="323">
        <v>0</v>
      </c>
      <c r="HD132" s="323">
        <v>107883.6</v>
      </c>
      <c r="HE132" s="323">
        <v>0</v>
      </c>
      <c r="HF132" s="323">
        <v>0</v>
      </c>
      <c r="HG132" s="323">
        <v>344551.2</v>
      </c>
      <c r="HH132" s="323">
        <v>0</v>
      </c>
      <c r="HI132" s="323">
        <v>264571.2</v>
      </c>
      <c r="HJ132" s="323">
        <v>0</v>
      </c>
      <c r="HK132" s="323">
        <v>0</v>
      </c>
      <c r="HL132" s="323">
        <v>0</v>
      </c>
      <c r="HM132" s="323">
        <v>0</v>
      </c>
      <c r="HN132" s="323">
        <v>0</v>
      </c>
      <c r="HO132" s="323">
        <v>0</v>
      </c>
      <c r="HP132" s="323">
        <v>516688.33</v>
      </c>
      <c r="HQ132" s="323">
        <v>0</v>
      </c>
      <c r="HR132" s="323">
        <v>0</v>
      </c>
      <c r="HS132" s="323">
        <v>0</v>
      </c>
      <c r="HT132" s="323">
        <v>0</v>
      </c>
      <c r="HU132" s="323">
        <v>0</v>
      </c>
      <c r="HV132" s="323">
        <v>0</v>
      </c>
      <c r="HW132" s="323">
        <v>757947.14</v>
      </c>
      <c r="HX132" s="323">
        <v>0</v>
      </c>
      <c r="HY132" s="323">
        <v>248300</v>
      </c>
      <c r="HZ132" s="323">
        <v>0</v>
      </c>
      <c r="IA132" s="323">
        <v>0</v>
      </c>
      <c r="IB132" s="323">
        <v>0</v>
      </c>
      <c r="IC132" s="323">
        <v>0</v>
      </c>
      <c r="ID132" s="323">
        <v>0</v>
      </c>
      <c r="IE132" s="323">
        <v>506922.35</v>
      </c>
      <c r="IF132" s="323">
        <v>0</v>
      </c>
      <c r="IG132" s="323">
        <v>0</v>
      </c>
      <c r="IH132" s="323">
        <v>0</v>
      </c>
      <c r="II132" s="323">
        <v>0</v>
      </c>
      <c r="IJ132" s="323">
        <v>0</v>
      </c>
      <c r="IK132" s="323">
        <v>0</v>
      </c>
      <c r="IL132" s="323">
        <v>0</v>
      </c>
      <c r="IM132" s="323">
        <v>0</v>
      </c>
      <c r="IN132" s="323">
        <v>140618.54999999999</v>
      </c>
      <c r="IO132" s="323">
        <v>0</v>
      </c>
      <c r="IP132" s="323">
        <v>0</v>
      </c>
      <c r="IQ132" s="323">
        <v>0</v>
      </c>
      <c r="IR132" s="323">
        <v>0</v>
      </c>
      <c r="IS132" s="323">
        <v>0</v>
      </c>
      <c r="IT132" s="323">
        <v>109960.7</v>
      </c>
      <c r="IU132" s="323">
        <v>0</v>
      </c>
      <c r="IV132" s="323">
        <v>0</v>
      </c>
      <c r="IW132" s="323">
        <v>0</v>
      </c>
      <c r="IX132" s="323">
        <v>0</v>
      </c>
      <c r="IY132" s="323">
        <v>0</v>
      </c>
      <c r="IZ132" s="323">
        <v>0</v>
      </c>
      <c r="JA132" s="323">
        <v>0</v>
      </c>
      <c r="JB132" s="323">
        <v>0</v>
      </c>
      <c r="JC132" s="323">
        <v>0</v>
      </c>
      <c r="JD132" s="323">
        <v>0</v>
      </c>
      <c r="JE132" s="323">
        <v>0</v>
      </c>
      <c r="JF132" s="323">
        <v>0</v>
      </c>
      <c r="JG132" s="323">
        <v>0</v>
      </c>
      <c r="JH132" s="323">
        <v>0</v>
      </c>
      <c r="JI132" s="323">
        <v>0</v>
      </c>
      <c r="JJ132" s="323">
        <v>0</v>
      </c>
      <c r="JK132" s="323">
        <v>79792.850000000006</v>
      </c>
      <c r="JL132" s="323">
        <v>0</v>
      </c>
      <c r="JM132" s="323">
        <v>0</v>
      </c>
      <c r="JN132" s="323">
        <v>0</v>
      </c>
      <c r="JO132" s="323">
        <v>249394.3</v>
      </c>
      <c r="JP132" s="323">
        <v>0</v>
      </c>
      <c r="JQ132" s="323">
        <v>0</v>
      </c>
      <c r="JR132" s="323">
        <v>0</v>
      </c>
      <c r="JS132" s="323">
        <v>0</v>
      </c>
      <c r="JT132" s="323">
        <v>0</v>
      </c>
      <c r="JU132" s="323">
        <v>77588.95</v>
      </c>
      <c r="JV132" s="323">
        <v>0</v>
      </c>
      <c r="JW132" s="323">
        <v>0</v>
      </c>
      <c r="JX132" s="323">
        <v>0</v>
      </c>
      <c r="JY132" s="323">
        <v>0</v>
      </c>
      <c r="JZ132" s="323">
        <v>6211.6</v>
      </c>
      <c r="KA132" s="323">
        <v>0</v>
      </c>
      <c r="KB132" s="323">
        <v>0</v>
      </c>
      <c r="KC132" s="323">
        <v>0</v>
      </c>
      <c r="KD132" s="323">
        <v>0</v>
      </c>
      <c r="KE132" s="323">
        <v>0</v>
      </c>
      <c r="KF132" s="323">
        <v>0</v>
      </c>
      <c r="KG132" s="323">
        <v>0</v>
      </c>
      <c r="KH132" s="323">
        <v>0</v>
      </c>
      <c r="KI132" s="323">
        <v>0</v>
      </c>
      <c r="KJ132" s="323">
        <v>0</v>
      </c>
      <c r="KK132" s="323">
        <v>0</v>
      </c>
      <c r="KL132" s="323">
        <v>0</v>
      </c>
      <c r="KM132" s="323">
        <v>0</v>
      </c>
      <c r="KN132" s="323">
        <v>0</v>
      </c>
      <c r="KO132" s="323">
        <v>118935.75</v>
      </c>
      <c r="KP132" s="323">
        <v>0</v>
      </c>
      <c r="KQ132" s="323">
        <v>0</v>
      </c>
      <c r="KR132" s="323">
        <v>0</v>
      </c>
      <c r="KS132" s="322">
        <v>52699</v>
      </c>
      <c r="KU132" s="312">
        <v>17</v>
      </c>
      <c r="KV132" s="312">
        <v>170</v>
      </c>
      <c r="KY132" s="312">
        <v>9170</v>
      </c>
    </row>
    <row r="133" spans="1:311" x14ac:dyDescent="0.25">
      <c r="A133" s="329">
        <v>2020</v>
      </c>
      <c r="B133" s="328" t="s">
        <v>807</v>
      </c>
      <c r="C133" s="328" t="s">
        <v>812</v>
      </c>
      <c r="D133" s="328" t="s">
        <v>321</v>
      </c>
      <c r="E133" s="328" t="s">
        <v>780</v>
      </c>
      <c r="F133" s="327">
        <v>0</v>
      </c>
      <c r="G133" s="327">
        <v>0</v>
      </c>
      <c r="H133" s="327">
        <v>0</v>
      </c>
      <c r="I133" s="327">
        <v>8290.7000000000007</v>
      </c>
      <c r="J133" s="327">
        <v>0</v>
      </c>
      <c r="K133" s="327">
        <v>0</v>
      </c>
      <c r="L133" s="327">
        <v>45728.91</v>
      </c>
      <c r="M133" s="327">
        <v>0</v>
      </c>
      <c r="N133" s="327">
        <v>346296.05</v>
      </c>
      <c r="O133" s="327">
        <v>8000</v>
      </c>
      <c r="P133" s="327">
        <v>0</v>
      </c>
      <c r="Q133" s="327">
        <v>0</v>
      </c>
      <c r="R133" s="327">
        <v>0</v>
      </c>
      <c r="S133" s="327">
        <v>0</v>
      </c>
      <c r="T133" s="327">
        <v>0</v>
      </c>
      <c r="U133" s="327">
        <v>0</v>
      </c>
      <c r="V133" s="327">
        <v>633162.6</v>
      </c>
      <c r="W133" s="327">
        <v>0</v>
      </c>
      <c r="X133" s="327">
        <v>303269.15000000002</v>
      </c>
      <c r="Y133" s="327">
        <v>0</v>
      </c>
      <c r="Z133" s="327">
        <v>0</v>
      </c>
      <c r="AA133" s="327">
        <v>0</v>
      </c>
      <c r="AB133" s="327">
        <v>0</v>
      </c>
      <c r="AC133" s="327">
        <v>0</v>
      </c>
      <c r="AD133" s="327">
        <v>789627.6</v>
      </c>
      <c r="AE133" s="327">
        <v>0</v>
      </c>
      <c r="AF133" s="327">
        <v>0</v>
      </c>
      <c r="AG133" s="327">
        <v>0</v>
      </c>
      <c r="AH133" s="327">
        <v>0</v>
      </c>
      <c r="AI133" s="327">
        <v>0</v>
      </c>
      <c r="AJ133" s="327">
        <v>0</v>
      </c>
      <c r="AK133" s="327">
        <v>0</v>
      </c>
      <c r="AL133" s="327">
        <v>2885684.74</v>
      </c>
      <c r="AM133" s="327">
        <v>0</v>
      </c>
      <c r="AN133" s="327">
        <v>0</v>
      </c>
      <c r="AO133" s="327">
        <v>0</v>
      </c>
      <c r="AP133" s="327">
        <v>0</v>
      </c>
      <c r="AQ133" s="327">
        <v>0</v>
      </c>
      <c r="AR133" s="327">
        <v>0</v>
      </c>
      <c r="AS133" s="327">
        <v>49223.8</v>
      </c>
      <c r="AT133" s="327">
        <v>0</v>
      </c>
      <c r="AU133" s="327">
        <v>0</v>
      </c>
      <c r="AV133" s="327">
        <v>0</v>
      </c>
      <c r="AW133" s="327">
        <v>0</v>
      </c>
      <c r="AX133" s="327">
        <v>0</v>
      </c>
      <c r="AY133" s="327">
        <v>0</v>
      </c>
      <c r="AZ133" s="327">
        <v>0</v>
      </c>
      <c r="BA133" s="327">
        <v>0</v>
      </c>
      <c r="BB133" s="327">
        <v>0</v>
      </c>
      <c r="BC133" s="327">
        <v>0</v>
      </c>
      <c r="BD133" s="327">
        <v>707920.42</v>
      </c>
      <c r="BE133" s="327">
        <v>0</v>
      </c>
      <c r="BF133" s="327">
        <v>0</v>
      </c>
      <c r="BG133" s="327">
        <v>57208.37</v>
      </c>
      <c r="BH133" s="327">
        <v>0</v>
      </c>
      <c r="BI133" s="327">
        <v>1795665.84</v>
      </c>
      <c r="BJ133" s="327">
        <v>524458.15</v>
      </c>
      <c r="BK133" s="327">
        <v>0</v>
      </c>
      <c r="BL133" s="327">
        <v>0</v>
      </c>
      <c r="BM133" s="327">
        <v>0</v>
      </c>
      <c r="BN133" s="327">
        <v>0</v>
      </c>
      <c r="BO133" s="327">
        <v>0</v>
      </c>
      <c r="BP133" s="327">
        <v>0</v>
      </c>
      <c r="BQ133" s="327">
        <v>0</v>
      </c>
      <c r="BR133" s="327">
        <v>0</v>
      </c>
      <c r="BS133" s="327">
        <v>315709.25</v>
      </c>
      <c r="BT133" s="327">
        <v>0</v>
      </c>
      <c r="BU133" s="327">
        <v>0</v>
      </c>
      <c r="BV133" s="327">
        <v>0</v>
      </c>
      <c r="BW133" s="327">
        <v>63151.75</v>
      </c>
      <c r="BX133" s="327">
        <v>0</v>
      </c>
      <c r="BY133" s="327">
        <v>0</v>
      </c>
      <c r="BZ133" s="327">
        <v>0</v>
      </c>
      <c r="CA133" s="327">
        <v>309502.65999999997</v>
      </c>
      <c r="CB133" s="327">
        <v>0</v>
      </c>
      <c r="CC133" s="327">
        <v>0</v>
      </c>
      <c r="CD133" s="327">
        <v>0</v>
      </c>
      <c r="CE133" s="327">
        <v>0</v>
      </c>
      <c r="CF133" s="327">
        <v>50000</v>
      </c>
      <c r="CG133" s="327">
        <v>0</v>
      </c>
      <c r="CH133" s="327">
        <v>0</v>
      </c>
      <c r="CI133" s="327">
        <v>0</v>
      </c>
      <c r="CJ133" s="327">
        <v>0</v>
      </c>
      <c r="CK133" s="327">
        <v>1</v>
      </c>
      <c r="CL133" s="327">
        <v>0</v>
      </c>
      <c r="CM133" s="327">
        <v>0</v>
      </c>
      <c r="CN133" s="327">
        <v>0</v>
      </c>
      <c r="CO133" s="327">
        <v>312568.40000000002</v>
      </c>
      <c r="CP133" s="327">
        <v>0</v>
      </c>
      <c r="CQ133" s="327">
        <v>0</v>
      </c>
      <c r="CR133" s="327">
        <v>0</v>
      </c>
      <c r="CS133" s="327">
        <v>0</v>
      </c>
      <c r="CT133" s="327">
        <v>0</v>
      </c>
      <c r="CU133" s="327">
        <v>0</v>
      </c>
      <c r="CV133" s="327">
        <v>0</v>
      </c>
      <c r="CW133" s="327">
        <v>151824</v>
      </c>
      <c r="CX133" s="327">
        <v>0</v>
      </c>
      <c r="CY133" s="327">
        <v>0</v>
      </c>
      <c r="CZ133" s="327">
        <v>0</v>
      </c>
      <c r="DA133" s="327">
        <v>0</v>
      </c>
      <c r="DB133" s="327">
        <v>0</v>
      </c>
      <c r="DC133" s="327">
        <v>0</v>
      </c>
      <c r="DD133" s="327">
        <v>0</v>
      </c>
      <c r="DE133" s="327">
        <v>0</v>
      </c>
      <c r="DF133" s="327">
        <v>28580</v>
      </c>
      <c r="DG133" s="327">
        <v>0</v>
      </c>
      <c r="DH133" s="327">
        <v>0</v>
      </c>
      <c r="DI133" s="327">
        <v>150983.15</v>
      </c>
      <c r="DJ133" s="327">
        <v>0</v>
      </c>
      <c r="DK133" s="327">
        <v>104113.75</v>
      </c>
      <c r="DL133" s="327">
        <v>110942.45</v>
      </c>
      <c r="DM133" s="327">
        <v>0</v>
      </c>
      <c r="DN133" s="327">
        <v>0</v>
      </c>
      <c r="DO133" s="327">
        <v>0</v>
      </c>
      <c r="DP133" s="327">
        <v>0</v>
      </c>
      <c r="DQ133" s="327">
        <v>0</v>
      </c>
      <c r="DR133" s="327">
        <v>0</v>
      </c>
      <c r="DS133" s="327">
        <v>925203.91</v>
      </c>
      <c r="DT133" s="327">
        <v>0</v>
      </c>
      <c r="DU133" s="327">
        <v>0</v>
      </c>
      <c r="DV133" s="327">
        <v>103932.65</v>
      </c>
      <c r="DW133" s="327">
        <v>0</v>
      </c>
      <c r="DX133" s="327">
        <v>0</v>
      </c>
      <c r="DY133" s="327">
        <v>0</v>
      </c>
      <c r="DZ133" s="327">
        <v>0</v>
      </c>
      <c r="EA133" s="327">
        <v>0</v>
      </c>
      <c r="EB133" s="327">
        <v>0</v>
      </c>
      <c r="EC133" s="327">
        <v>0</v>
      </c>
      <c r="ED133" s="327">
        <v>1</v>
      </c>
      <c r="EE133" s="327">
        <v>0</v>
      </c>
      <c r="EF133" s="327">
        <v>0</v>
      </c>
      <c r="EG133" s="327">
        <v>0</v>
      </c>
      <c r="EH133" s="327">
        <v>0</v>
      </c>
      <c r="EI133" s="327">
        <v>0</v>
      </c>
      <c r="EJ133" s="327">
        <v>42330.8</v>
      </c>
      <c r="EK133" s="327">
        <v>0</v>
      </c>
      <c r="EL133" s="327">
        <v>0</v>
      </c>
      <c r="EM133" s="327">
        <v>0</v>
      </c>
      <c r="EN133" s="327">
        <v>0</v>
      </c>
      <c r="EO133" s="327">
        <v>70005</v>
      </c>
      <c r="EP133" s="327">
        <v>0</v>
      </c>
      <c r="EQ133" s="327">
        <v>0</v>
      </c>
      <c r="ER133" s="327">
        <v>0</v>
      </c>
      <c r="ES133" s="327">
        <v>0</v>
      </c>
      <c r="ET133" s="327">
        <v>0</v>
      </c>
      <c r="EU133" s="327">
        <v>0</v>
      </c>
      <c r="EV133" s="327">
        <v>0</v>
      </c>
      <c r="EW133" s="327">
        <v>0</v>
      </c>
      <c r="EX133" s="327">
        <v>0</v>
      </c>
      <c r="EY133" s="327">
        <v>1742373.6</v>
      </c>
      <c r="EZ133" s="327">
        <v>938679.99</v>
      </c>
      <c r="FA133" s="327">
        <v>0</v>
      </c>
      <c r="FB133" s="327">
        <v>0</v>
      </c>
      <c r="FC133" s="327">
        <v>0</v>
      </c>
      <c r="FD133" s="327">
        <v>0</v>
      </c>
      <c r="FE133" s="327">
        <v>0</v>
      </c>
      <c r="FF133" s="327">
        <v>0</v>
      </c>
      <c r="FG133" s="327">
        <v>0</v>
      </c>
      <c r="FH133" s="327">
        <v>0</v>
      </c>
      <c r="FI133" s="327">
        <v>0</v>
      </c>
      <c r="FJ133" s="327">
        <v>0</v>
      </c>
      <c r="FK133" s="327">
        <v>0</v>
      </c>
      <c r="FL133" s="327">
        <v>0</v>
      </c>
      <c r="FM133" s="327">
        <v>0</v>
      </c>
      <c r="FN133" s="327">
        <v>0</v>
      </c>
      <c r="FO133" s="327">
        <v>22638.6</v>
      </c>
      <c r="FP133" s="327">
        <v>0</v>
      </c>
      <c r="FQ133" s="327">
        <v>0</v>
      </c>
      <c r="FR133" s="327">
        <v>33252.17</v>
      </c>
      <c r="FS133" s="327">
        <v>0</v>
      </c>
      <c r="FT133" s="327">
        <v>54177.95</v>
      </c>
      <c r="FU133" s="327">
        <v>0</v>
      </c>
      <c r="FV133" s="327">
        <v>0</v>
      </c>
      <c r="FW133" s="327">
        <v>0</v>
      </c>
      <c r="FX133" s="327">
        <v>0</v>
      </c>
      <c r="FY133" s="327">
        <v>0</v>
      </c>
      <c r="FZ133" s="327">
        <v>0</v>
      </c>
      <c r="GA133" s="327">
        <v>0</v>
      </c>
      <c r="GB133" s="327">
        <v>0</v>
      </c>
      <c r="GC133" s="327">
        <v>0</v>
      </c>
      <c r="GD133" s="327">
        <v>0</v>
      </c>
      <c r="GE133" s="327">
        <v>0</v>
      </c>
      <c r="GF133" s="327">
        <v>0</v>
      </c>
      <c r="GG133" s="327">
        <v>0</v>
      </c>
      <c r="GH133" s="327">
        <v>0</v>
      </c>
      <c r="GI133" s="327">
        <v>0</v>
      </c>
      <c r="GJ133" s="327">
        <v>0</v>
      </c>
      <c r="GK133" s="327">
        <v>0</v>
      </c>
      <c r="GL133" s="327">
        <v>0</v>
      </c>
      <c r="GM133" s="327">
        <v>0</v>
      </c>
      <c r="GN133" s="327">
        <v>20616.96</v>
      </c>
      <c r="GO133" s="327">
        <v>0</v>
      </c>
      <c r="GP133" s="327">
        <v>0</v>
      </c>
      <c r="GQ133" s="327">
        <v>0</v>
      </c>
      <c r="GR133" s="327">
        <v>0</v>
      </c>
      <c r="GS133" s="327">
        <v>0</v>
      </c>
      <c r="GT133" s="327">
        <v>0</v>
      </c>
      <c r="GU133" s="327">
        <v>0</v>
      </c>
      <c r="GV133" s="327">
        <v>0</v>
      </c>
      <c r="GW133" s="327">
        <v>0</v>
      </c>
      <c r="GX133" s="327">
        <v>0</v>
      </c>
      <c r="GY133" s="327">
        <v>0</v>
      </c>
      <c r="GZ133" s="327">
        <v>0</v>
      </c>
      <c r="HA133" s="327">
        <v>0</v>
      </c>
      <c r="HB133" s="327">
        <v>0</v>
      </c>
      <c r="HC133" s="327">
        <v>0</v>
      </c>
      <c r="HD133" s="327">
        <v>107883.6</v>
      </c>
      <c r="HE133" s="327">
        <v>0</v>
      </c>
      <c r="HF133" s="327">
        <v>0</v>
      </c>
      <c r="HG133" s="327">
        <v>344551.2</v>
      </c>
      <c r="HH133" s="327">
        <v>0</v>
      </c>
      <c r="HI133" s="327">
        <v>264571.2</v>
      </c>
      <c r="HJ133" s="327">
        <v>0</v>
      </c>
      <c r="HK133" s="327">
        <v>0</v>
      </c>
      <c r="HL133" s="327">
        <v>0</v>
      </c>
      <c r="HM133" s="327">
        <v>0</v>
      </c>
      <c r="HN133" s="327">
        <v>0</v>
      </c>
      <c r="HO133" s="327">
        <v>0</v>
      </c>
      <c r="HP133" s="327">
        <v>516688.33</v>
      </c>
      <c r="HQ133" s="327">
        <v>0</v>
      </c>
      <c r="HR133" s="327">
        <v>0</v>
      </c>
      <c r="HS133" s="327">
        <v>0</v>
      </c>
      <c r="HT133" s="327">
        <v>0</v>
      </c>
      <c r="HU133" s="327">
        <v>0</v>
      </c>
      <c r="HV133" s="327">
        <v>0</v>
      </c>
      <c r="HW133" s="327">
        <v>757947.14</v>
      </c>
      <c r="HX133" s="327">
        <v>0</v>
      </c>
      <c r="HY133" s="327">
        <v>248300</v>
      </c>
      <c r="HZ133" s="327">
        <v>0</v>
      </c>
      <c r="IA133" s="327">
        <v>0</v>
      </c>
      <c r="IB133" s="327">
        <v>0</v>
      </c>
      <c r="IC133" s="327">
        <v>0</v>
      </c>
      <c r="ID133" s="327">
        <v>0</v>
      </c>
      <c r="IE133" s="327">
        <v>506922.35</v>
      </c>
      <c r="IF133" s="327">
        <v>0</v>
      </c>
      <c r="IG133" s="327">
        <v>0</v>
      </c>
      <c r="IH133" s="327">
        <v>0</v>
      </c>
      <c r="II133" s="327">
        <v>0</v>
      </c>
      <c r="IJ133" s="327">
        <v>0</v>
      </c>
      <c r="IK133" s="327">
        <v>0</v>
      </c>
      <c r="IL133" s="327">
        <v>0</v>
      </c>
      <c r="IM133" s="327">
        <v>0</v>
      </c>
      <c r="IN133" s="327">
        <v>140618.54999999999</v>
      </c>
      <c r="IO133" s="327">
        <v>0</v>
      </c>
      <c r="IP133" s="327">
        <v>0</v>
      </c>
      <c r="IQ133" s="327">
        <v>0</v>
      </c>
      <c r="IR133" s="327">
        <v>0</v>
      </c>
      <c r="IS133" s="327">
        <v>0</v>
      </c>
      <c r="IT133" s="327">
        <v>109960.7</v>
      </c>
      <c r="IU133" s="327">
        <v>0</v>
      </c>
      <c r="IV133" s="327">
        <v>0</v>
      </c>
      <c r="IW133" s="327">
        <v>0</v>
      </c>
      <c r="IX133" s="327">
        <v>0</v>
      </c>
      <c r="IY133" s="327">
        <v>0</v>
      </c>
      <c r="IZ133" s="327">
        <v>0</v>
      </c>
      <c r="JA133" s="327">
        <v>0</v>
      </c>
      <c r="JB133" s="327">
        <v>0</v>
      </c>
      <c r="JC133" s="327">
        <v>0</v>
      </c>
      <c r="JD133" s="327">
        <v>0</v>
      </c>
      <c r="JE133" s="327">
        <v>0</v>
      </c>
      <c r="JF133" s="327">
        <v>0</v>
      </c>
      <c r="JG133" s="327">
        <v>0</v>
      </c>
      <c r="JH133" s="327">
        <v>0</v>
      </c>
      <c r="JI133" s="327">
        <v>0</v>
      </c>
      <c r="JJ133" s="327">
        <v>0</v>
      </c>
      <c r="JK133" s="327">
        <v>79792.850000000006</v>
      </c>
      <c r="JL133" s="327">
        <v>0</v>
      </c>
      <c r="JM133" s="327">
        <v>0</v>
      </c>
      <c r="JN133" s="327">
        <v>0</v>
      </c>
      <c r="JO133" s="327">
        <v>249394.3</v>
      </c>
      <c r="JP133" s="327">
        <v>0</v>
      </c>
      <c r="JQ133" s="327">
        <v>0</v>
      </c>
      <c r="JR133" s="327">
        <v>0</v>
      </c>
      <c r="JS133" s="327">
        <v>0</v>
      </c>
      <c r="JT133" s="327">
        <v>0</v>
      </c>
      <c r="JU133" s="327">
        <v>77588.95</v>
      </c>
      <c r="JV133" s="327">
        <v>0</v>
      </c>
      <c r="JW133" s="327">
        <v>0</v>
      </c>
      <c r="JX133" s="327">
        <v>0</v>
      </c>
      <c r="JY133" s="327">
        <v>0</v>
      </c>
      <c r="JZ133" s="327">
        <v>6211.6</v>
      </c>
      <c r="KA133" s="327">
        <v>0</v>
      </c>
      <c r="KB133" s="327">
        <v>0</v>
      </c>
      <c r="KC133" s="327">
        <v>0</v>
      </c>
      <c r="KD133" s="327">
        <v>0</v>
      </c>
      <c r="KE133" s="327">
        <v>0</v>
      </c>
      <c r="KF133" s="327">
        <v>0</v>
      </c>
      <c r="KG133" s="327">
        <v>0</v>
      </c>
      <c r="KH133" s="327">
        <v>0</v>
      </c>
      <c r="KI133" s="327">
        <v>0</v>
      </c>
      <c r="KJ133" s="327">
        <v>0</v>
      </c>
      <c r="KK133" s="327">
        <v>0</v>
      </c>
      <c r="KL133" s="327">
        <v>0</v>
      </c>
      <c r="KM133" s="327">
        <v>0</v>
      </c>
      <c r="KN133" s="327">
        <v>0</v>
      </c>
      <c r="KO133" s="327">
        <v>118935.75</v>
      </c>
      <c r="KP133" s="327">
        <v>0</v>
      </c>
      <c r="KQ133" s="327">
        <v>0</v>
      </c>
      <c r="KR133" s="327">
        <v>0</v>
      </c>
      <c r="KS133" s="326">
        <v>52699</v>
      </c>
      <c r="KU133" s="338" t="s">
        <v>943</v>
      </c>
      <c r="KV133" s="312" t="s">
        <v>943</v>
      </c>
      <c r="KY133" s="312" t="s">
        <v>943</v>
      </c>
    </row>
    <row r="134" spans="1:311" x14ac:dyDescent="0.25">
      <c r="A134" s="325">
        <v>2020</v>
      </c>
      <c r="B134" s="324" t="s">
        <v>807</v>
      </c>
      <c r="C134" s="324" t="s">
        <v>810</v>
      </c>
      <c r="D134" s="324" t="s">
        <v>811</v>
      </c>
      <c r="E134" s="324" t="s">
        <v>780</v>
      </c>
      <c r="F134" s="323">
        <v>0</v>
      </c>
      <c r="G134" s="323">
        <v>0</v>
      </c>
      <c r="H134" s="323">
        <v>0</v>
      </c>
      <c r="I134" s="323">
        <v>0</v>
      </c>
      <c r="J134" s="323">
        <v>0</v>
      </c>
      <c r="K134" s="323">
        <v>0</v>
      </c>
      <c r="L134" s="323">
        <v>0</v>
      </c>
      <c r="M134" s="323">
        <v>0</v>
      </c>
      <c r="N134" s="323">
        <v>0</v>
      </c>
      <c r="O134" s="323">
        <v>0</v>
      </c>
      <c r="P134" s="323">
        <v>0</v>
      </c>
      <c r="Q134" s="323">
        <v>0</v>
      </c>
      <c r="R134" s="323">
        <v>0</v>
      </c>
      <c r="S134" s="323">
        <v>0</v>
      </c>
      <c r="T134" s="323">
        <v>0</v>
      </c>
      <c r="U134" s="323">
        <v>0</v>
      </c>
      <c r="V134" s="323">
        <v>78313.929999999993</v>
      </c>
      <c r="W134" s="323">
        <v>0</v>
      </c>
      <c r="X134" s="323">
        <v>0</v>
      </c>
      <c r="Y134" s="323">
        <v>0</v>
      </c>
      <c r="Z134" s="323">
        <v>0</v>
      </c>
      <c r="AA134" s="323">
        <v>0</v>
      </c>
      <c r="AB134" s="323">
        <v>0</v>
      </c>
      <c r="AC134" s="323">
        <v>0</v>
      </c>
      <c r="AD134" s="323">
        <v>180227.26</v>
      </c>
      <c r="AE134" s="323">
        <v>0</v>
      </c>
      <c r="AF134" s="323">
        <v>0</v>
      </c>
      <c r="AG134" s="323">
        <v>0</v>
      </c>
      <c r="AH134" s="323">
        <v>0</v>
      </c>
      <c r="AI134" s="323">
        <v>0</v>
      </c>
      <c r="AJ134" s="323">
        <v>0</v>
      </c>
      <c r="AK134" s="323">
        <v>0</v>
      </c>
      <c r="AL134" s="323">
        <v>0</v>
      </c>
      <c r="AM134" s="323">
        <v>0</v>
      </c>
      <c r="AN134" s="323">
        <v>0</v>
      </c>
      <c r="AO134" s="323">
        <v>0</v>
      </c>
      <c r="AP134" s="323">
        <v>0</v>
      </c>
      <c r="AQ134" s="323">
        <v>0</v>
      </c>
      <c r="AR134" s="323">
        <v>0</v>
      </c>
      <c r="AS134" s="323">
        <v>0</v>
      </c>
      <c r="AT134" s="323">
        <v>0</v>
      </c>
      <c r="AU134" s="323">
        <v>0</v>
      </c>
      <c r="AV134" s="323">
        <v>0</v>
      </c>
      <c r="AW134" s="323">
        <v>0</v>
      </c>
      <c r="AX134" s="323">
        <v>0</v>
      </c>
      <c r="AY134" s="323">
        <v>0</v>
      </c>
      <c r="AZ134" s="323">
        <v>0</v>
      </c>
      <c r="BA134" s="323">
        <v>0</v>
      </c>
      <c r="BB134" s="323">
        <v>0</v>
      </c>
      <c r="BC134" s="323">
        <v>37443</v>
      </c>
      <c r="BD134" s="323">
        <v>20029.400000000001</v>
      </c>
      <c r="BE134" s="323">
        <v>0</v>
      </c>
      <c r="BF134" s="323">
        <v>0</v>
      </c>
      <c r="BG134" s="323">
        <v>0</v>
      </c>
      <c r="BH134" s="323">
        <v>0</v>
      </c>
      <c r="BI134" s="323">
        <v>0</v>
      </c>
      <c r="BJ134" s="323">
        <v>0</v>
      </c>
      <c r="BK134" s="323">
        <v>0</v>
      </c>
      <c r="BL134" s="323">
        <v>0</v>
      </c>
      <c r="BM134" s="323">
        <v>0</v>
      </c>
      <c r="BN134" s="323">
        <v>0</v>
      </c>
      <c r="BO134" s="323">
        <v>0</v>
      </c>
      <c r="BP134" s="323">
        <v>0</v>
      </c>
      <c r="BQ134" s="323">
        <v>0</v>
      </c>
      <c r="BR134" s="323">
        <v>0</v>
      </c>
      <c r="BS134" s="323">
        <v>0</v>
      </c>
      <c r="BT134" s="323">
        <v>0</v>
      </c>
      <c r="BU134" s="323">
        <v>0</v>
      </c>
      <c r="BV134" s="323">
        <v>0</v>
      </c>
      <c r="BW134" s="323">
        <v>0</v>
      </c>
      <c r="BX134" s="323">
        <v>0</v>
      </c>
      <c r="BY134" s="323">
        <v>0</v>
      </c>
      <c r="BZ134" s="323">
        <v>0</v>
      </c>
      <c r="CA134" s="323">
        <v>0</v>
      </c>
      <c r="CB134" s="323">
        <v>0</v>
      </c>
      <c r="CC134" s="323">
        <v>0</v>
      </c>
      <c r="CD134" s="323">
        <v>0</v>
      </c>
      <c r="CE134" s="323">
        <v>0</v>
      </c>
      <c r="CF134" s="323">
        <v>0</v>
      </c>
      <c r="CG134" s="323">
        <v>269892.99</v>
      </c>
      <c r="CH134" s="323">
        <v>0</v>
      </c>
      <c r="CI134" s="323">
        <v>0</v>
      </c>
      <c r="CJ134" s="323">
        <v>0</v>
      </c>
      <c r="CK134" s="323">
        <v>0</v>
      </c>
      <c r="CL134" s="323">
        <v>0</v>
      </c>
      <c r="CM134" s="323">
        <v>0</v>
      </c>
      <c r="CN134" s="323">
        <v>0</v>
      </c>
      <c r="CO134" s="323">
        <v>0</v>
      </c>
      <c r="CP134" s="323">
        <v>0</v>
      </c>
      <c r="CQ134" s="323">
        <v>96963.33</v>
      </c>
      <c r="CR134" s="323">
        <v>0</v>
      </c>
      <c r="CS134" s="323">
        <v>0</v>
      </c>
      <c r="CT134" s="323">
        <v>0</v>
      </c>
      <c r="CU134" s="323">
        <v>0</v>
      </c>
      <c r="CV134" s="323">
        <v>0</v>
      </c>
      <c r="CW134" s="323">
        <v>0</v>
      </c>
      <c r="CX134" s="323">
        <v>0</v>
      </c>
      <c r="CY134" s="323">
        <v>0</v>
      </c>
      <c r="CZ134" s="323">
        <v>0</v>
      </c>
      <c r="DA134" s="323">
        <v>0</v>
      </c>
      <c r="DB134" s="323">
        <v>0</v>
      </c>
      <c r="DC134" s="323">
        <v>0</v>
      </c>
      <c r="DD134" s="323">
        <v>156403.92000000001</v>
      </c>
      <c r="DE134" s="323">
        <v>0</v>
      </c>
      <c r="DF134" s="323">
        <v>0</v>
      </c>
      <c r="DG134" s="323">
        <v>0</v>
      </c>
      <c r="DH134" s="323">
        <v>0</v>
      </c>
      <c r="DI134" s="323">
        <v>0</v>
      </c>
      <c r="DJ134" s="323">
        <v>0</v>
      </c>
      <c r="DK134" s="323">
        <v>0</v>
      </c>
      <c r="DL134" s="323">
        <v>5827.66</v>
      </c>
      <c r="DM134" s="323">
        <v>0</v>
      </c>
      <c r="DN134" s="323">
        <v>135244.25</v>
      </c>
      <c r="DO134" s="323">
        <v>0</v>
      </c>
      <c r="DP134" s="323">
        <v>0</v>
      </c>
      <c r="DQ134" s="323">
        <v>0</v>
      </c>
      <c r="DR134" s="323">
        <v>0</v>
      </c>
      <c r="DS134" s="323">
        <v>0</v>
      </c>
      <c r="DT134" s="323">
        <v>0</v>
      </c>
      <c r="DU134" s="323">
        <v>0</v>
      </c>
      <c r="DV134" s="323">
        <v>0</v>
      </c>
      <c r="DW134" s="323">
        <v>0</v>
      </c>
      <c r="DX134" s="323">
        <v>0</v>
      </c>
      <c r="DY134" s="323">
        <v>28433.72</v>
      </c>
      <c r="DZ134" s="323">
        <v>0</v>
      </c>
      <c r="EA134" s="323">
        <v>0</v>
      </c>
      <c r="EB134" s="323">
        <v>0</v>
      </c>
      <c r="EC134" s="323">
        <v>0</v>
      </c>
      <c r="ED134" s="323">
        <v>0</v>
      </c>
      <c r="EE134" s="323">
        <v>0</v>
      </c>
      <c r="EF134" s="323">
        <v>0</v>
      </c>
      <c r="EG134" s="323">
        <v>0</v>
      </c>
      <c r="EH134" s="323">
        <v>0</v>
      </c>
      <c r="EI134" s="323">
        <v>0</v>
      </c>
      <c r="EJ134" s="323">
        <v>0</v>
      </c>
      <c r="EK134" s="323">
        <v>0</v>
      </c>
      <c r="EL134" s="323">
        <v>0</v>
      </c>
      <c r="EM134" s="323">
        <v>0</v>
      </c>
      <c r="EN134" s="323">
        <v>0</v>
      </c>
      <c r="EO134" s="323">
        <v>0</v>
      </c>
      <c r="EP134" s="323">
        <v>0</v>
      </c>
      <c r="EQ134" s="323">
        <v>0</v>
      </c>
      <c r="ER134" s="323">
        <v>51632.91</v>
      </c>
      <c r="ES134" s="323">
        <v>0</v>
      </c>
      <c r="ET134" s="323">
        <v>0</v>
      </c>
      <c r="EU134" s="323">
        <v>0</v>
      </c>
      <c r="EV134" s="323">
        <v>0</v>
      </c>
      <c r="EW134" s="323">
        <v>0</v>
      </c>
      <c r="EX134" s="323">
        <v>30994.51</v>
      </c>
      <c r="EY134" s="323">
        <v>51625.39</v>
      </c>
      <c r="EZ134" s="323">
        <v>7391705.96</v>
      </c>
      <c r="FA134" s="323">
        <v>0</v>
      </c>
      <c r="FB134" s="323">
        <v>0</v>
      </c>
      <c r="FC134" s="323">
        <v>0</v>
      </c>
      <c r="FD134" s="323">
        <v>0</v>
      </c>
      <c r="FE134" s="323">
        <v>0</v>
      </c>
      <c r="FF134" s="323">
        <v>0</v>
      </c>
      <c r="FG134" s="323">
        <v>0</v>
      </c>
      <c r="FH134" s="323">
        <v>212819.1</v>
      </c>
      <c r="FI134" s="323">
        <v>0</v>
      </c>
      <c r="FJ134" s="323">
        <v>0</v>
      </c>
      <c r="FK134" s="323">
        <v>0</v>
      </c>
      <c r="FL134" s="323">
        <v>0</v>
      </c>
      <c r="FM134" s="323">
        <v>0</v>
      </c>
      <c r="FN134" s="323">
        <v>0</v>
      </c>
      <c r="FO134" s="323">
        <v>0</v>
      </c>
      <c r="FP134" s="323">
        <v>0</v>
      </c>
      <c r="FQ134" s="323">
        <v>0</v>
      </c>
      <c r="FR134" s="323">
        <v>0</v>
      </c>
      <c r="FS134" s="323">
        <v>0</v>
      </c>
      <c r="FT134" s="323">
        <v>0</v>
      </c>
      <c r="FU134" s="323">
        <v>0</v>
      </c>
      <c r="FV134" s="323">
        <v>0</v>
      </c>
      <c r="FW134" s="323">
        <v>0</v>
      </c>
      <c r="FX134" s="323">
        <v>0</v>
      </c>
      <c r="FY134" s="323">
        <v>0</v>
      </c>
      <c r="FZ134" s="323">
        <v>0</v>
      </c>
      <c r="GA134" s="323">
        <v>0</v>
      </c>
      <c r="GB134" s="323">
        <v>8553.3700000000008</v>
      </c>
      <c r="GC134" s="323">
        <v>0</v>
      </c>
      <c r="GD134" s="323">
        <v>0</v>
      </c>
      <c r="GE134" s="323">
        <v>0</v>
      </c>
      <c r="GF134" s="323">
        <v>0</v>
      </c>
      <c r="GG134" s="323">
        <v>0</v>
      </c>
      <c r="GH134" s="323">
        <v>0</v>
      </c>
      <c r="GI134" s="323">
        <v>0</v>
      </c>
      <c r="GJ134" s="323">
        <v>0</v>
      </c>
      <c r="GK134" s="323">
        <v>0</v>
      </c>
      <c r="GL134" s="323">
        <v>0</v>
      </c>
      <c r="GM134" s="323">
        <v>0</v>
      </c>
      <c r="GN134" s="323">
        <v>0</v>
      </c>
      <c r="GO134" s="323">
        <v>0</v>
      </c>
      <c r="GP134" s="323">
        <v>0</v>
      </c>
      <c r="GQ134" s="323">
        <v>0</v>
      </c>
      <c r="GR134" s="323">
        <v>0</v>
      </c>
      <c r="GS134" s="323">
        <v>0</v>
      </c>
      <c r="GT134" s="323">
        <v>0</v>
      </c>
      <c r="GU134" s="323">
        <v>0</v>
      </c>
      <c r="GV134" s="323">
        <v>0</v>
      </c>
      <c r="GW134" s="323">
        <v>0</v>
      </c>
      <c r="GX134" s="323">
        <v>0</v>
      </c>
      <c r="GY134" s="323">
        <v>0</v>
      </c>
      <c r="GZ134" s="323">
        <v>0</v>
      </c>
      <c r="HA134" s="323">
        <v>16927.97</v>
      </c>
      <c r="HB134" s="323">
        <v>0</v>
      </c>
      <c r="HC134" s="323">
        <v>0</v>
      </c>
      <c r="HD134" s="323">
        <v>0</v>
      </c>
      <c r="HE134" s="323">
        <v>0</v>
      </c>
      <c r="HF134" s="323">
        <v>0</v>
      </c>
      <c r="HG134" s="323">
        <v>34305.82</v>
      </c>
      <c r="HH134" s="323">
        <v>0</v>
      </c>
      <c r="HI134" s="323">
        <v>0</v>
      </c>
      <c r="HJ134" s="323">
        <v>0</v>
      </c>
      <c r="HK134" s="323">
        <v>63750</v>
      </c>
      <c r="HL134" s="323">
        <v>0</v>
      </c>
      <c r="HM134" s="323">
        <v>0</v>
      </c>
      <c r="HN134" s="323">
        <v>0</v>
      </c>
      <c r="HO134" s="323">
        <v>0</v>
      </c>
      <c r="HP134" s="323">
        <v>0</v>
      </c>
      <c r="HQ134" s="323">
        <v>0</v>
      </c>
      <c r="HR134" s="323">
        <v>0</v>
      </c>
      <c r="HS134" s="323">
        <v>0</v>
      </c>
      <c r="HT134" s="323">
        <v>0</v>
      </c>
      <c r="HU134" s="323">
        <v>0</v>
      </c>
      <c r="HV134" s="323">
        <v>0</v>
      </c>
      <c r="HW134" s="323">
        <v>0</v>
      </c>
      <c r="HX134" s="323">
        <v>0</v>
      </c>
      <c r="HY134" s="323">
        <v>0</v>
      </c>
      <c r="HZ134" s="323">
        <v>59941.87</v>
      </c>
      <c r="IA134" s="323">
        <v>0</v>
      </c>
      <c r="IB134" s="323">
        <v>0</v>
      </c>
      <c r="IC134" s="323">
        <v>0</v>
      </c>
      <c r="ID134" s="323">
        <v>0</v>
      </c>
      <c r="IE134" s="323">
        <v>0</v>
      </c>
      <c r="IF134" s="323">
        <v>0</v>
      </c>
      <c r="IG134" s="323">
        <v>0</v>
      </c>
      <c r="IH134" s="323">
        <v>0</v>
      </c>
      <c r="II134" s="323">
        <v>0</v>
      </c>
      <c r="IJ134" s="323">
        <v>264442.38</v>
      </c>
      <c r="IK134" s="323">
        <v>0</v>
      </c>
      <c r="IL134" s="323">
        <v>0</v>
      </c>
      <c r="IM134" s="323">
        <v>0</v>
      </c>
      <c r="IN134" s="323">
        <v>0</v>
      </c>
      <c r="IO134" s="323">
        <v>0</v>
      </c>
      <c r="IP134" s="323">
        <v>0</v>
      </c>
      <c r="IQ134" s="323">
        <v>0</v>
      </c>
      <c r="IR134" s="323">
        <v>0</v>
      </c>
      <c r="IS134" s="323">
        <v>0</v>
      </c>
      <c r="IT134" s="323">
        <v>0</v>
      </c>
      <c r="IU134" s="323">
        <v>0</v>
      </c>
      <c r="IV134" s="323">
        <v>0</v>
      </c>
      <c r="IW134" s="323">
        <v>0</v>
      </c>
      <c r="IX134" s="323">
        <v>0</v>
      </c>
      <c r="IY134" s="323">
        <v>0</v>
      </c>
      <c r="IZ134" s="323">
        <v>0</v>
      </c>
      <c r="JA134" s="323">
        <v>0</v>
      </c>
      <c r="JB134" s="323">
        <v>0</v>
      </c>
      <c r="JC134" s="323">
        <v>0</v>
      </c>
      <c r="JD134" s="323">
        <v>0</v>
      </c>
      <c r="JE134" s="323">
        <v>0</v>
      </c>
      <c r="JF134" s="323">
        <v>0</v>
      </c>
      <c r="JG134" s="323">
        <v>0</v>
      </c>
      <c r="JH134" s="323">
        <v>0</v>
      </c>
      <c r="JI134" s="323">
        <v>0</v>
      </c>
      <c r="JJ134" s="323">
        <v>0</v>
      </c>
      <c r="JK134" s="323">
        <v>0</v>
      </c>
      <c r="JL134" s="323">
        <v>0</v>
      </c>
      <c r="JM134" s="323">
        <v>0</v>
      </c>
      <c r="JN134" s="323">
        <v>0</v>
      </c>
      <c r="JO134" s="323">
        <v>0</v>
      </c>
      <c r="JP134" s="323">
        <v>0</v>
      </c>
      <c r="JQ134" s="323">
        <v>0</v>
      </c>
      <c r="JR134" s="323">
        <v>0</v>
      </c>
      <c r="JS134" s="323">
        <v>0</v>
      </c>
      <c r="JT134" s="323">
        <v>0</v>
      </c>
      <c r="JU134" s="323">
        <v>0</v>
      </c>
      <c r="JV134" s="323">
        <v>0</v>
      </c>
      <c r="JW134" s="323">
        <v>0</v>
      </c>
      <c r="JX134" s="323">
        <v>0</v>
      </c>
      <c r="JY134" s="323">
        <v>0</v>
      </c>
      <c r="JZ134" s="323">
        <v>0</v>
      </c>
      <c r="KA134" s="323">
        <v>0</v>
      </c>
      <c r="KB134" s="323">
        <v>0</v>
      </c>
      <c r="KC134" s="323">
        <v>0</v>
      </c>
      <c r="KD134" s="323">
        <v>0</v>
      </c>
      <c r="KE134" s="323">
        <v>0</v>
      </c>
      <c r="KF134" s="323">
        <v>0</v>
      </c>
      <c r="KG134" s="323">
        <v>0</v>
      </c>
      <c r="KH134" s="323">
        <v>0</v>
      </c>
      <c r="KI134" s="323">
        <v>0</v>
      </c>
      <c r="KJ134" s="323">
        <v>0</v>
      </c>
      <c r="KK134" s="323">
        <v>0</v>
      </c>
      <c r="KL134" s="323">
        <v>0</v>
      </c>
      <c r="KM134" s="323">
        <v>0</v>
      </c>
      <c r="KN134" s="323">
        <v>0</v>
      </c>
      <c r="KO134" s="323">
        <v>0</v>
      </c>
      <c r="KP134" s="323">
        <v>0</v>
      </c>
      <c r="KQ134" s="323">
        <v>23197.94</v>
      </c>
      <c r="KR134" s="323">
        <v>0</v>
      </c>
      <c r="KS134" s="322">
        <v>0</v>
      </c>
      <c r="KU134" s="312">
        <v>18</v>
      </c>
      <c r="KV134" s="312">
        <v>180</v>
      </c>
      <c r="KY134" s="312">
        <v>9180</v>
      </c>
    </row>
    <row r="135" spans="1:311" x14ac:dyDescent="0.25">
      <c r="A135" s="329">
        <v>2020</v>
      </c>
      <c r="B135" s="328" t="s">
        <v>807</v>
      </c>
      <c r="C135" s="328" t="s">
        <v>810</v>
      </c>
      <c r="D135" s="328" t="s">
        <v>321</v>
      </c>
      <c r="E135" s="328" t="s">
        <v>780</v>
      </c>
      <c r="F135" s="327">
        <v>0</v>
      </c>
      <c r="G135" s="327">
        <v>0</v>
      </c>
      <c r="H135" s="327">
        <v>0</v>
      </c>
      <c r="I135" s="327">
        <v>0</v>
      </c>
      <c r="J135" s="327">
        <v>0</v>
      </c>
      <c r="K135" s="327">
        <v>0</v>
      </c>
      <c r="L135" s="327">
        <v>0</v>
      </c>
      <c r="M135" s="327">
        <v>0</v>
      </c>
      <c r="N135" s="327">
        <v>0</v>
      </c>
      <c r="O135" s="327">
        <v>0</v>
      </c>
      <c r="P135" s="327">
        <v>0</v>
      </c>
      <c r="Q135" s="327">
        <v>0</v>
      </c>
      <c r="R135" s="327">
        <v>0</v>
      </c>
      <c r="S135" s="327">
        <v>0</v>
      </c>
      <c r="T135" s="327">
        <v>0</v>
      </c>
      <c r="U135" s="327">
        <v>0</v>
      </c>
      <c r="V135" s="327">
        <v>78313.929999999993</v>
      </c>
      <c r="W135" s="327">
        <v>0</v>
      </c>
      <c r="X135" s="327">
        <v>0</v>
      </c>
      <c r="Y135" s="327">
        <v>0</v>
      </c>
      <c r="Z135" s="327">
        <v>0</v>
      </c>
      <c r="AA135" s="327">
        <v>0</v>
      </c>
      <c r="AB135" s="327">
        <v>0</v>
      </c>
      <c r="AC135" s="327">
        <v>0</v>
      </c>
      <c r="AD135" s="327">
        <v>180227.26</v>
      </c>
      <c r="AE135" s="327">
        <v>0</v>
      </c>
      <c r="AF135" s="327">
        <v>0</v>
      </c>
      <c r="AG135" s="327">
        <v>0</v>
      </c>
      <c r="AH135" s="327">
        <v>0</v>
      </c>
      <c r="AI135" s="327">
        <v>0</v>
      </c>
      <c r="AJ135" s="327">
        <v>0</v>
      </c>
      <c r="AK135" s="327">
        <v>0</v>
      </c>
      <c r="AL135" s="327">
        <v>0</v>
      </c>
      <c r="AM135" s="327">
        <v>0</v>
      </c>
      <c r="AN135" s="327">
        <v>0</v>
      </c>
      <c r="AO135" s="327">
        <v>0</v>
      </c>
      <c r="AP135" s="327">
        <v>0</v>
      </c>
      <c r="AQ135" s="327">
        <v>0</v>
      </c>
      <c r="AR135" s="327">
        <v>0</v>
      </c>
      <c r="AS135" s="327">
        <v>0</v>
      </c>
      <c r="AT135" s="327">
        <v>0</v>
      </c>
      <c r="AU135" s="327">
        <v>0</v>
      </c>
      <c r="AV135" s="327">
        <v>0</v>
      </c>
      <c r="AW135" s="327">
        <v>0</v>
      </c>
      <c r="AX135" s="327">
        <v>0</v>
      </c>
      <c r="AY135" s="327">
        <v>0</v>
      </c>
      <c r="AZ135" s="327">
        <v>0</v>
      </c>
      <c r="BA135" s="327">
        <v>0</v>
      </c>
      <c r="BB135" s="327">
        <v>0</v>
      </c>
      <c r="BC135" s="327">
        <v>37443</v>
      </c>
      <c r="BD135" s="327">
        <v>20029.400000000001</v>
      </c>
      <c r="BE135" s="327">
        <v>0</v>
      </c>
      <c r="BF135" s="327">
        <v>0</v>
      </c>
      <c r="BG135" s="327">
        <v>0</v>
      </c>
      <c r="BH135" s="327">
        <v>0</v>
      </c>
      <c r="BI135" s="327">
        <v>0</v>
      </c>
      <c r="BJ135" s="327">
        <v>0</v>
      </c>
      <c r="BK135" s="327">
        <v>0</v>
      </c>
      <c r="BL135" s="327">
        <v>0</v>
      </c>
      <c r="BM135" s="327">
        <v>0</v>
      </c>
      <c r="BN135" s="327">
        <v>0</v>
      </c>
      <c r="BO135" s="327">
        <v>0</v>
      </c>
      <c r="BP135" s="327">
        <v>0</v>
      </c>
      <c r="BQ135" s="327">
        <v>0</v>
      </c>
      <c r="BR135" s="327">
        <v>0</v>
      </c>
      <c r="BS135" s="327">
        <v>0</v>
      </c>
      <c r="BT135" s="327">
        <v>0</v>
      </c>
      <c r="BU135" s="327">
        <v>0</v>
      </c>
      <c r="BV135" s="327">
        <v>0</v>
      </c>
      <c r="BW135" s="327">
        <v>0</v>
      </c>
      <c r="BX135" s="327">
        <v>0</v>
      </c>
      <c r="BY135" s="327">
        <v>0</v>
      </c>
      <c r="BZ135" s="327">
        <v>0</v>
      </c>
      <c r="CA135" s="327">
        <v>0</v>
      </c>
      <c r="CB135" s="327">
        <v>0</v>
      </c>
      <c r="CC135" s="327">
        <v>0</v>
      </c>
      <c r="CD135" s="327">
        <v>0</v>
      </c>
      <c r="CE135" s="327">
        <v>0</v>
      </c>
      <c r="CF135" s="327">
        <v>0</v>
      </c>
      <c r="CG135" s="327">
        <v>269892.99</v>
      </c>
      <c r="CH135" s="327">
        <v>0</v>
      </c>
      <c r="CI135" s="327">
        <v>0</v>
      </c>
      <c r="CJ135" s="327">
        <v>0</v>
      </c>
      <c r="CK135" s="327">
        <v>0</v>
      </c>
      <c r="CL135" s="327">
        <v>0</v>
      </c>
      <c r="CM135" s="327">
        <v>0</v>
      </c>
      <c r="CN135" s="327">
        <v>0</v>
      </c>
      <c r="CO135" s="327">
        <v>0</v>
      </c>
      <c r="CP135" s="327">
        <v>0</v>
      </c>
      <c r="CQ135" s="327">
        <v>96963.33</v>
      </c>
      <c r="CR135" s="327">
        <v>0</v>
      </c>
      <c r="CS135" s="327">
        <v>0</v>
      </c>
      <c r="CT135" s="327">
        <v>0</v>
      </c>
      <c r="CU135" s="327">
        <v>0</v>
      </c>
      <c r="CV135" s="327">
        <v>0</v>
      </c>
      <c r="CW135" s="327">
        <v>0</v>
      </c>
      <c r="CX135" s="327">
        <v>0</v>
      </c>
      <c r="CY135" s="327">
        <v>0</v>
      </c>
      <c r="CZ135" s="327">
        <v>0</v>
      </c>
      <c r="DA135" s="327">
        <v>0</v>
      </c>
      <c r="DB135" s="327">
        <v>0</v>
      </c>
      <c r="DC135" s="327">
        <v>0</v>
      </c>
      <c r="DD135" s="327">
        <v>156403.92000000001</v>
      </c>
      <c r="DE135" s="327">
        <v>0</v>
      </c>
      <c r="DF135" s="327">
        <v>0</v>
      </c>
      <c r="DG135" s="327">
        <v>0</v>
      </c>
      <c r="DH135" s="327">
        <v>0</v>
      </c>
      <c r="DI135" s="327">
        <v>0</v>
      </c>
      <c r="DJ135" s="327">
        <v>0</v>
      </c>
      <c r="DK135" s="327">
        <v>0</v>
      </c>
      <c r="DL135" s="327">
        <v>5827.66</v>
      </c>
      <c r="DM135" s="327">
        <v>0</v>
      </c>
      <c r="DN135" s="327">
        <v>135244.25</v>
      </c>
      <c r="DO135" s="327">
        <v>0</v>
      </c>
      <c r="DP135" s="327">
        <v>0</v>
      </c>
      <c r="DQ135" s="327">
        <v>0</v>
      </c>
      <c r="DR135" s="327">
        <v>0</v>
      </c>
      <c r="DS135" s="327">
        <v>0</v>
      </c>
      <c r="DT135" s="327">
        <v>0</v>
      </c>
      <c r="DU135" s="327">
        <v>0</v>
      </c>
      <c r="DV135" s="327">
        <v>0</v>
      </c>
      <c r="DW135" s="327">
        <v>0</v>
      </c>
      <c r="DX135" s="327">
        <v>0</v>
      </c>
      <c r="DY135" s="327">
        <v>28433.72</v>
      </c>
      <c r="DZ135" s="327">
        <v>0</v>
      </c>
      <c r="EA135" s="327">
        <v>0</v>
      </c>
      <c r="EB135" s="327">
        <v>0</v>
      </c>
      <c r="EC135" s="327">
        <v>0</v>
      </c>
      <c r="ED135" s="327">
        <v>0</v>
      </c>
      <c r="EE135" s="327">
        <v>0</v>
      </c>
      <c r="EF135" s="327">
        <v>0</v>
      </c>
      <c r="EG135" s="327">
        <v>0</v>
      </c>
      <c r="EH135" s="327">
        <v>0</v>
      </c>
      <c r="EI135" s="327">
        <v>0</v>
      </c>
      <c r="EJ135" s="327">
        <v>0</v>
      </c>
      <c r="EK135" s="327">
        <v>0</v>
      </c>
      <c r="EL135" s="327">
        <v>0</v>
      </c>
      <c r="EM135" s="327">
        <v>0</v>
      </c>
      <c r="EN135" s="327">
        <v>0</v>
      </c>
      <c r="EO135" s="327">
        <v>0</v>
      </c>
      <c r="EP135" s="327">
        <v>0</v>
      </c>
      <c r="EQ135" s="327">
        <v>0</v>
      </c>
      <c r="ER135" s="327">
        <v>51632.91</v>
      </c>
      <c r="ES135" s="327">
        <v>0</v>
      </c>
      <c r="ET135" s="327">
        <v>0</v>
      </c>
      <c r="EU135" s="327">
        <v>0</v>
      </c>
      <c r="EV135" s="327">
        <v>0</v>
      </c>
      <c r="EW135" s="327">
        <v>0</v>
      </c>
      <c r="EX135" s="327">
        <v>30994.51</v>
      </c>
      <c r="EY135" s="327">
        <v>51625.39</v>
      </c>
      <c r="EZ135" s="327">
        <v>7391705.96</v>
      </c>
      <c r="FA135" s="327">
        <v>0</v>
      </c>
      <c r="FB135" s="327">
        <v>0</v>
      </c>
      <c r="FC135" s="327">
        <v>0</v>
      </c>
      <c r="FD135" s="327">
        <v>0</v>
      </c>
      <c r="FE135" s="327">
        <v>0</v>
      </c>
      <c r="FF135" s="327">
        <v>0</v>
      </c>
      <c r="FG135" s="327">
        <v>0</v>
      </c>
      <c r="FH135" s="327">
        <v>212819.1</v>
      </c>
      <c r="FI135" s="327">
        <v>0</v>
      </c>
      <c r="FJ135" s="327">
        <v>0</v>
      </c>
      <c r="FK135" s="327">
        <v>0</v>
      </c>
      <c r="FL135" s="327">
        <v>0</v>
      </c>
      <c r="FM135" s="327">
        <v>0</v>
      </c>
      <c r="FN135" s="327">
        <v>0</v>
      </c>
      <c r="FO135" s="327">
        <v>0</v>
      </c>
      <c r="FP135" s="327">
        <v>0</v>
      </c>
      <c r="FQ135" s="327">
        <v>0</v>
      </c>
      <c r="FR135" s="327">
        <v>0</v>
      </c>
      <c r="FS135" s="327">
        <v>0</v>
      </c>
      <c r="FT135" s="327">
        <v>0</v>
      </c>
      <c r="FU135" s="327">
        <v>0</v>
      </c>
      <c r="FV135" s="327">
        <v>0</v>
      </c>
      <c r="FW135" s="327">
        <v>0</v>
      </c>
      <c r="FX135" s="327">
        <v>0</v>
      </c>
      <c r="FY135" s="327">
        <v>0</v>
      </c>
      <c r="FZ135" s="327">
        <v>0</v>
      </c>
      <c r="GA135" s="327">
        <v>0</v>
      </c>
      <c r="GB135" s="327">
        <v>8553.3700000000008</v>
      </c>
      <c r="GC135" s="327">
        <v>0</v>
      </c>
      <c r="GD135" s="327">
        <v>0</v>
      </c>
      <c r="GE135" s="327">
        <v>0</v>
      </c>
      <c r="GF135" s="327">
        <v>0</v>
      </c>
      <c r="GG135" s="327">
        <v>0</v>
      </c>
      <c r="GH135" s="327">
        <v>0</v>
      </c>
      <c r="GI135" s="327">
        <v>0</v>
      </c>
      <c r="GJ135" s="327">
        <v>0</v>
      </c>
      <c r="GK135" s="327">
        <v>0</v>
      </c>
      <c r="GL135" s="327">
        <v>0</v>
      </c>
      <c r="GM135" s="327">
        <v>0</v>
      </c>
      <c r="GN135" s="327">
        <v>0</v>
      </c>
      <c r="GO135" s="327">
        <v>0</v>
      </c>
      <c r="GP135" s="327">
        <v>0</v>
      </c>
      <c r="GQ135" s="327">
        <v>0</v>
      </c>
      <c r="GR135" s="327">
        <v>0</v>
      </c>
      <c r="GS135" s="327">
        <v>0</v>
      </c>
      <c r="GT135" s="327">
        <v>0</v>
      </c>
      <c r="GU135" s="327">
        <v>0</v>
      </c>
      <c r="GV135" s="327">
        <v>0</v>
      </c>
      <c r="GW135" s="327">
        <v>0</v>
      </c>
      <c r="GX135" s="327">
        <v>0</v>
      </c>
      <c r="GY135" s="327">
        <v>0</v>
      </c>
      <c r="GZ135" s="327">
        <v>0</v>
      </c>
      <c r="HA135" s="327">
        <v>16927.97</v>
      </c>
      <c r="HB135" s="327">
        <v>0</v>
      </c>
      <c r="HC135" s="327">
        <v>0</v>
      </c>
      <c r="HD135" s="327">
        <v>0</v>
      </c>
      <c r="HE135" s="327">
        <v>0</v>
      </c>
      <c r="HF135" s="327">
        <v>0</v>
      </c>
      <c r="HG135" s="327">
        <v>34305.82</v>
      </c>
      <c r="HH135" s="327">
        <v>0</v>
      </c>
      <c r="HI135" s="327">
        <v>0</v>
      </c>
      <c r="HJ135" s="327">
        <v>0</v>
      </c>
      <c r="HK135" s="327">
        <v>63750</v>
      </c>
      <c r="HL135" s="327">
        <v>0</v>
      </c>
      <c r="HM135" s="327">
        <v>0</v>
      </c>
      <c r="HN135" s="327">
        <v>0</v>
      </c>
      <c r="HO135" s="327">
        <v>0</v>
      </c>
      <c r="HP135" s="327">
        <v>0</v>
      </c>
      <c r="HQ135" s="327">
        <v>0</v>
      </c>
      <c r="HR135" s="327">
        <v>0</v>
      </c>
      <c r="HS135" s="327">
        <v>0</v>
      </c>
      <c r="HT135" s="327">
        <v>0</v>
      </c>
      <c r="HU135" s="327">
        <v>0</v>
      </c>
      <c r="HV135" s="327">
        <v>0</v>
      </c>
      <c r="HW135" s="327">
        <v>0</v>
      </c>
      <c r="HX135" s="327">
        <v>0</v>
      </c>
      <c r="HY135" s="327">
        <v>0</v>
      </c>
      <c r="HZ135" s="327">
        <v>59941.87</v>
      </c>
      <c r="IA135" s="327">
        <v>0</v>
      </c>
      <c r="IB135" s="327">
        <v>0</v>
      </c>
      <c r="IC135" s="327">
        <v>0</v>
      </c>
      <c r="ID135" s="327">
        <v>0</v>
      </c>
      <c r="IE135" s="327">
        <v>0</v>
      </c>
      <c r="IF135" s="327">
        <v>0</v>
      </c>
      <c r="IG135" s="327">
        <v>0</v>
      </c>
      <c r="IH135" s="327">
        <v>0</v>
      </c>
      <c r="II135" s="327">
        <v>0</v>
      </c>
      <c r="IJ135" s="327">
        <v>264442.38</v>
      </c>
      <c r="IK135" s="327">
        <v>0</v>
      </c>
      <c r="IL135" s="327">
        <v>0</v>
      </c>
      <c r="IM135" s="327">
        <v>0</v>
      </c>
      <c r="IN135" s="327">
        <v>0</v>
      </c>
      <c r="IO135" s="327">
        <v>0</v>
      </c>
      <c r="IP135" s="327">
        <v>0</v>
      </c>
      <c r="IQ135" s="327">
        <v>0</v>
      </c>
      <c r="IR135" s="327">
        <v>0</v>
      </c>
      <c r="IS135" s="327">
        <v>0</v>
      </c>
      <c r="IT135" s="327">
        <v>0</v>
      </c>
      <c r="IU135" s="327">
        <v>0</v>
      </c>
      <c r="IV135" s="327">
        <v>0</v>
      </c>
      <c r="IW135" s="327">
        <v>0</v>
      </c>
      <c r="IX135" s="327">
        <v>0</v>
      </c>
      <c r="IY135" s="327">
        <v>0</v>
      </c>
      <c r="IZ135" s="327">
        <v>0</v>
      </c>
      <c r="JA135" s="327">
        <v>0</v>
      </c>
      <c r="JB135" s="327">
        <v>0</v>
      </c>
      <c r="JC135" s="327">
        <v>0</v>
      </c>
      <c r="JD135" s="327">
        <v>0</v>
      </c>
      <c r="JE135" s="327">
        <v>0</v>
      </c>
      <c r="JF135" s="327">
        <v>0</v>
      </c>
      <c r="JG135" s="327">
        <v>0</v>
      </c>
      <c r="JH135" s="327">
        <v>0</v>
      </c>
      <c r="JI135" s="327">
        <v>0</v>
      </c>
      <c r="JJ135" s="327">
        <v>0</v>
      </c>
      <c r="JK135" s="327">
        <v>0</v>
      </c>
      <c r="JL135" s="327">
        <v>0</v>
      </c>
      <c r="JM135" s="327">
        <v>0</v>
      </c>
      <c r="JN135" s="327">
        <v>0</v>
      </c>
      <c r="JO135" s="327">
        <v>0</v>
      </c>
      <c r="JP135" s="327">
        <v>0</v>
      </c>
      <c r="JQ135" s="327">
        <v>0</v>
      </c>
      <c r="JR135" s="327">
        <v>0</v>
      </c>
      <c r="JS135" s="327">
        <v>0</v>
      </c>
      <c r="JT135" s="327">
        <v>0</v>
      </c>
      <c r="JU135" s="327">
        <v>0</v>
      </c>
      <c r="JV135" s="327">
        <v>0</v>
      </c>
      <c r="JW135" s="327">
        <v>0</v>
      </c>
      <c r="JX135" s="327">
        <v>0</v>
      </c>
      <c r="JY135" s="327">
        <v>0</v>
      </c>
      <c r="JZ135" s="327">
        <v>0</v>
      </c>
      <c r="KA135" s="327">
        <v>0</v>
      </c>
      <c r="KB135" s="327">
        <v>0</v>
      </c>
      <c r="KC135" s="327">
        <v>0</v>
      </c>
      <c r="KD135" s="327">
        <v>0</v>
      </c>
      <c r="KE135" s="327">
        <v>0</v>
      </c>
      <c r="KF135" s="327">
        <v>0</v>
      </c>
      <c r="KG135" s="327">
        <v>0</v>
      </c>
      <c r="KH135" s="327">
        <v>0</v>
      </c>
      <c r="KI135" s="327">
        <v>0</v>
      </c>
      <c r="KJ135" s="327">
        <v>0</v>
      </c>
      <c r="KK135" s="327">
        <v>0</v>
      </c>
      <c r="KL135" s="327">
        <v>0</v>
      </c>
      <c r="KM135" s="327">
        <v>0</v>
      </c>
      <c r="KN135" s="327">
        <v>0</v>
      </c>
      <c r="KO135" s="327">
        <v>0</v>
      </c>
      <c r="KP135" s="327">
        <v>0</v>
      </c>
      <c r="KQ135" s="327">
        <v>23197.94</v>
      </c>
      <c r="KR135" s="327">
        <v>0</v>
      </c>
      <c r="KS135" s="326">
        <v>0</v>
      </c>
      <c r="KU135" s="338" t="s">
        <v>943</v>
      </c>
      <c r="KV135" s="312" t="s">
        <v>943</v>
      </c>
      <c r="KY135" s="312" t="s">
        <v>943</v>
      </c>
    </row>
    <row r="136" spans="1:311" x14ac:dyDescent="0.25">
      <c r="A136" s="325">
        <v>2020</v>
      </c>
      <c r="B136" s="324" t="s">
        <v>807</v>
      </c>
      <c r="C136" s="324" t="s">
        <v>808</v>
      </c>
      <c r="D136" s="324" t="s">
        <v>809</v>
      </c>
      <c r="E136" s="324" t="s">
        <v>780</v>
      </c>
      <c r="F136" s="323">
        <v>0</v>
      </c>
      <c r="G136" s="323">
        <v>0</v>
      </c>
      <c r="H136" s="323">
        <v>0</v>
      </c>
      <c r="I136" s="323">
        <v>0</v>
      </c>
      <c r="J136" s="323">
        <v>706681.63</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6513198.7199999997</v>
      </c>
      <c r="AE136" s="323">
        <v>0</v>
      </c>
      <c r="AF136" s="323">
        <v>0</v>
      </c>
      <c r="AG136" s="323">
        <v>0</v>
      </c>
      <c r="AH136" s="323">
        <v>0</v>
      </c>
      <c r="AI136" s="323">
        <v>0</v>
      </c>
      <c r="AJ136" s="323">
        <v>0</v>
      </c>
      <c r="AK136" s="323">
        <v>0</v>
      </c>
      <c r="AL136" s="323">
        <v>0</v>
      </c>
      <c r="AM136" s="323">
        <v>0</v>
      </c>
      <c r="AN136" s="323">
        <v>0</v>
      </c>
      <c r="AO136" s="323">
        <v>0</v>
      </c>
      <c r="AP136" s="323">
        <v>0</v>
      </c>
      <c r="AQ136" s="323">
        <v>0</v>
      </c>
      <c r="AR136" s="323">
        <v>0</v>
      </c>
      <c r="AS136" s="323">
        <v>0</v>
      </c>
      <c r="AT136" s="323">
        <v>0</v>
      </c>
      <c r="AU136" s="323">
        <v>0</v>
      </c>
      <c r="AV136" s="323">
        <v>0</v>
      </c>
      <c r="AW136" s="323">
        <v>0</v>
      </c>
      <c r="AX136" s="323">
        <v>0</v>
      </c>
      <c r="AY136" s="323">
        <v>0</v>
      </c>
      <c r="AZ136" s="323">
        <v>0</v>
      </c>
      <c r="BA136" s="323">
        <v>0</v>
      </c>
      <c r="BB136" s="323">
        <v>0</v>
      </c>
      <c r="BC136" s="323">
        <v>0</v>
      </c>
      <c r="BD136" s="323">
        <v>0</v>
      </c>
      <c r="BE136" s="323">
        <v>0</v>
      </c>
      <c r="BF136" s="323">
        <v>882396</v>
      </c>
      <c r="BG136" s="323">
        <v>0</v>
      </c>
      <c r="BH136" s="323">
        <v>0</v>
      </c>
      <c r="BI136" s="323">
        <v>0</v>
      </c>
      <c r="BJ136" s="323">
        <v>0</v>
      </c>
      <c r="BK136" s="323">
        <v>0</v>
      </c>
      <c r="BL136" s="323">
        <v>0</v>
      </c>
      <c r="BM136" s="323">
        <v>0</v>
      </c>
      <c r="BN136" s="323">
        <v>0</v>
      </c>
      <c r="BO136" s="323">
        <v>0</v>
      </c>
      <c r="BP136" s="323">
        <v>0</v>
      </c>
      <c r="BQ136" s="323">
        <v>0</v>
      </c>
      <c r="BR136" s="323">
        <v>0</v>
      </c>
      <c r="BS136" s="323">
        <v>0</v>
      </c>
      <c r="BT136" s="323">
        <v>0</v>
      </c>
      <c r="BU136" s="323">
        <v>0</v>
      </c>
      <c r="BV136" s="323">
        <v>0</v>
      </c>
      <c r="BW136" s="323">
        <v>0</v>
      </c>
      <c r="BX136" s="323">
        <v>0</v>
      </c>
      <c r="BY136" s="323">
        <v>139554.82999999999</v>
      </c>
      <c r="BZ136" s="323">
        <v>0</v>
      </c>
      <c r="CA136" s="323">
        <v>0</v>
      </c>
      <c r="CB136" s="323">
        <v>0</v>
      </c>
      <c r="CC136" s="323">
        <v>0</v>
      </c>
      <c r="CD136" s="323">
        <v>0</v>
      </c>
      <c r="CE136" s="323">
        <v>0</v>
      </c>
      <c r="CF136" s="323">
        <v>0</v>
      </c>
      <c r="CG136" s="323">
        <v>0</v>
      </c>
      <c r="CH136" s="323">
        <v>0</v>
      </c>
      <c r="CI136" s="323">
        <v>0</v>
      </c>
      <c r="CJ136" s="323">
        <v>0</v>
      </c>
      <c r="CK136" s="323">
        <v>0</v>
      </c>
      <c r="CL136" s="323">
        <v>0</v>
      </c>
      <c r="CM136" s="323">
        <v>0</v>
      </c>
      <c r="CN136" s="323">
        <v>0</v>
      </c>
      <c r="CO136" s="323">
        <v>0</v>
      </c>
      <c r="CP136" s="323">
        <v>0</v>
      </c>
      <c r="CQ136" s="323">
        <v>0</v>
      </c>
      <c r="CR136" s="323">
        <v>0</v>
      </c>
      <c r="CS136" s="323">
        <v>0</v>
      </c>
      <c r="CT136" s="323">
        <v>0</v>
      </c>
      <c r="CU136" s="323">
        <v>0</v>
      </c>
      <c r="CV136" s="323">
        <v>0</v>
      </c>
      <c r="CW136" s="323">
        <v>0</v>
      </c>
      <c r="CX136" s="323">
        <v>0</v>
      </c>
      <c r="CY136" s="323">
        <v>0</v>
      </c>
      <c r="CZ136" s="323">
        <v>0</v>
      </c>
      <c r="DA136" s="323">
        <v>0</v>
      </c>
      <c r="DB136" s="323">
        <v>0</v>
      </c>
      <c r="DC136" s="323">
        <v>0</v>
      </c>
      <c r="DD136" s="323">
        <v>0</v>
      </c>
      <c r="DE136" s="323">
        <v>0</v>
      </c>
      <c r="DF136" s="323">
        <v>0</v>
      </c>
      <c r="DG136" s="323">
        <v>0</v>
      </c>
      <c r="DH136" s="323">
        <v>0</v>
      </c>
      <c r="DI136" s="323">
        <v>0</v>
      </c>
      <c r="DJ136" s="323">
        <v>0</v>
      </c>
      <c r="DK136" s="323">
        <v>0</v>
      </c>
      <c r="DL136" s="323">
        <v>0</v>
      </c>
      <c r="DM136" s="323">
        <v>0</v>
      </c>
      <c r="DN136" s="323">
        <v>0</v>
      </c>
      <c r="DO136" s="323">
        <v>0</v>
      </c>
      <c r="DP136" s="323">
        <v>0</v>
      </c>
      <c r="DQ136" s="323">
        <v>0</v>
      </c>
      <c r="DR136" s="323">
        <v>0</v>
      </c>
      <c r="DS136" s="323">
        <v>0</v>
      </c>
      <c r="DT136" s="323">
        <v>0</v>
      </c>
      <c r="DU136" s="323">
        <v>0</v>
      </c>
      <c r="DV136" s="323">
        <v>0</v>
      </c>
      <c r="DW136" s="323">
        <v>0</v>
      </c>
      <c r="DX136" s="323">
        <v>0</v>
      </c>
      <c r="DY136" s="323">
        <v>0</v>
      </c>
      <c r="DZ136" s="323">
        <v>0</v>
      </c>
      <c r="EA136" s="323">
        <v>0</v>
      </c>
      <c r="EB136" s="323">
        <v>0</v>
      </c>
      <c r="EC136" s="323">
        <v>0</v>
      </c>
      <c r="ED136" s="323">
        <v>0</v>
      </c>
      <c r="EE136" s="323">
        <v>0</v>
      </c>
      <c r="EF136" s="323">
        <v>0</v>
      </c>
      <c r="EG136" s="323">
        <v>0</v>
      </c>
      <c r="EH136" s="323">
        <v>366403.09</v>
      </c>
      <c r="EI136" s="323">
        <v>0</v>
      </c>
      <c r="EJ136" s="323">
        <v>0</v>
      </c>
      <c r="EK136" s="323">
        <v>0</v>
      </c>
      <c r="EL136" s="323">
        <v>0</v>
      </c>
      <c r="EM136" s="323">
        <v>0</v>
      </c>
      <c r="EN136" s="323">
        <v>0</v>
      </c>
      <c r="EO136" s="323">
        <v>0</v>
      </c>
      <c r="EP136" s="323">
        <v>1046636.57</v>
      </c>
      <c r="EQ136" s="323">
        <v>0</v>
      </c>
      <c r="ER136" s="323">
        <v>0</v>
      </c>
      <c r="ES136" s="323">
        <v>0</v>
      </c>
      <c r="ET136" s="323">
        <v>0</v>
      </c>
      <c r="EU136" s="323">
        <v>0</v>
      </c>
      <c r="EV136" s="323">
        <v>0</v>
      </c>
      <c r="EW136" s="323">
        <v>0</v>
      </c>
      <c r="EX136" s="323">
        <v>0</v>
      </c>
      <c r="EY136" s="323">
        <v>3212155.84</v>
      </c>
      <c r="EZ136" s="323">
        <v>1053572096.76</v>
      </c>
      <c r="FA136" s="323">
        <v>0</v>
      </c>
      <c r="FB136" s="323">
        <v>0</v>
      </c>
      <c r="FC136" s="323">
        <v>0</v>
      </c>
      <c r="FD136" s="323">
        <v>0</v>
      </c>
      <c r="FE136" s="323">
        <v>0</v>
      </c>
      <c r="FF136" s="323">
        <v>0</v>
      </c>
      <c r="FG136" s="323">
        <v>0</v>
      </c>
      <c r="FH136" s="323">
        <v>0</v>
      </c>
      <c r="FI136" s="323">
        <v>0</v>
      </c>
      <c r="FJ136" s="323">
        <v>0</v>
      </c>
      <c r="FK136" s="323">
        <v>0</v>
      </c>
      <c r="FL136" s="323">
        <v>0</v>
      </c>
      <c r="FM136" s="323">
        <v>0</v>
      </c>
      <c r="FN136" s="323">
        <v>0</v>
      </c>
      <c r="FO136" s="323">
        <v>0</v>
      </c>
      <c r="FP136" s="323">
        <v>0</v>
      </c>
      <c r="FQ136" s="323">
        <v>0</v>
      </c>
      <c r="FR136" s="323">
        <v>0</v>
      </c>
      <c r="FS136" s="323">
        <v>0</v>
      </c>
      <c r="FT136" s="323">
        <v>0</v>
      </c>
      <c r="FU136" s="323">
        <v>0</v>
      </c>
      <c r="FV136" s="323">
        <v>0</v>
      </c>
      <c r="FW136" s="323">
        <v>0</v>
      </c>
      <c r="FX136" s="323">
        <v>0</v>
      </c>
      <c r="FY136" s="323">
        <v>0</v>
      </c>
      <c r="FZ136" s="323">
        <v>0</v>
      </c>
      <c r="GA136" s="323">
        <v>0</v>
      </c>
      <c r="GB136" s="323">
        <v>0</v>
      </c>
      <c r="GC136" s="323">
        <v>0</v>
      </c>
      <c r="GD136" s="323">
        <v>0</v>
      </c>
      <c r="GE136" s="323">
        <v>0</v>
      </c>
      <c r="GF136" s="323">
        <v>0</v>
      </c>
      <c r="GG136" s="323">
        <v>0</v>
      </c>
      <c r="GH136" s="323">
        <v>0</v>
      </c>
      <c r="GI136" s="323">
        <v>0</v>
      </c>
      <c r="GJ136" s="323">
        <v>0</v>
      </c>
      <c r="GK136" s="323">
        <v>0</v>
      </c>
      <c r="GL136" s="323">
        <v>0</v>
      </c>
      <c r="GM136" s="323">
        <v>1231576.06</v>
      </c>
      <c r="GN136" s="323">
        <v>0</v>
      </c>
      <c r="GO136" s="323">
        <v>0</v>
      </c>
      <c r="GP136" s="323">
        <v>0</v>
      </c>
      <c r="GQ136" s="323">
        <v>0</v>
      </c>
      <c r="GR136" s="323">
        <v>0</v>
      </c>
      <c r="GS136" s="323">
        <v>2623891.5499999998</v>
      </c>
      <c r="GT136" s="323">
        <v>0</v>
      </c>
      <c r="GU136" s="323">
        <v>0</v>
      </c>
      <c r="GV136" s="323">
        <v>0</v>
      </c>
      <c r="GW136" s="323">
        <v>0</v>
      </c>
      <c r="GX136" s="323">
        <v>0</v>
      </c>
      <c r="GY136" s="323">
        <v>0</v>
      </c>
      <c r="GZ136" s="323">
        <v>0</v>
      </c>
      <c r="HA136" s="323">
        <v>0</v>
      </c>
      <c r="HB136" s="323">
        <v>0</v>
      </c>
      <c r="HC136" s="323">
        <v>0</v>
      </c>
      <c r="HD136" s="323">
        <v>0</v>
      </c>
      <c r="HE136" s="323">
        <v>0</v>
      </c>
      <c r="HF136" s="323">
        <v>0</v>
      </c>
      <c r="HG136" s="323">
        <v>0</v>
      </c>
      <c r="HH136" s="323">
        <v>0</v>
      </c>
      <c r="HI136" s="323">
        <v>0</v>
      </c>
      <c r="HJ136" s="323">
        <v>0</v>
      </c>
      <c r="HK136" s="323">
        <v>0</v>
      </c>
      <c r="HL136" s="323">
        <v>0</v>
      </c>
      <c r="HM136" s="323">
        <v>0</v>
      </c>
      <c r="HN136" s="323">
        <v>0</v>
      </c>
      <c r="HO136" s="323">
        <v>0</v>
      </c>
      <c r="HP136" s="323">
        <v>0</v>
      </c>
      <c r="HQ136" s="323">
        <v>0</v>
      </c>
      <c r="HR136" s="323">
        <v>0</v>
      </c>
      <c r="HS136" s="323">
        <v>0</v>
      </c>
      <c r="HT136" s="323">
        <v>0</v>
      </c>
      <c r="HU136" s="323">
        <v>0</v>
      </c>
      <c r="HV136" s="323">
        <v>0</v>
      </c>
      <c r="HW136" s="323">
        <v>0</v>
      </c>
      <c r="HX136" s="323">
        <v>0</v>
      </c>
      <c r="HY136" s="323">
        <v>0</v>
      </c>
      <c r="HZ136" s="323">
        <v>0</v>
      </c>
      <c r="IA136" s="323">
        <v>0</v>
      </c>
      <c r="IB136" s="323">
        <v>0</v>
      </c>
      <c r="IC136" s="323">
        <v>0</v>
      </c>
      <c r="ID136" s="323">
        <v>0</v>
      </c>
      <c r="IE136" s="323">
        <v>0</v>
      </c>
      <c r="IF136" s="323">
        <v>0</v>
      </c>
      <c r="IG136" s="323">
        <v>0</v>
      </c>
      <c r="IH136" s="323">
        <v>0</v>
      </c>
      <c r="II136" s="323">
        <v>0</v>
      </c>
      <c r="IJ136" s="323">
        <v>0</v>
      </c>
      <c r="IK136" s="323">
        <v>0</v>
      </c>
      <c r="IL136" s="323">
        <v>0</v>
      </c>
      <c r="IM136" s="323">
        <v>0</v>
      </c>
      <c r="IN136" s="323">
        <v>0</v>
      </c>
      <c r="IO136" s="323">
        <v>396548.99</v>
      </c>
      <c r="IP136" s="323">
        <v>0</v>
      </c>
      <c r="IQ136" s="323">
        <v>0</v>
      </c>
      <c r="IR136" s="323">
        <v>2561568.35</v>
      </c>
      <c r="IS136" s="323">
        <v>0</v>
      </c>
      <c r="IT136" s="323">
        <v>0</v>
      </c>
      <c r="IU136" s="323">
        <v>435198.39</v>
      </c>
      <c r="IV136" s="323">
        <v>0</v>
      </c>
      <c r="IW136" s="323">
        <v>0</v>
      </c>
      <c r="IX136" s="323">
        <v>0</v>
      </c>
      <c r="IY136" s="323">
        <v>0</v>
      </c>
      <c r="IZ136" s="323">
        <v>0</v>
      </c>
      <c r="JA136" s="323">
        <v>0</v>
      </c>
      <c r="JB136" s="323">
        <v>0</v>
      </c>
      <c r="JC136" s="323">
        <v>0</v>
      </c>
      <c r="JD136" s="323">
        <v>0</v>
      </c>
      <c r="JE136" s="323">
        <v>0</v>
      </c>
      <c r="JF136" s="323">
        <v>616189.35</v>
      </c>
      <c r="JG136" s="323">
        <v>0</v>
      </c>
      <c r="JH136" s="323">
        <v>0</v>
      </c>
      <c r="JI136" s="323">
        <v>0</v>
      </c>
      <c r="JJ136" s="323">
        <v>0</v>
      </c>
      <c r="JK136" s="323">
        <v>0</v>
      </c>
      <c r="JL136" s="323">
        <v>0</v>
      </c>
      <c r="JM136" s="323">
        <v>0</v>
      </c>
      <c r="JN136" s="323">
        <v>0</v>
      </c>
      <c r="JO136" s="323">
        <v>0</v>
      </c>
      <c r="JP136" s="323">
        <v>0</v>
      </c>
      <c r="JQ136" s="323">
        <v>0</v>
      </c>
      <c r="JR136" s="323">
        <v>0</v>
      </c>
      <c r="JS136" s="323">
        <v>0</v>
      </c>
      <c r="JT136" s="323">
        <v>0</v>
      </c>
      <c r="JU136" s="323">
        <v>0</v>
      </c>
      <c r="JV136" s="323">
        <v>23254898.079999998</v>
      </c>
      <c r="JW136" s="323">
        <v>64281.31</v>
      </c>
      <c r="JX136" s="323">
        <v>0</v>
      </c>
      <c r="JY136" s="323">
        <v>0</v>
      </c>
      <c r="JZ136" s="323">
        <v>0</v>
      </c>
      <c r="KA136" s="323">
        <v>0</v>
      </c>
      <c r="KB136" s="323">
        <v>0</v>
      </c>
      <c r="KC136" s="323">
        <v>0</v>
      </c>
      <c r="KD136" s="323">
        <v>0</v>
      </c>
      <c r="KE136" s="323">
        <v>0</v>
      </c>
      <c r="KF136" s="323">
        <v>0</v>
      </c>
      <c r="KG136" s="323">
        <v>0</v>
      </c>
      <c r="KH136" s="323">
        <v>0</v>
      </c>
      <c r="KI136" s="323">
        <v>0</v>
      </c>
      <c r="KJ136" s="323">
        <v>0</v>
      </c>
      <c r="KK136" s="323">
        <v>0</v>
      </c>
      <c r="KL136" s="323">
        <v>0</v>
      </c>
      <c r="KM136" s="323">
        <v>0</v>
      </c>
      <c r="KN136" s="323">
        <v>0</v>
      </c>
      <c r="KO136" s="323">
        <v>0</v>
      </c>
      <c r="KP136" s="323">
        <v>0</v>
      </c>
      <c r="KQ136" s="323">
        <v>0</v>
      </c>
      <c r="KR136" s="323">
        <v>0</v>
      </c>
      <c r="KS136" s="322">
        <v>0</v>
      </c>
      <c r="KU136" s="312">
        <v>19</v>
      </c>
      <c r="KV136" s="312">
        <v>190</v>
      </c>
      <c r="KY136" s="312">
        <v>9190</v>
      </c>
    </row>
    <row r="137" spans="1:311" x14ac:dyDescent="0.25">
      <c r="A137" s="329">
        <v>2020</v>
      </c>
      <c r="B137" s="328" t="s">
        <v>807</v>
      </c>
      <c r="C137" s="328" t="s">
        <v>808</v>
      </c>
      <c r="D137" s="328" t="s">
        <v>321</v>
      </c>
      <c r="E137" s="328" t="s">
        <v>780</v>
      </c>
      <c r="F137" s="327">
        <v>0</v>
      </c>
      <c r="G137" s="327">
        <v>0</v>
      </c>
      <c r="H137" s="327">
        <v>0</v>
      </c>
      <c r="I137" s="327">
        <v>0</v>
      </c>
      <c r="J137" s="327">
        <v>706681.63</v>
      </c>
      <c r="K137" s="327">
        <v>0</v>
      </c>
      <c r="L137" s="327">
        <v>0</v>
      </c>
      <c r="M137" s="327">
        <v>0</v>
      </c>
      <c r="N137" s="327">
        <v>0</v>
      </c>
      <c r="O137" s="327">
        <v>0</v>
      </c>
      <c r="P137" s="327">
        <v>0</v>
      </c>
      <c r="Q137" s="327">
        <v>0</v>
      </c>
      <c r="R137" s="327">
        <v>0</v>
      </c>
      <c r="S137" s="327">
        <v>0</v>
      </c>
      <c r="T137" s="327">
        <v>0</v>
      </c>
      <c r="U137" s="327">
        <v>0</v>
      </c>
      <c r="V137" s="327">
        <v>0</v>
      </c>
      <c r="W137" s="327">
        <v>0</v>
      </c>
      <c r="X137" s="327">
        <v>0</v>
      </c>
      <c r="Y137" s="327">
        <v>0</v>
      </c>
      <c r="Z137" s="327">
        <v>0</v>
      </c>
      <c r="AA137" s="327">
        <v>0</v>
      </c>
      <c r="AB137" s="327">
        <v>0</v>
      </c>
      <c r="AC137" s="327">
        <v>0</v>
      </c>
      <c r="AD137" s="327">
        <v>6513198.7199999997</v>
      </c>
      <c r="AE137" s="327">
        <v>0</v>
      </c>
      <c r="AF137" s="327">
        <v>0</v>
      </c>
      <c r="AG137" s="327">
        <v>0</v>
      </c>
      <c r="AH137" s="327">
        <v>0</v>
      </c>
      <c r="AI137" s="327">
        <v>0</v>
      </c>
      <c r="AJ137" s="327">
        <v>0</v>
      </c>
      <c r="AK137" s="327">
        <v>0</v>
      </c>
      <c r="AL137" s="327">
        <v>0</v>
      </c>
      <c r="AM137" s="327">
        <v>0</v>
      </c>
      <c r="AN137" s="327">
        <v>0</v>
      </c>
      <c r="AO137" s="327">
        <v>0</v>
      </c>
      <c r="AP137" s="327">
        <v>0</v>
      </c>
      <c r="AQ137" s="327">
        <v>0</v>
      </c>
      <c r="AR137" s="327">
        <v>0</v>
      </c>
      <c r="AS137" s="327">
        <v>0</v>
      </c>
      <c r="AT137" s="327">
        <v>0</v>
      </c>
      <c r="AU137" s="327">
        <v>0</v>
      </c>
      <c r="AV137" s="327">
        <v>0</v>
      </c>
      <c r="AW137" s="327">
        <v>0</v>
      </c>
      <c r="AX137" s="327">
        <v>0</v>
      </c>
      <c r="AY137" s="327">
        <v>0</v>
      </c>
      <c r="AZ137" s="327">
        <v>0</v>
      </c>
      <c r="BA137" s="327">
        <v>0</v>
      </c>
      <c r="BB137" s="327">
        <v>0</v>
      </c>
      <c r="BC137" s="327">
        <v>0</v>
      </c>
      <c r="BD137" s="327">
        <v>0</v>
      </c>
      <c r="BE137" s="327">
        <v>0</v>
      </c>
      <c r="BF137" s="327">
        <v>882396</v>
      </c>
      <c r="BG137" s="327">
        <v>0</v>
      </c>
      <c r="BH137" s="327">
        <v>0</v>
      </c>
      <c r="BI137" s="327">
        <v>0</v>
      </c>
      <c r="BJ137" s="327">
        <v>0</v>
      </c>
      <c r="BK137" s="327">
        <v>0</v>
      </c>
      <c r="BL137" s="327">
        <v>0</v>
      </c>
      <c r="BM137" s="327">
        <v>0</v>
      </c>
      <c r="BN137" s="327">
        <v>0</v>
      </c>
      <c r="BO137" s="327">
        <v>0</v>
      </c>
      <c r="BP137" s="327">
        <v>0</v>
      </c>
      <c r="BQ137" s="327">
        <v>0</v>
      </c>
      <c r="BR137" s="327">
        <v>0</v>
      </c>
      <c r="BS137" s="327">
        <v>0</v>
      </c>
      <c r="BT137" s="327">
        <v>0</v>
      </c>
      <c r="BU137" s="327">
        <v>0</v>
      </c>
      <c r="BV137" s="327">
        <v>0</v>
      </c>
      <c r="BW137" s="327">
        <v>0</v>
      </c>
      <c r="BX137" s="327">
        <v>0</v>
      </c>
      <c r="BY137" s="327">
        <v>139554.82999999999</v>
      </c>
      <c r="BZ137" s="327">
        <v>0</v>
      </c>
      <c r="CA137" s="327">
        <v>0</v>
      </c>
      <c r="CB137" s="327">
        <v>0</v>
      </c>
      <c r="CC137" s="327">
        <v>0</v>
      </c>
      <c r="CD137" s="327">
        <v>0</v>
      </c>
      <c r="CE137" s="327">
        <v>0</v>
      </c>
      <c r="CF137" s="327">
        <v>0</v>
      </c>
      <c r="CG137" s="327">
        <v>0</v>
      </c>
      <c r="CH137" s="327">
        <v>0</v>
      </c>
      <c r="CI137" s="327">
        <v>0</v>
      </c>
      <c r="CJ137" s="327">
        <v>0</v>
      </c>
      <c r="CK137" s="327">
        <v>0</v>
      </c>
      <c r="CL137" s="327">
        <v>0</v>
      </c>
      <c r="CM137" s="327">
        <v>0</v>
      </c>
      <c r="CN137" s="327">
        <v>0</v>
      </c>
      <c r="CO137" s="327">
        <v>0</v>
      </c>
      <c r="CP137" s="327">
        <v>0</v>
      </c>
      <c r="CQ137" s="327">
        <v>0</v>
      </c>
      <c r="CR137" s="327">
        <v>0</v>
      </c>
      <c r="CS137" s="327">
        <v>0</v>
      </c>
      <c r="CT137" s="327">
        <v>0</v>
      </c>
      <c r="CU137" s="327">
        <v>0</v>
      </c>
      <c r="CV137" s="327">
        <v>0</v>
      </c>
      <c r="CW137" s="327">
        <v>0</v>
      </c>
      <c r="CX137" s="327">
        <v>0</v>
      </c>
      <c r="CY137" s="327">
        <v>0</v>
      </c>
      <c r="CZ137" s="327">
        <v>0</v>
      </c>
      <c r="DA137" s="327">
        <v>0</v>
      </c>
      <c r="DB137" s="327">
        <v>0</v>
      </c>
      <c r="DC137" s="327">
        <v>0</v>
      </c>
      <c r="DD137" s="327">
        <v>0</v>
      </c>
      <c r="DE137" s="327">
        <v>0</v>
      </c>
      <c r="DF137" s="327">
        <v>0</v>
      </c>
      <c r="DG137" s="327">
        <v>0</v>
      </c>
      <c r="DH137" s="327">
        <v>0</v>
      </c>
      <c r="DI137" s="327">
        <v>0</v>
      </c>
      <c r="DJ137" s="327">
        <v>0</v>
      </c>
      <c r="DK137" s="327">
        <v>0</v>
      </c>
      <c r="DL137" s="327">
        <v>0</v>
      </c>
      <c r="DM137" s="327">
        <v>0</v>
      </c>
      <c r="DN137" s="327">
        <v>0</v>
      </c>
      <c r="DO137" s="327">
        <v>0</v>
      </c>
      <c r="DP137" s="327">
        <v>0</v>
      </c>
      <c r="DQ137" s="327">
        <v>0</v>
      </c>
      <c r="DR137" s="327">
        <v>0</v>
      </c>
      <c r="DS137" s="327">
        <v>0</v>
      </c>
      <c r="DT137" s="327">
        <v>0</v>
      </c>
      <c r="DU137" s="327">
        <v>0</v>
      </c>
      <c r="DV137" s="327">
        <v>0</v>
      </c>
      <c r="DW137" s="327">
        <v>0</v>
      </c>
      <c r="DX137" s="327">
        <v>0</v>
      </c>
      <c r="DY137" s="327">
        <v>0</v>
      </c>
      <c r="DZ137" s="327">
        <v>0</v>
      </c>
      <c r="EA137" s="327">
        <v>0</v>
      </c>
      <c r="EB137" s="327">
        <v>0</v>
      </c>
      <c r="EC137" s="327">
        <v>0</v>
      </c>
      <c r="ED137" s="327">
        <v>0</v>
      </c>
      <c r="EE137" s="327">
        <v>0</v>
      </c>
      <c r="EF137" s="327">
        <v>0</v>
      </c>
      <c r="EG137" s="327">
        <v>0</v>
      </c>
      <c r="EH137" s="327">
        <v>366403.09</v>
      </c>
      <c r="EI137" s="327">
        <v>0</v>
      </c>
      <c r="EJ137" s="327">
        <v>0</v>
      </c>
      <c r="EK137" s="327">
        <v>0</v>
      </c>
      <c r="EL137" s="327">
        <v>0</v>
      </c>
      <c r="EM137" s="327">
        <v>0</v>
      </c>
      <c r="EN137" s="327">
        <v>0</v>
      </c>
      <c r="EO137" s="327">
        <v>0</v>
      </c>
      <c r="EP137" s="327">
        <v>1046636.57</v>
      </c>
      <c r="EQ137" s="327">
        <v>0</v>
      </c>
      <c r="ER137" s="327">
        <v>0</v>
      </c>
      <c r="ES137" s="327">
        <v>0</v>
      </c>
      <c r="ET137" s="327">
        <v>0</v>
      </c>
      <c r="EU137" s="327">
        <v>0</v>
      </c>
      <c r="EV137" s="327">
        <v>0</v>
      </c>
      <c r="EW137" s="327">
        <v>0</v>
      </c>
      <c r="EX137" s="327">
        <v>0</v>
      </c>
      <c r="EY137" s="327">
        <v>3212155.84</v>
      </c>
      <c r="EZ137" s="327">
        <v>1053572096.76</v>
      </c>
      <c r="FA137" s="327">
        <v>0</v>
      </c>
      <c r="FB137" s="327">
        <v>0</v>
      </c>
      <c r="FC137" s="327">
        <v>0</v>
      </c>
      <c r="FD137" s="327">
        <v>0</v>
      </c>
      <c r="FE137" s="327">
        <v>0</v>
      </c>
      <c r="FF137" s="327">
        <v>0</v>
      </c>
      <c r="FG137" s="327">
        <v>0</v>
      </c>
      <c r="FH137" s="327">
        <v>0</v>
      </c>
      <c r="FI137" s="327">
        <v>0</v>
      </c>
      <c r="FJ137" s="327">
        <v>0</v>
      </c>
      <c r="FK137" s="327">
        <v>0</v>
      </c>
      <c r="FL137" s="327">
        <v>0</v>
      </c>
      <c r="FM137" s="327">
        <v>0</v>
      </c>
      <c r="FN137" s="327">
        <v>0</v>
      </c>
      <c r="FO137" s="327">
        <v>0</v>
      </c>
      <c r="FP137" s="327">
        <v>0</v>
      </c>
      <c r="FQ137" s="327">
        <v>0</v>
      </c>
      <c r="FR137" s="327">
        <v>0</v>
      </c>
      <c r="FS137" s="327">
        <v>0</v>
      </c>
      <c r="FT137" s="327">
        <v>0</v>
      </c>
      <c r="FU137" s="327">
        <v>0</v>
      </c>
      <c r="FV137" s="327">
        <v>0</v>
      </c>
      <c r="FW137" s="327">
        <v>0</v>
      </c>
      <c r="FX137" s="327">
        <v>0</v>
      </c>
      <c r="FY137" s="327">
        <v>0</v>
      </c>
      <c r="FZ137" s="327">
        <v>0</v>
      </c>
      <c r="GA137" s="327">
        <v>0</v>
      </c>
      <c r="GB137" s="327">
        <v>0</v>
      </c>
      <c r="GC137" s="327">
        <v>0</v>
      </c>
      <c r="GD137" s="327">
        <v>0</v>
      </c>
      <c r="GE137" s="327">
        <v>0</v>
      </c>
      <c r="GF137" s="327">
        <v>0</v>
      </c>
      <c r="GG137" s="327">
        <v>0</v>
      </c>
      <c r="GH137" s="327">
        <v>0</v>
      </c>
      <c r="GI137" s="327">
        <v>0</v>
      </c>
      <c r="GJ137" s="327">
        <v>0</v>
      </c>
      <c r="GK137" s="327">
        <v>0</v>
      </c>
      <c r="GL137" s="327">
        <v>0</v>
      </c>
      <c r="GM137" s="327">
        <v>1231576.06</v>
      </c>
      <c r="GN137" s="327">
        <v>0</v>
      </c>
      <c r="GO137" s="327">
        <v>0</v>
      </c>
      <c r="GP137" s="327">
        <v>0</v>
      </c>
      <c r="GQ137" s="327">
        <v>0</v>
      </c>
      <c r="GR137" s="327">
        <v>0</v>
      </c>
      <c r="GS137" s="327">
        <v>2623891.5499999998</v>
      </c>
      <c r="GT137" s="327">
        <v>0</v>
      </c>
      <c r="GU137" s="327">
        <v>0</v>
      </c>
      <c r="GV137" s="327">
        <v>0</v>
      </c>
      <c r="GW137" s="327">
        <v>0</v>
      </c>
      <c r="GX137" s="327">
        <v>0</v>
      </c>
      <c r="GY137" s="327">
        <v>0</v>
      </c>
      <c r="GZ137" s="327">
        <v>0</v>
      </c>
      <c r="HA137" s="327">
        <v>0</v>
      </c>
      <c r="HB137" s="327">
        <v>0</v>
      </c>
      <c r="HC137" s="327">
        <v>0</v>
      </c>
      <c r="HD137" s="327">
        <v>0</v>
      </c>
      <c r="HE137" s="327">
        <v>0</v>
      </c>
      <c r="HF137" s="327">
        <v>0</v>
      </c>
      <c r="HG137" s="327">
        <v>0</v>
      </c>
      <c r="HH137" s="327">
        <v>0</v>
      </c>
      <c r="HI137" s="327">
        <v>0</v>
      </c>
      <c r="HJ137" s="327">
        <v>0</v>
      </c>
      <c r="HK137" s="327">
        <v>0</v>
      </c>
      <c r="HL137" s="327">
        <v>0</v>
      </c>
      <c r="HM137" s="327">
        <v>0</v>
      </c>
      <c r="HN137" s="327">
        <v>0</v>
      </c>
      <c r="HO137" s="327">
        <v>0</v>
      </c>
      <c r="HP137" s="327">
        <v>0</v>
      </c>
      <c r="HQ137" s="327">
        <v>0</v>
      </c>
      <c r="HR137" s="327">
        <v>0</v>
      </c>
      <c r="HS137" s="327">
        <v>0</v>
      </c>
      <c r="HT137" s="327">
        <v>0</v>
      </c>
      <c r="HU137" s="327">
        <v>0</v>
      </c>
      <c r="HV137" s="327">
        <v>0</v>
      </c>
      <c r="HW137" s="327">
        <v>0</v>
      </c>
      <c r="HX137" s="327">
        <v>0</v>
      </c>
      <c r="HY137" s="327">
        <v>0</v>
      </c>
      <c r="HZ137" s="327">
        <v>0</v>
      </c>
      <c r="IA137" s="327">
        <v>0</v>
      </c>
      <c r="IB137" s="327">
        <v>0</v>
      </c>
      <c r="IC137" s="327">
        <v>0</v>
      </c>
      <c r="ID137" s="327">
        <v>0</v>
      </c>
      <c r="IE137" s="327">
        <v>0</v>
      </c>
      <c r="IF137" s="327">
        <v>0</v>
      </c>
      <c r="IG137" s="327">
        <v>0</v>
      </c>
      <c r="IH137" s="327">
        <v>0</v>
      </c>
      <c r="II137" s="327">
        <v>0</v>
      </c>
      <c r="IJ137" s="327">
        <v>0</v>
      </c>
      <c r="IK137" s="327">
        <v>0</v>
      </c>
      <c r="IL137" s="327">
        <v>0</v>
      </c>
      <c r="IM137" s="327">
        <v>0</v>
      </c>
      <c r="IN137" s="327">
        <v>0</v>
      </c>
      <c r="IO137" s="327">
        <v>396548.99</v>
      </c>
      <c r="IP137" s="327">
        <v>0</v>
      </c>
      <c r="IQ137" s="327">
        <v>0</v>
      </c>
      <c r="IR137" s="327">
        <v>2561568.35</v>
      </c>
      <c r="IS137" s="327">
        <v>0</v>
      </c>
      <c r="IT137" s="327">
        <v>0</v>
      </c>
      <c r="IU137" s="327">
        <v>435198.39</v>
      </c>
      <c r="IV137" s="327">
        <v>0</v>
      </c>
      <c r="IW137" s="327">
        <v>0</v>
      </c>
      <c r="IX137" s="327">
        <v>0</v>
      </c>
      <c r="IY137" s="327">
        <v>0</v>
      </c>
      <c r="IZ137" s="327">
        <v>0</v>
      </c>
      <c r="JA137" s="327">
        <v>0</v>
      </c>
      <c r="JB137" s="327">
        <v>0</v>
      </c>
      <c r="JC137" s="327">
        <v>0</v>
      </c>
      <c r="JD137" s="327">
        <v>0</v>
      </c>
      <c r="JE137" s="327">
        <v>0</v>
      </c>
      <c r="JF137" s="327">
        <v>616189.35</v>
      </c>
      <c r="JG137" s="327">
        <v>0</v>
      </c>
      <c r="JH137" s="327">
        <v>0</v>
      </c>
      <c r="JI137" s="327">
        <v>0</v>
      </c>
      <c r="JJ137" s="327">
        <v>0</v>
      </c>
      <c r="JK137" s="327">
        <v>0</v>
      </c>
      <c r="JL137" s="327">
        <v>0</v>
      </c>
      <c r="JM137" s="327">
        <v>0</v>
      </c>
      <c r="JN137" s="327">
        <v>0</v>
      </c>
      <c r="JO137" s="327">
        <v>0</v>
      </c>
      <c r="JP137" s="327">
        <v>0</v>
      </c>
      <c r="JQ137" s="327">
        <v>0</v>
      </c>
      <c r="JR137" s="327">
        <v>0</v>
      </c>
      <c r="JS137" s="327">
        <v>0</v>
      </c>
      <c r="JT137" s="327">
        <v>0</v>
      </c>
      <c r="JU137" s="327">
        <v>0</v>
      </c>
      <c r="JV137" s="327">
        <v>23254898.079999998</v>
      </c>
      <c r="JW137" s="327">
        <v>64281.31</v>
      </c>
      <c r="JX137" s="327">
        <v>0</v>
      </c>
      <c r="JY137" s="327">
        <v>0</v>
      </c>
      <c r="JZ137" s="327">
        <v>0</v>
      </c>
      <c r="KA137" s="327">
        <v>0</v>
      </c>
      <c r="KB137" s="327">
        <v>0</v>
      </c>
      <c r="KC137" s="327">
        <v>0</v>
      </c>
      <c r="KD137" s="327">
        <v>0</v>
      </c>
      <c r="KE137" s="327">
        <v>0</v>
      </c>
      <c r="KF137" s="327">
        <v>0</v>
      </c>
      <c r="KG137" s="327">
        <v>0</v>
      </c>
      <c r="KH137" s="327">
        <v>0</v>
      </c>
      <c r="KI137" s="327">
        <v>0</v>
      </c>
      <c r="KJ137" s="327">
        <v>0</v>
      </c>
      <c r="KK137" s="327">
        <v>0</v>
      </c>
      <c r="KL137" s="327">
        <v>0</v>
      </c>
      <c r="KM137" s="327">
        <v>0</v>
      </c>
      <c r="KN137" s="327">
        <v>0</v>
      </c>
      <c r="KO137" s="327">
        <v>0</v>
      </c>
      <c r="KP137" s="327">
        <v>0</v>
      </c>
      <c r="KQ137" s="327">
        <v>0</v>
      </c>
      <c r="KR137" s="327">
        <v>0</v>
      </c>
      <c r="KS137" s="326">
        <v>0</v>
      </c>
      <c r="KU137" s="338" t="s">
        <v>943</v>
      </c>
      <c r="KV137" s="312" t="s">
        <v>943</v>
      </c>
      <c r="KY137" s="312" t="s">
        <v>943</v>
      </c>
    </row>
    <row r="138" spans="1:311" x14ac:dyDescent="0.25">
      <c r="A138" s="325">
        <v>2020</v>
      </c>
      <c r="B138" s="324" t="s">
        <v>807</v>
      </c>
      <c r="C138" s="324" t="s">
        <v>321</v>
      </c>
      <c r="D138" s="324"/>
      <c r="E138" s="324" t="s">
        <v>780</v>
      </c>
      <c r="F138" s="323">
        <v>12801252.720000001</v>
      </c>
      <c r="G138" s="323">
        <v>1756332.93</v>
      </c>
      <c r="H138" s="323">
        <v>118230792.63</v>
      </c>
      <c r="I138" s="323">
        <v>7467200.1200000001</v>
      </c>
      <c r="J138" s="323">
        <v>2333592.81</v>
      </c>
      <c r="K138" s="323">
        <v>6894930.5999999996</v>
      </c>
      <c r="L138" s="323">
        <v>34505846.799999997</v>
      </c>
      <c r="M138" s="323">
        <v>12659715.449999999</v>
      </c>
      <c r="N138" s="323">
        <v>52978899.759999998</v>
      </c>
      <c r="O138" s="323">
        <v>36477892.270000003</v>
      </c>
      <c r="P138" s="323">
        <v>12143771.18</v>
      </c>
      <c r="Q138" s="323">
        <v>8428424.6899999995</v>
      </c>
      <c r="R138" s="323">
        <v>17558652.800000001</v>
      </c>
      <c r="S138" s="323">
        <v>12788606.439999999</v>
      </c>
      <c r="T138" s="323">
        <v>10115762.890000001</v>
      </c>
      <c r="U138" s="323">
        <v>34852625.119999997</v>
      </c>
      <c r="V138" s="323">
        <v>43543768.939999998</v>
      </c>
      <c r="W138" s="323">
        <v>5157112.05</v>
      </c>
      <c r="X138" s="323">
        <v>14551635.029999999</v>
      </c>
      <c r="Y138" s="323">
        <v>4598897.0199999996</v>
      </c>
      <c r="Z138" s="323">
        <v>6994858.5800000001</v>
      </c>
      <c r="AA138" s="323">
        <v>80923933.950000003</v>
      </c>
      <c r="AB138" s="323">
        <v>12398039.35</v>
      </c>
      <c r="AC138" s="323">
        <v>3935369.59</v>
      </c>
      <c r="AD138" s="323">
        <v>124994823.95999999</v>
      </c>
      <c r="AE138" s="323">
        <v>2475015.67</v>
      </c>
      <c r="AF138" s="323">
        <v>7718389.96</v>
      </c>
      <c r="AG138" s="323">
        <v>3345652.75</v>
      </c>
      <c r="AH138" s="323">
        <v>10982251.529999999</v>
      </c>
      <c r="AI138" s="323">
        <v>11675368.380000001</v>
      </c>
      <c r="AJ138" s="323">
        <v>21970917.300000001</v>
      </c>
      <c r="AK138" s="323">
        <v>2994244.63</v>
      </c>
      <c r="AL138" s="323">
        <v>60935379.5</v>
      </c>
      <c r="AM138" s="323">
        <v>3964008.16</v>
      </c>
      <c r="AN138" s="323">
        <v>6317077.1600000001</v>
      </c>
      <c r="AO138" s="323">
        <v>3311417.25</v>
      </c>
      <c r="AP138" s="323">
        <v>12257751.15</v>
      </c>
      <c r="AQ138" s="323">
        <v>3079984.69</v>
      </c>
      <c r="AR138" s="323">
        <v>37437205.630000003</v>
      </c>
      <c r="AS138" s="323">
        <v>6827974.0899999999</v>
      </c>
      <c r="AT138" s="323">
        <v>8661220.3000000007</v>
      </c>
      <c r="AU138" s="323">
        <v>14815807.17</v>
      </c>
      <c r="AV138" s="323">
        <v>4767613.0999999996</v>
      </c>
      <c r="AW138" s="323">
        <v>57452105.75</v>
      </c>
      <c r="AX138" s="323">
        <v>3018284.9</v>
      </c>
      <c r="AY138" s="323">
        <v>9104102.3399999999</v>
      </c>
      <c r="AZ138" s="323">
        <v>10406441.92</v>
      </c>
      <c r="BA138" s="323">
        <v>1280184.04</v>
      </c>
      <c r="BB138" s="323">
        <v>7804722.5899999999</v>
      </c>
      <c r="BC138" s="323">
        <v>21589981.219999999</v>
      </c>
      <c r="BD138" s="323">
        <v>44421655.149999999</v>
      </c>
      <c r="BE138" s="323">
        <v>12258629.74</v>
      </c>
      <c r="BF138" s="323">
        <v>10167074.140000001</v>
      </c>
      <c r="BG138" s="323">
        <v>2829817.96</v>
      </c>
      <c r="BH138" s="323">
        <v>1137975</v>
      </c>
      <c r="BI138" s="323">
        <v>56572853.890000001</v>
      </c>
      <c r="BJ138" s="323">
        <v>1715344.02</v>
      </c>
      <c r="BK138" s="323">
        <v>52164641.880000003</v>
      </c>
      <c r="BL138" s="323">
        <v>1344891.59</v>
      </c>
      <c r="BM138" s="323">
        <v>5618321.2199999997</v>
      </c>
      <c r="BN138" s="323">
        <v>40183619.759999998</v>
      </c>
      <c r="BO138" s="323">
        <v>18032257.690000001</v>
      </c>
      <c r="BP138" s="323">
        <v>2960291.91</v>
      </c>
      <c r="BQ138" s="323">
        <v>2045440.07</v>
      </c>
      <c r="BR138" s="323">
        <v>22551424.640000001</v>
      </c>
      <c r="BS138" s="323">
        <v>14424697.609999999</v>
      </c>
      <c r="BT138" s="323">
        <v>4524261.04</v>
      </c>
      <c r="BU138" s="323">
        <v>2212272.89</v>
      </c>
      <c r="BV138" s="323">
        <v>7390626.1500000004</v>
      </c>
      <c r="BW138" s="323">
        <v>18208034.870000001</v>
      </c>
      <c r="BX138" s="323">
        <v>11950218.949999999</v>
      </c>
      <c r="BY138" s="323">
        <v>28494413.309999999</v>
      </c>
      <c r="BZ138" s="323">
        <v>6604748.3300000001</v>
      </c>
      <c r="CA138" s="323">
        <v>9705244.5800000001</v>
      </c>
      <c r="CB138" s="323">
        <v>5732969.0800000001</v>
      </c>
      <c r="CC138" s="323">
        <v>24557728.91</v>
      </c>
      <c r="CD138" s="323">
        <v>23895976.079999998</v>
      </c>
      <c r="CE138" s="323">
        <v>17021983.5</v>
      </c>
      <c r="CF138" s="323">
        <v>41002928.340000004</v>
      </c>
      <c r="CG138" s="323">
        <v>17549950.510000002</v>
      </c>
      <c r="CH138" s="323">
        <v>15263035.74</v>
      </c>
      <c r="CI138" s="323">
        <v>78397259.010000005</v>
      </c>
      <c r="CJ138" s="323">
        <v>3374125.11</v>
      </c>
      <c r="CK138" s="323">
        <v>2699490.65</v>
      </c>
      <c r="CL138" s="323">
        <v>8486527.9100000001</v>
      </c>
      <c r="CM138" s="323">
        <v>2109209.31</v>
      </c>
      <c r="CN138" s="323">
        <v>22870898.609999999</v>
      </c>
      <c r="CO138" s="323">
        <v>27807227.059999999</v>
      </c>
      <c r="CP138" s="323">
        <v>3660033.64</v>
      </c>
      <c r="CQ138" s="323">
        <v>13266631.710000001</v>
      </c>
      <c r="CR138" s="323">
        <v>1511534.34</v>
      </c>
      <c r="CS138" s="323">
        <v>9829260.9100000001</v>
      </c>
      <c r="CT138" s="323">
        <v>4987358.7300000004</v>
      </c>
      <c r="CU138" s="323">
        <v>2090822.71</v>
      </c>
      <c r="CV138" s="323">
        <v>1945906.14</v>
      </c>
      <c r="CW138" s="323">
        <v>5613127.0999999996</v>
      </c>
      <c r="CX138" s="323">
        <v>13983549.43</v>
      </c>
      <c r="CY138" s="323">
        <v>18711559.010000002</v>
      </c>
      <c r="CZ138" s="323">
        <v>89639864.519999996</v>
      </c>
      <c r="DA138" s="323">
        <v>25761886.02</v>
      </c>
      <c r="DB138" s="323">
        <v>38613952.939999998</v>
      </c>
      <c r="DC138" s="323">
        <v>14942706.130000001</v>
      </c>
      <c r="DD138" s="323">
        <v>115853100.69</v>
      </c>
      <c r="DE138" s="323">
        <v>70234828.150000006</v>
      </c>
      <c r="DF138" s="323">
        <v>4113011.26</v>
      </c>
      <c r="DG138" s="323">
        <v>6107635.29</v>
      </c>
      <c r="DH138" s="323">
        <v>8683677.9600000009</v>
      </c>
      <c r="DI138" s="323">
        <v>12643470.66</v>
      </c>
      <c r="DJ138" s="323">
        <v>14191723.82</v>
      </c>
      <c r="DK138" s="323">
        <v>22153524.710000001</v>
      </c>
      <c r="DL138" s="323">
        <v>4345608.1399999997</v>
      </c>
      <c r="DM138" s="323">
        <v>17781413.469999999</v>
      </c>
      <c r="DN138" s="323">
        <v>2667390.31</v>
      </c>
      <c r="DO138" s="323">
        <v>4189804.21</v>
      </c>
      <c r="DP138" s="323">
        <v>5560233.8899999997</v>
      </c>
      <c r="DQ138" s="323">
        <v>2308098.62</v>
      </c>
      <c r="DR138" s="323">
        <v>14205585.74</v>
      </c>
      <c r="DS138" s="323">
        <v>53702084.899999999</v>
      </c>
      <c r="DT138" s="323">
        <v>25137996.489999998</v>
      </c>
      <c r="DU138" s="323">
        <v>30644673.399999999</v>
      </c>
      <c r="DV138" s="323">
        <v>6624243.0499999998</v>
      </c>
      <c r="DW138" s="323">
        <v>10372562.58</v>
      </c>
      <c r="DX138" s="323">
        <v>24028523.539999999</v>
      </c>
      <c r="DY138" s="323">
        <v>18356142.510000002</v>
      </c>
      <c r="DZ138" s="323">
        <v>14437904.1</v>
      </c>
      <c r="EA138" s="323">
        <v>95113999.530000001</v>
      </c>
      <c r="EB138" s="323">
        <v>13951040.539999999</v>
      </c>
      <c r="EC138" s="323">
        <v>11801812.76</v>
      </c>
      <c r="ED138" s="323">
        <v>4503985.3099999996</v>
      </c>
      <c r="EE138" s="323">
        <v>8017757.3899999997</v>
      </c>
      <c r="EF138" s="323">
        <v>1485487.59</v>
      </c>
      <c r="EG138" s="323">
        <v>43704447</v>
      </c>
      <c r="EH138" s="323">
        <v>4914472.71</v>
      </c>
      <c r="EI138" s="323">
        <v>16152791.09</v>
      </c>
      <c r="EJ138" s="323">
        <v>48204118.420000002</v>
      </c>
      <c r="EK138" s="323">
        <v>4316316.76</v>
      </c>
      <c r="EL138" s="323">
        <v>2603752.7200000002</v>
      </c>
      <c r="EM138" s="323">
        <v>15047821.33</v>
      </c>
      <c r="EN138" s="323">
        <v>14081892.619999999</v>
      </c>
      <c r="EO138" s="323">
        <v>24989782.309999999</v>
      </c>
      <c r="EP138" s="323">
        <v>20180794.34</v>
      </c>
      <c r="EQ138" s="323">
        <v>4329870.17</v>
      </c>
      <c r="ER138" s="323">
        <v>13805277.939999999</v>
      </c>
      <c r="ES138" s="323">
        <v>3382651.59</v>
      </c>
      <c r="ET138" s="323">
        <v>14239680.24</v>
      </c>
      <c r="EU138" s="323">
        <v>7696382.9100000001</v>
      </c>
      <c r="EV138" s="323">
        <v>2737086.46</v>
      </c>
      <c r="EW138" s="323">
        <v>16913284.48</v>
      </c>
      <c r="EX138" s="323">
        <v>19086931.050000001</v>
      </c>
      <c r="EY138" s="323">
        <v>85419324.379999995</v>
      </c>
      <c r="EZ138" s="323">
        <v>3256475296.9699998</v>
      </c>
      <c r="FA138" s="323">
        <v>14646010.630000001</v>
      </c>
      <c r="FB138" s="323">
        <v>9345261.25</v>
      </c>
      <c r="FC138" s="323">
        <v>64351761.710000001</v>
      </c>
      <c r="FD138" s="323">
        <v>11812701.74</v>
      </c>
      <c r="FE138" s="323">
        <v>109294823.65000001</v>
      </c>
      <c r="FF138" s="323">
        <v>18450542.449999999</v>
      </c>
      <c r="FG138" s="323">
        <v>4272187.99</v>
      </c>
      <c r="FH138" s="323">
        <v>45489640.369999997</v>
      </c>
      <c r="FI138" s="323">
        <v>4949661.3600000003</v>
      </c>
      <c r="FJ138" s="323">
        <v>28219604.300000001</v>
      </c>
      <c r="FK138" s="323">
        <v>7531125.8799999999</v>
      </c>
      <c r="FL138" s="323">
        <v>844292.49</v>
      </c>
      <c r="FM138" s="323">
        <v>34494246.520000003</v>
      </c>
      <c r="FN138" s="323">
        <v>3848313.38</v>
      </c>
      <c r="FO138" s="323">
        <v>6784181.3600000003</v>
      </c>
      <c r="FP138" s="323">
        <v>3206053.77</v>
      </c>
      <c r="FQ138" s="323">
        <v>4220464.7</v>
      </c>
      <c r="FR138" s="323">
        <v>80187439.739999995</v>
      </c>
      <c r="FS138" s="323">
        <v>3578967.01</v>
      </c>
      <c r="FT138" s="323">
        <v>6969562.7699999996</v>
      </c>
      <c r="FU138" s="323">
        <v>6483991.2999999998</v>
      </c>
      <c r="FV138" s="323">
        <v>2047778.59</v>
      </c>
      <c r="FW138" s="323">
        <v>348250.29</v>
      </c>
      <c r="FX138" s="323">
        <v>25503267.77</v>
      </c>
      <c r="FY138" s="323">
        <v>43955480.799999997</v>
      </c>
      <c r="FZ138" s="323">
        <v>2181538.59</v>
      </c>
      <c r="GA138" s="323">
        <v>2713006.12</v>
      </c>
      <c r="GB138" s="323">
        <v>4702317.79</v>
      </c>
      <c r="GC138" s="323">
        <v>3509635.97</v>
      </c>
      <c r="GD138" s="323">
        <v>8091133.8300000001</v>
      </c>
      <c r="GE138" s="323">
        <v>21078049.300000001</v>
      </c>
      <c r="GF138" s="323">
        <v>6041339.0999999996</v>
      </c>
      <c r="GG138" s="323">
        <v>24958805.100000001</v>
      </c>
      <c r="GH138" s="323">
        <v>3367552.07</v>
      </c>
      <c r="GI138" s="323">
        <v>13545649.77</v>
      </c>
      <c r="GJ138" s="323">
        <v>5353083.0599999996</v>
      </c>
      <c r="GK138" s="323">
        <v>173991266.08000001</v>
      </c>
      <c r="GL138" s="323">
        <v>32816512.550000001</v>
      </c>
      <c r="GM138" s="323">
        <v>169461276.03999999</v>
      </c>
      <c r="GN138" s="323">
        <v>9260843.1500000004</v>
      </c>
      <c r="GO138" s="323">
        <v>42257399.07</v>
      </c>
      <c r="GP138" s="323">
        <v>1494624.01</v>
      </c>
      <c r="GQ138" s="323">
        <v>1522299.7</v>
      </c>
      <c r="GR138" s="323">
        <v>11530178.07</v>
      </c>
      <c r="GS138" s="323">
        <v>419960723.25</v>
      </c>
      <c r="GT138" s="323">
        <v>2958466.17</v>
      </c>
      <c r="GU138" s="323">
        <v>94594017.450000003</v>
      </c>
      <c r="GV138" s="323">
        <v>5939259.0300000003</v>
      </c>
      <c r="GW138" s="323">
        <v>2359555.19</v>
      </c>
      <c r="GX138" s="323">
        <v>90669640.640000001</v>
      </c>
      <c r="GY138" s="323">
        <v>3522770.69</v>
      </c>
      <c r="GZ138" s="323">
        <v>15081074.289999999</v>
      </c>
      <c r="HA138" s="323">
        <v>24773742.75</v>
      </c>
      <c r="HB138" s="323">
        <v>4357167.22</v>
      </c>
      <c r="HC138" s="323">
        <v>56064364.289999999</v>
      </c>
      <c r="HD138" s="323">
        <v>2100638.5</v>
      </c>
      <c r="HE138" s="323">
        <v>3321992.25</v>
      </c>
      <c r="HF138" s="323">
        <v>6114213.3099999996</v>
      </c>
      <c r="HG138" s="323">
        <v>35840115.020000003</v>
      </c>
      <c r="HH138" s="323">
        <v>81117890.439999998</v>
      </c>
      <c r="HI138" s="323">
        <v>22939001.539999999</v>
      </c>
      <c r="HJ138" s="323">
        <v>10228163.51</v>
      </c>
      <c r="HK138" s="323">
        <v>3627682.92</v>
      </c>
      <c r="HL138" s="323">
        <v>22327415.390000001</v>
      </c>
      <c r="HM138" s="323">
        <v>9644060.9600000009</v>
      </c>
      <c r="HN138" s="323">
        <v>5913901.54</v>
      </c>
      <c r="HO138" s="323">
        <v>11780852.060000001</v>
      </c>
      <c r="HP138" s="323">
        <v>46817362.740000002</v>
      </c>
      <c r="HQ138" s="323">
        <v>2297772.7799999998</v>
      </c>
      <c r="HR138" s="323">
        <v>37177722.590000004</v>
      </c>
      <c r="HS138" s="323">
        <v>1572071.7</v>
      </c>
      <c r="HT138" s="323">
        <v>101857635.36</v>
      </c>
      <c r="HU138" s="323">
        <v>3434811.45</v>
      </c>
      <c r="HV138" s="323">
        <v>41566173.439999998</v>
      </c>
      <c r="HW138" s="323">
        <v>233264007.27000001</v>
      </c>
      <c r="HX138" s="323">
        <v>3646146.68</v>
      </c>
      <c r="HY138" s="323">
        <v>161813365.43000001</v>
      </c>
      <c r="HZ138" s="323">
        <v>9047624.2300000004</v>
      </c>
      <c r="IA138" s="323">
        <v>4330388.92</v>
      </c>
      <c r="IB138" s="323">
        <v>17296745.899999999</v>
      </c>
      <c r="IC138" s="323">
        <v>144948011.59</v>
      </c>
      <c r="ID138" s="323">
        <v>5999219.79</v>
      </c>
      <c r="IE138" s="323">
        <v>33254543.260000002</v>
      </c>
      <c r="IF138" s="323">
        <v>3332941.4</v>
      </c>
      <c r="IG138" s="323">
        <v>4193378.19</v>
      </c>
      <c r="IH138" s="323">
        <v>1771507.79</v>
      </c>
      <c r="II138" s="323">
        <v>5659572.4199999999</v>
      </c>
      <c r="IJ138" s="323">
        <v>28408164.969999999</v>
      </c>
      <c r="IK138" s="323">
        <v>2065981.52</v>
      </c>
      <c r="IL138" s="323">
        <v>2517363.92</v>
      </c>
      <c r="IM138" s="323">
        <v>3713978.24</v>
      </c>
      <c r="IN138" s="323">
        <v>23204040.75</v>
      </c>
      <c r="IO138" s="323">
        <v>10658311.27</v>
      </c>
      <c r="IP138" s="323">
        <v>4218531.37</v>
      </c>
      <c r="IQ138" s="323">
        <v>5661985.4500000002</v>
      </c>
      <c r="IR138" s="323">
        <v>102832814.56999999</v>
      </c>
      <c r="IS138" s="323">
        <v>41521606.5</v>
      </c>
      <c r="IT138" s="323">
        <v>31656831.32</v>
      </c>
      <c r="IU138" s="323">
        <v>3348394.89</v>
      </c>
      <c r="IV138" s="323">
        <v>26342792.91</v>
      </c>
      <c r="IW138" s="323">
        <v>8549745.7200000007</v>
      </c>
      <c r="IX138" s="323">
        <v>1301644.33</v>
      </c>
      <c r="IY138" s="323">
        <v>15086276.710000001</v>
      </c>
      <c r="IZ138" s="323">
        <v>9060688.0600000005</v>
      </c>
      <c r="JA138" s="323">
        <v>6594419.5199999996</v>
      </c>
      <c r="JB138" s="323">
        <v>6453467.4400000004</v>
      </c>
      <c r="JC138" s="323">
        <v>17690203.48</v>
      </c>
      <c r="JD138" s="323">
        <v>2269306.46</v>
      </c>
      <c r="JE138" s="323">
        <v>1452446.56</v>
      </c>
      <c r="JF138" s="323">
        <v>15911095.789999999</v>
      </c>
      <c r="JG138" s="323">
        <v>2138412.3199999998</v>
      </c>
      <c r="JH138" s="323">
        <v>9091520.6699999999</v>
      </c>
      <c r="JI138" s="323">
        <v>18296139.350000001</v>
      </c>
      <c r="JJ138" s="323">
        <v>19548510.370000001</v>
      </c>
      <c r="JK138" s="323">
        <v>2239610.79</v>
      </c>
      <c r="JL138" s="323">
        <v>4304918.26</v>
      </c>
      <c r="JM138" s="323">
        <v>1125943.82</v>
      </c>
      <c r="JN138" s="323">
        <v>1700035.07</v>
      </c>
      <c r="JO138" s="323">
        <v>20981900.370000001</v>
      </c>
      <c r="JP138" s="323">
        <v>3137415.11</v>
      </c>
      <c r="JQ138" s="323">
        <v>3406302.68</v>
      </c>
      <c r="JR138" s="323">
        <v>1173150.8500000001</v>
      </c>
      <c r="JS138" s="323">
        <v>47564291.609999999</v>
      </c>
      <c r="JT138" s="323">
        <v>5759206.9299999997</v>
      </c>
      <c r="JU138" s="323">
        <v>29936461.32</v>
      </c>
      <c r="JV138" s="323">
        <v>268158285.30000001</v>
      </c>
      <c r="JW138" s="323">
        <v>7035856.5800000001</v>
      </c>
      <c r="JX138" s="323">
        <v>8987991.4800000004</v>
      </c>
      <c r="JY138" s="323">
        <v>551486.49</v>
      </c>
      <c r="JZ138" s="323">
        <v>1494916.05</v>
      </c>
      <c r="KA138" s="323">
        <v>9526808.6199999992</v>
      </c>
      <c r="KB138" s="323">
        <v>5974072.7199999997</v>
      </c>
      <c r="KC138" s="323">
        <v>2947055.82</v>
      </c>
      <c r="KD138" s="323">
        <v>7592446.8899999997</v>
      </c>
      <c r="KE138" s="323">
        <v>50791679.409999996</v>
      </c>
      <c r="KF138" s="323">
        <v>2453939.9300000002</v>
      </c>
      <c r="KG138" s="323">
        <v>6203196.6900000004</v>
      </c>
      <c r="KH138" s="323">
        <v>4628429.37</v>
      </c>
      <c r="KI138" s="323">
        <v>12821804.109999999</v>
      </c>
      <c r="KJ138" s="323">
        <v>3894772.95</v>
      </c>
      <c r="KK138" s="323">
        <v>1803105.44</v>
      </c>
      <c r="KL138" s="323">
        <v>5266219.33</v>
      </c>
      <c r="KM138" s="323">
        <v>5171986.8499999996</v>
      </c>
      <c r="KN138" s="323">
        <v>9591833.5299999993</v>
      </c>
      <c r="KO138" s="323">
        <v>30635336.41</v>
      </c>
      <c r="KP138" s="323">
        <v>19249216.370000001</v>
      </c>
      <c r="KQ138" s="323">
        <v>383667705.87</v>
      </c>
      <c r="KR138" s="323">
        <v>34818541.920000002</v>
      </c>
      <c r="KS138" s="322">
        <v>8453721.2799999993</v>
      </c>
      <c r="KU138" s="338" t="s">
        <v>944</v>
      </c>
      <c r="KV138" s="312" t="s">
        <v>943</v>
      </c>
      <c r="KY138" s="312" t="s">
        <v>943</v>
      </c>
    </row>
    <row r="139" spans="1:311" x14ac:dyDescent="0.25">
      <c r="A139" s="329">
        <v>2020</v>
      </c>
      <c r="B139" s="328" t="s">
        <v>781</v>
      </c>
      <c r="C139" s="328" t="s">
        <v>802</v>
      </c>
      <c r="D139" s="328" t="s">
        <v>806</v>
      </c>
      <c r="E139" s="328" t="s">
        <v>780</v>
      </c>
      <c r="F139" s="327">
        <v>387812</v>
      </c>
      <c r="G139" s="327">
        <v>0</v>
      </c>
      <c r="H139" s="327">
        <v>1867827.16</v>
      </c>
      <c r="I139" s="327">
        <v>272738.25</v>
      </c>
      <c r="J139" s="327">
        <v>12793.55</v>
      </c>
      <c r="K139" s="327">
        <v>141973.29999999999</v>
      </c>
      <c r="L139" s="327">
        <v>736425.42</v>
      </c>
      <c r="M139" s="327">
        <v>275659.09999999998</v>
      </c>
      <c r="N139" s="327">
        <v>1859802.95</v>
      </c>
      <c r="O139" s="327">
        <v>2348156.48</v>
      </c>
      <c r="P139" s="327">
        <v>14529.71</v>
      </c>
      <c r="Q139" s="327">
        <v>170723.13</v>
      </c>
      <c r="R139" s="327">
        <v>870540.3</v>
      </c>
      <c r="S139" s="327">
        <v>587622.98</v>
      </c>
      <c r="T139" s="327">
        <v>599221.35</v>
      </c>
      <c r="U139" s="327">
        <v>276559.90999999997</v>
      </c>
      <c r="V139" s="327">
        <v>1854391.28</v>
      </c>
      <c r="W139" s="327">
        <v>0</v>
      </c>
      <c r="X139" s="327">
        <v>48664.7</v>
      </c>
      <c r="Y139" s="327">
        <v>0</v>
      </c>
      <c r="Z139" s="327">
        <v>237.6</v>
      </c>
      <c r="AA139" s="327">
        <v>4115303.24</v>
      </c>
      <c r="AB139" s="327">
        <v>300040.28999999998</v>
      </c>
      <c r="AC139" s="327">
        <v>0</v>
      </c>
      <c r="AD139" s="327">
        <v>4688161.4400000004</v>
      </c>
      <c r="AE139" s="327">
        <v>0</v>
      </c>
      <c r="AF139" s="327">
        <v>206389.73</v>
      </c>
      <c r="AG139" s="327">
        <v>269313.46999999997</v>
      </c>
      <c r="AH139" s="327">
        <v>99930.32</v>
      </c>
      <c r="AI139" s="327">
        <v>0</v>
      </c>
      <c r="AJ139" s="327">
        <v>302266.36</v>
      </c>
      <c r="AK139" s="327">
        <v>1500</v>
      </c>
      <c r="AL139" s="327">
        <v>2260479.2999999998</v>
      </c>
      <c r="AM139" s="327">
        <v>0</v>
      </c>
      <c r="AN139" s="327">
        <v>38668.5</v>
      </c>
      <c r="AO139" s="327">
        <v>101504.28</v>
      </c>
      <c r="AP139" s="327">
        <v>318</v>
      </c>
      <c r="AQ139" s="327">
        <v>1538.8</v>
      </c>
      <c r="AR139" s="327">
        <v>386412.61</v>
      </c>
      <c r="AS139" s="327">
        <v>302094.90999999997</v>
      </c>
      <c r="AT139" s="327">
        <v>107069.54</v>
      </c>
      <c r="AU139" s="327">
        <v>99761.21</v>
      </c>
      <c r="AV139" s="327">
        <v>0</v>
      </c>
      <c r="AW139" s="327">
        <v>4055143.16</v>
      </c>
      <c r="AX139" s="327">
        <v>90</v>
      </c>
      <c r="AY139" s="327">
        <v>275421.61</v>
      </c>
      <c r="AZ139" s="327">
        <v>701404.86</v>
      </c>
      <c r="BA139" s="327">
        <v>37015.71</v>
      </c>
      <c r="BB139" s="327">
        <v>400216.4</v>
      </c>
      <c r="BC139" s="327">
        <v>772444.38</v>
      </c>
      <c r="BD139" s="327">
        <v>2587897.4</v>
      </c>
      <c r="BE139" s="327">
        <v>300672.40000000002</v>
      </c>
      <c r="BF139" s="327">
        <v>277546.58</v>
      </c>
      <c r="BG139" s="327">
        <v>141.1</v>
      </c>
      <c r="BH139" s="327">
        <v>26525.66</v>
      </c>
      <c r="BI139" s="327">
        <v>3476960.31</v>
      </c>
      <c r="BJ139" s="327">
        <v>20149.95</v>
      </c>
      <c r="BK139" s="327">
        <v>1190217.1399999999</v>
      </c>
      <c r="BL139" s="327">
        <v>0</v>
      </c>
      <c r="BM139" s="327">
        <v>427404.51</v>
      </c>
      <c r="BN139" s="327">
        <v>238026.55</v>
      </c>
      <c r="BO139" s="327">
        <v>379794.79</v>
      </c>
      <c r="BP139" s="327">
        <v>0</v>
      </c>
      <c r="BQ139" s="327">
        <v>0</v>
      </c>
      <c r="BR139" s="327">
        <v>0</v>
      </c>
      <c r="BS139" s="327">
        <v>450447.35</v>
      </c>
      <c r="BT139" s="327">
        <v>266651.2</v>
      </c>
      <c r="BU139" s="327">
        <v>123564.71</v>
      </c>
      <c r="BV139" s="327">
        <v>264984.7</v>
      </c>
      <c r="BW139" s="327">
        <v>631609.49</v>
      </c>
      <c r="BX139" s="327">
        <v>1273159.05</v>
      </c>
      <c r="BY139" s="327">
        <v>824206.95</v>
      </c>
      <c r="BZ139" s="327">
        <v>0</v>
      </c>
      <c r="CA139" s="327">
        <v>46369.05</v>
      </c>
      <c r="CB139" s="327">
        <v>159471.81</v>
      </c>
      <c r="CC139" s="327">
        <v>1120913.4099999999</v>
      </c>
      <c r="CD139" s="327">
        <v>1027006.41</v>
      </c>
      <c r="CE139" s="327">
        <v>1123276.6599999999</v>
      </c>
      <c r="CF139" s="327">
        <v>1423874.3</v>
      </c>
      <c r="CG139" s="327">
        <v>2059023.6</v>
      </c>
      <c r="CH139" s="327">
        <v>45831.95</v>
      </c>
      <c r="CI139" s="327">
        <v>2169655.35</v>
      </c>
      <c r="CJ139" s="327">
        <v>100205.79</v>
      </c>
      <c r="CK139" s="327">
        <v>5410.85</v>
      </c>
      <c r="CL139" s="327">
        <v>127022.85</v>
      </c>
      <c r="CM139" s="327">
        <v>85352.19</v>
      </c>
      <c r="CN139" s="327">
        <v>537678.96</v>
      </c>
      <c r="CO139" s="327">
        <v>690836.94</v>
      </c>
      <c r="CP139" s="327">
        <v>145961</v>
      </c>
      <c r="CQ139" s="327">
        <v>221348.31</v>
      </c>
      <c r="CR139" s="327">
        <v>0</v>
      </c>
      <c r="CS139" s="327">
        <v>250624.62</v>
      </c>
      <c r="CT139" s="327">
        <v>331931.8</v>
      </c>
      <c r="CU139" s="327">
        <v>0</v>
      </c>
      <c r="CV139" s="327">
        <v>0</v>
      </c>
      <c r="CW139" s="327">
        <v>0</v>
      </c>
      <c r="CX139" s="327">
        <v>395613.04</v>
      </c>
      <c r="CY139" s="327">
        <v>138156.69</v>
      </c>
      <c r="CZ139" s="327">
        <v>1219201.96</v>
      </c>
      <c r="DA139" s="327">
        <v>1545188.1</v>
      </c>
      <c r="DB139" s="327">
        <v>865308.62</v>
      </c>
      <c r="DC139" s="327">
        <v>448586.75</v>
      </c>
      <c r="DD139" s="327">
        <v>4157636.77</v>
      </c>
      <c r="DE139" s="327">
        <v>2985929.16</v>
      </c>
      <c r="DF139" s="327">
        <v>0</v>
      </c>
      <c r="DG139" s="327">
        <v>165334.49</v>
      </c>
      <c r="DH139" s="327">
        <v>214797.87</v>
      </c>
      <c r="DI139" s="327">
        <v>271132.52</v>
      </c>
      <c r="DJ139" s="327">
        <v>538935.11</v>
      </c>
      <c r="DK139" s="327">
        <v>236182.55</v>
      </c>
      <c r="DL139" s="327">
        <v>190663.1</v>
      </c>
      <c r="DM139" s="327">
        <v>212600.05</v>
      </c>
      <c r="DN139" s="327">
        <v>4998</v>
      </c>
      <c r="DO139" s="327">
        <v>205517.61</v>
      </c>
      <c r="DP139" s="327">
        <v>0</v>
      </c>
      <c r="DQ139" s="327">
        <v>0</v>
      </c>
      <c r="DR139" s="327">
        <v>331760.40000000002</v>
      </c>
      <c r="DS139" s="327">
        <v>1212765.28</v>
      </c>
      <c r="DT139" s="327">
        <v>936006.15</v>
      </c>
      <c r="DU139" s="327">
        <v>3605408.54</v>
      </c>
      <c r="DV139" s="327">
        <v>228231.07</v>
      </c>
      <c r="DW139" s="327">
        <v>190892.84</v>
      </c>
      <c r="DX139" s="327">
        <v>0</v>
      </c>
      <c r="DY139" s="327">
        <v>1122421.96</v>
      </c>
      <c r="DZ139" s="327">
        <v>171172.18</v>
      </c>
      <c r="EA139" s="327">
        <v>2078519.14</v>
      </c>
      <c r="EB139" s="327">
        <v>12200.41</v>
      </c>
      <c r="EC139" s="327">
        <v>27237.7</v>
      </c>
      <c r="ED139" s="327">
        <v>90418.66</v>
      </c>
      <c r="EE139" s="327">
        <v>210309.17</v>
      </c>
      <c r="EF139" s="327">
        <v>54032.58</v>
      </c>
      <c r="EG139" s="327">
        <v>849337.94</v>
      </c>
      <c r="EH139" s="327">
        <v>0</v>
      </c>
      <c r="EI139" s="327">
        <v>751096.1</v>
      </c>
      <c r="EJ139" s="327">
        <v>2519414.89</v>
      </c>
      <c r="EK139" s="327">
        <v>291.95</v>
      </c>
      <c r="EL139" s="327">
        <v>53164.42</v>
      </c>
      <c r="EM139" s="327">
        <v>525529.71</v>
      </c>
      <c r="EN139" s="327">
        <v>440111.63</v>
      </c>
      <c r="EO139" s="327">
        <v>1149433.3500000001</v>
      </c>
      <c r="EP139" s="327">
        <v>3111808.09</v>
      </c>
      <c r="EQ139" s="327">
        <v>239</v>
      </c>
      <c r="ER139" s="327">
        <v>404590.13</v>
      </c>
      <c r="ES139" s="327">
        <v>0</v>
      </c>
      <c r="ET139" s="327">
        <v>475492.15</v>
      </c>
      <c r="EU139" s="327">
        <v>273732.31</v>
      </c>
      <c r="EV139" s="327">
        <v>0</v>
      </c>
      <c r="EW139" s="327">
        <v>374243.37</v>
      </c>
      <c r="EX139" s="327">
        <v>571850.5</v>
      </c>
      <c r="EY139" s="327">
        <v>4780753.05</v>
      </c>
      <c r="EZ139" s="327">
        <v>112269692.81999999</v>
      </c>
      <c r="FA139" s="327">
        <v>595003.49</v>
      </c>
      <c r="FB139" s="327">
        <v>488576.47</v>
      </c>
      <c r="FC139" s="327">
        <v>1176673.68</v>
      </c>
      <c r="FD139" s="327">
        <v>550878.29</v>
      </c>
      <c r="FE139" s="327">
        <v>0</v>
      </c>
      <c r="FF139" s="327">
        <v>461711.13</v>
      </c>
      <c r="FG139" s="327">
        <v>21690.400000000001</v>
      </c>
      <c r="FH139" s="327">
        <v>983204.54</v>
      </c>
      <c r="FI139" s="327">
        <v>54222.71</v>
      </c>
      <c r="FJ139" s="327">
        <v>738305.03</v>
      </c>
      <c r="FK139" s="327">
        <v>49985.82</v>
      </c>
      <c r="FL139" s="327">
        <v>9755.64</v>
      </c>
      <c r="FM139" s="327">
        <v>1446575.78</v>
      </c>
      <c r="FN139" s="327">
        <v>274218.74</v>
      </c>
      <c r="FO139" s="327">
        <v>349493.24</v>
      </c>
      <c r="FP139" s="327">
        <v>105584.25</v>
      </c>
      <c r="FQ139" s="327">
        <v>268506.25</v>
      </c>
      <c r="FR139" s="327">
        <v>6745262.2300000004</v>
      </c>
      <c r="FS139" s="327">
        <v>197312.67</v>
      </c>
      <c r="FT139" s="327">
        <v>0</v>
      </c>
      <c r="FU139" s="327">
        <v>298759.62</v>
      </c>
      <c r="FV139" s="327">
        <v>0</v>
      </c>
      <c r="FW139" s="327">
        <v>26077.85</v>
      </c>
      <c r="FX139" s="327">
        <v>202249.9</v>
      </c>
      <c r="FY139" s="327">
        <v>689991.71</v>
      </c>
      <c r="FZ139" s="327">
        <v>27465.21</v>
      </c>
      <c r="GA139" s="327">
        <v>78841.19</v>
      </c>
      <c r="GB139" s="327">
        <v>0</v>
      </c>
      <c r="GC139" s="327">
        <v>154471.10999999999</v>
      </c>
      <c r="GD139" s="327">
        <v>281339.96999999997</v>
      </c>
      <c r="GE139" s="327">
        <v>295564.37</v>
      </c>
      <c r="GF139" s="327">
        <v>58394.5</v>
      </c>
      <c r="GG139" s="327">
        <v>1258593.5</v>
      </c>
      <c r="GH139" s="327">
        <v>107166.69</v>
      </c>
      <c r="GI139" s="327">
        <v>0</v>
      </c>
      <c r="GJ139" s="327">
        <v>65402.05</v>
      </c>
      <c r="GK139" s="327">
        <v>6961242.9400000004</v>
      </c>
      <c r="GL139" s="327">
        <v>7284209.9000000004</v>
      </c>
      <c r="GM139" s="327">
        <v>7442991.0599999996</v>
      </c>
      <c r="GN139" s="327">
        <v>0</v>
      </c>
      <c r="GO139" s="327">
        <v>682419.33</v>
      </c>
      <c r="GP139" s="327">
        <v>0</v>
      </c>
      <c r="GQ139" s="327">
        <v>0</v>
      </c>
      <c r="GR139" s="327">
        <v>204185.23</v>
      </c>
      <c r="GS139" s="327">
        <v>13007825.130000001</v>
      </c>
      <c r="GT139" s="327">
        <v>30022.21</v>
      </c>
      <c r="GU139" s="327">
        <v>3506131.46</v>
      </c>
      <c r="GV139" s="327">
        <v>124719.5</v>
      </c>
      <c r="GW139" s="327">
        <v>117275.84</v>
      </c>
      <c r="GX139" s="327">
        <v>4035817.02</v>
      </c>
      <c r="GY139" s="327">
        <v>0</v>
      </c>
      <c r="GZ139" s="327">
        <v>781707.81</v>
      </c>
      <c r="HA139" s="327">
        <v>646662.91</v>
      </c>
      <c r="HB139" s="327">
        <v>3760</v>
      </c>
      <c r="HC139" s="327">
        <v>2840104.86</v>
      </c>
      <c r="HD139" s="327">
        <v>73566.52</v>
      </c>
      <c r="HE139" s="327">
        <v>176890.05</v>
      </c>
      <c r="HF139" s="327">
        <v>313002.98</v>
      </c>
      <c r="HG139" s="327">
        <v>2306382.61</v>
      </c>
      <c r="HH139" s="327">
        <v>3268366.5</v>
      </c>
      <c r="HI139" s="327">
        <v>463557.37</v>
      </c>
      <c r="HJ139" s="327">
        <v>509556.68</v>
      </c>
      <c r="HK139" s="327">
        <v>90844.65</v>
      </c>
      <c r="HL139" s="327">
        <v>200950.94</v>
      </c>
      <c r="HM139" s="327">
        <v>0</v>
      </c>
      <c r="HN139" s="327">
        <v>122960.65</v>
      </c>
      <c r="HO139" s="327">
        <v>0</v>
      </c>
      <c r="HP139" s="327">
        <v>3779033.59</v>
      </c>
      <c r="HQ139" s="327">
        <v>100</v>
      </c>
      <c r="HR139" s="327">
        <v>1758065.76</v>
      </c>
      <c r="HS139" s="327">
        <v>0</v>
      </c>
      <c r="HT139" s="327">
        <v>2632172.66</v>
      </c>
      <c r="HU139" s="327">
        <v>143427.35</v>
      </c>
      <c r="HV139" s="327">
        <v>238348.31</v>
      </c>
      <c r="HW139" s="327">
        <v>25616.65</v>
      </c>
      <c r="HX139" s="327">
        <v>156305.81</v>
      </c>
      <c r="HY139" s="327">
        <v>7420731.2000000002</v>
      </c>
      <c r="HZ139" s="327">
        <v>549438.28</v>
      </c>
      <c r="IA139" s="327">
        <v>221202.85</v>
      </c>
      <c r="IB139" s="327">
        <v>256993.4</v>
      </c>
      <c r="IC139" s="327">
        <v>1612912.49</v>
      </c>
      <c r="ID139" s="327">
        <v>153072.42000000001</v>
      </c>
      <c r="IE139" s="327">
        <v>2279314</v>
      </c>
      <c r="IF139" s="327">
        <v>134274.85999999999</v>
      </c>
      <c r="IG139" s="327">
        <v>34206.550000000003</v>
      </c>
      <c r="IH139" s="327">
        <v>128588.05</v>
      </c>
      <c r="II139" s="327">
        <v>0</v>
      </c>
      <c r="IJ139" s="327">
        <v>636166.9</v>
      </c>
      <c r="IK139" s="327">
        <v>79785.789999999994</v>
      </c>
      <c r="IL139" s="327">
        <v>54514.35</v>
      </c>
      <c r="IM139" s="327">
        <v>0</v>
      </c>
      <c r="IN139" s="327">
        <v>43358.54</v>
      </c>
      <c r="IO139" s="327">
        <v>221665.86</v>
      </c>
      <c r="IP139" s="327">
        <v>297101.65000000002</v>
      </c>
      <c r="IQ139" s="327">
        <v>222174.68</v>
      </c>
      <c r="IR139" s="327">
        <v>1748627.91</v>
      </c>
      <c r="IS139" s="327">
        <v>1365908.13</v>
      </c>
      <c r="IT139" s="327">
        <v>2364342.89</v>
      </c>
      <c r="IU139" s="327">
        <v>196909.69</v>
      </c>
      <c r="IV139" s="327">
        <v>252338.45</v>
      </c>
      <c r="IW139" s="327">
        <v>82232.789999999994</v>
      </c>
      <c r="IX139" s="327">
        <v>16854.96</v>
      </c>
      <c r="IY139" s="327">
        <v>73181.97</v>
      </c>
      <c r="IZ139" s="327">
        <v>0</v>
      </c>
      <c r="JA139" s="327">
        <v>0</v>
      </c>
      <c r="JB139" s="327">
        <v>1390.6</v>
      </c>
      <c r="JC139" s="327">
        <v>480585.9</v>
      </c>
      <c r="JD139" s="327">
        <v>104518.86</v>
      </c>
      <c r="JE139" s="327">
        <v>49304.15</v>
      </c>
      <c r="JF139" s="327">
        <v>821613.72</v>
      </c>
      <c r="JG139" s="327">
        <v>49765.17</v>
      </c>
      <c r="JH139" s="327">
        <v>262741.7</v>
      </c>
      <c r="JI139" s="327">
        <v>746828.22</v>
      </c>
      <c r="JJ139" s="327">
        <v>340934.34</v>
      </c>
      <c r="JK139" s="327">
        <v>0</v>
      </c>
      <c r="JL139" s="327">
        <v>8144.2</v>
      </c>
      <c r="JM139" s="327">
        <v>43827.65</v>
      </c>
      <c r="JN139" s="327">
        <v>139084.29999999999</v>
      </c>
      <c r="JO139" s="327">
        <v>858336.75</v>
      </c>
      <c r="JP139" s="327">
        <v>253318.69</v>
      </c>
      <c r="JQ139" s="327">
        <v>138149.35</v>
      </c>
      <c r="JR139" s="327">
        <v>80260.75</v>
      </c>
      <c r="JS139" s="327">
        <v>709115.59</v>
      </c>
      <c r="JT139" s="327">
        <v>213479.37</v>
      </c>
      <c r="JU139" s="327">
        <v>79402.52</v>
      </c>
      <c r="JV139" s="327">
        <v>10029336.42</v>
      </c>
      <c r="JW139" s="327">
        <v>1157196.3600000001</v>
      </c>
      <c r="JX139" s="327">
        <v>187674.59</v>
      </c>
      <c r="JY139" s="327">
        <v>46965.4</v>
      </c>
      <c r="JZ139" s="327">
        <v>43435.4</v>
      </c>
      <c r="KA139" s="327">
        <v>182453.34</v>
      </c>
      <c r="KB139" s="327">
        <v>681445.5</v>
      </c>
      <c r="KC139" s="327">
        <v>184504.2</v>
      </c>
      <c r="KD139" s="327">
        <v>20192.3</v>
      </c>
      <c r="KE139" s="327">
        <v>4010241.33</v>
      </c>
      <c r="KF139" s="327">
        <v>55349.43</v>
      </c>
      <c r="KG139" s="327">
        <v>111969.60000000001</v>
      </c>
      <c r="KH139" s="327">
        <v>62561.72</v>
      </c>
      <c r="KI139" s="327">
        <v>531789.31999999995</v>
      </c>
      <c r="KJ139" s="327">
        <v>183711.7</v>
      </c>
      <c r="KK139" s="327">
        <v>0</v>
      </c>
      <c r="KL139" s="327">
        <v>0</v>
      </c>
      <c r="KM139" s="327">
        <v>21007.7</v>
      </c>
      <c r="KN139" s="327">
        <v>252469.09</v>
      </c>
      <c r="KO139" s="327">
        <v>585780.4</v>
      </c>
      <c r="KP139" s="327">
        <v>510988.72</v>
      </c>
      <c r="KQ139" s="327">
        <v>19864568.809999999</v>
      </c>
      <c r="KR139" s="327">
        <v>1522583.98</v>
      </c>
      <c r="KS139" s="326">
        <v>387177.92</v>
      </c>
      <c r="KU139" s="312">
        <v>20</v>
      </c>
      <c r="KV139" s="312">
        <v>200</v>
      </c>
      <c r="KY139" s="312">
        <v>9200</v>
      </c>
    </row>
    <row r="140" spans="1:311" x14ac:dyDescent="0.25">
      <c r="A140" s="325">
        <v>2020</v>
      </c>
      <c r="B140" s="324" t="s">
        <v>781</v>
      </c>
      <c r="C140" s="324" t="s">
        <v>802</v>
      </c>
      <c r="D140" s="324" t="s">
        <v>805</v>
      </c>
      <c r="E140" s="324" t="s">
        <v>780</v>
      </c>
      <c r="F140" s="323">
        <v>0</v>
      </c>
      <c r="G140" s="323">
        <v>0</v>
      </c>
      <c r="H140" s="323">
        <v>0</v>
      </c>
      <c r="I140" s="323">
        <v>0</v>
      </c>
      <c r="J140" s="323">
        <v>19469.509999999998</v>
      </c>
      <c r="K140" s="323">
        <v>0</v>
      </c>
      <c r="L140" s="323">
        <v>0</v>
      </c>
      <c r="M140" s="323">
        <v>0</v>
      </c>
      <c r="N140" s="323">
        <v>0</v>
      </c>
      <c r="O140" s="323">
        <v>0</v>
      </c>
      <c r="P140" s="323">
        <v>0</v>
      </c>
      <c r="Q140" s="323">
        <v>0</v>
      </c>
      <c r="R140" s="323">
        <v>0</v>
      </c>
      <c r="S140" s="323">
        <v>0</v>
      </c>
      <c r="T140" s="323">
        <v>0</v>
      </c>
      <c r="U140" s="323">
        <v>0</v>
      </c>
      <c r="V140" s="323">
        <v>0</v>
      </c>
      <c r="W140" s="323">
        <v>0</v>
      </c>
      <c r="X140" s="323">
        <v>0</v>
      </c>
      <c r="Y140" s="323">
        <v>0</v>
      </c>
      <c r="Z140" s="323">
        <v>0</v>
      </c>
      <c r="AA140" s="323">
        <v>0</v>
      </c>
      <c r="AB140" s="323">
        <v>0</v>
      </c>
      <c r="AC140" s="323">
        <v>16264.9</v>
      </c>
      <c r="AD140" s="323">
        <v>0</v>
      </c>
      <c r="AE140" s="323">
        <v>0</v>
      </c>
      <c r="AF140" s="323">
        <v>0</v>
      </c>
      <c r="AG140" s="323">
        <v>0</v>
      </c>
      <c r="AH140" s="323">
        <v>493581</v>
      </c>
      <c r="AI140" s="323">
        <v>0</v>
      </c>
      <c r="AJ140" s="323">
        <v>0</v>
      </c>
      <c r="AK140" s="323">
        <v>0</v>
      </c>
      <c r="AL140" s="323">
        <v>0</v>
      </c>
      <c r="AM140" s="323">
        <v>180785.85</v>
      </c>
      <c r="AN140" s="323">
        <v>0</v>
      </c>
      <c r="AO140" s="323">
        <v>0</v>
      </c>
      <c r="AP140" s="323">
        <v>0</v>
      </c>
      <c r="AQ140" s="323">
        <v>0</v>
      </c>
      <c r="AR140" s="323">
        <v>0</v>
      </c>
      <c r="AS140" s="323">
        <v>0</v>
      </c>
      <c r="AT140" s="323">
        <v>0</v>
      </c>
      <c r="AU140" s="323">
        <v>0</v>
      </c>
      <c r="AV140" s="323">
        <v>0</v>
      </c>
      <c r="AW140" s="323">
        <v>0</v>
      </c>
      <c r="AX140" s="323">
        <v>0</v>
      </c>
      <c r="AY140" s="323">
        <v>0</v>
      </c>
      <c r="AZ140" s="323">
        <v>0</v>
      </c>
      <c r="BA140" s="323">
        <v>0</v>
      </c>
      <c r="BB140" s="323">
        <v>0</v>
      </c>
      <c r="BC140" s="323">
        <v>0</v>
      </c>
      <c r="BD140" s="323">
        <v>0</v>
      </c>
      <c r="BE140" s="323">
        <v>0</v>
      </c>
      <c r="BF140" s="323">
        <v>0</v>
      </c>
      <c r="BG140" s="323">
        <v>0</v>
      </c>
      <c r="BH140" s="323">
        <v>0</v>
      </c>
      <c r="BI140" s="323">
        <v>0</v>
      </c>
      <c r="BJ140" s="323">
        <v>0</v>
      </c>
      <c r="BK140" s="323">
        <v>0</v>
      </c>
      <c r="BL140" s="323">
        <v>0</v>
      </c>
      <c r="BM140" s="323">
        <v>0</v>
      </c>
      <c r="BN140" s="323">
        <v>0</v>
      </c>
      <c r="BO140" s="323">
        <v>0</v>
      </c>
      <c r="BP140" s="323">
        <v>0</v>
      </c>
      <c r="BQ140" s="323">
        <v>0</v>
      </c>
      <c r="BR140" s="323">
        <v>0</v>
      </c>
      <c r="BS140" s="323">
        <v>0</v>
      </c>
      <c r="BT140" s="323">
        <v>0</v>
      </c>
      <c r="BU140" s="323">
        <v>0</v>
      </c>
      <c r="BV140" s="323">
        <v>0</v>
      </c>
      <c r="BW140" s="323">
        <v>3292.83</v>
      </c>
      <c r="BX140" s="323">
        <v>0</v>
      </c>
      <c r="BY140" s="323">
        <v>0</v>
      </c>
      <c r="BZ140" s="323">
        <v>0</v>
      </c>
      <c r="CA140" s="323">
        <v>0</v>
      </c>
      <c r="CB140" s="323">
        <v>0</v>
      </c>
      <c r="CC140" s="323">
        <v>0</v>
      </c>
      <c r="CD140" s="323">
        <v>0</v>
      </c>
      <c r="CE140" s="323">
        <v>0</v>
      </c>
      <c r="CF140" s="323">
        <v>0</v>
      </c>
      <c r="CG140" s="323">
        <v>0</v>
      </c>
      <c r="CH140" s="323">
        <v>0</v>
      </c>
      <c r="CI140" s="323">
        <v>0</v>
      </c>
      <c r="CJ140" s="323">
        <v>0</v>
      </c>
      <c r="CK140" s="323">
        <v>0</v>
      </c>
      <c r="CL140" s="323">
        <v>0</v>
      </c>
      <c r="CM140" s="323">
        <v>0</v>
      </c>
      <c r="CN140" s="323">
        <v>0</v>
      </c>
      <c r="CO140" s="323">
        <v>0</v>
      </c>
      <c r="CP140" s="323">
        <v>0</v>
      </c>
      <c r="CQ140" s="323">
        <v>0</v>
      </c>
      <c r="CR140" s="323">
        <v>0</v>
      </c>
      <c r="CS140" s="323">
        <v>0</v>
      </c>
      <c r="CT140" s="323">
        <v>0</v>
      </c>
      <c r="CU140" s="323">
        <v>0</v>
      </c>
      <c r="CV140" s="323">
        <v>0</v>
      </c>
      <c r="CW140" s="323">
        <v>0</v>
      </c>
      <c r="CX140" s="323">
        <v>0</v>
      </c>
      <c r="CY140" s="323">
        <v>0</v>
      </c>
      <c r="CZ140" s="323">
        <v>0</v>
      </c>
      <c r="DA140" s="323">
        <v>0</v>
      </c>
      <c r="DB140" s="323">
        <v>0</v>
      </c>
      <c r="DC140" s="323">
        <v>0</v>
      </c>
      <c r="DD140" s="323">
        <v>0</v>
      </c>
      <c r="DE140" s="323">
        <v>0</v>
      </c>
      <c r="DF140" s="323">
        <v>0</v>
      </c>
      <c r="DG140" s="323">
        <v>0</v>
      </c>
      <c r="DH140" s="323">
        <v>0</v>
      </c>
      <c r="DI140" s="323">
        <v>0</v>
      </c>
      <c r="DJ140" s="323">
        <v>0</v>
      </c>
      <c r="DK140" s="323">
        <v>0</v>
      </c>
      <c r="DL140" s="323">
        <v>0</v>
      </c>
      <c r="DM140" s="323">
        <v>0</v>
      </c>
      <c r="DN140" s="323">
        <v>0</v>
      </c>
      <c r="DO140" s="323">
        <v>0</v>
      </c>
      <c r="DP140" s="323">
        <v>0</v>
      </c>
      <c r="DQ140" s="323">
        <v>0</v>
      </c>
      <c r="DR140" s="323">
        <v>0</v>
      </c>
      <c r="DS140" s="323">
        <v>0</v>
      </c>
      <c r="DT140" s="323">
        <v>0</v>
      </c>
      <c r="DU140" s="323">
        <v>0</v>
      </c>
      <c r="DV140" s="323">
        <v>0</v>
      </c>
      <c r="DW140" s="323">
        <v>0</v>
      </c>
      <c r="DX140" s="323">
        <v>389224.65</v>
      </c>
      <c r="DY140" s="323">
        <v>37727</v>
      </c>
      <c r="DZ140" s="323">
        <v>0</v>
      </c>
      <c r="EA140" s="323">
        <v>0</v>
      </c>
      <c r="EB140" s="323">
        <v>0</v>
      </c>
      <c r="EC140" s="323">
        <v>0</v>
      </c>
      <c r="ED140" s="323">
        <v>0</v>
      </c>
      <c r="EE140" s="323">
        <v>0</v>
      </c>
      <c r="EF140" s="323">
        <v>0</v>
      </c>
      <c r="EG140" s="323">
        <v>0</v>
      </c>
      <c r="EH140" s="323">
        <v>0</v>
      </c>
      <c r="EI140" s="323">
        <v>0</v>
      </c>
      <c r="EJ140" s="323">
        <v>0</v>
      </c>
      <c r="EK140" s="323">
        <v>0</v>
      </c>
      <c r="EL140" s="323">
        <v>0</v>
      </c>
      <c r="EM140" s="323">
        <v>0</v>
      </c>
      <c r="EN140" s="323">
        <v>0</v>
      </c>
      <c r="EO140" s="323">
        <v>0</v>
      </c>
      <c r="EP140" s="323">
        <v>0</v>
      </c>
      <c r="EQ140" s="323">
        <v>0</v>
      </c>
      <c r="ER140" s="323">
        <v>0</v>
      </c>
      <c r="ES140" s="323">
        <v>0</v>
      </c>
      <c r="ET140" s="323">
        <v>0</v>
      </c>
      <c r="EU140" s="323">
        <v>0</v>
      </c>
      <c r="EV140" s="323">
        <v>0</v>
      </c>
      <c r="EW140" s="323">
        <v>0</v>
      </c>
      <c r="EX140" s="323">
        <v>0</v>
      </c>
      <c r="EY140" s="323">
        <v>0</v>
      </c>
      <c r="EZ140" s="323">
        <v>0</v>
      </c>
      <c r="FA140" s="323">
        <v>0</v>
      </c>
      <c r="FB140" s="323">
        <v>0</v>
      </c>
      <c r="FC140" s="323">
        <v>0</v>
      </c>
      <c r="FD140" s="323">
        <v>0</v>
      </c>
      <c r="FE140" s="323">
        <v>0</v>
      </c>
      <c r="FF140" s="323">
        <v>0</v>
      </c>
      <c r="FG140" s="323">
        <v>0</v>
      </c>
      <c r="FH140" s="323">
        <v>0</v>
      </c>
      <c r="FI140" s="323">
        <v>0</v>
      </c>
      <c r="FJ140" s="323">
        <v>0</v>
      </c>
      <c r="FK140" s="323">
        <v>0</v>
      </c>
      <c r="FL140" s="323">
        <v>0</v>
      </c>
      <c r="FM140" s="323">
        <v>0</v>
      </c>
      <c r="FN140" s="323">
        <v>0</v>
      </c>
      <c r="FO140" s="323">
        <v>0</v>
      </c>
      <c r="FP140" s="323">
        <v>0</v>
      </c>
      <c r="FQ140" s="323">
        <v>0</v>
      </c>
      <c r="FR140" s="323">
        <v>0</v>
      </c>
      <c r="FS140" s="323">
        <v>0</v>
      </c>
      <c r="FT140" s="323">
        <v>0</v>
      </c>
      <c r="FU140" s="323">
        <v>0</v>
      </c>
      <c r="FV140" s="323">
        <v>0</v>
      </c>
      <c r="FW140" s="323">
        <v>0</v>
      </c>
      <c r="FX140" s="323">
        <v>0</v>
      </c>
      <c r="FY140" s="323">
        <v>0</v>
      </c>
      <c r="FZ140" s="323">
        <v>0</v>
      </c>
      <c r="GA140" s="323">
        <v>0</v>
      </c>
      <c r="GB140" s="323">
        <v>0</v>
      </c>
      <c r="GC140" s="323">
        <v>0</v>
      </c>
      <c r="GD140" s="323">
        <v>0</v>
      </c>
      <c r="GE140" s="323">
        <v>0</v>
      </c>
      <c r="GF140" s="323">
        <v>0</v>
      </c>
      <c r="GG140" s="323">
        <v>0</v>
      </c>
      <c r="GH140" s="323">
        <v>0</v>
      </c>
      <c r="GI140" s="323">
        <v>0</v>
      </c>
      <c r="GJ140" s="323">
        <v>0</v>
      </c>
      <c r="GK140" s="323">
        <v>0</v>
      </c>
      <c r="GL140" s="323">
        <v>0</v>
      </c>
      <c r="GM140" s="323">
        <v>0</v>
      </c>
      <c r="GN140" s="323">
        <v>0</v>
      </c>
      <c r="GO140" s="323">
        <v>0</v>
      </c>
      <c r="GP140" s="323">
        <v>0</v>
      </c>
      <c r="GQ140" s="323">
        <v>0</v>
      </c>
      <c r="GR140" s="323">
        <v>0</v>
      </c>
      <c r="GS140" s="323">
        <v>0</v>
      </c>
      <c r="GT140" s="323">
        <v>0</v>
      </c>
      <c r="GU140" s="323">
        <v>0</v>
      </c>
      <c r="GV140" s="323">
        <v>0</v>
      </c>
      <c r="GW140" s="323">
        <v>0</v>
      </c>
      <c r="GX140" s="323">
        <v>0</v>
      </c>
      <c r="GY140" s="323">
        <v>0</v>
      </c>
      <c r="GZ140" s="323">
        <v>0</v>
      </c>
      <c r="HA140" s="323">
        <v>0</v>
      </c>
      <c r="HB140" s="323">
        <v>0</v>
      </c>
      <c r="HC140" s="323">
        <v>0</v>
      </c>
      <c r="HD140" s="323">
        <v>0</v>
      </c>
      <c r="HE140" s="323">
        <v>0</v>
      </c>
      <c r="HF140" s="323">
        <v>0</v>
      </c>
      <c r="HG140" s="323">
        <v>0</v>
      </c>
      <c r="HH140" s="323">
        <v>0</v>
      </c>
      <c r="HI140" s="323">
        <v>15816.55</v>
      </c>
      <c r="HJ140" s="323">
        <v>0</v>
      </c>
      <c r="HK140" s="323">
        <v>0</v>
      </c>
      <c r="HL140" s="323">
        <v>0</v>
      </c>
      <c r="HM140" s="323">
        <v>0</v>
      </c>
      <c r="HN140" s="323">
        <v>0</v>
      </c>
      <c r="HO140" s="323">
        <v>0</v>
      </c>
      <c r="HP140" s="323">
        <v>0</v>
      </c>
      <c r="HQ140" s="323">
        <v>0</v>
      </c>
      <c r="HR140" s="323">
        <v>0</v>
      </c>
      <c r="HS140" s="323">
        <v>0</v>
      </c>
      <c r="HT140" s="323">
        <v>0</v>
      </c>
      <c r="HU140" s="323">
        <v>0</v>
      </c>
      <c r="HV140" s="323">
        <v>0</v>
      </c>
      <c r="HW140" s="323">
        <v>0</v>
      </c>
      <c r="HX140" s="323">
        <v>0</v>
      </c>
      <c r="HY140" s="323">
        <v>1238753.52</v>
      </c>
      <c r="HZ140" s="323">
        <v>0</v>
      </c>
      <c r="IA140" s="323">
        <v>0</v>
      </c>
      <c r="IB140" s="323">
        <v>0</v>
      </c>
      <c r="IC140" s="323">
        <v>0</v>
      </c>
      <c r="ID140" s="323">
        <v>0</v>
      </c>
      <c r="IE140" s="323">
        <v>0</v>
      </c>
      <c r="IF140" s="323">
        <v>0</v>
      </c>
      <c r="IG140" s="323">
        <v>0</v>
      </c>
      <c r="IH140" s="323">
        <v>0</v>
      </c>
      <c r="II140" s="323">
        <v>0</v>
      </c>
      <c r="IJ140" s="323">
        <v>0</v>
      </c>
      <c r="IK140" s="323">
        <v>0</v>
      </c>
      <c r="IL140" s="323">
        <v>0</v>
      </c>
      <c r="IM140" s="323">
        <v>0</v>
      </c>
      <c r="IN140" s="323">
        <v>0</v>
      </c>
      <c r="IO140" s="323">
        <v>0</v>
      </c>
      <c r="IP140" s="323">
        <v>0</v>
      </c>
      <c r="IQ140" s="323">
        <v>0</v>
      </c>
      <c r="IR140" s="323">
        <v>0</v>
      </c>
      <c r="IS140" s="323">
        <v>0</v>
      </c>
      <c r="IT140" s="323">
        <v>0</v>
      </c>
      <c r="IU140" s="323">
        <v>0</v>
      </c>
      <c r="IV140" s="323">
        <v>0</v>
      </c>
      <c r="IW140" s="323">
        <v>0</v>
      </c>
      <c r="IX140" s="323">
        <v>0</v>
      </c>
      <c r="IY140" s="323">
        <v>0</v>
      </c>
      <c r="IZ140" s="323">
        <v>0</v>
      </c>
      <c r="JA140" s="323">
        <v>0</v>
      </c>
      <c r="JB140" s="323">
        <v>0</v>
      </c>
      <c r="JC140" s="323">
        <v>0</v>
      </c>
      <c r="JD140" s="323">
        <v>0</v>
      </c>
      <c r="JE140" s="323">
        <v>0</v>
      </c>
      <c r="JF140" s="323">
        <v>0</v>
      </c>
      <c r="JG140" s="323">
        <v>0</v>
      </c>
      <c r="JH140" s="323">
        <v>0</v>
      </c>
      <c r="JI140" s="323">
        <v>0</v>
      </c>
      <c r="JJ140" s="323">
        <v>0</v>
      </c>
      <c r="JK140" s="323">
        <v>0</v>
      </c>
      <c r="JL140" s="323">
        <v>0</v>
      </c>
      <c r="JM140" s="323">
        <v>0</v>
      </c>
      <c r="JN140" s="323">
        <v>0</v>
      </c>
      <c r="JO140" s="323">
        <v>0</v>
      </c>
      <c r="JP140" s="323">
        <v>0</v>
      </c>
      <c r="JQ140" s="323">
        <v>0</v>
      </c>
      <c r="JR140" s="323">
        <v>0</v>
      </c>
      <c r="JS140" s="323">
        <v>0</v>
      </c>
      <c r="JT140" s="323">
        <v>0</v>
      </c>
      <c r="JU140" s="323">
        <v>0</v>
      </c>
      <c r="JV140" s="323">
        <v>0</v>
      </c>
      <c r="JW140" s="323">
        <v>0</v>
      </c>
      <c r="JX140" s="323">
        <v>0</v>
      </c>
      <c r="JY140" s="323">
        <v>0</v>
      </c>
      <c r="JZ140" s="323">
        <v>0</v>
      </c>
      <c r="KA140" s="323">
        <v>0</v>
      </c>
      <c r="KB140" s="323">
        <v>0</v>
      </c>
      <c r="KC140" s="323">
        <v>0</v>
      </c>
      <c r="KD140" s="323">
        <v>0</v>
      </c>
      <c r="KE140" s="323">
        <v>0</v>
      </c>
      <c r="KF140" s="323">
        <v>0</v>
      </c>
      <c r="KG140" s="323">
        <v>0</v>
      </c>
      <c r="KH140" s="323">
        <v>0</v>
      </c>
      <c r="KI140" s="323">
        <v>0</v>
      </c>
      <c r="KJ140" s="323">
        <v>0</v>
      </c>
      <c r="KK140" s="323">
        <v>11003.8</v>
      </c>
      <c r="KL140" s="323">
        <v>0</v>
      </c>
      <c r="KM140" s="323">
        <v>0</v>
      </c>
      <c r="KN140" s="323">
        <v>0</v>
      </c>
      <c r="KO140" s="323">
        <v>0</v>
      </c>
      <c r="KP140" s="323">
        <v>0</v>
      </c>
      <c r="KQ140" s="323">
        <v>0</v>
      </c>
      <c r="KR140" s="323">
        <v>0</v>
      </c>
      <c r="KS140" s="322">
        <v>0</v>
      </c>
      <c r="KU140" s="312">
        <v>20</v>
      </c>
      <c r="KV140" s="312">
        <v>204</v>
      </c>
      <c r="KY140" s="312">
        <v>9204</v>
      </c>
    </row>
    <row r="141" spans="1:311" x14ac:dyDescent="0.25">
      <c r="A141" s="329">
        <v>2020</v>
      </c>
      <c r="B141" s="328" t="s">
        <v>781</v>
      </c>
      <c r="C141" s="328" t="s">
        <v>802</v>
      </c>
      <c r="D141" s="328" t="s">
        <v>804</v>
      </c>
      <c r="E141" s="328" t="s">
        <v>780</v>
      </c>
      <c r="F141" s="327">
        <v>9655</v>
      </c>
      <c r="G141" s="327">
        <v>0</v>
      </c>
      <c r="H141" s="327">
        <v>0</v>
      </c>
      <c r="I141" s="327">
        <v>0</v>
      </c>
      <c r="J141" s="327">
        <v>0</v>
      </c>
      <c r="K141" s="327">
        <v>0</v>
      </c>
      <c r="L141" s="327">
        <v>44025.58</v>
      </c>
      <c r="M141" s="327">
        <v>0</v>
      </c>
      <c r="N141" s="327">
        <v>30016.15</v>
      </c>
      <c r="O141" s="327">
        <v>0</v>
      </c>
      <c r="P141" s="327">
        <v>0</v>
      </c>
      <c r="Q141" s="327">
        <v>0</v>
      </c>
      <c r="R141" s="327">
        <v>0</v>
      </c>
      <c r="S141" s="327">
        <v>0</v>
      </c>
      <c r="T141" s="327">
        <v>4400</v>
      </c>
      <c r="U141" s="327">
        <v>0</v>
      </c>
      <c r="V141" s="327">
        <v>0</v>
      </c>
      <c r="W141" s="327">
        <v>0</v>
      </c>
      <c r="X141" s="327">
        <v>0</v>
      </c>
      <c r="Y141" s="327">
        <v>0</v>
      </c>
      <c r="Z141" s="327">
        <v>0</v>
      </c>
      <c r="AA141" s="327">
        <v>38641.49</v>
      </c>
      <c r="AB141" s="327">
        <v>7868.64</v>
      </c>
      <c r="AC141" s="327">
        <v>0</v>
      </c>
      <c r="AD141" s="327">
        <v>92498.3</v>
      </c>
      <c r="AE141" s="327">
        <v>0</v>
      </c>
      <c r="AF141" s="327">
        <v>0.4</v>
      </c>
      <c r="AG141" s="327">
        <v>0</v>
      </c>
      <c r="AH141" s="327">
        <v>97918.13</v>
      </c>
      <c r="AI141" s="327">
        <v>0</v>
      </c>
      <c r="AJ141" s="327">
        <v>7000</v>
      </c>
      <c r="AK141" s="327">
        <v>0</v>
      </c>
      <c r="AL141" s="327">
        <v>0</v>
      </c>
      <c r="AM141" s="327">
        <v>0</v>
      </c>
      <c r="AN141" s="327">
        <v>0</v>
      </c>
      <c r="AO141" s="327">
        <v>0</v>
      </c>
      <c r="AP141" s="327">
        <v>0</v>
      </c>
      <c r="AQ141" s="327">
        <v>0</v>
      </c>
      <c r="AR141" s="327">
        <v>0</v>
      </c>
      <c r="AS141" s="327">
        <v>0</v>
      </c>
      <c r="AT141" s="327">
        <v>0</v>
      </c>
      <c r="AU141" s="327">
        <v>0</v>
      </c>
      <c r="AV141" s="327">
        <v>0</v>
      </c>
      <c r="AW141" s="327">
        <v>0</v>
      </c>
      <c r="AX141" s="327">
        <v>0</v>
      </c>
      <c r="AY141" s="327">
        <v>0</v>
      </c>
      <c r="AZ141" s="327">
        <v>0</v>
      </c>
      <c r="BA141" s="327">
        <v>0</v>
      </c>
      <c r="BB141" s="327">
        <v>0</v>
      </c>
      <c r="BC141" s="327">
        <v>1000</v>
      </c>
      <c r="BD141" s="327">
        <v>0</v>
      </c>
      <c r="BE141" s="327">
        <v>0</v>
      </c>
      <c r="BF141" s="327">
        <v>0</v>
      </c>
      <c r="BG141" s="327">
        <v>0</v>
      </c>
      <c r="BH141" s="327">
        <v>0</v>
      </c>
      <c r="BI141" s="327">
        <v>0</v>
      </c>
      <c r="BJ141" s="327">
        <v>0</v>
      </c>
      <c r="BK141" s="327">
        <v>0</v>
      </c>
      <c r="BL141" s="327">
        <v>0</v>
      </c>
      <c r="BM141" s="327">
        <v>0</v>
      </c>
      <c r="BN141" s="327">
        <v>10480.5</v>
      </c>
      <c r="BO141" s="327">
        <v>0</v>
      </c>
      <c r="BP141" s="327">
        <v>0</v>
      </c>
      <c r="BQ141" s="327">
        <v>0</v>
      </c>
      <c r="BR141" s="327">
        <v>0</v>
      </c>
      <c r="BS141" s="327">
        <v>3545.33</v>
      </c>
      <c r="BT141" s="327">
        <v>0</v>
      </c>
      <c r="BU141" s="327">
        <v>0</v>
      </c>
      <c r="BV141" s="327">
        <v>838507.23</v>
      </c>
      <c r="BW141" s="327">
        <v>2737.9</v>
      </c>
      <c r="BX141" s="327">
        <v>3543.1</v>
      </c>
      <c r="BY141" s="327">
        <v>179026.03</v>
      </c>
      <c r="BZ141" s="327">
        <v>0</v>
      </c>
      <c r="CA141" s="327">
        <v>0</v>
      </c>
      <c r="CB141" s="327">
        <v>0</v>
      </c>
      <c r="CC141" s="327">
        <v>0</v>
      </c>
      <c r="CD141" s="327">
        <v>0</v>
      </c>
      <c r="CE141" s="327">
        <v>0</v>
      </c>
      <c r="CF141" s="327">
        <v>0</v>
      </c>
      <c r="CG141" s="327">
        <v>0</v>
      </c>
      <c r="CH141" s="327">
        <v>39407</v>
      </c>
      <c r="CI141" s="327">
        <v>480353.65</v>
      </c>
      <c r="CJ141" s="327">
        <v>0</v>
      </c>
      <c r="CK141" s="327">
        <v>0</v>
      </c>
      <c r="CL141" s="327">
        <v>0</v>
      </c>
      <c r="CM141" s="327">
        <v>0</v>
      </c>
      <c r="CN141" s="327">
        <v>0</v>
      </c>
      <c r="CO141" s="327">
        <v>0</v>
      </c>
      <c r="CP141" s="327">
        <v>0</v>
      </c>
      <c r="CQ141" s="327">
        <v>0</v>
      </c>
      <c r="CR141" s="327">
        <v>0</v>
      </c>
      <c r="CS141" s="327">
        <v>0</v>
      </c>
      <c r="CT141" s="327">
        <v>33108.050000000003</v>
      </c>
      <c r="CU141" s="327">
        <v>0</v>
      </c>
      <c r="CV141" s="327">
        <v>0</v>
      </c>
      <c r="CW141" s="327">
        <v>0</v>
      </c>
      <c r="CX141" s="327">
        <v>0</v>
      </c>
      <c r="CY141" s="327">
        <v>0</v>
      </c>
      <c r="CZ141" s="327">
        <v>0</v>
      </c>
      <c r="DA141" s="327">
        <v>663649.77</v>
      </c>
      <c r="DB141" s="327">
        <v>48266.17</v>
      </c>
      <c r="DC141" s="327">
        <v>0</v>
      </c>
      <c r="DD141" s="327">
        <v>307187.40999999997</v>
      </c>
      <c r="DE141" s="327">
        <v>0</v>
      </c>
      <c r="DF141" s="327">
        <v>0</v>
      </c>
      <c r="DG141" s="327">
        <v>0</v>
      </c>
      <c r="DH141" s="327">
        <v>0</v>
      </c>
      <c r="DI141" s="327">
        <v>0</v>
      </c>
      <c r="DJ141" s="327">
        <v>0</v>
      </c>
      <c r="DK141" s="327">
        <v>0</v>
      </c>
      <c r="DL141" s="327">
        <v>0</v>
      </c>
      <c r="DM141" s="327">
        <v>1263.75</v>
      </c>
      <c r="DN141" s="327">
        <v>0</v>
      </c>
      <c r="DO141" s="327">
        <v>0</v>
      </c>
      <c r="DP141" s="327">
        <v>0</v>
      </c>
      <c r="DQ141" s="327">
        <v>5371.92</v>
      </c>
      <c r="DR141" s="327">
        <v>5857.6</v>
      </c>
      <c r="DS141" s="327">
        <v>55640</v>
      </c>
      <c r="DT141" s="327">
        <v>0</v>
      </c>
      <c r="DU141" s="327">
        <v>402922.94</v>
      </c>
      <c r="DV141" s="327">
        <v>0</v>
      </c>
      <c r="DW141" s="327">
        <v>0</v>
      </c>
      <c r="DX141" s="327">
        <v>438.55</v>
      </c>
      <c r="DY141" s="327">
        <v>3208.58</v>
      </c>
      <c r="DZ141" s="327">
        <v>1235</v>
      </c>
      <c r="EA141" s="327">
        <v>21755.7</v>
      </c>
      <c r="EB141" s="327">
        <v>0</v>
      </c>
      <c r="EC141" s="327">
        <v>0</v>
      </c>
      <c r="ED141" s="327">
        <v>0</v>
      </c>
      <c r="EE141" s="327">
        <v>0</v>
      </c>
      <c r="EF141" s="327">
        <v>0</v>
      </c>
      <c r="EG141" s="327">
        <v>0</v>
      </c>
      <c r="EH141" s="327">
        <v>0</v>
      </c>
      <c r="EI141" s="327">
        <v>3445.04</v>
      </c>
      <c r="EJ141" s="327">
        <v>66995.16</v>
      </c>
      <c r="EK141" s="327">
        <v>0</v>
      </c>
      <c r="EL141" s="327">
        <v>0</v>
      </c>
      <c r="EM141" s="327">
        <v>50100</v>
      </c>
      <c r="EN141" s="327">
        <v>0</v>
      </c>
      <c r="EO141" s="327">
        <v>0</v>
      </c>
      <c r="EP141" s="327">
        <v>0</v>
      </c>
      <c r="EQ141" s="327">
        <v>0</v>
      </c>
      <c r="ER141" s="327">
        <v>0</v>
      </c>
      <c r="ES141" s="327">
        <v>0</v>
      </c>
      <c r="ET141" s="327">
        <v>4031.9</v>
      </c>
      <c r="EU141" s="327">
        <v>0</v>
      </c>
      <c r="EV141" s="327">
        <v>0</v>
      </c>
      <c r="EW141" s="327">
        <v>0</v>
      </c>
      <c r="EX141" s="327">
        <v>0</v>
      </c>
      <c r="EY141" s="327">
        <v>426657.69</v>
      </c>
      <c r="EZ141" s="327">
        <v>2972352.92</v>
      </c>
      <c r="FA141" s="327">
        <v>0</v>
      </c>
      <c r="FB141" s="327">
        <v>0</v>
      </c>
      <c r="FC141" s="327">
        <v>70342.100000000006</v>
      </c>
      <c r="FD141" s="327">
        <v>0</v>
      </c>
      <c r="FE141" s="327">
        <v>0</v>
      </c>
      <c r="FF141" s="327">
        <v>0</v>
      </c>
      <c r="FG141" s="327">
        <v>0</v>
      </c>
      <c r="FH141" s="327">
        <v>0</v>
      </c>
      <c r="FI141" s="327">
        <v>0</v>
      </c>
      <c r="FJ141" s="327">
        <v>0</v>
      </c>
      <c r="FK141" s="327">
        <v>0</v>
      </c>
      <c r="FL141" s="327">
        <v>0</v>
      </c>
      <c r="FM141" s="327">
        <v>0</v>
      </c>
      <c r="FN141" s="327">
        <v>0</v>
      </c>
      <c r="FO141" s="327">
        <v>25378.82</v>
      </c>
      <c r="FP141" s="327">
        <v>0</v>
      </c>
      <c r="FQ141" s="327">
        <v>0</v>
      </c>
      <c r="FR141" s="327">
        <v>2965692.84</v>
      </c>
      <c r="FS141" s="327">
        <v>83006</v>
      </c>
      <c r="FT141" s="327">
        <v>16052.2</v>
      </c>
      <c r="FU141" s="327">
        <v>0</v>
      </c>
      <c r="FV141" s="327">
        <v>0</v>
      </c>
      <c r="FW141" s="327">
        <v>0</v>
      </c>
      <c r="FX141" s="327">
        <v>0</v>
      </c>
      <c r="FY141" s="327">
        <v>0</v>
      </c>
      <c r="FZ141" s="327">
        <v>0</v>
      </c>
      <c r="GA141" s="327">
        <v>0</v>
      </c>
      <c r="GB141" s="327">
        <v>0</v>
      </c>
      <c r="GC141" s="327">
        <v>0</v>
      </c>
      <c r="GD141" s="327">
        <v>0</v>
      </c>
      <c r="GE141" s="327">
        <v>0</v>
      </c>
      <c r="GF141" s="327">
        <v>72570.22</v>
      </c>
      <c r="GG141" s="327">
        <v>0</v>
      </c>
      <c r="GH141" s="327">
        <v>0</v>
      </c>
      <c r="GI141" s="327">
        <v>11477.12</v>
      </c>
      <c r="GJ141" s="327">
        <v>700</v>
      </c>
      <c r="GK141" s="327">
        <v>0</v>
      </c>
      <c r="GL141" s="327">
        <v>572.75</v>
      </c>
      <c r="GM141" s="327">
        <v>919647.31</v>
      </c>
      <c r="GN141" s="327">
        <v>79.7</v>
      </c>
      <c r="GO141" s="327">
        <v>0</v>
      </c>
      <c r="GP141" s="327">
        <v>0</v>
      </c>
      <c r="GQ141" s="327">
        <v>0</v>
      </c>
      <c r="GR141" s="327">
        <v>0</v>
      </c>
      <c r="GS141" s="327">
        <v>1949252.84</v>
      </c>
      <c r="GT141" s="327">
        <v>0</v>
      </c>
      <c r="GU141" s="327">
        <v>0</v>
      </c>
      <c r="GV141" s="327">
        <v>3077.7</v>
      </c>
      <c r="GW141" s="327">
        <v>0</v>
      </c>
      <c r="GX141" s="327">
        <v>0</v>
      </c>
      <c r="GY141" s="327">
        <v>0</v>
      </c>
      <c r="GZ141" s="327">
        <v>6667.5</v>
      </c>
      <c r="HA141" s="327">
        <v>101121.65</v>
      </c>
      <c r="HB141" s="327">
        <v>0</v>
      </c>
      <c r="HC141" s="327">
        <v>104997.03</v>
      </c>
      <c r="HD141" s="327">
        <v>0</v>
      </c>
      <c r="HE141" s="327">
        <v>0</v>
      </c>
      <c r="HF141" s="327">
        <v>0</v>
      </c>
      <c r="HG141" s="327">
        <v>0</v>
      </c>
      <c r="HH141" s="327">
        <v>19889.5</v>
      </c>
      <c r="HI141" s="327">
        <v>10471.4</v>
      </c>
      <c r="HJ141" s="327">
        <v>443521.7</v>
      </c>
      <c r="HK141" s="327">
        <v>0</v>
      </c>
      <c r="HL141" s="327">
        <v>0</v>
      </c>
      <c r="HM141" s="327">
        <v>0</v>
      </c>
      <c r="HN141" s="327">
        <v>0</v>
      </c>
      <c r="HO141" s="327">
        <v>3200</v>
      </c>
      <c r="HP141" s="327">
        <v>0</v>
      </c>
      <c r="HQ141" s="327">
        <v>0</v>
      </c>
      <c r="HR141" s="327">
        <v>0</v>
      </c>
      <c r="HS141" s="327">
        <v>0</v>
      </c>
      <c r="HT141" s="327">
        <v>29810.5</v>
      </c>
      <c r="HU141" s="327">
        <v>0</v>
      </c>
      <c r="HV141" s="327">
        <v>0</v>
      </c>
      <c r="HW141" s="327">
        <v>0</v>
      </c>
      <c r="HX141" s="327">
        <v>0</v>
      </c>
      <c r="HY141" s="327">
        <v>1357911.9</v>
      </c>
      <c r="HZ141" s="327">
        <v>12327.9</v>
      </c>
      <c r="IA141" s="327">
        <v>589.29999999999995</v>
      </c>
      <c r="IB141" s="327">
        <v>86905.7</v>
      </c>
      <c r="IC141" s="327">
        <v>0</v>
      </c>
      <c r="ID141" s="327">
        <v>5410</v>
      </c>
      <c r="IE141" s="327">
        <v>9876.32</v>
      </c>
      <c r="IF141" s="327">
        <v>235797.55</v>
      </c>
      <c r="IG141" s="327">
        <v>0</v>
      </c>
      <c r="IH141" s="327">
        <v>0</v>
      </c>
      <c r="II141" s="327">
        <v>0</v>
      </c>
      <c r="IJ141" s="327">
        <v>0</v>
      </c>
      <c r="IK141" s="327">
        <v>0</v>
      </c>
      <c r="IL141" s="327">
        <v>0</v>
      </c>
      <c r="IM141" s="327">
        <v>0</v>
      </c>
      <c r="IN141" s="327">
        <v>0</v>
      </c>
      <c r="IO141" s="327">
        <v>71290.95</v>
      </c>
      <c r="IP141" s="327">
        <v>0</v>
      </c>
      <c r="IQ141" s="327">
        <v>0</v>
      </c>
      <c r="IR141" s="327">
        <v>1321.68</v>
      </c>
      <c r="IS141" s="327">
        <v>38948.699999999997</v>
      </c>
      <c r="IT141" s="327">
        <v>0</v>
      </c>
      <c r="IU141" s="327">
        <v>0</v>
      </c>
      <c r="IV141" s="327">
        <v>0</v>
      </c>
      <c r="IW141" s="327">
        <v>0</v>
      </c>
      <c r="IX141" s="327">
        <v>0</v>
      </c>
      <c r="IY141" s="327">
        <v>0</v>
      </c>
      <c r="IZ141" s="327">
        <v>0</v>
      </c>
      <c r="JA141" s="327">
        <v>0</v>
      </c>
      <c r="JB141" s="327">
        <v>0</v>
      </c>
      <c r="JC141" s="327">
        <v>0</v>
      </c>
      <c r="JD141" s="327">
        <v>0</v>
      </c>
      <c r="JE141" s="327">
        <v>0</v>
      </c>
      <c r="JF141" s="327">
        <v>1518.75</v>
      </c>
      <c r="JG141" s="327">
        <v>0</v>
      </c>
      <c r="JH141" s="327">
        <v>0</v>
      </c>
      <c r="JI141" s="327">
        <v>0</v>
      </c>
      <c r="JJ141" s="327">
        <v>0</v>
      </c>
      <c r="JK141" s="327">
        <v>0</v>
      </c>
      <c r="JL141" s="327">
        <v>0</v>
      </c>
      <c r="JM141" s="327">
        <v>0</v>
      </c>
      <c r="JN141" s="327">
        <v>0</v>
      </c>
      <c r="JO141" s="327">
        <v>0</v>
      </c>
      <c r="JP141" s="327">
        <v>0</v>
      </c>
      <c r="JQ141" s="327">
        <v>0</v>
      </c>
      <c r="JR141" s="327">
        <v>0</v>
      </c>
      <c r="JS141" s="327">
        <v>405772.6</v>
      </c>
      <c r="JT141" s="327">
        <v>0</v>
      </c>
      <c r="JU141" s="327">
        <v>9661.89</v>
      </c>
      <c r="JV141" s="327">
        <v>5427077.6900000004</v>
      </c>
      <c r="JW141" s="327">
        <v>0</v>
      </c>
      <c r="JX141" s="327">
        <v>0</v>
      </c>
      <c r="JY141" s="327">
        <v>0</v>
      </c>
      <c r="JZ141" s="327">
        <v>0</v>
      </c>
      <c r="KA141" s="327">
        <v>0</v>
      </c>
      <c r="KB141" s="327">
        <v>14675.6</v>
      </c>
      <c r="KC141" s="327">
        <v>0</v>
      </c>
      <c r="KD141" s="327">
        <v>0</v>
      </c>
      <c r="KE141" s="327">
        <v>0</v>
      </c>
      <c r="KF141" s="327">
        <v>0</v>
      </c>
      <c r="KG141" s="327">
        <v>0</v>
      </c>
      <c r="KH141" s="327">
        <v>0</v>
      </c>
      <c r="KI141" s="327">
        <v>0</v>
      </c>
      <c r="KJ141" s="327">
        <v>0</v>
      </c>
      <c r="KK141" s="327">
        <v>0</v>
      </c>
      <c r="KL141" s="327">
        <v>0</v>
      </c>
      <c r="KM141" s="327">
        <v>0</v>
      </c>
      <c r="KN141" s="327">
        <v>0</v>
      </c>
      <c r="KO141" s="327">
        <v>62966.65</v>
      </c>
      <c r="KP141" s="327">
        <v>42930.1</v>
      </c>
      <c r="KQ141" s="327">
        <v>74219.3</v>
      </c>
      <c r="KR141" s="327">
        <v>0</v>
      </c>
      <c r="KS141" s="326">
        <v>2851.75</v>
      </c>
      <c r="KU141" s="312">
        <v>20</v>
      </c>
      <c r="KV141" s="312">
        <v>206</v>
      </c>
      <c r="KY141" s="312">
        <v>9206</v>
      </c>
    </row>
    <row r="142" spans="1:311" x14ac:dyDescent="0.25">
      <c r="A142" s="325">
        <v>2020</v>
      </c>
      <c r="B142" s="324" t="s">
        <v>781</v>
      </c>
      <c r="C142" s="324" t="s">
        <v>802</v>
      </c>
      <c r="D142" s="324" t="s">
        <v>803</v>
      </c>
      <c r="E142" s="324" t="s">
        <v>780</v>
      </c>
      <c r="F142" s="323">
        <v>0</v>
      </c>
      <c r="G142" s="323">
        <v>0</v>
      </c>
      <c r="H142" s="323">
        <v>0</v>
      </c>
      <c r="I142" s="323">
        <v>0</v>
      </c>
      <c r="J142" s="323">
        <v>0</v>
      </c>
      <c r="K142" s="323">
        <v>0</v>
      </c>
      <c r="L142" s="323">
        <v>0</v>
      </c>
      <c r="M142" s="323">
        <v>7463.9</v>
      </c>
      <c r="N142" s="323">
        <v>92822.44</v>
      </c>
      <c r="O142" s="323">
        <v>6894.8</v>
      </c>
      <c r="P142" s="323">
        <v>32808.120000000003</v>
      </c>
      <c r="Q142" s="323">
        <v>0</v>
      </c>
      <c r="R142" s="323">
        <v>0</v>
      </c>
      <c r="S142" s="323">
        <v>8469.59</v>
      </c>
      <c r="T142" s="323">
        <v>0</v>
      </c>
      <c r="U142" s="323">
        <v>71922.259999999995</v>
      </c>
      <c r="V142" s="323">
        <v>0</v>
      </c>
      <c r="W142" s="323">
        <v>0</v>
      </c>
      <c r="X142" s="323">
        <v>21941.599999999999</v>
      </c>
      <c r="Y142" s="323">
        <v>10980.75</v>
      </c>
      <c r="Z142" s="323">
        <v>25924.560000000001</v>
      </c>
      <c r="AA142" s="323">
        <v>0</v>
      </c>
      <c r="AB142" s="323">
        <v>0</v>
      </c>
      <c r="AC142" s="323">
        <v>0</v>
      </c>
      <c r="AD142" s="323">
        <v>0</v>
      </c>
      <c r="AE142" s="323">
        <v>0</v>
      </c>
      <c r="AF142" s="323">
        <v>8961.1299999999992</v>
      </c>
      <c r="AG142" s="323">
        <v>0</v>
      </c>
      <c r="AH142" s="323">
        <v>0</v>
      </c>
      <c r="AI142" s="323">
        <v>0</v>
      </c>
      <c r="AJ142" s="323">
        <v>0</v>
      </c>
      <c r="AK142" s="323">
        <v>0</v>
      </c>
      <c r="AL142" s="323">
        <v>10529.34</v>
      </c>
      <c r="AM142" s="323">
        <v>10000</v>
      </c>
      <c r="AN142" s="323">
        <v>0</v>
      </c>
      <c r="AO142" s="323">
        <v>9553.35</v>
      </c>
      <c r="AP142" s="323">
        <v>50000</v>
      </c>
      <c r="AQ142" s="323">
        <v>0</v>
      </c>
      <c r="AR142" s="323">
        <v>6951.72</v>
      </c>
      <c r="AS142" s="323">
        <v>0</v>
      </c>
      <c r="AT142" s="323">
        <v>0</v>
      </c>
      <c r="AU142" s="323">
        <v>0</v>
      </c>
      <c r="AV142" s="323">
        <v>0</v>
      </c>
      <c r="AW142" s="323">
        <v>0</v>
      </c>
      <c r="AX142" s="323">
        <v>0</v>
      </c>
      <c r="AY142" s="323">
        <v>8610</v>
      </c>
      <c r="AZ142" s="323">
        <v>0</v>
      </c>
      <c r="BA142" s="323">
        <v>0</v>
      </c>
      <c r="BB142" s="323">
        <v>0</v>
      </c>
      <c r="BC142" s="323">
        <v>0</v>
      </c>
      <c r="BD142" s="323">
        <v>6420</v>
      </c>
      <c r="BE142" s="323">
        <v>0</v>
      </c>
      <c r="BF142" s="323">
        <v>0</v>
      </c>
      <c r="BG142" s="323">
        <v>0</v>
      </c>
      <c r="BH142" s="323">
        <v>0</v>
      </c>
      <c r="BI142" s="323">
        <v>0</v>
      </c>
      <c r="BJ142" s="323">
        <v>0</v>
      </c>
      <c r="BK142" s="323">
        <v>0</v>
      </c>
      <c r="BL142" s="323">
        <v>0</v>
      </c>
      <c r="BM142" s="323">
        <v>121.41</v>
      </c>
      <c r="BN142" s="323">
        <v>4862.8100000000004</v>
      </c>
      <c r="BO142" s="323">
        <v>0</v>
      </c>
      <c r="BP142" s="323">
        <v>932.94</v>
      </c>
      <c r="BQ142" s="323">
        <v>0</v>
      </c>
      <c r="BR142" s="323">
        <v>219068.85</v>
      </c>
      <c r="BS142" s="323">
        <v>38283.85</v>
      </c>
      <c r="BT142" s="323">
        <v>0</v>
      </c>
      <c r="BU142" s="323">
        <v>0</v>
      </c>
      <c r="BV142" s="323">
        <v>0</v>
      </c>
      <c r="BW142" s="323">
        <v>0</v>
      </c>
      <c r="BX142" s="323">
        <v>0</v>
      </c>
      <c r="BY142" s="323">
        <v>3584160.95</v>
      </c>
      <c r="BZ142" s="323">
        <v>24225</v>
      </c>
      <c r="CA142" s="323">
        <v>9910</v>
      </c>
      <c r="CB142" s="323">
        <v>5760</v>
      </c>
      <c r="CC142" s="323">
        <v>0</v>
      </c>
      <c r="CD142" s="323">
        <v>0</v>
      </c>
      <c r="CE142" s="323">
        <v>751321.5</v>
      </c>
      <c r="CF142" s="323">
        <v>21060</v>
      </c>
      <c r="CG142" s="323">
        <v>850</v>
      </c>
      <c r="CH142" s="323">
        <v>3458.4</v>
      </c>
      <c r="CI142" s="323">
        <v>0</v>
      </c>
      <c r="CJ142" s="323">
        <v>0</v>
      </c>
      <c r="CK142" s="323">
        <v>0</v>
      </c>
      <c r="CL142" s="323">
        <v>2409.6</v>
      </c>
      <c r="CM142" s="323">
        <v>0</v>
      </c>
      <c r="CN142" s="323">
        <v>7134.12</v>
      </c>
      <c r="CO142" s="323">
        <v>40645.5</v>
      </c>
      <c r="CP142" s="323">
        <v>0</v>
      </c>
      <c r="CQ142" s="323">
        <v>0</v>
      </c>
      <c r="CR142" s="323">
        <v>0</v>
      </c>
      <c r="CS142" s="323">
        <v>0</v>
      </c>
      <c r="CT142" s="323">
        <v>0</v>
      </c>
      <c r="CU142" s="323">
        <v>0</v>
      </c>
      <c r="CV142" s="323">
        <v>0</v>
      </c>
      <c r="CW142" s="323">
        <v>0</v>
      </c>
      <c r="CX142" s="323">
        <v>0</v>
      </c>
      <c r="CY142" s="323">
        <v>0</v>
      </c>
      <c r="CZ142" s="323">
        <v>19264.150000000001</v>
      </c>
      <c r="DA142" s="323">
        <v>0</v>
      </c>
      <c r="DB142" s="323">
        <v>1819.5</v>
      </c>
      <c r="DC142" s="323">
        <v>0</v>
      </c>
      <c r="DD142" s="323">
        <v>0</v>
      </c>
      <c r="DE142" s="323">
        <v>15680</v>
      </c>
      <c r="DF142" s="323">
        <v>1820</v>
      </c>
      <c r="DG142" s="323">
        <v>0</v>
      </c>
      <c r="DH142" s="323">
        <v>0</v>
      </c>
      <c r="DI142" s="323">
        <v>4250</v>
      </c>
      <c r="DJ142" s="323">
        <v>0</v>
      </c>
      <c r="DK142" s="323">
        <v>0</v>
      </c>
      <c r="DL142" s="323">
        <v>32870.6</v>
      </c>
      <c r="DM142" s="323">
        <v>2260</v>
      </c>
      <c r="DN142" s="323">
        <v>0</v>
      </c>
      <c r="DO142" s="323">
        <v>0</v>
      </c>
      <c r="DP142" s="323">
        <v>0</v>
      </c>
      <c r="DQ142" s="323">
        <v>0</v>
      </c>
      <c r="DR142" s="323">
        <v>17784.05</v>
      </c>
      <c r="DS142" s="323">
        <v>0</v>
      </c>
      <c r="DT142" s="323">
        <v>31649.27</v>
      </c>
      <c r="DU142" s="323">
        <v>0</v>
      </c>
      <c r="DV142" s="323">
        <v>0</v>
      </c>
      <c r="DW142" s="323">
        <v>0</v>
      </c>
      <c r="DX142" s="323">
        <v>10128.299999999999</v>
      </c>
      <c r="DY142" s="323">
        <v>0</v>
      </c>
      <c r="DZ142" s="323">
        <v>0</v>
      </c>
      <c r="EA142" s="323">
        <v>0</v>
      </c>
      <c r="EB142" s="323">
        <v>0</v>
      </c>
      <c r="EC142" s="323">
        <v>0</v>
      </c>
      <c r="ED142" s="323">
        <v>10588.6</v>
      </c>
      <c r="EE142" s="323">
        <v>0</v>
      </c>
      <c r="EF142" s="323">
        <v>0</v>
      </c>
      <c r="EG142" s="323">
        <v>41769.4</v>
      </c>
      <c r="EH142" s="323">
        <v>0</v>
      </c>
      <c r="EI142" s="323">
        <v>108964.58</v>
      </c>
      <c r="EJ142" s="323">
        <v>28065.3</v>
      </c>
      <c r="EK142" s="323">
        <v>0</v>
      </c>
      <c r="EL142" s="323">
        <v>1550</v>
      </c>
      <c r="EM142" s="323">
        <v>0</v>
      </c>
      <c r="EN142" s="323">
        <v>39119.199999999997</v>
      </c>
      <c r="EO142" s="323">
        <v>38433.74</v>
      </c>
      <c r="EP142" s="323">
        <v>0</v>
      </c>
      <c r="EQ142" s="323">
        <v>0</v>
      </c>
      <c r="ER142" s="323">
        <v>0</v>
      </c>
      <c r="ES142" s="323">
        <v>0</v>
      </c>
      <c r="ET142" s="323">
        <v>15502.9</v>
      </c>
      <c r="EU142" s="323">
        <v>0</v>
      </c>
      <c r="EV142" s="323">
        <v>0</v>
      </c>
      <c r="EW142" s="323">
        <v>0</v>
      </c>
      <c r="EX142" s="323">
        <v>0</v>
      </c>
      <c r="EY142" s="323">
        <v>29040</v>
      </c>
      <c r="EZ142" s="323">
        <v>3981087.8</v>
      </c>
      <c r="FA142" s="323">
        <v>13124.85</v>
      </c>
      <c r="FB142" s="323">
        <v>0</v>
      </c>
      <c r="FC142" s="323">
        <v>55861.74</v>
      </c>
      <c r="FD142" s="323">
        <v>0</v>
      </c>
      <c r="FE142" s="323">
        <v>66271.95</v>
      </c>
      <c r="FF142" s="323">
        <v>7984.87</v>
      </c>
      <c r="FG142" s="323">
        <v>0</v>
      </c>
      <c r="FH142" s="323">
        <v>77630.67</v>
      </c>
      <c r="FI142" s="323">
        <v>0</v>
      </c>
      <c r="FJ142" s="323">
        <v>43937.36</v>
      </c>
      <c r="FK142" s="323">
        <v>0</v>
      </c>
      <c r="FL142" s="323">
        <v>0</v>
      </c>
      <c r="FM142" s="323">
        <v>1095</v>
      </c>
      <c r="FN142" s="323">
        <v>0</v>
      </c>
      <c r="FO142" s="323">
        <v>0</v>
      </c>
      <c r="FP142" s="323">
        <v>5921.7</v>
      </c>
      <c r="FQ142" s="323">
        <v>417262.46</v>
      </c>
      <c r="FR142" s="323">
        <v>0</v>
      </c>
      <c r="FS142" s="323">
        <v>0</v>
      </c>
      <c r="FT142" s="323">
        <v>0</v>
      </c>
      <c r="FU142" s="323">
        <v>0</v>
      </c>
      <c r="FV142" s="323">
        <v>0</v>
      </c>
      <c r="FW142" s="323">
        <v>0</v>
      </c>
      <c r="FX142" s="323">
        <v>0</v>
      </c>
      <c r="FY142" s="323">
        <v>0</v>
      </c>
      <c r="FZ142" s="323">
        <v>0</v>
      </c>
      <c r="GA142" s="323">
        <v>0</v>
      </c>
      <c r="GB142" s="323">
        <v>0</v>
      </c>
      <c r="GC142" s="323">
        <v>0</v>
      </c>
      <c r="GD142" s="323">
        <v>0</v>
      </c>
      <c r="GE142" s="323">
        <v>24121.5</v>
      </c>
      <c r="GF142" s="323">
        <v>1267.75</v>
      </c>
      <c r="GG142" s="323">
        <v>17862.849999999999</v>
      </c>
      <c r="GH142" s="323">
        <v>0</v>
      </c>
      <c r="GI142" s="323">
        <v>0</v>
      </c>
      <c r="GJ142" s="323">
        <v>0</v>
      </c>
      <c r="GK142" s="323">
        <v>0</v>
      </c>
      <c r="GL142" s="323">
        <v>0</v>
      </c>
      <c r="GM142" s="323">
        <v>12661</v>
      </c>
      <c r="GN142" s="323">
        <v>5099.95</v>
      </c>
      <c r="GO142" s="323">
        <v>96074.54</v>
      </c>
      <c r="GP142" s="323">
        <v>0</v>
      </c>
      <c r="GQ142" s="323">
        <v>0</v>
      </c>
      <c r="GR142" s="323">
        <v>18945</v>
      </c>
      <c r="GS142" s="323">
        <v>83014.64</v>
      </c>
      <c r="GT142" s="323">
        <v>0</v>
      </c>
      <c r="GU142" s="323">
        <v>0</v>
      </c>
      <c r="GV142" s="323">
        <v>0</v>
      </c>
      <c r="GW142" s="323">
        <v>0</v>
      </c>
      <c r="GX142" s="323">
        <v>0</v>
      </c>
      <c r="GY142" s="323">
        <v>0</v>
      </c>
      <c r="GZ142" s="323">
        <v>0</v>
      </c>
      <c r="HA142" s="323">
        <v>0</v>
      </c>
      <c r="HB142" s="323">
        <v>0</v>
      </c>
      <c r="HC142" s="323">
        <v>106080</v>
      </c>
      <c r="HD142" s="323">
        <v>0</v>
      </c>
      <c r="HE142" s="323">
        <v>0</v>
      </c>
      <c r="HF142" s="323">
        <v>0</v>
      </c>
      <c r="HG142" s="323">
        <v>0</v>
      </c>
      <c r="HH142" s="323">
        <v>123503.15</v>
      </c>
      <c r="HI142" s="323">
        <v>86015.98</v>
      </c>
      <c r="HJ142" s="323">
        <v>0</v>
      </c>
      <c r="HK142" s="323">
        <v>0</v>
      </c>
      <c r="HL142" s="323">
        <v>48740.25</v>
      </c>
      <c r="HM142" s="323">
        <v>10856.9</v>
      </c>
      <c r="HN142" s="323">
        <v>0</v>
      </c>
      <c r="HO142" s="323">
        <v>0</v>
      </c>
      <c r="HP142" s="323">
        <v>0</v>
      </c>
      <c r="HQ142" s="323">
        <v>0</v>
      </c>
      <c r="HR142" s="323">
        <v>45272.4</v>
      </c>
      <c r="HS142" s="323">
        <v>0</v>
      </c>
      <c r="HT142" s="323">
        <v>0</v>
      </c>
      <c r="HU142" s="323">
        <v>0</v>
      </c>
      <c r="HV142" s="323">
        <v>0</v>
      </c>
      <c r="HW142" s="323">
        <v>152971.72</v>
      </c>
      <c r="HX142" s="323">
        <v>0</v>
      </c>
      <c r="HY142" s="323">
        <v>90</v>
      </c>
      <c r="HZ142" s="323">
        <v>22101.47</v>
      </c>
      <c r="IA142" s="323">
        <v>3240</v>
      </c>
      <c r="IB142" s="323">
        <v>0</v>
      </c>
      <c r="IC142" s="323">
        <v>119055.1</v>
      </c>
      <c r="ID142" s="323">
        <v>0</v>
      </c>
      <c r="IE142" s="323">
        <v>46345.64</v>
      </c>
      <c r="IF142" s="323">
        <v>8551</v>
      </c>
      <c r="IG142" s="323">
        <v>270000</v>
      </c>
      <c r="IH142" s="323">
        <v>0</v>
      </c>
      <c r="II142" s="323">
        <v>481344.04</v>
      </c>
      <c r="IJ142" s="323">
        <v>1010033</v>
      </c>
      <c r="IK142" s="323">
        <v>0</v>
      </c>
      <c r="IL142" s="323">
        <v>0</v>
      </c>
      <c r="IM142" s="323">
        <v>0</v>
      </c>
      <c r="IN142" s="323">
        <v>0</v>
      </c>
      <c r="IO142" s="323">
        <v>0</v>
      </c>
      <c r="IP142" s="323">
        <v>500</v>
      </c>
      <c r="IQ142" s="323">
        <v>0</v>
      </c>
      <c r="IR142" s="323">
        <v>0</v>
      </c>
      <c r="IS142" s="323">
        <v>0</v>
      </c>
      <c r="IT142" s="323">
        <v>6475</v>
      </c>
      <c r="IU142" s="323">
        <v>18258.62</v>
      </c>
      <c r="IV142" s="323">
        <v>0</v>
      </c>
      <c r="IW142" s="323">
        <v>3426.65</v>
      </c>
      <c r="IX142" s="323">
        <v>0</v>
      </c>
      <c r="IY142" s="323">
        <v>29484.85</v>
      </c>
      <c r="IZ142" s="323">
        <v>7393.52</v>
      </c>
      <c r="JA142" s="323">
        <v>5379.86</v>
      </c>
      <c r="JB142" s="323">
        <v>1930</v>
      </c>
      <c r="JC142" s="323">
        <v>28114</v>
      </c>
      <c r="JD142" s="323">
        <v>0</v>
      </c>
      <c r="JE142" s="323">
        <v>0</v>
      </c>
      <c r="JF142" s="323">
        <v>920</v>
      </c>
      <c r="JG142" s="323">
        <v>0</v>
      </c>
      <c r="JH142" s="323">
        <v>0</v>
      </c>
      <c r="JI142" s="323">
        <v>14290.6</v>
      </c>
      <c r="JJ142" s="323">
        <v>0</v>
      </c>
      <c r="JK142" s="323">
        <v>0</v>
      </c>
      <c r="JL142" s="323">
        <v>0</v>
      </c>
      <c r="JM142" s="323">
        <v>0</v>
      </c>
      <c r="JN142" s="323">
        <v>0</v>
      </c>
      <c r="JO142" s="323">
        <v>0</v>
      </c>
      <c r="JP142" s="323">
        <v>20</v>
      </c>
      <c r="JQ142" s="323">
        <v>0</v>
      </c>
      <c r="JR142" s="323">
        <v>0</v>
      </c>
      <c r="JS142" s="323">
        <v>55191.15</v>
      </c>
      <c r="JT142" s="323">
        <v>0</v>
      </c>
      <c r="JU142" s="323">
        <v>0</v>
      </c>
      <c r="JV142" s="323">
        <v>500</v>
      </c>
      <c r="JW142" s="323">
        <v>0</v>
      </c>
      <c r="JX142" s="323">
        <v>0</v>
      </c>
      <c r="JY142" s="323">
        <v>0</v>
      </c>
      <c r="JZ142" s="323">
        <v>0</v>
      </c>
      <c r="KA142" s="323">
        <v>0</v>
      </c>
      <c r="KB142" s="323">
        <v>0</v>
      </c>
      <c r="KC142" s="323">
        <v>0</v>
      </c>
      <c r="KD142" s="323">
        <v>0</v>
      </c>
      <c r="KE142" s="323">
        <v>0</v>
      </c>
      <c r="KF142" s="323">
        <v>0</v>
      </c>
      <c r="KG142" s="323">
        <v>0</v>
      </c>
      <c r="KH142" s="323">
        <v>300</v>
      </c>
      <c r="KI142" s="323">
        <v>6610</v>
      </c>
      <c r="KJ142" s="323">
        <v>1316.85</v>
      </c>
      <c r="KK142" s="323">
        <v>0</v>
      </c>
      <c r="KL142" s="323">
        <v>0</v>
      </c>
      <c r="KM142" s="323">
        <v>0</v>
      </c>
      <c r="KN142" s="323">
        <v>13068.5</v>
      </c>
      <c r="KO142" s="323">
        <v>2632877.15</v>
      </c>
      <c r="KP142" s="323">
        <v>22743.96</v>
      </c>
      <c r="KQ142" s="323">
        <v>0</v>
      </c>
      <c r="KR142" s="323">
        <v>0</v>
      </c>
      <c r="KS142" s="322">
        <v>0</v>
      </c>
      <c r="KU142" s="312">
        <v>20</v>
      </c>
      <c r="KV142" s="312">
        <v>209</v>
      </c>
      <c r="KY142" s="312">
        <v>9209</v>
      </c>
    </row>
    <row r="143" spans="1:311" x14ac:dyDescent="0.25">
      <c r="A143" s="329">
        <v>2020</v>
      </c>
      <c r="B143" s="328" t="s">
        <v>781</v>
      </c>
      <c r="C143" s="328" t="s">
        <v>802</v>
      </c>
      <c r="D143" s="328" t="s">
        <v>321</v>
      </c>
      <c r="E143" s="328" t="s">
        <v>780</v>
      </c>
      <c r="F143" s="327">
        <v>397467</v>
      </c>
      <c r="G143" s="327">
        <v>0</v>
      </c>
      <c r="H143" s="327">
        <v>1867827.16</v>
      </c>
      <c r="I143" s="327">
        <v>272738.25</v>
      </c>
      <c r="J143" s="327">
        <v>32263.06</v>
      </c>
      <c r="K143" s="327">
        <v>141973.29999999999</v>
      </c>
      <c r="L143" s="327">
        <v>780451</v>
      </c>
      <c r="M143" s="327">
        <v>283123</v>
      </c>
      <c r="N143" s="327">
        <v>1982641.54</v>
      </c>
      <c r="O143" s="327">
        <v>2355051.2799999998</v>
      </c>
      <c r="P143" s="327">
        <v>47337.83</v>
      </c>
      <c r="Q143" s="327">
        <v>170723.13</v>
      </c>
      <c r="R143" s="327">
        <v>870540.3</v>
      </c>
      <c r="S143" s="327">
        <v>596092.56999999995</v>
      </c>
      <c r="T143" s="327">
        <v>603621.35</v>
      </c>
      <c r="U143" s="327">
        <v>348482.17</v>
      </c>
      <c r="V143" s="327">
        <v>1854391.28</v>
      </c>
      <c r="W143" s="327">
        <v>0</v>
      </c>
      <c r="X143" s="327">
        <v>70606.3</v>
      </c>
      <c r="Y143" s="327">
        <v>10980.75</v>
      </c>
      <c r="Z143" s="327">
        <v>26162.16</v>
      </c>
      <c r="AA143" s="327">
        <v>4153944.73</v>
      </c>
      <c r="AB143" s="327">
        <v>307908.93</v>
      </c>
      <c r="AC143" s="327">
        <v>16264.9</v>
      </c>
      <c r="AD143" s="327">
        <v>4780659.74</v>
      </c>
      <c r="AE143" s="327">
        <v>0</v>
      </c>
      <c r="AF143" s="327">
        <v>215351.26</v>
      </c>
      <c r="AG143" s="327">
        <v>269313.46999999997</v>
      </c>
      <c r="AH143" s="327">
        <v>691429.45</v>
      </c>
      <c r="AI143" s="327">
        <v>0</v>
      </c>
      <c r="AJ143" s="327">
        <v>309266.36</v>
      </c>
      <c r="AK143" s="327">
        <v>1500</v>
      </c>
      <c r="AL143" s="327">
        <v>2271008.64</v>
      </c>
      <c r="AM143" s="327">
        <v>190785.85</v>
      </c>
      <c r="AN143" s="327">
        <v>38668.5</v>
      </c>
      <c r="AO143" s="327">
        <v>111057.63</v>
      </c>
      <c r="AP143" s="327">
        <v>50318</v>
      </c>
      <c r="AQ143" s="327">
        <v>1538.8</v>
      </c>
      <c r="AR143" s="327">
        <v>393364.33</v>
      </c>
      <c r="AS143" s="327">
        <v>302094.90999999997</v>
      </c>
      <c r="AT143" s="327">
        <v>107069.54</v>
      </c>
      <c r="AU143" s="327">
        <v>99761.21</v>
      </c>
      <c r="AV143" s="327">
        <v>0</v>
      </c>
      <c r="AW143" s="327">
        <v>4055143.16</v>
      </c>
      <c r="AX143" s="327">
        <v>90</v>
      </c>
      <c r="AY143" s="327">
        <v>284031.61</v>
      </c>
      <c r="AZ143" s="327">
        <v>701404.86</v>
      </c>
      <c r="BA143" s="327">
        <v>37015.71</v>
      </c>
      <c r="BB143" s="327">
        <v>400216.4</v>
      </c>
      <c r="BC143" s="327">
        <v>773444.38</v>
      </c>
      <c r="BD143" s="327">
        <v>2594317.4</v>
      </c>
      <c r="BE143" s="327">
        <v>300672.40000000002</v>
      </c>
      <c r="BF143" s="327">
        <v>277546.58</v>
      </c>
      <c r="BG143" s="327">
        <v>141.1</v>
      </c>
      <c r="BH143" s="327">
        <v>26525.66</v>
      </c>
      <c r="BI143" s="327">
        <v>3476960.31</v>
      </c>
      <c r="BJ143" s="327">
        <v>20149.95</v>
      </c>
      <c r="BK143" s="327">
        <v>1190217.1399999999</v>
      </c>
      <c r="BL143" s="327">
        <v>0</v>
      </c>
      <c r="BM143" s="327">
        <v>427525.92</v>
      </c>
      <c r="BN143" s="327">
        <v>253369.86</v>
      </c>
      <c r="BO143" s="327">
        <v>379794.79</v>
      </c>
      <c r="BP143" s="327">
        <v>932.94</v>
      </c>
      <c r="BQ143" s="327">
        <v>0</v>
      </c>
      <c r="BR143" s="327">
        <v>219068.85</v>
      </c>
      <c r="BS143" s="327">
        <v>492276.53</v>
      </c>
      <c r="BT143" s="327">
        <v>266651.2</v>
      </c>
      <c r="BU143" s="327">
        <v>123564.71</v>
      </c>
      <c r="BV143" s="327">
        <v>1103491.93</v>
      </c>
      <c r="BW143" s="327">
        <v>637640.22</v>
      </c>
      <c r="BX143" s="327">
        <v>1276702.1499999999</v>
      </c>
      <c r="BY143" s="327">
        <v>4587393.93</v>
      </c>
      <c r="BZ143" s="327">
        <v>24225</v>
      </c>
      <c r="CA143" s="327">
        <v>56279.05</v>
      </c>
      <c r="CB143" s="327">
        <v>165231.81</v>
      </c>
      <c r="CC143" s="327">
        <v>1120913.4099999999</v>
      </c>
      <c r="CD143" s="327">
        <v>1027006.41</v>
      </c>
      <c r="CE143" s="327">
        <v>1874598.16</v>
      </c>
      <c r="CF143" s="327">
        <v>1444934.3</v>
      </c>
      <c r="CG143" s="327">
        <v>2059873.6</v>
      </c>
      <c r="CH143" s="327">
        <v>88697.35</v>
      </c>
      <c r="CI143" s="327">
        <v>2650009</v>
      </c>
      <c r="CJ143" s="327">
        <v>100205.79</v>
      </c>
      <c r="CK143" s="327">
        <v>5410.85</v>
      </c>
      <c r="CL143" s="327">
        <v>129432.45</v>
      </c>
      <c r="CM143" s="327">
        <v>85352.19</v>
      </c>
      <c r="CN143" s="327">
        <v>544813.07999999996</v>
      </c>
      <c r="CO143" s="327">
        <v>731482.44</v>
      </c>
      <c r="CP143" s="327">
        <v>145961</v>
      </c>
      <c r="CQ143" s="327">
        <v>221348.31</v>
      </c>
      <c r="CR143" s="327">
        <v>0</v>
      </c>
      <c r="CS143" s="327">
        <v>250624.62</v>
      </c>
      <c r="CT143" s="327">
        <v>365039.85</v>
      </c>
      <c r="CU143" s="327">
        <v>0</v>
      </c>
      <c r="CV143" s="327">
        <v>0</v>
      </c>
      <c r="CW143" s="327">
        <v>0</v>
      </c>
      <c r="CX143" s="327">
        <v>395613.04</v>
      </c>
      <c r="CY143" s="327">
        <v>138156.69</v>
      </c>
      <c r="CZ143" s="327">
        <v>1238466.1100000001</v>
      </c>
      <c r="DA143" s="327">
        <v>2208837.87</v>
      </c>
      <c r="DB143" s="327">
        <v>915394.29</v>
      </c>
      <c r="DC143" s="327">
        <v>448586.75</v>
      </c>
      <c r="DD143" s="327">
        <v>4464824.18</v>
      </c>
      <c r="DE143" s="327">
        <v>3001609.16</v>
      </c>
      <c r="DF143" s="327">
        <v>1820</v>
      </c>
      <c r="DG143" s="327">
        <v>165334.49</v>
      </c>
      <c r="DH143" s="327">
        <v>214797.87</v>
      </c>
      <c r="DI143" s="327">
        <v>275382.52</v>
      </c>
      <c r="DJ143" s="327">
        <v>538935.11</v>
      </c>
      <c r="DK143" s="327">
        <v>236182.55</v>
      </c>
      <c r="DL143" s="327">
        <v>223533.7</v>
      </c>
      <c r="DM143" s="327">
        <v>216123.8</v>
      </c>
      <c r="DN143" s="327">
        <v>4998</v>
      </c>
      <c r="DO143" s="327">
        <v>205517.61</v>
      </c>
      <c r="DP143" s="327">
        <v>0</v>
      </c>
      <c r="DQ143" s="327">
        <v>5371.92</v>
      </c>
      <c r="DR143" s="327">
        <v>355402.05</v>
      </c>
      <c r="DS143" s="327">
        <v>1268405.28</v>
      </c>
      <c r="DT143" s="327">
        <v>967655.42</v>
      </c>
      <c r="DU143" s="327">
        <v>4008331.48</v>
      </c>
      <c r="DV143" s="327">
        <v>228231.07</v>
      </c>
      <c r="DW143" s="327">
        <v>190892.84</v>
      </c>
      <c r="DX143" s="327">
        <v>399791.5</v>
      </c>
      <c r="DY143" s="327">
        <v>1163357.54</v>
      </c>
      <c r="DZ143" s="327">
        <v>172407.18</v>
      </c>
      <c r="EA143" s="327">
        <v>2100274.84</v>
      </c>
      <c r="EB143" s="327">
        <v>12200.41</v>
      </c>
      <c r="EC143" s="327">
        <v>27237.7</v>
      </c>
      <c r="ED143" s="327">
        <v>101007.26</v>
      </c>
      <c r="EE143" s="327">
        <v>210309.17</v>
      </c>
      <c r="EF143" s="327">
        <v>54032.58</v>
      </c>
      <c r="EG143" s="327">
        <v>891107.34</v>
      </c>
      <c r="EH143" s="327">
        <v>0</v>
      </c>
      <c r="EI143" s="327">
        <v>863505.72</v>
      </c>
      <c r="EJ143" s="327">
        <v>2614475.35</v>
      </c>
      <c r="EK143" s="327">
        <v>291.95</v>
      </c>
      <c r="EL143" s="327">
        <v>54714.42</v>
      </c>
      <c r="EM143" s="327">
        <v>575629.71</v>
      </c>
      <c r="EN143" s="327">
        <v>479230.83</v>
      </c>
      <c r="EO143" s="327">
        <v>1187867.0900000001</v>
      </c>
      <c r="EP143" s="327">
        <v>3111808.09</v>
      </c>
      <c r="EQ143" s="327">
        <v>239</v>
      </c>
      <c r="ER143" s="327">
        <v>404590.13</v>
      </c>
      <c r="ES143" s="327">
        <v>0</v>
      </c>
      <c r="ET143" s="327">
        <v>495026.95</v>
      </c>
      <c r="EU143" s="327">
        <v>273732.31</v>
      </c>
      <c r="EV143" s="327">
        <v>0</v>
      </c>
      <c r="EW143" s="327">
        <v>374243.37</v>
      </c>
      <c r="EX143" s="327">
        <v>571850.5</v>
      </c>
      <c r="EY143" s="327">
        <v>5236450.74</v>
      </c>
      <c r="EZ143" s="327">
        <v>119223133.54000001</v>
      </c>
      <c r="FA143" s="327">
        <v>608128.34</v>
      </c>
      <c r="FB143" s="327">
        <v>488576.47</v>
      </c>
      <c r="FC143" s="327">
        <v>1302877.52</v>
      </c>
      <c r="FD143" s="327">
        <v>550878.29</v>
      </c>
      <c r="FE143" s="327">
        <v>66271.95</v>
      </c>
      <c r="FF143" s="327">
        <v>469696</v>
      </c>
      <c r="FG143" s="327">
        <v>21690.400000000001</v>
      </c>
      <c r="FH143" s="327">
        <v>1060835.21</v>
      </c>
      <c r="FI143" s="327">
        <v>54222.71</v>
      </c>
      <c r="FJ143" s="327">
        <v>782242.39</v>
      </c>
      <c r="FK143" s="327">
        <v>49985.82</v>
      </c>
      <c r="FL143" s="327">
        <v>9755.64</v>
      </c>
      <c r="FM143" s="327">
        <v>1447670.78</v>
      </c>
      <c r="FN143" s="327">
        <v>274218.74</v>
      </c>
      <c r="FO143" s="327">
        <v>374872.06</v>
      </c>
      <c r="FP143" s="327">
        <v>111505.95</v>
      </c>
      <c r="FQ143" s="327">
        <v>685768.71</v>
      </c>
      <c r="FR143" s="327">
        <v>9710955.0700000003</v>
      </c>
      <c r="FS143" s="327">
        <v>280318.67</v>
      </c>
      <c r="FT143" s="327">
        <v>16052.2</v>
      </c>
      <c r="FU143" s="327">
        <v>298759.62</v>
      </c>
      <c r="FV143" s="327">
        <v>0</v>
      </c>
      <c r="FW143" s="327">
        <v>26077.85</v>
      </c>
      <c r="FX143" s="327">
        <v>202249.9</v>
      </c>
      <c r="FY143" s="327">
        <v>689991.71</v>
      </c>
      <c r="FZ143" s="327">
        <v>27465.21</v>
      </c>
      <c r="GA143" s="327">
        <v>78841.19</v>
      </c>
      <c r="GB143" s="327">
        <v>0</v>
      </c>
      <c r="GC143" s="327">
        <v>154471.10999999999</v>
      </c>
      <c r="GD143" s="327">
        <v>281339.96999999997</v>
      </c>
      <c r="GE143" s="327">
        <v>319685.87</v>
      </c>
      <c r="GF143" s="327">
        <v>132232.47</v>
      </c>
      <c r="GG143" s="327">
        <v>1276456.3500000001</v>
      </c>
      <c r="GH143" s="327">
        <v>107166.69</v>
      </c>
      <c r="GI143" s="327">
        <v>11477.12</v>
      </c>
      <c r="GJ143" s="327">
        <v>66102.05</v>
      </c>
      <c r="GK143" s="327">
        <v>6961242.9400000004</v>
      </c>
      <c r="GL143" s="327">
        <v>7284782.6500000004</v>
      </c>
      <c r="GM143" s="327">
        <v>8375299.3700000001</v>
      </c>
      <c r="GN143" s="327">
        <v>5179.6499999999996</v>
      </c>
      <c r="GO143" s="327">
        <v>778493.87</v>
      </c>
      <c r="GP143" s="327">
        <v>0</v>
      </c>
      <c r="GQ143" s="327">
        <v>0</v>
      </c>
      <c r="GR143" s="327">
        <v>223130.23</v>
      </c>
      <c r="GS143" s="327">
        <v>15040092.609999999</v>
      </c>
      <c r="GT143" s="327">
        <v>30022.21</v>
      </c>
      <c r="GU143" s="327">
        <v>3506131.46</v>
      </c>
      <c r="GV143" s="327">
        <v>127797.2</v>
      </c>
      <c r="GW143" s="327">
        <v>117275.84</v>
      </c>
      <c r="GX143" s="327">
        <v>4035817.02</v>
      </c>
      <c r="GY143" s="327">
        <v>0</v>
      </c>
      <c r="GZ143" s="327">
        <v>788375.31</v>
      </c>
      <c r="HA143" s="327">
        <v>747784.56</v>
      </c>
      <c r="HB143" s="327">
        <v>3760</v>
      </c>
      <c r="HC143" s="327">
        <v>3051181.89</v>
      </c>
      <c r="HD143" s="327">
        <v>73566.52</v>
      </c>
      <c r="HE143" s="327">
        <v>176890.05</v>
      </c>
      <c r="HF143" s="327">
        <v>313002.98</v>
      </c>
      <c r="HG143" s="327">
        <v>2306382.61</v>
      </c>
      <c r="HH143" s="327">
        <v>3411759.15</v>
      </c>
      <c r="HI143" s="327">
        <v>575861.30000000005</v>
      </c>
      <c r="HJ143" s="327">
        <v>953078.38</v>
      </c>
      <c r="HK143" s="327">
        <v>90844.65</v>
      </c>
      <c r="HL143" s="327">
        <v>249691.19</v>
      </c>
      <c r="HM143" s="327">
        <v>10856.9</v>
      </c>
      <c r="HN143" s="327">
        <v>122960.65</v>
      </c>
      <c r="HO143" s="327">
        <v>3200</v>
      </c>
      <c r="HP143" s="327">
        <v>3779033.59</v>
      </c>
      <c r="HQ143" s="327">
        <v>100</v>
      </c>
      <c r="HR143" s="327">
        <v>1803338.16</v>
      </c>
      <c r="HS143" s="327">
        <v>0</v>
      </c>
      <c r="HT143" s="327">
        <v>2661983.16</v>
      </c>
      <c r="HU143" s="327">
        <v>143427.35</v>
      </c>
      <c r="HV143" s="327">
        <v>238348.31</v>
      </c>
      <c r="HW143" s="327">
        <v>178588.37</v>
      </c>
      <c r="HX143" s="327">
        <v>156305.81</v>
      </c>
      <c r="HY143" s="327">
        <v>10017486.619999999</v>
      </c>
      <c r="HZ143" s="327">
        <v>583867.65</v>
      </c>
      <c r="IA143" s="327">
        <v>225032.15</v>
      </c>
      <c r="IB143" s="327">
        <v>343899.1</v>
      </c>
      <c r="IC143" s="327">
        <v>1731967.59</v>
      </c>
      <c r="ID143" s="327">
        <v>158482.42000000001</v>
      </c>
      <c r="IE143" s="327">
        <v>2335535.96</v>
      </c>
      <c r="IF143" s="327">
        <v>378623.41</v>
      </c>
      <c r="IG143" s="327">
        <v>304206.55</v>
      </c>
      <c r="IH143" s="327">
        <v>128588.05</v>
      </c>
      <c r="II143" s="327">
        <v>481344.04</v>
      </c>
      <c r="IJ143" s="327">
        <v>1646199.9</v>
      </c>
      <c r="IK143" s="327">
        <v>79785.789999999994</v>
      </c>
      <c r="IL143" s="327">
        <v>54514.35</v>
      </c>
      <c r="IM143" s="327">
        <v>0</v>
      </c>
      <c r="IN143" s="327">
        <v>43358.54</v>
      </c>
      <c r="IO143" s="327">
        <v>292956.81</v>
      </c>
      <c r="IP143" s="327">
        <v>297601.65000000002</v>
      </c>
      <c r="IQ143" s="327">
        <v>222174.68</v>
      </c>
      <c r="IR143" s="327">
        <v>1749949.59</v>
      </c>
      <c r="IS143" s="327">
        <v>1404856.83</v>
      </c>
      <c r="IT143" s="327">
        <v>2370817.89</v>
      </c>
      <c r="IU143" s="327">
        <v>215168.31</v>
      </c>
      <c r="IV143" s="327">
        <v>252338.45</v>
      </c>
      <c r="IW143" s="327">
        <v>85659.44</v>
      </c>
      <c r="IX143" s="327">
        <v>16854.96</v>
      </c>
      <c r="IY143" s="327">
        <v>102666.82</v>
      </c>
      <c r="IZ143" s="327">
        <v>7393.52</v>
      </c>
      <c r="JA143" s="327">
        <v>5379.86</v>
      </c>
      <c r="JB143" s="327">
        <v>3320.6</v>
      </c>
      <c r="JC143" s="327">
        <v>508699.9</v>
      </c>
      <c r="JD143" s="327">
        <v>104518.86</v>
      </c>
      <c r="JE143" s="327">
        <v>49304.15</v>
      </c>
      <c r="JF143" s="327">
        <v>824052.47</v>
      </c>
      <c r="JG143" s="327">
        <v>49765.17</v>
      </c>
      <c r="JH143" s="327">
        <v>262741.7</v>
      </c>
      <c r="JI143" s="327">
        <v>761118.82</v>
      </c>
      <c r="JJ143" s="327">
        <v>340934.34</v>
      </c>
      <c r="JK143" s="327">
        <v>0</v>
      </c>
      <c r="JL143" s="327">
        <v>8144.2</v>
      </c>
      <c r="JM143" s="327">
        <v>43827.65</v>
      </c>
      <c r="JN143" s="327">
        <v>139084.29999999999</v>
      </c>
      <c r="JO143" s="327">
        <v>858336.75</v>
      </c>
      <c r="JP143" s="327">
        <v>253338.69</v>
      </c>
      <c r="JQ143" s="327">
        <v>138149.35</v>
      </c>
      <c r="JR143" s="327">
        <v>80260.75</v>
      </c>
      <c r="JS143" s="327">
        <v>1170079.3400000001</v>
      </c>
      <c r="JT143" s="327">
        <v>213479.37</v>
      </c>
      <c r="JU143" s="327">
        <v>89064.41</v>
      </c>
      <c r="JV143" s="327">
        <v>15456914.109999999</v>
      </c>
      <c r="JW143" s="327">
        <v>1157196.3600000001</v>
      </c>
      <c r="JX143" s="327">
        <v>187674.59</v>
      </c>
      <c r="JY143" s="327">
        <v>46965.4</v>
      </c>
      <c r="JZ143" s="327">
        <v>43435.4</v>
      </c>
      <c r="KA143" s="327">
        <v>182453.34</v>
      </c>
      <c r="KB143" s="327">
        <v>696121.1</v>
      </c>
      <c r="KC143" s="327">
        <v>184504.2</v>
      </c>
      <c r="KD143" s="327">
        <v>20192.3</v>
      </c>
      <c r="KE143" s="327">
        <v>4010241.33</v>
      </c>
      <c r="KF143" s="327">
        <v>55349.43</v>
      </c>
      <c r="KG143" s="327">
        <v>111969.60000000001</v>
      </c>
      <c r="KH143" s="327">
        <v>62861.72</v>
      </c>
      <c r="KI143" s="327">
        <v>538399.31999999995</v>
      </c>
      <c r="KJ143" s="327">
        <v>185028.55</v>
      </c>
      <c r="KK143" s="327">
        <v>11003.8</v>
      </c>
      <c r="KL143" s="327">
        <v>0</v>
      </c>
      <c r="KM143" s="327">
        <v>21007.7</v>
      </c>
      <c r="KN143" s="327">
        <v>265537.59000000003</v>
      </c>
      <c r="KO143" s="327">
        <v>3281624.2</v>
      </c>
      <c r="KP143" s="327">
        <v>576662.78</v>
      </c>
      <c r="KQ143" s="327">
        <v>19938788.109999999</v>
      </c>
      <c r="KR143" s="327">
        <v>1522583.98</v>
      </c>
      <c r="KS143" s="326">
        <v>390029.67</v>
      </c>
      <c r="KU143" s="338" t="s">
        <v>943</v>
      </c>
      <c r="KV143" s="312" t="s">
        <v>943</v>
      </c>
      <c r="KY143" s="312" t="s">
        <v>943</v>
      </c>
    </row>
    <row r="144" spans="1:311" x14ac:dyDescent="0.25">
      <c r="A144" s="325">
        <v>2020</v>
      </c>
      <c r="B144" s="324" t="s">
        <v>781</v>
      </c>
      <c r="C144" s="324" t="s">
        <v>799</v>
      </c>
      <c r="D144" s="324" t="s">
        <v>801</v>
      </c>
      <c r="E144" s="324" t="s">
        <v>780</v>
      </c>
      <c r="F144" s="323">
        <v>0</v>
      </c>
      <c r="G144" s="323">
        <v>0</v>
      </c>
      <c r="H144" s="323">
        <v>0</v>
      </c>
      <c r="I144" s="323">
        <v>28911.39</v>
      </c>
      <c r="J144" s="323">
        <v>0</v>
      </c>
      <c r="K144" s="323">
        <v>0</v>
      </c>
      <c r="L144" s="323">
        <v>2000000</v>
      </c>
      <c r="M144" s="323">
        <v>0</v>
      </c>
      <c r="N144" s="323">
        <v>7000000</v>
      </c>
      <c r="O144" s="323">
        <v>1500000</v>
      </c>
      <c r="P144" s="323">
        <v>0</v>
      </c>
      <c r="Q144" s="323">
        <v>0</v>
      </c>
      <c r="R144" s="323">
        <v>0</v>
      </c>
      <c r="S144" s="323">
        <v>2935199.25</v>
      </c>
      <c r="T144" s="323">
        <v>0</v>
      </c>
      <c r="U144" s="323">
        <v>0</v>
      </c>
      <c r="V144" s="323">
        <v>0</v>
      </c>
      <c r="W144" s="323">
        <v>0</v>
      </c>
      <c r="X144" s="323">
        <v>0</v>
      </c>
      <c r="Y144" s="323">
        <v>0</v>
      </c>
      <c r="Z144" s="323">
        <v>41199.19</v>
      </c>
      <c r="AA144" s="323">
        <v>0</v>
      </c>
      <c r="AB144" s="323">
        <v>3891.54</v>
      </c>
      <c r="AC144" s="323">
        <v>0</v>
      </c>
      <c r="AD144" s="323">
        <v>10000000</v>
      </c>
      <c r="AE144" s="323">
        <v>0</v>
      </c>
      <c r="AF144" s="323">
        <v>0</v>
      </c>
      <c r="AG144" s="323">
        <v>0</v>
      </c>
      <c r="AH144" s="323">
        <v>800000</v>
      </c>
      <c r="AI144" s="323">
        <v>12393.95</v>
      </c>
      <c r="AJ144" s="323">
        <v>0</v>
      </c>
      <c r="AK144" s="323">
        <v>0</v>
      </c>
      <c r="AL144" s="323">
        <v>0</v>
      </c>
      <c r="AM144" s="323">
        <v>0</v>
      </c>
      <c r="AN144" s="323">
        <v>0</v>
      </c>
      <c r="AO144" s="323">
        <v>0</v>
      </c>
      <c r="AP144" s="323">
        <v>0</v>
      </c>
      <c r="AQ144" s="323">
        <v>0</v>
      </c>
      <c r="AR144" s="323">
        <v>18843.75</v>
      </c>
      <c r="AS144" s="323">
        <v>0</v>
      </c>
      <c r="AT144" s="323">
        <v>0</v>
      </c>
      <c r="AU144" s="323">
        <v>0</v>
      </c>
      <c r="AV144" s="323">
        <v>0</v>
      </c>
      <c r="AW144" s="323">
        <v>0</v>
      </c>
      <c r="AX144" s="323">
        <v>0</v>
      </c>
      <c r="AY144" s="323">
        <v>990263.3</v>
      </c>
      <c r="AZ144" s="323">
        <v>0</v>
      </c>
      <c r="BA144" s="323">
        <v>0</v>
      </c>
      <c r="BB144" s="323">
        <v>0</v>
      </c>
      <c r="BC144" s="323">
        <v>0</v>
      </c>
      <c r="BD144" s="323">
        <v>10050000</v>
      </c>
      <c r="BE144" s="323">
        <v>0</v>
      </c>
      <c r="BF144" s="323">
        <v>0</v>
      </c>
      <c r="BG144" s="323">
        <v>0</v>
      </c>
      <c r="BH144" s="323">
        <v>0</v>
      </c>
      <c r="BI144" s="323">
        <v>0</v>
      </c>
      <c r="BJ144" s="323">
        <v>5477.85</v>
      </c>
      <c r="BK144" s="323">
        <v>4000000</v>
      </c>
      <c r="BL144" s="323">
        <v>0</v>
      </c>
      <c r="BM144" s="323">
        <v>3300000</v>
      </c>
      <c r="BN144" s="323">
        <v>0</v>
      </c>
      <c r="BO144" s="323">
        <v>0</v>
      </c>
      <c r="BP144" s="323">
        <v>0</v>
      </c>
      <c r="BQ144" s="323">
        <v>0</v>
      </c>
      <c r="BR144" s="323">
        <v>0</v>
      </c>
      <c r="BS144" s="323">
        <v>0</v>
      </c>
      <c r="BT144" s="323">
        <v>0</v>
      </c>
      <c r="BU144" s="323">
        <v>0</v>
      </c>
      <c r="BV144" s="323">
        <v>0</v>
      </c>
      <c r="BW144" s="323">
        <v>3000000</v>
      </c>
      <c r="BX144" s="323">
        <v>0</v>
      </c>
      <c r="BY144" s="323">
        <v>6511479.5499999998</v>
      </c>
      <c r="BZ144" s="323">
        <v>0</v>
      </c>
      <c r="CA144" s="323">
        <v>0</v>
      </c>
      <c r="CB144" s="323">
        <v>2992650</v>
      </c>
      <c r="CC144" s="323">
        <v>0</v>
      </c>
      <c r="CD144" s="323">
        <v>8000000</v>
      </c>
      <c r="CE144" s="323">
        <v>3000000</v>
      </c>
      <c r="CF144" s="323">
        <v>6000000</v>
      </c>
      <c r="CG144" s="323">
        <v>0</v>
      </c>
      <c r="CH144" s="323">
        <v>1000000</v>
      </c>
      <c r="CI144" s="323">
        <v>0</v>
      </c>
      <c r="CJ144" s="323">
        <v>75094.7</v>
      </c>
      <c r="CK144" s="323">
        <v>0</v>
      </c>
      <c r="CL144" s="323">
        <v>0</v>
      </c>
      <c r="CM144" s="323">
        <v>60000</v>
      </c>
      <c r="CN144" s="323">
        <v>0</v>
      </c>
      <c r="CO144" s="323">
        <v>0</v>
      </c>
      <c r="CP144" s="323">
        <v>0</v>
      </c>
      <c r="CQ144" s="323">
        <v>0</v>
      </c>
      <c r="CR144" s="323">
        <v>0</v>
      </c>
      <c r="CS144" s="323">
        <v>0</v>
      </c>
      <c r="CT144" s="323">
        <v>0</v>
      </c>
      <c r="CU144" s="323">
        <v>0</v>
      </c>
      <c r="CV144" s="323">
        <v>0</v>
      </c>
      <c r="CW144" s="323">
        <v>0</v>
      </c>
      <c r="CX144" s="323">
        <v>0</v>
      </c>
      <c r="CY144" s="323">
        <v>4840000</v>
      </c>
      <c r="CZ144" s="323">
        <v>0</v>
      </c>
      <c r="DA144" s="323">
        <v>0</v>
      </c>
      <c r="DB144" s="323">
        <v>2000000</v>
      </c>
      <c r="DC144" s="323">
        <v>0</v>
      </c>
      <c r="DD144" s="323">
        <v>0</v>
      </c>
      <c r="DE144" s="323">
        <v>0</v>
      </c>
      <c r="DF144" s="323">
        <v>0</v>
      </c>
      <c r="DG144" s="323">
        <v>0</v>
      </c>
      <c r="DH144" s="323">
        <v>0</v>
      </c>
      <c r="DI144" s="323">
        <v>0</v>
      </c>
      <c r="DJ144" s="323">
        <v>0</v>
      </c>
      <c r="DK144" s="323">
        <v>0</v>
      </c>
      <c r="DL144" s="323">
        <v>0</v>
      </c>
      <c r="DM144" s="323">
        <v>0</v>
      </c>
      <c r="DN144" s="323">
        <v>0</v>
      </c>
      <c r="DO144" s="323">
        <v>0</v>
      </c>
      <c r="DP144" s="323">
        <v>0</v>
      </c>
      <c r="DQ144" s="323">
        <v>0</v>
      </c>
      <c r="DR144" s="323">
        <v>780000</v>
      </c>
      <c r="DS144" s="323">
        <v>0</v>
      </c>
      <c r="DT144" s="323">
        <v>0</v>
      </c>
      <c r="DU144" s="323">
        <v>0</v>
      </c>
      <c r="DV144" s="323">
        <v>0</v>
      </c>
      <c r="DW144" s="323">
        <v>1500000</v>
      </c>
      <c r="DX144" s="323">
        <v>0</v>
      </c>
      <c r="DY144" s="323">
        <v>1000000</v>
      </c>
      <c r="DZ144" s="323">
        <v>18765.599999999999</v>
      </c>
      <c r="EA144" s="323">
        <v>10000000</v>
      </c>
      <c r="EB144" s="323">
        <v>0</v>
      </c>
      <c r="EC144" s="323">
        <v>0</v>
      </c>
      <c r="ED144" s="323">
        <v>6560</v>
      </c>
      <c r="EE144" s="323">
        <v>0</v>
      </c>
      <c r="EF144" s="323">
        <v>0</v>
      </c>
      <c r="EG144" s="323">
        <v>5360000</v>
      </c>
      <c r="EH144" s="323">
        <v>0</v>
      </c>
      <c r="EI144" s="323">
        <v>0</v>
      </c>
      <c r="EJ144" s="323">
        <v>0</v>
      </c>
      <c r="EK144" s="323">
        <v>0</v>
      </c>
      <c r="EL144" s="323">
        <v>0</v>
      </c>
      <c r="EM144" s="323">
        <v>0</v>
      </c>
      <c r="EN144" s="323">
        <v>0</v>
      </c>
      <c r="EO144" s="323">
        <v>0</v>
      </c>
      <c r="EP144" s="323">
        <v>5800000</v>
      </c>
      <c r="EQ144" s="323">
        <v>0</v>
      </c>
      <c r="ER144" s="323">
        <v>0</v>
      </c>
      <c r="ES144" s="323">
        <v>0</v>
      </c>
      <c r="ET144" s="323">
        <v>0</v>
      </c>
      <c r="EU144" s="323">
        <v>0</v>
      </c>
      <c r="EV144" s="323">
        <v>0</v>
      </c>
      <c r="EW144" s="323">
        <v>0</v>
      </c>
      <c r="EX144" s="323">
        <v>0</v>
      </c>
      <c r="EY144" s="323">
        <v>6000000</v>
      </c>
      <c r="EZ144" s="323">
        <v>492500000</v>
      </c>
      <c r="FA144" s="323">
        <v>0</v>
      </c>
      <c r="FB144" s="323">
        <v>0</v>
      </c>
      <c r="FC144" s="323">
        <v>48019.66</v>
      </c>
      <c r="FD144" s="323">
        <v>0</v>
      </c>
      <c r="FE144" s="323">
        <v>0</v>
      </c>
      <c r="FF144" s="323">
        <v>0</v>
      </c>
      <c r="FG144" s="323">
        <v>0</v>
      </c>
      <c r="FH144" s="323">
        <v>0</v>
      </c>
      <c r="FI144" s="323">
        <v>0</v>
      </c>
      <c r="FJ144" s="323">
        <v>0</v>
      </c>
      <c r="FK144" s="323">
        <v>0</v>
      </c>
      <c r="FL144" s="323">
        <v>370000</v>
      </c>
      <c r="FM144" s="323">
        <v>2000000</v>
      </c>
      <c r="FN144" s="323">
        <v>0</v>
      </c>
      <c r="FO144" s="323">
        <v>0</v>
      </c>
      <c r="FP144" s="323">
        <v>268000</v>
      </c>
      <c r="FQ144" s="323">
        <v>0</v>
      </c>
      <c r="FR144" s="323">
        <v>9000000</v>
      </c>
      <c r="FS144" s="323">
        <v>0</v>
      </c>
      <c r="FT144" s="323">
        <v>0</v>
      </c>
      <c r="FU144" s="323">
        <v>0</v>
      </c>
      <c r="FV144" s="323">
        <v>0</v>
      </c>
      <c r="FW144" s="323">
        <v>0</v>
      </c>
      <c r="FX144" s="323">
        <v>0</v>
      </c>
      <c r="FY144" s="323">
        <v>0</v>
      </c>
      <c r="FZ144" s="323">
        <v>0</v>
      </c>
      <c r="GA144" s="323">
        <v>0</v>
      </c>
      <c r="GB144" s="323">
        <v>0</v>
      </c>
      <c r="GC144" s="323">
        <v>0</v>
      </c>
      <c r="GD144" s="323">
        <v>0</v>
      </c>
      <c r="GE144" s="323">
        <v>0</v>
      </c>
      <c r="GF144" s="323">
        <v>0</v>
      </c>
      <c r="GG144" s="323">
        <v>0</v>
      </c>
      <c r="GH144" s="323">
        <v>0</v>
      </c>
      <c r="GI144" s="323">
        <v>0</v>
      </c>
      <c r="GJ144" s="323">
        <v>0</v>
      </c>
      <c r="GK144" s="323">
        <v>60000000</v>
      </c>
      <c r="GL144" s="323">
        <v>0</v>
      </c>
      <c r="GM144" s="323">
        <v>0</v>
      </c>
      <c r="GN144" s="323">
        <v>0</v>
      </c>
      <c r="GO144" s="323">
        <v>0</v>
      </c>
      <c r="GP144" s="323">
        <v>0</v>
      </c>
      <c r="GQ144" s="323">
        <v>621000</v>
      </c>
      <c r="GR144" s="323">
        <v>0</v>
      </c>
      <c r="GS144" s="323">
        <v>50000000</v>
      </c>
      <c r="GT144" s="323">
        <v>0</v>
      </c>
      <c r="GU144" s="323">
        <v>0</v>
      </c>
      <c r="GV144" s="323">
        <v>0</v>
      </c>
      <c r="GW144" s="323">
        <v>0</v>
      </c>
      <c r="GX144" s="323">
        <v>5000000</v>
      </c>
      <c r="GY144" s="323">
        <v>1580000</v>
      </c>
      <c r="GZ144" s="323">
        <v>0</v>
      </c>
      <c r="HA144" s="323">
        <v>779236.85</v>
      </c>
      <c r="HB144" s="323">
        <v>0</v>
      </c>
      <c r="HC144" s="323">
        <v>0</v>
      </c>
      <c r="HD144" s="323">
        <v>0</v>
      </c>
      <c r="HE144" s="323">
        <v>0</v>
      </c>
      <c r="HF144" s="323">
        <v>0</v>
      </c>
      <c r="HG144" s="323">
        <v>0</v>
      </c>
      <c r="HH144" s="323">
        <v>11000000</v>
      </c>
      <c r="HI144" s="323">
        <v>3047700</v>
      </c>
      <c r="HJ144" s="323">
        <v>800000</v>
      </c>
      <c r="HK144" s="323">
        <v>0</v>
      </c>
      <c r="HL144" s="323">
        <v>0</v>
      </c>
      <c r="HM144" s="323">
        <v>0</v>
      </c>
      <c r="HN144" s="323">
        <v>0</v>
      </c>
      <c r="HO144" s="323">
        <v>29098.1</v>
      </c>
      <c r="HP144" s="323">
        <v>0</v>
      </c>
      <c r="HQ144" s="323">
        <v>0</v>
      </c>
      <c r="HR144" s="323">
        <v>8000000</v>
      </c>
      <c r="HS144" s="323">
        <v>0</v>
      </c>
      <c r="HT144" s="323">
        <v>0</v>
      </c>
      <c r="HU144" s="323">
        <v>0</v>
      </c>
      <c r="HV144" s="323">
        <v>6000000</v>
      </c>
      <c r="HW144" s="323">
        <v>15000000</v>
      </c>
      <c r="HX144" s="323">
        <v>0</v>
      </c>
      <c r="HY144" s="323">
        <v>0</v>
      </c>
      <c r="HZ144" s="323">
        <v>2349.25</v>
      </c>
      <c r="IA144" s="323">
        <v>6.22</v>
      </c>
      <c r="IB144" s="323">
        <v>0</v>
      </c>
      <c r="IC144" s="323">
        <v>0</v>
      </c>
      <c r="ID144" s="323">
        <v>400000</v>
      </c>
      <c r="IE144" s="323">
        <v>0</v>
      </c>
      <c r="IF144" s="323">
        <v>0</v>
      </c>
      <c r="IG144" s="323">
        <v>0</v>
      </c>
      <c r="IH144" s="323">
        <v>0</v>
      </c>
      <c r="II144" s="323">
        <v>11073.35</v>
      </c>
      <c r="IJ144" s="323">
        <v>0</v>
      </c>
      <c r="IK144" s="323">
        <v>0</v>
      </c>
      <c r="IL144" s="323">
        <v>0</v>
      </c>
      <c r="IM144" s="323">
        <v>0</v>
      </c>
      <c r="IN144" s="323">
        <v>0</v>
      </c>
      <c r="IO144" s="323">
        <v>0</v>
      </c>
      <c r="IP144" s="323">
        <v>324466.05</v>
      </c>
      <c r="IQ144" s="323">
        <v>0</v>
      </c>
      <c r="IR144" s="323">
        <v>0</v>
      </c>
      <c r="IS144" s="323">
        <v>0</v>
      </c>
      <c r="IT144" s="323">
        <v>0</v>
      </c>
      <c r="IU144" s="323">
        <v>0</v>
      </c>
      <c r="IV144" s="323">
        <v>3000000</v>
      </c>
      <c r="IW144" s="323">
        <v>0</v>
      </c>
      <c r="IX144" s="323">
        <v>0</v>
      </c>
      <c r="IY144" s="323">
        <v>0</v>
      </c>
      <c r="IZ144" s="323">
        <v>0</v>
      </c>
      <c r="JA144" s="323">
        <v>0</v>
      </c>
      <c r="JB144" s="323">
        <v>56093.65</v>
      </c>
      <c r="JC144" s="323">
        <v>0</v>
      </c>
      <c r="JD144" s="323">
        <v>0</v>
      </c>
      <c r="JE144" s="323">
        <v>0</v>
      </c>
      <c r="JF144" s="323">
        <v>0</v>
      </c>
      <c r="JG144" s="323">
        <v>0</v>
      </c>
      <c r="JH144" s="323">
        <v>0</v>
      </c>
      <c r="JI144" s="323">
        <v>0</v>
      </c>
      <c r="JJ144" s="323">
        <v>1000000</v>
      </c>
      <c r="JK144" s="323">
        <v>0</v>
      </c>
      <c r="JL144" s="323">
        <v>0</v>
      </c>
      <c r="JM144" s="323">
        <v>0</v>
      </c>
      <c r="JN144" s="323">
        <v>0</v>
      </c>
      <c r="JO144" s="323">
        <v>0</v>
      </c>
      <c r="JP144" s="323">
        <v>0</v>
      </c>
      <c r="JQ144" s="323">
        <v>0</v>
      </c>
      <c r="JR144" s="323">
        <v>0</v>
      </c>
      <c r="JS144" s="323">
        <v>4500000</v>
      </c>
      <c r="JT144" s="323">
        <v>0</v>
      </c>
      <c r="JU144" s="323">
        <v>0</v>
      </c>
      <c r="JV144" s="323">
        <v>0</v>
      </c>
      <c r="JW144" s="323">
        <v>570000</v>
      </c>
      <c r="JX144" s="323">
        <v>0</v>
      </c>
      <c r="JY144" s="323">
        <v>0</v>
      </c>
      <c r="JZ144" s="323">
        <v>0</v>
      </c>
      <c r="KA144" s="323">
        <v>0</v>
      </c>
      <c r="KB144" s="323">
        <v>0</v>
      </c>
      <c r="KC144" s="323">
        <v>0</v>
      </c>
      <c r="KD144" s="323">
        <v>0</v>
      </c>
      <c r="KE144" s="323">
        <v>16114903.9</v>
      </c>
      <c r="KF144" s="323">
        <v>0</v>
      </c>
      <c r="KG144" s="323">
        <v>1000000</v>
      </c>
      <c r="KH144" s="323">
        <v>0</v>
      </c>
      <c r="KI144" s="323">
        <v>0</v>
      </c>
      <c r="KJ144" s="323">
        <v>0</v>
      </c>
      <c r="KK144" s="323">
        <v>0</v>
      </c>
      <c r="KL144" s="323">
        <v>0</v>
      </c>
      <c r="KM144" s="323">
        <v>0</v>
      </c>
      <c r="KN144" s="323">
        <v>9.15</v>
      </c>
      <c r="KO144" s="323">
        <v>0</v>
      </c>
      <c r="KP144" s="323">
        <v>0</v>
      </c>
      <c r="KQ144" s="323">
        <v>0</v>
      </c>
      <c r="KR144" s="323">
        <v>0</v>
      </c>
      <c r="KS144" s="322">
        <v>0</v>
      </c>
      <c r="KU144" s="312">
        <v>21</v>
      </c>
      <c r="KV144" s="312">
        <v>210</v>
      </c>
      <c r="KY144" s="312">
        <v>9210</v>
      </c>
    </row>
    <row r="145" spans="1:311" x14ac:dyDescent="0.25">
      <c r="A145" s="329">
        <v>2020</v>
      </c>
      <c r="B145" s="328" t="s">
        <v>781</v>
      </c>
      <c r="C145" s="328" t="s">
        <v>799</v>
      </c>
      <c r="D145" s="328" t="s">
        <v>800</v>
      </c>
      <c r="E145" s="328" t="s">
        <v>780</v>
      </c>
      <c r="F145" s="327">
        <v>0</v>
      </c>
      <c r="G145" s="327">
        <v>0</v>
      </c>
      <c r="H145" s="327">
        <v>0</v>
      </c>
      <c r="I145" s="327">
        <v>0</v>
      </c>
      <c r="J145" s="327">
        <v>0</v>
      </c>
      <c r="K145" s="327">
        <v>0</v>
      </c>
      <c r="L145" s="327">
        <v>0</v>
      </c>
      <c r="M145" s="327">
        <v>0</v>
      </c>
      <c r="N145" s="327">
        <v>0</v>
      </c>
      <c r="O145" s="327">
        <v>0</v>
      </c>
      <c r="P145" s="327">
        <v>0</v>
      </c>
      <c r="Q145" s="327">
        <v>0</v>
      </c>
      <c r="R145" s="327">
        <v>0</v>
      </c>
      <c r="S145" s="327">
        <v>0</v>
      </c>
      <c r="T145" s="327">
        <v>0</v>
      </c>
      <c r="U145" s="327">
        <v>0</v>
      </c>
      <c r="V145" s="327">
        <v>0</v>
      </c>
      <c r="W145" s="327">
        <v>0</v>
      </c>
      <c r="X145" s="327">
        <v>1000000</v>
      </c>
      <c r="Y145" s="327">
        <v>0</v>
      </c>
      <c r="Z145" s="327">
        <v>0</v>
      </c>
      <c r="AA145" s="327">
        <v>0</v>
      </c>
      <c r="AB145" s="327">
        <v>0</v>
      </c>
      <c r="AC145" s="327">
        <v>0</v>
      </c>
      <c r="AD145" s="327">
        <v>0</v>
      </c>
      <c r="AE145" s="327">
        <v>0</v>
      </c>
      <c r="AF145" s="327">
        <v>0</v>
      </c>
      <c r="AG145" s="327">
        <v>0</v>
      </c>
      <c r="AH145" s="327">
        <v>0</v>
      </c>
      <c r="AI145" s="327">
        <v>0</v>
      </c>
      <c r="AJ145" s="327">
        <v>0</v>
      </c>
      <c r="AK145" s="327">
        <v>0</v>
      </c>
      <c r="AL145" s="327">
        <v>0</v>
      </c>
      <c r="AM145" s="327">
        <v>0</v>
      </c>
      <c r="AN145" s="327">
        <v>0</v>
      </c>
      <c r="AO145" s="327">
        <v>0</v>
      </c>
      <c r="AP145" s="327">
        <v>0</v>
      </c>
      <c r="AQ145" s="327">
        <v>0</v>
      </c>
      <c r="AR145" s="327">
        <v>0</v>
      </c>
      <c r="AS145" s="327">
        <v>0</v>
      </c>
      <c r="AT145" s="327">
        <v>0</v>
      </c>
      <c r="AU145" s="327">
        <v>0</v>
      </c>
      <c r="AV145" s="327">
        <v>0</v>
      </c>
      <c r="AW145" s="327">
        <v>0</v>
      </c>
      <c r="AX145" s="327">
        <v>0</v>
      </c>
      <c r="AY145" s="327">
        <v>0</v>
      </c>
      <c r="AZ145" s="327">
        <v>0</v>
      </c>
      <c r="BA145" s="327">
        <v>0</v>
      </c>
      <c r="BB145" s="327">
        <v>3636.59</v>
      </c>
      <c r="BC145" s="327">
        <v>5505.4</v>
      </c>
      <c r="BD145" s="327">
        <v>0</v>
      </c>
      <c r="BE145" s="327">
        <v>0</v>
      </c>
      <c r="BF145" s="327">
        <v>0</v>
      </c>
      <c r="BG145" s="327">
        <v>0</v>
      </c>
      <c r="BH145" s="327">
        <v>0</v>
      </c>
      <c r="BI145" s="327">
        <v>0</v>
      </c>
      <c r="BJ145" s="327">
        <v>0</v>
      </c>
      <c r="BK145" s="327">
        <v>0</v>
      </c>
      <c r="BL145" s="327">
        <v>0</v>
      </c>
      <c r="BM145" s="327">
        <v>0</v>
      </c>
      <c r="BN145" s="327">
        <v>90281</v>
      </c>
      <c r="BO145" s="327">
        <v>0</v>
      </c>
      <c r="BP145" s="327">
        <v>0</v>
      </c>
      <c r="BQ145" s="327">
        <v>0</v>
      </c>
      <c r="BR145" s="327">
        <v>0</v>
      </c>
      <c r="BS145" s="327">
        <v>0</v>
      </c>
      <c r="BT145" s="327">
        <v>0</v>
      </c>
      <c r="BU145" s="327">
        <v>0</v>
      </c>
      <c r="BV145" s="327">
        <v>0</v>
      </c>
      <c r="BW145" s="327">
        <v>0</v>
      </c>
      <c r="BX145" s="327">
        <v>0</v>
      </c>
      <c r="BY145" s="327">
        <v>0</v>
      </c>
      <c r="BZ145" s="327">
        <v>0</v>
      </c>
      <c r="CA145" s="327">
        <v>0</v>
      </c>
      <c r="CB145" s="327">
        <v>0</v>
      </c>
      <c r="CC145" s="327">
        <v>0</v>
      </c>
      <c r="CD145" s="327">
        <v>0</v>
      </c>
      <c r="CE145" s="327">
        <v>0</v>
      </c>
      <c r="CF145" s="327">
        <v>0</v>
      </c>
      <c r="CG145" s="327">
        <v>0</v>
      </c>
      <c r="CH145" s="327">
        <v>0</v>
      </c>
      <c r="CI145" s="327">
        <v>0</v>
      </c>
      <c r="CJ145" s="327">
        <v>0</v>
      </c>
      <c r="CK145" s="327">
        <v>0</v>
      </c>
      <c r="CL145" s="327">
        <v>0</v>
      </c>
      <c r="CM145" s="327">
        <v>0</v>
      </c>
      <c r="CN145" s="327">
        <v>0</v>
      </c>
      <c r="CO145" s="327">
        <v>0</v>
      </c>
      <c r="CP145" s="327">
        <v>0</v>
      </c>
      <c r="CQ145" s="327">
        <v>0</v>
      </c>
      <c r="CR145" s="327">
        <v>0</v>
      </c>
      <c r="CS145" s="327">
        <v>0</v>
      </c>
      <c r="CT145" s="327">
        <v>0</v>
      </c>
      <c r="CU145" s="327">
        <v>0</v>
      </c>
      <c r="CV145" s="327">
        <v>0</v>
      </c>
      <c r="CW145" s="327">
        <v>0</v>
      </c>
      <c r="CX145" s="327">
        <v>0</v>
      </c>
      <c r="CY145" s="327">
        <v>0</v>
      </c>
      <c r="CZ145" s="327">
        <v>10000000</v>
      </c>
      <c r="DA145" s="327">
        <v>0</v>
      </c>
      <c r="DB145" s="327">
        <v>0</v>
      </c>
      <c r="DC145" s="327">
        <v>0</v>
      </c>
      <c r="DD145" s="327">
        <v>0</v>
      </c>
      <c r="DE145" s="327">
        <v>0</v>
      </c>
      <c r="DF145" s="327">
        <v>0</v>
      </c>
      <c r="DG145" s="327">
        <v>5300.45</v>
      </c>
      <c r="DH145" s="327">
        <v>0</v>
      </c>
      <c r="DI145" s="327">
        <v>0</v>
      </c>
      <c r="DJ145" s="327">
        <v>0</v>
      </c>
      <c r="DK145" s="327">
        <v>0</v>
      </c>
      <c r="DL145" s="327">
        <v>0</v>
      </c>
      <c r="DM145" s="327">
        <v>0</v>
      </c>
      <c r="DN145" s="327">
        <v>0</v>
      </c>
      <c r="DO145" s="327">
        <v>0</v>
      </c>
      <c r="DP145" s="327">
        <v>0</v>
      </c>
      <c r="DQ145" s="327">
        <v>0</v>
      </c>
      <c r="DR145" s="327">
        <v>0</v>
      </c>
      <c r="DS145" s="327">
        <v>0</v>
      </c>
      <c r="DT145" s="327">
        <v>0</v>
      </c>
      <c r="DU145" s="327">
        <v>0</v>
      </c>
      <c r="DV145" s="327">
        <v>0</v>
      </c>
      <c r="DW145" s="327">
        <v>0</v>
      </c>
      <c r="DX145" s="327">
        <v>0</v>
      </c>
      <c r="DY145" s="327">
        <v>0</v>
      </c>
      <c r="DZ145" s="327">
        <v>0</v>
      </c>
      <c r="EA145" s="327">
        <v>0</v>
      </c>
      <c r="EB145" s="327">
        <v>0</v>
      </c>
      <c r="EC145" s="327">
        <v>0</v>
      </c>
      <c r="ED145" s="327">
        <v>0</v>
      </c>
      <c r="EE145" s="327">
        <v>0</v>
      </c>
      <c r="EF145" s="327">
        <v>0</v>
      </c>
      <c r="EG145" s="327">
        <v>0</v>
      </c>
      <c r="EH145" s="327">
        <v>0</v>
      </c>
      <c r="EI145" s="327">
        <v>0</v>
      </c>
      <c r="EJ145" s="327">
        <v>0</v>
      </c>
      <c r="EK145" s="327">
        <v>0</v>
      </c>
      <c r="EL145" s="327">
        <v>0</v>
      </c>
      <c r="EM145" s="327">
        <v>0</v>
      </c>
      <c r="EN145" s="327">
        <v>0</v>
      </c>
      <c r="EO145" s="327">
        <v>0</v>
      </c>
      <c r="EP145" s="327">
        <v>0</v>
      </c>
      <c r="EQ145" s="327">
        <v>0</v>
      </c>
      <c r="ER145" s="327">
        <v>0</v>
      </c>
      <c r="ES145" s="327">
        <v>0</v>
      </c>
      <c r="ET145" s="327">
        <v>0</v>
      </c>
      <c r="EU145" s="327">
        <v>0</v>
      </c>
      <c r="EV145" s="327">
        <v>0</v>
      </c>
      <c r="EW145" s="327">
        <v>0</v>
      </c>
      <c r="EX145" s="327">
        <v>0</v>
      </c>
      <c r="EY145" s="327">
        <v>0</v>
      </c>
      <c r="EZ145" s="327">
        <v>120000000</v>
      </c>
      <c r="FA145" s="327">
        <v>0</v>
      </c>
      <c r="FB145" s="327">
        <v>55000</v>
      </c>
      <c r="FC145" s="327">
        <v>0</v>
      </c>
      <c r="FD145" s="327">
        <v>0</v>
      </c>
      <c r="FE145" s="327">
        <v>0</v>
      </c>
      <c r="FF145" s="327">
        <v>0</v>
      </c>
      <c r="FG145" s="327">
        <v>0</v>
      </c>
      <c r="FH145" s="327">
        <v>0</v>
      </c>
      <c r="FI145" s="327">
        <v>0</v>
      </c>
      <c r="FJ145" s="327">
        <v>0</v>
      </c>
      <c r="FK145" s="327">
        <v>0</v>
      </c>
      <c r="FL145" s="327">
        <v>0</v>
      </c>
      <c r="FM145" s="327">
        <v>0</v>
      </c>
      <c r="FN145" s="327">
        <v>0</v>
      </c>
      <c r="FO145" s="327">
        <v>0</v>
      </c>
      <c r="FP145" s="327">
        <v>0</v>
      </c>
      <c r="FQ145" s="327">
        <v>0</v>
      </c>
      <c r="FR145" s="327">
        <v>222839.3</v>
      </c>
      <c r="FS145" s="327">
        <v>0</v>
      </c>
      <c r="FT145" s="327">
        <v>0</v>
      </c>
      <c r="FU145" s="327">
        <v>0</v>
      </c>
      <c r="FV145" s="327">
        <v>0</v>
      </c>
      <c r="FW145" s="327">
        <v>0</v>
      </c>
      <c r="FX145" s="327">
        <v>0</v>
      </c>
      <c r="FY145" s="327">
        <v>0</v>
      </c>
      <c r="FZ145" s="327">
        <v>0</v>
      </c>
      <c r="GA145" s="327">
        <v>0</v>
      </c>
      <c r="GB145" s="327">
        <v>0</v>
      </c>
      <c r="GC145" s="327">
        <v>0</v>
      </c>
      <c r="GD145" s="327">
        <v>0</v>
      </c>
      <c r="GE145" s="327">
        <v>0</v>
      </c>
      <c r="GF145" s="327">
        <v>0</v>
      </c>
      <c r="GG145" s="327">
        <v>0</v>
      </c>
      <c r="GH145" s="327">
        <v>0</v>
      </c>
      <c r="GI145" s="327">
        <v>0</v>
      </c>
      <c r="GJ145" s="327">
        <v>0</v>
      </c>
      <c r="GK145" s="327">
        <v>0</v>
      </c>
      <c r="GL145" s="327">
        <v>0</v>
      </c>
      <c r="GM145" s="327">
        <v>18044935.149999999</v>
      </c>
      <c r="GN145" s="327">
        <v>0</v>
      </c>
      <c r="GO145" s="327">
        <v>0</v>
      </c>
      <c r="GP145" s="327">
        <v>0</v>
      </c>
      <c r="GQ145" s="327">
        <v>0</v>
      </c>
      <c r="GR145" s="327">
        <v>0</v>
      </c>
      <c r="GS145" s="327">
        <v>0</v>
      </c>
      <c r="GT145" s="327">
        <v>0</v>
      </c>
      <c r="GU145" s="327">
        <v>10000000</v>
      </c>
      <c r="GV145" s="327">
        <v>0</v>
      </c>
      <c r="GW145" s="327">
        <v>0</v>
      </c>
      <c r="GX145" s="327">
        <v>0</v>
      </c>
      <c r="GY145" s="327">
        <v>0</v>
      </c>
      <c r="GZ145" s="327">
        <v>0</v>
      </c>
      <c r="HA145" s="327">
        <v>0</v>
      </c>
      <c r="HB145" s="327">
        <v>0</v>
      </c>
      <c r="HC145" s="327">
        <v>0</v>
      </c>
      <c r="HD145" s="327">
        <v>0</v>
      </c>
      <c r="HE145" s="327">
        <v>0</v>
      </c>
      <c r="HF145" s="327">
        <v>0</v>
      </c>
      <c r="HG145" s="327">
        <v>0</v>
      </c>
      <c r="HH145" s="327">
        <v>0</v>
      </c>
      <c r="HI145" s="327">
        <v>0</v>
      </c>
      <c r="HJ145" s="327">
        <v>0</v>
      </c>
      <c r="HK145" s="327">
        <v>0</v>
      </c>
      <c r="HL145" s="327">
        <v>0</v>
      </c>
      <c r="HM145" s="327">
        <v>0</v>
      </c>
      <c r="HN145" s="327">
        <v>0</v>
      </c>
      <c r="HO145" s="327">
        <v>0</v>
      </c>
      <c r="HP145" s="327">
        <v>0</v>
      </c>
      <c r="HQ145" s="327">
        <v>0</v>
      </c>
      <c r="HR145" s="327">
        <v>0</v>
      </c>
      <c r="HS145" s="327">
        <v>0</v>
      </c>
      <c r="HT145" s="327">
        <v>0</v>
      </c>
      <c r="HU145" s="327">
        <v>0</v>
      </c>
      <c r="HV145" s="327">
        <v>0</v>
      </c>
      <c r="HW145" s="327">
        <v>0</v>
      </c>
      <c r="HX145" s="327">
        <v>0</v>
      </c>
      <c r="HY145" s="327">
        <v>0</v>
      </c>
      <c r="HZ145" s="327">
        <v>0</v>
      </c>
      <c r="IA145" s="327">
        <v>0</v>
      </c>
      <c r="IB145" s="327">
        <v>0</v>
      </c>
      <c r="IC145" s="327">
        <v>0</v>
      </c>
      <c r="ID145" s="327">
        <v>0</v>
      </c>
      <c r="IE145" s="327">
        <v>0</v>
      </c>
      <c r="IF145" s="327">
        <v>0</v>
      </c>
      <c r="IG145" s="327">
        <v>0</v>
      </c>
      <c r="IH145" s="327">
        <v>0</v>
      </c>
      <c r="II145" s="327">
        <v>0</v>
      </c>
      <c r="IJ145" s="327">
        <v>0</v>
      </c>
      <c r="IK145" s="327">
        <v>0</v>
      </c>
      <c r="IL145" s="327">
        <v>0</v>
      </c>
      <c r="IM145" s="327">
        <v>0</v>
      </c>
      <c r="IN145" s="327">
        <v>0</v>
      </c>
      <c r="IO145" s="327">
        <v>1976259.9</v>
      </c>
      <c r="IP145" s="327">
        <v>0</v>
      </c>
      <c r="IQ145" s="327">
        <v>0</v>
      </c>
      <c r="IR145" s="327">
        <v>0</v>
      </c>
      <c r="IS145" s="327">
        <v>0</v>
      </c>
      <c r="IT145" s="327">
        <v>0</v>
      </c>
      <c r="IU145" s="327">
        <v>0</v>
      </c>
      <c r="IV145" s="327">
        <v>0</v>
      </c>
      <c r="IW145" s="327">
        <v>0</v>
      </c>
      <c r="IX145" s="327">
        <v>0</v>
      </c>
      <c r="IY145" s="327">
        <v>0</v>
      </c>
      <c r="IZ145" s="327">
        <v>0</v>
      </c>
      <c r="JA145" s="327">
        <v>0</v>
      </c>
      <c r="JB145" s="327">
        <v>0</v>
      </c>
      <c r="JC145" s="327">
        <v>0</v>
      </c>
      <c r="JD145" s="327">
        <v>0</v>
      </c>
      <c r="JE145" s="327">
        <v>0</v>
      </c>
      <c r="JF145" s="327">
        <v>0</v>
      </c>
      <c r="JG145" s="327">
        <v>0</v>
      </c>
      <c r="JH145" s="327">
        <v>0</v>
      </c>
      <c r="JI145" s="327">
        <v>0</v>
      </c>
      <c r="JJ145" s="327">
        <v>0</v>
      </c>
      <c r="JK145" s="327">
        <v>0</v>
      </c>
      <c r="JL145" s="327">
        <v>0</v>
      </c>
      <c r="JM145" s="327">
        <v>0</v>
      </c>
      <c r="JN145" s="327">
        <v>0</v>
      </c>
      <c r="JO145" s="327">
        <v>0</v>
      </c>
      <c r="JP145" s="327">
        <v>0</v>
      </c>
      <c r="JQ145" s="327">
        <v>0</v>
      </c>
      <c r="JR145" s="327">
        <v>0</v>
      </c>
      <c r="JS145" s="327">
        <v>0</v>
      </c>
      <c r="JT145" s="327">
        <v>0</v>
      </c>
      <c r="JU145" s="327">
        <v>0</v>
      </c>
      <c r="JV145" s="327">
        <v>90000000</v>
      </c>
      <c r="JW145" s="327">
        <v>0</v>
      </c>
      <c r="JX145" s="327">
        <v>0</v>
      </c>
      <c r="JY145" s="327">
        <v>0</v>
      </c>
      <c r="JZ145" s="327">
        <v>0</v>
      </c>
      <c r="KA145" s="327">
        <v>0</v>
      </c>
      <c r="KB145" s="327">
        <v>0</v>
      </c>
      <c r="KC145" s="327">
        <v>0</v>
      </c>
      <c r="KD145" s="327">
        <v>0</v>
      </c>
      <c r="KE145" s="327">
        <v>0</v>
      </c>
      <c r="KF145" s="327">
        <v>0</v>
      </c>
      <c r="KG145" s="327">
        <v>0</v>
      </c>
      <c r="KH145" s="327">
        <v>0</v>
      </c>
      <c r="KI145" s="327">
        <v>0</v>
      </c>
      <c r="KJ145" s="327">
        <v>0</v>
      </c>
      <c r="KK145" s="327">
        <v>0</v>
      </c>
      <c r="KL145" s="327">
        <v>0</v>
      </c>
      <c r="KM145" s="327">
        <v>0</v>
      </c>
      <c r="KN145" s="327">
        <v>0</v>
      </c>
      <c r="KO145" s="327">
        <v>0</v>
      </c>
      <c r="KP145" s="327">
        <v>0</v>
      </c>
      <c r="KQ145" s="327">
        <v>0</v>
      </c>
      <c r="KR145" s="327">
        <v>2274992.7000000002</v>
      </c>
      <c r="KS145" s="326">
        <v>0</v>
      </c>
      <c r="KU145" s="312">
        <v>21</v>
      </c>
      <c r="KV145" s="312">
        <v>219</v>
      </c>
      <c r="KY145" s="312">
        <v>9219</v>
      </c>
    </row>
    <row r="146" spans="1:311" x14ac:dyDescent="0.25">
      <c r="A146" s="325">
        <v>2020</v>
      </c>
      <c r="B146" s="324" t="s">
        <v>781</v>
      </c>
      <c r="C146" s="324" t="s">
        <v>799</v>
      </c>
      <c r="D146" s="324" t="s">
        <v>321</v>
      </c>
      <c r="E146" s="324" t="s">
        <v>780</v>
      </c>
      <c r="F146" s="323">
        <v>0</v>
      </c>
      <c r="G146" s="323">
        <v>0</v>
      </c>
      <c r="H146" s="323">
        <v>0</v>
      </c>
      <c r="I146" s="323">
        <v>28911.39</v>
      </c>
      <c r="J146" s="323">
        <v>0</v>
      </c>
      <c r="K146" s="323">
        <v>0</v>
      </c>
      <c r="L146" s="323">
        <v>2000000</v>
      </c>
      <c r="M146" s="323">
        <v>0</v>
      </c>
      <c r="N146" s="323">
        <v>7000000</v>
      </c>
      <c r="O146" s="323">
        <v>1500000</v>
      </c>
      <c r="P146" s="323">
        <v>0</v>
      </c>
      <c r="Q146" s="323">
        <v>0</v>
      </c>
      <c r="R146" s="323">
        <v>0</v>
      </c>
      <c r="S146" s="323">
        <v>2935199.25</v>
      </c>
      <c r="T146" s="323">
        <v>0</v>
      </c>
      <c r="U146" s="323">
        <v>0</v>
      </c>
      <c r="V146" s="323">
        <v>0</v>
      </c>
      <c r="W146" s="323">
        <v>0</v>
      </c>
      <c r="X146" s="323">
        <v>1000000</v>
      </c>
      <c r="Y146" s="323">
        <v>0</v>
      </c>
      <c r="Z146" s="323">
        <v>41199.19</v>
      </c>
      <c r="AA146" s="323">
        <v>0</v>
      </c>
      <c r="AB146" s="323">
        <v>3891.54</v>
      </c>
      <c r="AC146" s="323">
        <v>0</v>
      </c>
      <c r="AD146" s="323">
        <v>10000000</v>
      </c>
      <c r="AE146" s="323">
        <v>0</v>
      </c>
      <c r="AF146" s="323">
        <v>0</v>
      </c>
      <c r="AG146" s="323">
        <v>0</v>
      </c>
      <c r="AH146" s="323">
        <v>800000</v>
      </c>
      <c r="AI146" s="323">
        <v>12393.95</v>
      </c>
      <c r="AJ146" s="323">
        <v>0</v>
      </c>
      <c r="AK146" s="323">
        <v>0</v>
      </c>
      <c r="AL146" s="323">
        <v>0</v>
      </c>
      <c r="AM146" s="323">
        <v>0</v>
      </c>
      <c r="AN146" s="323">
        <v>0</v>
      </c>
      <c r="AO146" s="323">
        <v>0</v>
      </c>
      <c r="AP146" s="323">
        <v>0</v>
      </c>
      <c r="AQ146" s="323">
        <v>0</v>
      </c>
      <c r="AR146" s="323">
        <v>18843.75</v>
      </c>
      <c r="AS146" s="323">
        <v>0</v>
      </c>
      <c r="AT146" s="323">
        <v>0</v>
      </c>
      <c r="AU146" s="323">
        <v>0</v>
      </c>
      <c r="AV146" s="323">
        <v>0</v>
      </c>
      <c r="AW146" s="323">
        <v>0</v>
      </c>
      <c r="AX146" s="323">
        <v>0</v>
      </c>
      <c r="AY146" s="323">
        <v>990263.3</v>
      </c>
      <c r="AZ146" s="323">
        <v>0</v>
      </c>
      <c r="BA146" s="323">
        <v>0</v>
      </c>
      <c r="BB146" s="323">
        <v>3636.59</v>
      </c>
      <c r="BC146" s="323">
        <v>5505.4</v>
      </c>
      <c r="BD146" s="323">
        <v>10050000</v>
      </c>
      <c r="BE146" s="323">
        <v>0</v>
      </c>
      <c r="BF146" s="323">
        <v>0</v>
      </c>
      <c r="BG146" s="323">
        <v>0</v>
      </c>
      <c r="BH146" s="323">
        <v>0</v>
      </c>
      <c r="BI146" s="323">
        <v>0</v>
      </c>
      <c r="BJ146" s="323">
        <v>5477.85</v>
      </c>
      <c r="BK146" s="323">
        <v>4000000</v>
      </c>
      <c r="BL146" s="323">
        <v>0</v>
      </c>
      <c r="BM146" s="323">
        <v>3300000</v>
      </c>
      <c r="BN146" s="323">
        <v>90281</v>
      </c>
      <c r="BO146" s="323">
        <v>0</v>
      </c>
      <c r="BP146" s="323">
        <v>0</v>
      </c>
      <c r="BQ146" s="323">
        <v>0</v>
      </c>
      <c r="BR146" s="323">
        <v>0</v>
      </c>
      <c r="BS146" s="323">
        <v>0</v>
      </c>
      <c r="BT146" s="323">
        <v>0</v>
      </c>
      <c r="BU146" s="323">
        <v>0</v>
      </c>
      <c r="BV146" s="323">
        <v>0</v>
      </c>
      <c r="BW146" s="323">
        <v>3000000</v>
      </c>
      <c r="BX146" s="323">
        <v>0</v>
      </c>
      <c r="BY146" s="323">
        <v>6511479.5499999998</v>
      </c>
      <c r="BZ146" s="323">
        <v>0</v>
      </c>
      <c r="CA146" s="323">
        <v>0</v>
      </c>
      <c r="CB146" s="323">
        <v>2992650</v>
      </c>
      <c r="CC146" s="323">
        <v>0</v>
      </c>
      <c r="CD146" s="323">
        <v>8000000</v>
      </c>
      <c r="CE146" s="323">
        <v>3000000</v>
      </c>
      <c r="CF146" s="323">
        <v>6000000</v>
      </c>
      <c r="CG146" s="323">
        <v>0</v>
      </c>
      <c r="CH146" s="323">
        <v>1000000</v>
      </c>
      <c r="CI146" s="323">
        <v>0</v>
      </c>
      <c r="CJ146" s="323">
        <v>75094.7</v>
      </c>
      <c r="CK146" s="323">
        <v>0</v>
      </c>
      <c r="CL146" s="323">
        <v>0</v>
      </c>
      <c r="CM146" s="323">
        <v>60000</v>
      </c>
      <c r="CN146" s="323">
        <v>0</v>
      </c>
      <c r="CO146" s="323">
        <v>0</v>
      </c>
      <c r="CP146" s="323">
        <v>0</v>
      </c>
      <c r="CQ146" s="323">
        <v>0</v>
      </c>
      <c r="CR146" s="323">
        <v>0</v>
      </c>
      <c r="CS146" s="323">
        <v>0</v>
      </c>
      <c r="CT146" s="323">
        <v>0</v>
      </c>
      <c r="CU146" s="323">
        <v>0</v>
      </c>
      <c r="CV146" s="323">
        <v>0</v>
      </c>
      <c r="CW146" s="323">
        <v>0</v>
      </c>
      <c r="CX146" s="323">
        <v>0</v>
      </c>
      <c r="CY146" s="323">
        <v>4840000</v>
      </c>
      <c r="CZ146" s="323">
        <v>10000000</v>
      </c>
      <c r="DA146" s="323">
        <v>0</v>
      </c>
      <c r="DB146" s="323">
        <v>2000000</v>
      </c>
      <c r="DC146" s="323">
        <v>0</v>
      </c>
      <c r="DD146" s="323">
        <v>0</v>
      </c>
      <c r="DE146" s="323">
        <v>0</v>
      </c>
      <c r="DF146" s="323">
        <v>0</v>
      </c>
      <c r="DG146" s="323">
        <v>5300.45</v>
      </c>
      <c r="DH146" s="323">
        <v>0</v>
      </c>
      <c r="DI146" s="323">
        <v>0</v>
      </c>
      <c r="DJ146" s="323">
        <v>0</v>
      </c>
      <c r="DK146" s="323">
        <v>0</v>
      </c>
      <c r="DL146" s="323">
        <v>0</v>
      </c>
      <c r="DM146" s="323">
        <v>0</v>
      </c>
      <c r="DN146" s="323">
        <v>0</v>
      </c>
      <c r="DO146" s="323">
        <v>0</v>
      </c>
      <c r="DP146" s="323">
        <v>0</v>
      </c>
      <c r="DQ146" s="323">
        <v>0</v>
      </c>
      <c r="DR146" s="323">
        <v>780000</v>
      </c>
      <c r="DS146" s="323">
        <v>0</v>
      </c>
      <c r="DT146" s="323">
        <v>0</v>
      </c>
      <c r="DU146" s="323">
        <v>0</v>
      </c>
      <c r="DV146" s="323">
        <v>0</v>
      </c>
      <c r="DW146" s="323">
        <v>1500000</v>
      </c>
      <c r="DX146" s="323">
        <v>0</v>
      </c>
      <c r="DY146" s="323">
        <v>1000000</v>
      </c>
      <c r="DZ146" s="323">
        <v>18765.599999999999</v>
      </c>
      <c r="EA146" s="323">
        <v>10000000</v>
      </c>
      <c r="EB146" s="323">
        <v>0</v>
      </c>
      <c r="EC146" s="323">
        <v>0</v>
      </c>
      <c r="ED146" s="323">
        <v>6560</v>
      </c>
      <c r="EE146" s="323">
        <v>0</v>
      </c>
      <c r="EF146" s="323">
        <v>0</v>
      </c>
      <c r="EG146" s="323">
        <v>5360000</v>
      </c>
      <c r="EH146" s="323">
        <v>0</v>
      </c>
      <c r="EI146" s="323">
        <v>0</v>
      </c>
      <c r="EJ146" s="323">
        <v>0</v>
      </c>
      <c r="EK146" s="323">
        <v>0</v>
      </c>
      <c r="EL146" s="323">
        <v>0</v>
      </c>
      <c r="EM146" s="323">
        <v>0</v>
      </c>
      <c r="EN146" s="323">
        <v>0</v>
      </c>
      <c r="EO146" s="323">
        <v>0</v>
      </c>
      <c r="EP146" s="323">
        <v>5800000</v>
      </c>
      <c r="EQ146" s="323">
        <v>0</v>
      </c>
      <c r="ER146" s="323">
        <v>0</v>
      </c>
      <c r="ES146" s="323">
        <v>0</v>
      </c>
      <c r="ET146" s="323">
        <v>0</v>
      </c>
      <c r="EU146" s="323">
        <v>0</v>
      </c>
      <c r="EV146" s="323">
        <v>0</v>
      </c>
      <c r="EW146" s="323">
        <v>0</v>
      </c>
      <c r="EX146" s="323">
        <v>0</v>
      </c>
      <c r="EY146" s="323">
        <v>6000000</v>
      </c>
      <c r="EZ146" s="323">
        <v>612500000</v>
      </c>
      <c r="FA146" s="323">
        <v>0</v>
      </c>
      <c r="FB146" s="323">
        <v>55000</v>
      </c>
      <c r="FC146" s="323">
        <v>48019.66</v>
      </c>
      <c r="FD146" s="323">
        <v>0</v>
      </c>
      <c r="FE146" s="323">
        <v>0</v>
      </c>
      <c r="FF146" s="323">
        <v>0</v>
      </c>
      <c r="FG146" s="323">
        <v>0</v>
      </c>
      <c r="FH146" s="323">
        <v>0</v>
      </c>
      <c r="FI146" s="323">
        <v>0</v>
      </c>
      <c r="FJ146" s="323">
        <v>0</v>
      </c>
      <c r="FK146" s="323">
        <v>0</v>
      </c>
      <c r="FL146" s="323">
        <v>370000</v>
      </c>
      <c r="FM146" s="323">
        <v>2000000</v>
      </c>
      <c r="FN146" s="323">
        <v>0</v>
      </c>
      <c r="FO146" s="323">
        <v>0</v>
      </c>
      <c r="FP146" s="323">
        <v>268000</v>
      </c>
      <c r="FQ146" s="323">
        <v>0</v>
      </c>
      <c r="FR146" s="323">
        <v>9222839.3000000007</v>
      </c>
      <c r="FS146" s="323">
        <v>0</v>
      </c>
      <c r="FT146" s="323">
        <v>0</v>
      </c>
      <c r="FU146" s="323">
        <v>0</v>
      </c>
      <c r="FV146" s="323">
        <v>0</v>
      </c>
      <c r="FW146" s="323">
        <v>0</v>
      </c>
      <c r="FX146" s="323">
        <v>0</v>
      </c>
      <c r="FY146" s="323">
        <v>0</v>
      </c>
      <c r="FZ146" s="323">
        <v>0</v>
      </c>
      <c r="GA146" s="323">
        <v>0</v>
      </c>
      <c r="GB146" s="323">
        <v>0</v>
      </c>
      <c r="GC146" s="323">
        <v>0</v>
      </c>
      <c r="GD146" s="323">
        <v>0</v>
      </c>
      <c r="GE146" s="323">
        <v>0</v>
      </c>
      <c r="GF146" s="323">
        <v>0</v>
      </c>
      <c r="GG146" s="323">
        <v>0</v>
      </c>
      <c r="GH146" s="323">
        <v>0</v>
      </c>
      <c r="GI146" s="323">
        <v>0</v>
      </c>
      <c r="GJ146" s="323">
        <v>0</v>
      </c>
      <c r="GK146" s="323">
        <v>60000000</v>
      </c>
      <c r="GL146" s="323">
        <v>0</v>
      </c>
      <c r="GM146" s="323">
        <v>18044935.149999999</v>
      </c>
      <c r="GN146" s="323">
        <v>0</v>
      </c>
      <c r="GO146" s="323">
        <v>0</v>
      </c>
      <c r="GP146" s="323">
        <v>0</v>
      </c>
      <c r="GQ146" s="323">
        <v>621000</v>
      </c>
      <c r="GR146" s="323">
        <v>0</v>
      </c>
      <c r="GS146" s="323">
        <v>50000000</v>
      </c>
      <c r="GT146" s="323">
        <v>0</v>
      </c>
      <c r="GU146" s="323">
        <v>10000000</v>
      </c>
      <c r="GV146" s="323">
        <v>0</v>
      </c>
      <c r="GW146" s="323">
        <v>0</v>
      </c>
      <c r="GX146" s="323">
        <v>5000000</v>
      </c>
      <c r="GY146" s="323">
        <v>1580000</v>
      </c>
      <c r="GZ146" s="323">
        <v>0</v>
      </c>
      <c r="HA146" s="323">
        <v>779236.85</v>
      </c>
      <c r="HB146" s="323">
        <v>0</v>
      </c>
      <c r="HC146" s="323">
        <v>0</v>
      </c>
      <c r="HD146" s="323">
        <v>0</v>
      </c>
      <c r="HE146" s="323">
        <v>0</v>
      </c>
      <c r="HF146" s="323">
        <v>0</v>
      </c>
      <c r="HG146" s="323">
        <v>0</v>
      </c>
      <c r="HH146" s="323">
        <v>11000000</v>
      </c>
      <c r="HI146" s="323">
        <v>3047700</v>
      </c>
      <c r="HJ146" s="323">
        <v>800000</v>
      </c>
      <c r="HK146" s="323">
        <v>0</v>
      </c>
      <c r="HL146" s="323">
        <v>0</v>
      </c>
      <c r="HM146" s="323">
        <v>0</v>
      </c>
      <c r="HN146" s="323">
        <v>0</v>
      </c>
      <c r="HO146" s="323">
        <v>29098.1</v>
      </c>
      <c r="HP146" s="323">
        <v>0</v>
      </c>
      <c r="HQ146" s="323">
        <v>0</v>
      </c>
      <c r="HR146" s="323">
        <v>8000000</v>
      </c>
      <c r="HS146" s="323">
        <v>0</v>
      </c>
      <c r="HT146" s="323">
        <v>0</v>
      </c>
      <c r="HU146" s="323">
        <v>0</v>
      </c>
      <c r="HV146" s="323">
        <v>6000000</v>
      </c>
      <c r="HW146" s="323">
        <v>15000000</v>
      </c>
      <c r="HX146" s="323">
        <v>0</v>
      </c>
      <c r="HY146" s="323">
        <v>0</v>
      </c>
      <c r="HZ146" s="323">
        <v>2349.25</v>
      </c>
      <c r="IA146" s="323">
        <v>6.22</v>
      </c>
      <c r="IB146" s="323">
        <v>0</v>
      </c>
      <c r="IC146" s="323">
        <v>0</v>
      </c>
      <c r="ID146" s="323">
        <v>400000</v>
      </c>
      <c r="IE146" s="323">
        <v>0</v>
      </c>
      <c r="IF146" s="323">
        <v>0</v>
      </c>
      <c r="IG146" s="323">
        <v>0</v>
      </c>
      <c r="IH146" s="323">
        <v>0</v>
      </c>
      <c r="II146" s="323">
        <v>11073.35</v>
      </c>
      <c r="IJ146" s="323">
        <v>0</v>
      </c>
      <c r="IK146" s="323">
        <v>0</v>
      </c>
      <c r="IL146" s="323">
        <v>0</v>
      </c>
      <c r="IM146" s="323">
        <v>0</v>
      </c>
      <c r="IN146" s="323">
        <v>0</v>
      </c>
      <c r="IO146" s="323">
        <v>1976259.9</v>
      </c>
      <c r="IP146" s="323">
        <v>324466.05</v>
      </c>
      <c r="IQ146" s="323">
        <v>0</v>
      </c>
      <c r="IR146" s="323">
        <v>0</v>
      </c>
      <c r="IS146" s="323">
        <v>0</v>
      </c>
      <c r="IT146" s="323">
        <v>0</v>
      </c>
      <c r="IU146" s="323">
        <v>0</v>
      </c>
      <c r="IV146" s="323">
        <v>3000000</v>
      </c>
      <c r="IW146" s="323">
        <v>0</v>
      </c>
      <c r="IX146" s="323">
        <v>0</v>
      </c>
      <c r="IY146" s="323">
        <v>0</v>
      </c>
      <c r="IZ146" s="323">
        <v>0</v>
      </c>
      <c r="JA146" s="323">
        <v>0</v>
      </c>
      <c r="JB146" s="323">
        <v>56093.65</v>
      </c>
      <c r="JC146" s="323">
        <v>0</v>
      </c>
      <c r="JD146" s="323">
        <v>0</v>
      </c>
      <c r="JE146" s="323">
        <v>0</v>
      </c>
      <c r="JF146" s="323">
        <v>0</v>
      </c>
      <c r="JG146" s="323">
        <v>0</v>
      </c>
      <c r="JH146" s="323">
        <v>0</v>
      </c>
      <c r="JI146" s="323">
        <v>0</v>
      </c>
      <c r="JJ146" s="323">
        <v>1000000</v>
      </c>
      <c r="JK146" s="323">
        <v>0</v>
      </c>
      <c r="JL146" s="323">
        <v>0</v>
      </c>
      <c r="JM146" s="323">
        <v>0</v>
      </c>
      <c r="JN146" s="323">
        <v>0</v>
      </c>
      <c r="JO146" s="323">
        <v>0</v>
      </c>
      <c r="JP146" s="323">
        <v>0</v>
      </c>
      <c r="JQ146" s="323">
        <v>0</v>
      </c>
      <c r="JR146" s="323">
        <v>0</v>
      </c>
      <c r="JS146" s="323">
        <v>4500000</v>
      </c>
      <c r="JT146" s="323">
        <v>0</v>
      </c>
      <c r="JU146" s="323">
        <v>0</v>
      </c>
      <c r="JV146" s="323">
        <v>90000000</v>
      </c>
      <c r="JW146" s="323">
        <v>570000</v>
      </c>
      <c r="JX146" s="323">
        <v>0</v>
      </c>
      <c r="JY146" s="323">
        <v>0</v>
      </c>
      <c r="JZ146" s="323">
        <v>0</v>
      </c>
      <c r="KA146" s="323">
        <v>0</v>
      </c>
      <c r="KB146" s="323">
        <v>0</v>
      </c>
      <c r="KC146" s="323">
        <v>0</v>
      </c>
      <c r="KD146" s="323">
        <v>0</v>
      </c>
      <c r="KE146" s="323">
        <v>16114903.9</v>
      </c>
      <c r="KF146" s="323">
        <v>0</v>
      </c>
      <c r="KG146" s="323">
        <v>1000000</v>
      </c>
      <c r="KH146" s="323">
        <v>0</v>
      </c>
      <c r="KI146" s="323">
        <v>0</v>
      </c>
      <c r="KJ146" s="323">
        <v>0</v>
      </c>
      <c r="KK146" s="323">
        <v>0</v>
      </c>
      <c r="KL146" s="323">
        <v>0</v>
      </c>
      <c r="KM146" s="323">
        <v>0</v>
      </c>
      <c r="KN146" s="323">
        <v>9.15</v>
      </c>
      <c r="KO146" s="323">
        <v>0</v>
      </c>
      <c r="KP146" s="323">
        <v>0</v>
      </c>
      <c r="KQ146" s="323">
        <v>0</v>
      </c>
      <c r="KR146" s="323">
        <v>2274992.7000000002</v>
      </c>
      <c r="KS146" s="322">
        <v>0</v>
      </c>
      <c r="KU146" s="338" t="s">
        <v>943</v>
      </c>
      <c r="KV146" s="312" t="s">
        <v>943</v>
      </c>
      <c r="KY146" s="312" t="s">
        <v>943</v>
      </c>
    </row>
    <row r="147" spans="1:311" x14ac:dyDescent="0.25">
      <c r="A147" s="329">
        <v>2020</v>
      </c>
      <c r="B147" s="328" t="s">
        <v>781</v>
      </c>
      <c r="C147" s="328" t="s">
        <v>795</v>
      </c>
      <c r="D147" s="328" t="s">
        <v>798</v>
      </c>
      <c r="E147" s="328" t="s">
        <v>780</v>
      </c>
      <c r="F147" s="327">
        <v>0</v>
      </c>
      <c r="G147" s="327">
        <v>0</v>
      </c>
      <c r="H147" s="327">
        <v>0</v>
      </c>
      <c r="I147" s="327">
        <v>0</v>
      </c>
      <c r="J147" s="327">
        <v>0</v>
      </c>
      <c r="K147" s="327">
        <v>0</v>
      </c>
      <c r="L147" s="327">
        <v>0</v>
      </c>
      <c r="M147" s="327">
        <v>0</v>
      </c>
      <c r="N147" s="327">
        <v>0</v>
      </c>
      <c r="O147" s="327">
        <v>0</v>
      </c>
      <c r="P147" s="327">
        <v>0</v>
      </c>
      <c r="Q147" s="327">
        <v>0</v>
      </c>
      <c r="R147" s="327">
        <v>0</v>
      </c>
      <c r="S147" s="327">
        <v>7110706.4000000004</v>
      </c>
      <c r="T147" s="327">
        <v>0</v>
      </c>
      <c r="U147" s="327">
        <v>0</v>
      </c>
      <c r="V147" s="327">
        <v>0</v>
      </c>
      <c r="W147" s="327">
        <v>0</v>
      </c>
      <c r="X147" s="327">
        <v>0</v>
      </c>
      <c r="Y147" s="327">
        <v>0</v>
      </c>
      <c r="Z147" s="327">
        <v>0</v>
      </c>
      <c r="AA147" s="327">
        <v>0</v>
      </c>
      <c r="AB147" s="327">
        <v>0</v>
      </c>
      <c r="AC147" s="327">
        <v>2821400</v>
      </c>
      <c r="AD147" s="327">
        <v>33170000</v>
      </c>
      <c r="AE147" s="327">
        <v>0</v>
      </c>
      <c r="AF147" s="327">
        <v>4300661.34</v>
      </c>
      <c r="AG147" s="327">
        <v>0</v>
      </c>
      <c r="AH147" s="327">
        <v>0</v>
      </c>
      <c r="AI147" s="327">
        <v>8369333.2999999998</v>
      </c>
      <c r="AJ147" s="327">
        <v>0</v>
      </c>
      <c r="AK147" s="327">
        <v>0</v>
      </c>
      <c r="AL147" s="327">
        <v>0</v>
      </c>
      <c r="AM147" s="327">
        <v>0</v>
      </c>
      <c r="AN147" s="327">
        <v>0</v>
      </c>
      <c r="AO147" s="327">
        <v>0</v>
      </c>
      <c r="AP147" s="327">
        <v>0</v>
      </c>
      <c r="AQ147" s="327">
        <v>0</v>
      </c>
      <c r="AR147" s="327">
        <v>25326000</v>
      </c>
      <c r="AS147" s="327">
        <v>4005000</v>
      </c>
      <c r="AT147" s="327">
        <v>0</v>
      </c>
      <c r="AU147" s="327">
        <v>0</v>
      </c>
      <c r="AV147" s="327">
        <v>0</v>
      </c>
      <c r="AW147" s="327">
        <v>15000000</v>
      </c>
      <c r="AX147" s="327">
        <v>800000</v>
      </c>
      <c r="AY147" s="327">
        <v>0</v>
      </c>
      <c r="AZ147" s="327">
        <v>0</v>
      </c>
      <c r="BA147" s="327">
        <v>0</v>
      </c>
      <c r="BB147" s="327">
        <v>0</v>
      </c>
      <c r="BC147" s="327">
        <v>0</v>
      </c>
      <c r="BD147" s="327">
        <v>0</v>
      </c>
      <c r="BE147" s="327">
        <v>3740000</v>
      </c>
      <c r="BF147" s="327">
        <v>0</v>
      </c>
      <c r="BG147" s="327">
        <v>2231866.4</v>
      </c>
      <c r="BH147" s="327">
        <v>0</v>
      </c>
      <c r="BI147" s="327">
        <v>25400000</v>
      </c>
      <c r="BJ147" s="327">
        <v>145000</v>
      </c>
      <c r="BK147" s="327">
        <v>0</v>
      </c>
      <c r="BL147" s="327">
        <v>102800</v>
      </c>
      <c r="BM147" s="327">
        <v>0</v>
      </c>
      <c r="BN147" s="327">
        <v>0</v>
      </c>
      <c r="BO147" s="327">
        <v>0</v>
      </c>
      <c r="BP147" s="327">
        <v>0</v>
      </c>
      <c r="BQ147" s="327">
        <v>0</v>
      </c>
      <c r="BR147" s="327">
        <v>7409450</v>
      </c>
      <c r="BS147" s="327">
        <v>0</v>
      </c>
      <c r="BT147" s="327">
        <v>0</v>
      </c>
      <c r="BU147" s="327">
        <v>0</v>
      </c>
      <c r="BV147" s="327">
        <v>0</v>
      </c>
      <c r="BW147" s="327">
        <v>0</v>
      </c>
      <c r="BX147" s="327">
        <v>7117627.25</v>
      </c>
      <c r="BY147" s="327">
        <v>0</v>
      </c>
      <c r="BZ147" s="327">
        <v>0</v>
      </c>
      <c r="CA147" s="327">
        <v>0</v>
      </c>
      <c r="CB147" s="327">
        <v>0</v>
      </c>
      <c r="CC147" s="327">
        <v>5110000</v>
      </c>
      <c r="CD147" s="327">
        <v>0</v>
      </c>
      <c r="CE147" s="327">
        <v>0</v>
      </c>
      <c r="CF147" s="327">
        <v>0</v>
      </c>
      <c r="CG147" s="327">
        <v>0</v>
      </c>
      <c r="CH147" s="327">
        <v>0</v>
      </c>
      <c r="CI147" s="327">
        <v>0</v>
      </c>
      <c r="CJ147" s="327">
        <v>1859702.35</v>
      </c>
      <c r="CK147" s="327">
        <v>295000</v>
      </c>
      <c r="CL147" s="327">
        <v>4313500</v>
      </c>
      <c r="CM147" s="327">
        <v>240866.35</v>
      </c>
      <c r="CN147" s="327">
        <v>9570000</v>
      </c>
      <c r="CO147" s="327">
        <v>0</v>
      </c>
      <c r="CP147" s="327">
        <v>950000</v>
      </c>
      <c r="CQ147" s="327">
        <v>0</v>
      </c>
      <c r="CR147" s="327">
        <v>296000</v>
      </c>
      <c r="CS147" s="327">
        <v>0</v>
      </c>
      <c r="CT147" s="327">
        <v>0</v>
      </c>
      <c r="CU147" s="327">
        <v>469797</v>
      </c>
      <c r="CV147" s="327">
        <v>1007200</v>
      </c>
      <c r="CW147" s="327">
        <v>1833583.35</v>
      </c>
      <c r="CX147" s="327">
        <v>5950000</v>
      </c>
      <c r="CY147" s="327">
        <v>7650000</v>
      </c>
      <c r="CZ147" s="327">
        <v>0</v>
      </c>
      <c r="DA147" s="327">
        <v>0</v>
      </c>
      <c r="DB147" s="327">
        <v>0</v>
      </c>
      <c r="DC147" s="327">
        <v>0</v>
      </c>
      <c r="DD147" s="327">
        <v>0</v>
      </c>
      <c r="DE147" s="327">
        <v>0</v>
      </c>
      <c r="DF147" s="327">
        <v>0</v>
      </c>
      <c r="DG147" s="327">
        <v>0</v>
      </c>
      <c r="DH147" s="327">
        <v>5704929.9500000002</v>
      </c>
      <c r="DI147" s="327">
        <v>0</v>
      </c>
      <c r="DJ147" s="327">
        <v>0</v>
      </c>
      <c r="DK147" s="327">
        <v>0</v>
      </c>
      <c r="DL147" s="327">
        <v>0</v>
      </c>
      <c r="DM147" s="327">
        <v>9480000</v>
      </c>
      <c r="DN147" s="327">
        <v>0</v>
      </c>
      <c r="DO147" s="327">
        <v>0</v>
      </c>
      <c r="DP147" s="327">
        <v>3448000</v>
      </c>
      <c r="DQ147" s="327">
        <v>1234741.78</v>
      </c>
      <c r="DR147" s="327">
        <v>0</v>
      </c>
      <c r="DS147" s="327">
        <v>0</v>
      </c>
      <c r="DT147" s="327">
        <v>0</v>
      </c>
      <c r="DU147" s="327">
        <v>9959750</v>
      </c>
      <c r="DV147" s="327">
        <v>0</v>
      </c>
      <c r="DW147" s="327">
        <v>0</v>
      </c>
      <c r="DX147" s="327">
        <v>0</v>
      </c>
      <c r="DY147" s="327">
        <v>0</v>
      </c>
      <c r="DZ147" s="327">
        <v>11592783.6</v>
      </c>
      <c r="EA147" s="327">
        <v>0</v>
      </c>
      <c r="EB147" s="327">
        <v>0</v>
      </c>
      <c r="EC147" s="327">
        <v>3340450</v>
      </c>
      <c r="ED147" s="327">
        <v>1850000</v>
      </c>
      <c r="EE147" s="327">
        <v>1504600</v>
      </c>
      <c r="EF147" s="327">
        <v>757500</v>
      </c>
      <c r="EG147" s="327">
        <v>0</v>
      </c>
      <c r="EH147" s="327">
        <v>0</v>
      </c>
      <c r="EI147" s="327">
        <v>0</v>
      </c>
      <c r="EJ147" s="327">
        <v>0</v>
      </c>
      <c r="EK147" s="327">
        <v>0</v>
      </c>
      <c r="EL147" s="327">
        <v>0</v>
      </c>
      <c r="EM147" s="327">
        <v>9200000</v>
      </c>
      <c r="EN147" s="327">
        <v>0</v>
      </c>
      <c r="EO147" s="327">
        <v>0</v>
      </c>
      <c r="EP147" s="327">
        <v>7000000</v>
      </c>
      <c r="EQ147" s="327">
        <v>0</v>
      </c>
      <c r="ER147" s="327">
        <v>2152707.4</v>
      </c>
      <c r="ES147" s="327">
        <v>1853180</v>
      </c>
      <c r="ET147" s="327">
        <v>0</v>
      </c>
      <c r="EU147" s="327">
        <v>5029900</v>
      </c>
      <c r="EV147" s="327">
        <v>1629750</v>
      </c>
      <c r="EW147" s="327">
        <v>0</v>
      </c>
      <c r="EX147" s="327">
        <v>11759168</v>
      </c>
      <c r="EY147" s="327">
        <v>0</v>
      </c>
      <c r="EZ147" s="327">
        <v>0</v>
      </c>
      <c r="FA147" s="327">
        <v>0</v>
      </c>
      <c r="FB147" s="327">
        <v>0</v>
      </c>
      <c r="FC147" s="327">
        <v>15225647</v>
      </c>
      <c r="FD147" s="327">
        <v>0</v>
      </c>
      <c r="FE147" s="327">
        <v>0</v>
      </c>
      <c r="FF147" s="327">
        <v>9860825</v>
      </c>
      <c r="FG147" s="327">
        <v>0</v>
      </c>
      <c r="FH147" s="327">
        <v>0</v>
      </c>
      <c r="FI147" s="327">
        <v>0</v>
      </c>
      <c r="FJ147" s="327">
        <v>0</v>
      </c>
      <c r="FK147" s="327">
        <v>5169263.75</v>
      </c>
      <c r="FL147" s="327">
        <v>0</v>
      </c>
      <c r="FM147" s="327">
        <v>0</v>
      </c>
      <c r="FN147" s="327">
        <v>0</v>
      </c>
      <c r="FO147" s="327">
        <v>0</v>
      </c>
      <c r="FP147" s="327">
        <v>1573500</v>
      </c>
      <c r="FQ147" s="327">
        <v>0</v>
      </c>
      <c r="FR147" s="327">
        <v>0</v>
      </c>
      <c r="FS147" s="327">
        <v>0</v>
      </c>
      <c r="FT147" s="327">
        <v>0</v>
      </c>
      <c r="FU147" s="327">
        <v>0</v>
      </c>
      <c r="FV147" s="327">
        <v>0</v>
      </c>
      <c r="FW147" s="327">
        <v>0</v>
      </c>
      <c r="FX147" s="327">
        <v>0</v>
      </c>
      <c r="FY147" s="327">
        <v>14800000</v>
      </c>
      <c r="FZ147" s="327">
        <v>590000</v>
      </c>
      <c r="GA147" s="327">
        <v>1464000.01</v>
      </c>
      <c r="GB147" s="327">
        <v>0</v>
      </c>
      <c r="GC147" s="327">
        <v>0</v>
      </c>
      <c r="GD147" s="327">
        <v>0</v>
      </c>
      <c r="GE147" s="327">
        <v>0</v>
      </c>
      <c r="GF147" s="327">
        <v>2000000</v>
      </c>
      <c r="GG147" s="327">
        <v>0</v>
      </c>
      <c r="GH147" s="327">
        <v>0</v>
      </c>
      <c r="GI147" s="327">
        <v>0</v>
      </c>
      <c r="GJ147" s="327">
        <v>0</v>
      </c>
      <c r="GK147" s="327">
        <v>24500</v>
      </c>
      <c r="GL147" s="327">
        <v>0</v>
      </c>
      <c r="GM147" s="327">
        <v>0</v>
      </c>
      <c r="GN147" s="327">
        <v>0</v>
      </c>
      <c r="GO147" s="327">
        <v>0</v>
      </c>
      <c r="GP147" s="327">
        <v>0</v>
      </c>
      <c r="GQ147" s="327">
        <v>0</v>
      </c>
      <c r="GR147" s="327">
        <v>0</v>
      </c>
      <c r="GS147" s="327">
        <v>0</v>
      </c>
      <c r="GT147" s="327">
        <v>0</v>
      </c>
      <c r="GU147" s="327">
        <v>0</v>
      </c>
      <c r="GV147" s="327">
        <v>0</v>
      </c>
      <c r="GW147" s="327">
        <v>1096537</v>
      </c>
      <c r="GX147" s="327">
        <v>0</v>
      </c>
      <c r="GY147" s="327">
        <v>0</v>
      </c>
      <c r="GZ147" s="327">
        <v>0</v>
      </c>
      <c r="HA147" s="327">
        <v>0</v>
      </c>
      <c r="HB147" s="327">
        <v>0</v>
      </c>
      <c r="HC147" s="327">
        <v>1142000</v>
      </c>
      <c r="HD147" s="327">
        <v>1230000</v>
      </c>
      <c r="HE147" s="327">
        <v>385500</v>
      </c>
      <c r="HF147" s="327">
        <v>0</v>
      </c>
      <c r="HG147" s="327">
        <v>0</v>
      </c>
      <c r="HH147" s="327">
        <v>29748040</v>
      </c>
      <c r="HI147" s="327">
        <v>0</v>
      </c>
      <c r="HJ147" s="327">
        <v>5442330</v>
      </c>
      <c r="HK147" s="327">
        <v>0</v>
      </c>
      <c r="HL147" s="327">
        <v>0</v>
      </c>
      <c r="HM147" s="327">
        <v>0</v>
      </c>
      <c r="HN147" s="327">
        <v>0</v>
      </c>
      <c r="HO147" s="327">
        <v>0</v>
      </c>
      <c r="HP147" s="327">
        <v>0</v>
      </c>
      <c r="HQ147" s="327">
        <v>1518600</v>
      </c>
      <c r="HR147" s="327">
        <v>0</v>
      </c>
      <c r="HS147" s="327">
        <v>0</v>
      </c>
      <c r="HT147" s="327">
        <v>0</v>
      </c>
      <c r="HU147" s="327">
        <v>1740000</v>
      </c>
      <c r="HV147" s="327">
        <v>0</v>
      </c>
      <c r="HW147" s="327">
        <v>0</v>
      </c>
      <c r="HX147" s="327">
        <v>0</v>
      </c>
      <c r="HY147" s="327">
        <v>0</v>
      </c>
      <c r="HZ147" s="327">
        <v>0</v>
      </c>
      <c r="IA147" s="327">
        <v>265000</v>
      </c>
      <c r="IB147" s="327">
        <v>0</v>
      </c>
      <c r="IC147" s="327">
        <v>37120000</v>
      </c>
      <c r="ID147" s="327">
        <v>4196240</v>
      </c>
      <c r="IE147" s="327">
        <v>0</v>
      </c>
      <c r="IF147" s="327">
        <v>0</v>
      </c>
      <c r="IG147" s="327">
        <v>0</v>
      </c>
      <c r="IH147" s="327">
        <v>0</v>
      </c>
      <c r="II147" s="327">
        <v>0</v>
      </c>
      <c r="IJ147" s="327">
        <v>22866200</v>
      </c>
      <c r="IK147" s="327">
        <v>0</v>
      </c>
      <c r="IL147" s="327">
        <v>1630365</v>
      </c>
      <c r="IM147" s="327">
        <v>0</v>
      </c>
      <c r="IN147" s="327">
        <v>0</v>
      </c>
      <c r="IO147" s="327">
        <v>500000</v>
      </c>
      <c r="IP147" s="327">
        <v>1319094.1499999999</v>
      </c>
      <c r="IQ147" s="327">
        <v>961754.25</v>
      </c>
      <c r="IR147" s="327">
        <v>0</v>
      </c>
      <c r="IS147" s="327">
        <v>0</v>
      </c>
      <c r="IT147" s="327">
        <v>19822500</v>
      </c>
      <c r="IU147" s="327">
        <v>0</v>
      </c>
      <c r="IV147" s="327">
        <v>0</v>
      </c>
      <c r="IW147" s="327">
        <v>0</v>
      </c>
      <c r="IX147" s="327">
        <v>0</v>
      </c>
      <c r="IY147" s="327">
        <v>0</v>
      </c>
      <c r="IZ147" s="327">
        <v>3300000</v>
      </c>
      <c r="JA147" s="327">
        <v>0</v>
      </c>
      <c r="JB147" s="327">
        <v>0</v>
      </c>
      <c r="JC147" s="327">
        <v>0</v>
      </c>
      <c r="JD147" s="327">
        <v>616000</v>
      </c>
      <c r="JE147" s="327">
        <v>0</v>
      </c>
      <c r="JF147" s="327">
        <v>0</v>
      </c>
      <c r="JG147" s="327">
        <v>0</v>
      </c>
      <c r="JH147" s="327">
        <v>6591999.9900000002</v>
      </c>
      <c r="JI147" s="327">
        <v>2560000</v>
      </c>
      <c r="JJ147" s="327">
        <v>6820685</v>
      </c>
      <c r="JK147" s="327">
        <v>948250</v>
      </c>
      <c r="JL147" s="327">
        <v>2108050</v>
      </c>
      <c r="JM147" s="327">
        <v>0</v>
      </c>
      <c r="JN147" s="327">
        <v>0</v>
      </c>
      <c r="JO147" s="327">
        <v>0</v>
      </c>
      <c r="JP147" s="327">
        <v>600000</v>
      </c>
      <c r="JQ147" s="327">
        <v>0</v>
      </c>
      <c r="JR147" s="327">
        <v>400000</v>
      </c>
      <c r="JS147" s="327">
        <v>0</v>
      </c>
      <c r="JT147" s="327">
        <v>4310583.05</v>
      </c>
      <c r="JU147" s="327">
        <v>0</v>
      </c>
      <c r="JV147" s="327">
        <v>412500</v>
      </c>
      <c r="JW147" s="327">
        <v>0</v>
      </c>
      <c r="JX147" s="327">
        <v>0</v>
      </c>
      <c r="JY147" s="327">
        <v>0</v>
      </c>
      <c r="JZ147" s="327">
        <v>0</v>
      </c>
      <c r="KA147" s="327">
        <v>0</v>
      </c>
      <c r="KB147" s="327">
        <v>0</v>
      </c>
      <c r="KC147" s="327">
        <v>0</v>
      </c>
      <c r="KD147" s="327">
        <v>0</v>
      </c>
      <c r="KE147" s="327">
        <v>0</v>
      </c>
      <c r="KF147" s="327">
        <v>0</v>
      </c>
      <c r="KG147" s="327">
        <v>2000000</v>
      </c>
      <c r="KH147" s="327">
        <v>0</v>
      </c>
      <c r="KI147" s="327">
        <v>0</v>
      </c>
      <c r="KJ147" s="327">
        <v>0</v>
      </c>
      <c r="KK147" s="327">
        <v>0</v>
      </c>
      <c r="KL147" s="327">
        <v>0</v>
      </c>
      <c r="KM147" s="327">
        <v>0</v>
      </c>
      <c r="KN147" s="327">
        <v>0</v>
      </c>
      <c r="KO147" s="327">
        <v>0</v>
      </c>
      <c r="KP147" s="327">
        <v>0</v>
      </c>
      <c r="KQ147" s="327">
        <v>0</v>
      </c>
      <c r="KR147" s="327">
        <v>20059550</v>
      </c>
      <c r="KS147" s="326">
        <v>0</v>
      </c>
      <c r="KU147" s="312">
        <v>22</v>
      </c>
      <c r="KV147" s="312">
        <v>220</v>
      </c>
      <c r="KY147" s="312">
        <v>9220</v>
      </c>
    </row>
    <row r="148" spans="1:311" x14ac:dyDescent="0.25">
      <c r="A148" s="325">
        <v>2020</v>
      </c>
      <c r="B148" s="324" t="s">
        <v>781</v>
      </c>
      <c r="C148" s="324" t="s">
        <v>795</v>
      </c>
      <c r="D148" s="324" t="s">
        <v>797</v>
      </c>
      <c r="E148" s="324" t="s">
        <v>780</v>
      </c>
      <c r="F148" s="323">
        <v>2650000</v>
      </c>
      <c r="G148" s="323">
        <v>86400</v>
      </c>
      <c r="H148" s="323">
        <v>68507592</v>
      </c>
      <c r="I148" s="323">
        <v>1799580</v>
      </c>
      <c r="J148" s="323">
        <v>0</v>
      </c>
      <c r="K148" s="323">
        <v>3420250</v>
      </c>
      <c r="L148" s="323">
        <v>19315150</v>
      </c>
      <c r="M148" s="323">
        <v>9100000</v>
      </c>
      <c r="N148" s="323">
        <v>19545000</v>
      </c>
      <c r="O148" s="323">
        <v>12000000</v>
      </c>
      <c r="P148" s="323">
        <v>6219800</v>
      </c>
      <c r="Q148" s="323">
        <v>5932570</v>
      </c>
      <c r="R148" s="323">
        <v>14214117.5</v>
      </c>
      <c r="S148" s="323">
        <v>422719.43</v>
      </c>
      <c r="T148" s="323">
        <v>7633900</v>
      </c>
      <c r="U148" s="323">
        <v>18038833.149999999</v>
      </c>
      <c r="V148" s="323">
        <v>29760000</v>
      </c>
      <c r="W148" s="323">
        <v>3050000</v>
      </c>
      <c r="X148" s="323">
        <v>9589350</v>
      </c>
      <c r="Y148" s="323">
        <v>0</v>
      </c>
      <c r="Z148" s="323">
        <v>4216276.5999999996</v>
      </c>
      <c r="AA148" s="323">
        <v>51981150</v>
      </c>
      <c r="AB148" s="323">
        <v>9441700</v>
      </c>
      <c r="AC148" s="323">
        <v>0</v>
      </c>
      <c r="AD148" s="323">
        <v>57425000</v>
      </c>
      <c r="AE148" s="323">
        <v>1383900</v>
      </c>
      <c r="AF148" s="323">
        <v>0</v>
      </c>
      <c r="AG148" s="323">
        <v>0</v>
      </c>
      <c r="AH148" s="323">
        <v>6379000</v>
      </c>
      <c r="AI148" s="323">
        <v>0</v>
      </c>
      <c r="AJ148" s="323">
        <v>0</v>
      </c>
      <c r="AK148" s="323">
        <v>0</v>
      </c>
      <c r="AL148" s="323">
        <v>30800000</v>
      </c>
      <c r="AM148" s="323">
        <v>1343000</v>
      </c>
      <c r="AN148" s="323">
        <v>2245000</v>
      </c>
      <c r="AO148" s="323">
        <v>0</v>
      </c>
      <c r="AP148" s="323">
        <v>4780000</v>
      </c>
      <c r="AQ148" s="323">
        <v>1633600</v>
      </c>
      <c r="AR148" s="323">
        <v>0</v>
      </c>
      <c r="AS148" s="323">
        <v>0</v>
      </c>
      <c r="AT148" s="323">
        <v>5810000</v>
      </c>
      <c r="AU148" s="323">
        <v>9669876.3499999996</v>
      </c>
      <c r="AV148" s="323">
        <v>2150000</v>
      </c>
      <c r="AW148" s="323">
        <v>0</v>
      </c>
      <c r="AX148" s="323">
        <v>0</v>
      </c>
      <c r="AY148" s="323">
        <v>5312000</v>
      </c>
      <c r="AZ148" s="323">
        <v>5185000</v>
      </c>
      <c r="BA148" s="323">
        <v>134400</v>
      </c>
      <c r="BB148" s="323">
        <v>0</v>
      </c>
      <c r="BC148" s="323">
        <v>11000000</v>
      </c>
      <c r="BD148" s="323">
        <v>25741510</v>
      </c>
      <c r="BE148" s="323">
        <v>0</v>
      </c>
      <c r="BF148" s="323">
        <v>0</v>
      </c>
      <c r="BG148" s="323">
        <v>0</v>
      </c>
      <c r="BH148" s="323">
        <v>80800</v>
      </c>
      <c r="BI148" s="323">
        <v>0</v>
      </c>
      <c r="BJ148" s="323">
        <v>0</v>
      </c>
      <c r="BK148" s="323">
        <v>26566500</v>
      </c>
      <c r="BL148" s="323">
        <v>0</v>
      </c>
      <c r="BM148" s="323">
        <v>0</v>
      </c>
      <c r="BN148" s="323">
        <v>10750000</v>
      </c>
      <c r="BO148" s="323">
        <v>0</v>
      </c>
      <c r="BP148" s="323">
        <v>366500</v>
      </c>
      <c r="BQ148" s="323">
        <v>640000</v>
      </c>
      <c r="BR148" s="323">
        <v>0</v>
      </c>
      <c r="BS148" s="323">
        <v>7226000</v>
      </c>
      <c r="BT148" s="323">
        <v>3000000</v>
      </c>
      <c r="BU148" s="323">
        <v>1300000</v>
      </c>
      <c r="BV148" s="323">
        <v>792000</v>
      </c>
      <c r="BW148" s="323">
        <v>0</v>
      </c>
      <c r="BX148" s="323">
        <v>0</v>
      </c>
      <c r="BY148" s="323">
        <v>14008000</v>
      </c>
      <c r="BZ148" s="323">
        <v>4015846</v>
      </c>
      <c r="CA148" s="323">
        <v>5503466.7000000002</v>
      </c>
      <c r="CB148" s="323">
        <v>0</v>
      </c>
      <c r="CC148" s="323">
        <v>5873575</v>
      </c>
      <c r="CD148" s="323">
        <v>9000000</v>
      </c>
      <c r="CE148" s="323">
        <v>3000000</v>
      </c>
      <c r="CF148" s="323">
        <v>22139390.5</v>
      </c>
      <c r="CG148" s="323">
        <v>4000000</v>
      </c>
      <c r="CH148" s="323">
        <v>10500000</v>
      </c>
      <c r="CI148" s="323">
        <v>5600000</v>
      </c>
      <c r="CJ148" s="323">
        <v>0</v>
      </c>
      <c r="CK148" s="323">
        <v>992500</v>
      </c>
      <c r="CL148" s="323">
        <v>0</v>
      </c>
      <c r="CM148" s="323">
        <v>0</v>
      </c>
      <c r="CN148" s="323">
        <v>0</v>
      </c>
      <c r="CO148" s="323">
        <v>19000000</v>
      </c>
      <c r="CP148" s="323">
        <v>0</v>
      </c>
      <c r="CQ148" s="323">
        <v>6000000</v>
      </c>
      <c r="CR148" s="323">
        <v>0</v>
      </c>
      <c r="CS148" s="323">
        <v>5719200</v>
      </c>
      <c r="CT148" s="323">
        <v>0</v>
      </c>
      <c r="CU148" s="323">
        <v>0</v>
      </c>
      <c r="CV148" s="323">
        <v>0</v>
      </c>
      <c r="CW148" s="323">
        <v>0</v>
      </c>
      <c r="CX148" s="323">
        <v>0</v>
      </c>
      <c r="CY148" s="323">
        <v>0</v>
      </c>
      <c r="CZ148" s="323">
        <v>50802750</v>
      </c>
      <c r="DA148" s="323">
        <v>4000000</v>
      </c>
      <c r="DB148" s="323">
        <v>23800000</v>
      </c>
      <c r="DC148" s="323">
        <v>3800000</v>
      </c>
      <c r="DD148" s="323">
        <v>32000000</v>
      </c>
      <c r="DE148" s="323">
        <v>40000000</v>
      </c>
      <c r="DF148" s="323">
        <v>830000</v>
      </c>
      <c r="DG148" s="323">
        <v>3930000</v>
      </c>
      <c r="DH148" s="323">
        <v>360000</v>
      </c>
      <c r="DI148" s="323">
        <v>9252500</v>
      </c>
      <c r="DJ148" s="323">
        <v>4800000</v>
      </c>
      <c r="DK148" s="323">
        <v>4720000</v>
      </c>
      <c r="DL148" s="323">
        <v>1500000</v>
      </c>
      <c r="DM148" s="323">
        <v>0</v>
      </c>
      <c r="DN148" s="323">
        <v>1675000</v>
      </c>
      <c r="DO148" s="323">
        <v>2537950</v>
      </c>
      <c r="DP148" s="323">
        <v>0</v>
      </c>
      <c r="DQ148" s="323">
        <v>0</v>
      </c>
      <c r="DR148" s="323">
        <v>10074650</v>
      </c>
      <c r="DS148" s="323">
        <v>35140000</v>
      </c>
      <c r="DT148" s="323">
        <v>14121760</v>
      </c>
      <c r="DU148" s="323">
        <v>0</v>
      </c>
      <c r="DV148" s="323">
        <v>4902732.7</v>
      </c>
      <c r="DW148" s="323">
        <v>2580000</v>
      </c>
      <c r="DX148" s="323">
        <v>17495989.75</v>
      </c>
      <c r="DY148" s="323">
        <v>7560790</v>
      </c>
      <c r="DZ148" s="323">
        <v>0</v>
      </c>
      <c r="EA148" s="323">
        <v>44535000</v>
      </c>
      <c r="EB148" s="323">
        <v>8631300</v>
      </c>
      <c r="EC148" s="323">
        <v>4591250</v>
      </c>
      <c r="ED148" s="323">
        <v>0</v>
      </c>
      <c r="EE148" s="323">
        <v>4412900</v>
      </c>
      <c r="EF148" s="323">
        <v>0</v>
      </c>
      <c r="EG148" s="323">
        <v>26911800</v>
      </c>
      <c r="EH148" s="323">
        <v>2000000</v>
      </c>
      <c r="EI148" s="323">
        <v>2500000</v>
      </c>
      <c r="EJ148" s="323">
        <v>24814163</v>
      </c>
      <c r="EK148" s="323">
        <v>485000</v>
      </c>
      <c r="EL148" s="323">
        <v>1825000</v>
      </c>
      <c r="EM148" s="323">
        <v>0</v>
      </c>
      <c r="EN148" s="323">
        <v>8418500</v>
      </c>
      <c r="EO148" s="323">
        <v>15087692</v>
      </c>
      <c r="EP148" s="323">
        <v>0</v>
      </c>
      <c r="EQ148" s="323">
        <v>1635000</v>
      </c>
      <c r="ER148" s="323">
        <v>7821360</v>
      </c>
      <c r="ES148" s="323">
        <v>0</v>
      </c>
      <c r="ET148" s="323">
        <v>9700000</v>
      </c>
      <c r="EU148" s="323">
        <v>0</v>
      </c>
      <c r="EV148" s="323">
        <v>0</v>
      </c>
      <c r="EW148" s="323">
        <v>10137500</v>
      </c>
      <c r="EX148" s="323">
        <v>0</v>
      </c>
      <c r="EY148" s="323">
        <v>30000000</v>
      </c>
      <c r="EZ148" s="323">
        <v>427667500</v>
      </c>
      <c r="FA148" s="323">
        <v>5797500</v>
      </c>
      <c r="FB148" s="323">
        <v>6876000</v>
      </c>
      <c r="FC148" s="323">
        <v>6734269.6500000004</v>
      </c>
      <c r="FD148" s="323">
        <v>7900160.25</v>
      </c>
      <c r="FE148" s="323">
        <v>61000000</v>
      </c>
      <c r="FF148" s="323">
        <v>0</v>
      </c>
      <c r="FG148" s="323">
        <v>2568949.25</v>
      </c>
      <c r="FH148" s="323">
        <v>33333165</v>
      </c>
      <c r="FI148" s="323">
        <v>2723795</v>
      </c>
      <c r="FJ148" s="323">
        <v>14020000</v>
      </c>
      <c r="FK148" s="323">
        <v>0</v>
      </c>
      <c r="FL148" s="323">
        <v>0</v>
      </c>
      <c r="FM148" s="323">
        <v>15434200</v>
      </c>
      <c r="FN148" s="323">
        <v>730000</v>
      </c>
      <c r="FO148" s="323">
        <v>3755000</v>
      </c>
      <c r="FP148" s="323">
        <v>0</v>
      </c>
      <c r="FQ148" s="323">
        <v>0</v>
      </c>
      <c r="FR148" s="323">
        <v>5011350.72</v>
      </c>
      <c r="FS148" s="323">
        <v>2277619.4500000002</v>
      </c>
      <c r="FT148" s="323">
        <v>5354120</v>
      </c>
      <c r="FU148" s="323">
        <v>2616000</v>
      </c>
      <c r="FV148" s="323">
        <v>0</v>
      </c>
      <c r="FW148" s="323">
        <v>0</v>
      </c>
      <c r="FX148" s="323">
        <v>21306865</v>
      </c>
      <c r="FY148" s="323">
        <v>0</v>
      </c>
      <c r="FZ148" s="323">
        <v>0</v>
      </c>
      <c r="GA148" s="323">
        <v>0</v>
      </c>
      <c r="GB148" s="323">
        <v>2574179.85</v>
      </c>
      <c r="GC148" s="323">
        <v>1208300</v>
      </c>
      <c r="GD148" s="323">
        <v>3812250</v>
      </c>
      <c r="GE148" s="323">
        <v>8736840</v>
      </c>
      <c r="GF148" s="323">
        <v>0</v>
      </c>
      <c r="GG148" s="323">
        <v>15244220</v>
      </c>
      <c r="GH148" s="323">
        <v>1200000</v>
      </c>
      <c r="GI148" s="323">
        <v>8435225</v>
      </c>
      <c r="GJ148" s="323">
        <v>3034850</v>
      </c>
      <c r="GK148" s="323">
        <v>45207624</v>
      </c>
      <c r="GL148" s="323">
        <v>0</v>
      </c>
      <c r="GM148" s="323">
        <v>45500000</v>
      </c>
      <c r="GN148" s="323">
        <v>4400000</v>
      </c>
      <c r="GO148" s="323">
        <v>19074600</v>
      </c>
      <c r="GP148" s="323">
        <v>0</v>
      </c>
      <c r="GQ148" s="323">
        <v>0</v>
      </c>
      <c r="GR148" s="323">
        <v>6973250</v>
      </c>
      <c r="GS148" s="323">
        <v>241300000</v>
      </c>
      <c r="GT148" s="323">
        <v>1350970</v>
      </c>
      <c r="GU148" s="323">
        <v>36500000</v>
      </c>
      <c r="GV148" s="323">
        <v>0</v>
      </c>
      <c r="GW148" s="323">
        <v>0</v>
      </c>
      <c r="GX148" s="323">
        <v>71825000</v>
      </c>
      <c r="GY148" s="323">
        <v>0</v>
      </c>
      <c r="GZ148" s="323">
        <v>7230571.1699999999</v>
      </c>
      <c r="HA148" s="323">
        <v>12571558.82</v>
      </c>
      <c r="HB148" s="323">
        <v>780000</v>
      </c>
      <c r="HC148" s="323">
        <v>29493000</v>
      </c>
      <c r="HD148" s="323">
        <v>0</v>
      </c>
      <c r="HE148" s="323">
        <v>700000</v>
      </c>
      <c r="HF148" s="323">
        <v>3769150</v>
      </c>
      <c r="HG148" s="323">
        <v>14878833.34</v>
      </c>
      <c r="HH148" s="323">
        <v>0</v>
      </c>
      <c r="HI148" s="323">
        <v>9155700</v>
      </c>
      <c r="HJ148" s="323">
        <v>0</v>
      </c>
      <c r="HK148" s="323">
        <v>2631682.4500000002</v>
      </c>
      <c r="HL148" s="323">
        <v>13660000</v>
      </c>
      <c r="HM148" s="323">
        <v>7462945</v>
      </c>
      <c r="HN148" s="323">
        <v>1855054</v>
      </c>
      <c r="HO148" s="323">
        <v>9089659.8000000007</v>
      </c>
      <c r="HP148" s="323">
        <v>28410000</v>
      </c>
      <c r="HQ148" s="323">
        <v>0</v>
      </c>
      <c r="HR148" s="323">
        <v>7000000</v>
      </c>
      <c r="HS148" s="323">
        <v>401200</v>
      </c>
      <c r="HT148" s="323">
        <v>77000000</v>
      </c>
      <c r="HU148" s="323">
        <v>0</v>
      </c>
      <c r="HV148" s="323">
        <v>31782649.449999999</v>
      </c>
      <c r="HW148" s="323">
        <v>120000000</v>
      </c>
      <c r="HX148" s="323">
        <v>1360000</v>
      </c>
      <c r="HY148" s="323">
        <v>79087880</v>
      </c>
      <c r="HZ148" s="323">
        <v>2555000</v>
      </c>
      <c r="IA148" s="323">
        <v>0</v>
      </c>
      <c r="IB148" s="323">
        <v>10842800</v>
      </c>
      <c r="IC148" s="323">
        <v>2201900</v>
      </c>
      <c r="ID148" s="323">
        <v>0</v>
      </c>
      <c r="IE148" s="323">
        <v>14000000</v>
      </c>
      <c r="IF148" s="323">
        <v>0</v>
      </c>
      <c r="IG148" s="323">
        <v>2296475</v>
      </c>
      <c r="IH148" s="323">
        <v>1000000</v>
      </c>
      <c r="II148" s="323">
        <v>4052890</v>
      </c>
      <c r="IJ148" s="323">
        <v>0</v>
      </c>
      <c r="IK148" s="323">
        <v>804250</v>
      </c>
      <c r="IL148" s="323">
        <v>0</v>
      </c>
      <c r="IM148" s="323">
        <v>2900000</v>
      </c>
      <c r="IN148" s="323">
        <v>9078997.75</v>
      </c>
      <c r="IO148" s="323">
        <v>5865665</v>
      </c>
      <c r="IP148" s="323">
        <v>0</v>
      </c>
      <c r="IQ148" s="323">
        <v>3641000</v>
      </c>
      <c r="IR148" s="323">
        <v>67550000</v>
      </c>
      <c r="IS148" s="323">
        <v>12000000</v>
      </c>
      <c r="IT148" s="323">
        <v>0</v>
      </c>
      <c r="IU148" s="323">
        <v>2200000</v>
      </c>
      <c r="IV148" s="323">
        <v>17080000</v>
      </c>
      <c r="IW148" s="323">
        <v>5000000</v>
      </c>
      <c r="IX148" s="323">
        <v>558500</v>
      </c>
      <c r="IY148" s="323">
        <v>6768055</v>
      </c>
      <c r="IZ148" s="323">
        <v>0</v>
      </c>
      <c r="JA148" s="323">
        <v>1888750</v>
      </c>
      <c r="JB148" s="323">
        <v>4550750</v>
      </c>
      <c r="JC148" s="323">
        <v>7900000</v>
      </c>
      <c r="JD148" s="323">
        <v>0</v>
      </c>
      <c r="JE148" s="323">
        <v>0</v>
      </c>
      <c r="JF148" s="323">
        <v>5000000</v>
      </c>
      <c r="JG148" s="323">
        <v>1450000</v>
      </c>
      <c r="JH148" s="323">
        <v>0</v>
      </c>
      <c r="JI148" s="323">
        <v>0</v>
      </c>
      <c r="JJ148" s="323">
        <v>0</v>
      </c>
      <c r="JK148" s="323">
        <v>0</v>
      </c>
      <c r="JL148" s="323">
        <v>0</v>
      </c>
      <c r="JM148" s="323">
        <v>224188</v>
      </c>
      <c r="JN148" s="323">
        <v>270000</v>
      </c>
      <c r="JO148" s="323">
        <v>10037540</v>
      </c>
      <c r="JP148" s="323">
        <v>0</v>
      </c>
      <c r="JQ148" s="323">
        <v>724000</v>
      </c>
      <c r="JR148" s="323">
        <v>0</v>
      </c>
      <c r="JS148" s="323">
        <v>34865003.799999997</v>
      </c>
      <c r="JT148" s="323">
        <v>0</v>
      </c>
      <c r="JU148" s="323">
        <v>0</v>
      </c>
      <c r="JV148" s="323">
        <v>112500000</v>
      </c>
      <c r="JW148" s="323">
        <v>1350000</v>
      </c>
      <c r="JX148" s="323">
        <v>0</v>
      </c>
      <c r="JY148" s="323">
        <v>0</v>
      </c>
      <c r="JZ148" s="323">
        <v>0</v>
      </c>
      <c r="KA148" s="323">
        <v>5258384</v>
      </c>
      <c r="KB148" s="323">
        <v>1500000</v>
      </c>
      <c r="KC148" s="323">
        <v>855000</v>
      </c>
      <c r="KD148" s="323">
        <v>1274400</v>
      </c>
      <c r="KE148" s="323">
        <v>13600000</v>
      </c>
      <c r="KF148" s="323">
        <v>300000</v>
      </c>
      <c r="KG148" s="323">
        <v>0</v>
      </c>
      <c r="KH148" s="323">
        <v>3252500</v>
      </c>
      <c r="KI148" s="323">
        <v>8244500</v>
      </c>
      <c r="KJ148" s="323">
        <v>0</v>
      </c>
      <c r="KK148" s="323">
        <v>0</v>
      </c>
      <c r="KL148" s="323">
        <v>866666.65</v>
      </c>
      <c r="KM148" s="323">
        <v>2982500</v>
      </c>
      <c r="KN148" s="323">
        <v>7091740</v>
      </c>
      <c r="KO148" s="323">
        <v>12709000</v>
      </c>
      <c r="KP148" s="323">
        <v>11500000</v>
      </c>
      <c r="KQ148" s="323">
        <v>285617920</v>
      </c>
      <c r="KR148" s="323">
        <v>0</v>
      </c>
      <c r="KS148" s="322">
        <v>3994540</v>
      </c>
      <c r="KU148" s="312">
        <v>22</v>
      </c>
      <c r="KV148" s="312">
        <v>221</v>
      </c>
      <c r="KY148" s="312">
        <v>9221</v>
      </c>
    </row>
    <row r="149" spans="1:311" x14ac:dyDescent="0.25">
      <c r="A149" s="329">
        <v>2020</v>
      </c>
      <c r="B149" s="328" t="s">
        <v>781</v>
      </c>
      <c r="C149" s="328" t="s">
        <v>795</v>
      </c>
      <c r="D149" s="328" t="s">
        <v>796</v>
      </c>
      <c r="E149" s="328" t="s">
        <v>780</v>
      </c>
      <c r="F149" s="327">
        <v>0</v>
      </c>
      <c r="G149" s="327">
        <v>0</v>
      </c>
      <c r="H149" s="327">
        <v>0</v>
      </c>
      <c r="I149" s="327">
        <v>0</v>
      </c>
      <c r="J149" s="327">
        <v>1551240</v>
      </c>
      <c r="K149" s="327">
        <v>0</v>
      </c>
      <c r="L149" s="327">
        <v>0</v>
      </c>
      <c r="M149" s="327">
        <v>0</v>
      </c>
      <c r="N149" s="327">
        <v>0</v>
      </c>
      <c r="O149" s="327">
        <v>450000</v>
      </c>
      <c r="P149" s="327">
        <v>0</v>
      </c>
      <c r="Q149" s="327">
        <v>0</v>
      </c>
      <c r="R149" s="327">
        <v>0</v>
      </c>
      <c r="S149" s="327">
        <v>0</v>
      </c>
      <c r="T149" s="327">
        <v>0</v>
      </c>
      <c r="U149" s="327">
        <v>0</v>
      </c>
      <c r="V149" s="327">
        <v>0</v>
      </c>
      <c r="W149" s="327">
        <v>0</v>
      </c>
      <c r="X149" s="327">
        <v>0</v>
      </c>
      <c r="Y149" s="327">
        <v>3416879.35</v>
      </c>
      <c r="Z149" s="327">
        <v>0</v>
      </c>
      <c r="AA149" s="327">
        <v>0</v>
      </c>
      <c r="AB149" s="327">
        <v>0</v>
      </c>
      <c r="AC149" s="327">
        <v>0</v>
      </c>
      <c r="AD149" s="327">
        <v>0</v>
      </c>
      <c r="AE149" s="327">
        <v>0</v>
      </c>
      <c r="AF149" s="327">
        <v>0</v>
      </c>
      <c r="AG149" s="327">
        <v>0</v>
      </c>
      <c r="AH149" s="327">
        <v>0</v>
      </c>
      <c r="AI149" s="327">
        <v>0</v>
      </c>
      <c r="AJ149" s="327">
        <v>0</v>
      </c>
      <c r="AK149" s="327">
        <v>382000</v>
      </c>
      <c r="AL149" s="327">
        <v>0</v>
      </c>
      <c r="AM149" s="327">
        <v>0</v>
      </c>
      <c r="AN149" s="327">
        <v>0</v>
      </c>
      <c r="AO149" s="327">
        <v>0</v>
      </c>
      <c r="AP149" s="327">
        <v>0</v>
      </c>
      <c r="AQ149" s="327">
        <v>0</v>
      </c>
      <c r="AR149" s="327">
        <v>0</v>
      </c>
      <c r="AS149" s="327">
        <v>0</v>
      </c>
      <c r="AT149" s="327">
        <v>0</v>
      </c>
      <c r="AU149" s="327">
        <v>0</v>
      </c>
      <c r="AV149" s="327">
        <v>0</v>
      </c>
      <c r="AW149" s="327">
        <v>0</v>
      </c>
      <c r="AX149" s="327">
        <v>0</v>
      </c>
      <c r="AY149" s="327">
        <v>0</v>
      </c>
      <c r="AZ149" s="327">
        <v>0</v>
      </c>
      <c r="BA149" s="327">
        <v>0</v>
      </c>
      <c r="BB149" s="327">
        <v>16000</v>
      </c>
      <c r="BC149" s="327">
        <v>0</v>
      </c>
      <c r="BD149" s="327">
        <v>910450</v>
      </c>
      <c r="BE149" s="327">
        <v>0</v>
      </c>
      <c r="BF149" s="327">
        <v>7500000</v>
      </c>
      <c r="BG149" s="327">
        <v>0</v>
      </c>
      <c r="BH149" s="327">
        <v>0</v>
      </c>
      <c r="BI149" s="327">
        <v>0</v>
      </c>
      <c r="BJ149" s="327">
        <v>23175</v>
      </c>
      <c r="BK149" s="327">
        <v>0</v>
      </c>
      <c r="BL149" s="327">
        <v>0</v>
      </c>
      <c r="BM149" s="327">
        <v>0</v>
      </c>
      <c r="BN149" s="327">
        <v>0</v>
      </c>
      <c r="BO149" s="327">
        <v>0</v>
      </c>
      <c r="BP149" s="327">
        <v>0</v>
      </c>
      <c r="BQ149" s="327">
        <v>0</v>
      </c>
      <c r="BR149" s="327">
        <v>0</v>
      </c>
      <c r="BS149" s="327">
        <v>0</v>
      </c>
      <c r="BT149" s="327">
        <v>0</v>
      </c>
      <c r="BU149" s="327">
        <v>0</v>
      </c>
      <c r="BV149" s="327">
        <v>0</v>
      </c>
      <c r="BW149" s="327">
        <v>0</v>
      </c>
      <c r="BX149" s="327">
        <v>0</v>
      </c>
      <c r="BY149" s="327">
        <v>0</v>
      </c>
      <c r="BZ149" s="327">
        <v>0</v>
      </c>
      <c r="CA149" s="327">
        <v>0</v>
      </c>
      <c r="CB149" s="327">
        <v>0</v>
      </c>
      <c r="CC149" s="327">
        <v>0</v>
      </c>
      <c r="CD149" s="327">
        <v>0</v>
      </c>
      <c r="CE149" s="327">
        <v>0</v>
      </c>
      <c r="CF149" s="327">
        <v>0</v>
      </c>
      <c r="CG149" s="327">
        <v>0</v>
      </c>
      <c r="CH149" s="327">
        <v>0</v>
      </c>
      <c r="CI149" s="327">
        <v>0</v>
      </c>
      <c r="CJ149" s="327">
        <v>0</v>
      </c>
      <c r="CK149" s="327">
        <v>0</v>
      </c>
      <c r="CL149" s="327">
        <v>0</v>
      </c>
      <c r="CM149" s="327">
        <v>0</v>
      </c>
      <c r="CN149" s="327">
        <v>199000</v>
      </c>
      <c r="CO149" s="327">
        <v>0</v>
      </c>
      <c r="CP149" s="327">
        <v>0</v>
      </c>
      <c r="CQ149" s="327">
        <v>0</v>
      </c>
      <c r="CR149" s="327">
        <v>0</v>
      </c>
      <c r="CS149" s="327">
        <v>0</v>
      </c>
      <c r="CT149" s="327">
        <v>0</v>
      </c>
      <c r="CU149" s="327">
        <v>0</v>
      </c>
      <c r="CV149" s="327">
        <v>0</v>
      </c>
      <c r="CW149" s="327">
        <v>15000</v>
      </c>
      <c r="CX149" s="327">
        <v>0</v>
      </c>
      <c r="CY149" s="327">
        <v>0</v>
      </c>
      <c r="CZ149" s="327">
        <v>0</v>
      </c>
      <c r="DA149" s="327">
        <v>0</v>
      </c>
      <c r="DB149" s="327">
        <v>0</v>
      </c>
      <c r="DC149" s="327">
        <v>0</v>
      </c>
      <c r="DD149" s="327">
        <v>0</v>
      </c>
      <c r="DE149" s="327">
        <v>0</v>
      </c>
      <c r="DF149" s="327">
        <v>0</v>
      </c>
      <c r="DG149" s="327">
        <v>0</v>
      </c>
      <c r="DH149" s="327">
        <v>0</v>
      </c>
      <c r="DI149" s="327">
        <v>0</v>
      </c>
      <c r="DJ149" s="327">
        <v>0</v>
      </c>
      <c r="DK149" s="327">
        <v>0</v>
      </c>
      <c r="DL149" s="327">
        <v>0</v>
      </c>
      <c r="DM149" s="327">
        <v>0</v>
      </c>
      <c r="DN149" s="327">
        <v>0</v>
      </c>
      <c r="DO149" s="327">
        <v>0</v>
      </c>
      <c r="DP149" s="327">
        <v>0</v>
      </c>
      <c r="DQ149" s="327">
        <v>62100.05</v>
      </c>
      <c r="DR149" s="327">
        <v>0</v>
      </c>
      <c r="DS149" s="327">
        <v>0</v>
      </c>
      <c r="DT149" s="327">
        <v>0</v>
      </c>
      <c r="DU149" s="327">
        <v>0</v>
      </c>
      <c r="DV149" s="327">
        <v>0</v>
      </c>
      <c r="DW149" s="327">
        <v>0</v>
      </c>
      <c r="DX149" s="327">
        <v>0</v>
      </c>
      <c r="DY149" s="327">
        <v>0</v>
      </c>
      <c r="DZ149" s="327">
        <v>0</v>
      </c>
      <c r="EA149" s="327">
        <v>0</v>
      </c>
      <c r="EB149" s="327">
        <v>0</v>
      </c>
      <c r="EC149" s="327">
        <v>0</v>
      </c>
      <c r="ED149" s="327">
        <v>0</v>
      </c>
      <c r="EE149" s="327">
        <v>0</v>
      </c>
      <c r="EF149" s="327">
        <v>0</v>
      </c>
      <c r="EG149" s="327">
        <v>0</v>
      </c>
      <c r="EH149" s="327">
        <v>0</v>
      </c>
      <c r="EI149" s="327">
        <v>806100</v>
      </c>
      <c r="EJ149" s="327">
        <v>0</v>
      </c>
      <c r="EK149" s="327">
        <v>0</v>
      </c>
      <c r="EL149" s="327">
        <v>0</v>
      </c>
      <c r="EM149" s="327">
        <v>0</v>
      </c>
      <c r="EN149" s="327">
        <v>250666.5</v>
      </c>
      <c r="EO149" s="327">
        <v>0</v>
      </c>
      <c r="EP149" s="327">
        <v>0</v>
      </c>
      <c r="EQ149" s="327">
        <v>0</v>
      </c>
      <c r="ER149" s="327">
        <v>0</v>
      </c>
      <c r="ES149" s="327">
        <v>0</v>
      </c>
      <c r="ET149" s="327">
        <v>0</v>
      </c>
      <c r="EU149" s="327">
        <v>0</v>
      </c>
      <c r="EV149" s="327">
        <v>0</v>
      </c>
      <c r="EW149" s="327">
        <v>0</v>
      </c>
      <c r="EX149" s="327">
        <v>0</v>
      </c>
      <c r="EY149" s="327">
        <v>0</v>
      </c>
      <c r="EZ149" s="327">
        <v>1500000000</v>
      </c>
      <c r="FA149" s="327">
        <v>0</v>
      </c>
      <c r="FB149" s="327">
        <v>0</v>
      </c>
      <c r="FC149" s="327">
        <v>0</v>
      </c>
      <c r="FD149" s="327">
        <v>0</v>
      </c>
      <c r="FE149" s="327">
        <v>0</v>
      </c>
      <c r="FF149" s="327">
        <v>0</v>
      </c>
      <c r="FG149" s="327">
        <v>0</v>
      </c>
      <c r="FH149" s="327">
        <v>0</v>
      </c>
      <c r="FI149" s="327">
        <v>0</v>
      </c>
      <c r="FJ149" s="327">
        <v>0</v>
      </c>
      <c r="FK149" s="327">
        <v>0</v>
      </c>
      <c r="FL149" s="327">
        <v>0</v>
      </c>
      <c r="FM149" s="327">
        <v>0</v>
      </c>
      <c r="FN149" s="327">
        <v>0</v>
      </c>
      <c r="FO149" s="327">
        <v>0</v>
      </c>
      <c r="FP149" s="327">
        <v>0</v>
      </c>
      <c r="FQ149" s="327">
        <v>540000</v>
      </c>
      <c r="FR149" s="327">
        <v>0</v>
      </c>
      <c r="FS149" s="327">
        <v>0</v>
      </c>
      <c r="FT149" s="327">
        <v>0</v>
      </c>
      <c r="FU149" s="327">
        <v>0</v>
      </c>
      <c r="FV149" s="327">
        <v>0</v>
      </c>
      <c r="FW149" s="327">
        <v>0</v>
      </c>
      <c r="FX149" s="327">
        <v>0</v>
      </c>
      <c r="FY149" s="327">
        <v>0</v>
      </c>
      <c r="FZ149" s="327">
        <v>0</v>
      </c>
      <c r="GA149" s="327">
        <v>0</v>
      </c>
      <c r="GB149" s="327">
        <v>0</v>
      </c>
      <c r="GC149" s="327">
        <v>0</v>
      </c>
      <c r="GD149" s="327">
        <v>0</v>
      </c>
      <c r="GE149" s="327">
        <v>0</v>
      </c>
      <c r="GF149" s="327">
        <v>0</v>
      </c>
      <c r="GG149" s="327">
        <v>0</v>
      </c>
      <c r="GH149" s="327">
        <v>0</v>
      </c>
      <c r="GI149" s="327">
        <v>0</v>
      </c>
      <c r="GJ149" s="327">
        <v>0</v>
      </c>
      <c r="GK149" s="327">
        <v>0</v>
      </c>
      <c r="GL149" s="327">
        <v>0</v>
      </c>
      <c r="GM149" s="327">
        <v>0</v>
      </c>
      <c r="GN149" s="327">
        <v>0</v>
      </c>
      <c r="GO149" s="327">
        <v>0</v>
      </c>
      <c r="GP149" s="327">
        <v>700750</v>
      </c>
      <c r="GQ149" s="327">
        <v>0</v>
      </c>
      <c r="GR149" s="327">
        <v>0</v>
      </c>
      <c r="GS149" s="327">
        <v>0</v>
      </c>
      <c r="GT149" s="327">
        <v>0</v>
      </c>
      <c r="GU149" s="327">
        <v>0</v>
      </c>
      <c r="GV149" s="327">
        <v>2630000</v>
      </c>
      <c r="GW149" s="327">
        <v>0</v>
      </c>
      <c r="GX149" s="327">
        <v>0</v>
      </c>
      <c r="GY149" s="327">
        <v>0</v>
      </c>
      <c r="GZ149" s="327">
        <v>0</v>
      </c>
      <c r="HA149" s="327">
        <v>5939810</v>
      </c>
      <c r="HB149" s="327">
        <v>0</v>
      </c>
      <c r="HC149" s="327">
        <v>0</v>
      </c>
      <c r="HD149" s="327">
        <v>0</v>
      </c>
      <c r="HE149" s="327">
        <v>0</v>
      </c>
      <c r="HF149" s="327">
        <v>0</v>
      </c>
      <c r="HG149" s="327">
        <v>0</v>
      </c>
      <c r="HH149" s="327">
        <v>0</v>
      </c>
      <c r="HI149" s="327">
        <v>0</v>
      </c>
      <c r="HJ149" s="327">
        <v>0</v>
      </c>
      <c r="HK149" s="327">
        <v>0</v>
      </c>
      <c r="HL149" s="327">
        <v>0</v>
      </c>
      <c r="HM149" s="327">
        <v>0</v>
      </c>
      <c r="HN149" s="327">
        <v>0</v>
      </c>
      <c r="HO149" s="327">
        <v>0</v>
      </c>
      <c r="HP149" s="327">
        <v>0</v>
      </c>
      <c r="HQ149" s="327">
        <v>0</v>
      </c>
      <c r="HR149" s="327">
        <v>0</v>
      </c>
      <c r="HS149" s="327">
        <v>0</v>
      </c>
      <c r="HT149" s="327">
        <v>0</v>
      </c>
      <c r="HU149" s="327">
        <v>0</v>
      </c>
      <c r="HV149" s="327">
        <v>0</v>
      </c>
      <c r="HW149" s="327">
        <v>0</v>
      </c>
      <c r="HX149" s="327">
        <v>0</v>
      </c>
      <c r="HY149" s="327">
        <v>0</v>
      </c>
      <c r="HZ149" s="327">
        <v>0</v>
      </c>
      <c r="IA149" s="327">
        <v>0</v>
      </c>
      <c r="IB149" s="327">
        <v>0</v>
      </c>
      <c r="IC149" s="327">
        <v>0</v>
      </c>
      <c r="ID149" s="327">
        <v>0</v>
      </c>
      <c r="IE149" s="327">
        <v>0</v>
      </c>
      <c r="IF149" s="327">
        <v>0</v>
      </c>
      <c r="IG149" s="327">
        <v>0</v>
      </c>
      <c r="IH149" s="327">
        <v>0</v>
      </c>
      <c r="II149" s="327">
        <v>0</v>
      </c>
      <c r="IJ149" s="327">
        <v>0</v>
      </c>
      <c r="IK149" s="327">
        <v>0</v>
      </c>
      <c r="IL149" s="327">
        <v>0</v>
      </c>
      <c r="IM149" s="327">
        <v>0</v>
      </c>
      <c r="IN149" s="327">
        <v>0</v>
      </c>
      <c r="IO149" s="327">
        <v>72000</v>
      </c>
      <c r="IP149" s="327">
        <v>0</v>
      </c>
      <c r="IQ149" s="327">
        <v>0</v>
      </c>
      <c r="IR149" s="327">
        <v>0</v>
      </c>
      <c r="IS149" s="327">
        <v>0</v>
      </c>
      <c r="IT149" s="327">
        <v>0</v>
      </c>
      <c r="IU149" s="327">
        <v>0</v>
      </c>
      <c r="IV149" s="327">
        <v>0</v>
      </c>
      <c r="IW149" s="327">
        <v>0</v>
      </c>
      <c r="IX149" s="327">
        <v>0</v>
      </c>
      <c r="IY149" s="327">
        <v>0</v>
      </c>
      <c r="IZ149" s="327">
        <v>0</v>
      </c>
      <c r="JA149" s="327">
        <v>0</v>
      </c>
      <c r="JB149" s="327">
        <v>0</v>
      </c>
      <c r="JC149" s="327">
        <v>0</v>
      </c>
      <c r="JD149" s="327">
        <v>0</v>
      </c>
      <c r="JE149" s="327">
        <v>0</v>
      </c>
      <c r="JF149" s="327">
        <v>0</v>
      </c>
      <c r="JG149" s="327">
        <v>0</v>
      </c>
      <c r="JH149" s="327">
        <v>0</v>
      </c>
      <c r="JI149" s="327">
        <v>0</v>
      </c>
      <c r="JJ149" s="327">
        <v>0</v>
      </c>
      <c r="JK149" s="327">
        <v>0</v>
      </c>
      <c r="JL149" s="327">
        <v>0</v>
      </c>
      <c r="JM149" s="327">
        <v>0</v>
      </c>
      <c r="JN149" s="327">
        <v>200000</v>
      </c>
      <c r="JO149" s="327">
        <v>0</v>
      </c>
      <c r="JP149" s="327">
        <v>0</v>
      </c>
      <c r="JQ149" s="327">
        <v>0</v>
      </c>
      <c r="JR149" s="327">
        <v>0</v>
      </c>
      <c r="JS149" s="327">
        <v>0</v>
      </c>
      <c r="JT149" s="327">
        <v>0</v>
      </c>
      <c r="JU149" s="327">
        <v>0</v>
      </c>
      <c r="JV149" s="327">
        <v>0</v>
      </c>
      <c r="JW149" s="327">
        <v>0</v>
      </c>
      <c r="JX149" s="327">
        <v>0</v>
      </c>
      <c r="JY149" s="327">
        <v>0</v>
      </c>
      <c r="JZ149" s="327">
        <v>0</v>
      </c>
      <c r="KA149" s="327">
        <v>0</v>
      </c>
      <c r="KB149" s="327">
        <v>0</v>
      </c>
      <c r="KC149" s="327">
        <v>0</v>
      </c>
      <c r="KD149" s="327">
        <v>0</v>
      </c>
      <c r="KE149" s="327">
        <v>0</v>
      </c>
      <c r="KF149" s="327">
        <v>0</v>
      </c>
      <c r="KG149" s="327">
        <v>0</v>
      </c>
      <c r="KH149" s="327">
        <v>0</v>
      </c>
      <c r="KI149" s="327">
        <v>0</v>
      </c>
      <c r="KJ149" s="327">
        <v>0</v>
      </c>
      <c r="KK149" s="327">
        <v>816000</v>
      </c>
      <c r="KL149" s="327">
        <v>0</v>
      </c>
      <c r="KM149" s="327">
        <v>0</v>
      </c>
      <c r="KN149" s="327">
        <v>0</v>
      </c>
      <c r="KO149" s="327">
        <v>0</v>
      </c>
      <c r="KP149" s="327">
        <v>0</v>
      </c>
      <c r="KQ149" s="327">
        <v>0</v>
      </c>
      <c r="KR149" s="327">
        <v>0</v>
      </c>
      <c r="KS149" s="326">
        <v>0</v>
      </c>
      <c r="KU149" s="312">
        <v>22</v>
      </c>
      <c r="KV149" s="312">
        <v>223</v>
      </c>
      <c r="KY149" s="312">
        <v>9223</v>
      </c>
    </row>
    <row r="150" spans="1:311" x14ac:dyDescent="0.25">
      <c r="A150" s="325">
        <v>2020</v>
      </c>
      <c r="B150" s="324" t="s">
        <v>781</v>
      </c>
      <c r="C150" s="324" t="s">
        <v>795</v>
      </c>
      <c r="D150" s="324" t="s">
        <v>321</v>
      </c>
      <c r="E150" s="324" t="s">
        <v>780</v>
      </c>
      <c r="F150" s="323">
        <v>2650000</v>
      </c>
      <c r="G150" s="323">
        <v>86400</v>
      </c>
      <c r="H150" s="323">
        <v>68507592</v>
      </c>
      <c r="I150" s="323">
        <v>1799580</v>
      </c>
      <c r="J150" s="323">
        <v>1551240</v>
      </c>
      <c r="K150" s="323">
        <v>3420250</v>
      </c>
      <c r="L150" s="323">
        <v>19315150</v>
      </c>
      <c r="M150" s="323">
        <v>9100000</v>
      </c>
      <c r="N150" s="323">
        <v>19545000</v>
      </c>
      <c r="O150" s="323">
        <v>12450000</v>
      </c>
      <c r="P150" s="323">
        <v>6219800</v>
      </c>
      <c r="Q150" s="323">
        <v>5932570</v>
      </c>
      <c r="R150" s="323">
        <v>14214117.5</v>
      </c>
      <c r="S150" s="323">
        <v>7533425.8300000001</v>
      </c>
      <c r="T150" s="323">
        <v>7633900</v>
      </c>
      <c r="U150" s="323">
        <v>18038833.149999999</v>
      </c>
      <c r="V150" s="323">
        <v>29760000</v>
      </c>
      <c r="W150" s="323">
        <v>3050000</v>
      </c>
      <c r="X150" s="323">
        <v>9589350</v>
      </c>
      <c r="Y150" s="323">
        <v>3416879.35</v>
      </c>
      <c r="Z150" s="323">
        <v>4216276.5999999996</v>
      </c>
      <c r="AA150" s="323">
        <v>51981150</v>
      </c>
      <c r="AB150" s="323">
        <v>9441700</v>
      </c>
      <c r="AC150" s="323">
        <v>2821400</v>
      </c>
      <c r="AD150" s="323">
        <v>90595000</v>
      </c>
      <c r="AE150" s="323">
        <v>1383900</v>
      </c>
      <c r="AF150" s="323">
        <v>4300661.34</v>
      </c>
      <c r="AG150" s="323">
        <v>0</v>
      </c>
      <c r="AH150" s="323">
        <v>6379000</v>
      </c>
      <c r="AI150" s="323">
        <v>8369333.2999999998</v>
      </c>
      <c r="AJ150" s="323">
        <v>0</v>
      </c>
      <c r="AK150" s="323">
        <v>382000</v>
      </c>
      <c r="AL150" s="323">
        <v>30800000</v>
      </c>
      <c r="AM150" s="323">
        <v>1343000</v>
      </c>
      <c r="AN150" s="323">
        <v>2245000</v>
      </c>
      <c r="AO150" s="323">
        <v>0</v>
      </c>
      <c r="AP150" s="323">
        <v>4780000</v>
      </c>
      <c r="AQ150" s="323">
        <v>1633600</v>
      </c>
      <c r="AR150" s="323">
        <v>25326000</v>
      </c>
      <c r="AS150" s="323">
        <v>4005000</v>
      </c>
      <c r="AT150" s="323">
        <v>5810000</v>
      </c>
      <c r="AU150" s="323">
        <v>9669876.3499999996</v>
      </c>
      <c r="AV150" s="323">
        <v>2150000</v>
      </c>
      <c r="AW150" s="323">
        <v>15000000</v>
      </c>
      <c r="AX150" s="323">
        <v>800000</v>
      </c>
      <c r="AY150" s="323">
        <v>5312000</v>
      </c>
      <c r="AZ150" s="323">
        <v>5185000</v>
      </c>
      <c r="BA150" s="323">
        <v>134400</v>
      </c>
      <c r="BB150" s="323">
        <v>16000</v>
      </c>
      <c r="BC150" s="323">
        <v>11000000</v>
      </c>
      <c r="BD150" s="323">
        <v>26651960</v>
      </c>
      <c r="BE150" s="323">
        <v>3740000</v>
      </c>
      <c r="BF150" s="323">
        <v>7500000</v>
      </c>
      <c r="BG150" s="323">
        <v>2231866.4</v>
      </c>
      <c r="BH150" s="323">
        <v>80800</v>
      </c>
      <c r="BI150" s="323">
        <v>25400000</v>
      </c>
      <c r="BJ150" s="323">
        <v>168175</v>
      </c>
      <c r="BK150" s="323">
        <v>26566500</v>
      </c>
      <c r="BL150" s="323">
        <v>102800</v>
      </c>
      <c r="BM150" s="323">
        <v>0</v>
      </c>
      <c r="BN150" s="323">
        <v>10750000</v>
      </c>
      <c r="BO150" s="323">
        <v>0</v>
      </c>
      <c r="BP150" s="323">
        <v>366500</v>
      </c>
      <c r="BQ150" s="323">
        <v>640000</v>
      </c>
      <c r="BR150" s="323">
        <v>7409450</v>
      </c>
      <c r="BS150" s="323">
        <v>7226000</v>
      </c>
      <c r="BT150" s="323">
        <v>3000000</v>
      </c>
      <c r="BU150" s="323">
        <v>1300000</v>
      </c>
      <c r="BV150" s="323">
        <v>792000</v>
      </c>
      <c r="BW150" s="323">
        <v>0</v>
      </c>
      <c r="BX150" s="323">
        <v>7117627.25</v>
      </c>
      <c r="BY150" s="323">
        <v>14008000</v>
      </c>
      <c r="BZ150" s="323">
        <v>4015846</v>
      </c>
      <c r="CA150" s="323">
        <v>5503466.7000000002</v>
      </c>
      <c r="CB150" s="323">
        <v>0</v>
      </c>
      <c r="CC150" s="323">
        <v>10983575</v>
      </c>
      <c r="CD150" s="323">
        <v>9000000</v>
      </c>
      <c r="CE150" s="323">
        <v>3000000</v>
      </c>
      <c r="CF150" s="323">
        <v>22139390.5</v>
      </c>
      <c r="CG150" s="323">
        <v>4000000</v>
      </c>
      <c r="CH150" s="323">
        <v>10500000</v>
      </c>
      <c r="CI150" s="323">
        <v>5600000</v>
      </c>
      <c r="CJ150" s="323">
        <v>1859702.35</v>
      </c>
      <c r="CK150" s="323">
        <v>1287500</v>
      </c>
      <c r="CL150" s="323">
        <v>4313500</v>
      </c>
      <c r="CM150" s="323">
        <v>240866.35</v>
      </c>
      <c r="CN150" s="323">
        <v>9769000</v>
      </c>
      <c r="CO150" s="323">
        <v>19000000</v>
      </c>
      <c r="CP150" s="323">
        <v>950000</v>
      </c>
      <c r="CQ150" s="323">
        <v>6000000</v>
      </c>
      <c r="CR150" s="323">
        <v>296000</v>
      </c>
      <c r="CS150" s="323">
        <v>5719200</v>
      </c>
      <c r="CT150" s="323">
        <v>0</v>
      </c>
      <c r="CU150" s="323">
        <v>469797</v>
      </c>
      <c r="CV150" s="323">
        <v>1007200</v>
      </c>
      <c r="CW150" s="323">
        <v>1848583.35</v>
      </c>
      <c r="CX150" s="323">
        <v>5950000</v>
      </c>
      <c r="CY150" s="323">
        <v>7650000</v>
      </c>
      <c r="CZ150" s="323">
        <v>50802750</v>
      </c>
      <c r="DA150" s="323">
        <v>4000000</v>
      </c>
      <c r="DB150" s="323">
        <v>23800000</v>
      </c>
      <c r="DC150" s="323">
        <v>3800000</v>
      </c>
      <c r="DD150" s="323">
        <v>32000000</v>
      </c>
      <c r="DE150" s="323">
        <v>40000000</v>
      </c>
      <c r="DF150" s="323">
        <v>830000</v>
      </c>
      <c r="DG150" s="323">
        <v>3930000</v>
      </c>
      <c r="DH150" s="323">
        <v>6064929.9500000002</v>
      </c>
      <c r="DI150" s="323">
        <v>9252500</v>
      </c>
      <c r="DJ150" s="323">
        <v>4800000</v>
      </c>
      <c r="DK150" s="323">
        <v>4720000</v>
      </c>
      <c r="DL150" s="323">
        <v>1500000</v>
      </c>
      <c r="DM150" s="323">
        <v>9480000</v>
      </c>
      <c r="DN150" s="323">
        <v>1675000</v>
      </c>
      <c r="DO150" s="323">
        <v>2537950</v>
      </c>
      <c r="DP150" s="323">
        <v>3448000</v>
      </c>
      <c r="DQ150" s="323">
        <v>1296841.83</v>
      </c>
      <c r="DR150" s="323">
        <v>10074650</v>
      </c>
      <c r="DS150" s="323">
        <v>35140000</v>
      </c>
      <c r="DT150" s="323">
        <v>14121760</v>
      </c>
      <c r="DU150" s="323">
        <v>9959750</v>
      </c>
      <c r="DV150" s="323">
        <v>4902732.7</v>
      </c>
      <c r="DW150" s="323">
        <v>2580000</v>
      </c>
      <c r="DX150" s="323">
        <v>17495989.75</v>
      </c>
      <c r="DY150" s="323">
        <v>7560790</v>
      </c>
      <c r="DZ150" s="323">
        <v>11592783.6</v>
      </c>
      <c r="EA150" s="323">
        <v>44535000</v>
      </c>
      <c r="EB150" s="323">
        <v>8631300</v>
      </c>
      <c r="EC150" s="323">
        <v>7931700</v>
      </c>
      <c r="ED150" s="323">
        <v>1850000</v>
      </c>
      <c r="EE150" s="323">
        <v>5917500</v>
      </c>
      <c r="EF150" s="323">
        <v>757500</v>
      </c>
      <c r="EG150" s="323">
        <v>26911800</v>
      </c>
      <c r="EH150" s="323">
        <v>2000000</v>
      </c>
      <c r="EI150" s="323">
        <v>3306100</v>
      </c>
      <c r="EJ150" s="323">
        <v>24814163</v>
      </c>
      <c r="EK150" s="323">
        <v>485000</v>
      </c>
      <c r="EL150" s="323">
        <v>1825000</v>
      </c>
      <c r="EM150" s="323">
        <v>9200000</v>
      </c>
      <c r="EN150" s="323">
        <v>8669166.5</v>
      </c>
      <c r="EO150" s="323">
        <v>15087692</v>
      </c>
      <c r="EP150" s="323">
        <v>7000000</v>
      </c>
      <c r="EQ150" s="323">
        <v>1635000</v>
      </c>
      <c r="ER150" s="323">
        <v>9974067.4000000004</v>
      </c>
      <c r="ES150" s="323">
        <v>1853180</v>
      </c>
      <c r="ET150" s="323">
        <v>9700000</v>
      </c>
      <c r="EU150" s="323">
        <v>5029900</v>
      </c>
      <c r="EV150" s="323">
        <v>1629750</v>
      </c>
      <c r="EW150" s="323">
        <v>10137500</v>
      </c>
      <c r="EX150" s="323">
        <v>11759168</v>
      </c>
      <c r="EY150" s="323">
        <v>30000000</v>
      </c>
      <c r="EZ150" s="323">
        <v>1927667500</v>
      </c>
      <c r="FA150" s="323">
        <v>5797500</v>
      </c>
      <c r="FB150" s="323">
        <v>6876000</v>
      </c>
      <c r="FC150" s="323">
        <v>21959916.649999999</v>
      </c>
      <c r="FD150" s="323">
        <v>7900160.25</v>
      </c>
      <c r="FE150" s="323">
        <v>61000000</v>
      </c>
      <c r="FF150" s="323">
        <v>9860825</v>
      </c>
      <c r="FG150" s="323">
        <v>2568949.25</v>
      </c>
      <c r="FH150" s="323">
        <v>33333165</v>
      </c>
      <c r="FI150" s="323">
        <v>2723795</v>
      </c>
      <c r="FJ150" s="323">
        <v>14020000</v>
      </c>
      <c r="FK150" s="323">
        <v>5169263.75</v>
      </c>
      <c r="FL150" s="323">
        <v>0</v>
      </c>
      <c r="FM150" s="323">
        <v>15434200</v>
      </c>
      <c r="FN150" s="323">
        <v>730000</v>
      </c>
      <c r="FO150" s="323">
        <v>3755000</v>
      </c>
      <c r="FP150" s="323">
        <v>1573500</v>
      </c>
      <c r="FQ150" s="323">
        <v>540000</v>
      </c>
      <c r="FR150" s="323">
        <v>5011350.72</v>
      </c>
      <c r="FS150" s="323">
        <v>2277619.4500000002</v>
      </c>
      <c r="FT150" s="323">
        <v>5354120</v>
      </c>
      <c r="FU150" s="323">
        <v>2616000</v>
      </c>
      <c r="FV150" s="323">
        <v>0</v>
      </c>
      <c r="FW150" s="323">
        <v>0</v>
      </c>
      <c r="FX150" s="323">
        <v>21306865</v>
      </c>
      <c r="FY150" s="323">
        <v>14800000</v>
      </c>
      <c r="FZ150" s="323">
        <v>590000</v>
      </c>
      <c r="GA150" s="323">
        <v>1464000.01</v>
      </c>
      <c r="GB150" s="323">
        <v>2574179.85</v>
      </c>
      <c r="GC150" s="323">
        <v>1208300</v>
      </c>
      <c r="GD150" s="323">
        <v>3812250</v>
      </c>
      <c r="GE150" s="323">
        <v>8736840</v>
      </c>
      <c r="GF150" s="323">
        <v>2000000</v>
      </c>
      <c r="GG150" s="323">
        <v>15244220</v>
      </c>
      <c r="GH150" s="323">
        <v>1200000</v>
      </c>
      <c r="GI150" s="323">
        <v>8435225</v>
      </c>
      <c r="GJ150" s="323">
        <v>3034850</v>
      </c>
      <c r="GK150" s="323">
        <v>45232124</v>
      </c>
      <c r="GL150" s="323">
        <v>0</v>
      </c>
      <c r="GM150" s="323">
        <v>45500000</v>
      </c>
      <c r="GN150" s="323">
        <v>4400000</v>
      </c>
      <c r="GO150" s="323">
        <v>19074600</v>
      </c>
      <c r="GP150" s="323">
        <v>700750</v>
      </c>
      <c r="GQ150" s="323">
        <v>0</v>
      </c>
      <c r="GR150" s="323">
        <v>6973250</v>
      </c>
      <c r="GS150" s="323">
        <v>241300000</v>
      </c>
      <c r="GT150" s="323">
        <v>1350970</v>
      </c>
      <c r="GU150" s="323">
        <v>36500000</v>
      </c>
      <c r="GV150" s="323">
        <v>2630000</v>
      </c>
      <c r="GW150" s="323">
        <v>1096537</v>
      </c>
      <c r="GX150" s="323">
        <v>71825000</v>
      </c>
      <c r="GY150" s="323">
        <v>0</v>
      </c>
      <c r="GZ150" s="323">
        <v>7230571.1699999999</v>
      </c>
      <c r="HA150" s="323">
        <v>18511368.82</v>
      </c>
      <c r="HB150" s="323">
        <v>780000</v>
      </c>
      <c r="HC150" s="323">
        <v>30635000</v>
      </c>
      <c r="HD150" s="323">
        <v>1230000</v>
      </c>
      <c r="HE150" s="323">
        <v>1085500</v>
      </c>
      <c r="HF150" s="323">
        <v>3769150</v>
      </c>
      <c r="HG150" s="323">
        <v>14878833.34</v>
      </c>
      <c r="HH150" s="323">
        <v>29748040</v>
      </c>
      <c r="HI150" s="323">
        <v>9155700</v>
      </c>
      <c r="HJ150" s="323">
        <v>5442330</v>
      </c>
      <c r="HK150" s="323">
        <v>2631682.4500000002</v>
      </c>
      <c r="HL150" s="323">
        <v>13660000</v>
      </c>
      <c r="HM150" s="323">
        <v>7462945</v>
      </c>
      <c r="HN150" s="323">
        <v>1855054</v>
      </c>
      <c r="HO150" s="323">
        <v>9089659.8000000007</v>
      </c>
      <c r="HP150" s="323">
        <v>28410000</v>
      </c>
      <c r="HQ150" s="323">
        <v>1518600</v>
      </c>
      <c r="HR150" s="323">
        <v>7000000</v>
      </c>
      <c r="HS150" s="323">
        <v>401200</v>
      </c>
      <c r="HT150" s="323">
        <v>77000000</v>
      </c>
      <c r="HU150" s="323">
        <v>1740000</v>
      </c>
      <c r="HV150" s="323">
        <v>31782649.449999999</v>
      </c>
      <c r="HW150" s="323">
        <v>120000000</v>
      </c>
      <c r="HX150" s="323">
        <v>1360000</v>
      </c>
      <c r="HY150" s="323">
        <v>79087880</v>
      </c>
      <c r="HZ150" s="323">
        <v>2555000</v>
      </c>
      <c r="IA150" s="323">
        <v>265000</v>
      </c>
      <c r="IB150" s="323">
        <v>10842800</v>
      </c>
      <c r="IC150" s="323">
        <v>39321900</v>
      </c>
      <c r="ID150" s="323">
        <v>4196240</v>
      </c>
      <c r="IE150" s="323">
        <v>14000000</v>
      </c>
      <c r="IF150" s="323">
        <v>0</v>
      </c>
      <c r="IG150" s="323">
        <v>2296475</v>
      </c>
      <c r="IH150" s="323">
        <v>1000000</v>
      </c>
      <c r="II150" s="323">
        <v>4052890</v>
      </c>
      <c r="IJ150" s="323">
        <v>22866200</v>
      </c>
      <c r="IK150" s="323">
        <v>804250</v>
      </c>
      <c r="IL150" s="323">
        <v>1630365</v>
      </c>
      <c r="IM150" s="323">
        <v>2900000</v>
      </c>
      <c r="IN150" s="323">
        <v>9078997.75</v>
      </c>
      <c r="IO150" s="323">
        <v>6437665</v>
      </c>
      <c r="IP150" s="323">
        <v>1319094.1499999999</v>
      </c>
      <c r="IQ150" s="323">
        <v>4602754.25</v>
      </c>
      <c r="IR150" s="323">
        <v>67550000</v>
      </c>
      <c r="IS150" s="323">
        <v>12000000</v>
      </c>
      <c r="IT150" s="323">
        <v>19822500</v>
      </c>
      <c r="IU150" s="323">
        <v>2200000</v>
      </c>
      <c r="IV150" s="323">
        <v>17080000</v>
      </c>
      <c r="IW150" s="323">
        <v>5000000</v>
      </c>
      <c r="IX150" s="323">
        <v>558500</v>
      </c>
      <c r="IY150" s="323">
        <v>6768055</v>
      </c>
      <c r="IZ150" s="323">
        <v>3300000</v>
      </c>
      <c r="JA150" s="323">
        <v>1888750</v>
      </c>
      <c r="JB150" s="323">
        <v>4550750</v>
      </c>
      <c r="JC150" s="323">
        <v>7900000</v>
      </c>
      <c r="JD150" s="323">
        <v>616000</v>
      </c>
      <c r="JE150" s="323">
        <v>0</v>
      </c>
      <c r="JF150" s="323">
        <v>5000000</v>
      </c>
      <c r="JG150" s="323">
        <v>1450000</v>
      </c>
      <c r="JH150" s="323">
        <v>6591999.9900000002</v>
      </c>
      <c r="JI150" s="323">
        <v>2560000</v>
      </c>
      <c r="JJ150" s="323">
        <v>6820685</v>
      </c>
      <c r="JK150" s="323">
        <v>948250</v>
      </c>
      <c r="JL150" s="323">
        <v>2108050</v>
      </c>
      <c r="JM150" s="323">
        <v>224188</v>
      </c>
      <c r="JN150" s="323">
        <v>470000</v>
      </c>
      <c r="JO150" s="323">
        <v>10037540</v>
      </c>
      <c r="JP150" s="323">
        <v>600000</v>
      </c>
      <c r="JQ150" s="323">
        <v>724000</v>
      </c>
      <c r="JR150" s="323">
        <v>400000</v>
      </c>
      <c r="JS150" s="323">
        <v>34865003.799999997</v>
      </c>
      <c r="JT150" s="323">
        <v>4310583.05</v>
      </c>
      <c r="JU150" s="323">
        <v>0</v>
      </c>
      <c r="JV150" s="323">
        <v>112912500</v>
      </c>
      <c r="JW150" s="323">
        <v>1350000</v>
      </c>
      <c r="JX150" s="323">
        <v>0</v>
      </c>
      <c r="JY150" s="323">
        <v>0</v>
      </c>
      <c r="JZ150" s="323">
        <v>0</v>
      </c>
      <c r="KA150" s="323">
        <v>5258384</v>
      </c>
      <c r="KB150" s="323">
        <v>1500000</v>
      </c>
      <c r="KC150" s="323">
        <v>855000</v>
      </c>
      <c r="KD150" s="323">
        <v>1274400</v>
      </c>
      <c r="KE150" s="323">
        <v>13600000</v>
      </c>
      <c r="KF150" s="323">
        <v>300000</v>
      </c>
      <c r="KG150" s="323">
        <v>2000000</v>
      </c>
      <c r="KH150" s="323">
        <v>3252500</v>
      </c>
      <c r="KI150" s="323">
        <v>8244500</v>
      </c>
      <c r="KJ150" s="323">
        <v>0</v>
      </c>
      <c r="KK150" s="323">
        <v>816000</v>
      </c>
      <c r="KL150" s="323">
        <v>866666.65</v>
      </c>
      <c r="KM150" s="323">
        <v>2982500</v>
      </c>
      <c r="KN150" s="323">
        <v>7091740</v>
      </c>
      <c r="KO150" s="323">
        <v>12709000</v>
      </c>
      <c r="KP150" s="323">
        <v>11500000</v>
      </c>
      <c r="KQ150" s="323">
        <v>285617920</v>
      </c>
      <c r="KR150" s="323">
        <v>20059550</v>
      </c>
      <c r="KS150" s="322">
        <v>3994540</v>
      </c>
      <c r="KU150" s="338" t="s">
        <v>943</v>
      </c>
      <c r="KV150" s="312" t="s">
        <v>943</v>
      </c>
      <c r="KY150" s="312" t="s">
        <v>943</v>
      </c>
    </row>
    <row r="151" spans="1:311" x14ac:dyDescent="0.25">
      <c r="A151" s="329">
        <v>2020</v>
      </c>
      <c r="B151" s="328" t="s">
        <v>781</v>
      </c>
      <c r="C151" s="328" t="s">
        <v>791</v>
      </c>
      <c r="D151" s="328" t="s">
        <v>794</v>
      </c>
      <c r="E151" s="328" t="s">
        <v>780</v>
      </c>
      <c r="F151" s="327">
        <v>0</v>
      </c>
      <c r="G151" s="327">
        <v>0</v>
      </c>
      <c r="H151" s="327">
        <v>0</v>
      </c>
      <c r="I151" s="327">
        <v>0</v>
      </c>
      <c r="J151" s="327">
        <v>0</v>
      </c>
      <c r="K151" s="327">
        <v>0</v>
      </c>
      <c r="L151" s="327">
        <v>0</v>
      </c>
      <c r="M151" s="327">
        <v>0</v>
      </c>
      <c r="N151" s="327">
        <v>0</v>
      </c>
      <c r="O151" s="327">
        <v>0</v>
      </c>
      <c r="P151" s="327">
        <v>0</v>
      </c>
      <c r="Q151" s="327">
        <v>0</v>
      </c>
      <c r="R151" s="327">
        <v>0</v>
      </c>
      <c r="S151" s="327">
        <v>0</v>
      </c>
      <c r="T151" s="327">
        <v>0</v>
      </c>
      <c r="U151" s="327">
        <v>0</v>
      </c>
      <c r="V151" s="327">
        <v>0</v>
      </c>
      <c r="W151" s="327">
        <v>0</v>
      </c>
      <c r="X151" s="327">
        <v>0</v>
      </c>
      <c r="Y151" s="327">
        <v>0</v>
      </c>
      <c r="Z151" s="327">
        <v>0</v>
      </c>
      <c r="AA151" s="327">
        <v>0</v>
      </c>
      <c r="AB151" s="327">
        <v>0</v>
      </c>
      <c r="AC151" s="327">
        <v>0</v>
      </c>
      <c r="AD151" s="327">
        <v>0</v>
      </c>
      <c r="AE151" s="327">
        <v>0</v>
      </c>
      <c r="AF151" s="327">
        <v>0</v>
      </c>
      <c r="AG151" s="327">
        <v>0</v>
      </c>
      <c r="AH151" s="327">
        <v>0</v>
      </c>
      <c r="AI151" s="327">
        <v>0</v>
      </c>
      <c r="AJ151" s="327">
        <v>0</v>
      </c>
      <c r="AK151" s="327">
        <v>0</v>
      </c>
      <c r="AL151" s="327">
        <v>0</v>
      </c>
      <c r="AM151" s="327">
        <v>0</v>
      </c>
      <c r="AN151" s="327">
        <v>0</v>
      </c>
      <c r="AO151" s="327">
        <v>0</v>
      </c>
      <c r="AP151" s="327">
        <v>0</v>
      </c>
      <c r="AQ151" s="327">
        <v>0</v>
      </c>
      <c r="AR151" s="327">
        <v>0</v>
      </c>
      <c r="AS151" s="327">
        <v>0</v>
      </c>
      <c r="AT151" s="327">
        <v>0</v>
      </c>
      <c r="AU151" s="327">
        <v>0</v>
      </c>
      <c r="AV151" s="327">
        <v>0</v>
      </c>
      <c r="AW151" s="327">
        <v>0</v>
      </c>
      <c r="AX151" s="327">
        <v>0</v>
      </c>
      <c r="AY151" s="327">
        <v>0</v>
      </c>
      <c r="AZ151" s="327">
        <v>0</v>
      </c>
      <c r="BA151" s="327">
        <v>0</v>
      </c>
      <c r="BB151" s="327">
        <v>0</v>
      </c>
      <c r="BC151" s="327">
        <v>0</v>
      </c>
      <c r="BD151" s="327">
        <v>0</v>
      </c>
      <c r="BE151" s="327">
        <v>0</v>
      </c>
      <c r="BF151" s="327">
        <v>0</v>
      </c>
      <c r="BG151" s="327">
        <v>0</v>
      </c>
      <c r="BH151" s="327">
        <v>0</v>
      </c>
      <c r="BI151" s="327">
        <v>0</v>
      </c>
      <c r="BJ151" s="327">
        <v>0</v>
      </c>
      <c r="BK151" s="327">
        <v>0</v>
      </c>
      <c r="BL151" s="327">
        <v>0</v>
      </c>
      <c r="BM151" s="327">
        <v>0</v>
      </c>
      <c r="BN151" s="327">
        <v>0</v>
      </c>
      <c r="BO151" s="327">
        <v>0</v>
      </c>
      <c r="BP151" s="327">
        <v>0</v>
      </c>
      <c r="BQ151" s="327">
        <v>0</v>
      </c>
      <c r="BR151" s="327">
        <v>0</v>
      </c>
      <c r="BS151" s="327">
        <v>0</v>
      </c>
      <c r="BT151" s="327">
        <v>0</v>
      </c>
      <c r="BU151" s="327">
        <v>0</v>
      </c>
      <c r="BV151" s="327">
        <v>0</v>
      </c>
      <c r="BW151" s="327">
        <v>0</v>
      </c>
      <c r="BX151" s="327">
        <v>0</v>
      </c>
      <c r="BY151" s="327">
        <v>0</v>
      </c>
      <c r="BZ151" s="327">
        <v>0</v>
      </c>
      <c r="CA151" s="327">
        <v>0</v>
      </c>
      <c r="CB151" s="327">
        <v>0</v>
      </c>
      <c r="CC151" s="327">
        <v>0</v>
      </c>
      <c r="CD151" s="327">
        <v>0</v>
      </c>
      <c r="CE151" s="327">
        <v>0</v>
      </c>
      <c r="CF151" s="327">
        <v>0</v>
      </c>
      <c r="CG151" s="327">
        <v>0</v>
      </c>
      <c r="CH151" s="327">
        <v>0</v>
      </c>
      <c r="CI151" s="327">
        <v>0</v>
      </c>
      <c r="CJ151" s="327">
        <v>0</v>
      </c>
      <c r="CK151" s="327">
        <v>0</v>
      </c>
      <c r="CL151" s="327">
        <v>0</v>
      </c>
      <c r="CM151" s="327">
        <v>0</v>
      </c>
      <c r="CN151" s="327">
        <v>0</v>
      </c>
      <c r="CO151" s="327">
        <v>0</v>
      </c>
      <c r="CP151" s="327">
        <v>0</v>
      </c>
      <c r="CQ151" s="327">
        <v>0</v>
      </c>
      <c r="CR151" s="327">
        <v>0</v>
      </c>
      <c r="CS151" s="327">
        <v>0</v>
      </c>
      <c r="CT151" s="327">
        <v>0</v>
      </c>
      <c r="CU151" s="327">
        <v>0</v>
      </c>
      <c r="CV151" s="327">
        <v>0</v>
      </c>
      <c r="CW151" s="327">
        <v>0</v>
      </c>
      <c r="CX151" s="327">
        <v>0</v>
      </c>
      <c r="CY151" s="327">
        <v>0</v>
      </c>
      <c r="CZ151" s="327">
        <v>0</v>
      </c>
      <c r="DA151" s="327">
        <v>0</v>
      </c>
      <c r="DB151" s="327">
        <v>0</v>
      </c>
      <c r="DC151" s="327">
        <v>0</v>
      </c>
      <c r="DD151" s="327">
        <v>0</v>
      </c>
      <c r="DE151" s="327">
        <v>0</v>
      </c>
      <c r="DF151" s="327">
        <v>0</v>
      </c>
      <c r="DG151" s="327">
        <v>0</v>
      </c>
      <c r="DH151" s="327">
        <v>0</v>
      </c>
      <c r="DI151" s="327">
        <v>0</v>
      </c>
      <c r="DJ151" s="327">
        <v>0</v>
      </c>
      <c r="DK151" s="327">
        <v>0</v>
      </c>
      <c r="DL151" s="327">
        <v>0</v>
      </c>
      <c r="DM151" s="327">
        <v>0</v>
      </c>
      <c r="DN151" s="327">
        <v>0</v>
      </c>
      <c r="DO151" s="327">
        <v>0</v>
      </c>
      <c r="DP151" s="327">
        <v>0</v>
      </c>
      <c r="DQ151" s="327">
        <v>0</v>
      </c>
      <c r="DR151" s="327">
        <v>0</v>
      </c>
      <c r="DS151" s="327">
        <v>0</v>
      </c>
      <c r="DT151" s="327">
        <v>0</v>
      </c>
      <c r="DU151" s="327">
        <v>0</v>
      </c>
      <c r="DV151" s="327">
        <v>0</v>
      </c>
      <c r="DW151" s="327">
        <v>0</v>
      </c>
      <c r="DX151" s="327">
        <v>0</v>
      </c>
      <c r="DY151" s="327">
        <v>0</v>
      </c>
      <c r="DZ151" s="327">
        <v>0</v>
      </c>
      <c r="EA151" s="327">
        <v>0</v>
      </c>
      <c r="EB151" s="327">
        <v>0</v>
      </c>
      <c r="EC151" s="327">
        <v>0</v>
      </c>
      <c r="ED151" s="327">
        <v>0</v>
      </c>
      <c r="EE151" s="327">
        <v>0</v>
      </c>
      <c r="EF151" s="327">
        <v>0</v>
      </c>
      <c r="EG151" s="327">
        <v>0</v>
      </c>
      <c r="EH151" s="327">
        <v>0</v>
      </c>
      <c r="EI151" s="327">
        <v>0</v>
      </c>
      <c r="EJ151" s="327">
        <v>0</v>
      </c>
      <c r="EK151" s="327">
        <v>0</v>
      </c>
      <c r="EL151" s="327">
        <v>0</v>
      </c>
      <c r="EM151" s="327">
        <v>0</v>
      </c>
      <c r="EN151" s="327">
        <v>0</v>
      </c>
      <c r="EO151" s="327">
        <v>0</v>
      </c>
      <c r="EP151" s="327">
        <v>0</v>
      </c>
      <c r="EQ151" s="327">
        <v>0</v>
      </c>
      <c r="ER151" s="327">
        <v>0</v>
      </c>
      <c r="ES151" s="327">
        <v>0</v>
      </c>
      <c r="ET151" s="327">
        <v>0</v>
      </c>
      <c r="EU151" s="327">
        <v>0</v>
      </c>
      <c r="EV151" s="327">
        <v>0</v>
      </c>
      <c r="EW151" s="327">
        <v>0</v>
      </c>
      <c r="EX151" s="327">
        <v>0</v>
      </c>
      <c r="EY151" s="327">
        <v>0</v>
      </c>
      <c r="EZ151" s="327">
        <v>0</v>
      </c>
      <c r="FA151" s="327">
        <v>0</v>
      </c>
      <c r="FB151" s="327">
        <v>0</v>
      </c>
      <c r="FC151" s="327">
        <v>0</v>
      </c>
      <c r="FD151" s="327">
        <v>0</v>
      </c>
      <c r="FE151" s="327">
        <v>0</v>
      </c>
      <c r="FF151" s="327">
        <v>0</v>
      </c>
      <c r="FG151" s="327">
        <v>0</v>
      </c>
      <c r="FH151" s="327">
        <v>0</v>
      </c>
      <c r="FI151" s="327">
        <v>0</v>
      </c>
      <c r="FJ151" s="327">
        <v>0</v>
      </c>
      <c r="FK151" s="327">
        <v>0</v>
      </c>
      <c r="FL151" s="327">
        <v>0</v>
      </c>
      <c r="FM151" s="327">
        <v>0</v>
      </c>
      <c r="FN151" s="327">
        <v>0</v>
      </c>
      <c r="FO151" s="327">
        <v>0</v>
      </c>
      <c r="FP151" s="327">
        <v>0</v>
      </c>
      <c r="FQ151" s="327">
        <v>0</v>
      </c>
      <c r="FR151" s="327">
        <v>0</v>
      </c>
      <c r="FS151" s="327">
        <v>0</v>
      </c>
      <c r="FT151" s="327">
        <v>0</v>
      </c>
      <c r="FU151" s="327">
        <v>0</v>
      </c>
      <c r="FV151" s="327">
        <v>0</v>
      </c>
      <c r="FW151" s="327">
        <v>0</v>
      </c>
      <c r="FX151" s="327">
        <v>0</v>
      </c>
      <c r="FY151" s="327">
        <v>0</v>
      </c>
      <c r="FZ151" s="327">
        <v>0</v>
      </c>
      <c r="GA151" s="327">
        <v>0</v>
      </c>
      <c r="GB151" s="327">
        <v>0</v>
      </c>
      <c r="GC151" s="327">
        <v>0</v>
      </c>
      <c r="GD151" s="327">
        <v>0</v>
      </c>
      <c r="GE151" s="327">
        <v>0</v>
      </c>
      <c r="GF151" s="327">
        <v>0</v>
      </c>
      <c r="GG151" s="327">
        <v>0</v>
      </c>
      <c r="GH151" s="327">
        <v>0</v>
      </c>
      <c r="GI151" s="327">
        <v>0</v>
      </c>
      <c r="GJ151" s="327">
        <v>0</v>
      </c>
      <c r="GK151" s="327">
        <v>0</v>
      </c>
      <c r="GL151" s="327">
        <v>0</v>
      </c>
      <c r="GM151" s="327">
        <v>0</v>
      </c>
      <c r="GN151" s="327">
        <v>0</v>
      </c>
      <c r="GO151" s="327">
        <v>0</v>
      </c>
      <c r="GP151" s="327">
        <v>0</v>
      </c>
      <c r="GQ151" s="327">
        <v>0</v>
      </c>
      <c r="GR151" s="327">
        <v>0</v>
      </c>
      <c r="GS151" s="327">
        <v>0</v>
      </c>
      <c r="GT151" s="327">
        <v>0</v>
      </c>
      <c r="GU151" s="327">
        <v>0</v>
      </c>
      <c r="GV151" s="327">
        <v>0</v>
      </c>
      <c r="GW151" s="327">
        <v>0</v>
      </c>
      <c r="GX151" s="327">
        <v>0</v>
      </c>
      <c r="GY151" s="327">
        <v>0</v>
      </c>
      <c r="GZ151" s="327">
        <v>0</v>
      </c>
      <c r="HA151" s="327">
        <v>0</v>
      </c>
      <c r="HB151" s="327">
        <v>0</v>
      </c>
      <c r="HC151" s="327">
        <v>0</v>
      </c>
      <c r="HD151" s="327">
        <v>0</v>
      </c>
      <c r="HE151" s="327">
        <v>0</v>
      </c>
      <c r="HF151" s="327">
        <v>0</v>
      </c>
      <c r="HG151" s="327">
        <v>0</v>
      </c>
      <c r="HH151" s="327">
        <v>0</v>
      </c>
      <c r="HI151" s="327">
        <v>0</v>
      </c>
      <c r="HJ151" s="327">
        <v>0</v>
      </c>
      <c r="HK151" s="327">
        <v>0</v>
      </c>
      <c r="HL151" s="327">
        <v>0</v>
      </c>
      <c r="HM151" s="327">
        <v>0</v>
      </c>
      <c r="HN151" s="327">
        <v>0</v>
      </c>
      <c r="HO151" s="327">
        <v>0</v>
      </c>
      <c r="HP151" s="327">
        <v>0</v>
      </c>
      <c r="HQ151" s="327">
        <v>0</v>
      </c>
      <c r="HR151" s="327">
        <v>0</v>
      </c>
      <c r="HS151" s="327">
        <v>0</v>
      </c>
      <c r="HT151" s="327">
        <v>0</v>
      </c>
      <c r="HU151" s="327">
        <v>0</v>
      </c>
      <c r="HV151" s="327">
        <v>0</v>
      </c>
      <c r="HW151" s="327">
        <v>0</v>
      </c>
      <c r="HX151" s="327">
        <v>0</v>
      </c>
      <c r="HY151" s="327">
        <v>0</v>
      </c>
      <c r="HZ151" s="327">
        <v>0</v>
      </c>
      <c r="IA151" s="327">
        <v>0</v>
      </c>
      <c r="IB151" s="327">
        <v>0</v>
      </c>
      <c r="IC151" s="327">
        <v>0</v>
      </c>
      <c r="ID151" s="327">
        <v>0</v>
      </c>
      <c r="IE151" s="327">
        <v>51152.02</v>
      </c>
      <c r="IF151" s="327">
        <v>0</v>
      </c>
      <c r="IG151" s="327">
        <v>0</v>
      </c>
      <c r="IH151" s="327">
        <v>0</v>
      </c>
      <c r="II151" s="327">
        <v>0</v>
      </c>
      <c r="IJ151" s="327">
        <v>0</v>
      </c>
      <c r="IK151" s="327">
        <v>0</v>
      </c>
      <c r="IL151" s="327">
        <v>0</v>
      </c>
      <c r="IM151" s="327">
        <v>0</v>
      </c>
      <c r="IN151" s="327">
        <v>0</v>
      </c>
      <c r="IO151" s="327">
        <v>0</v>
      </c>
      <c r="IP151" s="327">
        <v>0</v>
      </c>
      <c r="IQ151" s="327">
        <v>0</v>
      </c>
      <c r="IR151" s="327">
        <v>0</v>
      </c>
      <c r="IS151" s="327">
        <v>0</v>
      </c>
      <c r="IT151" s="327">
        <v>0</v>
      </c>
      <c r="IU151" s="327">
        <v>0</v>
      </c>
      <c r="IV151" s="327">
        <v>0</v>
      </c>
      <c r="IW151" s="327">
        <v>0</v>
      </c>
      <c r="IX151" s="327">
        <v>0</v>
      </c>
      <c r="IY151" s="327">
        <v>0</v>
      </c>
      <c r="IZ151" s="327">
        <v>0</v>
      </c>
      <c r="JA151" s="327">
        <v>0</v>
      </c>
      <c r="JB151" s="327">
        <v>0</v>
      </c>
      <c r="JC151" s="327">
        <v>0</v>
      </c>
      <c r="JD151" s="327">
        <v>0</v>
      </c>
      <c r="JE151" s="327">
        <v>0</v>
      </c>
      <c r="JF151" s="327">
        <v>0</v>
      </c>
      <c r="JG151" s="327">
        <v>0</v>
      </c>
      <c r="JH151" s="327">
        <v>0</v>
      </c>
      <c r="JI151" s="327">
        <v>0</v>
      </c>
      <c r="JJ151" s="327">
        <v>0</v>
      </c>
      <c r="JK151" s="327">
        <v>0</v>
      </c>
      <c r="JL151" s="327">
        <v>0</v>
      </c>
      <c r="JM151" s="327">
        <v>0</v>
      </c>
      <c r="JN151" s="327">
        <v>0</v>
      </c>
      <c r="JO151" s="327">
        <v>0</v>
      </c>
      <c r="JP151" s="327">
        <v>0</v>
      </c>
      <c r="JQ151" s="327">
        <v>0</v>
      </c>
      <c r="JR151" s="327">
        <v>0</v>
      </c>
      <c r="JS151" s="327">
        <v>0</v>
      </c>
      <c r="JT151" s="327">
        <v>0</v>
      </c>
      <c r="JU151" s="327">
        <v>0</v>
      </c>
      <c r="JV151" s="327">
        <v>0</v>
      </c>
      <c r="JW151" s="327">
        <v>0</v>
      </c>
      <c r="JX151" s="327">
        <v>0</v>
      </c>
      <c r="JY151" s="327">
        <v>0</v>
      </c>
      <c r="JZ151" s="327">
        <v>0</v>
      </c>
      <c r="KA151" s="327">
        <v>0</v>
      </c>
      <c r="KB151" s="327">
        <v>0</v>
      </c>
      <c r="KC151" s="327">
        <v>0</v>
      </c>
      <c r="KD151" s="327">
        <v>0</v>
      </c>
      <c r="KE151" s="327">
        <v>0</v>
      </c>
      <c r="KF151" s="327">
        <v>0</v>
      </c>
      <c r="KG151" s="327">
        <v>0</v>
      </c>
      <c r="KH151" s="327">
        <v>0</v>
      </c>
      <c r="KI151" s="327">
        <v>0</v>
      </c>
      <c r="KJ151" s="327">
        <v>0</v>
      </c>
      <c r="KK151" s="327">
        <v>0</v>
      </c>
      <c r="KL151" s="327">
        <v>0</v>
      </c>
      <c r="KM151" s="327">
        <v>0</v>
      </c>
      <c r="KN151" s="327">
        <v>0</v>
      </c>
      <c r="KO151" s="327">
        <v>0</v>
      </c>
      <c r="KP151" s="327">
        <v>0</v>
      </c>
      <c r="KQ151" s="327">
        <v>0</v>
      </c>
      <c r="KR151" s="327">
        <v>0</v>
      </c>
      <c r="KS151" s="326">
        <v>0</v>
      </c>
      <c r="KU151" s="312">
        <v>23</v>
      </c>
      <c r="KV151" s="312">
        <v>231</v>
      </c>
      <c r="KY151" s="312">
        <v>9231</v>
      </c>
    </row>
    <row r="152" spans="1:311" x14ac:dyDescent="0.25">
      <c r="A152" s="325">
        <v>2020</v>
      </c>
      <c r="B152" s="324" t="s">
        <v>781</v>
      </c>
      <c r="C152" s="324" t="s">
        <v>791</v>
      </c>
      <c r="D152" s="324" t="s">
        <v>793</v>
      </c>
      <c r="E152" s="324" t="s">
        <v>780</v>
      </c>
      <c r="F152" s="323">
        <v>0</v>
      </c>
      <c r="G152" s="323">
        <v>45214.75</v>
      </c>
      <c r="H152" s="323">
        <v>0</v>
      </c>
      <c r="I152" s="323">
        <v>0</v>
      </c>
      <c r="J152" s="323">
        <v>0</v>
      </c>
      <c r="K152" s="323">
        <v>63263.25</v>
      </c>
      <c r="L152" s="323">
        <v>178141.85</v>
      </c>
      <c r="M152" s="323">
        <v>0</v>
      </c>
      <c r="N152" s="323">
        <v>222724.79</v>
      </c>
      <c r="O152" s="323">
        <v>521780.15</v>
      </c>
      <c r="P152" s="323">
        <v>118927.05</v>
      </c>
      <c r="Q152" s="323">
        <v>30204.02</v>
      </c>
      <c r="R152" s="323">
        <v>0</v>
      </c>
      <c r="S152" s="323">
        <v>57742.8</v>
      </c>
      <c r="T152" s="323">
        <v>0</v>
      </c>
      <c r="U152" s="323">
        <v>0</v>
      </c>
      <c r="V152" s="323">
        <v>0</v>
      </c>
      <c r="W152" s="323">
        <v>0</v>
      </c>
      <c r="X152" s="323">
        <v>0</v>
      </c>
      <c r="Y152" s="323">
        <v>0</v>
      </c>
      <c r="Z152" s="323">
        <v>0</v>
      </c>
      <c r="AA152" s="323">
        <v>0</v>
      </c>
      <c r="AB152" s="323">
        <v>0</v>
      </c>
      <c r="AC152" s="323">
        <v>0</v>
      </c>
      <c r="AD152" s="323">
        <v>43929.15</v>
      </c>
      <c r="AE152" s="323">
        <v>0</v>
      </c>
      <c r="AF152" s="323">
        <v>0</v>
      </c>
      <c r="AG152" s="323">
        <v>0</v>
      </c>
      <c r="AH152" s="323">
        <v>0</v>
      </c>
      <c r="AI152" s="323">
        <v>20000</v>
      </c>
      <c r="AJ152" s="323">
        <v>0</v>
      </c>
      <c r="AK152" s="323">
        <v>0</v>
      </c>
      <c r="AL152" s="323">
        <v>7966022.9000000004</v>
      </c>
      <c r="AM152" s="323">
        <v>0</v>
      </c>
      <c r="AN152" s="323">
        <v>0</v>
      </c>
      <c r="AO152" s="323">
        <v>0</v>
      </c>
      <c r="AP152" s="323">
        <v>0</v>
      </c>
      <c r="AQ152" s="323">
        <v>0</v>
      </c>
      <c r="AR152" s="323">
        <v>0</v>
      </c>
      <c r="AS152" s="323">
        <v>0</v>
      </c>
      <c r="AT152" s="323">
        <v>0</v>
      </c>
      <c r="AU152" s="323">
        <v>0</v>
      </c>
      <c r="AV152" s="323">
        <v>0</v>
      </c>
      <c r="AW152" s="323">
        <v>669293.84</v>
      </c>
      <c r="AX152" s="323">
        <v>0</v>
      </c>
      <c r="AY152" s="323">
        <v>0</v>
      </c>
      <c r="AZ152" s="323">
        <v>0</v>
      </c>
      <c r="BA152" s="323">
        <v>0</v>
      </c>
      <c r="BB152" s="323">
        <v>0</v>
      </c>
      <c r="BC152" s="323">
        <v>206765.1</v>
      </c>
      <c r="BD152" s="323">
        <v>301923.68</v>
      </c>
      <c r="BE152" s="323">
        <v>0</v>
      </c>
      <c r="BF152" s="323">
        <v>0</v>
      </c>
      <c r="BG152" s="323">
        <v>0</v>
      </c>
      <c r="BH152" s="323">
        <v>0</v>
      </c>
      <c r="BI152" s="323">
        <v>6824.2</v>
      </c>
      <c r="BJ152" s="323">
        <v>0</v>
      </c>
      <c r="BK152" s="323">
        <v>198491.1</v>
      </c>
      <c r="BL152" s="323">
        <v>0</v>
      </c>
      <c r="BM152" s="323">
        <v>0</v>
      </c>
      <c r="BN152" s="323">
        <v>0</v>
      </c>
      <c r="BO152" s="323">
        <v>0</v>
      </c>
      <c r="BP152" s="323">
        <v>0</v>
      </c>
      <c r="BQ152" s="323">
        <v>0</v>
      </c>
      <c r="BR152" s="323">
        <v>750</v>
      </c>
      <c r="BS152" s="323">
        <v>144888.69</v>
      </c>
      <c r="BT152" s="323">
        <v>1053</v>
      </c>
      <c r="BU152" s="323">
        <v>0</v>
      </c>
      <c r="BV152" s="323">
        <v>0</v>
      </c>
      <c r="BW152" s="323">
        <v>0</v>
      </c>
      <c r="BX152" s="323">
        <v>0</v>
      </c>
      <c r="BY152" s="323">
        <v>0</v>
      </c>
      <c r="BZ152" s="323">
        <v>0</v>
      </c>
      <c r="CA152" s="323">
        <v>0</v>
      </c>
      <c r="CB152" s="323">
        <v>0</v>
      </c>
      <c r="CC152" s="323">
        <v>0</v>
      </c>
      <c r="CD152" s="323">
        <v>0</v>
      </c>
      <c r="CE152" s="323">
        <v>252103.94</v>
      </c>
      <c r="CF152" s="323">
        <v>857799.17</v>
      </c>
      <c r="CG152" s="323">
        <v>0</v>
      </c>
      <c r="CH152" s="323">
        <v>0</v>
      </c>
      <c r="CI152" s="323">
        <v>40383.75</v>
      </c>
      <c r="CJ152" s="323">
        <v>0</v>
      </c>
      <c r="CK152" s="323">
        <v>0</v>
      </c>
      <c r="CL152" s="323">
        <v>0</v>
      </c>
      <c r="CM152" s="323">
        <v>0</v>
      </c>
      <c r="CN152" s="323">
        <v>2288231.5</v>
      </c>
      <c r="CO152" s="323">
        <v>0</v>
      </c>
      <c r="CP152" s="323">
        <v>0</v>
      </c>
      <c r="CQ152" s="323">
        <v>0</v>
      </c>
      <c r="CR152" s="323">
        <v>0</v>
      </c>
      <c r="CS152" s="323">
        <v>123878.68</v>
      </c>
      <c r="CT152" s="323">
        <v>15500</v>
      </c>
      <c r="CU152" s="323">
        <v>0</v>
      </c>
      <c r="CV152" s="323">
        <v>0</v>
      </c>
      <c r="CW152" s="323">
        <v>0</v>
      </c>
      <c r="CX152" s="323">
        <v>0</v>
      </c>
      <c r="CY152" s="323">
        <v>0</v>
      </c>
      <c r="CZ152" s="323">
        <v>0</v>
      </c>
      <c r="DA152" s="323">
        <v>0</v>
      </c>
      <c r="DB152" s="323">
        <v>0</v>
      </c>
      <c r="DC152" s="323">
        <v>15200</v>
      </c>
      <c r="DD152" s="323">
        <v>2680.24</v>
      </c>
      <c r="DE152" s="323">
        <v>31224.6</v>
      </c>
      <c r="DF152" s="323">
        <v>0</v>
      </c>
      <c r="DG152" s="323">
        <v>16021.5</v>
      </c>
      <c r="DH152" s="323">
        <v>0</v>
      </c>
      <c r="DI152" s="323">
        <v>0</v>
      </c>
      <c r="DJ152" s="323">
        <v>0</v>
      </c>
      <c r="DK152" s="323">
        <v>0</v>
      </c>
      <c r="DL152" s="323">
        <v>13292.25</v>
      </c>
      <c r="DM152" s="323">
        <v>0</v>
      </c>
      <c r="DN152" s="323">
        <v>0</v>
      </c>
      <c r="DO152" s="323">
        <v>0</v>
      </c>
      <c r="DP152" s="323">
        <v>0</v>
      </c>
      <c r="DQ152" s="323">
        <v>0</v>
      </c>
      <c r="DR152" s="323">
        <v>0</v>
      </c>
      <c r="DS152" s="323">
        <v>104513.25</v>
      </c>
      <c r="DT152" s="323">
        <v>0</v>
      </c>
      <c r="DU152" s="323">
        <v>0</v>
      </c>
      <c r="DV152" s="323">
        <v>10823.2</v>
      </c>
      <c r="DW152" s="323">
        <v>0</v>
      </c>
      <c r="DX152" s="323">
        <v>0</v>
      </c>
      <c r="DY152" s="323">
        <v>6500</v>
      </c>
      <c r="DZ152" s="323">
        <v>0</v>
      </c>
      <c r="EA152" s="323">
        <v>0</v>
      </c>
      <c r="EB152" s="323">
        <v>5096.3599999999997</v>
      </c>
      <c r="EC152" s="323">
        <v>0</v>
      </c>
      <c r="ED152" s="323">
        <v>4431.3500000000004</v>
      </c>
      <c r="EE152" s="323">
        <v>0</v>
      </c>
      <c r="EF152" s="323">
        <v>0</v>
      </c>
      <c r="EG152" s="323">
        <v>158967.79</v>
      </c>
      <c r="EH152" s="323">
        <v>0</v>
      </c>
      <c r="EI152" s="323">
        <v>71820.47</v>
      </c>
      <c r="EJ152" s="323">
        <v>27091.25</v>
      </c>
      <c r="EK152" s="323">
        <v>0</v>
      </c>
      <c r="EL152" s="323">
        <v>0</v>
      </c>
      <c r="EM152" s="323">
        <v>83450.34</v>
      </c>
      <c r="EN152" s="323">
        <v>271444.21999999997</v>
      </c>
      <c r="EO152" s="323">
        <v>0</v>
      </c>
      <c r="EP152" s="323">
        <v>0</v>
      </c>
      <c r="EQ152" s="323">
        <v>28262.54</v>
      </c>
      <c r="ER152" s="323">
        <v>100000</v>
      </c>
      <c r="ES152" s="323">
        <v>0</v>
      </c>
      <c r="ET152" s="323">
        <v>0</v>
      </c>
      <c r="EU152" s="323">
        <v>0</v>
      </c>
      <c r="EV152" s="323">
        <v>0</v>
      </c>
      <c r="EW152" s="323">
        <v>0</v>
      </c>
      <c r="EX152" s="323">
        <v>0</v>
      </c>
      <c r="EY152" s="323">
        <v>1303915.56</v>
      </c>
      <c r="EZ152" s="323">
        <v>27603605.82</v>
      </c>
      <c r="FA152" s="323">
        <v>250000</v>
      </c>
      <c r="FB152" s="323">
        <v>0</v>
      </c>
      <c r="FC152" s="323">
        <v>0</v>
      </c>
      <c r="FD152" s="323">
        <v>81274.399999999994</v>
      </c>
      <c r="FE152" s="323">
        <v>15212</v>
      </c>
      <c r="FF152" s="323">
        <v>0</v>
      </c>
      <c r="FG152" s="323">
        <v>0</v>
      </c>
      <c r="FH152" s="323">
        <v>99183.85</v>
      </c>
      <c r="FI152" s="323">
        <v>0</v>
      </c>
      <c r="FJ152" s="323">
        <v>0</v>
      </c>
      <c r="FK152" s="323">
        <v>0</v>
      </c>
      <c r="FL152" s="323">
        <v>0</v>
      </c>
      <c r="FM152" s="323">
        <v>0</v>
      </c>
      <c r="FN152" s="323">
        <v>0</v>
      </c>
      <c r="FO152" s="323">
        <v>3880</v>
      </c>
      <c r="FP152" s="323">
        <v>12347.2</v>
      </c>
      <c r="FQ152" s="323">
        <v>0</v>
      </c>
      <c r="FR152" s="323">
        <v>1429626.4</v>
      </c>
      <c r="FS152" s="323">
        <v>11969</v>
      </c>
      <c r="FT152" s="323">
        <v>0</v>
      </c>
      <c r="FU152" s="323">
        <v>0</v>
      </c>
      <c r="FV152" s="323">
        <v>0</v>
      </c>
      <c r="FW152" s="323">
        <v>0</v>
      </c>
      <c r="FX152" s="323">
        <v>0</v>
      </c>
      <c r="FY152" s="323">
        <v>0</v>
      </c>
      <c r="FZ152" s="323">
        <v>733.33</v>
      </c>
      <c r="GA152" s="323">
        <v>0</v>
      </c>
      <c r="GB152" s="323">
        <v>0</v>
      </c>
      <c r="GC152" s="323">
        <v>0</v>
      </c>
      <c r="GD152" s="323">
        <v>67566.009999999995</v>
      </c>
      <c r="GE152" s="323">
        <v>0</v>
      </c>
      <c r="GF152" s="323">
        <v>0</v>
      </c>
      <c r="GG152" s="323">
        <v>8718.2000000000007</v>
      </c>
      <c r="GH152" s="323">
        <v>0</v>
      </c>
      <c r="GI152" s="323">
        <v>0</v>
      </c>
      <c r="GJ152" s="323">
        <v>0</v>
      </c>
      <c r="GK152" s="323">
        <v>4726088.91</v>
      </c>
      <c r="GL152" s="323">
        <v>0</v>
      </c>
      <c r="GM152" s="323">
        <v>11130081.48</v>
      </c>
      <c r="GN152" s="323">
        <v>0</v>
      </c>
      <c r="GO152" s="323">
        <v>0</v>
      </c>
      <c r="GP152" s="323">
        <v>0</v>
      </c>
      <c r="GQ152" s="323">
        <v>10727.6</v>
      </c>
      <c r="GR152" s="323">
        <v>0</v>
      </c>
      <c r="GS152" s="323">
        <v>0</v>
      </c>
      <c r="GT152" s="323">
        <v>40000</v>
      </c>
      <c r="GU152" s="323">
        <v>0</v>
      </c>
      <c r="GV152" s="323">
        <v>0</v>
      </c>
      <c r="GW152" s="323">
        <v>0</v>
      </c>
      <c r="GX152" s="323">
        <v>0</v>
      </c>
      <c r="GY152" s="323">
        <v>0</v>
      </c>
      <c r="GZ152" s="323">
        <v>810731.39</v>
      </c>
      <c r="HA152" s="323">
        <v>0</v>
      </c>
      <c r="HB152" s="323">
        <v>0</v>
      </c>
      <c r="HC152" s="323">
        <v>0</v>
      </c>
      <c r="HD152" s="323">
        <v>0</v>
      </c>
      <c r="HE152" s="323">
        <v>0</v>
      </c>
      <c r="HF152" s="323">
        <v>0</v>
      </c>
      <c r="HG152" s="323">
        <v>53000</v>
      </c>
      <c r="HH152" s="323">
        <v>0</v>
      </c>
      <c r="HI152" s="323">
        <v>0</v>
      </c>
      <c r="HJ152" s="323">
        <v>0</v>
      </c>
      <c r="HK152" s="323">
        <v>0</v>
      </c>
      <c r="HL152" s="323">
        <v>0</v>
      </c>
      <c r="HM152" s="323">
        <v>0</v>
      </c>
      <c r="HN152" s="323">
        <v>0</v>
      </c>
      <c r="HO152" s="323">
        <v>0</v>
      </c>
      <c r="HP152" s="323">
        <v>0</v>
      </c>
      <c r="HQ152" s="323">
        <v>0</v>
      </c>
      <c r="HR152" s="323">
        <v>0</v>
      </c>
      <c r="HS152" s="323">
        <v>0</v>
      </c>
      <c r="HT152" s="323">
        <v>951940.68</v>
      </c>
      <c r="HU152" s="323">
        <v>0</v>
      </c>
      <c r="HV152" s="323">
        <v>0</v>
      </c>
      <c r="HW152" s="323">
        <v>5357635.05</v>
      </c>
      <c r="HX152" s="323">
        <v>0</v>
      </c>
      <c r="HY152" s="323">
        <v>1905399.46</v>
      </c>
      <c r="HZ152" s="323">
        <v>0</v>
      </c>
      <c r="IA152" s="323">
        <v>142686.20000000001</v>
      </c>
      <c r="IB152" s="323">
        <v>0</v>
      </c>
      <c r="IC152" s="323">
        <v>0</v>
      </c>
      <c r="ID152" s="323">
        <v>0</v>
      </c>
      <c r="IE152" s="323">
        <v>0</v>
      </c>
      <c r="IF152" s="323">
        <v>0</v>
      </c>
      <c r="IG152" s="323">
        <v>0</v>
      </c>
      <c r="IH152" s="323">
        <v>0</v>
      </c>
      <c r="II152" s="323">
        <v>0</v>
      </c>
      <c r="IJ152" s="323">
        <v>0</v>
      </c>
      <c r="IK152" s="323">
        <v>0</v>
      </c>
      <c r="IL152" s="323">
        <v>0</v>
      </c>
      <c r="IM152" s="323">
        <v>0</v>
      </c>
      <c r="IN152" s="323">
        <v>0</v>
      </c>
      <c r="IO152" s="323">
        <v>0</v>
      </c>
      <c r="IP152" s="323">
        <v>5264.1</v>
      </c>
      <c r="IQ152" s="323">
        <v>0</v>
      </c>
      <c r="IR152" s="323">
        <v>0</v>
      </c>
      <c r="IS152" s="323">
        <v>0</v>
      </c>
      <c r="IT152" s="323">
        <v>0</v>
      </c>
      <c r="IU152" s="323">
        <v>0</v>
      </c>
      <c r="IV152" s="323">
        <v>0</v>
      </c>
      <c r="IW152" s="323">
        <v>0</v>
      </c>
      <c r="IX152" s="323">
        <v>0</v>
      </c>
      <c r="IY152" s="323">
        <v>0</v>
      </c>
      <c r="IZ152" s="323">
        <v>0</v>
      </c>
      <c r="JA152" s="323">
        <v>0</v>
      </c>
      <c r="JB152" s="323">
        <v>0</v>
      </c>
      <c r="JC152" s="323">
        <v>0</v>
      </c>
      <c r="JD152" s="323">
        <v>0</v>
      </c>
      <c r="JE152" s="323">
        <v>0</v>
      </c>
      <c r="JF152" s="323">
        <v>0</v>
      </c>
      <c r="JG152" s="323">
        <v>0</v>
      </c>
      <c r="JH152" s="323">
        <v>0</v>
      </c>
      <c r="JI152" s="323">
        <v>0</v>
      </c>
      <c r="JJ152" s="323">
        <v>0</v>
      </c>
      <c r="JK152" s="323">
        <v>0</v>
      </c>
      <c r="JL152" s="323">
        <v>0</v>
      </c>
      <c r="JM152" s="323">
        <v>0</v>
      </c>
      <c r="JN152" s="323">
        <v>0</v>
      </c>
      <c r="JO152" s="323">
        <v>3551.37</v>
      </c>
      <c r="JP152" s="323">
        <v>0</v>
      </c>
      <c r="JQ152" s="323">
        <v>0</v>
      </c>
      <c r="JR152" s="323">
        <v>0</v>
      </c>
      <c r="JS152" s="323">
        <v>0</v>
      </c>
      <c r="JT152" s="323">
        <v>0</v>
      </c>
      <c r="JU152" s="323">
        <v>995901.8</v>
      </c>
      <c r="JV152" s="323">
        <v>0</v>
      </c>
      <c r="JW152" s="323">
        <v>3548.7</v>
      </c>
      <c r="JX152" s="323">
        <v>0</v>
      </c>
      <c r="JY152" s="323">
        <v>0</v>
      </c>
      <c r="JZ152" s="323">
        <v>0</v>
      </c>
      <c r="KA152" s="323">
        <v>0</v>
      </c>
      <c r="KB152" s="323">
        <v>0</v>
      </c>
      <c r="KC152" s="323">
        <v>0</v>
      </c>
      <c r="KD152" s="323">
        <v>0</v>
      </c>
      <c r="KE152" s="323">
        <v>0</v>
      </c>
      <c r="KF152" s="323">
        <v>0</v>
      </c>
      <c r="KG152" s="323">
        <v>0</v>
      </c>
      <c r="KH152" s="323">
        <v>0</v>
      </c>
      <c r="KI152" s="323">
        <v>17239.45</v>
      </c>
      <c r="KJ152" s="323">
        <v>0</v>
      </c>
      <c r="KK152" s="323">
        <v>0</v>
      </c>
      <c r="KL152" s="323">
        <v>0</v>
      </c>
      <c r="KM152" s="323">
        <v>0</v>
      </c>
      <c r="KN152" s="323">
        <v>34118.410000000003</v>
      </c>
      <c r="KO152" s="323">
        <v>0</v>
      </c>
      <c r="KP152" s="323">
        <v>0</v>
      </c>
      <c r="KQ152" s="323">
        <v>1437527.89</v>
      </c>
      <c r="KR152" s="323">
        <v>0</v>
      </c>
      <c r="KS152" s="322">
        <v>0</v>
      </c>
      <c r="KU152" s="312">
        <v>23</v>
      </c>
      <c r="KV152" s="312">
        <v>233</v>
      </c>
      <c r="KY152" s="312">
        <v>9233</v>
      </c>
    </row>
    <row r="153" spans="1:311" x14ac:dyDescent="0.25">
      <c r="A153" s="329">
        <v>2020</v>
      </c>
      <c r="B153" s="328" t="s">
        <v>781</v>
      </c>
      <c r="C153" s="328" t="s">
        <v>791</v>
      </c>
      <c r="D153" s="328" t="s">
        <v>792</v>
      </c>
      <c r="E153" s="328" t="s">
        <v>780</v>
      </c>
      <c r="F153" s="327">
        <v>0</v>
      </c>
      <c r="G153" s="327">
        <v>0</v>
      </c>
      <c r="H153" s="327">
        <v>0</v>
      </c>
      <c r="I153" s="327">
        <v>0</v>
      </c>
      <c r="J153" s="327">
        <v>0</v>
      </c>
      <c r="K153" s="327">
        <v>0</v>
      </c>
      <c r="L153" s="327">
        <v>0</v>
      </c>
      <c r="M153" s="327">
        <v>227426.35</v>
      </c>
      <c r="N153" s="327">
        <v>0</v>
      </c>
      <c r="O153" s="327">
        <v>0</v>
      </c>
      <c r="P153" s="327">
        <v>0</v>
      </c>
      <c r="Q153" s="327">
        <v>120000</v>
      </c>
      <c r="R153" s="327">
        <v>0</v>
      </c>
      <c r="S153" s="327">
        <v>250000</v>
      </c>
      <c r="T153" s="327">
        <v>0</v>
      </c>
      <c r="U153" s="327">
        <v>0</v>
      </c>
      <c r="V153" s="327">
        <v>0</v>
      </c>
      <c r="W153" s="327">
        <v>10000</v>
      </c>
      <c r="X153" s="327">
        <v>180000</v>
      </c>
      <c r="Y153" s="327">
        <v>0</v>
      </c>
      <c r="Z153" s="327">
        <v>0</v>
      </c>
      <c r="AA153" s="327">
        <v>0</v>
      </c>
      <c r="AB153" s="327">
        <v>0</v>
      </c>
      <c r="AC153" s="327">
        <v>0</v>
      </c>
      <c r="AD153" s="327">
        <v>911000</v>
      </c>
      <c r="AE153" s="327">
        <v>0</v>
      </c>
      <c r="AF153" s="327">
        <v>0</v>
      </c>
      <c r="AG153" s="327">
        <v>0</v>
      </c>
      <c r="AH153" s="327">
        <v>0</v>
      </c>
      <c r="AI153" s="327">
        <v>0</v>
      </c>
      <c r="AJ153" s="327">
        <v>0</v>
      </c>
      <c r="AK153" s="327">
        <v>0</v>
      </c>
      <c r="AL153" s="327">
        <v>0</v>
      </c>
      <c r="AM153" s="327">
        <v>0</v>
      </c>
      <c r="AN153" s="327">
        <v>0</v>
      </c>
      <c r="AO153" s="327">
        <v>0</v>
      </c>
      <c r="AP153" s="327">
        <v>0</v>
      </c>
      <c r="AQ153" s="327">
        <v>0</v>
      </c>
      <c r="AR153" s="327">
        <v>0</v>
      </c>
      <c r="AS153" s="327">
        <v>0</v>
      </c>
      <c r="AT153" s="327">
        <v>0</v>
      </c>
      <c r="AU153" s="327">
        <v>0</v>
      </c>
      <c r="AV153" s="327">
        <v>0</v>
      </c>
      <c r="AW153" s="327">
        <v>0</v>
      </c>
      <c r="AX153" s="327">
        <v>0</v>
      </c>
      <c r="AY153" s="327">
        <v>0</v>
      </c>
      <c r="AZ153" s="327">
        <v>0</v>
      </c>
      <c r="BA153" s="327">
        <v>0</v>
      </c>
      <c r="BB153" s="327">
        <v>0</v>
      </c>
      <c r="BC153" s="327">
        <v>0</v>
      </c>
      <c r="BD153" s="327">
        <v>0</v>
      </c>
      <c r="BE153" s="327">
        <v>0</v>
      </c>
      <c r="BF153" s="327">
        <v>0</v>
      </c>
      <c r="BG153" s="327">
        <v>0</v>
      </c>
      <c r="BH153" s="327">
        <v>0</v>
      </c>
      <c r="BI153" s="327">
        <v>0</v>
      </c>
      <c r="BJ153" s="327">
        <v>0</v>
      </c>
      <c r="BK153" s="327">
        <v>0</v>
      </c>
      <c r="BL153" s="327">
        <v>0</v>
      </c>
      <c r="BM153" s="327">
        <v>0</v>
      </c>
      <c r="BN153" s="327">
        <v>0</v>
      </c>
      <c r="BO153" s="327">
        <v>0</v>
      </c>
      <c r="BP153" s="327">
        <v>0</v>
      </c>
      <c r="BQ153" s="327">
        <v>0</v>
      </c>
      <c r="BR153" s="327">
        <v>0</v>
      </c>
      <c r="BS153" s="327">
        <v>0</v>
      </c>
      <c r="BT153" s="327">
        <v>0</v>
      </c>
      <c r="BU153" s="327">
        <v>0</v>
      </c>
      <c r="BV153" s="327">
        <v>0</v>
      </c>
      <c r="BW153" s="327">
        <v>0</v>
      </c>
      <c r="BX153" s="327">
        <v>0</v>
      </c>
      <c r="BY153" s="327">
        <v>0</v>
      </c>
      <c r="BZ153" s="327">
        <v>0</v>
      </c>
      <c r="CA153" s="327">
        <v>0</v>
      </c>
      <c r="CB153" s="327">
        <v>0</v>
      </c>
      <c r="CC153" s="327">
        <v>0</v>
      </c>
      <c r="CD153" s="327">
        <v>118119.12</v>
      </c>
      <c r="CE153" s="327">
        <v>0</v>
      </c>
      <c r="CF153" s="327">
        <v>0</v>
      </c>
      <c r="CG153" s="327">
        <v>0</v>
      </c>
      <c r="CH153" s="327">
        <v>0</v>
      </c>
      <c r="CI153" s="327">
        <v>9769110</v>
      </c>
      <c r="CJ153" s="327">
        <v>0</v>
      </c>
      <c r="CK153" s="327">
        <v>0</v>
      </c>
      <c r="CL153" s="327">
        <v>0</v>
      </c>
      <c r="CM153" s="327">
        <v>0</v>
      </c>
      <c r="CN153" s="327">
        <v>0</v>
      </c>
      <c r="CO153" s="327">
        <v>455974</v>
      </c>
      <c r="CP153" s="327">
        <v>0</v>
      </c>
      <c r="CQ153" s="327">
        <v>0</v>
      </c>
      <c r="CR153" s="327">
        <v>33517</v>
      </c>
      <c r="CS153" s="327">
        <v>0</v>
      </c>
      <c r="CT153" s="327">
        <v>0</v>
      </c>
      <c r="CU153" s="327">
        <v>0</v>
      </c>
      <c r="CV153" s="327">
        <v>0</v>
      </c>
      <c r="CW153" s="327">
        <v>63000</v>
      </c>
      <c r="CX153" s="327">
        <v>0</v>
      </c>
      <c r="CY153" s="327">
        <v>0</v>
      </c>
      <c r="CZ153" s="327">
        <v>0</v>
      </c>
      <c r="DA153" s="327">
        <v>0</v>
      </c>
      <c r="DB153" s="327">
        <v>0</v>
      </c>
      <c r="DC153" s="327">
        <v>0</v>
      </c>
      <c r="DD153" s="327">
        <v>0</v>
      </c>
      <c r="DE153" s="327">
        <v>0</v>
      </c>
      <c r="DF153" s="327">
        <v>72855.55</v>
      </c>
      <c r="DG153" s="327">
        <v>0</v>
      </c>
      <c r="DH153" s="327">
        <v>0</v>
      </c>
      <c r="DI153" s="327">
        <v>0</v>
      </c>
      <c r="DJ153" s="327">
        <v>0</v>
      </c>
      <c r="DK153" s="327">
        <v>0</v>
      </c>
      <c r="DL153" s="327">
        <v>0</v>
      </c>
      <c r="DM153" s="327">
        <v>0</v>
      </c>
      <c r="DN153" s="327">
        <v>0</v>
      </c>
      <c r="DO153" s="327">
        <v>90000</v>
      </c>
      <c r="DP153" s="327">
        <v>0</v>
      </c>
      <c r="DQ153" s="327">
        <v>0</v>
      </c>
      <c r="DR153" s="327">
        <v>0</v>
      </c>
      <c r="DS153" s="327">
        <v>0</v>
      </c>
      <c r="DT153" s="327">
        <v>252464</v>
      </c>
      <c r="DU153" s="327">
        <v>0</v>
      </c>
      <c r="DV153" s="327">
        <v>0</v>
      </c>
      <c r="DW153" s="327">
        <v>0</v>
      </c>
      <c r="DX153" s="327">
        <v>0</v>
      </c>
      <c r="DY153" s="327">
        <v>0</v>
      </c>
      <c r="DZ153" s="327">
        <v>0</v>
      </c>
      <c r="EA153" s="327">
        <v>0</v>
      </c>
      <c r="EB153" s="327">
        <v>0</v>
      </c>
      <c r="EC153" s="327">
        <v>0</v>
      </c>
      <c r="ED153" s="327">
        <v>0</v>
      </c>
      <c r="EE153" s="327">
        <v>0</v>
      </c>
      <c r="EF153" s="327">
        <v>7400</v>
      </c>
      <c r="EG153" s="327">
        <v>0</v>
      </c>
      <c r="EH153" s="327">
        <v>311967.34000000003</v>
      </c>
      <c r="EI153" s="327">
        <v>0</v>
      </c>
      <c r="EJ153" s="327">
        <v>100750</v>
      </c>
      <c r="EK153" s="327">
        <v>0</v>
      </c>
      <c r="EL153" s="327">
        <v>0</v>
      </c>
      <c r="EM153" s="327">
        <v>0</v>
      </c>
      <c r="EN153" s="327">
        <v>263000</v>
      </c>
      <c r="EO153" s="327">
        <v>0</v>
      </c>
      <c r="EP153" s="327">
        <v>0</v>
      </c>
      <c r="EQ153" s="327">
        <v>0</v>
      </c>
      <c r="ER153" s="327">
        <v>30000</v>
      </c>
      <c r="ES153" s="327">
        <v>0</v>
      </c>
      <c r="ET153" s="327">
        <v>0</v>
      </c>
      <c r="EU153" s="327">
        <v>0</v>
      </c>
      <c r="EV153" s="327">
        <v>0</v>
      </c>
      <c r="EW153" s="327">
        <v>0</v>
      </c>
      <c r="EX153" s="327">
        <v>0</v>
      </c>
      <c r="EY153" s="327">
        <v>0</v>
      </c>
      <c r="EZ153" s="327">
        <v>74645746.829999998</v>
      </c>
      <c r="FA153" s="327">
        <v>0</v>
      </c>
      <c r="FB153" s="327">
        <v>0</v>
      </c>
      <c r="FC153" s="327">
        <v>0</v>
      </c>
      <c r="FD153" s="327">
        <v>0</v>
      </c>
      <c r="FE153" s="327">
        <v>0</v>
      </c>
      <c r="FF153" s="327">
        <v>0</v>
      </c>
      <c r="FG153" s="327">
        <v>0</v>
      </c>
      <c r="FH153" s="327">
        <v>650000</v>
      </c>
      <c r="FI153" s="327">
        <v>0</v>
      </c>
      <c r="FJ153" s="327">
        <v>0</v>
      </c>
      <c r="FK153" s="327">
        <v>0</v>
      </c>
      <c r="FL153" s="327">
        <v>0</v>
      </c>
      <c r="FM153" s="327">
        <v>0</v>
      </c>
      <c r="FN153" s="327">
        <v>0</v>
      </c>
      <c r="FO153" s="327">
        <v>0</v>
      </c>
      <c r="FP153" s="327">
        <v>0</v>
      </c>
      <c r="FQ153" s="327">
        <v>0</v>
      </c>
      <c r="FR153" s="327">
        <v>545030.89</v>
      </c>
      <c r="FS153" s="327">
        <v>0</v>
      </c>
      <c r="FT153" s="327">
        <v>0</v>
      </c>
      <c r="FU153" s="327">
        <v>0</v>
      </c>
      <c r="FV153" s="327">
        <v>0</v>
      </c>
      <c r="FW153" s="327">
        <v>0</v>
      </c>
      <c r="FX153" s="327">
        <v>0</v>
      </c>
      <c r="FY153" s="327">
        <v>0</v>
      </c>
      <c r="FZ153" s="327">
        <v>0</v>
      </c>
      <c r="GA153" s="327">
        <v>0</v>
      </c>
      <c r="GB153" s="327">
        <v>0</v>
      </c>
      <c r="GC153" s="327">
        <v>0</v>
      </c>
      <c r="GD153" s="327">
        <v>0</v>
      </c>
      <c r="GE153" s="327">
        <v>0</v>
      </c>
      <c r="GF153" s="327">
        <v>0</v>
      </c>
      <c r="GG153" s="327">
        <v>0</v>
      </c>
      <c r="GH153" s="327">
        <v>0</v>
      </c>
      <c r="GI153" s="327">
        <v>0</v>
      </c>
      <c r="GJ153" s="327">
        <v>0</v>
      </c>
      <c r="GK153" s="327">
        <v>298839.84999999998</v>
      </c>
      <c r="GL153" s="327">
        <v>0</v>
      </c>
      <c r="GM153" s="327">
        <v>0</v>
      </c>
      <c r="GN153" s="327">
        <v>0</v>
      </c>
      <c r="GO153" s="327">
        <v>0</v>
      </c>
      <c r="GP153" s="327">
        <v>0</v>
      </c>
      <c r="GQ153" s="327">
        <v>0</v>
      </c>
      <c r="GR153" s="327">
        <v>0</v>
      </c>
      <c r="GS153" s="327">
        <v>0</v>
      </c>
      <c r="GT153" s="327">
        <v>0</v>
      </c>
      <c r="GU153" s="327">
        <v>0</v>
      </c>
      <c r="GV153" s="327">
        <v>122000</v>
      </c>
      <c r="GW153" s="327">
        <v>40000</v>
      </c>
      <c r="GX153" s="327">
        <v>0</v>
      </c>
      <c r="GY153" s="327">
        <v>0</v>
      </c>
      <c r="GZ153" s="327">
        <v>0</v>
      </c>
      <c r="HA153" s="327">
        <v>0</v>
      </c>
      <c r="HB153" s="327">
        <v>0</v>
      </c>
      <c r="HC153" s="327">
        <v>0</v>
      </c>
      <c r="HD153" s="327">
        <v>0</v>
      </c>
      <c r="HE153" s="327">
        <v>0</v>
      </c>
      <c r="HF153" s="327">
        <v>0</v>
      </c>
      <c r="HG153" s="327">
        <v>0</v>
      </c>
      <c r="HH153" s="327">
        <v>0</v>
      </c>
      <c r="HI153" s="327">
        <v>13000</v>
      </c>
      <c r="HJ153" s="327">
        <v>0</v>
      </c>
      <c r="HK153" s="327">
        <v>20000</v>
      </c>
      <c r="HL153" s="327">
        <v>0</v>
      </c>
      <c r="HM153" s="327">
        <v>0</v>
      </c>
      <c r="HN153" s="327">
        <v>0</v>
      </c>
      <c r="HO153" s="327">
        <v>0</v>
      </c>
      <c r="HP153" s="327">
        <v>0</v>
      </c>
      <c r="HQ153" s="327">
        <v>0</v>
      </c>
      <c r="HR153" s="327">
        <v>0</v>
      </c>
      <c r="HS153" s="327">
        <v>0</v>
      </c>
      <c r="HT153" s="327">
        <v>0</v>
      </c>
      <c r="HU153" s="327">
        <v>0</v>
      </c>
      <c r="HV153" s="327">
        <v>0</v>
      </c>
      <c r="HW153" s="327">
        <v>0</v>
      </c>
      <c r="HX153" s="327">
        <v>0</v>
      </c>
      <c r="HY153" s="327">
        <v>0</v>
      </c>
      <c r="HZ153" s="327">
        <v>0</v>
      </c>
      <c r="IA153" s="327">
        <v>0</v>
      </c>
      <c r="IB153" s="327">
        <v>0</v>
      </c>
      <c r="IC153" s="327">
        <v>0</v>
      </c>
      <c r="ID153" s="327">
        <v>0</v>
      </c>
      <c r="IE153" s="327">
        <v>0</v>
      </c>
      <c r="IF153" s="327">
        <v>0</v>
      </c>
      <c r="IG153" s="327">
        <v>0</v>
      </c>
      <c r="IH153" s="327">
        <v>0</v>
      </c>
      <c r="II153" s="327">
        <v>0</v>
      </c>
      <c r="IJ153" s="327">
        <v>0</v>
      </c>
      <c r="IK153" s="327">
        <v>0</v>
      </c>
      <c r="IL153" s="327">
        <v>20605.599999999999</v>
      </c>
      <c r="IM153" s="327">
        <v>0</v>
      </c>
      <c r="IN153" s="327">
        <v>0</v>
      </c>
      <c r="IO153" s="327">
        <v>50000</v>
      </c>
      <c r="IP153" s="327">
        <v>0</v>
      </c>
      <c r="IQ153" s="327">
        <v>0</v>
      </c>
      <c r="IR153" s="327">
        <v>0</v>
      </c>
      <c r="IS153" s="327">
        <v>0</v>
      </c>
      <c r="IT153" s="327">
        <v>0</v>
      </c>
      <c r="IU153" s="327">
        <v>0</v>
      </c>
      <c r="IV153" s="327">
        <v>312661.09999999998</v>
      </c>
      <c r="IW153" s="327">
        <v>0</v>
      </c>
      <c r="IX153" s="327">
        <v>0</v>
      </c>
      <c r="IY153" s="327">
        <v>0</v>
      </c>
      <c r="IZ153" s="327">
        <v>0</v>
      </c>
      <c r="JA153" s="327">
        <v>0</v>
      </c>
      <c r="JB153" s="327">
        <v>0</v>
      </c>
      <c r="JC153" s="327">
        <v>0</v>
      </c>
      <c r="JD153" s="327">
        <v>0</v>
      </c>
      <c r="JE153" s="327">
        <v>0</v>
      </c>
      <c r="JF153" s="327">
        <v>0</v>
      </c>
      <c r="JG153" s="327">
        <v>0</v>
      </c>
      <c r="JH153" s="327">
        <v>0</v>
      </c>
      <c r="JI153" s="327">
        <v>1483.2</v>
      </c>
      <c r="JJ153" s="327">
        <v>0</v>
      </c>
      <c r="JK153" s="327">
        <v>0</v>
      </c>
      <c r="JL153" s="327">
        <v>0</v>
      </c>
      <c r="JM153" s="327">
        <v>0</v>
      </c>
      <c r="JN153" s="327">
        <v>0</v>
      </c>
      <c r="JO153" s="327">
        <v>0</v>
      </c>
      <c r="JP153" s="327">
        <v>0</v>
      </c>
      <c r="JQ153" s="327">
        <v>0</v>
      </c>
      <c r="JR153" s="327">
        <v>0</v>
      </c>
      <c r="JS153" s="327">
        <v>0</v>
      </c>
      <c r="JT153" s="327">
        <v>95208</v>
      </c>
      <c r="JU153" s="327">
        <v>0</v>
      </c>
      <c r="JV153" s="327">
        <v>11699.35</v>
      </c>
      <c r="JW153" s="327">
        <v>0</v>
      </c>
      <c r="JX153" s="327">
        <v>0</v>
      </c>
      <c r="JY153" s="327">
        <v>0</v>
      </c>
      <c r="JZ153" s="327">
        <v>0</v>
      </c>
      <c r="KA153" s="327">
        <v>0</v>
      </c>
      <c r="KB153" s="327">
        <v>0</v>
      </c>
      <c r="KC153" s="327">
        <v>0</v>
      </c>
      <c r="KD153" s="327">
        <v>0</v>
      </c>
      <c r="KE153" s="327">
        <v>0</v>
      </c>
      <c r="KF153" s="327">
        <v>0</v>
      </c>
      <c r="KG153" s="327">
        <v>0</v>
      </c>
      <c r="KH153" s="327">
        <v>0</v>
      </c>
      <c r="KI153" s="327">
        <v>0</v>
      </c>
      <c r="KJ153" s="327">
        <v>0</v>
      </c>
      <c r="KK153" s="327">
        <v>0</v>
      </c>
      <c r="KL153" s="327">
        <v>0</v>
      </c>
      <c r="KM153" s="327">
        <v>0</v>
      </c>
      <c r="KN153" s="327">
        <v>0</v>
      </c>
      <c r="KO153" s="327">
        <v>0</v>
      </c>
      <c r="KP153" s="327">
        <v>0</v>
      </c>
      <c r="KQ153" s="327">
        <v>11878090.5</v>
      </c>
      <c r="KR153" s="327">
        <v>0</v>
      </c>
      <c r="KS153" s="326">
        <v>0</v>
      </c>
      <c r="KU153" s="312">
        <v>23</v>
      </c>
      <c r="KV153" s="312">
        <v>234</v>
      </c>
      <c r="KY153" s="312">
        <v>9234</v>
      </c>
    </row>
    <row r="154" spans="1:311" x14ac:dyDescent="0.25">
      <c r="A154" s="325">
        <v>2020</v>
      </c>
      <c r="B154" s="324" t="s">
        <v>781</v>
      </c>
      <c r="C154" s="324" t="s">
        <v>791</v>
      </c>
      <c r="D154" s="324" t="s">
        <v>321</v>
      </c>
      <c r="E154" s="324" t="s">
        <v>780</v>
      </c>
      <c r="F154" s="323">
        <v>0</v>
      </c>
      <c r="G154" s="323">
        <v>45214.75</v>
      </c>
      <c r="H154" s="323">
        <v>0</v>
      </c>
      <c r="I154" s="323">
        <v>0</v>
      </c>
      <c r="J154" s="323">
        <v>0</v>
      </c>
      <c r="K154" s="323">
        <v>63263.25</v>
      </c>
      <c r="L154" s="323">
        <v>178141.85</v>
      </c>
      <c r="M154" s="323">
        <v>227426.35</v>
      </c>
      <c r="N154" s="323">
        <v>222724.79</v>
      </c>
      <c r="O154" s="323">
        <v>521780.15</v>
      </c>
      <c r="P154" s="323">
        <v>118927.05</v>
      </c>
      <c r="Q154" s="323">
        <v>150204.01999999999</v>
      </c>
      <c r="R154" s="323">
        <v>0</v>
      </c>
      <c r="S154" s="323">
        <v>307742.8</v>
      </c>
      <c r="T154" s="323">
        <v>0</v>
      </c>
      <c r="U154" s="323">
        <v>0</v>
      </c>
      <c r="V154" s="323">
        <v>0</v>
      </c>
      <c r="W154" s="323">
        <v>10000</v>
      </c>
      <c r="X154" s="323">
        <v>180000</v>
      </c>
      <c r="Y154" s="323">
        <v>0</v>
      </c>
      <c r="Z154" s="323">
        <v>0</v>
      </c>
      <c r="AA154" s="323">
        <v>0</v>
      </c>
      <c r="AB154" s="323">
        <v>0</v>
      </c>
      <c r="AC154" s="323">
        <v>0</v>
      </c>
      <c r="AD154" s="323">
        <v>954929.15</v>
      </c>
      <c r="AE154" s="323">
        <v>0</v>
      </c>
      <c r="AF154" s="323">
        <v>0</v>
      </c>
      <c r="AG154" s="323">
        <v>0</v>
      </c>
      <c r="AH154" s="323">
        <v>0</v>
      </c>
      <c r="AI154" s="323">
        <v>20000</v>
      </c>
      <c r="AJ154" s="323">
        <v>0</v>
      </c>
      <c r="AK154" s="323">
        <v>0</v>
      </c>
      <c r="AL154" s="323">
        <v>7966022.9000000004</v>
      </c>
      <c r="AM154" s="323">
        <v>0</v>
      </c>
      <c r="AN154" s="323">
        <v>0</v>
      </c>
      <c r="AO154" s="323">
        <v>0</v>
      </c>
      <c r="AP154" s="323">
        <v>0</v>
      </c>
      <c r="AQ154" s="323">
        <v>0</v>
      </c>
      <c r="AR154" s="323">
        <v>0</v>
      </c>
      <c r="AS154" s="323">
        <v>0</v>
      </c>
      <c r="AT154" s="323">
        <v>0</v>
      </c>
      <c r="AU154" s="323">
        <v>0</v>
      </c>
      <c r="AV154" s="323">
        <v>0</v>
      </c>
      <c r="AW154" s="323">
        <v>669293.84</v>
      </c>
      <c r="AX154" s="323">
        <v>0</v>
      </c>
      <c r="AY154" s="323">
        <v>0</v>
      </c>
      <c r="AZ154" s="323">
        <v>0</v>
      </c>
      <c r="BA154" s="323">
        <v>0</v>
      </c>
      <c r="BB154" s="323">
        <v>0</v>
      </c>
      <c r="BC154" s="323">
        <v>206765.1</v>
      </c>
      <c r="BD154" s="323">
        <v>301923.68</v>
      </c>
      <c r="BE154" s="323">
        <v>0</v>
      </c>
      <c r="BF154" s="323">
        <v>0</v>
      </c>
      <c r="BG154" s="323">
        <v>0</v>
      </c>
      <c r="BH154" s="323">
        <v>0</v>
      </c>
      <c r="BI154" s="323">
        <v>6824.2</v>
      </c>
      <c r="BJ154" s="323">
        <v>0</v>
      </c>
      <c r="BK154" s="323">
        <v>198491.1</v>
      </c>
      <c r="BL154" s="323">
        <v>0</v>
      </c>
      <c r="BM154" s="323">
        <v>0</v>
      </c>
      <c r="BN154" s="323">
        <v>0</v>
      </c>
      <c r="BO154" s="323">
        <v>0</v>
      </c>
      <c r="BP154" s="323">
        <v>0</v>
      </c>
      <c r="BQ154" s="323">
        <v>0</v>
      </c>
      <c r="BR154" s="323">
        <v>750</v>
      </c>
      <c r="BS154" s="323">
        <v>144888.69</v>
      </c>
      <c r="BT154" s="323">
        <v>1053</v>
      </c>
      <c r="BU154" s="323">
        <v>0</v>
      </c>
      <c r="BV154" s="323">
        <v>0</v>
      </c>
      <c r="BW154" s="323">
        <v>0</v>
      </c>
      <c r="BX154" s="323">
        <v>0</v>
      </c>
      <c r="BY154" s="323">
        <v>0</v>
      </c>
      <c r="BZ154" s="323">
        <v>0</v>
      </c>
      <c r="CA154" s="323">
        <v>0</v>
      </c>
      <c r="CB154" s="323">
        <v>0</v>
      </c>
      <c r="CC154" s="323">
        <v>0</v>
      </c>
      <c r="CD154" s="323">
        <v>118119.12</v>
      </c>
      <c r="CE154" s="323">
        <v>252103.94</v>
      </c>
      <c r="CF154" s="323">
        <v>857799.17</v>
      </c>
      <c r="CG154" s="323">
        <v>0</v>
      </c>
      <c r="CH154" s="323">
        <v>0</v>
      </c>
      <c r="CI154" s="323">
        <v>9809493.75</v>
      </c>
      <c r="CJ154" s="323">
        <v>0</v>
      </c>
      <c r="CK154" s="323">
        <v>0</v>
      </c>
      <c r="CL154" s="323">
        <v>0</v>
      </c>
      <c r="CM154" s="323">
        <v>0</v>
      </c>
      <c r="CN154" s="323">
        <v>2288231.5</v>
      </c>
      <c r="CO154" s="323">
        <v>455974</v>
      </c>
      <c r="CP154" s="323">
        <v>0</v>
      </c>
      <c r="CQ154" s="323">
        <v>0</v>
      </c>
      <c r="CR154" s="323">
        <v>33517</v>
      </c>
      <c r="CS154" s="323">
        <v>123878.68</v>
      </c>
      <c r="CT154" s="323">
        <v>15500</v>
      </c>
      <c r="CU154" s="323">
        <v>0</v>
      </c>
      <c r="CV154" s="323">
        <v>0</v>
      </c>
      <c r="CW154" s="323">
        <v>63000</v>
      </c>
      <c r="CX154" s="323">
        <v>0</v>
      </c>
      <c r="CY154" s="323">
        <v>0</v>
      </c>
      <c r="CZ154" s="323">
        <v>0</v>
      </c>
      <c r="DA154" s="323">
        <v>0</v>
      </c>
      <c r="DB154" s="323">
        <v>0</v>
      </c>
      <c r="DC154" s="323">
        <v>15200</v>
      </c>
      <c r="DD154" s="323">
        <v>2680.24</v>
      </c>
      <c r="DE154" s="323">
        <v>31224.6</v>
      </c>
      <c r="DF154" s="323">
        <v>72855.55</v>
      </c>
      <c r="DG154" s="323">
        <v>16021.5</v>
      </c>
      <c r="DH154" s="323">
        <v>0</v>
      </c>
      <c r="DI154" s="323">
        <v>0</v>
      </c>
      <c r="DJ154" s="323">
        <v>0</v>
      </c>
      <c r="DK154" s="323">
        <v>0</v>
      </c>
      <c r="DL154" s="323">
        <v>13292.25</v>
      </c>
      <c r="DM154" s="323">
        <v>0</v>
      </c>
      <c r="DN154" s="323">
        <v>0</v>
      </c>
      <c r="DO154" s="323">
        <v>90000</v>
      </c>
      <c r="DP154" s="323">
        <v>0</v>
      </c>
      <c r="DQ154" s="323">
        <v>0</v>
      </c>
      <c r="DR154" s="323">
        <v>0</v>
      </c>
      <c r="DS154" s="323">
        <v>104513.25</v>
      </c>
      <c r="DT154" s="323">
        <v>252464</v>
      </c>
      <c r="DU154" s="323">
        <v>0</v>
      </c>
      <c r="DV154" s="323">
        <v>10823.2</v>
      </c>
      <c r="DW154" s="323">
        <v>0</v>
      </c>
      <c r="DX154" s="323">
        <v>0</v>
      </c>
      <c r="DY154" s="323">
        <v>6500</v>
      </c>
      <c r="DZ154" s="323">
        <v>0</v>
      </c>
      <c r="EA154" s="323">
        <v>0</v>
      </c>
      <c r="EB154" s="323">
        <v>5096.3599999999997</v>
      </c>
      <c r="EC154" s="323">
        <v>0</v>
      </c>
      <c r="ED154" s="323">
        <v>4431.3500000000004</v>
      </c>
      <c r="EE154" s="323">
        <v>0</v>
      </c>
      <c r="EF154" s="323">
        <v>7400</v>
      </c>
      <c r="EG154" s="323">
        <v>158967.79</v>
      </c>
      <c r="EH154" s="323">
        <v>311967.34000000003</v>
      </c>
      <c r="EI154" s="323">
        <v>71820.47</v>
      </c>
      <c r="EJ154" s="323">
        <v>127841.25</v>
      </c>
      <c r="EK154" s="323">
        <v>0</v>
      </c>
      <c r="EL154" s="323">
        <v>0</v>
      </c>
      <c r="EM154" s="323">
        <v>83450.34</v>
      </c>
      <c r="EN154" s="323">
        <v>534444.22</v>
      </c>
      <c r="EO154" s="323">
        <v>0</v>
      </c>
      <c r="EP154" s="323">
        <v>0</v>
      </c>
      <c r="EQ154" s="323">
        <v>28262.54</v>
      </c>
      <c r="ER154" s="323">
        <v>130000</v>
      </c>
      <c r="ES154" s="323">
        <v>0</v>
      </c>
      <c r="ET154" s="323">
        <v>0</v>
      </c>
      <c r="EU154" s="323">
        <v>0</v>
      </c>
      <c r="EV154" s="323">
        <v>0</v>
      </c>
      <c r="EW154" s="323">
        <v>0</v>
      </c>
      <c r="EX154" s="323">
        <v>0</v>
      </c>
      <c r="EY154" s="323">
        <v>1303915.56</v>
      </c>
      <c r="EZ154" s="323">
        <v>102249352.65000001</v>
      </c>
      <c r="FA154" s="323">
        <v>250000</v>
      </c>
      <c r="FB154" s="323">
        <v>0</v>
      </c>
      <c r="FC154" s="323">
        <v>0</v>
      </c>
      <c r="FD154" s="323">
        <v>81274.399999999994</v>
      </c>
      <c r="FE154" s="323">
        <v>15212</v>
      </c>
      <c r="FF154" s="323">
        <v>0</v>
      </c>
      <c r="FG154" s="323">
        <v>0</v>
      </c>
      <c r="FH154" s="323">
        <v>749183.85</v>
      </c>
      <c r="FI154" s="323">
        <v>0</v>
      </c>
      <c r="FJ154" s="323">
        <v>0</v>
      </c>
      <c r="FK154" s="323">
        <v>0</v>
      </c>
      <c r="FL154" s="323">
        <v>0</v>
      </c>
      <c r="FM154" s="323">
        <v>0</v>
      </c>
      <c r="FN154" s="323">
        <v>0</v>
      </c>
      <c r="FO154" s="323">
        <v>3880</v>
      </c>
      <c r="FP154" s="323">
        <v>12347.2</v>
      </c>
      <c r="FQ154" s="323">
        <v>0</v>
      </c>
      <c r="FR154" s="323">
        <v>1974657.29</v>
      </c>
      <c r="FS154" s="323">
        <v>11969</v>
      </c>
      <c r="FT154" s="323">
        <v>0</v>
      </c>
      <c r="FU154" s="323">
        <v>0</v>
      </c>
      <c r="FV154" s="323">
        <v>0</v>
      </c>
      <c r="FW154" s="323">
        <v>0</v>
      </c>
      <c r="FX154" s="323">
        <v>0</v>
      </c>
      <c r="FY154" s="323">
        <v>0</v>
      </c>
      <c r="FZ154" s="323">
        <v>733.33</v>
      </c>
      <c r="GA154" s="323">
        <v>0</v>
      </c>
      <c r="GB154" s="323">
        <v>0</v>
      </c>
      <c r="GC154" s="323">
        <v>0</v>
      </c>
      <c r="GD154" s="323">
        <v>67566.009999999995</v>
      </c>
      <c r="GE154" s="323">
        <v>0</v>
      </c>
      <c r="GF154" s="323">
        <v>0</v>
      </c>
      <c r="GG154" s="323">
        <v>8718.2000000000007</v>
      </c>
      <c r="GH154" s="323">
        <v>0</v>
      </c>
      <c r="GI154" s="323">
        <v>0</v>
      </c>
      <c r="GJ154" s="323">
        <v>0</v>
      </c>
      <c r="GK154" s="323">
        <v>5024928.76</v>
      </c>
      <c r="GL154" s="323">
        <v>0</v>
      </c>
      <c r="GM154" s="323">
        <v>11130081.48</v>
      </c>
      <c r="GN154" s="323">
        <v>0</v>
      </c>
      <c r="GO154" s="323">
        <v>0</v>
      </c>
      <c r="GP154" s="323">
        <v>0</v>
      </c>
      <c r="GQ154" s="323">
        <v>10727.6</v>
      </c>
      <c r="GR154" s="323">
        <v>0</v>
      </c>
      <c r="GS154" s="323">
        <v>0</v>
      </c>
      <c r="GT154" s="323">
        <v>40000</v>
      </c>
      <c r="GU154" s="323">
        <v>0</v>
      </c>
      <c r="GV154" s="323">
        <v>122000</v>
      </c>
      <c r="GW154" s="323">
        <v>40000</v>
      </c>
      <c r="GX154" s="323">
        <v>0</v>
      </c>
      <c r="GY154" s="323">
        <v>0</v>
      </c>
      <c r="GZ154" s="323">
        <v>810731.39</v>
      </c>
      <c r="HA154" s="323">
        <v>0</v>
      </c>
      <c r="HB154" s="323">
        <v>0</v>
      </c>
      <c r="HC154" s="323">
        <v>0</v>
      </c>
      <c r="HD154" s="323">
        <v>0</v>
      </c>
      <c r="HE154" s="323">
        <v>0</v>
      </c>
      <c r="HF154" s="323">
        <v>0</v>
      </c>
      <c r="HG154" s="323">
        <v>53000</v>
      </c>
      <c r="HH154" s="323">
        <v>0</v>
      </c>
      <c r="HI154" s="323">
        <v>13000</v>
      </c>
      <c r="HJ154" s="323">
        <v>0</v>
      </c>
      <c r="HK154" s="323">
        <v>20000</v>
      </c>
      <c r="HL154" s="323">
        <v>0</v>
      </c>
      <c r="HM154" s="323">
        <v>0</v>
      </c>
      <c r="HN154" s="323">
        <v>0</v>
      </c>
      <c r="HO154" s="323">
        <v>0</v>
      </c>
      <c r="HP154" s="323">
        <v>0</v>
      </c>
      <c r="HQ154" s="323">
        <v>0</v>
      </c>
      <c r="HR154" s="323">
        <v>0</v>
      </c>
      <c r="HS154" s="323">
        <v>0</v>
      </c>
      <c r="HT154" s="323">
        <v>951940.68</v>
      </c>
      <c r="HU154" s="323">
        <v>0</v>
      </c>
      <c r="HV154" s="323">
        <v>0</v>
      </c>
      <c r="HW154" s="323">
        <v>5357635.05</v>
      </c>
      <c r="HX154" s="323">
        <v>0</v>
      </c>
      <c r="HY154" s="323">
        <v>1905399.46</v>
      </c>
      <c r="HZ154" s="323">
        <v>0</v>
      </c>
      <c r="IA154" s="323">
        <v>142686.20000000001</v>
      </c>
      <c r="IB154" s="323">
        <v>0</v>
      </c>
      <c r="IC154" s="323">
        <v>0</v>
      </c>
      <c r="ID154" s="323">
        <v>0</v>
      </c>
      <c r="IE154" s="323">
        <v>51152.02</v>
      </c>
      <c r="IF154" s="323">
        <v>0</v>
      </c>
      <c r="IG154" s="323">
        <v>0</v>
      </c>
      <c r="IH154" s="323">
        <v>0</v>
      </c>
      <c r="II154" s="323">
        <v>0</v>
      </c>
      <c r="IJ154" s="323">
        <v>0</v>
      </c>
      <c r="IK154" s="323">
        <v>0</v>
      </c>
      <c r="IL154" s="323">
        <v>20605.599999999999</v>
      </c>
      <c r="IM154" s="323">
        <v>0</v>
      </c>
      <c r="IN154" s="323">
        <v>0</v>
      </c>
      <c r="IO154" s="323">
        <v>50000</v>
      </c>
      <c r="IP154" s="323">
        <v>5264.1</v>
      </c>
      <c r="IQ154" s="323">
        <v>0</v>
      </c>
      <c r="IR154" s="323">
        <v>0</v>
      </c>
      <c r="IS154" s="323">
        <v>0</v>
      </c>
      <c r="IT154" s="323">
        <v>0</v>
      </c>
      <c r="IU154" s="323">
        <v>0</v>
      </c>
      <c r="IV154" s="323">
        <v>312661.09999999998</v>
      </c>
      <c r="IW154" s="323">
        <v>0</v>
      </c>
      <c r="IX154" s="323">
        <v>0</v>
      </c>
      <c r="IY154" s="323">
        <v>0</v>
      </c>
      <c r="IZ154" s="323">
        <v>0</v>
      </c>
      <c r="JA154" s="323">
        <v>0</v>
      </c>
      <c r="JB154" s="323">
        <v>0</v>
      </c>
      <c r="JC154" s="323">
        <v>0</v>
      </c>
      <c r="JD154" s="323">
        <v>0</v>
      </c>
      <c r="JE154" s="323">
        <v>0</v>
      </c>
      <c r="JF154" s="323">
        <v>0</v>
      </c>
      <c r="JG154" s="323">
        <v>0</v>
      </c>
      <c r="JH154" s="323">
        <v>0</v>
      </c>
      <c r="JI154" s="323">
        <v>1483.2</v>
      </c>
      <c r="JJ154" s="323">
        <v>0</v>
      </c>
      <c r="JK154" s="323">
        <v>0</v>
      </c>
      <c r="JL154" s="323">
        <v>0</v>
      </c>
      <c r="JM154" s="323">
        <v>0</v>
      </c>
      <c r="JN154" s="323">
        <v>0</v>
      </c>
      <c r="JO154" s="323">
        <v>3551.37</v>
      </c>
      <c r="JP154" s="323">
        <v>0</v>
      </c>
      <c r="JQ154" s="323">
        <v>0</v>
      </c>
      <c r="JR154" s="323">
        <v>0</v>
      </c>
      <c r="JS154" s="323">
        <v>0</v>
      </c>
      <c r="JT154" s="323">
        <v>95208</v>
      </c>
      <c r="JU154" s="323">
        <v>995901.8</v>
      </c>
      <c r="JV154" s="323">
        <v>11699.35</v>
      </c>
      <c r="JW154" s="323">
        <v>3548.7</v>
      </c>
      <c r="JX154" s="323">
        <v>0</v>
      </c>
      <c r="JY154" s="323">
        <v>0</v>
      </c>
      <c r="JZ154" s="323">
        <v>0</v>
      </c>
      <c r="KA154" s="323">
        <v>0</v>
      </c>
      <c r="KB154" s="323">
        <v>0</v>
      </c>
      <c r="KC154" s="323">
        <v>0</v>
      </c>
      <c r="KD154" s="323">
        <v>0</v>
      </c>
      <c r="KE154" s="323">
        <v>0</v>
      </c>
      <c r="KF154" s="323">
        <v>0</v>
      </c>
      <c r="KG154" s="323">
        <v>0</v>
      </c>
      <c r="KH154" s="323">
        <v>0</v>
      </c>
      <c r="KI154" s="323">
        <v>17239.45</v>
      </c>
      <c r="KJ154" s="323">
        <v>0</v>
      </c>
      <c r="KK154" s="323">
        <v>0</v>
      </c>
      <c r="KL154" s="323">
        <v>0</v>
      </c>
      <c r="KM154" s="323">
        <v>0</v>
      </c>
      <c r="KN154" s="323">
        <v>34118.410000000003</v>
      </c>
      <c r="KO154" s="323">
        <v>0</v>
      </c>
      <c r="KP154" s="323">
        <v>0</v>
      </c>
      <c r="KQ154" s="323">
        <v>13315618.390000001</v>
      </c>
      <c r="KR154" s="323">
        <v>0</v>
      </c>
      <c r="KS154" s="322">
        <v>0</v>
      </c>
      <c r="KU154" s="338" t="s">
        <v>943</v>
      </c>
      <c r="KV154" s="312" t="s">
        <v>943</v>
      </c>
      <c r="KY154" s="312" t="s">
        <v>943</v>
      </c>
    </row>
    <row r="155" spans="1:311" x14ac:dyDescent="0.25">
      <c r="A155" s="329">
        <v>2020</v>
      </c>
      <c r="B155" s="328" t="s">
        <v>781</v>
      </c>
      <c r="C155" s="328" t="s">
        <v>788</v>
      </c>
      <c r="D155" s="328" t="s">
        <v>790</v>
      </c>
      <c r="E155" s="328" t="s">
        <v>780</v>
      </c>
      <c r="F155" s="327">
        <v>0</v>
      </c>
      <c r="G155" s="327">
        <v>0</v>
      </c>
      <c r="H155" s="327">
        <v>5374428.8899999997</v>
      </c>
      <c r="I155" s="327">
        <v>0</v>
      </c>
      <c r="J155" s="327">
        <v>0</v>
      </c>
      <c r="K155" s="327">
        <v>0</v>
      </c>
      <c r="L155" s="327">
        <v>0</v>
      </c>
      <c r="M155" s="327">
        <v>0</v>
      </c>
      <c r="N155" s="327">
        <v>0</v>
      </c>
      <c r="O155" s="327">
        <v>0</v>
      </c>
      <c r="P155" s="327">
        <v>0</v>
      </c>
      <c r="Q155" s="327">
        <v>0</v>
      </c>
      <c r="R155" s="327">
        <v>0</v>
      </c>
      <c r="S155" s="327">
        <v>0</v>
      </c>
      <c r="T155" s="327">
        <v>0</v>
      </c>
      <c r="U155" s="327">
        <v>0</v>
      </c>
      <c r="V155" s="327">
        <v>0</v>
      </c>
      <c r="W155" s="327">
        <v>0</v>
      </c>
      <c r="X155" s="327">
        <v>597978.68000000005</v>
      </c>
      <c r="Y155" s="327">
        <v>90127.88</v>
      </c>
      <c r="Z155" s="327">
        <v>0</v>
      </c>
      <c r="AA155" s="327">
        <v>0</v>
      </c>
      <c r="AB155" s="327">
        <v>0</v>
      </c>
      <c r="AC155" s="327">
        <v>0</v>
      </c>
      <c r="AD155" s="327">
        <v>2738622.71</v>
      </c>
      <c r="AE155" s="327">
        <v>22877.81</v>
      </c>
      <c r="AF155" s="327">
        <v>0</v>
      </c>
      <c r="AG155" s="327">
        <v>0</v>
      </c>
      <c r="AH155" s="327">
        <v>0</v>
      </c>
      <c r="AI155" s="327">
        <v>0</v>
      </c>
      <c r="AJ155" s="327">
        <v>0</v>
      </c>
      <c r="AK155" s="327">
        <v>0</v>
      </c>
      <c r="AL155" s="327">
        <v>0</v>
      </c>
      <c r="AM155" s="327">
        <v>0</v>
      </c>
      <c r="AN155" s="327">
        <v>0</v>
      </c>
      <c r="AO155" s="327">
        <v>0</v>
      </c>
      <c r="AP155" s="327">
        <v>0</v>
      </c>
      <c r="AQ155" s="327">
        <v>0</v>
      </c>
      <c r="AR155" s="327">
        <v>0</v>
      </c>
      <c r="AS155" s="327">
        <v>0</v>
      </c>
      <c r="AT155" s="327">
        <v>0</v>
      </c>
      <c r="AU155" s="327">
        <v>0</v>
      </c>
      <c r="AV155" s="327">
        <v>0</v>
      </c>
      <c r="AW155" s="327">
        <v>0</v>
      </c>
      <c r="AX155" s="327">
        <v>0</v>
      </c>
      <c r="AY155" s="327">
        <v>0</v>
      </c>
      <c r="AZ155" s="327">
        <v>0</v>
      </c>
      <c r="BA155" s="327">
        <v>0</v>
      </c>
      <c r="BB155" s="327">
        <v>0</v>
      </c>
      <c r="BC155" s="327">
        <v>0</v>
      </c>
      <c r="BD155" s="327">
        <v>0</v>
      </c>
      <c r="BE155" s="327">
        <v>0</v>
      </c>
      <c r="BF155" s="327">
        <v>0</v>
      </c>
      <c r="BG155" s="327">
        <v>0</v>
      </c>
      <c r="BH155" s="327">
        <v>0</v>
      </c>
      <c r="BI155" s="327">
        <v>0</v>
      </c>
      <c r="BJ155" s="327">
        <v>0</v>
      </c>
      <c r="BK155" s="327">
        <v>0</v>
      </c>
      <c r="BL155" s="327">
        <v>138189.15</v>
      </c>
      <c r="BM155" s="327">
        <v>0</v>
      </c>
      <c r="BN155" s="327">
        <v>0</v>
      </c>
      <c r="BO155" s="327">
        <v>0</v>
      </c>
      <c r="BP155" s="327">
        <v>0</v>
      </c>
      <c r="BQ155" s="327">
        <v>0</v>
      </c>
      <c r="BR155" s="327">
        <v>12629133.939999999</v>
      </c>
      <c r="BS155" s="327">
        <v>0</v>
      </c>
      <c r="BT155" s="327">
        <v>0</v>
      </c>
      <c r="BU155" s="327">
        <v>0</v>
      </c>
      <c r="BV155" s="327">
        <v>0</v>
      </c>
      <c r="BW155" s="327">
        <v>0</v>
      </c>
      <c r="BX155" s="327">
        <v>0</v>
      </c>
      <c r="BY155" s="327">
        <v>4056.8</v>
      </c>
      <c r="BZ155" s="327">
        <v>0</v>
      </c>
      <c r="CA155" s="327">
        <v>0</v>
      </c>
      <c r="CB155" s="327">
        <v>0</v>
      </c>
      <c r="CC155" s="327">
        <v>0</v>
      </c>
      <c r="CD155" s="327">
        <v>0</v>
      </c>
      <c r="CE155" s="327">
        <v>1000000</v>
      </c>
      <c r="CF155" s="327">
        <v>0</v>
      </c>
      <c r="CG155" s="327">
        <v>0</v>
      </c>
      <c r="CH155" s="327">
        <v>0</v>
      </c>
      <c r="CI155" s="327">
        <v>0</v>
      </c>
      <c r="CJ155" s="327">
        <v>0</v>
      </c>
      <c r="CK155" s="327">
        <v>0</v>
      </c>
      <c r="CL155" s="327">
        <v>39553.5</v>
      </c>
      <c r="CM155" s="327">
        <v>0</v>
      </c>
      <c r="CN155" s="327">
        <v>0</v>
      </c>
      <c r="CO155" s="327">
        <v>0</v>
      </c>
      <c r="CP155" s="327">
        <v>0</v>
      </c>
      <c r="CQ155" s="327">
        <v>15422.85</v>
      </c>
      <c r="CR155" s="327">
        <v>0</v>
      </c>
      <c r="CS155" s="327">
        <v>0</v>
      </c>
      <c r="CT155" s="327">
        <v>0</v>
      </c>
      <c r="CU155" s="327">
        <v>0</v>
      </c>
      <c r="CV155" s="327">
        <v>0</v>
      </c>
      <c r="CW155" s="327">
        <v>0</v>
      </c>
      <c r="CX155" s="327">
        <v>0</v>
      </c>
      <c r="CY155" s="327">
        <v>0</v>
      </c>
      <c r="CZ155" s="327">
        <v>0</v>
      </c>
      <c r="DA155" s="327">
        <v>0</v>
      </c>
      <c r="DB155" s="327">
        <v>0</v>
      </c>
      <c r="DC155" s="327">
        <v>0</v>
      </c>
      <c r="DD155" s="327">
        <v>0</v>
      </c>
      <c r="DE155" s="327">
        <v>0</v>
      </c>
      <c r="DF155" s="327">
        <v>0</v>
      </c>
      <c r="DG155" s="327">
        <v>0</v>
      </c>
      <c r="DH155" s="327">
        <v>0</v>
      </c>
      <c r="DI155" s="327">
        <v>0</v>
      </c>
      <c r="DJ155" s="327">
        <v>0</v>
      </c>
      <c r="DK155" s="327">
        <v>0</v>
      </c>
      <c r="DL155" s="327">
        <v>0</v>
      </c>
      <c r="DM155" s="327">
        <v>0</v>
      </c>
      <c r="DN155" s="327">
        <v>0</v>
      </c>
      <c r="DO155" s="327">
        <v>0</v>
      </c>
      <c r="DP155" s="327">
        <v>0</v>
      </c>
      <c r="DQ155" s="327">
        <v>0</v>
      </c>
      <c r="DR155" s="327">
        <v>0</v>
      </c>
      <c r="DS155" s="327">
        <v>0</v>
      </c>
      <c r="DT155" s="327">
        <v>0</v>
      </c>
      <c r="DU155" s="327">
        <v>0</v>
      </c>
      <c r="DV155" s="327">
        <v>0</v>
      </c>
      <c r="DW155" s="327">
        <v>0</v>
      </c>
      <c r="DX155" s="327">
        <v>0</v>
      </c>
      <c r="DY155" s="327">
        <v>0</v>
      </c>
      <c r="DZ155" s="327">
        <v>0</v>
      </c>
      <c r="EA155" s="327">
        <v>0</v>
      </c>
      <c r="EB155" s="327">
        <v>2</v>
      </c>
      <c r="EC155" s="327">
        <v>0</v>
      </c>
      <c r="ED155" s="327">
        <v>0</v>
      </c>
      <c r="EE155" s="327">
        <v>0</v>
      </c>
      <c r="EF155" s="327">
        <v>0</v>
      </c>
      <c r="EG155" s="327">
        <v>0</v>
      </c>
      <c r="EH155" s="327">
        <v>0</v>
      </c>
      <c r="EI155" s="327">
        <v>0</v>
      </c>
      <c r="EJ155" s="327">
        <v>0</v>
      </c>
      <c r="EK155" s="327">
        <v>0</v>
      </c>
      <c r="EL155" s="327">
        <v>0</v>
      </c>
      <c r="EM155" s="327">
        <v>0</v>
      </c>
      <c r="EN155" s="327">
        <v>0</v>
      </c>
      <c r="EO155" s="327">
        <v>0</v>
      </c>
      <c r="EP155" s="327">
        <v>0</v>
      </c>
      <c r="EQ155" s="327">
        <v>0</v>
      </c>
      <c r="ER155" s="327">
        <v>69408.800000000003</v>
      </c>
      <c r="ES155" s="327">
        <v>0</v>
      </c>
      <c r="ET155" s="327">
        <v>0</v>
      </c>
      <c r="EU155" s="327">
        <v>0</v>
      </c>
      <c r="EV155" s="327">
        <v>0</v>
      </c>
      <c r="EW155" s="327">
        <v>0</v>
      </c>
      <c r="EX155" s="327">
        <v>752721.9</v>
      </c>
      <c r="EY155" s="327">
        <v>0</v>
      </c>
      <c r="EZ155" s="327">
        <v>0</v>
      </c>
      <c r="FA155" s="327">
        <v>0</v>
      </c>
      <c r="FB155" s="327">
        <v>0</v>
      </c>
      <c r="FC155" s="327">
        <v>5569999</v>
      </c>
      <c r="FD155" s="327">
        <v>0</v>
      </c>
      <c r="FE155" s="327">
        <v>2402168.14</v>
      </c>
      <c r="FF155" s="327">
        <v>11825.05</v>
      </c>
      <c r="FG155" s="327">
        <v>0</v>
      </c>
      <c r="FH155" s="327">
        <v>0</v>
      </c>
      <c r="FI155" s="327">
        <v>0</v>
      </c>
      <c r="FJ155" s="327">
        <v>0</v>
      </c>
      <c r="FK155" s="327">
        <v>0</v>
      </c>
      <c r="FL155" s="327">
        <v>0</v>
      </c>
      <c r="FM155" s="327">
        <v>642739.05000000005</v>
      </c>
      <c r="FN155" s="327">
        <v>0</v>
      </c>
      <c r="FO155" s="327">
        <v>0</v>
      </c>
      <c r="FP155" s="327">
        <v>0</v>
      </c>
      <c r="FQ155" s="327">
        <v>0</v>
      </c>
      <c r="FR155" s="327">
        <v>0</v>
      </c>
      <c r="FS155" s="327">
        <v>2130.15</v>
      </c>
      <c r="FT155" s="327">
        <v>0</v>
      </c>
      <c r="FU155" s="327">
        <v>0</v>
      </c>
      <c r="FV155" s="327">
        <v>0</v>
      </c>
      <c r="FW155" s="327">
        <v>0</v>
      </c>
      <c r="FX155" s="327">
        <v>0</v>
      </c>
      <c r="FY155" s="327">
        <v>0</v>
      </c>
      <c r="FZ155" s="327">
        <v>0</v>
      </c>
      <c r="GA155" s="327">
        <v>0</v>
      </c>
      <c r="GB155" s="327">
        <v>0</v>
      </c>
      <c r="GC155" s="327">
        <v>0</v>
      </c>
      <c r="GD155" s="327">
        <v>0</v>
      </c>
      <c r="GE155" s="327">
        <v>0</v>
      </c>
      <c r="GF155" s="327">
        <v>0</v>
      </c>
      <c r="GG155" s="327">
        <v>0</v>
      </c>
      <c r="GH155" s="327">
        <v>0</v>
      </c>
      <c r="GI155" s="327">
        <v>1284982.81</v>
      </c>
      <c r="GJ155" s="327">
        <v>881.5</v>
      </c>
      <c r="GK155" s="327">
        <v>7173.92</v>
      </c>
      <c r="GL155" s="327">
        <v>0</v>
      </c>
      <c r="GM155" s="327">
        <v>12705607.130000001</v>
      </c>
      <c r="GN155" s="327">
        <v>0</v>
      </c>
      <c r="GO155" s="327">
        <v>0</v>
      </c>
      <c r="GP155" s="327">
        <v>92746.25</v>
      </c>
      <c r="GQ155" s="327">
        <v>0</v>
      </c>
      <c r="GR155" s="327">
        <v>0</v>
      </c>
      <c r="GS155" s="327">
        <v>0</v>
      </c>
      <c r="GT155" s="327">
        <v>0</v>
      </c>
      <c r="GU155" s="327">
        <v>132359.54999999999</v>
      </c>
      <c r="GV155" s="327">
        <v>0</v>
      </c>
      <c r="GW155" s="327">
        <v>0</v>
      </c>
      <c r="GX155" s="327">
        <v>0</v>
      </c>
      <c r="GY155" s="327">
        <v>0</v>
      </c>
      <c r="GZ155" s="327">
        <v>0</v>
      </c>
      <c r="HA155" s="327">
        <v>384999.5</v>
      </c>
      <c r="HB155" s="327">
        <v>0</v>
      </c>
      <c r="HC155" s="327">
        <v>0</v>
      </c>
      <c r="HD155" s="327">
        <v>0</v>
      </c>
      <c r="HE155" s="327">
        <v>0</v>
      </c>
      <c r="HF155" s="327">
        <v>0</v>
      </c>
      <c r="HG155" s="327">
        <v>0</v>
      </c>
      <c r="HH155" s="327">
        <v>452919.73</v>
      </c>
      <c r="HI155" s="327">
        <v>0</v>
      </c>
      <c r="HJ155" s="327">
        <v>0</v>
      </c>
      <c r="HK155" s="327">
        <v>0</v>
      </c>
      <c r="HL155" s="327">
        <v>0</v>
      </c>
      <c r="HM155" s="327">
        <v>0</v>
      </c>
      <c r="HN155" s="327">
        <v>0</v>
      </c>
      <c r="HO155" s="327">
        <v>0</v>
      </c>
      <c r="HP155" s="327">
        <v>0</v>
      </c>
      <c r="HQ155" s="327">
        <v>0</v>
      </c>
      <c r="HR155" s="327">
        <v>0</v>
      </c>
      <c r="HS155" s="327">
        <v>0</v>
      </c>
      <c r="HT155" s="327">
        <v>0</v>
      </c>
      <c r="HU155" s="327">
        <v>0</v>
      </c>
      <c r="HV155" s="327">
        <v>0</v>
      </c>
      <c r="HW155" s="327">
        <v>1562231.8</v>
      </c>
      <c r="HX155" s="327">
        <v>0</v>
      </c>
      <c r="HY155" s="327">
        <v>0</v>
      </c>
      <c r="HZ155" s="327">
        <v>17106.64</v>
      </c>
      <c r="IA155" s="327">
        <v>0</v>
      </c>
      <c r="IB155" s="327">
        <v>0</v>
      </c>
      <c r="IC155" s="327">
        <v>0</v>
      </c>
      <c r="ID155" s="327">
        <v>0</v>
      </c>
      <c r="IE155" s="327">
        <v>0</v>
      </c>
      <c r="IF155" s="327">
        <v>0</v>
      </c>
      <c r="IG155" s="327">
        <v>0</v>
      </c>
      <c r="IH155" s="327">
        <v>0</v>
      </c>
      <c r="II155" s="327">
        <v>0</v>
      </c>
      <c r="IJ155" s="327">
        <v>0</v>
      </c>
      <c r="IK155" s="327">
        <v>0</v>
      </c>
      <c r="IL155" s="327">
        <v>90827.1</v>
      </c>
      <c r="IM155" s="327">
        <v>0</v>
      </c>
      <c r="IN155" s="327">
        <v>0</v>
      </c>
      <c r="IO155" s="327">
        <v>0</v>
      </c>
      <c r="IP155" s="327">
        <v>0</v>
      </c>
      <c r="IQ155" s="327">
        <v>0</v>
      </c>
      <c r="IR155" s="327">
        <v>138407.5</v>
      </c>
      <c r="IS155" s="327">
        <v>0</v>
      </c>
      <c r="IT155" s="327">
        <v>0</v>
      </c>
      <c r="IU155" s="327">
        <v>0</v>
      </c>
      <c r="IV155" s="327">
        <v>248065.1</v>
      </c>
      <c r="IW155" s="327">
        <v>0</v>
      </c>
      <c r="IX155" s="327">
        <v>0</v>
      </c>
      <c r="IY155" s="327">
        <v>0</v>
      </c>
      <c r="IZ155" s="327">
        <v>0</v>
      </c>
      <c r="JA155" s="327">
        <v>0</v>
      </c>
      <c r="JB155" s="327">
        <v>0</v>
      </c>
      <c r="JC155" s="327">
        <v>0</v>
      </c>
      <c r="JD155" s="327">
        <v>0</v>
      </c>
      <c r="JE155" s="327">
        <v>0</v>
      </c>
      <c r="JF155" s="327">
        <v>0</v>
      </c>
      <c r="JG155" s="327">
        <v>0</v>
      </c>
      <c r="JH155" s="327">
        <v>0</v>
      </c>
      <c r="JI155" s="327">
        <v>0</v>
      </c>
      <c r="JJ155" s="327">
        <v>0</v>
      </c>
      <c r="JK155" s="327">
        <v>0</v>
      </c>
      <c r="JL155" s="327">
        <v>0</v>
      </c>
      <c r="JM155" s="327">
        <v>0</v>
      </c>
      <c r="JN155" s="327">
        <v>0</v>
      </c>
      <c r="JO155" s="327">
        <v>9410</v>
      </c>
      <c r="JP155" s="327">
        <v>0</v>
      </c>
      <c r="JQ155" s="327">
        <v>0</v>
      </c>
      <c r="JR155" s="327">
        <v>0</v>
      </c>
      <c r="JS155" s="327">
        <v>0</v>
      </c>
      <c r="JT155" s="327">
        <v>0</v>
      </c>
      <c r="JU155" s="327">
        <v>0</v>
      </c>
      <c r="JV155" s="327">
        <v>7982211.8600000003</v>
      </c>
      <c r="JW155" s="327">
        <v>0</v>
      </c>
      <c r="JX155" s="327">
        <v>0</v>
      </c>
      <c r="JY155" s="327">
        <v>0</v>
      </c>
      <c r="JZ155" s="327">
        <v>0</v>
      </c>
      <c r="KA155" s="327">
        <v>0</v>
      </c>
      <c r="KB155" s="327">
        <v>0</v>
      </c>
      <c r="KC155" s="327">
        <v>0</v>
      </c>
      <c r="KD155" s="327">
        <v>0</v>
      </c>
      <c r="KE155" s="327">
        <v>2339454.5</v>
      </c>
      <c r="KF155" s="327">
        <v>0</v>
      </c>
      <c r="KG155" s="327">
        <v>0</v>
      </c>
      <c r="KH155" s="327">
        <v>0</v>
      </c>
      <c r="KI155" s="327">
        <v>0</v>
      </c>
      <c r="KJ155" s="327">
        <v>0</v>
      </c>
      <c r="KK155" s="327">
        <v>0</v>
      </c>
      <c r="KL155" s="327">
        <v>0</v>
      </c>
      <c r="KM155" s="327">
        <v>0</v>
      </c>
      <c r="KN155" s="327">
        <v>0</v>
      </c>
      <c r="KO155" s="327">
        <v>0</v>
      </c>
      <c r="KP155" s="327">
        <v>0</v>
      </c>
      <c r="KQ155" s="327">
        <v>140374.32</v>
      </c>
      <c r="KR155" s="327">
        <v>0</v>
      </c>
      <c r="KS155" s="326">
        <v>0</v>
      </c>
      <c r="KU155" s="312">
        <v>25</v>
      </c>
      <c r="KV155" s="312">
        <v>258</v>
      </c>
      <c r="KY155" s="312">
        <v>9258</v>
      </c>
    </row>
    <row r="156" spans="1:311" x14ac:dyDescent="0.25">
      <c r="A156" s="325">
        <v>2020</v>
      </c>
      <c r="B156" s="324" t="s">
        <v>781</v>
      </c>
      <c r="C156" s="324" t="s">
        <v>788</v>
      </c>
      <c r="D156" s="324" t="s">
        <v>789</v>
      </c>
      <c r="E156" s="324" t="s">
        <v>780</v>
      </c>
      <c r="F156" s="323">
        <v>153329.69</v>
      </c>
      <c r="G156" s="323">
        <v>87367.7</v>
      </c>
      <c r="H156" s="323">
        <v>0</v>
      </c>
      <c r="I156" s="323">
        <v>41873.089999999997</v>
      </c>
      <c r="J156" s="323">
        <v>4427.75</v>
      </c>
      <c r="K156" s="323">
        <v>142280.93</v>
      </c>
      <c r="L156" s="323">
        <v>138536.12</v>
      </c>
      <c r="M156" s="323">
        <v>182683.89</v>
      </c>
      <c r="N156" s="323">
        <v>1444695.94</v>
      </c>
      <c r="O156" s="323">
        <v>543296.94999999995</v>
      </c>
      <c r="P156" s="323">
        <v>636438.63</v>
      </c>
      <c r="Q156" s="323">
        <v>140217.19</v>
      </c>
      <c r="R156" s="323">
        <v>395627.2</v>
      </c>
      <c r="S156" s="323">
        <v>258764.52</v>
      </c>
      <c r="T156" s="323">
        <v>258575.72</v>
      </c>
      <c r="U156" s="323">
        <v>725213.23</v>
      </c>
      <c r="V156" s="323">
        <v>585767.6</v>
      </c>
      <c r="W156" s="323">
        <v>247845.16</v>
      </c>
      <c r="X156" s="323">
        <v>0</v>
      </c>
      <c r="Y156" s="323">
        <v>0</v>
      </c>
      <c r="Z156" s="323">
        <v>310599.19</v>
      </c>
      <c r="AA156" s="323">
        <v>173975.48</v>
      </c>
      <c r="AB156" s="323">
        <v>342252.48</v>
      </c>
      <c r="AC156" s="323">
        <v>69957.98</v>
      </c>
      <c r="AD156" s="323">
        <v>362620.17</v>
      </c>
      <c r="AE156" s="323">
        <v>28185</v>
      </c>
      <c r="AF156" s="323">
        <v>277128</v>
      </c>
      <c r="AG156" s="323">
        <v>62236.3</v>
      </c>
      <c r="AH156" s="323">
        <v>18187.03</v>
      </c>
      <c r="AI156" s="323">
        <v>271335.18</v>
      </c>
      <c r="AJ156" s="323">
        <v>786637.94</v>
      </c>
      <c r="AK156" s="323">
        <v>59640.800000000003</v>
      </c>
      <c r="AL156" s="323">
        <v>417250.08</v>
      </c>
      <c r="AM156" s="323">
        <v>214147.67</v>
      </c>
      <c r="AN156" s="323">
        <v>695252.91</v>
      </c>
      <c r="AO156" s="323">
        <v>30070</v>
      </c>
      <c r="AP156" s="323">
        <v>486162.35</v>
      </c>
      <c r="AQ156" s="323">
        <v>421451.91</v>
      </c>
      <c r="AR156" s="323">
        <v>0</v>
      </c>
      <c r="AS156" s="323">
        <v>100962.1</v>
      </c>
      <c r="AT156" s="323">
        <v>243818.05</v>
      </c>
      <c r="AU156" s="323">
        <v>3616021.5</v>
      </c>
      <c r="AV156" s="323">
        <v>89714.29</v>
      </c>
      <c r="AW156" s="323">
        <v>1721053</v>
      </c>
      <c r="AX156" s="323">
        <v>61676.83</v>
      </c>
      <c r="AY156" s="323">
        <v>0</v>
      </c>
      <c r="AZ156" s="323">
        <v>327044.11</v>
      </c>
      <c r="BA156" s="323">
        <v>2111.9</v>
      </c>
      <c r="BB156" s="323">
        <v>138755.68</v>
      </c>
      <c r="BC156" s="323">
        <v>451728</v>
      </c>
      <c r="BD156" s="323">
        <v>1626.75</v>
      </c>
      <c r="BE156" s="323">
        <v>22195.55</v>
      </c>
      <c r="BF156" s="323">
        <v>286200</v>
      </c>
      <c r="BG156" s="323">
        <v>163318.29999999999</v>
      </c>
      <c r="BH156" s="323">
        <v>1200</v>
      </c>
      <c r="BI156" s="323">
        <v>8993822.6199999992</v>
      </c>
      <c r="BJ156" s="323">
        <v>0</v>
      </c>
      <c r="BK156" s="323">
        <v>491358.85</v>
      </c>
      <c r="BL156" s="323">
        <v>0</v>
      </c>
      <c r="BM156" s="323">
        <v>268536.71999999997</v>
      </c>
      <c r="BN156" s="323">
        <v>485428.67</v>
      </c>
      <c r="BO156" s="323">
        <v>200899.4</v>
      </c>
      <c r="BP156" s="323">
        <v>117875.63</v>
      </c>
      <c r="BQ156" s="323">
        <v>138204.89000000001</v>
      </c>
      <c r="BR156" s="323">
        <v>0</v>
      </c>
      <c r="BS156" s="323">
        <v>571278.46</v>
      </c>
      <c r="BT156" s="323">
        <v>162809.65</v>
      </c>
      <c r="BU156" s="323">
        <v>72161</v>
      </c>
      <c r="BV156" s="323">
        <v>0</v>
      </c>
      <c r="BW156" s="323">
        <v>85666.76</v>
      </c>
      <c r="BX156" s="323">
        <v>246571.95</v>
      </c>
      <c r="BY156" s="323">
        <v>4228.45</v>
      </c>
      <c r="BZ156" s="323">
        <v>257296.76</v>
      </c>
      <c r="CA156" s="323">
        <v>295855.21999999997</v>
      </c>
      <c r="CB156" s="323">
        <v>116588.46</v>
      </c>
      <c r="CC156" s="323">
        <v>0</v>
      </c>
      <c r="CD156" s="323">
        <v>475606.2</v>
      </c>
      <c r="CE156" s="323">
        <v>440082.28</v>
      </c>
      <c r="CF156" s="323">
        <v>292295.78000000003</v>
      </c>
      <c r="CG156" s="323">
        <v>1799050.6</v>
      </c>
      <c r="CH156" s="323">
        <v>80869.539999999994</v>
      </c>
      <c r="CI156" s="323">
        <v>3081129.83</v>
      </c>
      <c r="CJ156" s="323">
        <v>303257.65999999997</v>
      </c>
      <c r="CK156" s="323">
        <v>57846.43</v>
      </c>
      <c r="CL156" s="323">
        <v>99158.05</v>
      </c>
      <c r="CM156" s="323">
        <v>164910.76999999999</v>
      </c>
      <c r="CN156" s="323">
        <v>692348.82</v>
      </c>
      <c r="CO156" s="323">
        <v>514771.62</v>
      </c>
      <c r="CP156" s="323">
        <v>66299.03</v>
      </c>
      <c r="CQ156" s="323">
        <v>178055.75</v>
      </c>
      <c r="CR156" s="323">
        <v>182163.41</v>
      </c>
      <c r="CS156" s="323">
        <v>163497.79999999999</v>
      </c>
      <c r="CT156" s="323">
        <v>253481.9</v>
      </c>
      <c r="CU156" s="323">
        <v>65270.78</v>
      </c>
      <c r="CV156" s="323">
        <v>78458.649999999994</v>
      </c>
      <c r="CW156" s="323">
        <v>236981.82</v>
      </c>
      <c r="CX156" s="323">
        <v>115601.02</v>
      </c>
      <c r="CY156" s="323">
        <v>317662.31</v>
      </c>
      <c r="CZ156" s="323">
        <v>2697597.44</v>
      </c>
      <c r="DA156" s="323">
        <v>3497919.82</v>
      </c>
      <c r="DB156" s="323">
        <v>1497391.29</v>
      </c>
      <c r="DC156" s="323">
        <v>1069768.05</v>
      </c>
      <c r="DD156" s="323">
        <v>18120590.09</v>
      </c>
      <c r="DE156" s="323">
        <v>585919.67000000004</v>
      </c>
      <c r="DF156" s="323">
        <v>227831.14</v>
      </c>
      <c r="DG156" s="323">
        <v>16734.25</v>
      </c>
      <c r="DH156" s="323">
        <v>29550.05</v>
      </c>
      <c r="DI156" s="323">
        <v>308900</v>
      </c>
      <c r="DJ156" s="323">
        <v>435721.7</v>
      </c>
      <c r="DK156" s="323">
        <v>8314866.7999999998</v>
      </c>
      <c r="DL156" s="323">
        <v>59926.99</v>
      </c>
      <c r="DM156" s="323">
        <v>21696.080000000002</v>
      </c>
      <c r="DN156" s="323">
        <v>200330.43</v>
      </c>
      <c r="DO156" s="323">
        <v>9314.35</v>
      </c>
      <c r="DP156" s="323">
        <v>122092.53</v>
      </c>
      <c r="DQ156" s="323">
        <v>213894.6</v>
      </c>
      <c r="DR156" s="323">
        <v>55971.15</v>
      </c>
      <c r="DS156" s="323">
        <v>908780.02</v>
      </c>
      <c r="DT156" s="323">
        <v>236613</v>
      </c>
      <c r="DU156" s="323">
        <v>3526</v>
      </c>
      <c r="DV156" s="323">
        <v>165774.18</v>
      </c>
      <c r="DW156" s="323">
        <v>60666.42</v>
      </c>
      <c r="DX156" s="323">
        <v>131366.85999999999</v>
      </c>
      <c r="DY156" s="323">
        <v>3510047.35</v>
      </c>
      <c r="DZ156" s="323">
        <v>930867.79</v>
      </c>
      <c r="EA156" s="323">
        <v>6225016.3600000003</v>
      </c>
      <c r="EB156" s="323">
        <v>322400.18</v>
      </c>
      <c r="EC156" s="323">
        <v>275747.19</v>
      </c>
      <c r="ED156" s="323">
        <v>3270</v>
      </c>
      <c r="EE156" s="323">
        <v>17464.54</v>
      </c>
      <c r="EF156" s="323">
        <v>31445.4</v>
      </c>
      <c r="EG156" s="323">
        <v>1055160</v>
      </c>
      <c r="EH156" s="323">
        <v>0</v>
      </c>
      <c r="EI156" s="323">
        <v>529681.97</v>
      </c>
      <c r="EJ156" s="323">
        <v>1084302.43</v>
      </c>
      <c r="EK156" s="323">
        <v>218088.71</v>
      </c>
      <c r="EL156" s="323">
        <v>225898.48</v>
      </c>
      <c r="EM156" s="323">
        <v>466318.18</v>
      </c>
      <c r="EN156" s="323">
        <v>178653.75</v>
      </c>
      <c r="EO156" s="323">
        <v>56263.99</v>
      </c>
      <c r="EP156" s="323">
        <v>353768.05</v>
      </c>
      <c r="EQ156" s="323">
        <v>137517.09</v>
      </c>
      <c r="ER156" s="323">
        <v>833806.3</v>
      </c>
      <c r="ES156" s="323">
        <v>142834.26999999999</v>
      </c>
      <c r="ET156" s="323">
        <v>553724.29</v>
      </c>
      <c r="EU156" s="323">
        <v>45673.7</v>
      </c>
      <c r="EV156" s="323">
        <v>50995.83</v>
      </c>
      <c r="EW156" s="323">
        <v>857508.46</v>
      </c>
      <c r="EX156" s="323">
        <v>0</v>
      </c>
      <c r="EY156" s="323">
        <v>2916711.82</v>
      </c>
      <c r="EZ156" s="323">
        <v>130919134.42</v>
      </c>
      <c r="FA156" s="323">
        <v>319356.59999999998</v>
      </c>
      <c r="FB156" s="323">
        <v>292057.53000000003</v>
      </c>
      <c r="FC156" s="323">
        <v>87082.74</v>
      </c>
      <c r="FD156" s="323">
        <v>418307.89</v>
      </c>
      <c r="FE156" s="323">
        <v>0</v>
      </c>
      <c r="FF156" s="323">
        <v>572310.31000000006</v>
      </c>
      <c r="FG156" s="323">
        <v>87704.4</v>
      </c>
      <c r="FH156" s="323">
        <v>819097.9</v>
      </c>
      <c r="FI156" s="323">
        <v>67228.41</v>
      </c>
      <c r="FJ156" s="323">
        <v>1240023.81</v>
      </c>
      <c r="FK156" s="323">
        <v>199935.69</v>
      </c>
      <c r="FL156" s="323">
        <v>68500</v>
      </c>
      <c r="FM156" s="323">
        <v>364049.49</v>
      </c>
      <c r="FN156" s="323">
        <v>215698.72</v>
      </c>
      <c r="FO156" s="323">
        <v>1147125.77</v>
      </c>
      <c r="FP156" s="323">
        <v>51302.879999999997</v>
      </c>
      <c r="FQ156" s="323">
        <v>131279.87</v>
      </c>
      <c r="FR156" s="323">
        <v>1687724.59</v>
      </c>
      <c r="FS156" s="323">
        <v>0</v>
      </c>
      <c r="FT156" s="323">
        <v>366450.36</v>
      </c>
      <c r="FU156" s="323">
        <v>73326.070000000007</v>
      </c>
      <c r="FV156" s="323">
        <v>80952.42</v>
      </c>
      <c r="FW156" s="323">
        <v>6194.45</v>
      </c>
      <c r="FX156" s="323">
        <v>261674.54</v>
      </c>
      <c r="FY156" s="323">
        <v>13516714.51</v>
      </c>
      <c r="FZ156" s="323">
        <v>31330.63</v>
      </c>
      <c r="GA156" s="323">
        <v>3760</v>
      </c>
      <c r="GB156" s="323">
        <v>243936.58</v>
      </c>
      <c r="GC156" s="323">
        <v>76770.8</v>
      </c>
      <c r="GD156" s="323">
        <v>128926.35</v>
      </c>
      <c r="GE156" s="323">
        <v>194360.98</v>
      </c>
      <c r="GF156" s="323">
        <v>498122.3</v>
      </c>
      <c r="GG156" s="323">
        <v>267722.27</v>
      </c>
      <c r="GH156" s="323">
        <v>2766.5</v>
      </c>
      <c r="GI156" s="323">
        <v>0</v>
      </c>
      <c r="GJ156" s="323">
        <v>35969.14</v>
      </c>
      <c r="GK156" s="323">
        <v>4879235.32</v>
      </c>
      <c r="GL156" s="323">
        <v>32503.3</v>
      </c>
      <c r="GM156" s="323">
        <v>1431180.8</v>
      </c>
      <c r="GN156" s="323">
        <v>209819.36</v>
      </c>
      <c r="GO156" s="323">
        <v>3113233.25</v>
      </c>
      <c r="GP156" s="323">
        <v>0</v>
      </c>
      <c r="GQ156" s="323">
        <v>37075.9</v>
      </c>
      <c r="GR156" s="323">
        <v>394725.79</v>
      </c>
      <c r="GS156" s="323">
        <v>2326313.02</v>
      </c>
      <c r="GT156" s="323">
        <v>33122.400000000001</v>
      </c>
      <c r="GU156" s="323">
        <v>1093490.3999999999</v>
      </c>
      <c r="GV156" s="323">
        <v>124293.56</v>
      </c>
      <c r="GW156" s="323">
        <v>4520</v>
      </c>
      <c r="GX156" s="323">
        <v>3095539.03</v>
      </c>
      <c r="GY156" s="323">
        <v>193873.4</v>
      </c>
      <c r="GZ156" s="323">
        <v>101333.73</v>
      </c>
      <c r="HA156" s="323">
        <v>0</v>
      </c>
      <c r="HB156" s="323">
        <v>873004.23</v>
      </c>
      <c r="HC156" s="323">
        <v>3126262.36</v>
      </c>
      <c r="HD156" s="323">
        <v>30829.95</v>
      </c>
      <c r="HE156" s="323">
        <v>37773.31</v>
      </c>
      <c r="HF156" s="323">
        <v>11305.19</v>
      </c>
      <c r="HG156" s="323">
        <v>548034.96</v>
      </c>
      <c r="HH156" s="323">
        <v>0</v>
      </c>
      <c r="HI156" s="323">
        <v>224632.55</v>
      </c>
      <c r="HJ156" s="323">
        <v>195383.21</v>
      </c>
      <c r="HK156" s="323">
        <v>3000</v>
      </c>
      <c r="HL156" s="323">
        <v>5283730.9000000004</v>
      </c>
      <c r="HM156" s="323">
        <v>284592.01</v>
      </c>
      <c r="HN156" s="323">
        <v>126224.34</v>
      </c>
      <c r="HO156" s="323">
        <v>334450.03999999998</v>
      </c>
      <c r="HP156" s="323">
        <v>302765.08</v>
      </c>
      <c r="HQ156" s="323">
        <v>99941.75</v>
      </c>
      <c r="HR156" s="323">
        <v>1037302.54</v>
      </c>
      <c r="HS156" s="323">
        <v>94421.17</v>
      </c>
      <c r="HT156" s="323">
        <v>6575838.9299999997</v>
      </c>
      <c r="HU156" s="323">
        <v>38188.550000000003</v>
      </c>
      <c r="HV156" s="323">
        <v>143959.53</v>
      </c>
      <c r="HW156" s="323">
        <v>20850318.899999999</v>
      </c>
      <c r="HX156" s="323">
        <v>161549.41</v>
      </c>
      <c r="HY156" s="323">
        <v>11695465.07</v>
      </c>
      <c r="HZ156" s="323">
        <v>0</v>
      </c>
      <c r="IA156" s="323">
        <v>145526.35</v>
      </c>
      <c r="IB156" s="323">
        <v>21823.759999999998</v>
      </c>
      <c r="IC156" s="323">
        <v>72479427.390000001</v>
      </c>
      <c r="ID156" s="323">
        <v>147318.41</v>
      </c>
      <c r="IE156" s="323">
        <v>2454381.92</v>
      </c>
      <c r="IF156" s="323">
        <v>145913.95000000001</v>
      </c>
      <c r="IG156" s="323">
        <v>218719</v>
      </c>
      <c r="IH156" s="323">
        <v>1333.99</v>
      </c>
      <c r="II156" s="323">
        <v>174283.34</v>
      </c>
      <c r="IJ156" s="323">
        <v>924422.9</v>
      </c>
      <c r="IK156" s="323">
        <v>91051.1</v>
      </c>
      <c r="IL156" s="323">
        <v>0</v>
      </c>
      <c r="IM156" s="323">
        <v>192391.17</v>
      </c>
      <c r="IN156" s="323">
        <v>1950472.07</v>
      </c>
      <c r="IO156" s="323">
        <v>111453.5</v>
      </c>
      <c r="IP156" s="323">
        <v>46191</v>
      </c>
      <c r="IQ156" s="323">
        <v>140000</v>
      </c>
      <c r="IR156" s="323">
        <v>6445515.5999999996</v>
      </c>
      <c r="IS156" s="323">
        <v>868828.74</v>
      </c>
      <c r="IT156" s="323">
        <v>974404.53</v>
      </c>
      <c r="IU156" s="323">
        <v>115314.55</v>
      </c>
      <c r="IV156" s="323">
        <v>0</v>
      </c>
      <c r="IW156" s="323">
        <v>480</v>
      </c>
      <c r="IX156" s="323">
        <v>1530</v>
      </c>
      <c r="IY156" s="323">
        <v>49222.25</v>
      </c>
      <c r="IZ156" s="323">
        <v>257305.38</v>
      </c>
      <c r="JA156" s="323">
        <v>187790.01</v>
      </c>
      <c r="JB156" s="323">
        <v>335562.69</v>
      </c>
      <c r="JC156" s="323">
        <v>180235.49</v>
      </c>
      <c r="JD156" s="323">
        <v>26812.73</v>
      </c>
      <c r="JE156" s="323">
        <v>141094.98000000001</v>
      </c>
      <c r="JF156" s="323">
        <v>47046</v>
      </c>
      <c r="JG156" s="323">
        <v>8645.2199999999993</v>
      </c>
      <c r="JH156" s="323">
        <v>164922.51</v>
      </c>
      <c r="JI156" s="323">
        <v>6328611.2999999998</v>
      </c>
      <c r="JJ156" s="323">
        <v>1006010.18</v>
      </c>
      <c r="JK156" s="323">
        <v>47674.2</v>
      </c>
      <c r="JL156" s="323">
        <v>400705</v>
      </c>
      <c r="JM156" s="323">
        <v>1520</v>
      </c>
      <c r="JN156" s="323">
        <v>3893.75</v>
      </c>
      <c r="JO156" s="323">
        <v>65216.76</v>
      </c>
      <c r="JP156" s="323">
        <v>111391.4</v>
      </c>
      <c r="JQ156" s="323">
        <v>137428.35</v>
      </c>
      <c r="JR156" s="323">
        <v>1400</v>
      </c>
      <c r="JS156" s="323">
        <v>463278.88</v>
      </c>
      <c r="JT156" s="323">
        <v>99225</v>
      </c>
      <c r="JU156" s="323">
        <v>8953526.3599999994</v>
      </c>
      <c r="JV156" s="323">
        <v>3430359.66</v>
      </c>
      <c r="JW156" s="323">
        <v>309191.3</v>
      </c>
      <c r="JX156" s="323">
        <v>360548.73</v>
      </c>
      <c r="JY156" s="323">
        <v>145451.81</v>
      </c>
      <c r="JZ156" s="323">
        <v>1111.3</v>
      </c>
      <c r="KA156" s="323">
        <v>89963.5</v>
      </c>
      <c r="KB156" s="323">
        <v>388813.04</v>
      </c>
      <c r="KC156" s="323">
        <v>24194.95</v>
      </c>
      <c r="KD156" s="323">
        <v>151069.5</v>
      </c>
      <c r="KE156" s="323">
        <v>0</v>
      </c>
      <c r="KF156" s="323">
        <v>2290</v>
      </c>
      <c r="KG156" s="323">
        <v>539771.94999999995</v>
      </c>
      <c r="KH156" s="323">
        <v>20322.88</v>
      </c>
      <c r="KI156" s="323">
        <v>1001651.07</v>
      </c>
      <c r="KJ156" s="323">
        <v>268457.40000000002</v>
      </c>
      <c r="KK156" s="323">
        <v>92813.61</v>
      </c>
      <c r="KL156" s="323">
        <v>317136.57</v>
      </c>
      <c r="KM156" s="323">
        <v>87775.59</v>
      </c>
      <c r="KN156" s="323">
        <v>175889.8</v>
      </c>
      <c r="KO156" s="323">
        <v>284906.77</v>
      </c>
      <c r="KP156" s="323">
        <v>21959.85</v>
      </c>
      <c r="KQ156" s="323">
        <v>17256649.469999999</v>
      </c>
      <c r="KR156" s="323">
        <v>1015087.92</v>
      </c>
      <c r="KS156" s="322">
        <v>475167.65</v>
      </c>
      <c r="KU156" s="312">
        <v>25</v>
      </c>
      <c r="KV156" s="312">
        <v>259</v>
      </c>
      <c r="KY156" s="312">
        <v>9259</v>
      </c>
    </row>
    <row r="157" spans="1:311" x14ac:dyDescent="0.25">
      <c r="A157" s="329">
        <v>2020</v>
      </c>
      <c r="B157" s="328" t="s">
        <v>781</v>
      </c>
      <c r="C157" s="328" t="s">
        <v>788</v>
      </c>
      <c r="D157" s="328" t="s">
        <v>321</v>
      </c>
      <c r="E157" s="328" t="s">
        <v>780</v>
      </c>
      <c r="F157" s="327">
        <v>153329.69</v>
      </c>
      <c r="G157" s="327">
        <v>87367.7</v>
      </c>
      <c r="H157" s="327">
        <v>5374428.8899999997</v>
      </c>
      <c r="I157" s="327">
        <v>41873.089999999997</v>
      </c>
      <c r="J157" s="327">
        <v>4427.75</v>
      </c>
      <c r="K157" s="327">
        <v>142280.93</v>
      </c>
      <c r="L157" s="327">
        <v>138536.12</v>
      </c>
      <c r="M157" s="327">
        <v>182683.89</v>
      </c>
      <c r="N157" s="327">
        <v>1444695.94</v>
      </c>
      <c r="O157" s="327">
        <v>543296.94999999995</v>
      </c>
      <c r="P157" s="327">
        <v>636438.63</v>
      </c>
      <c r="Q157" s="327">
        <v>140217.19</v>
      </c>
      <c r="R157" s="327">
        <v>395627.2</v>
      </c>
      <c r="S157" s="327">
        <v>258764.52</v>
      </c>
      <c r="T157" s="327">
        <v>258575.72</v>
      </c>
      <c r="U157" s="327">
        <v>725213.23</v>
      </c>
      <c r="V157" s="327">
        <v>585767.6</v>
      </c>
      <c r="W157" s="327">
        <v>247845.16</v>
      </c>
      <c r="X157" s="327">
        <v>597978.68000000005</v>
      </c>
      <c r="Y157" s="327">
        <v>90127.88</v>
      </c>
      <c r="Z157" s="327">
        <v>310599.19</v>
      </c>
      <c r="AA157" s="327">
        <v>173975.48</v>
      </c>
      <c r="AB157" s="327">
        <v>342252.48</v>
      </c>
      <c r="AC157" s="327">
        <v>69957.98</v>
      </c>
      <c r="AD157" s="327">
        <v>3101242.88</v>
      </c>
      <c r="AE157" s="327">
        <v>51062.81</v>
      </c>
      <c r="AF157" s="327">
        <v>277128</v>
      </c>
      <c r="AG157" s="327">
        <v>62236.3</v>
      </c>
      <c r="AH157" s="327">
        <v>18187.03</v>
      </c>
      <c r="AI157" s="327">
        <v>271335.18</v>
      </c>
      <c r="AJ157" s="327">
        <v>786637.94</v>
      </c>
      <c r="AK157" s="327">
        <v>59640.800000000003</v>
      </c>
      <c r="AL157" s="327">
        <v>417250.08</v>
      </c>
      <c r="AM157" s="327">
        <v>214147.67</v>
      </c>
      <c r="AN157" s="327">
        <v>695252.91</v>
      </c>
      <c r="AO157" s="327">
        <v>30070</v>
      </c>
      <c r="AP157" s="327">
        <v>486162.35</v>
      </c>
      <c r="AQ157" s="327">
        <v>421451.91</v>
      </c>
      <c r="AR157" s="327">
        <v>0</v>
      </c>
      <c r="AS157" s="327">
        <v>100962.1</v>
      </c>
      <c r="AT157" s="327">
        <v>243818.05</v>
      </c>
      <c r="AU157" s="327">
        <v>3616021.5</v>
      </c>
      <c r="AV157" s="327">
        <v>89714.29</v>
      </c>
      <c r="AW157" s="327">
        <v>1721053</v>
      </c>
      <c r="AX157" s="327">
        <v>61676.83</v>
      </c>
      <c r="AY157" s="327">
        <v>0</v>
      </c>
      <c r="AZ157" s="327">
        <v>327044.11</v>
      </c>
      <c r="BA157" s="327">
        <v>2111.9</v>
      </c>
      <c r="BB157" s="327">
        <v>138755.68</v>
      </c>
      <c r="BC157" s="327">
        <v>451728</v>
      </c>
      <c r="BD157" s="327">
        <v>1626.75</v>
      </c>
      <c r="BE157" s="327">
        <v>22195.55</v>
      </c>
      <c r="BF157" s="327">
        <v>286200</v>
      </c>
      <c r="BG157" s="327">
        <v>163318.29999999999</v>
      </c>
      <c r="BH157" s="327">
        <v>1200</v>
      </c>
      <c r="BI157" s="327">
        <v>8993822.6199999992</v>
      </c>
      <c r="BJ157" s="327">
        <v>0</v>
      </c>
      <c r="BK157" s="327">
        <v>491358.85</v>
      </c>
      <c r="BL157" s="327">
        <v>138189.15</v>
      </c>
      <c r="BM157" s="327">
        <v>268536.71999999997</v>
      </c>
      <c r="BN157" s="327">
        <v>485428.67</v>
      </c>
      <c r="BO157" s="327">
        <v>200899.4</v>
      </c>
      <c r="BP157" s="327">
        <v>117875.63</v>
      </c>
      <c r="BQ157" s="327">
        <v>138204.89000000001</v>
      </c>
      <c r="BR157" s="327">
        <v>12629133.939999999</v>
      </c>
      <c r="BS157" s="327">
        <v>571278.46</v>
      </c>
      <c r="BT157" s="327">
        <v>162809.65</v>
      </c>
      <c r="BU157" s="327">
        <v>72161</v>
      </c>
      <c r="BV157" s="327">
        <v>0</v>
      </c>
      <c r="BW157" s="327">
        <v>85666.76</v>
      </c>
      <c r="BX157" s="327">
        <v>246571.95</v>
      </c>
      <c r="BY157" s="327">
        <v>8285.25</v>
      </c>
      <c r="BZ157" s="327">
        <v>257296.76</v>
      </c>
      <c r="CA157" s="327">
        <v>295855.21999999997</v>
      </c>
      <c r="CB157" s="327">
        <v>116588.46</v>
      </c>
      <c r="CC157" s="327">
        <v>0</v>
      </c>
      <c r="CD157" s="327">
        <v>475606.2</v>
      </c>
      <c r="CE157" s="327">
        <v>1440082.28</v>
      </c>
      <c r="CF157" s="327">
        <v>292295.78000000003</v>
      </c>
      <c r="CG157" s="327">
        <v>1799050.6</v>
      </c>
      <c r="CH157" s="327">
        <v>80869.539999999994</v>
      </c>
      <c r="CI157" s="327">
        <v>3081129.83</v>
      </c>
      <c r="CJ157" s="327">
        <v>303257.65999999997</v>
      </c>
      <c r="CK157" s="327">
        <v>57846.43</v>
      </c>
      <c r="CL157" s="327">
        <v>138711.54999999999</v>
      </c>
      <c r="CM157" s="327">
        <v>164910.76999999999</v>
      </c>
      <c r="CN157" s="327">
        <v>692348.82</v>
      </c>
      <c r="CO157" s="327">
        <v>514771.62</v>
      </c>
      <c r="CP157" s="327">
        <v>66299.03</v>
      </c>
      <c r="CQ157" s="327">
        <v>193478.6</v>
      </c>
      <c r="CR157" s="327">
        <v>182163.41</v>
      </c>
      <c r="CS157" s="327">
        <v>163497.79999999999</v>
      </c>
      <c r="CT157" s="327">
        <v>253481.9</v>
      </c>
      <c r="CU157" s="327">
        <v>65270.78</v>
      </c>
      <c r="CV157" s="327">
        <v>78458.649999999994</v>
      </c>
      <c r="CW157" s="327">
        <v>236981.82</v>
      </c>
      <c r="CX157" s="327">
        <v>115601.02</v>
      </c>
      <c r="CY157" s="327">
        <v>317662.31</v>
      </c>
      <c r="CZ157" s="327">
        <v>2697597.44</v>
      </c>
      <c r="DA157" s="327">
        <v>3497919.82</v>
      </c>
      <c r="DB157" s="327">
        <v>1497391.29</v>
      </c>
      <c r="DC157" s="327">
        <v>1069768.05</v>
      </c>
      <c r="DD157" s="327">
        <v>18120590.09</v>
      </c>
      <c r="DE157" s="327">
        <v>585919.67000000004</v>
      </c>
      <c r="DF157" s="327">
        <v>227831.14</v>
      </c>
      <c r="DG157" s="327">
        <v>16734.25</v>
      </c>
      <c r="DH157" s="327">
        <v>29550.05</v>
      </c>
      <c r="DI157" s="327">
        <v>308900</v>
      </c>
      <c r="DJ157" s="327">
        <v>435721.7</v>
      </c>
      <c r="DK157" s="327">
        <v>8314866.7999999998</v>
      </c>
      <c r="DL157" s="327">
        <v>59926.99</v>
      </c>
      <c r="DM157" s="327">
        <v>21696.080000000002</v>
      </c>
      <c r="DN157" s="327">
        <v>200330.43</v>
      </c>
      <c r="DO157" s="327">
        <v>9314.35</v>
      </c>
      <c r="DP157" s="327">
        <v>122092.53</v>
      </c>
      <c r="DQ157" s="327">
        <v>213894.6</v>
      </c>
      <c r="DR157" s="327">
        <v>55971.15</v>
      </c>
      <c r="DS157" s="327">
        <v>908780.02</v>
      </c>
      <c r="DT157" s="327">
        <v>236613</v>
      </c>
      <c r="DU157" s="327">
        <v>3526</v>
      </c>
      <c r="DV157" s="327">
        <v>165774.18</v>
      </c>
      <c r="DW157" s="327">
        <v>60666.42</v>
      </c>
      <c r="DX157" s="327">
        <v>131366.85999999999</v>
      </c>
      <c r="DY157" s="327">
        <v>3510047.35</v>
      </c>
      <c r="DZ157" s="327">
        <v>930867.79</v>
      </c>
      <c r="EA157" s="327">
        <v>6225016.3600000003</v>
      </c>
      <c r="EB157" s="327">
        <v>322402.18</v>
      </c>
      <c r="EC157" s="327">
        <v>275747.19</v>
      </c>
      <c r="ED157" s="327">
        <v>3270</v>
      </c>
      <c r="EE157" s="327">
        <v>17464.54</v>
      </c>
      <c r="EF157" s="327">
        <v>31445.4</v>
      </c>
      <c r="EG157" s="327">
        <v>1055160</v>
      </c>
      <c r="EH157" s="327">
        <v>0</v>
      </c>
      <c r="EI157" s="327">
        <v>529681.97</v>
      </c>
      <c r="EJ157" s="327">
        <v>1084302.43</v>
      </c>
      <c r="EK157" s="327">
        <v>218088.71</v>
      </c>
      <c r="EL157" s="327">
        <v>225898.48</v>
      </c>
      <c r="EM157" s="327">
        <v>466318.18</v>
      </c>
      <c r="EN157" s="327">
        <v>178653.75</v>
      </c>
      <c r="EO157" s="327">
        <v>56263.99</v>
      </c>
      <c r="EP157" s="327">
        <v>353768.05</v>
      </c>
      <c r="EQ157" s="327">
        <v>137517.09</v>
      </c>
      <c r="ER157" s="327">
        <v>903215.1</v>
      </c>
      <c r="ES157" s="327">
        <v>142834.26999999999</v>
      </c>
      <c r="ET157" s="327">
        <v>553724.29</v>
      </c>
      <c r="EU157" s="327">
        <v>45673.7</v>
      </c>
      <c r="EV157" s="327">
        <v>50995.83</v>
      </c>
      <c r="EW157" s="327">
        <v>857508.46</v>
      </c>
      <c r="EX157" s="327">
        <v>752721.9</v>
      </c>
      <c r="EY157" s="327">
        <v>2916711.82</v>
      </c>
      <c r="EZ157" s="327">
        <v>130919134.42</v>
      </c>
      <c r="FA157" s="327">
        <v>319356.59999999998</v>
      </c>
      <c r="FB157" s="327">
        <v>292057.53000000003</v>
      </c>
      <c r="FC157" s="327">
        <v>5657081.7400000002</v>
      </c>
      <c r="FD157" s="327">
        <v>418307.89</v>
      </c>
      <c r="FE157" s="327">
        <v>2402168.14</v>
      </c>
      <c r="FF157" s="327">
        <v>584135.36</v>
      </c>
      <c r="FG157" s="327">
        <v>87704.4</v>
      </c>
      <c r="FH157" s="327">
        <v>819097.9</v>
      </c>
      <c r="FI157" s="327">
        <v>67228.41</v>
      </c>
      <c r="FJ157" s="327">
        <v>1240023.81</v>
      </c>
      <c r="FK157" s="327">
        <v>199935.69</v>
      </c>
      <c r="FL157" s="327">
        <v>68500</v>
      </c>
      <c r="FM157" s="327">
        <v>1006788.54</v>
      </c>
      <c r="FN157" s="327">
        <v>215698.72</v>
      </c>
      <c r="FO157" s="327">
        <v>1147125.77</v>
      </c>
      <c r="FP157" s="327">
        <v>51302.879999999997</v>
      </c>
      <c r="FQ157" s="327">
        <v>131279.87</v>
      </c>
      <c r="FR157" s="327">
        <v>1687724.59</v>
      </c>
      <c r="FS157" s="327">
        <v>2130.15</v>
      </c>
      <c r="FT157" s="327">
        <v>366450.36</v>
      </c>
      <c r="FU157" s="327">
        <v>73326.070000000007</v>
      </c>
      <c r="FV157" s="327">
        <v>80952.42</v>
      </c>
      <c r="FW157" s="327">
        <v>6194.45</v>
      </c>
      <c r="FX157" s="327">
        <v>261674.54</v>
      </c>
      <c r="FY157" s="327">
        <v>13516714.51</v>
      </c>
      <c r="FZ157" s="327">
        <v>31330.63</v>
      </c>
      <c r="GA157" s="327">
        <v>3760</v>
      </c>
      <c r="GB157" s="327">
        <v>243936.58</v>
      </c>
      <c r="GC157" s="327">
        <v>76770.8</v>
      </c>
      <c r="GD157" s="327">
        <v>128926.35</v>
      </c>
      <c r="GE157" s="327">
        <v>194360.98</v>
      </c>
      <c r="GF157" s="327">
        <v>498122.3</v>
      </c>
      <c r="GG157" s="327">
        <v>267722.27</v>
      </c>
      <c r="GH157" s="327">
        <v>2766.5</v>
      </c>
      <c r="GI157" s="327">
        <v>1284982.81</v>
      </c>
      <c r="GJ157" s="327">
        <v>36850.639999999999</v>
      </c>
      <c r="GK157" s="327">
        <v>4886409.24</v>
      </c>
      <c r="GL157" s="327">
        <v>32503.3</v>
      </c>
      <c r="GM157" s="327">
        <v>14136787.93</v>
      </c>
      <c r="GN157" s="327">
        <v>209819.36</v>
      </c>
      <c r="GO157" s="327">
        <v>3113233.25</v>
      </c>
      <c r="GP157" s="327">
        <v>92746.25</v>
      </c>
      <c r="GQ157" s="327">
        <v>37075.9</v>
      </c>
      <c r="GR157" s="327">
        <v>394725.79</v>
      </c>
      <c r="GS157" s="327">
        <v>2326313.02</v>
      </c>
      <c r="GT157" s="327">
        <v>33122.400000000001</v>
      </c>
      <c r="GU157" s="327">
        <v>1225849.95</v>
      </c>
      <c r="GV157" s="327">
        <v>124293.56</v>
      </c>
      <c r="GW157" s="327">
        <v>4520</v>
      </c>
      <c r="GX157" s="327">
        <v>3095539.03</v>
      </c>
      <c r="GY157" s="327">
        <v>193873.4</v>
      </c>
      <c r="GZ157" s="327">
        <v>101333.73</v>
      </c>
      <c r="HA157" s="327">
        <v>384999.5</v>
      </c>
      <c r="HB157" s="327">
        <v>873004.23</v>
      </c>
      <c r="HC157" s="327">
        <v>3126262.36</v>
      </c>
      <c r="HD157" s="327">
        <v>30829.95</v>
      </c>
      <c r="HE157" s="327">
        <v>37773.31</v>
      </c>
      <c r="HF157" s="327">
        <v>11305.19</v>
      </c>
      <c r="HG157" s="327">
        <v>548034.96</v>
      </c>
      <c r="HH157" s="327">
        <v>452919.73</v>
      </c>
      <c r="HI157" s="327">
        <v>224632.55</v>
      </c>
      <c r="HJ157" s="327">
        <v>195383.21</v>
      </c>
      <c r="HK157" s="327">
        <v>3000</v>
      </c>
      <c r="HL157" s="327">
        <v>5283730.9000000004</v>
      </c>
      <c r="HM157" s="327">
        <v>284592.01</v>
      </c>
      <c r="HN157" s="327">
        <v>126224.34</v>
      </c>
      <c r="HO157" s="327">
        <v>334450.03999999998</v>
      </c>
      <c r="HP157" s="327">
        <v>302765.08</v>
      </c>
      <c r="HQ157" s="327">
        <v>99941.75</v>
      </c>
      <c r="HR157" s="327">
        <v>1037302.54</v>
      </c>
      <c r="HS157" s="327">
        <v>94421.17</v>
      </c>
      <c r="HT157" s="327">
        <v>6575838.9299999997</v>
      </c>
      <c r="HU157" s="327">
        <v>38188.550000000003</v>
      </c>
      <c r="HV157" s="327">
        <v>143959.53</v>
      </c>
      <c r="HW157" s="327">
        <v>22412550.699999999</v>
      </c>
      <c r="HX157" s="327">
        <v>161549.41</v>
      </c>
      <c r="HY157" s="327">
        <v>11695465.07</v>
      </c>
      <c r="HZ157" s="327">
        <v>17106.64</v>
      </c>
      <c r="IA157" s="327">
        <v>145526.35</v>
      </c>
      <c r="IB157" s="327">
        <v>21823.759999999998</v>
      </c>
      <c r="IC157" s="327">
        <v>72479427.390000001</v>
      </c>
      <c r="ID157" s="327">
        <v>147318.41</v>
      </c>
      <c r="IE157" s="327">
        <v>2454381.92</v>
      </c>
      <c r="IF157" s="327">
        <v>145913.95000000001</v>
      </c>
      <c r="IG157" s="327">
        <v>218719</v>
      </c>
      <c r="IH157" s="327">
        <v>1333.99</v>
      </c>
      <c r="II157" s="327">
        <v>174283.34</v>
      </c>
      <c r="IJ157" s="327">
        <v>924422.9</v>
      </c>
      <c r="IK157" s="327">
        <v>91051.1</v>
      </c>
      <c r="IL157" s="327">
        <v>90827.1</v>
      </c>
      <c r="IM157" s="327">
        <v>192391.17</v>
      </c>
      <c r="IN157" s="327">
        <v>1950472.07</v>
      </c>
      <c r="IO157" s="327">
        <v>111453.5</v>
      </c>
      <c r="IP157" s="327">
        <v>46191</v>
      </c>
      <c r="IQ157" s="327">
        <v>140000</v>
      </c>
      <c r="IR157" s="327">
        <v>6583923.0999999996</v>
      </c>
      <c r="IS157" s="327">
        <v>868828.74</v>
      </c>
      <c r="IT157" s="327">
        <v>974404.53</v>
      </c>
      <c r="IU157" s="327">
        <v>115314.55</v>
      </c>
      <c r="IV157" s="327">
        <v>248065.1</v>
      </c>
      <c r="IW157" s="327">
        <v>480</v>
      </c>
      <c r="IX157" s="327">
        <v>1530</v>
      </c>
      <c r="IY157" s="327">
        <v>49222.25</v>
      </c>
      <c r="IZ157" s="327">
        <v>257305.38</v>
      </c>
      <c r="JA157" s="327">
        <v>187790.01</v>
      </c>
      <c r="JB157" s="327">
        <v>335562.69</v>
      </c>
      <c r="JC157" s="327">
        <v>180235.49</v>
      </c>
      <c r="JD157" s="327">
        <v>26812.73</v>
      </c>
      <c r="JE157" s="327">
        <v>141094.98000000001</v>
      </c>
      <c r="JF157" s="327">
        <v>47046</v>
      </c>
      <c r="JG157" s="327">
        <v>8645.2199999999993</v>
      </c>
      <c r="JH157" s="327">
        <v>164922.51</v>
      </c>
      <c r="JI157" s="327">
        <v>6328611.2999999998</v>
      </c>
      <c r="JJ157" s="327">
        <v>1006010.18</v>
      </c>
      <c r="JK157" s="327">
        <v>47674.2</v>
      </c>
      <c r="JL157" s="327">
        <v>400705</v>
      </c>
      <c r="JM157" s="327">
        <v>1520</v>
      </c>
      <c r="JN157" s="327">
        <v>3893.75</v>
      </c>
      <c r="JO157" s="327">
        <v>74626.759999999995</v>
      </c>
      <c r="JP157" s="327">
        <v>111391.4</v>
      </c>
      <c r="JQ157" s="327">
        <v>137428.35</v>
      </c>
      <c r="JR157" s="327">
        <v>1400</v>
      </c>
      <c r="JS157" s="327">
        <v>463278.88</v>
      </c>
      <c r="JT157" s="327">
        <v>99225</v>
      </c>
      <c r="JU157" s="327">
        <v>8953526.3599999994</v>
      </c>
      <c r="JV157" s="327">
        <v>11412571.52</v>
      </c>
      <c r="JW157" s="327">
        <v>309191.3</v>
      </c>
      <c r="JX157" s="327">
        <v>360548.73</v>
      </c>
      <c r="JY157" s="327">
        <v>145451.81</v>
      </c>
      <c r="JZ157" s="327">
        <v>1111.3</v>
      </c>
      <c r="KA157" s="327">
        <v>89963.5</v>
      </c>
      <c r="KB157" s="327">
        <v>388813.04</v>
      </c>
      <c r="KC157" s="327">
        <v>24194.95</v>
      </c>
      <c r="KD157" s="327">
        <v>151069.5</v>
      </c>
      <c r="KE157" s="327">
        <v>2339454.5</v>
      </c>
      <c r="KF157" s="327">
        <v>2290</v>
      </c>
      <c r="KG157" s="327">
        <v>539771.94999999995</v>
      </c>
      <c r="KH157" s="327">
        <v>20322.88</v>
      </c>
      <c r="KI157" s="327">
        <v>1001651.07</v>
      </c>
      <c r="KJ157" s="327">
        <v>268457.40000000002</v>
      </c>
      <c r="KK157" s="327">
        <v>92813.61</v>
      </c>
      <c r="KL157" s="327">
        <v>317136.57</v>
      </c>
      <c r="KM157" s="327">
        <v>87775.59</v>
      </c>
      <c r="KN157" s="327">
        <v>175889.8</v>
      </c>
      <c r="KO157" s="327">
        <v>284906.77</v>
      </c>
      <c r="KP157" s="327">
        <v>21959.85</v>
      </c>
      <c r="KQ157" s="327">
        <v>17397023.789999999</v>
      </c>
      <c r="KR157" s="327">
        <v>1015087.92</v>
      </c>
      <c r="KS157" s="326">
        <v>475167.65</v>
      </c>
      <c r="KU157" s="338" t="s">
        <v>943</v>
      </c>
      <c r="KV157" s="312" t="s">
        <v>943</v>
      </c>
      <c r="KY157" s="312" t="s">
        <v>943</v>
      </c>
    </row>
    <row r="158" spans="1:311" x14ac:dyDescent="0.25">
      <c r="A158" s="325">
        <v>2020</v>
      </c>
      <c r="B158" s="324" t="s">
        <v>781</v>
      </c>
      <c r="C158" s="324" t="s">
        <v>784</v>
      </c>
      <c r="D158" s="324" t="s">
        <v>787</v>
      </c>
      <c r="E158" s="324" t="s">
        <v>780</v>
      </c>
      <c r="F158" s="323">
        <v>1530940.46</v>
      </c>
      <c r="G158" s="323">
        <v>243785.06</v>
      </c>
      <c r="H158" s="323">
        <v>26023081.98</v>
      </c>
      <c r="I158" s="323">
        <v>1348357.37</v>
      </c>
      <c r="J158" s="323">
        <v>134693.5</v>
      </c>
      <c r="K158" s="323">
        <v>190000</v>
      </c>
      <c r="L158" s="323">
        <v>2088817.46</v>
      </c>
      <c r="M158" s="323">
        <v>1206719.25</v>
      </c>
      <c r="N158" s="323">
        <v>5936079.9299999997</v>
      </c>
      <c r="O158" s="323">
        <v>3782925.66</v>
      </c>
      <c r="P158" s="323">
        <v>357624.13</v>
      </c>
      <c r="Q158" s="323">
        <v>618756.06999999995</v>
      </c>
      <c r="R158" s="323">
        <v>792095.43</v>
      </c>
      <c r="S158" s="323">
        <v>27536.71</v>
      </c>
      <c r="T158" s="323">
        <v>339715.9</v>
      </c>
      <c r="U158" s="323">
        <v>903803.53</v>
      </c>
      <c r="V158" s="323">
        <v>6772910.04</v>
      </c>
      <c r="W158" s="323">
        <v>0</v>
      </c>
      <c r="X158" s="323">
        <v>383556.94</v>
      </c>
      <c r="Y158" s="323">
        <v>23640.29</v>
      </c>
      <c r="Z158" s="323">
        <v>945318.37</v>
      </c>
      <c r="AA158" s="323">
        <v>8609491.6600000001</v>
      </c>
      <c r="AB158" s="323">
        <v>422723.34</v>
      </c>
      <c r="AC158" s="323">
        <v>55000</v>
      </c>
      <c r="AD158" s="323">
        <v>10236736.539999999</v>
      </c>
      <c r="AE158" s="323">
        <v>235783.78</v>
      </c>
      <c r="AF158" s="323">
        <v>683274.4</v>
      </c>
      <c r="AG158" s="323">
        <v>45022.69</v>
      </c>
      <c r="AH158" s="323">
        <v>396787.95</v>
      </c>
      <c r="AI158" s="323">
        <v>901430.58</v>
      </c>
      <c r="AJ158" s="323">
        <v>465880.3</v>
      </c>
      <c r="AK158" s="323">
        <v>130227.95</v>
      </c>
      <c r="AL158" s="323">
        <v>783665.05</v>
      </c>
      <c r="AM158" s="323">
        <v>1003259.57</v>
      </c>
      <c r="AN158" s="323">
        <v>502249.38</v>
      </c>
      <c r="AO158" s="323">
        <v>1777035.7</v>
      </c>
      <c r="AP158" s="323">
        <v>2322851.79</v>
      </c>
      <c r="AQ158" s="323">
        <v>21257.88</v>
      </c>
      <c r="AR158" s="323">
        <v>761695.29</v>
      </c>
      <c r="AS158" s="323">
        <v>314564.44</v>
      </c>
      <c r="AT158" s="323">
        <v>188018.14</v>
      </c>
      <c r="AU158" s="323">
        <v>48942.3</v>
      </c>
      <c r="AV158" s="323">
        <v>218372.06</v>
      </c>
      <c r="AW158" s="323">
        <v>6451403.54</v>
      </c>
      <c r="AX158" s="323">
        <v>89522.8</v>
      </c>
      <c r="AY158" s="323">
        <v>483690.43</v>
      </c>
      <c r="AZ158" s="323">
        <v>1606031.54</v>
      </c>
      <c r="BA158" s="323">
        <v>142486.96</v>
      </c>
      <c r="BB158" s="323">
        <v>19638.5</v>
      </c>
      <c r="BC158" s="323">
        <v>1322253.1100000001</v>
      </c>
      <c r="BD158" s="323">
        <v>1006340.11</v>
      </c>
      <c r="BE158" s="323">
        <v>371963.65</v>
      </c>
      <c r="BF158" s="323">
        <v>583550.69999999995</v>
      </c>
      <c r="BG158" s="323">
        <v>31586.79</v>
      </c>
      <c r="BH158" s="323">
        <v>285118.55</v>
      </c>
      <c r="BI158" s="323">
        <v>4702024.3</v>
      </c>
      <c r="BJ158" s="323">
        <v>672068.55</v>
      </c>
      <c r="BK158" s="323">
        <v>2229038.5699999998</v>
      </c>
      <c r="BL158" s="323">
        <v>229084.12</v>
      </c>
      <c r="BM158" s="323">
        <v>888847.64</v>
      </c>
      <c r="BN158" s="323">
        <v>4044220.47</v>
      </c>
      <c r="BO158" s="323">
        <v>1854251.83</v>
      </c>
      <c r="BP158" s="323">
        <v>0</v>
      </c>
      <c r="BQ158" s="323">
        <v>175099.9</v>
      </c>
      <c r="BR158" s="323">
        <v>546849.23</v>
      </c>
      <c r="BS158" s="323">
        <v>419382.69</v>
      </c>
      <c r="BT158" s="323">
        <v>660385.38</v>
      </c>
      <c r="BU158" s="323">
        <v>93996.6</v>
      </c>
      <c r="BV158" s="323">
        <v>430370.85</v>
      </c>
      <c r="BW158" s="323">
        <v>63663.14</v>
      </c>
      <c r="BX158" s="323">
        <v>1680988.48</v>
      </c>
      <c r="BY158" s="323">
        <v>720502.99</v>
      </c>
      <c r="BZ158" s="323">
        <v>209246.92</v>
      </c>
      <c r="CA158" s="323">
        <v>191803.12</v>
      </c>
      <c r="CB158" s="323">
        <v>527886.65</v>
      </c>
      <c r="CC158" s="323">
        <v>2380560.2000000002</v>
      </c>
      <c r="CD158" s="323">
        <v>481487.9</v>
      </c>
      <c r="CE158" s="323">
        <v>1253628.1399999999</v>
      </c>
      <c r="CF158" s="323">
        <v>8043005</v>
      </c>
      <c r="CG158" s="323">
        <v>356864.96</v>
      </c>
      <c r="CH158" s="323">
        <v>166766.16</v>
      </c>
      <c r="CI158" s="323">
        <v>9025621.7200000007</v>
      </c>
      <c r="CJ158" s="323">
        <v>53603.05</v>
      </c>
      <c r="CK158" s="323">
        <v>18070.2</v>
      </c>
      <c r="CL158" s="323">
        <v>199388.46</v>
      </c>
      <c r="CM158" s="323">
        <v>155776.46</v>
      </c>
      <c r="CN158" s="323">
        <v>2910733.3</v>
      </c>
      <c r="CO158" s="323">
        <v>3449763.13</v>
      </c>
      <c r="CP158" s="323">
        <v>845944.65</v>
      </c>
      <c r="CQ158" s="323">
        <v>1489145.93</v>
      </c>
      <c r="CR158" s="323">
        <v>213784.2</v>
      </c>
      <c r="CS158" s="323">
        <v>306633.3</v>
      </c>
      <c r="CT158" s="323">
        <v>2913258.85</v>
      </c>
      <c r="CU158" s="323">
        <v>466473.01</v>
      </c>
      <c r="CV158" s="323">
        <v>68881.100000000006</v>
      </c>
      <c r="CW158" s="323">
        <v>23705.4</v>
      </c>
      <c r="CX158" s="323">
        <v>417227.64</v>
      </c>
      <c r="CY158" s="323">
        <v>460820.2</v>
      </c>
      <c r="CZ158" s="323">
        <v>5711171.7999999998</v>
      </c>
      <c r="DA158" s="323">
        <v>1269172.96</v>
      </c>
      <c r="DB158" s="323">
        <v>4479193.76</v>
      </c>
      <c r="DC158" s="323">
        <v>359831.72</v>
      </c>
      <c r="DD158" s="323">
        <v>4743971.13</v>
      </c>
      <c r="DE158" s="323">
        <v>947152.3</v>
      </c>
      <c r="DF158" s="323">
        <v>314211.15000000002</v>
      </c>
      <c r="DG158" s="323">
        <v>457449.04</v>
      </c>
      <c r="DH158" s="323">
        <v>196098.38</v>
      </c>
      <c r="DI158" s="323">
        <v>988027.19</v>
      </c>
      <c r="DJ158" s="323">
        <v>3413724.22</v>
      </c>
      <c r="DK158" s="323">
        <v>2873924.65</v>
      </c>
      <c r="DL158" s="323">
        <v>383817.76</v>
      </c>
      <c r="DM158" s="323">
        <v>1113904.8999999999</v>
      </c>
      <c r="DN158" s="323">
        <v>66146.83</v>
      </c>
      <c r="DO158" s="323">
        <v>195246.31</v>
      </c>
      <c r="DP158" s="323">
        <v>840569.14</v>
      </c>
      <c r="DQ158" s="323">
        <v>0</v>
      </c>
      <c r="DR158" s="323">
        <v>924634.77</v>
      </c>
      <c r="DS158" s="323">
        <v>33060.14</v>
      </c>
      <c r="DT158" s="323">
        <v>1798980.47</v>
      </c>
      <c r="DU158" s="323">
        <v>3567524.71</v>
      </c>
      <c r="DV158" s="323">
        <v>142799.35999999999</v>
      </c>
      <c r="DW158" s="323">
        <v>1593357.19</v>
      </c>
      <c r="DX158" s="323">
        <v>2790644.08</v>
      </c>
      <c r="DY158" s="323">
        <v>3574236.86</v>
      </c>
      <c r="DZ158" s="323">
        <v>536459.57999999996</v>
      </c>
      <c r="EA158" s="323">
        <v>13320580.470000001</v>
      </c>
      <c r="EB158" s="323">
        <v>1025092.11</v>
      </c>
      <c r="EC158" s="323">
        <v>724097.2</v>
      </c>
      <c r="ED158" s="323">
        <v>832217.95</v>
      </c>
      <c r="EE158" s="323">
        <v>102637.81</v>
      </c>
      <c r="EF158" s="323">
        <v>190436.5</v>
      </c>
      <c r="EG158" s="323">
        <v>1184173.3400000001</v>
      </c>
      <c r="EH158" s="323">
        <v>1804584.02</v>
      </c>
      <c r="EI158" s="323">
        <v>3776505.78</v>
      </c>
      <c r="EJ158" s="323">
        <v>3899500.8</v>
      </c>
      <c r="EK158" s="323">
        <v>752556.15</v>
      </c>
      <c r="EL158" s="323">
        <v>189475.65</v>
      </c>
      <c r="EM158" s="323">
        <v>407233.46</v>
      </c>
      <c r="EN158" s="323">
        <v>1374569.17</v>
      </c>
      <c r="EO158" s="323">
        <v>2322050.2000000002</v>
      </c>
      <c r="EP158" s="323">
        <v>1330218.2</v>
      </c>
      <c r="EQ158" s="323">
        <v>98999</v>
      </c>
      <c r="ER158" s="323">
        <v>462201</v>
      </c>
      <c r="ES158" s="323">
        <v>0</v>
      </c>
      <c r="ET158" s="323">
        <v>461915.9</v>
      </c>
      <c r="EU158" s="323">
        <v>474155.67</v>
      </c>
      <c r="EV158" s="323">
        <v>26833.95</v>
      </c>
      <c r="EW158" s="323">
        <v>1959244.21</v>
      </c>
      <c r="EX158" s="323">
        <v>378110.05</v>
      </c>
      <c r="EY158" s="323">
        <v>9340116.5800000001</v>
      </c>
      <c r="EZ158" s="323">
        <v>1717788.55</v>
      </c>
      <c r="FA158" s="323">
        <v>3698380.32</v>
      </c>
      <c r="FB158" s="323">
        <v>603677.96</v>
      </c>
      <c r="FC158" s="323">
        <v>935119.46</v>
      </c>
      <c r="FD158" s="323">
        <v>91855.3</v>
      </c>
      <c r="FE158" s="323">
        <v>10367471.289999999</v>
      </c>
      <c r="FF158" s="323">
        <v>2555526.09</v>
      </c>
      <c r="FG158" s="323">
        <v>88588.9</v>
      </c>
      <c r="FH158" s="323">
        <v>1658184.03</v>
      </c>
      <c r="FI158" s="323">
        <v>0</v>
      </c>
      <c r="FJ158" s="323">
        <v>1651367.94</v>
      </c>
      <c r="FK158" s="323">
        <v>71567.95</v>
      </c>
      <c r="FL158" s="323">
        <v>114150</v>
      </c>
      <c r="FM158" s="323">
        <v>5530376.1900000004</v>
      </c>
      <c r="FN158" s="323">
        <v>201900.39</v>
      </c>
      <c r="FO158" s="323">
        <v>71593.919999999998</v>
      </c>
      <c r="FP158" s="323">
        <v>292586.28999999998</v>
      </c>
      <c r="FQ158" s="323">
        <v>138878.73000000001</v>
      </c>
      <c r="FR158" s="323">
        <v>28636849.68</v>
      </c>
      <c r="FS158" s="323">
        <v>91503.78</v>
      </c>
      <c r="FT158" s="323">
        <v>383886.2</v>
      </c>
      <c r="FU158" s="323">
        <v>396229</v>
      </c>
      <c r="FV158" s="323">
        <v>634084.23</v>
      </c>
      <c r="FW158" s="323">
        <v>26415.7</v>
      </c>
      <c r="FX158" s="323">
        <v>882900.1</v>
      </c>
      <c r="FY158" s="323">
        <v>3713486.55</v>
      </c>
      <c r="FZ158" s="323">
        <v>5185.5200000000004</v>
      </c>
      <c r="GA158" s="323">
        <v>82197.119999999995</v>
      </c>
      <c r="GB158" s="323">
        <v>188163.8</v>
      </c>
      <c r="GC158" s="323">
        <v>100894.39999999999</v>
      </c>
      <c r="GD158" s="323">
        <v>315468.46000000002</v>
      </c>
      <c r="GE158" s="323">
        <v>84504.49</v>
      </c>
      <c r="GF158" s="323">
        <v>516232.66</v>
      </c>
      <c r="GG158" s="323">
        <v>2262116.29</v>
      </c>
      <c r="GH158" s="323">
        <v>401495.14</v>
      </c>
      <c r="GI158" s="323">
        <v>722408.44</v>
      </c>
      <c r="GJ158" s="323">
        <v>477540.29</v>
      </c>
      <c r="GK158" s="323">
        <v>14730096.59</v>
      </c>
      <c r="GL158" s="323">
        <v>768807.7</v>
      </c>
      <c r="GM158" s="323">
        <v>19644062.420000002</v>
      </c>
      <c r="GN158" s="323">
        <v>723193.44</v>
      </c>
      <c r="GO158" s="323">
        <v>6956502.8200000003</v>
      </c>
      <c r="GP158" s="323">
        <v>152227.29</v>
      </c>
      <c r="GQ158" s="323">
        <v>133096.71</v>
      </c>
      <c r="GR158" s="323">
        <v>358706.87</v>
      </c>
      <c r="GS158" s="323">
        <v>36464139.270000003</v>
      </c>
      <c r="GT158" s="323">
        <v>91878.38</v>
      </c>
      <c r="GU158" s="323">
        <v>7934397.7999999998</v>
      </c>
      <c r="GV158" s="323">
        <v>282519.7</v>
      </c>
      <c r="GW158" s="323">
        <v>114889.13</v>
      </c>
      <c r="GX158" s="323">
        <v>2181887.61</v>
      </c>
      <c r="GY158" s="323">
        <v>624755.12</v>
      </c>
      <c r="GZ158" s="323">
        <v>1858547.87</v>
      </c>
      <c r="HA158" s="323">
        <v>370081.82</v>
      </c>
      <c r="HB158" s="323">
        <v>169397.7</v>
      </c>
      <c r="HC158" s="323">
        <v>4022238.24</v>
      </c>
      <c r="HD158" s="323">
        <v>22858.99</v>
      </c>
      <c r="HE158" s="323">
        <v>396113.35</v>
      </c>
      <c r="HF158" s="323">
        <v>357550.13</v>
      </c>
      <c r="HG158" s="323">
        <v>7000126.1200000001</v>
      </c>
      <c r="HH158" s="323">
        <v>10025841.49</v>
      </c>
      <c r="HI158" s="323">
        <v>2702256.27</v>
      </c>
      <c r="HJ158" s="323">
        <v>1227637.1000000001</v>
      </c>
      <c r="HK158" s="323">
        <v>197939.72</v>
      </c>
      <c r="HL158" s="323">
        <v>14996.27</v>
      </c>
      <c r="HM158" s="323">
        <v>942956.08</v>
      </c>
      <c r="HN158" s="323">
        <v>298358.57</v>
      </c>
      <c r="HO158" s="323">
        <v>435483.07</v>
      </c>
      <c r="HP158" s="323">
        <v>2102325.04</v>
      </c>
      <c r="HQ158" s="323">
        <v>69649</v>
      </c>
      <c r="HR158" s="323">
        <v>7622236.3600000003</v>
      </c>
      <c r="HS158" s="323">
        <v>55949.9</v>
      </c>
      <c r="HT158" s="323">
        <v>8016224.8499999996</v>
      </c>
      <c r="HU158" s="323">
        <v>175377.23</v>
      </c>
      <c r="HV158" s="323">
        <v>46660</v>
      </c>
      <c r="HW158" s="323">
        <v>14786308.609999999</v>
      </c>
      <c r="HX158" s="323">
        <v>50807.25</v>
      </c>
      <c r="HY158" s="323">
        <v>10631165.93</v>
      </c>
      <c r="HZ158" s="323">
        <v>583921.16</v>
      </c>
      <c r="IA158" s="323">
        <v>703623.88</v>
      </c>
      <c r="IB158" s="323">
        <v>1456131.45</v>
      </c>
      <c r="IC158" s="323">
        <v>10063869.869999999</v>
      </c>
      <c r="ID158" s="323">
        <v>52411.15</v>
      </c>
      <c r="IE158" s="323">
        <v>2407298.21</v>
      </c>
      <c r="IF158" s="323">
        <v>1099349.7</v>
      </c>
      <c r="IG158" s="323">
        <v>174516.65</v>
      </c>
      <c r="IH158" s="323">
        <v>228896.03</v>
      </c>
      <c r="II158" s="323">
        <v>0</v>
      </c>
      <c r="IJ158" s="323">
        <v>452068.02</v>
      </c>
      <c r="IK158" s="323">
        <v>22485.9</v>
      </c>
      <c r="IL158" s="323">
        <v>0</v>
      </c>
      <c r="IM158" s="323">
        <v>207746.95</v>
      </c>
      <c r="IN158" s="323">
        <v>2256868.81</v>
      </c>
      <c r="IO158" s="323">
        <v>1075157.4099999999</v>
      </c>
      <c r="IP158" s="323">
        <v>380590.7</v>
      </c>
      <c r="IQ158" s="323">
        <v>238628.3</v>
      </c>
      <c r="IR158" s="323">
        <v>17763605.73</v>
      </c>
      <c r="IS158" s="323">
        <v>14485670.550000001</v>
      </c>
      <c r="IT158" s="323">
        <v>4857789.17</v>
      </c>
      <c r="IU158" s="323">
        <v>363501.06</v>
      </c>
      <c r="IV158" s="323">
        <v>836564.37</v>
      </c>
      <c r="IW158" s="323">
        <v>0</v>
      </c>
      <c r="IX158" s="323">
        <v>79231.45</v>
      </c>
      <c r="IY158" s="323">
        <v>194283.62</v>
      </c>
      <c r="IZ158" s="323">
        <v>711888.48</v>
      </c>
      <c r="JA158" s="323">
        <v>226717.09</v>
      </c>
      <c r="JB158" s="323">
        <v>405559.35</v>
      </c>
      <c r="JC158" s="323">
        <v>368795.85</v>
      </c>
      <c r="JD158" s="323">
        <v>308251.03000000003</v>
      </c>
      <c r="JE158" s="323">
        <v>125866.33</v>
      </c>
      <c r="JF158" s="323">
        <v>419443.91</v>
      </c>
      <c r="JG158" s="323">
        <v>143153.93</v>
      </c>
      <c r="JH158" s="323">
        <v>319428.21000000002</v>
      </c>
      <c r="JI158" s="323">
        <v>2018502.41</v>
      </c>
      <c r="JJ158" s="323">
        <v>1472420.32</v>
      </c>
      <c r="JK158" s="323">
        <v>100550.75</v>
      </c>
      <c r="JL158" s="323">
        <v>444166.02</v>
      </c>
      <c r="JM158" s="323">
        <v>149323.85</v>
      </c>
      <c r="JN158" s="323">
        <v>30188</v>
      </c>
      <c r="JO158" s="323">
        <v>1331142.21</v>
      </c>
      <c r="JP158" s="323">
        <v>11000</v>
      </c>
      <c r="JQ158" s="323">
        <v>0</v>
      </c>
      <c r="JR158" s="323">
        <v>47343.54</v>
      </c>
      <c r="JS158" s="323">
        <v>2582202.06</v>
      </c>
      <c r="JT158" s="323">
        <v>264751.73</v>
      </c>
      <c r="JU158" s="323">
        <v>134952.88</v>
      </c>
      <c r="JV158" s="323">
        <v>17338076.100000001</v>
      </c>
      <c r="JW158" s="323">
        <v>529183.22</v>
      </c>
      <c r="JX158" s="323">
        <v>3417398.98</v>
      </c>
      <c r="JY158" s="323">
        <v>65163.83</v>
      </c>
      <c r="JZ158" s="323">
        <v>122585.25</v>
      </c>
      <c r="KA158" s="323">
        <v>1312424.53</v>
      </c>
      <c r="KB158" s="323">
        <v>495032.17</v>
      </c>
      <c r="KC158" s="323">
        <v>127543.37</v>
      </c>
      <c r="KD158" s="323">
        <v>819584.47</v>
      </c>
      <c r="KE158" s="323">
        <v>5788345.8600000003</v>
      </c>
      <c r="KF158" s="323">
        <v>211500.53</v>
      </c>
      <c r="KG158" s="323">
        <v>265248</v>
      </c>
      <c r="KH158" s="323">
        <v>222010.48</v>
      </c>
      <c r="KI158" s="323">
        <v>1084295.93</v>
      </c>
      <c r="KJ158" s="323">
        <v>0</v>
      </c>
      <c r="KK158" s="323">
        <v>58021.22</v>
      </c>
      <c r="KL158" s="323">
        <v>325023.3</v>
      </c>
      <c r="KM158" s="323">
        <v>69446.77</v>
      </c>
      <c r="KN158" s="323">
        <v>2051.33</v>
      </c>
      <c r="KO158" s="323">
        <v>7297961.1500000004</v>
      </c>
      <c r="KP158" s="323">
        <v>945923.93</v>
      </c>
      <c r="KQ158" s="323">
        <v>5387371.2000000002</v>
      </c>
      <c r="KR158" s="323">
        <v>674600.2</v>
      </c>
      <c r="KS158" s="322">
        <v>476384.9</v>
      </c>
      <c r="KU158" s="312">
        <v>28</v>
      </c>
      <c r="KV158" s="312">
        <v>280</v>
      </c>
      <c r="KY158" s="312">
        <v>9280</v>
      </c>
    </row>
    <row r="159" spans="1:311" x14ac:dyDescent="0.25">
      <c r="A159" s="329">
        <v>2020</v>
      </c>
      <c r="B159" s="328" t="s">
        <v>781</v>
      </c>
      <c r="C159" s="328" t="s">
        <v>784</v>
      </c>
      <c r="D159" s="328" t="s">
        <v>786</v>
      </c>
      <c r="E159" s="328" t="s">
        <v>780</v>
      </c>
      <c r="F159" s="327">
        <v>0</v>
      </c>
      <c r="G159" s="327">
        <v>0</v>
      </c>
      <c r="H159" s="327">
        <v>7000000</v>
      </c>
      <c r="I159" s="327">
        <v>0</v>
      </c>
      <c r="J159" s="327">
        <v>0</v>
      </c>
      <c r="K159" s="327">
        <v>0</v>
      </c>
      <c r="L159" s="327">
        <v>1212729.21</v>
      </c>
      <c r="M159" s="327">
        <v>121108.45</v>
      </c>
      <c r="N159" s="327">
        <v>4125128.75</v>
      </c>
      <c r="O159" s="327">
        <v>0</v>
      </c>
      <c r="P159" s="327">
        <v>0</v>
      </c>
      <c r="Q159" s="327">
        <v>0</v>
      </c>
      <c r="R159" s="327">
        <v>515105.7</v>
      </c>
      <c r="S159" s="327">
        <v>0</v>
      </c>
      <c r="T159" s="327">
        <v>0</v>
      </c>
      <c r="U159" s="327">
        <v>8660038.0700000003</v>
      </c>
      <c r="V159" s="327">
        <v>494374.31</v>
      </c>
      <c r="W159" s="327">
        <v>0</v>
      </c>
      <c r="X159" s="327">
        <v>880172.2</v>
      </c>
      <c r="Y159" s="327">
        <v>79695.37</v>
      </c>
      <c r="Z159" s="327">
        <v>0</v>
      </c>
      <c r="AA159" s="327">
        <v>1075307.78</v>
      </c>
      <c r="AB159" s="327">
        <v>0</v>
      </c>
      <c r="AC159" s="327">
        <v>259000</v>
      </c>
      <c r="AD159" s="327">
        <v>4070617.7</v>
      </c>
      <c r="AE159" s="327">
        <v>30000</v>
      </c>
      <c r="AF159" s="327">
        <v>0</v>
      </c>
      <c r="AG159" s="327">
        <v>283000</v>
      </c>
      <c r="AH159" s="327">
        <v>0</v>
      </c>
      <c r="AI159" s="327">
        <v>4118.75</v>
      </c>
      <c r="AJ159" s="327">
        <v>11267400.33</v>
      </c>
      <c r="AK159" s="327">
        <v>380000</v>
      </c>
      <c r="AL159" s="327">
        <v>703678.91</v>
      </c>
      <c r="AM159" s="327">
        <v>0</v>
      </c>
      <c r="AN159" s="327">
        <v>115000</v>
      </c>
      <c r="AO159" s="327">
        <v>1047800</v>
      </c>
      <c r="AP159" s="327">
        <v>70000</v>
      </c>
      <c r="AQ159" s="327">
        <v>95664.85</v>
      </c>
      <c r="AR159" s="327">
        <v>2276000</v>
      </c>
      <c r="AS159" s="327">
        <v>51372.15</v>
      </c>
      <c r="AT159" s="327">
        <v>0</v>
      </c>
      <c r="AU159" s="327">
        <v>0</v>
      </c>
      <c r="AV159" s="327">
        <v>130000</v>
      </c>
      <c r="AW159" s="327">
        <v>76245.320000000007</v>
      </c>
      <c r="AX159" s="327">
        <v>327506.75</v>
      </c>
      <c r="AY159" s="327">
        <v>0</v>
      </c>
      <c r="AZ159" s="327">
        <v>0</v>
      </c>
      <c r="BA159" s="327">
        <v>0</v>
      </c>
      <c r="BB159" s="327">
        <v>504123.79</v>
      </c>
      <c r="BC159" s="327">
        <v>10900</v>
      </c>
      <c r="BD159" s="327">
        <v>0</v>
      </c>
      <c r="BE159" s="327">
        <v>0</v>
      </c>
      <c r="BF159" s="327">
        <v>0</v>
      </c>
      <c r="BG159" s="327">
        <v>6185</v>
      </c>
      <c r="BH159" s="327">
        <v>35197.22</v>
      </c>
      <c r="BI159" s="327">
        <v>513494.4</v>
      </c>
      <c r="BJ159" s="327">
        <v>77759.45</v>
      </c>
      <c r="BK159" s="327">
        <v>0</v>
      </c>
      <c r="BL159" s="327">
        <v>0</v>
      </c>
      <c r="BM159" s="327">
        <v>81400.600000000006</v>
      </c>
      <c r="BN159" s="327">
        <v>0</v>
      </c>
      <c r="BO159" s="327">
        <v>192704.4</v>
      </c>
      <c r="BP159" s="327">
        <v>643223.1</v>
      </c>
      <c r="BQ159" s="327">
        <v>0</v>
      </c>
      <c r="BR159" s="327">
        <v>11030</v>
      </c>
      <c r="BS159" s="327">
        <v>0</v>
      </c>
      <c r="BT159" s="327">
        <v>0</v>
      </c>
      <c r="BU159" s="327">
        <v>0</v>
      </c>
      <c r="BV159" s="327">
        <v>1254935.0900000001</v>
      </c>
      <c r="BW159" s="327">
        <v>0</v>
      </c>
      <c r="BX159" s="327">
        <v>345243.35</v>
      </c>
      <c r="BY159" s="327">
        <v>29068.2</v>
      </c>
      <c r="BZ159" s="327">
        <v>207577.25</v>
      </c>
      <c r="CA159" s="327">
        <v>152498.9</v>
      </c>
      <c r="CB159" s="327">
        <v>551996.44999999995</v>
      </c>
      <c r="CC159" s="327">
        <v>0</v>
      </c>
      <c r="CD159" s="327">
        <v>492955.7</v>
      </c>
      <c r="CE159" s="327">
        <v>1712767.05</v>
      </c>
      <c r="CF159" s="327">
        <v>1601043.33</v>
      </c>
      <c r="CG159" s="327">
        <v>400054.75</v>
      </c>
      <c r="CH159" s="327">
        <v>0</v>
      </c>
      <c r="CI159" s="327">
        <v>342988</v>
      </c>
      <c r="CJ159" s="327">
        <v>220000</v>
      </c>
      <c r="CK159" s="327">
        <v>130000</v>
      </c>
      <c r="CL159" s="327">
        <v>656416.4</v>
      </c>
      <c r="CM159" s="327">
        <v>0</v>
      </c>
      <c r="CN159" s="327">
        <v>80075</v>
      </c>
      <c r="CO159" s="327">
        <v>0</v>
      </c>
      <c r="CP159" s="327">
        <v>0</v>
      </c>
      <c r="CQ159" s="327">
        <v>247246.5</v>
      </c>
      <c r="CR159" s="327">
        <v>238089.7</v>
      </c>
      <c r="CS159" s="327">
        <v>240000</v>
      </c>
      <c r="CT159" s="327">
        <v>0</v>
      </c>
      <c r="CU159" s="327">
        <v>2000</v>
      </c>
      <c r="CV159" s="327">
        <v>0</v>
      </c>
      <c r="CW159" s="327">
        <v>519152.15</v>
      </c>
      <c r="CX159" s="327">
        <v>0</v>
      </c>
      <c r="CY159" s="327">
        <v>0</v>
      </c>
      <c r="CZ159" s="327">
        <v>759885.65</v>
      </c>
      <c r="DA159" s="327">
        <v>493403.55</v>
      </c>
      <c r="DB159" s="327">
        <v>0</v>
      </c>
      <c r="DC159" s="327">
        <v>0</v>
      </c>
      <c r="DD159" s="327">
        <v>868045.17</v>
      </c>
      <c r="DE159" s="327">
        <v>1504020.25</v>
      </c>
      <c r="DF159" s="327">
        <v>2232864.85</v>
      </c>
      <c r="DG159" s="327">
        <v>0</v>
      </c>
      <c r="DH159" s="327">
        <v>0</v>
      </c>
      <c r="DI159" s="327">
        <v>100000</v>
      </c>
      <c r="DJ159" s="327">
        <v>0</v>
      </c>
      <c r="DK159" s="327">
        <v>1016043.45</v>
      </c>
      <c r="DL159" s="327">
        <v>117060.7</v>
      </c>
      <c r="DM159" s="327">
        <v>1231311.1000000001</v>
      </c>
      <c r="DN159" s="327">
        <v>10532</v>
      </c>
      <c r="DO159" s="327">
        <v>626334.18000000005</v>
      </c>
      <c r="DP159" s="327">
        <v>194541.85</v>
      </c>
      <c r="DQ159" s="327">
        <v>0</v>
      </c>
      <c r="DR159" s="327">
        <v>0</v>
      </c>
      <c r="DS159" s="327">
        <v>3814196.06</v>
      </c>
      <c r="DT159" s="327">
        <v>0</v>
      </c>
      <c r="DU159" s="327">
        <v>1424537.48</v>
      </c>
      <c r="DV159" s="327">
        <v>0</v>
      </c>
      <c r="DW159" s="327">
        <v>28700</v>
      </c>
      <c r="DX159" s="327">
        <v>101713.1</v>
      </c>
      <c r="DY159" s="327">
        <v>150000</v>
      </c>
      <c r="DZ159" s="327">
        <v>254356.4</v>
      </c>
      <c r="EA159" s="327">
        <v>2836215.98</v>
      </c>
      <c r="EB159" s="327">
        <v>0</v>
      </c>
      <c r="EC159" s="327">
        <v>1328398.98</v>
      </c>
      <c r="ED159" s="327">
        <v>185657.39</v>
      </c>
      <c r="EE159" s="327">
        <v>0</v>
      </c>
      <c r="EF159" s="327">
        <v>122910.6</v>
      </c>
      <c r="EG159" s="327">
        <v>1325939.08</v>
      </c>
      <c r="EH159" s="327">
        <v>1660.35</v>
      </c>
      <c r="EI159" s="327">
        <v>0</v>
      </c>
      <c r="EJ159" s="327">
        <v>656839.25</v>
      </c>
      <c r="EK159" s="327">
        <v>0</v>
      </c>
      <c r="EL159" s="327">
        <v>3000</v>
      </c>
      <c r="EM159" s="327">
        <v>499227.55</v>
      </c>
      <c r="EN159" s="327">
        <v>1794469.95</v>
      </c>
      <c r="EO159" s="327">
        <v>0</v>
      </c>
      <c r="EP159" s="327">
        <v>2585000</v>
      </c>
      <c r="EQ159" s="327">
        <v>10450</v>
      </c>
      <c r="ER159" s="327">
        <v>233049.25</v>
      </c>
      <c r="ES159" s="327">
        <v>69705.88</v>
      </c>
      <c r="ET159" s="327">
        <v>1638808.35</v>
      </c>
      <c r="EU159" s="327">
        <v>0</v>
      </c>
      <c r="EV159" s="327">
        <v>0</v>
      </c>
      <c r="EW159" s="327">
        <v>74697.350000000006</v>
      </c>
      <c r="EX159" s="327">
        <v>0</v>
      </c>
      <c r="EY159" s="327">
        <v>4552390.1900000004</v>
      </c>
      <c r="EZ159" s="327">
        <v>194764473.50999999</v>
      </c>
      <c r="FA159" s="327">
        <v>35709.99</v>
      </c>
      <c r="FB159" s="327">
        <v>0</v>
      </c>
      <c r="FC159" s="327">
        <v>1952946.36</v>
      </c>
      <c r="FD159" s="327">
        <v>0</v>
      </c>
      <c r="FE159" s="327">
        <v>1039342.75</v>
      </c>
      <c r="FF159" s="327">
        <v>0</v>
      </c>
      <c r="FG159" s="327">
        <v>0</v>
      </c>
      <c r="FH159" s="327">
        <v>1484800</v>
      </c>
      <c r="FI159" s="327">
        <v>0</v>
      </c>
      <c r="FJ159" s="327">
        <v>0</v>
      </c>
      <c r="FK159" s="327">
        <v>1353114.2</v>
      </c>
      <c r="FL159" s="327">
        <v>0</v>
      </c>
      <c r="FM159" s="327">
        <v>1057822.1299999999</v>
      </c>
      <c r="FN159" s="327">
        <v>0</v>
      </c>
      <c r="FO159" s="327">
        <v>0</v>
      </c>
      <c r="FP159" s="327">
        <v>5000</v>
      </c>
      <c r="FQ159" s="327">
        <v>15600</v>
      </c>
      <c r="FR159" s="327">
        <v>869240.65</v>
      </c>
      <c r="FS159" s="327">
        <v>39905.35</v>
      </c>
      <c r="FT159" s="327">
        <v>309428.73</v>
      </c>
      <c r="FU159" s="327">
        <v>0</v>
      </c>
      <c r="FV159" s="327">
        <v>58000</v>
      </c>
      <c r="FW159" s="327">
        <v>0</v>
      </c>
      <c r="FX159" s="327">
        <v>0</v>
      </c>
      <c r="FY159" s="327">
        <v>2532535.9900000002</v>
      </c>
      <c r="FZ159" s="327">
        <v>0</v>
      </c>
      <c r="GA159" s="327">
        <v>0</v>
      </c>
      <c r="GB159" s="327">
        <v>96171.05</v>
      </c>
      <c r="GC159" s="327">
        <v>0</v>
      </c>
      <c r="GD159" s="327">
        <v>0</v>
      </c>
      <c r="GE159" s="327">
        <v>130000</v>
      </c>
      <c r="GF159" s="327">
        <v>0</v>
      </c>
      <c r="GG159" s="327">
        <v>369000</v>
      </c>
      <c r="GH159" s="327">
        <v>0</v>
      </c>
      <c r="GI159" s="327">
        <v>0</v>
      </c>
      <c r="GJ159" s="327">
        <v>4159.1000000000004</v>
      </c>
      <c r="GK159" s="327">
        <v>20465114.59</v>
      </c>
      <c r="GL159" s="327">
        <v>3100000</v>
      </c>
      <c r="GM159" s="327">
        <v>14794934.890000001</v>
      </c>
      <c r="GN159" s="327">
        <v>40000</v>
      </c>
      <c r="GO159" s="327">
        <v>5065220.01</v>
      </c>
      <c r="GP159" s="327">
        <v>220182.6</v>
      </c>
      <c r="GQ159" s="327">
        <v>191687.95</v>
      </c>
      <c r="GR159" s="327">
        <v>0</v>
      </c>
      <c r="GS159" s="327">
        <v>577006.55000000005</v>
      </c>
      <c r="GT159" s="327">
        <v>1191066</v>
      </c>
      <c r="GU159" s="327">
        <v>24955547.550000001</v>
      </c>
      <c r="GV159" s="327">
        <v>36826</v>
      </c>
      <c r="GW159" s="327">
        <v>0</v>
      </c>
      <c r="GX159" s="327">
        <v>60889</v>
      </c>
      <c r="GY159" s="327">
        <v>109303</v>
      </c>
      <c r="GZ159" s="327">
        <v>0</v>
      </c>
      <c r="HA159" s="327">
        <v>1256833.18</v>
      </c>
      <c r="HB159" s="327">
        <v>25000</v>
      </c>
      <c r="HC159" s="327">
        <v>84423.7</v>
      </c>
      <c r="HD159" s="327">
        <v>191569.2</v>
      </c>
      <c r="HE159" s="327">
        <v>0</v>
      </c>
      <c r="HF159" s="327">
        <v>1200396.44</v>
      </c>
      <c r="HG159" s="327">
        <v>0</v>
      </c>
      <c r="HH159" s="327">
        <v>4800033.47</v>
      </c>
      <c r="HI159" s="327">
        <v>2237451.77</v>
      </c>
      <c r="HJ159" s="327">
        <v>0</v>
      </c>
      <c r="HK159" s="327">
        <v>0</v>
      </c>
      <c r="HL159" s="327">
        <v>0</v>
      </c>
      <c r="HM159" s="327">
        <v>290495.15000000002</v>
      </c>
      <c r="HN159" s="327">
        <v>17235.3</v>
      </c>
      <c r="HO159" s="327">
        <v>1301317.73</v>
      </c>
      <c r="HP159" s="327">
        <v>0</v>
      </c>
      <c r="HQ159" s="327">
        <v>0</v>
      </c>
      <c r="HR159" s="327">
        <v>2747142.59</v>
      </c>
      <c r="HS159" s="327">
        <v>0</v>
      </c>
      <c r="HT159" s="327">
        <v>0</v>
      </c>
      <c r="HU159" s="327">
        <v>494311.85</v>
      </c>
      <c r="HV159" s="327">
        <v>0</v>
      </c>
      <c r="HW159" s="327">
        <v>5679416.9199999999</v>
      </c>
      <c r="HX159" s="327">
        <v>0</v>
      </c>
      <c r="HY159" s="327">
        <v>0</v>
      </c>
      <c r="HZ159" s="327">
        <v>0</v>
      </c>
      <c r="IA159" s="327">
        <v>0</v>
      </c>
      <c r="IB159" s="327">
        <v>73979.520000000004</v>
      </c>
      <c r="IC159" s="327">
        <v>3664593.73</v>
      </c>
      <c r="ID159" s="327">
        <v>0</v>
      </c>
      <c r="IE159" s="327">
        <v>703630.85</v>
      </c>
      <c r="IF159" s="327">
        <v>525000</v>
      </c>
      <c r="IG159" s="327">
        <v>0</v>
      </c>
      <c r="IH159" s="327">
        <v>0</v>
      </c>
      <c r="II159" s="327">
        <v>305285.94</v>
      </c>
      <c r="IJ159" s="327">
        <v>31677.09</v>
      </c>
      <c r="IK159" s="327">
        <v>0</v>
      </c>
      <c r="IL159" s="327">
        <v>491657.38</v>
      </c>
      <c r="IM159" s="327">
        <v>0</v>
      </c>
      <c r="IN159" s="327">
        <v>0</v>
      </c>
      <c r="IO159" s="327">
        <v>132915.79999999999</v>
      </c>
      <c r="IP159" s="327">
        <v>245352.85</v>
      </c>
      <c r="IQ159" s="327">
        <v>0</v>
      </c>
      <c r="IR159" s="327">
        <v>1329476.0900000001</v>
      </c>
      <c r="IS159" s="327">
        <v>0</v>
      </c>
      <c r="IT159" s="327">
        <v>148456.82999999999</v>
      </c>
      <c r="IU159" s="327">
        <v>1100</v>
      </c>
      <c r="IV159" s="327">
        <v>0</v>
      </c>
      <c r="IW159" s="327">
        <v>50000</v>
      </c>
      <c r="IX159" s="327">
        <v>33000</v>
      </c>
      <c r="IY159" s="327">
        <v>0</v>
      </c>
      <c r="IZ159" s="327">
        <v>0</v>
      </c>
      <c r="JA159" s="327">
        <v>0</v>
      </c>
      <c r="JB159" s="327">
        <v>478500</v>
      </c>
      <c r="JC159" s="327">
        <v>3641000</v>
      </c>
      <c r="JD159" s="327">
        <v>0</v>
      </c>
      <c r="JE159" s="327">
        <v>0</v>
      </c>
      <c r="JF159" s="327">
        <v>2324466.61</v>
      </c>
      <c r="JG159" s="327">
        <v>254310</v>
      </c>
      <c r="JH159" s="327">
        <v>134223</v>
      </c>
      <c r="JI159" s="327">
        <v>0</v>
      </c>
      <c r="JJ159" s="327">
        <v>414667.54</v>
      </c>
      <c r="JK159" s="327">
        <v>0</v>
      </c>
      <c r="JL159" s="327">
        <v>0</v>
      </c>
      <c r="JM159" s="327">
        <v>0</v>
      </c>
      <c r="JN159" s="327">
        <v>16000</v>
      </c>
      <c r="JO159" s="327">
        <v>135350</v>
      </c>
      <c r="JP159" s="327">
        <v>449000</v>
      </c>
      <c r="JQ159" s="327">
        <v>0</v>
      </c>
      <c r="JR159" s="327">
        <v>0</v>
      </c>
      <c r="JS159" s="327">
        <v>880354.75</v>
      </c>
      <c r="JT159" s="327">
        <v>0</v>
      </c>
      <c r="JU159" s="327">
        <v>3168562.55</v>
      </c>
      <c r="JV159" s="327">
        <v>5053935.3499999996</v>
      </c>
      <c r="JW159" s="327">
        <v>227926.3</v>
      </c>
      <c r="JX159" s="327">
        <v>740000</v>
      </c>
      <c r="JY159" s="327">
        <v>11700</v>
      </c>
      <c r="JZ159" s="327">
        <v>18383.849999999999</v>
      </c>
      <c r="KA159" s="327">
        <v>50000</v>
      </c>
      <c r="KB159" s="327">
        <v>0</v>
      </c>
      <c r="KC159" s="327">
        <v>0</v>
      </c>
      <c r="KD159" s="327">
        <v>106622.3</v>
      </c>
      <c r="KE159" s="327">
        <v>0</v>
      </c>
      <c r="KF159" s="327">
        <v>295545.13</v>
      </c>
      <c r="KG159" s="327">
        <v>754883.55</v>
      </c>
      <c r="KH159" s="327">
        <v>0</v>
      </c>
      <c r="KI159" s="327">
        <v>285690.25</v>
      </c>
      <c r="KJ159" s="327">
        <v>6727.95</v>
      </c>
      <c r="KK159" s="327">
        <v>96804.85</v>
      </c>
      <c r="KL159" s="327">
        <v>0</v>
      </c>
      <c r="KM159" s="327">
        <v>717689.43</v>
      </c>
      <c r="KN159" s="327">
        <v>1010252.4</v>
      </c>
      <c r="KO159" s="327">
        <v>695000</v>
      </c>
      <c r="KP159" s="327">
        <v>1370371.85</v>
      </c>
      <c r="KQ159" s="327">
        <v>15361665.1</v>
      </c>
      <c r="KR159" s="327">
        <v>8797822.4499999993</v>
      </c>
      <c r="KS159" s="326">
        <v>0</v>
      </c>
      <c r="KU159" s="312">
        <v>28</v>
      </c>
      <c r="KV159" s="312">
        <v>281</v>
      </c>
      <c r="KY159" s="312">
        <v>9281</v>
      </c>
    </row>
    <row r="160" spans="1:311" x14ac:dyDescent="0.25">
      <c r="A160" s="325">
        <v>2020</v>
      </c>
      <c r="B160" s="324" t="s">
        <v>781</v>
      </c>
      <c r="C160" s="324" t="s">
        <v>784</v>
      </c>
      <c r="D160" s="324" t="s">
        <v>785</v>
      </c>
      <c r="E160" s="324" t="s">
        <v>780</v>
      </c>
      <c r="F160" s="323">
        <v>6560807.5</v>
      </c>
      <c r="G160" s="323">
        <v>237347.6</v>
      </c>
      <c r="H160" s="323">
        <v>4924344.1500000004</v>
      </c>
      <c r="I160" s="323">
        <v>3779185.03</v>
      </c>
      <c r="J160" s="323">
        <v>610968.5</v>
      </c>
      <c r="K160" s="323">
        <v>779012.9</v>
      </c>
      <c r="L160" s="323">
        <v>3622185.9</v>
      </c>
      <c r="M160" s="323">
        <v>776512</v>
      </c>
      <c r="N160" s="323">
        <v>8886086.1300000008</v>
      </c>
      <c r="O160" s="323">
        <v>11007803.119999999</v>
      </c>
      <c r="P160" s="323">
        <v>2895853.29</v>
      </c>
      <c r="Q160" s="323">
        <v>638626.84</v>
      </c>
      <c r="R160" s="323">
        <v>141303</v>
      </c>
      <c r="S160" s="323">
        <v>201240.7</v>
      </c>
      <c r="T160" s="323">
        <v>946788</v>
      </c>
      <c r="U160" s="323">
        <v>3790700.35</v>
      </c>
      <c r="V160" s="323">
        <v>2135316.64</v>
      </c>
      <c r="W160" s="323">
        <v>319697.59999999998</v>
      </c>
      <c r="X160" s="323">
        <v>90000</v>
      </c>
      <c r="Y160" s="323">
        <v>589636.9</v>
      </c>
      <c r="Z160" s="323">
        <v>454949.6</v>
      </c>
      <c r="AA160" s="323">
        <v>9248945.0500000007</v>
      </c>
      <c r="AB160" s="323">
        <v>1216380.3999999999</v>
      </c>
      <c r="AC160" s="323">
        <v>52694</v>
      </c>
      <c r="AD160" s="323">
        <v>1255637.95</v>
      </c>
      <c r="AE160" s="323">
        <v>644100.30000000005</v>
      </c>
      <c r="AF160" s="323">
        <v>1616004.17</v>
      </c>
      <c r="AG160" s="323">
        <v>1796219.18</v>
      </c>
      <c r="AH160" s="323">
        <v>140568</v>
      </c>
      <c r="AI160" s="323">
        <v>1379556.53</v>
      </c>
      <c r="AJ160" s="323">
        <v>749309.28</v>
      </c>
      <c r="AK160" s="323">
        <v>415877</v>
      </c>
      <c r="AL160" s="323">
        <v>12455083.779999999</v>
      </c>
      <c r="AM160" s="323">
        <v>1023000</v>
      </c>
      <c r="AN160" s="323">
        <v>1089148</v>
      </c>
      <c r="AO160" s="323">
        <v>257546.4</v>
      </c>
      <c r="AP160" s="323">
        <v>3820445.1</v>
      </c>
      <c r="AQ160" s="323">
        <v>390000</v>
      </c>
      <c r="AR160" s="323">
        <v>8214942.5999999996</v>
      </c>
      <c r="AS160" s="323">
        <v>266610.49</v>
      </c>
      <c r="AT160" s="323">
        <v>1605119.66</v>
      </c>
      <c r="AU160" s="323">
        <v>279364.38</v>
      </c>
      <c r="AV160" s="323">
        <v>1646547</v>
      </c>
      <c r="AW160" s="323">
        <v>29379629.52</v>
      </c>
      <c r="AX160" s="323">
        <v>1361408.4</v>
      </c>
      <c r="AY160" s="323">
        <v>1068747</v>
      </c>
      <c r="AZ160" s="323">
        <v>867392.1</v>
      </c>
      <c r="BA160" s="323">
        <v>393810.75</v>
      </c>
      <c r="BB160" s="323">
        <v>4810058.97</v>
      </c>
      <c r="BC160" s="323">
        <v>5963655.7800000003</v>
      </c>
      <c r="BD160" s="323">
        <v>1707489.04</v>
      </c>
      <c r="BE160" s="323">
        <v>5943696.0700000003</v>
      </c>
      <c r="BF160" s="323">
        <v>1519776.86</v>
      </c>
      <c r="BG160" s="323">
        <v>244856.7</v>
      </c>
      <c r="BH160" s="323">
        <v>178698.29</v>
      </c>
      <c r="BI160" s="323">
        <v>10823541.119999999</v>
      </c>
      <c r="BJ160" s="323">
        <v>602100</v>
      </c>
      <c r="BK160" s="323">
        <v>2594319.7200000002</v>
      </c>
      <c r="BL160" s="323">
        <v>568425.6</v>
      </c>
      <c r="BM160" s="323">
        <v>257000</v>
      </c>
      <c r="BN160" s="323">
        <v>22658132.25</v>
      </c>
      <c r="BO160" s="323">
        <v>11803174.310000001</v>
      </c>
      <c r="BP160" s="323">
        <v>1409712.85</v>
      </c>
      <c r="BQ160" s="323">
        <v>805204.52</v>
      </c>
      <c r="BR160" s="323">
        <v>940629.5</v>
      </c>
      <c r="BS160" s="323">
        <v>2109200</v>
      </c>
      <c r="BT160" s="323">
        <v>321387.75</v>
      </c>
      <c r="BU160" s="323">
        <v>500139.95</v>
      </c>
      <c r="BV160" s="323">
        <v>1345794.06</v>
      </c>
      <c r="BW160" s="323">
        <v>3040215.27</v>
      </c>
      <c r="BX160" s="323">
        <v>853501.4</v>
      </c>
      <c r="BY160" s="323">
        <v>2629683.39</v>
      </c>
      <c r="BZ160" s="323">
        <v>325817.8</v>
      </c>
      <c r="CA160" s="323">
        <v>566993.85</v>
      </c>
      <c r="CB160" s="323">
        <v>779283</v>
      </c>
      <c r="CC160" s="323">
        <v>5057017.8</v>
      </c>
      <c r="CD160" s="323">
        <v>1636938.47</v>
      </c>
      <c r="CE160" s="323">
        <v>2930776.75</v>
      </c>
      <c r="CF160" s="323">
        <v>119371.46</v>
      </c>
      <c r="CG160" s="323">
        <v>5882000</v>
      </c>
      <c r="CH160" s="323">
        <v>1072533.25</v>
      </c>
      <c r="CI160" s="323">
        <v>30876584.98</v>
      </c>
      <c r="CJ160" s="323">
        <v>134097</v>
      </c>
      <c r="CK160" s="323">
        <v>141110</v>
      </c>
      <c r="CL160" s="323">
        <v>297941.05</v>
      </c>
      <c r="CM160" s="323">
        <v>395234.24</v>
      </c>
      <c r="CN160" s="323">
        <v>4525604.07</v>
      </c>
      <c r="CO160" s="323">
        <v>3056118.65</v>
      </c>
      <c r="CP160" s="323">
        <v>1298009.8400000001</v>
      </c>
      <c r="CQ160" s="323">
        <v>3726585.55</v>
      </c>
      <c r="CR160" s="323">
        <v>0</v>
      </c>
      <c r="CS160" s="323">
        <v>2536610.35</v>
      </c>
      <c r="CT160" s="323">
        <v>686683</v>
      </c>
      <c r="CU160" s="323">
        <v>572109.55000000005</v>
      </c>
      <c r="CV160" s="323">
        <v>364259.6</v>
      </c>
      <c r="CW160" s="323">
        <v>851331.77</v>
      </c>
      <c r="CX160" s="323">
        <v>7065107.7300000004</v>
      </c>
      <c r="CY160" s="323">
        <v>959289.36</v>
      </c>
      <c r="CZ160" s="323">
        <v>3547291</v>
      </c>
      <c r="DA160" s="323">
        <v>13383168.880000001</v>
      </c>
      <c r="DB160" s="323">
        <v>5632336.2400000002</v>
      </c>
      <c r="DC160" s="323">
        <v>3678506.85</v>
      </c>
      <c r="DD160" s="323">
        <v>31157460.16</v>
      </c>
      <c r="DE160" s="323">
        <v>19281508.48</v>
      </c>
      <c r="DF160" s="323">
        <v>85842</v>
      </c>
      <c r="DG160" s="323">
        <v>450069.15</v>
      </c>
      <c r="DH160" s="323">
        <v>1116592</v>
      </c>
      <c r="DI160" s="323">
        <v>703989.65</v>
      </c>
      <c r="DJ160" s="323">
        <v>3977027.2</v>
      </c>
      <c r="DK160" s="323">
        <v>4442400</v>
      </c>
      <c r="DL160" s="323">
        <v>1001167.3</v>
      </c>
      <c r="DM160" s="323">
        <v>5701938.3499999996</v>
      </c>
      <c r="DN160" s="323">
        <v>150763</v>
      </c>
      <c r="DO160" s="323">
        <v>1796.15</v>
      </c>
      <c r="DP160" s="323">
        <v>574418.5</v>
      </c>
      <c r="DQ160" s="323">
        <v>106158.65</v>
      </c>
      <c r="DR160" s="323">
        <v>1130000</v>
      </c>
      <c r="DS160" s="323">
        <v>2592664.13</v>
      </c>
      <c r="DT160" s="323">
        <v>7007632.21</v>
      </c>
      <c r="DU160" s="323">
        <v>10500091.41</v>
      </c>
      <c r="DV160" s="323">
        <v>1055912.2</v>
      </c>
      <c r="DW160" s="323">
        <v>1085127.44</v>
      </c>
      <c r="DX160" s="323">
        <v>2515934.5</v>
      </c>
      <c r="DY160" s="323">
        <v>1107173.95</v>
      </c>
      <c r="DZ160" s="323">
        <v>566415.97</v>
      </c>
      <c r="EA160" s="323">
        <v>887150.59</v>
      </c>
      <c r="EB160" s="323">
        <v>2110399.5499999998</v>
      </c>
      <c r="EC160" s="323">
        <v>398064</v>
      </c>
      <c r="ED160" s="323">
        <v>1499904.1</v>
      </c>
      <c r="EE160" s="323">
        <v>1043018.18</v>
      </c>
      <c r="EF160" s="323">
        <v>124600</v>
      </c>
      <c r="EG160" s="323">
        <v>4710679.09</v>
      </c>
      <c r="EH160" s="323">
        <v>796261</v>
      </c>
      <c r="EI160" s="323">
        <v>4596411.2</v>
      </c>
      <c r="EJ160" s="323">
        <v>11249330.460000001</v>
      </c>
      <c r="EK160" s="323">
        <v>1910644.18</v>
      </c>
      <c r="EL160" s="323">
        <v>215723.6</v>
      </c>
      <c r="EM160" s="323">
        <v>2855847.45</v>
      </c>
      <c r="EN160" s="323">
        <v>679202.6</v>
      </c>
      <c r="EO160" s="323">
        <v>2194683.84</v>
      </c>
      <c r="EP160" s="323">
        <v>0</v>
      </c>
      <c r="EQ160" s="323">
        <v>615785.55000000005</v>
      </c>
      <c r="ER160" s="323">
        <v>763196.06</v>
      </c>
      <c r="ES160" s="323">
        <v>746940.66</v>
      </c>
      <c r="ET160" s="323">
        <v>568080.1</v>
      </c>
      <c r="EU160" s="323">
        <v>973639.6</v>
      </c>
      <c r="EV160" s="323">
        <v>376250</v>
      </c>
      <c r="EW160" s="323">
        <v>1786413.43</v>
      </c>
      <c r="EX160" s="323">
        <v>2689822.49</v>
      </c>
      <c r="EY160" s="323">
        <v>26069739.489999998</v>
      </c>
      <c r="EZ160" s="323">
        <v>167433914.30000001</v>
      </c>
      <c r="FA160" s="323">
        <v>371689.7</v>
      </c>
      <c r="FB160" s="323">
        <v>785601</v>
      </c>
      <c r="FC160" s="323">
        <v>25122877.510000002</v>
      </c>
      <c r="FD160" s="323">
        <v>1919495.12</v>
      </c>
      <c r="FE160" s="323">
        <v>7927074.6299999999</v>
      </c>
      <c r="FF160" s="323">
        <v>783014.3</v>
      </c>
      <c r="FG160" s="323">
        <v>551798.38</v>
      </c>
      <c r="FH160" s="323">
        <v>2556262.5</v>
      </c>
      <c r="FI160" s="323">
        <v>920594.85</v>
      </c>
      <c r="FJ160" s="323">
        <v>7760217.3300000001</v>
      </c>
      <c r="FK160" s="323">
        <v>578924.34</v>
      </c>
      <c r="FL160" s="323">
        <v>0</v>
      </c>
      <c r="FM160" s="323">
        <v>6554514.25</v>
      </c>
      <c r="FN160" s="323">
        <v>1177213.3899999999</v>
      </c>
      <c r="FO160" s="323">
        <v>1305762.1599999999</v>
      </c>
      <c r="FP160" s="323">
        <v>614785.30000000005</v>
      </c>
      <c r="FQ160" s="323">
        <v>1914171.35</v>
      </c>
      <c r="FR160" s="323">
        <v>23054270.43</v>
      </c>
      <c r="FS160" s="323">
        <v>693985.2</v>
      </c>
      <c r="FT160" s="323">
        <v>510186.18</v>
      </c>
      <c r="FU160" s="323">
        <v>1266536.8500000001</v>
      </c>
      <c r="FV160" s="323">
        <v>314914.5</v>
      </c>
      <c r="FW160" s="323">
        <v>0</v>
      </c>
      <c r="FX160" s="323">
        <v>2340330.12</v>
      </c>
      <c r="FY160" s="323">
        <v>1401827.49</v>
      </c>
      <c r="FZ160" s="323">
        <v>637994</v>
      </c>
      <c r="GA160" s="323">
        <v>719600.8</v>
      </c>
      <c r="GB160" s="323">
        <v>767127.29</v>
      </c>
      <c r="GC160" s="323">
        <v>574101.80000000005</v>
      </c>
      <c r="GD160" s="323">
        <v>1507289.95</v>
      </c>
      <c r="GE160" s="323">
        <v>10948255.119999999</v>
      </c>
      <c r="GF160" s="323">
        <v>832392.75</v>
      </c>
      <c r="GG160" s="323">
        <v>2398448.16</v>
      </c>
      <c r="GH160" s="323">
        <v>1265396.2</v>
      </c>
      <c r="GI160" s="323">
        <v>2198348.66</v>
      </c>
      <c r="GJ160" s="323">
        <v>752481</v>
      </c>
      <c r="GK160" s="323">
        <v>15087783.35</v>
      </c>
      <c r="GL160" s="323">
        <v>15913193.369999999</v>
      </c>
      <c r="GM160" s="323">
        <v>37835174.799999997</v>
      </c>
      <c r="GN160" s="323">
        <v>2581367.2999999998</v>
      </c>
      <c r="GO160" s="323">
        <v>3015689.65</v>
      </c>
      <c r="GP160" s="323">
        <v>20774.490000000002</v>
      </c>
      <c r="GQ160" s="323">
        <v>0</v>
      </c>
      <c r="GR160" s="323">
        <v>3345201.85</v>
      </c>
      <c r="GS160" s="323">
        <v>74253171.799999997</v>
      </c>
      <c r="GT160" s="323">
        <v>161913.75</v>
      </c>
      <c r="GU160" s="323">
        <v>0</v>
      </c>
      <c r="GV160" s="323">
        <v>398115.91</v>
      </c>
      <c r="GW160" s="323">
        <v>194656.25</v>
      </c>
      <c r="GX160" s="323">
        <v>4299446.25</v>
      </c>
      <c r="GY160" s="323">
        <v>0</v>
      </c>
      <c r="GZ160" s="323">
        <v>2575340.36</v>
      </c>
      <c r="HA160" s="323">
        <v>2556683.6800000002</v>
      </c>
      <c r="HB160" s="323">
        <v>1059601.68</v>
      </c>
      <c r="HC160" s="323">
        <v>7723758.5199999996</v>
      </c>
      <c r="HD160" s="323">
        <v>325909</v>
      </c>
      <c r="HE160" s="323">
        <v>748000</v>
      </c>
      <c r="HF160" s="323">
        <v>158195.54999999999</v>
      </c>
      <c r="HG160" s="323">
        <v>5287401.8600000003</v>
      </c>
      <c r="HH160" s="323">
        <v>19837105.010000002</v>
      </c>
      <c r="HI160" s="323">
        <v>3849137.1</v>
      </c>
      <c r="HJ160" s="323">
        <v>1150532.8500000001</v>
      </c>
      <c r="HK160" s="323">
        <v>270000</v>
      </c>
      <c r="HL160" s="323">
        <v>2221086.2599999998</v>
      </c>
      <c r="HM160" s="323">
        <v>410236.95</v>
      </c>
      <c r="HN160" s="323">
        <v>2546353</v>
      </c>
      <c r="HO160" s="323">
        <v>473225</v>
      </c>
      <c r="HP160" s="323">
        <v>10095558.289999999</v>
      </c>
      <c r="HQ160" s="323">
        <v>164212.34</v>
      </c>
      <c r="HR160" s="323">
        <v>7654126.8799999999</v>
      </c>
      <c r="HS160" s="323">
        <v>180531.13</v>
      </c>
      <c r="HT160" s="323">
        <v>6279700.8899999997</v>
      </c>
      <c r="HU160" s="323">
        <v>145164</v>
      </c>
      <c r="HV160" s="323">
        <v>3085000</v>
      </c>
      <c r="HW160" s="323">
        <v>36268732.859999999</v>
      </c>
      <c r="HX160" s="323">
        <v>1049046</v>
      </c>
      <c r="HY160" s="323">
        <v>30421619.190000001</v>
      </c>
      <c r="HZ160" s="323">
        <v>3489157.74</v>
      </c>
      <c r="IA160" s="323">
        <v>1467630</v>
      </c>
      <c r="IB160" s="323">
        <v>3328495.45</v>
      </c>
      <c r="IC160" s="323">
        <v>14941378.51</v>
      </c>
      <c r="ID160" s="323">
        <v>737603.95</v>
      </c>
      <c r="IE160" s="323">
        <v>9735171.4499999993</v>
      </c>
      <c r="IF160" s="323">
        <v>259201.75</v>
      </c>
      <c r="IG160" s="323">
        <v>692978.87</v>
      </c>
      <c r="IH160" s="323">
        <v>142495</v>
      </c>
      <c r="II160" s="323">
        <v>504094.32</v>
      </c>
      <c r="IJ160" s="323">
        <v>2425396.69</v>
      </c>
      <c r="IK160" s="323">
        <v>116900</v>
      </c>
      <c r="IL160" s="323">
        <v>6426.25</v>
      </c>
      <c r="IM160" s="323">
        <v>274777</v>
      </c>
      <c r="IN160" s="323">
        <v>4517189.25</v>
      </c>
      <c r="IO160" s="323">
        <v>581902.85</v>
      </c>
      <c r="IP160" s="323">
        <v>1010476.3</v>
      </c>
      <c r="IQ160" s="323">
        <v>173600</v>
      </c>
      <c r="IR160" s="323">
        <v>7855860.0599999996</v>
      </c>
      <c r="IS160" s="323">
        <v>12700014.609999999</v>
      </c>
      <c r="IT160" s="323">
        <v>1014450.55</v>
      </c>
      <c r="IU160" s="323">
        <v>453310.97</v>
      </c>
      <c r="IV160" s="323">
        <v>4613163.8899999997</v>
      </c>
      <c r="IW160" s="323">
        <v>2296362.9500000002</v>
      </c>
      <c r="IX160" s="323">
        <v>482328</v>
      </c>
      <c r="IY160" s="323">
        <v>4831028.93</v>
      </c>
      <c r="IZ160" s="323">
        <v>2087444.65</v>
      </c>
      <c r="JA160" s="323">
        <v>3325162.7</v>
      </c>
      <c r="JB160" s="323">
        <v>218901.46</v>
      </c>
      <c r="JC160" s="323">
        <v>4476200</v>
      </c>
      <c r="JD160" s="323">
        <v>598055.21</v>
      </c>
      <c r="JE160" s="323">
        <v>472366.35</v>
      </c>
      <c r="JF160" s="323">
        <v>7296086.7999999998</v>
      </c>
      <c r="JG160" s="323">
        <v>29193.8</v>
      </c>
      <c r="JH160" s="323">
        <v>41030.54</v>
      </c>
      <c r="JI160" s="323">
        <v>5455155.9900000002</v>
      </c>
      <c r="JJ160" s="323">
        <v>4132894.33</v>
      </c>
      <c r="JK160" s="323">
        <v>665449.94999999995</v>
      </c>
      <c r="JL160" s="323">
        <v>436033.67</v>
      </c>
      <c r="JM160" s="323">
        <v>250354.35</v>
      </c>
      <c r="JN160" s="323">
        <v>699625</v>
      </c>
      <c r="JO160" s="323">
        <v>3426919.77</v>
      </c>
      <c r="JP160" s="323">
        <v>686000</v>
      </c>
      <c r="JQ160" s="323">
        <v>1129435.2</v>
      </c>
      <c r="JR160" s="323">
        <v>151242.54999999999</v>
      </c>
      <c r="JS160" s="323">
        <v>2154037.69</v>
      </c>
      <c r="JT160" s="323">
        <v>293782.90000000002</v>
      </c>
      <c r="JU160" s="323">
        <v>16024265.699999999</v>
      </c>
      <c r="JV160" s="323">
        <v>15972588.869999999</v>
      </c>
      <c r="JW160" s="323">
        <v>2888810.7</v>
      </c>
      <c r="JX160" s="323">
        <v>782667.65</v>
      </c>
      <c r="JY160" s="323">
        <v>200823.8</v>
      </c>
      <c r="JZ160" s="323">
        <v>65411.55</v>
      </c>
      <c r="KA160" s="323">
        <v>2245293.6800000002</v>
      </c>
      <c r="KB160" s="323">
        <v>2677458.9</v>
      </c>
      <c r="KC160" s="323">
        <v>1255881.6499999999</v>
      </c>
      <c r="KD160" s="323">
        <v>4363999.45</v>
      </c>
      <c r="KE160" s="323">
        <v>6799395.3300000001</v>
      </c>
      <c r="KF160" s="323">
        <v>1347362.97</v>
      </c>
      <c r="KG160" s="323">
        <v>330591</v>
      </c>
      <c r="KH160" s="323">
        <v>774353.35</v>
      </c>
      <c r="KI160" s="323">
        <v>1483040.2</v>
      </c>
      <c r="KJ160" s="323">
        <v>764512.2</v>
      </c>
      <c r="KK160" s="323">
        <v>61104.65</v>
      </c>
      <c r="KL160" s="323">
        <v>3290509.85</v>
      </c>
      <c r="KM160" s="323">
        <v>830563.05</v>
      </c>
      <c r="KN160" s="323">
        <v>832498.6</v>
      </c>
      <c r="KO160" s="323">
        <v>1735629.97</v>
      </c>
      <c r="KP160" s="323">
        <v>4045749.5</v>
      </c>
      <c r="KQ160" s="323">
        <v>12125045.640000001</v>
      </c>
      <c r="KR160" s="323">
        <v>0</v>
      </c>
      <c r="KS160" s="322">
        <v>1536055.65</v>
      </c>
      <c r="KU160" s="312">
        <v>28</v>
      </c>
      <c r="KV160" s="312">
        <v>282</v>
      </c>
      <c r="KY160" s="312">
        <v>9282</v>
      </c>
    </row>
    <row r="161" spans="1:311" x14ac:dyDescent="0.25">
      <c r="A161" s="329">
        <v>2020</v>
      </c>
      <c r="B161" s="328" t="s">
        <v>781</v>
      </c>
      <c r="C161" s="328" t="s">
        <v>784</v>
      </c>
      <c r="D161" s="328" t="s">
        <v>321</v>
      </c>
      <c r="E161" s="328" t="s">
        <v>780</v>
      </c>
      <c r="F161" s="327">
        <v>8091747.96</v>
      </c>
      <c r="G161" s="327">
        <v>481132.66</v>
      </c>
      <c r="H161" s="327">
        <v>37947426.130000003</v>
      </c>
      <c r="I161" s="327">
        <v>5127542.4000000004</v>
      </c>
      <c r="J161" s="327">
        <v>745662</v>
      </c>
      <c r="K161" s="327">
        <v>969012.9</v>
      </c>
      <c r="L161" s="327">
        <v>6923732.5700000003</v>
      </c>
      <c r="M161" s="327">
        <v>2104339.7000000002</v>
      </c>
      <c r="N161" s="327">
        <v>18947294.809999999</v>
      </c>
      <c r="O161" s="327">
        <v>14790728.779999999</v>
      </c>
      <c r="P161" s="327">
        <v>3253477.42</v>
      </c>
      <c r="Q161" s="327">
        <v>1257382.9099999999</v>
      </c>
      <c r="R161" s="327">
        <v>1448504.13</v>
      </c>
      <c r="S161" s="327">
        <v>228777.41</v>
      </c>
      <c r="T161" s="327">
        <v>1286503.8999999999</v>
      </c>
      <c r="U161" s="327">
        <v>13354541.949999999</v>
      </c>
      <c r="V161" s="327">
        <v>9402600.9900000002</v>
      </c>
      <c r="W161" s="327">
        <v>319697.59999999998</v>
      </c>
      <c r="X161" s="327">
        <v>1353729.14</v>
      </c>
      <c r="Y161" s="327">
        <v>692972.56</v>
      </c>
      <c r="Z161" s="327">
        <v>1400267.97</v>
      </c>
      <c r="AA161" s="327">
        <v>18933744.489999998</v>
      </c>
      <c r="AB161" s="327">
        <v>1639103.74</v>
      </c>
      <c r="AC161" s="327">
        <v>366694</v>
      </c>
      <c r="AD161" s="327">
        <v>15562992.189999999</v>
      </c>
      <c r="AE161" s="327">
        <v>909884.08</v>
      </c>
      <c r="AF161" s="327">
        <v>2299278.5699999998</v>
      </c>
      <c r="AG161" s="327">
        <v>2124241.87</v>
      </c>
      <c r="AH161" s="327">
        <v>537355.94999999995</v>
      </c>
      <c r="AI161" s="327">
        <v>2285105.86</v>
      </c>
      <c r="AJ161" s="327">
        <v>12482589.91</v>
      </c>
      <c r="AK161" s="327">
        <v>926104.95</v>
      </c>
      <c r="AL161" s="327">
        <v>13942427.74</v>
      </c>
      <c r="AM161" s="327">
        <v>2026259.57</v>
      </c>
      <c r="AN161" s="327">
        <v>1706397.38</v>
      </c>
      <c r="AO161" s="327">
        <v>3082382.1</v>
      </c>
      <c r="AP161" s="327">
        <v>6213296.8899999997</v>
      </c>
      <c r="AQ161" s="327">
        <v>506922.73</v>
      </c>
      <c r="AR161" s="327">
        <v>11252637.890000001</v>
      </c>
      <c r="AS161" s="327">
        <v>632547.07999999996</v>
      </c>
      <c r="AT161" s="327">
        <v>1793137.8</v>
      </c>
      <c r="AU161" s="327">
        <v>328306.68</v>
      </c>
      <c r="AV161" s="327">
        <v>1994919.06</v>
      </c>
      <c r="AW161" s="327">
        <v>35907278.380000003</v>
      </c>
      <c r="AX161" s="327">
        <v>1778437.95</v>
      </c>
      <c r="AY161" s="327">
        <v>1552437.43</v>
      </c>
      <c r="AZ161" s="327">
        <v>2473423.64</v>
      </c>
      <c r="BA161" s="327">
        <v>536297.71</v>
      </c>
      <c r="BB161" s="327">
        <v>5333821.26</v>
      </c>
      <c r="BC161" s="327">
        <v>7296808.8899999997</v>
      </c>
      <c r="BD161" s="327">
        <v>2713829.15</v>
      </c>
      <c r="BE161" s="327">
        <v>6315659.7199999997</v>
      </c>
      <c r="BF161" s="327">
        <v>2103327.56</v>
      </c>
      <c r="BG161" s="327">
        <v>282628.49</v>
      </c>
      <c r="BH161" s="327">
        <v>499014.06</v>
      </c>
      <c r="BI161" s="327">
        <v>16039059.82</v>
      </c>
      <c r="BJ161" s="327">
        <v>1351928</v>
      </c>
      <c r="BK161" s="327">
        <v>4823358.29</v>
      </c>
      <c r="BL161" s="327">
        <v>797509.72</v>
      </c>
      <c r="BM161" s="327">
        <v>1227248.24</v>
      </c>
      <c r="BN161" s="327">
        <v>26702352.719999999</v>
      </c>
      <c r="BO161" s="327">
        <v>13850130.539999999</v>
      </c>
      <c r="BP161" s="327">
        <v>2052935.95</v>
      </c>
      <c r="BQ161" s="327">
        <v>980304.42</v>
      </c>
      <c r="BR161" s="327">
        <v>1498508.73</v>
      </c>
      <c r="BS161" s="327">
        <v>2528582.69</v>
      </c>
      <c r="BT161" s="327">
        <v>981773.13</v>
      </c>
      <c r="BU161" s="327">
        <v>594136.55000000005</v>
      </c>
      <c r="BV161" s="327">
        <v>3031100</v>
      </c>
      <c r="BW161" s="327">
        <v>3103878.41</v>
      </c>
      <c r="BX161" s="327">
        <v>2879733.23</v>
      </c>
      <c r="BY161" s="327">
        <v>3379254.58</v>
      </c>
      <c r="BZ161" s="327">
        <v>742641.97</v>
      </c>
      <c r="CA161" s="327">
        <v>911295.87</v>
      </c>
      <c r="CB161" s="327">
        <v>1859166.1</v>
      </c>
      <c r="CC161" s="327">
        <v>7437578</v>
      </c>
      <c r="CD161" s="327">
        <v>2611382.0699999998</v>
      </c>
      <c r="CE161" s="327">
        <v>5897171.9400000004</v>
      </c>
      <c r="CF161" s="327">
        <v>9763419.7899999991</v>
      </c>
      <c r="CG161" s="327">
        <v>6638919.71</v>
      </c>
      <c r="CH161" s="327">
        <v>1239299.4099999999</v>
      </c>
      <c r="CI161" s="327">
        <v>40245194.700000003</v>
      </c>
      <c r="CJ161" s="327">
        <v>407700.05</v>
      </c>
      <c r="CK161" s="327">
        <v>289180.2</v>
      </c>
      <c r="CL161" s="327">
        <v>1153745.9099999999</v>
      </c>
      <c r="CM161" s="327">
        <v>551010.69999999995</v>
      </c>
      <c r="CN161" s="327">
        <v>7516412.3700000001</v>
      </c>
      <c r="CO161" s="327">
        <v>6505881.7800000003</v>
      </c>
      <c r="CP161" s="327">
        <v>2143954.4900000002</v>
      </c>
      <c r="CQ161" s="327">
        <v>5462977.9800000004</v>
      </c>
      <c r="CR161" s="327">
        <v>451873.9</v>
      </c>
      <c r="CS161" s="327">
        <v>3083243.65</v>
      </c>
      <c r="CT161" s="327">
        <v>3599941.85</v>
      </c>
      <c r="CU161" s="327">
        <v>1040582.56</v>
      </c>
      <c r="CV161" s="327">
        <v>433140.7</v>
      </c>
      <c r="CW161" s="327">
        <v>1394189.32</v>
      </c>
      <c r="CX161" s="327">
        <v>7482335.3700000001</v>
      </c>
      <c r="CY161" s="327">
        <v>1420109.56</v>
      </c>
      <c r="CZ161" s="327">
        <v>10018348.449999999</v>
      </c>
      <c r="DA161" s="327">
        <v>15145745.390000001</v>
      </c>
      <c r="DB161" s="327">
        <v>10111530</v>
      </c>
      <c r="DC161" s="327">
        <v>4038338.57</v>
      </c>
      <c r="DD161" s="327">
        <v>36769476.460000001</v>
      </c>
      <c r="DE161" s="327">
        <v>21732681.030000001</v>
      </c>
      <c r="DF161" s="327">
        <v>2632918</v>
      </c>
      <c r="DG161" s="327">
        <v>907518.19</v>
      </c>
      <c r="DH161" s="327">
        <v>1312690.3799999999</v>
      </c>
      <c r="DI161" s="327">
        <v>1792016.84</v>
      </c>
      <c r="DJ161" s="327">
        <v>7390751.4199999999</v>
      </c>
      <c r="DK161" s="327">
        <v>8332368.0999999996</v>
      </c>
      <c r="DL161" s="327">
        <v>1502045.76</v>
      </c>
      <c r="DM161" s="327">
        <v>8047154.3499999996</v>
      </c>
      <c r="DN161" s="327">
        <v>227441.83</v>
      </c>
      <c r="DO161" s="327">
        <v>823376.64</v>
      </c>
      <c r="DP161" s="327">
        <v>1609529.49</v>
      </c>
      <c r="DQ161" s="327">
        <v>106158.65</v>
      </c>
      <c r="DR161" s="327">
        <v>2054634.77</v>
      </c>
      <c r="DS161" s="327">
        <v>6439920.3300000001</v>
      </c>
      <c r="DT161" s="327">
        <v>8806612.6799999997</v>
      </c>
      <c r="DU161" s="327">
        <v>15492153.6</v>
      </c>
      <c r="DV161" s="327">
        <v>1198711.56</v>
      </c>
      <c r="DW161" s="327">
        <v>2707184.63</v>
      </c>
      <c r="DX161" s="327">
        <v>5408291.6799999997</v>
      </c>
      <c r="DY161" s="327">
        <v>4831410.8099999996</v>
      </c>
      <c r="DZ161" s="327">
        <v>1357231.95</v>
      </c>
      <c r="EA161" s="327">
        <v>17043947.039999999</v>
      </c>
      <c r="EB161" s="327">
        <v>3135491.66</v>
      </c>
      <c r="EC161" s="327">
        <v>2450560.1800000002</v>
      </c>
      <c r="ED161" s="327">
        <v>2517779.44</v>
      </c>
      <c r="EE161" s="327">
        <v>1145655.99</v>
      </c>
      <c r="EF161" s="327">
        <v>437947.1</v>
      </c>
      <c r="EG161" s="327">
        <v>7220791.5099999998</v>
      </c>
      <c r="EH161" s="327">
        <v>2602505.37</v>
      </c>
      <c r="EI161" s="327">
        <v>8372916.9800000004</v>
      </c>
      <c r="EJ161" s="327">
        <v>15805670.51</v>
      </c>
      <c r="EK161" s="327">
        <v>2663200.33</v>
      </c>
      <c r="EL161" s="327">
        <v>408199.25</v>
      </c>
      <c r="EM161" s="327">
        <v>3762308.46</v>
      </c>
      <c r="EN161" s="327">
        <v>3848241.72</v>
      </c>
      <c r="EO161" s="327">
        <v>4516734.04</v>
      </c>
      <c r="EP161" s="327">
        <v>3915218.2</v>
      </c>
      <c r="EQ161" s="327">
        <v>725234.55</v>
      </c>
      <c r="ER161" s="327">
        <v>1458446.31</v>
      </c>
      <c r="ES161" s="327">
        <v>816646.54</v>
      </c>
      <c r="ET161" s="327">
        <v>2668804.35</v>
      </c>
      <c r="EU161" s="327">
        <v>1447795.27</v>
      </c>
      <c r="EV161" s="327">
        <v>403083.95</v>
      </c>
      <c r="EW161" s="327">
        <v>3820354.99</v>
      </c>
      <c r="EX161" s="327">
        <v>3067932.54</v>
      </c>
      <c r="EY161" s="327">
        <v>39962246.259999998</v>
      </c>
      <c r="EZ161" s="327">
        <v>363916176.36000001</v>
      </c>
      <c r="FA161" s="327">
        <v>4105780.01</v>
      </c>
      <c r="FB161" s="327">
        <v>1389278.96</v>
      </c>
      <c r="FC161" s="327">
        <v>28010943.329999998</v>
      </c>
      <c r="FD161" s="327">
        <v>2011350.42</v>
      </c>
      <c r="FE161" s="327">
        <v>19333888.670000002</v>
      </c>
      <c r="FF161" s="327">
        <v>3338540.39</v>
      </c>
      <c r="FG161" s="327">
        <v>640387.28</v>
      </c>
      <c r="FH161" s="327">
        <v>5699246.5300000003</v>
      </c>
      <c r="FI161" s="327">
        <v>920594.85</v>
      </c>
      <c r="FJ161" s="327">
        <v>9411585.2699999996</v>
      </c>
      <c r="FK161" s="327">
        <v>2003606.49</v>
      </c>
      <c r="FL161" s="327">
        <v>114150</v>
      </c>
      <c r="FM161" s="327">
        <v>13142712.57</v>
      </c>
      <c r="FN161" s="327">
        <v>1379113.78</v>
      </c>
      <c r="FO161" s="327">
        <v>1377356.08</v>
      </c>
      <c r="FP161" s="327">
        <v>912371.59</v>
      </c>
      <c r="FQ161" s="327">
        <v>2068650.08</v>
      </c>
      <c r="FR161" s="327">
        <v>52560360.759999998</v>
      </c>
      <c r="FS161" s="327">
        <v>825394.33</v>
      </c>
      <c r="FT161" s="327">
        <v>1203501.1100000001</v>
      </c>
      <c r="FU161" s="327">
        <v>1662765.85</v>
      </c>
      <c r="FV161" s="327">
        <v>1006998.73</v>
      </c>
      <c r="FW161" s="327">
        <v>26415.7</v>
      </c>
      <c r="FX161" s="327">
        <v>3223230.22</v>
      </c>
      <c r="FY161" s="327">
        <v>7647850.0300000003</v>
      </c>
      <c r="FZ161" s="327">
        <v>643179.52000000002</v>
      </c>
      <c r="GA161" s="327">
        <v>801797.92</v>
      </c>
      <c r="GB161" s="327">
        <v>1051462.1399999999</v>
      </c>
      <c r="GC161" s="327">
        <v>674996.2</v>
      </c>
      <c r="GD161" s="327">
        <v>1822758.41</v>
      </c>
      <c r="GE161" s="327">
        <v>11162759.609999999</v>
      </c>
      <c r="GF161" s="327">
        <v>1348625.41</v>
      </c>
      <c r="GG161" s="327">
        <v>5029564.45</v>
      </c>
      <c r="GH161" s="327">
        <v>1666891.34</v>
      </c>
      <c r="GI161" s="327">
        <v>2920757.1</v>
      </c>
      <c r="GJ161" s="327">
        <v>1234180.3899999999</v>
      </c>
      <c r="GK161" s="327">
        <v>50282994.530000001</v>
      </c>
      <c r="GL161" s="327">
        <v>19782001.07</v>
      </c>
      <c r="GM161" s="327">
        <v>72274172.109999999</v>
      </c>
      <c r="GN161" s="327">
        <v>3344560.74</v>
      </c>
      <c r="GO161" s="327">
        <v>15037412.48</v>
      </c>
      <c r="GP161" s="327">
        <v>393184.38</v>
      </c>
      <c r="GQ161" s="327">
        <v>324784.65999999997</v>
      </c>
      <c r="GR161" s="327">
        <v>3703908.72</v>
      </c>
      <c r="GS161" s="327">
        <v>111294317.62</v>
      </c>
      <c r="GT161" s="327">
        <v>1444858.13</v>
      </c>
      <c r="GU161" s="327">
        <v>32889945.350000001</v>
      </c>
      <c r="GV161" s="327">
        <v>717461.61</v>
      </c>
      <c r="GW161" s="327">
        <v>309545.38</v>
      </c>
      <c r="GX161" s="327">
        <v>6542222.8600000003</v>
      </c>
      <c r="GY161" s="327">
        <v>734058.12</v>
      </c>
      <c r="GZ161" s="327">
        <v>4433888.2300000004</v>
      </c>
      <c r="HA161" s="327">
        <v>4183598.68</v>
      </c>
      <c r="HB161" s="327">
        <v>1253999.3799999999</v>
      </c>
      <c r="HC161" s="327">
        <v>11830420.460000001</v>
      </c>
      <c r="HD161" s="327">
        <v>540337.18999999994</v>
      </c>
      <c r="HE161" s="327">
        <v>1144113.3500000001</v>
      </c>
      <c r="HF161" s="327">
        <v>1716142.12</v>
      </c>
      <c r="HG161" s="327">
        <v>12287527.98</v>
      </c>
      <c r="HH161" s="327">
        <v>34662979.969999999</v>
      </c>
      <c r="HI161" s="327">
        <v>8788845.1400000006</v>
      </c>
      <c r="HJ161" s="327">
        <v>2378169.9500000002</v>
      </c>
      <c r="HK161" s="327">
        <v>467939.72</v>
      </c>
      <c r="HL161" s="327">
        <v>2236082.5299999998</v>
      </c>
      <c r="HM161" s="327">
        <v>1643688.18</v>
      </c>
      <c r="HN161" s="327">
        <v>2861946.87</v>
      </c>
      <c r="HO161" s="327">
        <v>2210025.7999999998</v>
      </c>
      <c r="HP161" s="327">
        <v>12197883.33</v>
      </c>
      <c r="HQ161" s="327">
        <v>233861.34</v>
      </c>
      <c r="HR161" s="327">
        <v>18023505.829999998</v>
      </c>
      <c r="HS161" s="327">
        <v>236481.03</v>
      </c>
      <c r="HT161" s="327">
        <v>14295925.74</v>
      </c>
      <c r="HU161" s="327">
        <v>814853.08</v>
      </c>
      <c r="HV161" s="327">
        <v>3131660</v>
      </c>
      <c r="HW161" s="327">
        <v>56734458.390000001</v>
      </c>
      <c r="HX161" s="327">
        <v>1099853.25</v>
      </c>
      <c r="HY161" s="327">
        <v>41052785.119999997</v>
      </c>
      <c r="HZ161" s="327">
        <v>4073078.9</v>
      </c>
      <c r="IA161" s="327">
        <v>2171253.88</v>
      </c>
      <c r="IB161" s="327">
        <v>4858606.42</v>
      </c>
      <c r="IC161" s="327">
        <v>28669842.109999999</v>
      </c>
      <c r="ID161" s="327">
        <v>790015.1</v>
      </c>
      <c r="IE161" s="327">
        <v>12846100.51</v>
      </c>
      <c r="IF161" s="327">
        <v>1883551.45</v>
      </c>
      <c r="IG161" s="327">
        <v>867495.52</v>
      </c>
      <c r="IH161" s="327">
        <v>371391.03</v>
      </c>
      <c r="II161" s="327">
        <v>809380.26</v>
      </c>
      <c r="IJ161" s="327">
        <v>2909141.8</v>
      </c>
      <c r="IK161" s="327">
        <v>139385.9</v>
      </c>
      <c r="IL161" s="327">
        <v>498083.63</v>
      </c>
      <c r="IM161" s="327">
        <v>482523.95</v>
      </c>
      <c r="IN161" s="327">
        <v>6774058.0599999996</v>
      </c>
      <c r="IO161" s="327">
        <v>1789976.06</v>
      </c>
      <c r="IP161" s="327">
        <v>1636419.85</v>
      </c>
      <c r="IQ161" s="327">
        <v>412228.3</v>
      </c>
      <c r="IR161" s="327">
        <v>26948941.879999999</v>
      </c>
      <c r="IS161" s="327">
        <v>27185685.16</v>
      </c>
      <c r="IT161" s="327">
        <v>6020696.5499999998</v>
      </c>
      <c r="IU161" s="327">
        <v>817912.03</v>
      </c>
      <c r="IV161" s="327">
        <v>5449728.2599999998</v>
      </c>
      <c r="IW161" s="327">
        <v>2346362.9500000002</v>
      </c>
      <c r="IX161" s="327">
        <v>594559.44999999995</v>
      </c>
      <c r="IY161" s="327">
        <v>5025312.55</v>
      </c>
      <c r="IZ161" s="327">
        <v>2799333.13</v>
      </c>
      <c r="JA161" s="327">
        <v>3551879.79</v>
      </c>
      <c r="JB161" s="327">
        <v>1102960.81</v>
      </c>
      <c r="JC161" s="327">
        <v>8485995.8499999996</v>
      </c>
      <c r="JD161" s="327">
        <v>906306.24</v>
      </c>
      <c r="JE161" s="327">
        <v>598232.68000000005</v>
      </c>
      <c r="JF161" s="327">
        <v>10039997.32</v>
      </c>
      <c r="JG161" s="327">
        <v>426657.73</v>
      </c>
      <c r="JH161" s="327">
        <v>494681.75</v>
      </c>
      <c r="JI161" s="327">
        <v>7473658.4000000004</v>
      </c>
      <c r="JJ161" s="327">
        <v>6019982.1900000004</v>
      </c>
      <c r="JK161" s="327">
        <v>766000.7</v>
      </c>
      <c r="JL161" s="327">
        <v>880199.69</v>
      </c>
      <c r="JM161" s="327">
        <v>399678.2</v>
      </c>
      <c r="JN161" s="327">
        <v>745813</v>
      </c>
      <c r="JO161" s="327">
        <v>4893411.9800000004</v>
      </c>
      <c r="JP161" s="327">
        <v>1146000</v>
      </c>
      <c r="JQ161" s="327">
        <v>1129435.2</v>
      </c>
      <c r="JR161" s="327">
        <v>198586.09</v>
      </c>
      <c r="JS161" s="327">
        <v>5616594.5</v>
      </c>
      <c r="JT161" s="327">
        <v>558534.63</v>
      </c>
      <c r="JU161" s="327">
        <v>19327781.129999999</v>
      </c>
      <c r="JV161" s="327">
        <v>38364600.32</v>
      </c>
      <c r="JW161" s="327">
        <v>3645920.22</v>
      </c>
      <c r="JX161" s="327">
        <v>4940066.63</v>
      </c>
      <c r="JY161" s="327">
        <v>277687.63</v>
      </c>
      <c r="JZ161" s="327">
        <v>206380.65</v>
      </c>
      <c r="KA161" s="327">
        <v>3607718.21</v>
      </c>
      <c r="KB161" s="327">
        <v>3172491.07</v>
      </c>
      <c r="KC161" s="327">
        <v>1383425.02</v>
      </c>
      <c r="KD161" s="327">
        <v>5290206.22</v>
      </c>
      <c r="KE161" s="327">
        <v>12587741.189999999</v>
      </c>
      <c r="KF161" s="327">
        <v>1854408.63</v>
      </c>
      <c r="KG161" s="327">
        <v>1350722.55</v>
      </c>
      <c r="KH161" s="327">
        <v>996363.83</v>
      </c>
      <c r="KI161" s="327">
        <v>2853026.38</v>
      </c>
      <c r="KJ161" s="327">
        <v>771240.15</v>
      </c>
      <c r="KK161" s="327">
        <v>215930.72</v>
      </c>
      <c r="KL161" s="327">
        <v>3615533.15</v>
      </c>
      <c r="KM161" s="327">
        <v>1617699.25</v>
      </c>
      <c r="KN161" s="327">
        <v>1844802.33</v>
      </c>
      <c r="KO161" s="327">
        <v>9728591.1199999992</v>
      </c>
      <c r="KP161" s="327">
        <v>6362045.2800000003</v>
      </c>
      <c r="KQ161" s="327">
        <v>32874081.940000001</v>
      </c>
      <c r="KR161" s="327">
        <v>9472422.6500000004</v>
      </c>
      <c r="KS161" s="326">
        <v>2012440.55</v>
      </c>
      <c r="KU161" s="338" t="s">
        <v>943</v>
      </c>
      <c r="KV161" s="312" t="s">
        <v>943</v>
      </c>
      <c r="KY161" s="312" t="s">
        <v>943</v>
      </c>
    </row>
    <row r="162" spans="1:311" x14ac:dyDescent="0.25">
      <c r="A162" s="325">
        <v>2020</v>
      </c>
      <c r="B162" s="324" t="s">
        <v>781</v>
      </c>
      <c r="C162" s="324" t="s">
        <v>782</v>
      </c>
      <c r="D162" s="324" t="s">
        <v>783</v>
      </c>
      <c r="E162" s="324" t="s">
        <v>780</v>
      </c>
      <c r="F162" s="323">
        <v>1508708.07</v>
      </c>
      <c r="G162" s="323">
        <v>1056217.82</v>
      </c>
      <c r="H162" s="323">
        <v>4533518.45</v>
      </c>
      <c r="I162" s="323">
        <v>196554.99</v>
      </c>
      <c r="J162" s="323">
        <v>0</v>
      </c>
      <c r="K162" s="323">
        <v>2158150.2200000002</v>
      </c>
      <c r="L162" s="323">
        <v>5169835.26</v>
      </c>
      <c r="M162" s="323">
        <v>762142.51</v>
      </c>
      <c r="N162" s="323">
        <v>3836542.68</v>
      </c>
      <c r="O162" s="323">
        <v>4317035.1100000003</v>
      </c>
      <c r="P162" s="323">
        <v>1867790.25</v>
      </c>
      <c r="Q162" s="323">
        <v>777327.44</v>
      </c>
      <c r="R162" s="323">
        <v>629863.67000000004</v>
      </c>
      <c r="S162" s="323">
        <v>928604.06</v>
      </c>
      <c r="T162" s="323">
        <v>333161.92</v>
      </c>
      <c r="U162" s="323">
        <v>2385554.62</v>
      </c>
      <c r="V162" s="323">
        <v>1941009.07</v>
      </c>
      <c r="W162" s="323">
        <v>1529569.29</v>
      </c>
      <c r="X162" s="323">
        <v>1759970.91</v>
      </c>
      <c r="Y162" s="323">
        <v>387936.48</v>
      </c>
      <c r="Z162" s="323">
        <v>1000353.47</v>
      </c>
      <c r="AA162" s="323">
        <v>5681119.25</v>
      </c>
      <c r="AB162" s="323">
        <v>663182.66</v>
      </c>
      <c r="AC162" s="323">
        <v>661052.71</v>
      </c>
      <c r="AD162" s="323">
        <v>0</v>
      </c>
      <c r="AE162" s="323">
        <v>130168.78</v>
      </c>
      <c r="AF162" s="323">
        <v>625970.79</v>
      </c>
      <c r="AG162" s="323">
        <v>889861.11</v>
      </c>
      <c r="AH162" s="323">
        <v>2556279.1</v>
      </c>
      <c r="AI162" s="323">
        <v>717200.09</v>
      </c>
      <c r="AJ162" s="323">
        <v>8392423.0899999999</v>
      </c>
      <c r="AK162" s="323">
        <v>1624998.88</v>
      </c>
      <c r="AL162" s="323">
        <v>5538670.1399999997</v>
      </c>
      <c r="AM162" s="323">
        <v>189815.07</v>
      </c>
      <c r="AN162" s="323">
        <v>1631758.37</v>
      </c>
      <c r="AO162" s="323">
        <v>87907.520000000004</v>
      </c>
      <c r="AP162" s="323">
        <v>727973.91</v>
      </c>
      <c r="AQ162" s="323">
        <v>516471.25</v>
      </c>
      <c r="AR162" s="323">
        <v>446359.66</v>
      </c>
      <c r="AS162" s="323">
        <v>1787370</v>
      </c>
      <c r="AT162" s="323">
        <v>707194.91</v>
      </c>
      <c r="AU162" s="323">
        <v>1101841.43</v>
      </c>
      <c r="AV162" s="323">
        <v>532979.75</v>
      </c>
      <c r="AW162" s="323">
        <v>99337.37</v>
      </c>
      <c r="AX162" s="323">
        <v>378080.12</v>
      </c>
      <c r="AY162" s="323">
        <v>965370</v>
      </c>
      <c r="AZ162" s="323">
        <v>1719569.31</v>
      </c>
      <c r="BA162" s="323">
        <v>570358.72</v>
      </c>
      <c r="BB162" s="323">
        <v>1912292.66</v>
      </c>
      <c r="BC162" s="323">
        <v>1855729.45</v>
      </c>
      <c r="BD162" s="323">
        <v>2107998.17</v>
      </c>
      <c r="BE162" s="323">
        <v>1880102.07</v>
      </c>
      <c r="BF162" s="323">
        <v>0</v>
      </c>
      <c r="BG162" s="323">
        <v>151863.67000000001</v>
      </c>
      <c r="BH162" s="323">
        <v>530435.28</v>
      </c>
      <c r="BI162" s="323">
        <v>2656186.94</v>
      </c>
      <c r="BJ162" s="323">
        <v>169613.22</v>
      </c>
      <c r="BK162" s="323">
        <v>14894716.5</v>
      </c>
      <c r="BL162" s="323">
        <v>306392.71999999997</v>
      </c>
      <c r="BM162" s="323">
        <v>395010.34</v>
      </c>
      <c r="BN162" s="323">
        <v>1902187.51</v>
      </c>
      <c r="BO162" s="323">
        <v>3601432.96</v>
      </c>
      <c r="BP162" s="323">
        <v>422047.39</v>
      </c>
      <c r="BQ162" s="323">
        <v>286930.76</v>
      </c>
      <c r="BR162" s="323">
        <v>794513.12</v>
      </c>
      <c r="BS162" s="323">
        <v>3461671.24</v>
      </c>
      <c r="BT162" s="323">
        <v>111974.06</v>
      </c>
      <c r="BU162" s="323">
        <v>122410.63</v>
      </c>
      <c r="BV162" s="323">
        <v>2464034.2200000002</v>
      </c>
      <c r="BW162" s="323">
        <v>11380849.48</v>
      </c>
      <c r="BX162" s="323">
        <v>429584.37</v>
      </c>
      <c r="BY162" s="323">
        <v>0</v>
      </c>
      <c r="BZ162" s="323">
        <v>1564738.6</v>
      </c>
      <c r="CA162" s="323">
        <v>2938347.74</v>
      </c>
      <c r="CB162" s="323">
        <v>599332.71</v>
      </c>
      <c r="CC162" s="323">
        <v>5015662.5</v>
      </c>
      <c r="CD162" s="323">
        <v>2663862.2799999998</v>
      </c>
      <c r="CE162" s="323">
        <v>1558027.18</v>
      </c>
      <c r="CF162" s="323">
        <v>505088.8</v>
      </c>
      <c r="CG162" s="323">
        <v>3052106.6</v>
      </c>
      <c r="CH162" s="323">
        <v>2354169.44</v>
      </c>
      <c r="CI162" s="323">
        <v>17011431.73</v>
      </c>
      <c r="CJ162" s="323">
        <v>628164.56000000006</v>
      </c>
      <c r="CK162" s="323">
        <v>1059553.17</v>
      </c>
      <c r="CL162" s="323">
        <v>2751138</v>
      </c>
      <c r="CM162" s="323">
        <v>1007069.3</v>
      </c>
      <c r="CN162" s="323">
        <v>2060092.84</v>
      </c>
      <c r="CO162" s="323">
        <v>599117.22</v>
      </c>
      <c r="CP162" s="323">
        <v>353819.12</v>
      </c>
      <c r="CQ162" s="323">
        <v>1388826.82</v>
      </c>
      <c r="CR162" s="323">
        <v>547980.03</v>
      </c>
      <c r="CS162" s="323">
        <v>488816.16</v>
      </c>
      <c r="CT162" s="323">
        <v>753395.13</v>
      </c>
      <c r="CU162" s="323">
        <v>515172.37</v>
      </c>
      <c r="CV162" s="323">
        <v>427106.79</v>
      </c>
      <c r="CW162" s="323">
        <v>2070372.61</v>
      </c>
      <c r="CX162" s="323">
        <v>40000</v>
      </c>
      <c r="CY162" s="323">
        <v>4345630.45</v>
      </c>
      <c r="CZ162" s="323">
        <v>14882702.52</v>
      </c>
      <c r="DA162" s="323">
        <v>909382.94</v>
      </c>
      <c r="DB162" s="323">
        <v>289637.36</v>
      </c>
      <c r="DC162" s="323">
        <v>5570812.7599999998</v>
      </c>
      <c r="DD162" s="323">
        <v>24495529.719999999</v>
      </c>
      <c r="DE162" s="323">
        <v>4883393.6900000004</v>
      </c>
      <c r="DF162" s="323">
        <v>347586.57</v>
      </c>
      <c r="DG162" s="323">
        <v>1066726.4099999999</v>
      </c>
      <c r="DH162" s="323">
        <v>1061709.71</v>
      </c>
      <c r="DI162" s="323">
        <v>1014671.3</v>
      </c>
      <c r="DJ162" s="323">
        <v>1026315.59</v>
      </c>
      <c r="DK162" s="323">
        <v>550107.26</v>
      </c>
      <c r="DL162" s="323">
        <v>1046809.44</v>
      </c>
      <c r="DM162" s="323">
        <v>16439.240000000002</v>
      </c>
      <c r="DN162" s="323">
        <v>559620.05000000005</v>
      </c>
      <c r="DO162" s="323">
        <v>523645.61</v>
      </c>
      <c r="DP162" s="323">
        <v>380611.87</v>
      </c>
      <c r="DQ162" s="323">
        <v>685831.62</v>
      </c>
      <c r="DR162" s="323">
        <v>884927.77</v>
      </c>
      <c r="DS162" s="323">
        <v>9840466.0199999996</v>
      </c>
      <c r="DT162" s="323">
        <v>752891.39</v>
      </c>
      <c r="DU162" s="323">
        <v>1180912.32</v>
      </c>
      <c r="DV162" s="323">
        <v>117970.34</v>
      </c>
      <c r="DW162" s="323">
        <v>3333818.69</v>
      </c>
      <c r="DX162" s="323">
        <v>593083.75</v>
      </c>
      <c r="DY162" s="323">
        <v>284036.81</v>
      </c>
      <c r="DZ162" s="323">
        <v>365847.98</v>
      </c>
      <c r="EA162" s="323">
        <v>15209761.289999999</v>
      </c>
      <c r="EB162" s="323">
        <v>1844549.93</v>
      </c>
      <c r="EC162" s="323">
        <v>1116567.69</v>
      </c>
      <c r="ED162" s="323">
        <v>20937.259999999998</v>
      </c>
      <c r="EE162" s="323">
        <v>726827.69</v>
      </c>
      <c r="EF162" s="323">
        <v>197162.51</v>
      </c>
      <c r="EG162" s="323">
        <v>2106620.36</v>
      </c>
      <c r="EH162" s="323">
        <v>0</v>
      </c>
      <c r="EI162" s="323">
        <v>3008765.95</v>
      </c>
      <c r="EJ162" s="323">
        <v>3757665.88</v>
      </c>
      <c r="EK162" s="323">
        <v>949735.77</v>
      </c>
      <c r="EL162" s="323">
        <v>89940.57</v>
      </c>
      <c r="EM162" s="323">
        <v>960114.64</v>
      </c>
      <c r="EN162" s="323">
        <v>372155.6</v>
      </c>
      <c r="EO162" s="323">
        <v>4141225.19</v>
      </c>
      <c r="EP162" s="323">
        <v>0</v>
      </c>
      <c r="EQ162" s="323">
        <v>1803616.99</v>
      </c>
      <c r="ER162" s="323">
        <v>934959</v>
      </c>
      <c r="ES162" s="323">
        <v>569990.78</v>
      </c>
      <c r="ET162" s="323">
        <v>822124.65</v>
      </c>
      <c r="EU162" s="323">
        <v>899281.63</v>
      </c>
      <c r="EV162" s="323">
        <v>653256.68000000005</v>
      </c>
      <c r="EW162" s="323">
        <v>1723677.66</v>
      </c>
      <c r="EX162" s="323">
        <v>2935258.11</v>
      </c>
      <c r="EY162" s="323">
        <v>0</v>
      </c>
      <c r="EZ162" s="323">
        <v>0</v>
      </c>
      <c r="FA162" s="323">
        <v>3565245.68</v>
      </c>
      <c r="FB162" s="323">
        <v>244348.29</v>
      </c>
      <c r="FC162" s="323">
        <v>7372922.8099999996</v>
      </c>
      <c r="FD162" s="323">
        <v>850730.49</v>
      </c>
      <c r="FE162" s="323">
        <v>26477282.890000001</v>
      </c>
      <c r="FF162" s="323">
        <v>4197345.7</v>
      </c>
      <c r="FG162" s="323">
        <v>953456.66</v>
      </c>
      <c r="FH162" s="323">
        <v>3828111.88</v>
      </c>
      <c r="FI162" s="323">
        <v>1183820.3899999999</v>
      </c>
      <c r="FJ162" s="323">
        <v>2765752.83</v>
      </c>
      <c r="FK162" s="323">
        <v>108334.13</v>
      </c>
      <c r="FL162" s="323">
        <v>281886.84999999998</v>
      </c>
      <c r="FM162" s="323">
        <v>1462874.63</v>
      </c>
      <c r="FN162" s="323">
        <v>1249282.1399999999</v>
      </c>
      <c r="FO162" s="323">
        <v>125947.45</v>
      </c>
      <c r="FP162" s="323">
        <v>277026.15000000002</v>
      </c>
      <c r="FQ162" s="323">
        <v>794766.04</v>
      </c>
      <c r="FR162" s="323">
        <v>19552.009999999998</v>
      </c>
      <c r="FS162" s="323">
        <v>181535.41</v>
      </c>
      <c r="FT162" s="323">
        <v>29439.1</v>
      </c>
      <c r="FU162" s="323">
        <v>1833139.76</v>
      </c>
      <c r="FV162" s="323">
        <v>959827.44</v>
      </c>
      <c r="FW162" s="323">
        <v>289562.28999999998</v>
      </c>
      <c r="FX162" s="323">
        <v>509248.11</v>
      </c>
      <c r="FY162" s="323">
        <v>7300924.5499999998</v>
      </c>
      <c r="FZ162" s="323">
        <v>888829.9</v>
      </c>
      <c r="GA162" s="323">
        <v>364607</v>
      </c>
      <c r="GB162" s="323">
        <v>832739.22</v>
      </c>
      <c r="GC162" s="323">
        <v>1395097.86</v>
      </c>
      <c r="GD162" s="323">
        <v>1978293.09</v>
      </c>
      <c r="GE162" s="323">
        <v>664402.84</v>
      </c>
      <c r="GF162" s="323">
        <v>2062358.92</v>
      </c>
      <c r="GG162" s="323">
        <v>3132123.83</v>
      </c>
      <c r="GH162" s="323">
        <v>390727.54</v>
      </c>
      <c r="GI162" s="323">
        <v>893207.74</v>
      </c>
      <c r="GJ162" s="323">
        <v>981099.98</v>
      </c>
      <c r="GK162" s="323">
        <v>1603566.61</v>
      </c>
      <c r="GL162" s="323">
        <v>5717225.5300000003</v>
      </c>
      <c r="GM162" s="323">
        <v>0</v>
      </c>
      <c r="GN162" s="323">
        <v>1301283.3999999999</v>
      </c>
      <c r="GO162" s="323">
        <v>4253659.47</v>
      </c>
      <c r="GP162" s="323">
        <v>307943.38</v>
      </c>
      <c r="GQ162" s="323">
        <v>528711.54</v>
      </c>
      <c r="GR162" s="323">
        <v>235163.33</v>
      </c>
      <c r="GS162" s="323">
        <v>0</v>
      </c>
      <c r="GT162" s="323">
        <v>59493.43</v>
      </c>
      <c r="GU162" s="323">
        <v>10472090.689999999</v>
      </c>
      <c r="GV162" s="323">
        <v>2217706.66</v>
      </c>
      <c r="GW162" s="323">
        <v>791676.97</v>
      </c>
      <c r="GX162" s="323">
        <v>171061.73</v>
      </c>
      <c r="GY162" s="323">
        <v>1014839.17</v>
      </c>
      <c r="GZ162" s="323">
        <v>1716174.46</v>
      </c>
      <c r="HA162" s="323">
        <v>166754.34</v>
      </c>
      <c r="HB162" s="323">
        <v>1446403.61</v>
      </c>
      <c r="HC162" s="323">
        <v>7421499.5800000001</v>
      </c>
      <c r="HD162" s="323">
        <v>225904.84</v>
      </c>
      <c r="HE162" s="323">
        <v>877715.54</v>
      </c>
      <c r="HF162" s="323">
        <v>304613.02</v>
      </c>
      <c r="HG162" s="323">
        <v>5766336.1299999999</v>
      </c>
      <c r="HH162" s="323">
        <v>1842191.59</v>
      </c>
      <c r="HI162" s="323">
        <v>1133262.55</v>
      </c>
      <c r="HJ162" s="323">
        <v>459201.97</v>
      </c>
      <c r="HK162" s="323">
        <v>414216.1</v>
      </c>
      <c r="HL162" s="323">
        <v>897910.77</v>
      </c>
      <c r="HM162" s="323">
        <v>241978.87</v>
      </c>
      <c r="HN162" s="323">
        <v>947715.68</v>
      </c>
      <c r="HO162" s="323">
        <v>114418.32</v>
      </c>
      <c r="HP162" s="323">
        <v>2127680.7400000002</v>
      </c>
      <c r="HQ162" s="323">
        <v>445269.69</v>
      </c>
      <c r="HR162" s="323">
        <v>1313576.06</v>
      </c>
      <c r="HS162" s="323">
        <v>839969.5</v>
      </c>
      <c r="HT162" s="323">
        <v>371946.85</v>
      </c>
      <c r="HU162" s="323">
        <v>698342.47</v>
      </c>
      <c r="HV162" s="323">
        <v>269556.15000000002</v>
      </c>
      <c r="HW162" s="323">
        <v>13580774.76</v>
      </c>
      <c r="HX162" s="323">
        <v>868438.21</v>
      </c>
      <c r="HY162" s="323">
        <v>18054349.16</v>
      </c>
      <c r="HZ162" s="323">
        <v>1816221.79</v>
      </c>
      <c r="IA162" s="323">
        <v>1380884.12</v>
      </c>
      <c r="IB162" s="323">
        <v>1229616.6200000001</v>
      </c>
      <c r="IC162" s="323">
        <v>2744874.5</v>
      </c>
      <c r="ID162" s="323">
        <v>307163.86</v>
      </c>
      <c r="IE162" s="323">
        <v>1567372.85</v>
      </c>
      <c r="IF162" s="323">
        <v>924852.59</v>
      </c>
      <c r="IG162" s="323">
        <v>506482.12</v>
      </c>
      <c r="IH162" s="323">
        <v>270194.71999999997</v>
      </c>
      <c r="II162" s="323">
        <v>130601.43</v>
      </c>
      <c r="IJ162" s="323">
        <v>62200.37</v>
      </c>
      <c r="IK162" s="323">
        <v>951508.73</v>
      </c>
      <c r="IL162" s="323">
        <v>222968.24</v>
      </c>
      <c r="IM162" s="323">
        <v>139063.12</v>
      </c>
      <c r="IN162" s="323">
        <v>5357154.33</v>
      </c>
      <c r="IO162" s="323">
        <v>0</v>
      </c>
      <c r="IP162" s="323">
        <v>589494.56999999995</v>
      </c>
      <c r="IQ162" s="323">
        <v>284828.21999999997</v>
      </c>
      <c r="IR162" s="323">
        <v>0</v>
      </c>
      <c r="IS162" s="323">
        <v>62235.77</v>
      </c>
      <c r="IT162" s="323">
        <v>2468412.35</v>
      </c>
      <c r="IU162" s="323">
        <v>0</v>
      </c>
      <c r="IV162" s="323">
        <v>0</v>
      </c>
      <c r="IW162" s="323">
        <v>1117243.33</v>
      </c>
      <c r="IX162" s="323">
        <v>130199.92</v>
      </c>
      <c r="IY162" s="323">
        <v>3141020.09</v>
      </c>
      <c r="IZ162" s="323">
        <v>2696656.03</v>
      </c>
      <c r="JA162" s="323">
        <v>960619.86</v>
      </c>
      <c r="JB162" s="323">
        <v>404779.69</v>
      </c>
      <c r="JC162" s="323">
        <v>615272.24</v>
      </c>
      <c r="JD162" s="323">
        <v>615668.63</v>
      </c>
      <c r="JE162" s="323">
        <v>663814.75</v>
      </c>
      <c r="JF162" s="323">
        <v>0</v>
      </c>
      <c r="JG162" s="323">
        <v>203344.2</v>
      </c>
      <c r="JH162" s="323">
        <v>1577174.72</v>
      </c>
      <c r="JI162" s="323">
        <v>1171267.6299999999</v>
      </c>
      <c r="JJ162" s="323">
        <v>4360898.66</v>
      </c>
      <c r="JK162" s="323">
        <v>477685.89</v>
      </c>
      <c r="JL162" s="323">
        <v>907819.37</v>
      </c>
      <c r="JM162" s="323">
        <v>456729.97</v>
      </c>
      <c r="JN162" s="323">
        <v>341244.02</v>
      </c>
      <c r="JO162" s="323">
        <v>5114433.51</v>
      </c>
      <c r="JP162" s="323">
        <v>1026685.02</v>
      </c>
      <c r="JQ162" s="323">
        <v>1277289.78</v>
      </c>
      <c r="JR162" s="323">
        <v>492904.01</v>
      </c>
      <c r="JS162" s="323">
        <v>949335.09</v>
      </c>
      <c r="JT162" s="323">
        <v>482176.88</v>
      </c>
      <c r="JU162" s="323">
        <v>570187.62</v>
      </c>
      <c r="JV162" s="323">
        <v>0</v>
      </c>
      <c r="JW162" s="323">
        <v>0</v>
      </c>
      <c r="JX162" s="323">
        <v>3499701.53</v>
      </c>
      <c r="JY162" s="323">
        <v>81381.649999999994</v>
      </c>
      <c r="JZ162" s="323">
        <v>1243988.7</v>
      </c>
      <c r="KA162" s="323">
        <v>388289.57</v>
      </c>
      <c r="KB162" s="323">
        <v>216647.51</v>
      </c>
      <c r="KC162" s="323">
        <v>499931.65</v>
      </c>
      <c r="KD162" s="323">
        <v>856578.87</v>
      </c>
      <c r="KE162" s="323">
        <v>2139338.4900000002</v>
      </c>
      <c r="KF162" s="323">
        <v>241891.87</v>
      </c>
      <c r="KG162" s="323">
        <v>1200732.5900000001</v>
      </c>
      <c r="KH162" s="323">
        <v>296380.94</v>
      </c>
      <c r="KI162" s="323">
        <v>166987.89000000001</v>
      </c>
      <c r="KJ162" s="323">
        <v>2670046.85</v>
      </c>
      <c r="KK162" s="323">
        <v>667357.31000000006</v>
      </c>
      <c r="KL162" s="323">
        <v>466882.96</v>
      </c>
      <c r="KM162" s="323">
        <v>463004.31</v>
      </c>
      <c r="KN162" s="323">
        <v>179736.25</v>
      </c>
      <c r="KO162" s="323">
        <v>4631214.32</v>
      </c>
      <c r="KP162" s="323">
        <v>788548.46</v>
      </c>
      <c r="KQ162" s="323">
        <v>14524273.640000001</v>
      </c>
      <c r="KR162" s="323">
        <v>473904.67</v>
      </c>
      <c r="KS162" s="322">
        <v>1581543.41</v>
      </c>
      <c r="KU162" s="312">
        <v>29</v>
      </c>
      <c r="KV162" s="312">
        <v>290</v>
      </c>
      <c r="KY162" s="312">
        <v>9290</v>
      </c>
    </row>
    <row r="163" spans="1:311" x14ac:dyDescent="0.25">
      <c r="A163" s="329">
        <v>2020</v>
      </c>
      <c r="B163" s="328" t="s">
        <v>781</v>
      </c>
      <c r="C163" s="328" t="s">
        <v>782</v>
      </c>
      <c r="D163" s="328" t="s">
        <v>321</v>
      </c>
      <c r="E163" s="328" t="s">
        <v>780</v>
      </c>
      <c r="F163" s="327">
        <v>1508708.07</v>
      </c>
      <c r="G163" s="327">
        <v>1056217.82</v>
      </c>
      <c r="H163" s="327">
        <v>4533518.45</v>
      </c>
      <c r="I163" s="327">
        <v>196554.99</v>
      </c>
      <c r="J163" s="327">
        <v>0</v>
      </c>
      <c r="K163" s="327">
        <v>2158150.2200000002</v>
      </c>
      <c r="L163" s="327">
        <v>5169835.26</v>
      </c>
      <c r="M163" s="327">
        <v>762142.51</v>
      </c>
      <c r="N163" s="327">
        <v>3836542.68</v>
      </c>
      <c r="O163" s="327">
        <v>4317035.1100000003</v>
      </c>
      <c r="P163" s="327">
        <v>1867790.25</v>
      </c>
      <c r="Q163" s="327">
        <v>777327.44</v>
      </c>
      <c r="R163" s="327">
        <v>629863.67000000004</v>
      </c>
      <c r="S163" s="327">
        <v>928604.06</v>
      </c>
      <c r="T163" s="327">
        <v>333161.92</v>
      </c>
      <c r="U163" s="327">
        <v>2385554.62</v>
      </c>
      <c r="V163" s="327">
        <v>1941009.07</v>
      </c>
      <c r="W163" s="327">
        <v>1529569.29</v>
      </c>
      <c r="X163" s="327">
        <v>1759970.91</v>
      </c>
      <c r="Y163" s="327">
        <v>387936.48</v>
      </c>
      <c r="Z163" s="327">
        <v>1000353.47</v>
      </c>
      <c r="AA163" s="327">
        <v>5681119.25</v>
      </c>
      <c r="AB163" s="327">
        <v>663182.66</v>
      </c>
      <c r="AC163" s="327">
        <v>661052.71</v>
      </c>
      <c r="AD163" s="327">
        <v>0</v>
      </c>
      <c r="AE163" s="327">
        <v>130168.78</v>
      </c>
      <c r="AF163" s="327">
        <v>625970.79</v>
      </c>
      <c r="AG163" s="327">
        <v>889861.11</v>
      </c>
      <c r="AH163" s="327">
        <v>2556279.1</v>
      </c>
      <c r="AI163" s="327">
        <v>717200.09</v>
      </c>
      <c r="AJ163" s="327">
        <v>8392423.0899999999</v>
      </c>
      <c r="AK163" s="327">
        <v>1624998.88</v>
      </c>
      <c r="AL163" s="327">
        <v>5538670.1399999997</v>
      </c>
      <c r="AM163" s="327">
        <v>189815.07</v>
      </c>
      <c r="AN163" s="327">
        <v>1631758.37</v>
      </c>
      <c r="AO163" s="327">
        <v>87907.520000000004</v>
      </c>
      <c r="AP163" s="327">
        <v>727973.91</v>
      </c>
      <c r="AQ163" s="327">
        <v>516471.25</v>
      </c>
      <c r="AR163" s="327">
        <v>446359.66</v>
      </c>
      <c r="AS163" s="327">
        <v>1787370</v>
      </c>
      <c r="AT163" s="327">
        <v>707194.91</v>
      </c>
      <c r="AU163" s="327">
        <v>1101841.43</v>
      </c>
      <c r="AV163" s="327">
        <v>532979.75</v>
      </c>
      <c r="AW163" s="327">
        <v>99337.37</v>
      </c>
      <c r="AX163" s="327">
        <v>378080.12</v>
      </c>
      <c r="AY163" s="327">
        <v>965370</v>
      </c>
      <c r="AZ163" s="327">
        <v>1719569.31</v>
      </c>
      <c r="BA163" s="327">
        <v>570358.72</v>
      </c>
      <c r="BB163" s="327">
        <v>1912292.66</v>
      </c>
      <c r="BC163" s="327">
        <v>1855729.45</v>
      </c>
      <c r="BD163" s="327">
        <v>2107998.17</v>
      </c>
      <c r="BE163" s="327">
        <v>1880102.07</v>
      </c>
      <c r="BF163" s="327">
        <v>0</v>
      </c>
      <c r="BG163" s="327">
        <v>151863.67000000001</v>
      </c>
      <c r="BH163" s="327">
        <v>530435.28</v>
      </c>
      <c r="BI163" s="327">
        <v>2656186.94</v>
      </c>
      <c r="BJ163" s="327">
        <v>169613.22</v>
      </c>
      <c r="BK163" s="327">
        <v>14894716.5</v>
      </c>
      <c r="BL163" s="327">
        <v>306392.71999999997</v>
      </c>
      <c r="BM163" s="327">
        <v>395010.34</v>
      </c>
      <c r="BN163" s="327">
        <v>1902187.51</v>
      </c>
      <c r="BO163" s="327">
        <v>3601432.96</v>
      </c>
      <c r="BP163" s="327">
        <v>422047.39</v>
      </c>
      <c r="BQ163" s="327">
        <v>286930.76</v>
      </c>
      <c r="BR163" s="327">
        <v>794513.12</v>
      </c>
      <c r="BS163" s="327">
        <v>3461671.24</v>
      </c>
      <c r="BT163" s="327">
        <v>111974.06</v>
      </c>
      <c r="BU163" s="327">
        <v>122410.63</v>
      </c>
      <c r="BV163" s="327">
        <v>2464034.2200000002</v>
      </c>
      <c r="BW163" s="327">
        <v>11380849.48</v>
      </c>
      <c r="BX163" s="327">
        <v>429584.37</v>
      </c>
      <c r="BY163" s="327">
        <v>0</v>
      </c>
      <c r="BZ163" s="327">
        <v>1564738.6</v>
      </c>
      <c r="CA163" s="327">
        <v>2938347.74</v>
      </c>
      <c r="CB163" s="327">
        <v>599332.71</v>
      </c>
      <c r="CC163" s="327">
        <v>5015662.5</v>
      </c>
      <c r="CD163" s="327">
        <v>2663862.2799999998</v>
      </c>
      <c r="CE163" s="327">
        <v>1558027.18</v>
      </c>
      <c r="CF163" s="327">
        <v>505088.8</v>
      </c>
      <c r="CG163" s="327">
        <v>3052106.6</v>
      </c>
      <c r="CH163" s="327">
        <v>2354169.44</v>
      </c>
      <c r="CI163" s="327">
        <v>17011431.73</v>
      </c>
      <c r="CJ163" s="327">
        <v>628164.56000000006</v>
      </c>
      <c r="CK163" s="327">
        <v>1059553.17</v>
      </c>
      <c r="CL163" s="327">
        <v>2751138</v>
      </c>
      <c r="CM163" s="327">
        <v>1007069.3</v>
      </c>
      <c r="CN163" s="327">
        <v>2060092.84</v>
      </c>
      <c r="CO163" s="327">
        <v>599117.22</v>
      </c>
      <c r="CP163" s="327">
        <v>353819.12</v>
      </c>
      <c r="CQ163" s="327">
        <v>1388826.82</v>
      </c>
      <c r="CR163" s="327">
        <v>547980.03</v>
      </c>
      <c r="CS163" s="327">
        <v>488816.16</v>
      </c>
      <c r="CT163" s="327">
        <v>753395.13</v>
      </c>
      <c r="CU163" s="327">
        <v>515172.37</v>
      </c>
      <c r="CV163" s="327">
        <v>427106.79</v>
      </c>
      <c r="CW163" s="327">
        <v>2070372.61</v>
      </c>
      <c r="CX163" s="327">
        <v>40000</v>
      </c>
      <c r="CY163" s="327">
        <v>4345630.45</v>
      </c>
      <c r="CZ163" s="327">
        <v>14882702.52</v>
      </c>
      <c r="DA163" s="327">
        <v>909382.94</v>
      </c>
      <c r="DB163" s="327">
        <v>289637.36</v>
      </c>
      <c r="DC163" s="327">
        <v>5570812.7599999998</v>
      </c>
      <c r="DD163" s="327">
        <v>24495529.719999999</v>
      </c>
      <c r="DE163" s="327">
        <v>4883393.6900000004</v>
      </c>
      <c r="DF163" s="327">
        <v>347586.57</v>
      </c>
      <c r="DG163" s="327">
        <v>1066726.4099999999</v>
      </c>
      <c r="DH163" s="327">
        <v>1061709.71</v>
      </c>
      <c r="DI163" s="327">
        <v>1014671.3</v>
      </c>
      <c r="DJ163" s="327">
        <v>1026315.59</v>
      </c>
      <c r="DK163" s="327">
        <v>550107.26</v>
      </c>
      <c r="DL163" s="327">
        <v>1046809.44</v>
      </c>
      <c r="DM163" s="327">
        <v>16439.240000000002</v>
      </c>
      <c r="DN163" s="327">
        <v>559620.05000000005</v>
      </c>
      <c r="DO163" s="327">
        <v>523645.61</v>
      </c>
      <c r="DP163" s="327">
        <v>380611.87</v>
      </c>
      <c r="DQ163" s="327">
        <v>685831.62</v>
      </c>
      <c r="DR163" s="327">
        <v>884927.77</v>
      </c>
      <c r="DS163" s="327">
        <v>9840466.0199999996</v>
      </c>
      <c r="DT163" s="327">
        <v>752891.39</v>
      </c>
      <c r="DU163" s="327">
        <v>1180912.32</v>
      </c>
      <c r="DV163" s="327">
        <v>117970.34</v>
      </c>
      <c r="DW163" s="327">
        <v>3333818.69</v>
      </c>
      <c r="DX163" s="327">
        <v>593083.75</v>
      </c>
      <c r="DY163" s="327">
        <v>284036.81</v>
      </c>
      <c r="DZ163" s="327">
        <v>365847.98</v>
      </c>
      <c r="EA163" s="327">
        <v>15209761.289999999</v>
      </c>
      <c r="EB163" s="327">
        <v>1844549.93</v>
      </c>
      <c r="EC163" s="327">
        <v>1116567.69</v>
      </c>
      <c r="ED163" s="327">
        <v>20937.259999999998</v>
      </c>
      <c r="EE163" s="327">
        <v>726827.69</v>
      </c>
      <c r="EF163" s="327">
        <v>197162.51</v>
      </c>
      <c r="EG163" s="327">
        <v>2106620.36</v>
      </c>
      <c r="EH163" s="327">
        <v>0</v>
      </c>
      <c r="EI163" s="327">
        <v>3008765.95</v>
      </c>
      <c r="EJ163" s="327">
        <v>3757665.88</v>
      </c>
      <c r="EK163" s="327">
        <v>949735.77</v>
      </c>
      <c r="EL163" s="327">
        <v>89940.57</v>
      </c>
      <c r="EM163" s="327">
        <v>960114.64</v>
      </c>
      <c r="EN163" s="327">
        <v>372155.6</v>
      </c>
      <c r="EO163" s="327">
        <v>4141225.19</v>
      </c>
      <c r="EP163" s="327">
        <v>0</v>
      </c>
      <c r="EQ163" s="327">
        <v>1803616.99</v>
      </c>
      <c r="ER163" s="327">
        <v>934959</v>
      </c>
      <c r="ES163" s="327">
        <v>569990.78</v>
      </c>
      <c r="ET163" s="327">
        <v>822124.65</v>
      </c>
      <c r="EU163" s="327">
        <v>899281.63</v>
      </c>
      <c r="EV163" s="327">
        <v>653256.68000000005</v>
      </c>
      <c r="EW163" s="327">
        <v>1723677.66</v>
      </c>
      <c r="EX163" s="327">
        <v>2935258.11</v>
      </c>
      <c r="EY163" s="327">
        <v>0</v>
      </c>
      <c r="EZ163" s="327">
        <v>0</v>
      </c>
      <c r="FA163" s="327">
        <v>3565245.68</v>
      </c>
      <c r="FB163" s="327">
        <v>244348.29</v>
      </c>
      <c r="FC163" s="327">
        <v>7372922.8099999996</v>
      </c>
      <c r="FD163" s="327">
        <v>850730.49</v>
      </c>
      <c r="FE163" s="327">
        <v>26477282.890000001</v>
      </c>
      <c r="FF163" s="327">
        <v>4197345.7</v>
      </c>
      <c r="FG163" s="327">
        <v>953456.66</v>
      </c>
      <c r="FH163" s="327">
        <v>3828111.88</v>
      </c>
      <c r="FI163" s="327">
        <v>1183820.3899999999</v>
      </c>
      <c r="FJ163" s="327">
        <v>2765752.83</v>
      </c>
      <c r="FK163" s="327">
        <v>108334.13</v>
      </c>
      <c r="FL163" s="327">
        <v>281886.84999999998</v>
      </c>
      <c r="FM163" s="327">
        <v>1462874.63</v>
      </c>
      <c r="FN163" s="327">
        <v>1249282.1399999999</v>
      </c>
      <c r="FO163" s="327">
        <v>125947.45</v>
      </c>
      <c r="FP163" s="327">
        <v>277026.15000000002</v>
      </c>
      <c r="FQ163" s="327">
        <v>794766.04</v>
      </c>
      <c r="FR163" s="327">
        <v>19552.009999999998</v>
      </c>
      <c r="FS163" s="327">
        <v>181535.41</v>
      </c>
      <c r="FT163" s="327">
        <v>29439.1</v>
      </c>
      <c r="FU163" s="327">
        <v>1833139.76</v>
      </c>
      <c r="FV163" s="327">
        <v>959827.44</v>
      </c>
      <c r="FW163" s="327">
        <v>289562.28999999998</v>
      </c>
      <c r="FX163" s="327">
        <v>509248.11</v>
      </c>
      <c r="FY163" s="327">
        <v>7300924.5499999998</v>
      </c>
      <c r="FZ163" s="327">
        <v>888829.9</v>
      </c>
      <c r="GA163" s="327">
        <v>364607</v>
      </c>
      <c r="GB163" s="327">
        <v>832739.22</v>
      </c>
      <c r="GC163" s="327">
        <v>1395097.86</v>
      </c>
      <c r="GD163" s="327">
        <v>1978293.09</v>
      </c>
      <c r="GE163" s="327">
        <v>664402.84</v>
      </c>
      <c r="GF163" s="327">
        <v>2062358.92</v>
      </c>
      <c r="GG163" s="327">
        <v>3132123.83</v>
      </c>
      <c r="GH163" s="327">
        <v>390727.54</v>
      </c>
      <c r="GI163" s="327">
        <v>893207.74</v>
      </c>
      <c r="GJ163" s="327">
        <v>981099.98</v>
      </c>
      <c r="GK163" s="327">
        <v>1603566.61</v>
      </c>
      <c r="GL163" s="327">
        <v>5717225.5300000003</v>
      </c>
      <c r="GM163" s="327">
        <v>0</v>
      </c>
      <c r="GN163" s="327">
        <v>1301283.3999999999</v>
      </c>
      <c r="GO163" s="327">
        <v>4253659.47</v>
      </c>
      <c r="GP163" s="327">
        <v>307943.38</v>
      </c>
      <c r="GQ163" s="327">
        <v>528711.54</v>
      </c>
      <c r="GR163" s="327">
        <v>235163.33</v>
      </c>
      <c r="GS163" s="327">
        <v>0</v>
      </c>
      <c r="GT163" s="327">
        <v>59493.43</v>
      </c>
      <c r="GU163" s="327">
        <v>10472090.689999999</v>
      </c>
      <c r="GV163" s="327">
        <v>2217706.66</v>
      </c>
      <c r="GW163" s="327">
        <v>791676.97</v>
      </c>
      <c r="GX163" s="327">
        <v>171061.73</v>
      </c>
      <c r="GY163" s="327">
        <v>1014839.17</v>
      </c>
      <c r="GZ163" s="327">
        <v>1716174.46</v>
      </c>
      <c r="HA163" s="327">
        <v>166754.34</v>
      </c>
      <c r="HB163" s="327">
        <v>1446403.61</v>
      </c>
      <c r="HC163" s="327">
        <v>7421499.5800000001</v>
      </c>
      <c r="HD163" s="327">
        <v>225904.84</v>
      </c>
      <c r="HE163" s="327">
        <v>877715.54</v>
      </c>
      <c r="HF163" s="327">
        <v>304613.02</v>
      </c>
      <c r="HG163" s="327">
        <v>5766336.1299999999</v>
      </c>
      <c r="HH163" s="327">
        <v>1842191.59</v>
      </c>
      <c r="HI163" s="327">
        <v>1133262.55</v>
      </c>
      <c r="HJ163" s="327">
        <v>459201.97</v>
      </c>
      <c r="HK163" s="327">
        <v>414216.1</v>
      </c>
      <c r="HL163" s="327">
        <v>897910.77</v>
      </c>
      <c r="HM163" s="327">
        <v>241978.87</v>
      </c>
      <c r="HN163" s="327">
        <v>947715.68</v>
      </c>
      <c r="HO163" s="327">
        <v>114418.32</v>
      </c>
      <c r="HP163" s="327">
        <v>2127680.7400000002</v>
      </c>
      <c r="HQ163" s="327">
        <v>445269.69</v>
      </c>
      <c r="HR163" s="327">
        <v>1313576.06</v>
      </c>
      <c r="HS163" s="327">
        <v>839969.5</v>
      </c>
      <c r="HT163" s="327">
        <v>371946.85</v>
      </c>
      <c r="HU163" s="327">
        <v>698342.47</v>
      </c>
      <c r="HV163" s="327">
        <v>269556.15000000002</v>
      </c>
      <c r="HW163" s="327">
        <v>13580774.76</v>
      </c>
      <c r="HX163" s="327">
        <v>868438.21</v>
      </c>
      <c r="HY163" s="327">
        <v>18054349.16</v>
      </c>
      <c r="HZ163" s="327">
        <v>1816221.79</v>
      </c>
      <c r="IA163" s="327">
        <v>1380884.12</v>
      </c>
      <c r="IB163" s="327">
        <v>1229616.6200000001</v>
      </c>
      <c r="IC163" s="327">
        <v>2744874.5</v>
      </c>
      <c r="ID163" s="327">
        <v>307163.86</v>
      </c>
      <c r="IE163" s="327">
        <v>1567372.85</v>
      </c>
      <c r="IF163" s="327">
        <v>924852.59</v>
      </c>
      <c r="IG163" s="327">
        <v>506482.12</v>
      </c>
      <c r="IH163" s="327">
        <v>270194.71999999997</v>
      </c>
      <c r="II163" s="327">
        <v>130601.43</v>
      </c>
      <c r="IJ163" s="327">
        <v>62200.37</v>
      </c>
      <c r="IK163" s="327">
        <v>951508.73</v>
      </c>
      <c r="IL163" s="327">
        <v>222968.24</v>
      </c>
      <c r="IM163" s="327">
        <v>139063.12</v>
      </c>
      <c r="IN163" s="327">
        <v>5357154.33</v>
      </c>
      <c r="IO163" s="327">
        <v>0</v>
      </c>
      <c r="IP163" s="327">
        <v>589494.56999999995</v>
      </c>
      <c r="IQ163" s="327">
        <v>284828.21999999997</v>
      </c>
      <c r="IR163" s="327">
        <v>0</v>
      </c>
      <c r="IS163" s="327">
        <v>62235.77</v>
      </c>
      <c r="IT163" s="327">
        <v>2468412.35</v>
      </c>
      <c r="IU163" s="327">
        <v>0</v>
      </c>
      <c r="IV163" s="327">
        <v>0</v>
      </c>
      <c r="IW163" s="327">
        <v>1117243.33</v>
      </c>
      <c r="IX163" s="327">
        <v>130199.92</v>
      </c>
      <c r="IY163" s="327">
        <v>3141020.09</v>
      </c>
      <c r="IZ163" s="327">
        <v>2696656.03</v>
      </c>
      <c r="JA163" s="327">
        <v>960619.86</v>
      </c>
      <c r="JB163" s="327">
        <v>404779.69</v>
      </c>
      <c r="JC163" s="327">
        <v>615272.24</v>
      </c>
      <c r="JD163" s="327">
        <v>615668.63</v>
      </c>
      <c r="JE163" s="327">
        <v>663814.75</v>
      </c>
      <c r="JF163" s="327">
        <v>0</v>
      </c>
      <c r="JG163" s="327">
        <v>203344.2</v>
      </c>
      <c r="JH163" s="327">
        <v>1577174.72</v>
      </c>
      <c r="JI163" s="327">
        <v>1171267.6299999999</v>
      </c>
      <c r="JJ163" s="327">
        <v>4360898.66</v>
      </c>
      <c r="JK163" s="327">
        <v>477685.89</v>
      </c>
      <c r="JL163" s="327">
        <v>907819.37</v>
      </c>
      <c r="JM163" s="327">
        <v>456729.97</v>
      </c>
      <c r="JN163" s="327">
        <v>341244.02</v>
      </c>
      <c r="JO163" s="327">
        <v>5114433.51</v>
      </c>
      <c r="JP163" s="327">
        <v>1026685.02</v>
      </c>
      <c r="JQ163" s="327">
        <v>1277289.78</v>
      </c>
      <c r="JR163" s="327">
        <v>492904.01</v>
      </c>
      <c r="JS163" s="327">
        <v>949335.09</v>
      </c>
      <c r="JT163" s="327">
        <v>482176.88</v>
      </c>
      <c r="JU163" s="327">
        <v>570187.62</v>
      </c>
      <c r="JV163" s="327">
        <v>0</v>
      </c>
      <c r="JW163" s="327">
        <v>0</v>
      </c>
      <c r="JX163" s="327">
        <v>3499701.53</v>
      </c>
      <c r="JY163" s="327">
        <v>81381.649999999994</v>
      </c>
      <c r="JZ163" s="327">
        <v>1243988.7</v>
      </c>
      <c r="KA163" s="327">
        <v>388289.57</v>
      </c>
      <c r="KB163" s="327">
        <v>216647.51</v>
      </c>
      <c r="KC163" s="327">
        <v>499931.65</v>
      </c>
      <c r="KD163" s="327">
        <v>856578.87</v>
      </c>
      <c r="KE163" s="327">
        <v>2139338.4900000002</v>
      </c>
      <c r="KF163" s="327">
        <v>241891.87</v>
      </c>
      <c r="KG163" s="327">
        <v>1200732.5900000001</v>
      </c>
      <c r="KH163" s="327">
        <v>296380.94</v>
      </c>
      <c r="KI163" s="327">
        <v>166987.89000000001</v>
      </c>
      <c r="KJ163" s="327">
        <v>2670046.85</v>
      </c>
      <c r="KK163" s="327">
        <v>667357.31000000006</v>
      </c>
      <c r="KL163" s="327">
        <v>466882.96</v>
      </c>
      <c r="KM163" s="327">
        <v>463004.31</v>
      </c>
      <c r="KN163" s="327">
        <v>179736.25</v>
      </c>
      <c r="KO163" s="327">
        <v>4631214.32</v>
      </c>
      <c r="KP163" s="327">
        <v>788548.46</v>
      </c>
      <c r="KQ163" s="327">
        <v>14524273.640000001</v>
      </c>
      <c r="KR163" s="327">
        <v>473904.67</v>
      </c>
      <c r="KS163" s="326">
        <v>1581543.41</v>
      </c>
      <c r="KU163" s="338" t="s">
        <v>943</v>
      </c>
      <c r="KV163" s="312" t="s">
        <v>943</v>
      </c>
      <c r="KY163" s="312" t="s">
        <v>943</v>
      </c>
    </row>
    <row r="164" spans="1:311" x14ac:dyDescent="0.25">
      <c r="A164" s="325">
        <v>2020</v>
      </c>
      <c r="B164" s="324" t="s">
        <v>781</v>
      </c>
      <c r="C164" s="324" t="s">
        <v>321</v>
      </c>
      <c r="D164" s="324"/>
      <c r="E164" s="324" t="s">
        <v>780</v>
      </c>
      <c r="F164" s="323">
        <v>12801252.720000001</v>
      </c>
      <c r="G164" s="323">
        <v>1756332.93</v>
      </c>
      <c r="H164" s="323">
        <v>118230792.63</v>
      </c>
      <c r="I164" s="323">
        <v>7467200.1200000001</v>
      </c>
      <c r="J164" s="323">
        <v>2333592.81</v>
      </c>
      <c r="K164" s="323">
        <v>6894930.5999999996</v>
      </c>
      <c r="L164" s="323">
        <v>34505846.799999997</v>
      </c>
      <c r="M164" s="323">
        <v>12659715.449999999</v>
      </c>
      <c r="N164" s="323">
        <v>52978899.759999998</v>
      </c>
      <c r="O164" s="323">
        <v>36477892.270000003</v>
      </c>
      <c r="P164" s="323">
        <v>12143771.18</v>
      </c>
      <c r="Q164" s="323">
        <v>8428424.6899999995</v>
      </c>
      <c r="R164" s="323">
        <v>17558652.800000001</v>
      </c>
      <c r="S164" s="323">
        <v>12788606.439999999</v>
      </c>
      <c r="T164" s="323">
        <v>10115762.890000001</v>
      </c>
      <c r="U164" s="323">
        <v>34852625.119999997</v>
      </c>
      <c r="V164" s="323">
        <v>43543768.939999998</v>
      </c>
      <c r="W164" s="323">
        <v>5157112.05</v>
      </c>
      <c r="X164" s="323">
        <v>14551635.029999999</v>
      </c>
      <c r="Y164" s="323">
        <v>4598897.0199999996</v>
      </c>
      <c r="Z164" s="323">
        <v>6994858.5800000001</v>
      </c>
      <c r="AA164" s="323">
        <v>80923933.950000003</v>
      </c>
      <c r="AB164" s="323">
        <v>12398039.35</v>
      </c>
      <c r="AC164" s="323">
        <v>3935369.59</v>
      </c>
      <c r="AD164" s="323">
        <v>124994823.95999999</v>
      </c>
      <c r="AE164" s="323">
        <v>2475015.67</v>
      </c>
      <c r="AF164" s="323">
        <v>7718389.96</v>
      </c>
      <c r="AG164" s="323">
        <v>3345652.75</v>
      </c>
      <c r="AH164" s="323">
        <v>10982251.529999999</v>
      </c>
      <c r="AI164" s="323">
        <v>11675368.380000001</v>
      </c>
      <c r="AJ164" s="323">
        <v>21970917.300000001</v>
      </c>
      <c r="AK164" s="323">
        <v>2994244.63</v>
      </c>
      <c r="AL164" s="323">
        <v>60935379.5</v>
      </c>
      <c r="AM164" s="323">
        <v>3964008.16</v>
      </c>
      <c r="AN164" s="323">
        <v>6317077.1600000001</v>
      </c>
      <c r="AO164" s="323">
        <v>3311417.25</v>
      </c>
      <c r="AP164" s="323">
        <v>12257751.15</v>
      </c>
      <c r="AQ164" s="323">
        <v>3079984.69</v>
      </c>
      <c r="AR164" s="323">
        <v>37437205.630000003</v>
      </c>
      <c r="AS164" s="323">
        <v>6827974.0899999999</v>
      </c>
      <c r="AT164" s="323">
        <v>8661220.3000000007</v>
      </c>
      <c r="AU164" s="323">
        <v>14815807.17</v>
      </c>
      <c r="AV164" s="323">
        <v>4767613.0999999996</v>
      </c>
      <c r="AW164" s="323">
        <v>57452105.75</v>
      </c>
      <c r="AX164" s="323">
        <v>3018284.9</v>
      </c>
      <c r="AY164" s="323">
        <v>9104102.3399999999</v>
      </c>
      <c r="AZ164" s="323">
        <v>10406441.92</v>
      </c>
      <c r="BA164" s="323">
        <v>1280184.04</v>
      </c>
      <c r="BB164" s="323">
        <v>7804722.5899999999</v>
      </c>
      <c r="BC164" s="323">
        <v>21589981.219999999</v>
      </c>
      <c r="BD164" s="323">
        <v>44421655.149999999</v>
      </c>
      <c r="BE164" s="323">
        <v>12258629.74</v>
      </c>
      <c r="BF164" s="323">
        <v>10167074.140000001</v>
      </c>
      <c r="BG164" s="323">
        <v>2829817.96</v>
      </c>
      <c r="BH164" s="323">
        <v>1137975</v>
      </c>
      <c r="BI164" s="323">
        <v>56572853.890000001</v>
      </c>
      <c r="BJ164" s="323">
        <v>1715344.02</v>
      </c>
      <c r="BK164" s="323">
        <v>52164641.880000003</v>
      </c>
      <c r="BL164" s="323">
        <v>1344891.59</v>
      </c>
      <c r="BM164" s="323">
        <v>5618321.2199999997</v>
      </c>
      <c r="BN164" s="323">
        <v>40183619.759999998</v>
      </c>
      <c r="BO164" s="323">
        <v>18032257.690000001</v>
      </c>
      <c r="BP164" s="323">
        <v>2960291.91</v>
      </c>
      <c r="BQ164" s="323">
        <v>2045440.07</v>
      </c>
      <c r="BR164" s="323">
        <v>22551424.640000001</v>
      </c>
      <c r="BS164" s="323">
        <v>14424697.609999999</v>
      </c>
      <c r="BT164" s="323">
        <v>4524261.04</v>
      </c>
      <c r="BU164" s="323">
        <v>2212272.89</v>
      </c>
      <c r="BV164" s="323">
        <v>7390626.1500000004</v>
      </c>
      <c r="BW164" s="323">
        <v>18208034.870000001</v>
      </c>
      <c r="BX164" s="323">
        <v>11950218.949999999</v>
      </c>
      <c r="BY164" s="323">
        <v>28494413.309999999</v>
      </c>
      <c r="BZ164" s="323">
        <v>6604748.3300000001</v>
      </c>
      <c r="CA164" s="323">
        <v>9705244.5800000001</v>
      </c>
      <c r="CB164" s="323">
        <v>5732969.0800000001</v>
      </c>
      <c r="CC164" s="323">
        <v>24557728.91</v>
      </c>
      <c r="CD164" s="323">
        <v>23895976.079999998</v>
      </c>
      <c r="CE164" s="323">
        <v>17021983.5</v>
      </c>
      <c r="CF164" s="323">
        <v>41002928.340000004</v>
      </c>
      <c r="CG164" s="323">
        <v>17549950.510000002</v>
      </c>
      <c r="CH164" s="323">
        <v>15263035.74</v>
      </c>
      <c r="CI164" s="323">
        <v>78397259.010000005</v>
      </c>
      <c r="CJ164" s="323">
        <v>3374125.11</v>
      </c>
      <c r="CK164" s="323">
        <v>2699490.65</v>
      </c>
      <c r="CL164" s="323">
        <v>8486527.9100000001</v>
      </c>
      <c r="CM164" s="323">
        <v>2109209.31</v>
      </c>
      <c r="CN164" s="323">
        <v>22870898.609999999</v>
      </c>
      <c r="CO164" s="323">
        <v>27807227.059999999</v>
      </c>
      <c r="CP164" s="323">
        <v>3660033.64</v>
      </c>
      <c r="CQ164" s="323">
        <v>13266631.710000001</v>
      </c>
      <c r="CR164" s="323">
        <v>1511534.34</v>
      </c>
      <c r="CS164" s="323">
        <v>9829260.9100000001</v>
      </c>
      <c r="CT164" s="323">
        <v>4987358.7300000004</v>
      </c>
      <c r="CU164" s="323">
        <v>2090822.71</v>
      </c>
      <c r="CV164" s="323">
        <v>1945906.14</v>
      </c>
      <c r="CW164" s="323">
        <v>5613127.0999999996</v>
      </c>
      <c r="CX164" s="323">
        <v>13983549.43</v>
      </c>
      <c r="CY164" s="323">
        <v>18711559.010000002</v>
      </c>
      <c r="CZ164" s="323">
        <v>89639864.519999996</v>
      </c>
      <c r="DA164" s="323">
        <v>25761886.02</v>
      </c>
      <c r="DB164" s="323">
        <v>38613952.939999998</v>
      </c>
      <c r="DC164" s="323">
        <v>14942706.130000001</v>
      </c>
      <c r="DD164" s="323">
        <v>115853100.69</v>
      </c>
      <c r="DE164" s="323">
        <v>70234828.150000006</v>
      </c>
      <c r="DF164" s="323">
        <v>4113011.26</v>
      </c>
      <c r="DG164" s="323">
        <v>6107635.29</v>
      </c>
      <c r="DH164" s="323">
        <v>8683677.9600000009</v>
      </c>
      <c r="DI164" s="323">
        <v>12643470.66</v>
      </c>
      <c r="DJ164" s="323">
        <v>14191723.82</v>
      </c>
      <c r="DK164" s="323">
        <v>22153524.710000001</v>
      </c>
      <c r="DL164" s="323">
        <v>4345608.1399999997</v>
      </c>
      <c r="DM164" s="323">
        <v>17781413.469999999</v>
      </c>
      <c r="DN164" s="323">
        <v>2667390.31</v>
      </c>
      <c r="DO164" s="323">
        <v>4189804.21</v>
      </c>
      <c r="DP164" s="323">
        <v>5560233.8899999997</v>
      </c>
      <c r="DQ164" s="323">
        <v>2308098.62</v>
      </c>
      <c r="DR164" s="323">
        <v>14205585.74</v>
      </c>
      <c r="DS164" s="323">
        <v>53702084.899999999</v>
      </c>
      <c r="DT164" s="323">
        <v>25137996.489999998</v>
      </c>
      <c r="DU164" s="323">
        <v>30644673.399999999</v>
      </c>
      <c r="DV164" s="323">
        <v>6624243.0499999998</v>
      </c>
      <c r="DW164" s="323">
        <v>10372562.58</v>
      </c>
      <c r="DX164" s="323">
        <v>24028523.539999999</v>
      </c>
      <c r="DY164" s="323">
        <v>18356142.510000002</v>
      </c>
      <c r="DZ164" s="323">
        <v>14437904.1</v>
      </c>
      <c r="EA164" s="323">
        <v>95113999.530000001</v>
      </c>
      <c r="EB164" s="323">
        <v>13951040.539999999</v>
      </c>
      <c r="EC164" s="323">
        <v>11801812.76</v>
      </c>
      <c r="ED164" s="323">
        <v>4503985.3099999996</v>
      </c>
      <c r="EE164" s="323">
        <v>8017757.3899999997</v>
      </c>
      <c r="EF164" s="323">
        <v>1485487.59</v>
      </c>
      <c r="EG164" s="323">
        <v>43704447</v>
      </c>
      <c r="EH164" s="323">
        <v>4914472.71</v>
      </c>
      <c r="EI164" s="323">
        <v>16152791.09</v>
      </c>
      <c r="EJ164" s="323">
        <v>48204118.420000002</v>
      </c>
      <c r="EK164" s="323">
        <v>4316316.76</v>
      </c>
      <c r="EL164" s="323">
        <v>2603752.7200000002</v>
      </c>
      <c r="EM164" s="323">
        <v>15047821.33</v>
      </c>
      <c r="EN164" s="323">
        <v>14081892.619999999</v>
      </c>
      <c r="EO164" s="323">
        <v>24989782.309999999</v>
      </c>
      <c r="EP164" s="323">
        <v>20180794.34</v>
      </c>
      <c r="EQ164" s="323">
        <v>4329870.17</v>
      </c>
      <c r="ER164" s="323">
        <v>13805277.939999999</v>
      </c>
      <c r="ES164" s="323">
        <v>3382651.59</v>
      </c>
      <c r="ET164" s="323">
        <v>14239680.24</v>
      </c>
      <c r="EU164" s="323">
        <v>7696382.9100000001</v>
      </c>
      <c r="EV164" s="323">
        <v>2737086.46</v>
      </c>
      <c r="EW164" s="323">
        <v>16913284.48</v>
      </c>
      <c r="EX164" s="323">
        <v>19086931.050000001</v>
      </c>
      <c r="EY164" s="323">
        <v>85419324.379999995</v>
      </c>
      <c r="EZ164" s="323">
        <v>3256475296.9699998</v>
      </c>
      <c r="FA164" s="323">
        <v>14646010.630000001</v>
      </c>
      <c r="FB164" s="323">
        <v>9345261.25</v>
      </c>
      <c r="FC164" s="323">
        <v>64351761.710000001</v>
      </c>
      <c r="FD164" s="323">
        <v>11812701.74</v>
      </c>
      <c r="FE164" s="323">
        <v>109294823.65000001</v>
      </c>
      <c r="FF164" s="323">
        <v>18450542.449999999</v>
      </c>
      <c r="FG164" s="323">
        <v>4272187.99</v>
      </c>
      <c r="FH164" s="323">
        <v>45489640.369999997</v>
      </c>
      <c r="FI164" s="323">
        <v>4949661.3600000003</v>
      </c>
      <c r="FJ164" s="323">
        <v>28219604.300000001</v>
      </c>
      <c r="FK164" s="323">
        <v>7531125.8799999999</v>
      </c>
      <c r="FL164" s="323">
        <v>844292.49</v>
      </c>
      <c r="FM164" s="323">
        <v>34494246.520000003</v>
      </c>
      <c r="FN164" s="323">
        <v>3848313.38</v>
      </c>
      <c r="FO164" s="323">
        <v>6784181.3600000003</v>
      </c>
      <c r="FP164" s="323">
        <v>3206053.77</v>
      </c>
      <c r="FQ164" s="323">
        <v>4220464.7</v>
      </c>
      <c r="FR164" s="323">
        <v>80187439.739999995</v>
      </c>
      <c r="FS164" s="323">
        <v>3578967.01</v>
      </c>
      <c r="FT164" s="323">
        <v>6969562.7699999996</v>
      </c>
      <c r="FU164" s="323">
        <v>6483991.2999999998</v>
      </c>
      <c r="FV164" s="323">
        <v>2047778.59</v>
      </c>
      <c r="FW164" s="323">
        <v>348250.29</v>
      </c>
      <c r="FX164" s="323">
        <v>25503267.77</v>
      </c>
      <c r="FY164" s="323">
        <v>43955480.799999997</v>
      </c>
      <c r="FZ164" s="323">
        <v>2181538.59</v>
      </c>
      <c r="GA164" s="323">
        <v>2713006.12</v>
      </c>
      <c r="GB164" s="323">
        <v>4702317.79</v>
      </c>
      <c r="GC164" s="323">
        <v>3509635.97</v>
      </c>
      <c r="GD164" s="323">
        <v>8091133.8300000001</v>
      </c>
      <c r="GE164" s="323">
        <v>21078049.300000001</v>
      </c>
      <c r="GF164" s="323">
        <v>6041339.0999999996</v>
      </c>
      <c r="GG164" s="323">
        <v>24958805.100000001</v>
      </c>
      <c r="GH164" s="323">
        <v>3367552.07</v>
      </c>
      <c r="GI164" s="323">
        <v>13545649.77</v>
      </c>
      <c r="GJ164" s="323">
        <v>5353083.0599999996</v>
      </c>
      <c r="GK164" s="323">
        <v>173991266.08000001</v>
      </c>
      <c r="GL164" s="323">
        <v>32816512.550000001</v>
      </c>
      <c r="GM164" s="323">
        <v>169461276.03999999</v>
      </c>
      <c r="GN164" s="323">
        <v>9260843.1500000004</v>
      </c>
      <c r="GO164" s="323">
        <v>42257399.07</v>
      </c>
      <c r="GP164" s="323">
        <v>1494624.01</v>
      </c>
      <c r="GQ164" s="323">
        <v>1522299.7</v>
      </c>
      <c r="GR164" s="323">
        <v>11530178.07</v>
      </c>
      <c r="GS164" s="323">
        <v>419960723.25</v>
      </c>
      <c r="GT164" s="323">
        <v>2958466.17</v>
      </c>
      <c r="GU164" s="323">
        <v>94594017.450000003</v>
      </c>
      <c r="GV164" s="323">
        <v>5939259.0300000003</v>
      </c>
      <c r="GW164" s="323">
        <v>2359555.19</v>
      </c>
      <c r="GX164" s="323">
        <v>90669640.640000001</v>
      </c>
      <c r="GY164" s="323">
        <v>3522770.69</v>
      </c>
      <c r="GZ164" s="323">
        <v>15081074.289999999</v>
      </c>
      <c r="HA164" s="323">
        <v>24773742.75</v>
      </c>
      <c r="HB164" s="323">
        <v>4357167.22</v>
      </c>
      <c r="HC164" s="323">
        <v>56064364.289999999</v>
      </c>
      <c r="HD164" s="323">
        <v>2100638.5</v>
      </c>
      <c r="HE164" s="323">
        <v>3321992.25</v>
      </c>
      <c r="HF164" s="323">
        <v>6114213.3099999996</v>
      </c>
      <c r="HG164" s="323">
        <v>35840115.020000003</v>
      </c>
      <c r="HH164" s="323">
        <v>81117890.439999998</v>
      </c>
      <c r="HI164" s="323">
        <v>22939001.539999999</v>
      </c>
      <c r="HJ164" s="323">
        <v>10228163.51</v>
      </c>
      <c r="HK164" s="323">
        <v>3627682.92</v>
      </c>
      <c r="HL164" s="323">
        <v>22327415.390000001</v>
      </c>
      <c r="HM164" s="323">
        <v>9644060.9600000009</v>
      </c>
      <c r="HN164" s="323">
        <v>5913901.54</v>
      </c>
      <c r="HO164" s="323">
        <v>11780852.060000001</v>
      </c>
      <c r="HP164" s="323">
        <v>46817362.740000002</v>
      </c>
      <c r="HQ164" s="323">
        <v>2297772.7799999998</v>
      </c>
      <c r="HR164" s="323">
        <v>37177722.590000004</v>
      </c>
      <c r="HS164" s="323">
        <v>1572071.7</v>
      </c>
      <c r="HT164" s="323">
        <v>101857635.36</v>
      </c>
      <c r="HU164" s="323">
        <v>3434811.45</v>
      </c>
      <c r="HV164" s="323">
        <v>41566173.439999998</v>
      </c>
      <c r="HW164" s="323">
        <v>233264007.27000001</v>
      </c>
      <c r="HX164" s="323">
        <v>3646146.68</v>
      </c>
      <c r="HY164" s="323">
        <v>161813365.43000001</v>
      </c>
      <c r="HZ164" s="323">
        <v>9047624.2300000004</v>
      </c>
      <c r="IA164" s="323">
        <v>4330388.92</v>
      </c>
      <c r="IB164" s="323">
        <v>17296745.899999999</v>
      </c>
      <c r="IC164" s="323">
        <v>144948011.59</v>
      </c>
      <c r="ID164" s="323">
        <v>5999219.79</v>
      </c>
      <c r="IE164" s="323">
        <v>33254543.260000002</v>
      </c>
      <c r="IF164" s="323">
        <v>3332941.4</v>
      </c>
      <c r="IG164" s="323">
        <v>4193378.19</v>
      </c>
      <c r="IH164" s="323">
        <v>1771507.79</v>
      </c>
      <c r="II164" s="323">
        <v>5659572.4199999999</v>
      </c>
      <c r="IJ164" s="323">
        <v>28408164.969999999</v>
      </c>
      <c r="IK164" s="323">
        <v>2065981.52</v>
      </c>
      <c r="IL164" s="323">
        <v>2517363.92</v>
      </c>
      <c r="IM164" s="323">
        <v>3713978.24</v>
      </c>
      <c r="IN164" s="323">
        <v>23204040.75</v>
      </c>
      <c r="IO164" s="323">
        <v>10658311.27</v>
      </c>
      <c r="IP164" s="323">
        <v>4218531.37</v>
      </c>
      <c r="IQ164" s="323">
        <v>5661985.4500000002</v>
      </c>
      <c r="IR164" s="323">
        <v>102832814.56999999</v>
      </c>
      <c r="IS164" s="323">
        <v>41521606.5</v>
      </c>
      <c r="IT164" s="323">
        <v>31656831.32</v>
      </c>
      <c r="IU164" s="323">
        <v>3348394.89</v>
      </c>
      <c r="IV164" s="323">
        <v>26342792.91</v>
      </c>
      <c r="IW164" s="323">
        <v>8549745.7200000007</v>
      </c>
      <c r="IX164" s="323">
        <v>1301644.33</v>
      </c>
      <c r="IY164" s="323">
        <v>15086276.710000001</v>
      </c>
      <c r="IZ164" s="323">
        <v>9060688.0600000005</v>
      </c>
      <c r="JA164" s="323">
        <v>6594419.5199999996</v>
      </c>
      <c r="JB164" s="323">
        <v>6453467.4400000004</v>
      </c>
      <c r="JC164" s="323">
        <v>17690203.48</v>
      </c>
      <c r="JD164" s="323">
        <v>2269306.46</v>
      </c>
      <c r="JE164" s="323">
        <v>1452446.56</v>
      </c>
      <c r="JF164" s="323">
        <v>15911095.789999999</v>
      </c>
      <c r="JG164" s="323">
        <v>2138412.3199999998</v>
      </c>
      <c r="JH164" s="323">
        <v>9091520.6699999999</v>
      </c>
      <c r="JI164" s="323">
        <v>18296139.350000001</v>
      </c>
      <c r="JJ164" s="323">
        <v>19548510.370000001</v>
      </c>
      <c r="JK164" s="323">
        <v>2239610.79</v>
      </c>
      <c r="JL164" s="323">
        <v>4304918.26</v>
      </c>
      <c r="JM164" s="323">
        <v>1125943.82</v>
      </c>
      <c r="JN164" s="323">
        <v>1700035.07</v>
      </c>
      <c r="JO164" s="323">
        <v>20981900.370000001</v>
      </c>
      <c r="JP164" s="323">
        <v>3137415.11</v>
      </c>
      <c r="JQ164" s="323">
        <v>3406302.68</v>
      </c>
      <c r="JR164" s="323">
        <v>1173150.8500000001</v>
      </c>
      <c r="JS164" s="323">
        <v>47564291.609999999</v>
      </c>
      <c r="JT164" s="323">
        <v>5759206.9299999997</v>
      </c>
      <c r="JU164" s="323">
        <v>29936461.32</v>
      </c>
      <c r="JV164" s="323">
        <v>268158285.30000001</v>
      </c>
      <c r="JW164" s="323">
        <v>7035856.5800000001</v>
      </c>
      <c r="JX164" s="323">
        <v>8987991.4800000004</v>
      </c>
      <c r="JY164" s="323">
        <v>551486.49</v>
      </c>
      <c r="JZ164" s="323">
        <v>1494916.05</v>
      </c>
      <c r="KA164" s="323">
        <v>9526808.6199999992</v>
      </c>
      <c r="KB164" s="323">
        <v>5974072.7199999997</v>
      </c>
      <c r="KC164" s="323">
        <v>2947055.82</v>
      </c>
      <c r="KD164" s="323">
        <v>7592446.8899999997</v>
      </c>
      <c r="KE164" s="323">
        <v>50791679.409999996</v>
      </c>
      <c r="KF164" s="323">
        <v>2453939.9300000002</v>
      </c>
      <c r="KG164" s="323">
        <v>6203196.6900000004</v>
      </c>
      <c r="KH164" s="323">
        <v>4628429.37</v>
      </c>
      <c r="KI164" s="323">
        <v>12821804.109999999</v>
      </c>
      <c r="KJ164" s="323">
        <v>3894772.95</v>
      </c>
      <c r="KK164" s="323">
        <v>1803105.44</v>
      </c>
      <c r="KL164" s="323">
        <v>5266219.33</v>
      </c>
      <c r="KM164" s="323">
        <v>5171986.8499999996</v>
      </c>
      <c r="KN164" s="323">
        <v>9591833.5299999993</v>
      </c>
      <c r="KO164" s="323">
        <v>30635336.41</v>
      </c>
      <c r="KP164" s="323">
        <v>19249216.370000001</v>
      </c>
      <c r="KQ164" s="323">
        <v>383667705.87</v>
      </c>
      <c r="KR164" s="323">
        <v>34818541.920000002</v>
      </c>
      <c r="KS164" s="322">
        <v>8453721.2799999993</v>
      </c>
      <c r="KU164" s="338" t="s">
        <v>944</v>
      </c>
      <c r="KV164" s="312" t="s">
        <v>943</v>
      </c>
      <c r="KY164" s="312" t="s">
        <v>943</v>
      </c>
    </row>
    <row r="165" spans="1:311" x14ac:dyDescent="0.25">
      <c r="A165" s="317">
        <v>2021</v>
      </c>
      <c r="B165" s="316" t="s">
        <v>891</v>
      </c>
      <c r="C165" s="316" t="s">
        <v>922</v>
      </c>
      <c r="D165" s="316" t="s">
        <v>931</v>
      </c>
      <c r="E165" s="316" t="s">
        <v>846</v>
      </c>
      <c r="F165" s="315">
        <v>123892.3</v>
      </c>
      <c r="G165" s="315">
        <v>30300.2</v>
      </c>
      <c r="H165" s="315">
        <v>618753.30000000005</v>
      </c>
      <c r="I165" s="315">
        <v>151761.95000000001</v>
      </c>
      <c r="J165" s="315">
        <v>27589</v>
      </c>
      <c r="K165" s="315">
        <v>56197.95</v>
      </c>
      <c r="L165" s="315">
        <v>19480</v>
      </c>
      <c r="M165" s="315">
        <v>103940</v>
      </c>
      <c r="N165" s="315">
        <v>456716.85</v>
      </c>
      <c r="O165" s="315">
        <v>296920</v>
      </c>
      <c r="P165" s="315">
        <v>188876.79999999999</v>
      </c>
      <c r="Q165" s="315">
        <v>62384.45</v>
      </c>
      <c r="R165" s="315">
        <v>149938.95000000001</v>
      </c>
      <c r="S165" s="315">
        <v>16617.5</v>
      </c>
      <c r="T165" s="315">
        <v>96551.7</v>
      </c>
      <c r="U165" s="315">
        <v>190758.05</v>
      </c>
      <c r="V165" s="315">
        <v>430225.65</v>
      </c>
      <c r="W165" s="315">
        <v>31570.5</v>
      </c>
      <c r="X165" s="315">
        <v>147582.39999999999</v>
      </c>
      <c r="Y165" s="315">
        <v>29090</v>
      </c>
      <c r="Z165" s="315">
        <v>65444.75</v>
      </c>
      <c r="AA165" s="315">
        <v>336930</v>
      </c>
      <c r="AB165" s="315">
        <v>110297.7</v>
      </c>
      <c r="AC165" s="315">
        <v>310</v>
      </c>
      <c r="AD165" s="315">
        <v>940653.95</v>
      </c>
      <c r="AE165" s="315">
        <v>15762.8</v>
      </c>
      <c r="AF165" s="315">
        <v>164112.15</v>
      </c>
      <c r="AG165" s="315">
        <v>40284.65</v>
      </c>
      <c r="AH165" s="315">
        <v>95760.85</v>
      </c>
      <c r="AI165" s="315">
        <v>102529.4</v>
      </c>
      <c r="AJ165" s="315">
        <v>61659.75</v>
      </c>
      <c r="AK165" s="315">
        <v>38327.25</v>
      </c>
      <c r="AL165" s="315">
        <v>403842.6</v>
      </c>
      <c r="AM165" s="315">
        <v>71408.75</v>
      </c>
      <c r="AN165" s="315">
        <v>76553.45</v>
      </c>
      <c r="AO165" s="315">
        <v>78864.3</v>
      </c>
      <c r="AP165" s="315">
        <v>137239.20000000001</v>
      </c>
      <c r="AQ165" s="315">
        <v>39717.800000000003</v>
      </c>
      <c r="AR165" s="315">
        <v>168788.48000000001</v>
      </c>
      <c r="AS165" s="315">
        <v>100098.85</v>
      </c>
      <c r="AT165" s="315">
        <v>70682.8</v>
      </c>
      <c r="AU165" s="315">
        <v>168012</v>
      </c>
      <c r="AV165" s="315">
        <v>82260.25</v>
      </c>
      <c r="AW165" s="315">
        <v>564250.4</v>
      </c>
      <c r="AX165" s="315">
        <v>28290.7</v>
      </c>
      <c r="AY165" s="315">
        <v>88158.45</v>
      </c>
      <c r="AZ165" s="315">
        <v>101314.2</v>
      </c>
      <c r="BA165" s="315">
        <v>20345.599999999999</v>
      </c>
      <c r="BB165" s="315">
        <v>33913.85</v>
      </c>
      <c r="BC165" s="315">
        <v>253429.75</v>
      </c>
      <c r="BD165" s="315">
        <v>269605.5</v>
      </c>
      <c r="BE165" s="315">
        <v>179193.2</v>
      </c>
      <c r="BF165" s="315">
        <v>31168.799999999999</v>
      </c>
      <c r="BG165" s="315">
        <v>28368.12</v>
      </c>
      <c r="BH165" s="315">
        <v>43179.3</v>
      </c>
      <c r="BI165" s="315">
        <v>431080.75</v>
      </c>
      <c r="BJ165" s="315">
        <v>15952.85</v>
      </c>
      <c r="BK165" s="315">
        <v>399578.95</v>
      </c>
      <c r="BL165" s="315">
        <v>19529.740000000002</v>
      </c>
      <c r="BM165" s="315">
        <v>107468.8</v>
      </c>
      <c r="BN165" s="315">
        <v>432561.5</v>
      </c>
      <c r="BO165" s="315">
        <v>147804.75</v>
      </c>
      <c r="BP165" s="315">
        <v>87118.75</v>
      </c>
      <c r="BQ165" s="315">
        <v>28294.75</v>
      </c>
      <c r="BR165" s="315">
        <v>111216.25</v>
      </c>
      <c r="BS165" s="315">
        <v>152485.1</v>
      </c>
      <c r="BT165" s="315">
        <v>47149.8</v>
      </c>
      <c r="BU165" s="315">
        <v>26719.5</v>
      </c>
      <c r="BV165" s="315">
        <v>16687.5</v>
      </c>
      <c r="BW165" s="315">
        <v>238868.5</v>
      </c>
      <c r="BX165" s="315">
        <v>147539.70000000001</v>
      </c>
      <c r="BY165" s="315">
        <v>249840</v>
      </c>
      <c r="BZ165" s="315">
        <v>72788.88</v>
      </c>
      <c r="CA165" s="315">
        <v>59634.35</v>
      </c>
      <c r="CB165" s="315">
        <v>49950.1</v>
      </c>
      <c r="CC165" s="315">
        <v>215017</v>
      </c>
      <c r="CD165" s="315">
        <v>175754.4</v>
      </c>
      <c r="CE165" s="315">
        <v>298723.34999999998</v>
      </c>
      <c r="CF165" s="315">
        <v>329608.8</v>
      </c>
      <c r="CG165" s="315">
        <v>279169.5</v>
      </c>
      <c r="CH165" s="315">
        <v>102841.75</v>
      </c>
      <c r="CI165" s="315">
        <v>506027.2</v>
      </c>
      <c r="CJ165" s="315">
        <v>49038.3</v>
      </c>
      <c r="CK165" s="315">
        <v>5270</v>
      </c>
      <c r="CL165" s="315">
        <v>82800.600000000006</v>
      </c>
      <c r="CM165" s="315">
        <v>13592.5</v>
      </c>
      <c r="CN165" s="315">
        <v>156429</v>
      </c>
      <c r="CO165" s="315">
        <v>267037.84999999998</v>
      </c>
      <c r="CP165" s="315">
        <v>39780</v>
      </c>
      <c r="CQ165" s="315">
        <v>141604.4</v>
      </c>
      <c r="CR165" s="315">
        <v>16316.9</v>
      </c>
      <c r="CS165" s="315">
        <v>65340</v>
      </c>
      <c r="CT165" s="315">
        <v>84974.399999999994</v>
      </c>
      <c r="CU165" s="315">
        <v>37779.5</v>
      </c>
      <c r="CV165" s="315">
        <v>36582.85</v>
      </c>
      <c r="CW165" s="315">
        <v>61704.25</v>
      </c>
      <c r="CX165" s="315">
        <v>107089.8</v>
      </c>
      <c r="CY165" s="315">
        <v>95683.05</v>
      </c>
      <c r="CZ165" s="315">
        <v>466528.5</v>
      </c>
      <c r="DA165" s="315">
        <v>114295</v>
      </c>
      <c r="DB165" s="315">
        <v>273464.2</v>
      </c>
      <c r="DC165" s="315">
        <v>98530</v>
      </c>
      <c r="DD165" s="315">
        <v>763735.2</v>
      </c>
      <c r="DE165" s="315">
        <v>458414.65</v>
      </c>
      <c r="DF165" s="315">
        <v>6476.65</v>
      </c>
      <c r="DG165" s="315">
        <v>64448.2</v>
      </c>
      <c r="DH165" s="315">
        <v>115619.05</v>
      </c>
      <c r="DI165" s="315">
        <v>97168.75</v>
      </c>
      <c r="DJ165" s="315">
        <v>252084.2</v>
      </c>
      <c r="DK165" s="315">
        <v>73740</v>
      </c>
      <c r="DL165" s="315">
        <v>84856.25</v>
      </c>
      <c r="DM165" s="315">
        <v>101096</v>
      </c>
      <c r="DN165" s="315">
        <v>48097.7</v>
      </c>
      <c r="DO165" s="315">
        <v>61024.2</v>
      </c>
      <c r="DP165" s="315">
        <v>32340.95</v>
      </c>
      <c r="DQ165" s="315">
        <v>35560.25</v>
      </c>
      <c r="DR165" s="315">
        <v>172587.5</v>
      </c>
      <c r="DS165" s="315">
        <v>306131.3</v>
      </c>
      <c r="DT165" s="315">
        <v>169814.9</v>
      </c>
      <c r="DU165" s="315">
        <v>20994.15</v>
      </c>
      <c r="DV165" s="315">
        <v>58416.75</v>
      </c>
      <c r="DW165" s="315">
        <v>256556.5</v>
      </c>
      <c r="DX165" s="315">
        <v>115920.1</v>
      </c>
      <c r="DY165" s="315">
        <v>130018.8</v>
      </c>
      <c r="DZ165" s="315">
        <v>159959.4</v>
      </c>
      <c r="EA165" s="315">
        <v>708791.7</v>
      </c>
      <c r="EB165" s="315">
        <v>108854.8</v>
      </c>
      <c r="EC165" s="315">
        <v>94432.8</v>
      </c>
      <c r="ED165" s="315">
        <v>35881.699999999997</v>
      </c>
      <c r="EE165" s="315">
        <v>91375.05</v>
      </c>
      <c r="EF165" s="315">
        <v>20787</v>
      </c>
      <c r="EG165" s="315">
        <v>287885.45</v>
      </c>
      <c r="EH165" s="315">
        <v>40676.6</v>
      </c>
      <c r="EI165" s="315">
        <v>181980.15</v>
      </c>
      <c r="EJ165" s="315">
        <v>339520.95</v>
      </c>
      <c r="EK165" s="315">
        <v>79824.44</v>
      </c>
      <c r="EL165" s="315">
        <v>70030.899999999994</v>
      </c>
      <c r="EM165" s="315">
        <v>142323</v>
      </c>
      <c r="EN165" s="315">
        <v>143997.95000000001</v>
      </c>
      <c r="EO165" s="315">
        <v>323992.40000000002</v>
      </c>
      <c r="EP165" s="315">
        <v>178585</v>
      </c>
      <c r="EQ165" s="315">
        <v>71810</v>
      </c>
      <c r="ER165" s="315">
        <v>228058.95</v>
      </c>
      <c r="ES165" s="315">
        <v>43256.4</v>
      </c>
      <c r="ET165" s="315">
        <v>158868.72</v>
      </c>
      <c r="EU165" s="315">
        <v>115875.8</v>
      </c>
      <c r="EV165" s="315">
        <v>23647.9</v>
      </c>
      <c r="EW165" s="315">
        <v>120961.95</v>
      </c>
      <c r="EX165" s="315">
        <v>186495.45</v>
      </c>
      <c r="EY165" s="315">
        <v>380340.2</v>
      </c>
      <c r="EZ165" s="315">
        <v>876624.03</v>
      </c>
      <c r="FA165" s="315">
        <v>97710.2</v>
      </c>
      <c r="FB165" s="315">
        <v>144016.25</v>
      </c>
      <c r="FC165" s="315">
        <v>675446.91</v>
      </c>
      <c r="FD165" s="315">
        <v>176830.4</v>
      </c>
      <c r="FE165" s="315">
        <v>512037</v>
      </c>
      <c r="FF165" s="315">
        <v>198300</v>
      </c>
      <c r="FG165" s="315">
        <v>21115.85</v>
      </c>
      <c r="FH165" s="315">
        <v>235088.8</v>
      </c>
      <c r="FI165" s="315">
        <v>58216.2</v>
      </c>
      <c r="FJ165" s="315">
        <v>265417.09999999998</v>
      </c>
      <c r="FK165" s="315">
        <v>73770.55</v>
      </c>
      <c r="FL165" s="315">
        <v>20698.900000000001</v>
      </c>
      <c r="FM165" s="315">
        <v>294374.40000000002</v>
      </c>
      <c r="FN165" s="315">
        <v>116890.81</v>
      </c>
      <c r="FO165" s="315">
        <v>119270.65</v>
      </c>
      <c r="FP165" s="315">
        <v>8897</v>
      </c>
      <c r="FQ165" s="315">
        <v>110257.55</v>
      </c>
      <c r="FR165" s="315">
        <v>486790.2</v>
      </c>
      <c r="FS165" s="315">
        <v>56909.55</v>
      </c>
      <c r="FT165" s="315">
        <v>124100.05</v>
      </c>
      <c r="FU165" s="315">
        <v>97332</v>
      </c>
      <c r="FV165" s="315">
        <v>25209</v>
      </c>
      <c r="FW165" s="315">
        <v>280</v>
      </c>
      <c r="FX165" s="315">
        <v>117274.55</v>
      </c>
      <c r="FY165" s="315">
        <v>224637.8</v>
      </c>
      <c r="FZ165" s="315">
        <v>66980</v>
      </c>
      <c r="GA165" s="315">
        <v>37075</v>
      </c>
      <c r="GB165" s="315">
        <v>42275.199999999997</v>
      </c>
      <c r="GC165" s="315">
        <v>18762.5</v>
      </c>
      <c r="GD165" s="315">
        <v>75308.399999999994</v>
      </c>
      <c r="GE165" s="315">
        <v>210249.2</v>
      </c>
      <c r="GF165" s="315">
        <v>101418.4</v>
      </c>
      <c r="GG165" s="315">
        <v>251866</v>
      </c>
      <c r="GH165" s="315">
        <v>63218.400000000001</v>
      </c>
      <c r="GI165" s="315">
        <v>12131.25</v>
      </c>
      <c r="GJ165" s="315">
        <v>112633.25</v>
      </c>
      <c r="GK165" s="315">
        <v>966309.6</v>
      </c>
      <c r="GL165" s="315">
        <v>166976.9</v>
      </c>
      <c r="GM165" s="315">
        <v>1001782.9</v>
      </c>
      <c r="GN165" s="315">
        <v>42561.25</v>
      </c>
      <c r="GO165" s="315">
        <v>292230.09999999998</v>
      </c>
      <c r="GP165" s="315">
        <v>29167.48</v>
      </c>
      <c r="GQ165" s="315">
        <v>17568.3</v>
      </c>
      <c r="GR165" s="315">
        <v>176559</v>
      </c>
      <c r="GS165" s="315">
        <v>869251.5</v>
      </c>
      <c r="GT165" s="315">
        <v>25600.6</v>
      </c>
      <c r="GU165" s="315">
        <v>604421.05000000005</v>
      </c>
      <c r="GV165" s="315">
        <v>64643.25</v>
      </c>
      <c r="GW165" s="315">
        <v>23670</v>
      </c>
      <c r="GX165" s="315">
        <v>385810.3</v>
      </c>
      <c r="GY165" s="315">
        <v>30782.65</v>
      </c>
      <c r="GZ165" s="315">
        <v>218232.4</v>
      </c>
      <c r="HA165" s="315">
        <v>232281.65</v>
      </c>
      <c r="HB165" s="315">
        <v>8904.6</v>
      </c>
      <c r="HC165" s="315">
        <v>438046.95</v>
      </c>
      <c r="HD165" s="315">
        <v>34390.699999999997</v>
      </c>
      <c r="HE165" s="315">
        <v>98155.05</v>
      </c>
      <c r="HF165" s="315">
        <v>51163.8</v>
      </c>
      <c r="HG165" s="315">
        <v>289884.09999999998</v>
      </c>
      <c r="HH165" s="315">
        <v>530230.25</v>
      </c>
      <c r="HI165" s="315">
        <v>241957.85</v>
      </c>
      <c r="HJ165" s="315">
        <v>80185</v>
      </c>
      <c r="HK165" s="315">
        <v>25987.5</v>
      </c>
      <c r="HL165" s="315">
        <v>136814.39999999999</v>
      </c>
      <c r="HM165" s="315">
        <v>72109.5</v>
      </c>
      <c r="HN165" s="315">
        <v>94250</v>
      </c>
      <c r="HO165" s="315">
        <v>117996.65</v>
      </c>
      <c r="HP165" s="315">
        <v>489425.55</v>
      </c>
      <c r="HQ165" s="315">
        <v>5187.5</v>
      </c>
      <c r="HR165" s="315">
        <v>201294.7</v>
      </c>
      <c r="HS165" s="315">
        <v>22905.96</v>
      </c>
      <c r="HT165" s="315">
        <v>659529.9</v>
      </c>
      <c r="HU165" s="315">
        <v>42084.3</v>
      </c>
      <c r="HV165" s="315">
        <v>295740.5</v>
      </c>
      <c r="HW165" s="315">
        <v>784341.95</v>
      </c>
      <c r="HX165" s="315">
        <v>71337.399999999994</v>
      </c>
      <c r="HY165" s="315">
        <v>863163.1</v>
      </c>
      <c r="HZ165" s="315">
        <v>196912.05</v>
      </c>
      <c r="IA165" s="315">
        <v>62457.35</v>
      </c>
      <c r="IB165" s="315">
        <v>189010</v>
      </c>
      <c r="IC165" s="315">
        <v>344283.25</v>
      </c>
      <c r="ID165" s="315">
        <v>119871.15</v>
      </c>
      <c r="IE165" s="315">
        <v>278135.8</v>
      </c>
      <c r="IF165" s="315">
        <v>75473.95</v>
      </c>
      <c r="IG165" s="315">
        <v>63679.4</v>
      </c>
      <c r="IH165" s="315">
        <v>3497.5</v>
      </c>
      <c r="II165" s="315">
        <v>93118.75</v>
      </c>
      <c r="IJ165" s="315">
        <v>180034.2</v>
      </c>
      <c r="IK165" s="315">
        <v>17738.3</v>
      </c>
      <c r="IL165" s="315">
        <v>17800</v>
      </c>
      <c r="IM165" s="315">
        <v>126437.35</v>
      </c>
      <c r="IN165" s="315">
        <v>254158.75</v>
      </c>
      <c r="IO165" s="315">
        <v>89806.6</v>
      </c>
      <c r="IP165" s="315">
        <v>82983.850000000006</v>
      </c>
      <c r="IQ165" s="315">
        <v>36218.699999999997</v>
      </c>
      <c r="IR165" s="315">
        <v>373272.62</v>
      </c>
      <c r="IS165" s="315">
        <v>318923.7</v>
      </c>
      <c r="IT165" s="315">
        <v>18985</v>
      </c>
      <c r="IU165" s="315">
        <v>79320.710000000006</v>
      </c>
      <c r="IV165" s="315">
        <v>291596.5</v>
      </c>
      <c r="IW165" s="315">
        <v>30775</v>
      </c>
      <c r="IX165" s="315">
        <v>19624.740000000002</v>
      </c>
      <c r="IY165" s="315">
        <v>159001.1</v>
      </c>
      <c r="IZ165" s="315">
        <v>59913</v>
      </c>
      <c r="JA165" s="315">
        <v>119151.25</v>
      </c>
      <c r="JB165" s="315">
        <v>36392.199999999997</v>
      </c>
      <c r="JC165" s="315">
        <v>128247.9</v>
      </c>
      <c r="JD165" s="315">
        <v>40860.5</v>
      </c>
      <c r="JE165" s="315">
        <v>17229.7</v>
      </c>
      <c r="JF165" s="315">
        <v>206005</v>
      </c>
      <c r="JG165" s="315">
        <v>77010.399999999994</v>
      </c>
      <c r="JH165" s="315">
        <v>105278</v>
      </c>
      <c r="JI165" s="315">
        <v>238712.3</v>
      </c>
      <c r="JJ165" s="315">
        <v>221807.1</v>
      </c>
      <c r="JK165" s="315">
        <v>48531.45</v>
      </c>
      <c r="JL165" s="315">
        <v>53295.85</v>
      </c>
      <c r="JM165" s="315">
        <v>11588.2</v>
      </c>
      <c r="JN165" s="315">
        <v>26151.5</v>
      </c>
      <c r="JO165" s="315">
        <v>351770.1</v>
      </c>
      <c r="JP165" s="315">
        <v>82128.399999999994</v>
      </c>
      <c r="JQ165" s="315">
        <v>75950.8</v>
      </c>
      <c r="JR165" s="315">
        <v>19450</v>
      </c>
      <c r="JS165" s="315">
        <v>242942.6</v>
      </c>
      <c r="JT165" s="315">
        <v>34800</v>
      </c>
      <c r="JU165" s="315">
        <v>44101.95</v>
      </c>
      <c r="JV165" s="315">
        <v>903605.8</v>
      </c>
      <c r="JW165" s="315">
        <v>198135.5</v>
      </c>
      <c r="JX165" s="315">
        <v>203357.25</v>
      </c>
      <c r="JY165" s="315">
        <v>3250</v>
      </c>
      <c r="JZ165" s="315">
        <v>16988.25</v>
      </c>
      <c r="KA165" s="315">
        <v>126166</v>
      </c>
      <c r="KB165" s="315">
        <v>218763</v>
      </c>
      <c r="KC165" s="315">
        <v>98988.3</v>
      </c>
      <c r="KD165" s="315">
        <v>50314.9</v>
      </c>
      <c r="KE165" s="315">
        <v>320660.5</v>
      </c>
      <c r="KF165" s="315">
        <v>81496.45</v>
      </c>
      <c r="KG165" s="315">
        <v>100295.8</v>
      </c>
      <c r="KH165" s="315">
        <v>73924.55</v>
      </c>
      <c r="KI165" s="315">
        <v>163189.25</v>
      </c>
      <c r="KJ165" s="315">
        <v>111153.60000000001</v>
      </c>
      <c r="KK165" s="315">
        <v>0</v>
      </c>
      <c r="KL165" s="315">
        <v>2180</v>
      </c>
      <c r="KM165" s="315">
        <v>37299.9</v>
      </c>
      <c r="KN165" s="315">
        <v>55887.3</v>
      </c>
      <c r="KO165" s="315">
        <v>262654.2</v>
      </c>
      <c r="KP165" s="315">
        <v>165786.35</v>
      </c>
      <c r="KQ165" s="315">
        <v>1320806.05</v>
      </c>
      <c r="KR165" s="315">
        <v>121356.9</v>
      </c>
      <c r="KS165" s="314">
        <v>185714</v>
      </c>
      <c r="KU165" s="312">
        <v>30</v>
      </c>
      <c r="KV165" s="312">
        <v>300</v>
      </c>
      <c r="KY165" s="312" t="s">
        <v>943</v>
      </c>
    </row>
    <row r="166" spans="1:311" x14ac:dyDescent="0.25">
      <c r="A166" s="321">
        <v>2021</v>
      </c>
      <c r="B166" s="320" t="s">
        <v>891</v>
      </c>
      <c r="C166" s="320" t="s">
        <v>922</v>
      </c>
      <c r="D166" s="320" t="s">
        <v>930</v>
      </c>
      <c r="E166" s="320" t="s">
        <v>846</v>
      </c>
      <c r="F166" s="319">
        <v>302265.01</v>
      </c>
      <c r="G166" s="319">
        <v>63509.9</v>
      </c>
      <c r="H166" s="319">
        <v>7272780.8499999996</v>
      </c>
      <c r="I166" s="319">
        <v>253381.19</v>
      </c>
      <c r="J166" s="319">
        <v>46149.9</v>
      </c>
      <c r="K166" s="319">
        <v>199266.8</v>
      </c>
      <c r="L166" s="319">
        <v>1955892.5</v>
      </c>
      <c r="M166" s="319">
        <v>633743</v>
      </c>
      <c r="N166" s="319">
        <v>4668735.55</v>
      </c>
      <c r="O166" s="319">
        <v>2172487.75</v>
      </c>
      <c r="P166" s="319">
        <v>592520.9</v>
      </c>
      <c r="Q166" s="319">
        <v>191976.55</v>
      </c>
      <c r="R166" s="319">
        <v>483929.4</v>
      </c>
      <c r="S166" s="319">
        <v>1452439.53</v>
      </c>
      <c r="T166" s="319">
        <v>376263.8</v>
      </c>
      <c r="U166" s="319">
        <v>1283438.8999999999</v>
      </c>
      <c r="V166" s="319">
        <v>4107020.73</v>
      </c>
      <c r="W166" s="319">
        <v>52453.85</v>
      </c>
      <c r="X166" s="319">
        <v>621214.80000000005</v>
      </c>
      <c r="Y166" s="319">
        <v>138690.35</v>
      </c>
      <c r="Z166" s="319">
        <v>137225.15</v>
      </c>
      <c r="AA166" s="319">
        <v>4965996.5999999996</v>
      </c>
      <c r="AB166" s="319">
        <v>1174669.6499999999</v>
      </c>
      <c r="AC166" s="319">
        <v>70368.75</v>
      </c>
      <c r="AD166" s="319">
        <v>9160100.8000000007</v>
      </c>
      <c r="AE166" s="319">
        <v>77651.8</v>
      </c>
      <c r="AF166" s="319">
        <v>298124.15000000002</v>
      </c>
      <c r="AG166" s="319">
        <v>203849.35</v>
      </c>
      <c r="AH166" s="319">
        <v>364683.3</v>
      </c>
      <c r="AI166" s="319">
        <v>404432.52</v>
      </c>
      <c r="AJ166" s="319">
        <v>309131.59999999998</v>
      </c>
      <c r="AK166" s="319">
        <v>57208.2</v>
      </c>
      <c r="AL166" s="319">
        <v>3520261.45</v>
      </c>
      <c r="AM166" s="319">
        <v>167764.20000000001</v>
      </c>
      <c r="AN166" s="319">
        <v>307134.59999999998</v>
      </c>
      <c r="AO166" s="319">
        <v>265758.05</v>
      </c>
      <c r="AP166" s="319">
        <v>193935.45</v>
      </c>
      <c r="AQ166" s="319">
        <v>53779</v>
      </c>
      <c r="AR166" s="319">
        <v>402303.45</v>
      </c>
      <c r="AS166" s="319">
        <v>591801.30000000005</v>
      </c>
      <c r="AT166" s="319">
        <v>235492.6</v>
      </c>
      <c r="AU166" s="319">
        <v>285726.21999999997</v>
      </c>
      <c r="AV166" s="319">
        <v>113062.3</v>
      </c>
      <c r="AW166" s="319">
        <v>6995934.0499999998</v>
      </c>
      <c r="AX166" s="319">
        <v>54819</v>
      </c>
      <c r="AY166" s="319">
        <v>76917.5</v>
      </c>
      <c r="AZ166" s="319">
        <v>402969.8</v>
      </c>
      <c r="BA166" s="319">
        <v>43940.15</v>
      </c>
      <c r="BB166" s="319">
        <v>210304.8</v>
      </c>
      <c r="BC166" s="319">
        <v>1250772.3500000001</v>
      </c>
      <c r="BD166" s="319">
        <v>2745720.55</v>
      </c>
      <c r="BE166" s="319">
        <v>512237.2</v>
      </c>
      <c r="BF166" s="319">
        <v>467620.6</v>
      </c>
      <c r="BG166" s="319">
        <v>97752.38</v>
      </c>
      <c r="BH166" s="319">
        <v>51752.95</v>
      </c>
      <c r="BI166" s="319">
        <v>7371408.8499999996</v>
      </c>
      <c r="BJ166" s="319">
        <v>40748.25</v>
      </c>
      <c r="BK166" s="319">
        <v>2218023.5499999998</v>
      </c>
      <c r="BL166" s="319">
        <v>46607.71</v>
      </c>
      <c r="BM166" s="319">
        <v>138553.1</v>
      </c>
      <c r="BN166" s="319">
        <v>2235674.15</v>
      </c>
      <c r="BO166" s="319">
        <v>587393.35</v>
      </c>
      <c r="BP166" s="319">
        <v>219825.62</v>
      </c>
      <c r="BQ166" s="319">
        <v>74127.7</v>
      </c>
      <c r="BR166" s="319">
        <v>638089.19999999995</v>
      </c>
      <c r="BS166" s="319">
        <v>1156238.8500000001</v>
      </c>
      <c r="BT166" s="319">
        <v>103776.75</v>
      </c>
      <c r="BU166" s="319">
        <v>42545</v>
      </c>
      <c r="BV166" s="319">
        <v>392522.1</v>
      </c>
      <c r="BW166" s="319">
        <v>1303030.8</v>
      </c>
      <c r="BX166" s="319">
        <v>446756.55</v>
      </c>
      <c r="BY166" s="319">
        <v>2452733.9</v>
      </c>
      <c r="BZ166" s="319">
        <v>313257.8</v>
      </c>
      <c r="CA166" s="319">
        <v>232795.15</v>
      </c>
      <c r="CB166" s="319">
        <v>188092.6</v>
      </c>
      <c r="CC166" s="319">
        <v>883535.4</v>
      </c>
      <c r="CD166" s="319">
        <v>1099106.03</v>
      </c>
      <c r="CE166" s="319">
        <v>2428859.2000000002</v>
      </c>
      <c r="CF166" s="319">
        <v>2617263.5499999998</v>
      </c>
      <c r="CG166" s="319">
        <v>1181276.2</v>
      </c>
      <c r="CH166" s="319">
        <v>330929.7</v>
      </c>
      <c r="CI166" s="319">
        <v>7888218.5999999996</v>
      </c>
      <c r="CJ166" s="319">
        <v>95871.4</v>
      </c>
      <c r="CK166" s="319">
        <v>136926.20000000001</v>
      </c>
      <c r="CL166" s="319">
        <v>321623.15000000002</v>
      </c>
      <c r="CM166" s="319">
        <v>75441.399999999994</v>
      </c>
      <c r="CN166" s="319">
        <v>1424298.6</v>
      </c>
      <c r="CO166" s="319">
        <v>1526288.95</v>
      </c>
      <c r="CP166" s="319">
        <v>80477.899999999994</v>
      </c>
      <c r="CQ166" s="319">
        <v>359761.66</v>
      </c>
      <c r="CR166" s="319">
        <v>15411</v>
      </c>
      <c r="CS166" s="319">
        <v>232196.5</v>
      </c>
      <c r="CT166" s="319">
        <v>667435.30000000005</v>
      </c>
      <c r="CU166" s="319">
        <v>53828.6</v>
      </c>
      <c r="CV166" s="319">
        <v>45465.45</v>
      </c>
      <c r="CW166" s="319">
        <v>186330.7</v>
      </c>
      <c r="CX166" s="319">
        <v>494678</v>
      </c>
      <c r="CY166" s="319">
        <v>359686.25</v>
      </c>
      <c r="CZ166" s="319">
        <v>4768997.9000000004</v>
      </c>
      <c r="DA166" s="319">
        <v>1245910.1599999999</v>
      </c>
      <c r="DB166" s="319">
        <v>1114820.7</v>
      </c>
      <c r="DC166" s="319">
        <v>496977.3</v>
      </c>
      <c r="DD166" s="319">
        <v>14453147</v>
      </c>
      <c r="DE166" s="319">
        <v>7705689.7999999998</v>
      </c>
      <c r="DF166" s="319">
        <v>195496.6</v>
      </c>
      <c r="DG166" s="319">
        <v>228198.85</v>
      </c>
      <c r="DH166" s="319">
        <v>285827.5</v>
      </c>
      <c r="DI166" s="319">
        <v>333648.15000000002</v>
      </c>
      <c r="DJ166" s="319">
        <v>1198825.3</v>
      </c>
      <c r="DK166" s="319">
        <v>455143.5</v>
      </c>
      <c r="DL166" s="319">
        <v>321673.75</v>
      </c>
      <c r="DM166" s="319">
        <v>559663.15</v>
      </c>
      <c r="DN166" s="319">
        <v>122834.1</v>
      </c>
      <c r="DO166" s="319">
        <v>205248.1</v>
      </c>
      <c r="DP166" s="319">
        <v>123118.75</v>
      </c>
      <c r="DQ166" s="319">
        <v>53497.5</v>
      </c>
      <c r="DR166" s="319">
        <v>1188968.6000000001</v>
      </c>
      <c r="DS166" s="319">
        <v>2180565.5499999998</v>
      </c>
      <c r="DT166" s="319">
        <v>994287.62</v>
      </c>
      <c r="DU166" s="319">
        <v>801583.2</v>
      </c>
      <c r="DV166" s="319">
        <v>165040.70000000001</v>
      </c>
      <c r="DW166" s="319">
        <v>363455.35</v>
      </c>
      <c r="DX166" s="319">
        <v>1262330.5</v>
      </c>
      <c r="DY166" s="319">
        <v>628820.69999999995</v>
      </c>
      <c r="DZ166" s="319">
        <v>436840.55</v>
      </c>
      <c r="EA166" s="319">
        <v>10210773.74</v>
      </c>
      <c r="EB166" s="319">
        <v>568879.5</v>
      </c>
      <c r="EC166" s="319">
        <v>372177.15</v>
      </c>
      <c r="ED166" s="319">
        <v>157453.75</v>
      </c>
      <c r="EE166" s="319">
        <v>353943.75</v>
      </c>
      <c r="EF166" s="319">
        <v>53017</v>
      </c>
      <c r="EG166" s="319">
        <v>2985721.25</v>
      </c>
      <c r="EH166" s="319">
        <v>73367.399999999994</v>
      </c>
      <c r="EI166" s="319">
        <v>1880789.84</v>
      </c>
      <c r="EJ166" s="319">
        <v>2632669.9</v>
      </c>
      <c r="EK166" s="319">
        <v>286746.95</v>
      </c>
      <c r="EL166" s="319">
        <v>73751.100000000006</v>
      </c>
      <c r="EM166" s="319">
        <v>797258.35</v>
      </c>
      <c r="EN166" s="319">
        <v>775666.7</v>
      </c>
      <c r="EO166" s="319">
        <v>1076941.2</v>
      </c>
      <c r="EP166" s="319">
        <v>662506.30000000005</v>
      </c>
      <c r="EQ166" s="319">
        <v>207101.95</v>
      </c>
      <c r="ER166" s="319">
        <v>514224.2</v>
      </c>
      <c r="ES166" s="319">
        <v>84485.45</v>
      </c>
      <c r="ET166" s="319">
        <v>616101.85</v>
      </c>
      <c r="EU166" s="319">
        <v>195103</v>
      </c>
      <c r="EV166" s="319">
        <v>46749.5</v>
      </c>
      <c r="EW166" s="319">
        <v>514586.8</v>
      </c>
      <c r="EX166" s="319">
        <v>1113664.6499999999</v>
      </c>
      <c r="EY166" s="319">
        <v>10455603.1</v>
      </c>
      <c r="EZ166" s="319">
        <v>478338899.87</v>
      </c>
      <c r="FA166" s="319">
        <v>509840.6</v>
      </c>
      <c r="FB166" s="319">
        <v>173173.7</v>
      </c>
      <c r="FC166" s="319">
        <v>3787835.9</v>
      </c>
      <c r="FD166" s="319">
        <v>776856.1</v>
      </c>
      <c r="FE166" s="319">
        <v>6158800</v>
      </c>
      <c r="FF166" s="319">
        <v>562827.9</v>
      </c>
      <c r="FG166" s="319">
        <v>64647.8</v>
      </c>
      <c r="FH166" s="319">
        <v>2711680.75</v>
      </c>
      <c r="FI166" s="319">
        <v>110013.21</v>
      </c>
      <c r="FJ166" s="319">
        <v>1477524.9</v>
      </c>
      <c r="FK166" s="319">
        <v>191002.85</v>
      </c>
      <c r="FL166" s="319">
        <v>22611.65</v>
      </c>
      <c r="FM166" s="319">
        <v>2104169.0499999998</v>
      </c>
      <c r="FN166" s="319">
        <v>228531.3</v>
      </c>
      <c r="FO166" s="319">
        <v>264600.75</v>
      </c>
      <c r="FP166" s="319">
        <v>200041.8</v>
      </c>
      <c r="FQ166" s="319">
        <v>150318.54999999999</v>
      </c>
      <c r="FR166" s="319">
        <v>8440841.0800000001</v>
      </c>
      <c r="FS166" s="319">
        <v>178912.7</v>
      </c>
      <c r="FT166" s="319">
        <v>241439.75</v>
      </c>
      <c r="FU166" s="319">
        <v>197734.55</v>
      </c>
      <c r="FV166" s="319">
        <v>42190.1</v>
      </c>
      <c r="FW166" s="319">
        <v>14518.15</v>
      </c>
      <c r="FX166" s="319">
        <v>297111.5</v>
      </c>
      <c r="FY166" s="319">
        <v>1089878.68</v>
      </c>
      <c r="FZ166" s="319">
        <v>97225.25</v>
      </c>
      <c r="GA166" s="319">
        <v>107965.2</v>
      </c>
      <c r="GB166" s="319">
        <v>185671.05</v>
      </c>
      <c r="GC166" s="319">
        <v>77588.899999999994</v>
      </c>
      <c r="GD166" s="319">
        <v>156260.79999999999</v>
      </c>
      <c r="GE166" s="319">
        <v>832797.35</v>
      </c>
      <c r="GF166" s="319">
        <v>403338.43</v>
      </c>
      <c r="GG166" s="319">
        <v>840087.35</v>
      </c>
      <c r="GH166" s="319">
        <v>173075.6</v>
      </c>
      <c r="GI166" s="319">
        <v>599751.05000000005</v>
      </c>
      <c r="GJ166" s="319">
        <v>281160.34999999998</v>
      </c>
      <c r="GK166" s="319">
        <v>31721721.050000001</v>
      </c>
      <c r="GL166" s="319">
        <v>618375.5</v>
      </c>
      <c r="GM166" s="319">
        <v>26528280.43</v>
      </c>
      <c r="GN166" s="319">
        <v>430082.35</v>
      </c>
      <c r="GO166" s="319">
        <v>4024363.95</v>
      </c>
      <c r="GP166" s="319">
        <v>50581.85</v>
      </c>
      <c r="GQ166" s="319">
        <v>33408.75</v>
      </c>
      <c r="GR166" s="319">
        <v>721653.85</v>
      </c>
      <c r="GS166" s="319">
        <v>42389721.299999997</v>
      </c>
      <c r="GT166" s="319">
        <v>59630.26</v>
      </c>
      <c r="GU166" s="319">
        <v>6939240.5999999996</v>
      </c>
      <c r="GV166" s="319">
        <v>192151.75</v>
      </c>
      <c r="GW166" s="319">
        <v>78301.3</v>
      </c>
      <c r="GX166" s="319">
        <v>6846046.5999999996</v>
      </c>
      <c r="GY166" s="319">
        <v>96170.5</v>
      </c>
      <c r="GZ166" s="319">
        <v>987385.1</v>
      </c>
      <c r="HA166" s="319">
        <v>1620027.45</v>
      </c>
      <c r="HB166" s="319">
        <v>183928.9</v>
      </c>
      <c r="HC166" s="319">
        <v>2798120.8</v>
      </c>
      <c r="HD166" s="319">
        <v>55769.9</v>
      </c>
      <c r="HE166" s="319">
        <v>209071.2</v>
      </c>
      <c r="HF166" s="319">
        <v>383448.2</v>
      </c>
      <c r="HG166" s="319">
        <v>928720.45</v>
      </c>
      <c r="HH166" s="319">
        <v>9112130.1999999993</v>
      </c>
      <c r="HI166" s="319">
        <v>1862917.9</v>
      </c>
      <c r="HJ166" s="319">
        <v>723753</v>
      </c>
      <c r="HK166" s="319">
        <v>141513</v>
      </c>
      <c r="HL166" s="319">
        <v>727716.5</v>
      </c>
      <c r="HM166" s="319">
        <v>296657.25</v>
      </c>
      <c r="HN166" s="319">
        <v>340396.45</v>
      </c>
      <c r="HO166" s="319">
        <v>225874.45</v>
      </c>
      <c r="HP166" s="319">
        <v>2529053.75</v>
      </c>
      <c r="HQ166" s="319">
        <v>65791.649999999994</v>
      </c>
      <c r="HR166" s="319">
        <v>4489884.7699999996</v>
      </c>
      <c r="HS166" s="319">
        <v>42568.12</v>
      </c>
      <c r="HT166" s="319">
        <v>13752842.550000001</v>
      </c>
      <c r="HU166" s="319">
        <v>145106.4</v>
      </c>
      <c r="HV166" s="319">
        <v>1737953.3</v>
      </c>
      <c r="HW166" s="319">
        <v>22482026.25</v>
      </c>
      <c r="HX166" s="319">
        <v>332172.34999999998</v>
      </c>
      <c r="HY166" s="319">
        <v>26366846</v>
      </c>
      <c r="HZ166" s="319">
        <v>784759.55</v>
      </c>
      <c r="IA166" s="319">
        <v>55591.45</v>
      </c>
      <c r="IB166" s="319">
        <v>911467.65</v>
      </c>
      <c r="IC166" s="319">
        <v>4691823.0999999996</v>
      </c>
      <c r="ID166" s="319">
        <v>179100.1</v>
      </c>
      <c r="IE166" s="319">
        <v>2555805.4</v>
      </c>
      <c r="IF166" s="319">
        <v>245094.25</v>
      </c>
      <c r="IG166" s="319">
        <v>217184.6</v>
      </c>
      <c r="IH166" s="319">
        <v>14180</v>
      </c>
      <c r="II166" s="319">
        <v>366330.65</v>
      </c>
      <c r="IJ166" s="319">
        <v>1268596.05</v>
      </c>
      <c r="IK166" s="319">
        <v>29863</v>
      </c>
      <c r="IL166" s="319">
        <v>65975.05</v>
      </c>
      <c r="IM166" s="319">
        <v>245798.05</v>
      </c>
      <c r="IN166" s="319">
        <v>1082276.8500000001</v>
      </c>
      <c r="IO166" s="319">
        <v>381092.35</v>
      </c>
      <c r="IP166" s="319">
        <v>235096.4</v>
      </c>
      <c r="IQ166" s="319">
        <v>159884.04999999999</v>
      </c>
      <c r="IR166" s="319">
        <v>4010556.65</v>
      </c>
      <c r="IS166" s="319">
        <v>3460965.74</v>
      </c>
      <c r="IT166" s="319">
        <v>5187613.0999999996</v>
      </c>
      <c r="IU166" s="319">
        <v>45672.25</v>
      </c>
      <c r="IV166" s="319">
        <v>1869721.7</v>
      </c>
      <c r="IW166" s="319">
        <v>169752.25</v>
      </c>
      <c r="IX166" s="319">
        <v>22527.5</v>
      </c>
      <c r="IY166" s="319">
        <v>807277.25</v>
      </c>
      <c r="IZ166" s="319">
        <v>191539.35</v>
      </c>
      <c r="JA166" s="319">
        <v>221893.75</v>
      </c>
      <c r="JB166" s="319">
        <v>116018.4</v>
      </c>
      <c r="JC166" s="319">
        <v>353128.25</v>
      </c>
      <c r="JD166" s="319">
        <v>70647.5</v>
      </c>
      <c r="JE166" s="319">
        <v>23145.9</v>
      </c>
      <c r="JF166" s="319">
        <v>742038.05</v>
      </c>
      <c r="JG166" s="319">
        <v>80776.95</v>
      </c>
      <c r="JH166" s="319">
        <v>237404</v>
      </c>
      <c r="JI166" s="319">
        <v>1017988.4</v>
      </c>
      <c r="JJ166" s="319">
        <v>608105.55000000005</v>
      </c>
      <c r="JK166" s="319">
        <v>73285.2</v>
      </c>
      <c r="JL166" s="319">
        <v>122660.25</v>
      </c>
      <c r="JM166" s="319">
        <v>49233.1</v>
      </c>
      <c r="JN166" s="319">
        <v>59838.05</v>
      </c>
      <c r="JO166" s="319">
        <v>1223061.8999999999</v>
      </c>
      <c r="JP166" s="319">
        <v>243550.55</v>
      </c>
      <c r="JQ166" s="319">
        <v>226537.96</v>
      </c>
      <c r="JR166" s="319">
        <v>84495.2</v>
      </c>
      <c r="JS166" s="319">
        <v>3524237.05</v>
      </c>
      <c r="JT166" s="319">
        <v>160395.25</v>
      </c>
      <c r="JU166" s="319">
        <v>35921.699999999997</v>
      </c>
      <c r="JV166" s="319">
        <v>34639498.149999999</v>
      </c>
      <c r="JW166" s="319">
        <v>883780.35</v>
      </c>
      <c r="JX166" s="319">
        <v>454595.35</v>
      </c>
      <c r="JY166" s="319">
        <v>9504.65</v>
      </c>
      <c r="JZ166" s="319">
        <v>24338</v>
      </c>
      <c r="KA166" s="319">
        <v>409972.5</v>
      </c>
      <c r="KB166" s="319">
        <v>422498.85</v>
      </c>
      <c r="KC166" s="319">
        <v>207976</v>
      </c>
      <c r="KD166" s="319">
        <v>124880.8</v>
      </c>
      <c r="KE166" s="319">
        <v>4468291.05</v>
      </c>
      <c r="KF166" s="319">
        <v>118710.9</v>
      </c>
      <c r="KG166" s="319">
        <v>260845.4</v>
      </c>
      <c r="KH166" s="319">
        <v>259364.4</v>
      </c>
      <c r="KI166" s="319">
        <v>517746.85</v>
      </c>
      <c r="KJ166" s="319">
        <v>322919.84999999998</v>
      </c>
      <c r="KK166" s="319">
        <v>72360.7</v>
      </c>
      <c r="KL166" s="319">
        <v>238806.7</v>
      </c>
      <c r="KM166" s="319">
        <v>322153.38</v>
      </c>
      <c r="KN166" s="319">
        <v>208667.05</v>
      </c>
      <c r="KO166" s="319">
        <v>1743878.3</v>
      </c>
      <c r="KP166" s="319">
        <v>661764.6</v>
      </c>
      <c r="KQ166" s="319">
        <v>51222759.899999999</v>
      </c>
      <c r="KR166" s="319">
        <v>2099984.7000000002</v>
      </c>
      <c r="KS166" s="318">
        <v>811632.05</v>
      </c>
      <c r="KU166" s="312">
        <v>30</v>
      </c>
      <c r="KV166" s="312">
        <v>301</v>
      </c>
      <c r="KY166" s="312" t="s">
        <v>943</v>
      </c>
    </row>
    <row r="167" spans="1:311" x14ac:dyDescent="0.25">
      <c r="A167" s="317">
        <v>2021</v>
      </c>
      <c r="B167" s="316" t="s">
        <v>891</v>
      </c>
      <c r="C167" s="316" t="s">
        <v>922</v>
      </c>
      <c r="D167" s="316" t="s">
        <v>929</v>
      </c>
      <c r="E167" s="316" t="s">
        <v>846</v>
      </c>
      <c r="F167" s="315">
        <v>0</v>
      </c>
      <c r="G167" s="315">
        <v>0</v>
      </c>
      <c r="H167" s="315">
        <v>0</v>
      </c>
      <c r="I167" s="315">
        <v>0</v>
      </c>
      <c r="J167" s="315">
        <v>0</v>
      </c>
      <c r="K167" s="315">
        <v>0</v>
      </c>
      <c r="L167" s="315">
        <v>0</v>
      </c>
      <c r="M167" s="315">
        <v>0</v>
      </c>
      <c r="N167" s="315">
        <v>0</v>
      </c>
      <c r="O167" s="315">
        <v>0</v>
      </c>
      <c r="P167" s="315">
        <v>0</v>
      </c>
      <c r="Q167" s="315">
        <v>0</v>
      </c>
      <c r="R167" s="315">
        <v>0</v>
      </c>
      <c r="S167" s="315">
        <v>0</v>
      </c>
      <c r="T167" s="315">
        <v>0</v>
      </c>
      <c r="U167" s="315">
        <v>0</v>
      </c>
      <c r="V167" s="315">
        <v>3290.7</v>
      </c>
      <c r="W167" s="315">
        <v>0</v>
      </c>
      <c r="X167" s="315">
        <v>0</v>
      </c>
      <c r="Y167" s="315">
        <v>0</v>
      </c>
      <c r="Z167" s="315">
        <v>0</v>
      </c>
      <c r="AA167" s="315">
        <v>0</v>
      </c>
      <c r="AB167" s="315">
        <v>0</v>
      </c>
      <c r="AC167" s="315">
        <v>0</v>
      </c>
      <c r="AD167" s="315">
        <v>0</v>
      </c>
      <c r="AE167" s="315">
        <v>0</v>
      </c>
      <c r="AF167" s="315">
        <v>0</v>
      </c>
      <c r="AG167" s="315">
        <v>0</v>
      </c>
      <c r="AH167" s="315">
        <v>0</v>
      </c>
      <c r="AI167" s="315">
        <v>0</v>
      </c>
      <c r="AJ167" s="315">
        <v>0</v>
      </c>
      <c r="AK167" s="315">
        <v>0</v>
      </c>
      <c r="AL167" s="315">
        <v>0</v>
      </c>
      <c r="AM167" s="315">
        <v>0</v>
      </c>
      <c r="AN167" s="315">
        <v>0</v>
      </c>
      <c r="AO167" s="315">
        <v>0</v>
      </c>
      <c r="AP167" s="315">
        <v>0</v>
      </c>
      <c r="AQ167" s="315">
        <v>0</v>
      </c>
      <c r="AR167" s="315">
        <v>0</v>
      </c>
      <c r="AS167" s="315">
        <v>0</v>
      </c>
      <c r="AT167" s="315">
        <v>0</v>
      </c>
      <c r="AU167" s="315">
        <v>0</v>
      </c>
      <c r="AV167" s="315">
        <v>0</v>
      </c>
      <c r="AW167" s="315">
        <v>50580.65</v>
      </c>
      <c r="AX167" s="315">
        <v>0</v>
      </c>
      <c r="AY167" s="315">
        <v>0</v>
      </c>
      <c r="AZ167" s="315">
        <v>0</v>
      </c>
      <c r="BA167" s="315">
        <v>0</v>
      </c>
      <c r="BB167" s="315">
        <v>0</v>
      </c>
      <c r="BC167" s="315">
        <v>0</v>
      </c>
      <c r="BD167" s="315">
        <v>0</v>
      </c>
      <c r="BE167" s="315">
        <v>0</v>
      </c>
      <c r="BF167" s="315">
        <v>0</v>
      </c>
      <c r="BG167" s="315">
        <v>0</v>
      </c>
      <c r="BH167" s="315">
        <v>0</v>
      </c>
      <c r="BI167" s="315">
        <v>0</v>
      </c>
      <c r="BJ167" s="315">
        <v>0</v>
      </c>
      <c r="BK167" s="315">
        <v>0</v>
      </c>
      <c r="BL167" s="315">
        <v>0</v>
      </c>
      <c r="BM167" s="315">
        <v>0</v>
      </c>
      <c r="BN167" s="315">
        <v>14778.6</v>
      </c>
      <c r="BO167" s="315">
        <v>7429.3</v>
      </c>
      <c r="BP167" s="315">
        <v>0</v>
      </c>
      <c r="BQ167" s="315">
        <v>0</v>
      </c>
      <c r="BR167" s="315">
        <v>0</v>
      </c>
      <c r="BS167" s="315">
        <v>0</v>
      </c>
      <c r="BT167" s="315">
        <v>0</v>
      </c>
      <c r="BU167" s="315">
        <v>0</v>
      </c>
      <c r="BV167" s="315">
        <v>0</v>
      </c>
      <c r="BW167" s="315">
        <v>0</v>
      </c>
      <c r="BX167" s="315">
        <v>0</v>
      </c>
      <c r="BY167" s="315">
        <v>0</v>
      </c>
      <c r="BZ167" s="315">
        <v>0</v>
      </c>
      <c r="CA167" s="315">
        <v>0</v>
      </c>
      <c r="CB167" s="315">
        <v>0</v>
      </c>
      <c r="CC167" s="315">
        <v>0</v>
      </c>
      <c r="CD167" s="315">
        <v>0</v>
      </c>
      <c r="CE167" s="315">
        <v>0</v>
      </c>
      <c r="CF167" s="315">
        <v>0</v>
      </c>
      <c r="CG167" s="315">
        <v>0</v>
      </c>
      <c r="CH167" s="315">
        <v>0</v>
      </c>
      <c r="CI167" s="315">
        <v>8964.5</v>
      </c>
      <c r="CJ167" s="315">
        <v>0</v>
      </c>
      <c r="CK167" s="315">
        <v>0</v>
      </c>
      <c r="CL167" s="315">
        <v>0</v>
      </c>
      <c r="CM167" s="315">
        <v>0</v>
      </c>
      <c r="CN167" s="315">
        <v>0</v>
      </c>
      <c r="CO167" s="315">
        <v>0</v>
      </c>
      <c r="CP167" s="315">
        <v>0</v>
      </c>
      <c r="CQ167" s="315">
        <v>0</v>
      </c>
      <c r="CR167" s="315">
        <v>0</v>
      </c>
      <c r="CS167" s="315">
        <v>0</v>
      </c>
      <c r="CT167" s="315">
        <v>0</v>
      </c>
      <c r="CU167" s="315">
        <v>0</v>
      </c>
      <c r="CV167" s="315">
        <v>0</v>
      </c>
      <c r="CW167" s="315">
        <v>0</v>
      </c>
      <c r="CX167" s="315">
        <v>0</v>
      </c>
      <c r="CY167" s="315">
        <v>0</v>
      </c>
      <c r="CZ167" s="315">
        <v>0</v>
      </c>
      <c r="DA167" s="315">
        <v>0</v>
      </c>
      <c r="DB167" s="315">
        <v>0</v>
      </c>
      <c r="DC167" s="315">
        <v>0</v>
      </c>
      <c r="DD167" s="315">
        <v>97173.75</v>
      </c>
      <c r="DE167" s="315">
        <v>0</v>
      </c>
      <c r="DF167" s="315">
        <v>0</v>
      </c>
      <c r="DG167" s="315">
        <v>0</v>
      </c>
      <c r="DH167" s="315">
        <v>0</v>
      </c>
      <c r="DI167" s="315">
        <v>0</v>
      </c>
      <c r="DJ167" s="315">
        <v>0</v>
      </c>
      <c r="DK167" s="315">
        <v>0</v>
      </c>
      <c r="DL167" s="315">
        <v>0</v>
      </c>
      <c r="DM167" s="315">
        <v>0</v>
      </c>
      <c r="DN167" s="315">
        <v>0</v>
      </c>
      <c r="DO167" s="315">
        <v>0</v>
      </c>
      <c r="DP167" s="315">
        <v>0</v>
      </c>
      <c r="DQ167" s="315">
        <v>0</v>
      </c>
      <c r="DR167" s="315">
        <v>0</v>
      </c>
      <c r="DS167" s="315">
        <v>0</v>
      </c>
      <c r="DT167" s="315">
        <v>0</v>
      </c>
      <c r="DU167" s="315">
        <v>0</v>
      </c>
      <c r="DV167" s="315">
        <v>0</v>
      </c>
      <c r="DW167" s="315">
        <v>0</v>
      </c>
      <c r="DX167" s="315">
        <v>0</v>
      </c>
      <c r="DY167" s="315">
        <v>0</v>
      </c>
      <c r="DZ167" s="315">
        <v>0</v>
      </c>
      <c r="EA167" s="315">
        <v>0</v>
      </c>
      <c r="EB167" s="315">
        <v>0</v>
      </c>
      <c r="EC167" s="315">
        <v>0</v>
      </c>
      <c r="ED167" s="315">
        <v>0</v>
      </c>
      <c r="EE167" s="315">
        <v>0</v>
      </c>
      <c r="EF167" s="315">
        <v>0</v>
      </c>
      <c r="EG167" s="315">
        <v>0</v>
      </c>
      <c r="EH167" s="315">
        <v>0</v>
      </c>
      <c r="EI167" s="315">
        <v>0</v>
      </c>
      <c r="EJ167" s="315">
        <v>0</v>
      </c>
      <c r="EK167" s="315">
        <v>0</v>
      </c>
      <c r="EL167" s="315">
        <v>0</v>
      </c>
      <c r="EM167" s="315">
        <v>0</v>
      </c>
      <c r="EN167" s="315">
        <v>0</v>
      </c>
      <c r="EO167" s="315">
        <v>0</v>
      </c>
      <c r="EP167" s="315">
        <v>15240</v>
      </c>
      <c r="EQ167" s="315">
        <v>0</v>
      </c>
      <c r="ER167" s="315">
        <v>0</v>
      </c>
      <c r="ES167" s="315">
        <v>0</v>
      </c>
      <c r="ET167" s="315">
        <v>0</v>
      </c>
      <c r="EU167" s="315">
        <v>0</v>
      </c>
      <c r="EV167" s="315">
        <v>0</v>
      </c>
      <c r="EW167" s="315">
        <v>0</v>
      </c>
      <c r="EX167" s="315">
        <v>0</v>
      </c>
      <c r="EY167" s="315">
        <v>0</v>
      </c>
      <c r="EZ167" s="315">
        <v>16243.25</v>
      </c>
      <c r="FA167" s="315">
        <v>0</v>
      </c>
      <c r="FB167" s="315">
        <v>0</v>
      </c>
      <c r="FC167" s="315">
        <v>0</v>
      </c>
      <c r="FD167" s="315">
        <v>0</v>
      </c>
      <c r="FE167" s="315">
        <v>15760</v>
      </c>
      <c r="FF167" s="315">
        <v>0</v>
      </c>
      <c r="FG167" s="315">
        <v>0</v>
      </c>
      <c r="FH167" s="315">
        <v>0</v>
      </c>
      <c r="FI167" s="315">
        <v>0</v>
      </c>
      <c r="FJ167" s="315">
        <v>0</v>
      </c>
      <c r="FK167" s="315">
        <v>0</v>
      </c>
      <c r="FL167" s="315">
        <v>0</v>
      </c>
      <c r="FM167" s="315">
        <v>0</v>
      </c>
      <c r="FN167" s="315">
        <v>0</v>
      </c>
      <c r="FO167" s="315">
        <v>0</v>
      </c>
      <c r="FP167" s="315">
        <v>0</v>
      </c>
      <c r="FQ167" s="315">
        <v>0</v>
      </c>
      <c r="FR167" s="315">
        <v>134705.51999999999</v>
      </c>
      <c r="FS167" s="315">
        <v>0</v>
      </c>
      <c r="FT167" s="315">
        <v>0</v>
      </c>
      <c r="FU167" s="315">
        <v>0</v>
      </c>
      <c r="FV167" s="315">
        <v>0</v>
      </c>
      <c r="FW167" s="315">
        <v>0</v>
      </c>
      <c r="FX167" s="315">
        <v>0</v>
      </c>
      <c r="FY167" s="315">
        <v>0</v>
      </c>
      <c r="FZ167" s="315">
        <v>0</v>
      </c>
      <c r="GA167" s="315">
        <v>0</v>
      </c>
      <c r="GB167" s="315">
        <v>0</v>
      </c>
      <c r="GC167" s="315">
        <v>0</v>
      </c>
      <c r="GD167" s="315">
        <v>0</v>
      </c>
      <c r="GE167" s="315">
        <v>0</v>
      </c>
      <c r="GF167" s="315">
        <v>0</v>
      </c>
      <c r="GG167" s="315">
        <v>0</v>
      </c>
      <c r="GH167" s="315">
        <v>0</v>
      </c>
      <c r="GI167" s="315">
        <v>0</v>
      </c>
      <c r="GJ167" s="315">
        <v>0</v>
      </c>
      <c r="GK167" s="315">
        <v>0</v>
      </c>
      <c r="GL167" s="315">
        <v>0</v>
      </c>
      <c r="GM167" s="315">
        <v>0</v>
      </c>
      <c r="GN167" s="315">
        <v>0</v>
      </c>
      <c r="GO167" s="315">
        <v>0</v>
      </c>
      <c r="GP167" s="315">
        <v>0</v>
      </c>
      <c r="GQ167" s="315">
        <v>0</v>
      </c>
      <c r="GR167" s="315">
        <v>0</v>
      </c>
      <c r="GS167" s="315">
        <v>0</v>
      </c>
      <c r="GT167" s="315">
        <v>0</v>
      </c>
      <c r="GU167" s="315">
        <v>0</v>
      </c>
      <c r="GV167" s="315">
        <v>0</v>
      </c>
      <c r="GW167" s="315">
        <v>0</v>
      </c>
      <c r="GX167" s="315">
        <v>0</v>
      </c>
      <c r="GY167" s="315">
        <v>0</v>
      </c>
      <c r="GZ167" s="315">
        <v>0</v>
      </c>
      <c r="HA167" s="315">
        <v>0</v>
      </c>
      <c r="HB167" s="315">
        <v>0</v>
      </c>
      <c r="HC167" s="315">
        <v>0</v>
      </c>
      <c r="HD167" s="315">
        <v>0</v>
      </c>
      <c r="HE167" s="315">
        <v>0</v>
      </c>
      <c r="HF167" s="315">
        <v>0</v>
      </c>
      <c r="HG167" s="315">
        <v>0</v>
      </c>
      <c r="HH167" s="315">
        <v>0</v>
      </c>
      <c r="HI167" s="315">
        <v>0</v>
      </c>
      <c r="HJ167" s="315">
        <v>0</v>
      </c>
      <c r="HK167" s="315">
        <v>0</v>
      </c>
      <c r="HL167" s="315">
        <v>0</v>
      </c>
      <c r="HM167" s="315">
        <v>0</v>
      </c>
      <c r="HN167" s="315">
        <v>0</v>
      </c>
      <c r="HO167" s="315">
        <v>0</v>
      </c>
      <c r="HP167" s="315">
        <v>0</v>
      </c>
      <c r="HQ167" s="315">
        <v>0</v>
      </c>
      <c r="HR167" s="315">
        <v>0</v>
      </c>
      <c r="HS167" s="315">
        <v>0</v>
      </c>
      <c r="HT167" s="315">
        <v>0</v>
      </c>
      <c r="HU167" s="315">
        <v>0</v>
      </c>
      <c r="HV167" s="315">
        <v>0</v>
      </c>
      <c r="HW167" s="315">
        <v>0</v>
      </c>
      <c r="HX167" s="315">
        <v>0</v>
      </c>
      <c r="HY167" s="315">
        <v>0</v>
      </c>
      <c r="HZ167" s="315">
        <v>0</v>
      </c>
      <c r="IA167" s="315">
        <v>0</v>
      </c>
      <c r="IB167" s="315">
        <v>0</v>
      </c>
      <c r="IC167" s="315">
        <v>0</v>
      </c>
      <c r="ID167" s="315">
        <v>0</v>
      </c>
      <c r="IE167" s="315">
        <v>0</v>
      </c>
      <c r="IF167" s="315">
        <v>0</v>
      </c>
      <c r="IG167" s="315">
        <v>0</v>
      </c>
      <c r="IH167" s="315">
        <v>0</v>
      </c>
      <c r="II167" s="315">
        <v>0</v>
      </c>
      <c r="IJ167" s="315">
        <v>0</v>
      </c>
      <c r="IK167" s="315">
        <v>0</v>
      </c>
      <c r="IL167" s="315">
        <v>0</v>
      </c>
      <c r="IM167" s="315">
        <v>0</v>
      </c>
      <c r="IN167" s="315">
        <v>0</v>
      </c>
      <c r="IO167" s="315">
        <v>0</v>
      </c>
      <c r="IP167" s="315">
        <v>0</v>
      </c>
      <c r="IQ167" s="315">
        <v>0</v>
      </c>
      <c r="IR167" s="315">
        <v>0</v>
      </c>
      <c r="IS167" s="315">
        <v>0</v>
      </c>
      <c r="IT167" s="315">
        <v>0</v>
      </c>
      <c r="IU167" s="315">
        <v>0</v>
      </c>
      <c r="IV167" s="315">
        <v>0</v>
      </c>
      <c r="IW167" s="315">
        <v>0</v>
      </c>
      <c r="IX167" s="315">
        <v>0</v>
      </c>
      <c r="IY167" s="315">
        <v>0</v>
      </c>
      <c r="IZ167" s="315">
        <v>0</v>
      </c>
      <c r="JA167" s="315">
        <v>0</v>
      </c>
      <c r="JB167" s="315">
        <v>0</v>
      </c>
      <c r="JC167" s="315">
        <v>0</v>
      </c>
      <c r="JD167" s="315">
        <v>0</v>
      </c>
      <c r="JE167" s="315">
        <v>0</v>
      </c>
      <c r="JF167" s="315">
        <v>0</v>
      </c>
      <c r="JG167" s="315">
        <v>0</v>
      </c>
      <c r="JH167" s="315">
        <v>26437.200000000001</v>
      </c>
      <c r="JI167" s="315">
        <v>0</v>
      </c>
      <c r="JJ167" s="315">
        <v>0</v>
      </c>
      <c r="JK167" s="315">
        <v>0</v>
      </c>
      <c r="JL167" s="315">
        <v>0</v>
      </c>
      <c r="JM167" s="315">
        <v>0</v>
      </c>
      <c r="JN167" s="315">
        <v>0</v>
      </c>
      <c r="JO167" s="315">
        <v>0</v>
      </c>
      <c r="JP167" s="315">
        <v>0</v>
      </c>
      <c r="JQ167" s="315">
        <v>0</v>
      </c>
      <c r="JR167" s="315">
        <v>0</v>
      </c>
      <c r="JS167" s="315">
        <v>0</v>
      </c>
      <c r="JT167" s="315">
        <v>0</v>
      </c>
      <c r="JU167" s="315">
        <v>0</v>
      </c>
      <c r="JV167" s="315">
        <v>64300.1</v>
      </c>
      <c r="JW167" s="315">
        <v>0</v>
      </c>
      <c r="JX167" s="315">
        <v>0</v>
      </c>
      <c r="JY167" s="315">
        <v>0</v>
      </c>
      <c r="JZ167" s="315">
        <v>0</v>
      </c>
      <c r="KA167" s="315">
        <v>0</v>
      </c>
      <c r="KB167" s="315">
        <v>0</v>
      </c>
      <c r="KC167" s="315">
        <v>0</v>
      </c>
      <c r="KD167" s="315">
        <v>0</v>
      </c>
      <c r="KE167" s="315">
        <v>62066.25</v>
      </c>
      <c r="KF167" s="315">
        <v>0</v>
      </c>
      <c r="KG167" s="315">
        <v>0</v>
      </c>
      <c r="KH167" s="315">
        <v>0</v>
      </c>
      <c r="KI167" s="315">
        <v>0</v>
      </c>
      <c r="KJ167" s="315">
        <v>0</v>
      </c>
      <c r="KK167" s="315">
        <v>4086</v>
      </c>
      <c r="KL167" s="315">
        <v>0</v>
      </c>
      <c r="KM167" s="315">
        <v>0</v>
      </c>
      <c r="KN167" s="315">
        <v>0</v>
      </c>
      <c r="KO167" s="315">
        <v>0</v>
      </c>
      <c r="KP167" s="315">
        <v>0</v>
      </c>
      <c r="KQ167" s="315">
        <v>0</v>
      </c>
      <c r="KR167" s="315">
        <v>0</v>
      </c>
      <c r="KS167" s="314">
        <v>0</v>
      </c>
      <c r="KU167" s="312">
        <v>30</v>
      </c>
      <c r="KV167" s="312">
        <v>302</v>
      </c>
      <c r="KY167" s="312" t="s">
        <v>943</v>
      </c>
    </row>
    <row r="168" spans="1:311" x14ac:dyDescent="0.25">
      <c r="A168" s="321">
        <v>2021</v>
      </c>
      <c r="B168" s="320" t="s">
        <v>891</v>
      </c>
      <c r="C168" s="320" t="s">
        <v>922</v>
      </c>
      <c r="D168" s="320" t="s">
        <v>928</v>
      </c>
      <c r="E168" s="320" t="s">
        <v>846</v>
      </c>
      <c r="F168" s="319">
        <v>36598.300000000003</v>
      </c>
      <c r="G168" s="319">
        <v>15755.7</v>
      </c>
      <c r="H168" s="319">
        <v>681981.35</v>
      </c>
      <c r="I168" s="319">
        <v>37766.22</v>
      </c>
      <c r="J168" s="319">
        <v>9162.6</v>
      </c>
      <c r="K168" s="319">
        <v>21477.45</v>
      </c>
      <c r="L168" s="319">
        <v>181052.95</v>
      </c>
      <c r="M168" s="319">
        <v>65574.350000000006</v>
      </c>
      <c r="N168" s="319">
        <v>463224.1</v>
      </c>
      <c r="O168" s="319">
        <v>222872.95</v>
      </c>
      <c r="P168" s="319">
        <v>75052.5</v>
      </c>
      <c r="Q168" s="319">
        <v>21550.9</v>
      </c>
      <c r="R168" s="319">
        <v>67186.7</v>
      </c>
      <c r="S168" s="319">
        <v>132056.59</v>
      </c>
      <c r="T168" s="319">
        <v>42235.3</v>
      </c>
      <c r="U168" s="319">
        <v>117393</v>
      </c>
      <c r="V168" s="319">
        <v>404718.28</v>
      </c>
      <c r="W168" s="319">
        <v>11539.3</v>
      </c>
      <c r="X168" s="319">
        <v>64242.35</v>
      </c>
      <c r="Y168" s="319">
        <v>16971.7</v>
      </c>
      <c r="Z168" s="319">
        <v>20301.64</v>
      </c>
      <c r="AA168" s="319">
        <v>478451.35</v>
      </c>
      <c r="AB168" s="319">
        <v>116715.8</v>
      </c>
      <c r="AC168" s="319">
        <v>5551.55</v>
      </c>
      <c r="AD168" s="319">
        <v>901176.05</v>
      </c>
      <c r="AE168" s="319">
        <v>7862.85</v>
      </c>
      <c r="AF168" s="319">
        <v>37606.300000000003</v>
      </c>
      <c r="AG168" s="319">
        <v>38045.550000000003</v>
      </c>
      <c r="AH168" s="319">
        <v>41695.4</v>
      </c>
      <c r="AI168" s="319">
        <v>43328.77</v>
      </c>
      <c r="AJ168" s="319">
        <v>57052.6</v>
      </c>
      <c r="AK168" s="319">
        <v>6996.25</v>
      </c>
      <c r="AL168" s="319">
        <v>347510.85</v>
      </c>
      <c r="AM168" s="319">
        <v>19833.87</v>
      </c>
      <c r="AN168" s="319">
        <v>56086.05</v>
      </c>
      <c r="AO168" s="319">
        <v>32059.75</v>
      </c>
      <c r="AP168" s="319">
        <v>33647.15</v>
      </c>
      <c r="AQ168" s="319">
        <v>7867</v>
      </c>
      <c r="AR168" s="319">
        <v>49351.27</v>
      </c>
      <c r="AS168" s="319">
        <v>65735.45</v>
      </c>
      <c r="AT168" s="319">
        <v>37373.75</v>
      </c>
      <c r="AU168" s="319">
        <v>32349.03</v>
      </c>
      <c r="AV168" s="319">
        <v>17783.5</v>
      </c>
      <c r="AW168" s="319">
        <v>630341.15</v>
      </c>
      <c r="AX168" s="319">
        <v>6619.45</v>
      </c>
      <c r="AY168" s="319">
        <v>16335.1</v>
      </c>
      <c r="AZ168" s="319">
        <v>82723.75</v>
      </c>
      <c r="BA168" s="319">
        <v>5463</v>
      </c>
      <c r="BB168" s="319">
        <v>23624.799999999999</v>
      </c>
      <c r="BC168" s="319">
        <v>136487.45000000001</v>
      </c>
      <c r="BD168" s="319">
        <v>279778.84999999998</v>
      </c>
      <c r="BE168" s="319">
        <v>72032.2</v>
      </c>
      <c r="BF168" s="319">
        <v>62841.3</v>
      </c>
      <c r="BG168" s="319">
        <v>14134.7</v>
      </c>
      <c r="BH168" s="319">
        <v>7360.5</v>
      </c>
      <c r="BI168" s="319">
        <v>707628.65</v>
      </c>
      <c r="BJ168" s="319">
        <v>4108.2</v>
      </c>
      <c r="BK168" s="319">
        <v>235775.45</v>
      </c>
      <c r="BL168" s="319">
        <v>8369.5499999999993</v>
      </c>
      <c r="BM168" s="319">
        <v>19950.3</v>
      </c>
      <c r="BN168" s="319">
        <v>243031.75</v>
      </c>
      <c r="BO168" s="319">
        <v>59163.5</v>
      </c>
      <c r="BP168" s="319">
        <v>28851.02</v>
      </c>
      <c r="BQ168" s="319">
        <v>10433.6</v>
      </c>
      <c r="BR168" s="319">
        <v>66679.95</v>
      </c>
      <c r="BS168" s="319">
        <v>128072.4</v>
      </c>
      <c r="BT168" s="319">
        <v>18164</v>
      </c>
      <c r="BU168" s="319">
        <v>7803.9</v>
      </c>
      <c r="BV168" s="319">
        <v>32710.05</v>
      </c>
      <c r="BW168" s="319">
        <v>137415.1</v>
      </c>
      <c r="BX168" s="319">
        <v>48994.3</v>
      </c>
      <c r="BY168" s="319">
        <v>239713.4</v>
      </c>
      <c r="BZ168" s="319">
        <v>31165.7</v>
      </c>
      <c r="CA168" s="319">
        <v>27679.85</v>
      </c>
      <c r="CB168" s="319">
        <v>22896</v>
      </c>
      <c r="CC168" s="319">
        <v>97272.25</v>
      </c>
      <c r="CD168" s="319">
        <v>134106.4</v>
      </c>
      <c r="CE168" s="319">
        <v>263025.25</v>
      </c>
      <c r="CF168" s="319">
        <v>266884.25</v>
      </c>
      <c r="CG168" s="319">
        <v>125793.65</v>
      </c>
      <c r="CH168" s="319">
        <v>36648.949999999997</v>
      </c>
      <c r="CI168" s="319">
        <v>751715.7</v>
      </c>
      <c r="CJ168" s="319">
        <v>9761.2000000000007</v>
      </c>
      <c r="CK168" s="319">
        <v>13047.2</v>
      </c>
      <c r="CL168" s="319">
        <v>35814.5</v>
      </c>
      <c r="CM168" s="319">
        <v>9824.1</v>
      </c>
      <c r="CN168" s="319">
        <v>164220.20000000001</v>
      </c>
      <c r="CO168" s="319">
        <v>165016.4</v>
      </c>
      <c r="CP168" s="319">
        <v>11081.5</v>
      </c>
      <c r="CQ168" s="319">
        <v>44181.15</v>
      </c>
      <c r="CR168" s="319">
        <v>3160.1</v>
      </c>
      <c r="CS168" s="319">
        <v>27527.35</v>
      </c>
      <c r="CT168" s="319">
        <v>84606.6</v>
      </c>
      <c r="CU168" s="319">
        <v>14437.25</v>
      </c>
      <c r="CV168" s="319">
        <v>8771.2000000000007</v>
      </c>
      <c r="CW168" s="319">
        <v>33694.800000000003</v>
      </c>
      <c r="CX168" s="319">
        <v>63706.9</v>
      </c>
      <c r="CY168" s="319">
        <v>49467.25</v>
      </c>
      <c r="CZ168" s="319">
        <v>484189.9</v>
      </c>
      <c r="DA168" s="319">
        <v>154846.79999999999</v>
      </c>
      <c r="DB168" s="319">
        <v>130031.75</v>
      </c>
      <c r="DC168" s="319">
        <v>52501.2</v>
      </c>
      <c r="DD168" s="319">
        <v>1378274.25</v>
      </c>
      <c r="DE168" s="319">
        <v>740408.35</v>
      </c>
      <c r="DF168" s="319">
        <v>9798.9</v>
      </c>
      <c r="DG168" s="319">
        <v>28045.55</v>
      </c>
      <c r="DH168" s="319">
        <v>35729.120000000003</v>
      </c>
      <c r="DI168" s="319">
        <v>37289.629999999997</v>
      </c>
      <c r="DJ168" s="319">
        <v>129289.3</v>
      </c>
      <c r="DK168" s="319">
        <v>65515.5</v>
      </c>
      <c r="DL168" s="319">
        <v>37910.35</v>
      </c>
      <c r="DM168" s="319">
        <v>89062.8</v>
      </c>
      <c r="DN168" s="319">
        <v>14563.2</v>
      </c>
      <c r="DO168" s="319">
        <v>21913.55</v>
      </c>
      <c r="DP168" s="319">
        <v>9776.6</v>
      </c>
      <c r="DQ168" s="319">
        <v>6003.35</v>
      </c>
      <c r="DR168" s="319">
        <v>123690.95</v>
      </c>
      <c r="DS168" s="319">
        <v>226870.6</v>
      </c>
      <c r="DT168" s="319">
        <v>182886.84</v>
      </c>
      <c r="DU168" s="319">
        <v>69434.55</v>
      </c>
      <c r="DV168" s="319">
        <v>19349.3</v>
      </c>
      <c r="DW168" s="319">
        <v>40063.9</v>
      </c>
      <c r="DX168" s="319">
        <v>122919.75</v>
      </c>
      <c r="DY168" s="319">
        <v>70198.100000000006</v>
      </c>
      <c r="DZ168" s="319">
        <v>42405.599999999999</v>
      </c>
      <c r="EA168" s="319">
        <v>1013720.36</v>
      </c>
      <c r="EB168" s="319">
        <v>63888.85</v>
      </c>
      <c r="EC168" s="319">
        <v>64091.85</v>
      </c>
      <c r="ED168" s="319">
        <v>33958</v>
      </c>
      <c r="EE168" s="319">
        <v>69341</v>
      </c>
      <c r="EF168" s="319">
        <v>20464.650000000001</v>
      </c>
      <c r="EG168" s="319">
        <v>286896.75</v>
      </c>
      <c r="EH168" s="319">
        <v>7929.4</v>
      </c>
      <c r="EI168" s="319">
        <v>165720.5</v>
      </c>
      <c r="EJ168" s="319">
        <v>284134.95</v>
      </c>
      <c r="EK168" s="319">
        <v>31090.55</v>
      </c>
      <c r="EL168" s="319">
        <v>11101.35</v>
      </c>
      <c r="EM168" s="319">
        <v>82294.25</v>
      </c>
      <c r="EN168" s="319">
        <v>81616.800000000003</v>
      </c>
      <c r="EO168" s="319">
        <v>122756.6</v>
      </c>
      <c r="EP168" s="319">
        <v>70812.55</v>
      </c>
      <c r="EQ168" s="319">
        <v>23088.6</v>
      </c>
      <c r="ER168" s="319">
        <v>65534.5</v>
      </c>
      <c r="ES168" s="319">
        <v>10277.74</v>
      </c>
      <c r="ET168" s="319">
        <v>70304.7</v>
      </c>
      <c r="EU168" s="319">
        <v>23924.85</v>
      </c>
      <c r="EV168" s="319">
        <v>11023.25</v>
      </c>
      <c r="EW168" s="319">
        <v>56019.95</v>
      </c>
      <c r="EX168" s="319">
        <v>116843.5</v>
      </c>
      <c r="EY168" s="319">
        <v>1104614.75</v>
      </c>
      <c r="EZ168" s="319">
        <v>44322037.939999998</v>
      </c>
      <c r="FA168" s="319">
        <v>52828</v>
      </c>
      <c r="FB168" s="319">
        <v>24769.599999999999</v>
      </c>
      <c r="FC168" s="319">
        <v>440370.25</v>
      </c>
      <c r="FD168" s="319">
        <v>88016.6</v>
      </c>
      <c r="FE168" s="319">
        <v>636116.85</v>
      </c>
      <c r="FF168" s="319">
        <v>68266.8</v>
      </c>
      <c r="FG168" s="319">
        <v>6069.4</v>
      </c>
      <c r="FH168" s="319">
        <v>271518.25</v>
      </c>
      <c r="FI168" s="319">
        <v>20990</v>
      </c>
      <c r="FJ168" s="319">
        <v>151686.54999999999</v>
      </c>
      <c r="FK168" s="319">
        <v>19644.400000000001</v>
      </c>
      <c r="FL168" s="319">
        <v>3547.25</v>
      </c>
      <c r="FM168" s="319">
        <v>221150.75</v>
      </c>
      <c r="FN168" s="319">
        <v>35298.639999999999</v>
      </c>
      <c r="FO168" s="319">
        <v>28605.95</v>
      </c>
      <c r="FP168" s="319">
        <v>16392.7</v>
      </c>
      <c r="FQ168" s="319">
        <v>22358.9</v>
      </c>
      <c r="FR168" s="319">
        <v>819314.25</v>
      </c>
      <c r="FS168" s="319">
        <v>21624.05</v>
      </c>
      <c r="FT168" s="319">
        <v>24816.35</v>
      </c>
      <c r="FU168" s="319">
        <v>26392.9</v>
      </c>
      <c r="FV168" s="319">
        <v>3991.55</v>
      </c>
      <c r="FW168" s="319">
        <v>1357.1</v>
      </c>
      <c r="FX168" s="319">
        <v>33694.75</v>
      </c>
      <c r="FY168" s="319">
        <v>121065.25</v>
      </c>
      <c r="FZ168" s="319">
        <v>11643.69</v>
      </c>
      <c r="GA168" s="319">
        <v>11726.3</v>
      </c>
      <c r="GB168" s="319">
        <v>19135.349999999999</v>
      </c>
      <c r="GC168" s="319">
        <v>9104.9500000000007</v>
      </c>
      <c r="GD168" s="319">
        <v>18948.5</v>
      </c>
      <c r="GE168" s="319">
        <v>100780.65</v>
      </c>
      <c r="GF168" s="319">
        <v>42849.35</v>
      </c>
      <c r="GG168" s="319">
        <v>93019.65</v>
      </c>
      <c r="GH168" s="319">
        <v>21596.799999999999</v>
      </c>
      <c r="GI168" s="319">
        <v>53782.6</v>
      </c>
      <c r="GJ168" s="319">
        <v>36826.25</v>
      </c>
      <c r="GK168" s="319">
        <v>2957955.85</v>
      </c>
      <c r="GL168" s="319">
        <v>73840.600000000006</v>
      </c>
      <c r="GM168" s="319">
        <v>2518091.85</v>
      </c>
      <c r="GN168" s="319">
        <v>40886.949999999997</v>
      </c>
      <c r="GO168" s="319">
        <v>392506.15</v>
      </c>
      <c r="GP168" s="319">
        <v>13120</v>
      </c>
      <c r="GQ168" s="319">
        <v>5147.1000000000004</v>
      </c>
      <c r="GR168" s="319">
        <v>77083.5</v>
      </c>
      <c r="GS168" s="319">
        <v>4028040.05</v>
      </c>
      <c r="GT168" s="319">
        <v>8843.4</v>
      </c>
      <c r="GU168" s="319">
        <v>707101.65</v>
      </c>
      <c r="GV168" s="319">
        <v>38307.449999999997</v>
      </c>
      <c r="GW168" s="319">
        <v>5249.6</v>
      </c>
      <c r="GX168" s="319">
        <v>653257</v>
      </c>
      <c r="GY168" s="319">
        <v>12300.6</v>
      </c>
      <c r="GZ168" s="319">
        <v>107300.6</v>
      </c>
      <c r="HA168" s="319">
        <v>166090.75</v>
      </c>
      <c r="HB168" s="319">
        <v>17546.75</v>
      </c>
      <c r="HC168" s="319">
        <v>302196.2</v>
      </c>
      <c r="HD168" s="319">
        <v>8010.1</v>
      </c>
      <c r="HE168" s="319">
        <v>26774.5</v>
      </c>
      <c r="HF168" s="319">
        <v>24446.55</v>
      </c>
      <c r="HG168" s="319">
        <v>119882.45</v>
      </c>
      <c r="HH168" s="319">
        <v>844075.5</v>
      </c>
      <c r="HI168" s="319">
        <v>190998.47</v>
      </c>
      <c r="HJ168" s="319">
        <v>87920.25</v>
      </c>
      <c r="HK168" s="319">
        <v>19635</v>
      </c>
      <c r="HL168" s="319">
        <v>71758.55</v>
      </c>
      <c r="HM168" s="319">
        <v>31722.400000000001</v>
      </c>
      <c r="HN168" s="319">
        <v>38381.949999999997</v>
      </c>
      <c r="HO168" s="319">
        <v>26880.95</v>
      </c>
      <c r="HP168" s="319">
        <v>272438.84999999998</v>
      </c>
      <c r="HQ168" s="319">
        <v>7650.9</v>
      </c>
      <c r="HR168" s="319">
        <v>447383.54</v>
      </c>
      <c r="HS168" s="319">
        <v>4126.3</v>
      </c>
      <c r="HT168" s="319">
        <v>1290816.2</v>
      </c>
      <c r="HU168" s="319">
        <v>17361.25</v>
      </c>
      <c r="HV168" s="319">
        <v>175610.55</v>
      </c>
      <c r="HW168" s="319">
        <v>2195237.75</v>
      </c>
      <c r="HX168" s="319">
        <v>32714.9</v>
      </c>
      <c r="HY168" s="319">
        <v>2406889.0099999998</v>
      </c>
      <c r="HZ168" s="319">
        <v>70604.899999999994</v>
      </c>
      <c r="IA168" s="319">
        <v>10625</v>
      </c>
      <c r="IB168" s="319">
        <v>92977.5</v>
      </c>
      <c r="IC168" s="319">
        <v>462355.65</v>
      </c>
      <c r="ID168" s="319">
        <v>63762.95</v>
      </c>
      <c r="IE168" s="319">
        <v>257033.85</v>
      </c>
      <c r="IF168" s="319">
        <v>26380.35</v>
      </c>
      <c r="IG168" s="319">
        <v>24929.9</v>
      </c>
      <c r="IH168" s="319">
        <v>2632.35</v>
      </c>
      <c r="II168" s="319">
        <v>69854.75</v>
      </c>
      <c r="IJ168" s="319">
        <v>135394.75</v>
      </c>
      <c r="IK168" s="319">
        <v>14931.92</v>
      </c>
      <c r="IL168" s="319">
        <v>7255.75</v>
      </c>
      <c r="IM168" s="319">
        <v>33846.85</v>
      </c>
      <c r="IN168" s="319">
        <v>119877.6</v>
      </c>
      <c r="IO168" s="319">
        <v>38005.949999999997</v>
      </c>
      <c r="IP168" s="319">
        <v>24809.55</v>
      </c>
      <c r="IQ168" s="319">
        <v>16318.45</v>
      </c>
      <c r="IR168" s="319">
        <v>415680.85</v>
      </c>
      <c r="IS168" s="319">
        <v>356062.82</v>
      </c>
      <c r="IT168" s="319">
        <v>471132.75</v>
      </c>
      <c r="IU168" s="319">
        <v>13466.2</v>
      </c>
      <c r="IV168" s="319">
        <v>205719.9</v>
      </c>
      <c r="IW168" s="319">
        <v>31572.55</v>
      </c>
      <c r="IX168" s="319">
        <v>6382.4</v>
      </c>
      <c r="IY168" s="319">
        <v>87424.9</v>
      </c>
      <c r="IZ168" s="319">
        <v>23840.05</v>
      </c>
      <c r="JA168" s="319">
        <v>26406.5</v>
      </c>
      <c r="JB168" s="319">
        <v>19202.900000000001</v>
      </c>
      <c r="JC168" s="319">
        <v>42756.25</v>
      </c>
      <c r="JD168" s="319">
        <v>9502.7000000000007</v>
      </c>
      <c r="JE168" s="319">
        <v>4471.05</v>
      </c>
      <c r="JF168" s="319">
        <v>80022.25</v>
      </c>
      <c r="JG168" s="319">
        <v>11637.15</v>
      </c>
      <c r="JH168" s="319">
        <v>11036.25</v>
      </c>
      <c r="JI168" s="319">
        <v>110280.2</v>
      </c>
      <c r="JJ168" s="319">
        <v>71321.7</v>
      </c>
      <c r="JK168" s="319">
        <v>12306.85</v>
      </c>
      <c r="JL168" s="319">
        <v>14855.75</v>
      </c>
      <c r="JM168" s="319">
        <v>4777.05</v>
      </c>
      <c r="JN168" s="319">
        <v>7495.15</v>
      </c>
      <c r="JO168" s="319">
        <v>138855.75</v>
      </c>
      <c r="JP168" s="319">
        <v>28027.25</v>
      </c>
      <c r="JQ168" s="319">
        <v>23424.15</v>
      </c>
      <c r="JR168" s="319">
        <v>11074.5</v>
      </c>
      <c r="JS168" s="319">
        <v>334456.89</v>
      </c>
      <c r="JT168" s="319">
        <v>20460.689999999999</v>
      </c>
      <c r="JU168" s="319">
        <v>8251.15</v>
      </c>
      <c r="JV168" s="319">
        <v>3279301.75</v>
      </c>
      <c r="JW168" s="319">
        <v>95856.95</v>
      </c>
      <c r="JX168" s="319">
        <v>56232</v>
      </c>
      <c r="JY168" s="319">
        <v>5082.3</v>
      </c>
      <c r="JZ168" s="319">
        <v>6876</v>
      </c>
      <c r="KA168" s="319">
        <v>48863.4</v>
      </c>
      <c r="KB168" s="319">
        <v>51858.9</v>
      </c>
      <c r="KC168" s="319">
        <v>20084.3</v>
      </c>
      <c r="KD168" s="319">
        <v>15653.6</v>
      </c>
      <c r="KE168" s="319">
        <v>444702.25</v>
      </c>
      <c r="KF168" s="319">
        <v>15264.6</v>
      </c>
      <c r="KG168" s="319">
        <v>30426.05</v>
      </c>
      <c r="KH168" s="319">
        <v>30869.05</v>
      </c>
      <c r="KI168" s="319">
        <v>60912.2</v>
      </c>
      <c r="KJ168" s="319">
        <v>37325.800000000003</v>
      </c>
      <c r="KK168" s="319">
        <v>6096.05</v>
      </c>
      <c r="KL168" s="319">
        <v>48246.9</v>
      </c>
      <c r="KM168" s="319">
        <v>34982.93</v>
      </c>
      <c r="KN168" s="319">
        <v>19454.400000000001</v>
      </c>
      <c r="KO168" s="319">
        <v>186964.7</v>
      </c>
      <c r="KP168" s="319">
        <v>76781.850000000006</v>
      </c>
      <c r="KQ168" s="319">
        <v>5341509.5</v>
      </c>
      <c r="KR168" s="319">
        <v>214783.15</v>
      </c>
      <c r="KS168" s="318">
        <v>94974.6</v>
      </c>
      <c r="KU168" s="312">
        <v>30</v>
      </c>
      <c r="KV168" s="312">
        <v>303</v>
      </c>
      <c r="KY168" s="312" t="s">
        <v>943</v>
      </c>
    </row>
    <row r="169" spans="1:311" x14ac:dyDescent="0.25">
      <c r="A169" s="317">
        <v>2021</v>
      </c>
      <c r="B169" s="316" t="s">
        <v>891</v>
      </c>
      <c r="C169" s="316" t="s">
        <v>922</v>
      </c>
      <c r="D169" s="316" t="s">
        <v>927</v>
      </c>
      <c r="E169" s="316" t="s">
        <v>846</v>
      </c>
      <c r="F169" s="315">
        <v>38630.79</v>
      </c>
      <c r="G169" s="315">
        <v>0</v>
      </c>
      <c r="H169" s="315">
        <v>964601.6</v>
      </c>
      <c r="I169" s="315">
        <v>34598.699999999997</v>
      </c>
      <c r="J169" s="315">
        <v>2409.5500000000002</v>
      </c>
      <c r="K169" s="315">
        <v>21957</v>
      </c>
      <c r="L169" s="315">
        <v>134448.5</v>
      </c>
      <c r="M169" s="315">
        <v>88962.4</v>
      </c>
      <c r="N169" s="315">
        <v>743802.55</v>
      </c>
      <c r="O169" s="315">
        <v>327018.75</v>
      </c>
      <c r="P169" s="315">
        <v>104288</v>
      </c>
      <c r="Q169" s="315">
        <v>13195.8</v>
      </c>
      <c r="R169" s="315">
        <v>41013.599999999999</v>
      </c>
      <c r="S169" s="315">
        <v>177206.85</v>
      </c>
      <c r="T169" s="315">
        <v>57451.199999999997</v>
      </c>
      <c r="U169" s="315">
        <v>172964.7</v>
      </c>
      <c r="V169" s="315">
        <v>584102.25</v>
      </c>
      <c r="W169" s="315">
        <v>2411.4499999999998</v>
      </c>
      <c r="X169" s="315">
        <v>47616.15</v>
      </c>
      <c r="Y169" s="315">
        <v>17208</v>
      </c>
      <c r="Z169" s="315">
        <v>19401.7</v>
      </c>
      <c r="AA169" s="315">
        <v>546436.94999999995</v>
      </c>
      <c r="AB169" s="315">
        <v>71551.75</v>
      </c>
      <c r="AC169" s="315">
        <v>0</v>
      </c>
      <c r="AD169" s="315">
        <v>1419717.95</v>
      </c>
      <c r="AE169" s="315">
        <v>0</v>
      </c>
      <c r="AF169" s="315">
        <v>42644.800000000003</v>
      </c>
      <c r="AG169" s="315">
        <v>26909.200000000001</v>
      </c>
      <c r="AH169" s="315">
        <v>35374.6</v>
      </c>
      <c r="AI169" s="315">
        <v>16295.35</v>
      </c>
      <c r="AJ169" s="315">
        <v>0</v>
      </c>
      <c r="AK169" s="315">
        <v>0</v>
      </c>
      <c r="AL169" s="315">
        <v>563582.19999999995</v>
      </c>
      <c r="AM169" s="315">
        <v>26673.599999999999</v>
      </c>
      <c r="AN169" s="315">
        <v>65220.85</v>
      </c>
      <c r="AO169" s="315">
        <v>19586.25</v>
      </c>
      <c r="AP169" s="315">
        <v>26818.2</v>
      </c>
      <c r="AQ169" s="315">
        <v>0</v>
      </c>
      <c r="AR169" s="315">
        <v>59317.1</v>
      </c>
      <c r="AS169" s="315">
        <v>90959.7</v>
      </c>
      <c r="AT169" s="315">
        <v>36459.449999999997</v>
      </c>
      <c r="AU169" s="315">
        <v>46971</v>
      </c>
      <c r="AV169" s="315">
        <v>6137.8</v>
      </c>
      <c r="AW169" s="315">
        <v>1098196.1000000001</v>
      </c>
      <c r="AX169" s="315">
        <v>3019.65</v>
      </c>
      <c r="AY169" s="315">
        <v>0</v>
      </c>
      <c r="AZ169" s="315">
        <v>0</v>
      </c>
      <c r="BA169" s="315">
        <v>0</v>
      </c>
      <c r="BB169" s="315">
        <v>0</v>
      </c>
      <c r="BC169" s="315">
        <v>216087.7</v>
      </c>
      <c r="BD169" s="315">
        <v>423110.15</v>
      </c>
      <c r="BE169" s="315">
        <v>77084.95</v>
      </c>
      <c r="BF169" s="315">
        <v>62315.4</v>
      </c>
      <c r="BG169" s="315">
        <v>6570</v>
      </c>
      <c r="BH169" s="315">
        <v>0</v>
      </c>
      <c r="BI169" s="315">
        <v>1090298.45</v>
      </c>
      <c r="BJ169" s="315">
        <v>0</v>
      </c>
      <c r="BK169" s="315">
        <v>351533.1</v>
      </c>
      <c r="BL169" s="315">
        <v>5122.2</v>
      </c>
      <c r="BM169" s="315">
        <v>5798.15</v>
      </c>
      <c r="BN169" s="315">
        <v>354680.7</v>
      </c>
      <c r="BO169" s="315">
        <v>55186.8</v>
      </c>
      <c r="BP169" s="315">
        <v>8093.15</v>
      </c>
      <c r="BQ169" s="315">
        <v>5377.2</v>
      </c>
      <c r="BR169" s="315">
        <v>27908.400000000001</v>
      </c>
      <c r="BS169" s="315">
        <v>170008.1</v>
      </c>
      <c r="BT169" s="315">
        <v>0</v>
      </c>
      <c r="BU169" s="315">
        <v>2415.6</v>
      </c>
      <c r="BV169" s="315">
        <v>17874.650000000001</v>
      </c>
      <c r="BW169" s="315">
        <v>196455.8</v>
      </c>
      <c r="BX169" s="315">
        <v>32943.9</v>
      </c>
      <c r="BY169" s="315">
        <v>368648.05</v>
      </c>
      <c r="BZ169" s="315">
        <v>18075.650000000001</v>
      </c>
      <c r="CA169" s="315">
        <v>32228.2</v>
      </c>
      <c r="CB169" s="315">
        <v>15001.1</v>
      </c>
      <c r="CC169" s="315">
        <v>123366.6</v>
      </c>
      <c r="CD169" s="315">
        <v>201427.45</v>
      </c>
      <c r="CE169" s="315">
        <v>403799.95</v>
      </c>
      <c r="CF169" s="315">
        <v>394364.5</v>
      </c>
      <c r="CG169" s="315">
        <v>161263.29999999999</v>
      </c>
      <c r="CH169" s="315">
        <v>30842.65</v>
      </c>
      <c r="CI169" s="315">
        <v>1141392.25</v>
      </c>
      <c r="CJ169" s="315">
        <v>2891.55</v>
      </c>
      <c r="CK169" s="315">
        <v>7623.2</v>
      </c>
      <c r="CL169" s="315">
        <v>16212.1</v>
      </c>
      <c r="CM169" s="315">
        <v>2888.3</v>
      </c>
      <c r="CN169" s="315">
        <v>93084.45</v>
      </c>
      <c r="CO169" s="315">
        <v>248184.9</v>
      </c>
      <c r="CP169" s="315">
        <v>1373.55</v>
      </c>
      <c r="CQ169" s="315">
        <v>61715.040000000001</v>
      </c>
      <c r="CR169" s="315">
        <v>0</v>
      </c>
      <c r="CS169" s="315">
        <v>28665.9</v>
      </c>
      <c r="CT169" s="315">
        <v>17912.650000000001</v>
      </c>
      <c r="CU169" s="315">
        <v>6120.4</v>
      </c>
      <c r="CV169" s="315">
        <v>0</v>
      </c>
      <c r="CW169" s="315">
        <v>14475.75</v>
      </c>
      <c r="CX169" s="315">
        <v>67049</v>
      </c>
      <c r="CY169" s="315">
        <v>69070.05</v>
      </c>
      <c r="CZ169" s="315">
        <v>736935.7</v>
      </c>
      <c r="DA169" s="315">
        <v>255477.85</v>
      </c>
      <c r="DB169" s="315">
        <v>188562.65</v>
      </c>
      <c r="DC169" s="315">
        <v>24177.85</v>
      </c>
      <c r="DD169" s="315">
        <v>2110713.9</v>
      </c>
      <c r="DE169" s="315">
        <v>1192498.5</v>
      </c>
      <c r="DF169" s="315">
        <v>4185.6000000000004</v>
      </c>
      <c r="DG169" s="315">
        <v>34296</v>
      </c>
      <c r="DH169" s="315">
        <v>13665.3</v>
      </c>
      <c r="DI169" s="315">
        <v>18229.669999999998</v>
      </c>
      <c r="DJ169" s="315">
        <v>186097.85</v>
      </c>
      <c r="DK169" s="315">
        <v>69836.75</v>
      </c>
      <c r="DL169" s="315">
        <v>47785.2</v>
      </c>
      <c r="DM169" s="315">
        <v>94359.7</v>
      </c>
      <c r="DN169" s="315">
        <v>3387.55</v>
      </c>
      <c r="DO169" s="315">
        <v>5821.45</v>
      </c>
      <c r="DP169" s="315">
        <v>5258.4</v>
      </c>
      <c r="DQ169" s="315">
        <v>0</v>
      </c>
      <c r="DR169" s="315">
        <v>166952.9</v>
      </c>
      <c r="DS169" s="315">
        <v>353245.2</v>
      </c>
      <c r="DT169" s="315">
        <v>220513.13</v>
      </c>
      <c r="DU169" s="315">
        <v>42179.9</v>
      </c>
      <c r="DV169" s="315">
        <v>11014.2</v>
      </c>
      <c r="DW169" s="315">
        <v>49299.6</v>
      </c>
      <c r="DX169" s="315">
        <v>175949.3</v>
      </c>
      <c r="DY169" s="315">
        <v>97618.66</v>
      </c>
      <c r="DZ169" s="315">
        <v>25820.45</v>
      </c>
      <c r="EA169" s="315">
        <v>1578170.15</v>
      </c>
      <c r="EB169" s="315">
        <v>75440.25</v>
      </c>
      <c r="EC169" s="315">
        <v>44209.7</v>
      </c>
      <c r="ED169" s="315">
        <v>31272</v>
      </c>
      <c r="EE169" s="315">
        <v>0</v>
      </c>
      <c r="EF169" s="315">
        <v>0</v>
      </c>
      <c r="EG169" s="315">
        <v>475088.35</v>
      </c>
      <c r="EH169" s="315">
        <v>6387.6</v>
      </c>
      <c r="EI169" s="315">
        <v>123592.55</v>
      </c>
      <c r="EJ169" s="315">
        <v>271000.34000000003</v>
      </c>
      <c r="EK169" s="315">
        <v>12857.15</v>
      </c>
      <c r="EL169" s="315">
        <v>25906.799999999999</v>
      </c>
      <c r="EM169" s="315">
        <v>105348.95</v>
      </c>
      <c r="EN169" s="315">
        <v>105843.1</v>
      </c>
      <c r="EO169" s="315">
        <v>184482.45</v>
      </c>
      <c r="EP169" s="315">
        <v>111466.65</v>
      </c>
      <c r="EQ169" s="315">
        <v>20796.3</v>
      </c>
      <c r="ER169" s="315">
        <v>74167.100000000006</v>
      </c>
      <c r="ES169" s="315">
        <v>313.64999999999998</v>
      </c>
      <c r="ET169" s="315">
        <v>87180.1</v>
      </c>
      <c r="EU169" s="315">
        <v>22467</v>
      </c>
      <c r="EV169" s="315">
        <v>6407.4</v>
      </c>
      <c r="EW169" s="315">
        <v>50654.400000000001</v>
      </c>
      <c r="EX169" s="315">
        <v>193269.75</v>
      </c>
      <c r="EY169" s="315">
        <v>1500099.55</v>
      </c>
      <c r="EZ169" s="315">
        <v>61697822.32</v>
      </c>
      <c r="FA169" s="315">
        <v>74414.399999999994</v>
      </c>
      <c r="FB169" s="315">
        <v>14662.6</v>
      </c>
      <c r="FC169" s="315">
        <v>604333</v>
      </c>
      <c r="FD169" s="315">
        <v>124465.5</v>
      </c>
      <c r="FE169" s="315">
        <v>958730.4</v>
      </c>
      <c r="FF169" s="315">
        <v>48817.8</v>
      </c>
      <c r="FG169" s="315">
        <v>5475</v>
      </c>
      <c r="FH169" s="315">
        <v>405771.95</v>
      </c>
      <c r="FI169" s="315">
        <v>0</v>
      </c>
      <c r="FJ169" s="315">
        <v>219127.85</v>
      </c>
      <c r="FK169" s="315">
        <v>24259.9</v>
      </c>
      <c r="FL169" s="315">
        <v>0</v>
      </c>
      <c r="FM169" s="315">
        <v>342412.4</v>
      </c>
      <c r="FN169" s="315">
        <v>13934.05</v>
      </c>
      <c r="FO169" s="315">
        <v>10536.65</v>
      </c>
      <c r="FP169" s="315">
        <v>4718.3999999999996</v>
      </c>
      <c r="FQ169" s="315">
        <v>17973.599999999999</v>
      </c>
      <c r="FR169" s="315">
        <v>1245906.3</v>
      </c>
      <c r="FS169" s="315">
        <v>8631</v>
      </c>
      <c r="FT169" s="315">
        <v>11171.5</v>
      </c>
      <c r="FU169" s="315">
        <v>29017.1</v>
      </c>
      <c r="FV169" s="315">
        <v>0</v>
      </c>
      <c r="FW169" s="315">
        <v>0</v>
      </c>
      <c r="FX169" s="315">
        <v>45716.6</v>
      </c>
      <c r="FY169" s="315">
        <v>209612.75</v>
      </c>
      <c r="FZ169" s="315">
        <v>4111.95</v>
      </c>
      <c r="GA169" s="315">
        <v>10158.6</v>
      </c>
      <c r="GB169" s="315">
        <v>7853.4</v>
      </c>
      <c r="GC169" s="315">
        <v>0</v>
      </c>
      <c r="GD169" s="315">
        <v>10443.75</v>
      </c>
      <c r="GE169" s="315">
        <v>127477.7</v>
      </c>
      <c r="GF169" s="315">
        <v>41238.699999999997</v>
      </c>
      <c r="GG169" s="315">
        <v>109155.6</v>
      </c>
      <c r="GH169" s="315">
        <v>25421.9</v>
      </c>
      <c r="GI169" s="315">
        <v>60615</v>
      </c>
      <c r="GJ169" s="315">
        <v>40714.800000000003</v>
      </c>
      <c r="GK169" s="315">
        <v>4680464.5</v>
      </c>
      <c r="GL169" s="315">
        <v>56056.95</v>
      </c>
      <c r="GM169" s="315">
        <v>3826114.35</v>
      </c>
      <c r="GN169" s="315">
        <v>55433.7</v>
      </c>
      <c r="GO169" s="315">
        <v>584521.25</v>
      </c>
      <c r="GP169" s="315">
        <v>0</v>
      </c>
      <c r="GQ169" s="315">
        <v>0</v>
      </c>
      <c r="GR169" s="315">
        <v>43891.199999999997</v>
      </c>
      <c r="GS169" s="315">
        <v>5776468.8499999996</v>
      </c>
      <c r="GT169" s="315">
        <v>2650</v>
      </c>
      <c r="GU169" s="315">
        <v>1120601.8500000001</v>
      </c>
      <c r="GV169" s="315">
        <v>0</v>
      </c>
      <c r="GW169" s="315">
        <v>0</v>
      </c>
      <c r="GX169" s="315">
        <v>1080777.05</v>
      </c>
      <c r="GY169" s="315">
        <v>5238.45</v>
      </c>
      <c r="GZ169" s="315">
        <v>161119.25</v>
      </c>
      <c r="HA169" s="315">
        <v>273826.34999999998</v>
      </c>
      <c r="HB169" s="315">
        <v>9220.2999999999993</v>
      </c>
      <c r="HC169" s="315">
        <v>423380.65</v>
      </c>
      <c r="HD169" s="315">
        <v>0</v>
      </c>
      <c r="HE169" s="315">
        <v>16936.2</v>
      </c>
      <c r="HF169" s="315">
        <v>38158.25</v>
      </c>
      <c r="HG169" s="315">
        <v>192862.4</v>
      </c>
      <c r="HH169" s="315">
        <v>1364128.45</v>
      </c>
      <c r="HI169" s="315">
        <v>250252.04</v>
      </c>
      <c r="HJ169" s="315">
        <v>86610</v>
      </c>
      <c r="HK169" s="315">
        <v>4789.8</v>
      </c>
      <c r="HL169" s="315">
        <v>54523.95</v>
      </c>
      <c r="HM169" s="315">
        <v>41445.599999999999</v>
      </c>
      <c r="HN169" s="315">
        <v>51008.4</v>
      </c>
      <c r="HO169" s="315">
        <v>16594.7</v>
      </c>
      <c r="HP169" s="315">
        <v>411953.15</v>
      </c>
      <c r="HQ169" s="315">
        <v>0</v>
      </c>
      <c r="HR169" s="315">
        <v>670349.19999999995</v>
      </c>
      <c r="HS169" s="315">
        <v>0</v>
      </c>
      <c r="HT169" s="315">
        <v>1892229.37</v>
      </c>
      <c r="HU169" s="315">
        <v>6766.4</v>
      </c>
      <c r="HV169" s="315">
        <v>248506.8</v>
      </c>
      <c r="HW169" s="315">
        <v>3317739.05</v>
      </c>
      <c r="HX169" s="315">
        <v>10048.549999999999</v>
      </c>
      <c r="HY169" s="315">
        <v>3860356.65</v>
      </c>
      <c r="HZ169" s="315">
        <v>100068</v>
      </c>
      <c r="IA169" s="315">
        <v>6080.4</v>
      </c>
      <c r="IB169" s="315">
        <v>125336.8</v>
      </c>
      <c r="IC169" s="315">
        <v>733550.85</v>
      </c>
      <c r="ID169" s="315">
        <v>0</v>
      </c>
      <c r="IE169" s="315">
        <v>398555.2</v>
      </c>
      <c r="IF169" s="315">
        <v>12135.05</v>
      </c>
      <c r="IG169" s="315">
        <v>16888.2</v>
      </c>
      <c r="IH169" s="315">
        <v>0</v>
      </c>
      <c r="II169" s="315">
        <v>0</v>
      </c>
      <c r="IJ169" s="315">
        <v>98871.05</v>
      </c>
      <c r="IK169" s="315">
        <v>0</v>
      </c>
      <c r="IL169" s="315">
        <v>967.75</v>
      </c>
      <c r="IM169" s="315">
        <v>28469.85</v>
      </c>
      <c r="IN169" s="315">
        <v>153438.75</v>
      </c>
      <c r="IO169" s="315">
        <v>22589.05</v>
      </c>
      <c r="IP169" s="315">
        <v>8059.8</v>
      </c>
      <c r="IQ169" s="315">
        <v>22550.400000000001</v>
      </c>
      <c r="IR169" s="315">
        <v>551891.30000000005</v>
      </c>
      <c r="IS169" s="315">
        <v>509532</v>
      </c>
      <c r="IT169" s="315">
        <v>710364.9</v>
      </c>
      <c r="IU169" s="315">
        <v>2651.9</v>
      </c>
      <c r="IV169" s="315">
        <v>309863.34999999998</v>
      </c>
      <c r="IW169" s="315">
        <v>7370.5</v>
      </c>
      <c r="IX169" s="315">
        <v>0</v>
      </c>
      <c r="IY169" s="315">
        <v>135620.70000000001</v>
      </c>
      <c r="IZ169" s="315">
        <v>13172.65</v>
      </c>
      <c r="JA169" s="315">
        <v>28769.45</v>
      </c>
      <c r="JB169" s="315">
        <v>0</v>
      </c>
      <c r="JC169" s="315">
        <v>42646.8</v>
      </c>
      <c r="JD169" s="315">
        <v>9310.2000000000007</v>
      </c>
      <c r="JE169" s="315">
        <v>0</v>
      </c>
      <c r="JF169" s="315">
        <v>89733.15</v>
      </c>
      <c r="JG169" s="315">
        <v>12443.7</v>
      </c>
      <c r="JH169" s="315">
        <v>8550.6</v>
      </c>
      <c r="JI169" s="315">
        <v>161568.70000000001</v>
      </c>
      <c r="JJ169" s="315">
        <v>75360.800000000003</v>
      </c>
      <c r="JK169" s="315">
        <v>0</v>
      </c>
      <c r="JL169" s="315">
        <v>23187.45</v>
      </c>
      <c r="JM169" s="315">
        <v>0</v>
      </c>
      <c r="JN169" s="315">
        <v>3004.55</v>
      </c>
      <c r="JO169" s="315">
        <v>203988.9</v>
      </c>
      <c r="JP169" s="315">
        <v>18024</v>
      </c>
      <c r="JQ169" s="315">
        <v>16150.65</v>
      </c>
      <c r="JR169" s="315">
        <v>5444.95</v>
      </c>
      <c r="JS169" s="315">
        <v>546370.6</v>
      </c>
      <c r="JT169" s="315">
        <v>9781.2000000000007</v>
      </c>
      <c r="JU169" s="315">
        <v>4074</v>
      </c>
      <c r="JV169" s="315">
        <v>5005048.2300000004</v>
      </c>
      <c r="JW169" s="315">
        <v>120131.1</v>
      </c>
      <c r="JX169" s="315">
        <v>36760.800000000003</v>
      </c>
      <c r="JY169" s="315">
        <v>0</v>
      </c>
      <c r="JZ169" s="315">
        <v>0</v>
      </c>
      <c r="KA169" s="315">
        <v>22751.5</v>
      </c>
      <c r="KB169" s="315">
        <v>39060.300000000003</v>
      </c>
      <c r="KC169" s="315">
        <v>14500.8</v>
      </c>
      <c r="KD169" s="315">
        <v>3570.6</v>
      </c>
      <c r="KE169" s="315">
        <v>679314</v>
      </c>
      <c r="KF169" s="315">
        <v>8175</v>
      </c>
      <c r="KG169" s="315">
        <v>11354.3</v>
      </c>
      <c r="KH169" s="315">
        <v>16401.5</v>
      </c>
      <c r="KI169" s="315">
        <v>78801.649999999994</v>
      </c>
      <c r="KJ169" s="315">
        <v>42323.05</v>
      </c>
      <c r="KK169" s="315">
        <v>0</v>
      </c>
      <c r="KL169" s="315">
        <v>13967.8</v>
      </c>
      <c r="KM169" s="315">
        <v>35325.589999999997</v>
      </c>
      <c r="KN169" s="315">
        <v>14890.05</v>
      </c>
      <c r="KO169" s="315">
        <v>155409.54999999999</v>
      </c>
      <c r="KP169" s="315">
        <v>100008.8</v>
      </c>
      <c r="KQ169" s="315">
        <v>7913081.0999999996</v>
      </c>
      <c r="KR169" s="315">
        <v>332325.15000000002</v>
      </c>
      <c r="KS169" s="314">
        <v>127239.6</v>
      </c>
      <c r="KU169" s="312">
        <v>30</v>
      </c>
      <c r="KV169" s="312">
        <v>304</v>
      </c>
      <c r="KY169" s="312" t="s">
        <v>943</v>
      </c>
    </row>
    <row r="170" spans="1:311" x14ac:dyDescent="0.25">
      <c r="A170" s="321">
        <v>2021</v>
      </c>
      <c r="B170" s="320" t="s">
        <v>891</v>
      </c>
      <c r="C170" s="320" t="s">
        <v>922</v>
      </c>
      <c r="D170" s="320" t="s">
        <v>926</v>
      </c>
      <c r="E170" s="320" t="s">
        <v>846</v>
      </c>
      <c r="F170" s="319">
        <v>13787.75</v>
      </c>
      <c r="G170" s="319">
        <v>341</v>
      </c>
      <c r="H170" s="319">
        <v>59459.4</v>
      </c>
      <c r="I170" s="319">
        <v>7395.72</v>
      </c>
      <c r="J170" s="319">
        <v>1774.35</v>
      </c>
      <c r="K170" s="319">
        <v>5194.7</v>
      </c>
      <c r="L170" s="319">
        <v>68821.95</v>
      </c>
      <c r="M170" s="319">
        <v>25051</v>
      </c>
      <c r="N170" s="319">
        <v>125982.39999999999</v>
      </c>
      <c r="O170" s="319">
        <v>56338.15</v>
      </c>
      <c r="P170" s="319">
        <v>25224</v>
      </c>
      <c r="Q170" s="319">
        <v>6030.85</v>
      </c>
      <c r="R170" s="319">
        <v>43823.95</v>
      </c>
      <c r="S170" s="319">
        <v>55820.28</v>
      </c>
      <c r="T170" s="319">
        <v>20849.599999999999</v>
      </c>
      <c r="U170" s="319">
        <v>128508.25</v>
      </c>
      <c r="V170" s="319">
        <v>150916.29999999999</v>
      </c>
      <c r="W170" s="319">
        <v>1104.25</v>
      </c>
      <c r="X170" s="319">
        <v>17982.599999999999</v>
      </c>
      <c r="Y170" s="319">
        <v>8338.75</v>
      </c>
      <c r="Z170" s="319">
        <v>1251</v>
      </c>
      <c r="AA170" s="319">
        <v>222741.4</v>
      </c>
      <c r="AB170" s="319">
        <v>23698.1</v>
      </c>
      <c r="AC170" s="319">
        <v>2168.1</v>
      </c>
      <c r="AD170" s="319">
        <v>328712.95</v>
      </c>
      <c r="AE170" s="319">
        <v>1063.5999999999999</v>
      </c>
      <c r="AF170" s="319">
        <v>14152.8</v>
      </c>
      <c r="AG170" s="319">
        <v>13986.55</v>
      </c>
      <c r="AH170" s="319">
        <v>5868.25</v>
      </c>
      <c r="AI170" s="319">
        <v>17385.05</v>
      </c>
      <c r="AJ170" s="319">
        <v>12303.3</v>
      </c>
      <c r="AK170" s="319">
        <v>2582</v>
      </c>
      <c r="AL170" s="319">
        <v>132548.45000000001</v>
      </c>
      <c r="AM170" s="319">
        <v>9493.5499999999993</v>
      </c>
      <c r="AN170" s="319">
        <v>16102.25</v>
      </c>
      <c r="AO170" s="319">
        <v>4587.8999999999996</v>
      </c>
      <c r="AP170" s="319">
        <v>9740.25</v>
      </c>
      <c r="AQ170" s="319">
        <v>7548.3</v>
      </c>
      <c r="AR170" s="319">
        <v>11388.35</v>
      </c>
      <c r="AS170" s="319">
        <v>20013.5</v>
      </c>
      <c r="AT170" s="319">
        <v>19677.55</v>
      </c>
      <c r="AU170" s="319">
        <v>11855.55</v>
      </c>
      <c r="AV170" s="319">
        <v>3545.45</v>
      </c>
      <c r="AW170" s="319">
        <v>247416.15</v>
      </c>
      <c r="AX170" s="319">
        <v>1055.8</v>
      </c>
      <c r="AY170" s="319">
        <v>2089.5</v>
      </c>
      <c r="AZ170" s="319">
        <v>0</v>
      </c>
      <c r="BA170" s="319">
        <v>7270.6</v>
      </c>
      <c r="BB170" s="319">
        <v>5713.5</v>
      </c>
      <c r="BC170" s="319">
        <v>57814.05</v>
      </c>
      <c r="BD170" s="319">
        <v>72930.350000000006</v>
      </c>
      <c r="BE170" s="319">
        <v>18602.650000000001</v>
      </c>
      <c r="BF170" s="319">
        <v>20390.849999999999</v>
      </c>
      <c r="BG170" s="319">
        <v>17796</v>
      </c>
      <c r="BH170" s="319">
        <v>1387.25</v>
      </c>
      <c r="BI170" s="319">
        <v>364525.8</v>
      </c>
      <c r="BJ170" s="319">
        <v>1022.9</v>
      </c>
      <c r="BK170" s="319">
        <v>96505.95</v>
      </c>
      <c r="BL170" s="319">
        <v>686.6</v>
      </c>
      <c r="BM170" s="319">
        <v>2815.4</v>
      </c>
      <c r="BN170" s="319">
        <v>107840.75</v>
      </c>
      <c r="BO170" s="319">
        <v>18237.099999999999</v>
      </c>
      <c r="BP170" s="319">
        <v>10359</v>
      </c>
      <c r="BQ170" s="319">
        <v>6825.5</v>
      </c>
      <c r="BR170" s="319">
        <v>30045.85</v>
      </c>
      <c r="BS170" s="319">
        <v>52364.85</v>
      </c>
      <c r="BT170" s="319">
        <v>4382.8999999999996</v>
      </c>
      <c r="BU170" s="319">
        <v>2134.8000000000002</v>
      </c>
      <c r="BV170" s="319">
        <v>7318.55</v>
      </c>
      <c r="BW170" s="319">
        <v>59076.75</v>
      </c>
      <c r="BX170" s="319">
        <v>24138.400000000001</v>
      </c>
      <c r="BY170" s="319">
        <v>93604</v>
      </c>
      <c r="BZ170" s="319">
        <v>23840.9</v>
      </c>
      <c r="CA170" s="319">
        <v>10978.7</v>
      </c>
      <c r="CB170" s="319">
        <v>14734.35</v>
      </c>
      <c r="CC170" s="319">
        <v>39426.9</v>
      </c>
      <c r="CD170" s="319">
        <v>43813.95</v>
      </c>
      <c r="CE170" s="319">
        <v>70067.8</v>
      </c>
      <c r="CF170" s="319">
        <v>92915.35</v>
      </c>
      <c r="CG170" s="319">
        <v>50846.25</v>
      </c>
      <c r="CH170" s="319">
        <v>4212.3999999999996</v>
      </c>
      <c r="CI170" s="319">
        <v>189404.3</v>
      </c>
      <c r="CJ170" s="319">
        <v>1928.1</v>
      </c>
      <c r="CK170" s="319">
        <v>5982.35</v>
      </c>
      <c r="CL170" s="319">
        <v>13283.2</v>
      </c>
      <c r="CM170" s="319">
        <v>2000.9</v>
      </c>
      <c r="CN170" s="319">
        <v>57354.95</v>
      </c>
      <c r="CO170" s="319">
        <v>67314.25</v>
      </c>
      <c r="CP170" s="319">
        <v>1287.8</v>
      </c>
      <c r="CQ170" s="319">
        <v>26684.26</v>
      </c>
      <c r="CR170" s="319">
        <v>5121.3500000000004</v>
      </c>
      <c r="CS170" s="319">
        <v>9754.9</v>
      </c>
      <c r="CT170" s="319">
        <v>11561.35</v>
      </c>
      <c r="CU170" s="319">
        <v>7334.6</v>
      </c>
      <c r="CV170" s="319">
        <v>569.15</v>
      </c>
      <c r="CW170" s="319">
        <v>5519.5</v>
      </c>
      <c r="CX170" s="319">
        <v>19320.3</v>
      </c>
      <c r="CY170" s="319">
        <v>19435.400000000001</v>
      </c>
      <c r="CZ170" s="319">
        <v>166409.5</v>
      </c>
      <c r="DA170" s="319">
        <v>0</v>
      </c>
      <c r="DB170" s="319">
        <v>34753.35</v>
      </c>
      <c r="DC170" s="319">
        <v>25855.1</v>
      </c>
      <c r="DD170" s="319">
        <v>481369.65</v>
      </c>
      <c r="DE170" s="319">
        <v>360839.2</v>
      </c>
      <c r="DF170" s="319">
        <v>7885.4</v>
      </c>
      <c r="DG170" s="319">
        <v>3581.45</v>
      </c>
      <c r="DH170" s="319">
        <v>8130.31</v>
      </c>
      <c r="DI170" s="319">
        <v>26562.75</v>
      </c>
      <c r="DJ170" s="319">
        <v>50615.55</v>
      </c>
      <c r="DK170" s="319">
        <v>16121.35</v>
      </c>
      <c r="DL170" s="319">
        <v>6348.85</v>
      </c>
      <c r="DM170" s="319">
        <v>22312.55</v>
      </c>
      <c r="DN170" s="319">
        <v>2348.1999999999998</v>
      </c>
      <c r="DO170" s="319">
        <v>4784.05</v>
      </c>
      <c r="DP170" s="319">
        <v>2687</v>
      </c>
      <c r="DQ170" s="319">
        <v>2480.65</v>
      </c>
      <c r="DR170" s="319">
        <v>59342.95</v>
      </c>
      <c r="DS170" s="319">
        <v>112661.1</v>
      </c>
      <c r="DT170" s="319">
        <v>42197.8</v>
      </c>
      <c r="DU170" s="319">
        <v>13882.8</v>
      </c>
      <c r="DV170" s="319">
        <v>5115.5</v>
      </c>
      <c r="DW170" s="319">
        <v>14491.25</v>
      </c>
      <c r="DX170" s="319">
        <v>28435.25</v>
      </c>
      <c r="DY170" s="319">
        <v>14621.3</v>
      </c>
      <c r="DZ170" s="319">
        <v>18807.599999999999</v>
      </c>
      <c r="EA170" s="319">
        <v>393972.5</v>
      </c>
      <c r="EB170" s="319">
        <v>34837.1</v>
      </c>
      <c r="EC170" s="319">
        <v>18059.45</v>
      </c>
      <c r="ED170" s="319">
        <v>12098.3</v>
      </c>
      <c r="EE170" s="319">
        <v>0</v>
      </c>
      <c r="EF170" s="319">
        <v>0</v>
      </c>
      <c r="EG170" s="319">
        <v>86671.8</v>
      </c>
      <c r="EH170" s="319">
        <v>2339.5</v>
      </c>
      <c r="EI170" s="319">
        <v>32876.75</v>
      </c>
      <c r="EJ170" s="319">
        <v>70864.820000000007</v>
      </c>
      <c r="EK170" s="319">
        <v>11576.85</v>
      </c>
      <c r="EL170" s="319">
        <v>3897.9</v>
      </c>
      <c r="EM170" s="319">
        <v>38081.25</v>
      </c>
      <c r="EN170" s="319">
        <v>21371.95</v>
      </c>
      <c r="EO170" s="319">
        <v>58881.5</v>
      </c>
      <c r="EP170" s="319">
        <v>12484.75</v>
      </c>
      <c r="EQ170" s="319">
        <v>4575.2</v>
      </c>
      <c r="ER170" s="319">
        <v>11342.05</v>
      </c>
      <c r="ES170" s="319">
        <v>2093.1</v>
      </c>
      <c r="ET170" s="319">
        <v>21721</v>
      </c>
      <c r="EU170" s="319">
        <v>10218.4</v>
      </c>
      <c r="EV170" s="319">
        <v>1567.95</v>
      </c>
      <c r="EW170" s="319">
        <v>21758.65</v>
      </c>
      <c r="EX170" s="319">
        <v>39772.9</v>
      </c>
      <c r="EY170" s="319">
        <v>327611.15000000002</v>
      </c>
      <c r="EZ170" s="319">
        <v>2136952.98</v>
      </c>
      <c r="FA170" s="319">
        <v>18245.740000000002</v>
      </c>
      <c r="FB170" s="319">
        <v>3522.1</v>
      </c>
      <c r="FC170" s="319">
        <v>95401.85</v>
      </c>
      <c r="FD170" s="319">
        <v>37950.1</v>
      </c>
      <c r="FE170" s="319">
        <v>228168.75</v>
      </c>
      <c r="FF170" s="319">
        <v>33634.25</v>
      </c>
      <c r="FG170" s="319">
        <v>1956.2</v>
      </c>
      <c r="FH170" s="319">
        <v>136988.35</v>
      </c>
      <c r="FI170" s="319">
        <v>1095.5</v>
      </c>
      <c r="FJ170" s="319">
        <v>82564.350000000006</v>
      </c>
      <c r="FK170" s="319">
        <v>4408.3</v>
      </c>
      <c r="FL170" s="319">
        <v>352</v>
      </c>
      <c r="FM170" s="319">
        <v>63586.2</v>
      </c>
      <c r="FN170" s="319">
        <v>3591.96</v>
      </c>
      <c r="FO170" s="319">
        <v>10029.049999999999</v>
      </c>
      <c r="FP170" s="319">
        <v>2618.6</v>
      </c>
      <c r="FQ170" s="319">
        <v>7698.45</v>
      </c>
      <c r="FR170" s="319">
        <v>141944.20000000001</v>
      </c>
      <c r="FS170" s="319">
        <v>7223.65</v>
      </c>
      <c r="FT170" s="319">
        <v>4947.95</v>
      </c>
      <c r="FU170" s="319">
        <v>7303.1</v>
      </c>
      <c r="FV170" s="319">
        <v>2230</v>
      </c>
      <c r="FW170" s="319">
        <v>0</v>
      </c>
      <c r="FX170" s="319">
        <v>13916.15</v>
      </c>
      <c r="FY170" s="319">
        <v>52051.55</v>
      </c>
      <c r="FZ170" s="319">
        <v>1801.55</v>
      </c>
      <c r="GA170" s="319">
        <v>3324.25</v>
      </c>
      <c r="GB170" s="319">
        <v>3265.15</v>
      </c>
      <c r="GC170" s="319">
        <v>6294.4</v>
      </c>
      <c r="GD170" s="319">
        <v>4924.3999999999996</v>
      </c>
      <c r="GE170" s="319">
        <v>40469.15</v>
      </c>
      <c r="GF170" s="319">
        <v>14948.9</v>
      </c>
      <c r="GG170" s="319">
        <v>17885.150000000001</v>
      </c>
      <c r="GH170" s="319">
        <v>9359.85</v>
      </c>
      <c r="GI170" s="319">
        <v>14195.05</v>
      </c>
      <c r="GJ170" s="319">
        <v>12202.45</v>
      </c>
      <c r="GK170" s="319">
        <v>704408.2</v>
      </c>
      <c r="GL170" s="319">
        <v>25469.200000000001</v>
      </c>
      <c r="GM170" s="319">
        <v>826024.5</v>
      </c>
      <c r="GN170" s="319">
        <v>9506.7999999999993</v>
      </c>
      <c r="GO170" s="319">
        <v>92204.95</v>
      </c>
      <c r="GP170" s="319">
        <v>2148.4499999999998</v>
      </c>
      <c r="GQ170" s="319">
        <v>729.25</v>
      </c>
      <c r="GR170" s="319">
        <v>36144.15</v>
      </c>
      <c r="GS170" s="319">
        <v>1662704.7</v>
      </c>
      <c r="GT170" s="319">
        <v>2995</v>
      </c>
      <c r="GU170" s="319">
        <v>238530.3</v>
      </c>
      <c r="GV170" s="319">
        <v>6531.1</v>
      </c>
      <c r="GW170" s="319">
        <v>800.85</v>
      </c>
      <c r="GX170" s="319">
        <v>247088.35</v>
      </c>
      <c r="GY170" s="319">
        <v>3645.55</v>
      </c>
      <c r="GZ170" s="319">
        <v>21302.9</v>
      </c>
      <c r="HA170" s="319">
        <v>55093.89</v>
      </c>
      <c r="HB170" s="319">
        <v>4713.3999999999996</v>
      </c>
      <c r="HC170" s="319">
        <v>84192.65</v>
      </c>
      <c r="HD170" s="319">
        <v>0</v>
      </c>
      <c r="HE170" s="319">
        <v>9393.35</v>
      </c>
      <c r="HF170" s="319">
        <v>8551.4500000000007</v>
      </c>
      <c r="HG170" s="319">
        <v>78139.5</v>
      </c>
      <c r="HH170" s="319">
        <v>148917.1</v>
      </c>
      <c r="HI170" s="319">
        <v>32732.35</v>
      </c>
      <c r="HJ170" s="319">
        <v>32987.9</v>
      </c>
      <c r="HK170" s="319">
        <v>2760</v>
      </c>
      <c r="HL170" s="319">
        <v>21525.8</v>
      </c>
      <c r="HM170" s="319">
        <v>8992.9500000000007</v>
      </c>
      <c r="HN170" s="319">
        <v>16691.650000000001</v>
      </c>
      <c r="HO170" s="319">
        <v>8766.0499999999993</v>
      </c>
      <c r="HP170" s="319">
        <v>91498.1</v>
      </c>
      <c r="HQ170" s="319">
        <v>1957.85</v>
      </c>
      <c r="HR170" s="319">
        <v>150408.5</v>
      </c>
      <c r="HS170" s="319">
        <v>1336.25</v>
      </c>
      <c r="HT170" s="319">
        <v>173669.3</v>
      </c>
      <c r="HU170" s="319">
        <v>3946.25</v>
      </c>
      <c r="HV170" s="319">
        <v>46149.05</v>
      </c>
      <c r="HW170" s="319">
        <v>656871.44999999995</v>
      </c>
      <c r="HX170" s="319">
        <v>8719.4</v>
      </c>
      <c r="HY170" s="319">
        <v>380718.34</v>
      </c>
      <c r="HZ170" s="319">
        <v>19590.650000000001</v>
      </c>
      <c r="IA170" s="319">
        <v>3285.75</v>
      </c>
      <c r="IB170" s="319">
        <v>24485.8</v>
      </c>
      <c r="IC170" s="319">
        <v>119120.85</v>
      </c>
      <c r="ID170" s="319">
        <v>0</v>
      </c>
      <c r="IE170" s="319">
        <v>101331.6</v>
      </c>
      <c r="IF170" s="319">
        <v>8617.6</v>
      </c>
      <c r="IG170" s="319">
        <v>15065.5</v>
      </c>
      <c r="IH170" s="319">
        <v>184</v>
      </c>
      <c r="II170" s="319">
        <v>0</v>
      </c>
      <c r="IJ170" s="319">
        <v>41934.35</v>
      </c>
      <c r="IK170" s="319">
        <v>2017.8</v>
      </c>
      <c r="IL170" s="319">
        <v>2590.8000000000002</v>
      </c>
      <c r="IM170" s="319">
        <v>12941.6</v>
      </c>
      <c r="IN170" s="319">
        <v>52862.65</v>
      </c>
      <c r="IO170" s="319">
        <v>9727.6</v>
      </c>
      <c r="IP170" s="319">
        <v>2994.45</v>
      </c>
      <c r="IQ170" s="319">
        <v>2894.2</v>
      </c>
      <c r="IR170" s="319">
        <v>96499.3</v>
      </c>
      <c r="IS170" s="319">
        <v>81030.539999999994</v>
      </c>
      <c r="IT170" s="319">
        <v>113222.7</v>
      </c>
      <c r="IU170" s="319">
        <v>188.6</v>
      </c>
      <c r="IV170" s="319">
        <v>71154.05</v>
      </c>
      <c r="IW170" s="319">
        <v>0</v>
      </c>
      <c r="IX170" s="319">
        <v>0</v>
      </c>
      <c r="IY170" s="319">
        <v>10695.55</v>
      </c>
      <c r="IZ170" s="319">
        <v>3603</v>
      </c>
      <c r="JA170" s="319">
        <v>11044.6</v>
      </c>
      <c r="JB170" s="319">
        <v>8885.9500000000007</v>
      </c>
      <c r="JC170" s="319">
        <v>12613.7</v>
      </c>
      <c r="JD170" s="319">
        <v>1302.3</v>
      </c>
      <c r="JE170" s="319">
        <v>696.2</v>
      </c>
      <c r="JF170" s="319">
        <v>38515.699999999997</v>
      </c>
      <c r="JG170" s="319">
        <v>3247.65</v>
      </c>
      <c r="JH170" s="319">
        <v>14281.1</v>
      </c>
      <c r="JI170" s="319">
        <v>42287.75</v>
      </c>
      <c r="JJ170" s="319">
        <v>28715.55</v>
      </c>
      <c r="JK170" s="319">
        <v>4823.3500000000004</v>
      </c>
      <c r="JL170" s="319">
        <v>4790.55</v>
      </c>
      <c r="JM170" s="319">
        <v>7225.35</v>
      </c>
      <c r="JN170" s="319">
        <v>1644.15</v>
      </c>
      <c r="JO170" s="319">
        <v>51234.7</v>
      </c>
      <c r="JP170" s="319">
        <v>9718.2999999999993</v>
      </c>
      <c r="JQ170" s="319">
        <v>8483.59</v>
      </c>
      <c r="JR170" s="319">
        <v>1605.05</v>
      </c>
      <c r="JS170" s="319">
        <v>193486.41</v>
      </c>
      <c r="JT170" s="319">
        <v>4923.71</v>
      </c>
      <c r="JU170" s="319">
        <v>841</v>
      </c>
      <c r="JV170" s="319">
        <v>990605.39</v>
      </c>
      <c r="JW170" s="319">
        <v>42998.05</v>
      </c>
      <c r="JX170" s="319">
        <v>23307.4</v>
      </c>
      <c r="JY170" s="319">
        <v>120.65</v>
      </c>
      <c r="JZ170" s="319">
        <v>209.1</v>
      </c>
      <c r="KA170" s="319">
        <v>9267.25</v>
      </c>
      <c r="KB170" s="319">
        <v>16497.599999999999</v>
      </c>
      <c r="KC170" s="319">
        <v>3174.55</v>
      </c>
      <c r="KD170" s="319">
        <v>4647.3</v>
      </c>
      <c r="KE170" s="319">
        <v>179333.2</v>
      </c>
      <c r="KF170" s="319">
        <v>4535.8999999999996</v>
      </c>
      <c r="KG170" s="319">
        <v>20385.2</v>
      </c>
      <c r="KH170" s="319">
        <v>8036.85</v>
      </c>
      <c r="KI170" s="319">
        <v>21697.599999999999</v>
      </c>
      <c r="KJ170" s="319">
        <v>11026.7</v>
      </c>
      <c r="KK170" s="319">
        <v>576.1</v>
      </c>
      <c r="KL170" s="319">
        <v>10008.950000000001</v>
      </c>
      <c r="KM170" s="319">
        <v>12184.69</v>
      </c>
      <c r="KN170" s="319">
        <v>7551.9</v>
      </c>
      <c r="KO170" s="319">
        <v>51947.3</v>
      </c>
      <c r="KP170" s="319">
        <v>53383.65</v>
      </c>
      <c r="KQ170" s="319">
        <v>246939.25</v>
      </c>
      <c r="KR170" s="319">
        <v>81522.55</v>
      </c>
      <c r="KS170" s="318">
        <v>38117.65</v>
      </c>
      <c r="KU170" s="312">
        <v>30</v>
      </c>
      <c r="KV170" s="312">
        <v>305</v>
      </c>
      <c r="KY170" s="312" t="s">
        <v>943</v>
      </c>
    </row>
    <row r="171" spans="1:311" x14ac:dyDescent="0.25">
      <c r="A171" s="317">
        <v>2021</v>
      </c>
      <c r="B171" s="316" t="s">
        <v>891</v>
      </c>
      <c r="C171" s="316" t="s">
        <v>922</v>
      </c>
      <c r="D171" s="316" t="s">
        <v>925</v>
      </c>
      <c r="E171" s="316" t="s">
        <v>846</v>
      </c>
      <c r="F171" s="315">
        <v>6799.15</v>
      </c>
      <c r="G171" s="315">
        <v>444.35</v>
      </c>
      <c r="H171" s="315">
        <v>28553.55</v>
      </c>
      <c r="I171" s="315">
        <v>5517.5</v>
      </c>
      <c r="J171" s="315">
        <v>9554.19</v>
      </c>
      <c r="K171" s="315">
        <v>3385.15</v>
      </c>
      <c r="L171" s="315">
        <v>30661.58</v>
      </c>
      <c r="M171" s="315">
        <v>34666.050000000003</v>
      </c>
      <c r="N171" s="315">
        <v>49981.45</v>
      </c>
      <c r="O171" s="315">
        <v>64288.4</v>
      </c>
      <c r="P171" s="315">
        <v>3055.09</v>
      </c>
      <c r="Q171" s="315">
        <v>3326.1</v>
      </c>
      <c r="R171" s="315">
        <v>105000</v>
      </c>
      <c r="S171" s="315">
        <v>22032.75</v>
      </c>
      <c r="T171" s="315">
        <v>660.9</v>
      </c>
      <c r="U171" s="315">
        <v>53320.6</v>
      </c>
      <c r="V171" s="315">
        <v>26311.4</v>
      </c>
      <c r="W171" s="315">
        <v>0</v>
      </c>
      <c r="X171" s="315">
        <v>22158.7</v>
      </c>
      <c r="Y171" s="315">
        <v>27144.15</v>
      </c>
      <c r="Z171" s="315">
        <v>4529.55</v>
      </c>
      <c r="AA171" s="315">
        <v>141005</v>
      </c>
      <c r="AB171" s="315">
        <v>36762.379999999997</v>
      </c>
      <c r="AC171" s="315">
        <v>10058.75</v>
      </c>
      <c r="AD171" s="315">
        <v>170561.8</v>
      </c>
      <c r="AE171" s="315">
        <v>3300.75</v>
      </c>
      <c r="AF171" s="315">
        <v>4899.3</v>
      </c>
      <c r="AG171" s="315">
        <v>3063.05</v>
      </c>
      <c r="AH171" s="315">
        <v>10676.75</v>
      </c>
      <c r="AI171" s="315">
        <v>61586.95</v>
      </c>
      <c r="AJ171" s="315">
        <v>73102.100000000006</v>
      </c>
      <c r="AK171" s="315">
        <v>872.6</v>
      </c>
      <c r="AL171" s="315">
        <v>40293.449999999997</v>
      </c>
      <c r="AM171" s="315">
        <v>1743.56</v>
      </c>
      <c r="AN171" s="315">
        <v>4834.2</v>
      </c>
      <c r="AO171" s="315">
        <v>815</v>
      </c>
      <c r="AP171" s="315">
        <v>7280.5</v>
      </c>
      <c r="AQ171" s="315">
        <v>3157.3</v>
      </c>
      <c r="AR171" s="315">
        <v>13340</v>
      </c>
      <c r="AS171" s="315">
        <v>18415.849999999999</v>
      </c>
      <c r="AT171" s="315">
        <v>62761.5</v>
      </c>
      <c r="AU171" s="315">
        <v>5053.75</v>
      </c>
      <c r="AV171" s="315">
        <v>439</v>
      </c>
      <c r="AW171" s="315">
        <v>78326.539999999994</v>
      </c>
      <c r="AX171" s="315">
        <v>994.5</v>
      </c>
      <c r="AY171" s="315">
        <v>888.65</v>
      </c>
      <c r="AZ171" s="315">
        <v>661.45</v>
      </c>
      <c r="BA171" s="315">
        <v>2569.8000000000002</v>
      </c>
      <c r="BB171" s="315">
        <v>10700</v>
      </c>
      <c r="BC171" s="315">
        <v>8504.6</v>
      </c>
      <c r="BD171" s="315">
        <v>101398.2</v>
      </c>
      <c r="BE171" s="315">
        <v>10188.5</v>
      </c>
      <c r="BF171" s="315">
        <v>103757.9</v>
      </c>
      <c r="BG171" s="315">
        <v>2689.2</v>
      </c>
      <c r="BH171" s="315">
        <v>1060.7</v>
      </c>
      <c r="BI171" s="315">
        <v>48165.05</v>
      </c>
      <c r="BJ171" s="315">
        <v>2840</v>
      </c>
      <c r="BK171" s="315">
        <v>53577.5</v>
      </c>
      <c r="BL171" s="315">
        <v>1621.35</v>
      </c>
      <c r="BM171" s="315">
        <v>4714.05</v>
      </c>
      <c r="BN171" s="315">
        <v>41441.199999999997</v>
      </c>
      <c r="BO171" s="315">
        <v>35221.449999999997</v>
      </c>
      <c r="BP171" s="315">
        <v>3111.2</v>
      </c>
      <c r="BQ171" s="315">
        <v>0</v>
      </c>
      <c r="BR171" s="315">
        <v>27777.200000000001</v>
      </c>
      <c r="BS171" s="315">
        <v>52678.7</v>
      </c>
      <c r="BT171" s="315">
        <v>20670</v>
      </c>
      <c r="BU171" s="315">
        <v>14119.6</v>
      </c>
      <c r="BV171" s="315">
        <v>9014.4</v>
      </c>
      <c r="BW171" s="315">
        <v>4863.1000000000004</v>
      </c>
      <c r="BX171" s="315">
        <v>5105.3999999999996</v>
      </c>
      <c r="BY171" s="315">
        <v>24392</v>
      </c>
      <c r="BZ171" s="315">
        <v>3478</v>
      </c>
      <c r="CA171" s="315">
        <v>2261.5500000000002</v>
      </c>
      <c r="CB171" s="315">
        <v>2100.6999999999998</v>
      </c>
      <c r="CC171" s="315">
        <v>11137.25</v>
      </c>
      <c r="CD171" s="315">
        <v>119180.97</v>
      </c>
      <c r="CE171" s="315">
        <v>18961.599999999999</v>
      </c>
      <c r="CF171" s="315">
        <v>79608.100000000006</v>
      </c>
      <c r="CG171" s="315">
        <v>43485.25</v>
      </c>
      <c r="CH171" s="315">
        <v>6519.7</v>
      </c>
      <c r="CI171" s="315">
        <v>50202.85</v>
      </c>
      <c r="CJ171" s="315">
        <v>3576.7</v>
      </c>
      <c r="CK171" s="315">
        <v>2433.8000000000002</v>
      </c>
      <c r="CL171" s="315">
        <v>2775.1</v>
      </c>
      <c r="CM171" s="315">
        <v>34872.949999999997</v>
      </c>
      <c r="CN171" s="315">
        <v>17528.95</v>
      </c>
      <c r="CO171" s="315">
        <v>29378.15</v>
      </c>
      <c r="CP171" s="315">
        <v>4019.25</v>
      </c>
      <c r="CQ171" s="315">
        <v>4876.3500000000004</v>
      </c>
      <c r="CR171" s="315">
        <v>1655.94</v>
      </c>
      <c r="CS171" s="315">
        <v>46559.9</v>
      </c>
      <c r="CT171" s="315">
        <v>66753.45</v>
      </c>
      <c r="CU171" s="315">
        <v>5976.25</v>
      </c>
      <c r="CV171" s="315">
        <v>1080.5999999999999</v>
      </c>
      <c r="CW171" s="315">
        <v>4063.65</v>
      </c>
      <c r="CX171" s="315">
        <v>0</v>
      </c>
      <c r="CY171" s="315">
        <v>75682.149999999994</v>
      </c>
      <c r="CZ171" s="315">
        <v>18375.349999999999</v>
      </c>
      <c r="DA171" s="315">
        <v>241098.32</v>
      </c>
      <c r="DB171" s="315">
        <v>22080</v>
      </c>
      <c r="DC171" s="315">
        <v>106581.7</v>
      </c>
      <c r="DD171" s="315">
        <v>66446.100000000006</v>
      </c>
      <c r="DE171" s="315">
        <v>87969</v>
      </c>
      <c r="DF171" s="315">
        <v>2353</v>
      </c>
      <c r="DG171" s="315">
        <v>20482.55</v>
      </c>
      <c r="DH171" s="315">
        <v>9943.25</v>
      </c>
      <c r="DI171" s="315">
        <v>2357.25</v>
      </c>
      <c r="DJ171" s="315">
        <v>28574.67</v>
      </c>
      <c r="DK171" s="315">
        <v>34615.85</v>
      </c>
      <c r="DL171" s="315">
        <v>4180.05</v>
      </c>
      <c r="DM171" s="315">
        <v>3313.6</v>
      </c>
      <c r="DN171" s="315">
        <v>15.4</v>
      </c>
      <c r="DO171" s="315">
        <v>1170</v>
      </c>
      <c r="DP171" s="315">
        <v>10703.7</v>
      </c>
      <c r="DQ171" s="315">
        <v>840.2</v>
      </c>
      <c r="DR171" s="315">
        <v>19246.150000000001</v>
      </c>
      <c r="DS171" s="315">
        <v>21762.55</v>
      </c>
      <c r="DT171" s="315">
        <v>8848.4500000000007</v>
      </c>
      <c r="DU171" s="315">
        <v>16976.740000000002</v>
      </c>
      <c r="DV171" s="315">
        <v>2741.5</v>
      </c>
      <c r="DW171" s="315">
        <v>5146.5</v>
      </c>
      <c r="DX171" s="315">
        <v>5839.15</v>
      </c>
      <c r="DY171" s="315">
        <v>22197.040000000001</v>
      </c>
      <c r="DZ171" s="315">
        <v>14995.05</v>
      </c>
      <c r="EA171" s="315">
        <v>132196.07999999999</v>
      </c>
      <c r="EB171" s="315">
        <v>8296.2999999999993</v>
      </c>
      <c r="EC171" s="315">
        <v>4682.3500000000004</v>
      </c>
      <c r="ED171" s="315">
        <v>8689.65</v>
      </c>
      <c r="EE171" s="315">
        <v>3255</v>
      </c>
      <c r="EF171" s="315">
        <v>0</v>
      </c>
      <c r="EG171" s="315">
        <v>3568.15</v>
      </c>
      <c r="EH171" s="315">
        <v>3214.75</v>
      </c>
      <c r="EI171" s="315">
        <v>48511.71</v>
      </c>
      <c r="EJ171" s="315">
        <v>138885.97</v>
      </c>
      <c r="EK171" s="315">
        <v>46</v>
      </c>
      <c r="EL171" s="315">
        <v>5152.6000000000004</v>
      </c>
      <c r="EM171" s="315">
        <v>89879.1</v>
      </c>
      <c r="EN171" s="315">
        <v>13007.7</v>
      </c>
      <c r="EO171" s="315">
        <v>23483.5</v>
      </c>
      <c r="EP171" s="315">
        <v>25572</v>
      </c>
      <c r="EQ171" s="315">
        <v>2183.5</v>
      </c>
      <c r="ER171" s="315">
        <v>23444.6</v>
      </c>
      <c r="ES171" s="315">
        <v>1500</v>
      </c>
      <c r="ET171" s="315">
        <v>44511.55</v>
      </c>
      <c r="EU171" s="315">
        <v>3385.15</v>
      </c>
      <c r="EV171" s="315">
        <v>6048.4</v>
      </c>
      <c r="EW171" s="315">
        <v>2634.6</v>
      </c>
      <c r="EX171" s="315">
        <v>12500</v>
      </c>
      <c r="EY171" s="315">
        <v>1050790.5900000001</v>
      </c>
      <c r="EZ171" s="315">
        <v>0</v>
      </c>
      <c r="FA171" s="315">
        <v>18210.05</v>
      </c>
      <c r="FB171" s="315">
        <v>4109.1499999999996</v>
      </c>
      <c r="FC171" s="315">
        <v>87876</v>
      </c>
      <c r="FD171" s="315">
        <v>60084.15</v>
      </c>
      <c r="FE171" s="315">
        <v>146694.20000000001</v>
      </c>
      <c r="FF171" s="315">
        <v>6386.5</v>
      </c>
      <c r="FG171" s="315">
        <v>1944.8</v>
      </c>
      <c r="FH171" s="315">
        <v>15770.9</v>
      </c>
      <c r="FI171" s="315">
        <v>10925.1</v>
      </c>
      <c r="FJ171" s="315">
        <v>14373.9</v>
      </c>
      <c r="FK171" s="315">
        <v>3453.55</v>
      </c>
      <c r="FL171" s="315">
        <v>5795.05</v>
      </c>
      <c r="FM171" s="315">
        <v>29659.35</v>
      </c>
      <c r="FN171" s="315">
        <v>616</v>
      </c>
      <c r="FO171" s="315">
        <v>3340</v>
      </c>
      <c r="FP171" s="315">
        <v>5589.5</v>
      </c>
      <c r="FQ171" s="315">
        <v>8195.35</v>
      </c>
      <c r="FR171" s="315">
        <v>191945.17</v>
      </c>
      <c r="FS171" s="315">
        <v>1991.6</v>
      </c>
      <c r="FT171" s="315">
        <v>3200.2</v>
      </c>
      <c r="FU171" s="315">
        <v>4417.8500000000004</v>
      </c>
      <c r="FV171" s="315">
        <v>6250.9</v>
      </c>
      <c r="FW171" s="315">
        <v>5954.4</v>
      </c>
      <c r="FX171" s="315">
        <v>11154.2</v>
      </c>
      <c r="FY171" s="315">
        <v>11786.8</v>
      </c>
      <c r="FZ171" s="315">
        <v>1379.4</v>
      </c>
      <c r="GA171" s="315">
        <v>4772.2</v>
      </c>
      <c r="GB171" s="315">
        <v>12612.05</v>
      </c>
      <c r="GC171" s="315">
        <v>1694.9</v>
      </c>
      <c r="GD171" s="315">
        <v>1223.5999999999999</v>
      </c>
      <c r="GE171" s="315">
        <v>17347.849999999999</v>
      </c>
      <c r="GF171" s="315">
        <v>4064.6</v>
      </c>
      <c r="GG171" s="315">
        <v>16412.75</v>
      </c>
      <c r="GH171" s="315">
        <v>7894.95</v>
      </c>
      <c r="GI171" s="315">
        <v>8028.95</v>
      </c>
      <c r="GJ171" s="315">
        <v>5918.8</v>
      </c>
      <c r="GK171" s="315">
        <v>553032.12</v>
      </c>
      <c r="GL171" s="315">
        <v>21935.5</v>
      </c>
      <c r="GM171" s="315">
        <v>175608.77</v>
      </c>
      <c r="GN171" s="315">
        <v>3607.9</v>
      </c>
      <c r="GO171" s="315">
        <v>46274.19</v>
      </c>
      <c r="GP171" s="315">
        <v>6232.1</v>
      </c>
      <c r="GQ171" s="315">
        <v>1858.6</v>
      </c>
      <c r="GR171" s="315">
        <v>6301.5</v>
      </c>
      <c r="GS171" s="315">
        <v>191867.39</v>
      </c>
      <c r="GT171" s="315">
        <v>24290.2</v>
      </c>
      <c r="GU171" s="315">
        <v>124719.7</v>
      </c>
      <c r="GV171" s="315">
        <v>3313.6</v>
      </c>
      <c r="GW171" s="315">
        <v>3953.45</v>
      </c>
      <c r="GX171" s="315">
        <v>77102.679999999993</v>
      </c>
      <c r="GY171" s="315">
        <v>13977.3</v>
      </c>
      <c r="GZ171" s="315">
        <v>24050.75</v>
      </c>
      <c r="HA171" s="315">
        <v>43606.37</v>
      </c>
      <c r="HB171" s="315">
        <v>2464.27</v>
      </c>
      <c r="HC171" s="315">
        <v>76803.05</v>
      </c>
      <c r="HD171" s="315">
        <v>10042.35</v>
      </c>
      <c r="HE171" s="315">
        <v>1710.3</v>
      </c>
      <c r="HF171" s="315">
        <v>3486.5</v>
      </c>
      <c r="HG171" s="315">
        <v>43656.35</v>
      </c>
      <c r="HH171" s="315">
        <v>29903.45</v>
      </c>
      <c r="HI171" s="315">
        <v>10502.45</v>
      </c>
      <c r="HJ171" s="315">
        <v>98258.25</v>
      </c>
      <c r="HK171" s="315">
        <v>2040.8</v>
      </c>
      <c r="HL171" s="315">
        <v>6660.7</v>
      </c>
      <c r="HM171" s="315">
        <v>5544.15</v>
      </c>
      <c r="HN171" s="315">
        <v>2584.65</v>
      </c>
      <c r="HO171" s="315">
        <v>8085.04</v>
      </c>
      <c r="HP171" s="315">
        <v>17966.16</v>
      </c>
      <c r="HQ171" s="315">
        <v>3068.65</v>
      </c>
      <c r="HR171" s="315">
        <v>159549.25</v>
      </c>
      <c r="HS171" s="315">
        <v>1607.3</v>
      </c>
      <c r="HT171" s="315">
        <v>40356.81</v>
      </c>
      <c r="HU171" s="315">
        <v>6189.6</v>
      </c>
      <c r="HV171" s="315">
        <v>28601.75</v>
      </c>
      <c r="HW171" s="315">
        <v>214872.95999999999</v>
      </c>
      <c r="HX171" s="315">
        <v>5343</v>
      </c>
      <c r="HY171" s="315">
        <v>92065.4</v>
      </c>
      <c r="HZ171" s="315">
        <v>8587.2000000000007</v>
      </c>
      <c r="IA171" s="315">
        <v>24391.15</v>
      </c>
      <c r="IB171" s="315">
        <v>9847.5499999999993</v>
      </c>
      <c r="IC171" s="315">
        <v>100909.12</v>
      </c>
      <c r="ID171" s="315">
        <v>2883.7</v>
      </c>
      <c r="IE171" s="315">
        <v>28444.65</v>
      </c>
      <c r="IF171" s="315">
        <v>25998.7</v>
      </c>
      <c r="IG171" s="315">
        <v>3101.65</v>
      </c>
      <c r="IH171" s="315">
        <v>1629.5</v>
      </c>
      <c r="II171" s="315">
        <v>7079.5</v>
      </c>
      <c r="IJ171" s="315">
        <v>22628.35</v>
      </c>
      <c r="IK171" s="315">
        <v>9291.9500000000007</v>
      </c>
      <c r="IL171" s="315">
        <v>22184</v>
      </c>
      <c r="IM171" s="315">
        <v>2669.5</v>
      </c>
      <c r="IN171" s="315">
        <v>9862.7999999999993</v>
      </c>
      <c r="IO171" s="315">
        <v>5612.25</v>
      </c>
      <c r="IP171" s="315">
        <v>3845.15</v>
      </c>
      <c r="IQ171" s="315">
        <v>2583.4</v>
      </c>
      <c r="IR171" s="315">
        <v>16976.05</v>
      </c>
      <c r="IS171" s="315">
        <v>41004.15</v>
      </c>
      <c r="IT171" s="315">
        <v>68313.7</v>
      </c>
      <c r="IU171" s="315">
        <v>4701.3500000000004</v>
      </c>
      <c r="IV171" s="315">
        <v>68519.399999999994</v>
      </c>
      <c r="IW171" s="315">
        <v>30233.25</v>
      </c>
      <c r="IX171" s="315">
        <v>620</v>
      </c>
      <c r="IY171" s="315">
        <v>25238.05</v>
      </c>
      <c r="IZ171" s="315">
        <v>0</v>
      </c>
      <c r="JA171" s="315">
        <v>3473.6</v>
      </c>
      <c r="JB171" s="315">
        <v>86921.35</v>
      </c>
      <c r="JC171" s="315">
        <v>4751</v>
      </c>
      <c r="JD171" s="315">
        <v>2128.6999999999998</v>
      </c>
      <c r="JE171" s="315">
        <v>500.45</v>
      </c>
      <c r="JF171" s="315">
        <v>13708.4</v>
      </c>
      <c r="JG171" s="315">
        <v>3163.75</v>
      </c>
      <c r="JH171" s="315">
        <v>0</v>
      </c>
      <c r="JI171" s="315">
        <v>51713.3</v>
      </c>
      <c r="JJ171" s="315">
        <v>10762.3</v>
      </c>
      <c r="JK171" s="315">
        <v>465.5</v>
      </c>
      <c r="JL171" s="315">
        <v>1922.7</v>
      </c>
      <c r="JM171" s="315">
        <v>1499.6</v>
      </c>
      <c r="JN171" s="315">
        <v>17095</v>
      </c>
      <c r="JO171" s="315">
        <v>17089.400000000001</v>
      </c>
      <c r="JP171" s="315">
        <v>2003</v>
      </c>
      <c r="JQ171" s="315">
        <v>6160.7</v>
      </c>
      <c r="JR171" s="315">
        <v>21663.45</v>
      </c>
      <c r="JS171" s="315">
        <v>72602.8</v>
      </c>
      <c r="JT171" s="315">
        <v>21834.35</v>
      </c>
      <c r="JU171" s="315">
        <v>27701.8</v>
      </c>
      <c r="JV171" s="315">
        <v>140788.53</v>
      </c>
      <c r="JW171" s="315">
        <v>12827</v>
      </c>
      <c r="JX171" s="315">
        <v>6596</v>
      </c>
      <c r="JY171" s="315">
        <v>27101.55</v>
      </c>
      <c r="JZ171" s="315">
        <v>4465.8</v>
      </c>
      <c r="KA171" s="315">
        <v>7203.7</v>
      </c>
      <c r="KB171" s="315">
        <v>13590.55</v>
      </c>
      <c r="KC171" s="315">
        <v>2276.9499999999998</v>
      </c>
      <c r="KD171" s="315">
        <v>3631.1</v>
      </c>
      <c r="KE171" s="315">
        <v>36440.050000000003</v>
      </c>
      <c r="KF171" s="315">
        <v>760.75</v>
      </c>
      <c r="KG171" s="315">
        <v>4110.1499999999996</v>
      </c>
      <c r="KH171" s="315">
        <v>5469.1</v>
      </c>
      <c r="KI171" s="315">
        <v>23997.25</v>
      </c>
      <c r="KJ171" s="315">
        <v>1746.3</v>
      </c>
      <c r="KK171" s="315">
        <v>2367</v>
      </c>
      <c r="KL171" s="315">
        <v>14027.5</v>
      </c>
      <c r="KM171" s="315">
        <v>9513.5</v>
      </c>
      <c r="KN171" s="315">
        <v>7146.3</v>
      </c>
      <c r="KO171" s="315">
        <v>18918.3</v>
      </c>
      <c r="KP171" s="315">
        <v>7388.25</v>
      </c>
      <c r="KQ171" s="315">
        <v>213880.41</v>
      </c>
      <c r="KR171" s="315">
        <v>176795.79</v>
      </c>
      <c r="KS171" s="314">
        <v>4883.2</v>
      </c>
      <c r="KU171" s="312">
        <v>30</v>
      </c>
      <c r="KV171" s="312">
        <v>306</v>
      </c>
      <c r="KY171" s="312" t="s">
        <v>943</v>
      </c>
    </row>
    <row r="172" spans="1:311" x14ac:dyDescent="0.25">
      <c r="A172" s="321">
        <v>2021</v>
      </c>
      <c r="B172" s="320" t="s">
        <v>891</v>
      </c>
      <c r="C172" s="320" t="s">
        <v>922</v>
      </c>
      <c r="D172" s="320" t="s">
        <v>924</v>
      </c>
      <c r="E172" s="320" t="s">
        <v>846</v>
      </c>
      <c r="F172" s="319">
        <v>0</v>
      </c>
      <c r="G172" s="319">
        <v>0</v>
      </c>
      <c r="H172" s="319">
        <v>0</v>
      </c>
      <c r="I172" s="319">
        <v>0</v>
      </c>
      <c r="J172" s="319">
        <v>0</v>
      </c>
      <c r="K172" s="319">
        <v>0</v>
      </c>
      <c r="L172" s="319">
        <v>0</v>
      </c>
      <c r="M172" s="319">
        <v>0</v>
      </c>
      <c r="N172" s="319">
        <v>0</v>
      </c>
      <c r="O172" s="319">
        <v>0</v>
      </c>
      <c r="P172" s="319">
        <v>155036.25</v>
      </c>
      <c r="Q172" s="319">
        <v>0</v>
      </c>
      <c r="R172" s="319">
        <v>0</v>
      </c>
      <c r="S172" s="319">
        <v>0</v>
      </c>
      <c r="T172" s="319">
        <v>0</v>
      </c>
      <c r="U172" s="319">
        <v>0</v>
      </c>
      <c r="V172" s="319">
        <v>0</v>
      </c>
      <c r="W172" s="319">
        <v>0</v>
      </c>
      <c r="X172" s="319">
        <v>0</v>
      </c>
      <c r="Y172" s="319">
        <v>0</v>
      </c>
      <c r="Z172" s="319">
        <v>0</v>
      </c>
      <c r="AA172" s="319">
        <v>0</v>
      </c>
      <c r="AB172" s="319">
        <v>0</v>
      </c>
      <c r="AC172" s="319">
        <v>0</v>
      </c>
      <c r="AD172" s="319">
        <v>0</v>
      </c>
      <c r="AE172" s="319">
        <v>0</v>
      </c>
      <c r="AF172" s="319">
        <v>0</v>
      </c>
      <c r="AG172" s="319">
        <v>0</v>
      </c>
      <c r="AH172" s="319">
        <v>0</v>
      </c>
      <c r="AI172" s="319">
        <v>0</v>
      </c>
      <c r="AJ172" s="319">
        <v>0</v>
      </c>
      <c r="AK172" s="319">
        <v>0</v>
      </c>
      <c r="AL172" s="319">
        <v>0</v>
      </c>
      <c r="AM172" s="319">
        <v>0</v>
      </c>
      <c r="AN172" s="319">
        <v>0</v>
      </c>
      <c r="AO172" s="319">
        <v>0</v>
      </c>
      <c r="AP172" s="319">
        <v>0</v>
      </c>
      <c r="AQ172" s="319">
        <v>0</v>
      </c>
      <c r="AR172" s="319">
        <v>0</v>
      </c>
      <c r="AS172" s="319">
        <v>0</v>
      </c>
      <c r="AT172" s="319">
        <v>0</v>
      </c>
      <c r="AU172" s="319">
        <v>0</v>
      </c>
      <c r="AV172" s="319">
        <v>0</v>
      </c>
      <c r="AW172" s="319">
        <v>0</v>
      </c>
      <c r="AX172" s="319">
        <v>0</v>
      </c>
      <c r="AY172" s="319">
        <v>0</v>
      </c>
      <c r="AZ172" s="319">
        <v>0</v>
      </c>
      <c r="BA172" s="319">
        <v>0</v>
      </c>
      <c r="BB172" s="319">
        <v>0</v>
      </c>
      <c r="BC172" s="319">
        <v>0</v>
      </c>
      <c r="BD172" s="319">
        <v>0</v>
      </c>
      <c r="BE172" s="319">
        <v>0</v>
      </c>
      <c r="BF172" s="319">
        <v>0</v>
      </c>
      <c r="BG172" s="319">
        <v>0</v>
      </c>
      <c r="BH172" s="319">
        <v>0</v>
      </c>
      <c r="BI172" s="319">
        <v>0</v>
      </c>
      <c r="BJ172" s="319">
        <v>0</v>
      </c>
      <c r="BK172" s="319">
        <v>0</v>
      </c>
      <c r="BL172" s="319">
        <v>0</v>
      </c>
      <c r="BM172" s="319">
        <v>0</v>
      </c>
      <c r="BN172" s="319">
        <v>0</v>
      </c>
      <c r="BO172" s="319">
        <v>0</v>
      </c>
      <c r="BP172" s="319">
        <v>0</v>
      </c>
      <c r="BQ172" s="319">
        <v>0</v>
      </c>
      <c r="BR172" s="319">
        <v>0</v>
      </c>
      <c r="BS172" s="319">
        <v>0</v>
      </c>
      <c r="BT172" s="319">
        <v>0</v>
      </c>
      <c r="BU172" s="319">
        <v>0</v>
      </c>
      <c r="BV172" s="319">
        <v>0</v>
      </c>
      <c r="BW172" s="319">
        <v>0</v>
      </c>
      <c r="BX172" s="319">
        <v>0</v>
      </c>
      <c r="BY172" s="319">
        <v>0</v>
      </c>
      <c r="BZ172" s="319">
        <v>0</v>
      </c>
      <c r="CA172" s="319">
        <v>0</v>
      </c>
      <c r="CB172" s="319">
        <v>0</v>
      </c>
      <c r="CC172" s="319">
        <v>0</v>
      </c>
      <c r="CD172" s="319">
        <v>2620.1999999999998</v>
      </c>
      <c r="CE172" s="319">
        <v>0</v>
      </c>
      <c r="CF172" s="319">
        <v>22144.6</v>
      </c>
      <c r="CG172" s="319">
        <v>0</v>
      </c>
      <c r="CH172" s="319">
        <v>0</v>
      </c>
      <c r="CI172" s="319">
        <v>0</v>
      </c>
      <c r="CJ172" s="319">
        <v>0</v>
      </c>
      <c r="CK172" s="319">
        <v>0</v>
      </c>
      <c r="CL172" s="319">
        <v>0</v>
      </c>
      <c r="CM172" s="319">
        <v>0</v>
      </c>
      <c r="CN172" s="319">
        <v>0</v>
      </c>
      <c r="CO172" s="319">
        <v>0</v>
      </c>
      <c r="CP172" s="319">
        <v>0</v>
      </c>
      <c r="CQ172" s="319">
        <v>0</v>
      </c>
      <c r="CR172" s="319">
        <v>0</v>
      </c>
      <c r="CS172" s="319">
        <v>0</v>
      </c>
      <c r="CT172" s="319">
        <v>0</v>
      </c>
      <c r="CU172" s="319">
        <v>0</v>
      </c>
      <c r="CV172" s="319">
        <v>0</v>
      </c>
      <c r="CW172" s="319">
        <v>0</v>
      </c>
      <c r="CX172" s="319">
        <v>0</v>
      </c>
      <c r="CY172" s="319">
        <v>0</v>
      </c>
      <c r="CZ172" s="319">
        <v>0</v>
      </c>
      <c r="DA172" s="319">
        <v>62196.6</v>
      </c>
      <c r="DB172" s="319">
        <v>0</v>
      </c>
      <c r="DC172" s="319">
        <v>0</v>
      </c>
      <c r="DD172" s="319">
        <v>0</v>
      </c>
      <c r="DE172" s="319">
        <v>0</v>
      </c>
      <c r="DF172" s="319">
        <v>0</v>
      </c>
      <c r="DG172" s="319">
        <v>0</v>
      </c>
      <c r="DH172" s="319">
        <v>0</v>
      </c>
      <c r="DI172" s="319">
        <v>0</v>
      </c>
      <c r="DJ172" s="319">
        <v>0</v>
      </c>
      <c r="DK172" s="319">
        <v>0</v>
      </c>
      <c r="DL172" s="319">
        <v>0</v>
      </c>
      <c r="DM172" s="319">
        <v>0</v>
      </c>
      <c r="DN172" s="319">
        <v>0</v>
      </c>
      <c r="DO172" s="319">
        <v>0</v>
      </c>
      <c r="DP172" s="319">
        <v>0</v>
      </c>
      <c r="DQ172" s="319">
        <v>9680.7999999999993</v>
      </c>
      <c r="DR172" s="319">
        <v>0</v>
      </c>
      <c r="DS172" s="319">
        <v>0</v>
      </c>
      <c r="DT172" s="319">
        <v>0</v>
      </c>
      <c r="DU172" s="319">
        <v>0</v>
      </c>
      <c r="DV172" s="319">
        <v>0</v>
      </c>
      <c r="DW172" s="319">
        <v>0</v>
      </c>
      <c r="DX172" s="319">
        <v>0</v>
      </c>
      <c r="DY172" s="319">
        <v>0</v>
      </c>
      <c r="DZ172" s="319">
        <v>0</v>
      </c>
      <c r="EA172" s="319">
        <v>0</v>
      </c>
      <c r="EB172" s="319">
        <v>0</v>
      </c>
      <c r="EC172" s="319">
        <v>0</v>
      </c>
      <c r="ED172" s="319">
        <v>0</v>
      </c>
      <c r="EE172" s="319">
        <v>0</v>
      </c>
      <c r="EF172" s="319">
        <v>0</v>
      </c>
      <c r="EG172" s="319">
        <v>0</v>
      </c>
      <c r="EH172" s="319">
        <v>0</v>
      </c>
      <c r="EI172" s="319">
        <v>0</v>
      </c>
      <c r="EJ172" s="319">
        <v>0</v>
      </c>
      <c r="EK172" s="319">
        <v>0</v>
      </c>
      <c r="EL172" s="319">
        <v>0</v>
      </c>
      <c r="EM172" s="319">
        <v>0</v>
      </c>
      <c r="EN172" s="319">
        <v>0</v>
      </c>
      <c r="EO172" s="319">
        <v>0</v>
      </c>
      <c r="EP172" s="319">
        <v>11407.75</v>
      </c>
      <c r="EQ172" s="319">
        <v>0</v>
      </c>
      <c r="ER172" s="319">
        <v>0</v>
      </c>
      <c r="ES172" s="319">
        <v>0</v>
      </c>
      <c r="ET172" s="319">
        <v>0</v>
      </c>
      <c r="EU172" s="319">
        <v>0</v>
      </c>
      <c r="EV172" s="319">
        <v>0</v>
      </c>
      <c r="EW172" s="319">
        <v>0</v>
      </c>
      <c r="EX172" s="319">
        <v>0</v>
      </c>
      <c r="EY172" s="319">
        <v>147969.20000000001</v>
      </c>
      <c r="EZ172" s="319">
        <v>2304008.25</v>
      </c>
      <c r="FA172" s="319">
        <v>0</v>
      </c>
      <c r="FB172" s="319">
        <v>0</v>
      </c>
      <c r="FC172" s="319">
        <v>0</v>
      </c>
      <c r="FD172" s="319">
        <v>0</v>
      </c>
      <c r="FE172" s="319">
        <v>0</v>
      </c>
      <c r="FF172" s="319">
        <v>0</v>
      </c>
      <c r="FG172" s="319">
        <v>0</v>
      </c>
      <c r="FH172" s="319">
        <v>0</v>
      </c>
      <c r="FI172" s="319">
        <v>0</v>
      </c>
      <c r="FJ172" s="319">
        <v>0</v>
      </c>
      <c r="FK172" s="319">
        <v>0</v>
      </c>
      <c r="FL172" s="319">
        <v>0</v>
      </c>
      <c r="FM172" s="319">
        <v>0</v>
      </c>
      <c r="FN172" s="319">
        <v>0</v>
      </c>
      <c r="FO172" s="319">
        <v>0</v>
      </c>
      <c r="FP172" s="319">
        <v>0</v>
      </c>
      <c r="FQ172" s="319">
        <v>0</v>
      </c>
      <c r="FR172" s="319">
        <v>8750.1</v>
      </c>
      <c r="FS172" s="319">
        <v>0</v>
      </c>
      <c r="FT172" s="319">
        <v>0</v>
      </c>
      <c r="FU172" s="319">
        <v>0</v>
      </c>
      <c r="FV172" s="319">
        <v>0</v>
      </c>
      <c r="FW172" s="319">
        <v>0</v>
      </c>
      <c r="FX172" s="319">
        <v>0</v>
      </c>
      <c r="FY172" s="319">
        <v>0</v>
      </c>
      <c r="FZ172" s="319">
        <v>0</v>
      </c>
      <c r="GA172" s="319">
        <v>0</v>
      </c>
      <c r="GB172" s="319">
        <v>0</v>
      </c>
      <c r="GC172" s="319">
        <v>0</v>
      </c>
      <c r="GD172" s="319">
        <v>0</v>
      </c>
      <c r="GE172" s="319">
        <v>0</v>
      </c>
      <c r="GF172" s="319">
        <v>0</v>
      </c>
      <c r="GG172" s="319">
        <v>0</v>
      </c>
      <c r="GH172" s="319">
        <v>0</v>
      </c>
      <c r="GI172" s="319">
        <v>0</v>
      </c>
      <c r="GJ172" s="319">
        <v>0</v>
      </c>
      <c r="GK172" s="319">
        <v>985240.6</v>
      </c>
      <c r="GL172" s="319">
        <v>0</v>
      </c>
      <c r="GM172" s="319">
        <v>5667.3</v>
      </c>
      <c r="GN172" s="319">
        <v>0</v>
      </c>
      <c r="GO172" s="319">
        <v>4032</v>
      </c>
      <c r="GP172" s="319">
        <v>0</v>
      </c>
      <c r="GQ172" s="319">
        <v>0</v>
      </c>
      <c r="GR172" s="319">
        <v>0</v>
      </c>
      <c r="GS172" s="319">
        <v>634388.5</v>
      </c>
      <c r="GT172" s="319">
        <v>0</v>
      </c>
      <c r="GU172" s="319">
        <v>0</v>
      </c>
      <c r="GV172" s="319">
        <v>0</v>
      </c>
      <c r="GW172" s="319">
        <v>0</v>
      </c>
      <c r="GX172" s="319">
        <v>25051.9</v>
      </c>
      <c r="GY172" s="319">
        <v>0</v>
      </c>
      <c r="GZ172" s="319">
        <v>0</v>
      </c>
      <c r="HA172" s="319">
        <v>0</v>
      </c>
      <c r="HB172" s="319">
        <v>0</v>
      </c>
      <c r="HC172" s="319">
        <v>0</v>
      </c>
      <c r="HD172" s="319">
        <v>0</v>
      </c>
      <c r="HE172" s="319">
        <v>0</v>
      </c>
      <c r="HF172" s="319">
        <v>0</v>
      </c>
      <c r="HG172" s="319">
        <v>0</v>
      </c>
      <c r="HH172" s="319">
        <v>0</v>
      </c>
      <c r="HI172" s="319">
        <v>0</v>
      </c>
      <c r="HJ172" s="319">
        <v>0</v>
      </c>
      <c r="HK172" s="319">
        <v>0</v>
      </c>
      <c r="HL172" s="319">
        <v>0</v>
      </c>
      <c r="HM172" s="319">
        <v>0</v>
      </c>
      <c r="HN172" s="319">
        <v>0</v>
      </c>
      <c r="HO172" s="319">
        <v>0</v>
      </c>
      <c r="HP172" s="319">
        <v>0</v>
      </c>
      <c r="HQ172" s="319">
        <v>0</v>
      </c>
      <c r="HR172" s="319">
        <v>0</v>
      </c>
      <c r="HS172" s="319">
        <v>0</v>
      </c>
      <c r="HT172" s="319">
        <v>0</v>
      </c>
      <c r="HU172" s="319">
        <v>0</v>
      </c>
      <c r="HV172" s="319">
        <v>0</v>
      </c>
      <c r="HW172" s="319">
        <v>86902.1</v>
      </c>
      <c r="HX172" s="319">
        <v>0</v>
      </c>
      <c r="HY172" s="319">
        <v>25458.35</v>
      </c>
      <c r="HZ172" s="319">
        <v>0</v>
      </c>
      <c r="IA172" s="319">
        <v>0</v>
      </c>
      <c r="IB172" s="319">
        <v>25200.6</v>
      </c>
      <c r="IC172" s="319">
        <v>0</v>
      </c>
      <c r="ID172" s="319">
        <v>0</v>
      </c>
      <c r="IE172" s="319">
        <v>0</v>
      </c>
      <c r="IF172" s="319">
        <v>0</v>
      </c>
      <c r="IG172" s="319">
        <v>0</v>
      </c>
      <c r="IH172" s="319">
        <v>0</v>
      </c>
      <c r="II172" s="319">
        <v>0</v>
      </c>
      <c r="IJ172" s="319">
        <v>0</v>
      </c>
      <c r="IK172" s="319">
        <v>0</v>
      </c>
      <c r="IL172" s="319">
        <v>0</v>
      </c>
      <c r="IM172" s="319">
        <v>0</v>
      </c>
      <c r="IN172" s="319">
        <v>0</v>
      </c>
      <c r="IO172" s="319">
        <v>0</v>
      </c>
      <c r="IP172" s="319">
        <v>0</v>
      </c>
      <c r="IQ172" s="319">
        <v>0</v>
      </c>
      <c r="IR172" s="319">
        <v>0</v>
      </c>
      <c r="IS172" s="319">
        <v>0</v>
      </c>
      <c r="IT172" s="319">
        <v>0</v>
      </c>
      <c r="IU172" s="319">
        <v>0</v>
      </c>
      <c r="IV172" s="319">
        <v>0</v>
      </c>
      <c r="IW172" s="319">
        <v>0</v>
      </c>
      <c r="IX172" s="319">
        <v>0</v>
      </c>
      <c r="IY172" s="319">
        <v>0</v>
      </c>
      <c r="IZ172" s="319">
        <v>0</v>
      </c>
      <c r="JA172" s="319">
        <v>0</v>
      </c>
      <c r="JB172" s="319">
        <v>0</v>
      </c>
      <c r="JC172" s="319">
        <v>0</v>
      </c>
      <c r="JD172" s="319">
        <v>0</v>
      </c>
      <c r="JE172" s="319">
        <v>0</v>
      </c>
      <c r="JF172" s="319">
        <v>0</v>
      </c>
      <c r="JG172" s="319">
        <v>0</v>
      </c>
      <c r="JH172" s="319">
        <v>0</v>
      </c>
      <c r="JI172" s="319">
        <v>0</v>
      </c>
      <c r="JJ172" s="319">
        <v>0</v>
      </c>
      <c r="JK172" s="319">
        <v>0</v>
      </c>
      <c r="JL172" s="319">
        <v>0</v>
      </c>
      <c r="JM172" s="319">
        <v>0</v>
      </c>
      <c r="JN172" s="319">
        <v>0</v>
      </c>
      <c r="JO172" s="319">
        <v>0</v>
      </c>
      <c r="JP172" s="319">
        <v>0</v>
      </c>
      <c r="JQ172" s="319">
        <v>0</v>
      </c>
      <c r="JR172" s="319">
        <v>0</v>
      </c>
      <c r="JS172" s="319">
        <v>1000</v>
      </c>
      <c r="JT172" s="319">
        <v>0</v>
      </c>
      <c r="JU172" s="319">
        <v>0</v>
      </c>
      <c r="JV172" s="319">
        <v>261796.95</v>
      </c>
      <c r="JW172" s="319">
        <v>0</v>
      </c>
      <c r="JX172" s="319">
        <v>0</v>
      </c>
      <c r="JY172" s="319">
        <v>0</v>
      </c>
      <c r="JZ172" s="319">
        <v>0</v>
      </c>
      <c r="KA172" s="319">
        <v>0</v>
      </c>
      <c r="KB172" s="319">
        <v>0</v>
      </c>
      <c r="KC172" s="319">
        <v>0</v>
      </c>
      <c r="KD172" s="319">
        <v>0</v>
      </c>
      <c r="KE172" s="319">
        <v>0</v>
      </c>
      <c r="KF172" s="319">
        <v>0</v>
      </c>
      <c r="KG172" s="319">
        <v>0</v>
      </c>
      <c r="KH172" s="319">
        <v>0</v>
      </c>
      <c r="KI172" s="319">
        <v>0</v>
      </c>
      <c r="KJ172" s="319">
        <v>0</v>
      </c>
      <c r="KK172" s="319">
        <v>0</v>
      </c>
      <c r="KL172" s="319">
        <v>0</v>
      </c>
      <c r="KM172" s="319">
        <v>0</v>
      </c>
      <c r="KN172" s="319">
        <v>0</v>
      </c>
      <c r="KO172" s="319">
        <v>0</v>
      </c>
      <c r="KP172" s="319">
        <v>0</v>
      </c>
      <c r="KQ172" s="319">
        <v>74484.95</v>
      </c>
      <c r="KR172" s="319">
        <v>0</v>
      </c>
      <c r="KS172" s="318">
        <v>0</v>
      </c>
      <c r="KU172" s="312">
        <v>30</v>
      </c>
      <c r="KV172" s="312">
        <v>307</v>
      </c>
      <c r="KY172" s="312" t="s">
        <v>943</v>
      </c>
    </row>
    <row r="173" spans="1:311" x14ac:dyDescent="0.25">
      <c r="A173" s="317">
        <v>2021</v>
      </c>
      <c r="B173" s="316" t="s">
        <v>891</v>
      </c>
      <c r="C173" s="316" t="s">
        <v>922</v>
      </c>
      <c r="D173" s="316" t="s">
        <v>923</v>
      </c>
      <c r="E173" s="316" t="s">
        <v>846</v>
      </c>
      <c r="F173" s="315">
        <v>0</v>
      </c>
      <c r="G173" s="315">
        <v>0</v>
      </c>
      <c r="H173" s="315">
        <v>286572.79999999999</v>
      </c>
      <c r="I173" s="315">
        <v>0</v>
      </c>
      <c r="J173" s="315">
        <v>0</v>
      </c>
      <c r="K173" s="315">
        <v>24679.1</v>
      </c>
      <c r="L173" s="315">
        <v>2580</v>
      </c>
      <c r="M173" s="315">
        <v>0</v>
      </c>
      <c r="N173" s="315">
        <v>5220.5</v>
      </c>
      <c r="O173" s="315">
        <v>6696.25</v>
      </c>
      <c r="P173" s="315">
        <v>0</v>
      </c>
      <c r="Q173" s="315">
        <v>0</v>
      </c>
      <c r="R173" s="315">
        <v>0</v>
      </c>
      <c r="S173" s="315">
        <v>0</v>
      </c>
      <c r="T173" s="315">
        <v>0</v>
      </c>
      <c r="U173" s="315">
        <v>0</v>
      </c>
      <c r="V173" s="315">
        <v>0</v>
      </c>
      <c r="W173" s="315">
        <v>0</v>
      </c>
      <c r="X173" s="315">
        <v>0</v>
      </c>
      <c r="Y173" s="315">
        <v>0</v>
      </c>
      <c r="Z173" s="315">
        <v>0</v>
      </c>
      <c r="AA173" s="315">
        <v>0</v>
      </c>
      <c r="AB173" s="315">
        <v>0</v>
      </c>
      <c r="AC173" s="315">
        <v>0</v>
      </c>
      <c r="AD173" s="315">
        <v>14834.4</v>
      </c>
      <c r="AE173" s="315">
        <v>0</v>
      </c>
      <c r="AF173" s="315">
        <v>0</v>
      </c>
      <c r="AG173" s="315">
        <v>127882.43</v>
      </c>
      <c r="AH173" s="315">
        <v>0</v>
      </c>
      <c r="AI173" s="315">
        <v>0</v>
      </c>
      <c r="AJ173" s="315">
        <v>0</v>
      </c>
      <c r="AK173" s="315">
        <v>6860</v>
      </c>
      <c r="AL173" s="315">
        <v>27267.15</v>
      </c>
      <c r="AM173" s="315">
        <v>0</v>
      </c>
      <c r="AN173" s="315">
        <v>0</v>
      </c>
      <c r="AO173" s="315">
        <v>0</v>
      </c>
      <c r="AP173" s="315">
        <v>2421.0500000000002</v>
      </c>
      <c r="AQ173" s="315">
        <v>0</v>
      </c>
      <c r="AR173" s="315">
        <v>0</v>
      </c>
      <c r="AS173" s="315">
        <v>8850</v>
      </c>
      <c r="AT173" s="315">
        <v>1869</v>
      </c>
      <c r="AU173" s="315">
        <v>0</v>
      </c>
      <c r="AV173" s="315">
        <v>0</v>
      </c>
      <c r="AW173" s="315">
        <v>83146.05</v>
      </c>
      <c r="AX173" s="315">
        <v>0</v>
      </c>
      <c r="AY173" s="315">
        <v>0</v>
      </c>
      <c r="AZ173" s="315">
        <v>0</v>
      </c>
      <c r="BA173" s="315">
        <v>0</v>
      </c>
      <c r="BB173" s="315">
        <v>0</v>
      </c>
      <c r="BC173" s="315">
        <v>41505.800000000003</v>
      </c>
      <c r="BD173" s="315">
        <v>0</v>
      </c>
      <c r="BE173" s="315">
        <v>0</v>
      </c>
      <c r="BF173" s="315">
        <v>0</v>
      </c>
      <c r="BG173" s="315">
        <v>0</v>
      </c>
      <c r="BH173" s="315">
        <v>0</v>
      </c>
      <c r="BI173" s="315">
        <v>18611.599999999999</v>
      </c>
      <c r="BJ173" s="315">
        <v>0</v>
      </c>
      <c r="BK173" s="315">
        <v>9396.5</v>
      </c>
      <c r="BL173" s="315">
        <v>0</v>
      </c>
      <c r="BM173" s="315">
        <v>0</v>
      </c>
      <c r="BN173" s="315">
        <v>0</v>
      </c>
      <c r="BO173" s="315">
        <v>0</v>
      </c>
      <c r="BP173" s="315">
        <v>0</v>
      </c>
      <c r="BQ173" s="315">
        <v>0</v>
      </c>
      <c r="BR173" s="315">
        <v>0</v>
      </c>
      <c r="BS173" s="315">
        <v>0</v>
      </c>
      <c r="BT173" s="315">
        <v>0</v>
      </c>
      <c r="BU173" s="315">
        <v>0</v>
      </c>
      <c r="BV173" s="315">
        <v>0</v>
      </c>
      <c r="BW173" s="315">
        <v>0</v>
      </c>
      <c r="BX173" s="315">
        <v>1620</v>
      </c>
      <c r="BY173" s="315">
        <v>0</v>
      </c>
      <c r="BZ173" s="315">
        <v>0</v>
      </c>
      <c r="CA173" s="315">
        <v>0</v>
      </c>
      <c r="CB173" s="315">
        <v>0</v>
      </c>
      <c r="CC173" s="315">
        <v>0</v>
      </c>
      <c r="CD173" s="315">
        <v>5942.5</v>
      </c>
      <c r="CE173" s="315">
        <v>56955.15</v>
      </c>
      <c r="CF173" s="315">
        <v>0</v>
      </c>
      <c r="CG173" s="315">
        <v>0</v>
      </c>
      <c r="CH173" s="315">
        <v>0</v>
      </c>
      <c r="CI173" s="315">
        <v>0</v>
      </c>
      <c r="CJ173" s="315">
        <v>55994.45</v>
      </c>
      <c r="CK173" s="315">
        <v>220</v>
      </c>
      <c r="CL173" s="315">
        <v>0</v>
      </c>
      <c r="CM173" s="315">
        <v>0</v>
      </c>
      <c r="CN173" s="315">
        <v>0</v>
      </c>
      <c r="CO173" s="315">
        <v>0</v>
      </c>
      <c r="CP173" s="315">
        <v>0</v>
      </c>
      <c r="CQ173" s="315">
        <v>0</v>
      </c>
      <c r="CR173" s="315">
        <v>0</v>
      </c>
      <c r="CS173" s="315">
        <v>0</v>
      </c>
      <c r="CT173" s="315">
        <v>0</v>
      </c>
      <c r="CU173" s="315">
        <v>0</v>
      </c>
      <c r="CV173" s="315">
        <v>0</v>
      </c>
      <c r="CW173" s="315">
        <v>0</v>
      </c>
      <c r="CX173" s="315">
        <v>0</v>
      </c>
      <c r="CY173" s="315">
        <v>0</v>
      </c>
      <c r="CZ173" s="315">
        <v>0</v>
      </c>
      <c r="DA173" s="315">
        <v>0</v>
      </c>
      <c r="DB173" s="315">
        <v>0</v>
      </c>
      <c r="DC173" s="315">
        <v>0</v>
      </c>
      <c r="DD173" s="315">
        <v>29949.95</v>
      </c>
      <c r="DE173" s="315">
        <v>28369.1</v>
      </c>
      <c r="DF173" s="315">
        <v>0</v>
      </c>
      <c r="DG173" s="315">
        <v>0</v>
      </c>
      <c r="DH173" s="315">
        <v>4216.13</v>
      </c>
      <c r="DI173" s="315">
        <v>0</v>
      </c>
      <c r="DJ173" s="315">
        <v>36568.85</v>
      </c>
      <c r="DK173" s="315">
        <v>0</v>
      </c>
      <c r="DL173" s="315">
        <v>0</v>
      </c>
      <c r="DM173" s="315">
        <v>1740</v>
      </c>
      <c r="DN173" s="315">
        <v>0</v>
      </c>
      <c r="DO173" s="315">
        <v>40482.400000000001</v>
      </c>
      <c r="DP173" s="315">
        <v>0</v>
      </c>
      <c r="DQ173" s="315">
        <v>0</v>
      </c>
      <c r="DR173" s="315">
        <v>0</v>
      </c>
      <c r="DS173" s="315">
        <v>60146.73</v>
      </c>
      <c r="DT173" s="315">
        <v>20331.349999999999</v>
      </c>
      <c r="DU173" s="315">
        <v>0</v>
      </c>
      <c r="DV173" s="315">
        <v>0</v>
      </c>
      <c r="DW173" s="315">
        <v>0</v>
      </c>
      <c r="DX173" s="315">
        <v>0</v>
      </c>
      <c r="DY173" s="315">
        <v>0</v>
      </c>
      <c r="DZ173" s="315">
        <v>0</v>
      </c>
      <c r="EA173" s="315">
        <v>45483.28</v>
      </c>
      <c r="EB173" s="315">
        <v>0</v>
      </c>
      <c r="EC173" s="315">
        <v>0</v>
      </c>
      <c r="ED173" s="315">
        <v>0</v>
      </c>
      <c r="EE173" s="315">
        <v>0</v>
      </c>
      <c r="EF173" s="315">
        <v>0</v>
      </c>
      <c r="EG173" s="315">
        <v>6944.6</v>
      </c>
      <c r="EH173" s="315">
        <v>0</v>
      </c>
      <c r="EI173" s="315">
        <v>38833.35</v>
      </c>
      <c r="EJ173" s="315">
        <v>0</v>
      </c>
      <c r="EK173" s="315">
        <v>0</v>
      </c>
      <c r="EL173" s="315">
        <v>0</v>
      </c>
      <c r="EM173" s="315">
        <v>32562.91</v>
      </c>
      <c r="EN173" s="315">
        <v>0</v>
      </c>
      <c r="EO173" s="315">
        <v>0</v>
      </c>
      <c r="EP173" s="315">
        <v>0</v>
      </c>
      <c r="EQ173" s="315">
        <v>0</v>
      </c>
      <c r="ER173" s="315">
        <v>0</v>
      </c>
      <c r="ES173" s="315">
        <v>0</v>
      </c>
      <c r="ET173" s="315">
        <v>0</v>
      </c>
      <c r="EU173" s="315">
        <v>0</v>
      </c>
      <c r="EV173" s="315">
        <v>0</v>
      </c>
      <c r="EW173" s="315">
        <v>0</v>
      </c>
      <c r="EX173" s="315">
        <v>0</v>
      </c>
      <c r="EY173" s="315">
        <v>36414.15</v>
      </c>
      <c r="EZ173" s="315">
        <v>0</v>
      </c>
      <c r="FA173" s="315">
        <v>6290</v>
      </c>
      <c r="FB173" s="315">
        <v>0</v>
      </c>
      <c r="FC173" s="315">
        <v>8870.5</v>
      </c>
      <c r="FD173" s="315">
        <v>0</v>
      </c>
      <c r="FE173" s="315">
        <v>132717.65</v>
      </c>
      <c r="FF173" s="315">
        <v>0</v>
      </c>
      <c r="FG173" s="315">
        <v>0</v>
      </c>
      <c r="FH173" s="315">
        <v>300</v>
      </c>
      <c r="FI173" s="315">
        <v>0</v>
      </c>
      <c r="FJ173" s="315">
        <v>5535.75</v>
      </c>
      <c r="FK173" s="315">
        <v>0</v>
      </c>
      <c r="FL173" s="315">
        <v>0</v>
      </c>
      <c r="FM173" s="315">
        <v>0</v>
      </c>
      <c r="FN173" s="315">
        <v>0</v>
      </c>
      <c r="FO173" s="315">
        <v>0</v>
      </c>
      <c r="FP173" s="315">
        <v>0</v>
      </c>
      <c r="FQ173" s="315">
        <v>0</v>
      </c>
      <c r="FR173" s="315">
        <v>94230.21</v>
      </c>
      <c r="FS173" s="315">
        <v>0</v>
      </c>
      <c r="FT173" s="315">
        <v>0</v>
      </c>
      <c r="FU173" s="315">
        <v>0</v>
      </c>
      <c r="FV173" s="315">
        <v>0</v>
      </c>
      <c r="FW173" s="315">
        <v>0</v>
      </c>
      <c r="FX173" s="315">
        <v>0</v>
      </c>
      <c r="FY173" s="315">
        <v>0</v>
      </c>
      <c r="FZ173" s="315">
        <v>0</v>
      </c>
      <c r="GA173" s="315">
        <v>0</v>
      </c>
      <c r="GB173" s="315">
        <v>0</v>
      </c>
      <c r="GC173" s="315">
        <v>0</v>
      </c>
      <c r="GD173" s="315">
        <v>0</v>
      </c>
      <c r="GE173" s="315">
        <v>0</v>
      </c>
      <c r="GF173" s="315">
        <v>0</v>
      </c>
      <c r="GG173" s="315">
        <v>0</v>
      </c>
      <c r="GH173" s="315">
        <v>0</v>
      </c>
      <c r="GI173" s="315">
        <v>0</v>
      </c>
      <c r="GJ173" s="315">
        <v>0</v>
      </c>
      <c r="GK173" s="315">
        <v>199705.9</v>
      </c>
      <c r="GL173" s="315">
        <v>0</v>
      </c>
      <c r="GM173" s="315">
        <v>0</v>
      </c>
      <c r="GN173" s="315">
        <v>12883.65</v>
      </c>
      <c r="GO173" s="315">
        <v>2484</v>
      </c>
      <c r="GP173" s="315">
        <v>0</v>
      </c>
      <c r="GQ173" s="315">
        <v>0</v>
      </c>
      <c r="GR173" s="315">
        <v>0</v>
      </c>
      <c r="GS173" s="315">
        <v>639167</v>
      </c>
      <c r="GT173" s="315">
        <v>0</v>
      </c>
      <c r="GU173" s="315">
        <v>0</v>
      </c>
      <c r="GV173" s="315">
        <v>0</v>
      </c>
      <c r="GW173" s="315">
        <v>0</v>
      </c>
      <c r="GX173" s="315">
        <v>114182.18</v>
      </c>
      <c r="GY173" s="315">
        <v>0</v>
      </c>
      <c r="GZ173" s="315">
        <v>0</v>
      </c>
      <c r="HA173" s="315">
        <v>55675.7</v>
      </c>
      <c r="HB173" s="315">
        <v>0</v>
      </c>
      <c r="HC173" s="315">
        <v>0</v>
      </c>
      <c r="HD173" s="315">
        <v>0</v>
      </c>
      <c r="HE173" s="315">
        <v>0</v>
      </c>
      <c r="HF173" s="315">
        <v>12263.85</v>
      </c>
      <c r="HG173" s="315">
        <v>1550.88</v>
      </c>
      <c r="HH173" s="315">
        <v>0</v>
      </c>
      <c r="HI173" s="315">
        <v>0</v>
      </c>
      <c r="HJ173" s="315">
        <v>0</v>
      </c>
      <c r="HK173" s="315">
        <v>0</v>
      </c>
      <c r="HL173" s="315">
        <v>0</v>
      </c>
      <c r="HM173" s="315">
        <v>0</v>
      </c>
      <c r="HN173" s="315">
        <v>0</v>
      </c>
      <c r="HO173" s="315">
        <v>0</v>
      </c>
      <c r="HP173" s="315">
        <v>0</v>
      </c>
      <c r="HQ173" s="315">
        <v>0</v>
      </c>
      <c r="HR173" s="315">
        <v>7361.65</v>
      </c>
      <c r="HS173" s="315">
        <v>0</v>
      </c>
      <c r="HT173" s="315">
        <v>0</v>
      </c>
      <c r="HU173" s="315">
        <v>0</v>
      </c>
      <c r="HV173" s="315">
        <v>0</v>
      </c>
      <c r="HW173" s="315">
        <v>26347.65</v>
      </c>
      <c r="HX173" s="315">
        <v>0</v>
      </c>
      <c r="HY173" s="315">
        <v>264216.65000000002</v>
      </c>
      <c r="HZ173" s="315">
        <v>10906.15</v>
      </c>
      <c r="IA173" s="315">
        <v>0</v>
      </c>
      <c r="IB173" s="315">
        <v>0</v>
      </c>
      <c r="IC173" s="315">
        <v>18012.849999999999</v>
      </c>
      <c r="ID173" s="315">
        <v>0</v>
      </c>
      <c r="IE173" s="315">
        <v>15890.4</v>
      </c>
      <c r="IF173" s="315">
        <v>0</v>
      </c>
      <c r="IG173" s="315">
        <v>0</v>
      </c>
      <c r="IH173" s="315">
        <v>0</v>
      </c>
      <c r="II173" s="315">
        <v>0</v>
      </c>
      <c r="IJ173" s="315">
        <v>16486.150000000001</v>
      </c>
      <c r="IK173" s="315">
        <v>2800</v>
      </c>
      <c r="IL173" s="315">
        <v>0</v>
      </c>
      <c r="IM173" s="315">
        <v>0</v>
      </c>
      <c r="IN173" s="315">
        <v>0</v>
      </c>
      <c r="IO173" s="315">
        <v>0</v>
      </c>
      <c r="IP173" s="315">
        <v>0</v>
      </c>
      <c r="IQ173" s="315">
        <v>0</v>
      </c>
      <c r="IR173" s="315">
        <v>0</v>
      </c>
      <c r="IS173" s="315">
        <v>934.9</v>
      </c>
      <c r="IT173" s="315">
        <v>40253.85</v>
      </c>
      <c r="IU173" s="315">
        <v>0</v>
      </c>
      <c r="IV173" s="315">
        <v>0</v>
      </c>
      <c r="IW173" s="315">
        <v>0</v>
      </c>
      <c r="IX173" s="315">
        <v>0</v>
      </c>
      <c r="IY173" s="315">
        <v>0</v>
      </c>
      <c r="IZ173" s="315">
        <v>0</v>
      </c>
      <c r="JA173" s="315">
        <v>0</v>
      </c>
      <c r="JB173" s="315">
        <v>0</v>
      </c>
      <c r="JC173" s="315">
        <v>0</v>
      </c>
      <c r="JD173" s="315">
        <v>0</v>
      </c>
      <c r="JE173" s="315">
        <v>0</v>
      </c>
      <c r="JF173" s="315">
        <v>0</v>
      </c>
      <c r="JG173" s="315">
        <v>0</v>
      </c>
      <c r="JH173" s="315">
        <v>0</v>
      </c>
      <c r="JI173" s="315">
        <v>0</v>
      </c>
      <c r="JJ173" s="315">
        <v>0</v>
      </c>
      <c r="JK173" s="315">
        <v>0</v>
      </c>
      <c r="JL173" s="315">
        <v>0</v>
      </c>
      <c r="JM173" s="315">
        <v>0</v>
      </c>
      <c r="JN173" s="315">
        <v>0</v>
      </c>
      <c r="JO173" s="315">
        <v>0</v>
      </c>
      <c r="JP173" s="315">
        <v>0</v>
      </c>
      <c r="JQ173" s="315">
        <v>0</v>
      </c>
      <c r="JR173" s="315">
        <v>0</v>
      </c>
      <c r="JS173" s="315">
        <v>0</v>
      </c>
      <c r="JT173" s="315">
        <v>0</v>
      </c>
      <c r="JU173" s="315">
        <v>0</v>
      </c>
      <c r="JV173" s="315">
        <v>601465.75</v>
      </c>
      <c r="JW173" s="315">
        <v>0</v>
      </c>
      <c r="JX173" s="315">
        <v>0</v>
      </c>
      <c r="JY173" s="315">
        <v>0</v>
      </c>
      <c r="JZ173" s="315">
        <v>0</v>
      </c>
      <c r="KA173" s="315">
        <v>0</v>
      </c>
      <c r="KB173" s="315">
        <v>0</v>
      </c>
      <c r="KC173" s="315">
        <v>0</v>
      </c>
      <c r="KD173" s="315">
        <v>0</v>
      </c>
      <c r="KE173" s="315">
        <v>30580.1</v>
      </c>
      <c r="KF173" s="315">
        <v>0</v>
      </c>
      <c r="KG173" s="315">
        <v>0</v>
      </c>
      <c r="KH173" s="315">
        <v>0</v>
      </c>
      <c r="KI173" s="315">
        <v>0</v>
      </c>
      <c r="KJ173" s="315">
        <v>0</v>
      </c>
      <c r="KK173" s="315">
        <v>0</v>
      </c>
      <c r="KL173" s="315">
        <v>0</v>
      </c>
      <c r="KM173" s="315">
        <v>0</v>
      </c>
      <c r="KN173" s="315">
        <v>0</v>
      </c>
      <c r="KO173" s="315">
        <v>0</v>
      </c>
      <c r="KP173" s="315">
        <v>0</v>
      </c>
      <c r="KQ173" s="315">
        <v>10497.25</v>
      </c>
      <c r="KR173" s="315">
        <v>0</v>
      </c>
      <c r="KS173" s="314">
        <v>20002.95</v>
      </c>
      <c r="KU173" s="312">
        <v>30</v>
      </c>
      <c r="KV173" s="312">
        <v>308</v>
      </c>
      <c r="KY173" s="312" t="s">
        <v>943</v>
      </c>
    </row>
    <row r="174" spans="1:311" x14ac:dyDescent="0.25">
      <c r="A174" s="321">
        <v>2021</v>
      </c>
      <c r="B174" s="320" t="s">
        <v>891</v>
      </c>
      <c r="C174" s="320" t="s">
        <v>922</v>
      </c>
      <c r="D174" s="320" t="s">
        <v>921</v>
      </c>
      <c r="E174" s="320" t="s">
        <v>846</v>
      </c>
      <c r="F174" s="319">
        <v>4126.8500000000004</v>
      </c>
      <c r="G174" s="319">
        <v>5831.2</v>
      </c>
      <c r="H174" s="319">
        <v>166256.15</v>
      </c>
      <c r="I174" s="319">
        <v>150</v>
      </c>
      <c r="J174" s="319">
        <v>0</v>
      </c>
      <c r="K174" s="319">
        <v>1477.05</v>
      </c>
      <c r="L174" s="319">
        <v>11127.15</v>
      </c>
      <c r="M174" s="319">
        <v>8811.4500000000007</v>
      </c>
      <c r="N174" s="319">
        <v>34517.599999999999</v>
      </c>
      <c r="O174" s="319">
        <v>46188.45</v>
      </c>
      <c r="P174" s="319">
        <v>13465</v>
      </c>
      <c r="Q174" s="319">
        <v>554</v>
      </c>
      <c r="R174" s="319">
        <v>3426.2</v>
      </c>
      <c r="S174" s="319">
        <v>34084.89</v>
      </c>
      <c r="T174" s="319">
        <v>1330</v>
      </c>
      <c r="U174" s="319">
        <v>9110.2999999999993</v>
      </c>
      <c r="V174" s="319">
        <v>39204.15</v>
      </c>
      <c r="W174" s="319">
        <v>0</v>
      </c>
      <c r="X174" s="319">
        <v>11947.05</v>
      </c>
      <c r="Y174" s="319">
        <v>1272</v>
      </c>
      <c r="Z174" s="319">
        <v>15575.63</v>
      </c>
      <c r="AA174" s="319">
        <v>40097.65</v>
      </c>
      <c r="AB174" s="319">
        <v>12148</v>
      </c>
      <c r="AC174" s="319">
        <v>5753.45</v>
      </c>
      <c r="AD174" s="319">
        <v>83585.850000000006</v>
      </c>
      <c r="AE174" s="319">
        <v>6275.39</v>
      </c>
      <c r="AF174" s="319">
        <v>7350</v>
      </c>
      <c r="AG174" s="319">
        <v>952.45</v>
      </c>
      <c r="AH174" s="319">
        <v>430</v>
      </c>
      <c r="AI174" s="319">
        <v>7255.05</v>
      </c>
      <c r="AJ174" s="319">
        <v>2626.05</v>
      </c>
      <c r="AK174" s="319">
        <v>1023.4</v>
      </c>
      <c r="AL174" s="319">
        <v>17876</v>
      </c>
      <c r="AM174" s="319">
        <v>2142.0500000000002</v>
      </c>
      <c r="AN174" s="319">
        <v>11170.4</v>
      </c>
      <c r="AO174" s="319">
        <v>10521.37</v>
      </c>
      <c r="AP174" s="319">
        <v>0</v>
      </c>
      <c r="AQ174" s="319">
        <v>4075.4</v>
      </c>
      <c r="AR174" s="319">
        <v>14823.25</v>
      </c>
      <c r="AS174" s="319">
        <v>3378.55</v>
      </c>
      <c r="AT174" s="319">
        <v>3529.75</v>
      </c>
      <c r="AU174" s="319">
        <v>215</v>
      </c>
      <c r="AV174" s="319">
        <v>2899.55</v>
      </c>
      <c r="AW174" s="319">
        <v>91903.55</v>
      </c>
      <c r="AX174" s="319">
        <v>0</v>
      </c>
      <c r="AY174" s="319">
        <v>130</v>
      </c>
      <c r="AZ174" s="319">
        <v>9892.75</v>
      </c>
      <c r="BA174" s="319">
        <v>0</v>
      </c>
      <c r="BB174" s="319">
        <v>0</v>
      </c>
      <c r="BC174" s="319">
        <v>9517.6</v>
      </c>
      <c r="BD174" s="319">
        <v>21015.55</v>
      </c>
      <c r="BE174" s="319">
        <v>80</v>
      </c>
      <c r="BF174" s="319">
        <v>2080</v>
      </c>
      <c r="BG174" s="319">
        <v>0</v>
      </c>
      <c r="BH174" s="319">
        <v>0</v>
      </c>
      <c r="BI174" s="319">
        <v>54701.2</v>
      </c>
      <c r="BJ174" s="319">
        <v>0</v>
      </c>
      <c r="BK174" s="319">
        <v>8708.25</v>
      </c>
      <c r="BL174" s="319">
        <v>1869.95</v>
      </c>
      <c r="BM174" s="319">
        <v>0</v>
      </c>
      <c r="BN174" s="319">
        <v>5370.5</v>
      </c>
      <c r="BO174" s="319">
        <v>6114.45</v>
      </c>
      <c r="BP174" s="319">
        <v>5756.55</v>
      </c>
      <c r="BQ174" s="319">
        <v>1847</v>
      </c>
      <c r="BR174" s="319">
        <v>6983.8</v>
      </c>
      <c r="BS174" s="319">
        <v>24511.35</v>
      </c>
      <c r="BT174" s="319">
        <v>733.55</v>
      </c>
      <c r="BU174" s="319">
        <v>8769.85</v>
      </c>
      <c r="BV174" s="319">
        <v>0</v>
      </c>
      <c r="BW174" s="319">
        <v>28512.97</v>
      </c>
      <c r="BX174" s="319">
        <v>9515</v>
      </c>
      <c r="BY174" s="319">
        <v>20551.25</v>
      </c>
      <c r="BZ174" s="319">
        <v>9922</v>
      </c>
      <c r="CA174" s="319">
        <v>0</v>
      </c>
      <c r="CB174" s="319">
        <v>0</v>
      </c>
      <c r="CC174" s="319">
        <v>725.5</v>
      </c>
      <c r="CD174" s="319">
        <v>3053.8</v>
      </c>
      <c r="CE174" s="319">
        <v>32393.35</v>
      </c>
      <c r="CF174" s="319">
        <v>0</v>
      </c>
      <c r="CG174" s="319">
        <v>0</v>
      </c>
      <c r="CH174" s="319">
        <v>0</v>
      </c>
      <c r="CI174" s="319">
        <v>88670.25</v>
      </c>
      <c r="CJ174" s="319">
        <v>4064.25</v>
      </c>
      <c r="CK174" s="319">
        <v>1600</v>
      </c>
      <c r="CL174" s="319">
        <v>7044.05</v>
      </c>
      <c r="CM174" s="319">
        <v>2513.1</v>
      </c>
      <c r="CN174" s="319">
        <v>1412.32</v>
      </c>
      <c r="CO174" s="319">
        <v>11645.65</v>
      </c>
      <c r="CP174" s="319">
        <v>0</v>
      </c>
      <c r="CQ174" s="319">
        <v>4259.79</v>
      </c>
      <c r="CR174" s="319">
        <v>3032.16</v>
      </c>
      <c r="CS174" s="319">
        <v>12910.95</v>
      </c>
      <c r="CT174" s="319">
        <v>4838.6000000000004</v>
      </c>
      <c r="CU174" s="319">
        <v>11789.45</v>
      </c>
      <c r="CV174" s="319">
        <v>0</v>
      </c>
      <c r="CW174" s="319">
        <v>0</v>
      </c>
      <c r="CX174" s="319">
        <v>2810</v>
      </c>
      <c r="CY174" s="319">
        <v>47349.07</v>
      </c>
      <c r="CZ174" s="319">
        <v>42518.55</v>
      </c>
      <c r="DA174" s="319">
        <v>83906.09</v>
      </c>
      <c r="DB174" s="319">
        <v>25329.97</v>
      </c>
      <c r="DC174" s="319">
        <v>0</v>
      </c>
      <c r="DD174" s="319">
        <v>325784.57</v>
      </c>
      <c r="DE174" s="319">
        <v>83880.31</v>
      </c>
      <c r="DF174" s="319">
        <v>207</v>
      </c>
      <c r="DG174" s="319">
        <v>851.75</v>
      </c>
      <c r="DH174" s="319">
        <v>2615</v>
      </c>
      <c r="DI174" s="319">
        <v>0</v>
      </c>
      <c r="DJ174" s="319">
        <v>7300.95</v>
      </c>
      <c r="DK174" s="319">
        <v>0</v>
      </c>
      <c r="DL174" s="319">
        <v>5654</v>
      </c>
      <c r="DM174" s="319">
        <v>8475</v>
      </c>
      <c r="DN174" s="319">
        <v>265.39999999999998</v>
      </c>
      <c r="DO174" s="319">
        <v>6766.5</v>
      </c>
      <c r="DP174" s="319">
        <v>8328.5</v>
      </c>
      <c r="DQ174" s="319">
        <v>6896.4</v>
      </c>
      <c r="DR174" s="319">
        <v>2931.9</v>
      </c>
      <c r="DS174" s="319">
        <v>56535.15</v>
      </c>
      <c r="DT174" s="319">
        <v>2768.44</v>
      </c>
      <c r="DU174" s="319">
        <v>2578.8000000000002</v>
      </c>
      <c r="DV174" s="319">
        <v>3258.8</v>
      </c>
      <c r="DW174" s="319">
        <v>7215.5</v>
      </c>
      <c r="DX174" s="319">
        <v>0</v>
      </c>
      <c r="DY174" s="319">
        <v>97.15</v>
      </c>
      <c r="DZ174" s="319">
        <v>1060</v>
      </c>
      <c r="EA174" s="319">
        <v>144883.79999999999</v>
      </c>
      <c r="EB174" s="319">
        <v>8476.25</v>
      </c>
      <c r="EC174" s="319">
        <v>5696.05</v>
      </c>
      <c r="ED174" s="319">
        <v>0</v>
      </c>
      <c r="EE174" s="319">
        <v>7281.87</v>
      </c>
      <c r="EF174" s="319">
        <v>0</v>
      </c>
      <c r="EG174" s="319">
        <v>26675.69</v>
      </c>
      <c r="EH174" s="319">
        <v>0</v>
      </c>
      <c r="EI174" s="319">
        <v>32578.95</v>
      </c>
      <c r="EJ174" s="319">
        <v>37182.400000000001</v>
      </c>
      <c r="EK174" s="319">
        <v>5073.3999999999996</v>
      </c>
      <c r="EL174" s="319">
        <v>2905.15</v>
      </c>
      <c r="EM174" s="319">
        <v>33902.300000000003</v>
      </c>
      <c r="EN174" s="319">
        <v>23476.15</v>
      </c>
      <c r="EO174" s="319">
        <v>9224.15</v>
      </c>
      <c r="EP174" s="319">
        <v>10614.95</v>
      </c>
      <c r="EQ174" s="319">
        <v>2389.4</v>
      </c>
      <c r="ER174" s="319">
        <v>7135.31</v>
      </c>
      <c r="ES174" s="319">
        <v>6077.09</v>
      </c>
      <c r="ET174" s="319">
        <v>19230.7</v>
      </c>
      <c r="EU174" s="319">
        <v>15360.7</v>
      </c>
      <c r="EV174" s="319">
        <v>3710.5</v>
      </c>
      <c r="EW174" s="319">
        <v>22365.040000000001</v>
      </c>
      <c r="EX174" s="319">
        <v>19323.55</v>
      </c>
      <c r="EY174" s="319">
        <v>194717.73</v>
      </c>
      <c r="EZ174" s="319">
        <v>3886706.87</v>
      </c>
      <c r="FA174" s="319">
        <v>1760</v>
      </c>
      <c r="FB174" s="319">
        <v>8589.65</v>
      </c>
      <c r="FC174" s="319">
        <v>31763.25</v>
      </c>
      <c r="FD174" s="319">
        <v>0</v>
      </c>
      <c r="FE174" s="319">
        <v>53873.25</v>
      </c>
      <c r="FF174" s="319">
        <v>1416.7</v>
      </c>
      <c r="FG174" s="319">
        <v>2353</v>
      </c>
      <c r="FH174" s="319">
        <v>45701.3</v>
      </c>
      <c r="FI174" s="319">
        <v>3335.8</v>
      </c>
      <c r="FJ174" s="319">
        <v>12348.8</v>
      </c>
      <c r="FK174" s="319">
        <v>1452.05</v>
      </c>
      <c r="FL174" s="319">
        <v>0</v>
      </c>
      <c r="FM174" s="319">
        <v>3224.7</v>
      </c>
      <c r="FN174" s="319">
        <v>3601.45</v>
      </c>
      <c r="FO174" s="319">
        <v>10752.05</v>
      </c>
      <c r="FP174" s="319">
        <v>2903.6</v>
      </c>
      <c r="FQ174" s="319">
        <v>6739.65</v>
      </c>
      <c r="FR174" s="319">
        <v>122331.63</v>
      </c>
      <c r="FS174" s="319">
        <v>1460.15</v>
      </c>
      <c r="FT174" s="319">
        <v>1563.7</v>
      </c>
      <c r="FU174" s="319">
        <v>34832.93</v>
      </c>
      <c r="FV174" s="319">
        <v>0</v>
      </c>
      <c r="FW174" s="319">
        <v>715.6</v>
      </c>
      <c r="FX174" s="319">
        <v>0</v>
      </c>
      <c r="FY174" s="319">
        <v>4515.6499999999996</v>
      </c>
      <c r="FZ174" s="319">
        <v>2739</v>
      </c>
      <c r="GA174" s="319">
        <v>0</v>
      </c>
      <c r="GB174" s="319">
        <v>1680</v>
      </c>
      <c r="GC174" s="319">
        <v>11294.9</v>
      </c>
      <c r="GD174" s="319">
        <v>10166.4</v>
      </c>
      <c r="GE174" s="319">
        <v>300</v>
      </c>
      <c r="GF174" s="319">
        <v>3271.45</v>
      </c>
      <c r="GG174" s="319">
        <v>5018.45</v>
      </c>
      <c r="GH174" s="319">
        <v>0</v>
      </c>
      <c r="GI174" s="319">
        <v>9478.4</v>
      </c>
      <c r="GJ174" s="319">
        <v>2640.3</v>
      </c>
      <c r="GK174" s="319">
        <v>376120.42</v>
      </c>
      <c r="GL174" s="319">
        <v>22566.2</v>
      </c>
      <c r="GM174" s="319">
        <v>474352.54</v>
      </c>
      <c r="GN174" s="319">
        <v>0</v>
      </c>
      <c r="GO174" s="319">
        <v>41180.800000000003</v>
      </c>
      <c r="GP174" s="319">
        <v>0</v>
      </c>
      <c r="GQ174" s="319">
        <v>0</v>
      </c>
      <c r="GR174" s="319">
        <v>1345.45</v>
      </c>
      <c r="GS174" s="319">
        <v>259402.4</v>
      </c>
      <c r="GT174" s="319">
        <v>0</v>
      </c>
      <c r="GU174" s="319">
        <v>79502.5</v>
      </c>
      <c r="GV174" s="319">
        <v>0</v>
      </c>
      <c r="GW174" s="319">
        <v>4045.25</v>
      </c>
      <c r="GX174" s="319">
        <v>88469.08</v>
      </c>
      <c r="GY174" s="319">
        <v>0</v>
      </c>
      <c r="GZ174" s="319">
        <v>18682.2</v>
      </c>
      <c r="HA174" s="319">
        <v>10897</v>
      </c>
      <c r="HB174" s="319">
        <v>5196.8500000000004</v>
      </c>
      <c r="HC174" s="319">
        <v>10897.05</v>
      </c>
      <c r="HD174" s="319">
        <v>4857.1099999999997</v>
      </c>
      <c r="HE174" s="319">
        <v>5730.45</v>
      </c>
      <c r="HF174" s="319">
        <v>19308.8</v>
      </c>
      <c r="HG174" s="319">
        <v>27887.75</v>
      </c>
      <c r="HH174" s="319">
        <v>61600.85</v>
      </c>
      <c r="HI174" s="319">
        <v>38267.599999999999</v>
      </c>
      <c r="HJ174" s="319">
        <v>5377.2</v>
      </c>
      <c r="HK174" s="319">
        <v>0</v>
      </c>
      <c r="HL174" s="319">
        <v>3893.32</v>
      </c>
      <c r="HM174" s="319">
        <v>529.5</v>
      </c>
      <c r="HN174" s="319">
        <v>7384.55</v>
      </c>
      <c r="HO174" s="319">
        <v>1300</v>
      </c>
      <c r="HP174" s="319">
        <v>27729.4</v>
      </c>
      <c r="HQ174" s="319">
        <v>971.4</v>
      </c>
      <c r="HR174" s="319">
        <v>49291.29</v>
      </c>
      <c r="HS174" s="319">
        <v>2760.7</v>
      </c>
      <c r="HT174" s="319">
        <v>129347.69</v>
      </c>
      <c r="HU174" s="319">
        <v>5999.4</v>
      </c>
      <c r="HV174" s="319">
        <v>13602.2</v>
      </c>
      <c r="HW174" s="319">
        <v>418581.98</v>
      </c>
      <c r="HX174" s="319">
        <v>20242.599999999999</v>
      </c>
      <c r="HY174" s="319">
        <v>325680.28000000003</v>
      </c>
      <c r="HZ174" s="319">
        <v>19773.689999999999</v>
      </c>
      <c r="IA174" s="319">
        <v>494.65</v>
      </c>
      <c r="IB174" s="319">
        <v>8449.7000000000007</v>
      </c>
      <c r="IC174" s="319">
        <v>12831.65</v>
      </c>
      <c r="ID174" s="319">
        <v>449.55</v>
      </c>
      <c r="IE174" s="319">
        <v>35772.6</v>
      </c>
      <c r="IF174" s="319">
        <v>15100.75</v>
      </c>
      <c r="IG174" s="319">
        <v>1068</v>
      </c>
      <c r="IH174" s="319">
        <v>0</v>
      </c>
      <c r="II174" s="319">
        <v>0</v>
      </c>
      <c r="IJ174" s="319">
        <v>16073.4</v>
      </c>
      <c r="IK174" s="319">
        <v>0</v>
      </c>
      <c r="IL174" s="319">
        <v>4736.05</v>
      </c>
      <c r="IM174" s="319">
        <v>1000</v>
      </c>
      <c r="IN174" s="319">
        <v>6912.7</v>
      </c>
      <c r="IO174" s="319">
        <v>0</v>
      </c>
      <c r="IP174" s="319">
        <v>315.45</v>
      </c>
      <c r="IQ174" s="319">
        <v>668.55</v>
      </c>
      <c r="IR174" s="319">
        <v>43961.15</v>
      </c>
      <c r="IS174" s="319">
        <v>44734.01</v>
      </c>
      <c r="IT174" s="319">
        <v>69772.149999999994</v>
      </c>
      <c r="IU174" s="319">
        <v>150</v>
      </c>
      <c r="IV174" s="319">
        <v>858.2</v>
      </c>
      <c r="IW174" s="319">
        <v>0</v>
      </c>
      <c r="IX174" s="319">
        <v>0</v>
      </c>
      <c r="IY174" s="319">
        <v>17679.900000000001</v>
      </c>
      <c r="IZ174" s="319">
        <v>2057.1999999999998</v>
      </c>
      <c r="JA174" s="319">
        <v>160</v>
      </c>
      <c r="JB174" s="319">
        <v>0</v>
      </c>
      <c r="JC174" s="319">
        <v>5340</v>
      </c>
      <c r="JD174" s="319">
        <v>2782</v>
      </c>
      <c r="JE174" s="319">
        <v>30</v>
      </c>
      <c r="JF174" s="319">
        <v>2277</v>
      </c>
      <c r="JG174" s="319">
        <v>7931.65</v>
      </c>
      <c r="JH174" s="319">
        <v>2607.15</v>
      </c>
      <c r="JI174" s="319">
        <v>4851.5</v>
      </c>
      <c r="JJ174" s="319">
        <v>1780</v>
      </c>
      <c r="JK174" s="319">
        <v>965.85</v>
      </c>
      <c r="JL174" s="319">
        <v>1204.7</v>
      </c>
      <c r="JM174" s="319">
        <v>0</v>
      </c>
      <c r="JN174" s="319">
        <v>0</v>
      </c>
      <c r="JO174" s="319">
        <v>138</v>
      </c>
      <c r="JP174" s="319">
        <v>0</v>
      </c>
      <c r="JQ174" s="319">
        <v>16687.400000000001</v>
      </c>
      <c r="JR174" s="319">
        <v>6464.85</v>
      </c>
      <c r="JS174" s="319">
        <v>7061.89</v>
      </c>
      <c r="JT174" s="319">
        <v>15544.78</v>
      </c>
      <c r="JU174" s="319">
        <v>8623.65</v>
      </c>
      <c r="JV174" s="319">
        <v>291313.61</v>
      </c>
      <c r="JW174" s="319">
        <v>5563</v>
      </c>
      <c r="JX174" s="319">
        <v>3191.8</v>
      </c>
      <c r="JY174" s="319">
        <v>1751.1</v>
      </c>
      <c r="JZ174" s="319">
        <v>3633.5</v>
      </c>
      <c r="KA174" s="319">
        <v>11256.8</v>
      </c>
      <c r="KB174" s="319">
        <v>17103.5</v>
      </c>
      <c r="KC174" s="319">
        <v>290</v>
      </c>
      <c r="KD174" s="319">
        <v>4145.1000000000004</v>
      </c>
      <c r="KE174" s="319">
        <v>48880.3</v>
      </c>
      <c r="KF174" s="319">
        <v>7397.8</v>
      </c>
      <c r="KG174" s="319">
        <v>1366.7</v>
      </c>
      <c r="KH174" s="319">
        <v>7881.1</v>
      </c>
      <c r="KI174" s="319">
        <v>3521</v>
      </c>
      <c r="KJ174" s="319">
        <v>17765.400000000001</v>
      </c>
      <c r="KK174" s="319">
        <v>294</v>
      </c>
      <c r="KL174" s="319">
        <v>3243.95</v>
      </c>
      <c r="KM174" s="319">
        <v>0</v>
      </c>
      <c r="KN174" s="319">
        <v>14300</v>
      </c>
      <c r="KO174" s="319">
        <v>23777.75</v>
      </c>
      <c r="KP174" s="319">
        <v>16129.25</v>
      </c>
      <c r="KQ174" s="319">
        <v>888564.5</v>
      </c>
      <c r="KR174" s="319">
        <v>26487.9</v>
      </c>
      <c r="KS174" s="318">
        <v>26304.35</v>
      </c>
      <c r="KU174" s="312">
        <v>30</v>
      </c>
      <c r="KV174" s="312">
        <v>309</v>
      </c>
      <c r="KY174" s="312" t="s">
        <v>943</v>
      </c>
    </row>
    <row r="175" spans="1:311" x14ac:dyDescent="0.25">
      <c r="A175" s="317">
        <v>2021</v>
      </c>
      <c r="B175" s="316" t="s">
        <v>891</v>
      </c>
      <c r="C175" s="316" t="s">
        <v>911</v>
      </c>
      <c r="D175" s="316" t="s">
        <v>920</v>
      </c>
      <c r="E175" s="316" t="s">
        <v>846</v>
      </c>
      <c r="F175" s="315">
        <v>17456.05</v>
      </c>
      <c r="G175" s="315">
        <v>3806</v>
      </c>
      <c r="H175" s="315">
        <v>263608.98</v>
      </c>
      <c r="I175" s="315">
        <v>9392.9</v>
      </c>
      <c r="J175" s="315">
        <v>5263.25</v>
      </c>
      <c r="K175" s="315">
        <v>4539.6000000000004</v>
      </c>
      <c r="L175" s="315">
        <v>46577.47</v>
      </c>
      <c r="M175" s="315">
        <v>27478.57</v>
      </c>
      <c r="N175" s="315">
        <v>133326.70000000001</v>
      </c>
      <c r="O175" s="315">
        <v>73864.399999999994</v>
      </c>
      <c r="P175" s="315">
        <v>17887.240000000002</v>
      </c>
      <c r="Q175" s="315">
        <v>8431.61</v>
      </c>
      <c r="R175" s="315">
        <v>39784.51</v>
      </c>
      <c r="S175" s="315">
        <v>141262.09</v>
      </c>
      <c r="T175" s="315">
        <v>13305.21</v>
      </c>
      <c r="U175" s="315">
        <v>51702.2</v>
      </c>
      <c r="V175" s="315">
        <v>57077.1</v>
      </c>
      <c r="W175" s="315">
        <v>29209.74</v>
      </c>
      <c r="X175" s="315">
        <v>22833.38</v>
      </c>
      <c r="Y175" s="315">
        <v>704.25</v>
      </c>
      <c r="Z175" s="315">
        <v>7621.5</v>
      </c>
      <c r="AA175" s="315">
        <v>165917.01999999999</v>
      </c>
      <c r="AB175" s="315">
        <v>10074.65</v>
      </c>
      <c r="AC175" s="315">
        <v>1741.6</v>
      </c>
      <c r="AD175" s="315">
        <v>261581.57</v>
      </c>
      <c r="AE175" s="315">
        <v>3582.35</v>
      </c>
      <c r="AF175" s="315">
        <v>11191.06</v>
      </c>
      <c r="AG175" s="315">
        <v>9827.75</v>
      </c>
      <c r="AH175" s="315">
        <v>20058.39</v>
      </c>
      <c r="AI175" s="315">
        <v>36991.1</v>
      </c>
      <c r="AJ175" s="315">
        <v>15595.45</v>
      </c>
      <c r="AK175" s="315">
        <v>1688.37</v>
      </c>
      <c r="AL175" s="315">
        <v>151163.53</v>
      </c>
      <c r="AM175" s="315">
        <v>8633.75</v>
      </c>
      <c r="AN175" s="315">
        <v>36768.22</v>
      </c>
      <c r="AO175" s="315">
        <v>8164.72</v>
      </c>
      <c r="AP175" s="315">
        <v>8951</v>
      </c>
      <c r="AQ175" s="315">
        <v>2279.21</v>
      </c>
      <c r="AR175" s="315">
        <v>8001.45</v>
      </c>
      <c r="AS175" s="315">
        <v>19796.599999999999</v>
      </c>
      <c r="AT175" s="315">
        <v>31739.96</v>
      </c>
      <c r="AU175" s="315">
        <v>10464.6</v>
      </c>
      <c r="AV175" s="315">
        <v>1072.9000000000001</v>
      </c>
      <c r="AW175" s="315">
        <v>199379.12</v>
      </c>
      <c r="AX175" s="315">
        <v>1463.25</v>
      </c>
      <c r="AY175" s="315">
        <v>11353.7</v>
      </c>
      <c r="AZ175" s="315">
        <v>10055.200000000001</v>
      </c>
      <c r="BA175" s="315">
        <v>1433.2</v>
      </c>
      <c r="BB175" s="315">
        <v>14561.6</v>
      </c>
      <c r="BC175" s="315">
        <v>76498.38</v>
      </c>
      <c r="BD175" s="315">
        <v>43788</v>
      </c>
      <c r="BE175" s="315">
        <v>15819.12</v>
      </c>
      <c r="BF175" s="315">
        <v>20539</v>
      </c>
      <c r="BG175" s="315">
        <v>3330.74</v>
      </c>
      <c r="BH175" s="315">
        <v>3971.55</v>
      </c>
      <c r="BI175" s="315">
        <v>74005.95</v>
      </c>
      <c r="BJ175" s="315">
        <v>0</v>
      </c>
      <c r="BK175" s="315">
        <v>87012.3</v>
      </c>
      <c r="BL175" s="315">
        <v>1835.3</v>
      </c>
      <c r="BM175" s="315">
        <v>2399.4</v>
      </c>
      <c r="BN175" s="315">
        <v>47595.65</v>
      </c>
      <c r="BO175" s="315">
        <v>18335.16</v>
      </c>
      <c r="BP175" s="315">
        <v>10878.5</v>
      </c>
      <c r="BQ175" s="315">
        <v>3555.6</v>
      </c>
      <c r="BR175" s="315">
        <v>18169.060000000001</v>
      </c>
      <c r="BS175" s="315">
        <v>57978.07</v>
      </c>
      <c r="BT175" s="315">
        <v>1767.7</v>
      </c>
      <c r="BU175" s="315">
        <v>2843.4</v>
      </c>
      <c r="BV175" s="315">
        <v>15850.96</v>
      </c>
      <c r="BW175" s="315">
        <v>83374.98</v>
      </c>
      <c r="BX175" s="315">
        <v>18205</v>
      </c>
      <c r="BY175" s="315">
        <v>151273.66</v>
      </c>
      <c r="BZ175" s="315">
        <v>20652.3</v>
      </c>
      <c r="CA175" s="315">
        <v>4256.6499999999996</v>
      </c>
      <c r="CB175" s="315">
        <v>12241.68</v>
      </c>
      <c r="CC175" s="315">
        <v>26168</v>
      </c>
      <c r="CD175" s="315">
        <v>56329.18</v>
      </c>
      <c r="CE175" s="315">
        <v>52682.95</v>
      </c>
      <c r="CF175" s="315">
        <v>108819.05</v>
      </c>
      <c r="CG175" s="315">
        <v>37394.85</v>
      </c>
      <c r="CH175" s="315">
        <v>16001.55</v>
      </c>
      <c r="CI175" s="315">
        <v>227793</v>
      </c>
      <c r="CJ175" s="315">
        <v>4501.3999999999996</v>
      </c>
      <c r="CK175" s="315">
        <v>3163.78</v>
      </c>
      <c r="CL175" s="315">
        <v>7797.55</v>
      </c>
      <c r="CM175" s="315">
        <v>2784.9</v>
      </c>
      <c r="CN175" s="315">
        <v>44417.17</v>
      </c>
      <c r="CO175" s="315">
        <v>39605.800000000003</v>
      </c>
      <c r="CP175" s="315">
        <v>3757.5</v>
      </c>
      <c r="CQ175" s="315">
        <v>25589.85</v>
      </c>
      <c r="CR175" s="315">
        <v>2253.25</v>
      </c>
      <c r="CS175" s="315">
        <v>12752.5</v>
      </c>
      <c r="CT175" s="315">
        <v>15537.7</v>
      </c>
      <c r="CU175" s="315">
        <v>1830.8</v>
      </c>
      <c r="CV175" s="315">
        <v>2275.0500000000002</v>
      </c>
      <c r="CW175" s="315">
        <v>13452.75</v>
      </c>
      <c r="CX175" s="315">
        <v>12845.73</v>
      </c>
      <c r="CY175" s="315">
        <v>13310.4</v>
      </c>
      <c r="CZ175" s="315">
        <v>174258.55</v>
      </c>
      <c r="DA175" s="315">
        <v>37670.75</v>
      </c>
      <c r="DB175" s="315">
        <v>64967.12</v>
      </c>
      <c r="DC175" s="315">
        <v>14676.34</v>
      </c>
      <c r="DD175" s="315">
        <v>181161.63</v>
      </c>
      <c r="DE175" s="315">
        <v>217792.78</v>
      </c>
      <c r="DF175" s="315">
        <v>5070.5</v>
      </c>
      <c r="DG175" s="315">
        <v>3477.89</v>
      </c>
      <c r="DH175" s="315">
        <v>17936.14</v>
      </c>
      <c r="DI175" s="315">
        <v>9385.9</v>
      </c>
      <c r="DJ175" s="315">
        <v>56040.68</v>
      </c>
      <c r="DK175" s="315">
        <v>26687.71</v>
      </c>
      <c r="DL175" s="315">
        <v>7110.05</v>
      </c>
      <c r="DM175" s="315">
        <v>38223.949999999997</v>
      </c>
      <c r="DN175" s="315">
        <v>2410.89</v>
      </c>
      <c r="DO175" s="315">
        <v>8489.9699999999993</v>
      </c>
      <c r="DP175" s="315">
        <v>4086.65</v>
      </c>
      <c r="DQ175" s="315">
        <v>737</v>
      </c>
      <c r="DR175" s="315">
        <v>43595.8</v>
      </c>
      <c r="DS175" s="315">
        <v>42560.15</v>
      </c>
      <c r="DT175" s="315">
        <v>45179.61</v>
      </c>
      <c r="DU175" s="315">
        <v>35733.22</v>
      </c>
      <c r="DV175" s="315">
        <v>6154.17</v>
      </c>
      <c r="DW175" s="315">
        <v>16120.6</v>
      </c>
      <c r="DX175" s="315">
        <v>15820.05</v>
      </c>
      <c r="DY175" s="315">
        <v>28933.85</v>
      </c>
      <c r="DZ175" s="315">
        <v>22847.65</v>
      </c>
      <c r="EA175" s="315">
        <v>292925.8</v>
      </c>
      <c r="EB175" s="315">
        <v>13540.1</v>
      </c>
      <c r="EC175" s="315">
        <v>15176.3</v>
      </c>
      <c r="ED175" s="315">
        <v>4058.92</v>
      </c>
      <c r="EE175" s="315">
        <v>16361.6</v>
      </c>
      <c r="EF175" s="315">
        <v>8172.7</v>
      </c>
      <c r="EG175" s="315">
        <v>52496.58</v>
      </c>
      <c r="EH175" s="315">
        <v>4570.8</v>
      </c>
      <c r="EI175" s="315">
        <v>50992.89</v>
      </c>
      <c r="EJ175" s="315">
        <v>62091.01</v>
      </c>
      <c r="EK175" s="315">
        <v>25252.97</v>
      </c>
      <c r="EL175" s="315">
        <v>4057.25</v>
      </c>
      <c r="EM175" s="315">
        <v>22137.15</v>
      </c>
      <c r="EN175" s="315">
        <v>27331.05</v>
      </c>
      <c r="EO175" s="315">
        <v>40503.78</v>
      </c>
      <c r="EP175" s="315">
        <v>62866.63</v>
      </c>
      <c r="EQ175" s="315">
        <v>7420.04</v>
      </c>
      <c r="ER175" s="315">
        <v>55265.83</v>
      </c>
      <c r="ES175" s="315">
        <v>5236.4799999999996</v>
      </c>
      <c r="ET175" s="315">
        <v>15073.3</v>
      </c>
      <c r="EU175" s="315">
        <v>7309.2</v>
      </c>
      <c r="EV175" s="315">
        <v>3625.5</v>
      </c>
      <c r="EW175" s="315">
        <v>19939.2</v>
      </c>
      <c r="EX175" s="315">
        <v>20245.560000000001</v>
      </c>
      <c r="EY175" s="315">
        <v>343171.71</v>
      </c>
      <c r="EZ175" s="315">
        <v>2649452.14</v>
      </c>
      <c r="FA175" s="315">
        <v>17380.77</v>
      </c>
      <c r="FB175" s="315">
        <v>7670.8</v>
      </c>
      <c r="FC175" s="315">
        <v>183535.27</v>
      </c>
      <c r="FD175" s="315">
        <v>41263.1</v>
      </c>
      <c r="FE175" s="315">
        <v>391035.57</v>
      </c>
      <c r="FF175" s="315">
        <v>18342.45</v>
      </c>
      <c r="FG175" s="315">
        <v>4888.25</v>
      </c>
      <c r="FH175" s="315">
        <v>29780.97</v>
      </c>
      <c r="FI175" s="315">
        <v>473.9</v>
      </c>
      <c r="FJ175" s="315">
        <v>50062.7</v>
      </c>
      <c r="FK175" s="315">
        <v>4249.3</v>
      </c>
      <c r="FL175" s="315">
        <v>11641.64</v>
      </c>
      <c r="FM175" s="315">
        <v>80807.88</v>
      </c>
      <c r="FN175" s="315">
        <v>14464.9</v>
      </c>
      <c r="FO175" s="315">
        <v>11175.95</v>
      </c>
      <c r="FP175" s="315">
        <v>10942.15</v>
      </c>
      <c r="FQ175" s="315">
        <v>5379.9</v>
      </c>
      <c r="FR175" s="315">
        <v>306165.05</v>
      </c>
      <c r="FS175" s="315">
        <v>5312.25</v>
      </c>
      <c r="FT175" s="315">
        <v>4603.8999999999996</v>
      </c>
      <c r="FU175" s="315">
        <v>19619.53</v>
      </c>
      <c r="FV175" s="315">
        <v>4234.1499999999996</v>
      </c>
      <c r="FW175" s="315">
        <v>440.8</v>
      </c>
      <c r="FX175" s="315">
        <v>7004.6</v>
      </c>
      <c r="FY175" s="315">
        <v>76717.84</v>
      </c>
      <c r="FZ175" s="315">
        <v>3683.55</v>
      </c>
      <c r="GA175" s="315">
        <v>5943.15</v>
      </c>
      <c r="GB175" s="315">
        <v>4062.4</v>
      </c>
      <c r="GC175" s="315">
        <v>5667.85</v>
      </c>
      <c r="GD175" s="315">
        <v>12233.21</v>
      </c>
      <c r="GE175" s="315">
        <v>45556.17</v>
      </c>
      <c r="GF175" s="315">
        <v>26120.5</v>
      </c>
      <c r="GG175" s="315">
        <v>44493.5</v>
      </c>
      <c r="GH175" s="315">
        <v>10683.7</v>
      </c>
      <c r="GI175" s="315">
        <v>14970.7</v>
      </c>
      <c r="GJ175" s="315">
        <v>12240.95</v>
      </c>
      <c r="GK175" s="315">
        <v>337795.74</v>
      </c>
      <c r="GL175" s="315">
        <v>14065</v>
      </c>
      <c r="GM175" s="315">
        <v>614699.73</v>
      </c>
      <c r="GN175" s="315">
        <v>27409.26</v>
      </c>
      <c r="GO175" s="315">
        <v>89508.09</v>
      </c>
      <c r="GP175" s="315">
        <v>4889.25</v>
      </c>
      <c r="GQ175" s="315">
        <v>2544.75</v>
      </c>
      <c r="GR175" s="315">
        <v>24554.5</v>
      </c>
      <c r="GS175" s="315">
        <v>455735.26</v>
      </c>
      <c r="GT175" s="315">
        <v>2392.9</v>
      </c>
      <c r="GU175" s="315">
        <v>97109.24</v>
      </c>
      <c r="GV175" s="315">
        <v>2683.7</v>
      </c>
      <c r="GW175" s="315">
        <v>2927.15</v>
      </c>
      <c r="GX175" s="315">
        <v>289998.51</v>
      </c>
      <c r="GY175" s="315">
        <v>4624.6000000000004</v>
      </c>
      <c r="GZ175" s="315">
        <v>24570.23</v>
      </c>
      <c r="HA175" s="315">
        <v>69388.97</v>
      </c>
      <c r="HB175" s="315">
        <v>4285.46</v>
      </c>
      <c r="HC175" s="315">
        <v>137579.39000000001</v>
      </c>
      <c r="HD175" s="315">
        <v>1152.7</v>
      </c>
      <c r="HE175" s="315">
        <v>3928.55</v>
      </c>
      <c r="HF175" s="315">
        <v>2359.6999999999998</v>
      </c>
      <c r="HG175" s="315">
        <v>28206.54</v>
      </c>
      <c r="HH175" s="315">
        <v>241519.21</v>
      </c>
      <c r="HI175" s="315">
        <v>108385.61</v>
      </c>
      <c r="HJ175" s="315">
        <v>13070.59</v>
      </c>
      <c r="HK175" s="315">
        <v>7865.97</v>
      </c>
      <c r="HL175" s="315">
        <v>18784.55</v>
      </c>
      <c r="HM175" s="315">
        <v>13099.94</v>
      </c>
      <c r="HN175" s="315">
        <v>31684.6</v>
      </c>
      <c r="HO175" s="315">
        <v>11319.2</v>
      </c>
      <c r="HP175" s="315">
        <v>111878.69</v>
      </c>
      <c r="HQ175" s="315">
        <v>2475.9</v>
      </c>
      <c r="HR175" s="315">
        <v>135332.28</v>
      </c>
      <c r="HS175" s="315">
        <v>2841.85</v>
      </c>
      <c r="HT175" s="315">
        <v>201927.96</v>
      </c>
      <c r="HU175" s="315">
        <v>6283.1</v>
      </c>
      <c r="HV175" s="315">
        <v>86858.15</v>
      </c>
      <c r="HW175" s="315">
        <v>534835.65</v>
      </c>
      <c r="HX175" s="315">
        <v>37255.53</v>
      </c>
      <c r="HY175" s="315">
        <v>329278.17</v>
      </c>
      <c r="HZ175" s="315">
        <v>17505.810000000001</v>
      </c>
      <c r="IA175" s="315">
        <v>12311.05</v>
      </c>
      <c r="IB175" s="315">
        <v>33075.4</v>
      </c>
      <c r="IC175" s="315">
        <v>111129.91</v>
      </c>
      <c r="ID175" s="315">
        <v>8344.82</v>
      </c>
      <c r="IE175" s="315">
        <v>75786.899999999994</v>
      </c>
      <c r="IF175" s="315">
        <v>10367.15</v>
      </c>
      <c r="IG175" s="315">
        <v>7347.95</v>
      </c>
      <c r="IH175" s="315">
        <v>1080.7</v>
      </c>
      <c r="II175" s="315">
        <v>5287</v>
      </c>
      <c r="IJ175" s="315">
        <v>46254.05</v>
      </c>
      <c r="IK175" s="315">
        <v>6945.65</v>
      </c>
      <c r="IL175" s="315">
        <v>1456.25</v>
      </c>
      <c r="IM175" s="315">
        <v>9449.25</v>
      </c>
      <c r="IN175" s="315">
        <v>88769.85</v>
      </c>
      <c r="IO175" s="315">
        <v>9572.9</v>
      </c>
      <c r="IP175" s="315">
        <v>5097.8999999999996</v>
      </c>
      <c r="IQ175" s="315">
        <v>7856.65</v>
      </c>
      <c r="IR175" s="315">
        <v>164424.65</v>
      </c>
      <c r="IS175" s="315">
        <v>472272.88</v>
      </c>
      <c r="IT175" s="315">
        <v>104979.45</v>
      </c>
      <c r="IU175" s="315">
        <v>7064.35</v>
      </c>
      <c r="IV175" s="315">
        <v>97808.8</v>
      </c>
      <c r="IW175" s="315">
        <v>7226.9</v>
      </c>
      <c r="IX175" s="315">
        <v>5462.6</v>
      </c>
      <c r="IY175" s="315">
        <v>33703.35</v>
      </c>
      <c r="IZ175" s="315">
        <v>9179.7000000000007</v>
      </c>
      <c r="JA175" s="315">
        <v>5580</v>
      </c>
      <c r="JB175" s="315">
        <v>6449.7</v>
      </c>
      <c r="JC175" s="315">
        <v>16942.7</v>
      </c>
      <c r="JD175" s="315">
        <v>5362.65</v>
      </c>
      <c r="JE175" s="315">
        <v>1247.75</v>
      </c>
      <c r="JF175" s="315">
        <v>36233.599999999999</v>
      </c>
      <c r="JG175" s="315">
        <v>3360.61</v>
      </c>
      <c r="JH175" s="315">
        <v>27341.45</v>
      </c>
      <c r="JI175" s="315">
        <v>38130.519999999997</v>
      </c>
      <c r="JJ175" s="315">
        <v>17451.310000000001</v>
      </c>
      <c r="JK175" s="315">
        <v>7940.48</v>
      </c>
      <c r="JL175" s="315">
        <v>9062.9</v>
      </c>
      <c r="JM175" s="315">
        <v>1976.8</v>
      </c>
      <c r="JN175" s="315">
        <v>825.85</v>
      </c>
      <c r="JO175" s="315">
        <v>30300.2</v>
      </c>
      <c r="JP175" s="315">
        <v>1473.45</v>
      </c>
      <c r="JQ175" s="315">
        <v>3369.35</v>
      </c>
      <c r="JR175" s="315">
        <v>1167.55</v>
      </c>
      <c r="JS175" s="315">
        <v>67216.37</v>
      </c>
      <c r="JT175" s="315">
        <v>5710.24</v>
      </c>
      <c r="JU175" s="315">
        <v>4189.55</v>
      </c>
      <c r="JV175" s="315">
        <v>778052.95</v>
      </c>
      <c r="JW175" s="315">
        <v>6463.95</v>
      </c>
      <c r="JX175" s="315">
        <v>26967.919999999998</v>
      </c>
      <c r="JY175" s="315">
        <v>351.5</v>
      </c>
      <c r="JZ175" s="315">
        <v>2235.6</v>
      </c>
      <c r="KA175" s="315">
        <v>13199.07</v>
      </c>
      <c r="KB175" s="315">
        <v>19203</v>
      </c>
      <c r="KC175" s="315">
        <v>11817.55</v>
      </c>
      <c r="KD175" s="315">
        <v>4802.1499999999996</v>
      </c>
      <c r="KE175" s="315">
        <v>180039.05</v>
      </c>
      <c r="KF175" s="315">
        <v>51249.86</v>
      </c>
      <c r="KG175" s="315">
        <v>17658.849999999999</v>
      </c>
      <c r="KH175" s="315">
        <v>5346.15</v>
      </c>
      <c r="KI175" s="315">
        <v>25896.31</v>
      </c>
      <c r="KJ175" s="315">
        <v>13715.9</v>
      </c>
      <c r="KK175" s="315">
        <v>4649.8500000000004</v>
      </c>
      <c r="KL175" s="315">
        <v>32806.1</v>
      </c>
      <c r="KM175" s="315">
        <v>5991.34</v>
      </c>
      <c r="KN175" s="315">
        <v>9861.35</v>
      </c>
      <c r="KO175" s="315">
        <v>87857.26</v>
      </c>
      <c r="KP175" s="315">
        <v>25812.25</v>
      </c>
      <c r="KQ175" s="315">
        <v>1227889.51</v>
      </c>
      <c r="KR175" s="315">
        <v>106693.85</v>
      </c>
      <c r="KS175" s="314">
        <v>16678.55</v>
      </c>
      <c r="KU175" s="312">
        <v>31</v>
      </c>
      <c r="KV175" s="312">
        <v>310</v>
      </c>
      <c r="KY175" s="312" t="s">
        <v>943</v>
      </c>
    </row>
    <row r="176" spans="1:311" x14ac:dyDescent="0.25">
      <c r="A176" s="321">
        <v>2021</v>
      </c>
      <c r="B176" s="320" t="s">
        <v>891</v>
      </c>
      <c r="C176" s="320" t="s">
        <v>911</v>
      </c>
      <c r="D176" s="320" t="s">
        <v>919</v>
      </c>
      <c r="E176" s="320" t="s">
        <v>846</v>
      </c>
      <c r="F176" s="319">
        <v>17301.099999999999</v>
      </c>
      <c r="G176" s="319">
        <v>6562.95</v>
      </c>
      <c r="H176" s="319">
        <v>902512.43</v>
      </c>
      <c r="I176" s="319">
        <v>20194.55</v>
      </c>
      <c r="J176" s="319">
        <v>2131.35</v>
      </c>
      <c r="K176" s="319">
        <v>32420.5</v>
      </c>
      <c r="L176" s="319">
        <v>183834.93</v>
      </c>
      <c r="M176" s="319">
        <v>87119.5</v>
      </c>
      <c r="N176" s="319">
        <v>259195.55</v>
      </c>
      <c r="O176" s="319">
        <v>213254.72</v>
      </c>
      <c r="P176" s="319">
        <v>65225.66</v>
      </c>
      <c r="Q176" s="319">
        <v>78702.13</v>
      </c>
      <c r="R176" s="319">
        <v>29647.35</v>
      </c>
      <c r="S176" s="319">
        <v>51116.7</v>
      </c>
      <c r="T176" s="319">
        <v>9548.7000000000007</v>
      </c>
      <c r="U176" s="319">
        <v>67189.350000000006</v>
      </c>
      <c r="V176" s="319">
        <v>147625.79999999999</v>
      </c>
      <c r="W176" s="319">
        <v>4083.85</v>
      </c>
      <c r="X176" s="319">
        <v>43882.239999999998</v>
      </c>
      <c r="Y176" s="319">
        <v>4778.05</v>
      </c>
      <c r="Z176" s="319">
        <v>948.1</v>
      </c>
      <c r="AA176" s="319">
        <v>449761.31</v>
      </c>
      <c r="AB176" s="319">
        <v>103474.93</v>
      </c>
      <c r="AC176" s="319">
        <v>209.85</v>
      </c>
      <c r="AD176" s="319">
        <v>666331.69999999995</v>
      </c>
      <c r="AE176" s="319">
        <v>13405.55</v>
      </c>
      <c r="AF176" s="319">
        <v>30062.49</v>
      </c>
      <c r="AG176" s="319">
        <v>36833.54</v>
      </c>
      <c r="AH176" s="319">
        <v>9963.2999999999993</v>
      </c>
      <c r="AI176" s="319">
        <v>39905.599999999999</v>
      </c>
      <c r="AJ176" s="319">
        <v>48416.53</v>
      </c>
      <c r="AK176" s="319">
        <v>4049.7</v>
      </c>
      <c r="AL176" s="319">
        <v>178306.62</v>
      </c>
      <c r="AM176" s="319">
        <v>15894</v>
      </c>
      <c r="AN176" s="319">
        <v>23341.75</v>
      </c>
      <c r="AO176" s="319">
        <v>11420.43</v>
      </c>
      <c r="AP176" s="319">
        <v>4089.2</v>
      </c>
      <c r="AQ176" s="319">
        <v>10552.6</v>
      </c>
      <c r="AR176" s="319">
        <v>3418.65</v>
      </c>
      <c r="AS176" s="319">
        <v>56299.5</v>
      </c>
      <c r="AT176" s="319">
        <v>14472.8</v>
      </c>
      <c r="AU176" s="319">
        <v>54071.45</v>
      </c>
      <c r="AV176" s="319">
        <v>17391.14</v>
      </c>
      <c r="AW176" s="319">
        <v>458302</v>
      </c>
      <c r="AX176" s="319">
        <v>6370.1</v>
      </c>
      <c r="AY176" s="319">
        <v>34030.86</v>
      </c>
      <c r="AZ176" s="319">
        <v>25085.54</v>
      </c>
      <c r="BA176" s="319">
        <v>2997.9</v>
      </c>
      <c r="BB176" s="319">
        <v>4644</v>
      </c>
      <c r="BC176" s="319">
        <v>69944.820000000007</v>
      </c>
      <c r="BD176" s="319">
        <v>167339.20000000001</v>
      </c>
      <c r="BE176" s="319">
        <v>65624.800000000003</v>
      </c>
      <c r="BF176" s="319">
        <v>8452.85</v>
      </c>
      <c r="BG176" s="319">
        <v>4887.75</v>
      </c>
      <c r="BH176" s="319">
        <v>2327.1</v>
      </c>
      <c r="BI176" s="319">
        <v>219242.55</v>
      </c>
      <c r="BJ176" s="319">
        <v>0</v>
      </c>
      <c r="BK176" s="319">
        <v>43390.23</v>
      </c>
      <c r="BL176" s="319">
        <v>9131.41</v>
      </c>
      <c r="BM176" s="319">
        <v>4364.51</v>
      </c>
      <c r="BN176" s="319">
        <v>81606.62</v>
      </c>
      <c r="BO176" s="319">
        <v>37263.75</v>
      </c>
      <c r="BP176" s="319">
        <v>35797.21</v>
      </c>
      <c r="BQ176" s="319">
        <v>6254.75</v>
      </c>
      <c r="BR176" s="319">
        <v>83767.14</v>
      </c>
      <c r="BS176" s="319">
        <v>59672.6</v>
      </c>
      <c r="BT176" s="319">
        <v>12884.65</v>
      </c>
      <c r="BU176" s="319">
        <v>2483.6999999999998</v>
      </c>
      <c r="BV176" s="319">
        <v>9409.7000000000007</v>
      </c>
      <c r="BW176" s="319">
        <v>47283.47</v>
      </c>
      <c r="BX176" s="319">
        <v>84351.1</v>
      </c>
      <c r="BY176" s="319">
        <v>121709.25</v>
      </c>
      <c r="BZ176" s="319">
        <v>21863.38</v>
      </c>
      <c r="CA176" s="319">
        <v>30530.95</v>
      </c>
      <c r="CB176" s="319">
        <v>6336.5</v>
      </c>
      <c r="CC176" s="319">
        <v>70985.17</v>
      </c>
      <c r="CD176" s="319">
        <v>112182.56</v>
      </c>
      <c r="CE176" s="319">
        <v>112240.65</v>
      </c>
      <c r="CF176" s="319">
        <v>268927</v>
      </c>
      <c r="CG176" s="319">
        <v>66387.45</v>
      </c>
      <c r="CH176" s="319">
        <v>16085.91</v>
      </c>
      <c r="CI176" s="319">
        <v>175659.8</v>
      </c>
      <c r="CJ176" s="319">
        <v>19905.349999999999</v>
      </c>
      <c r="CK176" s="319">
        <v>20508.25</v>
      </c>
      <c r="CL176" s="319">
        <v>34086.75</v>
      </c>
      <c r="CM176" s="319">
        <v>11315.34</v>
      </c>
      <c r="CN176" s="319">
        <v>141614.39999999999</v>
      </c>
      <c r="CO176" s="319">
        <v>31722.2</v>
      </c>
      <c r="CP176" s="319">
        <v>3680.8</v>
      </c>
      <c r="CQ176" s="319">
        <v>61048.78</v>
      </c>
      <c r="CR176" s="319">
        <v>60</v>
      </c>
      <c r="CS176" s="319">
        <v>23326.35</v>
      </c>
      <c r="CT176" s="319">
        <v>46433.75</v>
      </c>
      <c r="CU176" s="319">
        <v>5616.25</v>
      </c>
      <c r="CV176" s="319">
        <v>1533.15</v>
      </c>
      <c r="CW176" s="319">
        <v>28223.15</v>
      </c>
      <c r="CX176" s="319">
        <v>4364.7</v>
      </c>
      <c r="CY176" s="319">
        <v>9994.0499999999993</v>
      </c>
      <c r="CZ176" s="319">
        <v>165715.35</v>
      </c>
      <c r="DA176" s="319">
        <v>14449.46</v>
      </c>
      <c r="DB176" s="319">
        <v>30420.1</v>
      </c>
      <c r="DC176" s="319">
        <v>96751.35</v>
      </c>
      <c r="DD176" s="319">
        <v>380459.33</v>
      </c>
      <c r="DE176" s="319">
        <v>519810.87</v>
      </c>
      <c r="DF176" s="319">
        <v>7263.05</v>
      </c>
      <c r="DG176" s="319">
        <v>45707.199999999997</v>
      </c>
      <c r="DH176" s="319">
        <v>92511.74</v>
      </c>
      <c r="DI176" s="319">
        <v>30578.69</v>
      </c>
      <c r="DJ176" s="319">
        <v>51041.26</v>
      </c>
      <c r="DK176" s="319">
        <v>20993.75</v>
      </c>
      <c r="DL176" s="319">
        <v>35512.239999999998</v>
      </c>
      <c r="DM176" s="319">
        <v>25721.4</v>
      </c>
      <c r="DN176" s="319">
        <v>7434.23</v>
      </c>
      <c r="DO176" s="319">
        <v>4581.54</v>
      </c>
      <c r="DP176" s="319">
        <v>9272.25</v>
      </c>
      <c r="DQ176" s="319">
        <v>1837.85</v>
      </c>
      <c r="DR176" s="319">
        <v>52245.760000000002</v>
      </c>
      <c r="DS176" s="319">
        <v>157862.82999999999</v>
      </c>
      <c r="DT176" s="319">
        <v>82888.399999999994</v>
      </c>
      <c r="DU176" s="319">
        <v>115694.98</v>
      </c>
      <c r="DV176" s="319">
        <v>25541.59</v>
      </c>
      <c r="DW176" s="319">
        <v>19257.439999999999</v>
      </c>
      <c r="DX176" s="319">
        <v>61397.02</v>
      </c>
      <c r="DY176" s="319">
        <v>28001.51</v>
      </c>
      <c r="DZ176" s="319">
        <v>24253.78</v>
      </c>
      <c r="EA176" s="319">
        <v>300407.36</v>
      </c>
      <c r="EB176" s="319">
        <v>50055.61</v>
      </c>
      <c r="EC176" s="319">
        <v>9250.4500000000007</v>
      </c>
      <c r="ED176" s="319">
        <v>22040.02</v>
      </c>
      <c r="EE176" s="319">
        <v>14142.1</v>
      </c>
      <c r="EF176" s="319">
        <v>1266.55</v>
      </c>
      <c r="EG176" s="319">
        <v>137364.22</v>
      </c>
      <c r="EH176" s="319">
        <v>3296.25</v>
      </c>
      <c r="EI176" s="319">
        <v>219756.56</v>
      </c>
      <c r="EJ176" s="319">
        <v>443653.74</v>
      </c>
      <c r="EK176" s="319">
        <v>56574.46</v>
      </c>
      <c r="EL176" s="319">
        <v>1394.75</v>
      </c>
      <c r="EM176" s="319">
        <v>109974.28</v>
      </c>
      <c r="EN176" s="319">
        <v>116875.11</v>
      </c>
      <c r="EO176" s="319">
        <v>77716.179999999993</v>
      </c>
      <c r="EP176" s="319">
        <v>41593.85</v>
      </c>
      <c r="EQ176" s="319">
        <v>7280.05</v>
      </c>
      <c r="ER176" s="319">
        <v>63716.75</v>
      </c>
      <c r="ES176" s="319">
        <v>199712.25</v>
      </c>
      <c r="ET176" s="319">
        <v>37520.99</v>
      </c>
      <c r="EU176" s="319">
        <v>10453.950000000001</v>
      </c>
      <c r="EV176" s="319">
        <v>1289.9000000000001</v>
      </c>
      <c r="EW176" s="319">
        <v>16717.7</v>
      </c>
      <c r="EX176" s="319">
        <v>92106.92</v>
      </c>
      <c r="EY176" s="319">
        <v>599789.48</v>
      </c>
      <c r="EZ176" s="319">
        <v>10384614.24</v>
      </c>
      <c r="FA176" s="319">
        <v>14608.79</v>
      </c>
      <c r="FB176" s="319">
        <v>6074.23</v>
      </c>
      <c r="FC176" s="319">
        <v>197427.88</v>
      </c>
      <c r="FD176" s="319">
        <v>45743.6</v>
      </c>
      <c r="FE176" s="319">
        <v>200743.75</v>
      </c>
      <c r="FF176" s="319">
        <v>98822.64</v>
      </c>
      <c r="FG176" s="319">
        <v>16135.24</v>
      </c>
      <c r="FH176" s="319">
        <v>115225.1</v>
      </c>
      <c r="FI176" s="319">
        <v>8595.5</v>
      </c>
      <c r="FJ176" s="319">
        <v>43022.12</v>
      </c>
      <c r="FK176" s="319">
        <v>66258.350000000006</v>
      </c>
      <c r="FL176" s="319">
        <v>0</v>
      </c>
      <c r="FM176" s="319">
        <v>137485.09</v>
      </c>
      <c r="FN176" s="319">
        <v>13214.12</v>
      </c>
      <c r="FO176" s="319">
        <v>25939.9</v>
      </c>
      <c r="FP176" s="319">
        <v>32813.78</v>
      </c>
      <c r="FQ176" s="319">
        <v>3899.6</v>
      </c>
      <c r="FR176" s="319">
        <v>579820.89</v>
      </c>
      <c r="FS176" s="319">
        <v>3411.19</v>
      </c>
      <c r="FT176" s="319">
        <v>24221.88</v>
      </c>
      <c r="FU176" s="319">
        <v>31174.3</v>
      </c>
      <c r="FV176" s="319">
        <v>19216.05</v>
      </c>
      <c r="FW176" s="319">
        <v>0</v>
      </c>
      <c r="FX176" s="319">
        <v>11161.1</v>
      </c>
      <c r="FY176" s="319">
        <v>50777.26</v>
      </c>
      <c r="FZ176" s="319">
        <v>1133.05</v>
      </c>
      <c r="GA176" s="319">
        <v>6490.1</v>
      </c>
      <c r="GB176" s="319">
        <v>14846.65</v>
      </c>
      <c r="GC176" s="319">
        <v>40138.74</v>
      </c>
      <c r="GD176" s="319">
        <v>39782.699999999997</v>
      </c>
      <c r="GE176" s="319">
        <v>72078.17</v>
      </c>
      <c r="GF176" s="319">
        <v>69576.149999999994</v>
      </c>
      <c r="GG176" s="319">
        <v>55778.91</v>
      </c>
      <c r="GH176" s="319">
        <v>17934.5</v>
      </c>
      <c r="GI176" s="319">
        <v>62335.51</v>
      </c>
      <c r="GJ176" s="319">
        <v>12371.51</v>
      </c>
      <c r="GK176" s="319">
        <v>1205817.19</v>
      </c>
      <c r="GL176" s="319">
        <v>40355.17</v>
      </c>
      <c r="GM176" s="319">
        <v>1507144.91</v>
      </c>
      <c r="GN176" s="319">
        <v>71584.009999999995</v>
      </c>
      <c r="GO176" s="319">
        <v>187187.94</v>
      </c>
      <c r="GP176" s="319">
        <v>2003.45</v>
      </c>
      <c r="GQ176" s="319">
        <v>2314.8000000000002</v>
      </c>
      <c r="GR176" s="319">
        <v>43532.08</v>
      </c>
      <c r="GS176" s="319">
        <v>1273242</v>
      </c>
      <c r="GT176" s="319">
        <v>5756.7</v>
      </c>
      <c r="GU176" s="319">
        <v>595541.25</v>
      </c>
      <c r="GV176" s="319">
        <v>17200.099999999999</v>
      </c>
      <c r="GW176" s="319">
        <v>8274.35</v>
      </c>
      <c r="GX176" s="319">
        <v>298819.84999999998</v>
      </c>
      <c r="GY176" s="319">
        <v>5232.45</v>
      </c>
      <c r="GZ176" s="319">
        <v>38853.51</v>
      </c>
      <c r="HA176" s="319">
        <v>190945.43</v>
      </c>
      <c r="HB176" s="319">
        <v>27993.37</v>
      </c>
      <c r="HC176" s="319">
        <v>174641.33</v>
      </c>
      <c r="HD176" s="319">
        <v>2103.4</v>
      </c>
      <c r="HE176" s="319">
        <v>18006.150000000001</v>
      </c>
      <c r="HF176" s="319">
        <v>43549.29</v>
      </c>
      <c r="HG176" s="319">
        <v>35547.43</v>
      </c>
      <c r="HH176" s="319">
        <v>883433.68</v>
      </c>
      <c r="HI176" s="319">
        <v>124622.52</v>
      </c>
      <c r="HJ176" s="319">
        <v>61139.82</v>
      </c>
      <c r="HK176" s="319">
        <v>10502.06</v>
      </c>
      <c r="HL176" s="319">
        <v>77918.67</v>
      </c>
      <c r="HM176" s="319">
        <v>35888.050000000003</v>
      </c>
      <c r="HN176" s="319">
        <v>18146.8</v>
      </c>
      <c r="HO176" s="319">
        <v>12254.45</v>
      </c>
      <c r="HP176" s="319">
        <v>229618.26</v>
      </c>
      <c r="HQ176" s="319">
        <v>12674.2</v>
      </c>
      <c r="HR176" s="319">
        <v>237441.42</v>
      </c>
      <c r="HS176" s="319">
        <v>668</v>
      </c>
      <c r="HT176" s="319">
        <v>270000.46000000002</v>
      </c>
      <c r="HU176" s="319">
        <v>1643.25</v>
      </c>
      <c r="HV176" s="319">
        <v>108001.32</v>
      </c>
      <c r="HW176" s="319">
        <v>771544.24</v>
      </c>
      <c r="HX176" s="319">
        <v>5669.8</v>
      </c>
      <c r="HY176" s="319">
        <v>754754.88</v>
      </c>
      <c r="HZ176" s="319">
        <v>65544.929999999993</v>
      </c>
      <c r="IA176" s="319">
        <v>9412.6</v>
      </c>
      <c r="IB176" s="319">
        <v>129987.26</v>
      </c>
      <c r="IC176" s="319">
        <v>260381.64</v>
      </c>
      <c r="ID176" s="319">
        <v>34153.300000000003</v>
      </c>
      <c r="IE176" s="319">
        <v>131833.73000000001</v>
      </c>
      <c r="IF176" s="319">
        <v>41970.15</v>
      </c>
      <c r="IG176" s="319">
        <v>4112.6499999999996</v>
      </c>
      <c r="IH176" s="319">
        <v>0</v>
      </c>
      <c r="II176" s="319">
        <v>9206.7999999999993</v>
      </c>
      <c r="IJ176" s="319">
        <v>74662.960000000006</v>
      </c>
      <c r="IK176" s="319">
        <v>3547.8</v>
      </c>
      <c r="IL176" s="319">
        <v>15047.7</v>
      </c>
      <c r="IM176" s="319">
        <v>14149.7</v>
      </c>
      <c r="IN176" s="319">
        <v>98114.3</v>
      </c>
      <c r="IO176" s="319">
        <v>6319.7</v>
      </c>
      <c r="IP176" s="319">
        <v>19037.990000000002</v>
      </c>
      <c r="IQ176" s="319">
        <v>12795.65</v>
      </c>
      <c r="IR176" s="319">
        <v>139999.48000000001</v>
      </c>
      <c r="IS176" s="319">
        <v>63566.19</v>
      </c>
      <c r="IT176" s="319">
        <v>352306.34</v>
      </c>
      <c r="IU176" s="319">
        <v>14890.1</v>
      </c>
      <c r="IV176" s="319">
        <v>184816.8</v>
      </c>
      <c r="IW176" s="319">
        <v>16616.45</v>
      </c>
      <c r="IX176" s="319">
        <v>0</v>
      </c>
      <c r="IY176" s="319">
        <v>42955.55</v>
      </c>
      <c r="IZ176" s="319">
        <v>873.85</v>
      </c>
      <c r="JA176" s="319">
        <v>14633.45</v>
      </c>
      <c r="JB176" s="319">
        <v>8856.77</v>
      </c>
      <c r="JC176" s="319">
        <v>45778</v>
      </c>
      <c r="JD176" s="319">
        <v>5291.35</v>
      </c>
      <c r="JE176" s="319">
        <v>2756.1</v>
      </c>
      <c r="JF176" s="319">
        <v>48160.37</v>
      </c>
      <c r="JG176" s="319">
        <v>1552.05</v>
      </c>
      <c r="JH176" s="319">
        <v>29040.17</v>
      </c>
      <c r="JI176" s="319">
        <v>68533.929999999993</v>
      </c>
      <c r="JJ176" s="319">
        <v>18229.38</v>
      </c>
      <c r="JK176" s="319">
        <v>8599.5499999999993</v>
      </c>
      <c r="JL176" s="319">
        <v>28186.1</v>
      </c>
      <c r="JM176" s="319">
        <v>5424.72</v>
      </c>
      <c r="JN176" s="319">
        <v>11778.2</v>
      </c>
      <c r="JO176" s="319">
        <v>61939.44</v>
      </c>
      <c r="JP176" s="319">
        <v>6182.2</v>
      </c>
      <c r="JQ176" s="319">
        <v>16600.2</v>
      </c>
      <c r="JR176" s="319">
        <v>1102.45</v>
      </c>
      <c r="JS176" s="319">
        <v>166403.15</v>
      </c>
      <c r="JT176" s="319">
        <v>36184.269999999997</v>
      </c>
      <c r="JU176" s="319">
        <v>7016.5</v>
      </c>
      <c r="JV176" s="319">
        <v>1361605.27</v>
      </c>
      <c r="JW176" s="319">
        <v>22416.81</v>
      </c>
      <c r="JX176" s="319">
        <v>8241.2000000000007</v>
      </c>
      <c r="JY176" s="319">
        <v>0</v>
      </c>
      <c r="JZ176" s="319">
        <v>1001.1</v>
      </c>
      <c r="KA176" s="319">
        <v>18048.900000000001</v>
      </c>
      <c r="KB176" s="319">
        <v>25219.82</v>
      </c>
      <c r="KC176" s="319">
        <v>0</v>
      </c>
      <c r="KD176" s="319">
        <v>32533.75</v>
      </c>
      <c r="KE176" s="319">
        <v>402011.6</v>
      </c>
      <c r="KF176" s="319">
        <v>11114.3</v>
      </c>
      <c r="KG176" s="319">
        <v>93115.3</v>
      </c>
      <c r="KH176" s="319">
        <v>7290.24</v>
      </c>
      <c r="KI176" s="319">
        <v>24967.05</v>
      </c>
      <c r="KJ176" s="319">
        <v>26674.799999999999</v>
      </c>
      <c r="KK176" s="319">
        <v>2752.8</v>
      </c>
      <c r="KL176" s="319">
        <v>26014.92</v>
      </c>
      <c r="KM176" s="319">
        <v>17186.89</v>
      </c>
      <c r="KN176" s="319">
        <v>14121.5</v>
      </c>
      <c r="KO176" s="319">
        <v>178788.84</v>
      </c>
      <c r="KP176" s="319">
        <v>40868.86</v>
      </c>
      <c r="KQ176" s="319">
        <v>2550371.64</v>
      </c>
      <c r="KR176" s="319">
        <v>135341.93</v>
      </c>
      <c r="KS176" s="318">
        <v>39605.050000000003</v>
      </c>
      <c r="KU176" s="312">
        <v>31</v>
      </c>
      <c r="KV176" s="312">
        <v>311</v>
      </c>
      <c r="KY176" s="312" t="s">
        <v>943</v>
      </c>
    </row>
    <row r="177" spans="1:311" x14ac:dyDescent="0.25">
      <c r="A177" s="317">
        <v>2021</v>
      </c>
      <c r="B177" s="316" t="s">
        <v>891</v>
      </c>
      <c r="C177" s="316" t="s">
        <v>911</v>
      </c>
      <c r="D177" s="316" t="s">
        <v>918</v>
      </c>
      <c r="E177" s="316" t="s">
        <v>846</v>
      </c>
      <c r="F177" s="315">
        <v>85121.25</v>
      </c>
      <c r="G177" s="315">
        <v>21225</v>
      </c>
      <c r="H177" s="315">
        <v>989237.3</v>
      </c>
      <c r="I177" s="315">
        <v>64812.58</v>
      </c>
      <c r="J177" s="315">
        <v>9529.85</v>
      </c>
      <c r="K177" s="315">
        <v>60505.8</v>
      </c>
      <c r="L177" s="315">
        <v>326427.27</v>
      </c>
      <c r="M177" s="315">
        <v>309647.84999999998</v>
      </c>
      <c r="N177" s="315">
        <v>3978011.1</v>
      </c>
      <c r="O177" s="315">
        <v>713599.88</v>
      </c>
      <c r="P177" s="315">
        <v>126952.88</v>
      </c>
      <c r="Q177" s="315">
        <v>193749.22</v>
      </c>
      <c r="R177" s="315">
        <v>316440.40000000002</v>
      </c>
      <c r="S177" s="315">
        <v>160636.10999999999</v>
      </c>
      <c r="T177" s="315">
        <v>107576.79</v>
      </c>
      <c r="U177" s="315">
        <v>331933.69</v>
      </c>
      <c r="V177" s="315">
        <v>1521577.68</v>
      </c>
      <c r="W177" s="315">
        <v>66891.25</v>
      </c>
      <c r="X177" s="315">
        <v>91322.559999999998</v>
      </c>
      <c r="Y177" s="315">
        <v>96754.65</v>
      </c>
      <c r="Z177" s="315">
        <v>104091.62</v>
      </c>
      <c r="AA177" s="315">
        <v>834687.69</v>
      </c>
      <c r="AB177" s="315">
        <v>623788.54</v>
      </c>
      <c r="AC177" s="315">
        <v>20231.349999999999</v>
      </c>
      <c r="AD177" s="315">
        <v>1033660.25</v>
      </c>
      <c r="AE177" s="315">
        <v>29752.39</v>
      </c>
      <c r="AF177" s="315">
        <v>17396.259999999998</v>
      </c>
      <c r="AG177" s="315">
        <v>61994.8</v>
      </c>
      <c r="AH177" s="315">
        <v>31711.599999999999</v>
      </c>
      <c r="AI177" s="315">
        <v>172073.82</v>
      </c>
      <c r="AJ177" s="315">
        <v>46222.25</v>
      </c>
      <c r="AK177" s="315">
        <v>24913.5</v>
      </c>
      <c r="AL177" s="315">
        <v>927640.54</v>
      </c>
      <c r="AM177" s="315">
        <v>28825.15</v>
      </c>
      <c r="AN177" s="315">
        <v>68730.16</v>
      </c>
      <c r="AO177" s="315">
        <v>76978.789999999994</v>
      </c>
      <c r="AP177" s="315">
        <v>86017</v>
      </c>
      <c r="AQ177" s="315">
        <v>45492.25</v>
      </c>
      <c r="AR177" s="315">
        <v>105180.55</v>
      </c>
      <c r="AS177" s="315">
        <v>101734.26</v>
      </c>
      <c r="AT177" s="315">
        <v>57631.59</v>
      </c>
      <c r="AU177" s="315">
        <v>76550.600000000006</v>
      </c>
      <c r="AV177" s="315">
        <v>39252.25</v>
      </c>
      <c r="AW177" s="315">
        <v>2058195.98</v>
      </c>
      <c r="AX177" s="315">
        <v>8867.6</v>
      </c>
      <c r="AY177" s="315">
        <v>193619.59</v>
      </c>
      <c r="AZ177" s="315">
        <v>108630.45</v>
      </c>
      <c r="BA177" s="315">
        <v>28767.4</v>
      </c>
      <c r="BB177" s="315">
        <v>77697.95</v>
      </c>
      <c r="BC177" s="315">
        <v>168153.25</v>
      </c>
      <c r="BD177" s="315">
        <v>529235.99</v>
      </c>
      <c r="BE177" s="315">
        <v>102582.47</v>
      </c>
      <c r="BF177" s="315">
        <v>97035.45</v>
      </c>
      <c r="BG177" s="315">
        <v>62602.11</v>
      </c>
      <c r="BH177" s="315">
        <v>10308.5</v>
      </c>
      <c r="BI177" s="315">
        <v>629023.6</v>
      </c>
      <c r="BJ177" s="315">
        <v>11951.15</v>
      </c>
      <c r="BK177" s="315">
        <v>418023.96</v>
      </c>
      <c r="BL177" s="315">
        <v>21120.73</v>
      </c>
      <c r="BM177" s="315">
        <v>129350.82</v>
      </c>
      <c r="BN177" s="315">
        <v>321803.38</v>
      </c>
      <c r="BO177" s="315">
        <v>258928.51</v>
      </c>
      <c r="BP177" s="315">
        <v>46680.5</v>
      </c>
      <c r="BQ177" s="315">
        <v>12381.4</v>
      </c>
      <c r="BR177" s="315">
        <v>161340.54</v>
      </c>
      <c r="BS177" s="315">
        <v>305221.7</v>
      </c>
      <c r="BT177" s="315">
        <v>10165.65</v>
      </c>
      <c r="BU177" s="315">
        <v>10147.65</v>
      </c>
      <c r="BV177" s="315">
        <v>43936.45</v>
      </c>
      <c r="BW177" s="315">
        <v>178287.08</v>
      </c>
      <c r="BX177" s="315">
        <v>113541.65</v>
      </c>
      <c r="BY177" s="315">
        <v>198653.27</v>
      </c>
      <c r="BZ177" s="315">
        <v>37451.56</v>
      </c>
      <c r="CA177" s="315">
        <v>73955.37</v>
      </c>
      <c r="CB177" s="315">
        <v>47217.2</v>
      </c>
      <c r="CC177" s="315">
        <v>237942.49</v>
      </c>
      <c r="CD177" s="315">
        <v>224483.06</v>
      </c>
      <c r="CE177" s="315">
        <v>220441.04</v>
      </c>
      <c r="CF177" s="315">
        <v>365909.6</v>
      </c>
      <c r="CG177" s="315">
        <v>146302.24</v>
      </c>
      <c r="CH177" s="315">
        <v>60467.21</v>
      </c>
      <c r="CI177" s="315">
        <v>968057.3</v>
      </c>
      <c r="CJ177" s="315">
        <v>67171.8</v>
      </c>
      <c r="CK177" s="315">
        <v>38022.85</v>
      </c>
      <c r="CL177" s="315">
        <v>45723.05</v>
      </c>
      <c r="CM177" s="315">
        <v>54169.41</v>
      </c>
      <c r="CN177" s="315">
        <v>406385.11</v>
      </c>
      <c r="CO177" s="315">
        <v>463138.2</v>
      </c>
      <c r="CP177" s="315">
        <v>10129.950000000001</v>
      </c>
      <c r="CQ177" s="315">
        <v>58067.22</v>
      </c>
      <c r="CR177" s="315">
        <v>51223.8</v>
      </c>
      <c r="CS177" s="315">
        <v>55253.38</v>
      </c>
      <c r="CT177" s="315">
        <v>58964.800000000003</v>
      </c>
      <c r="CU177" s="315">
        <v>44894.25</v>
      </c>
      <c r="CV177" s="315">
        <v>49866.7</v>
      </c>
      <c r="CW177" s="315">
        <v>150490.1</v>
      </c>
      <c r="CX177" s="315">
        <v>50320.7</v>
      </c>
      <c r="CY177" s="315">
        <v>67137.850000000006</v>
      </c>
      <c r="CZ177" s="315">
        <v>1046994.98</v>
      </c>
      <c r="DA177" s="315">
        <v>115375.85</v>
      </c>
      <c r="DB177" s="315">
        <v>444653.2</v>
      </c>
      <c r="DC177" s="315">
        <v>151867.4</v>
      </c>
      <c r="DD177" s="315">
        <v>895894.19</v>
      </c>
      <c r="DE177" s="315">
        <v>741904.77</v>
      </c>
      <c r="DF177" s="315">
        <v>157892.29999999999</v>
      </c>
      <c r="DG177" s="315">
        <v>90990.35</v>
      </c>
      <c r="DH177" s="315">
        <v>135589.20000000001</v>
      </c>
      <c r="DI177" s="315">
        <v>100534.95</v>
      </c>
      <c r="DJ177" s="315">
        <v>210800.05</v>
      </c>
      <c r="DK177" s="315">
        <v>49936.01</v>
      </c>
      <c r="DL177" s="315">
        <v>55056.37</v>
      </c>
      <c r="DM177" s="315">
        <v>108329.44</v>
      </c>
      <c r="DN177" s="315">
        <v>19907.8</v>
      </c>
      <c r="DO177" s="315">
        <v>118210.9</v>
      </c>
      <c r="DP177" s="315">
        <v>68310.2</v>
      </c>
      <c r="DQ177" s="315">
        <v>15960.75</v>
      </c>
      <c r="DR177" s="315">
        <v>334736.15000000002</v>
      </c>
      <c r="DS177" s="315">
        <v>301232.53999999998</v>
      </c>
      <c r="DT177" s="315">
        <v>297212.44</v>
      </c>
      <c r="DU177" s="315">
        <v>178478.81</v>
      </c>
      <c r="DV177" s="315">
        <v>74434.7</v>
      </c>
      <c r="DW177" s="315">
        <v>157379.29999999999</v>
      </c>
      <c r="DX177" s="315">
        <v>995760.4</v>
      </c>
      <c r="DY177" s="315">
        <v>80288.100000000006</v>
      </c>
      <c r="DZ177" s="315">
        <v>119434.82</v>
      </c>
      <c r="EA177" s="315">
        <v>1242188.4099999999</v>
      </c>
      <c r="EB177" s="315">
        <v>114140.32</v>
      </c>
      <c r="EC177" s="315">
        <v>195536.24</v>
      </c>
      <c r="ED177" s="315">
        <v>511474.75</v>
      </c>
      <c r="EE177" s="315">
        <v>98756.81</v>
      </c>
      <c r="EF177" s="315">
        <v>19072.45</v>
      </c>
      <c r="EG177" s="315">
        <v>703092.99</v>
      </c>
      <c r="EH177" s="315">
        <v>13700.3</v>
      </c>
      <c r="EI177" s="315">
        <v>160305.16</v>
      </c>
      <c r="EJ177" s="315">
        <v>508704.68</v>
      </c>
      <c r="EK177" s="315">
        <v>49175.01</v>
      </c>
      <c r="EL177" s="315">
        <v>34587.1</v>
      </c>
      <c r="EM177" s="315">
        <v>109542.15</v>
      </c>
      <c r="EN177" s="315">
        <v>192399.25</v>
      </c>
      <c r="EO177" s="315">
        <v>325375.45</v>
      </c>
      <c r="EP177" s="315">
        <v>86194.1</v>
      </c>
      <c r="EQ177" s="315">
        <v>73667</v>
      </c>
      <c r="ER177" s="315">
        <v>160118.04999999999</v>
      </c>
      <c r="ES177" s="315">
        <v>48495.5</v>
      </c>
      <c r="ET177" s="315">
        <v>132596.75</v>
      </c>
      <c r="EU177" s="315">
        <v>46681.4</v>
      </c>
      <c r="EV177" s="315">
        <v>16787.95</v>
      </c>
      <c r="EW177" s="315">
        <v>93708.41</v>
      </c>
      <c r="EX177" s="315">
        <v>121614.46</v>
      </c>
      <c r="EY177" s="315">
        <v>736070.95</v>
      </c>
      <c r="EZ177" s="315">
        <v>156974184.19</v>
      </c>
      <c r="FA177" s="315">
        <v>80414.45</v>
      </c>
      <c r="FB177" s="315">
        <v>371744.78</v>
      </c>
      <c r="FC177" s="315">
        <v>2067959.85</v>
      </c>
      <c r="FD177" s="315">
        <v>232239.78</v>
      </c>
      <c r="FE177" s="315">
        <v>698520.15</v>
      </c>
      <c r="FF177" s="315">
        <v>70748.850000000006</v>
      </c>
      <c r="FG177" s="315">
        <v>17940.599999999999</v>
      </c>
      <c r="FH177" s="315">
        <v>373235.5</v>
      </c>
      <c r="FI177" s="315">
        <v>65167.3</v>
      </c>
      <c r="FJ177" s="315">
        <v>216210.56</v>
      </c>
      <c r="FK177" s="315">
        <v>32183.25</v>
      </c>
      <c r="FL177" s="315">
        <v>13694.85</v>
      </c>
      <c r="FM177" s="315">
        <v>480309.73</v>
      </c>
      <c r="FN177" s="315">
        <v>45527.47</v>
      </c>
      <c r="FO177" s="315">
        <v>53494.29</v>
      </c>
      <c r="FP177" s="315">
        <v>39658.949999999997</v>
      </c>
      <c r="FQ177" s="315">
        <v>34903.199999999997</v>
      </c>
      <c r="FR177" s="315">
        <v>7690139.8200000003</v>
      </c>
      <c r="FS177" s="315">
        <v>24167.01</v>
      </c>
      <c r="FT177" s="315">
        <v>63577.3</v>
      </c>
      <c r="FU177" s="315">
        <v>146236.69</v>
      </c>
      <c r="FV177" s="315">
        <v>17501.95</v>
      </c>
      <c r="FW177" s="315">
        <v>2398.35</v>
      </c>
      <c r="FX177" s="315">
        <v>194844.65</v>
      </c>
      <c r="FY177" s="315">
        <v>136394.56</v>
      </c>
      <c r="FZ177" s="315">
        <v>62314.3</v>
      </c>
      <c r="GA177" s="315">
        <v>54763.75</v>
      </c>
      <c r="GB177" s="315">
        <v>139498.79999999999</v>
      </c>
      <c r="GC177" s="315">
        <v>15266.8</v>
      </c>
      <c r="GD177" s="315">
        <v>44484.05</v>
      </c>
      <c r="GE177" s="315">
        <v>107614.25</v>
      </c>
      <c r="GF177" s="315">
        <v>282662.78999999998</v>
      </c>
      <c r="GG177" s="315">
        <v>284964.34000000003</v>
      </c>
      <c r="GH177" s="315">
        <v>38355</v>
      </c>
      <c r="GI177" s="315">
        <v>259929.8</v>
      </c>
      <c r="GJ177" s="315">
        <v>50343.15</v>
      </c>
      <c r="GK177" s="315">
        <v>2044212.64</v>
      </c>
      <c r="GL177" s="315">
        <v>186990.1</v>
      </c>
      <c r="GM177" s="315">
        <v>8848605.1099999994</v>
      </c>
      <c r="GN177" s="315">
        <v>166238.32</v>
      </c>
      <c r="GO177" s="315">
        <v>2782310.93</v>
      </c>
      <c r="GP177" s="315">
        <v>8209.15</v>
      </c>
      <c r="GQ177" s="315">
        <v>4861.6499999999996</v>
      </c>
      <c r="GR177" s="315">
        <v>260096.09</v>
      </c>
      <c r="GS177" s="315">
        <v>16994387.469999999</v>
      </c>
      <c r="GT177" s="315">
        <v>16199.8</v>
      </c>
      <c r="GU177" s="315">
        <v>717982.02</v>
      </c>
      <c r="GV177" s="315">
        <v>48999.7</v>
      </c>
      <c r="GW177" s="315">
        <v>78260.3</v>
      </c>
      <c r="GX177" s="315">
        <v>906692.74</v>
      </c>
      <c r="GY177" s="315">
        <v>63017.83</v>
      </c>
      <c r="GZ177" s="315">
        <v>206296.6</v>
      </c>
      <c r="HA177" s="315">
        <v>259624.04</v>
      </c>
      <c r="HB177" s="315">
        <v>26292.3</v>
      </c>
      <c r="HC177" s="315">
        <v>969689.13</v>
      </c>
      <c r="HD177" s="315">
        <v>60715.43</v>
      </c>
      <c r="HE177" s="315">
        <v>103120.1</v>
      </c>
      <c r="HF177" s="315">
        <v>182802.55</v>
      </c>
      <c r="HG177" s="315">
        <v>630188.16</v>
      </c>
      <c r="HH177" s="315">
        <v>963474.9</v>
      </c>
      <c r="HI177" s="315">
        <v>474812.31</v>
      </c>
      <c r="HJ177" s="315">
        <v>225095.45</v>
      </c>
      <c r="HK177" s="315">
        <v>102634.8</v>
      </c>
      <c r="HL177" s="315">
        <v>183181.43</v>
      </c>
      <c r="HM177" s="315">
        <v>86942.41</v>
      </c>
      <c r="HN177" s="315">
        <v>48939.199999999997</v>
      </c>
      <c r="HO177" s="315">
        <v>106313.93</v>
      </c>
      <c r="HP177" s="315">
        <v>292610.67</v>
      </c>
      <c r="HQ177" s="315">
        <v>30966.2</v>
      </c>
      <c r="HR177" s="315">
        <v>315234.71000000002</v>
      </c>
      <c r="HS177" s="315">
        <v>55941.1</v>
      </c>
      <c r="HT177" s="315">
        <v>720922.38</v>
      </c>
      <c r="HU177" s="315">
        <v>68036.05</v>
      </c>
      <c r="HV177" s="315">
        <v>456192.68</v>
      </c>
      <c r="HW177" s="315">
        <v>6266261.4699999997</v>
      </c>
      <c r="HX177" s="315">
        <v>91974.45</v>
      </c>
      <c r="HY177" s="315">
        <v>1057214.6000000001</v>
      </c>
      <c r="HZ177" s="315">
        <v>209989.15</v>
      </c>
      <c r="IA177" s="315">
        <v>68425.350000000006</v>
      </c>
      <c r="IB177" s="315">
        <v>280012.57</v>
      </c>
      <c r="IC177" s="315">
        <v>2306283.58</v>
      </c>
      <c r="ID177" s="315">
        <v>59424.3</v>
      </c>
      <c r="IE177" s="315">
        <v>260579.15</v>
      </c>
      <c r="IF177" s="315">
        <v>33829.599999999999</v>
      </c>
      <c r="IG177" s="315">
        <v>44245.599999999999</v>
      </c>
      <c r="IH177" s="315">
        <v>5052.05</v>
      </c>
      <c r="II177" s="315">
        <v>108775.75</v>
      </c>
      <c r="IJ177" s="315">
        <v>118710.09</v>
      </c>
      <c r="IK177" s="315">
        <v>33431.949999999997</v>
      </c>
      <c r="IL177" s="315">
        <v>13053.75</v>
      </c>
      <c r="IM177" s="315">
        <v>152793.20000000001</v>
      </c>
      <c r="IN177" s="315">
        <v>516270.82</v>
      </c>
      <c r="IO177" s="315">
        <v>278893.90000000002</v>
      </c>
      <c r="IP177" s="315">
        <v>209384.78</v>
      </c>
      <c r="IQ177" s="315">
        <v>17680.150000000001</v>
      </c>
      <c r="IR177" s="315">
        <v>655228.80000000005</v>
      </c>
      <c r="IS177" s="315">
        <v>357121.27</v>
      </c>
      <c r="IT177" s="315">
        <v>2317934.87</v>
      </c>
      <c r="IU177" s="315">
        <v>139960.09</v>
      </c>
      <c r="IV177" s="315">
        <v>395097.85</v>
      </c>
      <c r="IW177" s="315">
        <v>53269.599999999999</v>
      </c>
      <c r="IX177" s="315">
        <v>20250.2</v>
      </c>
      <c r="IY177" s="315">
        <v>133889.28</v>
      </c>
      <c r="IZ177" s="315">
        <v>11760.58</v>
      </c>
      <c r="JA177" s="315">
        <v>54146.17</v>
      </c>
      <c r="JB177" s="315">
        <v>79168.009999999995</v>
      </c>
      <c r="JC177" s="315">
        <v>193872.7</v>
      </c>
      <c r="JD177" s="315">
        <v>58571.53</v>
      </c>
      <c r="JE177" s="315">
        <v>6489.8</v>
      </c>
      <c r="JF177" s="315">
        <v>68931.05</v>
      </c>
      <c r="JG177" s="315">
        <v>21297.55</v>
      </c>
      <c r="JH177" s="315">
        <v>124613.53</v>
      </c>
      <c r="JI177" s="315">
        <v>68103.45</v>
      </c>
      <c r="JJ177" s="315">
        <v>118653.16</v>
      </c>
      <c r="JK177" s="315">
        <v>66789.38</v>
      </c>
      <c r="JL177" s="315">
        <v>89164.47</v>
      </c>
      <c r="JM177" s="315">
        <v>19455.830000000002</v>
      </c>
      <c r="JN177" s="315">
        <v>35562.300000000003</v>
      </c>
      <c r="JO177" s="315">
        <v>578583.14</v>
      </c>
      <c r="JP177" s="315">
        <v>109365.23</v>
      </c>
      <c r="JQ177" s="315">
        <v>98253.7</v>
      </c>
      <c r="JR177" s="315">
        <v>8426.35</v>
      </c>
      <c r="JS177" s="315">
        <v>646711.87</v>
      </c>
      <c r="JT177" s="315">
        <v>60073.7</v>
      </c>
      <c r="JU177" s="315">
        <v>9496.2000000000007</v>
      </c>
      <c r="JV177" s="315">
        <v>4288148.7</v>
      </c>
      <c r="JW177" s="315">
        <v>123671.2</v>
      </c>
      <c r="JX177" s="315">
        <v>60852.11</v>
      </c>
      <c r="JY177" s="315">
        <v>23166.080000000002</v>
      </c>
      <c r="JZ177" s="315">
        <v>14732.3</v>
      </c>
      <c r="KA177" s="315">
        <v>166892.95000000001</v>
      </c>
      <c r="KB177" s="315">
        <v>163714.6</v>
      </c>
      <c r="KC177" s="315">
        <v>67974.95</v>
      </c>
      <c r="KD177" s="315">
        <v>62853.15</v>
      </c>
      <c r="KE177" s="315">
        <v>884547.62</v>
      </c>
      <c r="KF177" s="315">
        <v>13382.55</v>
      </c>
      <c r="KG177" s="315">
        <v>177368.65</v>
      </c>
      <c r="KH177" s="315">
        <v>58313.15</v>
      </c>
      <c r="KI177" s="315">
        <v>94864.9</v>
      </c>
      <c r="KJ177" s="315">
        <v>59654.38</v>
      </c>
      <c r="KK177" s="315">
        <v>26702.63</v>
      </c>
      <c r="KL177" s="315">
        <v>26156.25</v>
      </c>
      <c r="KM177" s="315">
        <v>55342.65</v>
      </c>
      <c r="KN177" s="315">
        <v>64928.15</v>
      </c>
      <c r="KO177" s="315">
        <v>586291.11</v>
      </c>
      <c r="KP177" s="315">
        <v>184010.15</v>
      </c>
      <c r="KQ177" s="315">
        <v>32765994.489999998</v>
      </c>
      <c r="KR177" s="315">
        <v>251144.5</v>
      </c>
      <c r="KS177" s="314">
        <v>166200.32999999999</v>
      </c>
      <c r="KU177" s="312">
        <v>31</v>
      </c>
      <c r="KV177" s="312">
        <v>312</v>
      </c>
      <c r="KY177" s="312" t="s">
        <v>943</v>
      </c>
    </row>
    <row r="178" spans="1:311" x14ac:dyDescent="0.25">
      <c r="A178" s="321">
        <v>2021</v>
      </c>
      <c r="B178" s="320" t="s">
        <v>891</v>
      </c>
      <c r="C178" s="320" t="s">
        <v>911</v>
      </c>
      <c r="D178" s="320" t="s">
        <v>917</v>
      </c>
      <c r="E178" s="320" t="s">
        <v>846</v>
      </c>
      <c r="F178" s="319">
        <v>14143.95</v>
      </c>
      <c r="G178" s="319">
        <v>1514.89</v>
      </c>
      <c r="H178" s="319">
        <v>209617.71</v>
      </c>
      <c r="I178" s="319">
        <v>4027</v>
      </c>
      <c r="J178" s="319">
        <v>0</v>
      </c>
      <c r="K178" s="319">
        <v>23243.95</v>
      </c>
      <c r="L178" s="319">
        <v>47016.3</v>
      </c>
      <c r="M178" s="319">
        <v>3535.4</v>
      </c>
      <c r="N178" s="319">
        <v>251991.78</v>
      </c>
      <c r="O178" s="319">
        <v>144896.19</v>
      </c>
      <c r="P178" s="319">
        <v>22245.55</v>
      </c>
      <c r="Q178" s="319">
        <v>7305.35</v>
      </c>
      <c r="R178" s="319">
        <v>142057.45000000001</v>
      </c>
      <c r="S178" s="319">
        <v>132550.13</v>
      </c>
      <c r="T178" s="319">
        <v>15231.89</v>
      </c>
      <c r="U178" s="319">
        <v>106493.69</v>
      </c>
      <c r="V178" s="319">
        <v>422327.42</v>
      </c>
      <c r="W178" s="319">
        <v>9135.2000000000007</v>
      </c>
      <c r="X178" s="319">
        <v>33175.99</v>
      </c>
      <c r="Y178" s="319">
        <v>10900.7</v>
      </c>
      <c r="Z178" s="319">
        <v>95269.86</v>
      </c>
      <c r="AA178" s="319">
        <v>307852.45</v>
      </c>
      <c r="AB178" s="319">
        <v>45923.15</v>
      </c>
      <c r="AC178" s="319">
        <v>2569.5</v>
      </c>
      <c r="AD178" s="319">
        <v>433012.6</v>
      </c>
      <c r="AE178" s="319">
        <v>0</v>
      </c>
      <c r="AF178" s="319">
        <v>4862.7</v>
      </c>
      <c r="AG178" s="319">
        <v>24127.03</v>
      </c>
      <c r="AH178" s="319">
        <v>7866.59</v>
      </c>
      <c r="AI178" s="319">
        <v>3915.8</v>
      </c>
      <c r="AJ178" s="319">
        <v>6038.2</v>
      </c>
      <c r="AK178" s="319">
        <v>2077.5500000000002</v>
      </c>
      <c r="AL178" s="319">
        <v>305973.08</v>
      </c>
      <c r="AM178" s="319">
        <v>3787.74</v>
      </c>
      <c r="AN178" s="319">
        <v>16093.2</v>
      </c>
      <c r="AO178" s="319">
        <v>10276</v>
      </c>
      <c r="AP178" s="319">
        <v>7355.85</v>
      </c>
      <c r="AQ178" s="319">
        <v>1615.95</v>
      </c>
      <c r="AR178" s="319">
        <v>42397.59</v>
      </c>
      <c r="AS178" s="319">
        <v>33550.199999999997</v>
      </c>
      <c r="AT178" s="319">
        <v>41940.699999999997</v>
      </c>
      <c r="AU178" s="319">
        <v>11115.82</v>
      </c>
      <c r="AV178" s="319">
        <v>0</v>
      </c>
      <c r="AW178" s="319">
        <v>298438.98</v>
      </c>
      <c r="AX178" s="319">
        <v>397.8</v>
      </c>
      <c r="AY178" s="319">
        <v>10402.700000000001</v>
      </c>
      <c r="AZ178" s="319">
        <v>6739.61</v>
      </c>
      <c r="BA178" s="319">
        <v>0</v>
      </c>
      <c r="BB178" s="319">
        <v>0</v>
      </c>
      <c r="BC178" s="319">
        <v>19338.22</v>
      </c>
      <c r="BD178" s="319">
        <v>191440.7</v>
      </c>
      <c r="BE178" s="319">
        <v>16985.740000000002</v>
      </c>
      <c r="BF178" s="319">
        <v>28416.55</v>
      </c>
      <c r="BG178" s="319">
        <v>16177.89</v>
      </c>
      <c r="BH178" s="319">
        <v>10355.65</v>
      </c>
      <c r="BI178" s="319">
        <v>422641.4</v>
      </c>
      <c r="BJ178" s="319">
        <v>5643.1</v>
      </c>
      <c r="BK178" s="319">
        <v>192631.52</v>
      </c>
      <c r="BL178" s="319">
        <v>55.5</v>
      </c>
      <c r="BM178" s="319">
        <v>0</v>
      </c>
      <c r="BN178" s="319">
        <v>94554.86</v>
      </c>
      <c r="BO178" s="319">
        <v>38263.65</v>
      </c>
      <c r="BP178" s="319">
        <v>2584.3000000000002</v>
      </c>
      <c r="BQ178" s="319">
        <v>3617.5</v>
      </c>
      <c r="BR178" s="319">
        <v>43643.15</v>
      </c>
      <c r="BS178" s="319">
        <v>38520.550000000003</v>
      </c>
      <c r="BT178" s="319">
        <v>2110.85</v>
      </c>
      <c r="BU178" s="319">
        <v>3269.05</v>
      </c>
      <c r="BV178" s="319">
        <v>37341.65</v>
      </c>
      <c r="BW178" s="319">
        <v>55011.67</v>
      </c>
      <c r="BX178" s="319">
        <v>176110.05</v>
      </c>
      <c r="BY178" s="319">
        <v>213860.9</v>
      </c>
      <c r="BZ178" s="319">
        <v>48404.18</v>
      </c>
      <c r="CA178" s="319">
        <v>73733.45</v>
      </c>
      <c r="CB178" s="319">
        <v>500.35</v>
      </c>
      <c r="CC178" s="319">
        <v>115768.99</v>
      </c>
      <c r="CD178" s="319">
        <v>61280.1</v>
      </c>
      <c r="CE178" s="319">
        <v>47577.2</v>
      </c>
      <c r="CF178" s="319">
        <v>38656.050000000003</v>
      </c>
      <c r="CG178" s="319">
        <v>30977.74</v>
      </c>
      <c r="CH178" s="319">
        <v>13030.45</v>
      </c>
      <c r="CI178" s="319">
        <v>650777.05000000005</v>
      </c>
      <c r="CJ178" s="319">
        <v>6749.12</v>
      </c>
      <c r="CK178" s="319">
        <v>1296.55</v>
      </c>
      <c r="CL178" s="319">
        <v>42540.2</v>
      </c>
      <c r="CM178" s="319">
        <v>0</v>
      </c>
      <c r="CN178" s="319">
        <v>80764.33</v>
      </c>
      <c r="CO178" s="319">
        <v>102212.4</v>
      </c>
      <c r="CP178" s="319">
        <v>0</v>
      </c>
      <c r="CQ178" s="319">
        <v>3573.46</v>
      </c>
      <c r="CR178" s="319">
        <v>0</v>
      </c>
      <c r="CS178" s="319">
        <v>22090.44</v>
      </c>
      <c r="CT178" s="319">
        <v>121249.55</v>
      </c>
      <c r="CU178" s="319">
        <v>7989.84</v>
      </c>
      <c r="CV178" s="319">
        <v>1459</v>
      </c>
      <c r="CW178" s="319">
        <v>21417.7</v>
      </c>
      <c r="CX178" s="319">
        <v>79197.45</v>
      </c>
      <c r="CY178" s="319">
        <v>13740.69</v>
      </c>
      <c r="CZ178" s="319">
        <v>167532</v>
      </c>
      <c r="DA178" s="319">
        <v>63979.57</v>
      </c>
      <c r="DB178" s="319">
        <v>36734.1</v>
      </c>
      <c r="DC178" s="319">
        <v>40213.5</v>
      </c>
      <c r="DD178" s="319">
        <v>929133.38</v>
      </c>
      <c r="DE178" s="319">
        <v>471259.19</v>
      </c>
      <c r="DF178" s="319">
        <v>2187.75</v>
      </c>
      <c r="DG178" s="319">
        <v>10487.55</v>
      </c>
      <c r="DH178" s="319">
        <v>3558.25</v>
      </c>
      <c r="DI178" s="319">
        <v>20220.400000000001</v>
      </c>
      <c r="DJ178" s="319">
        <v>31006.25</v>
      </c>
      <c r="DK178" s="319">
        <v>1287.45</v>
      </c>
      <c r="DL178" s="319">
        <v>16013.8</v>
      </c>
      <c r="DM178" s="319">
        <v>22674.7</v>
      </c>
      <c r="DN178" s="319">
        <v>0</v>
      </c>
      <c r="DO178" s="319">
        <v>0</v>
      </c>
      <c r="DP178" s="319">
        <v>0</v>
      </c>
      <c r="DQ178" s="319">
        <v>3897.9</v>
      </c>
      <c r="DR178" s="319">
        <v>46.4</v>
      </c>
      <c r="DS178" s="319">
        <v>72802.47</v>
      </c>
      <c r="DT178" s="319">
        <v>45434.66</v>
      </c>
      <c r="DU178" s="319">
        <v>25005.85</v>
      </c>
      <c r="DV178" s="319">
        <v>2737.5</v>
      </c>
      <c r="DW178" s="319">
        <v>15712.5</v>
      </c>
      <c r="DX178" s="319">
        <v>176892.9</v>
      </c>
      <c r="DY178" s="319">
        <v>36875.53</v>
      </c>
      <c r="DZ178" s="319">
        <v>42391.96</v>
      </c>
      <c r="EA178" s="319">
        <v>289941.53999999998</v>
      </c>
      <c r="EB178" s="319">
        <v>78524</v>
      </c>
      <c r="EC178" s="319">
        <v>14135.1</v>
      </c>
      <c r="ED178" s="319">
        <v>5585.1</v>
      </c>
      <c r="EE178" s="319">
        <v>18470.61</v>
      </c>
      <c r="EF178" s="319">
        <v>0</v>
      </c>
      <c r="EG178" s="319">
        <v>204199.41</v>
      </c>
      <c r="EH178" s="319">
        <v>30.2</v>
      </c>
      <c r="EI178" s="319">
        <v>84857.83</v>
      </c>
      <c r="EJ178" s="319">
        <v>193344.44</v>
      </c>
      <c r="EK178" s="319">
        <v>34043.15</v>
      </c>
      <c r="EL178" s="319">
        <v>4621.6000000000004</v>
      </c>
      <c r="EM178" s="319">
        <v>35209.08</v>
      </c>
      <c r="EN178" s="319">
        <v>39174.97</v>
      </c>
      <c r="EO178" s="319">
        <v>34025.49</v>
      </c>
      <c r="EP178" s="319">
        <v>30684.35</v>
      </c>
      <c r="EQ178" s="319">
        <v>291246.51</v>
      </c>
      <c r="ER178" s="319">
        <v>890.7</v>
      </c>
      <c r="ES178" s="319">
        <v>12066.9</v>
      </c>
      <c r="ET178" s="319">
        <v>27217.200000000001</v>
      </c>
      <c r="EU178" s="319">
        <v>21768.23</v>
      </c>
      <c r="EV178" s="319">
        <v>20371</v>
      </c>
      <c r="EW178" s="319">
        <v>27609.54</v>
      </c>
      <c r="EX178" s="319">
        <v>35161.85</v>
      </c>
      <c r="EY178" s="319">
        <v>524737.14</v>
      </c>
      <c r="EZ178" s="319">
        <v>16274127.75</v>
      </c>
      <c r="FA178" s="319">
        <v>14127.45</v>
      </c>
      <c r="FB178" s="319">
        <v>11987.35</v>
      </c>
      <c r="FC178" s="319">
        <v>476264.54</v>
      </c>
      <c r="FD178" s="319">
        <v>29320.07</v>
      </c>
      <c r="FE178" s="319">
        <v>582381.36</v>
      </c>
      <c r="FF178" s="319">
        <v>2574.85</v>
      </c>
      <c r="FG178" s="319">
        <v>3035.2</v>
      </c>
      <c r="FH178" s="319">
        <v>290570.17</v>
      </c>
      <c r="FI178" s="319">
        <v>0</v>
      </c>
      <c r="FJ178" s="319">
        <v>48468.800000000003</v>
      </c>
      <c r="FK178" s="319">
        <v>0</v>
      </c>
      <c r="FL178" s="319">
        <v>0</v>
      </c>
      <c r="FM178" s="319">
        <v>89909.759999999995</v>
      </c>
      <c r="FN178" s="319">
        <v>10354.4</v>
      </c>
      <c r="FO178" s="319">
        <v>44527.06</v>
      </c>
      <c r="FP178" s="319">
        <v>500</v>
      </c>
      <c r="FQ178" s="319">
        <v>8839.7000000000007</v>
      </c>
      <c r="FR178" s="319">
        <v>709174.29</v>
      </c>
      <c r="FS178" s="319">
        <v>8279.76</v>
      </c>
      <c r="FT178" s="319">
        <v>0</v>
      </c>
      <c r="FU178" s="319">
        <v>652.15</v>
      </c>
      <c r="FV178" s="319">
        <v>2060.6</v>
      </c>
      <c r="FW178" s="319">
        <v>3724.8</v>
      </c>
      <c r="FX178" s="319">
        <v>0</v>
      </c>
      <c r="FY178" s="319">
        <v>40069.660000000003</v>
      </c>
      <c r="FZ178" s="319">
        <v>661.95</v>
      </c>
      <c r="GA178" s="319">
        <v>8423</v>
      </c>
      <c r="GB178" s="319">
        <v>77.95</v>
      </c>
      <c r="GC178" s="319">
        <v>1706.85</v>
      </c>
      <c r="GD178" s="319">
        <v>9042.16</v>
      </c>
      <c r="GE178" s="319">
        <v>27033.21</v>
      </c>
      <c r="GF178" s="319">
        <v>9051.85</v>
      </c>
      <c r="GG178" s="319">
        <v>48706.53</v>
      </c>
      <c r="GH178" s="319">
        <v>0</v>
      </c>
      <c r="GI178" s="319">
        <v>2937.05</v>
      </c>
      <c r="GJ178" s="319">
        <v>14878.27</v>
      </c>
      <c r="GK178" s="319">
        <v>1349022.98</v>
      </c>
      <c r="GL178" s="319">
        <v>62424.78</v>
      </c>
      <c r="GM178" s="319">
        <v>2449947.14</v>
      </c>
      <c r="GN178" s="319">
        <v>15003.18</v>
      </c>
      <c r="GO178" s="319">
        <v>104220.27</v>
      </c>
      <c r="GP178" s="319">
        <v>3800.29</v>
      </c>
      <c r="GQ178" s="319">
        <v>0</v>
      </c>
      <c r="GR178" s="319">
        <v>14583.99</v>
      </c>
      <c r="GS178" s="319">
        <v>2924503.89</v>
      </c>
      <c r="GT178" s="319">
        <v>2450.17</v>
      </c>
      <c r="GU178" s="319">
        <v>735342.28</v>
      </c>
      <c r="GV178" s="319">
        <v>7282.8</v>
      </c>
      <c r="GW178" s="319">
        <v>910.35</v>
      </c>
      <c r="GX178" s="319">
        <v>389938.71</v>
      </c>
      <c r="GY178" s="319">
        <v>20373.349999999999</v>
      </c>
      <c r="GZ178" s="319">
        <v>141542.67000000001</v>
      </c>
      <c r="HA178" s="319">
        <v>51442.18</v>
      </c>
      <c r="HB178" s="319">
        <v>1419.65</v>
      </c>
      <c r="HC178" s="319">
        <v>63840.05</v>
      </c>
      <c r="HD178" s="319">
        <v>0</v>
      </c>
      <c r="HE178" s="319">
        <v>3323.7</v>
      </c>
      <c r="HF178" s="319">
        <v>16593.75</v>
      </c>
      <c r="HG178" s="319">
        <v>17262.490000000002</v>
      </c>
      <c r="HH178" s="319">
        <v>565595.84</v>
      </c>
      <c r="HI178" s="319">
        <v>52870.080000000002</v>
      </c>
      <c r="HJ178" s="319">
        <v>53617.9</v>
      </c>
      <c r="HK178" s="319">
        <v>7400.25</v>
      </c>
      <c r="HL178" s="319">
        <v>13761.57</v>
      </c>
      <c r="HM178" s="319">
        <v>25426.78</v>
      </c>
      <c r="HN178" s="319">
        <v>2593.4</v>
      </c>
      <c r="HO178" s="319">
        <v>8928.31</v>
      </c>
      <c r="HP178" s="319">
        <v>152128.74</v>
      </c>
      <c r="HQ178" s="319">
        <v>370.5</v>
      </c>
      <c r="HR178" s="319">
        <v>563504.36</v>
      </c>
      <c r="HS178" s="319">
        <v>88.2</v>
      </c>
      <c r="HT178" s="319">
        <v>613119.38</v>
      </c>
      <c r="HU178" s="319">
        <v>37142.35</v>
      </c>
      <c r="HV178" s="319">
        <v>67966.600000000006</v>
      </c>
      <c r="HW178" s="319">
        <v>773266.5</v>
      </c>
      <c r="HX178" s="319">
        <v>154880.68</v>
      </c>
      <c r="HY178" s="319">
        <v>1084229.02</v>
      </c>
      <c r="HZ178" s="319">
        <v>4036.85</v>
      </c>
      <c r="IA178" s="319">
        <v>8792.25</v>
      </c>
      <c r="IB178" s="319">
        <v>23580.33</v>
      </c>
      <c r="IC178" s="319">
        <v>125414.96</v>
      </c>
      <c r="ID178" s="319">
        <v>112601.5</v>
      </c>
      <c r="IE178" s="319">
        <v>263735.58</v>
      </c>
      <c r="IF178" s="319">
        <v>24459.1</v>
      </c>
      <c r="IG178" s="319">
        <v>5183.1099999999997</v>
      </c>
      <c r="IH178" s="319">
        <v>0</v>
      </c>
      <c r="II178" s="319">
        <v>7821.9</v>
      </c>
      <c r="IJ178" s="319">
        <v>84782.399999999994</v>
      </c>
      <c r="IK178" s="319">
        <v>11891.96</v>
      </c>
      <c r="IL178" s="319">
        <v>0</v>
      </c>
      <c r="IM178" s="319">
        <v>9876.9500000000007</v>
      </c>
      <c r="IN178" s="319">
        <v>123796.2</v>
      </c>
      <c r="IO178" s="319">
        <v>47327.23</v>
      </c>
      <c r="IP178" s="319">
        <v>8429.65</v>
      </c>
      <c r="IQ178" s="319">
        <v>0</v>
      </c>
      <c r="IR178" s="319">
        <v>284229.90999999997</v>
      </c>
      <c r="IS178" s="319">
        <v>263330.67</v>
      </c>
      <c r="IT178" s="319">
        <v>616095.31000000006</v>
      </c>
      <c r="IU178" s="319">
        <v>28019.19</v>
      </c>
      <c r="IV178" s="319">
        <v>52192.15</v>
      </c>
      <c r="IW178" s="319">
        <v>0</v>
      </c>
      <c r="IX178" s="319">
        <v>501.85</v>
      </c>
      <c r="IY178" s="319">
        <v>37028.080000000002</v>
      </c>
      <c r="IZ178" s="319">
        <v>2905.53</v>
      </c>
      <c r="JA178" s="319">
        <v>18706.150000000001</v>
      </c>
      <c r="JB178" s="319">
        <v>2995.2</v>
      </c>
      <c r="JC178" s="319">
        <v>7737.15</v>
      </c>
      <c r="JD178" s="319">
        <v>0</v>
      </c>
      <c r="JE178" s="319">
        <v>660.4</v>
      </c>
      <c r="JF178" s="319">
        <v>10031.1</v>
      </c>
      <c r="JG178" s="319">
        <v>3983.24</v>
      </c>
      <c r="JH178" s="319">
        <v>0</v>
      </c>
      <c r="JI178" s="319">
        <v>134463.1</v>
      </c>
      <c r="JJ178" s="319">
        <v>21481.61</v>
      </c>
      <c r="JK178" s="319">
        <v>12128.43</v>
      </c>
      <c r="JL178" s="319">
        <v>1042.55</v>
      </c>
      <c r="JM178" s="319">
        <v>0</v>
      </c>
      <c r="JN178" s="319">
        <v>649.35</v>
      </c>
      <c r="JO178" s="319">
        <v>49805.82</v>
      </c>
      <c r="JP178" s="319">
        <v>2252.11</v>
      </c>
      <c r="JQ178" s="319">
        <v>7955.85</v>
      </c>
      <c r="JR178" s="319">
        <v>3682.15</v>
      </c>
      <c r="JS178" s="319">
        <v>124502.36</v>
      </c>
      <c r="JT178" s="319">
        <v>22972.400000000001</v>
      </c>
      <c r="JU178" s="319">
        <v>6252.5</v>
      </c>
      <c r="JV178" s="319">
        <v>1569757.87</v>
      </c>
      <c r="JW178" s="319">
        <v>25804.11</v>
      </c>
      <c r="JX178" s="319">
        <v>59437.2</v>
      </c>
      <c r="JY178" s="319">
        <v>0</v>
      </c>
      <c r="JZ178" s="319">
        <v>3837.7</v>
      </c>
      <c r="KA178" s="319">
        <v>4177.7</v>
      </c>
      <c r="KB178" s="319">
        <v>26269.49</v>
      </c>
      <c r="KC178" s="319">
        <v>10242.35</v>
      </c>
      <c r="KD178" s="319">
        <v>462.55</v>
      </c>
      <c r="KE178" s="319">
        <v>182971.65</v>
      </c>
      <c r="KF178" s="319">
        <v>11225.25</v>
      </c>
      <c r="KG178" s="319">
        <v>10453.700000000001</v>
      </c>
      <c r="KH178" s="319">
        <v>2979.1</v>
      </c>
      <c r="KI178" s="319">
        <v>48650.9</v>
      </c>
      <c r="KJ178" s="319">
        <v>27526.95</v>
      </c>
      <c r="KK178" s="319">
        <v>0</v>
      </c>
      <c r="KL178" s="319">
        <v>2550.9</v>
      </c>
      <c r="KM178" s="319">
        <v>3737.6</v>
      </c>
      <c r="KN178" s="319">
        <v>11675.45</v>
      </c>
      <c r="KO178" s="319">
        <v>388799.1</v>
      </c>
      <c r="KP178" s="319">
        <v>39701.35</v>
      </c>
      <c r="KQ178" s="319">
        <v>2877820.39</v>
      </c>
      <c r="KR178" s="319">
        <v>96765.33</v>
      </c>
      <c r="KS178" s="318">
        <v>191780.9</v>
      </c>
      <c r="KU178" s="312">
        <v>31</v>
      </c>
      <c r="KV178" s="312">
        <v>313</v>
      </c>
      <c r="KY178" s="312" t="s">
        <v>943</v>
      </c>
    </row>
    <row r="179" spans="1:311" x14ac:dyDescent="0.25">
      <c r="A179" s="317">
        <v>2021</v>
      </c>
      <c r="B179" s="316" t="s">
        <v>891</v>
      </c>
      <c r="C179" s="316" t="s">
        <v>911</v>
      </c>
      <c r="D179" s="316" t="s">
        <v>916</v>
      </c>
      <c r="E179" s="316" t="s">
        <v>846</v>
      </c>
      <c r="F179" s="315">
        <v>164349.95000000001</v>
      </c>
      <c r="G179" s="315">
        <v>105290.6</v>
      </c>
      <c r="H179" s="315">
        <v>3172570.43</v>
      </c>
      <c r="I179" s="315">
        <v>201772.35</v>
      </c>
      <c r="J179" s="315">
        <v>24228.2</v>
      </c>
      <c r="K179" s="315">
        <v>111226.05</v>
      </c>
      <c r="L179" s="315">
        <v>808316.15</v>
      </c>
      <c r="M179" s="315">
        <v>1045375.47</v>
      </c>
      <c r="N179" s="315">
        <v>1865871.73</v>
      </c>
      <c r="O179" s="315">
        <v>1075088.5900000001</v>
      </c>
      <c r="P179" s="315">
        <v>577890.35</v>
      </c>
      <c r="Q179" s="315">
        <v>241883.43</v>
      </c>
      <c r="R179" s="315">
        <v>594790.40000000002</v>
      </c>
      <c r="S179" s="315">
        <v>1032627.98</v>
      </c>
      <c r="T179" s="315">
        <v>250753.41</v>
      </c>
      <c r="U179" s="315">
        <v>724371.37</v>
      </c>
      <c r="V179" s="315">
        <v>712313.39</v>
      </c>
      <c r="W179" s="315">
        <v>338805.44</v>
      </c>
      <c r="X179" s="315">
        <v>260554.17</v>
      </c>
      <c r="Y179" s="315">
        <v>65870.3</v>
      </c>
      <c r="Z179" s="315">
        <v>56449.53</v>
      </c>
      <c r="AA179" s="315">
        <v>2694663.9</v>
      </c>
      <c r="AB179" s="315">
        <v>639887.59</v>
      </c>
      <c r="AC179" s="315">
        <v>5770.55</v>
      </c>
      <c r="AD179" s="315">
        <v>4778175.92</v>
      </c>
      <c r="AE179" s="315">
        <v>76388.210000000006</v>
      </c>
      <c r="AF179" s="315">
        <v>102758.05</v>
      </c>
      <c r="AG179" s="315">
        <v>173835.39</v>
      </c>
      <c r="AH179" s="315">
        <v>109916.29</v>
      </c>
      <c r="AI179" s="315">
        <v>149896.51999999999</v>
      </c>
      <c r="AJ179" s="315">
        <v>169630.28</v>
      </c>
      <c r="AK179" s="315">
        <v>96042.85</v>
      </c>
      <c r="AL179" s="315">
        <v>2466641.71</v>
      </c>
      <c r="AM179" s="315">
        <v>103205.95</v>
      </c>
      <c r="AN179" s="315">
        <v>149587.07</v>
      </c>
      <c r="AO179" s="315">
        <v>119048.85</v>
      </c>
      <c r="AP179" s="315">
        <v>876215.72</v>
      </c>
      <c r="AQ179" s="315">
        <v>153499.9</v>
      </c>
      <c r="AR179" s="315">
        <v>199165.65</v>
      </c>
      <c r="AS179" s="315">
        <v>177061.86</v>
      </c>
      <c r="AT179" s="315">
        <v>124661.71</v>
      </c>
      <c r="AU179" s="315">
        <v>385587.63</v>
      </c>
      <c r="AV179" s="315">
        <v>173764.32</v>
      </c>
      <c r="AW179" s="315">
        <v>872145.16</v>
      </c>
      <c r="AX179" s="315">
        <v>72925.149999999994</v>
      </c>
      <c r="AY179" s="315">
        <v>224094.56</v>
      </c>
      <c r="AZ179" s="315">
        <v>451263.16</v>
      </c>
      <c r="BA179" s="315">
        <v>74435.3</v>
      </c>
      <c r="BB179" s="315">
        <v>445231.8</v>
      </c>
      <c r="BC179" s="315">
        <v>965585.95</v>
      </c>
      <c r="BD179" s="315">
        <v>2023596.06</v>
      </c>
      <c r="BE179" s="315">
        <v>391865.96</v>
      </c>
      <c r="BF179" s="315">
        <v>79901.100000000006</v>
      </c>
      <c r="BG179" s="315">
        <v>43143.15</v>
      </c>
      <c r="BH179" s="315">
        <v>116110.06</v>
      </c>
      <c r="BI179" s="315">
        <v>792454.67</v>
      </c>
      <c r="BJ179" s="315">
        <v>8280.2000000000007</v>
      </c>
      <c r="BK179" s="315">
        <v>1180675.02</v>
      </c>
      <c r="BL179" s="315">
        <v>47535.44</v>
      </c>
      <c r="BM179" s="315">
        <v>167783.4</v>
      </c>
      <c r="BN179" s="315">
        <v>557449.22</v>
      </c>
      <c r="BO179" s="315">
        <v>324202.36</v>
      </c>
      <c r="BP179" s="315">
        <v>74224.070000000007</v>
      </c>
      <c r="BQ179" s="315">
        <v>81930.55</v>
      </c>
      <c r="BR179" s="315">
        <v>479356.32</v>
      </c>
      <c r="BS179" s="315">
        <v>651377.35</v>
      </c>
      <c r="BT179" s="315">
        <v>57262.65</v>
      </c>
      <c r="BU179" s="315">
        <v>58776.7</v>
      </c>
      <c r="BV179" s="315">
        <v>425800.1</v>
      </c>
      <c r="BW179" s="315">
        <v>479501.67</v>
      </c>
      <c r="BX179" s="315">
        <v>249831.85</v>
      </c>
      <c r="BY179" s="315">
        <v>313975.7</v>
      </c>
      <c r="BZ179" s="315">
        <v>232329.15</v>
      </c>
      <c r="CA179" s="315">
        <v>188643</v>
      </c>
      <c r="CB179" s="315">
        <v>141587.39000000001</v>
      </c>
      <c r="CC179" s="315">
        <v>689610.4</v>
      </c>
      <c r="CD179" s="315">
        <v>442915.65</v>
      </c>
      <c r="CE179" s="315">
        <v>808740.35</v>
      </c>
      <c r="CF179" s="315">
        <v>1328440.0900000001</v>
      </c>
      <c r="CG179" s="315">
        <v>487114.32</v>
      </c>
      <c r="CH179" s="315">
        <v>178895.88</v>
      </c>
      <c r="CI179" s="315">
        <v>2022031.27</v>
      </c>
      <c r="CJ179" s="315">
        <v>167402.20000000001</v>
      </c>
      <c r="CK179" s="315">
        <v>98616.01</v>
      </c>
      <c r="CL179" s="315">
        <v>309266.7</v>
      </c>
      <c r="CM179" s="315">
        <v>112109.51</v>
      </c>
      <c r="CN179" s="315">
        <v>1093197.58</v>
      </c>
      <c r="CO179" s="315">
        <v>576081.1</v>
      </c>
      <c r="CP179" s="315">
        <v>105476.95</v>
      </c>
      <c r="CQ179" s="315">
        <v>308669.06</v>
      </c>
      <c r="CR179" s="315">
        <v>86374.45</v>
      </c>
      <c r="CS179" s="315">
        <v>166279.45000000001</v>
      </c>
      <c r="CT179" s="315">
        <v>291336.75</v>
      </c>
      <c r="CU179" s="315">
        <v>23032.62</v>
      </c>
      <c r="CV179" s="315">
        <v>147913.29999999999</v>
      </c>
      <c r="CW179" s="315">
        <v>111881.25</v>
      </c>
      <c r="CX179" s="315">
        <v>398917.22</v>
      </c>
      <c r="CY179" s="315">
        <v>156131.57999999999</v>
      </c>
      <c r="CZ179" s="315">
        <v>1267717.75</v>
      </c>
      <c r="DA179" s="315">
        <v>502131.24</v>
      </c>
      <c r="DB179" s="315">
        <v>567248.92000000004</v>
      </c>
      <c r="DC179" s="315">
        <v>515659.17</v>
      </c>
      <c r="DD179" s="315">
        <v>2771490.82</v>
      </c>
      <c r="DE179" s="315">
        <v>1329310.8400000001</v>
      </c>
      <c r="DF179" s="315">
        <v>72200.929999999993</v>
      </c>
      <c r="DG179" s="315">
        <v>270527.88</v>
      </c>
      <c r="DH179" s="315">
        <v>395480.38</v>
      </c>
      <c r="DI179" s="315">
        <v>292074.40000000002</v>
      </c>
      <c r="DJ179" s="315">
        <v>765906.46</v>
      </c>
      <c r="DK179" s="315">
        <v>300076.23</v>
      </c>
      <c r="DL179" s="315">
        <v>263136.87</v>
      </c>
      <c r="DM179" s="315">
        <v>354100.72</v>
      </c>
      <c r="DN179" s="315">
        <v>40272.239999999998</v>
      </c>
      <c r="DO179" s="315">
        <v>321218.98</v>
      </c>
      <c r="DP179" s="315">
        <v>204260.32</v>
      </c>
      <c r="DQ179" s="315">
        <v>57009.16</v>
      </c>
      <c r="DR179" s="315">
        <v>525685.79</v>
      </c>
      <c r="DS179" s="315">
        <v>1295352.06</v>
      </c>
      <c r="DT179" s="315">
        <v>350619.79</v>
      </c>
      <c r="DU179" s="315">
        <v>831347.05</v>
      </c>
      <c r="DV179" s="315">
        <v>102758.2</v>
      </c>
      <c r="DW179" s="315">
        <v>288228.05</v>
      </c>
      <c r="DX179" s="315">
        <v>928866.85</v>
      </c>
      <c r="DY179" s="315">
        <v>691520</v>
      </c>
      <c r="DZ179" s="315">
        <v>346168.01</v>
      </c>
      <c r="EA179" s="315">
        <v>2196372.69</v>
      </c>
      <c r="EB179" s="315">
        <v>256329.65</v>
      </c>
      <c r="EC179" s="315">
        <v>377203.09</v>
      </c>
      <c r="ED179" s="315">
        <v>168050.55</v>
      </c>
      <c r="EE179" s="315">
        <v>216745.9</v>
      </c>
      <c r="EF179" s="315">
        <v>99851.63</v>
      </c>
      <c r="EG179" s="315">
        <v>972049.43</v>
      </c>
      <c r="EH179" s="315">
        <v>104185.08</v>
      </c>
      <c r="EI179" s="315">
        <v>998677.06</v>
      </c>
      <c r="EJ179" s="315">
        <v>3767252.86</v>
      </c>
      <c r="EK179" s="315">
        <v>34254.019999999997</v>
      </c>
      <c r="EL179" s="315">
        <v>735553.4</v>
      </c>
      <c r="EM179" s="315">
        <v>434510.45</v>
      </c>
      <c r="EN179" s="315">
        <v>694981.81</v>
      </c>
      <c r="EO179" s="315">
        <v>748737.5</v>
      </c>
      <c r="EP179" s="315">
        <v>544954.5</v>
      </c>
      <c r="EQ179" s="315">
        <v>148997.51999999999</v>
      </c>
      <c r="ER179" s="315">
        <v>923627.25</v>
      </c>
      <c r="ES179" s="315">
        <v>291876</v>
      </c>
      <c r="ET179" s="315">
        <v>270409.25</v>
      </c>
      <c r="EU179" s="315">
        <v>343448.8</v>
      </c>
      <c r="EV179" s="315">
        <v>167827.44</v>
      </c>
      <c r="EW179" s="315">
        <v>244489.57</v>
      </c>
      <c r="EX179" s="315">
        <v>530459.81000000006</v>
      </c>
      <c r="EY179" s="315">
        <v>2044010.83</v>
      </c>
      <c r="EZ179" s="315">
        <v>24043069.199999999</v>
      </c>
      <c r="FA179" s="315">
        <v>126597.85</v>
      </c>
      <c r="FB179" s="315">
        <v>1089802.69</v>
      </c>
      <c r="FC179" s="315">
        <v>1976566.59</v>
      </c>
      <c r="FD179" s="315">
        <v>596675.37</v>
      </c>
      <c r="FE179" s="315">
        <v>2717729.7</v>
      </c>
      <c r="FF179" s="315">
        <v>462570.08</v>
      </c>
      <c r="FG179" s="315">
        <v>87595.1</v>
      </c>
      <c r="FH179" s="315">
        <v>1881266.94</v>
      </c>
      <c r="FI179" s="315">
        <v>504546.5</v>
      </c>
      <c r="FJ179" s="315">
        <v>535929.15</v>
      </c>
      <c r="FK179" s="315">
        <v>150402.04</v>
      </c>
      <c r="FL179" s="315">
        <v>90497.4</v>
      </c>
      <c r="FM179" s="315">
        <v>691721.13</v>
      </c>
      <c r="FN179" s="315">
        <v>136335.70000000001</v>
      </c>
      <c r="FO179" s="315">
        <v>291308.28999999998</v>
      </c>
      <c r="FP179" s="315">
        <v>237943.05</v>
      </c>
      <c r="FQ179" s="315">
        <v>136532.76999999999</v>
      </c>
      <c r="FR179" s="315">
        <v>2530822.38</v>
      </c>
      <c r="FS179" s="315">
        <v>74728.5</v>
      </c>
      <c r="FT179" s="315">
        <v>234613.18</v>
      </c>
      <c r="FU179" s="315">
        <v>510689.85</v>
      </c>
      <c r="FV179" s="315">
        <v>71247.3</v>
      </c>
      <c r="FW179" s="315">
        <v>9644.85</v>
      </c>
      <c r="FX179" s="315">
        <v>322942.7</v>
      </c>
      <c r="FY179" s="315">
        <v>413638.14</v>
      </c>
      <c r="FZ179" s="315">
        <v>104778.75</v>
      </c>
      <c r="GA179" s="315">
        <v>239463.22</v>
      </c>
      <c r="GB179" s="315">
        <v>240192.4</v>
      </c>
      <c r="GC179" s="315">
        <v>166506.45000000001</v>
      </c>
      <c r="GD179" s="315">
        <v>298210</v>
      </c>
      <c r="GE179" s="315">
        <v>447474.84</v>
      </c>
      <c r="GF179" s="315">
        <v>268808.36</v>
      </c>
      <c r="GG179" s="315">
        <v>1296124.67</v>
      </c>
      <c r="GH179" s="315">
        <v>111321.8</v>
      </c>
      <c r="GI179" s="315">
        <v>349253.01</v>
      </c>
      <c r="GJ179" s="315">
        <v>116829.21</v>
      </c>
      <c r="GK179" s="315">
        <v>4476120.24</v>
      </c>
      <c r="GL179" s="315">
        <v>640570.68000000005</v>
      </c>
      <c r="GM179" s="315">
        <v>2667071.7799999998</v>
      </c>
      <c r="GN179" s="315">
        <v>213954.24</v>
      </c>
      <c r="GO179" s="315">
        <v>1210829.8600000001</v>
      </c>
      <c r="GP179" s="315">
        <v>47997.82</v>
      </c>
      <c r="GQ179" s="315">
        <v>55126.3</v>
      </c>
      <c r="GR179" s="315">
        <v>451278.13</v>
      </c>
      <c r="GS179" s="315">
        <v>5127203.1100000003</v>
      </c>
      <c r="GT179" s="315">
        <v>35002.75</v>
      </c>
      <c r="GU179" s="315">
        <v>4178627.78</v>
      </c>
      <c r="GV179" s="315">
        <v>161736.82</v>
      </c>
      <c r="GW179" s="315">
        <v>77699.75</v>
      </c>
      <c r="GX179" s="315">
        <v>1494616.24</v>
      </c>
      <c r="GY179" s="315">
        <v>173863.89</v>
      </c>
      <c r="GZ179" s="315">
        <v>1183411.81</v>
      </c>
      <c r="HA179" s="315">
        <v>983301.28</v>
      </c>
      <c r="HB179" s="315">
        <v>127146.99</v>
      </c>
      <c r="HC179" s="315">
        <v>1613986.2</v>
      </c>
      <c r="HD179" s="315">
        <v>59302.1</v>
      </c>
      <c r="HE179" s="315">
        <v>343632.07</v>
      </c>
      <c r="HF179" s="315">
        <v>1111434.83</v>
      </c>
      <c r="HG179" s="315">
        <v>502613.77</v>
      </c>
      <c r="HH179" s="315">
        <v>3295924.81</v>
      </c>
      <c r="HI179" s="315">
        <v>657632.5</v>
      </c>
      <c r="HJ179" s="315">
        <v>293187.49</v>
      </c>
      <c r="HK179" s="315">
        <v>71279.05</v>
      </c>
      <c r="HL179" s="315">
        <v>264857.13</v>
      </c>
      <c r="HM179" s="315">
        <v>112095.99</v>
      </c>
      <c r="HN179" s="315">
        <v>159453.45000000001</v>
      </c>
      <c r="HO179" s="315">
        <v>257780.73</v>
      </c>
      <c r="HP179" s="315">
        <v>863110.22</v>
      </c>
      <c r="HQ179" s="315">
        <v>246532.9</v>
      </c>
      <c r="HR179" s="315">
        <v>1431348.13</v>
      </c>
      <c r="HS179" s="315">
        <v>22917.67</v>
      </c>
      <c r="HT179" s="315">
        <v>1132143.8899999999</v>
      </c>
      <c r="HU179" s="315">
        <v>727765.02</v>
      </c>
      <c r="HV179" s="315">
        <v>746054.75</v>
      </c>
      <c r="HW179" s="315">
        <v>5689877.3099999996</v>
      </c>
      <c r="HX179" s="315">
        <v>271152.15000000002</v>
      </c>
      <c r="HY179" s="315">
        <v>2809317.31</v>
      </c>
      <c r="HZ179" s="315">
        <v>251071.94</v>
      </c>
      <c r="IA179" s="315">
        <v>190673</v>
      </c>
      <c r="IB179" s="315">
        <v>313240.27</v>
      </c>
      <c r="IC179" s="315">
        <v>1250986.1100000001</v>
      </c>
      <c r="ID179" s="315">
        <v>331341.33</v>
      </c>
      <c r="IE179" s="315">
        <v>413611.86</v>
      </c>
      <c r="IF179" s="315">
        <v>188873.5</v>
      </c>
      <c r="IG179" s="315">
        <v>95409.42</v>
      </c>
      <c r="IH179" s="315">
        <v>51895.7</v>
      </c>
      <c r="II179" s="315">
        <v>473008.65</v>
      </c>
      <c r="IJ179" s="315">
        <v>907849.8</v>
      </c>
      <c r="IK179" s="315">
        <v>90799.67</v>
      </c>
      <c r="IL179" s="315">
        <v>111113.8</v>
      </c>
      <c r="IM179" s="315">
        <v>287689</v>
      </c>
      <c r="IN179" s="315">
        <v>1248718.52</v>
      </c>
      <c r="IO179" s="315">
        <v>548548.75</v>
      </c>
      <c r="IP179" s="315">
        <v>182550.48</v>
      </c>
      <c r="IQ179" s="315">
        <v>57509.35</v>
      </c>
      <c r="IR179" s="315">
        <v>1603945.45</v>
      </c>
      <c r="IS179" s="315">
        <v>834138.39</v>
      </c>
      <c r="IT179" s="315">
        <v>2417321.94</v>
      </c>
      <c r="IU179" s="315">
        <v>1035210.17</v>
      </c>
      <c r="IV179" s="315">
        <v>903040.05</v>
      </c>
      <c r="IW179" s="315">
        <v>348107.02</v>
      </c>
      <c r="IX179" s="315">
        <v>87147.05</v>
      </c>
      <c r="IY179" s="315">
        <v>272333.53000000003</v>
      </c>
      <c r="IZ179" s="315">
        <v>102994.48</v>
      </c>
      <c r="JA179" s="315">
        <v>265594.01</v>
      </c>
      <c r="JB179" s="315">
        <v>128172.62</v>
      </c>
      <c r="JC179" s="315">
        <v>375514.45</v>
      </c>
      <c r="JD179" s="315">
        <v>25789.46</v>
      </c>
      <c r="JE179" s="315">
        <v>120703.05</v>
      </c>
      <c r="JF179" s="315">
        <v>279565.73</v>
      </c>
      <c r="JG179" s="315">
        <v>81424.95</v>
      </c>
      <c r="JH179" s="315">
        <v>342019.15</v>
      </c>
      <c r="JI179" s="315">
        <v>596394.42000000004</v>
      </c>
      <c r="JJ179" s="315">
        <v>566354.21</v>
      </c>
      <c r="JK179" s="315">
        <v>68425.25</v>
      </c>
      <c r="JL179" s="315">
        <v>92989.54</v>
      </c>
      <c r="JM179" s="315">
        <v>13477.38</v>
      </c>
      <c r="JN179" s="315">
        <v>147178.9</v>
      </c>
      <c r="JO179" s="315">
        <v>851600.26</v>
      </c>
      <c r="JP179" s="315">
        <v>519095.4</v>
      </c>
      <c r="JQ179" s="315">
        <v>280194.93</v>
      </c>
      <c r="JR179" s="315">
        <v>57911.6</v>
      </c>
      <c r="JS179" s="315">
        <v>898817.98</v>
      </c>
      <c r="JT179" s="315">
        <v>689907.56</v>
      </c>
      <c r="JU179" s="315">
        <v>116338.3</v>
      </c>
      <c r="JV179" s="315">
        <v>5705149.2300000004</v>
      </c>
      <c r="JW179" s="315">
        <v>288037.15999999997</v>
      </c>
      <c r="JX179" s="315">
        <v>324471.36</v>
      </c>
      <c r="JY179" s="315">
        <v>58112.55</v>
      </c>
      <c r="JZ179" s="315">
        <v>49131.6</v>
      </c>
      <c r="KA179" s="315">
        <v>300687.90000000002</v>
      </c>
      <c r="KB179" s="315">
        <v>258044.28</v>
      </c>
      <c r="KC179" s="315">
        <v>340774.11</v>
      </c>
      <c r="KD179" s="315">
        <v>91325.1</v>
      </c>
      <c r="KE179" s="315">
        <v>1789560.43</v>
      </c>
      <c r="KF179" s="315">
        <v>40813.599999999999</v>
      </c>
      <c r="KG179" s="315">
        <v>211149.05</v>
      </c>
      <c r="KH179" s="315">
        <v>174791.35</v>
      </c>
      <c r="KI179" s="315">
        <v>182267.72</v>
      </c>
      <c r="KJ179" s="315">
        <v>277431.53000000003</v>
      </c>
      <c r="KK179" s="315">
        <v>63360.5</v>
      </c>
      <c r="KL179" s="315">
        <v>159234.13</v>
      </c>
      <c r="KM179" s="315">
        <v>221791.15</v>
      </c>
      <c r="KN179" s="315">
        <v>296645.48</v>
      </c>
      <c r="KO179" s="315">
        <v>926936.53</v>
      </c>
      <c r="KP179" s="315">
        <v>370994.2</v>
      </c>
      <c r="KQ179" s="315">
        <v>6983335.96</v>
      </c>
      <c r="KR179" s="315">
        <v>1545921.14</v>
      </c>
      <c r="KS179" s="314">
        <v>619161.28</v>
      </c>
      <c r="KU179" s="312">
        <v>31</v>
      </c>
      <c r="KV179" s="312">
        <v>314</v>
      </c>
      <c r="KY179" s="312" t="s">
        <v>943</v>
      </c>
    </row>
    <row r="180" spans="1:311" x14ac:dyDescent="0.25">
      <c r="A180" s="321">
        <v>2021</v>
      </c>
      <c r="B180" s="320" t="s">
        <v>891</v>
      </c>
      <c r="C180" s="320" t="s">
        <v>911</v>
      </c>
      <c r="D180" s="320" t="s">
        <v>915</v>
      </c>
      <c r="E180" s="320" t="s">
        <v>846</v>
      </c>
      <c r="F180" s="319">
        <v>106564.7</v>
      </c>
      <c r="G180" s="319">
        <v>465</v>
      </c>
      <c r="H180" s="319">
        <v>540174.75</v>
      </c>
      <c r="I180" s="319">
        <v>29519.68</v>
      </c>
      <c r="J180" s="319">
        <v>22395.65</v>
      </c>
      <c r="K180" s="319">
        <v>9541.85</v>
      </c>
      <c r="L180" s="319">
        <v>87154.42</v>
      </c>
      <c r="M180" s="319">
        <v>89119.69</v>
      </c>
      <c r="N180" s="319">
        <v>191840.15</v>
      </c>
      <c r="O180" s="319">
        <v>331605.42</v>
      </c>
      <c r="P180" s="319">
        <v>140507.14000000001</v>
      </c>
      <c r="Q180" s="319">
        <v>12640.75</v>
      </c>
      <c r="R180" s="319">
        <v>58377.15</v>
      </c>
      <c r="S180" s="319">
        <v>53208.800000000003</v>
      </c>
      <c r="T180" s="319">
        <v>12350.87</v>
      </c>
      <c r="U180" s="319">
        <v>186018.98</v>
      </c>
      <c r="V180" s="319">
        <v>53302.400000000001</v>
      </c>
      <c r="W180" s="319">
        <v>34718.93</v>
      </c>
      <c r="X180" s="319">
        <v>75062.98</v>
      </c>
      <c r="Y180" s="319">
        <v>11861.1</v>
      </c>
      <c r="Z180" s="319">
        <v>16969.099999999999</v>
      </c>
      <c r="AA180" s="319">
        <v>343082.41</v>
      </c>
      <c r="AB180" s="319">
        <v>164443.85</v>
      </c>
      <c r="AC180" s="319">
        <v>8564.2000000000007</v>
      </c>
      <c r="AD180" s="319">
        <v>791481.9</v>
      </c>
      <c r="AE180" s="319">
        <v>756.1</v>
      </c>
      <c r="AF180" s="319">
        <v>26068.84</v>
      </c>
      <c r="AG180" s="319">
        <v>8582.35</v>
      </c>
      <c r="AH180" s="319">
        <v>24915.4</v>
      </c>
      <c r="AI180" s="319">
        <v>0</v>
      </c>
      <c r="AJ180" s="319">
        <v>0</v>
      </c>
      <c r="AK180" s="319">
        <v>8852.4</v>
      </c>
      <c r="AL180" s="319">
        <v>127842.55</v>
      </c>
      <c r="AM180" s="319">
        <v>0</v>
      </c>
      <c r="AN180" s="319">
        <v>5435.83</v>
      </c>
      <c r="AO180" s="319">
        <v>2406</v>
      </c>
      <c r="AP180" s="319">
        <v>20414.3</v>
      </c>
      <c r="AQ180" s="319">
        <v>0</v>
      </c>
      <c r="AR180" s="319">
        <v>149476.6</v>
      </c>
      <c r="AS180" s="319">
        <v>42472.82</v>
      </c>
      <c r="AT180" s="319">
        <v>49344.35</v>
      </c>
      <c r="AU180" s="319">
        <v>30388.85</v>
      </c>
      <c r="AV180" s="319">
        <v>59069.34</v>
      </c>
      <c r="AW180" s="319">
        <v>589891.79</v>
      </c>
      <c r="AX180" s="319">
        <v>18396.150000000001</v>
      </c>
      <c r="AY180" s="319">
        <v>6972.2</v>
      </c>
      <c r="AZ180" s="319">
        <v>29631.8</v>
      </c>
      <c r="BA180" s="319">
        <v>0</v>
      </c>
      <c r="BB180" s="319">
        <v>0</v>
      </c>
      <c r="BC180" s="319">
        <v>166310.75</v>
      </c>
      <c r="BD180" s="319">
        <v>453000.32</v>
      </c>
      <c r="BE180" s="319">
        <v>34601.49</v>
      </c>
      <c r="BF180" s="319">
        <v>11811.25</v>
      </c>
      <c r="BG180" s="319">
        <v>0</v>
      </c>
      <c r="BH180" s="319">
        <v>0</v>
      </c>
      <c r="BI180" s="319">
        <v>283061.09000000003</v>
      </c>
      <c r="BJ180" s="319">
        <v>3840.35</v>
      </c>
      <c r="BK180" s="319">
        <v>71049.259999999995</v>
      </c>
      <c r="BL180" s="319">
        <v>0</v>
      </c>
      <c r="BM180" s="319">
        <v>6336.9</v>
      </c>
      <c r="BN180" s="319">
        <v>156027.9</v>
      </c>
      <c r="BO180" s="319">
        <v>70425.539999999994</v>
      </c>
      <c r="BP180" s="319">
        <v>16230.1</v>
      </c>
      <c r="BQ180" s="319">
        <v>1327</v>
      </c>
      <c r="BR180" s="319">
        <v>78552.710000000006</v>
      </c>
      <c r="BS180" s="319">
        <v>25479.55</v>
      </c>
      <c r="BT180" s="319">
        <v>8448.6</v>
      </c>
      <c r="BU180" s="319">
        <v>1859.34</v>
      </c>
      <c r="BV180" s="319">
        <v>16227.7</v>
      </c>
      <c r="BW180" s="319">
        <v>51864.88</v>
      </c>
      <c r="BX180" s="319">
        <v>33848.949999999997</v>
      </c>
      <c r="BY180" s="319">
        <v>288341.59000000003</v>
      </c>
      <c r="BZ180" s="319">
        <v>77210.44</v>
      </c>
      <c r="CA180" s="319">
        <v>34278.97</v>
      </c>
      <c r="CB180" s="319">
        <v>560</v>
      </c>
      <c r="CC180" s="319">
        <v>67652.13</v>
      </c>
      <c r="CD180" s="319">
        <v>126609.55</v>
      </c>
      <c r="CE180" s="319">
        <v>116649.4</v>
      </c>
      <c r="CF180" s="319">
        <v>282545.95</v>
      </c>
      <c r="CG180" s="319">
        <v>115170.41</v>
      </c>
      <c r="CH180" s="319">
        <v>80354.23</v>
      </c>
      <c r="CI180" s="319">
        <v>122028.6</v>
      </c>
      <c r="CJ180" s="319">
        <v>13699.7</v>
      </c>
      <c r="CK180" s="319">
        <v>1387.35</v>
      </c>
      <c r="CL180" s="319">
        <v>26616.95</v>
      </c>
      <c r="CM180" s="319">
        <v>1417.3</v>
      </c>
      <c r="CN180" s="319">
        <v>174414.39</v>
      </c>
      <c r="CO180" s="319">
        <v>147889.56</v>
      </c>
      <c r="CP180" s="319">
        <v>718.2</v>
      </c>
      <c r="CQ180" s="319">
        <v>57524.82</v>
      </c>
      <c r="CR180" s="319">
        <v>19894.32</v>
      </c>
      <c r="CS180" s="319">
        <v>22236.73</v>
      </c>
      <c r="CT180" s="319">
        <v>92687.3</v>
      </c>
      <c r="CU180" s="319">
        <v>35020.050000000003</v>
      </c>
      <c r="CV180" s="319">
        <v>756.4</v>
      </c>
      <c r="CW180" s="319">
        <v>104090.87</v>
      </c>
      <c r="CX180" s="319">
        <v>7329.22</v>
      </c>
      <c r="CY180" s="319">
        <v>59968.89</v>
      </c>
      <c r="CZ180" s="319">
        <v>706346.45</v>
      </c>
      <c r="DA180" s="319">
        <v>118390.39999999999</v>
      </c>
      <c r="DB180" s="319">
        <v>22384.15</v>
      </c>
      <c r="DC180" s="319">
        <v>92090.74</v>
      </c>
      <c r="DD180" s="319">
        <v>262525.11</v>
      </c>
      <c r="DE180" s="319">
        <v>717729.55</v>
      </c>
      <c r="DF180" s="319">
        <v>27278.53</v>
      </c>
      <c r="DG180" s="319">
        <v>42078.91</v>
      </c>
      <c r="DH180" s="319">
        <v>31782.29</v>
      </c>
      <c r="DI180" s="319">
        <v>33914.85</v>
      </c>
      <c r="DJ180" s="319">
        <v>29146.1</v>
      </c>
      <c r="DK180" s="319">
        <v>11952.84</v>
      </c>
      <c r="DL180" s="319">
        <v>38888.400000000001</v>
      </c>
      <c r="DM180" s="319">
        <v>43549.35</v>
      </c>
      <c r="DN180" s="319">
        <v>4177.3500000000004</v>
      </c>
      <c r="DO180" s="319">
        <v>1878.3</v>
      </c>
      <c r="DP180" s="319">
        <v>4544.6899999999996</v>
      </c>
      <c r="DQ180" s="319">
        <v>8510.4500000000007</v>
      </c>
      <c r="DR180" s="319">
        <v>37076.49</v>
      </c>
      <c r="DS180" s="319">
        <v>137086.72</v>
      </c>
      <c r="DT180" s="319">
        <v>104228.71</v>
      </c>
      <c r="DU180" s="319">
        <v>80175.98</v>
      </c>
      <c r="DV180" s="319">
        <v>17287.47</v>
      </c>
      <c r="DW180" s="319">
        <v>86317.13</v>
      </c>
      <c r="DX180" s="319">
        <v>150845.6</v>
      </c>
      <c r="DY180" s="319">
        <v>72673.31</v>
      </c>
      <c r="DZ180" s="319">
        <v>14388</v>
      </c>
      <c r="EA180" s="319">
        <v>781937.86</v>
      </c>
      <c r="EB180" s="319">
        <v>39654.36</v>
      </c>
      <c r="EC180" s="319">
        <v>31754.45</v>
      </c>
      <c r="ED180" s="319">
        <v>1425.1</v>
      </c>
      <c r="EE180" s="319">
        <v>18142.849999999999</v>
      </c>
      <c r="EF180" s="319">
        <v>0</v>
      </c>
      <c r="EG180" s="319">
        <v>109175.53</v>
      </c>
      <c r="EH180" s="319">
        <v>1038.5</v>
      </c>
      <c r="EI180" s="319">
        <v>155828.69</v>
      </c>
      <c r="EJ180" s="319">
        <v>245637.25</v>
      </c>
      <c r="EK180" s="319">
        <v>29705.83</v>
      </c>
      <c r="EL180" s="319">
        <v>623.6</v>
      </c>
      <c r="EM180" s="319">
        <v>122331.32</v>
      </c>
      <c r="EN180" s="319">
        <v>134318.81</v>
      </c>
      <c r="EO180" s="319">
        <v>95551.39</v>
      </c>
      <c r="EP180" s="319">
        <v>43684.3</v>
      </c>
      <c r="EQ180" s="319">
        <v>30521.4</v>
      </c>
      <c r="ER180" s="319">
        <v>68217.149999999994</v>
      </c>
      <c r="ES180" s="319">
        <v>17196.7</v>
      </c>
      <c r="ET180" s="319">
        <v>110150.7</v>
      </c>
      <c r="EU180" s="319">
        <v>4484</v>
      </c>
      <c r="EV180" s="319">
        <v>0</v>
      </c>
      <c r="EW180" s="319">
        <v>67966.320000000007</v>
      </c>
      <c r="EX180" s="319">
        <v>99481.84</v>
      </c>
      <c r="EY180" s="319">
        <v>252296.3</v>
      </c>
      <c r="EZ180" s="319">
        <v>14163184.17</v>
      </c>
      <c r="FA180" s="319">
        <v>36817.019999999997</v>
      </c>
      <c r="FB180" s="319">
        <v>51768.7</v>
      </c>
      <c r="FC180" s="319">
        <v>218524.18</v>
      </c>
      <c r="FD180" s="319">
        <v>55205.1</v>
      </c>
      <c r="FE180" s="319">
        <v>418687.86</v>
      </c>
      <c r="FF180" s="319">
        <v>74945.25</v>
      </c>
      <c r="FG180" s="319">
        <v>1576.55</v>
      </c>
      <c r="FH180" s="319">
        <v>258008.56</v>
      </c>
      <c r="FI180" s="319">
        <v>6166.75</v>
      </c>
      <c r="FJ180" s="319">
        <v>103518.72</v>
      </c>
      <c r="FK180" s="319">
        <v>15960.65</v>
      </c>
      <c r="FL180" s="319">
        <v>0</v>
      </c>
      <c r="FM180" s="319">
        <v>165405.12</v>
      </c>
      <c r="FN180" s="319">
        <v>4786.3</v>
      </c>
      <c r="FO180" s="319">
        <v>22521.4</v>
      </c>
      <c r="FP180" s="319">
        <v>38104.949999999997</v>
      </c>
      <c r="FQ180" s="319">
        <v>28660.15</v>
      </c>
      <c r="FR180" s="319">
        <v>596799.16</v>
      </c>
      <c r="FS180" s="319">
        <v>2999.3</v>
      </c>
      <c r="FT180" s="319">
        <v>9635.15</v>
      </c>
      <c r="FU180" s="319">
        <v>6283.2</v>
      </c>
      <c r="FV180" s="319">
        <v>10034.85</v>
      </c>
      <c r="FW180" s="319">
        <v>619.25</v>
      </c>
      <c r="FX180" s="319">
        <v>42726.2</v>
      </c>
      <c r="FY180" s="319">
        <v>110226.32</v>
      </c>
      <c r="FZ180" s="319">
        <v>0</v>
      </c>
      <c r="GA180" s="319">
        <v>4035.2</v>
      </c>
      <c r="GB180" s="319">
        <v>3417.35</v>
      </c>
      <c r="GC180" s="319">
        <v>0</v>
      </c>
      <c r="GD180" s="319">
        <v>2936.15</v>
      </c>
      <c r="GE180" s="319">
        <v>40247.24</v>
      </c>
      <c r="GF180" s="319">
        <v>14121.09</v>
      </c>
      <c r="GG180" s="319">
        <v>34166.300000000003</v>
      </c>
      <c r="GH180" s="319">
        <v>3538.5</v>
      </c>
      <c r="GI180" s="319">
        <v>107720.14</v>
      </c>
      <c r="GJ180" s="319">
        <v>27693.45</v>
      </c>
      <c r="GK180" s="319">
        <v>2848284.89</v>
      </c>
      <c r="GL180" s="319">
        <v>72202.429999999993</v>
      </c>
      <c r="GM180" s="319">
        <v>1465803.15</v>
      </c>
      <c r="GN180" s="319">
        <v>34842.57</v>
      </c>
      <c r="GO180" s="319">
        <v>116779.79</v>
      </c>
      <c r="GP180" s="319">
        <v>0</v>
      </c>
      <c r="GQ180" s="319">
        <v>2019.4</v>
      </c>
      <c r="GR180" s="319">
        <v>12935.8</v>
      </c>
      <c r="GS180" s="319">
        <v>2018279.59</v>
      </c>
      <c r="GT180" s="319">
        <v>0</v>
      </c>
      <c r="GU180" s="319">
        <v>352094.26</v>
      </c>
      <c r="GV180" s="319">
        <v>8015.05</v>
      </c>
      <c r="GW180" s="319">
        <v>1750.4</v>
      </c>
      <c r="GX180" s="319">
        <v>327841.95</v>
      </c>
      <c r="GY180" s="319">
        <v>274.05</v>
      </c>
      <c r="GZ180" s="319">
        <v>40731.599999999999</v>
      </c>
      <c r="HA180" s="319">
        <v>68171.33</v>
      </c>
      <c r="HB180" s="319">
        <v>0</v>
      </c>
      <c r="HC180" s="319">
        <v>202588.55</v>
      </c>
      <c r="HD180" s="319">
        <v>0</v>
      </c>
      <c r="HE180" s="319">
        <v>37383.199999999997</v>
      </c>
      <c r="HF180" s="319">
        <v>23932.6</v>
      </c>
      <c r="HG180" s="319">
        <v>70991.520000000004</v>
      </c>
      <c r="HH180" s="319">
        <v>582708.93999999994</v>
      </c>
      <c r="HI180" s="319">
        <v>405193.76</v>
      </c>
      <c r="HJ180" s="319">
        <v>23966.78</v>
      </c>
      <c r="HK180" s="319">
        <v>266</v>
      </c>
      <c r="HL180" s="319">
        <v>56358.96</v>
      </c>
      <c r="HM180" s="319">
        <v>23486.55</v>
      </c>
      <c r="HN180" s="319">
        <v>63690.45</v>
      </c>
      <c r="HO180" s="319">
        <v>20779.099999999999</v>
      </c>
      <c r="HP180" s="319">
        <v>309239.61</v>
      </c>
      <c r="HQ180" s="319">
        <v>0</v>
      </c>
      <c r="HR180" s="319">
        <v>243421.03</v>
      </c>
      <c r="HS180" s="319">
        <v>0</v>
      </c>
      <c r="HT180" s="319">
        <v>343642.13</v>
      </c>
      <c r="HU180" s="319">
        <v>3001.1</v>
      </c>
      <c r="HV180" s="319">
        <v>238627.58</v>
      </c>
      <c r="HW180" s="319">
        <v>500173.82</v>
      </c>
      <c r="HX180" s="319">
        <v>6751.8</v>
      </c>
      <c r="HY180" s="319">
        <v>190127.48</v>
      </c>
      <c r="HZ180" s="319">
        <v>68126.81</v>
      </c>
      <c r="IA180" s="319">
        <v>34027.599999999999</v>
      </c>
      <c r="IB180" s="319">
        <v>107186.7</v>
      </c>
      <c r="IC180" s="319">
        <v>174557.68</v>
      </c>
      <c r="ID180" s="319">
        <v>18244.54</v>
      </c>
      <c r="IE180" s="319">
        <v>113470.59</v>
      </c>
      <c r="IF180" s="319">
        <v>42081.7</v>
      </c>
      <c r="IG180" s="319">
        <v>0</v>
      </c>
      <c r="IH180" s="319">
        <v>0</v>
      </c>
      <c r="II180" s="319">
        <v>42031.7</v>
      </c>
      <c r="IJ180" s="319">
        <v>41575.15</v>
      </c>
      <c r="IK180" s="319">
        <v>3739.6</v>
      </c>
      <c r="IL180" s="319">
        <v>3434.45</v>
      </c>
      <c r="IM180" s="319">
        <v>29291.3</v>
      </c>
      <c r="IN180" s="319">
        <v>134723.46</v>
      </c>
      <c r="IO180" s="319">
        <v>36445.599999999999</v>
      </c>
      <c r="IP180" s="319">
        <v>14966.6</v>
      </c>
      <c r="IQ180" s="319">
        <v>5580</v>
      </c>
      <c r="IR180" s="319">
        <v>594989.03</v>
      </c>
      <c r="IS180" s="319">
        <v>33040.720000000001</v>
      </c>
      <c r="IT180" s="319">
        <v>183542.23</v>
      </c>
      <c r="IU180" s="319">
        <v>68537.48</v>
      </c>
      <c r="IV180" s="319">
        <v>64617.25</v>
      </c>
      <c r="IW180" s="319">
        <v>15891</v>
      </c>
      <c r="IX180" s="319">
        <v>0</v>
      </c>
      <c r="IY180" s="319">
        <v>68760.56</v>
      </c>
      <c r="IZ180" s="319">
        <v>5576.25</v>
      </c>
      <c r="JA180" s="319">
        <v>751.15</v>
      </c>
      <c r="JB180" s="319">
        <v>34605.449999999997</v>
      </c>
      <c r="JC180" s="319">
        <v>63883.65</v>
      </c>
      <c r="JD180" s="319">
        <v>13971.05</v>
      </c>
      <c r="JE180" s="319">
        <v>4372.2</v>
      </c>
      <c r="JF180" s="319">
        <v>73382.7</v>
      </c>
      <c r="JG180" s="319">
        <v>4319.1000000000004</v>
      </c>
      <c r="JH180" s="319">
        <v>13157.05</v>
      </c>
      <c r="JI180" s="319">
        <v>70936.05</v>
      </c>
      <c r="JJ180" s="319">
        <v>46869.25</v>
      </c>
      <c r="JK180" s="319">
        <v>3700.65</v>
      </c>
      <c r="JL180" s="319">
        <v>10796.9</v>
      </c>
      <c r="JM180" s="319">
        <v>68.849999999999994</v>
      </c>
      <c r="JN180" s="319">
        <v>3680.55</v>
      </c>
      <c r="JO180" s="319">
        <v>91759.98</v>
      </c>
      <c r="JP180" s="319">
        <v>10442.6</v>
      </c>
      <c r="JQ180" s="319">
        <v>7919.2</v>
      </c>
      <c r="JR180" s="319">
        <v>0</v>
      </c>
      <c r="JS180" s="319">
        <v>430221.65</v>
      </c>
      <c r="JT180" s="319">
        <v>11430.65</v>
      </c>
      <c r="JU180" s="319">
        <v>17926.919999999998</v>
      </c>
      <c r="JV180" s="319">
        <v>653763.29</v>
      </c>
      <c r="JW180" s="319">
        <v>69316.92</v>
      </c>
      <c r="JX180" s="319">
        <v>3864.45</v>
      </c>
      <c r="JY180" s="319">
        <v>4342.8999999999996</v>
      </c>
      <c r="JZ180" s="319">
        <v>2616.35</v>
      </c>
      <c r="KA180" s="319">
        <v>32174.799999999999</v>
      </c>
      <c r="KB180" s="319">
        <v>21307.15</v>
      </c>
      <c r="KC180" s="319">
        <v>0</v>
      </c>
      <c r="KD180" s="319">
        <v>4720.8999999999996</v>
      </c>
      <c r="KE180" s="319">
        <v>360721.22</v>
      </c>
      <c r="KF180" s="319">
        <v>14572.35</v>
      </c>
      <c r="KG180" s="319">
        <v>28705.95</v>
      </c>
      <c r="KH180" s="319">
        <v>35804.949999999997</v>
      </c>
      <c r="KI180" s="319">
        <v>28445</v>
      </c>
      <c r="KJ180" s="319">
        <v>33603.599999999999</v>
      </c>
      <c r="KK180" s="319">
        <v>2137.4499999999998</v>
      </c>
      <c r="KL180" s="319">
        <v>4982.3500000000004</v>
      </c>
      <c r="KM180" s="319">
        <v>6938.6</v>
      </c>
      <c r="KN180" s="319">
        <v>10289.32</v>
      </c>
      <c r="KO180" s="319">
        <v>214411.26</v>
      </c>
      <c r="KP180" s="319">
        <v>135935.67000000001</v>
      </c>
      <c r="KQ180" s="319">
        <v>2979627.99</v>
      </c>
      <c r="KR180" s="319">
        <v>37296.01</v>
      </c>
      <c r="KS180" s="318">
        <v>159938.37</v>
      </c>
      <c r="KU180" s="312">
        <v>31</v>
      </c>
      <c r="KV180" s="312">
        <v>315</v>
      </c>
      <c r="KY180" s="312" t="s">
        <v>943</v>
      </c>
    </row>
    <row r="181" spans="1:311" x14ac:dyDescent="0.25">
      <c r="A181" s="317">
        <v>2021</v>
      </c>
      <c r="B181" s="316" t="s">
        <v>891</v>
      </c>
      <c r="C181" s="316" t="s">
        <v>911</v>
      </c>
      <c r="D181" s="316" t="s">
        <v>914</v>
      </c>
      <c r="E181" s="316" t="s">
        <v>846</v>
      </c>
      <c r="F181" s="315">
        <v>2154</v>
      </c>
      <c r="G181" s="315">
        <v>0</v>
      </c>
      <c r="H181" s="315">
        <v>226861.1</v>
      </c>
      <c r="I181" s="315">
        <v>293</v>
      </c>
      <c r="J181" s="315">
        <v>0</v>
      </c>
      <c r="K181" s="315">
        <v>1250</v>
      </c>
      <c r="L181" s="315">
        <v>208735.51</v>
      </c>
      <c r="M181" s="315">
        <v>9005.1</v>
      </c>
      <c r="N181" s="315">
        <v>135682.54999999999</v>
      </c>
      <c r="O181" s="315">
        <v>66907.7</v>
      </c>
      <c r="P181" s="315">
        <v>2592.02</v>
      </c>
      <c r="Q181" s="315">
        <v>0</v>
      </c>
      <c r="R181" s="315">
        <v>0</v>
      </c>
      <c r="S181" s="315">
        <v>13324</v>
      </c>
      <c r="T181" s="315">
        <v>4508.6000000000004</v>
      </c>
      <c r="U181" s="315">
        <v>0</v>
      </c>
      <c r="V181" s="315">
        <v>438578.05</v>
      </c>
      <c r="W181" s="315">
        <v>48390.89</v>
      </c>
      <c r="X181" s="315">
        <v>158325.20000000001</v>
      </c>
      <c r="Y181" s="315">
        <v>0</v>
      </c>
      <c r="Z181" s="315">
        <v>300</v>
      </c>
      <c r="AA181" s="315">
        <v>360911.55</v>
      </c>
      <c r="AB181" s="315">
        <v>500</v>
      </c>
      <c r="AC181" s="315">
        <v>0</v>
      </c>
      <c r="AD181" s="315">
        <v>1243832.95</v>
      </c>
      <c r="AE181" s="315">
        <v>0</v>
      </c>
      <c r="AF181" s="315">
        <v>864.8</v>
      </c>
      <c r="AG181" s="315">
        <v>0</v>
      </c>
      <c r="AH181" s="315">
        <v>99015.05</v>
      </c>
      <c r="AI181" s="315">
        <v>4000</v>
      </c>
      <c r="AJ181" s="315">
        <v>0</v>
      </c>
      <c r="AK181" s="315">
        <v>0</v>
      </c>
      <c r="AL181" s="315">
        <v>216801.4</v>
      </c>
      <c r="AM181" s="315">
        <v>0</v>
      </c>
      <c r="AN181" s="315">
        <v>3554.2</v>
      </c>
      <c r="AO181" s="315">
        <v>0</v>
      </c>
      <c r="AP181" s="315">
        <v>114.15</v>
      </c>
      <c r="AQ181" s="315">
        <v>0</v>
      </c>
      <c r="AR181" s="315">
        <v>16035.6</v>
      </c>
      <c r="AS181" s="315">
        <v>38680.199999999997</v>
      </c>
      <c r="AT181" s="315">
        <v>4204.24</v>
      </c>
      <c r="AU181" s="315">
        <v>0</v>
      </c>
      <c r="AV181" s="315">
        <v>0</v>
      </c>
      <c r="AW181" s="315">
        <v>419105.17</v>
      </c>
      <c r="AX181" s="315">
        <v>480</v>
      </c>
      <c r="AY181" s="315">
        <v>0</v>
      </c>
      <c r="AZ181" s="315">
        <v>3513.75</v>
      </c>
      <c r="BA181" s="315">
        <v>6273.3</v>
      </c>
      <c r="BB181" s="315">
        <v>0</v>
      </c>
      <c r="BC181" s="315">
        <v>984</v>
      </c>
      <c r="BD181" s="315">
        <v>138989.70000000001</v>
      </c>
      <c r="BE181" s="315">
        <v>21000</v>
      </c>
      <c r="BF181" s="315">
        <v>0</v>
      </c>
      <c r="BG181" s="315">
        <v>0</v>
      </c>
      <c r="BH181" s="315">
        <v>0</v>
      </c>
      <c r="BI181" s="315">
        <v>174928.8</v>
      </c>
      <c r="BJ181" s="315">
        <v>0</v>
      </c>
      <c r="BK181" s="315">
        <v>53629.54</v>
      </c>
      <c r="BL181" s="315">
        <v>0</v>
      </c>
      <c r="BM181" s="315">
        <v>37930.800000000003</v>
      </c>
      <c r="BN181" s="315">
        <v>66070</v>
      </c>
      <c r="BO181" s="315">
        <v>0</v>
      </c>
      <c r="BP181" s="315">
        <v>9717.5499999999993</v>
      </c>
      <c r="BQ181" s="315">
        <v>576</v>
      </c>
      <c r="BR181" s="315">
        <v>65601.119999999995</v>
      </c>
      <c r="BS181" s="315">
        <v>112823.65</v>
      </c>
      <c r="BT181" s="315">
        <v>0</v>
      </c>
      <c r="BU181" s="315">
        <v>0</v>
      </c>
      <c r="BV181" s="315">
        <v>0</v>
      </c>
      <c r="BW181" s="315">
        <v>62915.74</v>
      </c>
      <c r="BX181" s="315">
        <v>16285.8</v>
      </c>
      <c r="BY181" s="315">
        <v>370634.55</v>
      </c>
      <c r="BZ181" s="315">
        <v>8524.6</v>
      </c>
      <c r="CA181" s="315">
        <v>13863.1</v>
      </c>
      <c r="CB181" s="315">
        <v>0</v>
      </c>
      <c r="CC181" s="315">
        <v>8431.84</v>
      </c>
      <c r="CD181" s="315">
        <v>58243.25</v>
      </c>
      <c r="CE181" s="315">
        <v>222875.15</v>
      </c>
      <c r="CF181" s="315">
        <v>65432.4</v>
      </c>
      <c r="CG181" s="315">
        <v>25004</v>
      </c>
      <c r="CH181" s="315">
        <v>33673.53</v>
      </c>
      <c r="CI181" s="315">
        <v>14068.5</v>
      </c>
      <c r="CJ181" s="315">
        <v>0</v>
      </c>
      <c r="CK181" s="315">
        <v>0</v>
      </c>
      <c r="CL181" s="315">
        <v>0</v>
      </c>
      <c r="CM181" s="315">
        <v>5292.6</v>
      </c>
      <c r="CN181" s="315">
        <v>29942.69</v>
      </c>
      <c r="CO181" s="315">
        <v>155142.54999999999</v>
      </c>
      <c r="CP181" s="315">
        <v>5058</v>
      </c>
      <c r="CQ181" s="315">
        <v>71679.789999999994</v>
      </c>
      <c r="CR181" s="315">
        <v>0</v>
      </c>
      <c r="CS181" s="315">
        <v>1919.6</v>
      </c>
      <c r="CT181" s="315">
        <v>0</v>
      </c>
      <c r="CU181" s="315">
        <v>0</v>
      </c>
      <c r="CV181" s="315">
        <v>4348.3999999999996</v>
      </c>
      <c r="CW181" s="315">
        <v>0</v>
      </c>
      <c r="CX181" s="315">
        <v>0</v>
      </c>
      <c r="CY181" s="315">
        <v>17437.75</v>
      </c>
      <c r="CZ181" s="315">
        <v>23280</v>
      </c>
      <c r="DA181" s="315">
        <v>0</v>
      </c>
      <c r="DB181" s="315">
        <v>0</v>
      </c>
      <c r="DC181" s="315">
        <v>6835.39</v>
      </c>
      <c r="DD181" s="315">
        <v>123296.25</v>
      </c>
      <c r="DE181" s="315">
        <v>166619.62</v>
      </c>
      <c r="DF181" s="315">
        <v>1200</v>
      </c>
      <c r="DG181" s="315">
        <v>0</v>
      </c>
      <c r="DH181" s="315">
        <v>59418.6</v>
      </c>
      <c r="DI181" s="315">
        <v>4230.42</v>
      </c>
      <c r="DJ181" s="315">
        <v>0</v>
      </c>
      <c r="DK181" s="315">
        <v>0</v>
      </c>
      <c r="DL181" s="315">
        <v>2465.25</v>
      </c>
      <c r="DM181" s="315">
        <v>2022.8</v>
      </c>
      <c r="DN181" s="315">
        <v>0</v>
      </c>
      <c r="DO181" s="315">
        <v>0</v>
      </c>
      <c r="DP181" s="315">
        <v>6431.95</v>
      </c>
      <c r="DQ181" s="315">
        <v>0</v>
      </c>
      <c r="DR181" s="315">
        <v>0</v>
      </c>
      <c r="DS181" s="315">
        <v>115881.05</v>
      </c>
      <c r="DT181" s="315">
        <v>46740</v>
      </c>
      <c r="DU181" s="315">
        <v>12000</v>
      </c>
      <c r="DV181" s="315">
        <v>2559</v>
      </c>
      <c r="DW181" s="315">
        <v>0</v>
      </c>
      <c r="DX181" s="315">
        <v>56610.8</v>
      </c>
      <c r="DY181" s="315">
        <v>49706.1</v>
      </c>
      <c r="DZ181" s="315">
        <v>972.2</v>
      </c>
      <c r="EA181" s="315">
        <v>179651.09</v>
      </c>
      <c r="EB181" s="315">
        <v>84554.65</v>
      </c>
      <c r="EC181" s="315">
        <v>0</v>
      </c>
      <c r="ED181" s="315">
        <v>0</v>
      </c>
      <c r="EE181" s="315">
        <v>0</v>
      </c>
      <c r="EF181" s="315">
        <v>0</v>
      </c>
      <c r="EG181" s="315">
        <v>363379.37</v>
      </c>
      <c r="EH181" s="315">
        <v>0</v>
      </c>
      <c r="EI181" s="315">
        <v>80463.350000000006</v>
      </c>
      <c r="EJ181" s="315">
        <v>59940.7</v>
      </c>
      <c r="EK181" s="315">
        <v>0</v>
      </c>
      <c r="EL181" s="315">
        <v>0</v>
      </c>
      <c r="EM181" s="315">
        <v>21908.15</v>
      </c>
      <c r="EN181" s="315">
        <v>2452.5</v>
      </c>
      <c r="EO181" s="315">
        <v>28671.45</v>
      </c>
      <c r="EP181" s="315">
        <v>3970.2</v>
      </c>
      <c r="EQ181" s="315">
        <v>0</v>
      </c>
      <c r="ER181" s="315">
        <v>82600</v>
      </c>
      <c r="ES181" s="315">
        <v>11392</v>
      </c>
      <c r="ET181" s="315">
        <v>0</v>
      </c>
      <c r="EU181" s="315">
        <v>2336.0500000000002</v>
      </c>
      <c r="EV181" s="315">
        <v>0</v>
      </c>
      <c r="EW181" s="315">
        <v>33918.25</v>
      </c>
      <c r="EX181" s="315">
        <v>40260</v>
      </c>
      <c r="EY181" s="315">
        <v>197401.95</v>
      </c>
      <c r="EZ181" s="315">
        <v>47540990.530000001</v>
      </c>
      <c r="FA181" s="315">
        <v>18081.400000000001</v>
      </c>
      <c r="FB181" s="315">
        <v>5566.6</v>
      </c>
      <c r="FC181" s="315">
        <v>60359.55</v>
      </c>
      <c r="FD181" s="315">
        <v>0</v>
      </c>
      <c r="FE181" s="315">
        <v>224093.8</v>
      </c>
      <c r="FF181" s="315">
        <v>0</v>
      </c>
      <c r="FG181" s="315">
        <v>4050</v>
      </c>
      <c r="FH181" s="315">
        <v>14136.5</v>
      </c>
      <c r="FI181" s="315">
        <v>20800</v>
      </c>
      <c r="FJ181" s="315">
        <v>5400</v>
      </c>
      <c r="FK181" s="315">
        <v>0</v>
      </c>
      <c r="FL181" s="315">
        <v>0</v>
      </c>
      <c r="FM181" s="315">
        <v>8600</v>
      </c>
      <c r="FN181" s="315">
        <v>0</v>
      </c>
      <c r="FO181" s="315">
        <v>6220.6</v>
      </c>
      <c r="FP181" s="315">
        <v>0</v>
      </c>
      <c r="FQ181" s="315">
        <v>1200</v>
      </c>
      <c r="FR181" s="315">
        <v>2072666.99</v>
      </c>
      <c r="FS181" s="315">
        <v>9248.7999999999993</v>
      </c>
      <c r="FT181" s="315">
        <v>6398.7</v>
      </c>
      <c r="FU181" s="315">
        <v>499.85</v>
      </c>
      <c r="FV181" s="315">
        <v>6960</v>
      </c>
      <c r="FW181" s="315">
        <v>0</v>
      </c>
      <c r="FX181" s="315">
        <v>7800</v>
      </c>
      <c r="FY181" s="315">
        <v>72000</v>
      </c>
      <c r="FZ181" s="315">
        <v>19313.349999999999</v>
      </c>
      <c r="GA181" s="315">
        <v>0</v>
      </c>
      <c r="GB181" s="315">
        <v>0</v>
      </c>
      <c r="GC181" s="315">
        <v>0</v>
      </c>
      <c r="GD181" s="315">
        <v>618</v>
      </c>
      <c r="GE181" s="315">
        <v>5279.4</v>
      </c>
      <c r="GF181" s="315">
        <v>14038.2</v>
      </c>
      <c r="GG181" s="315">
        <v>36710.15</v>
      </c>
      <c r="GH181" s="315">
        <v>0</v>
      </c>
      <c r="GI181" s="315">
        <v>1631.1</v>
      </c>
      <c r="GJ181" s="315">
        <v>3291.7</v>
      </c>
      <c r="GK181" s="315">
        <v>726066.58</v>
      </c>
      <c r="GL181" s="315">
        <v>12782.6</v>
      </c>
      <c r="GM181" s="315">
        <v>1380915.16</v>
      </c>
      <c r="GN181" s="315">
        <v>0</v>
      </c>
      <c r="GO181" s="315">
        <v>104325.1</v>
      </c>
      <c r="GP181" s="315">
        <v>0</v>
      </c>
      <c r="GQ181" s="315">
        <v>0</v>
      </c>
      <c r="GR181" s="315">
        <v>28501.45</v>
      </c>
      <c r="GS181" s="315">
        <v>1564211.04</v>
      </c>
      <c r="GT181" s="315">
        <v>0</v>
      </c>
      <c r="GU181" s="315">
        <v>51275.57</v>
      </c>
      <c r="GV181" s="315">
        <v>1025</v>
      </c>
      <c r="GW181" s="315">
        <v>5800</v>
      </c>
      <c r="GX181" s="315">
        <v>841331.06</v>
      </c>
      <c r="GY181" s="315">
        <v>0</v>
      </c>
      <c r="GZ181" s="315">
        <v>25312.5</v>
      </c>
      <c r="HA181" s="315">
        <v>4828.95</v>
      </c>
      <c r="HB181" s="315">
        <v>782.25</v>
      </c>
      <c r="HC181" s="315">
        <v>93503.35</v>
      </c>
      <c r="HD181" s="315">
        <v>0</v>
      </c>
      <c r="HE181" s="315">
        <v>0</v>
      </c>
      <c r="HF181" s="315">
        <v>12560.05</v>
      </c>
      <c r="HG181" s="315">
        <v>22309.05</v>
      </c>
      <c r="HH181" s="315">
        <v>198457.12</v>
      </c>
      <c r="HI181" s="315">
        <v>59838.09</v>
      </c>
      <c r="HJ181" s="315">
        <v>48197.85</v>
      </c>
      <c r="HK181" s="315">
        <v>0</v>
      </c>
      <c r="HL181" s="315">
        <v>11817.6</v>
      </c>
      <c r="HM181" s="315">
        <v>3120</v>
      </c>
      <c r="HN181" s="315">
        <v>250</v>
      </c>
      <c r="HO181" s="315">
        <v>1000</v>
      </c>
      <c r="HP181" s="315">
        <v>4488.5</v>
      </c>
      <c r="HQ181" s="315">
        <v>0</v>
      </c>
      <c r="HR181" s="315">
        <v>184605</v>
      </c>
      <c r="HS181" s="315">
        <v>0</v>
      </c>
      <c r="HT181" s="315">
        <v>321388.95</v>
      </c>
      <c r="HU181" s="315">
        <v>0</v>
      </c>
      <c r="HV181" s="315">
        <v>72420.5</v>
      </c>
      <c r="HW181" s="315">
        <v>346443.21</v>
      </c>
      <c r="HX181" s="315">
        <v>0</v>
      </c>
      <c r="HY181" s="315">
        <v>1586614.72</v>
      </c>
      <c r="HZ181" s="315">
        <v>17058.669999999998</v>
      </c>
      <c r="IA181" s="315">
        <v>6215.35</v>
      </c>
      <c r="IB181" s="315">
        <v>104833.5</v>
      </c>
      <c r="IC181" s="315">
        <v>531626.44999999995</v>
      </c>
      <c r="ID181" s="315">
        <v>800</v>
      </c>
      <c r="IE181" s="315">
        <v>104023.1</v>
      </c>
      <c r="IF181" s="315">
        <v>360</v>
      </c>
      <c r="IG181" s="315">
        <v>0</v>
      </c>
      <c r="IH181" s="315">
        <v>0</v>
      </c>
      <c r="II181" s="315">
        <v>11525.81</v>
      </c>
      <c r="IJ181" s="315">
        <v>4264.8</v>
      </c>
      <c r="IK181" s="315">
        <v>9493.15</v>
      </c>
      <c r="IL181" s="315">
        <v>0</v>
      </c>
      <c r="IM181" s="315">
        <v>1920</v>
      </c>
      <c r="IN181" s="315">
        <v>138435.18</v>
      </c>
      <c r="IO181" s="315">
        <v>0</v>
      </c>
      <c r="IP181" s="315">
        <v>0</v>
      </c>
      <c r="IQ181" s="315">
        <v>3210.4</v>
      </c>
      <c r="IR181" s="315">
        <v>49664.3</v>
      </c>
      <c r="IS181" s="315">
        <v>24000</v>
      </c>
      <c r="IT181" s="315">
        <v>341108.61</v>
      </c>
      <c r="IU181" s="315">
        <v>9365.7199999999993</v>
      </c>
      <c r="IV181" s="315">
        <v>0</v>
      </c>
      <c r="IW181" s="315">
        <v>0</v>
      </c>
      <c r="IX181" s="315">
        <v>0</v>
      </c>
      <c r="IY181" s="315">
        <v>8296.9500000000007</v>
      </c>
      <c r="IZ181" s="315">
        <v>50000</v>
      </c>
      <c r="JA181" s="315">
        <v>3000</v>
      </c>
      <c r="JB181" s="315">
        <v>5353.66</v>
      </c>
      <c r="JC181" s="315">
        <v>0</v>
      </c>
      <c r="JD181" s="315">
        <v>720</v>
      </c>
      <c r="JE181" s="315">
        <v>1500</v>
      </c>
      <c r="JF181" s="315">
        <v>38125.800000000003</v>
      </c>
      <c r="JG181" s="315">
        <v>1809.6</v>
      </c>
      <c r="JH181" s="315">
        <v>0</v>
      </c>
      <c r="JI181" s="315">
        <v>19200</v>
      </c>
      <c r="JJ181" s="315">
        <v>9120</v>
      </c>
      <c r="JK181" s="315">
        <v>17039.599999999999</v>
      </c>
      <c r="JL181" s="315">
        <v>0</v>
      </c>
      <c r="JM181" s="315">
        <v>461.8</v>
      </c>
      <c r="JN181" s="315">
        <v>0</v>
      </c>
      <c r="JO181" s="315">
        <v>191684.68</v>
      </c>
      <c r="JP181" s="315">
        <v>0</v>
      </c>
      <c r="JQ181" s="315">
        <v>0</v>
      </c>
      <c r="JR181" s="315">
        <v>0</v>
      </c>
      <c r="JS181" s="315">
        <v>231892.1</v>
      </c>
      <c r="JT181" s="315">
        <v>0</v>
      </c>
      <c r="JU181" s="315">
        <v>0</v>
      </c>
      <c r="JV181" s="315">
        <v>1971941.03</v>
      </c>
      <c r="JW181" s="315">
        <v>646.20000000000005</v>
      </c>
      <c r="JX181" s="315">
        <v>15038.95</v>
      </c>
      <c r="JY181" s="315">
        <v>0</v>
      </c>
      <c r="JZ181" s="315">
        <v>2000</v>
      </c>
      <c r="KA181" s="315">
        <v>8000</v>
      </c>
      <c r="KB181" s="315">
        <v>0</v>
      </c>
      <c r="KC181" s="315">
        <v>1711.8</v>
      </c>
      <c r="KD181" s="315">
        <v>0</v>
      </c>
      <c r="KE181" s="315">
        <v>266656.43</v>
      </c>
      <c r="KF181" s="315">
        <v>1828.05</v>
      </c>
      <c r="KG181" s="315">
        <v>9000</v>
      </c>
      <c r="KH181" s="315">
        <v>0</v>
      </c>
      <c r="KI181" s="315">
        <v>15723.55</v>
      </c>
      <c r="KJ181" s="315">
        <v>9281.4500000000007</v>
      </c>
      <c r="KK181" s="315">
        <v>7000</v>
      </c>
      <c r="KL181" s="315">
        <v>660</v>
      </c>
      <c r="KM181" s="315">
        <v>8177.05</v>
      </c>
      <c r="KN181" s="315">
        <v>2972.4</v>
      </c>
      <c r="KO181" s="315">
        <v>65029.03</v>
      </c>
      <c r="KP181" s="315">
        <v>0</v>
      </c>
      <c r="KQ181" s="315">
        <v>1991810.32</v>
      </c>
      <c r="KR181" s="315">
        <v>60000</v>
      </c>
      <c r="KS181" s="314">
        <v>0</v>
      </c>
      <c r="KU181" s="312">
        <v>31</v>
      </c>
      <c r="KV181" s="312">
        <v>316</v>
      </c>
      <c r="KY181" s="312" t="s">
        <v>943</v>
      </c>
    </row>
    <row r="182" spans="1:311" x14ac:dyDescent="0.25">
      <c r="A182" s="321">
        <v>2021</v>
      </c>
      <c r="B182" s="320" t="s">
        <v>891</v>
      </c>
      <c r="C182" s="320" t="s">
        <v>911</v>
      </c>
      <c r="D182" s="320" t="s">
        <v>913</v>
      </c>
      <c r="E182" s="320" t="s">
        <v>846</v>
      </c>
      <c r="F182" s="319">
        <v>20260.150000000001</v>
      </c>
      <c r="G182" s="319">
        <v>746.05</v>
      </c>
      <c r="H182" s="319">
        <v>130945.35</v>
      </c>
      <c r="I182" s="319">
        <v>20358.900000000001</v>
      </c>
      <c r="J182" s="319">
        <v>4312.8500000000004</v>
      </c>
      <c r="K182" s="319">
        <v>18150.7</v>
      </c>
      <c r="L182" s="319">
        <v>8976.9</v>
      </c>
      <c r="M182" s="319">
        <v>75302.080000000002</v>
      </c>
      <c r="N182" s="319">
        <v>85140.4</v>
      </c>
      <c r="O182" s="319">
        <v>72210.05</v>
      </c>
      <c r="P182" s="319">
        <v>26619.22</v>
      </c>
      <c r="Q182" s="319">
        <v>11535.7</v>
      </c>
      <c r="R182" s="319">
        <v>7061</v>
      </c>
      <c r="S182" s="319">
        <v>9895.75</v>
      </c>
      <c r="T182" s="319">
        <v>19375.5</v>
      </c>
      <c r="U182" s="319">
        <v>72302.8</v>
      </c>
      <c r="V182" s="319">
        <v>39648.449999999997</v>
      </c>
      <c r="W182" s="319">
        <v>6138.77</v>
      </c>
      <c r="X182" s="319">
        <v>14101.65</v>
      </c>
      <c r="Y182" s="319">
        <v>9265.2000000000007</v>
      </c>
      <c r="Z182" s="319">
        <v>11399.05</v>
      </c>
      <c r="AA182" s="319">
        <v>161367.04000000001</v>
      </c>
      <c r="AB182" s="319">
        <v>19522.099999999999</v>
      </c>
      <c r="AC182" s="319">
        <v>5413.7</v>
      </c>
      <c r="AD182" s="319">
        <v>195762.8</v>
      </c>
      <c r="AE182" s="319">
        <v>2801.05</v>
      </c>
      <c r="AF182" s="319">
        <v>51453.73</v>
      </c>
      <c r="AG182" s="319">
        <v>3966.85</v>
      </c>
      <c r="AH182" s="319">
        <v>12268.85</v>
      </c>
      <c r="AI182" s="319">
        <v>22229.599999999999</v>
      </c>
      <c r="AJ182" s="319">
        <v>19299.75</v>
      </c>
      <c r="AK182" s="319">
        <v>5965.4</v>
      </c>
      <c r="AL182" s="319">
        <v>20219</v>
      </c>
      <c r="AM182" s="319">
        <v>7429.65</v>
      </c>
      <c r="AN182" s="319">
        <v>11166.3</v>
      </c>
      <c r="AO182" s="319">
        <v>10048.370000000001</v>
      </c>
      <c r="AP182" s="319">
        <v>17100</v>
      </c>
      <c r="AQ182" s="319">
        <v>315.64999999999998</v>
      </c>
      <c r="AR182" s="319">
        <v>3735.7</v>
      </c>
      <c r="AS182" s="319">
        <v>6030.5</v>
      </c>
      <c r="AT182" s="319">
        <v>16703.150000000001</v>
      </c>
      <c r="AU182" s="319">
        <v>30001.95</v>
      </c>
      <c r="AV182" s="319">
        <v>5462.35</v>
      </c>
      <c r="AW182" s="319">
        <v>203400.14</v>
      </c>
      <c r="AX182" s="319">
        <v>4514.2</v>
      </c>
      <c r="AY182" s="319">
        <v>11130</v>
      </c>
      <c r="AZ182" s="319">
        <v>19431.25</v>
      </c>
      <c r="BA182" s="319">
        <v>42555.1</v>
      </c>
      <c r="BB182" s="319">
        <v>15141.88</v>
      </c>
      <c r="BC182" s="319">
        <v>63515.69</v>
      </c>
      <c r="BD182" s="319">
        <v>39332.15</v>
      </c>
      <c r="BE182" s="319">
        <v>87598.48</v>
      </c>
      <c r="BF182" s="319">
        <v>19844.11</v>
      </c>
      <c r="BG182" s="319">
        <v>5945.7</v>
      </c>
      <c r="BH182" s="319">
        <v>8401.1</v>
      </c>
      <c r="BI182" s="319">
        <v>94966.3</v>
      </c>
      <c r="BJ182" s="319">
        <v>2992.45</v>
      </c>
      <c r="BK182" s="319">
        <v>31798.01</v>
      </c>
      <c r="BL182" s="319">
        <v>5686.45</v>
      </c>
      <c r="BM182" s="319">
        <v>10029.4</v>
      </c>
      <c r="BN182" s="319">
        <v>40007.85</v>
      </c>
      <c r="BO182" s="319">
        <v>34781.75</v>
      </c>
      <c r="BP182" s="319">
        <v>11091.6</v>
      </c>
      <c r="BQ182" s="319">
        <v>7343.2</v>
      </c>
      <c r="BR182" s="319">
        <v>23222.1</v>
      </c>
      <c r="BS182" s="319">
        <v>36596.9</v>
      </c>
      <c r="BT182" s="319">
        <v>6015.85</v>
      </c>
      <c r="BU182" s="319">
        <v>5131.96</v>
      </c>
      <c r="BV182" s="319">
        <v>13020.95</v>
      </c>
      <c r="BW182" s="319">
        <v>38576.769999999997</v>
      </c>
      <c r="BX182" s="319">
        <v>12489.05</v>
      </c>
      <c r="BY182" s="319">
        <v>48952.800000000003</v>
      </c>
      <c r="BZ182" s="319">
        <v>5710.35</v>
      </c>
      <c r="CA182" s="319">
        <v>14076.25</v>
      </c>
      <c r="CB182" s="319">
        <v>11080.7</v>
      </c>
      <c r="CC182" s="319">
        <v>36844.9</v>
      </c>
      <c r="CD182" s="319">
        <v>55683.49</v>
      </c>
      <c r="CE182" s="319">
        <v>46932.4</v>
      </c>
      <c r="CF182" s="319">
        <v>84324.55</v>
      </c>
      <c r="CG182" s="319">
        <v>48392.05</v>
      </c>
      <c r="CH182" s="319">
        <v>15695.3</v>
      </c>
      <c r="CI182" s="319">
        <v>193651.95</v>
      </c>
      <c r="CJ182" s="319">
        <v>6831.3</v>
      </c>
      <c r="CK182" s="319">
        <v>9002.35</v>
      </c>
      <c r="CL182" s="319">
        <v>15121.7</v>
      </c>
      <c r="CM182" s="319">
        <v>5768.65</v>
      </c>
      <c r="CN182" s="319">
        <v>16883.54</v>
      </c>
      <c r="CO182" s="319">
        <v>19312.8</v>
      </c>
      <c r="CP182" s="319">
        <v>4579.05</v>
      </c>
      <c r="CQ182" s="319">
        <v>48144.51</v>
      </c>
      <c r="CR182" s="319">
        <v>8117.85</v>
      </c>
      <c r="CS182" s="319">
        <v>1208.75</v>
      </c>
      <c r="CT182" s="319">
        <v>4530.7</v>
      </c>
      <c r="CU182" s="319">
        <v>2214</v>
      </c>
      <c r="CV182" s="319">
        <v>4240</v>
      </c>
      <c r="CW182" s="319">
        <v>14131.35</v>
      </c>
      <c r="CX182" s="319">
        <v>15728.4</v>
      </c>
      <c r="CY182" s="319">
        <v>11475</v>
      </c>
      <c r="CZ182" s="319">
        <v>46182.45</v>
      </c>
      <c r="DA182" s="319">
        <v>0</v>
      </c>
      <c r="DB182" s="319">
        <v>56076.3</v>
      </c>
      <c r="DC182" s="319">
        <v>33540.6</v>
      </c>
      <c r="DD182" s="319">
        <v>454742.33</v>
      </c>
      <c r="DE182" s="319">
        <v>164752.44</v>
      </c>
      <c r="DF182" s="319">
        <v>14563.22</v>
      </c>
      <c r="DG182" s="319">
        <v>7849.3</v>
      </c>
      <c r="DH182" s="319">
        <v>14148.3</v>
      </c>
      <c r="DI182" s="319">
        <v>18068.900000000001</v>
      </c>
      <c r="DJ182" s="319">
        <v>40792.620000000003</v>
      </c>
      <c r="DK182" s="319">
        <v>16168.5</v>
      </c>
      <c r="DL182" s="319">
        <v>16801.900000000001</v>
      </c>
      <c r="DM182" s="319">
        <v>0</v>
      </c>
      <c r="DN182" s="319">
        <v>4594</v>
      </c>
      <c r="DO182" s="319">
        <v>0</v>
      </c>
      <c r="DP182" s="319">
        <v>100</v>
      </c>
      <c r="DQ182" s="319">
        <v>7099.7</v>
      </c>
      <c r="DR182" s="319">
        <v>20650.05</v>
      </c>
      <c r="DS182" s="319">
        <v>86434.51</v>
      </c>
      <c r="DT182" s="319">
        <v>26694.3</v>
      </c>
      <c r="DU182" s="319">
        <v>50485.38</v>
      </c>
      <c r="DV182" s="319">
        <v>7578.95</v>
      </c>
      <c r="DW182" s="319">
        <v>32730.83</v>
      </c>
      <c r="DX182" s="319">
        <v>32449.5</v>
      </c>
      <c r="DY182" s="319">
        <v>26710.9</v>
      </c>
      <c r="DZ182" s="319">
        <v>27542.7</v>
      </c>
      <c r="EA182" s="319">
        <v>170557.29</v>
      </c>
      <c r="EB182" s="319">
        <v>30590.55</v>
      </c>
      <c r="EC182" s="319">
        <v>7102</v>
      </c>
      <c r="ED182" s="319">
        <v>9754.7000000000007</v>
      </c>
      <c r="EE182" s="319">
        <v>10923.41</v>
      </c>
      <c r="EF182" s="319">
        <v>2774</v>
      </c>
      <c r="EG182" s="319">
        <v>56002.11</v>
      </c>
      <c r="EH182" s="319">
        <v>3527.05</v>
      </c>
      <c r="EI182" s="319">
        <v>19861.55</v>
      </c>
      <c r="EJ182" s="319">
        <v>64202.29</v>
      </c>
      <c r="EK182" s="319">
        <v>14675.45</v>
      </c>
      <c r="EL182" s="319">
        <v>10388.950000000001</v>
      </c>
      <c r="EM182" s="319">
        <v>22629.35</v>
      </c>
      <c r="EN182" s="319">
        <v>36363.35</v>
      </c>
      <c r="EO182" s="319">
        <v>24251</v>
      </c>
      <c r="EP182" s="319">
        <v>31656.799999999999</v>
      </c>
      <c r="EQ182" s="319">
        <v>6967.1</v>
      </c>
      <c r="ER182" s="319">
        <v>107695.55</v>
      </c>
      <c r="ES182" s="319">
        <v>10141.65</v>
      </c>
      <c r="ET182" s="319">
        <v>12963.15</v>
      </c>
      <c r="EU182" s="319">
        <v>25038.75</v>
      </c>
      <c r="EV182" s="319">
        <v>3950.35</v>
      </c>
      <c r="EW182" s="319">
        <v>7817.7</v>
      </c>
      <c r="EX182" s="319">
        <v>20566.849999999999</v>
      </c>
      <c r="EY182" s="319">
        <v>102858.57</v>
      </c>
      <c r="EZ182" s="319">
        <v>2136093.29</v>
      </c>
      <c r="FA182" s="319">
        <v>17579.2</v>
      </c>
      <c r="FB182" s="319">
        <v>8728.0499999999993</v>
      </c>
      <c r="FC182" s="319">
        <v>95116.75</v>
      </c>
      <c r="FD182" s="319">
        <v>25676.1</v>
      </c>
      <c r="FE182" s="319">
        <v>133899.57999999999</v>
      </c>
      <c r="FF182" s="319">
        <v>26167.55</v>
      </c>
      <c r="FG182" s="319">
        <v>4580.05</v>
      </c>
      <c r="FH182" s="319">
        <v>72563.34</v>
      </c>
      <c r="FI182" s="319">
        <v>9427.25</v>
      </c>
      <c r="FJ182" s="319">
        <v>65498.64</v>
      </c>
      <c r="FK182" s="319">
        <v>8125.2</v>
      </c>
      <c r="FL182" s="319">
        <v>14822.86</v>
      </c>
      <c r="FM182" s="319">
        <v>31022.85</v>
      </c>
      <c r="FN182" s="319">
        <v>20777.55</v>
      </c>
      <c r="FO182" s="319">
        <v>7825.99</v>
      </c>
      <c r="FP182" s="319">
        <v>18564.900000000001</v>
      </c>
      <c r="FQ182" s="319">
        <v>8627.9</v>
      </c>
      <c r="FR182" s="319">
        <v>16226.49</v>
      </c>
      <c r="FS182" s="319">
        <v>10060.299999999999</v>
      </c>
      <c r="FT182" s="319">
        <v>9104.25</v>
      </c>
      <c r="FU182" s="319">
        <v>6224.8</v>
      </c>
      <c r="FV182" s="319">
        <v>198.3</v>
      </c>
      <c r="FW182" s="319">
        <v>419.75</v>
      </c>
      <c r="FX182" s="319">
        <v>15347.1</v>
      </c>
      <c r="FY182" s="319">
        <v>34656.300000000003</v>
      </c>
      <c r="FZ182" s="319">
        <v>4165.2</v>
      </c>
      <c r="GA182" s="319">
        <v>4217.3999999999996</v>
      </c>
      <c r="GB182" s="319">
        <v>8086.4</v>
      </c>
      <c r="GC182" s="319">
        <v>4176.6000000000004</v>
      </c>
      <c r="GD182" s="319">
        <v>7932.1</v>
      </c>
      <c r="GE182" s="319">
        <v>22344.15</v>
      </c>
      <c r="GF182" s="319">
        <v>6263.6</v>
      </c>
      <c r="GG182" s="319">
        <v>46634.25</v>
      </c>
      <c r="GH182" s="319">
        <v>8786.5</v>
      </c>
      <c r="GI182" s="319">
        <v>20128.8</v>
      </c>
      <c r="GJ182" s="319">
        <v>11606.33</v>
      </c>
      <c r="GK182" s="319">
        <v>132615.47</v>
      </c>
      <c r="GL182" s="319">
        <v>66189.25</v>
      </c>
      <c r="GM182" s="319">
        <v>387201.4</v>
      </c>
      <c r="GN182" s="319">
        <v>9697.65</v>
      </c>
      <c r="GO182" s="319">
        <v>65593.8</v>
      </c>
      <c r="GP182" s="319">
        <v>2996.05</v>
      </c>
      <c r="GQ182" s="319">
        <v>2871.85</v>
      </c>
      <c r="GR182" s="319">
        <v>13434</v>
      </c>
      <c r="GS182" s="319">
        <v>806126.01</v>
      </c>
      <c r="GT182" s="319">
        <v>6484.95</v>
      </c>
      <c r="GU182" s="319">
        <v>43557.75</v>
      </c>
      <c r="GV182" s="319">
        <v>29490</v>
      </c>
      <c r="GW182" s="319">
        <v>6119.45</v>
      </c>
      <c r="GX182" s="319">
        <v>229456.98</v>
      </c>
      <c r="GY182" s="319">
        <v>3342.9</v>
      </c>
      <c r="GZ182" s="319">
        <v>9202.4</v>
      </c>
      <c r="HA182" s="319">
        <v>38350.019999999997</v>
      </c>
      <c r="HB182" s="319">
        <v>7082.35</v>
      </c>
      <c r="HC182" s="319">
        <v>97135.3</v>
      </c>
      <c r="HD182" s="319">
        <v>0</v>
      </c>
      <c r="HE182" s="319">
        <v>10363.9</v>
      </c>
      <c r="HF182" s="319">
        <v>20875.25</v>
      </c>
      <c r="HG182" s="319">
        <v>57754.97</v>
      </c>
      <c r="HH182" s="319">
        <v>101418.59</v>
      </c>
      <c r="HI182" s="319">
        <v>44428.07</v>
      </c>
      <c r="HJ182" s="319">
        <v>16605.849999999999</v>
      </c>
      <c r="HK182" s="319">
        <v>10903.6</v>
      </c>
      <c r="HL182" s="319">
        <v>7163.95</v>
      </c>
      <c r="HM182" s="319">
        <v>13865.35</v>
      </c>
      <c r="HN182" s="319">
        <v>8892.6</v>
      </c>
      <c r="HO182" s="319">
        <v>7664.95</v>
      </c>
      <c r="HP182" s="319">
        <v>90299.48</v>
      </c>
      <c r="HQ182" s="319">
        <v>1193</v>
      </c>
      <c r="HR182" s="319">
        <v>54062.63</v>
      </c>
      <c r="HS182" s="319">
        <v>879.75</v>
      </c>
      <c r="HT182" s="319">
        <v>85472.4</v>
      </c>
      <c r="HU182" s="319">
        <v>3563.4</v>
      </c>
      <c r="HV182" s="319">
        <v>43988.5</v>
      </c>
      <c r="HW182" s="319">
        <v>93491.43</v>
      </c>
      <c r="HX182" s="319">
        <v>21099.85</v>
      </c>
      <c r="HY182" s="319">
        <v>139564.65</v>
      </c>
      <c r="HZ182" s="319">
        <v>21194.61</v>
      </c>
      <c r="IA182" s="319">
        <v>5527.1</v>
      </c>
      <c r="IB182" s="319">
        <v>8489.15</v>
      </c>
      <c r="IC182" s="319">
        <v>125950.03</v>
      </c>
      <c r="ID182" s="319">
        <v>10615.6</v>
      </c>
      <c r="IE182" s="319">
        <v>28361.55</v>
      </c>
      <c r="IF182" s="319">
        <v>7202.05</v>
      </c>
      <c r="IG182" s="319">
        <v>5535.2</v>
      </c>
      <c r="IH182" s="319">
        <v>0</v>
      </c>
      <c r="II182" s="319">
        <v>9546.6</v>
      </c>
      <c r="IJ182" s="319">
        <v>24941.15</v>
      </c>
      <c r="IK182" s="319">
        <v>7160.55</v>
      </c>
      <c r="IL182" s="319">
        <v>8272.7000000000007</v>
      </c>
      <c r="IM182" s="319">
        <v>29703.599999999999</v>
      </c>
      <c r="IN182" s="319">
        <v>204302.75</v>
      </c>
      <c r="IO182" s="319">
        <v>18056.400000000001</v>
      </c>
      <c r="IP182" s="319">
        <v>19544.72</v>
      </c>
      <c r="IQ182" s="319">
        <v>12819</v>
      </c>
      <c r="IR182" s="319">
        <v>55395.27</v>
      </c>
      <c r="IS182" s="319">
        <v>46967.73</v>
      </c>
      <c r="IT182" s="319">
        <v>28231.65</v>
      </c>
      <c r="IU182" s="319">
        <v>3798.8</v>
      </c>
      <c r="IV182" s="319">
        <v>44502.54</v>
      </c>
      <c r="IW182" s="319">
        <v>30804.85</v>
      </c>
      <c r="IX182" s="319">
        <v>1524.1</v>
      </c>
      <c r="IY182" s="319">
        <v>23987.45</v>
      </c>
      <c r="IZ182" s="319">
        <v>7132.4</v>
      </c>
      <c r="JA182" s="319">
        <v>20361.849999999999</v>
      </c>
      <c r="JB182" s="319">
        <v>3609.7</v>
      </c>
      <c r="JC182" s="319">
        <v>18826.3</v>
      </c>
      <c r="JD182" s="319">
        <v>9650.65</v>
      </c>
      <c r="JE182" s="319">
        <v>8899.1</v>
      </c>
      <c r="JF182" s="319">
        <v>17709.55</v>
      </c>
      <c r="JG182" s="319">
        <v>5872.15</v>
      </c>
      <c r="JH182" s="319">
        <v>12215.4</v>
      </c>
      <c r="JI182" s="319">
        <v>20011.169999999998</v>
      </c>
      <c r="JJ182" s="319">
        <v>46494.75</v>
      </c>
      <c r="JK182" s="319">
        <v>9206.75</v>
      </c>
      <c r="JL182" s="319">
        <v>8209.85</v>
      </c>
      <c r="JM182" s="319">
        <v>2996.1</v>
      </c>
      <c r="JN182" s="319">
        <v>4463.5</v>
      </c>
      <c r="JO182" s="319">
        <v>49188.34</v>
      </c>
      <c r="JP182" s="319">
        <v>7402.95</v>
      </c>
      <c r="JQ182" s="319">
        <v>1902.2</v>
      </c>
      <c r="JR182" s="319">
        <v>6948.75</v>
      </c>
      <c r="JS182" s="319">
        <v>42791.3</v>
      </c>
      <c r="JT182" s="319">
        <v>17048</v>
      </c>
      <c r="JU182" s="319">
        <v>11974.35</v>
      </c>
      <c r="JV182" s="319">
        <v>524899.47</v>
      </c>
      <c r="JW182" s="319">
        <v>10617</v>
      </c>
      <c r="JX182" s="319">
        <v>14139.3</v>
      </c>
      <c r="JY182" s="319">
        <v>561.4</v>
      </c>
      <c r="JZ182" s="319">
        <v>2727.15</v>
      </c>
      <c r="KA182" s="319">
        <v>15308.85</v>
      </c>
      <c r="KB182" s="319">
        <v>15994.4</v>
      </c>
      <c r="KC182" s="319">
        <v>10520.3</v>
      </c>
      <c r="KD182" s="319">
        <v>14295.3</v>
      </c>
      <c r="KE182" s="319">
        <v>36572.68</v>
      </c>
      <c r="KF182" s="319">
        <v>17000.8</v>
      </c>
      <c r="KG182" s="319">
        <v>6055.5</v>
      </c>
      <c r="KH182" s="319">
        <v>17261.55</v>
      </c>
      <c r="KI182" s="319">
        <v>22040.3</v>
      </c>
      <c r="KJ182" s="319">
        <v>22968.2</v>
      </c>
      <c r="KK182" s="319">
        <v>3566.95</v>
      </c>
      <c r="KL182" s="319">
        <v>17467.04</v>
      </c>
      <c r="KM182" s="319">
        <v>22503.8</v>
      </c>
      <c r="KN182" s="319">
        <v>7491.55</v>
      </c>
      <c r="KO182" s="319">
        <v>70359.179999999993</v>
      </c>
      <c r="KP182" s="319">
        <v>23912.68</v>
      </c>
      <c r="KQ182" s="319">
        <v>810054.17</v>
      </c>
      <c r="KR182" s="319">
        <v>15702.8</v>
      </c>
      <c r="KS182" s="318">
        <v>43459</v>
      </c>
      <c r="KU182" s="312">
        <v>31</v>
      </c>
      <c r="KV182" s="312">
        <v>317</v>
      </c>
      <c r="KY182" s="312" t="s">
        <v>943</v>
      </c>
    </row>
    <row r="183" spans="1:311" x14ac:dyDescent="0.25">
      <c r="A183" s="317">
        <v>2021</v>
      </c>
      <c r="B183" s="316" t="s">
        <v>891</v>
      </c>
      <c r="C183" s="316" t="s">
        <v>911</v>
      </c>
      <c r="D183" s="316" t="s">
        <v>912</v>
      </c>
      <c r="E183" s="316" t="s">
        <v>846</v>
      </c>
      <c r="F183" s="315">
        <v>249871.53</v>
      </c>
      <c r="G183" s="315">
        <v>87893.25</v>
      </c>
      <c r="H183" s="315">
        <v>2793782.47</v>
      </c>
      <c r="I183" s="315">
        <v>224150.62</v>
      </c>
      <c r="J183" s="315">
        <v>56327.41</v>
      </c>
      <c r="K183" s="315">
        <v>319744.08</v>
      </c>
      <c r="L183" s="315">
        <v>1147481.44</v>
      </c>
      <c r="M183" s="315">
        <v>309543.92</v>
      </c>
      <c r="N183" s="315">
        <v>2190806.25</v>
      </c>
      <c r="O183" s="315">
        <v>2081394.69</v>
      </c>
      <c r="P183" s="315">
        <v>466699.03</v>
      </c>
      <c r="Q183" s="315">
        <v>163270.24</v>
      </c>
      <c r="R183" s="315">
        <v>952272.12</v>
      </c>
      <c r="S183" s="315">
        <v>409851.12</v>
      </c>
      <c r="T183" s="315">
        <v>194027.28</v>
      </c>
      <c r="U183" s="315">
        <v>443115.15</v>
      </c>
      <c r="V183" s="315">
        <v>1421601.08</v>
      </c>
      <c r="W183" s="315">
        <v>27683.56</v>
      </c>
      <c r="X183" s="315">
        <v>291749.61</v>
      </c>
      <c r="Y183" s="315">
        <v>134204.47</v>
      </c>
      <c r="Z183" s="315">
        <v>285387.87</v>
      </c>
      <c r="AA183" s="315">
        <v>3456273</v>
      </c>
      <c r="AB183" s="315">
        <v>632019.55000000005</v>
      </c>
      <c r="AC183" s="315">
        <v>209719.17</v>
      </c>
      <c r="AD183" s="315">
        <v>2759260.5</v>
      </c>
      <c r="AE183" s="315">
        <v>39374.35</v>
      </c>
      <c r="AF183" s="315">
        <v>335033.5</v>
      </c>
      <c r="AG183" s="315">
        <v>59728.41</v>
      </c>
      <c r="AH183" s="315">
        <v>193220.1</v>
      </c>
      <c r="AI183" s="315">
        <v>294565.06</v>
      </c>
      <c r="AJ183" s="315">
        <v>442754.58</v>
      </c>
      <c r="AK183" s="315">
        <v>79991.929999999993</v>
      </c>
      <c r="AL183" s="315">
        <v>2184716.52</v>
      </c>
      <c r="AM183" s="315">
        <v>115677.09</v>
      </c>
      <c r="AN183" s="315">
        <v>309285.03999999998</v>
      </c>
      <c r="AO183" s="315">
        <v>163205.51999999999</v>
      </c>
      <c r="AP183" s="315">
        <v>195052.3</v>
      </c>
      <c r="AQ183" s="315">
        <v>67138.17</v>
      </c>
      <c r="AR183" s="315">
        <v>414532.52</v>
      </c>
      <c r="AS183" s="315">
        <v>239035.16</v>
      </c>
      <c r="AT183" s="315">
        <v>146186.06</v>
      </c>
      <c r="AU183" s="315">
        <v>220876.32</v>
      </c>
      <c r="AV183" s="315">
        <v>197156.56</v>
      </c>
      <c r="AW183" s="315">
        <v>3406959.23</v>
      </c>
      <c r="AX183" s="315">
        <v>75072.52</v>
      </c>
      <c r="AY183" s="315">
        <v>379964.11</v>
      </c>
      <c r="AZ183" s="315">
        <v>486598.81</v>
      </c>
      <c r="BA183" s="315">
        <v>9234.5499999999993</v>
      </c>
      <c r="BB183" s="315">
        <v>165792.10999999999</v>
      </c>
      <c r="BC183" s="315">
        <v>1025731.59</v>
      </c>
      <c r="BD183" s="315">
        <v>1827700.08</v>
      </c>
      <c r="BE183" s="315">
        <v>377280.88</v>
      </c>
      <c r="BF183" s="315">
        <v>250780.1</v>
      </c>
      <c r="BG183" s="315">
        <v>94761.72</v>
      </c>
      <c r="BH183" s="315">
        <v>96639.07</v>
      </c>
      <c r="BI183" s="315">
        <v>1643709.61</v>
      </c>
      <c r="BJ183" s="315">
        <v>87366.3</v>
      </c>
      <c r="BK183" s="315">
        <v>612938.1</v>
      </c>
      <c r="BL183" s="315">
        <v>43344.17</v>
      </c>
      <c r="BM183" s="315">
        <v>121150.48</v>
      </c>
      <c r="BN183" s="315">
        <v>727927.64</v>
      </c>
      <c r="BO183" s="315">
        <v>441979.2</v>
      </c>
      <c r="BP183" s="315">
        <v>189747.23</v>
      </c>
      <c r="BQ183" s="315">
        <v>139841.26</v>
      </c>
      <c r="BR183" s="315">
        <v>321024.33</v>
      </c>
      <c r="BS183" s="315">
        <v>562094.09</v>
      </c>
      <c r="BT183" s="315">
        <v>181744.22</v>
      </c>
      <c r="BU183" s="315">
        <v>114432.38</v>
      </c>
      <c r="BV183" s="315">
        <v>157258.88</v>
      </c>
      <c r="BW183" s="315">
        <v>1144606.8799999999</v>
      </c>
      <c r="BX183" s="315">
        <v>346360.07</v>
      </c>
      <c r="BY183" s="315">
        <v>970731.96</v>
      </c>
      <c r="BZ183" s="315">
        <v>111918.82</v>
      </c>
      <c r="CA183" s="315">
        <v>273921.74</v>
      </c>
      <c r="CB183" s="315">
        <v>80045.27</v>
      </c>
      <c r="CC183" s="315">
        <v>939000.8</v>
      </c>
      <c r="CD183" s="315">
        <v>605232.62</v>
      </c>
      <c r="CE183" s="315">
        <v>1053350.73</v>
      </c>
      <c r="CF183" s="315">
        <v>1610644.34</v>
      </c>
      <c r="CG183" s="315">
        <v>711355.22</v>
      </c>
      <c r="CH183" s="315">
        <v>293252.96999999997</v>
      </c>
      <c r="CI183" s="315">
        <v>1752264.08</v>
      </c>
      <c r="CJ183" s="315">
        <v>71975.039999999994</v>
      </c>
      <c r="CK183" s="315">
        <v>75004.2</v>
      </c>
      <c r="CL183" s="315">
        <v>207588.5</v>
      </c>
      <c r="CM183" s="315">
        <v>181886.79</v>
      </c>
      <c r="CN183" s="315">
        <v>626735.69999999995</v>
      </c>
      <c r="CO183" s="315">
        <v>658277.93000000005</v>
      </c>
      <c r="CP183" s="315">
        <v>76378.240000000005</v>
      </c>
      <c r="CQ183" s="315">
        <v>318767.14</v>
      </c>
      <c r="CR183" s="315">
        <v>72555.710000000006</v>
      </c>
      <c r="CS183" s="315">
        <v>180649.81</v>
      </c>
      <c r="CT183" s="315">
        <v>520268.2</v>
      </c>
      <c r="CU183" s="315">
        <v>185742.72</v>
      </c>
      <c r="CV183" s="315">
        <v>93212.46</v>
      </c>
      <c r="CW183" s="315">
        <v>266984.25</v>
      </c>
      <c r="CX183" s="315">
        <v>259967.74</v>
      </c>
      <c r="CY183" s="315">
        <v>320652.64</v>
      </c>
      <c r="CZ183" s="315">
        <v>739274.46</v>
      </c>
      <c r="DA183" s="315">
        <v>760523.6</v>
      </c>
      <c r="DB183" s="315">
        <v>1656202.89</v>
      </c>
      <c r="DC183" s="315">
        <v>366771.95</v>
      </c>
      <c r="DD183" s="315">
        <v>2467833.16</v>
      </c>
      <c r="DE183" s="315">
        <v>2240125.91</v>
      </c>
      <c r="DF183" s="315">
        <v>64803.12</v>
      </c>
      <c r="DG183" s="315">
        <v>214479.33</v>
      </c>
      <c r="DH183" s="315">
        <v>125748.08</v>
      </c>
      <c r="DI183" s="315">
        <v>176628.08</v>
      </c>
      <c r="DJ183" s="315">
        <v>703708.51</v>
      </c>
      <c r="DK183" s="315">
        <v>1491551.26</v>
      </c>
      <c r="DL183" s="315">
        <v>275466.32</v>
      </c>
      <c r="DM183" s="315">
        <v>149084.59</v>
      </c>
      <c r="DN183" s="315">
        <v>121390.49</v>
      </c>
      <c r="DO183" s="315">
        <v>160111.94</v>
      </c>
      <c r="DP183" s="315">
        <v>80960.009999999995</v>
      </c>
      <c r="DQ183" s="315">
        <v>58361.26</v>
      </c>
      <c r="DR183" s="315">
        <v>437654.53</v>
      </c>
      <c r="DS183" s="315">
        <v>1347079.8</v>
      </c>
      <c r="DT183" s="315">
        <v>400222.98</v>
      </c>
      <c r="DU183" s="315">
        <v>1051182.1599999999</v>
      </c>
      <c r="DV183" s="315">
        <v>57981.64</v>
      </c>
      <c r="DW183" s="315">
        <v>368980.73</v>
      </c>
      <c r="DX183" s="315">
        <v>693205.44</v>
      </c>
      <c r="DY183" s="315">
        <v>452956.55</v>
      </c>
      <c r="DZ183" s="315">
        <v>314916.81</v>
      </c>
      <c r="EA183" s="315">
        <v>2804278.78</v>
      </c>
      <c r="EB183" s="315">
        <v>141824.42000000001</v>
      </c>
      <c r="EC183" s="315">
        <v>329946.78999999998</v>
      </c>
      <c r="ED183" s="315">
        <v>180804.86</v>
      </c>
      <c r="EE183" s="315">
        <v>227921.43</v>
      </c>
      <c r="EF183" s="315">
        <v>10222.219999999999</v>
      </c>
      <c r="EG183" s="315">
        <v>977887.95</v>
      </c>
      <c r="EH183" s="315">
        <v>88790.8</v>
      </c>
      <c r="EI183" s="315">
        <v>1057221.3999999999</v>
      </c>
      <c r="EJ183" s="315">
        <v>929844.51</v>
      </c>
      <c r="EK183" s="315">
        <v>198350.66</v>
      </c>
      <c r="EL183" s="315">
        <v>105771.61</v>
      </c>
      <c r="EM183" s="315">
        <v>532133.52</v>
      </c>
      <c r="EN183" s="315">
        <v>559102.48</v>
      </c>
      <c r="EO183" s="315">
        <v>385891.97</v>
      </c>
      <c r="EP183" s="315">
        <v>481259.89</v>
      </c>
      <c r="EQ183" s="315">
        <v>167134.13</v>
      </c>
      <c r="ER183" s="315">
        <v>659683.31000000006</v>
      </c>
      <c r="ES183" s="315">
        <v>132154.99</v>
      </c>
      <c r="ET183" s="315">
        <v>469371.17</v>
      </c>
      <c r="EU183" s="315">
        <v>144794.03</v>
      </c>
      <c r="EV183" s="315">
        <v>48455.12</v>
      </c>
      <c r="EW183" s="315">
        <v>314547.76</v>
      </c>
      <c r="EX183" s="315">
        <v>286985.92</v>
      </c>
      <c r="EY183" s="315">
        <v>2285951.2200000002</v>
      </c>
      <c r="EZ183" s="315">
        <v>132876303.2</v>
      </c>
      <c r="FA183" s="315">
        <v>401099.47</v>
      </c>
      <c r="FB183" s="315">
        <v>495151.51</v>
      </c>
      <c r="FC183" s="315">
        <v>1454037.41</v>
      </c>
      <c r="FD183" s="315">
        <v>477485.44</v>
      </c>
      <c r="FE183" s="315">
        <v>2630075.62</v>
      </c>
      <c r="FF183" s="315">
        <v>591722.43999999994</v>
      </c>
      <c r="FG183" s="315">
        <v>74983.39</v>
      </c>
      <c r="FH183" s="315">
        <v>1558394.58</v>
      </c>
      <c r="FI183" s="315">
        <v>163226.76999999999</v>
      </c>
      <c r="FJ183" s="315">
        <v>1186685.97</v>
      </c>
      <c r="FK183" s="315">
        <v>400343.97</v>
      </c>
      <c r="FL183" s="315">
        <v>52535.59</v>
      </c>
      <c r="FM183" s="315">
        <v>1210123.2</v>
      </c>
      <c r="FN183" s="315">
        <v>172323.28</v>
      </c>
      <c r="FO183" s="315">
        <v>271838.52</v>
      </c>
      <c r="FP183" s="315">
        <v>158780.1</v>
      </c>
      <c r="FQ183" s="315">
        <v>103307.53</v>
      </c>
      <c r="FR183" s="315">
        <v>5301745.6100000003</v>
      </c>
      <c r="FS183" s="315">
        <v>199109.73</v>
      </c>
      <c r="FT183" s="315">
        <v>196886.65</v>
      </c>
      <c r="FU183" s="315">
        <v>176788.83</v>
      </c>
      <c r="FV183" s="315">
        <v>60874.92</v>
      </c>
      <c r="FW183" s="315">
        <v>14205.87</v>
      </c>
      <c r="FX183" s="315">
        <v>293591.96999999997</v>
      </c>
      <c r="FY183" s="315">
        <v>689321.72</v>
      </c>
      <c r="FZ183" s="315">
        <v>74899.56</v>
      </c>
      <c r="GA183" s="315">
        <v>68727.98</v>
      </c>
      <c r="GB183" s="315">
        <v>340398.24</v>
      </c>
      <c r="GC183" s="315">
        <v>118199.39</v>
      </c>
      <c r="GD183" s="315">
        <v>338520.29</v>
      </c>
      <c r="GE183" s="315">
        <v>820875</v>
      </c>
      <c r="GF183" s="315">
        <v>143064.97</v>
      </c>
      <c r="GG183" s="315">
        <v>813959.07</v>
      </c>
      <c r="GH183" s="315">
        <v>125385.47</v>
      </c>
      <c r="GI183" s="315">
        <v>486117.1</v>
      </c>
      <c r="GJ183" s="315">
        <v>211993.93</v>
      </c>
      <c r="GK183" s="315">
        <v>8548417.0099999998</v>
      </c>
      <c r="GL183" s="315">
        <v>640390.67000000004</v>
      </c>
      <c r="GM183" s="315">
        <v>5552845.7999999998</v>
      </c>
      <c r="GN183" s="315">
        <v>171240.2</v>
      </c>
      <c r="GO183" s="315">
        <v>1160623.32</v>
      </c>
      <c r="GP183" s="315">
        <v>100423.83</v>
      </c>
      <c r="GQ183" s="315">
        <v>15194.37</v>
      </c>
      <c r="GR183" s="315">
        <v>321395.28999999998</v>
      </c>
      <c r="GS183" s="315">
        <v>4877683.3</v>
      </c>
      <c r="GT183" s="315">
        <v>71512.259999999995</v>
      </c>
      <c r="GU183" s="315">
        <v>2678230.38</v>
      </c>
      <c r="GV183" s="315">
        <v>121393.14</v>
      </c>
      <c r="GW183" s="315">
        <v>85659.45</v>
      </c>
      <c r="GX183" s="315">
        <v>1583369.56</v>
      </c>
      <c r="GY183" s="315">
        <v>70349.52</v>
      </c>
      <c r="GZ183" s="315">
        <v>829079.87</v>
      </c>
      <c r="HA183" s="315">
        <v>939172.58</v>
      </c>
      <c r="HB183" s="315">
        <v>155511.92000000001</v>
      </c>
      <c r="HC183" s="315">
        <v>1856737.85</v>
      </c>
      <c r="HD183" s="315">
        <v>17029.38</v>
      </c>
      <c r="HE183" s="315">
        <v>235783.62</v>
      </c>
      <c r="HF183" s="315">
        <v>193910.09</v>
      </c>
      <c r="HG183" s="315">
        <v>744509.99</v>
      </c>
      <c r="HH183" s="315">
        <v>2192161.7400000002</v>
      </c>
      <c r="HI183" s="315">
        <v>863645.75</v>
      </c>
      <c r="HJ183" s="315">
        <v>306172.59000000003</v>
      </c>
      <c r="HK183" s="315">
        <v>107006.67</v>
      </c>
      <c r="HL183" s="315">
        <v>372626.95</v>
      </c>
      <c r="HM183" s="315">
        <v>212235.29</v>
      </c>
      <c r="HN183" s="315">
        <v>154423.53</v>
      </c>
      <c r="HO183" s="315">
        <v>137125.65</v>
      </c>
      <c r="HP183" s="315">
        <v>2760472.34</v>
      </c>
      <c r="HQ183" s="315">
        <v>75828.600000000006</v>
      </c>
      <c r="HR183" s="315">
        <v>1446887.92</v>
      </c>
      <c r="HS183" s="315">
        <v>19213.34</v>
      </c>
      <c r="HT183" s="315">
        <v>2036035.8</v>
      </c>
      <c r="HU183" s="315">
        <v>80083.33</v>
      </c>
      <c r="HV183" s="315">
        <v>315235.77</v>
      </c>
      <c r="HW183" s="315">
        <v>5399877.4900000002</v>
      </c>
      <c r="HX183" s="315">
        <v>156816</v>
      </c>
      <c r="HY183" s="315">
        <v>3780675.84</v>
      </c>
      <c r="HZ183" s="315">
        <v>189418.32</v>
      </c>
      <c r="IA183" s="315">
        <v>174560.13</v>
      </c>
      <c r="IB183" s="315">
        <v>358336.79</v>
      </c>
      <c r="IC183" s="315">
        <v>2982626.49</v>
      </c>
      <c r="ID183" s="315">
        <v>240287.25</v>
      </c>
      <c r="IE183" s="315">
        <v>642222.31000000006</v>
      </c>
      <c r="IF183" s="315">
        <v>152902.95000000001</v>
      </c>
      <c r="IG183" s="315">
        <v>111993.68</v>
      </c>
      <c r="IH183" s="315">
        <v>16607.09</v>
      </c>
      <c r="II183" s="315">
        <v>188286.52</v>
      </c>
      <c r="IJ183" s="315">
        <v>891702.38</v>
      </c>
      <c r="IK183" s="315">
        <v>20302.82</v>
      </c>
      <c r="IL183" s="315">
        <v>78462.45</v>
      </c>
      <c r="IM183" s="315">
        <v>143141.07</v>
      </c>
      <c r="IN183" s="315">
        <v>941704.07</v>
      </c>
      <c r="IO183" s="315">
        <v>270668.87</v>
      </c>
      <c r="IP183" s="315">
        <v>337738.38</v>
      </c>
      <c r="IQ183" s="315">
        <v>229938.25</v>
      </c>
      <c r="IR183" s="315">
        <v>1178546.8999999999</v>
      </c>
      <c r="IS183" s="315">
        <v>1038074.29</v>
      </c>
      <c r="IT183" s="315">
        <v>1178178.2</v>
      </c>
      <c r="IU183" s="315">
        <v>213229.52</v>
      </c>
      <c r="IV183" s="315">
        <v>915965.68</v>
      </c>
      <c r="IW183" s="315">
        <v>234683.19</v>
      </c>
      <c r="IX183" s="315">
        <v>29714.2</v>
      </c>
      <c r="IY183" s="315">
        <v>323123.84999999998</v>
      </c>
      <c r="IZ183" s="315">
        <v>313174.15999999997</v>
      </c>
      <c r="JA183" s="315">
        <v>123072.59</v>
      </c>
      <c r="JB183" s="315">
        <v>91158.65</v>
      </c>
      <c r="JC183" s="315">
        <v>265511</v>
      </c>
      <c r="JD183" s="315">
        <v>52445.63</v>
      </c>
      <c r="JE183" s="315">
        <v>70391</v>
      </c>
      <c r="JF183" s="315">
        <v>994644.97</v>
      </c>
      <c r="JG183" s="315">
        <v>117696.93</v>
      </c>
      <c r="JH183" s="315">
        <v>408483.68</v>
      </c>
      <c r="JI183" s="315">
        <v>415942.15</v>
      </c>
      <c r="JJ183" s="315">
        <v>654117.19999999995</v>
      </c>
      <c r="JK183" s="315">
        <v>68192.84</v>
      </c>
      <c r="JL183" s="315">
        <v>102151.18</v>
      </c>
      <c r="JM183" s="315">
        <v>27380.65</v>
      </c>
      <c r="JN183" s="315">
        <v>105501.25</v>
      </c>
      <c r="JO183" s="315">
        <v>933658.82</v>
      </c>
      <c r="JP183" s="315">
        <v>91704.18</v>
      </c>
      <c r="JQ183" s="315">
        <v>129172.99</v>
      </c>
      <c r="JR183" s="315">
        <v>81057.210000000006</v>
      </c>
      <c r="JS183" s="315">
        <v>1492862.53</v>
      </c>
      <c r="JT183" s="315">
        <v>124587.02</v>
      </c>
      <c r="JU183" s="315">
        <v>181091.87</v>
      </c>
      <c r="JV183" s="315">
        <v>5554023.4699999997</v>
      </c>
      <c r="JW183" s="315">
        <v>163773.03</v>
      </c>
      <c r="JX183" s="315">
        <v>448756.41</v>
      </c>
      <c r="JY183" s="315">
        <v>53192.45</v>
      </c>
      <c r="JZ183" s="315">
        <v>62893.57</v>
      </c>
      <c r="KA183" s="315">
        <v>239140.64</v>
      </c>
      <c r="KB183" s="315">
        <v>421465.94</v>
      </c>
      <c r="KC183" s="315">
        <v>206014.75</v>
      </c>
      <c r="KD183" s="315">
        <v>160936.99</v>
      </c>
      <c r="KE183" s="315">
        <v>1619429.23</v>
      </c>
      <c r="KF183" s="315">
        <v>145520.54999999999</v>
      </c>
      <c r="KG183" s="315">
        <v>251717.38</v>
      </c>
      <c r="KH183" s="315">
        <v>176295.15</v>
      </c>
      <c r="KI183" s="315">
        <v>462227.1</v>
      </c>
      <c r="KJ183" s="315">
        <v>225683.73</v>
      </c>
      <c r="KK183" s="315">
        <v>22062.880000000001</v>
      </c>
      <c r="KL183" s="315">
        <v>139592.84</v>
      </c>
      <c r="KM183" s="315">
        <v>139151.70000000001</v>
      </c>
      <c r="KN183" s="315">
        <v>158934.60999999999</v>
      </c>
      <c r="KO183" s="315">
        <v>945193.48</v>
      </c>
      <c r="KP183" s="315">
        <v>420786.95</v>
      </c>
      <c r="KQ183" s="315">
        <v>10844891.02</v>
      </c>
      <c r="KR183" s="315">
        <v>340052.14</v>
      </c>
      <c r="KS183" s="314">
        <v>235328.01</v>
      </c>
      <c r="KU183" s="312">
        <v>31</v>
      </c>
      <c r="KV183" s="312">
        <v>318</v>
      </c>
      <c r="KY183" s="312" t="s">
        <v>943</v>
      </c>
    </row>
    <row r="184" spans="1:311" x14ac:dyDescent="0.25">
      <c r="A184" s="321">
        <v>2021</v>
      </c>
      <c r="B184" s="320" t="s">
        <v>891</v>
      </c>
      <c r="C184" s="320" t="s">
        <v>911</v>
      </c>
      <c r="D184" s="320" t="s">
        <v>910</v>
      </c>
      <c r="E184" s="320" t="s">
        <v>846</v>
      </c>
      <c r="F184" s="319">
        <v>25958.35</v>
      </c>
      <c r="G184" s="319">
        <v>6305.6</v>
      </c>
      <c r="H184" s="319">
        <v>161823.54999999999</v>
      </c>
      <c r="I184" s="319">
        <v>23241.62</v>
      </c>
      <c r="J184" s="319">
        <v>4233.76</v>
      </c>
      <c r="K184" s="319">
        <v>15457.15</v>
      </c>
      <c r="L184" s="319">
        <v>111603.91</v>
      </c>
      <c r="M184" s="319">
        <v>43422.76</v>
      </c>
      <c r="N184" s="319">
        <v>161883.85999999999</v>
      </c>
      <c r="O184" s="319">
        <v>98584.15</v>
      </c>
      <c r="P184" s="319">
        <v>38255.33</v>
      </c>
      <c r="Q184" s="319">
        <v>10053.450000000001</v>
      </c>
      <c r="R184" s="319">
        <v>43035.32</v>
      </c>
      <c r="S184" s="319">
        <v>57966.7</v>
      </c>
      <c r="T184" s="319">
        <v>14782.05</v>
      </c>
      <c r="U184" s="319">
        <v>48024.89</v>
      </c>
      <c r="V184" s="319">
        <v>161133.22</v>
      </c>
      <c r="W184" s="319">
        <v>7306.95</v>
      </c>
      <c r="X184" s="319">
        <v>44916.65</v>
      </c>
      <c r="Y184" s="319">
        <v>8119.9</v>
      </c>
      <c r="Z184" s="319">
        <v>86531.91</v>
      </c>
      <c r="AA184" s="319">
        <v>247921.05</v>
      </c>
      <c r="AB184" s="319">
        <v>77403.350000000006</v>
      </c>
      <c r="AC184" s="319">
        <v>6922.45</v>
      </c>
      <c r="AD184" s="319">
        <v>507278.03</v>
      </c>
      <c r="AE184" s="319">
        <v>5111.55</v>
      </c>
      <c r="AF184" s="319">
        <v>40849.06</v>
      </c>
      <c r="AG184" s="319">
        <v>17393.5</v>
      </c>
      <c r="AH184" s="319">
        <v>12351.35</v>
      </c>
      <c r="AI184" s="319">
        <v>72609.3</v>
      </c>
      <c r="AJ184" s="319">
        <v>18419.55</v>
      </c>
      <c r="AK184" s="319">
        <v>16083.85</v>
      </c>
      <c r="AL184" s="319">
        <v>105862.09</v>
      </c>
      <c r="AM184" s="319">
        <v>3981.5</v>
      </c>
      <c r="AN184" s="319">
        <v>25936.2</v>
      </c>
      <c r="AO184" s="319">
        <v>14728.25</v>
      </c>
      <c r="AP184" s="319">
        <v>17350.7</v>
      </c>
      <c r="AQ184" s="319">
        <v>4812.45</v>
      </c>
      <c r="AR184" s="319">
        <v>43688.6</v>
      </c>
      <c r="AS184" s="319">
        <v>31174.47</v>
      </c>
      <c r="AT184" s="319">
        <v>20417.47</v>
      </c>
      <c r="AU184" s="319">
        <v>25025.73</v>
      </c>
      <c r="AV184" s="319">
        <v>6150.89</v>
      </c>
      <c r="AW184" s="319">
        <v>85995.1</v>
      </c>
      <c r="AX184" s="319">
        <v>3783.3</v>
      </c>
      <c r="AY184" s="319">
        <v>13883.59</v>
      </c>
      <c r="AZ184" s="319">
        <v>27493.3</v>
      </c>
      <c r="BA184" s="319">
        <v>0</v>
      </c>
      <c r="BB184" s="319">
        <v>93483.85</v>
      </c>
      <c r="BC184" s="319">
        <v>26682.34</v>
      </c>
      <c r="BD184" s="319">
        <v>57042.13</v>
      </c>
      <c r="BE184" s="319">
        <v>56928.959999999999</v>
      </c>
      <c r="BF184" s="319">
        <v>23222.21</v>
      </c>
      <c r="BG184" s="319">
        <v>7405.7</v>
      </c>
      <c r="BH184" s="319">
        <v>3569.9</v>
      </c>
      <c r="BI184" s="319">
        <v>58198.400000000001</v>
      </c>
      <c r="BJ184" s="319">
        <v>28456.400000000001</v>
      </c>
      <c r="BK184" s="319">
        <v>125974.88</v>
      </c>
      <c r="BL184" s="319">
        <v>8329.7999999999993</v>
      </c>
      <c r="BM184" s="319">
        <v>15673.06</v>
      </c>
      <c r="BN184" s="319">
        <v>45186.01</v>
      </c>
      <c r="BO184" s="319">
        <v>6478.4</v>
      </c>
      <c r="BP184" s="319">
        <v>6383.07</v>
      </c>
      <c r="BQ184" s="319">
        <v>9743.4</v>
      </c>
      <c r="BR184" s="319">
        <v>80562.28</v>
      </c>
      <c r="BS184" s="319">
        <v>35116.6</v>
      </c>
      <c r="BT184" s="319">
        <v>6153.3</v>
      </c>
      <c r="BU184" s="319">
        <v>3690.65</v>
      </c>
      <c r="BV184" s="319">
        <v>8267.7000000000007</v>
      </c>
      <c r="BW184" s="319">
        <v>50662.3</v>
      </c>
      <c r="BX184" s="319">
        <v>70104.149999999994</v>
      </c>
      <c r="BY184" s="319">
        <v>40432.33</v>
      </c>
      <c r="BZ184" s="319">
        <v>18279.75</v>
      </c>
      <c r="CA184" s="319">
        <v>13155.1</v>
      </c>
      <c r="CB184" s="319">
        <v>7176.05</v>
      </c>
      <c r="CC184" s="319">
        <v>49059.75</v>
      </c>
      <c r="CD184" s="319">
        <v>41864.639999999999</v>
      </c>
      <c r="CE184" s="319">
        <v>30507.14</v>
      </c>
      <c r="CF184" s="319">
        <v>189347.51</v>
      </c>
      <c r="CG184" s="319">
        <v>28478.49</v>
      </c>
      <c r="CH184" s="319">
        <v>22517.71</v>
      </c>
      <c r="CI184" s="319">
        <v>40895.33</v>
      </c>
      <c r="CJ184" s="319">
        <v>24725.73</v>
      </c>
      <c r="CK184" s="319">
        <v>7646</v>
      </c>
      <c r="CL184" s="319">
        <v>21577.8</v>
      </c>
      <c r="CM184" s="319">
        <v>14992.89</v>
      </c>
      <c r="CN184" s="319">
        <v>20894.11</v>
      </c>
      <c r="CO184" s="319">
        <v>217680.61</v>
      </c>
      <c r="CP184" s="319">
        <v>7082.7</v>
      </c>
      <c r="CQ184" s="319">
        <v>35314.400000000001</v>
      </c>
      <c r="CR184" s="319">
        <v>7052.7</v>
      </c>
      <c r="CS184" s="319">
        <v>10972.1</v>
      </c>
      <c r="CT184" s="319">
        <v>13064.45</v>
      </c>
      <c r="CU184" s="319">
        <v>21309.55</v>
      </c>
      <c r="CV184" s="319">
        <v>4498</v>
      </c>
      <c r="CW184" s="319">
        <v>14507.85</v>
      </c>
      <c r="CX184" s="319">
        <v>24170.43</v>
      </c>
      <c r="CY184" s="319">
        <v>8450.0499999999993</v>
      </c>
      <c r="CZ184" s="319">
        <v>221877.93</v>
      </c>
      <c r="DA184" s="319">
        <v>896685.96</v>
      </c>
      <c r="DB184" s="319">
        <v>100788.23</v>
      </c>
      <c r="DC184" s="319">
        <v>66924.100000000006</v>
      </c>
      <c r="DD184" s="319">
        <v>245898.47</v>
      </c>
      <c r="DE184" s="319">
        <v>216118.22</v>
      </c>
      <c r="DF184" s="319">
        <v>6835.3</v>
      </c>
      <c r="DG184" s="319">
        <v>21755.11</v>
      </c>
      <c r="DH184" s="319">
        <v>30422.01</v>
      </c>
      <c r="DI184" s="319">
        <v>33189.65</v>
      </c>
      <c r="DJ184" s="319">
        <v>52691.48</v>
      </c>
      <c r="DK184" s="319">
        <v>44991.15</v>
      </c>
      <c r="DL184" s="319">
        <v>17283.25</v>
      </c>
      <c r="DM184" s="319">
        <v>150762.68</v>
      </c>
      <c r="DN184" s="319">
        <v>5566.7</v>
      </c>
      <c r="DO184" s="319">
        <v>21574.85</v>
      </c>
      <c r="DP184" s="319">
        <v>6195.7</v>
      </c>
      <c r="DQ184" s="319">
        <v>30776.14</v>
      </c>
      <c r="DR184" s="319">
        <v>58746.8</v>
      </c>
      <c r="DS184" s="319">
        <v>249390.27</v>
      </c>
      <c r="DT184" s="319">
        <v>20882.3</v>
      </c>
      <c r="DU184" s="319">
        <v>29580.1</v>
      </c>
      <c r="DV184" s="319">
        <v>10953.05</v>
      </c>
      <c r="DW184" s="319">
        <v>16064.1</v>
      </c>
      <c r="DX184" s="319">
        <v>61299.05</v>
      </c>
      <c r="DY184" s="319">
        <v>38798.400000000001</v>
      </c>
      <c r="DZ184" s="319">
        <v>23858.55</v>
      </c>
      <c r="EA184" s="319">
        <v>151544.01</v>
      </c>
      <c r="EB184" s="319">
        <v>52977.94</v>
      </c>
      <c r="EC184" s="319">
        <v>51988.85</v>
      </c>
      <c r="ED184" s="319">
        <v>53865.34</v>
      </c>
      <c r="EE184" s="319">
        <v>27924.5</v>
      </c>
      <c r="EF184" s="319">
        <v>3435.6</v>
      </c>
      <c r="EG184" s="319">
        <v>144495.35</v>
      </c>
      <c r="EH184" s="319">
        <v>5900.97</v>
      </c>
      <c r="EI184" s="319">
        <v>39192.080000000002</v>
      </c>
      <c r="EJ184" s="319">
        <v>157146.57999999999</v>
      </c>
      <c r="EK184" s="319">
        <v>15277.2</v>
      </c>
      <c r="EL184" s="319">
        <v>10422.700000000001</v>
      </c>
      <c r="EM184" s="319">
        <v>62122.33</v>
      </c>
      <c r="EN184" s="319">
        <v>91831.16</v>
      </c>
      <c r="EO184" s="319">
        <v>38116.269999999997</v>
      </c>
      <c r="EP184" s="319">
        <v>22517.4</v>
      </c>
      <c r="EQ184" s="319">
        <v>9561</v>
      </c>
      <c r="ER184" s="319">
        <v>354879.15</v>
      </c>
      <c r="ES184" s="319">
        <v>44951.13</v>
      </c>
      <c r="ET184" s="319">
        <v>23295.85</v>
      </c>
      <c r="EU184" s="319">
        <v>6939.55</v>
      </c>
      <c r="EV184" s="319">
        <v>5205.8500000000004</v>
      </c>
      <c r="EW184" s="319">
        <v>6240.87</v>
      </c>
      <c r="EX184" s="319">
        <v>102568.73</v>
      </c>
      <c r="EY184" s="319">
        <v>652426.48</v>
      </c>
      <c r="EZ184" s="319">
        <v>52165347.869999997</v>
      </c>
      <c r="FA184" s="319">
        <v>131286.56</v>
      </c>
      <c r="FB184" s="319">
        <v>15171.62</v>
      </c>
      <c r="FC184" s="319">
        <v>148829.14000000001</v>
      </c>
      <c r="FD184" s="319">
        <v>49328.35</v>
      </c>
      <c r="FE184" s="319">
        <v>146838.1</v>
      </c>
      <c r="FF184" s="319">
        <v>50568.91</v>
      </c>
      <c r="FG184" s="319">
        <v>9032.23</v>
      </c>
      <c r="FH184" s="319">
        <v>112511.52</v>
      </c>
      <c r="FI184" s="319">
        <v>5583.05</v>
      </c>
      <c r="FJ184" s="319">
        <v>111179.32</v>
      </c>
      <c r="FK184" s="319">
        <v>20564.240000000002</v>
      </c>
      <c r="FL184" s="319">
        <v>2346.7800000000002</v>
      </c>
      <c r="FM184" s="319">
        <v>110696.1</v>
      </c>
      <c r="FN184" s="319">
        <v>18811.400000000001</v>
      </c>
      <c r="FO184" s="319">
        <v>19176.25</v>
      </c>
      <c r="FP184" s="319">
        <v>2836.45</v>
      </c>
      <c r="FQ184" s="319">
        <v>73752.59</v>
      </c>
      <c r="FR184" s="319">
        <v>301683.67</v>
      </c>
      <c r="FS184" s="319">
        <v>10097.709999999999</v>
      </c>
      <c r="FT184" s="319">
        <v>40579.879999999997</v>
      </c>
      <c r="FU184" s="319">
        <v>46647.22</v>
      </c>
      <c r="FV184" s="319">
        <v>3565.55</v>
      </c>
      <c r="FW184" s="319">
        <v>912.2</v>
      </c>
      <c r="FX184" s="319">
        <v>49070.12</v>
      </c>
      <c r="FY184" s="319">
        <v>55835.25</v>
      </c>
      <c r="FZ184" s="319">
        <v>7121.5</v>
      </c>
      <c r="GA184" s="319">
        <v>5547.9</v>
      </c>
      <c r="GB184" s="319">
        <v>20458.5</v>
      </c>
      <c r="GC184" s="319">
        <v>18575.05</v>
      </c>
      <c r="GD184" s="319">
        <v>12752.9</v>
      </c>
      <c r="GE184" s="319">
        <v>113159.75</v>
      </c>
      <c r="GF184" s="319">
        <v>32322.15</v>
      </c>
      <c r="GG184" s="319">
        <v>70656.98</v>
      </c>
      <c r="GH184" s="319">
        <v>8284.76</v>
      </c>
      <c r="GI184" s="319">
        <v>47929.33</v>
      </c>
      <c r="GJ184" s="319">
        <v>13729.67</v>
      </c>
      <c r="GK184" s="319">
        <v>806127.64</v>
      </c>
      <c r="GL184" s="319">
        <v>51701.1</v>
      </c>
      <c r="GM184" s="319">
        <v>829899.61</v>
      </c>
      <c r="GN184" s="319">
        <v>38565.449999999997</v>
      </c>
      <c r="GO184" s="319">
        <v>255094.01</v>
      </c>
      <c r="GP184" s="319">
        <v>6307.3</v>
      </c>
      <c r="GQ184" s="319">
        <v>2404.42</v>
      </c>
      <c r="GR184" s="319">
        <v>17348.64</v>
      </c>
      <c r="GS184" s="319">
        <v>1732243.29</v>
      </c>
      <c r="GT184" s="319">
        <v>6098.4</v>
      </c>
      <c r="GU184" s="319">
        <v>309572.49</v>
      </c>
      <c r="GV184" s="319">
        <v>20539</v>
      </c>
      <c r="GW184" s="319">
        <v>7005.9</v>
      </c>
      <c r="GX184" s="319">
        <v>241614.5</v>
      </c>
      <c r="GY184" s="319">
        <v>18043.150000000001</v>
      </c>
      <c r="GZ184" s="319">
        <v>85868.65</v>
      </c>
      <c r="HA184" s="319">
        <v>28654.45</v>
      </c>
      <c r="HB184" s="319">
        <v>11312.35</v>
      </c>
      <c r="HC184" s="319">
        <v>36129.21</v>
      </c>
      <c r="HD184" s="319">
        <v>10592.28</v>
      </c>
      <c r="HE184" s="319">
        <v>25251.75</v>
      </c>
      <c r="HF184" s="319">
        <v>10038.25</v>
      </c>
      <c r="HG184" s="319">
        <v>57182.14</v>
      </c>
      <c r="HH184" s="319">
        <v>841207.99</v>
      </c>
      <c r="HI184" s="319">
        <v>68907.820000000007</v>
      </c>
      <c r="HJ184" s="319">
        <v>27286.400000000001</v>
      </c>
      <c r="HK184" s="319">
        <v>9595.75</v>
      </c>
      <c r="HL184" s="319">
        <v>123198.74</v>
      </c>
      <c r="HM184" s="319">
        <v>25022.75</v>
      </c>
      <c r="HN184" s="319">
        <v>14478.8</v>
      </c>
      <c r="HO184" s="319">
        <v>13453.4</v>
      </c>
      <c r="HP184" s="319">
        <v>64197.58</v>
      </c>
      <c r="HQ184" s="319">
        <v>5386.4</v>
      </c>
      <c r="HR184" s="319">
        <v>680404.49</v>
      </c>
      <c r="HS184" s="319">
        <v>3778.3</v>
      </c>
      <c r="HT184" s="319">
        <v>1322437.23</v>
      </c>
      <c r="HU184" s="319">
        <v>25982.639999999999</v>
      </c>
      <c r="HV184" s="319">
        <v>128377.42</v>
      </c>
      <c r="HW184" s="319">
        <v>626428.84</v>
      </c>
      <c r="HX184" s="319">
        <v>11549.75</v>
      </c>
      <c r="HY184" s="319">
        <v>342924.01</v>
      </c>
      <c r="HZ184" s="319">
        <v>48459.75</v>
      </c>
      <c r="IA184" s="319">
        <v>5877.9</v>
      </c>
      <c r="IB184" s="319">
        <v>35136.300000000003</v>
      </c>
      <c r="IC184" s="319">
        <v>343828</v>
      </c>
      <c r="ID184" s="319">
        <v>15460.18</v>
      </c>
      <c r="IE184" s="319">
        <v>163156.91</v>
      </c>
      <c r="IF184" s="319">
        <v>2530</v>
      </c>
      <c r="IG184" s="319">
        <v>11070.55</v>
      </c>
      <c r="IH184" s="319">
        <v>10312.23</v>
      </c>
      <c r="II184" s="319">
        <v>5334.55</v>
      </c>
      <c r="IJ184" s="319">
        <v>29027.05</v>
      </c>
      <c r="IK184" s="319">
        <v>8503.5499999999993</v>
      </c>
      <c r="IL184" s="319">
        <v>5959.05</v>
      </c>
      <c r="IM184" s="319">
        <v>14106.7</v>
      </c>
      <c r="IN184" s="319">
        <v>77814.8</v>
      </c>
      <c r="IO184" s="319">
        <v>43247.4</v>
      </c>
      <c r="IP184" s="319">
        <v>26865</v>
      </c>
      <c r="IQ184" s="319">
        <v>9270.65</v>
      </c>
      <c r="IR184" s="319">
        <v>158608.49</v>
      </c>
      <c r="IS184" s="319">
        <v>28147.25</v>
      </c>
      <c r="IT184" s="319">
        <v>343509.02</v>
      </c>
      <c r="IU184" s="319">
        <v>2087.75</v>
      </c>
      <c r="IV184" s="319">
        <v>40505.94</v>
      </c>
      <c r="IW184" s="319">
        <v>7532.96</v>
      </c>
      <c r="IX184" s="319">
        <v>14366.28</v>
      </c>
      <c r="IY184" s="319">
        <v>100503.24</v>
      </c>
      <c r="IZ184" s="319">
        <v>21359.05</v>
      </c>
      <c r="JA184" s="319">
        <v>38495.35</v>
      </c>
      <c r="JB184" s="319">
        <v>14330.4</v>
      </c>
      <c r="JC184" s="319">
        <v>6641.05</v>
      </c>
      <c r="JD184" s="319">
        <v>22080.11</v>
      </c>
      <c r="JE184" s="319">
        <v>4679.25</v>
      </c>
      <c r="JF184" s="319">
        <v>25520.71</v>
      </c>
      <c r="JG184" s="319">
        <v>36588.730000000003</v>
      </c>
      <c r="JH184" s="319">
        <v>23934.22</v>
      </c>
      <c r="JI184" s="319">
        <v>19166.75</v>
      </c>
      <c r="JJ184" s="319">
        <v>62093.2</v>
      </c>
      <c r="JK184" s="319">
        <v>17607.099999999999</v>
      </c>
      <c r="JL184" s="319">
        <v>8195.83</v>
      </c>
      <c r="JM184" s="319">
        <v>7533.34</v>
      </c>
      <c r="JN184" s="319">
        <v>6788.2</v>
      </c>
      <c r="JO184" s="319">
        <v>24364.560000000001</v>
      </c>
      <c r="JP184" s="319">
        <v>12783</v>
      </c>
      <c r="JQ184" s="319">
        <v>43370.02</v>
      </c>
      <c r="JR184" s="319">
        <v>6233.7</v>
      </c>
      <c r="JS184" s="319">
        <v>380089.1</v>
      </c>
      <c r="JT184" s="319">
        <v>45625.7</v>
      </c>
      <c r="JU184" s="319">
        <v>2492.4</v>
      </c>
      <c r="JV184" s="319">
        <v>312803.67</v>
      </c>
      <c r="JW184" s="319">
        <v>13613.95</v>
      </c>
      <c r="JX184" s="319">
        <v>16645.82</v>
      </c>
      <c r="JY184" s="319">
        <v>6152.45</v>
      </c>
      <c r="JZ184" s="319">
        <v>3371.5</v>
      </c>
      <c r="KA184" s="319">
        <v>34465</v>
      </c>
      <c r="KB184" s="319">
        <v>11981.25</v>
      </c>
      <c r="KC184" s="319">
        <v>7195.2</v>
      </c>
      <c r="KD184" s="319">
        <v>0</v>
      </c>
      <c r="KE184" s="319">
        <v>158203.42000000001</v>
      </c>
      <c r="KF184" s="319">
        <v>18563.61</v>
      </c>
      <c r="KG184" s="319">
        <v>27953.85</v>
      </c>
      <c r="KH184" s="319">
        <v>19180.05</v>
      </c>
      <c r="KI184" s="319">
        <v>60620.13</v>
      </c>
      <c r="KJ184" s="319">
        <v>25539.599999999999</v>
      </c>
      <c r="KK184" s="319">
        <v>0.56999999999999995</v>
      </c>
      <c r="KL184" s="319">
        <v>34758.99</v>
      </c>
      <c r="KM184" s="319">
        <v>39512.129999999997</v>
      </c>
      <c r="KN184" s="319">
        <v>13401.35</v>
      </c>
      <c r="KO184" s="319">
        <v>71297.08</v>
      </c>
      <c r="KP184" s="319">
        <v>18256.5</v>
      </c>
      <c r="KQ184" s="319">
        <v>1046522.73</v>
      </c>
      <c r="KR184" s="319">
        <v>144810.1</v>
      </c>
      <c r="KS184" s="318">
        <v>41685.5</v>
      </c>
      <c r="KU184" s="312">
        <v>31</v>
      </c>
      <c r="KV184" s="312">
        <v>319</v>
      </c>
      <c r="KY184" s="312" t="s">
        <v>943</v>
      </c>
    </row>
    <row r="185" spans="1:311" x14ac:dyDescent="0.25">
      <c r="A185" s="317">
        <v>2021</v>
      </c>
      <c r="B185" s="316" t="s">
        <v>891</v>
      </c>
      <c r="C185" s="316" t="s">
        <v>907</v>
      </c>
      <c r="D185" s="316" t="s">
        <v>909</v>
      </c>
      <c r="E185" s="316" t="s">
        <v>846</v>
      </c>
      <c r="F185" s="315">
        <v>6537.24</v>
      </c>
      <c r="G185" s="315">
        <v>0</v>
      </c>
      <c r="H185" s="315">
        <v>1846.6</v>
      </c>
      <c r="I185" s="315">
        <v>0</v>
      </c>
      <c r="J185" s="315">
        <v>879.82</v>
      </c>
      <c r="K185" s="315">
        <v>0</v>
      </c>
      <c r="L185" s="315">
        <v>2785.03</v>
      </c>
      <c r="M185" s="315">
        <v>775.63</v>
      </c>
      <c r="N185" s="315">
        <v>10935.91</v>
      </c>
      <c r="O185" s="315">
        <v>0</v>
      </c>
      <c r="P185" s="315">
        <v>0</v>
      </c>
      <c r="Q185" s="315">
        <v>0</v>
      </c>
      <c r="R185" s="315">
        <v>48331.33</v>
      </c>
      <c r="S185" s="315">
        <v>6297.27</v>
      </c>
      <c r="T185" s="315">
        <v>1894.91</v>
      </c>
      <c r="U185" s="315">
        <v>9950.52</v>
      </c>
      <c r="V185" s="315">
        <v>0</v>
      </c>
      <c r="W185" s="315">
        <v>0</v>
      </c>
      <c r="X185" s="315">
        <v>922.18</v>
      </c>
      <c r="Y185" s="315">
        <v>79.680000000000007</v>
      </c>
      <c r="Z185" s="315">
        <v>325.17</v>
      </c>
      <c r="AA185" s="315">
        <v>0</v>
      </c>
      <c r="AB185" s="315">
        <v>165.65</v>
      </c>
      <c r="AC185" s="315">
        <v>0</v>
      </c>
      <c r="AD185" s="315">
        <v>7271.94</v>
      </c>
      <c r="AE185" s="315">
        <v>0</v>
      </c>
      <c r="AF185" s="315">
        <v>0</v>
      </c>
      <c r="AG185" s="315">
        <v>104.55</v>
      </c>
      <c r="AH185" s="315">
        <v>0</v>
      </c>
      <c r="AI185" s="315">
        <v>28.06</v>
      </c>
      <c r="AJ185" s="315">
        <v>15913.8</v>
      </c>
      <c r="AK185" s="315">
        <v>0</v>
      </c>
      <c r="AL185" s="315">
        <v>0</v>
      </c>
      <c r="AM185" s="315">
        <v>2145</v>
      </c>
      <c r="AN185" s="315">
        <v>26.32</v>
      </c>
      <c r="AO185" s="315">
        <v>0</v>
      </c>
      <c r="AP185" s="315">
        <v>0</v>
      </c>
      <c r="AQ185" s="315">
        <v>0</v>
      </c>
      <c r="AR185" s="315">
        <v>0</v>
      </c>
      <c r="AS185" s="315">
        <v>0</v>
      </c>
      <c r="AT185" s="315">
        <v>0</v>
      </c>
      <c r="AU185" s="315">
        <v>1563.6</v>
      </c>
      <c r="AV185" s="315">
        <v>0</v>
      </c>
      <c r="AW185" s="315">
        <v>106461.6</v>
      </c>
      <c r="AX185" s="315">
        <v>0</v>
      </c>
      <c r="AY185" s="315">
        <v>0</v>
      </c>
      <c r="AZ185" s="315">
        <v>0</v>
      </c>
      <c r="BA185" s="315">
        <v>0</v>
      </c>
      <c r="BB185" s="315">
        <v>0</v>
      </c>
      <c r="BC185" s="315">
        <v>781.38</v>
      </c>
      <c r="BD185" s="315">
        <v>0</v>
      </c>
      <c r="BE185" s="315">
        <v>14863.17</v>
      </c>
      <c r="BF185" s="315">
        <v>7264.69</v>
      </c>
      <c r="BG185" s="315">
        <v>0</v>
      </c>
      <c r="BH185" s="315">
        <v>0</v>
      </c>
      <c r="BI185" s="315">
        <v>1869.38</v>
      </c>
      <c r="BJ185" s="315">
        <v>11.47</v>
      </c>
      <c r="BK185" s="315">
        <v>0</v>
      </c>
      <c r="BL185" s="315">
        <v>0</v>
      </c>
      <c r="BM185" s="315">
        <v>400.61</v>
      </c>
      <c r="BN185" s="315">
        <v>24373.75</v>
      </c>
      <c r="BO185" s="315">
        <v>20433.64</v>
      </c>
      <c r="BP185" s="315">
        <v>31.4</v>
      </c>
      <c r="BQ185" s="315">
        <v>0</v>
      </c>
      <c r="BR185" s="315">
        <v>0</v>
      </c>
      <c r="BS185" s="315">
        <v>0</v>
      </c>
      <c r="BT185" s="315">
        <v>0</v>
      </c>
      <c r="BU185" s="315">
        <v>0</v>
      </c>
      <c r="BV185" s="315">
        <v>0</v>
      </c>
      <c r="BW185" s="315">
        <v>17910.919999999998</v>
      </c>
      <c r="BX185" s="315">
        <v>0</v>
      </c>
      <c r="BY185" s="315">
        <v>24959.33</v>
      </c>
      <c r="BZ185" s="315">
        <v>16.5</v>
      </c>
      <c r="CA185" s="315">
        <v>0</v>
      </c>
      <c r="CB185" s="315">
        <v>0</v>
      </c>
      <c r="CC185" s="315">
        <v>0</v>
      </c>
      <c r="CD185" s="315">
        <v>812.2</v>
      </c>
      <c r="CE185" s="315">
        <v>0</v>
      </c>
      <c r="CF185" s="315">
        <v>2320.92</v>
      </c>
      <c r="CG185" s="315">
        <v>160.79</v>
      </c>
      <c r="CH185" s="315">
        <v>0</v>
      </c>
      <c r="CI185" s="315">
        <v>0</v>
      </c>
      <c r="CJ185" s="315">
        <v>0</v>
      </c>
      <c r="CK185" s="315">
        <v>0</v>
      </c>
      <c r="CL185" s="315">
        <v>0</v>
      </c>
      <c r="CM185" s="315">
        <v>0</v>
      </c>
      <c r="CN185" s="315">
        <v>0</v>
      </c>
      <c r="CO185" s="315">
        <v>0</v>
      </c>
      <c r="CP185" s="315">
        <v>0</v>
      </c>
      <c r="CQ185" s="315">
        <v>0</v>
      </c>
      <c r="CR185" s="315">
        <v>0</v>
      </c>
      <c r="CS185" s="315">
        <v>0</v>
      </c>
      <c r="CT185" s="315">
        <v>0</v>
      </c>
      <c r="CU185" s="315">
        <v>0</v>
      </c>
      <c r="CV185" s="315">
        <v>0</v>
      </c>
      <c r="CW185" s="315">
        <v>0</v>
      </c>
      <c r="CX185" s="315">
        <v>765.32</v>
      </c>
      <c r="CY185" s="315">
        <v>202.77</v>
      </c>
      <c r="CZ185" s="315">
        <v>0</v>
      </c>
      <c r="DA185" s="315">
        <v>1674.34</v>
      </c>
      <c r="DB185" s="315">
        <v>0</v>
      </c>
      <c r="DC185" s="315">
        <v>7978.17</v>
      </c>
      <c r="DD185" s="315">
        <v>12309.77</v>
      </c>
      <c r="DE185" s="315">
        <v>166.4</v>
      </c>
      <c r="DF185" s="315">
        <v>0</v>
      </c>
      <c r="DG185" s="315">
        <v>298.69</v>
      </c>
      <c r="DH185" s="315">
        <v>184</v>
      </c>
      <c r="DI185" s="315">
        <v>0</v>
      </c>
      <c r="DJ185" s="315">
        <v>0</v>
      </c>
      <c r="DK185" s="315">
        <v>721.11</v>
      </c>
      <c r="DL185" s="315">
        <v>0</v>
      </c>
      <c r="DM185" s="315">
        <v>0</v>
      </c>
      <c r="DN185" s="315">
        <v>0</v>
      </c>
      <c r="DO185" s="315">
        <v>0</v>
      </c>
      <c r="DP185" s="315">
        <v>0</v>
      </c>
      <c r="DQ185" s="315">
        <v>0</v>
      </c>
      <c r="DR185" s="315">
        <v>0</v>
      </c>
      <c r="DS185" s="315">
        <v>0</v>
      </c>
      <c r="DT185" s="315">
        <v>0</v>
      </c>
      <c r="DU185" s="315">
        <v>0</v>
      </c>
      <c r="DV185" s="315">
        <v>118.07</v>
      </c>
      <c r="DW185" s="315">
        <v>0</v>
      </c>
      <c r="DX185" s="315">
        <v>482.25</v>
      </c>
      <c r="DY185" s="315">
        <v>0</v>
      </c>
      <c r="DZ185" s="315">
        <v>0</v>
      </c>
      <c r="EA185" s="315">
        <v>0</v>
      </c>
      <c r="EB185" s="315">
        <v>0</v>
      </c>
      <c r="EC185" s="315">
        <v>0</v>
      </c>
      <c r="ED185" s="315">
        <v>0</v>
      </c>
      <c r="EE185" s="315">
        <v>0</v>
      </c>
      <c r="EF185" s="315">
        <v>0</v>
      </c>
      <c r="EG185" s="315">
        <v>226.11</v>
      </c>
      <c r="EH185" s="315">
        <v>0</v>
      </c>
      <c r="EI185" s="315">
        <v>0</v>
      </c>
      <c r="EJ185" s="315">
        <v>29</v>
      </c>
      <c r="EK185" s="315">
        <v>0</v>
      </c>
      <c r="EL185" s="315">
        <v>0</v>
      </c>
      <c r="EM185" s="315">
        <v>567</v>
      </c>
      <c r="EN185" s="315">
        <v>0</v>
      </c>
      <c r="EO185" s="315">
        <v>0</v>
      </c>
      <c r="EP185" s="315">
        <v>10639.88</v>
      </c>
      <c r="EQ185" s="315">
        <v>0</v>
      </c>
      <c r="ER185" s="315">
        <v>727.3</v>
      </c>
      <c r="ES185" s="315">
        <v>121</v>
      </c>
      <c r="ET185" s="315">
        <v>208.79</v>
      </c>
      <c r="EU185" s="315">
        <v>0</v>
      </c>
      <c r="EV185" s="315">
        <v>0</v>
      </c>
      <c r="EW185" s="315">
        <v>911.7</v>
      </c>
      <c r="EX185" s="315">
        <v>0</v>
      </c>
      <c r="EY185" s="315">
        <v>3860.55</v>
      </c>
      <c r="EZ185" s="315">
        <v>0</v>
      </c>
      <c r="FA185" s="315">
        <v>0</v>
      </c>
      <c r="FB185" s="315">
        <v>0</v>
      </c>
      <c r="FC185" s="315">
        <v>3560.9</v>
      </c>
      <c r="FD185" s="315">
        <v>0</v>
      </c>
      <c r="FE185" s="315">
        <v>29751.439999999999</v>
      </c>
      <c r="FF185" s="315">
        <v>523.04999999999995</v>
      </c>
      <c r="FG185" s="315">
        <v>0</v>
      </c>
      <c r="FH185" s="315">
        <v>1195.6600000000001</v>
      </c>
      <c r="FI185" s="315">
        <v>1341.22</v>
      </c>
      <c r="FJ185" s="315">
        <v>0</v>
      </c>
      <c r="FK185" s="315">
        <v>0</v>
      </c>
      <c r="FL185" s="315">
        <v>0</v>
      </c>
      <c r="FM185" s="315">
        <v>0</v>
      </c>
      <c r="FN185" s="315">
        <v>0</v>
      </c>
      <c r="FO185" s="315">
        <v>0</v>
      </c>
      <c r="FP185" s="315">
        <v>0</v>
      </c>
      <c r="FQ185" s="315">
        <v>0</v>
      </c>
      <c r="FR185" s="315">
        <v>0</v>
      </c>
      <c r="FS185" s="315">
        <v>0</v>
      </c>
      <c r="FT185" s="315">
        <v>0</v>
      </c>
      <c r="FU185" s="315">
        <v>0</v>
      </c>
      <c r="FV185" s="315">
        <v>0</v>
      </c>
      <c r="FW185" s="315">
        <v>0</v>
      </c>
      <c r="FX185" s="315">
        <v>153.30000000000001</v>
      </c>
      <c r="FY185" s="315">
        <v>14719.81</v>
      </c>
      <c r="FZ185" s="315">
        <v>0</v>
      </c>
      <c r="GA185" s="315">
        <v>722.16</v>
      </c>
      <c r="GB185" s="315">
        <v>458</v>
      </c>
      <c r="GC185" s="315">
        <v>0</v>
      </c>
      <c r="GD185" s="315">
        <v>0</v>
      </c>
      <c r="GE185" s="315">
        <v>0</v>
      </c>
      <c r="GF185" s="315">
        <v>0</v>
      </c>
      <c r="GG185" s="315">
        <v>51.94</v>
      </c>
      <c r="GH185" s="315">
        <v>0</v>
      </c>
      <c r="GI185" s="315">
        <v>0</v>
      </c>
      <c r="GJ185" s="315">
        <v>0</v>
      </c>
      <c r="GK185" s="315">
        <v>826.95</v>
      </c>
      <c r="GL185" s="315">
        <v>0</v>
      </c>
      <c r="GM185" s="315">
        <v>9799.7000000000007</v>
      </c>
      <c r="GN185" s="315">
        <v>0</v>
      </c>
      <c r="GO185" s="315">
        <v>0</v>
      </c>
      <c r="GP185" s="315">
        <v>0</v>
      </c>
      <c r="GQ185" s="315">
        <v>3438.99</v>
      </c>
      <c r="GR185" s="315">
        <v>0</v>
      </c>
      <c r="GS185" s="315">
        <v>0</v>
      </c>
      <c r="GT185" s="315">
        <v>0</v>
      </c>
      <c r="GU185" s="315">
        <v>0</v>
      </c>
      <c r="GV185" s="315">
        <v>22.99</v>
      </c>
      <c r="GW185" s="315">
        <v>0</v>
      </c>
      <c r="GX185" s="315">
        <v>2076.15</v>
      </c>
      <c r="GY185" s="315">
        <v>0</v>
      </c>
      <c r="GZ185" s="315">
        <v>107.7</v>
      </c>
      <c r="HA185" s="315">
        <v>9953.93</v>
      </c>
      <c r="HB185" s="315">
        <v>9.92</v>
      </c>
      <c r="HC185" s="315">
        <v>29.27</v>
      </c>
      <c r="HD185" s="315">
        <v>0</v>
      </c>
      <c r="HE185" s="315">
        <v>59.29</v>
      </c>
      <c r="HF185" s="315">
        <v>0</v>
      </c>
      <c r="HG185" s="315">
        <v>995.25</v>
      </c>
      <c r="HH185" s="315">
        <v>1423.1</v>
      </c>
      <c r="HI185" s="315">
        <v>0</v>
      </c>
      <c r="HJ185" s="315">
        <v>0</v>
      </c>
      <c r="HK185" s="315">
        <v>0</v>
      </c>
      <c r="HL185" s="315">
        <v>0</v>
      </c>
      <c r="HM185" s="315">
        <v>0</v>
      </c>
      <c r="HN185" s="315">
        <v>0</v>
      </c>
      <c r="HO185" s="315">
        <v>0</v>
      </c>
      <c r="HP185" s="315">
        <v>0</v>
      </c>
      <c r="HQ185" s="315">
        <v>0</v>
      </c>
      <c r="HR185" s="315">
        <v>0</v>
      </c>
      <c r="HS185" s="315">
        <v>0</v>
      </c>
      <c r="HT185" s="315">
        <v>0</v>
      </c>
      <c r="HU185" s="315">
        <v>0</v>
      </c>
      <c r="HV185" s="315">
        <v>2655.3</v>
      </c>
      <c r="HW185" s="315">
        <v>0</v>
      </c>
      <c r="HX185" s="315">
        <v>34.07</v>
      </c>
      <c r="HY185" s="315">
        <v>31317.37</v>
      </c>
      <c r="HZ185" s="315">
        <v>0</v>
      </c>
      <c r="IA185" s="315">
        <v>0</v>
      </c>
      <c r="IB185" s="315">
        <v>0</v>
      </c>
      <c r="IC185" s="315">
        <v>0</v>
      </c>
      <c r="ID185" s="315">
        <v>1978.88</v>
      </c>
      <c r="IE185" s="315">
        <v>943.79</v>
      </c>
      <c r="IF185" s="315">
        <v>0</v>
      </c>
      <c r="IG185" s="315">
        <v>0</v>
      </c>
      <c r="IH185" s="315">
        <v>0</v>
      </c>
      <c r="II185" s="315">
        <v>30215.68</v>
      </c>
      <c r="IJ185" s="315">
        <v>0</v>
      </c>
      <c r="IK185" s="315">
        <v>25.24</v>
      </c>
      <c r="IL185" s="315">
        <v>1622.15</v>
      </c>
      <c r="IM185" s="315">
        <v>0</v>
      </c>
      <c r="IN185" s="315">
        <v>0</v>
      </c>
      <c r="IO185" s="315">
        <v>3736.15</v>
      </c>
      <c r="IP185" s="315">
        <v>1209.95</v>
      </c>
      <c r="IQ185" s="315">
        <v>0</v>
      </c>
      <c r="IR185" s="315">
        <v>12115.3</v>
      </c>
      <c r="IS185" s="315">
        <v>0</v>
      </c>
      <c r="IT185" s="315">
        <v>1528.93</v>
      </c>
      <c r="IU185" s="315">
        <v>0</v>
      </c>
      <c r="IV185" s="315">
        <v>741.45</v>
      </c>
      <c r="IW185" s="315">
        <v>0</v>
      </c>
      <c r="IX185" s="315">
        <v>0</v>
      </c>
      <c r="IY185" s="315">
        <v>17.420000000000002</v>
      </c>
      <c r="IZ185" s="315">
        <v>0</v>
      </c>
      <c r="JA185" s="315">
        <v>0</v>
      </c>
      <c r="JB185" s="315">
        <v>0</v>
      </c>
      <c r="JC185" s="315">
        <v>1904.14</v>
      </c>
      <c r="JD185" s="315">
        <v>0</v>
      </c>
      <c r="JE185" s="315">
        <v>0</v>
      </c>
      <c r="JF185" s="315">
        <v>23.25</v>
      </c>
      <c r="JG185" s="315">
        <v>0</v>
      </c>
      <c r="JH185" s="315">
        <v>0</v>
      </c>
      <c r="JI185" s="315">
        <v>0</v>
      </c>
      <c r="JJ185" s="315">
        <v>1446.12</v>
      </c>
      <c r="JK185" s="315">
        <v>0</v>
      </c>
      <c r="JL185" s="315">
        <v>0</v>
      </c>
      <c r="JM185" s="315">
        <v>0</v>
      </c>
      <c r="JN185" s="315">
        <v>0</v>
      </c>
      <c r="JO185" s="315">
        <v>0</v>
      </c>
      <c r="JP185" s="315">
        <v>0</v>
      </c>
      <c r="JQ185" s="315">
        <v>0</v>
      </c>
      <c r="JR185" s="315">
        <v>0</v>
      </c>
      <c r="JS185" s="315">
        <v>0</v>
      </c>
      <c r="JT185" s="315">
        <v>0</v>
      </c>
      <c r="JU185" s="315">
        <v>0</v>
      </c>
      <c r="JV185" s="315">
        <v>5857.2</v>
      </c>
      <c r="JW185" s="315">
        <v>1202.95</v>
      </c>
      <c r="JX185" s="315">
        <v>12229.66</v>
      </c>
      <c r="JY185" s="315">
        <v>0</v>
      </c>
      <c r="JZ185" s="315">
        <v>0</v>
      </c>
      <c r="KA185" s="315">
        <v>0</v>
      </c>
      <c r="KB185" s="315">
        <v>0</v>
      </c>
      <c r="KC185" s="315">
        <v>0</v>
      </c>
      <c r="KD185" s="315">
        <v>0</v>
      </c>
      <c r="KE185" s="315">
        <v>14870.6</v>
      </c>
      <c r="KF185" s="315">
        <v>213.59</v>
      </c>
      <c r="KG185" s="315">
        <v>312.64999999999998</v>
      </c>
      <c r="KH185" s="315">
        <v>0</v>
      </c>
      <c r="KI185" s="315">
        <v>4048.96</v>
      </c>
      <c r="KJ185" s="315">
        <v>0</v>
      </c>
      <c r="KK185" s="315">
        <v>0</v>
      </c>
      <c r="KL185" s="315">
        <v>0</v>
      </c>
      <c r="KM185" s="315">
        <v>20663.52</v>
      </c>
      <c r="KN185" s="315">
        <v>52.35</v>
      </c>
      <c r="KO185" s="315">
        <v>0</v>
      </c>
      <c r="KP185" s="315">
        <v>0</v>
      </c>
      <c r="KQ185" s="315">
        <v>78073.820000000007</v>
      </c>
      <c r="KR185" s="315">
        <v>0</v>
      </c>
      <c r="KS185" s="314">
        <v>2415.64</v>
      </c>
      <c r="KU185" s="312">
        <v>32</v>
      </c>
      <c r="KV185" s="312">
        <v>321</v>
      </c>
      <c r="KY185" s="312" t="s">
        <v>943</v>
      </c>
    </row>
    <row r="186" spans="1:311" x14ac:dyDescent="0.25">
      <c r="A186" s="321">
        <v>2021</v>
      </c>
      <c r="B186" s="320" t="s">
        <v>891</v>
      </c>
      <c r="C186" s="320" t="s">
        <v>907</v>
      </c>
      <c r="D186" s="320" t="s">
        <v>908</v>
      </c>
      <c r="E186" s="320" t="s">
        <v>846</v>
      </c>
      <c r="F186" s="319">
        <v>4881.8100000000004</v>
      </c>
      <c r="G186" s="319">
        <v>0</v>
      </c>
      <c r="H186" s="319">
        <v>550110.65</v>
      </c>
      <c r="I186" s="319">
        <v>25961.23</v>
      </c>
      <c r="J186" s="319">
        <v>10320.049999999999</v>
      </c>
      <c r="K186" s="319">
        <v>23502.33</v>
      </c>
      <c r="L186" s="319">
        <v>124524.43</v>
      </c>
      <c r="M186" s="319">
        <v>135536.72</v>
      </c>
      <c r="N186" s="319">
        <v>219426.69</v>
      </c>
      <c r="O186" s="319">
        <v>52246.55</v>
      </c>
      <c r="P186" s="319">
        <v>29729.200000000001</v>
      </c>
      <c r="Q186" s="319">
        <v>110022.54</v>
      </c>
      <c r="R186" s="319">
        <v>272506.26</v>
      </c>
      <c r="S186" s="319">
        <v>36297.72</v>
      </c>
      <c r="T186" s="319">
        <v>61394.99</v>
      </c>
      <c r="U186" s="319">
        <v>215893.17</v>
      </c>
      <c r="V186" s="319">
        <v>509551.63</v>
      </c>
      <c r="W186" s="319">
        <v>39817.47</v>
      </c>
      <c r="X186" s="319">
        <v>141051.70000000001</v>
      </c>
      <c r="Y186" s="319">
        <v>47968.47</v>
      </c>
      <c r="Z186" s="319">
        <v>21923.29</v>
      </c>
      <c r="AA186" s="319">
        <v>651147.59</v>
      </c>
      <c r="AB186" s="319">
        <v>108540.51</v>
      </c>
      <c r="AC186" s="319">
        <v>12058.8</v>
      </c>
      <c r="AD186" s="319">
        <v>855910.67</v>
      </c>
      <c r="AE186" s="319">
        <v>6106.54</v>
      </c>
      <c r="AF186" s="319">
        <v>56214.65</v>
      </c>
      <c r="AG186" s="319">
        <v>0</v>
      </c>
      <c r="AH186" s="319">
        <v>26972.03</v>
      </c>
      <c r="AI186" s="319">
        <v>45083.199999999997</v>
      </c>
      <c r="AJ186" s="319">
        <v>0</v>
      </c>
      <c r="AK186" s="319">
        <v>6150.06</v>
      </c>
      <c r="AL186" s="319">
        <v>265275.44</v>
      </c>
      <c r="AM186" s="319">
        <v>11174.5</v>
      </c>
      <c r="AN186" s="319">
        <v>8440.3799999999992</v>
      </c>
      <c r="AO186" s="319">
        <v>0</v>
      </c>
      <c r="AP186" s="319">
        <v>30923</v>
      </c>
      <c r="AQ186" s="319">
        <v>9275.75</v>
      </c>
      <c r="AR186" s="319">
        <v>346993.7</v>
      </c>
      <c r="AS186" s="319">
        <v>31267.72</v>
      </c>
      <c r="AT186" s="319">
        <v>3300.6</v>
      </c>
      <c r="AU186" s="319">
        <v>53895.68</v>
      </c>
      <c r="AV186" s="319">
        <v>31475</v>
      </c>
      <c r="AW186" s="319">
        <v>55500</v>
      </c>
      <c r="AX186" s="319">
        <v>8845.61</v>
      </c>
      <c r="AY186" s="319">
        <v>33354.57</v>
      </c>
      <c r="AZ186" s="319">
        <v>15647.96</v>
      </c>
      <c r="BA186" s="319">
        <v>3556.5</v>
      </c>
      <c r="BB186" s="319">
        <v>60</v>
      </c>
      <c r="BC186" s="319">
        <v>44754.73</v>
      </c>
      <c r="BD186" s="319">
        <v>285021.13</v>
      </c>
      <c r="BE186" s="319">
        <v>0</v>
      </c>
      <c r="BF186" s="319">
        <v>8600</v>
      </c>
      <c r="BG186" s="319">
        <v>12804.98</v>
      </c>
      <c r="BH186" s="319">
        <v>930.2</v>
      </c>
      <c r="BI186" s="319">
        <v>376527.25</v>
      </c>
      <c r="BJ186" s="319">
        <v>400.97</v>
      </c>
      <c r="BK186" s="319">
        <v>249380.19</v>
      </c>
      <c r="BL186" s="319">
        <v>586.45000000000005</v>
      </c>
      <c r="BM186" s="319">
        <v>6519.18</v>
      </c>
      <c r="BN186" s="319">
        <v>242000</v>
      </c>
      <c r="BO186" s="319">
        <v>0</v>
      </c>
      <c r="BP186" s="319">
        <v>2018.35</v>
      </c>
      <c r="BQ186" s="319">
        <v>2424</v>
      </c>
      <c r="BR186" s="319">
        <v>41068.050000000003</v>
      </c>
      <c r="BS186" s="319">
        <v>70147.42</v>
      </c>
      <c r="BT186" s="319">
        <v>20950</v>
      </c>
      <c r="BU186" s="319">
        <v>11442.78</v>
      </c>
      <c r="BV186" s="319">
        <v>2991.4</v>
      </c>
      <c r="BW186" s="319">
        <v>0</v>
      </c>
      <c r="BX186" s="319">
        <v>21163.03</v>
      </c>
      <c r="BY186" s="319">
        <v>0</v>
      </c>
      <c r="BZ186" s="319">
        <v>42940.11</v>
      </c>
      <c r="CA186" s="319">
        <v>40394.120000000003</v>
      </c>
      <c r="CB186" s="319">
        <v>14499.88</v>
      </c>
      <c r="CC186" s="319">
        <v>116283.81</v>
      </c>
      <c r="CD186" s="319">
        <v>29594.44</v>
      </c>
      <c r="CE186" s="319">
        <v>6307.03</v>
      </c>
      <c r="CF186" s="319">
        <v>140177.45000000001</v>
      </c>
      <c r="CG186" s="319">
        <v>11420</v>
      </c>
      <c r="CH186" s="319">
        <v>19961.53</v>
      </c>
      <c r="CI186" s="319">
        <v>32500</v>
      </c>
      <c r="CJ186" s="319">
        <v>9524</v>
      </c>
      <c r="CK186" s="319">
        <v>3660.88</v>
      </c>
      <c r="CL186" s="319">
        <v>61841.05</v>
      </c>
      <c r="CM186" s="319">
        <v>3437.33</v>
      </c>
      <c r="CN186" s="319">
        <v>95115.9</v>
      </c>
      <c r="CO186" s="319">
        <v>17221.34</v>
      </c>
      <c r="CP186" s="319">
        <v>2565</v>
      </c>
      <c r="CQ186" s="319">
        <v>46900</v>
      </c>
      <c r="CR186" s="319">
        <v>6464.57</v>
      </c>
      <c r="CS186" s="319">
        <v>45902.17</v>
      </c>
      <c r="CT186" s="319">
        <v>1109.49</v>
      </c>
      <c r="CU186" s="319">
        <v>5912.57</v>
      </c>
      <c r="CV186" s="319">
        <v>1710.8</v>
      </c>
      <c r="CW186" s="319">
        <v>10797.68</v>
      </c>
      <c r="CX186" s="319">
        <v>107068.85</v>
      </c>
      <c r="CY186" s="319">
        <v>106058.75</v>
      </c>
      <c r="CZ186" s="319">
        <v>545227.92000000004</v>
      </c>
      <c r="DA186" s="319">
        <v>8000</v>
      </c>
      <c r="DB186" s="319">
        <v>173835.29</v>
      </c>
      <c r="DC186" s="319">
        <v>11428.35</v>
      </c>
      <c r="DD186" s="319">
        <v>237552.15</v>
      </c>
      <c r="DE186" s="319">
        <v>571754.15</v>
      </c>
      <c r="DF186" s="319">
        <v>13894.18</v>
      </c>
      <c r="DG186" s="319">
        <v>9053.1299999999992</v>
      </c>
      <c r="DH186" s="319">
        <v>40464.97</v>
      </c>
      <c r="DI186" s="319">
        <v>47528.63</v>
      </c>
      <c r="DJ186" s="319">
        <v>22136.65</v>
      </c>
      <c r="DK186" s="319">
        <v>30508.33</v>
      </c>
      <c r="DL186" s="319">
        <v>8362.69</v>
      </c>
      <c r="DM186" s="319">
        <v>119138.11</v>
      </c>
      <c r="DN186" s="319">
        <v>33047.5</v>
      </c>
      <c r="DO186" s="319">
        <v>27999.4</v>
      </c>
      <c r="DP186" s="319">
        <v>35769.07</v>
      </c>
      <c r="DQ186" s="319">
        <v>13642.13</v>
      </c>
      <c r="DR186" s="319">
        <v>104015.03</v>
      </c>
      <c r="DS186" s="319">
        <v>273192.67</v>
      </c>
      <c r="DT186" s="319">
        <v>102284.87</v>
      </c>
      <c r="DU186" s="319">
        <v>107419.21</v>
      </c>
      <c r="DV186" s="319">
        <v>27143.03</v>
      </c>
      <c r="DW186" s="319">
        <v>18788</v>
      </c>
      <c r="DX186" s="319">
        <v>119786.69</v>
      </c>
      <c r="DY186" s="319">
        <v>77520.95</v>
      </c>
      <c r="DZ186" s="319">
        <v>23910.43</v>
      </c>
      <c r="EA186" s="319">
        <v>517453.6</v>
      </c>
      <c r="EB186" s="319">
        <v>54799.25</v>
      </c>
      <c r="EC186" s="319">
        <v>41607.42</v>
      </c>
      <c r="ED186" s="319">
        <v>21210</v>
      </c>
      <c r="EE186" s="319">
        <v>58259.09</v>
      </c>
      <c r="EF186" s="319">
        <v>3991.22</v>
      </c>
      <c r="EG186" s="319">
        <v>282844.77</v>
      </c>
      <c r="EH186" s="319">
        <v>3750</v>
      </c>
      <c r="EI186" s="319">
        <v>6263.9</v>
      </c>
      <c r="EJ186" s="319">
        <v>331458.36</v>
      </c>
      <c r="EK186" s="319">
        <v>2904.5</v>
      </c>
      <c r="EL186" s="319">
        <v>7957.5</v>
      </c>
      <c r="EM186" s="319">
        <v>47221.66</v>
      </c>
      <c r="EN186" s="319">
        <v>40868.78</v>
      </c>
      <c r="EO186" s="319">
        <v>170008.66</v>
      </c>
      <c r="EP186" s="319">
        <v>0</v>
      </c>
      <c r="EQ186" s="319">
        <v>9884.84</v>
      </c>
      <c r="ER186" s="319">
        <v>53361.39</v>
      </c>
      <c r="ES186" s="319">
        <v>17505.5</v>
      </c>
      <c r="ET186" s="319">
        <v>85942.56</v>
      </c>
      <c r="EU186" s="319">
        <v>21037.85</v>
      </c>
      <c r="EV186" s="319">
        <v>15114.6</v>
      </c>
      <c r="EW186" s="319">
        <v>32577.52</v>
      </c>
      <c r="EX186" s="319">
        <v>152271.72</v>
      </c>
      <c r="EY186" s="319">
        <v>244483.34</v>
      </c>
      <c r="EZ186" s="319">
        <v>39934096.920000002</v>
      </c>
      <c r="FA186" s="319">
        <v>36116.629999999997</v>
      </c>
      <c r="FB186" s="319">
        <v>35214.879999999997</v>
      </c>
      <c r="FC186" s="319">
        <v>178969.98</v>
      </c>
      <c r="FD186" s="319">
        <v>3407</v>
      </c>
      <c r="FE186" s="319">
        <v>418975</v>
      </c>
      <c r="FF186" s="319">
        <v>105841.60000000001</v>
      </c>
      <c r="FG186" s="319">
        <v>16996.810000000001</v>
      </c>
      <c r="FH186" s="319">
        <v>392039.4</v>
      </c>
      <c r="FI186" s="319">
        <v>21618.15</v>
      </c>
      <c r="FJ186" s="319">
        <v>63285.95</v>
      </c>
      <c r="FK186" s="319">
        <v>33979.26</v>
      </c>
      <c r="FL186" s="319">
        <v>2619.08</v>
      </c>
      <c r="FM186" s="319">
        <v>236182.06</v>
      </c>
      <c r="FN186" s="319">
        <v>2357.2199999999998</v>
      </c>
      <c r="FO186" s="319">
        <v>49287.24</v>
      </c>
      <c r="FP186" s="319">
        <v>15059.45</v>
      </c>
      <c r="FQ186" s="319">
        <v>537.48</v>
      </c>
      <c r="FR186" s="319">
        <v>20963.75</v>
      </c>
      <c r="FS186" s="319">
        <v>24576.2</v>
      </c>
      <c r="FT186" s="319">
        <v>58524.7</v>
      </c>
      <c r="FU186" s="319">
        <v>50251</v>
      </c>
      <c r="FV186" s="319">
        <v>0</v>
      </c>
      <c r="FW186" s="319">
        <v>0</v>
      </c>
      <c r="FX186" s="319">
        <v>158316.59</v>
      </c>
      <c r="FY186" s="319">
        <v>13700</v>
      </c>
      <c r="FZ186" s="319">
        <v>3837.11</v>
      </c>
      <c r="GA186" s="319">
        <v>6381.14</v>
      </c>
      <c r="GB186" s="319">
        <v>21981.59</v>
      </c>
      <c r="GC186" s="319">
        <v>14382.7</v>
      </c>
      <c r="GD186" s="319">
        <v>31506.9</v>
      </c>
      <c r="GE186" s="319">
        <v>52073.440000000002</v>
      </c>
      <c r="GF186" s="319">
        <v>6980.56</v>
      </c>
      <c r="GG186" s="319">
        <v>134906.54999999999</v>
      </c>
      <c r="GH186" s="319">
        <v>5060.28</v>
      </c>
      <c r="GI186" s="319">
        <v>85844.95</v>
      </c>
      <c r="GJ186" s="319">
        <v>23574.14</v>
      </c>
      <c r="GK186" s="319">
        <v>318497.11</v>
      </c>
      <c r="GL186" s="319">
        <v>0</v>
      </c>
      <c r="GM186" s="319">
        <v>383468.83</v>
      </c>
      <c r="GN186" s="319">
        <v>18400</v>
      </c>
      <c r="GO186" s="319">
        <v>205069.44</v>
      </c>
      <c r="GP186" s="319">
        <v>10841.2</v>
      </c>
      <c r="GQ186" s="319">
        <v>0</v>
      </c>
      <c r="GR186" s="319">
        <v>60294.94</v>
      </c>
      <c r="GS186" s="319">
        <v>1337017.8600000001</v>
      </c>
      <c r="GT186" s="319">
        <v>18653.080000000002</v>
      </c>
      <c r="GU186" s="319">
        <v>353508.14</v>
      </c>
      <c r="GV186" s="319">
        <v>8198.25</v>
      </c>
      <c r="GW186" s="319">
        <v>7274.23</v>
      </c>
      <c r="GX186" s="319">
        <v>841965.65</v>
      </c>
      <c r="GY186" s="319">
        <v>23368.52</v>
      </c>
      <c r="GZ186" s="319">
        <v>60206.26</v>
      </c>
      <c r="HA186" s="319">
        <v>99836.38</v>
      </c>
      <c r="HB186" s="319">
        <v>6851.03</v>
      </c>
      <c r="HC186" s="319">
        <v>205834.66</v>
      </c>
      <c r="HD186" s="319">
        <v>9156.67</v>
      </c>
      <c r="HE186" s="319">
        <v>12577.5</v>
      </c>
      <c r="HF186" s="319">
        <v>17739.830000000002</v>
      </c>
      <c r="HG186" s="319">
        <v>203448.65</v>
      </c>
      <c r="HH186" s="319">
        <v>309776.17</v>
      </c>
      <c r="HI186" s="319">
        <v>44834.97</v>
      </c>
      <c r="HJ186" s="319">
        <v>42822.84</v>
      </c>
      <c r="HK186" s="319">
        <v>14867.04</v>
      </c>
      <c r="HL186" s="319">
        <v>38399.39</v>
      </c>
      <c r="HM186" s="319">
        <v>46765.11</v>
      </c>
      <c r="HN186" s="319">
        <v>14299.38</v>
      </c>
      <c r="HO186" s="319">
        <v>24220.32</v>
      </c>
      <c r="HP186" s="319">
        <v>95213.89</v>
      </c>
      <c r="HQ186" s="319">
        <v>10853.19</v>
      </c>
      <c r="HR186" s="319">
        <v>8362.39</v>
      </c>
      <c r="HS186" s="319">
        <v>856.39</v>
      </c>
      <c r="HT186" s="319">
        <v>849116.66</v>
      </c>
      <c r="HU186" s="319">
        <v>12431.64</v>
      </c>
      <c r="HV186" s="319">
        <v>243491.47</v>
      </c>
      <c r="HW186" s="319">
        <v>794673.04</v>
      </c>
      <c r="HX186" s="319">
        <v>18727.349999999999</v>
      </c>
      <c r="HY186" s="319">
        <v>1158183.3</v>
      </c>
      <c r="HZ186" s="319">
        <v>30619.32</v>
      </c>
      <c r="IA186" s="319">
        <v>3179.5</v>
      </c>
      <c r="IB186" s="319">
        <v>40876.89</v>
      </c>
      <c r="IC186" s="319">
        <v>392776.74</v>
      </c>
      <c r="ID186" s="319">
        <v>38445.339999999997</v>
      </c>
      <c r="IE186" s="319">
        <v>174900</v>
      </c>
      <c r="IF186" s="319">
        <v>0</v>
      </c>
      <c r="IG186" s="319">
        <v>26201.59</v>
      </c>
      <c r="IH186" s="319">
        <v>493.07</v>
      </c>
      <c r="II186" s="319">
        <v>0</v>
      </c>
      <c r="IJ186" s="319">
        <v>127444.38</v>
      </c>
      <c r="IK186" s="319">
        <v>8186.38</v>
      </c>
      <c r="IL186" s="319">
        <v>9432.31</v>
      </c>
      <c r="IM186" s="319">
        <v>16000</v>
      </c>
      <c r="IN186" s="319">
        <v>30659.42</v>
      </c>
      <c r="IO186" s="319">
        <v>99863.06</v>
      </c>
      <c r="IP186" s="319">
        <v>19464.740000000002</v>
      </c>
      <c r="IQ186" s="319">
        <v>28914.65</v>
      </c>
      <c r="IR186" s="319">
        <v>641509</v>
      </c>
      <c r="IS186" s="319">
        <v>136800</v>
      </c>
      <c r="IT186" s="319">
        <v>106648.8</v>
      </c>
      <c r="IU186" s="319">
        <v>20322.98</v>
      </c>
      <c r="IV186" s="319">
        <v>189380.34</v>
      </c>
      <c r="IW186" s="319">
        <v>6350</v>
      </c>
      <c r="IX186" s="319">
        <v>7324.9</v>
      </c>
      <c r="IY186" s="319">
        <v>104294.34</v>
      </c>
      <c r="IZ186" s="319">
        <v>7600</v>
      </c>
      <c r="JA186" s="319">
        <v>33275.15</v>
      </c>
      <c r="JB186" s="319">
        <v>55122.59</v>
      </c>
      <c r="JC186" s="319">
        <v>95562</v>
      </c>
      <c r="JD186" s="319">
        <v>3958.11</v>
      </c>
      <c r="JE186" s="319">
        <v>0</v>
      </c>
      <c r="JF186" s="319">
        <v>30160.68</v>
      </c>
      <c r="JG186" s="319">
        <v>3923.45</v>
      </c>
      <c r="JH186" s="319">
        <v>25154.78</v>
      </c>
      <c r="JI186" s="319">
        <v>12875.85</v>
      </c>
      <c r="JJ186" s="319">
        <v>40709.24</v>
      </c>
      <c r="JK186" s="319">
        <v>7688.93</v>
      </c>
      <c r="JL186" s="319">
        <v>26806.33</v>
      </c>
      <c r="JM186" s="319">
        <v>2749</v>
      </c>
      <c r="JN186" s="319">
        <v>3919.03</v>
      </c>
      <c r="JO186" s="319">
        <v>133380.29</v>
      </c>
      <c r="JP186" s="319">
        <v>2789.9</v>
      </c>
      <c r="JQ186" s="319">
        <v>6644.2</v>
      </c>
      <c r="JR186" s="319">
        <v>759.43</v>
      </c>
      <c r="JS186" s="319">
        <v>221819.11</v>
      </c>
      <c r="JT186" s="319">
        <v>29673.03</v>
      </c>
      <c r="JU186" s="319">
        <v>0</v>
      </c>
      <c r="JV186" s="319">
        <v>1291926.4099999999</v>
      </c>
      <c r="JW186" s="319">
        <v>4100</v>
      </c>
      <c r="JX186" s="319">
        <v>0</v>
      </c>
      <c r="JY186" s="319">
        <v>0</v>
      </c>
      <c r="JZ186" s="319">
        <v>0</v>
      </c>
      <c r="KA186" s="319">
        <v>40041.660000000003</v>
      </c>
      <c r="KB186" s="319">
        <v>3000</v>
      </c>
      <c r="KC186" s="319">
        <v>7290.26</v>
      </c>
      <c r="KD186" s="319">
        <v>14769</v>
      </c>
      <c r="KE186" s="319">
        <v>19622.13</v>
      </c>
      <c r="KF186" s="319">
        <v>1263.5</v>
      </c>
      <c r="KG186" s="319">
        <v>5400</v>
      </c>
      <c r="KH186" s="319">
        <v>11065.56</v>
      </c>
      <c r="KI186" s="319">
        <v>90119.84</v>
      </c>
      <c r="KJ186" s="319">
        <v>2466.84</v>
      </c>
      <c r="KK186" s="319">
        <v>2116.36</v>
      </c>
      <c r="KL186" s="319">
        <v>2750.22</v>
      </c>
      <c r="KM186" s="319">
        <v>269.91000000000003</v>
      </c>
      <c r="KN186" s="319">
        <v>56742.23</v>
      </c>
      <c r="KO186" s="319">
        <v>151684.67000000001</v>
      </c>
      <c r="KP186" s="319">
        <v>48635.85</v>
      </c>
      <c r="KQ186" s="319">
        <v>3548805.84</v>
      </c>
      <c r="KR186" s="319">
        <v>86771.29</v>
      </c>
      <c r="KS186" s="318">
        <v>38371.050000000003</v>
      </c>
      <c r="KU186" s="312">
        <v>32</v>
      </c>
      <c r="KV186" s="312">
        <v>322</v>
      </c>
      <c r="KY186" s="312" t="s">
        <v>943</v>
      </c>
    </row>
    <row r="187" spans="1:311" x14ac:dyDescent="0.25">
      <c r="A187" s="317">
        <v>2021</v>
      </c>
      <c r="B187" s="316" t="s">
        <v>891</v>
      </c>
      <c r="C187" s="316" t="s">
        <v>907</v>
      </c>
      <c r="D187" s="316" t="s">
        <v>906</v>
      </c>
      <c r="E187" s="316" t="s">
        <v>846</v>
      </c>
      <c r="F187" s="315">
        <v>577.20000000000005</v>
      </c>
      <c r="G187" s="315">
        <v>84.48</v>
      </c>
      <c r="H187" s="315">
        <v>388535</v>
      </c>
      <c r="I187" s="315">
        <v>0</v>
      </c>
      <c r="J187" s="315">
        <v>0</v>
      </c>
      <c r="K187" s="315">
        <v>210.16</v>
      </c>
      <c r="L187" s="315">
        <v>0</v>
      </c>
      <c r="M187" s="315">
        <v>540.19000000000005</v>
      </c>
      <c r="N187" s="315">
        <v>0</v>
      </c>
      <c r="O187" s="315">
        <v>1046.32</v>
      </c>
      <c r="P187" s="315">
        <v>167.73</v>
      </c>
      <c r="Q187" s="315">
        <v>51.45</v>
      </c>
      <c r="R187" s="315">
        <v>33726.629999999997</v>
      </c>
      <c r="S187" s="315">
        <v>0</v>
      </c>
      <c r="T187" s="315">
        <v>0</v>
      </c>
      <c r="U187" s="315">
        <v>0</v>
      </c>
      <c r="V187" s="315">
        <v>41629.35</v>
      </c>
      <c r="W187" s="315">
        <v>0</v>
      </c>
      <c r="X187" s="315">
        <v>0</v>
      </c>
      <c r="Y187" s="315">
        <v>0</v>
      </c>
      <c r="Z187" s="315">
        <v>0</v>
      </c>
      <c r="AA187" s="315">
        <v>1129.8800000000001</v>
      </c>
      <c r="AB187" s="315">
        <v>388.59</v>
      </c>
      <c r="AC187" s="315">
        <v>0</v>
      </c>
      <c r="AD187" s="315">
        <v>7836.44</v>
      </c>
      <c r="AE187" s="315">
        <v>119.89</v>
      </c>
      <c r="AF187" s="315">
        <v>242.16</v>
      </c>
      <c r="AG187" s="315">
        <v>415.77</v>
      </c>
      <c r="AH187" s="315">
        <v>741.03</v>
      </c>
      <c r="AI187" s="315">
        <v>650.01</v>
      </c>
      <c r="AJ187" s="315">
        <v>0</v>
      </c>
      <c r="AK187" s="315">
        <v>0</v>
      </c>
      <c r="AL187" s="315">
        <v>4131.7299999999996</v>
      </c>
      <c r="AM187" s="315">
        <v>179.71</v>
      </c>
      <c r="AN187" s="315">
        <v>183.19</v>
      </c>
      <c r="AO187" s="315">
        <v>373.3</v>
      </c>
      <c r="AP187" s="315">
        <v>161.79</v>
      </c>
      <c r="AQ187" s="315">
        <v>41.92</v>
      </c>
      <c r="AR187" s="315">
        <v>374.95</v>
      </c>
      <c r="AS187" s="315">
        <v>244.74</v>
      </c>
      <c r="AT187" s="315">
        <v>786.73</v>
      </c>
      <c r="AU187" s="315">
        <v>0</v>
      </c>
      <c r="AV187" s="315">
        <v>127.3</v>
      </c>
      <c r="AW187" s="315">
        <v>208006.77</v>
      </c>
      <c r="AX187" s="315">
        <v>7905.1</v>
      </c>
      <c r="AY187" s="315">
        <v>5968.31</v>
      </c>
      <c r="AZ187" s="315">
        <v>0</v>
      </c>
      <c r="BA187" s="315">
        <v>17.71</v>
      </c>
      <c r="BB187" s="315">
        <v>1986.26</v>
      </c>
      <c r="BC187" s="315">
        <v>0</v>
      </c>
      <c r="BD187" s="315">
        <v>1219.1300000000001</v>
      </c>
      <c r="BE187" s="315">
        <v>0</v>
      </c>
      <c r="BF187" s="315">
        <v>1867.24</v>
      </c>
      <c r="BG187" s="315">
        <v>3075.95</v>
      </c>
      <c r="BH187" s="315">
        <v>0</v>
      </c>
      <c r="BI187" s="315">
        <v>1528.71</v>
      </c>
      <c r="BJ187" s="315">
        <v>147.69999999999999</v>
      </c>
      <c r="BK187" s="315">
        <v>1147.3</v>
      </c>
      <c r="BL187" s="315">
        <v>0</v>
      </c>
      <c r="BM187" s="315">
        <v>351.1</v>
      </c>
      <c r="BN187" s="315">
        <v>1581.71</v>
      </c>
      <c r="BO187" s="315">
        <v>561.91999999999996</v>
      </c>
      <c r="BP187" s="315">
        <v>0</v>
      </c>
      <c r="BQ187" s="315">
        <v>1558.66</v>
      </c>
      <c r="BR187" s="315">
        <v>125.13</v>
      </c>
      <c r="BS187" s="315">
        <v>1084.19</v>
      </c>
      <c r="BT187" s="315">
        <v>23349.61</v>
      </c>
      <c r="BU187" s="315">
        <v>59.62</v>
      </c>
      <c r="BV187" s="315">
        <v>3418.04</v>
      </c>
      <c r="BW187" s="315">
        <v>1342.3</v>
      </c>
      <c r="BX187" s="315">
        <v>9659.98</v>
      </c>
      <c r="BY187" s="315">
        <v>3358.19</v>
      </c>
      <c r="BZ187" s="315">
        <v>9295</v>
      </c>
      <c r="CA187" s="315">
        <v>330.39</v>
      </c>
      <c r="CB187" s="315">
        <v>0</v>
      </c>
      <c r="CC187" s="315">
        <v>182.84</v>
      </c>
      <c r="CD187" s="315">
        <v>787.02</v>
      </c>
      <c r="CE187" s="315">
        <v>0</v>
      </c>
      <c r="CF187" s="315">
        <v>787.21</v>
      </c>
      <c r="CG187" s="315">
        <v>3693.11</v>
      </c>
      <c r="CH187" s="315">
        <v>519.38</v>
      </c>
      <c r="CI187" s="315">
        <v>5052.88</v>
      </c>
      <c r="CJ187" s="315">
        <v>0</v>
      </c>
      <c r="CK187" s="315">
        <v>84.35</v>
      </c>
      <c r="CL187" s="315">
        <v>63.12</v>
      </c>
      <c r="CM187" s="315">
        <v>75.09</v>
      </c>
      <c r="CN187" s="315">
        <v>2250.5500000000002</v>
      </c>
      <c r="CO187" s="315">
        <v>697.12</v>
      </c>
      <c r="CP187" s="315">
        <v>25905.119999999999</v>
      </c>
      <c r="CQ187" s="315">
        <v>4615.7700000000004</v>
      </c>
      <c r="CR187" s="315">
        <v>0</v>
      </c>
      <c r="CS187" s="315">
        <v>414.26</v>
      </c>
      <c r="CT187" s="315">
        <v>654.86</v>
      </c>
      <c r="CU187" s="315">
        <v>113.05</v>
      </c>
      <c r="CV187" s="315">
        <v>87.07</v>
      </c>
      <c r="CW187" s="315">
        <v>0</v>
      </c>
      <c r="CX187" s="315">
        <v>254.96</v>
      </c>
      <c r="CY187" s="315">
        <v>854.06</v>
      </c>
      <c r="CZ187" s="315">
        <v>1916.71</v>
      </c>
      <c r="DA187" s="315">
        <v>0</v>
      </c>
      <c r="DB187" s="315">
        <v>1268.1500000000001</v>
      </c>
      <c r="DC187" s="315">
        <v>297.89</v>
      </c>
      <c r="DD187" s="315">
        <v>5398.4</v>
      </c>
      <c r="DE187" s="315">
        <v>5353</v>
      </c>
      <c r="DF187" s="315">
        <v>71</v>
      </c>
      <c r="DG187" s="315">
        <v>0</v>
      </c>
      <c r="DH187" s="315">
        <v>188.16</v>
      </c>
      <c r="DI187" s="315">
        <v>401.67</v>
      </c>
      <c r="DJ187" s="315">
        <v>1634.65</v>
      </c>
      <c r="DK187" s="315">
        <v>0</v>
      </c>
      <c r="DL187" s="315">
        <v>217.07</v>
      </c>
      <c r="DM187" s="315">
        <v>56.03</v>
      </c>
      <c r="DN187" s="315">
        <v>45.04</v>
      </c>
      <c r="DO187" s="315">
        <v>1436</v>
      </c>
      <c r="DP187" s="315">
        <v>127.68</v>
      </c>
      <c r="DQ187" s="315">
        <v>0</v>
      </c>
      <c r="DR187" s="315">
        <v>361.18</v>
      </c>
      <c r="DS187" s="315">
        <v>213667.19</v>
      </c>
      <c r="DT187" s="315">
        <v>0</v>
      </c>
      <c r="DU187" s="315">
        <v>1358.1</v>
      </c>
      <c r="DV187" s="315">
        <v>0</v>
      </c>
      <c r="DW187" s="315">
        <v>618.85</v>
      </c>
      <c r="DX187" s="315">
        <v>0</v>
      </c>
      <c r="DY187" s="315">
        <v>1634.6</v>
      </c>
      <c r="DZ187" s="315">
        <v>523.64</v>
      </c>
      <c r="EA187" s="315">
        <v>11326.41</v>
      </c>
      <c r="EB187" s="315">
        <v>349.6</v>
      </c>
      <c r="EC187" s="315">
        <v>0</v>
      </c>
      <c r="ED187" s="315">
        <v>0</v>
      </c>
      <c r="EE187" s="315">
        <v>299.74</v>
      </c>
      <c r="EF187" s="315">
        <v>0</v>
      </c>
      <c r="EG187" s="315">
        <v>1400.16</v>
      </c>
      <c r="EH187" s="315">
        <v>116.85</v>
      </c>
      <c r="EI187" s="315">
        <v>0</v>
      </c>
      <c r="EJ187" s="315">
        <v>3496.56</v>
      </c>
      <c r="EK187" s="315">
        <v>174.32</v>
      </c>
      <c r="EL187" s="315">
        <v>18426.86</v>
      </c>
      <c r="EM187" s="315">
        <v>0</v>
      </c>
      <c r="EN187" s="315">
        <v>574.42999999999995</v>
      </c>
      <c r="EO187" s="315">
        <v>967.6</v>
      </c>
      <c r="EP187" s="315">
        <v>286.48</v>
      </c>
      <c r="EQ187" s="315">
        <v>61.03</v>
      </c>
      <c r="ER187" s="315">
        <v>995.05</v>
      </c>
      <c r="ES187" s="315">
        <v>0</v>
      </c>
      <c r="ET187" s="315">
        <v>0</v>
      </c>
      <c r="EU187" s="315">
        <v>67.89</v>
      </c>
      <c r="EV187" s="315">
        <v>84.51</v>
      </c>
      <c r="EW187" s="315">
        <v>418.42</v>
      </c>
      <c r="EX187" s="315">
        <v>474.5</v>
      </c>
      <c r="EY187" s="315">
        <v>9957</v>
      </c>
      <c r="EZ187" s="315">
        <v>47848.15</v>
      </c>
      <c r="FA187" s="315">
        <v>97.17</v>
      </c>
      <c r="FB187" s="315">
        <v>229.12</v>
      </c>
      <c r="FC187" s="315">
        <v>7465.45</v>
      </c>
      <c r="FD187" s="315">
        <v>420.5</v>
      </c>
      <c r="FE187" s="315">
        <v>4906.4799999999996</v>
      </c>
      <c r="FF187" s="315">
        <v>388.8</v>
      </c>
      <c r="FG187" s="315">
        <v>74.69</v>
      </c>
      <c r="FH187" s="315">
        <v>1019.58</v>
      </c>
      <c r="FI187" s="315">
        <v>0</v>
      </c>
      <c r="FJ187" s="315">
        <v>1361.82</v>
      </c>
      <c r="FK187" s="315">
        <v>276.05</v>
      </c>
      <c r="FL187" s="315">
        <v>14.12</v>
      </c>
      <c r="FM187" s="315">
        <v>480.37</v>
      </c>
      <c r="FN187" s="315">
        <v>0</v>
      </c>
      <c r="FO187" s="315">
        <v>39275.620000000003</v>
      </c>
      <c r="FP187" s="315">
        <v>177.28</v>
      </c>
      <c r="FQ187" s="315">
        <v>1308.3499999999999</v>
      </c>
      <c r="FR187" s="315">
        <v>11291.51</v>
      </c>
      <c r="FS187" s="315">
        <v>372.95</v>
      </c>
      <c r="FT187" s="315">
        <v>78.430000000000007</v>
      </c>
      <c r="FU187" s="315">
        <v>0</v>
      </c>
      <c r="FV187" s="315">
        <v>30.87</v>
      </c>
      <c r="FW187" s="315">
        <v>8.9700000000000006</v>
      </c>
      <c r="FX187" s="315">
        <v>326.88</v>
      </c>
      <c r="FY187" s="315">
        <v>1788.6</v>
      </c>
      <c r="FZ187" s="315">
        <v>0</v>
      </c>
      <c r="GA187" s="315">
        <v>50.66</v>
      </c>
      <c r="GB187" s="315">
        <v>0</v>
      </c>
      <c r="GC187" s="315">
        <v>39.270000000000003</v>
      </c>
      <c r="GD187" s="315">
        <v>18.93</v>
      </c>
      <c r="GE187" s="315">
        <v>3950.61</v>
      </c>
      <c r="GF187" s="315">
        <v>2579.9299999999998</v>
      </c>
      <c r="GG187" s="315">
        <v>639.29</v>
      </c>
      <c r="GH187" s="315">
        <v>306.19</v>
      </c>
      <c r="GI187" s="315">
        <v>760.8</v>
      </c>
      <c r="GJ187" s="315">
        <v>138.31</v>
      </c>
      <c r="GK187" s="315">
        <v>0</v>
      </c>
      <c r="GL187" s="315">
        <v>4217.8599999999997</v>
      </c>
      <c r="GM187" s="315">
        <v>14466.42</v>
      </c>
      <c r="GN187" s="315">
        <v>335.85</v>
      </c>
      <c r="GO187" s="315">
        <v>1097.01</v>
      </c>
      <c r="GP187" s="315">
        <v>34.799999999999997</v>
      </c>
      <c r="GQ187" s="315">
        <v>15.83</v>
      </c>
      <c r="GR187" s="315">
        <v>482.31</v>
      </c>
      <c r="GS187" s="315">
        <v>22926.080000000002</v>
      </c>
      <c r="GT187" s="315">
        <v>35.119999999999997</v>
      </c>
      <c r="GU187" s="315">
        <v>3042.64</v>
      </c>
      <c r="GV187" s="315">
        <v>0</v>
      </c>
      <c r="GW187" s="315">
        <v>58.5</v>
      </c>
      <c r="GX187" s="315">
        <v>0</v>
      </c>
      <c r="GY187" s="315">
        <v>0</v>
      </c>
      <c r="GZ187" s="315">
        <v>0</v>
      </c>
      <c r="HA187" s="315">
        <v>900.99</v>
      </c>
      <c r="HB187" s="315">
        <v>0</v>
      </c>
      <c r="HC187" s="315">
        <v>1305.79</v>
      </c>
      <c r="HD187" s="315">
        <v>0</v>
      </c>
      <c r="HE187" s="315">
        <v>0</v>
      </c>
      <c r="HF187" s="315">
        <v>237.32</v>
      </c>
      <c r="HG187" s="315">
        <v>2934.43</v>
      </c>
      <c r="HH187" s="315">
        <v>5649.94</v>
      </c>
      <c r="HI187" s="315">
        <v>1157.24</v>
      </c>
      <c r="HJ187" s="315">
        <v>499.41</v>
      </c>
      <c r="HK187" s="315">
        <v>108.76</v>
      </c>
      <c r="HL187" s="315">
        <v>477.93</v>
      </c>
      <c r="HM187" s="315">
        <v>262.31</v>
      </c>
      <c r="HN187" s="315">
        <v>124.33</v>
      </c>
      <c r="HO187" s="315">
        <v>1812.37</v>
      </c>
      <c r="HP187" s="315">
        <v>2850.22</v>
      </c>
      <c r="HQ187" s="315">
        <v>114.47</v>
      </c>
      <c r="HR187" s="315">
        <v>1964.76</v>
      </c>
      <c r="HS187" s="315">
        <v>2949.17</v>
      </c>
      <c r="HT187" s="315">
        <v>7417.11</v>
      </c>
      <c r="HU187" s="315">
        <v>0</v>
      </c>
      <c r="HV187" s="315">
        <v>742.19</v>
      </c>
      <c r="HW187" s="315">
        <v>30714.44</v>
      </c>
      <c r="HX187" s="315">
        <v>0</v>
      </c>
      <c r="HY187" s="315">
        <v>28448.14</v>
      </c>
      <c r="HZ187" s="315">
        <v>539.99</v>
      </c>
      <c r="IA187" s="315">
        <v>166.62</v>
      </c>
      <c r="IB187" s="315">
        <v>1857.08</v>
      </c>
      <c r="IC187" s="315">
        <v>0</v>
      </c>
      <c r="ID187" s="315">
        <v>123.28</v>
      </c>
      <c r="IE187" s="315">
        <v>1130.3599999999999</v>
      </c>
      <c r="IF187" s="315">
        <v>153.72999999999999</v>
      </c>
      <c r="IG187" s="315">
        <v>228.86</v>
      </c>
      <c r="IH187" s="315">
        <v>101.15</v>
      </c>
      <c r="II187" s="315">
        <v>305.82</v>
      </c>
      <c r="IJ187" s="315">
        <v>926.91</v>
      </c>
      <c r="IK187" s="315">
        <v>0</v>
      </c>
      <c r="IL187" s="315">
        <v>864.72</v>
      </c>
      <c r="IM187" s="315">
        <v>197.42</v>
      </c>
      <c r="IN187" s="315">
        <v>390.5</v>
      </c>
      <c r="IO187" s="315">
        <v>3770.73</v>
      </c>
      <c r="IP187" s="315">
        <v>170.55</v>
      </c>
      <c r="IQ187" s="315">
        <v>35.94</v>
      </c>
      <c r="IR187" s="315">
        <v>4808.04</v>
      </c>
      <c r="IS187" s="315">
        <v>3315.37</v>
      </c>
      <c r="IT187" s="315">
        <v>0</v>
      </c>
      <c r="IU187" s="315">
        <v>13.65</v>
      </c>
      <c r="IV187" s="315">
        <v>1339.48</v>
      </c>
      <c r="IW187" s="315">
        <v>0</v>
      </c>
      <c r="IX187" s="315">
        <v>0</v>
      </c>
      <c r="IY187" s="315">
        <v>492.93</v>
      </c>
      <c r="IZ187" s="315">
        <v>7168.31</v>
      </c>
      <c r="JA187" s="315">
        <v>1836.03</v>
      </c>
      <c r="JB187" s="315">
        <v>25.85</v>
      </c>
      <c r="JC187" s="315">
        <v>997.85</v>
      </c>
      <c r="JD187" s="315">
        <v>191.4</v>
      </c>
      <c r="JE187" s="315">
        <v>7787.49</v>
      </c>
      <c r="JF187" s="315">
        <v>986.46</v>
      </c>
      <c r="JG187" s="315">
        <v>150.41999999999999</v>
      </c>
      <c r="JH187" s="315">
        <v>281.14999999999998</v>
      </c>
      <c r="JI187" s="315">
        <v>849.29</v>
      </c>
      <c r="JJ187" s="315">
        <v>1144.93</v>
      </c>
      <c r="JK187" s="315">
        <v>21.1</v>
      </c>
      <c r="JL187" s="315">
        <v>117.83</v>
      </c>
      <c r="JM187" s="315">
        <v>23.75</v>
      </c>
      <c r="JN187" s="315">
        <v>18558.11</v>
      </c>
      <c r="JO187" s="315">
        <v>1111.8699999999999</v>
      </c>
      <c r="JP187" s="315">
        <v>0</v>
      </c>
      <c r="JQ187" s="315">
        <v>0</v>
      </c>
      <c r="JR187" s="315">
        <v>4679.54</v>
      </c>
      <c r="JS187" s="315">
        <v>781.86</v>
      </c>
      <c r="JT187" s="315">
        <v>0</v>
      </c>
      <c r="JU187" s="315">
        <v>499407.51</v>
      </c>
      <c r="JV187" s="315">
        <v>17065.240000000002</v>
      </c>
      <c r="JW187" s="315">
        <v>395.4</v>
      </c>
      <c r="JX187" s="315">
        <v>981.6</v>
      </c>
      <c r="JY187" s="315">
        <v>1072.45</v>
      </c>
      <c r="JZ187" s="315">
        <v>55.5</v>
      </c>
      <c r="KA187" s="315">
        <v>248.47</v>
      </c>
      <c r="KB187" s="315">
        <v>347.71</v>
      </c>
      <c r="KC187" s="315">
        <v>194.64</v>
      </c>
      <c r="KD187" s="315">
        <v>275</v>
      </c>
      <c r="KE187" s="315">
        <v>1867.47</v>
      </c>
      <c r="KF187" s="315">
        <v>0</v>
      </c>
      <c r="KG187" s="315">
        <v>0</v>
      </c>
      <c r="KH187" s="315">
        <v>95.43</v>
      </c>
      <c r="KI187" s="315">
        <v>969.1</v>
      </c>
      <c r="KJ187" s="315">
        <v>0</v>
      </c>
      <c r="KK187" s="315">
        <v>45.19</v>
      </c>
      <c r="KL187" s="315">
        <v>72.989999999999995</v>
      </c>
      <c r="KM187" s="315">
        <v>0</v>
      </c>
      <c r="KN187" s="315">
        <v>528.52</v>
      </c>
      <c r="KO187" s="315">
        <v>1043.49</v>
      </c>
      <c r="KP187" s="315">
        <v>10116.99</v>
      </c>
      <c r="KQ187" s="315">
        <v>7847.17</v>
      </c>
      <c r="KR187" s="315">
        <v>0</v>
      </c>
      <c r="KS187" s="314">
        <v>215.13</v>
      </c>
      <c r="KU187" s="312">
        <v>32</v>
      </c>
      <c r="KV187" s="312">
        <v>329</v>
      </c>
      <c r="KY187" s="312" t="s">
        <v>943</v>
      </c>
    </row>
    <row r="188" spans="1:311" x14ac:dyDescent="0.25">
      <c r="A188" s="321">
        <v>2021</v>
      </c>
      <c r="B188" s="320" t="s">
        <v>891</v>
      </c>
      <c r="C188" s="320" t="s">
        <v>902</v>
      </c>
      <c r="D188" s="320" t="s">
        <v>905</v>
      </c>
      <c r="E188" s="320" t="s">
        <v>846</v>
      </c>
      <c r="F188" s="319">
        <v>0</v>
      </c>
      <c r="G188" s="319">
        <v>723.2</v>
      </c>
      <c r="H188" s="319">
        <v>611771.13</v>
      </c>
      <c r="I188" s="319">
        <v>125976.04</v>
      </c>
      <c r="J188" s="319">
        <v>0</v>
      </c>
      <c r="K188" s="319">
        <v>51098.04</v>
      </c>
      <c r="L188" s="319">
        <v>204247.69</v>
      </c>
      <c r="M188" s="319">
        <v>91183.89</v>
      </c>
      <c r="N188" s="319">
        <v>640162.52</v>
      </c>
      <c r="O188" s="319">
        <v>358029.68</v>
      </c>
      <c r="P188" s="319">
        <v>34092.019999999997</v>
      </c>
      <c r="Q188" s="319">
        <v>96199.32</v>
      </c>
      <c r="R188" s="319">
        <v>894525</v>
      </c>
      <c r="S188" s="319">
        <v>83357.94</v>
      </c>
      <c r="T188" s="319">
        <v>341206.86</v>
      </c>
      <c r="U188" s="319">
        <v>936706.4</v>
      </c>
      <c r="V188" s="319">
        <v>94641.48</v>
      </c>
      <c r="W188" s="319">
        <v>6500</v>
      </c>
      <c r="X188" s="319">
        <v>123530.75</v>
      </c>
      <c r="Y188" s="319">
        <v>77764.5</v>
      </c>
      <c r="Z188" s="319">
        <v>0</v>
      </c>
      <c r="AA188" s="319">
        <v>2162844.46</v>
      </c>
      <c r="AB188" s="319">
        <v>175010.59</v>
      </c>
      <c r="AC188" s="319">
        <v>39798.239999999998</v>
      </c>
      <c r="AD188" s="319">
        <v>1777914.49</v>
      </c>
      <c r="AE188" s="319">
        <v>9742.43</v>
      </c>
      <c r="AF188" s="319">
        <v>30818.01</v>
      </c>
      <c r="AG188" s="319">
        <v>0</v>
      </c>
      <c r="AH188" s="319">
        <v>15519.26</v>
      </c>
      <c r="AI188" s="319">
        <v>94357</v>
      </c>
      <c r="AJ188" s="319">
        <v>9230.2999999999993</v>
      </c>
      <c r="AK188" s="319">
        <v>1386.94</v>
      </c>
      <c r="AL188" s="319">
        <v>658423.18999999994</v>
      </c>
      <c r="AM188" s="319">
        <v>1565.35</v>
      </c>
      <c r="AN188" s="319">
        <v>25378.48</v>
      </c>
      <c r="AO188" s="319">
        <v>1341.2</v>
      </c>
      <c r="AP188" s="319">
        <v>23218.55</v>
      </c>
      <c r="AQ188" s="319">
        <v>73109.490000000005</v>
      </c>
      <c r="AR188" s="319">
        <v>5931.88</v>
      </c>
      <c r="AS188" s="319">
        <v>86780.73</v>
      </c>
      <c r="AT188" s="319">
        <v>342812.47</v>
      </c>
      <c r="AU188" s="319">
        <v>446384.58</v>
      </c>
      <c r="AV188" s="319">
        <v>34173.99</v>
      </c>
      <c r="AW188" s="319">
        <v>337527.8</v>
      </c>
      <c r="AX188" s="319">
        <v>16108.41</v>
      </c>
      <c r="AY188" s="319">
        <v>39800</v>
      </c>
      <c r="AZ188" s="319">
        <v>22791.79</v>
      </c>
      <c r="BA188" s="319">
        <v>79760.92</v>
      </c>
      <c r="BB188" s="319">
        <v>97192.41</v>
      </c>
      <c r="BC188" s="319">
        <v>404829.49</v>
      </c>
      <c r="BD188" s="319">
        <v>329383.39</v>
      </c>
      <c r="BE188" s="319">
        <v>215625.75</v>
      </c>
      <c r="BF188" s="319">
        <v>0</v>
      </c>
      <c r="BG188" s="319">
        <v>68974.350000000006</v>
      </c>
      <c r="BH188" s="319">
        <v>2144.58</v>
      </c>
      <c r="BI188" s="319">
        <v>473087.79</v>
      </c>
      <c r="BJ188" s="319">
        <v>45.68</v>
      </c>
      <c r="BK188" s="319">
        <v>305019.65999999997</v>
      </c>
      <c r="BL188" s="319">
        <v>7072.3</v>
      </c>
      <c r="BM188" s="319">
        <v>39331.339999999997</v>
      </c>
      <c r="BN188" s="319">
        <v>137312.5</v>
      </c>
      <c r="BO188" s="319">
        <v>222975.96</v>
      </c>
      <c r="BP188" s="319">
        <v>13005.33</v>
      </c>
      <c r="BQ188" s="319">
        <v>4308.82</v>
      </c>
      <c r="BR188" s="319">
        <v>28842.37</v>
      </c>
      <c r="BS188" s="319">
        <v>96059.88</v>
      </c>
      <c r="BT188" s="319">
        <v>1325.01</v>
      </c>
      <c r="BU188" s="319">
        <v>5124.25</v>
      </c>
      <c r="BV188" s="319">
        <v>238534.21</v>
      </c>
      <c r="BW188" s="319">
        <v>13464.25</v>
      </c>
      <c r="BX188" s="319">
        <v>161960.37</v>
      </c>
      <c r="BY188" s="319">
        <v>163714.68</v>
      </c>
      <c r="BZ188" s="319">
        <v>15399.51</v>
      </c>
      <c r="CA188" s="319">
        <v>384072.19</v>
      </c>
      <c r="CB188" s="319">
        <v>32295.45</v>
      </c>
      <c r="CC188" s="319">
        <v>223940.59</v>
      </c>
      <c r="CD188" s="319">
        <v>797734.44</v>
      </c>
      <c r="CE188" s="319">
        <v>10000</v>
      </c>
      <c r="CF188" s="319">
        <v>1383343.4</v>
      </c>
      <c r="CG188" s="319">
        <v>76790.210000000006</v>
      </c>
      <c r="CH188" s="319">
        <v>118168.39</v>
      </c>
      <c r="CI188" s="319">
        <v>349650.35</v>
      </c>
      <c r="CJ188" s="319">
        <v>22000</v>
      </c>
      <c r="CK188" s="319">
        <v>35391.85</v>
      </c>
      <c r="CL188" s="319">
        <v>93892.37</v>
      </c>
      <c r="CM188" s="319">
        <v>26000</v>
      </c>
      <c r="CN188" s="319">
        <v>306547.49</v>
      </c>
      <c r="CO188" s="319">
        <v>83943.7</v>
      </c>
      <c r="CP188" s="319">
        <v>673594.65</v>
      </c>
      <c r="CQ188" s="319">
        <v>61824.55</v>
      </c>
      <c r="CR188" s="319">
        <v>0</v>
      </c>
      <c r="CS188" s="319">
        <v>9369.25</v>
      </c>
      <c r="CT188" s="319">
        <v>49730.35</v>
      </c>
      <c r="CU188" s="319">
        <v>73.41</v>
      </c>
      <c r="CV188" s="319">
        <v>1418.7</v>
      </c>
      <c r="CW188" s="319">
        <v>548603.28</v>
      </c>
      <c r="CX188" s="319">
        <v>155577.46</v>
      </c>
      <c r="CY188" s="319">
        <v>127.1</v>
      </c>
      <c r="CZ188" s="319">
        <v>667403.11</v>
      </c>
      <c r="DA188" s="319">
        <v>127407.72</v>
      </c>
      <c r="DB188" s="319">
        <v>227903.09</v>
      </c>
      <c r="DC188" s="319">
        <v>29698.31</v>
      </c>
      <c r="DD188" s="319">
        <v>481499.96</v>
      </c>
      <c r="DE188" s="319">
        <v>363450.84</v>
      </c>
      <c r="DF188" s="319">
        <v>13506.83</v>
      </c>
      <c r="DG188" s="319">
        <v>144033.4</v>
      </c>
      <c r="DH188" s="319">
        <v>57974.15</v>
      </c>
      <c r="DI188" s="319">
        <v>99247.57</v>
      </c>
      <c r="DJ188" s="319">
        <v>82185.960000000006</v>
      </c>
      <c r="DK188" s="319">
        <v>2992.69</v>
      </c>
      <c r="DL188" s="319">
        <v>44169.72</v>
      </c>
      <c r="DM188" s="319">
        <v>258611.42</v>
      </c>
      <c r="DN188" s="319">
        <v>10846.2</v>
      </c>
      <c r="DO188" s="319">
        <v>66114.05</v>
      </c>
      <c r="DP188" s="319">
        <v>0</v>
      </c>
      <c r="DQ188" s="319">
        <v>52080.1</v>
      </c>
      <c r="DR188" s="319">
        <v>44478.78</v>
      </c>
      <c r="DS188" s="319">
        <v>593739.78</v>
      </c>
      <c r="DT188" s="319">
        <v>252490.52</v>
      </c>
      <c r="DU188" s="319">
        <v>39524.22</v>
      </c>
      <c r="DV188" s="319">
        <v>19475.11</v>
      </c>
      <c r="DW188" s="319">
        <v>36293.57</v>
      </c>
      <c r="DX188" s="319">
        <v>98507.76</v>
      </c>
      <c r="DY188" s="319">
        <v>63758.13</v>
      </c>
      <c r="DZ188" s="319">
        <v>412913.84</v>
      </c>
      <c r="EA188" s="319">
        <v>520806.06</v>
      </c>
      <c r="EB188" s="319">
        <v>77754.02</v>
      </c>
      <c r="EC188" s="319">
        <v>37998.75</v>
      </c>
      <c r="ED188" s="319">
        <v>50064.44</v>
      </c>
      <c r="EE188" s="319">
        <v>60020.24</v>
      </c>
      <c r="EF188" s="319">
        <v>3730.83</v>
      </c>
      <c r="EG188" s="319">
        <v>269044.55</v>
      </c>
      <c r="EH188" s="319">
        <v>55736.31</v>
      </c>
      <c r="EI188" s="319">
        <v>57466.54</v>
      </c>
      <c r="EJ188" s="319">
        <v>436475.14</v>
      </c>
      <c r="EK188" s="319">
        <v>0</v>
      </c>
      <c r="EL188" s="319">
        <v>13224.52</v>
      </c>
      <c r="EM188" s="319">
        <v>108160.78</v>
      </c>
      <c r="EN188" s="319">
        <v>121597.47</v>
      </c>
      <c r="EO188" s="319">
        <v>302782.49</v>
      </c>
      <c r="EP188" s="319">
        <v>61180.36</v>
      </c>
      <c r="EQ188" s="319">
        <v>13382.32</v>
      </c>
      <c r="ER188" s="319">
        <v>89233.54</v>
      </c>
      <c r="ES188" s="319">
        <v>4207.6899999999996</v>
      </c>
      <c r="ET188" s="319">
        <v>76179.06</v>
      </c>
      <c r="EU188" s="319">
        <v>240446.47</v>
      </c>
      <c r="EV188" s="319">
        <v>3326.73</v>
      </c>
      <c r="EW188" s="319">
        <v>33667.730000000003</v>
      </c>
      <c r="EX188" s="319">
        <v>126977.81</v>
      </c>
      <c r="EY188" s="319">
        <v>29254.95</v>
      </c>
      <c r="EZ188" s="319">
        <v>18152982.170000002</v>
      </c>
      <c r="FA188" s="319">
        <v>58494.71</v>
      </c>
      <c r="FB188" s="319">
        <v>66334.350000000006</v>
      </c>
      <c r="FC188" s="319">
        <v>488528.7</v>
      </c>
      <c r="FD188" s="319">
        <v>43056.49</v>
      </c>
      <c r="FE188" s="319">
        <v>329241.25</v>
      </c>
      <c r="FF188" s="319">
        <v>32988.239999999998</v>
      </c>
      <c r="FG188" s="319">
        <v>40000</v>
      </c>
      <c r="FH188" s="319">
        <v>103159.67999999999</v>
      </c>
      <c r="FI188" s="319">
        <v>35872.06</v>
      </c>
      <c r="FJ188" s="319">
        <v>298324.15000000002</v>
      </c>
      <c r="FK188" s="319">
        <v>59979.4</v>
      </c>
      <c r="FL188" s="319">
        <v>3148.29</v>
      </c>
      <c r="FM188" s="319">
        <v>931854.59</v>
      </c>
      <c r="FN188" s="319">
        <v>20866.04</v>
      </c>
      <c r="FO188" s="319">
        <v>60113.34</v>
      </c>
      <c r="FP188" s="319">
        <v>17379.169999999998</v>
      </c>
      <c r="FQ188" s="319">
        <v>0</v>
      </c>
      <c r="FR188" s="319">
        <v>814452.85</v>
      </c>
      <c r="FS188" s="319">
        <v>2396.08</v>
      </c>
      <c r="FT188" s="319">
        <v>23850.560000000001</v>
      </c>
      <c r="FU188" s="319">
        <v>34500</v>
      </c>
      <c r="FV188" s="319">
        <v>3768.08</v>
      </c>
      <c r="FW188" s="319">
        <v>12.59</v>
      </c>
      <c r="FX188" s="319">
        <v>0</v>
      </c>
      <c r="FY188" s="319">
        <v>742855.59</v>
      </c>
      <c r="FZ188" s="319">
        <v>15359.31</v>
      </c>
      <c r="GA188" s="319">
        <v>33441.410000000003</v>
      </c>
      <c r="GB188" s="319">
        <v>20670.28</v>
      </c>
      <c r="GC188" s="319">
        <v>205741.17</v>
      </c>
      <c r="GD188" s="319">
        <v>6518.61</v>
      </c>
      <c r="GE188" s="319">
        <v>3338.7</v>
      </c>
      <c r="GF188" s="319">
        <v>29724.16</v>
      </c>
      <c r="GG188" s="319">
        <v>319936.01</v>
      </c>
      <c r="GH188" s="319">
        <v>15392.07</v>
      </c>
      <c r="GI188" s="319">
        <v>82051.64</v>
      </c>
      <c r="GJ188" s="319">
        <v>194458.13</v>
      </c>
      <c r="GK188" s="319">
        <v>2638284.4900000002</v>
      </c>
      <c r="GL188" s="319">
        <v>796442.72</v>
      </c>
      <c r="GM188" s="319">
        <v>553605.81000000006</v>
      </c>
      <c r="GN188" s="319">
        <v>95700.81</v>
      </c>
      <c r="GO188" s="319">
        <v>344976.09</v>
      </c>
      <c r="GP188" s="319">
        <v>2986.73</v>
      </c>
      <c r="GQ188" s="319">
        <v>1006.19</v>
      </c>
      <c r="GR188" s="319">
        <v>51020.160000000003</v>
      </c>
      <c r="GS188" s="319">
        <v>1069717.0900000001</v>
      </c>
      <c r="GT188" s="319">
        <v>10045.25</v>
      </c>
      <c r="GU188" s="319">
        <v>1726279.55</v>
      </c>
      <c r="GV188" s="319">
        <v>79409</v>
      </c>
      <c r="GW188" s="319">
        <v>5289.45</v>
      </c>
      <c r="GX188" s="319">
        <v>895144.54</v>
      </c>
      <c r="GY188" s="319">
        <v>1776.21</v>
      </c>
      <c r="GZ188" s="319">
        <v>45613.49</v>
      </c>
      <c r="HA188" s="319">
        <v>72455.22</v>
      </c>
      <c r="HB188" s="319">
        <v>9962</v>
      </c>
      <c r="HC188" s="319">
        <v>1715694.56</v>
      </c>
      <c r="HD188" s="319">
        <v>12375.55</v>
      </c>
      <c r="HE188" s="319">
        <v>17843.47</v>
      </c>
      <c r="HF188" s="319">
        <v>16342.61</v>
      </c>
      <c r="HG188" s="319">
        <v>125737.24</v>
      </c>
      <c r="HH188" s="319">
        <v>717899.78</v>
      </c>
      <c r="HI188" s="319">
        <v>205190.22</v>
      </c>
      <c r="HJ188" s="319">
        <v>768184.69</v>
      </c>
      <c r="HK188" s="319">
        <v>1667.1</v>
      </c>
      <c r="HL188" s="319">
        <v>299250</v>
      </c>
      <c r="HM188" s="319">
        <v>56248.21</v>
      </c>
      <c r="HN188" s="319">
        <v>434539</v>
      </c>
      <c r="HO188" s="319">
        <v>83460.11</v>
      </c>
      <c r="HP188" s="319">
        <v>481393.07</v>
      </c>
      <c r="HQ188" s="319">
        <v>1546.03</v>
      </c>
      <c r="HR188" s="319">
        <v>1218588.3500000001</v>
      </c>
      <c r="HS188" s="319">
        <v>2697.37</v>
      </c>
      <c r="HT188" s="319">
        <v>440189.6</v>
      </c>
      <c r="HU188" s="319">
        <v>16649.509999999998</v>
      </c>
      <c r="HV188" s="319">
        <v>315394.05</v>
      </c>
      <c r="HW188" s="319">
        <v>720733.23</v>
      </c>
      <c r="HX188" s="319">
        <v>29396.22</v>
      </c>
      <c r="HY188" s="319">
        <v>5455126.6600000001</v>
      </c>
      <c r="HZ188" s="319">
        <v>27701.01</v>
      </c>
      <c r="IA188" s="319">
        <v>101.79</v>
      </c>
      <c r="IB188" s="319">
        <v>72205.33</v>
      </c>
      <c r="IC188" s="319">
        <v>694519.86</v>
      </c>
      <c r="ID188" s="319">
        <v>67542.39</v>
      </c>
      <c r="IE188" s="319">
        <v>127087.48</v>
      </c>
      <c r="IF188" s="319">
        <v>9676.4699999999993</v>
      </c>
      <c r="IG188" s="319">
        <v>34233.32</v>
      </c>
      <c r="IH188" s="319">
        <v>5290.27</v>
      </c>
      <c r="II188" s="319">
        <v>4160.7700000000004</v>
      </c>
      <c r="IJ188" s="319">
        <v>273650</v>
      </c>
      <c r="IK188" s="319">
        <v>25088.84</v>
      </c>
      <c r="IL188" s="319">
        <v>6280.55</v>
      </c>
      <c r="IM188" s="319">
        <v>27118.81</v>
      </c>
      <c r="IN188" s="319">
        <v>147481.79999999999</v>
      </c>
      <c r="IO188" s="319">
        <v>6435.52</v>
      </c>
      <c r="IP188" s="319">
        <v>71049.149999999994</v>
      </c>
      <c r="IQ188" s="319">
        <v>60241.17</v>
      </c>
      <c r="IR188" s="319">
        <v>150890.63</v>
      </c>
      <c r="IS188" s="319">
        <v>172781.85</v>
      </c>
      <c r="IT188" s="319">
        <v>330584.64</v>
      </c>
      <c r="IU188" s="319">
        <v>25245.53</v>
      </c>
      <c r="IV188" s="319">
        <v>106241.71</v>
      </c>
      <c r="IW188" s="319">
        <v>438076.01</v>
      </c>
      <c r="IX188" s="319">
        <v>0</v>
      </c>
      <c r="IY188" s="319">
        <v>34656.44</v>
      </c>
      <c r="IZ188" s="319">
        <v>20737.400000000001</v>
      </c>
      <c r="JA188" s="319">
        <v>27500</v>
      </c>
      <c r="JB188" s="319">
        <v>12652.78</v>
      </c>
      <c r="JC188" s="319">
        <v>423859.43</v>
      </c>
      <c r="JD188" s="319">
        <v>10920.6</v>
      </c>
      <c r="JE188" s="319">
        <v>14640.29</v>
      </c>
      <c r="JF188" s="319">
        <v>188255.32</v>
      </c>
      <c r="JG188" s="319">
        <v>799.5</v>
      </c>
      <c r="JH188" s="319">
        <v>24981.95</v>
      </c>
      <c r="JI188" s="319">
        <v>163824.95000000001</v>
      </c>
      <c r="JJ188" s="319">
        <v>246884.54</v>
      </c>
      <c r="JK188" s="319">
        <v>12731.72</v>
      </c>
      <c r="JL188" s="319">
        <v>7124.37</v>
      </c>
      <c r="JM188" s="319">
        <v>926.46</v>
      </c>
      <c r="JN188" s="319">
        <v>38000</v>
      </c>
      <c r="JO188" s="319">
        <v>1781475.78</v>
      </c>
      <c r="JP188" s="319">
        <v>29548.06</v>
      </c>
      <c r="JQ188" s="319">
        <v>0</v>
      </c>
      <c r="JR188" s="319">
        <v>3000</v>
      </c>
      <c r="JS188" s="319">
        <v>0</v>
      </c>
      <c r="JT188" s="319">
        <v>418365.86</v>
      </c>
      <c r="JU188" s="319">
        <v>118701.19</v>
      </c>
      <c r="JV188" s="319">
        <v>1259296.04</v>
      </c>
      <c r="JW188" s="319">
        <v>41894.21</v>
      </c>
      <c r="JX188" s="319">
        <v>62082.95</v>
      </c>
      <c r="JY188" s="319">
        <v>0</v>
      </c>
      <c r="JZ188" s="319">
        <v>2328.0500000000002</v>
      </c>
      <c r="KA188" s="319">
        <v>64581.54</v>
      </c>
      <c r="KB188" s="319">
        <v>10543.11</v>
      </c>
      <c r="KC188" s="319">
        <v>107588.06</v>
      </c>
      <c r="KD188" s="319">
        <v>0</v>
      </c>
      <c r="KE188" s="319">
        <v>296818.87</v>
      </c>
      <c r="KF188" s="319">
        <v>13258.33</v>
      </c>
      <c r="KG188" s="319">
        <v>32230.080000000002</v>
      </c>
      <c r="KH188" s="319">
        <v>103576.31</v>
      </c>
      <c r="KI188" s="319">
        <v>0</v>
      </c>
      <c r="KJ188" s="319">
        <v>7926.74</v>
      </c>
      <c r="KK188" s="319">
        <v>34435.699999999997</v>
      </c>
      <c r="KL188" s="319">
        <v>47360.34</v>
      </c>
      <c r="KM188" s="319">
        <v>50000</v>
      </c>
      <c r="KN188" s="319">
        <v>99434.79</v>
      </c>
      <c r="KO188" s="319">
        <v>859440.81</v>
      </c>
      <c r="KP188" s="319">
        <v>49946.84</v>
      </c>
      <c r="KQ188" s="319">
        <v>3677297.25</v>
      </c>
      <c r="KR188" s="319">
        <v>388102.35</v>
      </c>
      <c r="KS188" s="318">
        <v>48517.85</v>
      </c>
      <c r="KU188" s="312">
        <v>33</v>
      </c>
      <c r="KV188" s="312">
        <v>330</v>
      </c>
      <c r="KY188" s="312" t="s">
        <v>943</v>
      </c>
    </row>
    <row r="189" spans="1:311" x14ac:dyDescent="0.25">
      <c r="A189" s="317">
        <v>2021</v>
      </c>
      <c r="B189" s="316" t="s">
        <v>891</v>
      </c>
      <c r="C189" s="316" t="s">
        <v>902</v>
      </c>
      <c r="D189" s="316" t="s">
        <v>904</v>
      </c>
      <c r="E189" s="316" t="s">
        <v>846</v>
      </c>
      <c r="F189" s="315">
        <v>814082.85</v>
      </c>
      <c r="G189" s="315">
        <v>67704</v>
      </c>
      <c r="H189" s="315">
        <v>2455752.85</v>
      </c>
      <c r="I189" s="315">
        <v>122422</v>
      </c>
      <c r="J189" s="315">
        <v>109000</v>
      </c>
      <c r="K189" s="315">
        <v>179330.95</v>
      </c>
      <c r="L189" s="315">
        <v>1020822.01</v>
      </c>
      <c r="M189" s="315">
        <v>352005</v>
      </c>
      <c r="N189" s="315">
        <v>1427214.15</v>
      </c>
      <c r="O189" s="315">
        <v>1880168.6</v>
      </c>
      <c r="P189" s="315">
        <v>268830</v>
      </c>
      <c r="Q189" s="315">
        <v>161781.25</v>
      </c>
      <c r="R189" s="315">
        <v>638505</v>
      </c>
      <c r="S189" s="315">
        <v>488940.56</v>
      </c>
      <c r="T189" s="315">
        <v>348627.6</v>
      </c>
      <c r="U189" s="315">
        <v>622000</v>
      </c>
      <c r="V189" s="315">
        <v>1284891.8899999999</v>
      </c>
      <c r="W189" s="315">
        <v>127065</v>
      </c>
      <c r="X189" s="315">
        <v>597787.4</v>
      </c>
      <c r="Y189" s="315">
        <v>47134</v>
      </c>
      <c r="Z189" s="315">
        <v>180217</v>
      </c>
      <c r="AA189" s="315">
        <v>3352590</v>
      </c>
      <c r="AB189" s="315">
        <v>745556.36</v>
      </c>
      <c r="AC189" s="315">
        <v>85000</v>
      </c>
      <c r="AD189" s="315">
        <v>4951153.4000000004</v>
      </c>
      <c r="AE189" s="315">
        <v>46710</v>
      </c>
      <c r="AF189" s="315">
        <v>201721.38</v>
      </c>
      <c r="AG189" s="315">
        <v>135501.45000000001</v>
      </c>
      <c r="AH189" s="315">
        <v>276270</v>
      </c>
      <c r="AI189" s="315">
        <v>327003.65000000002</v>
      </c>
      <c r="AJ189" s="315">
        <v>247584.16</v>
      </c>
      <c r="AK189" s="315">
        <v>81570</v>
      </c>
      <c r="AL189" s="315">
        <v>1902643.5</v>
      </c>
      <c r="AM189" s="315">
        <v>176666.15</v>
      </c>
      <c r="AN189" s="315">
        <v>56099</v>
      </c>
      <c r="AO189" s="315">
        <v>118042.6</v>
      </c>
      <c r="AP189" s="315">
        <v>311500</v>
      </c>
      <c r="AQ189" s="315">
        <v>107800</v>
      </c>
      <c r="AR189" s="315">
        <v>97000</v>
      </c>
      <c r="AS189" s="315">
        <v>202600</v>
      </c>
      <c r="AT189" s="315">
        <v>110700</v>
      </c>
      <c r="AU189" s="315">
        <v>188500</v>
      </c>
      <c r="AV189" s="315">
        <v>92307.85</v>
      </c>
      <c r="AW189" s="315">
        <v>826000</v>
      </c>
      <c r="AX189" s="315">
        <v>49400</v>
      </c>
      <c r="AY189" s="315">
        <v>315181.55</v>
      </c>
      <c r="AZ189" s="315">
        <v>289422.08000000002</v>
      </c>
      <c r="BA189" s="315">
        <v>51970</v>
      </c>
      <c r="BB189" s="315">
        <v>41600</v>
      </c>
      <c r="BC189" s="315">
        <v>464174</v>
      </c>
      <c r="BD189" s="315">
        <v>1963291.8</v>
      </c>
      <c r="BE189" s="315">
        <v>286000</v>
      </c>
      <c r="BF189" s="315">
        <v>270265.34999999998</v>
      </c>
      <c r="BG189" s="315">
        <v>80178.75</v>
      </c>
      <c r="BH189" s="315">
        <v>25160</v>
      </c>
      <c r="BI189" s="315">
        <v>3240401.9</v>
      </c>
      <c r="BJ189" s="315">
        <v>4200</v>
      </c>
      <c r="BK189" s="315">
        <v>1871051.11</v>
      </c>
      <c r="BL189" s="315">
        <v>10050</v>
      </c>
      <c r="BM189" s="315">
        <v>278660</v>
      </c>
      <c r="BN189" s="315">
        <v>1180350</v>
      </c>
      <c r="BO189" s="315">
        <v>525204.55000000005</v>
      </c>
      <c r="BP189" s="315">
        <v>298673.06</v>
      </c>
      <c r="BQ189" s="315">
        <v>69305</v>
      </c>
      <c r="BR189" s="315">
        <v>481700</v>
      </c>
      <c r="BS189" s="315">
        <v>342300</v>
      </c>
      <c r="BT189" s="315">
        <v>25000</v>
      </c>
      <c r="BU189" s="315">
        <v>80500</v>
      </c>
      <c r="BV189" s="315">
        <v>53908.4</v>
      </c>
      <c r="BW189" s="315">
        <v>311076</v>
      </c>
      <c r="BX189" s="315">
        <v>322235.90000000002</v>
      </c>
      <c r="BY189" s="315">
        <v>961214.56</v>
      </c>
      <c r="BZ189" s="315">
        <v>132216.04999999999</v>
      </c>
      <c r="CA189" s="315">
        <v>198172.6</v>
      </c>
      <c r="CB189" s="315">
        <v>154299.4</v>
      </c>
      <c r="CC189" s="315">
        <v>847100</v>
      </c>
      <c r="CD189" s="315">
        <v>459170</v>
      </c>
      <c r="CE189" s="315">
        <v>1600054.41</v>
      </c>
      <c r="CF189" s="315">
        <v>2089957.15</v>
      </c>
      <c r="CG189" s="315">
        <v>169846.39999999999</v>
      </c>
      <c r="CH189" s="315">
        <v>191690</v>
      </c>
      <c r="CI189" s="315">
        <v>1723120.45</v>
      </c>
      <c r="CJ189" s="315">
        <v>78500</v>
      </c>
      <c r="CK189" s="315">
        <v>63420</v>
      </c>
      <c r="CL189" s="315">
        <v>143046.95000000001</v>
      </c>
      <c r="CM189" s="315">
        <v>0</v>
      </c>
      <c r="CN189" s="315">
        <v>300000</v>
      </c>
      <c r="CO189" s="315">
        <v>832981.05</v>
      </c>
      <c r="CP189" s="315">
        <v>276277.59999999998</v>
      </c>
      <c r="CQ189" s="315">
        <v>462069.69</v>
      </c>
      <c r="CR189" s="315">
        <v>27000</v>
      </c>
      <c r="CS189" s="315">
        <v>220000</v>
      </c>
      <c r="CT189" s="315">
        <v>166000</v>
      </c>
      <c r="CU189" s="315">
        <v>19986</v>
      </c>
      <c r="CV189" s="315">
        <v>17000</v>
      </c>
      <c r="CW189" s="315">
        <v>217508.4</v>
      </c>
      <c r="CX189" s="315">
        <v>205772</v>
      </c>
      <c r="CY189" s="315">
        <v>155500</v>
      </c>
      <c r="CZ189" s="315">
        <v>1888703</v>
      </c>
      <c r="DA189" s="315">
        <v>794920.05</v>
      </c>
      <c r="DB189" s="315">
        <v>907267.6</v>
      </c>
      <c r="DC189" s="315">
        <v>257735.85</v>
      </c>
      <c r="DD189" s="315">
        <v>4171652.13</v>
      </c>
      <c r="DE189" s="315">
        <v>2466839.54</v>
      </c>
      <c r="DF189" s="315">
        <v>100347.57</v>
      </c>
      <c r="DG189" s="315">
        <v>189700</v>
      </c>
      <c r="DH189" s="315">
        <v>469901.9</v>
      </c>
      <c r="DI189" s="315">
        <v>486629</v>
      </c>
      <c r="DJ189" s="315">
        <v>671304.3</v>
      </c>
      <c r="DK189" s="315">
        <v>115357.6</v>
      </c>
      <c r="DL189" s="315">
        <v>179940</v>
      </c>
      <c r="DM189" s="315">
        <v>288910</v>
      </c>
      <c r="DN189" s="315">
        <v>117464</v>
      </c>
      <c r="DO189" s="315">
        <v>21598.05</v>
      </c>
      <c r="DP189" s="315">
        <v>289176</v>
      </c>
      <c r="DQ189" s="315">
        <v>23300</v>
      </c>
      <c r="DR189" s="315">
        <v>937069.35</v>
      </c>
      <c r="DS189" s="315">
        <v>663512</v>
      </c>
      <c r="DT189" s="315">
        <v>800975</v>
      </c>
      <c r="DU189" s="315">
        <v>288699.33</v>
      </c>
      <c r="DV189" s="315">
        <v>213723.19</v>
      </c>
      <c r="DW189" s="315">
        <v>490287.65</v>
      </c>
      <c r="DX189" s="315">
        <v>947400</v>
      </c>
      <c r="DY189" s="315">
        <v>154600</v>
      </c>
      <c r="DZ189" s="315">
        <v>258380</v>
      </c>
      <c r="EA189" s="315">
        <v>3574178.42</v>
      </c>
      <c r="EB189" s="315">
        <v>404550.95</v>
      </c>
      <c r="EC189" s="315">
        <v>422966</v>
      </c>
      <c r="ED189" s="315">
        <v>0</v>
      </c>
      <c r="EE189" s="315">
        <v>351700</v>
      </c>
      <c r="EF189" s="315">
        <v>71863</v>
      </c>
      <c r="EG189" s="315">
        <v>1597969.59</v>
      </c>
      <c r="EH189" s="315">
        <v>69521.45</v>
      </c>
      <c r="EI189" s="315">
        <v>446139.05</v>
      </c>
      <c r="EJ189" s="315">
        <v>783773.8</v>
      </c>
      <c r="EK189" s="315">
        <v>102670</v>
      </c>
      <c r="EL189" s="315">
        <v>46600</v>
      </c>
      <c r="EM189" s="315">
        <v>196233.45</v>
      </c>
      <c r="EN189" s="315">
        <v>505022.86</v>
      </c>
      <c r="EO189" s="315">
        <v>584300</v>
      </c>
      <c r="EP189" s="315">
        <v>295339</v>
      </c>
      <c r="EQ189" s="315">
        <v>305835</v>
      </c>
      <c r="ER189" s="315">
        <v>579946.5</v>
      </c>
      <c r="ES189" s="315">
        <v>84154</v>
      </c>
      <c r="ET189" s="315">
        <v>478250</v>
      </c>
      <c r="EU189" s="315">
        <v>125600</v>
      </c>
      <c r="EV189" s="315">
        <v>82860</v>
      </c>
      <c r="EW189" s="315">
        <v>678000</v>
      </c>
      <c r="EX189" s="315">
        <v>570378.15</v>
      </c>
      <c r="EY189" s="315">
        <v>581920</v>
      </c>
      <c r="EZ189" s="315">
        <v>126597002.48</v>
      </c>
      <c r="FA189" s="315">
        <v>400450</v>
      </c>
      <c r="FB189" s="315">
        <v>230000</v>
      </c>
      <c r="FC189" s="315">
        <v>3115878.5</v>
      </c>
      <c r="FD189" s="315">
        <v>248071.3</v>
      </c>
      <c r="FE189" s="315">
        <v>4643556.7300000004</v>
      </c>
      <c r="FF189" s="315">
        <v>349288</v>
      </c>
      <c r="FG189" s="315">
        <v>73640</v>
      </c>
      <c r="FH189" s="315">
        <v>1407316.38</v>
      </c>
      <c r="FI189" s="315">
        <v>136268.25</v>
      </c>
      <c r="FJ189" s="315">
        <v>699702.95</v>
      </c>
      <c r="FK189" s="315">
        <v>163324.45000000001</v>
      </c>
      <c r="FL189" s="315">
        <v>20000</v>
      </c>
      <c r="FM189" s="315">
        <v>968462.46</v>
      </c>
      <c r="FN189" s="315">
        <v>6963</v>
      </c>
      <c r="FO189" s="315">
        <v>118399</v>
      </c>
      <c r="FP189" s="315">
        <v>76755</v>
      </c>
      <c r="FQ189" s="315">
        <v>118870.55</v>
      </c>
      <c r="FR189" s="315">
        <v>2096055.33</v>
      </c>
      <c r="FS189" s="315">
        <v>139051.79999999999</v>
      </c>
      <c r="FT189" s="315">
        <v>75221.09</v>
      </c>
      <c r="FU189" s="315">
        <v>195053.7</v>
      </c>
      <c r="FV189" s="315">
        <v>0</v>
      </c>
      <c r="FW189" s="315">
        <v>10000</v>
      </c>
      <c r="FX189" s="315">
        <v>48433</v>
      </c>
      <c r="FY189" s="315">
        <v>551298.80000000005</v>
      </c>
      <c r="FZ189" s="315">
        <v>59000</v>
      </c>
      <c r="GA189" s="315">
        <v>187064</v>
      </c>
      <c r="GB189" s="315">
        <v>48900</v>
      </c>
      <c r="GC189" s="315">
        <v>0</v>
      </c>
      <c r="GD189" s="315">
        <v>180739</v>
      </c>
      <c r="GE189" s="315">
        <v>1351951.9</v>
      </c>
      <c r="GF189" s="315">
        <v>112953.4</v>
      </c>
      <c r="GG189" s="315">
        <v>664399.75</v>
      </c>
      <c r="GH189" s="315">
        <v>120745.65</v>
      </c>
      <c r="GI189" s="315">
        <v>497814.8</v>
      </c>
      <c r="GJ189" s="315">
        <v>110130.6</v>
      </c>
      <c r="GK189" s="315">
        <v>3865126.75</v>
      </c>
      <c r="GL189" s="315">
        <v>0</v>
      </c>
      <c r="GM189" s="315">
        <v>9805842.1099999994</v>
      </c>
      <c r="GN189" s="315">
        <v>224500</v>
      </c>
      <c r="GO189" s="315">
        <v>1432739.9</v>
      </c>
      <c r="GP189" s="315">
        <v>30000</v>
      </c>
      <c r="GQ189" s="315">
        <v>49800</v>
      </c>
      <c r="GR189" s="315">
        <v>352480</v>
      </c>
      <c r="GS189" s="315">
        <v>15156188.41</v>
      </c>
      <c r="GT189" s="315">
        <v>97729.5</v>
      </c>
      <c r="GU189" s="315">
        <v>1589500</v>
      </c>
      <c r="GV189" s="315">
        <v>101788.05</v>
      </c>
      <c r="GW189" s="315">
        <v>107409.7</v>
      </c>
      <c r="GX189" s="315">
        <v>3671589.84</v>
      </c>
      <c r="GY189" s="315">
        <v>110548.19</v>
      </c>
      <c r="GZ189" s="315">
        <v>1760406.58</v>
      </c>
      <c r="HA189" s="315">
        <v>1239212.47</v>
      </c>
      <c r="HB189" s="315">
        <v>214537.3</v>
      </c>
      <c r="HC189" s="315">
        <v>1526158.26</v>
      </c>
      <c r="HD189" s="315">
        <v>54972.15</v>
      </c>
      <c r="HE189" s="315">
        <v>218311.35</v>
      </c>
      <c r="HF189" s="315">
        <v>362250</v>
      </c>
      <c r="HG189" s="315">
        <v>2076278.08</v>
      </c>
      <c r="HH189" s="315">
        <v>2678709.77</v>
      </c>
      <c r="HI189" s="315">
        <v>1095417.05</v>
      </c>
      <c r="HJ189" s="315">
        <v>294041.74</v>
      </c>
      <c r="HK189" s="315">
        <v>155991</v>
      </c>
      <c r="HL189" s="315">
        <v>166600</v>
      </c>
      <c r="HM189" s="315">
        <v>165500</v>
      </c>
      <c r="HN189" s="315">
        <v>592047.4</v>
      </c>
      <c r="HO189" s="315">
        <v>348185.73</v>
      </c>
      <c r="HP189" s="315">
        <v>825206</v>
      </c>
      <c r="HQ189" s="315">
        <v>113000</v>
      </c>
      <c r="HR189" s="315">
        <v>3529369.87</v>
      </c>
      <c r="HS189" s="315">
        <v>0</v>
      </c>
      <c r="HT189" s="315">
        <v>3848217.69</v>
      </c>
      <c r="HU189" s="315">
        <v>49500</v>
      </c>
      <c r="HV189" s="315">
        <v>1892714.77</v>
      </c>
      <c r="HW189" s="315">
        <v>5078657.2</v>
      </c>
      <c r="HX189" s="315">
        <v>67860.45</v>
      </c>
      <c r="HY189" s="315">
        <v>6488800.7599999998</v>
      </c>
      <c r="HZ189" s="315">
        <v>217990.7</v>
      </c>
      <c r="IA189" s="315">
        <v>50000</v>
      </c>
      <c r="IB189" s="315">
        <v>851421.1</v>
      </c>
      <c r="IC189" s="315">
        <v>2405640.5499999998</v>
      </c>
      <c r="ID189" s="315">
        <v>76225</v>
      </c>
      <c r="IE189" s="315">
        <v>2177796.83</v>
      </c>
      <c r="IF189" s="315">
        <v>65000</v>
      </c>
      <c r="IG189" s="315">
        <v>141310.5</v>
      </c>
      <c r="IH189" s="315">
        <v>20000</v>
      </c>
      <c r="II189" s="315">
        <v>208199</v>
      </c>
      <c r="IJ189" s="315">
        <v>1209763.82</v>
      </c>
      <c r="IK189" s="315">
        <v>93509</v>
      </c>
      <c r="IL189" s="315">
        <v>107733.65</v>
      </c>
      <c r="IM189" s="315">
        <v>47000</v>
      </c>
      <c r="IN189" s="315">
        <v>952910.42</v>
      </c>
      <c r="IO189" s="315">
        <v>2955451.74</v>
      </c>
      <c r="IP189" s="315">
        <v>23200</v>
      </c>
      <c r="IQ189" s="315">
        <v>94830</v>
      </c>
      <c r="IR189" s="315">
        <v>2258595.6</v>
      </c>
      <c r="IS189" s="315">
        <v>1090556.29</v>
      </c>
      <c r="IT189" s="315">
        <v>1360992.08</v>
      </c>
      <c r="IU189" s="315">
        <v>74700</v>
      </c>
      <c r="IV189" s="315">
        <v>1269620</v>
      </c>
      <c r="IW189" s="315">
        <v>1600</v>
      </c>
      <c r="IX189" s="315">
        <v>55000</v>
      </c>
      <c r="IY189" s="315">
        <v>307000</v>
      </c>
      <c r="IZ189" s="315">
        <v>69713.3</v>
      </c>
      <c r="JA189" s="315">
        <v>23800</v>
      </c>
      <c r="JB189" s="315">
        <v>318991.3</v>
      </c>
      <c r="JC189" s="315">
        <v>611036.06999999995</v>
      </c>
      <c r="JD189" s="315">
        <v>95094.95</v>
      </c>
      <c r="JE189" s="315">
        <v>20500</v>
      </c>
      <c r="JF189" s="315">
        <v>332823.05</v>
      </c>
      <c r="JG189" s="315">
        <v>134821.54999999999</v>
      </c>
      <c r="JH189" s="315">
        <v>236841.75</v>
      </c>
      <c r="JI189" s="315">
        <v>414159</v>
      </c>
      <c r="JJ189" s="315">
        <v>164846.68</v>
      </c>
      <c r="JK189" s="315">
        <v>99500</v>
      </c>
      <c r="JL189" s="315">
        <v>16750</v>
      </c>
      <c r="JM189" s="315">
        <v>41272</v>
      </c>
      <c r="JN189" s="315">
        <v>8300</v>
      </c>
      <c r="JO189" s="315">
        <v>1168962.29</v>
      </c>
      <c r="JP189" s="315">
        <v>73000</v>
      </c>
      <c r="JQ189" s="315">
        <v>42500</v>
      </c>
      <c r="JR189" s="315">
        <v>71799</v>
      </c>
      <c r="JS189" s="315">
        <v>931800</v>
      </c>
      <c r="JT189" s="315">
        <v>106490</v>
      </c>
      <c r="JU189" s="315">
        <v>3400</v>
      </c>
      <c r="JV189" s="315">
        <v>18128686.370000001</v>
      </c>
      <c r="JW189" s="315">
        <v>130375</v>
      </c>
      <c r="JX189" s="315">
        <v>228714</v>
      </c>
      <c r="JY189" s="315">
        <v>5000</v>
      </c>
      <c r="JZ189" s="315">
        <v>5650</v>
      </c>
      <c r="KA189" s="315">
        <v>325295.40000000002</v>
      </c>
      <c r="KB189" s="315">
        <v>30868.85</v>
      </c>
      <c r="KC189" s="315">
        <v>26500</v>
      </c>
      <c r="KD189" s="315">
        <v>165800</v>
      </c>
      <c r="KE189" s="315">
        <v>1692700</v>
      </c>
      <c r="KF189" s="315">
        <v>0</v>
      </c>
      <c r="KG189" s="315">
        <v>163184</v>
      </c>
      <c r="KH189" s="315">
        <v>97100</v>
      </c>
      <c r="KI189" s="315">
        <v>426903</v>
      </c>
      <c r="KJ189" s="315">
        <v>80700</v>
      </c>
      <c r="KK189" s="315">
        <v>40658</v>
      </c>
      <c r="KL189" s="315">
        <v>192000</v>
      </c>
      <c r="KM189" s="315">
        <v>61500</v>
      </c>
      <c r="KN189" s="315">
        <v>102000</v>
      </c>
      <c r="KO189" s="315">
        <v>609077.85</v>
      </c>
      <c r="KP189" s="315">
        <v>1339692.28</v>
      </c>
      <c r="KQ189" s="315">
        <v>19570014.600000001</v>
      </c>
      <c r="KR189" s="315">
        <v>2754770.1</v>
      </c>
      <c r="KS189" s="314">
        <v>279800</v>
      </c>
      <c r="KU189" s="312">
        <v>33</v>
      </c>
      <c r="KV189" s="312">
        <v>331</v>
      </c>
      <c r="KY189" s="312" t="s">
        <v>943</v>
      </c>
    </row>
    <row r="190" spans="1:311" x14ac:dyDescent="0.25">
      <c r="A190" s="321">
        <v>2021</v>
      </c>
      <c r="B190" s="320" t="s">
        <v>891</v>
      </c>
      <c r="C190" s="320" t="s">
        <v>902</v>
      </c>
      <c r="D190" s="320" t="s">
        <v>903</v>
      </c>
      <c r="E190" s="320" t="s">
        <v>846</v>
      </c>
      <c r="F190" s="319">
        <v>237823.75</v>
      </c>
      <c r="G190" s="319">
        <v>180000</v>
      </c>
      <c r="H190" s="319">
        <v>361750.44</v>
      </c>
      <c r="I190" s="319">
        <v>0</v>
      </c>
      <c r="J190" s="319">
        <v>0</v>
      </c>
      <c r="K190" s="319">
        <v>0</v>
      </c>
      <c r="L190" s="319">
        <v>2797520.88</v>
      </c>
      <c r="M190" s="319">
        <v>487000</v>
      </c>
      <c r="N190" s="319">
        <v>957883.36</v>
      </c>
      <c r="O190" s="319">
        <v>2015631.15</v>
      </c>
      <c r="P190" s="319">
        <v>1000000</v>
      </c>
      <c r="Q190" s="319">
        <v>30000</v>
      </c>
      <c r="R190" s="319">
        <v>402362.65</v>
      </c>
      <c r="S190" s="319">
        <v>200000</v>
      </c>
      <c r="T190" s="319">
        <v>0</v>
      </c>
      <c r="U190" s="319">
        <v>2200333.58</v>
      </c>
      <c r="V190" s="319">
        <v>875637.1</v>
      </c>
      <c r="W190" s="319">
        <v>0</v>
      </c>
      <c r="X190" s="319">
        <v>826958.65</v>
      </c>
      <c r="Y190" s="319">
        <v>36361.35</v>
      </c>
      <c r="Z190" s="319">
        <v>0</v>
      </c>
      <c r="AA190" s="319">
        <v>868006.15</v>
      </c>
      <c r="AB190" s="319">
        <v>174341.13</v>
      </c>
      <c r="AC190" s="319">
        <v>0</v>
      </c>
      <c r="AD190" s="319">
        <v>860400.3</v>
      </c>
      <c r="AE190" s="319">
        <v>0</v>
      </c>
      <c r="AF190" s="319">
        <v>12024.7</v>
      </c>
      <c r="AG190" s="319">
        <v>0</v>
      </c>
      <c r="AH190" s="319">
        <v>79898.5</v>
      </c>
      <c r="AI190" s="319">
        <v>0</v>
      </c>
      <c r="AJ190" s="319">
        <v>0</v>
      </c>
      <c r="AK190" s="319">
        <v>0</v>
      </c>
      <c r="AL190" s="319">
        <v>159619.85</v>
      </c>
      <c r="AM190" s="319">
        <v>2328.25</v>
      </c>
      <c r="AN190" s="319">
        <v>20408.03</v>
      </c>
      <c r="AO190" s="319">
        <v>20592.8</v>
      </c>
      <c r="AP190" s="319">
        <v>0</v>
      </c>
      <c r="AQ190" s="319">
        <v>0</v>
      </c>
      <c r="AR190" s="319">
        <v>12500</v>
      </c>
      <c r="AS190" s="319">
        <v>132347</v>
      </c>
      <c r="AT190" s="319">
        <v>155871.59</v>
      </c>
      <c r="AU190" s="319">
        <v>0</v>
      </c>
      <c r="AV190" s="319">
        <v>10000</v>
      </c>
      <c r="AW190" s="319">
        <v>2572067.9500000002</v>
      </c>
      <c r="AX190" s="319">
        <v>0</v>
      </c>
      <c r="AY190" s="319">
        <v>177040.95</v>
      </c>
      <c r="AZ190" s="319">
        <v>359960</v>
      </c>
      <c r="BA190" s="319">
        <v>14469.29</v>
      </c>
      <c r="BB190" s="319">
        <v>0</v>
      </c>
      <c r="BC190" s="319">
        <v>1269245.7</v>
      </c>
      <c r="BD190" s="319">
        <v>210000</v>
      </c>
      <c r="BE190" s="319">
        <v>494000</v>
      </c>
      <c r="BF190" s="319">
        <v>0</v>
      </c>
      <c r="BG190" s="319">
        <v>0</v>
      </c>
      <c r="BH190" s="319">
        <v>0</v>
      </c>
      <c r="BI190" s="319">
        <v>0</v>
      </c>
      <c r="BJ190" s="319">
        <v>201159.7</v>
      </c>
      <c r="BK190" s="319">
        <v>1707060</v>
      </c>
      <c r="BL190" s="319">
        <v>11883.33</v>
      </c>
      <c r="BM190" s="319">
        <v>0</v>
      </c>
      <c r="BN190" s="319">
        <v>83850</v>
      </c>
      <c r="BO190" s="319">
        <v>0</v>
      </c>
      <c r="BP190" s="319">
        <v>0</v>
      </c>
      <c r="BQ190" s="319">
        <v>79773.039999999994</v>
      </c>
      <c r="BR190" s="319">
        <v>0</v>
      </c>
      <c r="BS190" s="319">
        <v>49500</v>
      </c>
      <c r="BT190" s="319">
        <v>0</v>
      </c>
      <c r="BU190" s="319">
        <v>41296</v>
      </c>
      <c r="BV190" s="319">
        <v>109619.45</v>
      </c>
      <c r="BW190" s="319">
        <v>140500.4</v>
      </c>
      <c r="BX190" s="319">
        <v>275540.3</v>
      </c>
      <c r="BY190" s="319">
        <v>0</v>
      </c>
      <c r="BZ190" s="319">
        <v>0</v>
      </c>
      <c r="CA190" s="319">
        <v>480243.65</v>
      </c>
      <c r="CB190" s="319">
        <v>0</v>
      </c>
      <c r="CC190" s="319">
        <v>627046.1</v>
      </c>
      <c r="CD190" s="319">
        <v>796528.15</v>
      </c>
      <c r="CE190" s="319">
        <v>0</v>
      </c>
      <c r="CF190" s="319">
        <v>1375009.23</v>
      </c>
      <c r="CG190" s="319">
        <v>651398</v>
      </c>
      <c r="CH190" s="319">
        <v>426878</v>
      </c>
      <c r="CI190" s="319">
        <v>1902236.45</v>
      </c>
      <c r="CJ190" s="319">
        <v>35745.35</v>
      </c>
      <c r="CK190" s="319">
        <v>123525.55</v>
      </c>
      <c r="CL190" s="319">
        <v>196677.55</v>
      </c>
      <c r="CM190" s="319">
        <v>0</v>
      </c>
      <c r="CN190" s="319">
        <v>845116.18</v>
      </c>
      <c r="CO190" s="319">
        <v>0</v>
      </c>
      <c r="CP190" s="319">
        <v>0</v>
      </c>
      <c r="CQ190" s="319">
        <v>0</v>
      </c>
      <c r="CR190" s="319">
        <v>0</v>
      </c>
      <c r="CS190" s="319">
        <v>0</v>
      </c>
      <c r="CT190" s="319">
        <v>494502.95</v>
      </c>
      <c r="CU190" s="319">
        <v>0</v>
      </c>
      <c r="CV190" s="319">
        <v>21500</v>
      </c>
      <c r="CW190" s="319">
        <v>0</v>
      </c>
      <c r="CX190" s="319">
        <v>55218.26</v>
      </c>
      <c r="CY190" s="319">
        <v>0</v>
      </c>
      <c r="CZ190" s="319">
        <v>952460.55</v>
      </c>
      <c r="DA190" s="319">
        <v>150164</v>
      </c>
      <c r="DB190" s="319">
        <v>1012000</v>
      </c>
      <c r="DC190" s="319">
        <v>56864.45</v>
      </c>
      <c r="DD190" s="319">
        <v>30000</v>
      </c>
      <c r="DE190" s="319">
        <v>0</v>
      </c>
      <c r="DF190" s="319">
        <v>74803.899999999994</v>
      </c>
      <c r="DG190" s="319">
        <v>220238.3</v>
      </c>
      <c r="DH190" s="319">
        <v>0</v>
      </c>
      <c r="DI190" s="319">
        <v>122000</v>
      </c>
      <c r="DJ190" s="319">
        <v>1400000</v>
      </c>
      <c r="DK190" s="319">
        <v>416257.88</v>
      </c>
      <c r="DL190" s="319">
        <v>229657.55</v>
      </c>
      <c r="DM190" s="319">
        <v>0</v>
      </c>
      <c r="DN190" s="319">
        <v>0</v>
      </c>
      <c r="DO190" s="319">
        <v>25000</v>
      </c>
      <c r="DP190" s="319">
        <v>20000</v>
      </c>
      <c r="DQ190" s="319">
        <v>0</v>
      </c>
      <c r="DR190" s="319">
        <v>0</v>
      </c>
      <c r="DS190" s="319">
        <v>438531.63</v>
      </c>
      <c r="DT190" s="319">
        <v>1122522.55</v>
      </c>
      <c r="DU190" s="319">
        <v>0</v>
      </c>
      <c r="DV190" s="319">
        <v>742551.77</v>
      </c>
      <c r="DW190" s="319">
        <v>399585.85</v>
      </c>
      <c r="DX190" s="319">
        <v>0</v>
      </c>
      <c r="DY190" s="319">
        <v>366295.25</v>
      </c>
      <c r="DZ190" s="319">
        <v>0</v>
      </c>
      <c r="EA190" s="319">
        <v>474312.2</v>
      </c>
      <c r="EB190" s="319">
        <v>77280.850000000006</v>
      </c>
      <c r="EC190" s="319">
        <v>59950.65</v>
      </c>
      <c r="ED190" s="319">
        <v>0</v>
      </c>
      <c r="EE190" s="319">
        <v>0</v>
      </c>
      <c r="EF190" s="319">
        <v>18813.75</v>
      </c>
      <c r="EG190" s="319">
        <v>632256.1</v>
      </c>
      <c r="EH190" s="319">
        <v>0</v>
      </c>
      <c r="EI190" s="319">
        <v>187204.35</v>
      </c>
      <c r="EJ190" s="319">
        <v>279479.45</v>
      </c>
      <c r="EK190" s="319">
        <v>0</v>
      </c>
      <c r="EL190" s="319">
        <v>26999.35</v>
      </c>
      <c r="EM190" s="319">
        <v>0</v>
      </c>
      <c r="EN190" s="319">
        <v>110278.6</v>
      </c>
      <c r="EO190" s="319">
        <v>2168052.0499999998</v>
      </c>
      <c r="EP190" s="319">
        <v>0</v>
      </c>
      <c r="EQ190" s="319">
        <v>4330</v>
      </c>
      <c r="ER190" s="319">
        <v>0</v>
      </c>
      <c r="ES190" s="319">
        <v>0</v>
      </c>
      <c r="ET190" s="319">
        <v>116151</v>
      </c>
      <c r="EU190" s="319">
        <v>129336.8</v>
      </c>
      <c r="EV190" s="319">
        <v>0</v>
      </c>
      <c r="EW190" s="319">
        <v>815879.95</v>
      </c>
      <c r="EX190" s="319">
        <v>16000</v>
      </c>
      <c r="EY190" s="319">
        <v>2974481.67</v>
      </c>
      <c r="EZ190" s="319">
        <v>0</v>
      </c>
      <c r="FA190" s="319">
        <v>963900</v>
      </c>
      <c r="FB190" s="319">
        <v>2400</v>
      </c>
      <c r="FC190" s="319">
        <v>290000</v>
      </c>
      <c r="FD190" s="319">
        <v>331897.15000000002</v>
      </c>
      <c r="FE190" s="319">
        <v>0</v>
      </c>
      <c r="FF190" s="319">
        <v>138050</v>
      </c>
      <c r="FG190" s="319">
        <v>0</v>
      </c>
      <c r="FH190" s="319">
        <v>250000</v>
      </c>
      <c r="FI190" s="319">
        <v>68700</v>
      </c>
      <c r="FJ190" s="319">
        <v>2469846.02</v>
      </c>
      <c r="FK190" s="319">
        <v>0</v>
      </c>
      <c r="FL190" s="319">
        <v>0</v>
      </c>
      <c r="FM190" s="319">
        <v>590030.35</v>
      </c>
      <c r="FN190" s="319">
        <v>14150.15</v>
      </c>
      <c r="FO190" s="319">
        <v>0</v>
      </c>
      <c r="FP190" s="319">
        <v>1600</v>
      </c>
      <c r="FQ190" s="319">
        <v>215659.8</v>
      </c>
      <c r="FR190" s="319">
        <v>0</v>
      </c>
      <c r="FS190" s="319">
        <v>97726.05</v>
      </c>
      <c r="FT190" s="319">
        <v>43743.199999999997</v>
      </c>
      <c r="FU190" s="319">
        <v>0</v>
      </c>
      <c r="FV190" s="319">
        <v>0</v>
      </c>
      <c r="FW190" s="319">
        <v>0</v>
      </c>
      <c r="FX190" s="319">
        <v>0</v>
      </c>
      <c r="FY190" s="319">
        <v>0</v>
      </c>
      <c r="FZ190" s="319">
        <v>0</v>
      </c>
      <c r="GA190" s="319">
        <v>5716.9</v>
      </c>
      <c r="GB190" s="319">
        <v>10000</v>
      </c>
      <c r="GC190" s="319">
        <v>6350</v>
      </c>
      <c r="GD190" s="319">
        <v>80000</v>
      </c>
      <c r="GE190" s="319">
        <v>9265.99</v>
      </c>
      <c r="GF190" s="319">
        <v>672788.75</v>
      </c>
      <c r="GG190" s="319">
        <v>231350</v>
      </c>
      <c r="GH190" s="319">
        <v>21400</v>
      </c>
      <c r="GI190" s="319">
        <v>190480</v>
      </c>
      <c r="GJ190" s="319">
        <v>81548.399999999994</v>
      </c>
      <c r="GK190" s="319">
        <v>224268.75</v>
      </c>
      <c r="GL190" s="319">
        <v>33214.550000000003</v>
      </c>
      <c r="GM190" s="319">
        <v>1158050.04</v>
      </c>
      <c r="GN190" s="319">
        <v>0</v>
      </c>
      <c r="GO190" s="319">
        <v>721109.65</v>
      </c>
      <c r="GP190" s="319">
        <v>0</v>
      </c>
      <c r="GQ190" s="319">
        <v>0</v>
      </c>
      <c r="GR190" s="319">
        <v>550000</v>
      </c>
      <c r="GS190" s="319">
        <v>9803597.1899999995</v>
      </c>
      <c r="GT190" s="319">
        <v>33828</v>
      </c>
      <c r="GU190" s="319">
        <v>5772417.5800000001</v>
      </c>
      <c r="GV190" s="319">
        <v>372250</v>
      </c>
      <c r="GW190" s="319">
        <v>0</v>
      </c>
      <c r="GX190" s="319">
        <v>1422818</v>
      </c>
      <c r="GY190" s="319">
        <v>0</v>
      </c>
      <c r="GZ190" s="319">
        <v>0</v>
      </c>
      <c r="HA190" s="319">
        <v>0</v>
      </c>
      <c r="HB190" s="319">
        <v>12500</v>
      </c>
      <c r="HC190" s="319">
        <v>923848</v>
      </c>
      <c r="HD190" s="319">
        <v>143300</v>
      </c>
      <c r="HE190" s="319">
        <v>0</v>
      </c>
      <c r="HF190" s="319">
        <v>71920.350000000006</v>
      </c>
      <c r="HG190" s="319">
        <v>0</v>
      </c>
      <c r="HH190" s="319">
        <v>324174.15000000002</v>
      </c>
      <c r="HI190" s="319">
        <v>496201</v>
      </c>
      <c r="HJ190" s="319">
        <v>137233</v>
      </c>
      <c r="HK190" s="319">
        <v>0</v>
      </c>
      <c r="HL190" s="319">
        <v>135027.07</v>
      </c>
      <c r="HM190" s="319">
        <v>98040</v>
      </c>
      <c r="HN190" s="319">
        <v>25050</v>
      </c>
      <c r="HO190" s="319">
        <v>806750.62</v>
      </c>
      <c r="HP190" s="319">
        <v>0</v>
      </c>
      <c r="HQ190" s="319">
        <v>76708.5</v>
      </c>
      <c r="HR190" s="319">
        <v>28837.65</v>
      </c>
      <c r="HS190" s="319">
        <v>0</v>
      </c>
      <c r="HT190" s="319">
        <v>842935.24</v>
      </c>
      <c r="HU190" s="319">
        <v>110000</v>
      </c>
      <c r="HV190" s="319">
        <v>1</v>
      </c>
      <c r="HW190" s="319">
        <v>365258</v>
      </c>
      <c r="HX190" s="319">
        <v>300000</v>
      </c>
      <c r="HY190" s="319">
        <v>1814931.32</v>
      </c>
      <c r="HZ190" s="319">
        <v>0</v>
      </c>
      <c r="IA190" s="319">
        <v>0</v>
      </c>
      <c r="IB190" s="319">
        <v>8404.9500000000007</v>
      </c>
      <c r="IC190" s="319">
        <v>30440.799999999999</v>
      </c>
      <c r="ID190" s="319">
        <v>113400</v>
      </c>
      <c r="IE190" s="319">
        <v>0</v>
      </c>
      <c r="IF190" s="319">
        <v>0</v>
      </c>
      <c r="IG190" s="319">
        <v>183347.20000000001</v>
      </c>
      <c r="IH190" s="319">
        <v>0</v>
      </c>
      <c r="II190" s="319">
        <v>616399</v>
      </c>
      <c r="IJ190" s="319">
        <v>871000</v>
      </c>
      <c r="IK190" s="319">
        <v>0</v>
      </c>
      <c r="IL190" s="319">
        <v>18399</v>
      </c>
      <c r="IM190" s="319">
        <v>0</v>
      </c>
      <c r="IN190" s="319">
        <v>0</v>
      </c>
      <c r="IO190" s="319">
        <v>0</v>
      </c>
      <c r="IP190" s="319">
        <v>92876.55</v>
      </c>
      <c r="IQ190" s="319">
        <v>10000</v>
      </c>
      <c r="IR190" s="319">
        <v>6192376.2699999996</v>
      </c>
      <c r="IS190" s="319">
        <v>0</v>
      </c>
      <c r="IT190" s="319">
        <v>2236498.5499999998</v>
      </c>
      <c r="IU190" s="319">
        <v>32320</v>
      </c>
      <c r="IV190" s="319">
        <v>142155.54999999999</v>
      </c>
      <c r="IW190" s="319">
        <v>204022.2</v>
      </c>
      <c r="IX190" s="319">
        <v>0</v>
      </c>
      <c r="IY190" s="319">
        <v>2424539.15</v>
      </c>
      <c r="IZ190" s="319">
        <v>86366.3</v>
      </c>
      <c r="JA190" s="319">
        <v>20500</v>
      </c>
      <c r="JB190" s="319">
        <v>146736.22</v>
      </c>
      <c r="JC190" s="319">
        <v>724711.45</v>
      </c>
      <c r="JD190" s="319">
        <v>0</v>
      </c>
      <c r="JE190" s="319">
        <v>0</v>
      </c>
      <c r="JF190" s="319">
        <v>490633.75</v>
      </c>
      <c r="JG190" s="319">
        <v>0</v>
      </c>
      <c r="JH190" s="319">
        <v>347915.33</v>
      </c>
      <c r="JI190" s="319">
        <v>0</v>
      </c>
      <c r="JJ190" s="319">
        <v>0</v>
      </c>
      <c r="JK190" s="319">
        <v>247518.3</v>
      </c>
      <c r="JL190" s="319">
        <v>54549</v>
      </c>
      <c r="JM190" s="319">
        <v>0</v>
      </c>
      <c r="JN190" s="319">
        <v>0</v>
      </c>
      <c r="JO190" s="319">
        <v>0</v>
      </c>
      <c r="JP190" s="319">
        <v>209452.15</v>
      </c>
      <c r="JQ190" s="319">
        <v>0</v>
      </c>
      <c r="JR190" s="319">
        <v>0</v>
      </c>
      <c r="JS190" s="319">
        <v>2199300.85</v>
      </c>
      <c r="JT190" s="319">
        <v>0</v>
      </c>
      <c r="JU190" s="319">
        <v>32241.55</v>
      </c>
      <c r="JV190" s="319">
        <v>0</v>
      </c>
      <c r="JW190" s="319">
        <v>0</v>
      </c>
      <c r="JX190" s="319">
        <v>590449.55000000005</v>
      </c>
      <c r="JY190" s="319">
        <v>2400</v>
      </c>
      <c r="JZ190" s="319">
        <v>16961.599999999999</v>
      </c>
      <c r="KA190" s="319">
        <v>213188</v>
      </c>
      <c r="KB190" s="319">
        <v>128096.25</v>
      </c>
      <c r="KC190" s="319">
        <v>0</v>
      </c>
      <c r="KD190" s="319">
        <v>341177.3</v>
      </c>
      <c r="KE190" s="319">
        <v>2234974.5</v>
      </c>
      <c r="KF190" s="319">
        <v>845000</v>
      </c>
      <c r="KG190" s="319">
        <v>0</v>
      </c>
      <c r="KH190" s="319">
        <v>177000</v>
      </c>
      <c r="KI190" s="319">
        <v>197597</v>
      </c>
      <c r="KJ190" s="319">
        <v>0</v>
      </c>
      <c r="KK190" s="319">
        <v>0</v>
      </c>
      <c r="KL190" s="319">
        <v>0</v>
      </c>
      <c r="KM190" s="319">
        <v>24000</v>
      </c>
      <c r="KN190" s="319">
        <v>800</v>
      </c>
      <c r="KO190" s="319">
        <v>1071929.8600000001</v>
      </c>
      <c r="KP190" s="319">
        <v>579532.35</v>
      </c>
      <c r="KQ190" s="319">
        <v>6430158.2300000004</v>
      </c>
      <c r="KR190" s="319">
        <v>0</v>
      </c>
      <c r="KS190" s="318">
        <v>110605</v>
      </c>
      <c r="KU190" s="312">
        <v>33</v>
      </c>
      <c r="KV190" s="312">
        <v>332</v>
      </c>
      <c r="KY190" s="312" t="s">
        <v>943</v>
      </c>
    </row>
    <row r="191" spans="1:311" x14ac:dyDescent="0.25">
      <c r="A191" s="317">
        <v>2021</v>
      </c>
      <c r="B191" s="316" t="s">
        <v>891</v>
      </c>
      <c r="C191" s="316" t="s">
        <v>902</v>
      </c>
      <c r="D191" s="316" t="s">
        <v>901</v>
      </c>
      <c r="E191" s="316" t="s">
        <v>846</v>
      </c>
      <c r="F191" s="315">
        <v>0</v>
      </c>
      <c r="G191" s="315">
        <v>0</v>
      </c>
      <c r="H191" s="315">
        <v>0</v>
      </c>
      <c r="I191" s="315">
        <v>0</v>
      </c>
      <c r="J191" s="315">
        <v>0</v>
      </c>
      <c r="K191" s="315">
        <v>0</v>
      </c>
      <c r="L191" s="315">
        <v>0</v>
      </c>
      <c r="M191" s="315">
        <v>0</v>
      </c>
      <c r="N191" s="315">
        <v>0</v>
      </c>
      <c r="O191" s="315">
        <v>0</v>
      </c>
      <c r="P191" s="315">
        <v>0</v>
      </c>
      <c r="Q191" s="315">
        <v>0</v>
      </c>
      <c r="R191" s="315">
        <v>0</v>
      </c>
      <c r="S191" s="315">
        <v>0</v>
      </c>
      <c r="T191" s="315">
        <v>0</v>
      </c>
      <c r="U191" s="315">
        <v>0</v>
      </c>
      <c r="V191" s="315">
        <v>0</v>
      </c>
      <c r="W191" s="315">
        <v>0</v>
      </c>
      <c r="X191" s="315">
        <v>0</v>
      </c>
      <c r="Y191" s="315">
        <v>0</v>
      </c>
      <c r="Z191" s="315">
        <v>0</v>
      </c>
      <c r="AA191" s="315">
        <v>0</v>
      </c>
      <c r="AB191" s="315">
        <v>0</v>
      </c>
      <c r="AC191" s="315">
        <v>0</v>
      </c>
      <c r="AD191" s="315">
        <v>1459746.55</v>
      </c>
      <c r="AE191" s="315">
        <v>0</v>
      </c>
      <c r="AF191" s="315">
        <v>0</v>
      </c>
      <c r="AG191" s="315">
        <v>0</v>
      </c>
      <c r="AH191" s="315">
        <v>0</v>
      </c>
      <c r="AI191" s="315">
        <v>0</v>
      </c>
      <c r="AJ191" s="315">
        <v>0</v>
      </c>
      <c r="AK191" s="315">
        <v>0</v>
      </c>
      <c r="AL191" s="315">
        <v>0</v>
      </c>
      <c r="AM191" s="315">
        <v>0</v>
      </c>
      <c r="AN191" s="315">
        <v>0</v>
      </c>
      <c r="AO191" s="315">
        <v>0</v>
      </c>
      <c r="AP191" s="315">
        <v>0</v>
      </c>
      <c r="AQ191" s="315">
        <v>0</v>
      </c>
      <c r="AR191" s="315">
        <v>0</v>
      </c>
      <c r="AS191" s="315">
        <v>0</v>
      </c>
      <c r="AT191" s="315">
        <v>0</v>
      </c>
      <c r="AU191" s="315">
        <v>0</v>
      </c>
      <c r="AV191" s="315">
        <v>0</v>
      </c>
      <c r="AW191" s="315">
        <v>0</v>
      </c>
      <c r="AX191" s="315">
        <v>0</v>
      </c>
      <c r="AY191" s="315">
        <v>0</v>
      </c>
      <c r="AZ191" s="315">
        <v>0</v>
      </c>
      <c r="BA191" s="315">
        <v>0</v>
      </c>
      <c r="BB191" s="315">
        <v>0</v>
      </c>
      <c r="BC191" s="315">
        <v>0</v>
      </c>
      <c r="BD191" s="315">
        <v>0</v>
      </c>
      <c r="BE191" s="315">
        <v>0</v>
      </c>
      <c r="BF191" s="315">
        <v>0</v>
      </c>
      <c r="BG191" s="315">
        <v>0</v>
      </c>
      <c r="BH191" s="315">
        <v>0</v>
      </c>
      <c r="BI191" s="315">
        <v>0</v>
      </c>
      <c r="BJ191" s="315">
        <v>0</v>
      </c>
      <c r="BK191" s="315">
        <v>0</v>
      </c>
      <c r="BL191" s="315">
        <v>0</v>
      </c>
      <c r="BM191" s="315">
        <v>0</v>
      </c>
      <c r="BN191" s="315">
        <v>0</v>
      </c>
      <c r="BO191" s="315">
        <v>0</v>
      </c>
      <c r="BP191" s="315">
        <v>0</v>
      </c>
      <c r="BQ191" s="315">
        <v>0</v>
      </c>
      <c r="BR191" s="315">
        <v>0</v>
      </c>
      <c r="BS191" s="315">
        <v>0</v>
      </c>
      <c r="BT191" s="315">
        <v>0</v>
      </c>
      <c r="BU191" s="315">
        <v>0</v>
      </c>
      <c r="BV191" s="315">
        <v>0</v>
      </c>
      <c r="BW191" s="315">
        <v>0</v>
      </c>
      <c r="BX191" s="315">
        <v>0</v>
      </c>
      <c r="BY191" s="315">
        <v>46520</v>
      </c>
      <c r="BZ191" s="315">
        <v>0</v>
      </c>
      <c r="CA191" s="315">
        <v>0</v>
      </c>
      <c r="CB191" s="315">
        <v>0</v>
      </c>
      <c r="CC191" s="315">
        <v>0</v>
      </c>
      <c r="CD191" s="315">
        <v>0</v>
      </c>
      <c r="CE191" s="315">
        <v>0</v>
      </c>
      <c r="CF191" s="315">
        <v>0</v>
      </c>
      <c r="CG191" s="315">
        <v>0</v>
      </c>
      <c r="CH191" s="315">
        <v>0</v>
      </c>
      <c r="CI191" s="315">
        <v>0</v>
      </c>
      <c r="CJ191" s="315">
        <v>0</v>
      </c>
      <c r="CK191" s="315">
        <v>0</v>
      </c>
      <c r="CL191" s="315">
        <v>0</v>
      </c>
      <c r="CM191" s="315">
        <v>0</v>
      </c>
      <c r="CN191" s="315">
        <v>0</v>
      </c>
      <c r="CO191" s="315">
        <v>0</v>
      </c>
      <c r="CP191" s="315">
        <v>0</v>
      </c>
      <c r="CQ191" s="315">
        <v>0</v>
      </c>
      <c r="CR191" s="315">
        <v>0</v>
      </c>
      <c r="CS191" s="315">
        <v>0</v>
      </c>
      <c r="CT191" s="315">
        <v>0</v>
      </c>
      <c r="CU191" s="315">
        <v>0</v>
      </c>
      <c r="CV191" s="315">
        <v>0</v>
      </c>
      <c r="CW191" s="315">
        <v>0</v>
      </c>
      <c r="CX191" s="315">
        <v>0</v>
      </c>
      <c r="CY191" s="315">
        <v>0</v>
      </c>
      <c r="CZ191" s="315">
        <v>0</v>
      </c>
      <c r="DA191" s="315">
        <v>0</v>
      </c>
      <c r="DB191" s="315">
        <v>0</v>
      </c>
      <c r="DC191" s="315">
        <v>0</v>
      </c>
      <c r="DD191" s="315">
        <v>0</v>
      </c>
      <c r="DE191" s="315">
        <v>0</v>
      </c>
      <c r="DF191" s="315">
        <v>0</v>
      </c>
      <c r="DG191" s="315">
        <v>0</v>
      </c>
      <c r="DH191" s="315">
        <v>0</v>
      </c>
      <c r="DI191" s="315">
        <v>0</v>
      </c>
      <c r="DJ191" s="315">
        <v>0</v>
      </c>
      <c r="DK191" s="315">
        <v>0</v>
      </c>
      <c r="DL191" s="315">
        <v>0</v>
      </c>
      <c r="DM191" s="315">
        <v>0</v>
      </c>
      <c r="DN191" s="315">
        <v>0</v>
      </c>
      <c r="DO191" s="315">
        <v>0</v>
      </c>
      <c r="DP191" s="315">
        <v>0</v>
      </c>
      <c r="DQ191" s="315">
        <v>0</v>
      </c>
      <c r="DR191" s="315">
        <v>0</v>
      </c>
      <c r="DS191" s="315">
        <v>0</v>
      </c>
      <c r="DT191" s="315">
        <v>0</v>
      </c>
      <c r="DU191" s="315">
        <v>0</v>
      </c>
      <c r="DV191" s="315">
        <v>0</v>
      </c>
      <c r="DW191" s="315">
        <v>0</v>
      </c>
      <c r="DX191" s="315">
        <v>0</v>
      </c>
      <c r="DY191" s="315">
        <v>0</v>
      </c>
      <c r="DZ191" s="315">
        <v>0</v>
      </c>
      <c r="EA191" s="315">
        <v>0</v>
      </c>
      <c r="EB191" s="315">
        <v>0</v>
      </c>
      <c r="EC191" s="315">
        <v>0</v>
      </c>
      <c r="ED191" s="315">
        <v>0</v>
      </c>
      <c r="EE191" s="315">
        <v>0</v>
      </c>
      <c r="EF191" s="315">
        <v>0</v>
      </c>
      <c r="EG191" s="315">
        <v>0</v>
      </c>
      <c r="EH191" s="315">
        <v>100000</v>
      </c>
      <c r="EI191" s="315">
        <v>0</v>
      </c>
      <c r="EJ191" s="315">
        <v>0</v>
      </c>
      <c r="EK191" s="315">
        <v>0</v>
      </c>
      <c r="EL191" s="315">
        <v>0</v>
      </c>
      <c r="EM191" s="315">
        <v>0</v>
      </c>
      <c r="EN191" s="315">
        <v>0</v>
      </c>
      <c r="EO191" s="315">
        <v>0</v>
      </c>
      <c r="EP191" s="315">
        <v>0</v>
      </c>
      <c r="EQ191" s="315">
        <v>0</v>
      </c>
      <c r="ER191" s="315">
        <v>0</v>
      </c>
      <c r="ES191" s="315">
        <v>0</v>
      </c>
      <c r="ET191" s="315">
        <v>0</v>
      </c>
      <c r="EU191" s="315">
        <v>0</v>
      </c>
      <c r="EV191" s="315">
        <v>0</v>
      </c>
      <c r="EW191" s="315">
        <v>0</v>
      </c>
      <c r="EX191" s="315">
        <v>0</v>
      </c>
      <c r="EY191" s="315">
        <v>1100000</v>
      </c>
      <c r="EZ191" s="315">
        <v>0</v>
      </c>
      <c r="FA191" s="315">
        <v>0</v>
      </c>
      <c r="FB191" s="315">
        <v>0</v>
      </c>
      <c r="FC191" s="315">
        <v>0</v>
      </c>
      <c r="FD191" s="315">
        <v>0</v>
      </c>
      <c r="FE191" s="315">
        <v>0</v>
      </c>
      <c r="FF191" s="315">
        <v>0</v>
      </c>
      <c r="FG191" s="315">
        <v>0</v>
      </c>
      <c r="FH191" s="315">
        <v>0</v>
      </c>
      <c r="FI191" s="315">
        <v>0</v>
      </c>
      <c r="FJ191" s="315">
        <v>0</v>
      </c>
      <c r="FK191" s="315">
        <v>0</v>
      </c>
      <c r="FL191" s="315">
        <v>0</v>
      </c>
      <c r="FM191" s="315">
        <v>0</v>
      </c>
      <c r="FN191" s="315">
        <v>0</v>
      </c>
      <c r="FO191" s="315">
        <v>0</v>
      </c>
      <c r="FP191" s="315">
        <v>0</v>
      </c>
      <c r="FQ191" s="315">
        <v>0</v>
      </c>
      <c r="FR191" s="315">
        <v>0</v>
      </c>
      <c r="FS191" s="315">
        <v>0</v>
      </c>
      <c r="FT191" s="315">
        <v>0</v>
      </c>
      <c r="FU191" s="315">
        <v>0</v>
      </c>
      <c r="FV191" s="315">
        <v>0</v>
      </c>
      <c r="FW191" s="315">
        <v>0</v>
      </c>
      <c r="FX191" s="315">
        <v>0</v>
      </c>
      <c r="FY191" s="315">
        <v>0</v>
      </c>
      <c r="FZ191" s="315">
        <v>0</v>
      </c>
      <c r="GA191" s="315">
        <v>0</v>
      </c>
      <c r="GB191" s="315">
        <v>0</v>
      </c>
      <c r="GC191" s="315">
        <v>0</v>
      </c>
      <c r="GD191" s="315">
        <v>0</v>
      </c>
      <c r="GE191" s="315">
        <v>0</v>
      </c>
      <c r="GF191" s="315">
        <v>0</v>
      </c>
      <c r="GG191" s="315">
        <v>0</v>
      </c>
      <c r="GH191" s="315">
        <v>0</v>
      </c>
      <c r="GI191" s="315">
        <v>0</v>
      </c>
      <c r="GJ191" s="315">
        <v>0</v>
      </c>
      <c r="GK191" s="315">
        <v>0</v>
      </c>
      <c r="GL191" s="315">
        <v>0</v>
      </c>
      <c r="GM191" s="315">
        <v>0</v>
      </c>
      <c r="GN191" s="315">
        <v>0</v>
      </c>
      <c r="GO191" s="315">
        <v>0</v>
      </c>
      <c r="GP191" s="315">
        <v>0</v>
      </c>
      <c r="GQ191" s="315">
        <v>0</v>
      </c>
      <c r="GR191" s="315">
        <v>0</v>
      </c>
      <c r="GS191" s="315">
        <v>0</v>
      </c>
      <c r="GT191" s="315">
        <v>0</v>
      </c>
      <c r="GU191" s="315">
        <v>0</v>
      </c>
      <c r="GV191" s="315">
        <v>0</v>
      </c>
      <c r="GW191" s="315">
        <v>0</v>
      </c>
      <c r="GX191" s="315">
        <v>0</v>
      </c>
      <c r="GY191" s="315">
        <v>0</v>
      </c>
      <c r="GZ191" s="315">
        <v>0</v>
      </c>
      <c r="HA191" s="315">
        <v>0</v>
      </c>
      <c r="HB191" s="315">
        <v>0</v>
      </c>
      <c r="HC191" s="315">
        <v>0</v>
      </c>
      <c r="HD191" s="315">
        <v>0</v>
      </c>
      <c r="HE191" s="315">
        <v>0</v>
      </c>
      <c r="HF191" s="315">
        <v>0</v>
      </c>
      <c r="HG191" s="315">
        <v>0</v>
      </c>
      <c r="HH191" s="315">
        <v>0</v>
      </c>
      <c r="HI191" s="315">
        <v>0</v>
      </c>
      <c r="HJ191" s="315">
        <v>0</v>
      </c>
      <c r="HK191" s="315">
        <v>0</v>
      </c>
      <c r="HL191" s="315">
        <v>0</v>
      </c>
      <c r="HM191" s="315">
        <v>0</v>
      </c>
      <c r="HN191" s="315">
        <v>0</v>
      </c>
      <c r="HO191" s="315">
        <v>0</v>
      </c>
      <c r="HP191" s="315">
        <v>0</v>
      </c>
      <c r="HQ191" s="315">
        <v>0</v>
      </c>
      <c r="HR191" s="315">
        <v>0</v>
      </c>
      <c r="HS191" s="315">
        <v>0</v>
      </c>
      <c r="HT191" s="315">
        <v>0</v>
      </c>
      <c r="HU191" s="315">
        <v>0</v>
      </c>
      <c r="HV191" s="315">
        <v>0</v>
      </c>
      <c r="HW191" s="315">
        <v>0</v>
      </c>
      <c r="HX191" s="315">
        <v>0</v>
      </c>
      <c r="HY191" s="315">
        <v>0</v>
      </c>
      <c r="HZ191" s="315">
        <v>0</v>
      </c>
      <c r="IA191" s="315">
        <v>0</v>
      </c>
      <c r="IB191" s="315">
        <v>0</v>
      </c>
      <c r="IC191" s="315">
        <v>0</v>
      </c>
      <c r="ID191" s="315">
        <v>0</v>
      </c>
      <c r="IE191" s="315">
        <v>0</v>
      </c>
      <c r="IF191" s="315">
        <v>0</v>
      </c>
      <c r="IG191" s="315">
        <v>0</v>
      </c>
      <c r="IH191" s="315">
        <v>0</v>
      </c>
      <c r="II191" s="315">
        <v>0</v>
      </c>
      <c r="IJ191" s="315">
        <v>0</v>
      </c>
      <c r="IK191" s="315">
        <v>0</v>
      </c>
      <c r="IL191" s="315">
        <v>0</v>
      </c>
      <c r="IM191" s="315">
        <v>0</v>
      </c>
      <c r="IN191" s="315">
        <v>0</v>
      </c>
      <c r="IO191" s="315">
        <v>0</v>
      </c>
      <c r="IP191" s="315">
        <v>0</v>
      </c>
      <c r="IQ191" s="315">
        <v>0</v>
      </c>
      <c r="IR191" s="315">
        <v>0</v>
      </c>
      <c r="IS191" s="315">
        <v>0</v>
      </c>
      <c r="IT191" s="315">
        <v>0</v>
      </c>
      <c r="IU191" s="315">
        <v>0</v>
      </c>
      <c r="IV191" s="315">
        <v>0</v>
      </c>
      <c r="IW191" s="315">
        <v>0</v>
      </c>
      <c r="IX191" s="315">
        <v>0</v>
      </c>
      <c r="IY191" s="315">
        <v>0</v>
      </c>
      <c r="IZ191" s="315">
        <v>0</v>
      </c>
      <c r="JA191" s="315">
        <v>0</v>
      </c>
      <c r="JB191" s="315">
        <v>0</v>
      </c>
      <c r="JC191" s="315">
        <v>0</v>
      </c>
      <c r="JD191" s="315">
        <v>0</v>
      </c>
      <c r="JE191" s="315">
        <v>0</v>
      </c>
      <c r="JF191" s="315">
        <v>0</v>
      </c>
      <c r="JG191" s="315">
        <v>0</v>
      </c>
      <c r="JH191" s="315">
        <v>0</v>
      </c>
      <c r="JI191" s="315">
        <v>0</v>
      </c>
      <c r="JJ191" s="315">
        <v>0</v>
      </c>
      <c r="JK191" s="315">
        <v>0</v>
      </c>
      <c r="JL191" s="315">
        <v>0</v>
      </c>
      <c r="JM191" s="315">
        <v>0</v>
      </c>
      <c r="JN191" s="315">
        <v>0</v>
      </c>
      <c r="JO191" s="315">
        <v>0</v>
      </c>
      <c r="JP191" s="315">
        <v>0</v>
      </c>
      <c r="JQ191" s="315">
        <v>0</v>
      </c>
      <c r="JR191" s="315">
        <v>0</v>
      </c>
      <c r="JS191" s="315">
        <v>0</v>
      </c>
      <c r="JT191" s="315">
        <v>0</v>
      </c>
      <c r="JU191" s="315">
        <v>0</v>
      </c>
      <c r="JV191" s="315">
        <v>0</v>
      </c>
      <c r="JW191" s="315">
        <v>0</v>
      </c>
      <c r="JX191" s="315">
        <v>0</v>
      </c>
      <c r="JY191" s="315">
        <v>0</v>
      </c>
      <c r="JZ191" s="315">
        <v>0</v>
      </c>
      <c r="KA191" s="315">
        <v>0</v>
      </c>
      <c r="KB191" s="315">
        <v>0</v>
      </c>
      <c r="KC191" s="315">
        <v>0</v>
      </c>
      <c r="KD191" s="315">
        <v>0</v>
      </c>
      <c r="KE191" s="315">
        <v>0</v>
      </c>
      <c r="KF191" s="315">
        <v>0</v>
      </c>
      <c r="KG191" s="315">
        <v>0</v>
      </c>
      <c r="KH191" s="315">
        <v>0</v>
      </c>
      <c r="KI191" s="315">
        <v>0</v>
      </c>
      <c r="KJ191" s="315">
        <v>0</v>
      </c>
      <c r="KK191" s="315">
        <v>0</v>
      </c>
      <c r="KL191" s="315">
        <v>0</v>
      </c>
      <c r="KM191" s="315">
        <v>0</v>
      </c>
      <c r="KN191" s="315">
        <v>0</v>
      </c>
      <c r="KO191" s="315">
        <v>0</v>
      </c>
      <c r="KP191" s="315">
        <v>0</v>
      </c>
      <c r="KQ191" s="315">
        <v>0</v>
      </c>
      <c r="KR191" s="315">
        <v>0</v>
      </c>
      <c r="KS191" s="314">
        <v>0</v>
      </c>
      <c r="KU191" s="312">
        <v>33</v>
      </c>
      <c r="KV191" s="312">
        <v>333</v>
      </c>
      <c r="KY191" s="312" t="s">
        <v>943</v>
      </c>
    </row>
    <row r="192" spans="1:311" x14ac:dyDescent="0.25">
      <c r="A192" s="321">
        <v>2021</v>
      </c>
      <c r="B192" s="320" t="s">
        <v>891</v>
      </c>
      <c r="C192" s="320" t="s">
        <v>899</v>
      </c>
      <c r="D192" s="320" t="s">
        <v>900</v>
      </c>
      <c r="E192" s="320" t="s">
        <v>846</v>
      </c>
      <c r="F192" s="319">
        <v>1185281.55</v>
      </c>
      <c r="G192" s="319">
        <v>203431.5</v>
      </c>
      <c r="H192" s="319">
        <v>8481597.25</v>
      </c>
      <c r="I192" s="319">
        <v>975906.25</v>
      </c>
      <c r="J192" s="319">
        <v>367363</v>
      </c>
      <c r="K192" s="319">
        <v>652699.4</v>
      </c>
      <c r="L192" s="319">
        <v>5248542.66</v>
      </c>
      <c r="M192" s="319">
        <v>2199142.3999999999</v>
      </c>
      <c r="N192" s="319">
        <v>9848036.1999999993</v>
      </c>
      <c r="O192" s="319">
        <v>3317854.55</v>
      </c>
      <c r="P192" s="319">
        <v>1836991.2</v>
      </c>
      <c r="Q192" s="319">
        <v>394210.95</v>
      </c>
      <c r="R192" s="319">
        <v>1163648.5</v>
      </c>
      <c r="S192" s="319">
        <v>756492.55</v>
      </c>
      <c r="T192" s="319">
        <v>1034053.19</v>
      </c>
      <c r="U192" s="319">
        <v>5998405.79</v>
      </c>
      <c r="V192" s="319">
        <v>5293920.0999999996</v>
      </c>
      <c r="W192" s="319">
        <v>232174.6</v>
      </c>
      <c r="X192" s="319">
        <v>961204.85</v>
      </c>
      <c r="Y192" s="319">
        <v>167550.35</v>
      </c>
      <c r="Z192" s="319">
        <v>658919.52</v>
      </c>
      <c r="AA192" s="319">
        <v>4642636.55</v>
      </c>
      <c r="AB192" s="319">
        <v>1217066.1499999999</v>
      </c>
      <c r="AC192" s="319">
        <v>140634.89000000001</v>
      </c>
      <c r="AD192" s="319">
        <v>16473782.949999999</v>
      </c>
      <c r="AE192" s="319">
        <v>165981.70000000001</v>
      </c>
      <c r="AF192" s="319">
        <v>1208071.5</v>
      </c>
      <c r="AG192" s="319">
        <v>465993.35</v>
      </c>
      <c r="AH192" s="319">
        <v>1920385.5</v>
      </c>
      <c r="AI192" s="319">
        <v>1001522.2</v>
      </c>
      <c r="AJ192" s="319">
        <v>2422586.9</v>
      </c>
      <c r="AK192" s="319">
        <v>238793.75</v>
      </c>
      <c r="AL192" s="319">
        <v>8282933.75</v>
      </c>
      <c r="AM192" s="319">
        <v>449595.3</v>
      </c>
      <c r="AN192" s="319">
        <v>749619.25</v>
      </c>
      <c r="AO192" s="319">
        <v>622764.6</v>
      </c>
      <c r="AP192" s="319">
        <v>740468</v>
      </c>
      <c r="AQ192" s="319">
        <v>184444.85</v>
      </c>
      <c r="AR192" s="319">
        <v>2577959.35</v>
      </c>
      <c r="AS192" s="319">
        <v>622386.30000000005</v>
      </c>
      <c r="AT192" s="319">
        <v>883351.94</v>
      </c>
      <c r="AU192" s="319">
        <v>1154705.05</v>
      </c>
      <c r="AV192" s="319">
        <v>274924.79999999999</v>
      </c>
      <c r="AW192" s="319">
        <v>11559243.75</v>
      </c>
      <c r="AX192" s="319">
        <v>151523.54999999999</v>
      </c>
      <c r="AY192" s="319">
        <v>377099.33</v>
      </c>
      <c r="AZ192" s="319">
        <v>810982.7</v>
      </c>
      <c r="BA192" s="319">
        <v>69180.399999999994</v>
      </c>
      <c r="BB192" s="319">
        <v>617441.15</v>
      </c>
      <c r="BC192" s="319">
        <v>4048591.5</v>
      </c>
      <c r="BD192" s="319">
        <v>3177259.9</v>
      </c>
      <c r="BE192" s="319">
        <v>2134658.11</v>
      </c>
      <c r="BF192" s="319">
        <v>1507739.64</v>
      </c>
      <c r="BG192" s="319">
        <v>201596.55</v>
      </c>
      <c r="BH192" s="319">
        <v>69721</v>
      </c>
      <c r="BI192" s="319">
        <v>7495351.4500000002</v>
      </c>
      <c r="BJ192" s="319">
        <v>167046.79999999999</v>
      </c>
      <c r="BK192" s="319">
        <v>4712647.45</v>
      </c>
      <c r="BL192" s="319">
        <v>78873.8</v>
      </c>
      <c r="BM192" s="319">
        <v>717199.6</v>
      </c>
      <c r="BN192" s="319">
        <v>3789932.25</v>
      </c>
      <c r="BO192" s="319">
        <v>4487843.3</v>
      </c>
      <c r="BP192" s="319">
        <v>300579.95</v>
      </c>
      <c r="BQ192" s="319">
        <v>234217.5</v>
      </c>
      <c r="BR192" s="319">
        <v>368231.9</v>
      </c>
      <c r="BS192" s="319">
        <v>1964022.5</v>
      </c>
      <c r="BT192" s="319">
        <v>537939.19999999995</v>
      </c>
      <c r="BU192" s="319">
        <v>173916.6</v>
      </c>
      <c r="BV192" s="319">
        <v>1316947.45</v>
      </c>
      <c r="BW192" s="319">
        <v>7963878.0999999996</v>
      </c>
      <c r="BX192" s="319">
        <v>1241829.05</v>
      </c>
      <c r="BY192" s="319">
        <v>13257905.9</v>
      </c>
      <c r="BZ192" s="319">
        <v>316530.45</v>
      </c>
      <c r="CA192" s="319">
        <v>427262</v>
      </c>
      <c r="CB192" s="319">
        <v>288342.44</v>
      </c>
      <c r="CC192" s="319">
        <v>1515512</v>
      </c>
      <c r="CD192" s="319">
        <v>6027367.7000000002</v>
      </c>
      <c r="CE192" s="319">
        <v>2426923</v>
      </c>
      <c r="CF192" s="319">
        <v>3127394</v>
      </c>
      <c r="CG192" s="319">
        <v>15730130.5</v>
      </c>
      <c r="CH192" s="319">
        <v>1739470.9</v>
      </c>
      <c r="CI192" s="319">
        <v>12171931.949999999</v>
      </c>
      <c r="CJ192" s="319">
        <v>518358</v>
      </c>
      <c r="CK192" s="319">
        <v>253877.05</v>
      </c>
      <c r="CL192" s="319">
        <v>448638.5</v>
      </c>
      <c r="CM192" s="319">
        <v>205147.88</v>
      </c>
      <c r="CN192" s="319">
        <v>1720453.3</v>
      </c>
      <c r="CO192" s="319">
        <v>2360337.85</v>
      </c>
      <c r="CP192" s="319">
        <v>215702.85</v>
      </c>
      <c r="CQ192" s="319">
        <v>955101.75</v>
      </c>
      <c r="CR192" s="319">
        <v>112684.3</v>
      </c>
      <c r="CS192" s="319">
        <v>1071332.25</v>
      </c>
      <c r="CT192" s="319">
        <v>2078140</v>
      </c>
      <c r="CU192" s="319">
        <v>134731</v>
      </c>
      <c r="CV192" s="319">
        <v>188392.5</v>
      </c>
      <c r="CW192" s="319">
        <v>640575.15</v>
      </c>
      <c r="CX192" s="319">
        <v>1799623.2</v>
      </c>
      <c r="CY192" s="319">
        <v>3147611.99</v>
      </c>
      <c r="CZ192" s="319">
        <v>3993543.5</v>
      </c>
      <c r="DA192" s="319">
        <v>4079241.81</v>
      </c>
      <c r="DB192" s="319">
        <v>4490222.1500000004</v>
      </c>
      <c r="DC192" s="319">
        <v>1411978.65</v>
      </c>
      <c r="DD192" s="319">
        <v>22013718.949999999</v>
      </c>
      <c r="DE192" s="319">
        <v>16504296.4</v>
      </c>
      <c r="DF192" s="319">
        <v>261478.39999999999</v>
      </c>
      <c r="DG192" s="319">
        <v>1153546.6599999999</v>
      </c>
      <c r="DH192" s="319">
        <v>1297883.48</v>
      </c>
      <c r="DI192" s="319">
        <v>1045315</v>
      </c>
      <c r="DJ192" s="319">
        <v>4981611.55</v>
      </c>
      <c r="DK192" s="319">
        <v>5913570.5499999998</v>
      </c>
      <c r="DL192" s="319">
        <v>752219</v>
      </c>
      <c r="DM192" s="319">
        <v>2520429.25</v>
      </c>
      <c r="DN192" s="319">
        <v>169926.5</v>
      </c>
      <c r="DO192" s="319">
        <v>498123.55</v>
      </c>
      <c r="DP192" s="319">
        <v>229702.8</v>
      </c>
      <c r="DQ192" s="319">
        <v>157583.04999999999</v>
      </c>
      <c r="DR192" s="319">
        <v>1468460.35</v>
      </c>
      <c r="DS192" s="319">
        <v>10761136.800000001</v>
      </c>
      <c r="DT192" s="319">
        <v>1844139.37</v>
      </c>
      <c r="DU192" s="319">
        <v>5342267.5599999996</v>
      </c>
      <c r="DV192" s="319">
        <v>499027.15</v>
      </c>
      <c r="DW192" s="319">
        <v>1921101.39</v>
      </c>
      <c r="DX192" s="319">
        <v>1801913.13</v>
      </c>
      <c r="DY192" s="319">
        <v>4695779.21</v>
      </c>
      <c r="DZ192" s="319">
        <v>3128775.07</v>
      </c>
      <c r="EA192" s="319">
        <v>15983003.939999999</v>
      </c>
      <c r="EB192" s="319">
        <v>828114.25</v>
      </c>
      <c r="EC192" s="319">
        <v>751109.7</v>
      </c>
      <c r="ED192" s="319">
        <v>433183.6</v>
      </c>
      <c r="EE192" s="319">
        <v>574334.85</v>
      </c>
      <c r="EF192" s="319">
        <v>223376.48</v>
      </c>
      <c r="EG192" s="319">
        <v>5003864</v>
      </c>
      <c r="EH192" s="319">
        <v>406122.3</v>
      </c>
      <c r="EI192" s="319">
        <v>1615392.8</v>
      </c>
      <c r="EJ192" s="319">
        <v>3639539.7</v>
      </c>
      <c r="EK192" s="319">
        <v>276661.7</v>
      </c>
      <c r="EL192" s="319">
        <v>178622.55</v>
      </c>
      <c r="EM192" s="319">
        <v>3925506.45</v>
      </c>
      <c r="EN192" s="319">
        <v>913932.4</v>
      </c>
      <c r="EO192" s="319">
        <v>2567795.85</v>
      </c>
      <c r="EP192" s="319">
        <v>6010249.5</v>
      </c>
      <c r="EQ192" s="319">
        <v>228087.78</v>
      </c>
      <c r="ER192" s="319">
        <v>2138543.25</v>
      </c>
      <c r="ES192" s="319">
        <v>203361.9</v>
      </c>
      <c r="ET192" s="319">
        <v>729475.85</v>
      </c>
      <c r="EU192" s="319">
        <v>270470.95</v>
      </c>
      <c r="EV192" s="319">
        <v>103846.1</v>
      </c>
      <c r="EW192" s="319">
        <v>2693536.55</v>
      </c>
      <c r="EX192" s="319">
        <v>1783567.6</v>
      </c>
      <c r="EY192" s="319">
        <v>17703235.350000001</v>
      </c>
      <c r="EZ192" s="319">
        <v>308296632.74000001</v>
      </c>
      <c r="FA192" s="319">
        <v>392763.5</v>
      </c>
      <c r="FB192" s="319">
        <v>901369</v>
      </c>
      <c r="FC192" s="319">
        <v>6856700</v>
      </c>
      <c r="FD192" s="319">
        <v>969567</v>
      </c>
      <c r="FE192" s="319">
        <v>10452122.15</v>
      </c>
      <c r="FF192" s="319">
        <v>2556034.7000000002</v>
      </c>
      <c r="FG192" s="319">
        <v>148333.60999999999</v>
      </c>
      <c r="FH192" s="319">
        <v>2198636.65</v>
      </c>
      <c r="FI192" s="319">
        <v>360383.04</v>
      </c>
      <c r="FJ192" s="319">
        <v>7970303.5999999996</v>
      </c>
      <c r="FK192" s="319">
        <v>368512</v>
      </c>
      <c r="FL192" s="319">
        <v>86897.85</v>
      </c>
      <c r="FM192" s="319">
        <v>2493146.9500000002</v>
      </c>
      <c r="FN192" s="319">
        <v>1174582.3</v>
      </c>
      <c r="FO192" s="319">
        <v>1267666.75</v>
      </c>
      <c r="FP192" s="319">
        <v>275657.34999999998</v>
      </c>
      <c r="FQ192" s="319">
        <v>2185058.5</v>
      </c>
      <c r="FR192" s="319">
        <v>29889493.850000001</v>
      </c>
      <c r="FS192" s="319">
        <v>414011.95</v>
      </c>
      <c r="FT192" s="319">
        <v>319702.21999999997</v>
      </c>
      <c r="FU192" s="319">
        <v>429128.5</v>
      </c>
      <c r="FV192" s="319">
        <v>109683.85</v>
      </c>
      <c r="FW192" s="319">
        <v>26389</v>
      </c>
      <c r="FX192" s="319">
        <v>1844704.75</v>
      </c>
      <c r="FY192" s="319">
        <v>8016309.75</v>
      </c>
      <c r="FZ192" s="319">
        <v>312575.25</v>
      </c>
      <c r="GA192" s="319">
        <v>181959.3</v>
      </c>
      <c r="GB192" s="319">
        <v>180890.05</v>
      </c>
      <c r="GC192" s="319">
        <v>90013.35</v>
      </c>
      <c r="GD192" s="319">
        <v>293690.05</v>
      </c>
      <c r="GE192" s="319">
        <v>3811721.56</v>
      </c>
      <c r="GF192" s="319">
        <v>524264.26</v>
      </c>
      <c r="GG192" s="319">
        <v>1839848.85</v>
      </c>
      <c r="GH192" s="319">
        <v>294477.59999999998</v>
      </c>
      <c r="GI192" s="319">
        <v>1335302.5</v>
      </c>
      <c r="GJ192" s="319">
        <v>471567.35</v>
      </c>
      <c r="GK192" s="319">
        <v>44255345.299999997</v>
      </c>
      <c r="GL192" s="319">
        <v>8023997.9000000004</v>
      </c>
      <c r="GM192" s="319">
        <v>23437228.25</v>
      </c>
      <c r="GN192" s="319">
        <v>874724.1</v>
      </c>
      <c r="GO192" s="319">
        <v>3794891.05</v>
      </c>
      <c r="GP192" s="319">
        <v>107864.5</v>
      </c>
      <c r="GQ192" s="319">
        <v>46388.1</v>
      </c>
      <c r="GR192" s="319">
        <v>992851.15</v>
      </c>
      <c r="GS192" s="319">
        <v>34570977.399999999</v>
      </c>
      <c r="GT192" s="319">
        <v>214576.65</v>
      </c>
      <c r="GU192" s="319">
        <v>12714558.01</v>
      </c>
      <c r="GV192" s="319">
        <v>438676.45</v>
      </c>
      <c r="GW192" s="319">
        <v>143919.4</v>
      </c>
      <c r="GX192" s="319">
        <v>6028775.1500000004</v>
      </c>
      <c r="GY192" s="319">
        <v>481799.6</v>
      </c>
      <c r="GZ192" s="319">
        <v>1081373.3400000001</v>
      </c>
      <c r="HA192" s="319">
        <v>1793960.62</v>
      </c>
      <c r="HB192" s="319">
        <v>379044.5</v>
      </c>
      <c r="HC192" s="319">
        <v>5261841.25</v>
      </c>
      <c r="HD192" s="319">
        <v>134753.5</v>
      </c>
      <c r="HE192" s="319">
        <v>618017.44999999995</v>
      </c>
      <c r="HF192" s="319">
        <v>321472.5</v>
      </c>
      <c r="HG192" s="319">
        <v>7816465.8499999996</v>
      </c>
      <c r="HH192" s="319">
        <v>5324731.0999999996</v>
      </c>
      <c r="HI192" s="319">
        <v>2133945.85</v>
      </c>
      <c r="HJ192" s="319">
        <v>1238394.8500000001</v>
      </c>
      <c r="HK192" s="319">
        <v>284820.5</v>
      </c>
      <c r="HL192" s="319">
        <v>6729337.0199999996</v>
      </c>
      <c r="HM192" s="319">
        <v>469810.7</v>
      </c>
      <c r="HN192" s="319">
        <v>611171.81999999995</v>
      </c>
      <c r="HO192" s="319">
        <v>540776.9</v>
      </c>
      <c r="HP192" s="319">
        <v>12498463.699999999</v>
      </c>
      <c r="HQ192" s="319">
        <v>126089.83</v>
      </c>
      <c r="HR192" s="319">
        <v>6833468.2999999998</v>
      </c>
      <c r="HS192" s="319">
        <v>102529.35</v>
      </c>
      <c r="HT192" s="319">
        <v>12761407.25</v>
      </c>
      <c r="HU192" s="319">
        <v>191162.05</v>
      </c>
      <c r="HV192" s="319">
        <v>2406493</v>
      </c>
      <c r="HW192" s="319">
        <v>46705839.100000001</v>
      </c>
      <c r="HX192" s="319">
        <v>389552.52</v>
      </c>
      <c r="HY192" s="319">
        <v>24711594.550000001</v>
      </c>
      <c r="HZ192" s="319">
        <v>954032.75</v>
      </c>
      <c r="IA192" s="319">
        <v>255724.15</v>
      </c>
      <c r="IB192" s="319">
        <v>1381315.4</v>
      </c>
      <c r="IC192" s="319">
        <v>18187953.100000001</v>
      </c>
      <c r="ID192" s="319">
        <v>506200.16</v>
      </c>
      <c r="IE192" s="319">
        <v>2796942.9</v>
      </c>
      <c r="IF192" s="319">
        <v>587422.69999999995</v>
      </c>
      <c r="IG192" s="319">
        <v>428883.05</v>
      </c>
      <c r="IH192" s="319">
        <v>53824.25</v>
      </c>
      <c r="II192" s="319">
        <v>381213</v>
      </c>
      <c r="IJ192" s="319">
        <v>3945505.65</v>
      </c>
      <c r="IK192" s="319">
        <v>141240.35</v>
      </c>
      <c r="IL192" s="319">
        <v>338968.2</v>
      </c>
      <c r="IM192" s="319">
        <v>479347.85</v>
      </c>
      <c r="IN192" s="319">
        <v>2324301</v>
      </c>
      <c r="IO192" s="319">
        <v>1696240.5</v>
      </c>
      <c r="IP192" s="319">
        <v>537837.15</v>
      </c>
      <c r="IQ192" s="319">
        <v>357304.7</v>
      </c>
      <c r="IR192" s="319">
        <v>12278489.050000001</v>
      </c>
      <c r="IS192" s="319">
        <v>12769184.5</v>
      </c>
      <c r="IT192" s="319">
        <v>5570418.5</v>
      </c>
      <c r="IU192" s="319">
        <v>383426.25</v>
      </c>
      <c r="IV192" s="319">
        <v>3102060.6</v>
      </c>
      <c r="IW192" s="319">
        <v>484231.75</v>
      </c>
      <c r="IX192" s="319">
        <v>113946.16</v>
      </c>
      <c r="IY192" s="319">
        <v>1705436.5</v>
      </c>
      <c r="IZ192" s="319">
        <v>1562020.75</v>
      </c>
      <c r="JA192" s="319">
        <v>509465.95</v>
      </c>
      <c r="JB192" s="319">
        <v>408112.29</v>
      </c>
      <c r="JC192" s="319">
        <v>3314361</v>
      </c>
      <c r="JD192" s="319">
        <v>148609.79</v>
      </c>
      <c r="JE192" s="319">
        <v>122699.11</v>
      </c>
      <c r="JF192" s="319">
        <v>4459246.38</v>
      </c>
      <c r="JG192" s="319">
        <v>155498.4</v>
      </c>
      <c r="JH192" s="319">
        <v>434445.05</v>
      </c>
      <c r="JI192" s="319">
        <v>4388869.7</v>
      </c>
      <c r="JJ192" s="319">
        <v>4055387.9</v>
      </c>
      <c r="JK192" s="319">
        <v>187565</v>
      </c>
      <c r="JL192" s="319">
        <v>376690.76</v>
      </c>
      <c r="JM192" s="319">
        <v>64867.75</v>
      </c>
      <c r="JN192" s="319">
        <v>181934.05</v>
      </c>
      <c r="JO192" s="319">
        <v>2328487.1</v>
      </c>
      <c r="JP192" s="319">
        <v>538832.5</v>
      </c>
      <c r="JQ192" s="319">
        <v>564757.79</v>
      </c>
      <c r="JR192" s="319">
        <v>385248.5</v>
      </c>
      <c r="JS192" s="319">
        <v>2936219.1</v>
      </c>
      <c r="JT192" s="319">
        <v>362258</v>
      </c>
      <c r="JU192" s="319">
        <v>4045692.5</v>
      </c>
      <c r="JV192" s="319">
        <v>24378350.25</v>
      </c>
      <c r="JW192" s="319">
        <v>1200133</v>
      </c>
      <c r="JX192" s="319">
        <v>3434250.35</v>
      </c>
      <c r="JY192" s="319">
        <v>157668.43</v>
      </c>
      <c r="JZ192" s="319">
        <v>75142.850000000006</v>
      </c>
      <c r="KA192" s="319">
        <v>935484.65</v>
      </c>
      <c r="KB192" s="319">
        <v>2359751.15</v>
      </c>
      <c r="KC192" s="319">
        <v>434290.35</v>
      </c>
      <c r="KD192" s="319">
        <v>292209.7</v>
      </c>
      <c r="KE192" s="319">
        <v>5182333.4000000004</v>
      </c>
      <c r="KF192" s="319">
        <v>589146.4</v>
      </c>
      <c r="KG192" s="319">
        <v>721502.2</v>
      </c>
      <c r="KH192" s="319">
        <v>362396.1</v>
      </c>
      <c r="KI192" s="319">
        <v>2482816.6</v>
      </c>
      <c r="KJ192" s="319">
        <v>2853707.75</v>
      </c>
      <c r="KK192" s="319">
        <v>70425</v>
      </c>
      <c r="KL192" s="319">
        <v>301936.7</v>
      </c>
      <c r="KM192" s="319">
        <v>368778.55</v>
      </c>
      <c r="KN192" s="319">
        <v>448430.35</v>
      </c>
      <c r="KO192" s="319">
        <v>2713329.16</v>
      </c>
      <c r="KP192" s="319">
        <v>1385446.05</v>
      </c>
      <c r="KQ192" s="319">
        <v>18505970.300000001</v>
      </c>
      <c r="KR192" s="319">
        <v>2496884.1</v>
      </c>
      <c r="KS192" s="318">
        <v>1386720.85</v>
      </c>
      <c r="KU192" s="312">
        <v>35</v>
      </c>
      <c r="KV192" s="312">
        <v>351</v>
      </c>
      <c r="KY192" s="312" t="s">
        <v>943</v>
      </c>
    </row>
    <row r="193" spans="1:311" x14ac:dyDescent="0.25">
      <c r="A193" s="317">
        <v>2021</v>
      </c>
      <c r="B193" s="316" t="s">
        <v>891</v>
      </c>
      <c r="C193" s="316" t="s">
        <v>899</v>
      </c>
      <c r="D193" s="316" t="s">
        <v>898</v>
      </c>
      <c r="E193" s="316" t="s">
        <v>846</v>
      </c>
      <c r="F193" s="315">
        <v>1128169.45</v>
      </c>
      <c r="G193" s="315">
        <v>569507.29</v>
      </c>
      <c r="H193" s="315">
        <v>11169906.310000001</v>
      </c>
      <c r="I193" s="315">
        <v>265862.90000000002</v>
      </c>
      <c r="J193" s="315">
        <v>469131.99</v>
      </c>
      <c r="K193" s="315">
        <v>587219.85</v>
      </c>
      <c r="L193" s="315">
        <v>5845498.71</v>
      </c>
      <c r="M193" s="315">
        <v>2253179.84</v>
      </c>
      <c r="N193" s="315">
        <v>10249979.74</v>
      </c>
      <c r="O193" s="315">
        <v>3250164.57</v>
      </c>
      <c r="P193" s="315">
        <v>1766114.17</v>
      </c>
      <c r="Q193" s="315">
        <v>563527</v>
      </c>
      <c r="R193" s="315">
        <v>2348995.9700000002</v>
      </c>
      <c r="S193" s="315">
        <v>895503.03</v>
      </c>
      <c r="T193" s="315">
        <v>1172802.68</v>
      </c>
      <c r="U193" s="315">
        <v>4324590.8600000003</v>
      </c>
      <c r="V193" s="315">
        <v>5278935.1900000004</v>
      </c>
      <c r="W193" s="315">
        <v>235784.15</v>
      </c>
      <c r="X193" s="315">
        <v>1814468.25</v>
      </c>
      <c r="Y193" s="315">
        <v>482694.45</v>
      </c>
      <c r="Z193" s="315">
        <v>854565.85</v>
      </c>
      <c r="AA193" s="315">
        <v>8312727.6500000004</v>
      </c>
      <c r="AB193" s="315">
        <v>1711675.14</v>
      </c>
      <c r="AC193" s="315">
        <v>279915.15000000002</v>
      </c>
      <c r="AD193" s="315">
        <v>19375330.5</v>
      </c>
      <c r="AE193" s="315">
        <v>215632.69</v>
      </c>
      <c r="AF193" s="315">
        <v>2073769.48</v>
      </c>
      <c r="AG193" s="315">
        <v>741467.65</v>
      </c>
      <c r="AH193" s="315">
        <v>2666833.89</v>
      </c>
      <c r="AI193" s="315">
        <v>1748378.35</v>
      </c>
      <c r="AJ193" s="315">
        <v>1405110.77</v>
      </c>
      <c r="AK193" s="315">
        <v>591073.15</v>
      </c>
      <c r="AL193" s="315">
        <v>12819857.609999999</v>
      </c>
      <c r="AM193" s="315">
        <v>791965.1</v>
      </c>
      <c r="AN193" s="315">
        <v>1230030.45</v>
      </c>
      <c r="AO193" s="315">
        <v>1255018.75</v>
      </c>
      <c r="AP193" s="315">
        <v>1569542.63</v>
      </c>
      <c r="AQ193" s="315">
        <v>413852.23</v>
      </c>
      <c r="AR193" s="315">
        <v>2379443.7999999998</v>
      </c>
      <c r="AS193" s="315">
        <v>882059.34</v>
      </c>
      <c r="AT193" s="315">
        <v>1011463.35</v>
      </c>
      <c r="AU193" s="315">
        <v>1394095.1</v>
      </c>
      <c r="AV193" s="315">
        <v>563438.62</v>
      </c>
      <c r="AW193" s="315">
        <v>13196001.619999999</v>
      </c>
      <c r="AX193" s="315">
        <v>301773.03999999998</v>
      </c>
      <c r="AY193" s="315">
        <v>830930.61</v>
      </c>
      <c r="AZ193" s="315">
        <v>1661744.38</v>
      </c>
      <c r="BA193" s="315">
        <v>134191.99</v>
      </c>
      <c r="BB193" s="315">
        <v>1002210.25</v>
      </c>
      <c r="BC193" s="315">
        <v>7318753.0999999996</v>
      </c>
      <c r="BD193" s="315">
        <v>5264476.7</v>
      </c>
      <c r="BE193" s="315">
        <v>3387581.29</v>
      </c>
      <c r="BF193" s="315">
        <v>2579677.0099999998</v>
      </c>
      <c r="BG193" s="315">
        <v>239615.11</v>
      </c>
      <c r="BH193" s="315">
        <v>174830.01</v>
      </c>
      <c r="BI193" s="315">
        <v>7271185.9000000004</v>
      </c>
      <c r="BJ193" s="315">
        <v>349704.25</v>
      </c>
      <c r="BK193" s="315">
        <v>7063607.1699999999</v>
      </c>
      <c r="BL193" s="315">
        <v>180341.94</v>
      </c>
      <c r="BM193" s="315">
        <v>1562092.45</v>
      </c>
      <c r="BN193" s="315">
        <v>5515336.5199999996</v>
      </c>
      <c r="BO193" s="315">
        <v>1540195.08</v>
      </c>
      <c r="BP193" s="315">
        <v>410480.73</v>
      </c>
      <c r="BQ193" s="315">
        <v>556031.66</v>
      </c>
      <c r="BR193" s="315">
        <v>646890.55000000005</v>
      </c>
      <c r="BS193" s="315">
        <v>4206264.1500000004</v>
      </c>
      <c r="BT193" s="315">
        <v>744061.4</v>
      </c>
      <c r="BU193" s="315">
        <v>349338.16</v>
      </c>
      <c r="BV193" s="315">
        <v>1532218.88</v>
      </c>
      <c r="BW193" s="315">
        <v>8472496.0700000003</v>
      </c>
      <c r="BX193" s="315">
        <v>1724739.5</v>
      </c>
      <c r="BY193" s="315">
        <v>11230994.73</v>
      </c>
      <c r="BZ193" s="315">
        <v>481646.01</v>
      </c>
      <c r="CA193" s="315">
        <v>765229.35</v>
      </c>
      <c r="CB193" s="315">
        <v>406039</v>
      </c>
      <c r="CC193" s="315">
        <v>2400834.16</v>
      </c>
      <c r="CD193" s="315">
        <v>6366728.6500000004</v>
      </c>
      <c r="CE193" s="315">
        <v>5565120.6500000004</v>
      </c>
      <c r="CF193" s="315">
        <v>5957753.5199999996</v>
      </c>
      <c r="CG193" s="315">
        <v>2927755.97</v>
      </c>
      <c r="CH193" s="315">
        <v>2378125.5</v>
      </c>
      <c r="CI193" s="315">
        <v>11462969.949999999</v>
      </c>
      <c r="CJ193" s="315">
        <v>262547.05</v>
      </c>
      <c r="CK193" s="315">
        <v>493906.67</v>
      </c>
      <c r="CL193" s="315">
        <v>696138.1</v>
      </c>
      <c r="CM193" s="315">
        <v>263964.09999999998</v>
      </c>
      <c r="CN193" s="315">
        <v>2795290.35</v>
      </c>
      <c r="CO193" s="315">
        <v>4534259.6900000004</v>
      </c>
      <c r="CP193" s="315">
        <v>409049.3</v>
      </c>
      <c r="CQ193" s="315">
        <v>1932417.47</v>
      </c>
      <c r="CR193" s="315">
        <v>98605.5</v>
      </c>
      <c r="CS193" s="315">
        <v>1541436.96</v>
      </c>
      <c r="CT193" s="315">
        <v>2624945.4500000002</v>
      </c>
      <c r="CU193" s="315">
        <v>326026.25</v>
      </c>
      <c r="CV193" s="315">
        <v>293674.65000000002</v>
      </c>
      <c r="CW193" s="315">
        <v>1269656.1100000001</v>
      </c>
      <c r="CX193" s="315">
        <v>2197846.69</v>
      </c>
      <c r="CY193" s="315">
        <v>2153624.0499999998</v>
      </c>
      <c r="CZ193" s="315">
        <v>8343860.8399999999</v>
      </c>
      <c r="DA193" s="315">
        <v>4652355.67</v>
      </c>
      <c r="DB193" s="315">
        <v>5407393.0999999996</v>
      </c>
      <c r="DC193" s="315">
        <v>2294234.35</v>
      </c>
      <c r="DD193" s="315">
        <v>23177689.16</v>
      </c>
      <c r="DE193" s="315">
        <v>11174741.15</v>
      </c>
      <c r="DF193" s="315">
        <v>561334.21</v>
      </c>
      <c r="DG193" s="315">
        <v>1529868.67</v>
      </c>
      <c r="DH193" s="315">
        <v>986980.63</v>
      </c>
      <c r="DI193" s="315">
        <v>2263888.9500000002</v>
      </c>
      <c r="DJ193" s="315">
        <v>6100569</v>
      </c>
      <c r="DK193" s="315">
        <v>6019837.54</v>
      </c>
      <c r="DL193" s="315">
        <v>1299264.1100000001</v>
      </c>
      <c r="DM193" s="315">
        <v>2646388.2599999998</v>
      </c>
      <c r="DN193" s="315">
        <v>470119.35</v>
      </c>
      <c r="DO193" s="315">
        <v>948036.87</v>
      </c>
      <c r="DP193" s="315">
        <v>723023.92</v>
      </c>
      <c r="DQ193" s="315">
        <v>220657.46</v>
      </c>
      <c r="DR193" s="315">
        <v>3257135.75</v>
      </c>
      <c r="DS193" s="315">
        <v>10957884.68</v>
      </c>
      <c r="DT193" s="315">
        <v>4299127.1500000004</v>
      </c>
      <c r="DU193" s="315">
        <v>5137887.6900000004</v>
      </c>
      <c r="DV193" s="315">
        <v>849300.62</v>
      </c>
      <c r="DW193" s="315">
        <v>2846483.34</v>
      </c>
      <c r="DX193" s="315">
        <v>2975383</v>
      </c>
      <c r="DY193" s="315">
        <v>4150135.78</v>
      </c>
      <c r="DZ193" s="315">
        <v>1041596.8</v>
      </c>
      <c r="EA193" s="315">
        <v>17000585.809999999</v>
      </c>
      <c r="EB193" s="315">
        <v>1683148.75</v>
      </c>
      <c r="EC193" s="315">
        <v>1780112.31</v>
      </c>
      <c r="ED193" s="315">
        <v>903341.25</v>
      </c>
      <c r="EE193" s="315">
        <v>561462.06999999995</v>
      </c>
      <c r="EF193" s="315">
        <v>266505.59999999998</v>
      </c>
      <c r="EG193" s="315">
        <v>3124672.96</v>
      </c>
      <c r="EH193" s="315">
        <v>884781.17</v>
      </c>
      <c r="EI193" s="315">
        <v>2056918.07</v>
      </c>
      <c r="EJ193" s="315">
        <v>7128871.4800000004</v>
      </c>
      <c r="EK193" s="315">
        <v>275850.15000000002</v>
      </c>
      <c r="EL193" s="315">
        <v>505674.35</v>
      </c>
      <c r="EM193" s="315">
        <v>2403885.98</v>
      </c>
      <c r="EN193" s="315">
        <v>2070472.45</v>
      </c>
      <c r="EO193" s="315">
        <v>4824135.12</v>
      </c>
      <c r="EP193" s="315">
        <v>4282256.5999999996</v>
      </c>
      <c r="EQ193" s="315">
        <v>408761.95</v>
      </c>
      <c r="ER193" s="315">
        <v>1629940.08</v>
      </c>
      <c r="ES193" s="315">
        <v>420065.46</v>
      </c>
      <c r="ET193" s="315">
        <v>1180845.6200000001</v>
      </c>
      <c r="EU193" s="315">
        <v>501073.97</v>
      </c>
      <c r="EV193" s="315">
        <v>245817.02</v>
      </c>
      <c r="EW193" s="315">
        <v>1445014.03</v>
      </c>
      <c r="EX193" s="315">
        <v>3693900.2</v>
      </c>
      <c r="EY193" s="315">
        <v>23865996.559999999</v>
      </c>
      <c r="EZ193" s="315">
        <v>339254.15</v>
      </c>
      <c r="FA193" s="315">
        <v>938565.07</v>
      </c>
      <c r="FB193" s="315">
        <v>1816553.7</v>
      </c>
      <c r="FC193" s="315">
        <v>7350693.3799999999</v>
      </c>
      <c r="FD193" s="315">
        <v>1893053.89</v>
      </c>
      <c r="FE193" s="315">
        <v>15750446.74</v>
      </c>
      <c r="FF193" s="315">
        <v>1047153.44</v>
      </c>
      <c r="FG193" s="315">
        <v>259705.02</v>
      </c>
      <c r="FH193" s="315">
        <v>4852165.71</v>
      </c>
      <c r="FI193" s="315">
        <v>534467.9</v>
      </c>
      <c r="FJ193" s="315">
        <v>5885608.3200000003</v>
      </c>
      <c r="FK193" s="315">
        <v>702169.38</v>
      </c>
      <c r="FL193" s="315">
        <v>110358</v>
      </c>
      <c r="FM193" s="315">
        <v>5509251.0499999998</v>
      </c>
      <c r="FN193" s="315">
        <v>1452752.59</v>
      </c>
      <c r="FO193" s="315">
        <v>1574014.4</v>
      </c>
      <c r="FP193" s="315">
        <v>664967.43999999994</v>
      </c>
      <c r="FQ193" s="315">
        <v>2295611.2000000002</v>
      </c>
      <c r="FR193" s="315">
        <v>22262936.079999998</v>
      </c>
      <c r="FS193" s="315">
        <v>792758.55</v>
      </c>
      <c r="FT193" s="315">
        <v>708721.54</v>
      </c>
      <c r="FU193" s="315">
        <v>927628.23</v>
      </c>
      <c r="FV193" s="315">
        <v>234157.16</v>
      </c>
      <c r="FW193" s="315">
        <v>69402.45</v>
      </c>
      <c r="FX193" s="315">
        <v>1889636.51</v>
      </c>
      <c r="FY193" s="315">
        <v>6331262.5199999996</v>
      </c>
      <c r="FZ193" s="315">
        <v>277606.40000000002</v>
      </c>
      <c r="GA193" s="315">
        <v>385677.75</v>
      </c>
      <c r="GB193" s="315">
        <v>392428.25</v>
      </c>
      <c r="GC193" s="315">
        <v>235497.25</v>
      </c>
      <c r="GD193" s="315">
        <v>678759.63</v>
      </c>
      <c r="GE193" s="315">
        <v>6055268.8700000001</v>
      </c>
      <c r="GF193" s="315">
        <v>1488187.79</v>
      </c>
      <c r="GG193" s="315">
        <v>4214557.25</v>
      </c>
      <c r="GH193" s="315">
        <v>849181.3</v>
      </c>
      <c r="GI193" s="315">
        <v>3180156.2</v>
      </c>
      <c r="GJ193" s="315">
        <v>918461.15</v>
      </c>
      <c r="GK193" s="315">
        <v>10608923.310000001</v>
      </c>
      <c r="GL193" s="315">
        <v>5319925.8</v>
      </c>
      <c r="GM193" s="315">
        <v>39233076.990000002</v>
      </c>
      <c r="GN193" s="315">
        <v>1663289.66</v>
      </c>
      <c r="GO193" s="315">
        <v>7488122.6299999999</v>
      </c>
      <c r="GP193" s="315">
        <v>161147.20000000001</v>
      </c>
      <c r="GQ193" s="315">
        <v>137313.31</v>
      </c>
      <c r="GR193" s="315">
        <v>1531772.64</v>
      </c>
      <c r="GS193" s="315">
        <v>38283815.289999999</v>
      </c>
      <c r="GT193" s="315">
        <v>466130.35</v>
      </c>
      <c r="GU193" s="315">
        <v>11635610.98</v>
      </c>
      <c r="GV193" s="315">
        <v>580303.17000000004</v>
      </c>
      <c r="GW193" s="315">
        <v>250565.38</v>
      </c>
      <c r="GX193" s="315">
        <v>9680377.5999999996</v>
      </c>
      <c r="GY193" s="315">
        <v>379609.59999999998</v>
      </c>
      <c r="GZ193" s="315">
        <v>1848971.5</v>
      </c>
      <c r="HA193" s="315">
        <v>1316093.25</v>
      </c>
      <c r="HB193" s="315">
        <v>632022.31000000006</v>
      </c>
      <c r="HC193" s="315">
        <v>7783554.4000000004</v>
      </c>
      <c r="HD193" s="315">
        <v>297374.89</v>
      </c>
      <c r="HE193" s="315">
        <v>924227.72</v>
      </c>
      <c r="HF193" s="315">
        <v>839511.37</v>
      </c>
      <c r="HG193" s="315">
        <v>4535087.8600000003</v>
      </c>
      <c r="HH193" s="315">
        <v>10325537.289999999</v>
      </c>
      <c r="HI193" s="315">
        <v>4376761.7300000004</v>
      </c>
      <c r="HJ193" s="315">
        <v>2749567.91</v>
      </c>
      <c r="HK193" s="315">
        <v>458063</v>
      </c>
      <c r="HL193" s="315">
        <v>6069671.6500000004</v>
      </c>
      <c r="HM193" s="315">
        <v>1363114.97</v>
      </c>
      <c r="HN193" s="315">
        <v>904939.1</v>
      </c>
      <c r="HO193" s="315">
        <v>1406804.87</v>
      </c>
      <c r="HP193" s="315">
        <v>9555260.3100000005</v>
      </c>
      <c r="HQ193" s="315">
        <v>321937.2</v>
      </c>
      <c r="HR193" s="315">
        <v>10898314.529999999</v>
      </c>
      <c r="HS193" s="315">
        <v>324650.3</v>
      </c>
      <c r="HT193" s="315">
        <v>17696319.620000001</v>
      </c>
      <c r="HU193" s="315">
        <v>431373.02</v>
      </c>
      <c r="HV193" s="315">
        <v>4893609.68</v>
      </c>
      <c r="HW193" s="315">
        <v>42507104.630000003</v>
      </c>
      <c r="HX193" s="315">
        <v>591478.59</v>
      </c>
      <c r="HY193" s="315">
        <v>20929533.489999998</v>
      </c>
      <c r="HZ193" s="315">
        <v>746370.84</v>
      </c>
      <c r="IA193" s="315">
        <v>514621.95</v>
      </c>
      <c r="IB193" s="315">
        <v>2317581.41</v>
      </c>
      <c r="IC193" s="315">
        <v>18322640.620000001</v>
      </c>
      <c r="ID193" s="315">
        <v>592012.64</v>
      </c>
      <c r="IE193" s="315">
        <v>3566851.5</v>
      </c>
      <c r="IF193" s="315">
        <v>882628.9</v>
      </c>
      <c r="IG193" s="315">
        <v>1050363.21</v>
      </c>
      <c r="IH193" s="315">
        <v>123732.3</v>
      </c>
      <c r="II193" s="315">
        <v>485235.37</v>
      </c>
      <c r="IJ193" s="315">
        <v>3882928.31</v>
      </c>
      <c r="IK193" s="315">
        <v>307850.90999999997</v>
      </c>
      <c r="IL193" s="315">
        <v>581422.9</v>
      </c>
      <c r="IM193" s="315">
        <v>1127513.75</v>
      </c>
      <c r="IN193" s="315">
        <v>3636974.82</v>
      </c>
      <c r="IO193" s="315">
        <v>920138.28</v>
      </c>
      <c r="IP193" s="315">
        <v>1350553.65</v>
      </c>
      <c r="IQ193" s="315">
        <v>904594.91</v>
      </c>
      <c r="IR193" s="315">
        <v>14681398.68</v>
      </c>
      <c r="IS193" s="315">
        <v>8560520.4800000004</v>
      </c>
      <c r="IT193" s="315">
        <v>1920895.57</v>
      </c>
      <c r="IU193" s="315">
        <v>628060.35</v>
      </c>
      <c r="IV193" s="315">
        <v>5993423.0499999998</v>
      </c>
      <c r="IW193" s="315">
        <v>656727.12</v>
      </c>
      <c r="IX193" s="315">
        <v>143664.6</v>
      </c>
      <c r="IY193" s="315">
        <v>3065486.36</v>
      </c>
      <c r="IZ193" s="315">
        <v>1759018.28</v>
      </c>
      <c r="JA193" s="315">
        <v>760992.91</v>
      </c>
      <c r="JB193" s="315">
        <v>928003.16</v>
      </c>
      <c r="JC193" s="315">
        <v>600908.85</v>
      </c>
      <c r="JD193" s="315">
        <v>397685.16</v>
      </c>
      <c r="JE193" s="315">
        <v>288496.58</v>
      </c>
      <c r="JF193" s="315">
        <v>4596266.8600000003</v>
      </c>
      <c r="JG193" s="315">
        <v>416778.78</v>
      </c>
      <c r="JH193" s="315">
        <v>964413.94</v>
      </c>
      <c r="JI193" s="315">
        <v>5293363.24</v>
      </c>
      <c r="JJ193" s="315">
        <v>4017573.17</v>
      </c>
      <c r="JK193" s="315">
        <v>333349.40000000002</v>
      </c>
      <c r="JL193" s="315">
        <v>846639.17</v>
      </c>
      <c r="JM193" s="315">
        <v>101669.25</v>
      </c>
      <c r="JN193" s="315">
        <v>352447.45</v>
      </c>
      <c r="JO193" s="315">
        <v>4345292.55</v>
      </c>
      <c r="JP193" s="315">
        <v>999665.02</v>
      </c>
      <c r="JQ193" s="315">
        <v>858903.55</v>
      </c>
      <c r="JR193" s="315">
        <v>198086.1</v>
      </c>
      <c r="JS193" s="315">
        <v>3666985.24</v>
      </c>
      <c r="JT193" s="315">
        <v>509389.43</v>
      </c>
      <c r="JU193" s="315">
        <v>1744144.15</v>
      </c>
      <c r="JV193" s="315">
        <v>25669384.390000001</v>
      </c>
      <c r="JW193" s="315">
        <v>1340618.47</v>
      </c>
      <c r="JX193" s="315">
        <v>1092071.1499999999</v>
      </c>
      <c r="JY193" s="315">
        <v>53310.1</v>
      </c>
      <c r="JZ193" s="315">
        <v>158521.65</v>
      </c>
      <c r="KA193" s="315">
        <v>1797557.15</v>
      </c>
      <c r="KB193" s="315">
        <v>864612.42</v>
      </c>
      <c r="KC193" s="315">
        <v>1090746.75</v>
      </c>
      <c r="KD193" s="315">
        <v>374966.7</v>
      </c>
      <c r="KE193" s="315">
        <v>4957827.53</v>
      </c>
      <c r="KF193" s="315">
        <v>579725</v>
      </c>
      <c r="KG193" s="315">
        <v>1362209.05</v>
      </c>
      <c r="KH193" s="315">
        <v>864071.05</v>
      </c>
      <c r="KI193" s="315">
        <v>2881038.57</v>
      </c>
      <c r="KJ193" s="315">
        <v>1916096.75</v>
      </c>
      <c r="KK193" s="315">
        <v>206958.69</v>
      </c>
      <c r="KL193" s="315">
        <v>772924.59</v>
      </c>
      <c r="KM193" s="315">
        <v>866486.95</v>
      </c>
      <c r="KN193" s="315">
        <v>674518.45</v>
      </c>
      <c r="KO193" s="315">
        <v>4807510.17</v>
      </c>
      <c r="KP193" s="315">
        <v>2984900.93</v>
      </c>
      <c r="KQ193" s="315">
        <v>20977461.399999999</v>
      </c>
      <c r="KR193" s="315">
        <v>4254429.74</v>
      </c>
      <c r="KS193" s="314">
        <v>997823.61</v>
      </c>
      <c r="KU193" s="312">
        <v>35</v>
      </c>
      <c r="KV193" s="312">
        <v>352</v>
      </c>
      <c r="KY193" s="312" t="s">
        <v>943</v>
      </c>
    </row>
    <row r="194" spans="1:311" x14ac:dyDescent="0.25">
      <c r="A194" s="321">
        <v>2021</v>
      </c>
      <c r="B194" s="320" t="s">
        <v>891</v>
      </c>
      <c r="C194" s="320" t="s">
        <v>896</v>
      </c>
      <c r="D194" s="320" t="s">
        <v>897</v>
      </c>
      <c r="E194" s="320" t="s">
        <v>846</v>
      </c>
      <c r="F194" s="319">
        <v>130580.25</v>
      </c>
      <c r="G194" s="319">
        <v>1945.4</v>
      </c>
      <c r="H194" s="319">
        <v>1598769.87</v>
      </c>
      <c r="I194" s="319">
        <v>13883.3</v>
      </c>
      <c r="J194" s="319">
        <v>28430</v>
      </c>
      <c r="K194" s="319">
        <v>8272.35</v>
      </c>
      <c r="L194" s="319">
        <v>897586.74</v>
      </c>
      <c r="M194" s="319">
        <v>461107.34</v>
      </c>
      <c r="N194" s="319">
        <v>169625.7</v>
      </c>
      <c r="O194" s="319">
        <v>867140.85</v>
      </c>
      <c r="P194" s="319">
        <v>95864.95</v>
      </c>
      <c r="Q194" s="319">
        <v>12064.65</v>
      </c>
      <c r="R194" s="319">
        <v>17803.25</v>
      </c>
      <c r="S194" s="319">
        <v>63249.55</v>
      </c>
      <c r="T194" s="319">
        <v>11650</v>
      </c>
      <c r="U194" s="319">
        <v>426369.75</v>
      </c>
      <c r="V194" s="319">
        <v>275937.84000000003</v>
      </c>
      <c r="W194" s="319">
        <v>0</v>
      </c>
      <c r="X194" s="319">
        <v>298335.83</v>
      </c>
      <c r="Y194" s="319">
        <v>12102.1</v>
      </c>
      <c r="Z194" s="319">
        <v>9746</v>
      </c>
      <c r="AA194" s="319">
        <v>641272.4</v>
      </c>
      <c r="AB194" s="319">
        <v>270379.45</v>
      </c>
      <c r="AC194" s="319">
        <v>1366</v>
      </c>
      <c r="AD194" s="319">
        <v>5346478.43</v>
      </c>
      <c r="AE194" s="319">
        <v>500</v>
      </c>
      <c r="AF194" s="319">
        <v>78912.55</v>
      </c>
      <c r="AG194" s="319">
        <v>8157.05</v>
      </c>
      <c r="AH194" s="319">
        <v>173305.5</v>
      </c>
      <c r="AI194" s="319">
        <v>65419.15</v>
      </c>
      <c r="AJ194" s="319">
        <v>106090.76</v>
      </c>
      <c r="AK194" s="319">
        <v>5326.9</v>
      </c>
      <c r="AL194" s="319">
        <v>670992.81999999995</v>
      </c>
      <c r="AM194" s="319">
        <v>10886</v>
      </c>
      <c r="AN194" s="319">
        <v>41046.300000000003</v>
      </c>
      <c r="AO194" s="319">
        <v>11428.6</v>
      </c>
      <c r="AP194" s="319">
        <v>22268.9</v>
      </c>
      <c r="AQ194" s="319">
        <v>1576.45</v>
      </c>
      <c r="AR194" s="319">
        <v>16898.150000000001</v>
      </c>
      <c r="AS194" s="319">
        <v>169669.98</v>
      </c>
      <c r="AT194" s="319">
        <v>166782.79999999999</v>
      </c>
      <c r="AU194" s="319">
        <v>287841.58</v>
      </c>
      <c r="AV194" s="319">
        <v>50174.77</v>
      </c>
      <c r="AW194" s="319">
        <v>2953971.94</v>
      </c>
      <c r="AX194" s="319">
        <v>29396.7</v>
      </c>
      <c r="AY194" s="319">
        <v>63371.5</v>
      </c>
      <c r="AZ194" s="319">
        <v>20469.900000000001</v>
      </c>
      <c r="BA194" s="319">
        <v>4881.05</v>
      </c>
      <c r="BB194" s="319">
        <v>85808.5</v>
      </c>
      <c r="BC194" s="319">
        <v>621548.65</v>
      </c>
      <c r="BD194" s="319">
        <v>830154.25</v>
      </c>
      <c r="BE194" s="319">
        <v>42596.3</v>
      </c>
      <c r="BF194" s="319">
        <v>6262.7</v>
      </c>
      <c r="BG194" s="319">
        <v>3115</v>
      </c>
      <c r="BH194" s="319">
        <v>13658.5</v>
      </c>
      <c r="BI194" s="319">
        <v>1547460.44</v>
      </c>
      <c r="BJ194" s="319">
        <v>6232.6</v>
      </c>
      <c r="BK194" s="319">
        <v>166675.32999999999</v>
      </c>
      <c r="BL194" s="319">
        <v>2060</v>
      </c>
      <c r="BM194" s="319">
        <v>82803.56</v>
      </c>
      <c r="BN194" s="319">
        <v>687748.39</v>
      </c>
      <c r="BO194" s="319">
        <v>116386.8</v>
      </c>
      <c r="BP194" s="319">
        <v>107101.52</v>
      </c>
      <c r="BQ194" s="319">
        <v>3580.3</v>
      </c>
      <c r="BR194" s="319">
        <v>14460.15</v>
      </c>
      <c r="BS194" s="319">
        <v>648103.30000000005</v>
      </c>
      <c r="BT194" s="319">
        <v>100519.4</v>
      </c>
      <c r="BU194" s="319">
        <v>89526.9</v>
      </c>
      <c r="BV194" s="319">
        <v>13544</v>
      </c>
      <c r="BW194" s="319">
        <v>233045.2</v>
      </c>
      <c r="BX194" s="319">
        <v>44906.9</v>
      </c>
      <c r="BY194" s="319">
        <v>334164.90000000002</v>
      </c>
      <c r="BZ194" s="319">
        <v>2135</v>
      </c>
      <c r="CA194" s="319">
        <v>11722</v>
      </c>
      <c r="CB194" s="319">
        <v>4459.5</v>
      </c>
      <c r="CC194" s="319">
        <v>383912.5</v>
      </c>
      <c r="CD194" s="319">
        <v>457867.22</v>
      </c>
      <c r="CE194" s="319">
        <v>2347704.65</v>
      </c>
      <c r="CF194" s="319">
        <v>566999.85</v>
      </c>
      <c r="CG194" s="319">
        <v>73622.45</v>
      </c>
      <c r="CH194" s="319">
        <v>148416.81</v>
      </c>
      <c r="CI194" s="319">
        <v>983839.55</v>
      </c>
      <c r="CJ194" s="319">
        <v>3143.6</v>
      </c>
      <c r="CK194" s="319">
        <v>22999.9</v>
      </c>
      <c r="CL194" s="319">
        <v>16285.65</v>
      </c>
      <c r="CM194" s="319">
        <v>1477.6</v>
      </c>
      <c r="CN194" s="319">
        <v>49717.4</v>
      </c>
      <c r="CO194" s="319">
        <v>581043.80000000005</v>
      </c>
      <c r="CP194" s="319">
        <v>8591.5</v>
      </c>
      <c r="CQ194" s="319">
        <v>133071.15</v>
      </c>
      <c r="CR194" s="319">
        <v>7358.85</v>
      </c>
      <c r="CS194" s="319">
        <v>101939.65</v>
      </c>
      <c r="CT194" s="319">
        <v>387275.3</v>
      </c>
      <c r="CU194" s="319">
        <v>3270</v>
      </c>
      <c r="CV194" s="319">
        <v>7773.75</v>
      </c>
      <c r="CW194" s="319">
        <v>21195</v>
      </c>
      <c r="CX194" s="319">
        <v>14370</v>
      </c>
      <c r="CY194" s="319">
        <v>27111.95</v>
      </c>
      <c r="CZ194" s="319">
        <v>2394679.39</v>
      </c>
      <c r="DA194" s="319">
        <v>299111.90000000002</v>
      </c>
      <c r="DB194" s="319">
        <v>975158.7</v>
      </c>
      <c r="DC194" s="319">
        <v>19463.650000000001</v>
      </c>
      <c r="DD194" s="319">
        <v>4256787.16</v>
      </c>
      <c r="DE194" s="319">
        <v>2475679.69</v>
      </c>
      <c r="DF194" s="319">
        <v>3525.3</v>
      </c>
      <c r="DG194" s="319">
        <v>26957.45</v>
      </c>
      <c r="DH194" s="319">
        <v>36551.599999999999</v>
      </c>
      <c r="DI194" s="319">
        <v>171269.85</v>
      </c>
      <c r="DJ194" s="319">
        <v>185329.2</v>
      </c>
      <c r="DK194" s="319">
        <v>102508.78</v>
      </c>
      <c r="DL194" s="319">
        <v>55466.55</v>
      </c>
      <c r="DM194" s="319">
        <v>33294.85</v>
      </c>
      <c r="DN194" s="319">
        <v>5162.8999999999996</v>
      </c>
      <c r="DO194" s="319">
        <v>141924.75</v>
      </c>
      <c r="DP194" s="319">
        <v>50</v>
      </c>
      <c r="DQ194" s="319">
        <v>450</v>
      </c>
      <c r="DR194" s="319">
        <v>43054.75</v>
      </c>
      <c r="DS194" s="319">
        <v>440091.88</v>
      </c>
      <c r="DT194" s="319">
        <v>836337.24</v>
      </c>
      <c r="DU194" s="319">
        <v>360520.1</v>
      </c>
      <c r="DV194" s="319">
        <v>7550.8</v>
      </c>
      <c r="DW194" s="319">
        <v>442704.32</v>
      </c>
      <c r="DX194" s="319">
        <v>849436.2</v>
      </c>
      <c r="DY194" s="319">
        <v>28042.5</v>
      </c>
      <c r="DZ194" s="319">
        <v>211727.45</v>
      </c>
      <c r="EA194" s="319">
        <v>5213436.04</v>
      </c>
      <c r="EB194" s="319">
        <v>20304.55</v>
      </c>
      <c r="EC194" s="319">
        <v>50712.800000000003</v>
      </c>
      <c r="ED194" s="319">
        <v>39077.949999999997</v>
      </c>
      <c r="EE194" s="319">
        <v>19544.7</v>
      </c>
      <c r="EF194" s="319">
        <v>35642.75</v>
      </c>
      <c r="EG194" s="319">
        <v>173877.76000000001</v>
      </c>
      <c r="EH194" s="319">
        <v>8371.2800000000007</v>
      </c>
      <c r="EI194" s="319">
        <v>1695023.55</v>
      </c>
      <c r="EJ194" s="319">
        <v>250722.32</v>
      </c>
      <c r="EK194" s="319">
        <v>7898.45</v>
      </c>
      <c r="EL194" s="319">
        <v>13831.95</v>
      </c>
      <c r="EM194" s="319">
        <v>94792.15</v>
      </c>
      <c r="EN194" s="319">
        <v>427405.78</v>
      </c>
      <c r="EO194" s="319">
        <v>123293.75</v>
      </c>
      <c r="EP194" s="319">
        <v>440098.62</v>
      </c>
      <c r="EQ194" s="319">
        <v>13478.42</v>
      </c>
      <c r="ER194" s="319">
        <v>678588.05</v>
      </c>
      <c r="ES194" s="319">
        <v>251.2</v>
      </c>
      <c r="ET194" s="319">
        <v>16028.95</v>
      </c>
      <c r="EU194" s="319">
        <v>64700.55</v>
      </c>
      <c r="EV194" s="319">
        <v>1248.8</v>
      </c>
      <c r="EW194" s="319">
        <v>6527.5</v>
      </c>
      <c r="EX194" s="319">
        <v>98854.65</v>
      </c>
      <c r="EY194" s="319">
        <v>4536131.91</v>
      </c>
      <c r="EZ194" s="319">
        <v>107785442.42</v>
      </c>
      <c r="FA194" s="319">
        <v>54241.7</v>
      </c>
      <c r="FB194" s="319">
        <v>35568.9</v>
      </c>
      <c r="FC194" s="319">
        <v>4783846.01</v>
      </c>
      <c r="FD194" s="319">
        <v>361205.1</v>
      </c>
      <c r="FE194" s="319">
        <v>417491.8</v>
      </c>
      <c r="FF194" s="319">
        <v>191557.15</v>
      </c>
      <c r="FG194" s="319">
        <v>6691.29</v>
      </c>
      <c r="FH194" s="319">
        <v>2311548.17</v>
      </c>
      <c r="FI194" s="319">
        <v>2730.8</v>
      </c>
      <c r="FJ194" s="319">
        <v>147130.15</v>
      </c>
      <c r="FK194" s="319">
        <v>108971.05</v>
      </c>
      <c r="FL194" s="319">
        <v>0</v>
      </c>
      <c r="FM194" s="319">
        <v>654150.65</v>
      </c>
      <c r="FN194" s="319">
        <v>216926.7</v>
      </c>
      <c r="FO194" s="319">
        <v>318112.8</v>
      </c>
      <c r="FP194" s="319">
        <v>7407</v>
      </c>
      <c r="FQ194" s="319">
        <v>30508.6</v>
      </c>
      <c r="FR194" s="319">
        <v>3221648.88</v>
      </c>
      <c r="FS194" s="319">
        <v>14476</v>
      </c>
      <c r="FT194" s="319">
        <v>3247.1</v>
      </c>
      <c r="FU194" s="319">
        <v>56134.45</v>
      </c>
      <c r="FV194" s="319">
        <v>1844.2</v>
      </c>
      <c r="FW194" s="319">
        <v>13709.55</v>
      </c>
      <c r="FX194" s="319">
        <v>29704.15</v>
      </c>
      <c r="FY194" s="319">
        <v>122669.8</v>
      </c>
      <c r="FZ194" s="319">
        <v>3086</v>
      </c>
      <c r="GA194" s="319">
        <v>32723.55</v>
      </c>
      <c r="GB194" s="319">
        <v>79643.149999999994</v>
      </c>
      <c r="GC194" s="319">
        <v>33181.07</v>
      </c>
      <c r="GD194" s="319">
        <v>93544.34</v>
      </c>
      <c r="GE194" s="319">
        <v>108087.9</v>
      </c>
      <c r="GF194" s="319">
        <v>307488.65000000002</v>
      </c>
      <c r="GG194" s="319">
        <v>89187.25</v>
      </c>
      <c r="GH194" s="319">
        <v>7133.3</v>
      </c>
      <c r="GI194" s="319">
        <v>77883.649999999994</v>
      </c>
      <c r="GJ194" s="319">
        <v>119993.25</v>
      </c>
      <c r="GK194" s="319">
        <v>17077307.309999999</v>
      </c>
      <c r="GL194" s="319">
        <v>56060.75</v>
      </c>
      <c r="GM194" s="319">
        <v>8867599.5800000001</v>
      </c>
      <c r="GN194" s="319">
        <v>335123.34999999998</v>
      </c>
      <c r="GO194" s="319">
        <v>669974.92000000004</v>
      </c>
      <c r="GP194" s="319">
        <v>28923.9</v>
      </c>
      <c r="GQ194" s="319">
        <v>14699.1</v>
      </c>
      <c r="GR194" s="319">
        <v>202618.89</v>
      </c>
      <c r="GS194" s="319">
        <v>14823602.359999999</v>
      </c>
      <c r="GT194" s="319">
        <v>11104.15</v>
      </c>
      <c r="GU194" s="319">
        <v>2411852.2200000002</v>
      </c>
      <c r="GV194" s="319">
        <v>81921.3</v>
      </c>
      <c r="GW194" s="319">
        <v>1450</v>
      </c>
      <c r="GX194" s="319">
        <v>2996831.05</v>
      </c>
      <c r="GY194" s="319">
        <v>18016.099999999999</v>
      </c>
      <c r="GZ194" s="319">
        <v>330852.3</v>
      </c>
      <c r="HA194" s="319">
        <v>2673892.09</v>
      </c>
      <c r="HB194" s="319">
        <v>10285.700000000001</v>
      </c>
      <c r="HC194" s="319">
        <v>309188.25</v>
      </c>
      <c r="HD194" s="319">
        <v>4911.8500000000004</v>
      </c>
      <c r="HE194" s="319">
        <v>8773.75</v>
      </c>
      <c r="HF194" s="319">
        <v>3390.4</v>
      </c>
      <c r="HG194" s="319">
        <v>857498.78</v>
      </c>
      <c r="HH194" s="319">
        <v>3161747.33</v>
      </c>
      <c r="HI194" s="319">
        <v>118588.85</v>
      </c>
      <c r="HJ194" s="319">
        <v>205708.65</v>
      </c>
      <c r="HK194" s="319">
        <v>2302.9</v>
      </c>
      <c r="HL194" s="319">
        <v>58089.26</v>
      </c>
      <c r="HM194" s="319">
        <v>18476.25</v>
      </c>
      <c r="HN194" s="319">
        <v>118517.5</v>
      </c>
      <c r="HO194" s="319">
        <v>114857</v>
      </c>
      <c r="HP194" s="319">
        <v>901310.08</v>
      </c>
      <c r="HQ194" s="319">
        <v>6991.65</v>
      </c>
      <c r="HR194" s="319">
        <v>318435.40000000002</v>
      </c>
      <c r="HS194" s="319">
        <v>7095.25</v>
      </c>
      <c r="HT194" s="319">
        <v>2128424.34</v>
      </c>
      <c r="HU194" s="319">
        <v>1611.1</v>
      </c>
      <c r="HV194" s="319">
        <v>106299</v>
      </c>
      <c r="HW194" s="319">
        <v>5439330.04</v>
      </c>
      <c r="HX194" s="319">
        <v>16089.92</v>
      </c>
      <c r="HY194" s="319">
        <v>4884439.3499999996</v>
      </c>
      <c r="HZ194" s="319">
        <v>170020.54</v>
      </c>
      <c r="IA194" s="319">
        <v>78955.55</v>
      </c>
      <c r="IB194" s="319">
        <v>451428.94</v>
      </c>
      <c r="IC194" s="319">
        <v>3154007.19</v>
      </c>
      <c r="ID194" s="319">
        <v>33610</v>
      </c>
      <c r="IE194" s="319">
        <v>150055.85</v>
      </c>
      <c r="IF194" s="319">
        <v>50293.599999999999</v>
      </c>
      <c r="IG194" s="319">
        <v>46809.8</v>
      </c>
      <c r="IH194" s="319">
        <v>2193.4</v>
      </c>
      <c r="II194" s="319">
        <v>49582.65</v>
      </c>
      <c r="IJ194" s="319">
        <v>458768.5</v>
      </c>
      <c r="IK194" s="319">
        <v>300</v>
      </c>
      <c r="IL194" s="319">
        <v>3175</v>
      </c>
      <c r="IM194" s="319">
        <v>214321.33</v>
      </c>
      <c r="IN194" s="319">
        <v>872382.05</v>
      </c>
      <c r="IO194" s="319">
        <v>3439</v>
      </c>
      <c r="IP194" s="319">
        <v>13655.6</v>
      </c>
      <c r="IQ194" s="319">
        <v>4353.75</v>
      </c>
      <c r="IR194" s="319">
        <v>2017012.78</v>
      </c>
      <c r="IS194" s="319">
        <v>1087800.56</v>
      </c>
      <c r="IT194" s="319">
        <v>2030098.79</v>
      </c>
      <c r="IU194" s="319">
        <v>26880</v>
      </c>
      <c r="IV194" s="319">
        <v>65445.3</v>
      </c>
      <c r="IW194" s="319">
        <v>40834.1</v>
      </c>
      <c r="IX194" s="319">
        <v>1300</v>
      </c>
      <c r="IY194" s="319">
        <v>115953.2</v>
      </c>
      <c r="IZ194" s="319">
        <v>4266.3</v>
      </c>
      <c r="JA194" s="319">
        <v>30546.1</v>
      </c>
      <c r="JB194" s="319">
        <v>10779.4</v>
      </c>
      <c r="JC194" s="319">
        <v>95699.6</v>
      </c>
      <c r="JD194" s="319">
        <v>6798.55</v>
      </c>
      <c r="JE194" s="319">
        <v>25975</v>
      </c>
      <c r="JF194" s="319">
        <v>168185.1</v>
      </c>
      <c r="JG194" s="319">
        <v>9516.25</v>
      </c>
      <c r="JH194" s="319">
        <v>22990</v>
      </c>
      <c r="JI194" s="319">
        <v>103278.6</v>
      </c>
      <c r="JJ194" s="319">
        <v>21231.5</v>
      </c>
      <c r="JK194" s="319">
        <v>350</v>
      </c>
      <c r="JL194" s="319">
        <v>64849.5</v>
      </c>
      <c r="JM194" s="319">
        <v>4064.55</v>
      </c>
      <c r="JN194" s="319">
        <v>1309.45</v>
      </c>
      <c r="JO194" s="319">
        <v>85855.85</v>
      </c>
      <c r="JP194" s="319">
        <v>8430.9500000000007</v>
      </c>
      <c r="JQ194" s="319">
        <v>2385.87</v>
      </c>
      <c r="JR194" s="319">
        <v>2167.1</v>
      </c>
      <c r="JS194" s="319">
        <v>1597963.57</v>
      </c>
      <c r="JT194" s="319">
        <v>24366.25</v>
      </c>
      <c r="JU194" s="319">
        <v>94132.05</v>
      </c>
      <c r="JV194" s="319">
        <v>20932397.370000001</v>
      </c>
      <c r="JW194" s="319">
        <v>296757.05</v>
      </c>
      <c r="JX194" s="319">
        <v>34604.65</v>
      </c>
      <c r="JY194" s="319">
        <v>1547.95</v>
      </c>
      <c r="JZ194" s="319">
        <v>16657.8</v>
      </c>
      <c r="KA194" s="319">
        <v>70109.25</v>
      </c>
      <c r="KB194" s="319">
        <v>30933.05</v>
      </c>
      <c r="KC194" s="319">
        <v>17495.099999999999</v>
      </c>
      <c r="KD194" s="319">
        <v>16810.5</v>
      </c>
      <c r="KE194" s="319">
        <v>2626541.02</v>
      </c>
      <c r="KF194" s="319">
        <v>100957.95</v>
      </c>
      <c r="KG194" s="319">
        <v>268377.65000000002</v>
      </c>
      <c r="KH194" s="319">
        <v>116501.1</v>
      </c>
      <c r="KI194" s="319">
        <v>12669</v>
      </c>
      <c r="KJ194" s="319">
        <v>48889.95</v>
      </c>
      <c r="KK194" s="319">
        <v>4599.55</v>
      </c>
      <c r="KL194" s="319">
        <v>5474.8</v>
      </c>
      <c r="KM194" s="319">
        <v>109934.05</v>
      </c>
      <c r="KN194" s="319">
        <v>163444.95000000001</v>
      </c>
      <c r="KO194" s="319">
        <v>194034.97</v>
      </c>
      <c r="KP194" s="319">
        <v>140899.87</v>
      </c>
      <c r="KQ194" s="319">
        <v>17885282.829999998</v>
      </c>
      <c r="KR194" s="319">
        <v>669768.5</v>
      </c>
      <c r="KS194" s="318">
        <v>83414.95</v>
      </c>
      <c r="KU194" s="312">
        <v>36</v>
      </c>
      <c r="KV194" s="312">
        <v>365</v>
      </c>
      <c r="KY194" s="312" t="s">
        <v>943</v>
      </c>
    </row>
    <row r="195" spans="1:311" x14ac:dyDescent="0.25">
      <c r="A195" s="317">
        <v>2021</v>
      </c>
      <c r="B195" s="316" t="s">
        <v>891</v>
      </c>
      <c r="C195" s="316" t="s">
        <v>896</v>
      </c>
      <c r="D195" s="316" t="s">
        <v>895</v>
      </c>
      <c r="E195" s="316" t="s">
        <v>846</v>
      </c>
      <c r="F195" s="315">
        <v>0</v>
      </c>
      <c r="G195" s="315">
        <v>0</v>
      </c>
      <c r="H195" s="315">
        <v>153619</v>
      </c>
      <c r="I195" s="315">
        <v>0</v>
      </c>
      <c r="J195" s="315">
        <v>5400</v>
      </c>
      <c r="K195" s="315">
        <v>0</v>
      </c>
      <c r="L195" s="315">
        <v>269908.75</v>
      </c>
      <c r="M195" s="315">
        <v>0</v>
      </c>
      <c r="N195" s="315">
        <v>556427.94999999995</v>
      </c>
      <c r="O195" s="315">
        <v>85473.8</v>
      </c>
      <c r="P195" s="315">
        <v>0</v>
      </c>
      <c r="Q195" s="315">
        <v>1066.45</v>
      </c>
      <c r="R195" s="315">
        <v>0</v>
      </c>
      <c r="S195" s="315">
        <v>0</v>
      </c>
      <c r="T195" s="315">
        <v>5190</v>
      </c>
      <c r="U195" s="315">
        <v>0</v>
      </c>
      <c r="V195" s="315">
        <v>270214.34999999998</v>
      </c>
      <c r="W195" s="315">
        <v>55285.93</v>
      </c>
      <c r="X195" s="315">
        <v>49906.5</v>
      </c>
      <c r="Y195" s="315">
        <v>500</v>
      </c>
      <c r="Z195" s="315">
        <v>0</v>
      </c>
      <c r="AA195" s="315">
        <v>276462.90000000002</v>
      </c>
      <c r="AB195" s="315">
        <v>40003.5</v>
      </c>
      <c r="AC195" s="315">
        <v>0</v>
      </c>
      <c r="AD195" s="315">
        <v>122154.6</v>
      </c>
      <c r="AE195" s="315">
        <v>160</v>
      </c>
      <c r="AF195" s="315">
        <v>1555.5</v>
      </c>
      <c r="AG195" s="315">
        <v>0</v>
      </c>
      <c r="AH195" s="315">
        <v>0</v>
      </c>
      <c r="AI195" s="315">
        <v>5960.1</v>
      </c>
      <c r="AJ195" s="315">
        <v>0</v>
      </c>
      <c r="AK195" s="315">
        <v>0</v>
      </c>
      <c r="AL195" s="315">
        <v>0</v>
      </c>
      <c r="AM195" s="315">
        <v>1279.5999999999999</v>
      </c>
      <c r="AN195" s="315">
        <v>0</v>
      </c>
      <c r="AO195" s="315">
        <v>0</v>
      </c>
      <c r="AP195" s="315">
        <v>2026.55</v>
      </c>
      <c r="AQ195" s="315">
        <v>0</v>
      </c>
      <c r="AR195" s="315">
        <v>45719.8</v>
      </c>
      <c r="AS195" s="315">
        <v>2903.5</v>
      </c>
      <c r="AT195" s="315">
        <v>0</v>
      </c>
      <c r="AU195" s="315">
        <v>0</v>
      </c>
      <c r="AV195" s="315">
        <v>0</v>
      </c>
      <c r="AW195" s="315">
        <v>458640.4</v>
      </c>
      <c r="AX195" s="315">
        <v>13883.15</v>
      </c>
      <c r="AY195" s="315">
        <v>1283.6500000000001</v>
      </c>
      <c r="AZ195" s="315">
        <v>0</v>
      </c>
      <c r="BA195" s="315">
        <v>0</v>
      </c>
      <c r="BB195" s="315">
        <v>0</v>
      </c>
      <c r="BC195" s="315">
        <v>11387.1</v>
      </c>
      <c r="BD195" s="315">
        <v>0</v>
      </c>
      <c r="BE195" s="315">
        <v>734.83</v>
      </c>
      <c r="BF195" s="315">
        <v>1960</v>
      </c>
      <c r="BG195" s="315">
        <v>0</v>
      </c>
      <c r="BH195" s="315">
        <v>2796.43</v>
      </c>
      <c r="BI195" s="315">
        <v>161638.35</v>
      </c>
      <c r="BJ195" s="315">
        <v>0</v>
      </c>
      <c r="BK195" s="315">
        <v>30827.5</v>
      </c>
      <c r="BL195" s="315">
        <v>0</v>
      </c>
      <c r="BM195" s="315">
        <v>0</v>
      </c>
      <c r="BN195" s="315">
        <v>116202</v>
      </c>
      <c r="BO195" s="315">
        <v>0</v>
      </c>
      <c r="BP195" s="315">
        <v>19313.400000000001</v>
      </c>
      <c r="BQ195" s="315">
        <v>649.5</v>
      </c>
      <c r="BR195" s="315">
        <v>0</v>
      </c>
      <c r="BS195" s="315">
        <v>30016.05</v>
      </c>
      <c r="BT195" s="315">
        <v>0</v>
      </c>
      <c r="BU195" s="315">
        <v>0</v>
      </c>
      <c r="BV195" s="315">
        <v>9428</v>
      </c>
      <c r="BW195" s="315">
        <v>10270</v>
      </c>
      <c r="BX195" s="315">
        <v>0</v>
      </c>
      <c r="BY195" s="315">
        <v>97039.19</v>
      </c>
      <c r="BZ195" s="315">
        <v>44872.1</v>
      </c>
      <c r="CA195" s="315">
        <v>1005.3</v>
      </c>
      <c r="CB195" s="315">
        <v>1757.95</v>
      </c>
      <c r="CC195" s="315">
        <v>0</v>
      </c>
      <c r="CD195" s="315">
        <v>71137.899999999994</v>
      </c>
      <c r="CE195" s="315">
        <v>0</v>
      </c>
      <c r="CF195" s="315">
        <v>603.1</v>
      </c>
      <c r="CG195" s="315">
        <v>0</v>
      </c>
      <c r="CH195" s="315">
        <v>67913.5</v>
      </c>
      <c r="CI195" s="315">
        <v>371120.15</v>
      </c>
      <c r="CJ195" s="315">
        <v>36360.400000000001</v>
      </c>
      <c r="CK195" s="315">
        <v>0</v>
      </c>
      <c r="CL195" s="315">
        <v>0</v>
      </c>
      <c r="CM195" s="315">
        <v>19052.400000000001</v>
      </c>
      <c r="CN195" s="315">
        <v>0</v>
      </c>
      <c r="CO195" s="315">
        <v>15801.35</v>
      </c>
      <c r="CP195" s="315">
        <v>0</v>
      </c>
      <c r="CQ195" s="315">
        <v>0</v>
      </c>
      <c r="CR195" s="315">
        <v>0</v>
      </c>
      <c r="CS195" s="315">
        <v>3140</v>
      </c>
      <c r="CT195" s="315">
        <v>28746</v>
      </c>
      <c r="CU195" s="315">
        <v>0</v>
      </c>
      <c r="CV195" s="315">
        <v>0</v>
      </c>
      <c r="CW195" s="315">
        <v>0</v>
      </c>
      <c r="CX195" s="315">
        <v>209950.9</v>
      </c>
      <c r="CY195" s="315">
        <v>0</v>
      </c>
      <c r="CZ195" s="315">
        <v>34770</v>
      </c>
      <c r="DA195" s="315">
        <v>111069.8</v>
      </c>
      <c r="DB195" s="315">
        <v>266780.38</v>
      </c>
      <c r="DC195" s="315">
        <v>93.5</v>
      </c>
      <c r="DD195" s="315">
        <v>1722895.97</v>
      </c>
      <c r="DE195" s="315">
        <v>456246.9</v>
      </c>
      <c r="DF195" s="315">
        <v>53569.75</v>
      </c>
      <c r="DG195" s="315">
        <v>0</v>
      </c>
      <c r="DH195" s="315">
        <v>99106.84</v>
      </c>
      <c r="DI195" s="315">
        <v>45</v>
      </c>
      <c r="DJ195" s="315">
        <v>228.6</v>
      </c>
      <c r="DK195" s="315">
        <v>1200</v>
      </c>
      <c r="DL195" s="315">
        <v>0</v>
      </c>
      <c r="DM195" s="315">
        <v>0</v>
      </c>
      <c r="DN195" s="315">
        <v>0</v>
      </c>
      <c r="DO195" s="315">
        <v>2670</v>
      </c>
      <c r="DP195" s="315">
        <v>13150</v>
      </c>
      <c r="DQ195" s="315">
        <v>0</v>
      </c>
      <c r="DR195" s="315">
        <v>0</v>
      </c>
      <c r="DS195" s="315">
        <v>30011.3</v>
      </c>
      <c r="DT195" s="315">
        <v>20376.849999999999</v>
      </c>
      <c r="DU195" s="315">
        <v>134903.15</v>
      </c>
      <c r="DV195" s="315">
        <v>4316.6000000000004</v>
      </c>
      <c r="DW195" s="315">
        <v>1757.5</v>
      </c>
      <c r="DX195" s="315">
        <v>19491.5</v>
      </c>
      <c r="DY195" s="315">
        <v>251.4</v>
      </c>
      <c r="DZ195" s="315">
        <v>17682.099999999999</v>
      </c>
      <c r="EA195" s="315">
        <v>544844.15</v>
      </c>
      <c r="EB195" s="315">
        <v>0</v>
      </c>
      <c r="EC195" s="315">
        <v>101394.8</v>
      </c>
      <c r="ED195" s="315">
        <v>0</v>
      </c>
      <c r="EE195" s="315">
        <v>0</v>
      </c>
      <c r="EF195" s="315">
        <v>0</v>
      </c>
      <c r="EG195" s="315">
        <v>38331.93</v>
      </c>
      <c r="EH195" s="315">
        <v>0</v>
      </c>
      <c r="EI195" s="315">
        <v>68707.199999999997</v>
      </c>
      <c r="EJ195" s="315">
        <v>8378.65</v>
      </c>
      <c r="EK195" s="315">
        <v>0</v>
      </c>
      <c r="EL195" s="315">
        <v>24294.05</v>
      </c>
      <c r="EM195" s="315">
        <v>0</v>
      </c>
      <c r="EN195" s="315">
        <v>16371</v>
      </c>
      <c r="EO195" s="315">
        <v>8066.85</v>
      </c>
      <c r="EP195" s="315">
        <v>38520.400000000001</v>
      </c>
      <c r="EQ195" s="315">
        <v>0</v>
      </c>
      <c r="ER195" s="315">
        <v>3601.26</v>
      </c>
      <c r="ES195" s="315">
        <v>0</v>
      </c>
      <c r="ET195" s="315">
        <v>194171.15</v>
      </c>
      <c r="EU195" s="315">
        <v>7590</v>
      </c>
      <c r="EV195" s="315">
        <v>0</v>
      </c>
      <c r="EW195" s="315">
        <v>0</v>
      </c>
      <c r="EX195" s="315">
        <v>45691</v>
      </c>
      <c r="EY195" s="315">
        <v>617707.15</v>
      </c>
      <c r="EZ195" s="315">
        <v>13479339.57</v>
      </c>
      <c r="FA195" s="315">
        <v>5817.65</v>
      </c>
      <c r="FB195" s="315">
        <v>0</v>
      </c>
      <c r="FC195" s="315">
        <v>174353.56</v>
      </c>
      <c r="FD195" s="315">
        <v>0</v>
      </c>
      <c r="FE195" s="315">
        <v>1214153</v>
      </c>
      <c r="FF195" s="315">
        <v>200</v>
      </c>
      <c r="FG195" s="315">
        <v>4864.6000000000004</v>
      </c>
      <c r="FH195" s="315">
        <v>0</v>
      </c>
      <c r="FI195" s="315">
        <v>0</v>
      </c>
      <c r="FJ195" s="315">
        <v>43088</v>
      </c>
      <c r="FK195" s="315">
        <v>1820</v>
      </c>
      <c r="FL195" s="315">
        <v>0</v>
      </c>
      <c r="FM195" s="315">
        <v>0</v>
      </c>
      <c r="FN195" s="315">
        <v>0</v>
      </c>
      <c r="FO195" s="315">
        <v>21474</v>
      </c>
      <c r="FP195" s="315">
        <v>2135.8000000000002</v>
      </c>
      <c r="FQ195" s="315">
        <v>540</v>
      </c>
      <c r="FR195" s="315">
        <v>1280155.6499999999</v>
      </c>
      <c r="FS195" s="315">
        <v>799.5</v>
      </c>
      <c r="FT195" s="315">
        <v>0</v>
      </c>
      <c r="FU195" s="315">
        <v>0</v>
      </c>
      <c r="FV195" s="315">
        <v>0</v>
      </c>
      <c r="FW195" s="315">
        <v>0</v>
      </c>
      <c r="FX195" s="315">
        <v>12580</v>
      </c>
      <c r="FY195" s="315">
        <v>27250.35</v>
      </c>
      <c r="FZ195" s="315">
        <v>0</v>
      </c>
      <c r="GA195" s="315">
        <v>0</v>
      </c>
      <c r="GB195" s="315">
        <v>0</v>
      </c>
      <c r="GC195" s="315">
        <v>0</v>
      </c>
      <c r="GD195" s="315">
        <v>0</v>
      </c>
      <c r="GE195" s="315">
        <v>252309.75</v>
      </c>
      <c r="GF195" s="315">
        <v>0</v>
      </c>
      <c r="GG195" s="315">
        <v>6317.7</v>
      </c>
      <c r="GH195" s="315">
        <v>1320</v>
      </c>
      <c r="GI195" s="315">
        <v>0</v>
      </c>
      <c r="GJ195" s="315">
        <v>0</v>
      </c>
      <c r="GK195" s="315">
        <v>1032643.71</v>
      </c>
      <c r="GL195" s="315">
        <v>0</v>
      </c>
      <c r="GM195" s="315">
        <v>510354.6</v>
      </c>
      <c r="GN195" s="315">
        <v>36289.050000000003</v>
      </c>
      <c r="GO195" s="315">
        <v>369</v>
      </c>
      <c r="GP195" s="315">
        <v>0</v>
      </c>
      <c r="GQ195" s="315">
        <v>0</v>
      </c>
      <c r="GR195" s="315">
        <v>0</v>
      </c>
      <c r="GS195" s="315">
        <v>847484.7</v>
      </c>
      <c r="GT195" s="315">
        <v>0</v>
      </c>
      <c r="GU195" s="315">
        <v>14993.36</v>
      </c>
      <c r="GV195" s="315">
        <v>0</v>
      </c>
      <c r="GW195" s="315">
        <v>0</v>
      </c>
      <c r="GX195" s="315">
        <v>16804.810000000001</v>
      </c>
      <c r="GY195" s="315">
        <v>0</v>
      </c>
      <c r="GZ195" s="315">
        <v>0</v>
      </c>
      <c r="HA195" s="315">
        <v>13515.25</v>
      </c>
      <c r="HB195" s="315">
        <v>0</v>
      </c>
      <c r="HC195" s="315">
        <v>31984.240000000002</v>
      </c>
      <c r="HD195" s="315">
        <v>0</v>
      </c>
      <c r="HE195" s="315">
        <v>0</v>
      </c>
      <c r="HF195" s="315">
        <v>0</v>
      </c>
      <c r="HG195" s="315">
        <v>43274.5</v>
      </c>
      <c r="HH195" s="315">
        <v>70553.7</v>
      </c>
      <c r="HI195" s="315">
        <v>4512.6499999999996</v>
      </c>
      <c r="HJ195" s="315">
        <v>28410</v>
      </c>
      <c r="HK195" s="315">
        <v>0</v>
      </c>
      <c r="HL195" s="315">
        <v>5150</v>
      </c>
      <c r="HM195" s="315">
        <v>2524</v>
      </c>
      <c r="HN195" s="315">
        <v>1558.5</v>
      </c>
      <c r="HO195" s="315">
        <v>0</v>
      </c>
      <c r="HP195" s="315">
        <v>49293.68</v>
      </c>
      <c r="HQ195" s="315">
        <v>0</v>
      </c>
      <c r="HR195" s="315">
        <v>115884.96</v>
      </c>
      <c r="HS195" s="315">
        <v>0</v>
      </c>
      <c r="HT195" s="315">
        <v>684683.82</v>
      </c>
      <c r="HU195" s="315">
        <v>0</v>
      </c>
      <c r="HV195" s="315">
        <v>25028.83</v>
      </c>
      <c r="HW195" s="315">
        <v>532815.66</v>
      </c>
      <c r="HX195" s="315">
        <v>0</v>
      </c>
      <c r="HY195" s="315">
        <v>2711232.11</v>
      </c>
      <c r="HZ195" s="315">
        <v>9391.94</v>
      </c>
      <c r="IA195" s="315">
        <v>1470.1</v>
      </c>
      <c r="IB195" s="315">
        <v>0</v>
      </c>
      <c r="IC195" s="315">
        <v>240950.99</v>
      </c>
      <c r="ID195" s="315">
        <v>0</v>
      </c>
      <c r="IE195" s="315">
        <v>59538.85</v>
      </c>
      <c r="IF195" s="315">
        <v>0</v>
      </c>
      <c r="IG195" s="315">
        <v>876.05</v>
      </c>
      <c r="IH195" s="315">
        <v>105</v>
      </c>
      <c r="II195" s="315">
        <v>0</v>
      </c>
      <c r="IJ195" s="315">
        <v>24882.69</v>
      </c>
      <c r="IK195" s="315">
        <v>433.95</v>
      </c>
      <c r="IL195" s="315">
        <v>34304</v>
      </c>
      <c r="IM195" s="315">
        <v>37287.5</v>
      </c>
      <c r="IN195" s="315">
        <v>0</v>
      </c>
      <c r="IO195" s="315">
        <v>975.5</v>
      </c>
      <c r="IP195" s="315">
        <v>1118.57</v>
      </c>
      <c r="IQ195" s="315">
        <v>0</v>
      </c>
      <c r="IR195" s="315">
        <v>0</v>
      </c>
      <c r="IS195" s="315">
        <v>150372.4</v>
      </c>
      <c r="IT195" s="315">
        <v>180328.3</v>
      </c>
      <c r="IU195" s="315">
        <v>0</v>
      </c>
      <c r="IV195" s="315">
        <v>2816.55</v>
      </c>
      <c r="IW195" s="315">
        <v>0</v>
      </c>
      <c r="IX195" s="315">
        <v>0</v>
      </c>
      <c r="IY195" s="315">
        <v>0</v>
      </c>
      <c r="IZ195" s="315">
        <v>0</v>
      </c>
      <c r="JA195" s="315">
        <v>559.29999999999995</v>
      </c>
      <c r="JB195" s="315">
        <v>109614.57</v>
      </c>
      <c r="JC195" s="315">
        <v>362.8</v>
      </c>
      <c r="JD195" s="315">
        <v>620</v>
      </c>
      <c r="JE195" s="315">
        <v>22510.87</v>
      </c>
      <c r="JF195" s="315">
        <v>5100</v>
      </c>
      <c r="JG195" s="315">
        <v>25097.599999999999</v>
      </c>
      <c r="JH195" s="315">
        <v>116934.65</v>
      </c>
      <c r="JI195" s="315">
        <v>32965.870000000003</v>
      </c>
      <c r="JJ195" s="315">
        <v>1891.9</v>
      </c>
      <c r="JK195" s="315">
        <v>0</v>
      </c>
      <c r="JL195" s="315">
        <v>0</v>
      </c>
      <c r="JM195" s="315">
        <v>0</v>
      </c>
      <c r="JN195" s="315">
        <v>0</v>
      </c>
      <c r="JO195" s="315">
        <v>14255.75</v>
      </c>
      <c r="JP195" s="315">
        <v>0</v>
      </c>
      <c r="JQ195" s="315">
        <v>0</v>
      </c>
      <c r="JR195" s="315">
        <v>0</v>
      </c>
      <c r="JS195" s="315">
        <v>86466.11</v>
      </c>
      <c r="JT195" s="315">
        <v>0</v>
      </c>
      <c r="JU195" s="315">
        <v>65542.45</v>
      </c>
      <c r="JV195" s="315">
        <v>3135367.44</v>
      </c>
      <c r="JW195" s="315">
        <v>9889.4500000000007</v>
      </c>
      <c r="JX195" s="315">
        <v>2875</v>
      </c>
      <c r="JY195" s="315">
        <v>0</v>
      </c>
      <c r="JZ195" s="315">
        <v>0</v>
      </c>
      <c r="KA195" s="315">
        <v>0</v>
      </c>
      <c r="KB195" s="315">
        <v>0</v>
      </c>
      <c r="KC195" s="315">
        <v>1973.2</v>
      </c>
      <c r="KD195" s="315">
        <v>0</v>
      </c>
      <c r="KE195" s="315">
        <v>262369.95</v>
      </c>
      <c r="KF195" s="315">
        <v>0</v>
      </c>
      <c r="KG195" s="315">
        <v>0</v>
      </c>
      <c r="KH195" s="315">
        <v>0</v>
      </c>
      <c r="KI195" s="315">
        <v>10210.4</v>
      </c>
      <c r="KJ195" s="315">
        <v>86870.75</v>
      </c>
      <c r="KK195" s="315">
        <v>0</v>
      </c>
      <c r="KL195" s="315">
        <v>0</v>
      </c>
      <c r="KM195" s="315">
        <v>0</v>
      </c>
      <c r="KN195" s="315">
        <v>80498</v>
      </c>
      <c r="KO195" s="315">
        <v>0</v>
      </c>
      <c r="KP195" s="315">
        <v>166318.20000000001</v>
      </c>
      <c r="KQ195" s="315">
        <v>2868457.64</v>
      </c>
      <c r="KR195" s="315">
        <v>0</v>
      </c>
      <c r="KS195" s="314">
        <v>170130</v>
      </c>
      <c r="KU195" s="312">
        <v>36</v>
      </c>
      <c r="KV195" s="312">
        <v>366</v>
      </c>
      <c r="KY195" s="312" t="s">
        <v>943</v>
      </c>
    </row>
    <row r="196" spans="1:311" x14ac:dyDescent="0.25">
      <c r="A196" s="321">
        <v>2021</v>
      </c>
      <c r="B196" s="320" t="s">
        <v>891</v>
      </c>
      <c r="C196" s="320" t="s">
        <v>893</v>
      </c>
      <c r="D196" s="320" t="s">
        <v>894</v>
      </c>
      <c r="E196" s="320" t="s">
        <v>846</v>
      </c>
      <c r="F196" s="319">
        <v>300000</v>
      </c>
      <c r="G196" s="319">
        <v>68033.929999999993</v>
      </c>
      <c r="H196" s="319">
        <v>3563741.48</v>
      </c>
      <c r="I196" s="319">
        <v>28911.39</v>
      </c>
      <c r="J196" s="319">
        <v>2600</v>
      </c>
      <c r="K196" s="319">
        <v>318100</v>
      </c>
      <c r="L196" s="319">
        <v>150253.13</v>
      </c>
      <c r="M196" s="319">
        <v>160000</v>
      </c>
      <c r="N196" s="319">
        <v>1648014.3</v>
      </c>
      <c r="O196" s="319">
        <v>102696.25</v>
      </c>
      <c r="P196" s="319">
        <v>13433</v>
      </c>
      <c r="Q196" s="319">
        <v>37199</v>
      </c>
      <c r="R196" s="319">
        <v>56394</v>
      </c>
      <c r="S196" s="319">
        <v>881.45</v>
      </c>
      <c r="T196" s="319">
        <v>125000</v>
      </c>
      <c r="U196" s="319">
        <v>1272886.1000000001</v>
      </c>
      <c r="V196" s="319">
        <v>1741054.06</v>
      </c>
      <c r="W196" s="319">
        <v>35376.68</v>
      </c>
      <c r="X196" s="319">
        <v>38667.449999999997</v>
      </c>
      <c r="Y196" s="319">
        <v>55000</v>
      </c>
      <c r="Z196" s="319">
        <v>36896.120000000003</v>
      </c>
      <c r="AA196" s="319">
        <v>1091612</v>
      </c>
      <c r="AB196" s="319">
        <v>314225.11</v>
      </c>
      <c r="AC196" s="319">
        <v>0</v>
      </c>
      <c r="AD196" s="319">
        <v>629153.81999999995</v>
      </c>
      <c r="AE196" s="319">
        <v>170000</v>
      </c>
      <c r="AF196" s="319">
        <v>600000</v>
      </c>
      <c r="AG196" s="319">
        <v>0</v>
      </c>
      <c r="AH196" s="319">
        <v>11197</v>
      </c>
      <c r="AI196" s="319">
        <v>536641.98</v>
      </c>
      <c r="AJ196" s="319">
        <v>0</v>
      </c>
      <c r="AK196" s="319">
        <v>21867.85</v>
      </c>
      <c r="AL196" s="319">
        <v>0</v>
      </c>
      <c r="AM196" s="319">
        <v>320000</v>
      </c>
      <c r="AN196" s="319">
        <v>757500</v>
      </c>
      <c r="AO196" s="319">
        <v>0</v>
      </c>
      <c r="AP196" s="319">
        <v>35000</v>
      </c>
      <c r="AQ196" s="319">
        <v>0</v>
      </c>
      <c r="AR196" s="319">
        <v>542000</v>
      </c>
      <c r="AS196" s="319">
        <v>68973.14</v>
      </c>
      <c r="AT196" s="319">
        <v>7880.1</v>
      </c>
      <c r="AU196" s="319">
        <v>46319.11</v>
      </c>
      <c r="AV196" s="319">
        <v>350000</v>
      </c>
      <c r="AW196" s="319">
        <v>2673265.34</v>
      </c>
      <c r="AX196" s="319">
        <v>9027.4</v>
      </c>
      <c r="AY196" s="319">
        <v>34889.65</v>
      </c>
      <c r="AZ196" s="319">
        <v>1000</v>
      </c>
      <c r="BA196" s="319">
        <v>35000</v>
      </c>
      <c r="BB196" s="319">
        <v>225500</v>
      </c>
      <c r="BC196" s="319">
        <v>16190.98</v>
      </c>
      <c r="BD196" s="319">
        <v>1135453.81</v>
      </c>
      <c r="BE196" s="319">
        <v>49875.34</v>
      </c>
      <c r="BF196" s="319">
        <v>0</v>
      </c>
      <c r="BG196" s="319">
        <v>61028.13</v>
      </c>
      <c r="BH196" s="319">
        <v>7270.45</v>
      </c>
      <c r="BI196" s="319">
        <v>461290.4</v>
      </c>
      <c r="BJ196" s="319">
        <v>13477</v>
      </c>
      <c r="BK196" s="319">
        <v>703865</v>
      </c>
      <c r="BL196" s="319">
        <v>25000</v>
      </c>
      <c r="BM196" s="319">
        <v>163273.44</v>
      </c>
      <c r="BN196" s="319">
        <v>5250716.37</v>
      </c>
      <c r="BO196" s="319">
        <v>44697.67</v>
      </c>
      <c r="BP196" s="319">
        <v>0</v>
      </c>
      <c r="BQ196" s="319">
        <v>1500</v>
      </c>
      <c r="BR196" s="319">
        <v>409032.37</v>
      </c>
      <c r="BS196" s="319">
        <v>97000</v>
      </c>
      <c r="BT196" s="319">
        <v>0</v>
      </c>
      <c r="BU196" s="319">
        <v>230000</v>
      </c>
      <c r="BV196" s="319">
        <v>303000</v>
      </c>
      <c r="BW196" s="319">
        <v>1200</v>
      </c>
      <c r="BX196" s="319">
        <v>518922</v>
      </c>
      <c r="BY196" s="319">
        <v>76440</v>
      </c>
      <c r="BZ196" s="319">
        <v>4788</v>
      </c>
      <c r="CA196" s="319">
        <v>2553.94</v>
      </c>
      <c r="CB196" s="319">
        <v>225023.56</v>
      </c>
      <c r="CC196" s="319">
        <v>490539.15</v>
      </c>
      <c r="CD196" s="319">
        <v>51686.6</v>
      </c>
      <c r="CE196" s="319">
        <v>1229900</v>
      </c>
      <c r="CF196" s="319">
        <v>1396595.75</v>
      </c>
      <c r="CG196" s="319">
        <v>80000</v>
      </c>
      <c r="CH196" s="319">
        <v>40500</v>
      </c>
      <c r="CI196" s="319">
        <v>10.4</v>
      </c>
      <c r="CJ196" s="319">
        <v>136000</v>
      </c>
      <c r="CK196" s="319">
        <v>91554</v>
      </c>
      <c r="CL196" s="319">
        <v>140000</v>
      </c>
      <c r="CM196" s="319">
        <v>95443.8</v>
      </c>
      <c r="CN196" s="319">
        <v>835765.61</v>
      </c>
      <c r="CO196" s="319">
        <v>1560000</v>
      </c>
      <c r="CP196" s="319">
        <v>99753</v>
      </c>
      <c r="CQ196" s="319">
        <v>223992</v>
      </c>
      <c r="CR196" s="319">
        <v>0</v>
      </c>
      <c r="CS196" s="319">
        <v>720000</v>
      </c>
      <c r="CT196" s="319">
        <v>628596.44999999995</v>
      </c>
      <c r="CU196" s="319">
        <v>130000</v>
      </c>
      <c r="CV196" s="319">
        <v>180000</v>
      </c>
      <c r="CW196" s="319">
        <v>1000</v>
      </c>
      <c r="CX196" s="319">
        <v>760814.07999999996</v>
      </c>
      <c r="CY196" s="319">
        <v>7756.86</v>
      </c>
      <c r="CZ196" s="319">
        <v>1202756.67</v>
      </c>
      <c r="DA196" s="319">
        <v>4448034.7</v>
      </c>
      <c r="DB196" s="319">
        <v>88000</v>
      </c>
      <c r="DC196" s="319">
        <v>290000</v>
      </c>
      <c r="DD196" s="319">
        <v>1048639.01</v>
      </c>
      <c r="DE196" s="319">
        <v>4063259.29</v>
      </c>
      <c r="DF196" s="319">
        <v>10205.709999999999</v>
      </c>
      <c r="DG196" s="319">
        <v>0</v>
      </c>
      <c r="DH196" s="319">
        <v>0</v>
      </c>
      <c r="DI196" s="319">
        <v>300555.26</v>
      </c>
      <c r="DJ196" s="319">
        <v>1826020.2</v>
      </c>
      <c r="DK196" s="319">
        <v>1567461.55</v>
      </c>
      <c r="DL196" s="319">
        <v>0</v>
      </c>
      <c r="DM196" s="319">
        <v>470620</v>
      </c>
      <c r="DN196" s="319">
        <v>0</v>
      </c>
      <c r="DO196" s="319">
        <v>425000</v>
      </c>
      <c r="DP196" s="319">
        <v>10000</v>
      </c>
      <c r="DQ196" s="319">
        <v>0</v>
      </c>
      <c r="DR196" s="319">
        <v>950000</v>
      </c>
      <c r="DS196" s="319">
        <v>1453293.85</v>
      </c>
      <c r="DT196" s="319">
        <v>1201000</v>
      </c>
      <c r="DU196" s="319">
        <v>2059649</v>
      </c>
      <c r="DV196" s="319">
        <v>37567.050000000003</v>
      </c>
      <c r="DW196" s="319">
        <v>0</v>
      </c>
      <c r="DX196" s="319">
        <v>20000</v>
      </c>
      <c r="DY196" s="319">
        <v>51478</v>
      </c>
      <c r="DZ196" s="319">
        <v>0</v>
      </c>
      <c r="EA196" s="319">
        <v>60328</v>
      </c>
      <c r="EB196" s="319">
        <v>49000</v>
      </c>
      <c r="EC196" s="319">
        <v>200000</v>
      </c>
      <c r="ED196" s="319">
        <v>27255.55</v>
      </c>
      <c r="EE196" s="319">
        <v>622000.15</v>
      </c>
      <c r="EF196" s="319">
        <v>50000</v>
      </c>
      <c r="EG196" s="319">
        <v>527266.22</v>
      </c>
      <c r="EH196" s="319">
        <v>52252</v>
      </c>
      <c r="EI196" s="319">
        <v>2999111</v>
      </c>
      <c r="EJ196" s="319">
        <v>4988853.32</v>
      </c>
      <c r="EK196" s="319">
        <v>51815.7</v>
      </c>
      <c r="EL196" s="319">
        <v>250</v>
      </c>
      <c r="EM196" s="319">
        <v>214304</v>
      </c>
      <c r="EN196" s="319">
        <v>210016.2</v>
      </c>
      <c r="EO196" s="319">
        <v>108123.2</v>
      </c>
      <c r="EP196" s="319">
        <v>100000</v>
      </c>
      <c r="EQ196" s="319">
        <v>29399.3</v>
      </c>
      <c r="ER196" s="319">
        <v>449674.71</v>
      </c>
      <c r="ES196" s="319">
        <v>24284.48</v>
      </c>
      <c r="ET196" s="319">
        <v>880000</v>
      </c>
      <c r="EU196" s="319">
        <v>0</v>
      </c>
      <c r="EV196" s="319">
        <v>111816.23</v>
      </c>
      <c r="EW196" s="319">
        <v>11531.62</v>
      </c>
      <c r="EX196" s="319">
        <v>769113.07</v>
      </c>
      <c r="EY196" s="319">
        <v>3584482.82</v>
      </c>
      <c r="EZ196" s="319">
        <v>56812834.890000001</v>
      </c>
      <c r="FA196" s="319">
        <v>50029.3</v>
      </c>
      <c r="FB196" s="319">
        <v>605000</v>
      </c>
      <c r="FC196" s="319">
        <v>1423131.3</v>
      </c>
      <c r="FD196" s="319">
        <v>188000</v>
      </c>
      <c r="FE196" s="319">
        <v>3637358.39</v>
      </c>
      <c r="FF196" s="319">
        <v>292726.17</v>
      </c>
      <c r="FG196" s="319">
        <v>80000</v>
      </c>
      <c r="FH196" s="319">
        <v>15000</v>
      </c>
      <c r="FI196" s="319">
        <v>0</v>
      </c>
      <c r="FJ196" s="319">
        <v>2970000</v>
      </c>
      <c r="FK196" s="319">
        <v>128994.75</v>
      </c>
      <c r="FL196" s="319">
        <v>110000</v>
      </c>
      <c r="FM196" s="319">
        <v>1104937.56</v>
      </c>
      <c r="FN196" s="319">
        <v>8982</v>
      </c>
      <c r="FO196" s="319">
        <v>70000</v>
      </c>
      <c r="FP196" s="319">
        <v>137000</v>
      </c>
      <c r="FQ196" s="319">
        <v>208959.2</v>
      </c>
      <c r="FR196" s="319">
        <v>3324490</v>
      </c>
      <c r="FS196" s="319">
        <v>91134.75</v>
      </c>
      <c r="FT196" s="319">
        <v>23236.68</v>
      </c>
      <c r="FU196" s="319">
        <v>450100</v>
      </c>
      <c r="FV196" s="319">
        <v>42831.8</v>
      </c>
      <c r="FW196" s="319">
        <v>0</v>
      </c>
      <c r="FX196" s="319">
        <v>714916.48</v>
      </c>
      <c r="FY196" s="319">
        <v>305.55</v>
      </c>
      <c r="FZ196" s="319">
        <v>0</v>
      </c>
      <c r="GA196" s="319">
        <v>100000</v>
      </c>
      <c r="GB196" s="319">
        <v>0</v>
      </c>
      <c r="GC196" s="319">
        <v>38759.129999999997</v>
      </c>
      <c r="GD196" s="319">
        <v>386526.79</v>
      </c>
      <c r="GE196" s="319">
        <v>1637517.9</v>
      </c>
      <c r="GF196" s="319">
        <v>326809</v>
      </c>
      <c r="GG196" s="319">
        <v>268561.7</v>
      </c>
      <c r="GH196" s="319">
        <v>129197.92</v>
      </c>
      <c r="GI196" s="319">
        <v>550000</v>
      </c>
      <c r="GJ196" s="319">
        <v>317169.65000000002</v>
      </c>
      <c r="GK196" s="319">
        <v>12049207.300000001</v>
      </c>
      <c r="GL196" s="319">
        <v>30951.05</v>
      </c>
      <c r="GM196" s="319">
        <v>4589252.87</v>
      </c>
      <c r="GN196" s="319">
        <v>269000</v>
      </c>
      <c r="GO196" s="319">
        <v>2838418.83</v>
      </c>
      <c r="GP196" s="319">
        <v>73304.02</v>
      </c>
      <c r="GQ196" s="319">
        <v>0</v>
      </c>
      <c r="GR196" s="319">
        <v>550000</v>
      </c>
      <c r="GS196" s="319">
        <v>151433.85999999999</v>
      </c>
      <c r="GT196" s="319">
        <v>0</v>
      </c>
      <c r="GU196" s="319">
        <v>7693000</v>
      </c>
      <c r="GV196" s="319">
        <v>2000</v>
      </c>
      <c r="GW196" s="319">
        <v>60000</v>
      </c>
      <c r="GX196" s="319">
        <v>276506.21000000002</v>
      </c>
      <c r="GY196" s="319">
        <v>70185.78</v>
      </c>
      <c r="GZ196" s="319">
        <v>621598.62</v>
      </c>
      <c r="HA196" s="319">
        <v>264318.45</v>
      </c>
      <c r="HB196" s="319">
        <v>57986</v>
      </c>
      <c r="HC196" s="319">
        <v>3725</v>
      </c>
      <c r="HD196" s="319">
        <v>4635.68</v>
      </c>
      <c r="HE196" s="319">
        <v>0</v>
      </c>
      <c r="HF196" s="319">
        <v>15522</v>
      </c>
      <c r="HG196" s="319">
        <v>234723.9</v>
      </c>
      <c r="HH196" s="319">
        <v>3550000</v>
      </c>
      <c r="HI196" s="319">
        <v>609100</v>
      </c>
      <c r="HJ196" s="319">
        <v>650000</v>
      </c>
      <c r="HK196" s="319">
        <v>60000</v>
      </c>
      <c r="HL196" s="319">
        <v>121977.13</v>
      </c>
      <c r="HM196" s="319">
        <v>4000</v>
      </c>
      <c r="HN196" s="319">
        <v>45380.25</v>
      </c>
      <c r="HO196" s="319">
        <v>70000</v>
      </c>
      <c r="HP196" s="319">
        <v>255503.5</v>
      </c>
      <c r="HQ196" s="319">
        <v>0</v>
      </c>
      <c r="HR196" s="319">
        <v>214019.61</v>
      </c>
      <c r="HS196" s="319">
        <v>137000</v>
      </c>
      <c r="HT196" s="319">
        <v>406699.87</v>
      </c>
      <c r="HU196" s="319">
        <v>260000</v>
      </c>
      <c r="HV196" s="319">
        <v>0</v>
      </c>
      <c r="HW196" s="319">
        <v>487039.01</v>
      </c>
      <c r="HX196" s="319">
        <v>160000</v>
      </c>
      <c r="HY196" s="319">
        <v>7294779.4299999997</v>
      </c>
      <c r="HZ196" s="319">
        <v>611056</v>
      </c>
      <c r="IA196" s="319">
        <v>0</v>
      </c>
      <c r="IB196" s="319">
        <v>0</v>
      </c>
      <c r="IC196" s="319">
        <v>278126.92</v>
      </c>
      <c r="ID196" s="319">
        <v>70000</v>
      </c>
      <c r="IE196" s="319">
        <v>4133962.6</v>
      </c>
      <c r="IF196" s="319">
        <v>275000</v>
      </c>
      <c r="IG196" s="319">
        <v>180805.42</v>
      </c>
      <c r="IH196" s="319">
        <v>66000</v>
      </c>
      <c r="II196" s="319">
        <v>432835.69</v>
      </c>
      <c r="IJ196" s="319">
        <v>176381.85</v>
      </c>
      <c r="IK196" s="319">
        <v>1952</v>
      </c>
      <c r="IL196" s="319">
        <v>166638.70000000001</v>
      </c>
      <c r="IM196" s="319">
        <v>20061</v>
      </c>
      <c r="IN196" s="319">
        <v>741378.42</v>
      </c>
      <c r="IO196" s="319">
        <v>0</v>
      </c>
      <c r="IP196" s="319">
        <v>126639.4</v>
      </c>
      <c r="IQ196" s="319">
        <v>0</v>
      </c>
      <c r="IR196" s="319">
        <v>1546192.93</v>
      </c>
      <c r="IS196" s="319">
        <v>403569.05</v>
      </c>
      <c r="IT196" s="319">
        <v>40553.5</v>
      </c>
      <c r="IU196" s="319">
        <v>3472</v>
      </c>
      <c r="IV196" s="319">
        <v>1470006.84</v>
      </c>
      <c r="IW196" s="319">
        <v>429360</v>
      </c>
      <c r="IX196" s="319">
        <v>30000</v>
      </c>
      <c r="IY196" s="319">
        <v>10000</v>
      </c>
      <c r="IZ196" s="319">
        <v>395000</v>
      </c>
      <c r="JA196" s="319">
        <v>313000</v>
      </c>
      <c r="JB196" s="319">
        <v>0</v>
      </c>
      <c r="JC196" s="319">
        <v>100000</v>
      </c>
      <c r="JD196" s="319">
        <v>21881.55</v>
      </c>
      <c r="JE196" s="319">
        <v>1000</v>
      </c>
      <c r="JF196" s="319">
        <v>51769.58</v>
      </c>
      <c r="JG196" s="319">
        <v>40815.33</v>
      </c>
      <c r="JH196" s="319">
        <v>7579.25</v>
      </c>
      <c r="JI196" s="319">
        <v>300000</v>
      </c>
      <c r="JJ196" s="319">
        <v>614159.98</v>
      </c>
      <c r="JK196" s="319">
        <v>0</v>
      </c>
      <c r="JL196" s="319">
        <v>260000</v>
      </c>
      <c r="JM196" s="319">
        <v>130000</v>
      </c>
      <c r="JN196" s="319">
        <v>40000</v>
      </c>
      <c r="JO196" s="319">
        <v>500</v>
      </c>
      <c r="JP196" s="319">
        <v>5300</v>
      </c>
      <c r="JQ196" s="319">
        <v>265000</v>
      </c>
      <c r="JR196" s="319">
        <v>70000</v>
      </c>
      <c r="JS196" s="319">
        <v>67167.97</v>
      </c>
      <c r="JT196" s="319">
        <v>29931.07</v>
      </c>
      <c r="JU196" s="319">
        <v>883670.2</v>
      </c>
      <c r="JV196" s="319">
        <v>380319.87</v>
      </c>
      <c r="JW196" s="319">
        <v>66396.350000000006</v>
      </c>
      <c r="JX196" s="319">
        <v>30000</v>
      </c>
      <c r="JY196" s="319">
        <v>0</v>
      </c>
      <c r="JZ196" s="319">
        <v>900</v>
      </c>
      <c r="KA196" s="319">
        <v>460000</v>
      </c>
      <c r="KB196" s="319">
        <v>230000</v>
      </c>
      <c r="KC196" s="319">
        <v>300000</v>
      </c>
      <c r="KD196" s="319">
        <v>63462.25</v>
      </c>
      <c r="KE196" s="319">
        <v>2584214.2599999998</v>
      </c>
      <c r="KF196" s="319">
        <v>308652.68</v>
      </c>
      <c r="KG196" s="319">
        <v>520300</v>
      </c>
      <c r="KH196" s="319">
        <v>237300</v>
      </c>
      <c r="KI196" s="319">
        <v>890973.53</v>
      </c>
      <c r="KJ196" s="319">
        <v>61281</v>
      </c>
      <c r="KK196" s="319">
        <v>32000</v>
      </c>
      <c r="KL196" s="319">
        <v>0</v>
      </c>
      <c r="KM196" s="319">
        <v>241866.89</v>
      </c>
      <c r="KN196" s="319">
        <v>223816.95</v>
      </c>
      <c r="KO196" s="319">
        <v>1400000</v>
      </c>
      <c r="KP196" s="319">
        <v>290000</v>
      </c>
      <c r="KQ196" s="319">
        <v>208054.84</v>
      </c>
      <c r="KR196" s="319">
        <v>201000</v>
      </c>
      <c r="KS196" s="318">
        <v>54063.3</v>
      </c>
      <c r="KU196" s="312">
        <v>38</v>
      </c>
      <c r="KV196" s="312">
        <v>380</v>
      </c>
      <c r="KY196" s="312" t="s">
        <v>943</v>
      </c>
    </row>
    <row r="197" spans="1:311" x14ac:dyDescent="0.25">
      <c r="A197" s="317">
        <v>2021</v>
      </c>
      <c r="B197" s="316" t="s">
        <v>891</v>
      </c>
      <c r="C197" s="316" t="s">
        <v>893</v>
      </c>
      <c r="D197" s="316" t="s">
        <v>892</v>
      </c>
      <c r="E197" s="316" t="s">
        <v>846</v>
      </c>
      <c r="F197" s="315">
        <v>65096.38</v>
      </c>
      <c r="G197" s="315">
        <v>0</v>
      </c>
      <c r="H197" s="315">
        <v>577429.97</v>
      </c>
      <c r="I197" s="315">
        <v>78283.25</v>
      </c>
      <c r="J197" s="315">
        <v>18408.28</v>
      </c>
      <c r="K197" s="315">
        <v>23338.799999999999</v>
      </c>
      <c r="L197" s="315">
        <v>54308.04</v>
      </c>
      <c r="M197" s="315">
        <v>296338.07</v>
      </c>
      <c r="N197" s="315">
        <v>677094.74</v>
      </c>
      <c r="O197" s="315">
        <v>400510.96</v>
      </c>
      <c r="P197" s="315">
        <v>8592</v>
      </c>
      <c r="Q197" s="315">
        <v>18905.25</v>
      </c>
      <c r="R197" s="315">
        <v>102749.3</v>
      </c>
      <c r="S197" s="315">
        <v>0</v>
      </c>
      <c r="T197" s="315">
        <v>0</v>
      </c>
      <c r="U197" s="315">
        <v>136359.74</v>
      </c>
      <c r="V197" s="315">
        <v>827948.8</v>
      </c>
      <c r="W197" s="315">
        <v>0</v>
      </c>
      <c r="X197" s="315">
        <v>101864.14</v>
      </c>
      <c r="Y197" s="315">
        <v>0</v>
      </c>
      <c r="Z197" s="315">
        <v>0</v>
      </c>
      <c r="AA197" s="315">
        <v>1336746.6100000001</v>
      </c>
      <c r="AB197" s="315">
        <v>54176.19</v>
      </c>
      <c r="AC197" s="315">
        <v>85000</v>
      </c>
      <c r="AD197" s="315">
        <v>1583148.25</v>
      </c>
      <c r="AE197" s="315">
        <v>18984.39</v>
      </c>
      <c r="AF197" s="315">
        <v>0</v>
      </c>
      <c r="AG197" s="315">
        <v>105342.88</v>
      </c>
      <c r="AH197" s="315">
        <v>31722</v>
      </c>
      <c r="AI197" s="315">
        <v>69222.63</v>
      </c>
      <c r="AJ197" s="315">
        <v>3918.05</v>
      </c>
      <c r="AK197" s="315">
        <v>0</v>
      </c>
      <c r="AL197" s="315">
        <v>209415.62</v>
      </c>
      <c r="AM197" s="315">
        <v>24172.47</v>
      </c>
      <c r="AN197" s="315">
        <v>118221.31</v>
      </c>
      <c r="AO197" s="315">
        <v>166000</v>
      </c>
      <c r="AP197" s="315">
        <v>174235.8</v>
      </c>
      <c r="AQ197" s="315">
        <v>0</v>
      </c>
      <c r="AR197" s="315">
        <v>99799.74</v>
      </c>
      <c r="AS197" s="315">
        <v>48925.37</v>
      </c>
      <c r="AT197" s="315">
        <v>0</v>
      </c>
      <c r="AU197" s="315">
        <v>30427.15</v>
      </c>
      <c r="AV197" s="315">
        <v>35693.11</v>
      </c>
      <c r="AW197" s="315">
        <v>1389568.02</v>
      </c>
      <c r="AX197" s="315">
        <v>6419.69</v>
      </c>
      <c r="AY197" s="315">
        <v>353.14</v>
      </c>
      <c r="AZ197" s="315">
        <v>33042.980000000003</v>
      </c>
      <c r="BA197" s="315">
        <v>0</v>
      </c>
      <c r="BB197" s="315">
        <v>5029.25</v>
      </c>
      <c r="BC197" s="315">
        <v>0</v>
      </c>
      <c r="BD197" s="315">
        <v>65322.6</v>
      </c>
      <c r="BE197" s="315">
        <v>11725.7</v>
      </c>
      <c r="BF197" s="315">
        <v>0</v>
      </c>
      <c r="BG197" s="315">
        <v>0</v>
      </c>
      <c r="BH197" s="315">
        <v>0</v>
      </c>
      <c r="BI197" s="315">
        <v>534863.79</v>
      </c>
      <c r="BJ197" s="315">
        <v>0</v>
      </c>
      <c r="BK197" s="315">
        <v>218138.77</v>
      </c>
      <c r="BL197" s="315">
        <v>45655.22</v>
      </c>
      <c r="BM197" s="315">
        <v>0</v>
      </c>
      <c r="BN197" s="315">
        <v>391177.79</v>
      </c>
      <c r="BO197" s="315">
        <v>0</v>
      </c>
      <c r="BP197" s="315">
        <v>43000</v>
      </c>
      <c r="BQ197" s="315">
        <v>1500</v>
      </c>
      <c r="BR197" s="315">
        <v>139802.21</v>
      </c>
      <c r="BS197" s="315">
        <v>25889.53</v>
      </c>
      <c r="BT197" s="315">
        <v>29300</v>
      </c>
      <c r="BU197" s="315">
        <v>1000</v>
      </c>
      <c r="BV197" s="315">
        <v>0</v>
      </c>
      <c r="BW197" s="315">
        <v>85167.55</v>
      </c>
      <c r="BX197" s="315">
        <v>94600.44</v>
      </c>
      <c r="BY197" s="315">
        <v>35167.160000000003</v>
      </c>
      <c r="BZ197" s="315">
        <v>3445.12</v>
      </c>
      <c r="CA197" s="315">
        <v>0</v>
      </c>
      <c r="CB197" s="315">
        <v>13579.55</v>
      </c>
      <c r="CC197" s="315">
        <v>207793.03</v>
      </c>
      <c r="CD197" s="315">
        <v>102439.96</v>
      </c>
      <c r="CE197" s="315">
        <v>613204.47999999998</v>
      </c>
      <c r="CF197" s="315">
        <v>0</v>
      </c>
      <c r="CG197" s="315">
        <v>273032.78000000003</v>
      </c>
      <c r="CH197" s="315">
        <v>24024.63</v>
      </c>
      <c r="CI197" s="315">
        <v>4153457.45</v>
      </c>
      <c r="CJ197" s="315">
        <v>0</v>
      </c>
      <c r="CK197" s="315">
        <v>3371.8</v>
      </c>
      <c r="CL197" s="315">
        <v>12409.45</v>
      </c>
      <c r="CM197" s="315">
        <v>0</v>
      </c>
      <c r="CN197" s="315">
        <v>59498</v>
      </c>
      <c r="CO197" s="315">
        <v>405623.35</v>
      </c>
      <c r="CP197" s="315">
        <v>4524.3999999999996</v>
      </c>
      <c r="CQ197" s="315">
        <v>170430.7</v>
      </c>
      <c r="CR197" s="315">
        <v>0</v>
      </c>
      <c r="CS197" s="315">
        <v>9013.9500000000007</v>
      </c>
      <c r="CT197" s="315">
        <v>636087.25</v>
      </c>
      <c r="CU197" s="315">
        <v>14604.95</v>
      </c>
      <c r="CV197" s="315">
        <v>0</v>
      </c>
      <c r="CW197" s="315">
        <v>66736.34</v>
      </c>
      <c r="CX197" s="315">
        <v>123.3</v>
      </c>
      <c r="CY197" s="315">
        <v>65000</v>
      </c>
      <c r="CZ197" s="315">
        <v>1467446.98</v>
      </c>
      <c r="DA197" s="315">
        <v>515255.8</v>
      </c>
      <c r="DB197" s="315">
        <v>224213.73</v>
      </c>
      <c r="DC197" s="315">
        <v>51494.04</v>
      </c>
      <c r="DD197" s="315">
        <v>496681.82</v>
      </c>
      <c r="DE197" s="315">
        <v>1267648.8400000001</v>
      </c>
      <c r="DF197" s="315">
        <v>0</v>
      </c>
      <c r="DG197" s="315">
        <v>94114.37</v>
      </c>
      <c r="DH197" s="315">
        <v>99463.92</v>
      </c>
      <c r="DI197" s="315">
        <v>91080.91</v>
      </c>
      <c r="DJ197" s="315">
        <v>126113.55</v>
      </c>
      <c r="DK197" s="315">
        <v>21410.49</v>
      </c>
      <c r="DL197" s="315">
        <v>5038.05</v>
      </c>
      <c r="DM197" s="315">
        <v>0</v>
      </c>
      <c r="DN197" s="315">
        <v>20707.5</v>
      </c>
      <c r="DO197" s="315">
        <v>39156.71</v>
      </c>
      <c r="DP197" s="315">
        <v>33699.919999999998</v>
      </c>
      <c r="DQ197" s="315">
        <v>26188.55</v>
      </c>
      <c r="DR197" s="315">
        <v>116017.98</v>
      </c>
      <c r="DS197" s="315">
        <v>26053.32</v>
      </c>
      <c r="DT197" s="315">
        <v>136055.09</v>
      </c>
      <c r="DU197" s="315">
        <v>1141680.22</v>
      </c>
      <c r="DV197" s="315">
        <v>43482.34</v>
      </c>
      <c r="DW197" s="315">
        <v>0</v>
      </c>
      <c r="DX197" s="315">
        <v>158617.25</v>
      </c>
      <c r="DY197" s="315">
        <v>79932.53</v>
      </c>
      <c r="DZ197" s="315">
        <v>92418.71</v>
      </c>
      <c r="EA197" s="315">
        <v>1518629.24</v>
      </c>
      <c r="EB197" s="315">
        <v>0</v>
      </c>
      <c r="EC197" s="315">
        <v>50630.8</v>
      </c>
      <c r="ED197" s="315">
        <v>160744.51999999999</v>
      </c>
      <c r="EE197" s="315">
        <v>56518.43</v>
      </c>
      <c r="EF197" s="315">
        <v>0</v>
      </c>
      <c r="EG197" s="315">
        <v>328432.18</v>
      </c>
      <c r="EH197" s="315">
        <v>7716.8</v>
      </c>
      <c r="EI197" s="315">
        <v>95459.19</v>
      </c>
      <c r="EJ197" s="315">
        <v>430786.76</v>
      </c>
      <c r="EK197" s="315">
        <v>10324.99</v>
      </c>
      <c r="EL197" s="315">
        <v>83704.100000000006</v>
      </c>
      <c r="EM197" s="315">
        <v>0</v>
      </c>
      <c r="EN197" s="315">
        <v>40816.71</v>
      </c>
      <c r="EO197" s="315">
        <v>156275.26</v>
      </c>
      <c r="EP197" s="315">
        <v>95101.75</v>
      </c>
      <c r="EQ197" s="315">
        <v>0</v>
      </c>
      <c r="ER197" s="315">
        <v>21150</v>
      </c>
      <c r="ES197" s="315">
        <v>0</v>
      </c>
      <c r="ET197" s="315">
        <v>183434.2</v>
      </c>
      <c r="EU197" s="315">
        <v>5953.33</v>
      </c>
      <c r="EV197" s="315">
        <v>8359.75</v>
      </c>
      <c r="EW197" s="315">
        <v>195136.81</v>
      </c>
      <c r="EX197" s="315">
        <v>69194.509999999995</v>
      </c>
      <c r="EY197" s="315">
        <v>1031314.31</v>
      </c>
      <c r="EZ197" s="315">
        <v>0</v>
      </c>
      <c r="FA197" s="315">
        <v>145668.85999999999</v>
      </c>
      <c r="FB197" s="315">
        <v>0</v>
      </c>
      <c r="FC197" s="315">
        <v>19665</v>
      </c>
      <c r="FD197" s="315">
        <v>12640</v>
      </c>
      <c r="FE197" s="315">
        <v>894123.62</v>
      </c>
      <c r="FF197" s="315">
        <v>81246.98</v>
      </c>
      <c r="FG197" s="315">
        <v>1120.03</v>
      </c>
      <c r="FH197" s="315">
        <v>161523.10999999999</v>
      </c>
      <c r="FI197" s="315">
        <v>0</v>
      </c>
      <c r="FJ197" s="315">
        <v>125892.79</v>
      </c>
      <c r="FK197" s="315">
        <v>30000</v>
      </c>
      <c r="FL197" s="315">
        <v>0</v>
      </c>
      <c r="FM197" s="315">
        <v>317043.38</v>
      </c>
      <c r="FN197" s="315">
        <v>55020.17</v>
      </c>
      <c r="FO197" s="315">
        <v>0</v>
      </c>
      <c r="FP197" s="315">
        <v>29516.15</v>
      </c>
      <c r="FQ197" s="315">
        <v>0</v>
      </c>
      <c r="FR197" s="315">
        <v>1015173.93</v>
      </c>
      <c r="FS197" s="315">
        <v>0</v>
      </c>
      <c r="FT197" s="315">
        <v>15545.51</v>
      </c>
      <c r="FU197" s="315">
        <v>0</v>
      </c>
      <c r="FV197" s="315">
        <v>16648.57</v>
      </c>
      <c r="FW197" s="315">
        <v>21305.1</v>
      </c>
      <c r="FX197" s="315">
        <v>163798.07</v>
      </c>
      <c r="FY197" s="315">
        <v>1049719.6000000001</v>
      </c>
      <c r="FZ197" s="315">
        <v>39869.839999999997</v>
      </c>
      <c r="GA197" s="315">
        <v>0</v>
      </c>
      <c r="GB197" s="315">
        <v>28752.45</v>
      </c>
      <c r="GC197" s="315">
        <v>0</v>
      </c>
      <c r="GD197" s="315">
        <v>0</v>
      </c>
      <c r="GE197" s="315">
        <v>48390.48</v>
      </c>
      <c r="GF197" s="315">
        <v>68833.8</v>
      </c>
      <c r="GG197" s="315">
        <v>46299.66</v>
      </c>
      <c r="GH197" s="315">
        <v>37232.410000000003</v>
      </c>
      <c r="GI197" s="315">
        <v>41378.53</v>
      </c>
      <c r="GJ197" s="315">
        <v>18353.939999999999</v>
      </c>
      <c r="GK197" s="315">
        <v>440006.71</v>
      </c>
      <c r="GL197" s="315">
        <v>24833.86</v>
      </c>
      <c r="GM197" s="315">
        <v>0</v>
      </c>
      <c r="GN197" s="315">
        <v>89556.56</v>
      </c>
      <c r="GO197" s="315">
        <v>443468.37</v>
      </c>
      <c r="GP197" s="315">
        <v>251.46</v>
      </c>
      <c r="GQ197" s="315">
        <v>6756.95</v>
      </c>
      <c r="GR197" s="315">
        <v>22874.05</v>
      </c>
      <c r="GS197" s="315">
        <v>4169359.49</v>
      </c>
      <c r="GT197" s="315">
        <v>120636.9</v>
      </c>
      <c r="GU197" s="315">
        <v>1095633.28</v>
      </c>
      <c r="GV197" s="315">
        <v>7599.38</v>
      </c>
      <c r="GW197" s="315">
        <v>9514.8799999999992</v>
      </c>
      <c r="GX197" s="315">
        <v>412540.41</v>
      </c>
      <c r="GY197" s="315">
        <v>0</v>
      </c>
      <c r="GZ197" s="315">
        <v>36553.06</v>
      </c>
      <c r="HA197" s="315">
        <v>449594.81</v>
      </c>
      <c r="HB197" s="315">
        <v>1277.5999999999999</v>
      </c>
      <c r="HC197" s="315">
        <v>111215.48</v>
      </c>
      <c r="HD197" s="315">
        <v>11383.4</v>
      </c>
      <c r="HE197" s="315">
        <v>20391.25</v>
      </c>
      <c r="HF197" s="315">
        <v>0</v>
      </c>
      <c r="HG197" s="315">
        <v>45770.55</v>
      </c>
      <c r="HH197" s="315">
        <v>1222712.96</v>
      </c>
      <c r="HI197" s="315">
        <v>52672.58</v>
      </c>
      <c r="HJ197" s="315">
        <v>51230.04</v>
      </c>
      <c r="HK197" s="315">
        <v>0</v>
      </c>
      <c r="HL197" s="315">
        <v>130316.13</v>
      </c>
      <c r="HM197" s="315">
        <v>153776</v>
      </c>
      <c r="HN197" s="315">
        <v>0</v>
      </c>
      <c r="HO197" s="315">
        <v>0</v>
      </c>
      <c r="HP197" s="315">
        <v>88476.9</v>
      </c>
      <c r="HQ197" s="315">
        <v>0</v>
      </c>
      <c r="HR197" s="315">
        <v>547760.75</v>
      </c>
      <c r="HS197" s="315">
        <v>299.55</v>
      </c>
      <c r="HT197" s="315">
        <v>1332376.44</v>
      </c>
      <c r="HU197" s="315">
        <v>15524.2</v>
      </c>
      <c r="HV197" s="315">
        <v>0</v>
      </c>
      <c r="HW197" s="315">
        <v>0</v>
      </c>
      <c r="HX197" s="315">
        <v>0</v>
      </c>
      <c r="HY197" s="315">
        <v>540997.06999999995</v>
      </c>
      <c r="HZ197" s="315">
        <v>16025.7</v>
      </c>
      <c r="IA197" s="315">
        <v>9130.9500000000007</v>
      </c>
      <c r="IB197" s="315">
        <v>431757.85</v>
      </c>
      <c r="IC197" s="315">
        <v>1027542.14</v>
      </c>
      <c r="ID197" s="315">
        <v>0</v>
      </c>
      <c r="IE197" s="315">
        <v>1303652.57</v>
      </c>
      <c r="IF197" s="315">
        <v>56000</v>
      </c>
      <c r="IG197" s="315">
        <v>2578.4899999999998</v>
      </c>
      <c r="IH197" s="315">
        <v>104268.24</v>
      </c>
      <c r="II197" s="315">
        <v>0</v>
      </c>
      <c r="IJ197" s="315">
        <v>44281.35</v>
      </c>
      <c r="IK197" s="315">
        <v>0</v>
      </c>
      <c r="IL197" s="315">
        <v>0</v>
      </c>
      <c r="IM197" s="315">
        <v>624.35</v>
      </c>
      <c r="IN197" s="315">
        <v>473212.04</v>
      </c>
      <c r="IO197" s="315">
        <v>25468.29</v>
      </c>
      <c r="IP197" s="315">
        <v>5659.18</v>
      </c>
      <c r="IQ197" s="315">
        <v>32649.7</v>
      </c>
      <c r="IR197" s="315">
        <v>103061.19</v>
      </c>
      <c r="IS197" s="315">
        <v>287482.81</v>
      </c>
      <c r="IT197" s="315">
        <v>745969.71</v>
      </c>
      <c r="IU197" s="315">
        <v>82886.73</v>
      </c>
      <c r="IV197" s="315">
        <v>256073.13</v>
      </c>
      <c r="IW197" s="315">
        <v>0</v>
      </c>
      <c r="IX197" s="315">
        <v>3137.2</v>
      </c>
      <c r="IY197" s="315">
        <v>88071.25</v>
      </c>
      <c r="IZ197" s="315">
        <v>39459.06</v>
      </c>
      <c r="JA197" s="315">
        <v>67241.440000000002</v>
      </c>
      <c r="JB197" s="315">
        <v>44444.22</v>
      </c>
      <c r="JC197" s="315">
        <v>0</v>
      </c>
      <c r="JD197" s="315">
        <v>10546.51</v>
      </c>
      <c r="JE197" s="315">
        <v>15103.25</v>
      </c>
      <c r="JF197" s="315">
        <v>0</v>
      </c>
      <c r="JG197" s="315">
        <v>2540.11</v>
      </c>
      <c r="JH197" s="315">
        <v>0</v>
      </c>
      <c r="JI197" s="315">
        <v>358826.35</v>
      </c>
      <c r="JJ197" s="315">
        <v>83382.12</v>
      </c>
      <c r="JK197" s="315">
        <v>0</v>
      </c>
      <c r="JL197" s="315">
        <v>12391.2</v>
      </c>
      <c r="JM197" s="315">
        <v>12507.3</v>
      </c>
      <c r="JN197" s="315">
        <v>0</v>
      </c>
      <c r="JO197" s="315">
        <v>120433.64</v>
      </c>
      <c r="JP197" s="315">
        <v>0</v>
      </c>
      <c r="JQ197" s="315">
        <v>0</v>
      </c>
      <c r="JR197" s="315">
        <v>0</v>
      </c>
      <c r="JS197" s="315">
        <v>0</v>
      </c>
      <c r="JT197" s="315">
        <v>0</v>
      </c>
      <c r="JU197" s="315">
        <v>0</v>
      </c>
      <c r="JV197" s="315">
        <v>1450707.65</v>
      </c>
      <c r="JW197" s="315">
        <v>50449.599999999999</v>
      </c>
      <c r="JX197" s="315">
        <v>285394.75</v>
      </c>
      <c r="JY197" s="315">
        <v>24357.41</v>
      </c>
      <c r="JZ197" s="315">
        <v>2000</v>
      </c>
      <c r="KA197" s="315">
        <v>71225.509999999995</v>
      </c>
      <c r="KB197" s="315">
        <v>26202.81</v>
      </c>
      <c r="KC197" s="315">
        <v>14211.73</v>
      </c>
      <c r="KD197" s="315">
        <v>0</v>
      </c>
      <c r="KE197" s="315">
        <v>874001.96</v>
      </c>
      <c r="KF197" s="315">
        <v>0</v>
      </c>
      <c r="KG197" s="315">
        <v>229468</v>
      </c>
      <c r="KH197" s="315">
        <v>43047.08</v>
      </c>
      <c r="KI197" s="315">
        <v>51347.54</v>
      </c>
      <c r="KJ197" s="315">
        <v>28116.52</v>
      </c>
      <c r="KK197" s="315">
        <v>0</v>
      </c>
      <c r="KL197" s="315">
        <v>0</v>
      </c>
      <c r="KM197" s="315">
        <v>13280.59</v>
      </c>
      <c r="KN197" s="315">
        <v>138648.98000000001</v>
      </c>
      <c r="KO197" s="315">
        <v>1064344.25</v>
      </c>
      <c r="KP197" s="315">
        <v>268323.3</v>
      </c>
      <c r="KQ197" s="315">
        <v>2547867.5699999998</v>
      </c>
      <c r="KR197" s="315">
        <v>384095.49</v>
      </c>
      <c r="KS197" s="314">
        <v>15055.55</v>
      </c>
      <c r="KU197" s="312">
        <v>38</v>
      </c>
      <c r="KV197" s="312">
        <v>381</v>
      </c>
      <c r="KY197" s="312" t="s">
        <v>943</v>
      </c>
    </row>
    <row r="198" spans="1:311" x14ac:dyDescent="0.25">
      <c r="A198" s="321">
        <v>2021</v>
      </c>
      <c r="B198" s="320" t="s">
        <v>891</v>
      </c>
      <c r="C198" s="320" t="s">
        <v>890</v>
      </c>
      <c r="D198" s="320" t="s">
        <v>889</v>
      </c>
      <c r="E198" s="320" t="s">
        <v>846</v>
      </c>
      <c r="F198" s="319">
        <v>224768.27</v>
      </c>
      <c r="G198" s="319">
        <v>0</v>
      </c>
      <c r="H198" s="319">
        <v>902811.45</v>
      </c>
      <c r="I198" s="319">
        <v>34000</v>
      </c>
      <c r="J198" s="319">
        <v>0</v>
      </c>
      <c r="K198" s="319">
        <v>90340</v>
      </c>
      <c r="L198" s="319">
        <v>640462.37</v>
      </c>
      <c r="M198" s="319">
        <v>834436</v>
      </c>
      <c r="N198" s="319">
        <v>874734.18</v>
      </c>
      <c r="O198" s="319">
        <v>625108</v>
      </c>
      <c r="P198" s="319">
        <v>0</v>
      </c>
      <c r="Q198" s="319">
        <v>150022.54999999999</v>
      </c>
      <c r="R198" s="319">
        <v>88401.15</v>
      </c>
      <c r="S198" s="319">
        <v>15000</v>
      </c>
      <c r="T198" s="319">
        <v>364179.38</v>
      </c>
      <c r="U198" s="319">
        <v>99763.8</v>
      </c>
      <c r="V198" s="319">
        <v>1723161.65</v>
      </c>
      <c r="W198" s="319">
        <v>4102.3</v>
      </c>
      <c r="X198" s="319">
        <v>913285.85</v>
      </c>
      <c r="Y198" s="319">
        <v>119260.87</v>
      </c>
      <c r="Z198" s="319">
        <v>7700</v>
      </c>
      <c r="AA198" s="319">
        <v>3291339.66</v>
      </c>
      <c r="AB198" s="319">
        <v>323072</v>
      </c>
      <c r="AC198" s="319">
        <v>12058.8</v>
      </c>
      <c r="AD198" s="319">
        <v>1005494.35</v>
      </c>
      <c r="AE198" s="319">
        <v>0</v>
      </c>
      <c r="AF198" s="319">
        <v>20554.509999999998</v>
      </c>
      <c r="AG198" s="319">
        <v>0</v>
      </c>
      <c r="AH198" s="319">
        <v>141368.28</v>
      </c>
      <c r="AI198" s="319">
        <v>147101.6</v>
      </c>
      <c r="AJ198" s="319">
        <v>96859.9</v>
      </c>
      <c r="AK198" s="319">
        <v>5411.4</v>
      </c>
      <c r="AL198" s="319">
        <v>3741020</v>
      </c>
      <c r="AM198" s="319">
        <v>112519.5</v>
      </c>
      <c r="AN198" s="319">
        <v>33130.379999999997</v>
      </c>
      <c r="AO198" s="319">
        <v>10141.290000000001</v>
      </c>
      <c r="AP198" s="319">
        <v>72400</v>
      </c>
      <c r="AQ198" s="319">
        <v>0</v>
      </c>
      <c r="AR198" s="319">
        <v>345121</v>
      </c>
      <c r="AS198" s="319">
        <v>942454.17</v>
      </c>
      <c r="AT198" s="319">
        <v>17789.060000000001</v>
      </c>
      <c r="AU198" s="319">
        <v>4925.7</v>
      </c>
      <c r="AV198" s="319">
        <v>0</v>
      </c>
      <c r="AW198" s="319">
        <v>2827909.3</v>
      </c>
      <c r="AX198" s="319">
        <v>3907.95</v>
      </c>
      <c r="AY198" s="319">
        <v>8070</v>
      </c>
      <c r="AZ198" s="319">
        <v>105240.04</v>
      </c>
      <c r="BA198" s="319">
        <v>0</v>
      </c>
      <c r="BB198" s="319">
        <v>0</v>
      </c>
      <c r="BC198" s="319">
        <v>0</v>
      </c>
      <c r="BD198" s="319">
        <v>3769533.4</v>
      </c>
      <c r="BE198" s="319">
        <v>661356.85</v>
      </c>
      <c r="BF198" s="319">
        <v>249940</v>
      </c>
      <c r="BG198" s="319">
        <v>0</v>
      </c>
      <c r="BH198" s="319">
        <v>0</v>
      </c>
      <c r="BI198" s="319">
        <v>1016054.75</v>
      </c>
      <c r="BJ198" s="319">
        <v>0</v>
      </c>
      <c r="BK198" s="319">
        <v>785929.25</v>
      </c>
      <c r="BL198" s="319">
        <v>0</v>
      </c>
      <c r="BM198" s="319">
        <v>60000</v>
      </c>
      <c r="BN198" s="319">
        <v>389481.78</v>
      </c>
      <c r="BO198" s="319">
        <v>21293</v>
      </c>
      <c r="BP198" s="319">
        <v>163515</v>
      </c>
      <c r="BQ198" s="319">
        <v>0</v>
      </c>
      <c r="BR198" s="319">
        <v>1096968.7</v>
      </c>
      <c r="BS198" s="319">
        <v>696353.7</v>
      </c>
      <c r="BT198" s="319">
        <v>8441.5</v>
      </c>
      <c r="BU198" s="319">
        <v>10915.35</v>
      </c>
      <c r="BV198" s="319">
        <v>130263.5</v>
      </c>
      <c r="BW198" s="319">
        <v>92961.45</v>
      </c>
      <c r="BX198" s="319">
        <v>93381.3</v>
      </c>
      <c r="BY198" s="319">
        <v>1032307.1</v>
      </c>
      <c r="BZ198" s="319">
        <v>16339.5</v>
      </c>
      <c r="CA198" s="319">
        <v>3179.55</v>
      </c>
      <c r="CB198" s="319">
        <v>0</v>
      </c>
      <c r="CC198" s="319">
        <v>1058960.3999999999</v>
      </c>
      <c r="CD198" s="319">
        <v>116391.1</v>
      </c>
      <c r="CE198" s="319">
        <v>402812.6</v>
      </c>
      <c r="CF198" s="319">
        <v>557634.1</v>
      </c>
      <c r="CG198" s="319">
        <v>1262513.67</v>
      </c>
      <c r="CH198" s="319">
        <v>140515.93</v>
      </c>
      <c r="CI198" s="319">
        <v>1221470.1499999999</v>
      </c>
      <c r="CJ198" s="319">
        <v>0</v>
      </c>
      <c r="CK198" s="319">
        <v>100870.8</v>
      </c>
      <c r="CL198" s="319">
        <v>246003.4</v>
      </c>
      <c r="CM198" s="319">
        <v>29545.5</v>
      </c>
      <c r="CN198" s="319">
        <v>131000</v>
      </c>
      <c r="CO198" s="319">
        <v>1247422.2</v>
      </c>
      <c r="CP198" s="319">
        <v>0</v>
      </c>
      <c r="CQ198" s="319">
        <v>108476.11</v>
      </c>
      <c r="CR198" s="319">
        <v>0</v>
      </c>
      <c r="CS198" s="319">
        <v>26100</v>
      </c>
      <c r="CT198" s="319">
        <v>186977.2</v>
      </c>
      <c r="CU198" s="319">
        <v>0</v>
      </c>
      <c r="CV198" s="319">
        <v>0</v>
      </c>
      <c r="CW198" s="319">
        <v>224751.9</v>
      </c>
      <c r="CX198" s="319">
        <v>0</v>
      </c>
      <c r="CY198" s="319">
        <v>60446.65</v>
      </c>
      <c r="CZ198" s="319">
        <v>1546265.4</v>
      </c>
      <c r="DA198" s="319">
        <v>6754.1</v>
      </c>
      <c r="DB198" s="319">
        <v>161000</v>
      </c>
      <c r="DC198" s="319">
        <v>533096.65</v>
      </c>
      <c r="DD198" s="319">
        <v>3019367.33</v>
      </c>
      <c r="DE198" s="319">
        <v>1571979.69</v>
      </c>
      <c r="DF198" s="319">
        <v>0</v>
      </c>
      <c r="DG198" s="319">
        <v>4500</v>
      </c>
      <c r="DH198" s="319">
        <v>364158.7</v>
      </c>
      <c r="DI198" s="319">
        <v>619081.81999999995</v>
      </c>
      <c r="DJ198" s="319">
        <v>196524.79999999999</v>
      </c>
      <c r="DK198" s="319">
        <v>42600</v>
      </c>
      <c r="DL198" s="319">
        <v>54700</v>
      </c>
      <c r="DM198" s="319">
        <v>0</v>
      </c>
      <c r="DN198" s="319">
        <v>124303.1</v>
      </c>
      <c r="DO198" s="319">
        <v>0</v>
      </c>
      <c r="DP198" s="319">
        <v>0</v>
      </c>
      <c r="DQ198" s="319">
        <v>0</v>
      </c>
      <c r="DR198" s="319">
        <v>181700</v>
      </c>
      <c r="DS198" s="319">
        <v>196656.95</v>
      </c>
      <c r="DT198" s="319">
        <v>176458.66</v>
      </c>
      <c r="DU198" s="319">
        <v>0</v>
      </c>
      <c r="DV198" s="319">
        <v>142347.59</v>
      </c>
      <c r="DW198" s="319">
        <v>147100</v>
      </c>
      <c r="DX198" s="319">
        <v>0</v>
      </c>
      <c r="DY198" s="319">
        <v>0</v>
      </c>
      <c r="DZ198" s="319">
        <v>0</v>
      </c>
      <c r="EA198" s="319">
        <v>929245.78</v>
      </c>
      <c r="EB198" s="319">
        <v>401875.9</v>
      </c>
      <c r="EC198" s="319">
        <v>167737.70000000001</v>
      </c>
      <c r="ED198" s="319">
        <v>0</v>
      </c>
      <c r="EE198" s="319">
        <v>0</v>
      </c>
      <c r="EF198" s="319">
        <v>0</v>
      </c>
      <c r="EG198" s="319">
        <v>2007213.82</v>
      </c>
      <c r="EH198" s="319">
        <v>0</v>
      </c>
      <c r="EI198" s="319">
        <v>13300</v>
      </c>
      <c r="EJ198" s="319">
        <v>1909660.84</v>
      </c>
      <c r="EK198" s="319">
        <v>0</v>
      </c>
      <c r="EL198" s="319">
        <v>64996.800000000003</v>
      </c>
      <c r="EM198" s="319">
        <v>124000</v>
      </c>
      <c r="EN198" s="319">
        <v>591753</v>
      </c>
      <c r="EO198" s="319">
        <v>1675339.77</v>
      </c>
      <c r="EP198" s="319">
        <v>22100</v>
      </c>
      <c r="EQ198" s="319">
        <v>94608.09</v>
      </c>
      <c r="ER198" s="319">
        <v>5500</v>
      </c>
      <c r="ES198" s="319">
        <v>49340.08</v>
      </c>
      <c r="ET198" s="319">
        <v>474830.85</v>
      </c>
      <c r="EU198" s="319">
        <v>103423.65</v>
      </c>
      <c r="EV198" s="319">
        <v>15114.6</v>
      </c>
      <c r="EW198" s="319">
        <v>106602.1</v>
      </c>
      <c r="EX198" s="319">
        <v>76490.7</v>
      </c>
      <c r="EY198" s="319">
        <v>1054554.97</v>
      </c>
      <c r="EZ198" s="319">
        <v>108833149.98</v>
      </c>
      <c r="FA198" s="319">
        <v>0</v>
      </c>
      <c r="FB198" s="319">
        <v>35673.599999999999</v>
      </c>
      <c r="FC198" s="319">
        <v>151500</v>
      </c>
      <c r="FD198" s="319">
        <v>78500</v>
      </c>
      <c r="FE198" s="319">
        <v>1530860.45</v>
      </c>
      <c r="FF198" s="319">
        <v>20892.650000000001</v>
      </c>
      <c r="FG198" s="319">
        <v>5880</v>
      </c>
      <c r="FH198" s="319">
        <v>6000</v>
      </c>
      <c r="FI198" s="319">
        <v>0</v>
      </c>
      <c r="FJ198" s="319">
        <v>0</v>
      </c>
      <c r="FK198" s="319">
        <v>83721.899999999994</v>
      </c>
      <c r="FL198" s="319">
        <v>0</v>
      </c>
      <c r="FM198" s="319">
        <v>54510</v>
      </c>
      <c r="FN198" s="319">
        <v>0</v>
      </c>
      <c r="FO198" s="319">
        <v>49500</v>
      </c>
      <c r="FP198" s="319">
        <v>120799.75</v>
      </c>
      <c r="FQ198" s="319">
        <v>2067.0300000000002</v>
      </c>
      <c r="FR198" s="319">
        <v>3433712.28</v>
      </c>
      <c r="FS198" s="319">
        <v>7195</v>
      </c>
      <c r="FT198" s="319">
        <v>166157.51</v>
      </c>
      <c r="FU198" s="319">
        <v>152711</v>
      </c>
      <c r="FV198" s="319">
        <v>0</v>
      </c>
      <c r="FW198" s="319">
        <v>0</v>
      </c>
      <c r="FX198" s="319">
        <v>366011.7</v>
      </c>
      <c r="FY198" s="319">
        <v>56332.5</v>
      </c>
      <c r="FZ198" s="319">
        <v>38276.81</v>
      </c>
      <c r="GA198" s="319">
        <v>0</v>
      </c>
      <c r="GB198" s="319">
        <v>101517.15</v>
      </c>
      <c r="GC198" s="319">
        <v>0</v>
      </c>
      <c r="GD198" s="319">
        <v>174954.85</v>
      </c>
      <c r="GE198" s="319">
        <v>266072.90000000002</v>
      </c>
      <c r="GF198" s="319">
        <v>87000</v>
      </c>
      <c r="GG198" s="319">
        <v>1863926.5</v>
      </c>
      <c r="GH198" s="319">
        <v>80255.649999999994</v>
      </c>
      <c r="GI198" s="319">
        <v>374251.95</v>
      </c>
      <c r="GJ198" s="319">
        <v>34940.699999999997</v>
      </c>
      <c r="GK198" s="319">
        <v>2699462.9</v>
      </c>
      <c r="GL198" s="319">
        <v>731368.2</v>
      </c>
      <c r="GM198" s="319">
        <v>3859078</v>
      </c>
      <c r="GN198" s="319">
        <v>300338.65000000002</v>
      </c>
      <c r="GO198" s="319">
        <v>2288466.02</v>
      </c>
      <c r="GP198" s="319">
        <v>10298.1</v>
      </c>
      <c r="GQ198" s="319">
        <v>3438.99</v>
      </c>
      <c r="GR198" s="319">
        <v>0</v>
      </c>
      <c r="GS198" s="319">
        <v>14460519.220000001</v>
      </c>
      <c r="GT198" s="319">
        <v>18653.080000000002</v>
      </c>
      <c r="GU198" s="319">
        <v>3657462.2</v>
      </c>
      <c r="GV198" s="319">
        <v>0</v>
      </c>
      <c r="GW198" s="319">
        <v>0</v>
      </c>
      <c r="GX198" s="319">
        <v>1037746.49</v>
      </c>
      <c r="GY198" s="319">
        <v>0</v>
      </c>
      <c r="GZ198" s="319">
        <v>74000</v>
      </c>
      <c r="HA198" s="319">
        <v>129255</v>
      </c>
      <c r="HB198" s="319">
        <v>128794.55</v>
      </c>
      <c r="HC198" s="319">
        <v>326476.59000000003</v>
      </c>
      <c r="HD198" s="319">
        <v>0</v>
      </c>
      <c r="HE198" s="319">
        <v>21794.5</v>
      </c>
      <c r="HF198" s="319">
        <v>0</v>
      </c>
      <c r="HG198" s="319">
        <v>486373.86</v>
      </c>
      <c r="HH198" s="319">
        <v>1084722</v>
      </c>
      <c r="HI198" s="319">
        <v>720822</v>
      </c>
      <c r="HJ198" s="319">
        <v>298398</v>
      </c>
      <c r="HK198" s="319">
        <v>0</v>
      </c>
      <c r="HL198" s="319">
        <v>49188</v>
      </c>
      <c r="HM198" s="319">
        <v>198978</v>
      </c>
      <c r="HN198" s="319">
        <v>0</v>
      </c>
      <c r="HO198" s="319">
        <v>206292.85</v>
      </c>
      <c r="HP198" s="319">
        <v>3135740.94</v>
      </c>
      <c r="HQ198" s="319">
        <v>6000</v>
      </c>
      <c r="HR198" s="319">
        <v>287675.8</v>
      </c>
      <c r="HS198" s="319">
        <v>0</v>
      </c>
      <c r="HT198" s="319">
        <v>2502986.66</v>
      </c>
      <c r="HU198" s="319">
        <v>0</v>
      </c>
      <c r="HV198" s="319">
        <v>0</v>
      </c>
      <c r="HW198" s="319">
        <v>10415569.66</v>
      </c>
      <c r="HX198" s="319">
        <v>177630</v>
      </c>
      <c r="HY198" s="319">
        <v>3414399.06</v>
      </c>
      <c r="HZ198" s="319">
        <v>9900</v>
      </c>
      <c r="IA198" s="319">
        <v>0</v>
      </c>
      <c r="IB198" s="319">
        <v>653314.5</v>
      </c>
      <c r="IC198" s="319">
        <v>526996.16</v>
      </c>
      <c r="ID198" s="319">
        <v>115498.9</v>
      </c>
      <c r="IE198" s="319">
        <v>351926.85</v>
      </c>
      <c r="IF198" s="319">
        <v>67392.240000000005</v>
      </c>
      <c r="IG198" s="319">
        <v>3754</v>
      </c>
      <c r="IH198" s="319">
        <v>0</v>
      </c>
      <c r="II198" s="319">
        <v>134100</v>
      </c>
      <c r="IJ198" s="319">
        <v>2004732.23</v>
      </c>
      <c r="IK198" s="319">
        <v>0</v>
      </c>
      <c r="IL198" s="319">
        <v>0</v>
      </c>
      <c r="IM198" s="319">
        <v>19200</v>
      </c>
      <c r="IN198" s="319">
        <v>544531.13</v>
      </c>
      <c r="IO198" s="319">
        <v>79190</v>
      </c>
      <c r="IP198" s="319">
        <v>18661.3</v>
      </c>
      <c r="IQ198" s="319">
        <v>43750</v>
      </c>
      <c r="IR198" s="319">
        <v>5786489.3099999996</v>
      </c>
      <c r="IS198" s="319">
        <v>1428350</v>
      </c>
      <c r="IT198" s="319">
        <v>1299554.55</v>
      </c>
      <c r="IU198" s="319">
        <v>0</v>
      </c>
      <c r="IV198" s="319">
        <v>385677.25</v>
      </c>
      <c r="IW198" s="319">
        <v>127900</v>
      </c>
      <c r="IX198" s="319">
        <v>33199.199999999997</v>
      </c>
      <c r="IY198" s="319">
        <v>41576.5</v>
      </c>
      <c r="IZ198" s="319">
        <v>0</v>
      </c>
      <c r="JA198" s="319">
        <v>85541.25</v>
      </c>
      <c r="JB198" s="319">
        <v>4000</v>
      </c>
      <c r="JC198" s="319">
        <v>95562</v>
      </c>
      <c r="JD198" s="319">
        <v>337</v>
      </c>
      <c r="JE198" s="319">
        <v>0</v>
      </c>
      <c r="JF198" s="319">
        <v>32464.03</v>
      </c>
      <c r="JG198" s="319">
        <v>3911.6</v>
      </c>
      <c r="JH198" s="319">
        <v>0</v>
      </c>
      <c r="JI198" s="319">
        <v>114858.13</v>
      </c>
      <c r="JJ198" s="319">
        <v>263725.02</v>
      </c>
      <c r="JK198" s="319">
        <v>0</v>
      </c>
      <c r="JL198" s="319">
        <v>0</v>
      </c>
      <c r="JM198" s="319">
        <v>0</v>
      </c>
      <c r="JN198" s="319">
        <v>0</v>
      </c>
      <c r="JO198" s="319">
        <v>1727113.39</v>
      </c>
      <c r="JP198" s="319">
        <v>0</v>
      </c>
      <c r="JQ198" s="319">
        <v>151482.45000000001</v>
      </c>
      <c r="JR198" s="319">
        <v>0</v>
      </c>
      <c r="JS198" s="319">
        <v>149320.92000000001</v>
      </c>
      <c r="JT198" s="319">
        <v>153435</v>
      </c>
      <c r="JU198" s="319">
        <v>212600</v>
      </c>
      <c r="JV198" s="319">
        <v>3218304.93</v>
      </c>
      <c r="JW198" s="319">
        <v>17972.5</v>
      </c>
      <c r="JX198" s="319">
        <v>271007</v>
      </c>
      <c r="JY198" s="319">
        <v>10984</v>
      </c>
      <c r="JZ198" s="319">
        <v>873.3</v>
      </c>
      <c r="KA198" s="319">
        <v>293294.06</v>
      </c>
      <c r="KB198" s="319">
        <v>141000</v>
      </c>
      <c r="KC198" s="319">
        <v>39585.550000000003</v>
      </c>
      <c r="KD198" s="319">
        <v>0</v>
      </c>
      <c r="KE198" s="319">
        <v>1389554</v>
      </c>
      <c r="KF198" s="319">
        <v>0</v>
      </c>
      <c r="KG198" s="319">
        <v>159021.95000000001</v>
      </c>
      <c r="KH198" s="319">
        <v>0</v>
      </c>
      <c r="KI198" s="319">
        <v>835105</v>
      </c>
      <c r="KJ198" s="319">
        <v>164373.9</v>
      </c>
      <c r="KK198" s="319">
        <v>2922.74</v>
      </c>
      <c r="KL198" s="319">
        <v>0</v>
      </c>
      <c r="KM198" s="319">
        <v>100906</v>
      </c>
      <c r="KN198" s="319">
        <v>123665.3</v>
      </c>
      <c r="KO198" s="319">
        <v>2070583.1</v>
      </c>
      <c r="KP198" s="319">
        <v>82092.789999999994</v>
      </c>
      <c r="KQ198" s="319">
        <v>28225319.120000001</v>
      </c>
      <c r="KR198" s="319">
        <v>1841965.5</v>
      </c>
      <c r="KS198" s="318">
        <v>1114798.3</v>
      </c>
      <c r="KU198" s="312">
        <v>39</v>
      </c>
      <c r="KV198" s="312">
        <v>390</v>
      </c>
      <c r="KY198" s="312" t="s">
        <v>943</v>
      </c>
    </row>
    <row r="199" spans="1:311" x14ac:dyDescent="0.25">
      <c r="A199" s="317">
        <v>2021</v>
      </c>
      <c r="B199" s="316" t="s">
        <v>849</v>
      </c>
      <c r="C199" s="316" t="s">
        <v>882</v>
      </c>
      <c r="D199" s="316" t="s">
        <v>888</v>
      </c>
      <c r="E199" s="316" t="s">
        <v>846</v>
      </c>
      <c r="F199" s="315">
        <v>1190818.8500000001</v>
      </c>
      <c r="G199" s="315">
        <v>704349.55</v>
      </c>
      <c r="H199" s="315">
        <v>16296855.390000001</v>
      </c>
      <c r="I199" s="315">
        <v>1173909.0900000001</v>
      </c>
      <c r="J199" s="315">
        <v>940215.45</v>
      </c>
      <c r="K199" s="315">
        <v>1254549</v>
      </c>
      <c r="L199" s="315">
        <v>10226828.619999999</v>
      </c>
      <c r="M199" s="315">
        <v>4349792.0599999996</v>
      </c>
      <c r="N199" s="315">
        <v>12419067.66</v>
      </c>
      <c r="O199" s="315">
        <v>6604579.6699999999</v>
      </c>
      <c r="P199" s="315">
        <v>3530870.6</v>
      </c>
      <c r="Q199" s="315">
        <v>1116361.01</v>
      </c>
      <c r="R199" s="315">
        <v>4532155.74</v>
      </c>
      <c r="S199" s="315">
        <v>2196851.67</v>
      </c>
      <c r="T199" s="315">
        <v>1859599.79</v>
      </c>
      <c r="U199" s="315">
        <v>12217130.5</v>
      </c>
      <c r="V199" s="315">
        <v>14412041.59</v>
      </c>
      <c r="W199" s="315">
        <v>825822.88</v>
      </c>
      <c r="X199" s="315">
        <v>2986374.97</v>
      </c>
      <c r="Y199" s="315">
        <v>626087.6</v>
      </c>
      <c r="Z199" s="315">
        <v>1348534.96</v>
      </c>
      <c r="AA199" s="315">
        <v>11850753.960000001</v>
      </c>
      <c r="AB199" s="315">
        <v>2661109.94</v>
      </c>
      <c r="AC199" s="315">
        <v>399931.32</v>
      </c>
      <c r="AD199" s="315">
        <v>44836775.780000001</v>
      </c>
      <c r="AE199" s="315">
        <v>367727.16</v>
      </c>
      <c r="AF199" s="315">
        <v>3579925.8</v>
      </c>
      <c r="AG199" s="315">
        <v>850710.28</v>
      </c>
      <c r="AH199" s="315">
        <v>3778545.93</v>
      </c>
      <c r="AI199" s="315">
        <v>2965870.6</v>
      </c>
      <c r="AJ199" s="315">
        <v>3126716.8</v>
      </c>
      <c r="AK199" s="315">
        <v>736519.14</v>
      </c>
      <c r="AL199" s="315">
        <v>20722765.379999999</v>
      </c>
      <c r="AM199" s="315">
        <v>1409627.06</v>
      </c>
      <c r="AN199" s="315">
        <v>2304900.8199999998</v>
      </c>
      <c r="AO199" s="315">
        <v>1788871.23</v>
      </c>
      <c r="AP199" s="315">
        <v>2328289.96</v>
      </c>
      <c r="AQ199" s="315">
        <v>406722.83</v>
      </c>
      <c r="AR199" s="315">
        <v>4175848.13</v>
      </c>
      <c r="AS199" s="315">
        <v>1326058.44</v>
      </c>
      <c r="AT199" s="315">
        <v>1980203.45</v>
      </c>
      <c r="AU199" s="315">
        <v>2919461.7</v>
      </c>
      <c r="AV199" s="315">
        <v>1134084.6499999999</v>
      </c>
      <c r="AW199" s="315">
        <v>18536722.699999999</v>
      </c>
      <c r="AX199" s="315">
        <v>378755.01</v>
      </c>
      <c r="AY199" s="315">
        <v>1382706.83</v>
      </c>
      <c r="AZ199" s="315">
        <v>2324817.52</v>
      </c>
      <c r="BA199" s="315">
        <v>245158.24</v>
      </c>
      <c r="BB199" s="315">
        <v>1518196.66</v>
      </c>
      <c r="BC199" s="315">
        <v>11531142.73</v>
      </c>
      <c r="BD199" s="315">
        <v>8099993.1900000004</v>
      </c>
      <c r="BE199" s="315">
        <v>4269480.4400000004</v>
      </c>
      <c r="BF199" s="315">
        <v>4095507.92</v>
      </c>
      <c r="BG199" s="315">
        <v>558407.82999999996</v>
      </c>
      <c r="BH199" s="315">
        <v>299394.92</v>
      </c>
      <c r="BI199" s="315">
        <v>12335708.970000001</v>
      </c>
      <c r="BJ199" s="315">
        <v>338845.7</v>
      </c>
      <c r="BK199" s="315">
        <v>10375677.689999999</v>
      </c>
      <c r="BL199" s="315">
        <v>322681.52</v>
      </c>
      <c r="BM199" s="315">
        <v>2310516.9900000002</v>
      </c>
      <c r="BN199" s="315">
        <v>10834165.029999999</v>
      </c>
      <c r="BO199" s="315">
        <v>4692942.5999999996</v>
      </c>
      <c r="BP199" s="315">
        <v>698442.04</v>
      </c>
      <c r="BQ199" s="315">
        <v>822056.52</v>
      </c>
      <c r="BR199" s="315">
        <v>944167.02</v>
      </c>
      <c r="BS199" s="315">
        <v>6462532.6699999999</v>
      </c>
      <c r="BT199" s="315">
        <v>1491401.23</v>
      </c>
      <c r="BU199" s="315">
        <v>695987.06</v>
      </c>
      <c r="BV199" s="315">
        <v>1782681.68</v>
      </c>
      <c r="BW199" s="315">
        <v>14845398.6</v>
      </c>
      <c r="BX199" s="315">
        <v>2147391.21</v>
      </c>
      <c r="BY199" s="315">
        <v>16320501.220000001</v>
      </c>
      <c r="BZ199" s="315">
        <v>762903.04000000004</v>
      </c>
      <c r="CA199" s="315">
        <v>1037242.72</v>
      </c>
      <c r="CB199" s="315">
        <v>866853.19</v>
      </c>
      <c r="CC199" s="315">
        <v>3950608.2</v>
      </c>
      <c r="CD199" s="315">
        <v>12282270.619999999</v>
      </c>
      <c r="CE199" s="315">
        <v>7489800.7699999996</v>
      </c>
      <c r="CF199" s="315">
        <v>9057879.9800000004</v>
      </c>
      <c r="CG199" s="315">
        <v>16121292.310000001</v>
      </c>
      <c r="CH199" s="315">
        <v>4021343.67</v>
      </c>
      <c r="CI199" s="315">
        <v>16552977.58</v>
      </c>
      <c r="CJ199" s="315">
        <v>762372.71</v>
      </c>
      <c r="CK199" s="315">
        <v>713568.79</v>
      </c>
      <c r="CL199" s="315">
        <v>1347896.41</v>
      </c>
      <c r="CM199" s="315">
        <v>536181.47</v>
      </c>
      <c r="CN199" s="315">
        <v>3400051.39</v>
      </c>
      <c r="CO199" s="315">
        <v>7932714.75</v>
      </c>
      <c r="CP199" s="315">
        <v>627104.78</v>
      </c>
      <c r="CQ199" s="315">
        <v>2671512.2799999998</v>
      </c>
      <c r="CR199" s="315">
        <v>362020.23</v>
      </c>
      <c r="CS199" s="315">
        <v>2729276.74</v>
      </c>
      <c r="CT199" s="315">
        <v>4384920</v>
      </c>
      <c r="CU199" s="315">
        <v>552642.09</v>
      </c>
      <c r="CV199" s="315">
        <v>462409.86</v>
      </c>
      <c r="CW199" s="315">
        <v>1634951.71</v>
      </c>
      <c r="CX199" s="315">
        <v>4341686.53</v>
      </c>
      <c r="CY199" s="315">
        <v>4140288.2</v>
      </c>
      <c r="CZ199" s="315">
        <v>11700931.83</v>
      </c>
      <c r="DA199" s="315">
        <v>9237672.8000000007</v>
      </c>
      <c r="DB199" s="315">
        <v>9148046.9100000001</v>
      </c>
      <c r="DC199" s="315">
        <v>1923367.4</v>
      </c>
      <c r="DD199" s="315">
        <v>21627431.420000002</v>
      </c>
      <c r="DE199" s="315">
        <v>29676784.34</v>
      </c>
      <c r="DF199" s="315">
        <v>647351.47</v>
      </c>
      <c r="DG199" s="315">
        <v>2598645.71</v>
      </c>
      <c r="DH199" s="315">
        <v>2105642.44</v>
      </c>
      <c r="DI199" s="315">
        <v>2665174.46</v>
      </c>
      <c r="DJ199" s="315">
        <v>8045613.0599999996</v>
      </c>
      <c r="DK199" s="315">
        <v>4952183.63</v>
      </c>
      <c r="DL199" s="315">
        <v>2026308.64</v>
      </c>
      <c r="DM199" s="315">
        <v>5240771.6900000004</v>
      </c>
      <c r="DN199" s="315">
        <v>751529.48</v>
      </c>
      <c r="DO199" s="315">
        <v>1639142.47</v>
      </c>
      <c r="DP199" s="315">
        <v>842643.87</v>
      </c>
      <c r="DQ199" s="315">
        <v>282323.71000000002</v>
      </c>
      <c r="DR199" s="315">
        <v>4638478.7699999996</v>
      </c>
      <c r="DS199" s="315">
        <v>20799687.149999999</v>
      </c>
      <c r="DT199" s="315">
        <v>6116214.2999999998</v>
      </c>
      <c r="DU199" s="315">
        <v>9568582.3100000005</v>
      </c>
      <c r="DV199" s="315">
        <v>1275449.8600000001</v>
      </c>
      <c r="DW199" s="315">
        <v>5381869.9900000002</v>
      </c>
      <c r="DX199" s="315">
        <v>5218475.04</v>
      </c>
      <c r="DY199" s="315">
        <v>8581265.0800000001</v>
      </c>
      <c r="DZ199" s="315">
        <v>4698636</v>
      </c>
      <c r="EA199" s="315">
        <v>35636627.009999998</v>
      </c>
      <c r="EB199" s="315">
        <v>2408085.46</v>
      </c>
      <c r="EC199" s="315">
        <v>2844649.19</v>
      </c>
      <c r="ED199" s="315">
        <v>1599615.25</v>
      </c>
      <c r="EE199" s="315">
        <v>1668438.37</v>
      </c>
      <c r="EF199" s="315">
        <v>423625.81</v>
      </c>
      <c r="EG199" s="315">
        <v>7477143.4100000001</v>
      </c>
      <c r="EH199" s="315">
        <v>1297841.8700000001</v>
      </c>
      <c r="EI199" s="315">
        <v>4860287.78</v>
      </c>
      <c r="EJ199" s="315">
        <v>11732953.029999999</v>
      </c>
      <c r="EK199" s="315">
        <v>673960.2</v>
      </c>
      <c r="EL199" s="315">
        <v>705444.48</v>
      </c>
      <c r="EM199" s="315">
        <v>6375893.71</v>
      </c>
      <c r="EN199" s="315">
        <v>3103774.23</v>
      </c>
      <c r="EO199" s="315">
        <v>6708875.2199999997</v>
      </c>
      <c r="EP199" s="315">
        <v>10699140.41</v>
      </c>
      <c r="EQ199" s="315">
        <v>666102.71</v>
      </c>
      <c r="ER199" s="315">
        <v>4593306.29</v>
      </c>
      <c r="ES199" s="315">
        <v>715148.43</v>
      </c>
      <c r="ET199" s="315">
        <v>2049300.86</v>
      </c>
      <c r="EU199" s="315">
        <v>893177.11</v>
      </c>
      <c r="EV199" s="315">
        <v>365964.92</v>
      </c>
      <c r="EW199" s="315">
        <v>4184911.58</v>
      </c>
      <c r="EX199" s="315">
        <v>4511058.58</v>
      </c>
      <c r="EY199" s="315">
        <v>35376504.439999998</v>
      </c>
      <c r="EZ199" s="315">
        <v>396841605.17000002</v>
      </c>
      <c r="FA199" s="315">
        <v>1358958.45</v>
      </c>
      <c r="FB199" s="315">
        <v>2540442.56</v>
      </c>
      <c r="FC199" s="315">
        <v>14731001.58</v>
      </c>
      <c r="FD199" s="315">
        <v>2697658.98</v>
      </c>
      <c r="FE199" s="315">
        <v>30940003.920000002</v>
      </c>
      <c r="FF199" s="315">
        <v>4852802.95</v>
      </c>
      <c r="FG199" s="315">
        <v>364923.79</v>
      </c>
      <c r="FH199" s="315">
        <v>6117942.5599999996</v>
      </c>
      <c r="FI199" s="315">
        <v>864034.43</v>
      </c>
      <c r="FJ199" s="315">
        <v>8320768.3700000001</v>
      </c>
      <c r="FK199" s="315">
        <v>1325147.01</v>
      </c>
      <c r="FL199" s="315">
        <v>290808.84999999998</v>
      </c>
      <c r="FM199" s="315">
        <v>6092239.5199999996</v>
      </c>
      <c r="FN199" s="315">
        <v>2084415.24</v>
      </c>
      <c r="FO199" s="315">
        <v>2994993.43</v>
      </c>
      <c r="FP199" s="315">
        <v>1164725.1299999999</v>
      </c>
      <c r="FQ199" s="315">
        <v>4292204.49</v>
      </c>
      <c r="FR199" s="315">
        <v>43423820.25</v>
      </c>
      <c r="FS199" s="315">
        <v>1023299.84</v>
      </c>
      <c r="FT199" s="315">
        <v>1112775.18</v>
      </c>
      <c r="FU199" s="315">
        <v>1239195.73</v>
      </c>
      <c r="FV199" s="315">
        <v>393408.98</v>
      </c>
      <c r="FW199" s="315">
        <v>123887.5</v>
      </c>
      <c r="FX199" s="315">
        <v>2520804.63</v>
      </c>
      <c r="FY199" s="315">
        <v>11992403.539999999</v>
      </c>
      <c r="FZ199" s="315">
        <v>532017.80000000005</v>
      </c>
      <c r="GA199" s="315">
        <v>664180.12</v>
      </c>
      <c r="GB199" s="315">
        <v>721314.83</v>
      </c>
      <c r="GC199" s="315">
        <v>455299.37</v>
      </c>
      <c r="GD199" s="315">
        <v>945811.83</v>
      </c>
      <c r="GE199" s="315">
        <v>9566061.6300000008</v>
      </c>
      <c r="GF199" s="315">
        <v>1740702.84</v>
      </c>
      <c r="GG199" s="315">
        <v>4795889.74</v>
      </c>
      <c r="GH199" s="315">
        <v>1194739.6299999999</v>
      </c>
      <c r="GI199" s="315">
        <v>4104533.99</v>
      </c>
      <c r="GJ199" s="315">
        <v>1396683.49</v>
      </c>
      <c r="GK199" s="315">
        <v>69588628.299999997</v>
      </c>
      <c r="GL199" s="315">
        <v>10914166.73</v>
      </c>
      <c r="GM199" s="315">
        <v>45950860.520000003</v>
      </c>
      <c r="GN199" s="315">
        <v>2690141.14</v>
      </c>
      <c r="GO199" s="315">
        <v>7919457.1399999997</v>
      </c>
      <c r="GP199" s="315">
        <v>323150.45</v>
      </c>
      <c r="GQ199" s="315">
        <v>125537.51</v>
      </c>
      <c r="GR199" s="315">
        <v>2671086.11</v>
      </c>
      <c r="GS199" s="315">
        <v>79475353.099999994</v>
      </c>
      <c r="GT199" s="315">
        <v>621655.03</v>
      </c>
      <c r="GU199" s="315">
        <v>25285305.030000001</v>
      </c>
      <c r="GV199" s="315">
        <v>957787.03</v>
      </c>
      <c r="GW199" s="315">
        <v>392157.4</v>
      </c>
      <c r="GX199" s="315">
        <v>16766192.41</v>
      </c>
      <c r="GY199" s="315">
        <v>912115.13</v>
      </c>
      <c r="GZ199" s="315">
        <v>2481334.7599999998</v>
      </c>
      <c r="HA199" s="315">
        <v>4955234.38</v>
      </c>
      <c r="HB199" s="315">
        <v>962785.21</v>
      </c>
      <c r="HC199" s="315">
        <v>10395280.140000001</v>
      </c>
      <c r="HD199" s="315">
        <v>389808.83</v>
      </c>
      <c r="HE199" s="315">
        <v>1364122.16</v>
      </c>
      <c r="HF199" s="315">
        <v>1393188.42</v>
      </c>
      <c r="HG199" s="315">
        <v>12853564.4</v>
      </c>
      <c r="HH199" s="315">
        <v>15020003.359999999</v>
      </c>
      <c r="HI199" s="315">
        <v>6422649.5800000001</v>
      </c>
      <c r="HJ199" s="315">
        <v>3826299.17</v>
      </c>
      <c r="HK199" s="315">
        <v>991034.81</v>
      </c>
      <c r="HL199" s="315">
        <v>6708010.1699999999</v>
      </c>
      <c r="HM199" s="315">
        <v>1731188.13</v>
      </c>
      <c r="HN199" s="315">
        <v>1559183.38</v>
      </c>
      <c r="HO199" s="315">
        <v>1906560.36</v>
      </c>
      <c r="HP199" s="315">
        <v>16280030.130000001</v>
      </c>
      <c r="HQ199" s="315">
        <v>439908.63</v>
      </c>
      <c r="HR199" s="315">
        <v>14474558.560000001</v>
      </c>
      <c r="HS199" s="315">
        <v>358804.11</v>
      </c>
      <c r="HT199" s="315">
        <v>22840193.010000002</v>
      </c>
      <c r="HU199" s="315">
        <v>699696.35</v>
      </c>
      <c r="HV199" s="315">
        <v>5941125.3499999996</v>
      </c>
      <c r="HW199" s="315">
        <v>76860205.450000003</v>
      </c>
      <c r="HX199" s="315">
        <v>1059395.6000000001</v>
      </c>
      <c r="HY199" s="315">
        <v>34395391.859999999</v>
      </c>
      <c r="HZ199" s="315">
        <v>2355187.63</v>
      </c>
      <c r="IA199" s="315">
        <v>845439.95</v>
      </c>
      <c r="IB199" s="315">
        <v>2750960.35</v>
      </c>
      <c r="IC199" s="315">
        <v>20499316.52</v>
      </c>
      <c r="ID199" s="315">
        <v>952081.08</v>
      </c>
      <c r="IE199" s="315">
        <v>7397853.5300000003</v>
      </c>
      <c r="IF199" s="315">
        <v>1207683.76</v>
      </c>
      <c r="IG199" s="315">
        <v>1224564.04</v>
      </c>
      <c r="IH199" s="315">
        <v>240017.83</v>
      </c>
      <c r="II199" s="315">
        <v>1032936.6</v>
      </c>
      <c r="IJ199" s="315">
        <v>6228704.5800000001</v>
      </c>
      <c r="IK199" s="315">
        <v>376837.75</v>
      </c>
      <c r="IL199" s="315">
        <v>692200.65</v>
      </c>
      <c r="IM199" s="315">
        <v>1732408.53</v>
      </c>
      <c r="IN199" s="315">
        <v>6515212.9000000004</v>
      </c>
      <c r="IO199" s="315">
        <v>2770243.18</v>
      </c>
      <c r="IP199" s="315">
        <v>1703689.47</v>
      </c>
      <c r="IQ199" s="315">
        <v>1286033.33</v>
      </c>
      <c r="IR199" s="315">
        <v>18192720.879999999</v>
      </c>
      <c r="IS199" s="315">
        <v>18675296.870000001</v>
      </c>
      <c r="IT199" s="315">
        <v>8691080.2400000002</v>
      </c>
      <c r="IU199" s="315">
        <v>1003582.81</v>
      </c>
      <c r="IV199" s="315">
        <v>8748021.0999999996</v>
      </c>
      <c r="IW199" s="315">
        <v>1121207.93</v>
      </c>
      <c r="IX199" s="315">
        <v>288166.03999999998</v>
      </c>
      <c r="IY199" s="315">
        <v>4492055.16</v>
      </c>
      <c r="IZ199" s="315">
        <v>2254970.23</v>
      </c>
      <c r="JA199" s="315">
        <v>1558831.26</v>
      </c>
      <c r="JB199" s="315">
        <v>1279396.71</v>
      </c>
      <c r="JC199" s="315">
        <v>38272.519999999997</v>
      </c>
      <c r="JD199" s="315">
        <v>456645.8</v>
      </c>
      <c r="JE199" s="315">
        <v>391683.71</v>
      </c>
      <c r="JF199" s="315">
        <v>8891554.0500000007</v>
      </c>
      <c r="JG199" s="315">
        <v>599795.24</v>
      </c>
      <c r="JH199" s="315">
        <v>1685077.51</v>
      </c>
      <c r="JI199" s="315">
        <v>5284464.05</v>
      </c>
      <c r="JJ199" s="315">
        <v>6679005.04</v>
      </c>
      <c r="JK199" s="315">
        <v>547220.93000000005</v>
      </c>
      <c r="JL199" s="315">
        <v>1044164.27</v>
      </c>
      <c r="JM199" s="315">
        <v>223264.51</v>
      </c>
      <c r="JN199" s="315">
        <v>562932.11</v>
      </c>
      <c r="JO199" s="315">
        <v>5118478.71</v>
      </c>
      <c r="JP199" s="315">
        <v>1285289.49</v>
      </c>
      <c r="JQ199" s="315">
        <v>1419881.39</v>
      </c>
      <c r="JR199" s="315">
        <v>532194.06000000006</v>
      </c>
      <c r="JS199" s="315">
        <v>7557576.0700000003</v>
      </c>
      <c r="JT199" s="315">
        <v>751755.53</v>
      </c>
      <c r="JU199" s="315">
        <v>4600128.79</v>
      </c>
      <c r="JV199" s="315">
        <v>46767291.020000003</v>
      </c>
      <c r="JW199" s="315">
        <v>2338317.2599999998</v>
      </c>
      <c r="JX199" s="315">
        <v>4971095.79</v>
      </c>
      <c r="JY199" s="315">
        <v>186137.94</v>
      </c>
      <c r="JZ199" s="315">
        <v>225317.98</v>
      </c>
      <c r="KA199" s="315">
        <v>3054284.1</v>
      </c>
      <c r="KB199" s="315">
        <v>2776647.54</v>
      </c>
      <c r="KC199" s="315">
        <v>1899475.22</v>
      </c>
      <c r="KD199" s="315">
        <v>852502.87</v>
      </c>
      <c r="KE199" s="315">
        <v>10862143.16</v>
      </c>
      <c r="KF199" s="315">
        <v>1355967.67</v>
      </c>
      <c r="KG199" s="315">
        <v>2283352.64</v>
      </c>
      <c r="KH199" s="315">
        <v>1362608.85</v>
      </c>
      <c r="KI199" s="315">
        <v>4521483.9800000004</v>
      </c>
      <c r="KJ199" s="315">
        <v>3716120.7</v>
      </c>
      <c r="KK199" s="315">
        <v>240654.43</v>
      </c>
      <c r="KL199" s="315">
        <v>1092724.94</v>
      </c>
      <c r="KM199" s="315">
        <v>1285392.75</v>
      </c>
      <c r="KN199" s="315">
        <v>1422175.3</v>
      </c>
      <c r="KO199" s="315">
        <v>7286480.8899999997</v>
      </c>
      <c r="KP199" s="315">
        <v>4963903.32</v>
      </c>
      <c r="KQ199" s="315">
        <v>53684250.25</v>
      </c>
      <c r="KR199" s="315">
        <v>6902444.0800000001</v>
      </c>
      <c r="KS199" s="314">
        <v>2194862.2400000002</v>
      </c>
      <c r="KU199" s="312">
        <v>40</v>
      </c>
      <c r="KV199" s="312">
        <v>400</v>
      </c>
      <c r="KY199" s="312" t="s">
        <v>943</v>
      </c>
    </row>
    <row r="200" spans="1:311" x14ac:dyDescent="0.25">
      <c r="A200" s="321">
        <v>2021</v>
      </c>
      <c r="B200" s="320" t="s">
        <v>849</v>
      </c>
      <c r="C200" s="320" t="s">
        <v>882</v>
      </c>
      <c r="D200" s="320" t="s">
        <v>887</v>
      </c>
      <c r="E200" s="320" t="s">
        <v>846</v>
      </c>
      <c r="F200" s="319">
        <v>531522.75</v>
      </c>
      <c r="G200" s="319">
        <v>8676.25</v>
      </c>
      <c r="H200" s="319">
        <v>1848239.55</v>
      </c>
      <c r="I200" s="319">
        <v>108838.96</v>
      </c>
      <c r="J200" s="319">
        <v>2193.3000000000002</v>
      </c>
      <c r="K200" s="319">
        <v>2609.1</v>
      </c>
      <c r="L200" s="319">
        <v>143051.29999999999</v>
      </c>
      <c r="M200" s="319">
        <v>427408.64000000001</v>
      </c>
      <c r="N200" s="319">
        <v>11070661.35</v>
      </c>
      <c r="O200" s="319">
        <v>2122674.4500000002</v>
      </c>
      <c r="P200" s="319">
        <v>1359808.27</v>
      </c>
      <c r="Q200" s="319">
        <v>10159.549999999999</v>
      </c>
      <c r="R200" s="319">
        <v>35506.949999999997</v>
      </c>
      <c r="S200" s="319">
        <v>52756.5</v>
      </c>
      <c r="T200" s="319">
        <v>0</v>
      </c>
      <c r="U200" s="319">
        <v>82655.95</v>
      </c>
      <c r="V200" s="319">
        <v>187847.1</v>
      </c>
      <c r="W200" s="319">
        <v>2692.18</v>
      </c>
      <c r="X200" s="319">
        <v>89122.75</v>
      </c>
      <c r="Y200" s="319">
        <v>3799.85</v>
      </c>
      <c r="Z200" s="319">
        <v>122612.55</v>
      </c>
      <c r="AA200" s="319">
        <v>943802.8</v>
      </c>
      <c r="AB200" s="319">
        <v>311190.55</v>
      </c>
      <c r="AC200" s="319">
        <v>0</v>
      </c>
      <c r="AD200" s="319">
        <v>764111.4</v>
      </c>
      <c r="AE200" s="319">
        <v>7003.31</v>
      </c>
      <c r="AF200" s="319">
        <v>71836.149999999994</v>
      </c>
      <c r="AG200" s="319">
        <v>64623.89</v>
      </c>
      <c r="AH200" s="319">
        <v>15062.85</v>
      </c>
      <c r="AI200" s="319">
        <v>21400.55</v>
      </c>
      <c r="AJ200" s="319">
        <v>12071.76</v>
      </c>
      <c r="AK200" s="319">
        <v>6203.45</v>
      </c>
      <c r="AL200" s="319">
        <v>210125.8</v>
      </c>
      <c r="AM200" s="319">
        <v>62963.8</v>
      </c>
      <c r="AN200" s="319">
        <v>27112.85</v>
      </c>
      <c r="AO200" s="319">
        <v>35003.879999999997</v>
      </c>
      <c r="AP200" s="319">
        <v>36193.800000000003</v>
      </c>
      <c r="AQ200" s="319">
        <v>10158.049999999999</v>
      </c>
      <c r="AR200" s="319">
        <v>121904.05</v>
      </c>
      <c r="AS200" s="319">
        <v>24876.7</v>
      </c>
      <c r="AT200" s="319">
        <v>15677.95</v>
      </c>
      <c r="AU200" s="319">
        <v>53987.7</v>
      </c>
      <c r="AV200" s="319">
        <v>10602</v>
      </c>
      <c r="AW200" s="319">
        <v>6332716.8499999996</v>
      </c>
      <c r="AX200" s="319">
        <v>1739.8</v>
      </c>
      <c r="AY200" s="319">
        <v>21364.33</v>
      </c>
      <c r="AZ200" s="319">
        <v>215441.45</v>
      </c>
      <c r="BA200" s="319">
        <v>1523.15</v>
      </c>
      <c r="BB200" s="319">
        <v>180492.22</v>
      </c>
      <c r="BC200" s="319">
        <v>233828.7</v>
      </c>
      <c r="BD200" s="319">
        <v>185240.15</v>
      </c>
      <c r="BE200" s="319">
        <v>345115.3</v>
      </c>
      <c r="BF200" s="319">
        <v>156079.75</v>
      </c>
      <c r="BG200" s="319">
        <v>1438.08</v>
      </c>
      <c r="BH200" s="319">
        <v>346.3</v>
      </c>
      <c r="BI200" s="319">
        <v>1692779.19</v>
      </c>
      <c r="BJ200" s="319">
        <v>2192.08</v>
      </c>
      <c r="BK200" s="319">
        <v>474700.9</v>
      </c>
      <c r="BL200" s="319">
        <v>12226.18</v>
      </c>
      <c r="BM200" s="319">
        <v>0</v>
      </c>
      <c r="BN200" s="319">
        <v>519023.6</v>
      </c>
      <c r="BO200" s="319">
        <v>29223.7</v>
      </c>
      <c r="BP200" s="319">
        <v>114772.25</v>
      </c>
      <c r="BQ200" s="319">
        <v>319.3</v>
      </c>
      <c r="BR200" s="319">
        <v>32228.2</v>
      </c>
      <c r="BS200" s="319">
        <v>196434.25</v>
      </c>
      <c r="BT200" s="319">
        <v>5288.95</v>
      </c>
      <c r="BU200" s="319">
        <v>3268.94</v>
      </c>
      <c r="BV200" s="319">
        <v>322942.45</v>
      </c>
      <c r="BW200" s="319">
        <v>107585.55</v>
      </c>
      <c r="BX200" s="319">
        <v>57423.199999999997</v>
      </c>
      <c r="BY200" s="319">
        <v>196204.7</v>
      </c>
      <c r="BZ200" s="319">
        <v>8593.75</v>
      </c>
      <c r="CA200" s="319">
        <v>21825.15</v>
      </c>
      <c r="CB200" s="319">
        <v>13611.95</v>
      </c>
      <c r="CC200" s="319">
        <v>234129.8</v>
      </c>
      <c r="CD200" s="319">
        <v>97391.95</v>
      </c>
      <c r="CE200" s="319">
        <v>1293581.57</v>
      </c>
      <c r="CF200" s="319">
        <v>539729.98</v>
      </c>
      <c r="CG200" s="319">
        <v>79431.22</v>
      </c>
      <c r="CH200" s="319">
        <v>54348.75</v>
      </c>
      <c r="CI200" s="319">
        <v>4797264.6500000004</v>
      </c>
      <c r="CJ200" s="319">
        <v>11037.99</v>
      </c>
      <c r="CK200" s="319">
        <v>4697.3999999999996</v>
      </c>
      <c r="CL200" s="319">
        <v>10613.4</v>
      </c>
      <c r="CM200" s="319">
        <v>9847.85</v>
      </c>
      <c r="CN200" s="319">
        <v>52550.400000000001</v>
      </c>
      <c r="CO200" s="319">
        <v>226741.3</v>
      </c>
      <c r="CP200" s="319">
        <v>15244.65</v>
      </c>
      <c r="CQ200" s="319">
        <v>0</v>
      </c>
      <c r="CR200" s="319">
        <v>5474.47</v>
      </c>
      <c r="CS200" s="319">
        <v>11251.34</v>
      </c>
      <c r="CT200" s="319">
        <v>353259.75</v>
      </c>
      <c r="CU200" s="319">
        <v>13540.85</v>
      </c>
      <c r="CV200" s="319">
        <v>12000.73</v>
      </c>
      <c r="CW200" s="319">
        <v>5081.05</v>
      </c>
      <c r="CX200" s="319">
        <v>47626.3</v>
      </c>
      <c r="CY200" s="319">
        <v>105795.35</v>
      </c>
      <c r="CZ200" s="319">
        <v>579630.35</v>
      </c>
      <c r="DA200" s="319">
        <v>487569</v>
      </c>
      <c r="DB200" s="319">
        <v>183036.2</v>
      </c>
      <c r="DC200" s="319">
        <v>416547</v>
      </c>
      <c r="DD200" s="319">
        <v>28205986.949999999</v>
      </c>
      <c r="DE200" s="319">
        <v>1754719.65</v>
      </c>
      <c r="DF200" s="319">
        <v>31358.15</v>
      </c>
      <c r="DG200" s="319">
        <v>18811.099999999999</v>
      </c>
      <c r="DH200" s="319">
        <v>33141.65</v>
      </c>
      <c r="DI200" s="319">
        <v>187693.25</v>
      </c>
      <c r="DJ200" s="319">
        <v>2398823.25</v>
      </c>
      <c r="DK200" s="319">
        <v>6786685.9000000004</v>
      </c>
      <c r="DL200" s="319">
        <v>38879.4</v>
      </c>
      <c r="DM200" s="319">
        <v>65181.95</v>
      </c>
      <c r="DN200" s="319">
        <v>2586.9</v>
      </c>
      <c r="DO200" s="319">
        <v>23378.7</v>
      </c>
      <c r="DP200" s="319">
        <v>63158.25</v>
      </c>
      <c r="DQ200" s="319">
        <v>466.45</v>
      </c>
      <c r="DR200" s="319">
        <v>276832.65000000002</v>
      </c>
      <c r="DS200" s="319">
        <v>231495.2</v>
      </c>
      <c r="DT200" s="319">
        <v>140353.1</v>
      </c>
      <c r="DU200" s="319">
        <v>305580.2</v>
      </c>
      <c r="DV200" s="319">
        <v>186208.1</v>
      </c>
      <c r="DW200" s="319">
        <v>49374.8</v>
      </c>
      <c r="DX200" s="319">
        <v>37190.65</v>
      </c>
      <c r="DY200" s="319">
        <v>78224.899999999994</v>
      </c>
      <c r="DZ200" s="319">
        <v>4786.6000000000004</v>
      </c>
      <c r="EA200" s="319">
        <v>7352560.1500000004</v>
      </c>
      <c r="EB200" s="319">
        <v>40746.800000000003</v>
      </c>
      <c r="EC200" s="319">
        <v>66615.929999999993</v>
      </c>
      <c r="ED200" s="319">
        <v>38926.15</v>
      </c>
      <c r="EE200" s="319">
        <v>38307.5</v>
      </c>
      <c r="EF200" s="319">
        <v>9434.2000000000007</v>
      </c>
      <c r="EG200" s="319">
        <v>231849.3</v>
      </c>
      <c r="EH200" s="319">
        <v>15676.35</v>
      </c>
      <c r="EI200" s="319">
        <v>94527.8</v>
      </c>
      <c r="EJ200" s="319">
        <v>172699.47</v>
      </c>
      <c r="EK200" s="319">
        <v>0</v>
      </c>
      <c r="EL200" s="319">
        <v>2069.5500000000002</v>
      </c>
      <c r="EM200" s="319">
        <v>32773.25</v>
      </c>
      <c r="EN200" s="319">
        <v>34082.300000000003</v>
      </c>
      <c r="EO200" s="319">
        <v>203881.60000000001</v>
      </c>
      <c r="EP200" s="319">
        <v>50469.05</v>
      </c>
      <c r="EQ200" s="319">
        <v>5686.55</v>
      </c>
      <c r="ER200" s="319">
        <v>135865.44</v>
      </c>
      <c r="ES200" s="319">
        <v>5514.8</v>
      </c>
      <c r="ET200" s="319">
        <v>56534.05</v>
      </c>
      <c r="EU200" s="319">
        <v>16389.23</v>
      </c>
      <c r="EV200" s="319">
        <v>5398.93</v>
      </c>
      <c r="EW200" s="319">
        <v>48917.4</v>
      </c>
      <c r="EX200" s="319">
        <v>140381.9</v>
      </c>
      <c r="EY200" s="319">
        <v>8645009.0500000007</v>
      </c>
      <c r="EZ200" s="319">
        <v>82184342.75</v>
      </c>
      <c r="FA200" s="319">
        <v>51892.05</v>
      </c>
      <c r="FB200" s="319">
        <v>42966.05</v>
      </c>
      <c r="FC200" s="319">
        <v>4077935.75</v>
      </c>
      <c r="FD200" s="319">
        <v>243025.05</v>
      </c>
      <c r="FE200" s="319">
        <v>3491817.6</v>
      </c>
      <c r="FF200" s="319">
        <v>43120.3</v>
      </c>
      <c r="FG200" s="319">
        <v>398.7</v>
      </c>
      <c r="FH200" s="319">
        <v>279876.90000000002</v>
      </c>
      <c r="FI200" s="319">
        <v>0</v>
      </c>
      <c r="FJ200" s="319">
        <v>807591.95</v>
      </c>
      <c r="FK200" s="319">
        <v>13084.95</v>
      </c>
      <c r="FL200" s="319">
        <v>429.2</v>
      </c>
      <c r="FM200" s="319">
        <v>500489</v>
      </c>
      <c r="FN200" s="319">
        <v>16039.35</v>
      </c>
      <c r="FO200" s="319">
        <v>94701.77</v>
      </c>
      <c r="FP200" s="319">
        <v>6574.95</v>
      </c>
      <c r="FQ200" s="319">
        <v>61809.2</v>
      </c>
      <c r="FR200" s="319">
        <v>4272442.5999999996</v>
      </c>
      <c r="FS200" s="319">
        <v>11418.3</v>
      </c>
      <c r="FT200" s="319">
        <v>9753.7000000000007</v>
      </c>
      <c r="FU200" s="319">
        <v>23243.95</v>
      </c>
      <c r="FV200" s="319">
        <v>3300.5</v>
      </c>
      <c r="FW200" s="319">
        <v>620.15</v>
      </c>
      <c r="FX200" s="319">
        <v>241313.55</v>
      </c>
      <c r="FY200" s="319">
        <v>219439.9</v>
      </c>
      <c r="FZ200" s="319">
        <v>7321.3</v>
      </c>
      <c r="GA200" s="319">
        <v>3720.05</v>
      </c>
      <c r="GB200" s="319">
        <v>780.95</v>
      </c>
      <c r="GC200" s="319">
        <v>11227.55</v>
      </c>
      <c r="GD200" s="319">
        <v>5725.2</v>
      </c>
      <c r="GE200" s="319">
        <v>144635.65</v>
      </c>
      <c r="GF200" s="319">
        <v>459058.3</v>
      </c>
      <c r="GG200" s="319">
        <v>129002.65</v>
      </c>
      <c r="GH200" s="319">
        <v>33476.86</v>
      </c>
      <c r="GI200" s="319">
        <v>150213.20000000001</v>
      </c>
      <c r="GJ200" s="319">
        <v>0</v>
      </c>
      <c r="GK200" s="319">
        <v>4990854.24</v>
      </c>
      <c r="GL200" s="319">
        <v>64662.95</v>
      </c>
      <c r="GM200" s="319">
        <v>19906184.050000001</v>
      </c>
      <c r="GN200" s="319">
        <v>3286.7</v>
      </c>
      <c r="GO200" s="319">
        <v>607162.84</v>
      </c>
      <c r="GP200" s="319">
        <v>486</v>
      </c>
      <c r="GQ200" s="319">
        <v>20583.52</v>
      </c>
      <c r="GR200" s="319">
        <v>238278</v>
      </c>
      <c r="GS200" s="319">
        <v>9307696.5399999991</v>
      </c>
      <c r="GT200" s="319">
        <v>0</v>
      </c>
      <c r="GU200" s="319">
        <v>852335.65</v>
      </c>
      <c r="GV200" s="319">
        <v>421124.18</v>
      </c>
      <c r="GW200" s="319">
        <v>0</v>
      </c>
      <c r="GX200" s="319">
        <v>1451342.5</v>
      </c>
      <c r="GY200" s="319">
        <v>19070.900000000001</v>
      </c>
      <c r="GZ200" s="319">
        <v>44571.25</v>
      </c>
      <c r="HA200" s="319">
        <v>132095.82999999999</v>
      </c>
      <c r="HB200" s="319">
        <v>9791.2000000000007</v>
      </c>
      <c r="HC200" s="319">
        <v>859868.57</v>
      </c>
      <c r="HD200" s="319">
        <v>4178.72</v>
      </c>
      <c r="HE200" s="319">
        <v>6479.05</v>
      </c>
      <c r="HF200" s="319">
        <v>0</v>
      </c>
      <c r="HG200" s="319">
        <v>864223.3</v>
      </c>
      <c r="HH200" s="319">
        <v>1228449.2</v>
      </c>
      <c r="HI200" s="319">
        <v>224637.2</v>
      </c>
      <c r="HJ200" s="319">
        <v>129839.7</v>
      </c>
      <c r="HK200" s="319">
        <v>8721.15</v>
      </c>
      <c r="HL200" s="319">
        <v>72994.95</v>
      </c>
      <c r="HM200" s="319">
        <v>144309.45000000001</v>
      </c>
      <c r="HN200" s="319">
        <v>5397.15</v>
      </c>
      <c r="HO200" s="319">
        <v>19898.25</v>
      </c>
      <c r="HP200" s="319">
        <v>1948171.4</v>
      </c>
      <c r="HQ200" s="319">
        <v>2085.65</v>
      </c>
      <c r="HR200" s="319">
        <v>720836.9</v>
      </c>
      <c r="HS200" s="319">
        <v>3913.6</v>
      </c>
      <c r="HT200" s="319">
        <v>5005399.75</v>
      </c>
      <c r="HU200" s="319">
        <v>15304.7</v>
      </c>
      <c r="HV200" s="319">
        <v>951474.85</v>
      </c>
      <c r="HW200" s="319">
        <v>14832832.4</v>
      </c>
      <c r="HX200" s="319">
        <v>22155.35</v>
      </c>
      <c r="HY200" s="319">
        <v>6073180.3499999996</v>
      </c>
      <c r="HZ200" s="319">
        <v>231207.55</v>
      </c>
      <c r="IA200" s="319">
        <v>12274.05</v>
      </c>
      <c r="IB200" s="319">
        <v>169242.95</v>
      </c>
      <c r="IC200" s="319">
        <v>16189054.640000001</v>
      </c>
      <c r="ID200" s="319">
        <v>19394.849999999999</v>
      </c>
      <c r="IE200" s="319">
        <v>641821.25</v>
      </c>
      <c r="IF200" s="319">
        <v>175482.15</v>
      </c>
      <c r="IG200" s="319">
        <v>63666.75</v>
      </c>
      <c r="IH200" s="319">
        <v>1101.7</v>
      </c>
      <c r="II200" s="319">
        <v>76809.5</v>
      </c>
      <c r="IJ200" s="319">
        <v>152310.75</v>
      </c>
      <c r="IK200" s="319">
        <v>307.3</v>
      </c>
      <c r="IL200" s="319">
        <v>171219.20000000001</v>
      </c>
      <c r="IM200" s="319">
        <v>7711.85</v>
      </c>
      <c r="IN200" s="319">
        <v>50391.65</v>
      </c>
      <c r="IO200" s="319">
        <v>19809.05</v>
      </c>
      <c r="IP200" s="319">
        <v>9759.4500000000007</v>
      </c>
      <c r="IQ200" s="319">
        <v>73854.05</v>
      </c>
      <c r="IR200" s="319">
        <v>10821473.720000001</v>
      </c>
      <c r="IS200" s="319">
        <v>1292771.3999999999</v>
      </c>
      <c r="IT200" s="319">
        <v>461895.5</v>
      </c>
      <c r="IU200" s="319">
        <v>17250.990000000002</v>
      </c>
      <c r="IV200" s="319">
        <v>441876.05</v>
      </c>
      <c r="IW200" s="319">
        <v>28134.7</v>
      </c>
      <c r="IX200" s="319">
        <v>2731.3</v>
      </c>
      <c r="IY200" s="319">
        <v>69187.7</v>
      </c>
      <c r="IZ200" s="319">
        <v>881065.55</v>
      </c>
      <c r="JA200" s="319">
        <v>20898.099999999999</v>
      </c>
      <c r="JB200" s="319">
        <v>53387.82</v>
      </c>
      <c r="JC200" s="319">
        <v>0</v>
      </c>
      <c r="JD200" s="319">
        <v>1608.2</v>
      </c>
      <c r="JE200" s="319">
        <v>0</v>
      </c>
      <c r="JF200" s="319">
        <v>341739.55</v>
      </c>
      <c r="JG200" s="319">
        <v>2072.9</v>
      </c>
      <c r="JH200" s="319">
        <v>16196.75</v>
      </c>
      <c r="JI200" s="319">
        <v>4095457.65</v>
      </c>
      <c r="JJ200" s="319">
        <v>31880.78</v>
      </c>
      <c r="JK200" s="319">
        <v>9276</v>
      </c>
      <c r="JL200" s="319">
        <v>34016.050000000003</v>
      </c>
      <c r="JM200" s="319">
        <v>271.75</v>
      </c>
      <c r="JN200" s="319">
        <v>0</v>
      </c>
      <c r="JO200" s="319">
        <v>176634.95</v>
      </c>
      <c r="JP200" s="319">
        <v>21109.360000000001</v>
      </c>
      <c r="JQ200" s="319">
        <v>32448.65</v>
      </c>
      <c r="JR200" s="319">
        <v>194.7</v>
      </c>
      <c r="JS200" s="319">
        <v>259292.55</v>
      </c>
      <c r="JT200" s="319">
        <v>20232.8</v>
      </c>
      <c r="JU200" s="319">
        <v>9197.7199999999993</v>
      </c>
      <c r="JV200" s="319">
        <v>19999193.050000001</v>
      </c>
      <c r="JW200" s="319">
        <v>117579.04</v>
      </c>
      <c r="JX200" s="319">
        <v>121251.5</v>
      </c>
      <c r="JY200" s="319">
        <v>436.8</v>
      </c>
      <c r="JZ200" s="319">
        <v>1580.5</v>
      </c>
      <c r="KA200" s="319">
        <v>18806.099999999999</v>
      </c>
      <c r="KB200" s="319">
        <v>480113.4</v>
      </c>
      <c r="KC200" s="319">
        <v>0</v>
      </c>
      <c r="KD200" s="319">
        <v>11710.05</v>
      </c>
      <c r="KE200" s="319">
        <v>2099776.0699999998</v>
      </c>
      <c r="KF200" s="319">
        <v>24626.5</v>
      </c>
      <c r="KG200" s="319">
        <v>30219.45</v>
      </c>
      <c r="KH200" s="319">
        <v>16142.3</v>
      </c>
      <c r="KI200" s="319">
        <v>389839.3</v>
      </c>
      <c r="KJ200" s="319">
        <v>22435.65</v>
      </c>
      <c r="KK200" s="319">
        <v>5705.3</v>
      </c>
      <c r="KL200" s="319">
        <v>40612.6</v>
      </c>
      <c r="KM200" s="319">
        <v>3244.8</v>
      </c>
      <c r="KN200" s="319">
        <v>45320.57</v>
      </c>
      <c r="KO200" s="319">
        <v>75538.55</v>
      </c>
      <c r="KP200" s="319">
        <v>0</v>
      </c>
      <c r="KQ200" s="319">
        <v>4552504.8</v>
      </c>
      <c r="KR200" s="319">
        <v>331749.03999999998</v>
      </c>
      <c r="KS200" s="318">
        <v>129676.5</v>
      </c>
      <c r="KU200" s="312">
        <v>40</v>
      </c>
      <c r="KV200" s="312">
        <v>401</v>
      </c>
      <c r="KY200" s="312" t="s">
        <v>943</v>
      </c>
    </row>
    <row r="201" spans="1:311" x14ac:dyDescent="0.25">
      <c r="A201" s="317">
        <v>2021</v>
      </c>
      <c r="B201" s="316" t="s">
        <v>849</v>
      </c>
      <c r="C201" s="316" t="s">
        <v>882</v>
      </c>
      <c r="D201" s="316" t="s">
        <v>886</v>
      </c>
      <c r="E201" s="316" t="s">
        <v>846</v>
      </c>
      <c r="F201" s="315">
        <v>323828.40000000002</v>
      </c>
      <c r="G201" s="315">
        <v>29323.45</v>
      </c>
      <c r="H201" s="315">
        <v>2208859.85</v>
      </c>
      <c r="I201" s="315">
        <v>243654.85</v>
      </c>
      <c r="J201" s="315">
        <v>73466.600000000006</v>
      </c>
      <c r="K201" s="315">
        <v>70165.899999999994</v>
      </c>
      <c r="L201" s="315">
        <v>1263086.8999999999</v>
      </c>
      <c r="M201" s="315">
        <v>326891.2</v>
      </c>
      <c r="N201" s="315">
        <v>1109072.3700000001</v>
      </c>
      <c r="O201" s="315">
        <v>1450748.75</v>
      </c>
      <c r="P201" s="315">
        <v>190954.7</v>
      </c>
      <c r="Q201" s="315">
        <v>40647.5</v>
      </c>
      <c r="R201" s="315">
        <v>474336.25</v>
      </c>
      <c r="S201" s="315">
        <v>145737.60000000001</v>
      </c>
      <c r="T201" s="315">
        <v>220801.75</v>
      </c>
      <c r="U201" s="315">
        <v>793867.2</v>
      </c>
      <c r="V201" s="315">
        <v>1455972.05</v>
      </c>
      <c r="W201" s="315">
        <v>57268.38</v>
      </c>
      <c r="X201" s="315">
        <v>266729</v>
      </c>
      <c r="Y201" s="315">
        <v>50516.6</v>
      </c>
      <c r="Z201" s="315">
        <v>123504.65</v>
      </c>
      <c r="AA201" s="315">
        <v>1715893.25</v>
      </c>
      <c r="AB201" s="315">
        <v>124893.1</v>
      </c>
      <c r="AC201" s="315">
        <v>27100.35</v>
      </c>
      <c r="AD201" s="315">
        <v>3741317.85</v>
      </c>
      <c r="AE201" s="315">
        <v>32519.1</v>
      </c>
      <c r="AF201" s="315">
        <v>231509.5</v>
      </c>
      <c r="AG201" s="315">
        <v>114179.05</v>
      </c>
      <c r="AH201" s="315">
        <v>435111.45</v>
      </c>
      <c r="AI201" s="315">
        <v>240325.6</v>
      </c>
      <c r="AJ201" s="315">
        <v>357752.05</v>
      </c>
      <c r="AK201" s="315">
        <v>60664.75</v>
      </c>
      <c r="AL201" s="315">
        <v>2254324.65</v>
      </c>
      <c r="AM201" s="315">
        <v>111315.05</v>
      </c>
      <c r="AN201" s="315">
        <v>192206.4</v>
      </c>
      <c r="AO201" s="315">
        <v>153568.5</v>
      </c>
      <c r="AP201" s="315">
        <v>178237.15</v>
      </c>
      <c r="AQ201" s="315">
        <v>22224.2</v>
      </c>
      <c r="AR201" s="315">
        <v>358974.1</v>
      </c>
      <c r="AS201" s="315">
        <v>131181.29999999999</v>
      </c>
      <c r="AT201" s="315">
        <v>143108.9</v>
      </c>
      <c r="AU201" s="315">
        <v>216377.5</v>
      </c>
      <c r="AV201" s="315">
        <v>114438.55</v>
      </c>
      <c r="AW201" s="315">
        <v>2849480.15</v>
      </c>
      <c r="AX201" s="315">
        <v>32601.05</v>
      </c>
      <c r="AY201" s="315">
        <v>97989.1</v>
      </c>
      <c r="AZ201" s="315">
        <v>233568.45</v>
      </c>
      <c r="BA201" s="315">
        <v>14994.2</v>
      </c>
      <c r="BB201" s="315">
        <v>107778.7</v>
      </c>
      <c r="BC201" s="315">
        <v>1005198.66</v>
      </c>
      <c r="BD201" s="315">
        <v>1535980.65</v>
      </c>
      <c r="BE201" s="315">
        <v>718694.9</v>
      </c>
      <c r="BF201" s="315">
        <v>438216.3</v>
      </c>
      <c r="BG201" s="315">
        <v>48075.75</v>
      </c>
      <c r="BH201" s="315">
        <v>25399.3</v>
      </c>
      <c r="BI201" s="315">
        <v>1812877.8</v>
      </c>
      <c r="BJ201" s="315">
        <v>28605.4</v>
      </c>
      <c r="BK201" s="315">
        <v>870017.45</v>
      </c>
      <c r="BL201" s="315">
        <v>23047.35</v>
      </c>
      <c r="BM201" s="315">
        <v>163216.22</v>
      </c>
      <c r="BN201" s="315">
        <v>951358.4</v>
      </c>
      <c r="BO201" s="315">
        <v>393676.85</v>
      </c>
      <c r="BP201" s="315">
        <v>89239.7</v>
      </c>
      <c r="BQ201" s="315">
        <v>61737.3</v>
      </c>
      <c r="BR201" s="315">
        <v>114106.05</v>
      </c>
      <c r="BS201" s="315">
        <v>490995.9</v>
      </c>
      <c r="BT201" s="315">
        <v>106327.3</v>
      </c>
      <c r="BU201" s="315">
        <v>36930.25</v>
      </c>
      <c r="BV201" s="315">
        <v>134068.20000000001</v>
      </c>
      <c r="BW201" s="315">
        <v>1241659.7</v>
      </c>
      <c r="BX201" s="315">
        <v>185608.15</v>
      </c>
      <c r="BY201" s="315">
        <v>1810541.7</v>
      </c>
      <c r="BZ201" s="315">
        <v>133133.85</v>
      </c>
      <c r="CA201" s="315">
        <v>75819.350000000006</v>
      </c>
      <c r="CB201" s="315">
        <v>92373.15</v>
      </c>
      <c r="CC201" s="315">
        <v>270763.8</v>
      </c>
      <c r="CD201" s="315">
        <v>685419.85</v>
      </c>
      <c r="CE201" s="315">
        <v>988510.6</v>
      </c>
      <c r="CF201" s="315">
        <v>754712.75</v>
      </c>
      <c r="CG201" s="315">
        <v>898983.85</v>
      </c>
      <c r="CH201" s="315">
        <v>296056.65000000002</v>
      </c>
      <c r="CI201" s="315">
        <v>2503743.2999999998</v>
      </c>
      <c r="CJ201" s="315">
        <v>61018</v>
      </c>
      <c r="CK201" s="315">
        <v>43015.6</v>
      </c>
      <c r="CL201" s="315">
        <v>90803.45</v>
      </c>
      <c r="CM201" s="315">
        <v>35287.1</v>
      </c>
      <c r="CN201" s="315">
        <v>531103.80000000005</v>
      </c>
      <c r="CO201" s="315">
        <v>716846.85</v>
      </c>
      <c r="CP201" s="315">
        <v>24127.3</v>
      </c>
      <c r="CQ201" s="315">
        <v>361962.7</v>
      </c>
      <c r="CR201" s="315">
        <v>21877.3</v>
      </c>
      <c r="CS201" s="315">
        <v>213469.75</v>
      </c>
      <c r="CT201" s="315">
        <v>370904.4</v>
      </c>
      <c r="CU201" s="315">
        <v>41423.35</v>
      </c>
      <c r="CV201" s="315">
        <v>35237.85</v>
      </c>
      <c r="CW201" s="315">
        <v>121723</v>
      </c>
      <c r="CX201" s="315">
        <v>283485.90000000002</v>
      </c>
      <c r="CY201" s="315">
        <v>370645.7</v>
      </c>
      <c r="CZ201" s="315">
        <v>1101927.8500000001</v>
      </c>
      <c r="DA201" s="315">
        <v>671730.3</v>
      </c>
      <c r="DB201" s="315">
        <v>728024.3</v>
      </c>
      <c r="DC201" s="315">
        <v>443951.55</v>
      </c>
      <c r="DD201" s="315">
        <v>3260267.95</v>
      </c>
      <c r="DE201" s="315">
        <v>2348850.7999999998</v>
      </c>
      <c r="DF201" s="315">
        <v>64880.15</v>
      </c>
      <c r="DG201" s="315">
        <v>253354.75</v>
      </c>
      <c r="DH201" s="315">
        <v>195705.3</v>
      </c>
      <c r="DI201" s="315">
        <v>265040.45</v>
      </c>
      <c r="DJ201" s="315">
        <v>1187161.3500000001</v>
      </c>
      <c r="DK201" s="315">
        <v>713756.25</v>
      </c>
      <c r="DL201" s="315">
        <v>284886.15000000002</v>
      </c>
      <c r="DM201" s="315">
        <v>471371.6</v>
      </c>
      <c r="DN201" s="315">
        <v>57093.4</v>
      </c>
      <c r="DO201" s="315">
        <v>144022.39999999999</v>
      </c>
      <c r="DP201" s="315">
        <v>89687.05</v>
      </c>
      <c r="DQ201" s="315">
        <v>36169.800000000003</v>
      </c>
      <c r="DR201" s="315">
        <v>414729.65</v>
      </c>
      <c r="DS201" s="315">
        <v>1365887.4</v>
      </c>
      <c r="DT201" s="315">
        <v>664223.30000000005</v>
      </c>
      <c r="DU201" s="315">
        <v>708104.75</v>
      </c>
      <c r="DV201" s="315">
        <v>91808.1</v>
      </c>
      <c r="DW201" s="315">
        <v>420306.65</v>
      </c>
      <c r="DX201" s="315">
        <v>477035.3</v>
      </c>
      <c r="DY201" s="315">
        <v>255215.7</v>
      </c>
      <c r="DZ201" s="315">
        <v>289392.05</v>
      </c>
      <c r="EA201" s="315">
        <v>2970191.8</v>
      </c>
      <c r="EB201" s="315">
        <v>199256.8</v>
      </c>
      <c r="EC201" s="315">
        <v>220312.85</v>
      </c>
      <c r="ED201" s="315">
        <v>79438.55</v>
      </c>
      <c r="EE201" s="315">
        <v>129917.15</v>
      </c>
      <c r="EF201" s="315">
        <v>42727.75</v>
      </c>
      <c r="EG201" s="315">
        <v>638346.1</v>
      </c>
      <c r="EH201" s="315">
        <v>88762.05</v>
      </c>
      <c r="EI201" s="315">
        <v>1205640.6000000001</v>
      </c>
      <c r="EJ201" s="315">
        <v>888021.65</v>
      </c>
      <c r="EK201" s="315">
        <v>90353.25</v>
      </c>
      <c r="EL201" s="315">
        <v>28648.95</v>
      </c>
      <c r="EM201" s="315">
        <v>535076</v>
      </c>
      <c r="EN201" s="315">
        <v>274777.40000000002</v>
      </c>
      <c r="EO201" s="315">
        <v>530879.35</v>
      </c>
      <c r="EP201" s="315">
        <v>575774.35</v>
      </c>
      <c r="EQ201" s="315">
        <v>44038.1</v>
      </c>
      <c r="ER201" s="315">
        <v>276305.8</v>
      </c>
      <c r="ES201" s="315">
        <v>49734.35</v>
      </c>
      <c r="ET201" s="315">
        <v>201357.5</v>
      </c>
      <c r="EU201" s="315">
        <v>89502.5</v>
      </c>
      <c r="EV201" s="315">
        <v>25473.15</v>
      </c>
      <c r="EW201" s="315">
        <v>273832</v>
      </c>
      <c r="EX201" s="315">
        <v>412318.85</v>
      </c>
      <c r="EY201" s="315">
        <v>3102844.3</v>
      </c>
      <c r="EZ201" s="315">
        <v>51307792.549999997</v>
      </c>
      <c r="FA201" s="315">
        <v>203746.2</v>
      </c>
      <c r="FB201" s="315">
        <v>293854.5</v>
      </c>
      <c r="FC201" s="315">
        <v>778011.3</v>
      </c>
      <c r="FD201" s="315">
        <v>118973.15</v>
      </c>
      <c r="FE201" s="315">
        <v>3239027.8</v>
      </c>
      <c r="FF201" s="315">
        <v>427013.6</v>
      </c>
      <c r="FG201" s="315">
        <v>13383.5</v>
      </c>
      <c r="FH201" s="315">
        <v>1273764.1000000001</v>
      </c>
      <c r="FI201" s="315">
        <v>44649.7</v>
      </c>
      <c r="FJ201" s="315">
        <v>675399.6</v>
      </c>
      <c r="FK201" s="315">
        <v>2875.4</v>
      </c>
      <c r="FL201" s="315">
        <v>17925.95</v>
      </c>
      <c r="FM201" s="315">
        <v>706880.5</v>
      </c>
      <c r="FN201" s="315">
        <v>237176.05</v>
      </c>
      <c r="FO201" s="315">
        <v>262499.40000000002</v>
      </c>
      <c r="FP201" s="315">
        <v>84501.8</v>
      </c>
      <c r="FQ201" s="315">
        <v>215657.65</v>
      </c>
      <c r="FR201" s="315">
        <v>2337138.85</v>
      </c>
      <c r="FS201" s="315">
        <v>97410.7</v>
      </c>
      <c r="FT201" s="315">
        <v>93941.5</v>
      </c>
      <c r="FU201" s="315">
        <v>140517.9</v>
      </c>
      <c r="FV201" s="315">
        <v>36489.25</v>
      </c>
      <c r="FW201" s="315">
        <v>8582</v>
      </c>
      <c r="FX201" s="315">
        <v>299794.45</v>
      </c>
      <c r="FY201" s="315">
        <v>883436.8</v>
      </c>
      <c r="FZ201" s="315">
        <v>52743.7</v>
      </c>
      <c r="GA201" s="315">
        <v>47397.65</v>
      </c>
      <c r="GB201" s="315">
        <v>53281.25</v>
      </c>
      <c r="GC201" s="315">
        <v>34416.65</v>
      </c>
      <c r="GD201" s="315">
        <v>90714.25</v>
      </c>
      <c r="GE201" s="315">
        <v>682773.4</v>
      </c>
      <c r="GF201" s="315">
        <v>263016.8</v>
      </c>
      <c r="GG201" s="315">
        <v>428714.75</v>
      </c>
      <c r="GH201" s="315">
        <v>87426.5</v>
      </c>
      <c r="GI201" s="315">
        <v>282028.84999999998</v>
      </c>
      <c r="GJ201" s="315">
        <v>121223.4</v>
      </c>
      <c r="GK201" s="315">
        <v>10288374.27</v>
      </c>
      <c r="GL201" s="315">
        <v>74920.649999999994</v>
      </c>
      <c r="GM201" s="315">
        <v>3380590.7</v>
      </c>
      <c r="GN201" s="315">
        <v>243459.75</v>
      </c>
      <c r="GO201" s="315">
        <v>833738</v>
      </c>
      <c r="GP201" s="315">
        <v>21873.75</v>
      </c>
      <c r="GQ201" s="315">
        <v>11414.45</v>
      </c>
      <c r="GR201" s="315">
        <v>518029.6</v>
      </c>
      <c r="GS201" s="315">
        <v>8435196.8499999996</v>
      </c>
      <c r="GT201" s="315">
        <v>77019.460000000006</v>
      </c>
      <c r="GU201" s="315">
        <v>4155077.85</v>
      </c>
      <c r="GV201" s="315">
        <v>130218.95</v>
      </c>
      <c r="GW201" s="315">
        <v>25550.5</v>
      </c>
      <c r="GX201" s="315">
        <v>1415717.55</v>
      </c>
      <c r="GY201" s="315">
        <v>58334.75</v>
      </c>
      <c r="GZ201" s="315">
        <v>589806.6</v>
      </c>
      <c r="HA201" s="315">
        <v>1273088.8999999999</v>
      </c>
      <c r="HB201" s="315">
        <v>52860.75</v>
      </c>
      <c r="HC201" s="315">
        <v>1170754.45</v>
      </c>
      <c r="HD201" s="315">
        <v>31997.599999999999</v>
      </c>
      <c r="HE201" s="315">
        <v>128212.6</v>
      </c>
      <c r="HF201" s="315">
        <v>132196</v>
      </c>
      <c r="HG201" s="315">
        <v>395319.65</v>
      </c>
      <c r="HH201" s="315">
        <v>1531986.75</v>
      </c>
      <c r="HI201" s="315">
        <v>496763.95</v>
      </c>
      <c r="HJ201" s="315">
        <v>349424.7</v>
      </c>
      <c r="HK201" s="315">
        <v>83018</v>
      </c>
      <c r="HL201" s="315">
        <v>705030.6</v>
      </c>
      <c r="HM201" s="315">
        <v>146244.20000000001</v>
      </c>
      <c r="HN201" s="315">
        <v>137258.1</v>
      </c>
      <c r="HO201" s="315">
        <v>132240</v>
      </c>
      <c r="HP201" s="315">
        <v>1674767.95</v>
      </c>
      <c r="HQ201" s="315">
        <v>32043.7</v>
      </c>
      <c r="HR201" s="315">
        <v>1138350.72</v>
      </c>
      <c r="HS201" s="315">
        <v>29104.75</v>
      </c>
      <c r="HT201" s="315">
        <v>2946460.05</v>
      </c>
      <c r="HU201" s="315">
        <v>80744.100000000006</v>
      </c>
      <c r="HV201" s="315">
        <v>814816.25</v>
      </c>
      <c r="HW201" s="315">
        <v>3727357.05</v>
      </c>
      <c r="HX201" s="315">
        <v>123143</v>
      </c>
      <c r="HY201" s="315">
        <v>5163146.3499999996</v>
      </c>
      <c r="HZ201" s="315">
        <v>352477.6</v>
      </c>
      <c r="IA201" s="315">
        <v>61893.65</v>
      </c>
      <c r="IB201" s="315">
        <v>341588.85</v>
      </c>
      <c r="IC201" s="315">
        <v>1864180.6</v>
      </c>
      <c r="ID201" s="315">
        <v>93252.3</v>
      </c>
      <c r="IE201" s="315">
        <v>903646.15</v>
      </c>
      <c r="IF201" s="315">
        <v>162543.5</v>
      </c>
      <c r="IG201" s="315">
        <v>88918.1</v>
      </c>
      <c r="IH201" s="315">
        <v>6461.9</v>
      </c>
      <c r="II201" s="315">
        <v>143473.25</v>
      </c>
      <c r="IJ201" s="315">
        <v>1215783.6000000001</v>
      </c>
      <c r="IK201" s="315">
        <v>23473.3</v>
      </c>
      <c r="IL201" s="315">
        <v>96466.7</v>
      </c>
      <c r="IM201" s="315">
        <v>148098.4</v>
      </c>
      <c r="IN201" s="315">
        <v>801885.55</v>
      </c>
      <c r="IO201" s="315">
        <v>289753.84999999998</v>
      </c>
      <c r="IP201" s="315">
        <v>128517.7</v>
      </c>
      <c r="IQ201" s="315">
        <v>72534.8</v>
      </c>
      <c r="IR201" s="315">
        <v>2022915</v>
      </c>
      <c r="IS201" s="315">
        <v>1404512.91</v>
      </c>
      <c r="IT201" s="315">
        <v>641637.55000000005</v>
      </c>
      <c r="IU201" s="315">
        <v>70137.45</v>
      </c>
      <c r="IV201" s="315">
        <v>813871.15</v>
      </c>
      <c r="IW201" s="315">
        <v>98308.6</v>
      </c>
      <c r="IX201" s="315">
        <v>21321.15</v>
      </c>
      <c r="IY201" s="315">
        <v>416840.95</v>
      </c>
      <c r="IZ201" s="315">
        <v>239718</v>
      </c>
      <c r="JA201" s="315">
        <v>127993.65</v>
      </c>
      <c r="JB201" s="315">
        <v>92886.15</v>
      </c>
      <c r="JC201" s="315">
        <v>0</v>
      </c>
      <c r="JD201" s="315">
        <v>30524.5</v>
      </c>
      <c r="JE201" s="315">
        <v>24705</v>
      </c>
      <c r="JF201" s="315">
        <v>900935.2</v>
      </c>
      <c r="JG201" s="315">
        <v>50239.5</v>
      </c>
      <c r="JH201" s="315">
        <v>201479.55</v>
      </c>
      <c r="JI201" s="315">
        <v>562068.44999999995</v>
      </c>
      <c r="JJ201" s="315">
        <v>415230.55</v>
      </c>
      <c r="JK201" s="315">
        <v>41462.35</v>
      </c>
      <c r="JL201" s="315">
        <v>80371.8</v>
      </c>
      <c r="JM201" s="315">
        <v>24795.55</v>
      </c>
      <c r="JN201" s="315">
        <v>32899.300000000003</v>
      </c>
      <c r="JO201" s="315">
        <v>299642.90000000002</v>
      </c>
      <c r="JP201" s="315">
        <v>121538.15</v>
      </c>
      <c r="JQ201" s="315">
        <v>90844.5</v>
      </c>
      <c r="JR201" s="315">
        <v>28588.35</v>
      </c>
      <c r="JS201" s="315">
        <v>473941.1</v>
      </c>
      <c r="JT201" s="315">
        <v>32613.9</v>
      </c>
      <c r="JU201" s="315">
        <v>57315</v>
      </c>
      <c r="JV201" s="315">
        <v>5778517.29</v>
      </c>
      <c r="JW201" s="315">
        <v>442043.7</v>
      </c>
      <c r="JX201" s="315">
        <v>380711.55</v>
      </c>
      <c r="JY201" s="315">
        <v>20549.55</v>
      </c>
      <c r="JZ201" s="315">
        <v>25168.7</v>
      </c>
      <c r="KA201" s="315">
        <v>241651.20000000001</v>
      </c>
      <c r="KB201" s="315">
        <v>371048.7</v>
      </c>
      <c r="KC201" s="315">
        <v>139839.70000000001</v>
      </c>
      <c r="KD201" s="315">
        <v>61174.8</v>
      </c>
      <c r="KE201" s="315">
        <v>1279790.05</v>
      </c>
      <c r="KF201" s="315">
        <v>84223.2</v>
      </c>
      <c r="KG201" s="315">
        <v>156374.6</v>
      </c>
      <c r="KH201" s="315">
        <v>99134.9</v>
      </c>
      <c r="KI201" s="315">
        <v>503415.2</v>
      </c>
      <c r="KJ201" s="315">
        <v>212345.2</v>
      </c>
      <c r="KK201" s="315">
        <v>12164.72</v>
      </c>
      <c r="KL201" s="315">
        <v>59491</v>
      </c>
      <c r="KM201" s="315">
        <v>103408.85</v>
      </c>
      <c r="KN201" s="315">
        <v>112373.85</v>
      </c>
      <c r="KO201" s="315">
        <v>1055533.5</v>
      </c>
      <c r="KP201" s="315">
        <v>430184.7</v>
      </c>
      <c r="KQ201" s="315">
        <v>4400574.8499999996</v>
      </c>
      <c r="KR201" s="315">
        <v>588836.15</v>
      </c>
      <c r="KS201" s="314">
        <v>355676.05</v>
      </c>
      <c r="KU201" s="312">
        <v>40</v>
      </c>
      <c r="KV201" s="312">
        <v>402</v>
      </c>
      <c r="KY201" s="312" t="s">
        <v>943</v>
      </c>
    </row>
    <row r="202" spans="1:311" x14ac:dyDescent="0.25">
      <c r="A202" s="321">
        <v>2021</v>
      </c>
      <c r="B202" s="320" t="s">
        <v>849</v>
      </c>
      <c r="C202" s="320" t="s">
        <v>882</v>
      </c>
      <c r="D202" s="320" t="s">
        <v>885</v>
      </c>
      <c r="E202" s="320" t="s">
        <v>846</v>
      </c>
      <c r="F202" s="319">
        <v>186875.15</v>
      </c>
      <c r="G202" s="319">
        <v>173</v>
      </c>
      <c r="H202" s="319">
        <v>1358488.4</v>
      </c>
      <c r="I202" s="319">
        <v>25826.55</v>
      </c>
      <c r="J202" s="319">
        <v>15950</v>
      </c>
      <c r="K202" s="319">
        <v>37230.65</v>
      </c>
      <c r="L202" s="319">
        <v>811611.15</v>
      </c>
      <c r="M202" s="319">
        <v>179090.35</v>
      </c>
      <c r="N202" s="319">
        <v>346638.6</v>
      </c>
      <c r="O202" s="319">
        <v>600691.75</v>
      </c>
      <c r="P202" s="319">
        <v>62469</v>
      </c>
      <c r="Q202" s="319">
        <v>50178.5</v>
      </c>
      <c r="R202" s="319">
        <v>298205.34999999998</v>
      </c>
      <c r="S202" s="319">
        <v>93065.55</v>
      </c>
      <c r="T202" s="319">
        <v>197365.65</v>
      </c>
      <c r="U202" s="319">
        <v>311473.3</v>
      </c>
      <c r="V202" s="319">
        <v>820976.65</v>
      </c>
      <c r="W202" s="319">
        <v>43953.65</v>
      </c>
      <c r="X202" s="319">
        <v>222641.65</v>
      </c>
      <c r="Y202" s="319">
        <v>29496.65</v>
      </c>
      <c r="Z202" s="319">
        <v>60101.25</v>
      </c>
      <c r="AA202" s="319">
        <v>1061413.8500000001</v>
      </c>
      <c r="AB202" s="319">
        <v>108800.15</v>
      </c>
      <c r="AC202" s="319">
        <v>0</v>
      </c>
      <c r="AD202" s="319">
        <v>2868267.95</v>
      </c>
      <c r="AE202" s="319">
        <v>0</v>
      </c>
      <c r="AF202" s="319">
        <v>332784.75</v>
      </c>
      <c r="AG202" s="319">
        <v>66776.45</v>
      </c>
      <c r="AH202" s="319">
        <v>201410</v>
      </c>
      <c r="AI202" s="319">
        <v>69041.7</v>
      </c>
      <c r="AJ202" s="319">
        <v>183230.2</v>
      </c>
      <c r="AK202" s="319">
        <v>27582.5</v>
      </c>
      <c r="AL202" s="319">
        <v>931263.75</v>
      </c>
      <c r="AM202" s="319">
        <v>57797.05</v>
      </c>
      <c r="AN202" s="319">
        <v>133840.70000000001</v>
      </c>
      <c r="AO202" s="319">
        <v>105639.8</v>
      </c>
      <c r="AP202" s="319">
        <v>131282.75</v>
      </c>
      <c r="AQ202" s="319">
        <v>13978.25</v>
      </c>
      <c r="AR202" s="319">
        <v>137176.4</v>
      </c>
      <c r="AS202" s="319">
        <v>76656.100000000006</v>
      </c>
      <c r="AT202" s="319">
        <v>158699.95000000001</v>
      </c>
      <c r="AU202" s="319">
        <v>262434.90000000002</v>
      </c>
      <c r="AV202" s="319">
        <v>8626.4</v>
      </c>
      <c r="AW202" s="319">
        <v>2047366.75</v>
      </c>
      <c r="AX202" s="319">
        <v>22816.2</v>
      </c>
      <c r="AY202" s="319">
        <v>34131.1</v>
      </c>
      <c r="AZ202" s="319">
        <v>101171.15</v>
      </c>
      <c r="BA202" s="319">
        <v>12760</v>
      </c>
      <c r="BB202" s="319">
        <v>66973.7</v>
      </c>
      <c r="BC202" s="319">
        <v>619546.9</v>
      </c>
      <c r="BD202" s="319">
        <v>796748.95</v>
      </c>
      <c r="BE202" s="319">
        <v>517016.35</v>
      </c>
      <c r="BF202" s="319">
        <v>149748.1</v>
      </c>
      <c r="BG202" s="319">
        <v>10435.35</v>
      </c>
      <c r="BH202" s="319">
        <v>910.7</v>
      </c>
      <c r="BI202" s="319">
        <v>1034028.65</v>
      </c>
      <c r="BJ202" s="319">
        <v>7885.75</v>
      </c>
      <c r="BK202" s="319">
        <v>271360.95</v>
      </c>
      <c r="BL202" s="319">
        <v>4400</v>
      </c>
      <c r="BM202" s="319">
        <v>112643.65</v>
      </c>
      <c r="BN202" s="319">
        <v>546244.75</v>
      </c>
      <c r="BO202" s="319">
        <v>170346.85</v>
      </c>
      <c r="BP202" s="319">
        <v>69123.399999999994</v>
      </c>
      <c r="BQ202" s="319">
        <v>47404.15</v>
      </c>
      <c r="BR202" s="319">
        <v>79172.3</v>
      </c>
      <c r="BS202" s="319">
        <v>219762.2</v>
      </c>
      <c r="BT202" s="319">
        <v>20350</v>
      </c>
      <c r="BU202" s="319">
        <v>12450.85</v>
      </c>
      <c r="BV202" s="319">
        <v>102602.5</v>
      </c>
      <c r="BW202" s="319">
        <v>1095794.3</v>
      </c>
      <c r="BX202" s="319">
        <v>86390.3</v>
      </c>
      <c r="BY202" s="319">
        <v>972593.2</v>
      </c>
      <c r="BZ202" s="319">
        <v>22659.1</v>
      </c>
      <c r="CA202" s="319">
        <v>39548.5</v>
      </c>
      <c r="CB202" s="319">
        <v>11110</v>
      </c>
      <c r="CC202" s="319">
        <v>157913.5</v>
      </c>
      <c r="CD202" s="319">
        <v>580616.25</v>
      </c>
      <c r="CE202" s="319">
        <v>224319.55</v>
      </c>
      <c r="CF202" s="319">
        <v>425939.65</v>
      </c>
      <c r="CG202" s="319">
        <v>677094</v>
      </c>
      <c r="CH202" s="319">
        <v>410571.7</v>
      </c>
      <c r="CI202" s="319">
        <v>1501884.75</v>
      </c>
      <c r="CJ202" s="319">
        <v>44207.8</v>
      </c>
      <c r="CK202" s="319">
        <v>8360</v>
      </c>
      <c r="CL202" s="319">
        <v>46290.75</v>
      </c>
      <c r="CM202" s="319">
        <v>18095.45</v>
      </c>
      <c r="CN202" s="319">
        <v>384884.05</v>
      </c>
      <c r="CO202" s="319">
        <v>295046.84999999998</v>
      </c>
      <c r="CP202" s="319">
        <v>33489.15</v>
      </c>
      <c r="CQ202" s="319">
        <v>180519.15</v>
      </c>
      <c r="CR202" s="319">
        <v>20262.2</v>
      </c>
      <c r="CS202" s="319">
        <v>260616.4</v>
      </c>
      <c r="CT202" s="319">
        <v>170829.35</v>
      </c>
      <c r="CU202" s="319">
        <v>16085.85</v>
      </c>
      <c r="CV202" s="319">
        <v>55902.95</v>
      </c>
      <c r="CW202" s="319">
        <v>47018.9</v>
      </c>
      <c r="CX202" s="319">
        <v>424957.5</v>
      </c>
      <c r="CY202" s="319">
        <v>480920</v>
      </c>
      <c r="CZ202" s="319">
        <v>467731</v>
      </c>
      <c r="DA202" s="319">
        <v>340604.65</v>
      </c>
      <c r="DB202" s="319">
        <v>576328.75</v>
      </c>
      <c r="DC202" s="319">
        <v>149037.35</v>
      </c>
      <c r="DD202" s="319">
        <v>1817345.3</v>
      </c>
      <c r="DE202" s="319">
        <v>1803696.3</v>
      </c>
      <c r="DF202" s="319">
        <v>42893</v>
      </c>
      <c r="DG202" s="319">
        <v>215233.5</v>
      </c>
      <c r="DH202" s="319">
        <v>75823.5</v>
      </c>
      <c r="DI202" s="319">
        <v>55425.75</v>
      </c>
      <c r="DJ202" s="319">
        <v>1116343.6499999999</v>
      </c>
      <c r="DK202" s="319">
        <v>127321.35</v>
      </c>
      <c r="DL202" s="319">
        <v>55638.45</v>
      </c>
      <c r="DM202" s="319">
        <v>224038.1</v>
      </c>
      <c r="DN202" s="319">
        <v>7370.05</v>
      </c>
      <c r="DO202" s="319">
        <v>31147.5</v>
      </c>
      <c r="DP202" s="319">
        <v>40028.6</v>
      </c>
      <c r="DQ202" s="319">
        <v>0</v>
      </c>
      <c r="DR202" s="319">
        <v>241497.8</v>
      </c>
      <c r="DS202" s="319">
        <v>1000159.2</v>
      </c>
      <c r="DT202" s="319">
        <v>179861</v>
      </c>
      <c r="DU202" s="319">
        <v>585089.19999999995</v>
      </c>
      <c r="DV202" s="319">
        <v>13186.25</v>
      </c>
      <c r="DW202" s="319">
        <v>249526.39999999999</v>
      </c>
      <c r="DX202" s="319">
        <v>295624.59999999998</v>
      </c>
      <c r="DY202" s="319">
        <v>451399.6</v>
      </c>
      <c r="DZ202" s="319">
        <v>303627.40000000002</v>
      </c>
      <c r="EA202" s="319">
        <v>1971826</v>
      </c>
      <c r="EB202" s="319">
        <v>144022.6</v>
      </c>
      <c r="EC202" s="319">
        <v>61273.55</v>
      </c>
      <c r="ED202" s="319">
        <v>85562.8</v>
      </c>
      <c r="EE202" s="319">
        <v>30975.95</v>
      </c>
      <c r="EF202" s="319">
        <v>51709.9</v>
      </c>
      <c r="EG202" s="319">
        <v>312776.40000000002</v>
      </c>
      <c r="EH202" s="319">
        <v>4746.8999999999996</v>
      </c>
      <c r="EI202" s="319">
        <v>756851.5</v>
      </c>
      <c r="EJ202" s="319">
        <v>810549.75</v>
      </c>
      <c r="EK202" s="319">
        <v>44013.45</v>
      </c>
      <c r="EL202" s="319">
        <v>3890.2</v>
      </c>
      <c r="EM202" s="319">
        <v>893700.15</v>
      </c>
      <c r="EN202" s="319">
        <v>79980</v>
      </c>
      <c r="EO202" s="319">
        <v>484897.95</v>
      </c>
      <c r="EP202" s="319">
        <v>400119.55</v>
      </c>
      <c r="EQ202" s="319">
        <v>35200</v>
      </c>
      <c r="ER202" s="319">
        <v>171152.4</v>
      </c>
      <c r="ES202" s="319">
        <v>29084</v>
      </c>
      <c r="ET202" s="319">
        <v>129503</v>
      </c>
      <c r="EU202" s="319">
        <v>63041</v>
      </c>
      <c r="EV202" s="319">
        <v>12752.15</v>
      </c>
      <c r="EW202" s="319">
        <v>244670.95</v>
      </c>
      <c r="EX202" s="319">
        <v>189677.9</v>
      </c>
      <c r="EY202" s="319">
        <v>1687943.05</v>
      </c>
      <c r="EZ202" s="319">
        <v>13693939.9</v>
      </c>
      <c r="FA202" s="319">
        <v>81126.600000000006</v>
      </c>
      <c r="FB202" s="319">
        <v>194767.4</v>
      </c>
      <c r="FC202" s="319">
        <v>421204.85</v>
      </c>
      <c r="FD202" s="319">
        <v>36203.15</v>
      </c>
      <c r="FE202" s="319">
        <v>2138196.2999999998</v>
      </c>
      <c r="FF202" s="319">
        <v>156017.20000000001</v>
      </c>
      <c r="FG202" s="319">
        <v>13695</v>
      </c>
      <c r="FH202" s="319">
        <v>500748.79999999999</v>
      </c>
      <c r="FI202" s="319">
        <v>21937.55</v>
      </c>
      <c r="FJ202" s="319">
        <v>464147</v>
      </c>
      <c r="FK202" s="319">
        <v>107227.9</v>
      </c>
      <c r="FL202" s="319">
        <v>17011.650000000001</v>
      </c>
      <c r="FM202" s="319">
        <v>613887.94999999995</v>
      </c>
      <c r="FN202" s="319">
        <v>99996.4</v>
      </c>
      <c r="FO202" s="319">
        <v>115570.05</v>
      </c>
      <c r="FP202" s="319">
        <v>24475</v>
      </c>
      <c r="FQ202" s="319">
        <v>263911.8</v>
      </c>
      <c r="FR202" s="319">
        <v>3582499.15</v>
      </c>
      <c r="FS202" s="319">
        <v>62894.35</v>
      </c>
      <c r="FT202" s="319">
        <v>68959.55</v>
      </c>
      <c r="FU202" s="319">
        <v>59761.5</v>
      </c>
      <c r="FV202" s="319">
        <v>19245.400000000001</v>
      </c>
      <c r="FW202" s="319">
        <v>0</v>
      </c>
      <c r="FX202" s="319">
        <v>165655.6</v>
      </c>
      <c r="FY202" s="319">
        <v>1358053.1</v>
      </c>
      <c r="FZ202" s="319">
        <v>8421.75</v>
      </c>
      <c r="GA202" s="319">
        <v>11853.3</v>
      </c>
      <c r="GB202" s="319">
        <v>19687.75</v>
      </c>
      <c r="GC202" s="319">
        <v>653.25</v>
      </c>
      <c r="GD202" s="319">
        <v>38874</v>
      </c>
      <c r="GE202" s="319">
        <v>772469.4</v>
      </c>
      <c r="GF202" s="319">
        <v>228232.2</v>
      </c>
      <c r="GG202" s="319">
        <v>178469.45</v>
      </c>
      <c r="GH202" s="319">
        <v>12655.5</v>
      </c>
      <c r="GI202" s="319">
        <v>166342.45000000001</v>
      </c>
      <c r="GJ202" s="319">
        <v>94919.1</v>
      </c>
      <c r="GK202" s="319">
        <v>5645048.4500000002</v>
      </c>
      <c r="GL202" s="319">
        <v>102410.35</v>
      </c>
      <c r="GM202" s="319">
        <v>1295627.5</v>
      </c>
      <c r="GN202" s="319">
        <v>141512.70000000001</v>
      </c>
      <c r="GO202" s="319">
        <v>653881.19999999995</v>
      </c>
      <c r="GP202" s="319">
        <v>36561.25</v>
      </c>
      <c r="GQ202" s="319">
        <v>1127.6500000000001</v>
      </c>
      <c r="GR202" s="319">
        <v>378889</v>
      </c>
      <c r="GS202" s="319">
        <v>4698565.8</v>
      </c>
      <c r="GT202" s="319">
        <v>28101.1</v>
      </c>
      <c r="GU202" s="319">
        <v>2981009.85</v>
      </c>
      <c r="GV202" s="319">
        <v>45942.6</v>
      </c>
      <c r="GW202" s="319">
        <v>34066.9</v>
      </c>
      <c r="GX202" s="319">
        <v>971488.65</v>
      </c>
      <c r="GY202" s="319">
        <v>50312.55</v>
      </c>
      <c r="GZ202" s="319">
        <v>222863.15</v>
      </c>
      <c r="HA202" s="319">
        <v>527910.9</v>
      </c>
      <c r="HB202" s="319">
        <v>29890.05</v>
      </c>
      <c r="HC202" s="319">
        <v>429088.05</v>
      </c>
      <c r="HD202" s="319">
        <v>10837.5</v>
      </c>
      <c r="HE202" s="319">
        <v>95966.45</v>
      </c>
      <c r="HF202" s="319">
        <v>33943.35</v>
      </c>
      <c r="HG202" s="319">
        <v>205920</v>
      </c>
      <c r="HH202" s="319">
        <v>1137375.1000000001</v>
      </c>
      <c r="HI202" s="319">
        <v>258107.75</v>
      </c>
      <c r="HJ202" s="319">
        <v>197617.55</v>
      </c>
      <c r="HK202" s="319">
        <v>79699.649999999994</v>
      </c>
      <c r="HL202" s="319">
        <v>554801.80000000005</v>
      </c>
      <c r="HM202" s="319">
        <v>11264</v>
      </c>
      <c r="HN202" s="319">
        <v>27720</v>
      </c>
      <c r="HO202" s="319">
        <v>139129.54999999999</v>
      </c>
      <c r="HP202" s="319">
        <v>745850.1</v>
      </c>
      <c r="HQ202" s="319">
        <v>0</v>
      </c>
      <c r="HR202" s="319">
        <v>454440.25</v>
      </c>
      <c r="HS202" s="319">
        <v>20577.75</v>
      </c>
      <c r="HT202" s="319">
        <v>1178246.7</v>
      </c>
      <c r="HU202" s="319">
        <v>10185.700000000001</v>
      </c>
      <c r="HV202" s="319">
        <v>605599.94999999995</v>
      </c>
      <c r="HW202" s="319">
        <v>4347950.2</v>
      </c>
      <c r="HX202" s="319">
        <v>53108</v>
      </c>
      <c r="HY202" s="319">
        <v>1814775.2</v>
      </c>
      <c r="HZ202" s="319">
        <v>72356.100000000006</v>
      </c>
      <c r="IA202" s="319">
        <v>20130</v>
      </c>
      <c r="IB202" s="319">
        <v>130658.45</v>
      </c>
      <c r="IC202" s="319">
        <v>1019635.55</v>
      </c>
      <c r="ID202" s="319">
        <v>109791</v>
      </c>
      <c r="IE202" s="319">
        <v>657763.5</v>
      </c>
      <c r="IF202" s="319">
        <v>35423</v>
      </c>
      <c r="IG202" s="319">
        <v>45540</v>
      </c>
      <c r="IH202" s="319">
        <v>0</v>
      </c>
      <c r="II202" s="319">
        <v>26823.7</v>
      </c>
      <c r="IJ202" s="319">
        <v>746902.4</v>
      </c>
      <c r="IK202" s="319">
        <v>451.35</v>
      </c>
      <c r="IL202" s="319">
        <v>56309.15</v>
      </c>
      <c r="IM202" s="319">
        <v>32904.15</v>
      </c>
      <c r="IN202" s="319">
        <v>722230.4</v>
      </c>
      <c r="IO202" s="319">
        <v>115133.35</v>
      </c>
      <c r="IP202" s="319">
        <v>135732.4</v>
      </c>
      <c r="IQ202" s="319">
        <v>40975</v>
      </c>
      <c r="IR202" s="319">
        <v>1568269.65</v>
      </c>
      <c r="IS202" s="319">
        <v>978139.95</v>
      </c>
      <c r="IT202" s="319">
        <v>382390</v>
      </c>
      <c r="IU202" s="319">
        <v>156395.45000000001</v>
      </c>
      <c r="IV202" s="319">
        <v>371230.05</v>
      </c>
      <c r="IW202" s="319">
        <v>153674.4</v>
      </c>
      <c r="IX202" s="319">
        <v>0</v>
      </c>
      <c r="IY202" s="319">
        <v>185338.5</v>
      </c>
      <c r="IZ202" s="319">
        <v>155631.04999999999</v>
      </c>
      <c r="JA202" s="319">
        <v>31076.15</v>
      </c>
      <c r="JB202" s="319">
        <v>81326.3</v>
      </c>
      <c r="JC202" s="319">
        <v>0</v>
      </c>
      <c r="JD202" s="319">
        <v>55040</v>
      </c>
      <c r="JE202" s="319">
        <v>8170.65</v>
      </c>
      <c r="JF202" s="319">
        <v>755997.9</v>
      </c>
      <c r="JG202" s="319">
        <v>15240.15</v>
      </c>
      <c r="JH202" s="319">
        <v>73000.05</v>
      </c>
      <c r="JI202" s="319">
        <v>239799.65</v>
      </c>
      <c r="JJ202" s="319">
        <v>487547.55</v>
      </c>
      <c r="JK202" s="319">
        <v>109292.4</v>
      </c>
      <c r="JL202" s="319">
        <v>98909.35</v>
      </c>
      <c r="JM202" s="319">
        <v>9900</v>
      </c>
      <c r="JN202" s="319">
        <v>9848.7000000000007</v>
      </c>
      <c r="JO202" s="319">
        <v>278818.25</v>
      </c>
      <c r="JP202" s="319">
        <v>75840</v>
      </c>
      <c r="JQ202" s="319">
        <v>16216.05</v>
      </c>
      <c r="JR202" s="319">
        <v>622</v>
      </c>
      <c r="JS202" s="319">
        <v>264458.65000000002</v>
      </c>
      <c r="JT202" s="319">
        <v>42886.1</v>
      </c>
      <c r="JU202" s="319">
        <v>18150</v>
      </c>
      <c r="JV202" s="319">
        <v>2434402.0499999998</v>
      </c>
      <c r="JW202" s="319">
        <v>157602.6</v>
      </c>
      <c r="JX202" s="319">
        <v>143684.9</v>
      </c>
      <c r="JY202" s="319">
        <v>10120</v>
      </c>
      <c r="JZ202" s="319">
        <v>996.55</v>
      </c>
      <c r="KA202" s="319">
        <v>72160</v>
      </c>
      <c r="KB202" s="319">
        <v>168784</v>
      </c>
      <c r="KC202" s="319">
        <v>25787.599999999999</v>
      </c>
      <c r="KD202" s="319">
        <v>50741.35</v>
      </c>
      <c r="KE202" s="319">
        <v>790753.4</v>
      </c>
      <c r="KF202" s="319">
        <v>112519.5</v>
      </c>
      <c r="KG202" s="319">
        <v>54638.65</v>
      </c>
      <c r="KH202" s="319">
        <v>99618</v>
      </c>
      <c r="KI202" s="319">
        <v>156817.79999999999</v>
      </c>
      <c r="KJ202" s="319">
        <v>113478.7</v>
      </c>
      <c r="KK202" s="319">
        <v>10230</v>
      </c>
      <c r="KL202" s="319">
        <v>28165.7</v>
      </c>
      <c r="KM202" s="319">
        <v>71500</v>
      </c>
      <c r="KN202" s="319">
        <v>85266.7</v>
      </c>
      <c r="KO202" s="319">
        <v>904420.85</v>
      </c>
      <c r="KP202" s="319">
        <v>104769.5</v>
      </c>
      <c r="KQ202" s="319">
        <v>2434885.0499999998</v>
      </c>
      <c r="KR202" s="319">
        <v>177512.65</v>
      </c>
      <c r="KS202" s="318">
        <v>171774.5</v>
      </c>
      <c r="KU202" s="312">
        <v>40</v>
      </c>
      <c r="KV202" s="312">
        <v>404</v>
      </c>
      <c r="KY202" s="312" t="s">
        <v>943</v>
      </c>
    </row>
    <row r="203" spans="1:311" x14ac:dyDescent="0.25">
      <c r="A203" s="317">
        <v>2021</v>
      </c>
      <c r="B203" s="316" t="s">
        <v>849</v>
      </c>
      <c r="C203" s="316" t="s">
        <v>882</v>
      </c>
      <c r="D203" s="316" t="s">
        <v>884</v>
      </c>
      <c r="E203" s="316" t="s">
        <v>846</v>
      </c>
      <c r="F203" s="315">
        <v>34896.5</v>
      </c>
      <c r="G203" s="315">
        <v>2632.2</v>
      </c>
      <c r="H203" s="315">
        <v>410971.7</v>
      </c>
      <c r="I203" s="315">
        <v>46126.7</v>
      </c>
      <c r="J203" s="315">
        <v>78125</v>
      </c>
      <c r="K203" s="315">
        <v>15172.7</v>
      </c>
      <c r="L203" s="315">
        <v>111916.4</v>
      </c>
      <c r="M203" s="315">
        <v>672241.4</v>
      </c>
      <c r="N203" s="315">
        <v>889968.1</v>
      </c>
      <c r="O203" s="315">
        <v>21825.5</v>
      </c>
      <c r="P203" s="315">
        <v>3917.3</v>
      </c>
      <c r="Q203" s="315">
        <v>0</v>
      </c>
      <c r="R203" s="315">
        <v>0</v>
      </c>
      <c r="S203" s="315">
        <v>0</v>
      </c>
      <c r="T203" s="315">
        <v>14077.5</v>
      </c>
      <c r="U203" s="315">
        <v>119098.2</v>
      </c>
      <c r="V203" s="315">
        <v>72349.5</v>
      </c>
      <c r="W203" s="315">
        <v>360.6</v>
      </c>
      <c r="X203" s="315">
        <v>34040.199999999997</v>
      </c>
      <c r="Y203" s="315">
        <v>2072.3000000000002</v>
      </c>
      <c r="Z203" s="315">
        <v>4295.8</v>
      </c>
      <c r="AA203" s="315">
        <v>9093.9</v>
      </c>
      <c r="AB203" s="315">
        <v>74117.899999999994</v>
      </c>
      <c r="AC203" s="315">
        <v>0</v>
      </c>
      <c r="AD203" s="315">
        <v>2017854.38</v>
      </c>
      <c r="AE203" s="315">
        <v>0</v>
      </c>
      <c r="AF203" s="315">
        <v>0</v>
      </c>
      <c r="AG203" s="315">
        <v>8831.7999999999993</v>
      </c>
      <c r="AH203" s="315">
        <v>0</v>
      </c>
      <c r="AI203" s="315">
        <v>37827</v>
      </c>
      <c r="AJ203" s="315">
        <v>1955529</v>
      </c>
      <c r="AK203" s="315">
        <v>900</v>
      </c>
      <c r="AL203" s="315">
        <v>464844</v>
      </c>
      <c r="AM203" s="315">
        <v>96601.8</v>
      </c>
      <c r="AN203" s="315">
        <v>0</v>
      </c>
      <c r="AO203" s="315">
        <v>58413.9</v>
      </c>
      <c r="AP203" s="315">
        <v>0</v>
      </c>
      <c r="AQ203" s="315">
        <v>858</v>
      </c>
      <c r="AR203" s="315">
        <v>10586.6</v>
      </c>
      <c r="AS203" s="315">
        <v>227946.4</v>
      </c>
      <c r="AT203" s="315">
        <v>0</v>
      </c>
      <c r="AU203" s="315">
        <v>49723.4</v>
      </c>
      <c r="AV203" s="315">
        <v>0</v>
      </c>
      <c r="AW203" s="315">
        <v>24489.3</v>
      </c>
      <c r="AX203" s="315">
        <v>0</v>
      </c>
      <c r="AY203" s="315">
        <v>0</v>
      </c>
      <c r="AZ203" s="315">
        <v>28932.5</v>
      </c>
      <c r="BA203" s="315">
        <v>926.3</v>
      </c>
      <c r="BB203" s="315">
        <v>0</v>
      </c>
      <c r="BC203" s="315">
        <v>429566.85</v>
      </c>
      <c r="BD203" s="315">
        <v>443777</v>
      </c>
      <c r="BE203" s="315">
        <v>0</v>
      </c>
      <c r="BF203" s="315">
        <v>0</v>
      </c>
      <c r="BG203" s="315">
        <v>0</v>
      </c>
      <c r="BH203" s="315">
        <v>0</v>
      </c>
      <c r="BI203" s="315">
        <v>62654.1</v>
      </c>
      <c r="BJ203" s="315">
        <v>0</v>
      </c>
      <c r="BK203" s="315">
        <v>44456.6</v>
      </c>
      <c r="BL203" s="315">
        <v>8555.2000000000007</v>
      </c>
      <c r="BM203" s="315">
        <v>15566.6</v>
      </c>
      <c r="BN203" s="315">
        <v>461920.2</v>
      </c>
      <c r="BO203" s="315">
        <v>0</v>
      </c>
      <c r="BP203" s="315">
        <v>9021</v>
      </c>
      <c r="BQ203" s="315">
        <v>0</v>
      </c>
      <c r="BR203" s="315">
        <v>3090.9</v>
      </c>
      <c r="BS203" s="315">
        <v>73217</v>
      </c>
      <c r="BT203" s="315">
        <v>0</v>
      </c>
      <c r="BU203" s="315">
        <v>0</v>
      </c>
      <c r="BV203" s="315">
        <v>0</v>
      </c>
      <c r="BW203" s="315">
        <v>56023.8</v>
      </c>
      <c r="BX203" s="315">
        <v>1202967</v>
      </c>
      <c r="BY203" s="315">
        <v>510250</v>
      </c>
      <c r="BZ203" s="315">
        <v>49601.3</v>
      </c>
      <c r="CA203" s="315">
        <v>0</v>
      </c>
      <c r="CB203" s="315">
        <v>84602.9</v>
      </c>
      <c r="CC203" s="315">
        <v>1269.9000000000001</v>
      </c>
      <c r="CD203" s="315">
        <v>2110360.2999999998</v>
      </c>
      <c r="CE203" s="315">
        <v>315162.8</v>
      </c>
      <c r="CF203" s="315">
        <v>155937.70000000001</v>
      </c>
      <c r="CG203" s="315">
        <v>1474721.4</v>
      </c>
      <c r="CH203" s="315">
        <v>3583.5</v>
      </c>
      <c r="CI203" s="315">
        <v>245089.6</v>
      </c>
      <c r="CJ203" s="315">
        <v>0</v>
      </c>
      <c r="CK203" s="315">
        <v>18.3</v>
      </c>
      <c r="CL203" s="315">
        <v>53272.3</v>
      </c>
      <c r="CM203" s="315">
        <v>1676.5</v>
      </c>
      <c r="CN203" s="315">
        <v>10898.2</v>
      </c>
      <c r="CO203" s="315">
        <v>11587.7</v>
      </c>
      <c r="CP203" s="315">
        <v>40750</v>
      </c>
      <c r="CQ203" s="315">
        <v>0</v>
      </c>
      <c r="CR203" s="315">
        <v>0</v>
      </c>
      <c r="CS203" s="315">
        <v>131406</v>
      </c>
      <c r="CT203" s="315">
        <v>127197.5</v>
      </c>
      <c r="CU203" s="315">
        <v>0</v>
      </c>
      <c r="CV203" s="315">
        <v>2250</v>
      </c>
      <c r="CW203" s="315">
        <v>91602.5</v>
      </c>
      <c r="CX203" s="315">
        <v>0</v>
      </c>
      <c r="CY203" s="315">
        <v>0</v>
      </c>
      <c r="CZ203" s="315">
        <v>49670.5</v>
      </c>
      <c r="DA203" s="315">
        <v>41597.1</v>
      </c>
      <c r="DB203" s="315">
        <v>194459</v>
      </c>
      <c r="DC203" s="315">
        <v>29857</v>
      </c>
      <c r="DD203" s="315">
        <v>629100.5</v>
      </c>
      <c r="DE203" s="315">
        <v>585788.80000000005</v>
      </c>
      <c r="DF203" s="315">
        <v>44453.2</v>
      </c>
      <c r="DG203" s="315">
        <v>11110.6</v>
      </c>
      <c r="DH203" s="315">
        <v>0</v>
      </c>
      <c r="DI203" s="315">
        <v>0</v>
      </c>
      <c r="DJ203" s="315">
        <v>372820.6</v>
      </c>
      <c r="DK203" s="315">
        <v>6939.6</v>
      </c>
      <c r="DL203" s="315">
        <v>120558.8</v>
      </c>
      <c r="DM203" s="315">
        <v>5395.5</v>
      </c>
      <c r="DN203" s="315">
        <v>0</v>
      </c>
      <c r="DO203" s="315">
        <v>234.4</v>
      </c>
      <c r="DP203" s="315">
        <v>163.5</v>
      </c>
      <c r="DQ203" s="315">
        <v>10651.8</v>
      </c>
      <c r="DR203" s="315">
        <v>1253.8</v>
      </c>
      <c r="DS203" s="315">
        <v>69451</v>
      </c>
      <c r="DT203" s="315">
        <v>0</v>
      </c>
      <c r="DU203" s="315">
        <v>106136.4</v>
      </c>
      <c r="DV203" s="315">
        <v>132502.20000000001</v>
      </c>
      <c r="DW203" s="315">
        <v>0</v>
      </c>
      <c r="DX203" s="315">
        <v>150717.29999999999</v>
      </c>
      <c r="DY203" s="315">
        <v>9290.4</v>
      </c>
      <c r="DZ203" s="315">
        <v>0</v>
      </c>
      <c r="EA203" s="315">
        <v>234534.8</v>
      </c>
      <c r="EB203" s="315">
        <v>5997.1</v>
      </c>
      <c r="EC203" s="315">
        <v>14546.4</v>
      </c>
      <c r="ED203" s="315">
        <v>1.4</v>
      </c>
      <c r="EE203" s="315">
        <v>5910</v>
      </c>
      <c r="EF203" s="315">
        <v>36002.300000000003</v>
      </c>
      <c r="EG203" s="315">
        <v>540216</v>
      </c>
      <c r="EH203" s="315">
        <v>0</v>
      </c>
      <c r="EI203" s="315">
        <v>51326.7</v>
      </c>
      <c r="EJ203" s="315">
        <v>331562</v>
      </c>
      <c r="EK203" s="315">
        <v>1076.3800000000001</v>
      </c>
      <c r="EL203" s="315">
        <v>0</v>
      </c>
      <c r="EM203" s="315">
        <v>49382.7</v>
      </c>
      <c r="EN203" s="315">
        <v>40418.400000000001</v>
      </c>
      <c r="EO203" s="315">
        <v>130916.2</v>
      </c>
      <c r="EP203" s="315">
        <v>34254.1</v>
      </c>
      <c r="EQ203" s="315">
        <v>24984</v>
      </c>
      <c r="ER203" s="315">
        <v>156841.9</v>
      </c>
      <c r="ES203" s="315">
        <v>1828.8</v>
      </c>
      <c r="ET203" s="315">
        <v>31401.5</v>
      </c>
      <c r="EU203" s="315">
        <v>248.4</v>
      </c>
      <c r="EV203" s="315">
        <v>0</v>
      </c>
      <c r="EW203" s="315">
        <v>0</v>
      </c>
      <c r="EX203" s="315">
        <v>0</v>
      </c>
      <c r="EY203" s="315">
        <v>237280.9</v>
      </c>
      <c r="EZ203" s="315">
        <v>22230070.300000001</v>
      </c>
      <c r="FA203" s="315">
        <v>11382</v>
      </c>
      <c r="FB203" s="315">
        <v>0</v>
      </c>
      <c r="FC203" s="315">
        <v>916450.5</v>
      </c>
      <c r="FD203" s="315">
        <v>107400</v>
      </c>
      <c r="FE203" s="315">
        <v>495075.8</v>
      </c>
      <c r="FF203" s="315">
        <v>0</v>
      </c>
      <c r="FG203" s="315">
        <v>0</v>
      </c>
      <c r="FH203" s="315">
        <v>260687.7</v>
      </c>
      <c r="FI203" s="315">
        <v>12975</v>
      </c>
      <c r="FJ203" s="315">
        <v>7497652.7999999998</v>
      </c>
      <c r="FK203" s="315">
        <v>113246</v>
      </c>
      <c r="FL203" s="315">
        <v>16139.75</v>
      </c>
      <c r="FM203" s="315">
        <v>88404.3</v>
      </c>
      <c r="FN203" s="315">
        <v>370.8</v>
      </c>
      <c r="FO203" s="315">
        <v>3958.3</v>
      </c>
      <c r="FP203" s="315">
        <v>1988.2</v>
      </c>
      <c r="FQ203" s="315">
        <v>309842.59999999998</v>
      </c>
      <c r="FR203" s="315">
        <v>7043997.2999999998</v>
      </c>
      <c r="FS203" s="315">
        <v>0</v>
      </c>
      <c r="FT203" s="315">
        <v>1739.6</v>
      </c>
      <c r="FU203" s="315">
        <v>0</v>
      </c>
      <c r="FV203" s="315">
        <v>0</v>
      </c>
      <c r="FW203" s="315">
        <v>0</v>
      </c>
      <c r="FX203" s="315">
        <v>0</v>
      </c>
      <c r="FY203" s="315">
        <v>136241.60000000001</v>
      </c>
      <c r="FZ203" s="315">
        <v>0</v>
      </c>
      <c r="GA203" s="315">
        <v>0</v>
      </c>
      <c r="GB203" s="315">
        <v>0</v>
      </c>
      <c r="GC203" s="315">
        <v>3618.6</v>
      </c>
      <c r="GD203" s="315">
        <v>0</v>
      </c>
      <c r="GE203" s="315">
        <v>454080.9</v>
      </c>
      <c r="GF203" s="315">
        <v>0</v>
      </c>
      <c r="GG203" s="315">
        <v>162899.4</v>
      </c>
      <c r="GH203" s="315">
        <v>12210.2</v>
      </c>
      <c r="GI203" s="315">
        <v>4751.8999999999996</v>
      </c>
      <c r="GJ203" s="315">
        <v>8751.4</v>
      </c>
      <c r="GK203" s="315">
        <v>21229157.899999999</v>
      </c>
      <c r="GL203" s="315">
        <v>206723</v>
      </c>
      <c r="GM203" s="315">
        <v>2837589.9</v>
      </c>
      <c r="GN203" s="315">
        <v>0</v>
      </c>
      <c r="GO203" s="315">
        <v>448635.9</v>
      </c>
      <c r="GP203" s="315">
        <v>45.6</v>
      </c>
      <c r="GQ203" s="315">
        <v>736.4</v>
      </c>
      <c r="GR203" s="315">
        <v>0</v>
      </c>
      <c r="GS203" s="315">
        <v>3136048.1</v>
      </c>
      <c r="GT203" s="315">
        <v>12.2</v>
      </c>
      <c r="GU203" s="315">
        <v>3308119.65</v>
      </c>
      <c r="GV203" s="315">
        <v>0</v>
      </c>
      <c r="GW203" s="315">
        <v>0</v>
      </c>
      <c r="GX203" s="315">
        <v>20485.099999999999</v>
      </c>
      <c r="GY203" s="315">
        <v>0</v>
      </c>
      <c r="GZ203" s="315">
        <v>209907.6</v>
      </c>
      <c r="HA203" s="315">
        <v>49664.75</v>
      </c>
      <c r="HB203" s="315">
        <v>43775.5</v>
      </c>
      <c r="HC203" s="315">
        <v>0</v>
      </c>
      <c r="HD203" s="315">
        <v>112955.2</v>
      </c>
      <c r="HE203" s="315">
        <v>0</v>
      </c>
      <c r="HF203" s="315">
        <v>75442.5</v>
      </c>
      <c r="HG203" s="315">
        <v>15108.4</v>
      </c>
      <c r="HH203" s="315">
        <v>487838.2</v>
      </c>
      <c r="HI203" s="315">
        <v>15468.7</v>
      </c>
      <c r="HJ203" s="315">
        <v>28508.799999999999</v>
      </c>
      <c r="HK203" s="315">
        <v>0</v>
      </c>
      <c r="HL203" s="315">
        <v>51341.3</v>
      </c>
      <c r="HM203" s="315">
        <v>12776.7</v>
      </c>
      <c r="HN203" s="315">
        <v>371.8</v>
      </c>
      <c r="HO203" s="315">
        <v>2683.8</v>
      </c>
      <c r="HP203" s="315">
        <v>119069.2</v>
      </c>
      <c r="HQ203" s="315">
        <v>0</v>
      </c>
      <c r="HR203" s="315">
        <v>20186.7</v>
      </c>
      <c r="HS203" s="315">
        <v>243.3</v>
      </c>
      <c r="HT203" s="315">
        <v>204544.1</v>
      </c>
      <c r="HU203" s="315">
        <v>630</v>
      </c>
      <c r="HV203" s="315">
        <v>72171.3</v>
      </c>
      <c r="HW203" s="315">
        <v>2095407.6</v>
      </c>
      <c r="HX203" s="315">
        <v>0</v>
      </c>
      <c r="HY203" s="315">
        <v>1122802</v>
      </c>
      <c r="HZ203" s="315">
        <v>0</v>
      </c>
      <c r="IA203" s="315">
        <v>0</v>
      </c>
      <c r="IB203" s="315">
        <v>675121.8</v>
      </c>
      <c r="IC203" s="315">
        <v>1674898.2</v>
      </c>
      <c r="ID203" s="315">
        <v>0</v>
      </c>
      <c r="IE203" s="315">
        <v>608500</v>
      </c>
      <c r="IF203" s="315">
        <v>96188.7</v>
      </c>
      <c r="IG203" s="315">
        <v>0</v>
      </c>
      <c r="IH203" s="315">
        <v>0</v>
      </c>
      <c r="II203" s="315">
        <v>27713.5</v>
      </c>
      <c r="IJ203" s="315">
        <v>574714.4</v>
      </c>
      <c r="IK203" s="315">
        <v>790</v>
      </c>
      <c r="IL203" s="315">
        <v>1502.5</v>
      </c>
      <c r="IM203" s="315">
        <v>502.9</v>
      </c>
      <c r="IN203" s="315">
        <v>198753.2</v>
      </c>
      <c r="IO203" s="315">
        <v>20257.900000000001</v>
      </c>
      <c r="IP203" s="315">
        <v>5557</v>
      </c>
      <c r="IQ203" s="315">
        <v>0</v>
      </c>
      <c r="IR203" s="315">
        <v>329676.09999999998</v>
      </c>
      <c r="IS203" s="315">
        <v>1216225.3999999999</v>
      </c>
      <c r="IT203" s="315">
        <v>599088.19999999995</v>
      </c>
      <c r="IU203" s="315">
        <v>91417.4</v>
      </c>
      <c r="IV203" s="315">
        <v>125415.8</v>
      </c>
      <c r="IW203" s="315">
        <v>162468</v>
      </c>
      <c r="IX203" s="315">
        <v>0</v>
      </c>
      <c r="IY203" s="315">
        <v>55082.6</v>
      </c>
      <c r="IZ203" s="315">
        <v>0</v>
      </c>
      <c r="JA203" s="315">
        <v>538286.75</v>
      </c>
      <c r="JB203" s="315">
        <v>0</v>
      </c>
      <c r="JC203" s="315">
        <v>0</v>
      </c>
      <c r="JD203" s="315">
        <v>0</v>
      </c>
      <c r="JE203" s="315">
        <v>0</v>
      </c>
      <c r="JF203" s="315">
        <v>3761.9</v>
      </c>
      <c r="JG203" s="315">
        <v>246.6</v>
      </c>
      <c r="JH203" s="315">
        <v>26526.2</v>
      </c>
      <c r="JI203" s="315">
        <v>76927.199999999997</v>
      </c>
      <c r="JJ203" s="315">
        <v>0</v>
      </c>
      <c r="JK203" s="315">
        <v>0</v>
      </c>
      <c r="JL203" s="315">
        <v>0</v>
      </c>
      <c r="JM203" s="315">
        <v>0</v>
      </c>
      <c r="JN203" s="315">
        <v>0</v>
      </c>
      <c r="JO203" s="315">
        <v>190844.4</v>
      </c>
      <c r="JP203" s="315">
        <v>0</v>
      </c>
      <c r="JQ203" s="315">
        <v>0</v>
      </c>
      <c r="JR203" s="315">
        <v>0</v>
      </c>
      <c r="JS203" s="315">
        <v>14462</v>
      </c>
      <c r="JT203" s="315">
        <v>1782</v>
      </c>
      <c r="JU203" s="315">
        <v>1217687.3999999999</v>
      </c>
      <c r="JV203" s="315">
        <v>1949287.4</v>
      </c>
      <c r="JW203" s="315">
        <v>7716.2</v>
      </c>
      <c r="JX203" s="315">
        <v>0</v>
      </c>
      <c r="JY203" s="315">
        <v>0</v>
      </c>
      <c r="JZ203" s="315">
        <v>17912.2</v>
      </c>
      <c r="KA203" s="315">
        <v>9485.5</v>
      </c>
      <c r="KB203" s="315">
        <v>0</v>
      </c>
      <c r="KC203" s="315">
        <v>0</v>
      </c>
      <c r="KD203" s="315">
        <v>19364.3</v>
      </c>
      <c r="KE203" s="315">
        <v>383509.6</v>
      </c>
      <c r="KF203" s="315">
        <v>0</v>
      </c>
      <c r="KG203" s="315">
        <v>151480</v>
      </c>
      <c r="KH203" s="315">
        <v>0</v>
      </c>
      <c r="KI203" s="315">
        <v>33790</v>
      </c>
      <c r="KJ203" s="315">
        <v>0</v>
      </c>
      <c r="KK203" s="315">
        <v>0</v>
      </c>
      <c r="KL203" s="315">
        <v>0</v>
      </c>
      <c r="KM203" s="315">
        <v>0</v>
      </c>
      <c r="KN203" s="315">
        <v>3395.3</v>
      </c>
      <c r="KO203" s="315">
        <v>166459.1</v>
      </c>
      <c r="KP203" s="315">
        <v>12243.4</v>
      </c>
      <c r="KQ203" s="315">
        <v>1382582.8</v>
      </c>
      <c r="KR203" s="315">
        <v>282357.2</v>
      </c>
      <c r="KS203" s="314">
        <v>187794.7</v>
      </c>
      <c r="KU203" s="312">
        <v>40</v>
      </c>
      <c r="KV203" s="312">
        <v>405</v>
      </c>
      <c r="KY203" s="312" t="s">
        <v>943</v>
      </c>
    </row>
    <row r="204" spans="1:311" x14ac:dyDescent="0.25">
      <c r="A204" s="321">
        <v>2021</v>
      </c>
      <c r="B204" s="320" t="s">
        <v>849</v>
      </c>
      <c r="C204" s="320" t="s">
        <v>882</v>
      </c>
      <c r="D204" s="320" t="s">
        <v>883</v>
      </c>
      <c r="E204" s="320" t="s">
        <v>846</v>
      </c>
      <c r="F204" s="319">
        <v>3960</v>
      </c>
      <c r="G204" s="319">
        <v>3560</v>
      </c>
      <c r="H204" s="319">
        <v>60900</v>
      </c>
      <c r="I204" s="319">
        <v>2675</v>
      </c>
      <c r="J204" s="319">
        <v>1136</v>
      </c>
      <c r="K204" s="319">
        <v>4425</v>
      </c>
      <c r="L204" s="319">
        <v>23195.1</v>
      </c>
      <c r="M204" s="319">
        <v>19950</v>
      </c>
      <c r="N204" s="319">
        <v>30040</v>
      </c>
      <c r="O204" s="319">
        <v>363838.7</v>
      </c>
      <c r="P204" s="319">
        <v>14382</v>
      </c>
      <c r="Q204" s="319">
        <v>3337.5</v>
      </c>
      <c r="R204" s="319">
        <v>22233</v>
      </c>
      <c r="S204" s="319">
        <v>5237.8</v>
      </c>
      <c r="T204" s="319">
        <v>5070</v>
      </c>
      <c r="U204" s="319">
        <v>24910.6</v>
      </c>
      <c r="V204" s="319">
        <v>24752.9</v>
      </c>
      <c r="W204" s="319">
        <v>3090</v>
      </c>
      <c r="X204" s="319">
        <v>10100</v>
      </c>
      <c r="Y204" s="319">
        <v>1775</v>
      </c>
      <c r="Z204" s="319">
        <v>5050</v>
      </c>
      <c r="AA204" s="319">
        <v>149923.15</v>
      </c>
      <c r="AB204" s="319">
        <v>17460</v>
      </c>
      <c r="AC204" s="319">
        <v>22373.25</v>
      </c>
      <c r="AD204" s="319">
        <v>83200</v>
      </c>
      <c r="AE204" s="319">
        <v>3096.85</v>
      </c>
      <c r="AF204" s="319">
        <v>23453.1</v>
      </c>
      <c r="AG204" s="319">
        <v>8675</v>
      </c>
      <c r="AH204" s="319">
        <v>4075</v>
      </c>
      <c r="AI204" s="319">
        <v>13250</v>
      </c>
      <c r="AJ204" s="319">
        <v>4560</v>
      </c>
      <c r="AK204" s="319">
        <v>4400</v>
      </c>
      <c r="AL204" s="319">
        <v>200364.55</v>
      </c>
      <c r="AM204" s="319">
        <v>3240</v>
      </c>
      <c r="AN204" s="319">
        <v>6040</v>
      </c>
      <c r="AO204" s="319">
        <v>2920</v>
      </c>
      <c r="AP204" s="319">
        <v>6700</v>
      </c>
      <c r="AQ204" s="319">
        <v>1250</v>
      </c>
      <c r="AR204" s="319">
        <v>1612.5</v>
      </c>
      <c r="AS204" s="319">
        <v>6400</v>
      </c>
      <c r="AT204" s="319">
        <v>4335</v>
      </c>
      <c r="AU204" s="319">
        <v>12845</v>
      </c>
      <c r="AV204" s="319">
        <v>1325</v>
      </c>
      <c r="AW204" s="319">
        <v>242110</v>
      </c>
      <c r="AX204" s="319">
        <v>1050</v>
      </c>
      <c r="AY204" s="319">
        <v>4288</v>
      </c>
      <c r="AZ204" s="319">
        <v>7046</v>
      </c>
      <c r="BA204" s="319">
        <v>480</v>
      </c>
      <c r="BB204" s="319">
        <v>1485</v>
      </c>
      <c r="BC204" s="319">
        <v>16200</v>
      </c>
      <c r="BD204" s="319">
        <v>817525.85</v>
      </c>
      <c r="BE204" s="319">
        <v>134148</v>
      </c>
      <c r="BF204" s="319">
        <v>5040</v>
      </c>
      <c r="BG204" s="319">
        <v>2190</v>
      </c>
      <c r="BH204" s="319">
        <v>540</v>
      </c>
      <c r="BI204" s="319">
        <v>128033.59</v>
      </c>
      <c r="BJ204" s="319">
        <v>1470</v>
      </c>
      <c r="BK204" s="319">
        <v>26640</v>
      </c>
      <c r="BL204" s="319">
        <v>1452</v>
      </c>
      <c r="BM204" s="319">
        <v>63981.5</v>
      </c>
      <c r="BN204" s="319">
        <v>21250</v>
      </c>
      <c r="BO204" s="319">
        <v>10650</v>
      </c>
      <c r="BP204" s="319">
        <v>49622.04</v>
      </c>
      <c r="BQ204" s="319">
        <v>3100</v>
      </c>
      <c r="BR204" s="319">
        <v>91364.5</v>
      </c>
      <c r="BS204" s="319">
        <v>5437.5</v>
      </c>
      <c r="BT204" s="319">
        <v>0</v>
      </c>
      <c r="BU204" s="319">
        <v>1125</v>
      </c>
      <c r="BV204" s="319">
        <v>6492</v>
      </c>
      <c r="BW204" s="319">
        <v>25218.799999999999</v>
      </c>
      <c r="BX204" s="319">
        <v>41079.449999999997</v>
      </c>
      <c r="BY204" s="319">
        <v>19626.400000000001</v>
      </c>
      <c r="BZ204" s="319">
        <v>10651.95</v>
      </c>
      <c r="CA204" s="319">
        <v>3037.85</v>
      </c>
      <c r="CB204" s="319">
        <v>1800</v>
      </c>
      <c r="CC204" s="319">
        <v>10680</v>
      </c>
      <c r="CD204" s="319">
        <v>6175</v>
      </c>
      <c r="CE204" s="319">
        <v>18100</v>
      </c>
      <c r="CF204" s="319">
        <v>30974</v>
      </c>
      <c r="CG204" s="319">
        <v>33285.199999999997</v>
      </c>
      <c r="CH204" s="319">
        <v>6996</v>
      </c>
      <c r="CI204" s="319">
        <v>422175.1</v>
      </c>
      <c r="CJ204" s="319">
        <v>3483.35</v>
      </c>
      <c r="CK204" s="319">
        <v>3502.65</v>
      </c>
      <c r="CL204" s="319">
        <v>4040</v>
      </c>
      <c r="CM204" s="319">
        <v>732.1</v>
      </c>
      <c r="CN204" s="319">
        <v>141182.5</v>
      </c>
      <c r="CO204" s="319">
        <v>16050</v>
      </c>
      <c r="CP204" s="319">
        <v>3850</v>
      </c>
      <c r="CQ204" s="319">
        <v>16736.650000000001</v>
      </c>
      <c r="CR204" s="319">
        <v>1250</v>
      </c>
      <c r="CS204" s="319">
        <v>2675</v>
      </c>
      <c r="CT204" s="319">
        <v>4825</v>
      </c>
      <c r="CU204" s="319">
        <v>625</v>
      </c>
      <c r="CV204" s="319">
        <v>0</v>
      </c>
      <c r="CW204" s="319">
        <v>4630.3</v>
      </c>
      <c r="CX204" s="319">
        <v>9944</v>
      </c>
      <c r="CY204" s="319">
        <v>2120</v>
      </c>
      <c r="CZ204" s="319">
        <v>22575</v>
      </c>
      <c r="DA204" s="319">
        <v>9270</v>
      </c>
      <c r="DB204" s="319">
        <v>8725</v>
      </c>
      <c r="DC204" s="319">
        <v>10950</v>
      </c>
      <c r="DD204" s="319">
        <v>483715.15</v>
      </c>
      <c r="DE204" s="319">
        <v>37120</v>
      </c>
      <c r="DF204" s="319">
        <v>1480</v>
      </c>
      <c r="DG204" s="319">
        <v>2875</v>
      </c>
      <c r="DH204" s="319">
        <v>10500</v>
      </c>
      <c r="DI204" s="319">
        <v>5575</v>
      </c>
      <c r="DJ204" s="319">
        <v>8325</v>
      </c>
      <c r="DK204" s="319">
        <v>116830.25</v>
      </c>
      <c r="DL204" s="319">
        <v>40716.25</v>
      </c>
      <c r="DM204" s="319">
        <v>4680</v>
      </c>
      <c r="DN204" s="319">
        <v>1590</v>
      </c>
      <c r="DO204" s="319">
        <v>4475</v>
      </c>
      <c r="DP204" s="319">
        <v>3188</v>
      </c>
      <c r="DQ204" s="319">
        <v>565</v>
      </c>
      <c r="DR204" s="319">
        <v>22200</v>
      </c>
      <c r="DS204" s="319">
        <v>23881</v>
      </c>
      <c r="DT204" s="319">
        <v>17812.5</v>
      </c>
      <c r="DU204" s="319">
        <v>29647.1</v>
      </c>
      <c r="DV204" s="319">
        <v>4671.2</v>
      </c>
      <c r="DW204" s="319">
        <v>13196.95</v>
      </c>
      <c r="DX204" s="319">
        <v>17150</v>
      </c>
      <c r="DY204" s="319">
        <v>23089.4</v>
      </c>
      <c r="DZ204" s="319">
        <v>7503.3</v>
      </c>
      <c r="EA204" s="319">
        <v>125008.3</v>
      </c>
      <c r="EB204" s="319">
        <v>7550</v>
      </c>
      <c r="EC204" s="319">
        <v>8000</v>
      </c>
      <c r="ED204" s="319">
        <v>1640</v>
      </c>
      <c r="EE204" s="319">
        <v>7115.2</v>
      </c>
      <c r="EF204" s="319">
        <v>2733</v>
      </c>
      <c r="EG204" s="319">
        <v>95383</v>
      </c>
      <c r="EH204" s="319">
        <v>4600.6000000000004</v>
      </c>
      <c r="EI204" s="319">
        <v>1261299.8500000001</v>
      </c>
      <c r="EJ204" s="319">
        <v>24450.85</v>
      </c>
      <c r="EK204" s="319">
        <v>800</v>
      </c>
      <c r="EL204" s="319">
        <v>1425</v>
      </c>
      <c r="EM204" s="319">
        <v>8800</v>
      </c>
      <c r="EN204" s="319">
        <v>14800</v>
      </c>
      <c r="EO204" s="319">
        <v>28755</v>
      </c>
      <c r="EP204" s="319">
        <v>6480</v>
      </c>
      <c r="EQ204" s="319">
        <v>2012</v>
      </c>
      <c r="ER204" s="319">
        <v>104642.32</v>
      </c>
      <c r="ES204" s="319">
        <v>960</v>
      </c>
      <c r="ET204" s="319">
        <v>12800</v>
      </c>
      <c r="EU204" s="319">
        <v>3527.65</v>
      </c>
      <c r="EV204" s="319">
        <v>1080</v>
      </c>
      <c r="EW204" s="319">
        <v>11650</v>
      </c>
      <c r="EX204" s="319">
        <v>18200</v>
      </c>
      <c r="EY204" s="319">
        <v>49850</v>
      </c>
      <c r="EZ204" s="319">
        <v>3741845.15</v>
      </c>
      <c r="FA204" s="319">
        <v>207785</v>
      </c>
      <c r="FB204" s="319">
        <v>4720</v>
      </c>
      <c r="FC204" s="319">
        <v>154202.29999999999</v>
      </c>
      <c r="FD204" s="319">
        <v>32849.4</v>
      </c>
      <c r="FE204" s="319">
        <v>42350</v>
      </c>
      <c r="FF204" s="319">
        <v>14100</v>
      </c>
      <c r="FG204" s="319">
        <v>722</v>
      </c>
      <c r="FH204" s="319">
        <v>139611.79999999999</v>
      </c>
      <c r="FI204" s="319">
        <v>2844.75</v>
      </c>
      <c r="FJ204" s="319">
        <v>14200</v>
      </c>
      <c r="FK204" s="319">
        <v>17463.599999999999</v>
      </c>
      <c r="FL204" s="319">
        <v>4852.5</v>
      </c>
      <c r="FM204" s="319">
        <v>33039.5</v>
      </c>
      <c r="FN204" s="319">
        <v>39027.550000000003</v>
      </c>
      <c r="FO204" s="319">
        <v>2350</v>
      </c>
      <c r="FP204" s="319">
        <v>2880</v>
      </c>
      <c r="FQ204" s="319">
        <v>3950</v>
      </c>
      <c r="FR204" s="319">
        <v>115174.9</v>
      </c>
      <c r="FS204" s="319">
        <v>4450</v>
      </c>
      <c r="FT204" s="319">
        <v>4838.8</v>
      </c>
      <c r="FU204" s="319">
        <v>6992</v>
      </c>
      <c r="FV204" s="319">
        <v>6844.62</v>
      </c>
      <c r="FW204" s="319">
        <v>180</v>
      </c>
      <c r="FX204" s="319">
        <v>4470</v>
      </c>
      <c r="FY204" s="319">
        <v>12824</v>
      </c>
      <c r="FZ204" s="319">
        <v>1950</v>
      </c>
      <c r="GA204" s="319">
        <v>1154.0999999999999</v>
      </c>
      <c r="GB204" s="319">
        <v>2175</v>
      </c>
      <c r="GC204" s="319">
        <v>1820</v>
      </c>
      <c r="GD204" s="319">
        <v>5050</v>
      </c>
      <c r="GE204" s="319">
        <v>25163.05</v>
      </c>
      <c r="GF204" s="319">
        <v>4600.2</v>
      </c>
      <c r="GG204" s="319">
        <v>29810</v>
      </c>
      <c r="GH204" s="319">
        <v>3075</v>
      </c>
      <c r="GI204" s="319">
        <v>14850</v>
      </c>
      <c r="GJ204" s="319">
        <v>4000</v>
      </c>
      <c r="GK204" s="319">
        <v>1710190.5</v>
      </c>
      <c r="GL204" s="319">
        <v>7230</v>
      </c>
      <c r="GM204" s="319">
        <v>47800</v>
      </c>
      <c r="GN204" s="319">
        <v>10250</v>
      </c>
      <c r="GO204" s="319">
        <v>50499.9</v>
      </c>
      <c r="GP204" s="319">
        <v>659.65</v>
      </c>
      <c r="GQ204" s="319">
        <v>180</v>
      </c>
      <c r="GR204" s="319">
        <v>78169.3</v>
      </c>
      <c r="GS204" s="319">
        <v>50937.5</v>
      </c>
      <c r="GT204" s="319">
        <v>2400</v>
      </c>
      <c r="GU204" s="319">
        <v>59400</v>
      </c>
      <c r="GV204" s="319">
        <v>2400</v>
      </c>
      <c r="GW204" s="319">
        <v>2250</v>
      </c>
      <c r="GX204" s="319">
        <v>88442</v>
      </c>
      <c r="GY204" s="319">
        <v>3631.35</v>
      </c>
      <c r="GZ204" s="319">
        <v>17885</v>
      </c>
      <c r="HA204" s="319">
        <v>1780826.6</v>
      </c>
      <c r="HB204" s="319">
        <v>1975</v>
      </c>
      <c r="HC204" s="319">
        <v>42530</v>
      </c>
      <c r="HD204" s="319">
        <v>1880</v>
      </c>
      <c r="HE204" s="319">
        <v>4960</v>
      </c>
      <c r="HF204" s="319">
        <v>2970</v>
      </c>
      <c r="HG204" s="319">
        <v>5962.5</v>
      </c>
      <c r="HH204" s="319">
        <v>39244.550000000003</v>
      </c>
      <c r="HI204" s="319">
        <v>19221.400000000001</v>
      </c>
      <c r="HJ204" s="319">
        <v>18829.599999999999</v>
      </c>
      <c r="HK204" s="319">
        <v>4850</v>
      </c>
      <c r="HL204" s="319">
        <v>8600</v>
      </c>
      <c r="HM204" s="319">
        <v>6450</v>
      </c>
      <c r="HN204" s="319">
        <v>3975</v>
      </c>
      <c r="HO204" s="319">
        <v>9437</v>
      </c>
      <c r="HP204" s="319">
        <v>62717.85</v>
      </c>
      <c r="HQ204" s="319">
        <v>1000</v>
      </c>
      <c r="HR204" s="319">
        <v>18945</v>
      </c>
      <c r="HS204" s="319">
        <v>1250</v>
      </c>
      <c r="HT204" s="319">
        <v>46620</v>
      </c>
      <c r="HU204" s="319">
        <v>1565</v>
      </c>
      <c r="HV204" s="319">
        <v>21850</v>
      </c>
      <c r="HW204" s="319">
        <v>67950</v>
      </c>
      <c r="HX204" s="319">
        <v>3065</v>
      </c>
      <c r="HY204" s="319">
        <v>165259.20000000001</v>
      </c>
      <c r="HZ204" s="319">
        <v>6912.5</v>
      </c>
      <c r="IA204" s="319">
        <v>1200</v>
      </c>
      <c r="IB204" s="319">
        <v>37198.6</v>
      </c>
      <c r="IC204" s="319">
        <v>147550.45000000001</v>
      </c>
      <c r="ID204" s="319">
        <v>5435.9</v>
      </c>
      <c r="IE204" s="319">
        <v>50014.7</v>
      </c>
      <c r="IF204" s="319">
        <v>1275</v>
      </c>
      <c r="IG204" s="319">
        <v>3840</v>
      </c>
      <c r="IH204" s="319">
        <v>0</v>
      </c>
      <c r="II204" s="319">
        <v>4200</v>
      </c>
      <c r="IJ204" s="319">
        <v>1088721.2</v>
      </c>
      <c r="IK204" s="319">
        <v>1500</v>
      </c>
      <c r="IL204" s="319">
        <v>1900</v>
      </c>
      <c r="IM204" s="319">
        <v>9300</v>
      </c>
      <c r="IN204" s="319">
        <v>75966.55</v>
      </c>
      <c r="IO204" s="319">
        <v>9640</v>
      </c>
      <c r="IP204" s="319">
        <v>5170</v>
      </c>
      <c r="IQ204" s="319">
        <v>3712.5</v>
      </c>
      <c r="IR204" s="319">
        <v>78733</v>
      </c>
      <c r="IS204" s="319">
        <v>271354.90000000002</v>
      </c>
      <c r="IT204" s="319">
        <v>24562.5</v>
      </c>
      <c r="IU204" s="319">
        <v>74047.350000000006</v>
      </c>
      <c r="IV204" s="319">
        <v>18670</v>
      </c>
      <c r="IW204" s="319">
        <v>1925</v>
      </c>
      <c r="IX204" s="319">
        <v>1350</v>
      </c>
      <c r="IY204" s="319">
        <v>68759.45</v>
      </c>
      <c r="IZ204" s="319">
        <v>24302</v>
      </c>
      <c r="JA204" s="319">
        <v>3675</v>
      </c>
      <c r="JB204" s="319">
        <v>2280</v>
      </c>
      <c r="JC204" s="319">
        <v>0</v>
      </c>
      <c r="JD204" s="319">
        <v>660</v>
      </c>
      <c r="JE204" s="319">
        <v>720</v>
      </c>
      <c r="JF204" s="319">
        <v>20641.349999999999</v>
      </c>
      <c r="JG204" s="319">
        <v>1698</v>
      </c>
      <c r="JH204" s="319">
        <v>8000</v>
      </c>
      <c r="JI204" s="319">
        <v>3840</v>
      </c>
      <c r="JJ204" s="319">
        <v>14455.65</v>
      </c>
      <c r="JK204" s="319">
        <v>1950</v>
      </c>
      <c r="JL204" s="319">
        <v>3800</v>
      </c>
      <c r="JM204" s="319">
        <v>660</v>
      </c>
      <c r="JN204" s="319">
        <v>2400</v>
      </c>
      <c r="JO204" s="319">
        <v>31847.65</v>
      </c>
      <c r="JP204" s="319">
        <v>4840</v>
      </c>
      <c r="JQ204" s="319">
        <v>5450</v>
      </c>
      <c r="JR204" s="319">
        <v>1140</v>
      </c>
      <c r="JS204" s="319">
        <v>91211</v>
      </c>
      <c r="JT204" s="319">
        <v>3060</v>
      </c>
      <c r="JU204" s="319">
        <v>525</v>
      </c>
      <c r="JV204" s="319">
        <v>68775</v>
      </c>
      <c r="JW204" s="319">
        <v>184624</v>
      </c>
      <c r="JX204" s="319">
        <v>46382.2</v>
      </c>
      <c r="JY204" s="319">
        <v>131.65</v>
      </c>
      <c r="JZ204" s="319">
        <v>400</v>
      </c>
      <c r="KA204" s="319">
        <v>9230</v>
      </c>
      <c r="KB204" s="319">
        <v>5257.25</v>
      </c>
      <c r="KC204" s="319">
        <v>4550</v>
      </c>
      <c r="KD204" s="319">
        <v>3840</v>
      </c>
      <c r="KE204" s="319">
        <v>32590</v>
      </c>
      <c r="KF204" s="319">
        <v>2850</v>
      </c>
      <c r="KG204" s="319">
        <v>8300</v>
      </c>
      <c r="KH204" s="319">
        <v>6350</v>
      </c>
      <c r="KI204" s="319">
        <v>7892.5</v>
      </c>
      <c r="KJ204" s="319">
        <v>7450</v>
      </c>
      <c r="KK204" s="319">
        <v>1886</v>
      </c>
      <c r="KL204" s="319">
        <v>2040</v>
      </c>
      <c r="KM204" s="319">
        <v>4700</v>
      </c>
      <c r="KN204" s="319">
        <v>4400</v>
      </c>
      <c r="KO204" s="319">
        <v>274977.2</v>
      </c>
      <c r="KP204" s="319">
        <v>7590</v>
      </c>
      <c r="KQ204" s="319">
        <v>323696.65000000002</v>
      </c>
      <c r="KR204" s="319">
        <v>59091.1</v>
      </c>
      <c r="KS204" s="318">
        <v>53025.55</v>
      </c>
      <c r="KU204" s="312">
        <v>40</v>
      </c>
      <c r="KV204" s="312">
        <v>406</v>
      </c>
      <c r="KY204" s="312" t="s">
        <v>943</v>
      </c>
    </row>
    <row r="205" spans="1:311" x14ac:dyDescent="0.25">
      <c r="A205" s="317">
        <v>2021</v>
      </c>
      <c r="B205" s="316" t="s">
        <v>849</v>
      </c>
      <c r="C205" s="316" t="s">
        <v>882</v>
      </c>
      <c r="D205" s="316" t="s">
        <v>881</v>
      </c>
      <c r="E205" s="316" t="s">
        <v>846</v>
      </c>
      <c r="F205" s="315">
        <v>2681.08</v>
      </c>
      <c r="G205" s="315">
        <v>0</v>
      </c>
      <c r="H205" s="315">
        <v>78593.5</v>
      </c>
      <c r="I205" s="315">
        <v>1194.1500000000001</v>
      </c>
      <c r="J205" s="315">
        <v>0</v>
      </c>
      <c r="K205" s="315">
        <v>2834.3</v>
      </c>
      <c r="L205" s="315">
        <v>149621.63</v>
      </c>
      <c r="M205" s="315">
        <v>8446.89</v>
      </c>
      <c r="N205" s="315">
        <v>13340.06</v>
      </c>
      <c r="O205" s="315">
        <v>128725.52</v>
      </c>
      <c r="P205" s="315">
        <v>5587.23</v>
      </c>
      <c r="Q205" s="315">
        <v>0</v>
      </c>
      <c r="R205" s="315">
        <v>0</v>
      </c>
      <c r="S205" s="315">
        <v>0</v>
      </c>
      <c r="T205" s="315">
        <v>2911.39</v>
      </c>
      <c r="U205" s="315">
        <v>12522.13</v>
      </c>
      <c r="V205" s="315">
        <v>13964.06</v>
      </c>
      <c r="W205" s="315">
        <v>0</v>
      </c>
      <c r="X205" s="315">
        <v>16132.58</v>
      </c>
      <c r="Y205" s="315">
        <v>0</v>
      </c>
      <c r="Z205" s="315">
        <v>0</v>
      </c>
      <c r="AA205" s="315">
        <v>80137.490000000005</v>
      </c>
      <c r="AB205" s="315">
        <v>5589.58</v>
      </c>
      <c r="AC205" s="315">
        <v>0</v>
      </c>
      <c r="AD205" s="315">
        <v>270292.65000000002</v>
      </c>
      <c r="AE205" s="315">
        <v>5012.3599999999997</v>
      </c>
      <c r="AF205" s="315">
        <v>1831.91</v>
      </c>
      <c r="AG205" s="315">
        <v>0</v>
      </c>
      <c r="AH205" s="315">
        <v>0</v>
      </c>
      <c r="AI205" s="315">
        <v>1638.86</v>
      </c>
      <c r="AJ205" s="315">
        <v>0</v>
      </c>
      <c r="AK205" s="315">
        <v>1260.95</v>
      </c>
      <c r="AL205" s="315">
        <v>15380.43</v>
      </c>
      <c r="AM205" s="315">
        <v>7994.49</v>
      </c>
      <c r="AN205" s="315">
        <v>24.58</v>
      </c>
      <c r="AO205" s="315">
        <v>2408.12</v>
      </c>
      <c r="AP205" s="315">
        <v>509.96</v>
      </c>
      <c r="AQ205" s="315">
        <v>18094.89</v>
      </c>
      <c r="AR205" s="315">
        <v>3281.99</v>
      </c>
      <c r="AS205" s="315">
        <v>11328.51</v>
      </c>
      <c r="AT205" s="315">
        <v>0</v>
      </c>
      <c r="AU205" s="315">
        <v>11620.92</v>
      </c>
      <c r="AV205" s="315">
        <v>0</v>
      </c>
      <c r="AW205" s="315">
        <v>46274.8</v>
      </c>
      <c r="AX205" s="315">
        <v>0</v>
      </c>
      <c r="AY205" s="315">
        <v>0</v>
      </c>
      <c r="AZ205" s="315">
        <v>0</v>
      </c>
      <c r="BA205" s="315">
        <v>381.99</v>
      </c>
      <c r="BB205" s="315">
        <v>0</v>
      </c>
      <c r="BC205" s="315">
        <v>12390.21</v>
      </c>
      <c r="BD205" s="315">
        <v>7461.84</v>
      </c>
      <c r="BE205" s="315">
        <v>4114.8599999999997</v>
      </c>
      <c r="BF205" s="315">
        <v>0</v>
      </c>
      <c r="BG205" s="315">
        <v>726.21</v>
      </c>
      <c r="BH205" s="315">
        <v>0</v>
      </c>
      <c r="BI205" s="315">
        <v>74884.87</v>
      </c>
      <c r="BJ205" s="315">
        <v>0</v>
      </c>
      <c r="BK205" s="315">
        <v>103527.09</v>
      </c>
      <c r="BL205" s="315">
        <v>0</v>
      </c>
      <c r="BM205" s="315">
        <v>2108.14</v>
      </c>
      <c r="BN205" s="315">
        <v>32911</v>
      </c>
      <c r="BO205" s="315">
        <v>0</v>
      </c>
      <c r="BP205" s="315">
        <v>0</v>
      </c>
      <c r="BQ205" s="315">
        <v>0</v>
      </c>
      <c r="BR205" s="315">
        <v>147.9</v>
      </c>
      <c r="BS205" s="315">
        <v>20962.3</v>
      </c>
      <c r="BT205" s="315">
        <v>0</v>
      </c>
      <c r="BU205" s="315">
        <v>120.52</v>
      </c>
      <c r="BV205" s="315">
        <v>96590.04</v>
      </c>
      <c r="BW205" s="315">
        <v>0</v>
      </c>
      <c r="BX205" s="315">
        <v>6877.31</v>
      </c>
      <c r="BY205" s="315">
        <v>2167.21</v>
      </c>
      <c r="BZ205" s="315">
        <v>0</v>
      </c>
      <c r="CA205" s="315">
        <v>6050.33</v>
      </c>
      <c r="CB205" s="315">
        <v>877.19</v>
      </c>
      <c r="CC205" s="315">
        <v>52136.26</v>
      </c>
      <c r="CD205" s="315">
        <v>2879.24</v>
      </c>
      <c r="CE205" s="315">
        <v>0</v>
      </c>
      <c r="CF205" s="315">
        <v>57373.19</v>
      </c>
      <c r="CG205" s="315">
        <v>0</v>
      </c>
      <c r="CH205" s="315">
        <v>3088.67</v>
      </c>
      <c r="CI205" s="315">
        <v>47360.81</v>
      </c>
      <c r="CJ205" s="315">
        <v>0</v>
      </c>
      <c r="CK205" s="315">
        <v>751</v>
      </c>
      <c r="CL205" s="315">
        <v>0</v>
      </c>
      <c r="CM205" s="315">
        <v>0</v>
      </c>
      <c r="CN205" s="315">
        <v>80211.77</v>
      </c>
      <c r="CO205" s="315">
        <v>9516.2199999999993</v>
      </c>
      <c r="CP205" s="315">
        <v>0</v>
      </c>
      <c r="CQ205" s="315">
        <v>49270.01</v>
      </c>
      <c r="CR205" s="315">
        <v>0</v>
      </c>
      <c r="CS205" s="315">
        <v>994.86</v>
      </c>
      <c r="CT205" s="315">
        <v>3743.49</v>
      </c>
      <c r="CU205" s="315">
        <v>0</v>
      </c>
      <c r="CV205" s="315">
        <v>358.55</v>
      </c>
      <c r="CW205" s="315">
        <v>6825.45</v>
      </c>
      <c r="CX205" s="315">
        <v>1872.64</v>
      </c>
      <c r="CY205" s="315">
        <v>0</v>
      </c>
      <c r="CZ205" s="315">
        <v>39150.71</v>
      </c>
      <c r="DA205" s="315">
        <v>0</v>
      </c>
      <c r="DB205" s="315">
        <v>7269.84</v>
      </c>
      <c r="DC205" s="315">
        <v>7104.14</v>
      </c>
      <c r="DD205" s="315">
        <v>89322.18</v>
      </c>
      <c r="DE205" s="315">
        <v>73345.350000000006</v>
      </c>
      <c r="DF205" s="315">
        <v>2446.0500000000002</v>
      </c>
      <c r="DG205" s="315">
        <v>0</v>
      </c>
      <c r="DH205" s="315">
        <v>26731.01</v>
      </c>
      <c r="DI205" s="315">
        <v>25334.83</v>
      </c>
      <c r="DJ205" s="315">
        <v>7290.58</v>
      </c>
      <c r="DK205" s="315">
        <v>751265.49</v>
      </c>
      <c r="DL205" s="315">
        <v>14872.5</v>
      </c>
      <c r="DM205" s="315">
        <v>486.65</v>
      </c>
      <c r="DN205" s="315">
        <v>0</v>
      </c>
      <c r="DO205" s="315">
        <v>15815.26</v>
      </c>
      <c r="DP205" s="315">
        <v>27216</v>
      </c>
      <c r="DQ205" s="315">
        <v>0</v>
      </c>
      <c r="DR205" s="315">
        <v>30434.84</v>
      </c>
      <c r="DS205" s="315">
        <v>3672.1</v>
      </c>
      <c r="DT205" s="315">
        <v>11243</v>
      </c>
      <c r="DU205" s="315">
        <v>5302.28</v>
      </c>
      <c r="DV205" s="315">
        <v>20.75</v>
      </c>
      <c r="DW205" s="315">
        <v>0</v>
      </c>
      <c r="DX205" s="315">
        <v>0</v>
      </c>
      <c r="DY205" s="315">
        <v>0</v>
      </c>
      <c r="DZ205" s="315">
        <v>16691.669999999998</v>
      </c>
      <c r="EA205" s="315">
        <v>447073.92</v>
      </c>
      <c r="EB205" s="315">
        <v>23617.33</v>
      </c>
      <c r="EC205" s="315">
        <v>1332.85</v>
      </c>
      <c r="ED205" s="315">
        <v>1394.72</v>
      </c>
      <c r="EE205" s="315">
        <v>0</v>
      </c>
      <c r="EF205" s="315">
        <v>0</v>
      </c>
      <c r="EG205" s="315">
        <v>30628.639999999999</v>
      </c>
      <c r="EH205" s="315">
        <v>1639.74</v>
      </c>
      <c r="EI205" s="315">
        <v>23617.99</v>
      </c>
      <c r="EJ205" s="315">
        <v>13987.65</v>
      </c>
      <c r="EK205" s="315">
        <v>0</v>
      </c>
      <c r="EL205" s="315">
        <v>0</v>
      </c>
      <c r="EM205" s="315">
        <v>3480.39</v>
      </c>
      <c r="EN205" s="315">
        <v>6872.94</v>
      </c>
      <c r="EO205" s="315">
        <v>27672.23</v>
      </c>
      <c r="EP205" s="315">
        <v>0</v>
      </c>
      <c r="EQ205" s="315">
        <v>789.6</v>
      </c>
      <c r="ER205" s="315">
        <v>57772.33</v>
      </c>
      <c r="ES205" s="315">
        <v>4309.78</v>
      </c>
      <c r="ET205" s="315">
        <v>6304.22</v>
      </c>
      <c r="EU205" s="315">
        <v>2076</v>
      </c>
      <c r="EV205" s="315">
        <v>0</v>
      </c>
      <c r="EW205" s="315">
        <v>0</v>
      </c>
      <c r="EX205" s="315">
        <v>19513.57</v>
      </c>
      <c r="EY205" s="315">
        <v>146154.68</v>
      </c>
      <c r="EZ205" s="315">
        <v>0</v>
      </c>
      <c r="FA205" s="315">
        <v>528.94000000000005</v>
      </c>
      <c r="FB205" s="315">
        <v>0</v>
      </c>
      <c r="FC205" s="315">
        <v>59098.43</v>
      </c>
      <c r="FD205" s="315">
        <v>9158.26</v>
      </c>
      <c r="FE205" s="315">
        <v>0</v>
      </c>
      <c r="FF205" s="315">
        <v>40423.06</v>
      </c>
      <c r="FG205" s="315">
        <v>2587.23</v>
      </c>
      <c r="FH205" s="315">
        <v>11033.17</v>
      </c>
      <c r="FI205" s="315">
        <v>2102.0100000000002</v>
      </c>
      <c r="FJ205" s="315">
        <v>47327.63</v>
      </c>
      <c r="FK205" s="315">
        <v>8280.6</v>
      </c>
      <c r="FL205" s="315">
        <v>570</v>
      </c>
      <c r="FM205" s="315">
        <v>84061.119999999995</v>
      </c>
      <c r="FN205" s="315">
        <v>0</v>
      </c>
      <c r="FO205" s="315">
        <v>100</v>
      </c>
      <c r="FP205" s="315">
        <v>6371.44</v>
      </c>
      <c r="FQ205" s="315">
        <v>2635.17</v>
      </c>
      <c r="FR205" s="315">
        <v>103618.92</v>
      </c>
      <c r="FS205" s="315">
        <v>0</v>
      </c>
      <c r="FT205" s="315">
        <v>721.32</v>
      </c>
      <c r="FU205" s="315">
        <v>1659.81</v>
      </c>
      <c r="FV205" s="315">
        <v>3932.26</v>
      </c>
      <c r="FW205" s="315">
        <v>0</v>
      </c>
      <c r="FX205" s="315">
        <v>11010.02</v>
      </c>
      <c r="FY205" s="315">
        <v>238867.86</v>
      </c>
      <c r="FZ205" s="315">
        <v>514.79999999999995</v>
      </c>
      <c r="GA205" s="315">
        <v>0</v>
      </c>
      <c r="GB205" s="315">
        <v>0</v>
      </c>
      <c r="GC205" s="315">
        <v>0</v>
      </c>
      <c r="GD205" s="315">
        <v>1150.07</v>
      </c>
      <c r="GE205" s="315">
        <v>1342.99</v>
      </c>
      <c r="GF205" s="315">
        <v>8693.7900000000009</v>
      </c>
      <c r="GG205" s="315">
        <v>26259.91</v>
      </c>
      <c r="GH205" s="315">
        <v>1432.49</v>
      </c>
      <c r="GI205" s="315">
        <v>5483.6</v>
      </c>
      <c r="GJ205" s="315">
        <v>5083.87</v>
      </c>
      <c r="GK205" s="315">
        <v>321489.27</v>
      </c>
      <c r="GL205" s="315">
        <v>2782.2</v>
      </c>
      <c r="GM205" s="315">
        <v>51028.26</v>
      </c>
      <c r="GN205" s="315">
        <v>432.99</v>
      </c>
      <c r="GO205" s="315">
        <v>43932.25</v>
      </c>
      <c r="GP205" s="315">
        <v>0</v>
      </c>
      <c r="GQ205" s="315">
        <v>0</v>
      </c>
      <c r="GR205" s="315">
        <v>548.74</v>
      </c>
      <c r="GS205" s="315">
        <v>209728.74</v>
      </c>
      <c r="GT205" s="315">
        <v>0</v>
      </c>
      <c r="GU205" s="315">
        <v>274982.67</v>
      </c>
      <c r="GV205" s="315">
        <v>0</v>
      </c>
      <c r="GW205" s="315">
        <v>0</v>
      </c>
      <c r="GX205" s="315">
        <v>0</v>
      </c>
      <c r="GY205" s="315">
        <v>5.52</v>
      </c>
      <c r="GZ205" s="315">
        <v>68947.58</v>
      </c>
      <c r="HA205" s="315">
        <v>5781.12</v>
      </c>
      <c r="HB205" s="315">
        <v>2314.0100000000002</v>
      </c>
      <c r="HC205" s="315">
        <v>55602.06</v>
      </c>
      <c r="HD205" s="315">
        <v>257.86</v>
      </c>
      <c r="HE205" s="315">
        <v>0</v>
      </c>
      <c r="HF205" s="315">
        <v>0</v>
      </c>
      <c r="HG205" s="315">
        <v>2535</v>
      </c>
      <c r="HH205" s="315">
        <v>169489.4</v>
      </c>
      <c r="HI205" s="315">
        <v>26975.93</v>
      </c>
      <c r="HJ205" s="315">
        <v>465517.47</v>
      </c>
      <c r="HK205" s="315">
        <v>0</v>
      </c>
      <c r="HL205" s="315">
        <v>43239.91</v>
      </c>
      <c r="HM205" s="315">
        <v>1153.5</v>
      </c>
      <c r="HN205" s="315">
        <v>8088.05</v>
      </c>
      <c r="HO205" s="315">
        <v>118.75</v>
      </c>
      <c r="HP205" s="315">
        <v>9165.94</v>
      </c>
      <c r="HQ205" s="315">
        <v>764.54</v>
      </c>
      <c r="HR205" s="315">
        <v>70180.77</v>
      </c>
      <c r="HS205" s="315">
        <v>0</v>
      </c>
      <c r="HT205" s="315">
        <v>118142.6</v>
      </c>
      <c r="HU205" s="315">
        <v>12621.05</v>
      </c>
      <c r="HV205" s="315">
        <v>19247.150000000001</v>
      </c>
      <c r="HW205" s="315">
        <v>0</v>
      </c>
      <c r="HX205" s="315">
        <v>1546.13</v>
      </c>
      <c r="HY205" s="315">
        <v>342466.65</v>
      </c>
      <c r="HZ205" s="315">
        <v>266.27999999999997</v>
      </c>
      <c r="IA205" s="315">
        <v>2806.56</v>
      </c>
      <c r="IB205" s="315">
        <v>14864.84</v>
      </c>
      <c r="IC205" s="315">
        <v>32554.28</v>
      </c>
      <c r="ID205" s="315">
        <v>2530.39</v>
      </c>
      <c r="IE205" s="315">
        <v>51183.95</v>
      </c>
      <c r="IF205" s="315">
        <v>1707.71</v>
      </c>
      <c r="IG205" s="315">
        <v>3820.21</v>
      </c>
      <c r="IH205" s="315">
        <v>0</v>
      </c>
      <c r="II205" s="315">
        <v>0</v>
      </c>
      <c r="IJ205" s="315">
        <v>22904.38</v>
      </c>
      <c r="IK205" s="315">
        <v>0</v>
      </c>
      <c r="IL205" s="315">
        <v>0</v>
      </c>
      <c r="IM205" s="315">
        <v>9967.59</v>
      </c>
      <c r="IN205" s="315">
        <v>40135.339999999997</v>
      </c>
      <c r="IO205" s="315">
        <v>0</v>
      </c>
      <c r="IP205" s="315">
        <v>0</v>
      </c>
      <c r="IQ205" s="315">
        <v>0</v>
      </c>
      <c r="IR205" s="315">
        <v>12507.86</v>
      </c>
      <c r="IS205" s="315">
        <v>48693.31</v>
      </c>
      <c r="IT205" s="315">
        <v>47125.9</v>
      </c>
      <c r="IU205" s="315">
        <v>0</v>
      </c>
      <c r="IV205" s="315">
        <v>7310.04</v>
      </c>
      <c r="IW205" s="315">
        <v>3622.18</v>
      </c>
      <c r="IX205" s="315">
        <v>0</v>
      </c>
      <c r="IY205" s="315">
        <v>8460.7800000000007</v>
      </c>
      <c r="IZ205" s="315">
        <v>0</v>
      </c>
      <c r="JA205" s="315">
        <v>2963.4</v>
      </c>
      <c r="JB205" s="315">
        <v>0</v>
      </c>
      <c r="JC205" s="315">
        <v>0</v>
      </c>
      <c r="JD205" s="315">
        <v>0</v>
      </c>
      <c r="JE205" s="315">
        <v>26.03</v>
      </c>
      <c r="JF205" s="315">
        <v>0</v>
      </c>
      <c r="JG205" s="315">
        <v>3331.82</v>
      </c>
      <c r="JH205" s="315">
        <v>0</v>
      </c>
      <c r="JI205" s="315">
        <v>2541.71</v>
      </c>
      <c r="JJ205" s="315">
        <v>1308.8399999999999</v>
      </c>
      <c r="JK205" s="315">
        <v>18140.900000000001</v>
      </c>
      <c r="JL205" s="315">
        <v>2300.02</v>
      </c>
      <c r="JM205" s="315">
        <v>0</v>
      </c>
      <c r="JN205" s="315">
        <v>0</v>
      </c>
      <c r="JO205" s="315">
        <v>41332.51</v>
      </c>
      <c r="JP205" s="315">
        <v>2884.24</v>
      </c>
      <c r="JQ205" s="315">
        <v>1584.64</v>
      </c>
      <c r="JR205" s="315">
        <v>0</v>
      </c>
      <c r="JS205" s="315">
        <v>94338.65</v>
      </c>
      <c r="JT205" s="315">
        <v>29079.79</v>
      </c>
      <c r="JU205" s="315">
        <v>0</v>
      </c>
      <c r="JV205" s="315">
        <v>191449.14</v>
      </c>
      <c r="JW205" s="315">
        <v>9717.17</v>
      </c>
      <c r="JX205" s="315">
        <v>5102.84</v>
      </c>
      <c r="JY205" s="315">
        <v>0</v>
      </c>
      <c r="JZ205" s="315">
        <v>0</v>
      </c>
      <c r="KA205" s="315">
        <v>9549.9500000000007</v>
      </c>
      <c r="KB205" s="315">
        <v>16834.73</v>
      </c>
      <c r="KC205" s="315">
        <v>725.9</v>
      </c>
      <c r="KD205" s="315">
        <v>9204.1</v>
      </c>
      <c r="KE205" s="315">
        <v>57448.87</v>
      </c>
      <c r="KF205" s="315">
        <v>0</v>
      </c>
      <c r="KG205" s="315">
        <v>58365.03</v>
      </c>
      <c r="KH205" s="315">
        <v>4819.0200000000004</v>
      </c>
      <c r="KI205" s="315">
        <v>1765.97</v>
      </c>
      <c r="KJ205" s="315">
        <v>0</v>
      </c>
      <c r="KK205" s="315">
        <v>1938.72</v>
      </c>
      <c r="KL205" s="315">
        <v>638.48</v>
      </c>
      <c r="KM205" s="315">
        <v>29.96</v>
      </c>
      <c r="KN205" s="315">
        <v>0</v>
      </c>
      <c r="KO205" s="315">
        <v>16393.46</v>
      </c>
      <c r="KP205" s="315">
        <v>7360.54</v>
      </c>
      <c r="KQ205" s="315">
        <v>592665.73</v>
      </c>
      <c r="KR205" s="315">
        <v>0</v>
      </c>
      <c r="KS205" s="314">
        <v>7899.57</v>
      </c>
      <c r="KU205" s="312">
        <v>40</v>
      </c>
      <c r="KV205" s="312">
        <v>409</v>
      </c>
      <c r="KY205" s="312" t="s">
        <v>943</v>
      </c>
    </row>
    <row r="206" spans="1:311" x14ac:dyDescent="0.25">
      <c r="A206" s="321">
        <v>2021</v>
      </c>
      <c r="B206" s="320" t="s">
        <v>849</v>
      </c>
      <c r="C206" s="320" t="s">
        <v>879</v>
      </c>
      <c r="D206" s="320" t="s">
        <v>880</v>
      </c>
      <c r="E206" s="320" t="s">
        <v>846</v>
      </c>
      <c r="F206" s="319">
        <v>14686.55</v>
      </c>
      <c r="G206" s="319">
        <v>50</v>
      </c>
      <c r="H206" s="319">
        <v>62359.85</v>
      </c>
      <c r="I206" s="319">
        <v>50438.55</v>
      </c>
      <c r="J206" s="319">
        <v>0</v>
      </c>
      <c r="K206" s="319">
        <v>0</v>
      </c>
      <c r="L206" s="319">
        <v>819.85</v>
      </c>
      <c r="M206" s="319">
        <v>10988.65</v>
      </c>
      <c r="N206" s="319">
        <v>19763.900000000001</v>
      </c>
      <c r="O206" s="319">
        <v>38492.550000000003</v>
      </c>
      <c r="P206" s="319">
        <v>125</v>
      </c>
      <c r="Q206" s="319">
        <v>868.15</v>
      </c>
      <c r="R206" s="319">
        <v>0</v>
      </c>
      <c r="S206" s="319">
        <v>1125</v>
      </c>
      <c r="T206" s="319">
        <v>1972.25</v>
      </c>
      <c r="U206" s="319">
        <v>1780.75</v>
      </c>
      <c r="V206" s="319">
        <v>14572.7</v>
      </c>
      <c r="W206" s="319">
        <v>0</v>
      </c>
      <c r="X206" s="319">
        <v>5945.6</v>
      </c>
      <c r="Y206" s="319">
        <v>0</v>
      </c>
      <c r="Z206" s="319">
        <v>0</v>
      </c>
      <c r="AA206" s="319">
        <v>34222.6</v>
      </c>
      <c r="AB206" s="319">
        <v>4697.8</v>
      </c>
      <c r="AC206" s="319">
        <v>0</v>
      </c>
      <c r="AD206" s="319">
        <v>0</v>
      </c>
      <c r="AE206" s="319">
        <v>0</v>
      </c>
      <c r="AF206" s="319">
        <v>0</v>
      </c>
      <c r="AG206" s="319">
        <v>0</v>
      </c>
      <c r="AH206" s="319">
        <v>177.25</v>
      </c>
      <c r="AI206" s="319">
        <v>3800</v>
      </c>
      <c r="AJ206" s="319">
        <v>0</v>
      </c>
      <c r="AK206" s="319">
        <v>0</v>
      </c>
      <c r="AL206" s="319">
        <v>5042.6000000000004</v>
      </c>
      <c r="AM206" s="319">
        <v>122.25</v>
      </c>
      <c r="AN206" s="319">
        <v>147.25</v>
      </c>
      <c r="AO206" s="319">
        <v>0</v>
      </c>
      <c r="AP206" s="319">
        <v>424</v>
      </c>
      <c r="AQ206" s="319">
        <v>0</v>
      </c>
      <c r="AR206" s="319">
        <v>1147.25</v>
      </c>
      <c r="AS206" s="319">
        <v>764.75</v>
      </c>
      <c r="AT206" s="319">
        <v>2992.55</v>
      </c>
      <c r="AU206" s="319">
        <v>14491.75</v>
      </c>
      <c r="AV206" s="319">
        <v>0</v>
      </c>
      <c r="AW206" s="319">
        <v>64872.800000000003</v>
      </c>
      <c r="AX206" s="319">
        <v>0</v>
      </c>
      <c r="AY206" s="319">
        <v>249.05</v>
      </c>
      <c r="AZ206" s="319">
        <v>1674.3</v>
      </c>
      <c r="BA206" s="319">
        <v>0</v>
      </c>
      <c r="BB206" s="319">
        <v>160</v>
      </c>
      <c r="BC206" s="319">
        <v>0</v>
      </c>
      <c r="BD206" s="319">
        <v>36272.25</v>
      </c>
      <c r="BE206" s="319">
        <v>42501.599999999999</v>
      </c>
      <c r="BF206" s="319">
        <v>0</v>
      </c>
      <c r="BG206" s="319">
        <v>630</v>
      </c>
      <c r="BH206" s="319">
        <v>0</v>
      </c>
      <c r="BI206" s="319">
        <v>63966.6</v>
      </c>
      <c r="BJ206" s="319">
        <v>50</v>
      </c>
      <c r="BK206" s="319">
        <v>10732.75</v>
      </c>
      <c r="BL206" s="319">
        <v>0</v>
      </c>
      <c r="BM206" s="319">
        <v>677.25</v>
      </c>
      <c r="BN206" s="319">
        <v>5697.2</v>
      </c>
      <c r="BO206" s="319">
        <v>1973.25</v>
      </c>
      <c r="BP206" s="319">
        <v>0</v>
      </c>
      <c r="BQ206" s="319">
        <v>0</v>
      </c>
      <c r="BR206" s="319">
        <v>1075.1500000000001</v>
      </c>
      <c r="BS206" s="319">
        <v>11737.55</v>
      </c>
      <c r="BT206" s="319">
        <v>0</v>
      </c>
      <c r="BU206" s="319">
        <v>0</v>
      </c>
      <c r="BV206" s="319">
        <v>0</v>
      </c>
      <c r="BW206" s="319">
        <v>0</v>
      </c>
      <c r="BX206" s="319">
        <v>734.5</v>
      </c>
      <c r="BY206" s="319">
        <v>0</v>
      </c>
      <c r="BZ206" s="319">
        <v>439.85</v>
      </c>
      <c r="CA206" s="319">
        <v>40</v>
      </c>
      <c r="CB206" s="319">
        <v>0</v>
      </c>
      <c r="CC206" s="319">
        <v>8947.1</v>
      </c>
      <c r="CD206" s="319">
        <v>0</v>
      </c>
      <c r="CE206" s="319">
        <v>0</v>
      </c>
      <c r="CF206" s="319">
        <v>19185</v>
      </c>
      <c r="CG206" s="319">
        <v>728.65</v>
      </c>
      <c r="CH206" s="319">
        <v>614.79999999999995</v>
      </c>
      <c r="CI206" s="319">
        <v>0</v>
      </c>
      <c r="CJ206" s="319">
        <v>0</v>
      </c>
      <c r="CK206" s="319">
        <v>0</v>
      </c>
      <c r="CL206" s="319">
        <v>1099.8499999999999</v>
      </c>
      <c r="CM206" s="319">
        <v>0</v>
      </c>
      <c r="CN206" s="319">
        <v>6861.65</v>
      </c>
      <c r="CO206" s="319">
        <v>13748.2</v>
      </c>
      <c r="CP206" s="319">
        <v>0</v>
      </c>
      <c r="CQ206" s="319">
        <v>0</v>
      </c>
      <c r="CR206" s="319">
        <v>0</v>
      </c>
      <c r="CS206" s="319">
        <v>957</v>
      </c>
      <c r="CT206" s="319">
        <v>200</v>
      </c>
      <c r="CU206" s="319">
        <v>100</v>
      </c>
      <c r="CV206" s="319">
        <v>80</v>
      </c>
      <c r="CW206" s="319">
        <v>359.45</v>
      </c>
      <c r="CX206" s="319">
        <v>0</v>
      </c>
      <c r="CY206" s="319">
        <v>63.25</v>
      </c>
      <c r="CZ206" s="319">
        <v>29649.15</v>
      </c>
      <c r="DA206" s="319">
        <v>15115</v>
      </c>
      <c r="DB206" s="319">
        <v>751</v>
      </c>
      <c r="DC206" s="319">
        <v>450</v>
      </c>
      <c r="DD206" s="319">
        <v>72886.2</v>
      </c>
      <c r="DE206" s="319">
        <v>35530</v>
      </c>
      <c r="DF206" s="319">
        <v>423.95</v>
      </c>
      <c r="DG206" s="319">
        <v>0</v>
      </c>
      <c r="DH206" s="319">
        <v>455.15</v>
      </c>
      <c r="DI206" s="319">
        <v>25593.200000000001</v>
      </c>
      <c r="DJ206" s="319">
        <v>42826.9</v>
      </c>
      <c r="DK206" s="319">
        <v>0</v>
      </c>
      <c r="DL206" s="319">
        <v>0</v>
      </c>
      <c r="DM206" s="319">
        <v>46</v>
      </c>
      <c r="DN206" s="319">
        <v>0</v>
      </c>
      <c r="DO206" s="319">
        <v>0</v>
      </c>
      <c r="DP206" s="319">
        <v>0</v>
      </c>
      <c r="DQ206" s="319">
        <v>0</v>
      </c>
      <c r="DR206" s="319">
        <v>2778.95</v>
      </c>
      <c r="DS206" s="319">
        <v>0</v>
      </c>
      <c r="DT206" s="319">
        <v>1350.25</v>
      </c>
      <c r="DU206" s="319">
        <v>50</v>
      </c>
      <c r="DV206" s="319">
        <v>198.3</v>
      </c>
      <c r="DW206" s="319">
        <v>229.45</v>
      </c>
      <c r="DX206" s="319">
        <v>7854.5</v>
      </c>
      <c r="DY206" s="319">
        <v>132.55000000000001</v>
      </c>
      <c r="DZ206" s="319">
        <v>247.25</v>
      </c>
      <c r="EA206" s="319">
        <v>16000</v>
      </c>
      <c r="EB206" s="319">
        <v>744.5</v>
      </c>
      <c r="EC206" s="319">
        <v>0</v>
      </c>
      <c r="ED206" s="319">
        <v>100</v>
      </c>
      <c r="EE206" s="319">
        <v>792.05</v>
      </c>
      <c r="EF206" s="319">
        <v>0</v>
      </c>
      <c r="EG206" s="319">
        <v>12398.4</v>
      </c>
      <c r="EH206" s="319">
        <v>0</v>
      </c>
      <c r="EI206" s="319">
        <v>4704.5</v>
      </c>
      <c r="EJ206" s="319">
        <v>13214.65</v>
      </c>
      <c r="EK206" s="319">
        <v>0</v>
      </c>
      <c r="EL206" s="319">
        <v>210</v>
      </c>
      <c r="EM206" s="319">
        <v>194.5</v>
      </c>
      <c r="EN206" s="319">
        <v>1522.6</v>
      </c>
      <c r="EO206" s="319">
        <v>7967.9</v>
      </c>
      <c r="EP206" s="319">
        <v>0</v>
      </c>
      <c r="EQ206" s="319">
        <v>345.8</v>
      </c>
      <c r="ER206" s="319">
        <v>525</v>
      </c>
      <c r="ES206" s="319">
        <v>250</v>
      </c>
      <c r="ET206" s="319">
        <v>2899.75</v>
      </c>
      <c r="EU206" s="319">
        <v>138</v>
      </c>
      <c r="EV206" s="319">
        <v>0</v>
      </c>
      <c r="EW206" s="319">
        <v>0</v>
      </c>
      <c r="EX206" s="319">
        <v>13162.6</v>
      </c>
      <c r="EY206" s="319">
        <v>0</v>
      </c>
      <c r="EZ206" s="319">
        <v>2178087.35</v>
      </c>
      <c r="FA206" s="319">
        <v>2051.65</v>
      </c>
      <c r="FB206" s="319">
        <v>1000</v>
      </c>
      <c r="FC206" s="319">
        <v>21677.15</v>
      </c>
      <c r="FD206" s="319">
        <v>580.85</v>
      </c>
      <c r="FE206" s="319">
        <v>45515.6</v>
      </c>
      <c r="FF206" s="319">
        <v>3291.08</v>
      </c>
      <c r="FG206" s="319">
        <v>0</v>
      </c>
      <c r="FH206" s="319">
        <v>24736.15</v>
      </c>
      <c r="FI206" s="319">
        <v>0</v>
      </c>
      <c r="FJ206" s="319">
        <v>13721.75</v>
      </c>
      <c r="FK206" s="319">
        <v>0</v>
      </c>
      <c r="FL206" s="319">
        <v>0</v>
      </c>
      <c r="FM206" s="319">
        <v>17786.099999999999</v>
      </c>
      <c r="FN206" s="319">
        <v>50</v>
      </c>
      <c r="FO206" s="319">
        <v>97.25</v>
      </c>
      <c r="FP206" s="319">
        <v>75</v>
      </c>
      <c r="FQ206" s="319">
        <v>0</v>
      </c>
      <c r="FR206" s="319">
        <v>49589.9</v>
      </c>
      <c r="FS206" s="319">
        <v>0</v>
      </c>
      <c r="FT206" s="319">
        <v>0</v>
      </c>
      <c r="FU206" s="319">
        <v>714.7</v>
      </c>
      <c r="FV206" s="319">
        <v>0</v>
      </c>
      <c r="FW206" s="319">
        <v>0</v>
      </c>
      <c r="FX206" s="319">
        <v>0</v>
      </c>
      <c r="FY206" s="319">
        <v>0</v>
      </c>
      <c r="FZ206" s="319">
        <v>100</v>
      </c>
      <c r="GA206" s="319">
        <v>0</v>
      </c>
      <c r="GB206" s="319">
        <v>270</v>
      </c>
      <c r="GC206" s="319">
        <v>350</v>
      </c>
      <c r="GD206" s="319">
        <v>288.45</v>
      </c>
      <c r="GE206" s="319">
        <v>0</v>
      </c>
      <c r="GF206" s="319">
        <v>87237.4</v>
      </c>
      <c r="GG206" s="319">
        <v>9178.2000000000007</v>
      </c>
      <c r="GH206" s="319">
        <v>550</v>
      </c>
      <c r="GI206" s="319">
        <v>798.7</v>
      </c>
      <c r="GJ206" s="319">
        <v>0</v>
      </c>
      <c r="GK206" s="319">
        <v>0</v>
      </c>
      <c r="GL206" s="319">
        <v>201.25</v>
      </c>
      <c r="GM206" s="319">
        <v>81860.399999999994</v>
      </c>
      <c r="GN206" s="319">
        <v>791.75</v>
      </c>
      <c r="GO206" s="319">
        <v>31725.45</v>
      </c>
      <c r="GP206" s="319">
        <v>97.25</v>
      </c>
      <c r="GQ206" s="319">
        <v>200</v>
      </c>
      <c r="GR206" s="319">
        <v>18439.75</v>
      </c>
      <c r="GS206" s="319">
        <v>82795.55</v>
      </c>
      <c r="GT206" s="319">
        <v>97.25</v>
      </c>
      <c r="GU206" s="319">
        <v>16578.2</v>
      </c>
      <c r="GV206" s="319">
        <v>1744.5</v>
      </c>
      <c r="GW206" s="319">
        <v>0</v>
      </c>
      <c r="GX206" s="319">
        <v>31957.1</v>
      </c>
      <c r="GY206" s="319">
        <v>650</v>
      </c>
      <c r="GZ206" s="319">
        <v>5600.75</v>
      </c>
      <c r="HA206" s="319">
        <v>18450.900000000001</v>
      </c>
      <c r="HB206" s="319">
        <v>1009.2</v>
      </c>
      <c r="HC206" s="319">
        <v>58918.3</v>
      </c>
      <c r="HD206" s="319">
        <v>0</v>
      </c>
      <c r="HE206" s="319">
        <v>0</v>
      </c>
      <c r="HF206" s="319">
        <v>0</v>
      </c>
      <c r="HG206" s="319">
        <v>13717.6</v>
      </c>
      <c r="HH206" s="319">
        <v>85174.2</v>
      </c>
      <c r="HI206" s="319">
        <v>12596.3</v>
      </c>
      <c r="HJ206" s="319">
        <v>8927.5499999999993</v>
      </c>
      <c r="HK206" s="319">
        <v>97.25</v>
      </c>
      <c r="HL206" s="319">
        <v>3294.25</v>
      </c>
      <c r="HM206" s="319">
        <v>763.7</v>
      </c>
      <c r="HN206" s="319">
        <v>5015.3999999999996</v>
      </c>
      <c r="HO206" s="319">
        <v>1281.75</v>
      </c>
      <c r="HP206" s="319">
        <v>460.3</v>
      </c>
      <c r="HQ206" s="319">
        <v>97.25</v>
      </c>
      <c r="HR206" s="319">
        <v>4158.95</v>
      </c>
      <c r="HS206" s="319">
        <v>0</v>
      </c>
      <c r="HT206" s="319">
        <v>54648.55</v>
      </c>
      <c r="HU206" s="319">
        <v>780.6</v>
      </c>
      <c r="HV206" s="319">
        <v>19864.099999999999</v>
      </c>
      <c r="HW206" s="319">
        <v>26209.35</v>
      </c>
      <c r="HX206" s="319">
        <v>0</v>
      </c>
      <c r="HY206" s="319">
        <v>0</v>
      </c>
      <c r="HZ206" s="319">
        <v>46785.75</v>
      </c>
      <c r="IA206" s="319">
        <v>496.18</v>
      </c>
      <c r="IB206" s="319">
        <v>12841.3</v>
      </c>
      <c r="IC206" s="319">
        <v>0</v>
      </c>
      <c r="ID206" s="319">
        <v>1198.3</v>
      </c>
      <c r="IE206" s="319">
        <v>3390</v>
      </c>
      <c r="IF206" s="319">
        <v>75</v>
      </c>
      <c r="IG206" s="319">
        <v>676.35</v>
      </c>
      <c r="IH206" s="319">
        <v>0</v>
      </c>
      <c r="II206" s="319">
        <v>1694.5</v>
      </c>
      <c r="IJ206" s="319">
        <v>2298.85</v>
      </c>
      <c r="IK206" s="319">
        <v>0</v>
      </c>
      <c r="IL206" s="319">
        <v>56</v>
      </c>
      <c r="IM206" s="319">
        <v>60</v>
      </c>
      <c r="IN206" s="319">
        <v>3162.95</v>
      </c>
      <c r="IO206" s="319">
        <v>853.95</v>
      </c>
      <c r="IP206" s="319">
        <v>90</v>
      </c>
      <c r="IQ206" s="319">
        <v>0</v>
      </c>
      <c r="IR206" s="319">
        <v>25459.35</v>
      </c>
      <c r="IS206" s="319">
        <v>1897.8</v>
      </c>
      <c r="IT206" s="319">
        <v>27975.3</v>
      </c>
      <c r="IU206" s="319">
        <v>0</v>
      </c>
      <c r="IV206" s="319">
        <v>13046.15</v>
      </c>
      <c r="IW206" s="319">
        <v>0</v>
      </c>
      <c r="IX206" s="319">
        <v>0</v>
      </c>
      <c r="IY206" s="319">
        <v>0</v>
      </c>
      <c r="IZ206" s="319">
        <v>74998.45</v>
      </c>
      <c r="JA206" s="319">
        <v>0</v>
      </c>
      <c r="JB206" s="319">
        <v>575.29999999999995</v>
      </c>
      <c r="JC206" s="319">
        <v>0</v>
      </c>
      <c r="JD206" s="319">
        <v>0</v>
      </c>
      <c r="JE206" s="319">
        <v>0</v>
      </c>
      <c r="JF206" s="319">
        <v>0</v>
      </c>
      <c r="JG206" s="319">
        <v>0</v>
      </c>
      <c r="JH206" s="319">
        <v>249.55</v>
      </c>
      <c r="JI206" s="319">
        <v>2515.35</v>
      </c>
      <c r="JJ206" s="319">
        <v>292</v>
      </c>
      <c r="JK206" s="319">
        <v>50</v>
      </c>
      <c r="JL206" s="319">
        <v>150</v>
      </c>
      <c r="JM206" s="319">
        <v>0</v>
      </c>
      <c r="JN206" s="319">
        <v>0</v>
      </c>
      <c r="JO206" s="319">
        <v>2800</v>
      </c>
      <c r="JP206" s="319">
        <v>924.05</v>
      </c>
      <c r="JQ206" s="319">
        <v>1489.9</v>
      </c>
      <c r="JR206" s="319">
        <v>0</v>
      </c>
      <c r="JS206" s="319">
        <v>8504.9</v>
      </c>
      <c r="JT206" s="319">
        <v>956</v>
      </c>
      <c r="JU206" s="319">
        <v>97.25</v>
      </c>
      <c r="JV206" s="319">
        <v>0</v>
      </c>
      <c r="JW206" s="319">
        <v>0</v>
      </c>
      <c r="JX206" s="319">
        <v>375</v>
      </c>
      <c r="JY206" s="319">
        <v>0</v>
      </c>
      <c r="JZ206" s="319">
        <v>0</v>
      </c>
      <c r="KA206" s="319">
        <v>75</v>
      </c>
      <c r="KB206" s="319">
        <v>0</v>
      </c>
      <c r="KC206" s="319">
        <v>496.85</v>
      </c>
      <c r="KD206" s="319">
        <v>0</v>
      </c>
      <c r="KE206" s="319">
        <v>11320.5</v>
      </c>
      <c r="KF206" s="319">
        <v>300</v>
      </c>
      <c r="KG206" s="319">
        <v>0</v>
      </c>
      <c r="KH206" s="319">
        <v>505</v>
      </c>
      <c r="KI206" s="319">
        <v>391.1</v>
      </c>
      <c r="KJ206" s="319">
        <v>400</v>
      </c>
      <c r="KK206" s="319">
        <v>0</v>
      </c>
      <c r="KL206" s="319">
        <v>494.4</v>
      </c>
      <c r="KM206" s="319">
        <v>500</v>
      </c>
      <c r="KN206" s="319">
        <v>751.25</v>
      </c>
      <c r="KO206" s="319">
        <v>5222.8500000000004</v>
      </c>
      <c r="KP206" s="319">
        <v>2524.1</v>
      </c>
      <c r="KQ206" s="319">
        <v>0</v>
      </c>
      <c r="KR206" s="319">
        <v>26033.3</v>
      </c>
      <c r="KS206" s="318">
        <v>7679.45</v>
      </c>
      <c r="KU206" s="312">
        <v>41</v>
      </c>
      <c r="KV206" s="312">
        <v>410</v>
      </c>
      <c r="KY206" s="312" t="s">
        <v>943</v>
      </c>
    </row>
    <row r="207" spans="1:311" x14ac:dyDescent="0.25">
      <c r="A207" s="317">
        <v>2021</v>
      </c>
      <c r="B207" s="316" t="s">
        <v>849</v>
      </c>
      <c r="C207" s="316" t="s">
        <v>879</v>
      </c>
      <c r="D207" s="316" t="s">
        <v>878</v>
      </c>
      <c r="E207" s="316" t="s">
        <v>846</v>
      </c>
      <c r="F207" s="315">
        <v>103957.3</v>
      </c>
      <c r="G207" s="315">
        <v>6283</v>
      </c>
      <c r="H207" s="315">
        <v>655177.87</v>
      </c>
      <c r="I207" s="315">
        <v>54961.8</v>
      </c>
      <c r="J207" s="315">
        <v>0</v>
      </c>
      <c r="K207" s="315">
        <v>12491.35</v>
      </c>
      <c r="L207" s="315">
        <v>82100</v>
      </c>
      <c r="M207" s="315">
        <v>24844.1</v>
      </c>
      <c r="N207" s="315">
        <v>0</v>
      </c>
      <c r="O207" s="315">
        <v>366325.45</v>
      </c>
      <c r="P207" s="315">
        <v>102613.95</v>
      </c>
      <c r="Q207" s="315">
        <v>0</v>
      </c>
      <c r="R207" s="315">
        <v>12000</v>
      </c>
      <c r="S207" s="315">
        <v>28892.7</v>
      </c>
      <c r="T207" s="315">
        <v>27205.35</v>
      </c>
      <c r="U207" s="315">
        <v>48849.05</v>
      </c>
      <c r="V207" s="315">
        <v>0</v>
      </c>
      <c r="W207" s="315">
        <v>0</v>
      </c>
      <c r="X207" s="315">
        <v>0</v>
      </c>
      <c r="Y207" s="315">
        <v>7130.25</v>
      </c>
      <c r="Z207" s="315">
        <v>60489.45</v>
      </c>
      <c r="AA207" s="315">
        <v>0</v>
      </c>
      <c r="AB207" s="315">
        <v>54035.199999999997</v>
      </c>
      <c r="AC207" s="315">
        <v>7395.3</v>
      </c>
      <c r="AD207" s="315">
        <v>356211.05</v>
      </c>
      <c r="AE207" s="315">
        <v>123172.8</v>
      </c>
      <c r="AF207" s="315">
        <v>48391.05</v>
      </c>
      <c r="AG207" s="315">
        <v>0</v>
      </c>
      <c r="AH207" s="315">
        <v>0</v>
      </c>
      <c r="AI207" s="315">
        <v>35166.85</v>
      </c>
      <c r="AJ207" s="315">
        <v>0</v>
      </c>
      <c r="AK207" s="315">
        <v>0</v>
      </c>
      <c r="AL207" s="315">
        <v>156253.85</v>
      </c>
      <c r="AM207" s="315">
        <v>0</v>
      </c>
      <c r="AN207" s="315">
        <v>0</v>
      </c>
      <c r="AO207" s="315">
        <v>0</v>
      </c>
      <c r="AP207" s="315">
        <v>0</v>
      </c>
      <c r="AQ207" s="315">
        <v>13827.43</v>
      </c>
      <c r="AR207" s="315">
        <v>0</v>
      </c>
      <c r="AS207" s="315">
        <v>22889.599999999999</v>
      </c>
      <c r="AT207" s="315">
        <v>0</v>
      </c>
      <c r="AU207" s="315">
        <v>0</v>
      </c>
      <c r="AV207" s="315">
        <v>7745.95</v>
      </c>
      <c r="AW207" s="315">
        <v>94685.5</v>
      </c>
      <c r="AX207" s="315">
        <v>0</v>
      </c>
      <c r="AY207" s="315">
        <v>19848.099999999999</v>
      </c>
      <c r="AZ207" s="315">
        <v>102775.95</v>
      </c>
      <c r="BA207" s="315">
        <v>2928</v>
      </c>
      <c r="BB207" s="315">
        <v>0</v>
      </c>
      <c r="BC207" s="315">
        <v>97669.65</v>
      </c>
      <c r="BD207" s="315">
        <v>147136.29999999999</v>
      </c>
      <c r="BE207" s="315">
        <v>81011.350000000006</v>
      </c>
      <c r="BF207" s="315">
        <v>0</v>
      </c>
      <c r="BG207" s="315">
        <v>0</v>
      </c>
      <c r="BH207" s="315">
        <v>0</v>
      </c>
      <c r="BI207" s="315">
        <v>0</v>
      </c>
      <c r="BJ207" s="315">
        <v>0</v>
      </c>
      <c r="BK207" s="315">
        <v>0</v>
      </c>
      <c r="BL207" s="315">
        <v>0</v>
      </c>
      <c r="BM207" s="315">
        <v>23131.62</v>
      </c>
      <c r="BN207" s="315">
        <v>238567.95</v>
      </c>
      <c r="BO207" s="315">
        <v>0</v>
      </c>
      <c r="BP207" s="315">
        <v>0</v>
      </c>
      <c r="BQ207" s="315">
        <v>11291.85</v>
      </c>
      <c r="BR207" s="315">
        <v>0</v>
      </c>
      <c r="BS207" s="315">
        <v>43062.75</v>
      </c>
      <c r="BT207" s="315">
        <v>8168.8</v>
      </c>
      <c r="BU207" s="315">
        <v>0</v>
      </c>
      <c r="BV207" s="315">
        <v>0</v>
      </c>
      <c r="BW207" s="315">
        <v>0</v>
      </c>
      <c r="BX207" s="315">
        <v>31487</v>
      </c>
      <c r="BY207" s="315">
        <v>4406.2</v>
      </c>
      <c r="BZ207" s="315">
        <v>10591.5</v>
      </c>
      <c r="CA207" s="315">
        <v>0</v>
      </c>
      <c r="CB207" s="315">
        <v>10369.200000000001</v>
      </c>
      <c r="CC207" s="315">
        <v>80588.850000000006</v>
      </c>
      <c r="CD207" s="315">
        <v>23016.45</v>
      </c>
      <c r="CE207" s="315">
        <v>383827</v>
      </c>
      <c r="CF207" s="315">
        <v>82272.149999999994</v>
      </c>
      <c r="CG207" s="315">
        <v>0</v>
      </c>
      <c r="CH207" s="315">
        <v>0</v>
      </c>
      <c r="CI207" s="315">
        <v>527933.80000000005</v>
      </c>
      <c r="CJ207" s="315">
        <v>7819.45</v>
      </c>
      <c r="CK207" s="315">
        <v>7307.55</v>
      </c>
      <c r="CL207" s="315">
        <v>13411.5</v>
      </c>
      <c r="CM207" s="315">
        <v>0</v>
      </c>
      <c r="CN207" s="315">
        <v>0</v>
      </c>
      <c r="CO207" s="315">
        <v>0</v>
      </c>
      <c r="CP207" s="315">
        <v>0</v>
      </c>
      <c r="CQ207" s="315">
        <v>0</v>
      </c>
      <c r="CR207" s="315">
        <v>0</v>
      </c>
      <c r="CS207" s="315">
        <v>0</v>
      </c>
      <c r="CT207" s="315">
        <v>46867.95</v>
      </c>
      <c r="CU207" s="315">
        <v>6393.8</v>
      </c>
      <c r="CV207" s="315">
        <v>0</v>
      </c>
      <c r="CW207" s="315">
        <v>0</v>
      </c>
      <c r="CX207" s="315">
        <v>0</v>
      </c>
      <c r="CY207" s="315">
        <v>0</v>
      </c>
      <c r="CZ207" s="315">
        <v>0</v>
      </c>
      <c r="DA207" s="315">
        <v>0</v>
      </c>
      <c r="DB207" s="315">
        <v>55605.1</v>
      </c>
      <c r="DC207" s="315">
        <v>966738.6</v>
      </c>
      <c r="DD207" s="315">
        <v>0</v>
      </c>
      <c r="DE207" s="315">
        <v>0</v>
      </c>
      <c r="DF207" s="315">
        <v>0</v>
      </c>
      <c r="DG207" s="315">
        <v>0</v>
      </c>
      <c r="DH207" s="315">
        <v>0</v>
      </c>
      <c r="DI207" s="315">
        <v>30631.1</v>
      </c>
      <c r="DJ207" s="315">
        <v>158974.70000000001</v>
      </c>
      <c r="DK207" s="315">
        <v>69932.05</v>
      </c>
      <c r="DL207" s="315">
        <v>0</v>
      </c>
      <c r="DM207" s="315">
        <v>0</v>
      </c>
      <c r="DN207" s="315">
        <v>9707.5</v>
      </c>
      <c r="DO207" s="315">
        <v>0</v>
      </c>
      <c r="DP207" s="315">
        <v>4500</v>
      </c>
      <c r="DQ207" s="315">
        <v>4343.45</v>
      </c>
      <c r="DR207" s="315">
        <v>0</v>
      </c>
      <c r="DS207" s="315">
        <v>0</v>
      </c>
      <c r="DT207" s="315">
        <v>0</v>
      </c>
      <c r="DU207" s="315">
        <v>0</v>
      </c>
      <c r="DV207" s="315">
        <v>20635.97</v>
      </c>
      <c r="DW207" s="315">
        <v>29081.1</v>
      </c>
      <c r="DX207" s="315">
        <v>114354.45</v>
      </c>
      <c r="DY207" s="315">
        <v>0</v>
      </c>
      <c r="DZ207" s="315">
        <v>0</v>
      </c>
      <c r="EA207" s="315">
        <v>0</v>
      </c>
      <c r="EB207" s="315">
        <v>34935</v>
      </c>
      <c r="EC207" s="315">
        <v>0</v>
      </c>
      <c r="ED207" s="315">
        <v>5490</v>
      </c>
      <c r="EE207" s="315">
        <v>0</v>
      </c>
      <c r="EF207" s="315">
        <v>1281.17</v>
      </c>
      <c r="EG207" s="315">
        <v>140510.70000000001</v>
      </c>
      <c r="EH207" s="315">
        <v>0</v>
      </c>
      <c r="EI207" s="315">
        <v>468459.2</v>
      </c>
      <c r="EJ207" s="315">
        <v>27263.45</v>
      </c>
      <c r="EK207" s="315">
        <v>23800</v>
      </c>
      <c r="EL207" s="315">
        <v>3480</v>
      </c>
      <c r="EM207" s="315">
        <v>40222.35</v>
      </c>
      <c r="EN207" s="315">
        <v>40016.199999999997</v>
      </c>
      <c r="EO207" s="315">
        <v>0</v>
      </c>
      <c r="EP207" s="315">
        <v>0</v>
      </c>
      <c r="EQ207" s="315">
        <v>6198.6</v>
      </c>
      <c r="ER207" s="315">
        <v>23013.3</v>
      </c>
      <c r="ES207" s="315">
        <v>4717.75</v>
      </c>
      <c r="ET207" s="315">
        <v>38452.980000000003</v>
      </c>
      <c r="EU207" s="315">
        <v>0</v>
      </c>
      <c r="EV207" s="315">
        <v>5089.95</v>
      </c>
      <c r="EW207" s="315">
        <v>0</v>
      </c>
      <c r="EX207" s="315">
        <v>63612.6</v>
      </c>
      <c r="EY207" s="315">
        <v>367819.3</v>
      </c>
      <c r="EZ207" s="315">
        <v>0</v>
      </c>
      <c r="FA207" s="315">
        <v>85038.1</v>
      </c>
      <c r="FB207" s="315">
        <v>40123.9</v>
      </c>
      <c r="FC207" s="315">
        <v>16500</v>
      </c>
      <c r="FD207" s="315">
        <v>7500</v>
      </c>
      <c r="FE207" s="315">
        <v>346891.13</v>
      </c>
      <c r="FF207" s="315">
        <v>0</v>
      </c>
      <c r="FG207" s="315">
        <v>0</v>
      </c>
      <c r="FH207" s="315">
        <v>124968.65</v>
      </c>
      <c r="FI207" s="315">
        <v>0</v>
      </c>
      <c r="FJ207" s="315">
        <v>0</v>
      </c>
      <c r="FK207" s="315">
        <v>0</v>
      </c>
      <c r="FL207" s="315">
        <v>2893.13</v>
      </c>
      <c r="FM207" s="315">
        <v>0</v>
      </c>
      <c r="FN207" s="315">
        <v>22459.3</v>
      </c>
      <c r="FO207" s="315">
        <v>0</v>
      </c>
      <c r="FP207" s="315">
        <v>10217.35</v>
      </c>
      <c r="FQ207" s="315">
        <v>0</v>
      </c>
      <c r="FR207" s="315">
        <v>1929989.8</v>
      </c>
      <c r="FS207" s="315">
        <v>10104.9</v>
      </c>
      <c r="FT207" s="315">
        <v>0</v>
      </c>
      <c r="FU207" s="315">
        <v>0</v>
      </c>
      <c r="FV207" s="315">
        <v>0</v>
      </c>
      <c r="FW207" s="315">
        <v>1084.45</v>
      </c>
      <c r="FX207" s="315">
        <v>18199.23</v>
      </c>
      <c r="FY207" s="315">
        <v>75538.399999999994</v>
      </c>
      <c r="FZ207" s="315">
        <v>10298.950000000001</v>
      </c>
      <c r="GA207" s="315">
        <v>5823.55</v>
      </c>
      <c r="GB207" s="315">
        <v>14071.1</v>
      </c>
      <c r="GC207" s="315">
        <v>0</v>
      </c>
      <c r="GD207" s="315">
        <v>22952.75</v>
      </c>
      <c r="GE207" s="315">
        <v>53435.25</v>
      </c>
      <c r="GF207" s="315">
        <v>88082.7</v>
      </c>
      <c r="GG207" s="315">
        <v>67311.7</v>
      </c>
      <c r="GH207" s="315">
        <v>28713.25</v>
      </c>
      <c r="GI207" s="315">
        <v>750</v>
      </c>
      <c r="GJ207" s="315">
        <v>17169.650000000001</v>
      </c>
      <c r="GK207" s="315">
        <v>1202190.55</v>
      </c>
      <c r="GL207" s="315">
        <v>30951.05</v>
      </c>
      <c r="GM207" s="315">
        <v>456193.4</v>
      </c>
      <c r="GN207" s="315">
        <v>35246.75</v>
      </c>
      <c r="GO207" s="315">
        <v>195798.95</v>
      </c>
      <c r="GP207" s="315">
        <v>0</v>
      </c>
      <c r="GQ207" s="315">
        <v>2390.1</v>
      </c>
      <c r="GR207" s="315">
        <v>57206.5</v>
      </c>
      <c r="GS207" s="315">
        <v>35516</v>
      </c>
      <c r="GT207" s="315">
        <v>9342.7000000000007</v>
      </c>
      <c r="GU207" s="315">
        <v>252510.43</v>
      </c>
      <c r="GV207" s="315">
        <v>43613.2</v>
      </c>
      <c r="GW207" s="315">
        <v>12323.55</v>
      </c>
      <c r="GX207" s="315">
        <v>736442.55</v>
      </c>
      <c r="GY207" s="315">
        <v>2180.2800000000002</v>
      </c>
      <c r="GZ207" s="315">
        <v>479332.48</v>
      </c>
      <c r="HA207" s="315">
        <v>432496.4</v>
      </c>
      <c r="HB207" s="315">
        <v>0</v>
      </c>
      <c r="HC207" s="315">
        <v>470125.2</v>
      </c>
      <c r="HD207" s="315">
        <v>0</v>
      </c>
      <c r="HE207" s="315">
        <v>0</v>
      </c>
      <c r="HF207" s="315">
        <v>0</v>
      </c>
      <c r="HG207" s="315">
        <v>0</v>
      </c>
      <c r="HH207" s="315">
        <v>363974.45</v>
      </c>
      <c r="HI207" s="315">
        <v>0</v>
      </c>
      <c r="HJ207" s="315">
        <v>47147.75</v>
      </c>
      <c r="HK207" s="315">
        <v>10213</v>
      </c>
      <c r="HL207" s="315">
        <v>0</v>
      </c>
      <c r="HM207" s="315">
        <v>0</v>
      </c>
      <c r="HN207" s="315">
        <v>29422.9</v>
      </c>
      <c r="HO207" s="315">
        <v>17965.349999999999</v>
      </c>
      <c r="HP207" s="315">
        <v>0</v>
      </c>
      <c r="HQ207" s="315">
        <v>4758.8500000000004</v>
      </c>
      <c r="HR207" s="315">
        <v>0</v>
      </c>
      <c r="HS207" s="315">
        <v>0</v>
      </c>
      <c r="HT207" s="315">
        <v>578443.05000000005</v>
      </c>
      <c r="HU207" s="315">
        <v>0</v>
      </c>
      <c r="HV207" s="315">
        <v>144792.65</v>
      </c>
      <c r="HW207" s="315">
        <v>0</v>
      </c>
      <c r="HX207" s="315">
        <v>0</v>
      </c>
      <c r="HY207" s="315">
        <v>0</v>
      </c>
      <c r="HZ207" s="315">
        <v>151904.6</v>
      </c>
      <c r="IA207" s="315">
        <v>5881.5</v>
      </c>
      <c r="IB207" s="315">
        <v>66135.350000000006</v>
      </c>
      <c r="IC207" s="315">
        <v>195296.95</v>
      </c>
      <c r="ID207" s="315">
        <v>43431.199999999997</v>
      </c>
      <c r="IE207" s="315">
        <v>0</v>
      </c>
      <c r="IF207" s="315">
        <v>25605.95</v>
      </c>
      <c r="IG207" s="315">
        <v>0</v>
      </c>
      <c r="IH207" s="315">
        <v>5440</v>
      </c>
      <c r="II207" s="315">
        <v>33383</v>
      </c>
      <c r="IJ207" s="315">
        <v>84381.85</v>
      </c>
      <c r="IK207" s="315">
        <v>0</v>
      </c>
      <c r="IL207" s="315">
        <v>81734.5</v>
      </c>
      <c r="IM207" s="315">
        <v>0</v>
      </c>
      <c r="IN207" s="315">
        <v>89113.7</v>
      </c>
      <c r="IO207" s="315">
        <v>0</v>
      </c>
      <c r="IP207" s="315">
        <v>12532.1</v>
      </c>
      <c r="IQ207" s="315">
        <v>0</v>
      </c>
      <c r="IR207" s="315">
        <v>0</v>
      </c>
      <c r="IS207" s="315">
        <v>328047.12</v>
      </c>
      <c r="IT207" s="315">
        <v>0</v>
      </c>
      <c r="IU207" s="315">
        <v>6000</v>
      </c>
      <c r="IV207" s="315">
        <v>0</v>
      </c>
      <c r="IW207" s="315">
        <v>0</v>
      </c>
      <c r="IX207" s="315">
        <v>0</v>
      </c>
      <c r="IY207" s="315">
        <v>0</v>
      </c>
      <c r="IZ207" s="315">
        <v>0</v>
      </c>
      <c r="JA207" s="315">
        <v>10105.049999999999</v>
      </c>
      <c r="JB207" s="315">
        <v>12044</v>
      </c>
      <c r="JC207" s="315">
        <v>0</v>
      </c>
      <c r="JD207" s="315">
        <v>0</v>
      </c>
      <c r="JE207" s="315">
        <v>0</v>
      </c>
      <c r="JF207" s="315">
        <v>0</v>
      </c>
      <c r="JG207" s="315">
        <v>4108.3500000000004</v>
      </c>
      <c r="JH207" s="315">
        <v>37428.75</v>
      </c>
      <c r="JI207" s="315">
        <v>136319.5</v>
      </c>
      <c r="JJ207" s="315">
        <v>0</v>
      </c>
      <c r="JK207" s="315">
        <v>0</v>
      </c>
      <c r="JL207" s="315">
        <v>0</v>
      </c>
      <c r="JM207" s="315">
        <v>7260</v>
      </c>
      <c r="JN207" s="315">
        <v>7000</v>
      </c>
      <c r="JO207" s="315">
        <v>0</v>
      </c>
      <c r="JP207" s="315">
        <v>12150.85</v>
      </c>
      <c r="JQ207" s="315">
        <v>39692.9</v>
      </c>
      <c r="JR207" s="315">
        <v>0</v>
      </c>
      <c r="JS207" s="315">
        <v>197871.7</v>
      </c>
      <c r="JT207" s="315">
        <v>20484.55</v>
      </c>
      <c r="JU207" s="315">
        <v>0</v>
      </c>
      <c r="JV207" s="315">
        <v>1449835.25</v>
      </c>
      <c r="JW207" s="315">
        <v>43287.85</v>
      </c>
      <c r="JX207" s="315">
        <v>49655.64</v>
      </c>
      <c r="JY207" s="315">
        <v>0</v>
      </c>
      <c r="JZ207" s="315">
        <v>0</v>
      </c>
      <c r="KA207" s="315">
        <v>151.80000000000001</v>
      </c>
      <c r="KB207" s="315">
        <v>69621.5</v>
      </c>
      <c r="KC207" s="315">
        <v>0</v>
      </c>
      <c r="KD207" s="315">
        <v>0</v>
      </c>
      <c r="KE207" s="315">
        <v>347182.3</v>
      </c>
      <c r="KF207" s="315">
        <v>7906.5</v>
      </c>
      <c r="KG207" s="315">
        <v>26208.95</v>
      </c>
      <c r="KH207" s="315">
        <v>0</v>
      </c>
      <c r="KI207" s="315">
        <v>0</v>
      </c>
      <c r="KJ207" s="315">
        <v>101.5</v>
      </c>
      <c r="KK207" s="315">
        <v>0</v>
      </c>
      <c r="KL207" s="315">
        <v>14820.8</v>
      </c>
      <c r="KM207" s="315">
        <v>40</v>
      </c>
      <c r="KN207" s="315">
        <v>11729.55</v>
      </c>
      <c r="KO207" s="315">
        <v>98820.1</v>
      </c>
      <c r="KP207" s="315">
        <v>0</v>
      </c>
      <c r="KQ207" s="315">
        <v>126621.72</v>
      </c>
      <c r="KR207" s="315">
        <v>84263.13</v>
      </c>
      <c r="KS207" s="314">
        <v>88163</v>
      </c>
      <c r="KU207" s="312">
        <v>41</v>
      </c>
      <c r="KV207" s="312">
        <v>411</v>
      </c>
      <c r="KY207" s="312" t="s">
        <v>943</v>
      </c>
    </row>
    <row r="208" spans="1:311" x14ac:dyDescent="0.25">
      <c r="A208" s="321">
        <v>2021</v>
      </c>
      <c r="B208" s="320" t="s">
        <v>849</v>
      </c>
      <c r="C208" s="320" t="s">
        <v>873</v>
      </c>
      <c r="D208" s="320" t="s">
        <v>877</v>
      </c>
      <c r="E208" s="320" t="s">
        <v>846</v>
      </c>
      <c r="F208" s="319">
        <v>34866.14</v>
      </c>
      <c r="G208" s="319">
        <v>9146.43</v>
      </c>
      <c r="H208" s="319">
        <v>685501.82</v>
      </c>
      <c r="I208" s="319">
        <v>25213.1</v>
      </c>
      <c r="J208" s="319">
        <v>8657.5499999999993</v>
      </c>
      <c r="K208" s="319">
        <v>16276.83</v>
      </c>
      <c r="L208" s="319">
        <v>122045.55</v>
      </c>
      <c r="M208" s="319">
        <v>67916.78</v>
      </c>
      <c r="N208" s="319">
        <v>450157.76</v>
      </c>
      <c r="O208" s="319">
        <v>84467.25</v>
      </c>
      <c r="P208" s="319">
        <v>18811.29</v>
      </c>
      <c r="Q208" s="319">
        <v>29769.66</v>
      </c>
      <c r="R208" s="319">
        <v>59687.040000000001</v>
      </c>
      <c r="S208" s="319">
        <v>31096.400000000001</v>
      </c>
      <c r="T208" s="319">
        <v>15048.64</v>
      </c>
      <c r="U208" s="319">
        <v>544950.82999999996</v>
      </c>
      <c r="V208" s="319">
        <v>155477.37</v>
      </c>
      <c r="W208" s="319">
        <v>15570.23</v>
      </c>
      <c r="X208" s="319">
        <v>45598.6</v>
      </c>
      <c r="Y208" s="319">
        <v>14210.34</v>
      </c>
      <c r="Z208" s="319">
        <v>23225.72</v>
      </c>
      <c r="AA208" s="319">
        <v>595278.56000000006</v>
      </c>
      <c r="AB208" s="319">
        <v>28906.61</v>
      </c>
      <c r="AC208" s="319">
        <v>1964.12</v>
      </c>
      <c r="AD208" s="319">
        <v>565716.78</v>
      </c>
      <c r="AE208" s="319">
        <v>25241.599999999999</v>
      </c>
      <c r="AF208" s="319">
        <v>39937.47</v>
      </c>
      <c r="AG208" s="319">
        <v>42003.71</v>
      </c>
      <c r="AH208" s="319">
        <v>44776.06</v>
      </c>
      <c r="AI208" s="319">
        <v>51047.65</v>
      </c>
      <c r="AJ208" s="319">
        <v>55568.68</v>
      </c>
      <c r="AK208" s="319">
        <v>12039.02</v>
      </c>
      <c r="AL208" s="319">
        <v>245747.22</v>
      </c>
      <c r="AM208" s="319">
        <v>9313.06</v>
      </c>
      <c r="AN208" s="319">
        <v>16203.48</v>
      </c>
      <c r="AO208" s="319">
        <v>12140.93</v>
      </c>
      <c r="AP208" s="319">
        <v>41208.85</v>
      </c>
      <c r="AQ208" s="319">
        <v>1053.46</v>
      </c>
      <c r="AR208" s="319">
        <v>44564.88</v>
      </c>
      <c r="AS208" s="319">
        <v>16706.87</v>
      </c>
      <c r="AT208" s="319">
        <v>22450.1</v>
      </c>
      <c r="AU208" s="319">
        <v>33805.17</v>
      </c>
      <c r="AV208" s="319">
        <v>16538.849999999999</v>
      </c>
      <c r="AW208" s="319">
        <v>161523.41</v>
      </c>
      <c r="AX208" s="319">
        <v>2575.84</v>
      </c>
      <c r="AY208" s="319">
        <v>23361.34</v>
      </c>
      <c r="AZ208" s="319">
        <v>22768.799999999999</v>
      </c>
      <c r="BA208" s="319">
        <v>5058.68</v>
      </c>
      <c r="BB208" s="319">
        <v>58916.66</v>
      </c>
      <c r="BC208" s="319">
        <v>189185.21</v>
      </c>
      <c r="BD208" s="319">
        <v>92182.15</v>
      </c>
      <c r="BE208" s="319">
        <v>31588.3</v>
      </c>
      <c r="BF208" s="319">
        <v>42585.67</v>
      </c>
      <c r="BG208" s="319">
        <v>15945.72</v>
      </c>
      <c r="BH208" s="319">
        <v>360.9</v>
      </c>
      <c r="BI208" s="319">
        <v>29805.7</v>
      </c>
      <c r="BJ208" s="319">
        <v>12605.07</v>
      </c>
      <c r="BK208" s="319">
        <v>120433.92</v>
      </c>
      <c r="BL208" s="319">
        <v>10651.74</v>
      </c>
      <c r="BM208" s="319">
        <v>23021.91</v>
      </c>
      <c r="BN208" s="319">
        <v>112876.48</v>
      </c>
      <c r="BO208" s="319">
        <v>53296.79</v>
      </c>
      <c r="BP208" s="319">
        <v>39351.97</v>
      </c>
      <c r="BQ208" s="319">
        <v>32806.43</v>
      </c>
      <c r="BR208" s="319">
        <v>12158.82</v>
      </c>
      <c r="BS208" s="319">
        <v>113735.39</v>
      </c>
      <c r="BT208" s="319">
        <v>6142.99</v>
      </c>
      <c r="BU208" s="319">
        <v>4717.8100000000004</v>
      </c>
      <c r="BV208" s="319">
        <v>52868.87</v>
      </c>
      <c r="BW208" s="319">
        <v>145231.79</v>
      </c>
      <c r="BX208" s="319">
        <v>19281.37</v>
      </c>
      <c r="BY208" s="319">
        <v>211285.26</v>
      </c>
      <c r="BZ208" s="319">
        <v>5571.84</v>
      </c>
      <c r="CA208" s="319">
        <v>13753.12</v>
      </c>
      <c r="CB208" s="319">
        <v>28673.61</v>
      </c>
      <c r="CC208" s="319">
        <v>52258.96</v>
      </c>
      <c r="CD208" s="319">
        <v>105905.74</v>
      </c>
      <c r="CE208" s="319">
        <v>11038.9</v>
      </c>
      <c r="CF208" s="319">
        <v>158137.21</v>
      </c>
      <c r="CG208" s="319">
        <v>145691.73000000001</v>
      </c>
      <c r="CH208" s="319">
        <v>44867.14</v>
      </c>
      <c r="CI208" s="319">
        <v>2483475.5499999998</v>
      </c>
      <c r="CJ208" s="319">
        <v>5022.1000000000004</v>
      </c>
      <c r="CK208" s="319">
        <v>12262.31</v>
      </c>
      <c r="CL208" s="319">
        <v>47913.47</v>
      </c>
      <c r="CM208" s="319">
        <v>22335.05</v>
      </c>
      <c r="CN208" s="319">
        <v>83983.32</v>
      </c>
      <c r="CO208" s="319">
        <v>97145.54</v>
      </c>
      <c r="CP208" s="319">
        <v>21024.7</v>
      </c>
      <c r="CQ208" s="319">
        <v>48793.55</v>
      </c>
      <c r="CR208" s="319">
        <v>4843.37</v>
      </c>
      <c r="CS208" s="319">
        <v>41188.85</v>
      </c>
      <c r="CT208" s="319">
        <v>30935.279999999999</v>
      </c>
      <c r="CU208" s="319">
        <v>13437.53</v>
      </c>
      <c r="CV208" s="319">
        <v>273</v>
      </c>
      <c r="CW208" s="319">
        <v>20523.73</v>
      </c>
      <c r="CX208" s="319">
        <v>18706.310000000001</v>
      </c>
      <c r="CY208" s="319">
        <v>40165.65</v>
      </c>
      <c r="CZ208" s="319">
        <v>197441.76</v>
      </c>
      <c r="DA208" s="319">
        <v>71067.3</v>
      </c>
      <c r="DB208" s="319">
        <v>118336.21</v>
      </c>
      <c r="DC208" s="319">
        <v>72507.929999999993</v>
      </c>
      <c r="DD208" s="319">
        <v>250917</v>
      </c>
      <c r="DE208" s="319">
        <v>244139.57</v>
      </c>
      <c r="DF208" s="319">
        <v>20317.63</v>
      </c>
      <c r="DG208" s="319">
        <v>42249.73</v>
      </c>
      <c r="DH208" s="319">
        <v>41289.370000000003</v>
      </c>
      <c r="DI208" s="319">
        <v>39199.75</v>
      </c>
      <c r="DJ208" s="319">
        <v>148266.41</v>
      </c>
      <c r="DK208" s="319">
        <v>78941.740000000005</v>
      </c>
      <c r="DL208" s="319">
        <v>15502.24</v>
      </c>
      <c r="DM208" s="319">
        <v>19439.259999999998</v>
      </c>
      <c r="DN208" s="319">
        <v>30221.83</v>
      </c>
      <c r="DO208" s="319">
        <v>40500.660000000003</v>
      </c>
      <c r="DP208" s="319">
        <v>12924.12</v>
      </c>
      <c r="DQ208" s="319">
        <v>3468.15</v>
      </c>
      <c r="DR208" s="319">
        <v>52756.5</v>
      </c>
      <c r="DS208" s="319">
        <v>455922.86</v>
      </c>
      <c r="DT208" s="319">
        <v>89434.75</v>
      </c>
      <c r="DU208" s="319">
        <v>109872.21</v>
      </c>
      <c r="DV208" s="319">
        <v>9588.56</v>
      </c>
      <c r="DW208" s="319">
        <v>51161.66</v>
      </c>
      <c r="DX208" s="319">
        <v>46970.29</v>
      </c>
      <c r="DY208" s="319">
        <v>37750.75</v>
      </c>
      <c r="DZ208" s="319">
        <v>46074.239999999998</v>
      </c>
      <c r="EA208" s="319">
        <v>46898.63</v>
      </c>
      <c r="EB208" s="319">
        <v>45369.47</v>
      </c>
      <c r="EC208" s="319">
        <v>29169.27</v>
      </c>
      <c r="ED208" s="319">
        <v>8711.35</v>
      </c>
      <c r="EE208" s="319">
        <v>25582.57</v>
      </c>
      <c r="EF208" s="319">
        <v>6537.47</v>
      </c>
      <c r="EG208" s="319">
        <v>197916.37</v>
      </c>
      <c r="EH208" s="319">
        <v>43238.87</v>
      </c>
      <c r="EI208" s="319">
        <v>158620.39000000001</v>
      </c>
      <c r="EJ208" s="319">
        <v>116212.25</v>
      </c>
      <c r="EK208" s="319">
        <v>14765.04</v>
      </c>
      <c r="EL208" s="319">
        <v>5172.45</v>
      </c>
      <c r="EM208" s="319">
        <v>73271.14</v>
      </c>
      <c r="EN208" s="319">
        <v>71948.740000000005</v>
      </c>
      <c r="EO208" s="319">
        <v>84281.81</v>
      </c>
      <c r="EP208" s="319">
        <v>86011.97</v>
      </c>
      <c r="EQ208" s="319">
        <v>21141.79</v>
      </c>
      <c r="ER208" s="319">
        <v>49971.199999999997</v>
      </c>
      <c r="ES208" s="319">
        <v>8958.7800000000007</v>
      </c>
      <c r="ET208" s="319">
        <v>25546.35</v>
      </c>
      <c r="EU208" s="319">
        <v>16149.41</v>
      </c>
      <c r="EV208" s="319">
        <v>3851.78</v>
      </c>
      <c r="EW208" s="319">
        <v>111755.84</v>
      </c>
      <c r="EX208" s="319">
        <v>56224.53</v>
      </c>
      <c r="EY208" s="319">
        <v>477769.59</v>
      </c>
      <c r="EZ208" s="319">
        <v>15578091.02</v>
      </c>
      <c r="FA208" s="319">
        <v>58506.93</v>
      </c>
      <c r="FB208" s="319">
        <v>55989.9</v>
      </c>
      <c r="FC208" s="319">
        <v>437730.07</v>
      </c>
      <c r="FD208" s="319">
        <v>119932.76</v>
      </c>
      <c r="FE208" s="319">
        <v>306372.26</v>
      </c>
      <c r="FF208" s="319">
        <v>48071.85</v>
      </c>
      <c r="FG208" s="319">
        <v>32887.69</v>
      </c>
      <c r="FH208" s="319">
        <v>553060.69999999995</v>
      </c>
      <c r="FI208" s="319">
        <v>9024.5</v>
      </c>
      <c r="FJ208" s="319">
        <v>143823.82999999999</v>
      </c>
      <c r="FK208" s="319">
        <v>56949.41</v>
      </c>
      <c r="FL208" s="319">
        <v>9572.9</v>
      </c>
      <c r="FM208" s="319">
        <v>430952.27</v>
      </c>
      <c r="FN208" s="319">
        <v>6984</v>
      </c>
      <c r="FO208" s="319">
        <v>11291.67</v>
      </c>
      <c r="FP208" s="319">
        <v>11066.15</v>
      </c>
      <c r="FQ208" s="319">
        <v>3111.8</v>
      </c>
      <c r="FR208" s="319">
        <v>83148.14</v>
      </c>
      <c r="FS208" s="319">
        <v>23484.46</v>
      </c>
      <c r="FT208" s="319">
        <v>20761.07</v>
      </c>
      <c r="FU208" s="319">
        <v>14062.41</v>
      </c>
      <c r="FV208" s="319">
        <v>7307.84</v>
      </c>
      <c r="FW208" s="319">
        <v>1186.06</v>
      </c>
      <c r="FX208" s="319">
        <v>29456.5</v>
      </c>
      <c r="FY208" s="319">
        <v>194229.01</v>
      </c>
      <c r="FZ208" s="319">
        <v>12054.94</v>
      </c>
      <c r="GA208" s="319">
        <v>5251.09</v>
      </c>
      <c r="GB208" s="319">
        <v>7262.51</v>
      </c>
      <c r="GC208" s="319">
        <v>18712.3</v>
      </c>
      <c r="GD208" s="319">
        <v>19225.580000000002</v>
      </c>
      <c r="GE208" s="319">
        <v>115551.97</v>
      </c>
      <c r="GF208" s="319">
        <v>4530</v>
      </c>
      <c r="GG208" s="319">
        <v>106633.87</v>
      </c>
      <c r="GH208" s="319">
        <v>23696.13</v>
      </c>
      <c r="GI208" s="319">
        <v>51679.05</v>
      </c>
      <c r="GJ208" s="319">
        <v>24362.41</v>
      </c>
      <c r="GK208" s="319">
        <v>5117186.1100000003</v>
      </c>
      <c r="GL208" s="319">
        <v>55471.040000000001</v>
      </c>
      <c r="GM208" s="319">
        <v>1189499.47</v>
      </c>
      <c r="GN208" s="319">
        <v>25477.63</v>
      </c>
      <c r="GO208" s="319">
        <v>197105.13</v>
      </c>
      <c r="GP208" s="319">
        <v>6278.53</v>
      </c>
      <c r="GQ208" s="319">
        <v>3807.7</v>
      </c>
      <c r="GR208" s="319">
        <v>84937.06</v>
      </c>
      <c r="GS208" s="319">
        <v>957069.49</v>
      </c>
      <c r="GT208" s="319">
        <v>24563.35</v>
      </c>
      <c r="GU208" s="319">
        <v>881378.82</v>
      </c>
      <c r="GV208" s="319">
        <v>30579.9</v>
      </c>
      <c r="GW208" s="319">
        <v>13237.13</v>
      </c>
      <c r="GX208" s="319">
        <v>313440.87</v>
      </c>
      <c r="GY208" s="319">
        <v>26191.759999999998</v>
      </c>
      <c r="GZ208" s="319">
        <v>123528.83</v>
      </c>
      <c r="HA208" s="319">
        <v>63894.58</v>
      </c>
      <c r="HB208" s="319">
        <v>7681.91</v>
      </c>
      <c r="HC208" s="319">
        <v>210674.41</v>
      </c>
      <c r="HD208" s="319">
        <v>18956.04</v>
      </c>
      <c r="HE208" s="319">
        <v>19550.349999999999</v>
      </c>
      <c r="HF208" s="319">
        <v>17425.66</v>
      </c>
      <c r="HG208" s="319">
        <v>81342.86</v>
      </c>
      <c r="HH208" s="319">
        <v>366555.48</v>
      </c>
      <c r="HI208" s="319">
        <v>69403.97</v>
      </c>
      <c r="HJ208" s="319">
        <v>42823</v>
      </c>
      <c r="HK208" s="319">
        <v>6983.84</v>
      </c>
      <c r="HL208" s="319">
        <v>96693.86</v>
      </c>
      <c r="HM208" s="319">
        <v>32887.39</v>
      </c>
      <c r="HN208" s="319">
        <v>12369.16</v>
      </c>
      <c r="HO208" s="319">
        <v>26797.82</v>
      </c>
      <c r="HP208" s="319">
        <v>162176.13</v>
      </c>
      <c r="HQ208" s="319">
        <v>2482.15</v>
      </c>
      <c r="HR208" s="319">
        <v>33429.85</v>
      </c>
      <c r="HS208" s="319">
        <v>5673.67</v>
      </c>
      <c r="HT208" s="319">
        <v>409106.05</v>
      </c>
      <c r="HU208" s="319">
        <v>33751.800000000003</v>
      </c>
      <c r="HV208" s="319">
        <v>63625.82</v>
      </c>
      <c r="HW208" s="319">
        <v>690506.02</v>
      </c>
      <c r="HX208" s="319">
        <v>19289.439999999999</v>
      </c>
      <c r="HY208" s="319">
        <v>649290.18000000005</v>
      </c>
      <c r="HZ208" s="319">
        <v>12769.8</v>
      </c>
      <c r="IA208" s="319">
        <v>12441.17</v>
      </c>
      <c r="IB208" s="319">
        <v>298941.24</v>
      </c>
      <c r="IC208" s="319">
        <v>193535</v>
      </c>
      <c r="ID208" s="319">
        <v>27451.4</v>
      </c>
      <c r="IE208" s="319">
        <v>112275.19</v>
      </c>
      <c r="IF208" s="319">
        <v>15620.26</v>
      </c>
      <c r="IG208" s="319">
        <v>34008.44</v>
      </c>
      <c r="IH208" s="319">
        <v>2347.27</v>
      </c>
      <c r="II208" s="319">
        <v>8772.83</v>
      </c>
      <c r="IJ208" s="319">
        <v>43126.400000000001</v>
      </c>
      <c r="IK208" s="319">
        <v>10363.370000000001</v>
      </c>
      <c r="IL208" s="319">
        <v>14940.15</v>
      </c>
      <c r="IM208" s="319">
        <v>28719.75</v>
      </c>
      <c r="IN208" s="319">
        <v>111746.07</v>
      </c>
      <c r="IO208" s="319">
        <v>12791.74</v>
      </c>
      <c r="IP208" s="319">
        <v>33138.21</v>
      </c>
      <c r="IQ208" s="319">
        <v>22369.59</v>
      </c>
      <c r="IR208" s="319">
        <v>321001.53000000003</v>
      </c>
      <c r="IS208" s="319">
        <v>40435.599999999999</v>
      </c>
      <c r="IT208" s="319">
        <v>164733.92000000001</v>
      </c>
      <c r="IU208" s="319">
        <v>16836.96</v>
      </c>
      <c r="IV208" s="319">
        <v>7579.39</v>
      </c>
      <c r="IW208" s="319">
        <v>19207.18</v>
      </c>
      <c r="IX208" s="319">
        <v>5562.37</v>
      </c>
      <c r="IY208" s="319">
        <v>50879.31</v>
      </c>
      <c r="IZ208" s="319">
        <v>45347</v>
      </c>
      <c r="JA208" s="319">
        <v>21276.52</v>
      </c>
      <c r="JB208" s="319">
        <v>24577.51</v>
      </c>
      <c r="JC208" s="319">
        <v>51914.25</v>
      </c>
      <c r="JD208" s="319">
        <v>4557.28</v>
      </c>
      <c r="JE208" s="319">
        <v>9595.61</v>
      </c>
      <c r="JF208" s="319">
        <v>126580.12</v>
      </c>
      <c r="JG208" s="319">
        <v>14690.31</v>
      </c>
      <c r="JH208" s="319">
        <v>33760.1</v>
      </c>
      <c r="JI208" s="319">
        <v>195968.33</v>
      </c>
      <c r="JJ208" s="319">
        <v>82370.53</v>
      </c>
      <c r="JK208" s="319">
        <v>4242</v>
      </c>
      <c r="JL208" s="319">
        <v>11929.11</v>
      </c>
      <c r="JM208" s="319">
        <v>11069.58</v>
      </c>
      <c r="JN208" s="319">
        <v>16523.919999999998</v>
      </c>
      <c r="JO208" s="319">
        <v>55275.28</v>
      </c>
      <c r="JP208" s="319">
        <v>16169.88</v>
      </c>
      <c r="JQ208" s="319">
        <v>15738.07</v>
      </c>
      <c r="JR208" s="319">
        <v>12015.84</v>
      </c>
      <c r="JS208" s="319">
        <v>71157.14</v>
      </c>
      <c r="JT208" s="319">
        <v>11981.15</v>
      </c>
      <c r="JU208" s="319">
        <v>22230.21</v>
      </c>
      <c r="JV208" s="319">
        <v>2601404.79</v>
      </c>
      <c r="JW208" s="319">
        <v>27183.32</v>
      </c>
      <c r="JX208" s="319">
        <v>53885.5</v>
      </c>
      <c r="JY208" s="319">
        <v>4735.7700000000004</v>
      </c>
      <c r="JZ208" s="319">
        <v>14172.99</v>
      </c>
      <c r="KA208" s="319">
        <v>28383.16</v>
      </c>
      <c r="KB208" s="319">
        <v>21997.59</v>
      </c>
      <c r="KC208" s="319">
        <v>31547.77</v>
      </c>
      <c r="KD208" s="319">
        <v>22826.35</v>
      </c>
      <c r="KE208" s="319">
        <v>194608.42</v>
      </c>
      <c r="KF208" s="319">
        <v>10542.83</v>
      </c>
      <c r="KG208" s="319">
        <v>41682.050000000003</v>
      </c>
      <c r="KH208" s="319">
        <v>33987.85</v>
      </c>
      <c r="KI208" s="319">
        <v>32882.36</v>
      </c>
      <c r="KJ208" s="319">
        <v>26157.48</v>
      </c>
      <c r="KK208" s="319">
        <v>18390.060000000001</v>
      </c>
      <c r="KL208" s="319">
        <v>15680.83</v>
      </c>
      <c r="KM208" s="319">
        <v>16595.98</v>
      </c>
      <c r="KN208" s="319">
        <v>18085.97</v>
      </c>
      <c r="KO208" s="319">
        <v>70960.61</v>
      </c>
      <c r="KP208" s="319">
        <v>102520.38</v>
      </c>
      <c r="KQ208" s="319">
        <v>1629529.04</v>
      </c>
      <c r="KR208" s="319">
        <v>136477.79</v>
      </c>
      <c r="KS208" s="318">
        <v>67594.820000000007</v>
      </c>
      <c r="KU208" s="312">
        <v>42</v>
      </c>
      <c r="KV208" s="312">
        <v>422</v>
      </c>
      <c r="KY208" s="312" t="s">
        <v>943</v>
      </c>
    </row>
    <row r="209" spans="1:311" x14ac:dyDescent="0.25">
      <c r="A209" s="317">
        <v>2021</v>
      </c>
      <c r="B209" s="316" t="s">
        <v>849</v>
      </c>
      <c r="C209" s="316" t="s">
        <v>873</v>
      </c>
      <c r="D209" s="316" t="s">
        <v>876</v>
      </c>
      <c r="E209" s="316" t="s">
        <v>846</v>
      </c>
      <c r="F209" s="315">
        <v>307483.84999999998</v>
      </c>
      <c r="G209" s="315">
        <v>119486.8</v>
      </c>
      <c r="H209" s="315">
        <v>1631353.1</v>
      </c>
      <c r="I209" s="315">
        <v>206670.14</v>
      </c>
      <c r="J209" s="315">
        <v>11090</v>
      </c>
      <c r="K209" s="315">
        <v>35539</v>
      </c>
      <c r="L209" s="315">
        <v>295216.05</v>
      </c>
      <c r="M209" s="315">
        <v>37842</v>
      </c>
      <c r="N209" s="315">
        <v>783177.35</v>
      </c>
      <c r="O209" s="315">
        <v>676144.6</v>
      </c>
      <c r="P209" s="315">
        <v>16042</v>
      </c>
      <c r="Q209" s="315">
        <v>307891.09999999998</v>
      </c>
      <c r="R209" s="315">
        <v>603707.31000000006</v>
      </c>
      <c r="S209" s="315">
        <v>181942.9</v>
      </c>
      <c r="T209" s="315">
        <v>97467.75</v>
      </c>
      <c r="U209" s="315">
        <v>888448.7</v>
      </c>
      <c r="V209" s="315">
        <v>16250</v>
      </c>
      <c r="W209" s="315">
        <v>41126.04</v>
      </c>
      <c r="X209" s="315">
        <v>38440</v>
      </c>
      <c r="Y209" s="315">
        <v>3273.9</v>
      </c>
      <c r="Z209" s="315">
        <v>162523</v>
      </c>
      <c r="AA209" s="315">
        <v>487605.5</v>
      </c>
      <c r="AB209" s="315">
        <v>128935</v>
      </c>
      <c r="AC209" s="315">
        <v>143146.04999999999</v>
      </c>
      <c r="AD209" s="315">
        <v>693650.95</v>
      </c>
      <c r="AE209" s="315">
        <v>20945</v>
      </c>
      <c r="AF209" s="315">
        <v>147715.5</v>
      </c>
      <c r="AG209" s="315">
        <v>13912.1</v>
      </c>
      <c r="AH209" s="315">
        <v>638437.19999999995</v>
      </c>
      <c r="AI209" s="315">
        <v>220555.1</v>
      </c>
      <c r="AJ209" s="315">
        <v>340515.45</v>
      </c>
      <c r="AK209" s="315">
        <v>6269</v>
      </c>
      <c r="AL209" s="315">
        <v>1271760.78</v>
      </c>
      <c r="AM209" s="315">
        <v>47663</v>
      </c>
      <c r="AN209" s="315">
        <v>208836.1</v>
      </c>
      <c r="AO209" s="315">
        <v>11348.7</v>
      </c>
      <c r="AP209" s="315">
        <v>13220</v>
      </c>
      <c r="AQ209" s="315">
        <v>53897</v>
      </c>
      <c r="AR209" s="315">
        <v>1903649.01</v>
      </c>
      <c r="AS209" s="315">
        <v>330484.40000000002</v>
      </c>
      <c r="AT209" s="315">
        <v>457246.41</v>
      </c>
      <c r="AU209" s="315">
        <v>468149.5</v>
      </c>
      <c r="AV209" s="315">
        <v>166586.35</v>
      </c>
      <c r="AW209" s="315">
        <v>1019735</v>
      </c>
      <c r="AX209" s="315">
        <v>14281</v>
      </c>
      <c r="AY209" s="315">
        <v>41283.65</v>
      </c>
      <c r="AZ209" s="315">
        <v>25996.25</v>
      </c>
      <c r="BA209" s="315">
        <v>39559</v>
      </c>
      <c r="BB209" s="315">
        <v>123196.45</v>
      </c>
      <c r="BC209" s="315">
        <v>246064.45</v>
      </c>
      <c r="BD209" s="315">
        <v>232195.20000000001</v>
      </c>
      <c r="BE209" s="315">
        <v>72710.3</v>
      </c>
      <c r="BF209" s="315">
        <v>5914.15</v>
      </c>
      <c r="BG209" s="315">
        <v>72250</v>
      </c>
      <c r="BH209" s="315">
        <v>1101</v>
      </c>
      <c r="BI209" s="315">
        <v>151312.4</v>
      </c>
      <c r="BJ209" s="315">
        <v>13831</v>
      </c>
      <c r="BK209" s="315">
        <v>336260.3</v>
      </c>
      <c r="BL209" s="315">
        <v>4926.3500000000004</v>
      </c>
      <c r="BM209" s="315">
        <v>60010</v>
      </c>
      <c r="BN209" s="315">
        <v>6442</v>
      </c>
      <c r="BO209" s="315">
        <v>682056.75</v>
      </c>
      <c r="BP209" s="315">
        <v>40749</v>
      </c>
      <c r="BQ209" s="315">
        <v>38461</v>
      </c>
      <c r="BR209" s="315">
        <v>400995.7</v>
      </c>
      <c r="BS209" s="315">
        <v>253815.55</v>
      </c>
      <c r="BT209" s="315">
        <v>3755</v>
      </c>
      <c r="BU209" s="315">
        <v>56949.8</v>
      </c>
      <c r="BV209" s="315">
        <v>1137718.3999999999</v>
      </c>
      <c r="BW209" s="315">
        <v>14732.95</v>
      </c>
      <c r="BX209" s="315">
        <v>282534.2</v>
      </c>
      <c r="BY209" s="315">
        <v>410693.3</v>
      </c>
      <c r="BZ209" s="315">
        <v>159292.29999999999</v>
      </c>
      <c r="CA209" s="315">
        <v>372312.5</v>
      </c>
      <c r="CB209" s="315">
        <v>12569.25</v>
      </c>
      <c r="CC209" s="315">
        <v>481290.91</v>
      </c>
      <c r="CD209" s="315">
        <v>336186.75</v>
      </c>
      <c r="CE209" s="315">
        <v>2572224.23</v>
      </c>
      <c r="CF209" s="315">
        <v>409557.15</v>
      </c>
      <c r="CG209" s="315">
        <v>780377.75</v>
      </c>
      <c r="CH209" s="315">
        <v>559412</v>
      </c>
      <c r="CI209" s="315">
        <v>2123836.27</v>
      </c>
      <c r="CJ209" s="315">
        <v>86811.85</v>
      </c>
      <c r="CK209" s="315">
        <v>11596.7</v>
      </c>
      <c r="CL209" s="315">
        <v>0</v>
      </c>
      <c r="CM209" s="315">
        <v>79791.399999999994</v>
      </c>
      <c r="CN209" s="315">
        <v>2039234.5600000001</v>
      </c>
      <c r="CO209" s="315">
        <v>10843</v>
      </c>
      <c r="CP209" s="315">
        <v>65216.2</v>
      </c>
      <c r="CQ209" s="315">
        <v>482090.4</v>
      </c>
      <c r="CR209" s="315">
        <v>7836</v>
      </c>
      <c r="CS209" s="315">
        <v>257800</v>
      </c>
      <c r="CT209" s="315">
        <v>34414.199999999997</v>
      </c>
      <c r="CU209" s="315">
        <v>26929</v>
      </c>
      <c r="CV209" s="315">
        <v>19165</v>
      </c>
      <c r="CW209" s="315">
        <v>91843</v>
      </c>
      <c r="CX209" s="315">
        <v>147512.53</v>
      </c>
      <c r="CY209" s="315">
        <v>1261789.25</v>
      </c>
      <c r="CZ209" s="315">
        <v>3154347</v>
      </c>
      <c r="DA209" s="315">
        <v>1537296.33</v>
      </c>
      <c r="DB209" s="315">
        <v>1705139.25</v>
      </c>
      <c r="DC209" s="315">
        <v>630476.55000000005</v>
      </c>
      <c r="DD209" s="315">
        <v>1330817.8999999999</v>
      </c>
      <c r="DE209" s="315">
        <v>152551.70000000001</v>
      </c>
      <c r="DF209" s="315">
        <v>77038.7</v>
      </c>
      <c r="DG209" s="315">
        <v>139685.4</v>
      </c>
      <c r="DH209" s="315">
        <v>32219</v>
      </c>
      <c r="DI209" s="315">
        <v>170633.4</v>
      </c>
      <c r="DJ209" s="315">
        <v>295633.51</v>
      </c>
      <c r="DK209" s="315">
        <v>363111.5</v>
      </c>
      <c r="DL209" s="315">
        <v>176632.8</v>
      </c>
      <c r="DM209" s="315">
        <v>960</v>
      </c>
      <c r="DN209" s="315">
        <v>21917.599999999999</v>
      </c>
      <c r="DO209" s="315">
        <v>120364.75</v>
      </c>
      <c r="DP209" s="315">
        <v>78295</v>
      </c>
      <c r="DQ209" s="315">
        <v>108742.6</v>
      </c>
      <c r="DR209" s="315">
        <v>2230</v>
      </c>
      <c r="DS209" s="315">
        <v>1731992.1</v>
      </c>
      <c r="DT209" s="315">
        <v>91024.75</v>
      </c>
      <c r="DU209" s="315">
        <v>434004.55</v>
      </c>
      <c r="DV209" s="315">
        <v>6541.3</v>
      </c>
      <c r="DW209" s="315">
        <v>310598.2</v>
      </c>
      <c r="DX209" s="315">
        <v>183986</v>
      </c>
      <c r="DY209" s="315">
        <v>672264.85</v>
      </c>
      <c r="DZ209" s="315">
        <v>285347.20000000001</v>
      </c>
      <c r="EA209" s="315">
        <v>1062688.1499999999</v>
      </c>
      <c r="EB209" s="315">
        <v>25469.7</v>
      </c>
      <c r="EC209" s="315">
        <v>60278.2</v>
      </c>
      <c r="ED209" s="315">
        <v>65560.649999999994</v>
      </c>
      <c r="EE209" s="315">
        <v>121254.75</v>
      </c>
      <c r="EF209" s="315">
        <v>750</v>
      </c>
      <c r="EG209" s="315">
        <v>708705.97</v>
      </c>
      <c r="EH209" s="315">
        <v>61602.7</v>
      </c>
      <c r="EI209" s="315">
        <v>189591.05</v>
      </c>
      <c r="EJ209" s="315">
        <v>881811.85</v>
      </c>
      <c r="EK209" s="315">
        <v>6259</v>
      </c>
      <c r="EL209" s="315">
        <v>58076.05</v>
      </c>
      <c r="EM209" s="315">
        <v>389750</v>
      </c>
      <c r="EN209" s="315">
        <v>293103.95</v>
      </c>
      <c r="EO209" s="315">
        <v>705218.35</v>
      </c>
      <c r="EP209" s="315">
        <v>189360.5</v>
      </c>
      <c r="EQ209" s="315">
        <v>119614.15</v>
      </c>
      <c r="ER209" s="315">
        <v>73700</v>
      </c>
      <c r="ES209" s="315">
        <v>8005.6</v>
      </c>
      <c r="ET209" s="315">
        <v>49214</v>
      </c>
      <c r="EU209" s="315">
        <v>262076</v>
      </c>
      <c r="EV209" s="315">
        <v>7230.4</v>
      </c>
      <c r="EW209" s="315">
        <v>346962.63</v>
      </c>
      <c r="EX209" s="315">
        <v>647987.69999999995</v>
      </c>
      <c r="EY209" s="315">
        <v>2368972.75</v>
      </c>
      <c r="EZ209" s="315">
        <v>39451507.109999999</v>
      </c>
      <c r="FA209" s="315">
        <v>41411.300000000003</v>
      </c>
      <c r="FB209" s="315">
        <v>87340.1</v>
      </c>
      <c r="FC209" s="315">
        <v>1832712.75</v>
      </c>
      <c r="FD209" s="315">
        <v>145739.5</v>
      </c>
      <c r="FE209" s="315">
        <v>193624.57</v>
      </c>
      <c r="FF209" s="315">
        <v>356823.94</v>
      </c>
      <c r="FG209" s="315">
        <v>94476</v>
      </c>
      <c r="FH209" s="315">
        <v>213463.8</v>
      </c>
      <c r="FI209" s="315">
        <v>38913</v>
      </c>
      <c r="FJ209" s="315">
        <v>674086.75</v>
      </c>
      <c r="FK209" s="315">
        <v>187535.55</v>
      </c>
      <c r="FL209" s="315">
        <v>36036</v>
      </c>
      <c r="FM209" s="315">
        <v>461577.25</v>
      </c>
      <c r="FN209" s="315">
        <v>11761.6</v>
      </c>
      <c r="FO209" s="315">
        <v>235592.2</v>
      </c>
      <c r="FP209" s="315">
        <v>157511</v>
      </c>
      <c r="FQ209" s="315">
        <v>12860</v>
      </c>
      <c r="FR209" s="315">
        <v>1485039.66</v>
      </c>
      <c r="FS209" s="315">
        <v>26129</v>
      </c>
      <c r="FT209" s="315">
        <v>227441.51</v>
      </c>
      <c r="FU209" s="315">
        <v>90439.15</v>
      </c>
      <c r="FV209" s="315">
        <v>23666.7</v>
      </c>
      <c r="FW209" s="315">
        <v>0</v>
      </c>
      <c r="FX209" s="315">
        <v>734175.65</v>
      </c>
      <c r="FY209" s="315">
        <v>950847.26</v>
      </c>
      <c r="FZ209" s="315">
        <v>53400</v>
      </c>
      <c r="GA209" s="315">
        <v>46945</v>
      </c>
      <c r="GB209" s="315">
        <v>182500.95</v>
      </c>
      <c r="GC209" s="315">
        <v>5205</v>
      </c>
      <c r="GD209" s="315">
        <v>17923</v>
      </c>
      <c r="GE209" s="315">
        <v>214887.2</v>
      </c>
      <c r="GF209" s="315">
        <v>88325.05</v>
      </c>
      <c r="GG209" s="315">
        <v>806481.3</v>
      </c>
      <c r="GH209" s="315">
        <v>11335.1</v>
      </c>
      <c r="GI209" s="315">
        <v>85410.35</v>
      </c>
      <c r="GJ209" s="315">
        <v>238051.20000000001</v>
      </c>
      <c r="GK209" s="315">
        <v>1301968.1499999999</v>
      </c>
      <c r="GL209" s="315">
        <v>810451.65</v>
      </c>
      <c r="GM209" s="315">
        <v>1690956.36</v>
      </c>
      <c r="GN209" s="315">
        <v>189883.91</v>
      </c>
      <c r="GO209" s="315">
        <v>363984.92</v>
      </c>
      <c r="GP209" s="315">
        <v>12788</v>
      </c>
      <c r="GQ209" s="315">
        <v>2160</v>
      </c>
      <c r="GR209" s="315">
        <v>479813.56</v>
      </c>
      <c r="GS209" s="315">
        <v>2628455.27</v>
      </c>
      <c r="GT209" s="315">
        <v>26700</v>
      </c>
      <c r="GU209" s="315">
        <v>257697</v>
      </c>
      <c r="GV209" s="315">
        <v>188357.72</v>
      </c>
      <c r="GW209" s="315">
        <v>540</v>
      </c>
      <c r="GX209" s="315">
        <v>419531.1</v>
      </c>
      <c r="GY209" s="315">
        <v>33622</v>
      </c>
      <c r="GZ209" s="315">
        <v>689964.48</v>
      </c>
      <c r="HA209" s="315">
        <v>426369.75</v>
      </c>
      <c r="HB209" s="315">
        <v>91080.35</v>
      </c>
      <c r="HC209" s="315">
        <v>362200.91</v>
      </c>
      <c r="HD209" s="315">
        <v>16479</v>
      </c>
      <c r="HE209" s="315">
        <v>111701.1</v>
      </c>
      <c r="HF209" s="315">
        <v>51106</v>
      </c>
      <c r="HG209" s="315">
        <v>225588.75</v>
      </c>
      <c r="HH209" s="315">
        <v>1182545.6499999999</v>
      </c>
      <c r="HI209" s="315">
        <v>160193</v>
      </c>
      <c r="HJ209" s="315">
        <v>17645.25</v>
      </c>
      <c r="HK209" s="315">
        <v>29164</v>
      </c>
      <c r="HL209" s="315">
        <v>225828</v>
      </c>
      <c r="HM209" s="315">
        <v>138718</v>
      </c>
      <c r="HN209" s="315">
        <v>15089</v>
      </c>
      <c r="HO209" s="315">
        <v>45109.8</v>
      </c>
      <c r="HP209" s="315">
        <v>614730.5</v>
      </c>
      <c r="HQ209" s="315">
        <v>13206</v>
      </c>
      <c r="HR209" s="315">
        <v>109795.75</v>
      </c>
      <c r="HS209" s="315">
        <v>7025.05</v>
      </c>
      <c r="HT209" s="315">
        <v>119467.4</v>
      </c>
      <c r="HU209" s="315">
        <v>6040</v>
      </c>
      <c r="HV209" s="315">
        <v>249020</v>
      </c>
      <c r="HW209" s="315">
        <v>2638253</v>
      </c>
      <c r="HX209" s="315">
        <v>29957</v>
      </c>
      <c r="HY209" s="315">
        <v>1685706.91</v>
      </c>
      <c r="HZ209" s="315">
        <v>120182</v>
      </c>
      <c r="IA209" s="315">
        <v>228344</v>
      </c>
      <c r="IB209" s="315">
        <v>435311</v>
      </c>
      <c r="IC209" s="315">
        <v>826016.54</v>
      </c>
      <c r="ID209" s="315">
        <v>11095.45</v>
      </c>
      <c r="IE209" s="315">
        <v>248224.3</v>
      </c>
      <c r="IF209" s="315">
        <v>111165.75</v>
      </c>
      <c r="IG209" s="315">
        <v>82227.8</v>
      </c>
      <c r="IH209" s="315">
        <v>24780.7</v>
      </c>
      <c r="II209" s="315">
        <v>74100</v>
      </c>
      <c r="IJ209" s="315">
        <v>380785.65</v>
      </c>
      <c r="IK209" s="315">
        <v>3210</v>
      </c>
      <c r="IL209" s="315">
        <v>13049.9</v>
      </c>
      <c r="IM209" s="315">
        <v>0</v>
      </c>
      <c r="IN209" s="315">
        <v>534850.6</v>
      </c>
      <c r="IO209" s="315">
        <v>29061.55</v>
      </c>
      <c r="IP209" s="315">
        <v>109656.5</v>
      </c>
      <c r="IQ209" s="315">
        <v>164645</v>
      </c>
      <c r="IR209" s="315">
        <v>2594777.85</v>
      </c>
      <c r="IS209" s="315">
        <v>256087</v>
      </c>
      <c r="IT209" s="315">
        <v>1293725.6499999999</v>
      </c>
      <c r="IU209" s="315">
        <v>3203.3</v>
      </c>
      <c r="IV209" s="315">
        <v>59706.7</v>
      </c>
      <c r="IW209" s="315">
        <v>305676</v>
      </c>
      <c r="IX209" s="315">
        <v>50548.5</v>
      </c>
      <c r="IY209" s="315">
        <v>306560.25</v>
      </c>
      <c r="IZ209" s="315">
        <v>16903.3</v>
      </c>
      <c r="JA209" s="315">
        <v>212199.95</v>
      </c>
      <c r="JB209" s="315">
        <v>35824.199999999997</v>
      </c>
      <c r="JC209" s="315">
        <v>383979.9</v>
      </c>
      <c r="JD209" s="315">
        <v>62289</v>
      </c>
      <c r="JE209" s="315">
        <v>27008.6</v>
      </c>
      <c r="JF209" s="315">
        <v>0</v>
      </c>
      <c r="JG209" s="315">
        <v>10566.9</v>
      </c>
      <c r="JH209" s="315">
        <v>176481.15</v>
      </c>
      <c r="JI209" s="315">
        <v>95030</v>
      </c>
      <c r="JJ209" s="315">
        <v>448213.6</v>
      </c>
      <c r="JK209" s="315">
        <v>27088.3</v>
      </c>
      <c r="JL209" s="315">
        <v>27319.35</v>
      </c>
      <c r="JM209" s="315">
        <v>22222.55</v>
      </c>
      <c r="JN209" s="315">
        <v>105296.9</v>
      </c>
      <c r="JO209" s="315">
        <v>177279.7</v>
      </c>
      <c r="JP209" s="315">
        <v>31276.35</v>
      </c>
      <c r="JQ209" s="315">
        <v>46722.55</v>
      </c>
      <c r="JR209" s="315">
        <v>5800</v>
      </c>
      <c r="JS209" s="315">
        <v>643340.85</v>
      </c>
      <c r="JT209" s="315">
        <v>132125</v>
      </c>
      <c r="JU209" s="315">
        <v>698291.5</v>
      </c>
      <c r="JV209" s="315">
        <v>7591331.75</v>
      </c>
      <c r="JW209" s="315">
        <v>97975.77</v>
      </c>
      <c r="JX209" s="315">
        <v>7230</v>
      </c>
      <c r="JY209" s="315">
        <v>9975</v>
      </c>
      <c r="JZ209" s="315">
        <v>58799.199999999997</v>
      </c>
      <c r="KA209" s="315">
        <v>23823.5</v>
      </c>
      <c r="KB209" s="315">
        <v>308267</v>
      </c>
      <c r="KC209" s="315">
        <v>202248.9</v>
      </c>
      <c r="KD209" s="315">
        <v>20323.3</v>
      </c>
      <c r="KE209" s="315">
        <v>1050510.22</v>
      </c>
      <c r="KF209" s="315">
        <v>6627.05</v>
      </c>
      <c r="KG209" s="315">
        <v>156879.15</v>
      </c>
      <c r="KH209" s="315">
        <v>63735.25</v>
      </c>
      <c r="KI209" s="315">
        <v>6895</v>
      </c>
      <c r="KJ209" s="315">
        <v>14560.25</v>
      </c>
      <c r="KK209" s="315">
        <v>60448</v>
      </c>
      <c r="KL209" s="315">
        <v>35976.6</v>
      </c>
      <c r="KM209" s="315">
        <v>165576.15</v>
      </c>
      <c r="KN209" s="315">
        <v>217579.05</v>
      </c>
      <c r="KO209" s="315">
        <v>1427485.1</v>
      </c>
      <c r="KP209" s="315">
        <v>164487.35</v>
      </c>
      <c r="KQ209" s="315">
        <v>4220700.12</v>
      </c>
      <c r="KR209" s="315">
        <v>693461.1</v>
      </c>
      <c r="KS209" s="314">
        <v>70161.75</v>
      </c>
      <c r="KU209" s="312">
        <v>42</v>
      </c>
      <c r="KV209" s="312">
        <v>423</v>
      </c>
      <c r="KY209" s="312" t="s">
        <v>943</v>
      </c>
    </row>
    <row r="210" spans="1:311" x14ac:dyDescent="0.25">
      <c r="A210" s="321">
        <v>2021</v>
      </c>
      <c r="B210" s="320" t="s">
        <v>849</v>
      </c>
      <c r="C210" s="320" t="s">
        <v>873</v>
      </c>
      <c r="D210" s="320" t="s">
        <v>875</v>
      </c>
      <c r="E210" s="320" t="s">
        <v>846</v>
      </c>
      <c r="F210" s="319">
        <v>30000</v>
      </c>
      <c r="G210" s="319">
        <v>0</v>
      </c>
      <c r="H210" s="319">
        <v>935261.2</v>
      </c>
      <c r="I210" s="319">
        <v>0</v>
      </c>
      <c r="J210" s="319">
        <v>0</v>
      </c>
      <c r="K210" s="319">
        <v>0</v>
      </c>
      <c r="L210" s="319">
        <v>0</v>
      </c>
      <c r="M210" s="319">
        <v>4220</v>
      </c>
      <c r="N210" s="319">
        <v>0</v>
      </c>
      <c r="O210" s="319">
        <v>0</v>
      </c>
      <c r="P210" s="319">
        <v>0</v>
      </c>
      <c r="Q210" s="319">
        <v>0</v>
      </c>
      <c r="R210" s="319">
        <v>392725.55</v>
      </c>
      <c r="S210" s="319">
        <v>0</v>
      </c>
      <c r="T210" s="319">
        <v>0</v>
      </c>
      <c r="U210" s="319">
        <v>3289.85</v>
      </c>
      <c r="V210" s="319">
        <v>0</v>
      </c>
      <c r="W210" s="319">
        <v>0</v>
      </c>
      <c r="X210" s="319">
        <v>0</v>
      </c>
      <c r="Y210" s="319">
        <v>0</v>
      </c>
      <c r="Z210" s="319">
        <v>0</v>
      </c>
      <c r="AA210" s="319">
        <v>1467600</v>
      </c>
      <c r="AB210" s="319">
        <v>0</v>
      </c>
      <c r="AC210" s="319">
        <v>20482.599999999999</v>
      </c>
      <c r="AD210" s="319">
        <v>0</v>
      </c>
      <c r="AE210" s="319">
        <v>0</v>
      </c>
      <c r="AF210" s="319">
        <v>0</v>
      </c>
      <c r="AG210" s="319">
        <v>0</v>
      </c>
      <c r="AH210" s="319">
        <v>0</v>
      </c>
      <c r="AI210" s="319">
        <v>0</v>
      </c>
      <c r="AJ210" s="319">
        <v>23217.9</v>
      </c>
      <c r="AK210" s="319">
        <v>0</v>
      </c>
      <c r="AL210" s="319">
        <v>0</v>
      </c>
      <c r="AM210" s="319">
        <v>15000</v>
      </c>
      <c r="AN210" s="319">
        <v>0</v>
      </c>
      <c r="AO210" s="319">
        <v>0</v>
      </c>
      <c r="AP210" s="319">
        <v>800</v>
      </c>
      <c r="AQ210" s="319">
        <v>0</v>
      </c>
      <c r="AR210" s="319">
        <v>0</v>
      </c>
      <c r="AS210" s="319">
        <v>29955</v>
      </c>
      <c r="AT210" s="319">
        <v>140000</v>
      </c>
      <c r="AU210" s="319">
        <v>0</v>
      </c>
      <c r="AV210" s="319">
        <v>0</v>
      </c>
      <c r="AW210" s="319">
        <v>10400</v>
      </c>
      <c r="AX210" s="319">
        <v>0</v>
      </c>
      <c r="AY210" s="319">
        <v>0</v>
      </c>
      <c r="AZ210" s="319">
        <v>0</v>
      </c>
      <c r="BA210" s="319">
        <v>0</v>
      </c>
      <c r="BB210" s="319">
        <v>0</v>
      </c>
      <c r="BC210" s="319">
        <v>0</v>
      </c>
      <c r="BD210" s="319">
        <v>797214.3</v>
      </c>
      <c r="BE210" s="319">
        <v>4000</v>
      </c>
      <c r="BF210" s="319">
        <v>0</v>
      </c>
      <c r="BG210" s="319">
        <v>0</v>
      </c>
      <c r="BH210" s="319">
        <v>0</v>
      </c>
      <c r="BI210" s="319">
        <v>0</v>
      </c>
      <c r="BJ210" s="319">
        <v>0</v>
      </c>
      <c r="BK210" s="319">
        <v>0</v>
      </c>
      <c r="BL210" s="319">
        <v>0</v>
      </c>
      <c r="BM210" s="319">
        <v>0</v>
      </c>
      <c r="BN210" s="319">
        <v>378</v>
      </c>
      <c r="BO210" s="319">
        <v>0</v>
      </c>
      <c r="BP210" s="319">
        <v>0</v>
      </c>
      <c r="BQ210" s="319">
        <v>0</v>
      </c>
      <c r="BR210" s="319">
        <v>675614.01</v>
      </c>
      <c r="BS210" s="319">
        <v>0</v>
      </c>
      <c r="BT210" s="319">
        <v>0</v>
      </c>
      <c r="BU210" s="319">
        <v>0</v>
      </c>
      <c r="BV210" s="319">
        <v>0</v>
      </c>
      <c r="BW210" s="319">
        <v>0</v>
      </c>
      <c r="BX210" s="319">
        <v>7093</v>
      </c>
      <c r="BY210" s="319">
        <v>52.53</v>
      </c>
      <c r="BZ210" s="319">
        <v>0</v>
      </c>
      <c r="CA210" s="319">
        <v>150</v>
      </c>
      <c r="CB210" s="319">
        <v>0</v>
      </c>
      <c r="CC210" s="319">
        <v>526753.37</v>
      </c>
      <c r="CD210" s="319">
        <v>37242.01</v>
      </c>
      <c r="CE210" s="319">
        <v>0</v>
      </c>
      <c r="CF210" s="319">
        <v>0</v>
      </c>
      <c r="CG210" s="319">
        <v>0</v>
      </c>
      <c r="CH210" s="319">
        <v>40500</v>
      </c>
      <c r="CI210" s="319">
        <v>14527.45</v>
      </c>
      <c r="CJ210" s="319">
        <v>0</v>
      </c>
      <c r="CK210" s="319">
        <v>0</v>
      </c>
      <c r="CL210" s="319">
        <v>0</v>
      </c>
      <c r="CM210" s="319">
        <v>0</v>
      </c>
      <c r="CN210" s="319">
        <v>8745</v>
      </c>
      <c r="CO210" s="319">
        <v>0</v>
      </c>
      <c r="CP210" s="319">
        <v>0</v>
      </c>
      <c r="CQ210" s="319">
        <v>0</v>
      </c>
      <c r="CR210" s="319">
        <v>0</v>
      </c>
      <c r="CS210" s="319">
        <v>0</v>
      </c>
      <c r="CT210" s="319">
        <v>1095708.7</v>
      </c>
      <c r="CU210" s="319">
        <v>60000</v>
      </c>
      <c r="CV210" s="319">
        <v>0</v>
      </c>
      <c r="CW210" s="319">
        <v>0</v>
      </c>
      <c r="CX210" s="319">
        <v>0</v>
      </c>
      <c r="CY210" s="319">
        <v>0</v>
      </c>
      <c r="CZ210" s="319">
        <v>3968000</v>
      </c>
      <c r="DA210" s="319">
        <v>3580000</v>
      </c>
      <c r="DB210" s="319">
        <v>0</v>
      </c>
      <c r="DC210" s="319">
        <v>0</v>
      </c>
      <c r="DD210" s="319">
        <v>1043040</v>
      </c>
      <c r="DE210" s="319">
        <v>0</v>
      </c>
      <c r="DF210" s="319">
        <v>99421.75</v>
      </c>
      <c r="DG210" s="319">
        <v>7.35</v>
      </c>
      <c r="DH210" s="319">
        <v>0</v>
      </c>
      <c r="DI210" s="319">
        <v>0</v>
      </c>
      <c r="DJ210" s="319">
        <v>0</v>
      </c>
      <c r="DK210" s="319">
        <v>0</v>
      </c>
      <c r="DL210" s="319">
        <v>0</v>
      </c>
      <c r="DM210" s="319">
        <v>0</v>
      </c>
      <c r="DN210" s="319">
        <v>0</v>
      </c>
      <c r="DO210" s="319">
        <v>0</v>
      </c>
      <c r="DP210" s="319">
        <v>0</v>
      </c>
      <c r="DQ210" s="319">
        <v>4241.78</v>
      </c>
      <c r="DR210" s="319">
        <v>0</v>
      </c>
      <c r="DS210" s="319">
        <v>0</v>
      </c>
      <c r="DT210" s="319">
        <v>0</v>
      </c>
      <c r="DU210" s="319">
        <v>973339</v>
      </c>
      <c r="DV210" s="319">
        <v>0</v>
      </c>
      <c r="DW210" s="319">
        <v>0</v>
      </c>
      <c r="DX210" s="319">
        <v>0</v>
      </c>
      <c r="DY210" s="319">
        <v>699.16</v>
      </c>
      <c r="DZ210" s="319">
        <v>0</v>
      </c>
      <c r="EA210" s="319">
        <v>10003.370000000001</v>
      </c>
      <c r="EB210" s="319">
        <v>0</v>
      </c>
      <c r="EC210" s="319">
        <v>6400</v>
      </c>
      <c r="ED210" s="319">
        <v>0</v>
      </c>
      <c r="EE210" s="319">
        <v>0</v>
      </c>
      <c r="EF210" s="319">
        <v>0</v>
      </c>
      <c r="EG210" s="319">
        <v>0</v>
      </c>
      <c r="EH210" s="319">
        <v>3150</v>
      </c>
      <c r="EI210" s="319">
        <v>12025.02</v>
      </c>
      <c r="EJ210" s="319">
        <v>201</v>
      </c>
      <c r="EK210" s="319">
        <v>0</v>
      </c>
      <c r="EL210" s="319">
        <v>0</v>
      </c>
      <c r="EM210" s="319">
        <v>0</v>
      </c>
      <c r="EN210" s="319">
        <v>0</v>
      </c>
      <c r="EO210" s="319">
        <v>0</v>
      </c>
      <c r="EP210" s="319">
        <v>7400</v>
      </c>
      <c r="EQ210" s="319">
        <v>0</v>
      </c>
      <c r="ER210" s="319">
        <v>800</v>
      </c>
      <c r="ES210" s="319">
        <v>0</v>
      </c>
      <c r="ET210" s="319">
        <v>0</v>
      </c>
      <c r="EU210" s="319">
        <v>2400</v>
      </c>
      <c r="EV210" s="319">
        <v>23177.85</v>
      </c>
      <c r="EW210" s="319">
        <v>0</v>
      </c>
      <c r="EX210" s="319">
        <v>0</v>
      </c>
      <c r="EY210" s="319">
        <v>0</v>
      </c>
      <c r="EZ210" s="319">
        <v>7226387.2999999998</v>
      </c>
      <c r="FA210" s="319">
        <v>0</v>
      </c>
      <c r="FB210" s="319">
        <v>0</v>
      </c>
      <c r="FC210" s="319">
        <v>270159.55</v>
      </c>
      <c r="FD210" s="319">
        <v>0</v>
      </c>
      <c r="FE210" s="319">
        <v>0</v>
      </c>
      <c r="FF210" s="319">
        <v>302.92</v>
      </c>
      <c r="FG210" s="319">
        <v>0</v>
      </c>
      <c r="FH210" s="319">
        <v>0</v>
      </c>
      <c r="FI210" s="319">
        <v>0</v>
      </c>
      <c r="FJ210" s="319">
        <v>0</v>
      </c>
      <c r="FK210" s="319">
        <v>0</v>
      </c>
      <c r="FL210" s="319">
        <v>0</v>
      </c>
      <c r="FM210" s="319">
        <v>30.8</v>
      </c>
      <c r="FN210" s="319">
        <v>0</v>
      </c>
      <c r="FO210" s="319">
        <v>3196</v>
      </c>
      <c r="FP210" s="319">
        <v>0</v>
      </c>
      <c r="FQ210" s="319">
        <v>0</v>
      </c>
      <c r="FR210" s="319">
        <v>0</v>
      </c>
      <c r="FS210" s="319">
        <v>0</v>
      </c>
      <c r="FT210" s="319">
        <v>0</v>
      </c>
      <c r="FU210" s="319">
        <v>0</v>
      </c>
      <c r="FV210" s="319">
        <v>0</v>
      </c>
      <c r="FW210" s="319">
        <v>0</v>
      </c>
      <c r="FX210" s="319">
        <v>0</v>
      </c>
      <c r="FY210" s="319">
        <v>0</v>
      </c>
      <c r="FZ210" s="319">
        <v>0</v>
      </c>
      <c r="GA210" s="319">
        <v>0</v>
      </c>
      <c r="GB210" s="319">
        <v>0</v>
      </c>
      <c r="GC210" s="319">
        <v>0</v>
      </c>
      <c r="GD210" s="319">
        <v>0</v>
      </c>
      <c r="GE210" s="319">
        <v>0</v>
      </c>
      <c r="GF210" s="319">
        <v>34573.96</v>
      </c>
      <c r="GG210" s="319">
        <v>0</v>
      </c>
      <c r="GH210" s="319">
        <v>0</v>
      </c>
      <c r="GI210" s="319">
        <v>0</v>
      </c>
      <c r="GJ210" s="319">
        <v>0</v>
      </c>
      <c r="GK210" s="319">
        <v>1485896.58</v>
      </c>
      <c r="GL210" s="319">
        <v>0</v>
      </c>
      <c r="GM210" s="319">
        <v>321736</v>
      </c>
      <c r="GN210" s="319">
        <v>0</v>
      </c>
      <c r="GO210" s="319">
        <v>4000</v>
      </c>
      <c r="GP210" s="319">
        <v>0</v>
      </c>
      <c r="GQ210" s="319">
        <v>0</v>
      </c>
      <c r="GR210" s="319">
        <v>0</v>
      </c>
      <c r="GS210" s="319">
        <v>99600.08</v>
      </c>
      <c r="GT210" s="319">
        <v>0</v>
      </c>
      <c r="GU210" s="319">
        <v>475000</v>
      </c>
      <c r="GV210" s="319">
        <v>0</v>
      </c>
      <c r="GW210" s="319">
        <v>0</v>
      </c>
      <c r="GX210" s="319">
        <v>0</v>
      </c>
      <c r="GY210" s="319">
        <v>3519</v>
      </c>
      <c r="GZ210" s="319">
        <v>380000</v>
      </c>
      <c r="HA210" s="319">
        <v>0</v>
      </c>
      <c r="HB210" s="319">
        <v>0</v>
      </c>
      <c r="HC210" s="319">
        <v>355200</v>
      </c>
      <c r="HD210" s="319">
        <v>0</v>
      </c>
      <c r="HE210" s="319">
        <v>0</v>
      </c>
      <c r="HF210" s="319">
        <v>0</v>
      </c>
      <c r="HG210" s="319">
        <v>0</v>
      </c>
      <c r="HH210" s="319">
        <v>3003126.91</v>
      </c>
      <c r="HI210" s="319">
        <v>14700</v>
      </c>
      <c r="HJ210" s="319">
        <v>0</v>
      </c>
      <c r="HK210" s="319">
        <v>14.71</v>
      </c>
      <c r="HL210" s="319">
        <v>0</v>
      </c>
      <c r="HM210" s="319">
        <v>0</v>
      </c>
      <c r="HN210" s="319">
        <v>0</v>
      </c>
      <c r="HO210" s="319">
        <v>0</v>
      </c>
      <c r="HP210" s="319">
        <v>216200</v>
      </c>
      <c r="HQ210" s="319">
        <v>800</v>
      </c>
      <c r="HR210" s="319">
        <v>0</v>
      </c>
      <c r="HS210" s="319">
        <v>0</v>
      </c>
      <c r="HT210" s="319">
        <v>0</v>
      </c>
      <c r="HU210" s="319">
        <v>0</v>
      </c>
      <c r="HV210" s="319">
        <v>0</v>
      </c>
      <c r="HW210" s="319">
        <v>70000</v>
      </c>
      <c r="HX210" s="319">
        <v>0</v>
      </c>
      <c r="HY210" s="319">
        <v>0</v>
      </c>
      <c r="HZ210" s="319">
        <v>0</v>
      </c>
      <c r="IA210" s="319">
        <v>0</v>
      </c>
      <c r="IB210" s="319">
        <v>1626.28</v>
      </c>
      <c r="IC210" s="319">
        <v>0</v>
      </c>
      <c r="ID210" s="319">
        <v>0</v>
      </c>
      <c r="IE210" s="319">
        <v>2887128.37</v>
      </c>
      <c r="IF210" s="319">
        <v>0</v>
      </c>
      <c r="IG210" s="319">
        <v>0</v>
      </c>
      <c r="IH210" s="319">
        <v>101371.76</v>
      </c>
      <c r="II210" s="319">
        <v>500000</v>
      </c>
      <c r="IJ210" s="319">
        <v>0</v>
      </c>
      <c r="IK210" s="319">
        <v>0</v>
      </c>
      <c r="IL210" s="319">
        <v>0</v>
      </c>
      <c r="IM210" s="319">
        <v>0</v>
      </c>
      <c r="IN210" s="319">
        <v>729130.88</v>
      </c>
      <c r="IO210" s="319">
        <v>2000000</v>
      </c>
      <c r="IP210" s="319">
        <v>0</v>
      </c>
      <c r="IQ210" s="319">
        <v>0</v>
      </c>
      <c r="IR210" s="319">
        <v>0</v>
      </c>
      <c r="IS210" s="319">
        <v>0</v>
      </c>
      <c r="IT210" s="319">
        <v>0</v>
      </c>
      <c r="IU210" s="319">
        <v>0</v>
      </c>
      <c r="IV210" s="319">
        <v>0</v>
      </c>
      <c r="IW210" s="319">
        <v>366591</v>
      </c>
      <c r="IX210" s="319">
        <v>0</v>
      </c>
      <c r="IY210" s="319">
        <v>0</v>
      </c>
      <c r="IZ210" s="319">
        <v>0</v>
      </c>
      <c r="JA210" s="319">
        <v>0</v>
      </c>
      <c r="JB210" s="319">
        <v>0</v>
      </c>
      <c r="JC210" s="319">
        <v>2400</v>
      </c>
      <c r="JD210" s="319">
        <v>0</v>
      </c>
      <c r="JE210" s="319">
        <v>0</v>
      </c>
      <c r="JF210" s="319">
        <v>0</v>
      </c>
      <c r="JG210" s="319">
        <v>0</v>
      </c>
      <c r="JH210" s="319">
        <v>0</v>
      </c>
      <c r="JI210" s="319">
        <v>0</v>
      </c>
      <c r="JJ210" s="319">
        <v>99600</v>
      </c>
      <c r="JK210" s="319">
        <v>0</v>
      </c>
      <c r="JL210" s="319">
        <v>0</v>
      </c>
      <c r="JM210" s="319">
        <v>0</v>
      </c>
      <c r="JN210" s="319">
        <v>0</v>
      </c>
      <c r="JO210" s="319">
        <v>212600</v>
      </c>
      <c r="JP210" s="319">
        <v>0</v>
      </c>
      <c r="JQ210" s="319">
        <v>0</v>
      </c>
      <c r="JR210" s="319">
        <v>0</v>
      </c>
      <c r="JS210" s="319">
        <v>0</v>
      </c>
      <c r="JT210" s="319">
        <v>0</v>
      </c>
      <c r="JU210" s="319">
        <v>0</v>
      </c>
      <c r="JV210" s="319">
        <v>519460.05</v>
      </c>
      <c r="JW210" s="319">
        <v>0</v>
      </c>
      <c r="JX210" s="319">
        <v>0</v>
      </c>
      <c r="JY210" s="319">
        <v>0</v>
      </c>
      <c r="JZ210" s="319">
        <v>0</v>
      </c>
      <c r="KA210" s="319">
        <v>0</v>
      </c>
      <c r="KB210" s="319">
        <v>0</v>
      </c>
      <c r="KC210" s="319">
        <v>0</v>
      </c>
      <c r="KD210" s="319">
        <v>0</v>
      </c>
      <c r="KE210" s="319">
        <v>0</v>
      </c>
      <c r="KF210" s="319">
        <v>0</v>
      </c>
      <c r="KG210" s="319">
        <v>0</v>
      </c>
      <c r="KH210" s="319">
        <v>0</v>
      </c>
      <c r="KI210" s="319">
        <v>1600</v>
      </c>
      <c r="KJ210" s="319">
        <v>0</v>
      </c>
      <c r="KK210" s="319">
        <v>4370</v>
      </c>
      <c r="KL210" s="319">
        <v>0</v>
      </c>
      <c r="KM210" s="319">
        <v>0</v>
      </c>
      <c r="KN210" s="319">
        <v>0</v>
      </c>
      <c r="KO210" s="319">
        <v>56531.61</v>
      </c>
      <c r="KP210" s="319">
        <v>0</v>
      </c>
      <c r="KQ210" s="319">
        <v>54241.32</v>
      </c>
      <c r="KR210" s="319">
        <v>0</v>
      </c>
      <c r="KS210" s="318">
        <v>0</v>
      </c>
      <c r="KU210" s="312">
        <v>42</v>
      </c>
      <c r="KV210" s="312">
        <v>424</v>
      </c>
      <c r="KY210" s="312" t="s">
        <v>943</v>
      </c>
    </row>
    <row r="211" spans="1:311" x14ac:dyDescent="0.25">
      <c r="A211" s="317">
        <v>2021</v>
      </c>
      <c r="B211" s="316" t="s">
        <v>849</v>
      </c>
      <c r="C211" s="316" t="s">
        <v>873</v>
      </c>
      <c r="D211" s="316" t="s">
        <v>874</v>
      </c>
      <c r="E211" s="316" t="s">
        <v>846</v>
      </c>
      <c r="F211" s="315">
        <v>0</v>
      </c>
      <c r="G211" s="315">
        <v>15120</v>
      </c>
      <c r="H211" s="315">
        <v>0</v>
      </c>
      <c r="I211" s="315">
        <v>47731.76</v>
      </c>
      <c r="J211" s="315">
        <v>0</v>
      </c>
      <c r="K211" s="315">
        <v>0</v>
      </c>
      <c r="L211" s="315">
        <v>0</v>
      </c>
      <c r="M211" s="315">
        <v>0</v>
      </c>
      <c r="N211" s="315">
        <v>0</v>
      </c>
      <c r="O211" s="315">
        <v>0</v>
      </c>
      <c r="P211" s="315">
        <v>39284.839999999997</v>
      </c>
      <c r="Q211" s="315">
        <v>0</v>
      </c>
      <c r="R211" s="315">
        <v>8100</v>
      </c>
      <c r="S211" s="315">
        <v>0</v>
      </c>
      <c r="T211" s="315">
        <v>0</v>
      </c>
      <c r="U211" s="315">
        <v>0</v>
      </c>
      <c r="V211" s="315">
        <v>39339.589999999997</v>
      </c>
      <c r="W211" s="315">
        <v>0</v>
      </c>
      <c r="X211" s="315">
        <v>0</v>
      </c>
      <c r="Y211" s="315">
        <v>7206</v>
      </c>
      <c r="Z211" s="315">
        <v>0</v>
      </c>
      <c r="AA211" s="315">
        <v>120</v>
      </c>
      <c r="AB211" s="315">
        <v>28540</v>
      </c>
      <c r="AC211" s="315">
        <v>0</v>
      </c>
      <c r="AD211" s="315">
        <v>114246</v>
      </c>
      <c r="AE211" s="315">
        <v>0</v>
      </c>
      <c r="AF211" s="315">
        <v>0</v>
      </c>
      <c r="AG211" s="315">
        <v>0</v>
      </c>
      <c r="AH211" s="315">
        <v>10800</v>
      </c>
      <c r="AI211" s="315">
        <v>0</v>
      </c>
      <c r="AJ211" s="315">
        <v>0</v>
      </c>
      <c r="AK211" s="315">
        <v>0</v>
      </c>
      <c r="AL211" s="315">
        <v>0</v>
      </c>
      <c r="AM211" s="315">
        <v>0</v>
      </c>
      <c r="AN211" s="315">
        <v>0</v>
      </c>
      <c r="AO211" s="315">
        <v>10110</v>
      </c>
      <c r="AP211" s="315">
        <v>0</v>
      </c>
      <c r="AQ211" s="315">
        <v>12960</v>
      </c>
      <c r="AR211" s="315">
        <v>0</v>
      </c>
      <c r="AS211" s="315">
        <v>0</v>
      </c>
      <c r="AT211" s="315">
        <v>12960</v>
      </c>
      <c r="AU211" s="315">
        <v>0</v>
      </c>
      <c r="AV211" s="315">
        <v>6507.1</v>
      </c>
      <c r="AW211" s="315">
        <v>0</v>
      </c>
      <c r="AX211" s="315">
        <v>0</v>
      </c>
      <c r="AY211" s="315">
        <v>34</v>
      </c>
      <c r="AZ211" s="315">
        <v>0</v>
      </c>
      <c r="BA211" s="315">
        <v>0</v>
      </c>
      <c r="BB211" s="315">
        <v>22699.25</v>
      </c>
      <c r="BC211" s="315">
        <v>0</v>
      </c>
      <c r="BD211" s="315">
        <v>0</v>
      </c>
      <c r="BE211" s="315">
        <v>0</v>
      </c>
      <c r="BF211" s="315">
        <v>0</v>
      </c>
      <c r="BG211" s="315">
        <v>0</v>
      </c>
      <c r="BH211" s="315">
        <v>2940</v>
      </c>
      <c r="BI211" s="315">
        <v>249975</v>
      </c>
      <c r="BJ211" s="315">
        <v>0</v>
      </c>
      <c r="BK211" s="315">
        <v>96078.65</v>
      </c>
      <c r="BL211" s="315">
        <v>24933.75</v>
      </c>
      <c r="BM211" s="315">
        <v>0</v>
      </c>
      <c r="BN211" s="315">
        <v>30450</v>
      </c>
      <c r="BO211" s="315">
        <v>0</v>
      </c>
      <c r="BP211" s="315">
        <v>0</v>
      </c>
      <c r="BQ211" s="315">
        <v>0</v>
      </c>
      <c r="BR211" s="315">
        <v>0</v>
      </c>
      <c r="BS211" s="315">
        <v>0</v>
      </c>
      <c r="BT211" s="315">
        <v>0</v>
      </c>
      <c r="BU211" s="315">
        <v>245776.95</v>
      </c>
      <c r="BV211" s="315">
        <v>0</v>
      </c>
      <c r="BW211" s="315">
        <v>450</v>
      </c>
      <c r="BX211" s="315">
        <v>0</v>
      </c>
      <c r="BY211" s="315">
        <v>0</v>
      </c>
      <c r="BZ211" s="315">
        <v>0</v>
      </c>
      <c r="CA211" s="315">
        <v>0</v>
      </c>
      <c r="CB211" s="315">
        <v>0</v>
      </c>
      <c r="CC211" s="315">
        <v>0</v>
      </c>
      <c r="CD211" s="315">
        <v>83411.7</v>
      </c>
      <c r="CE211" s="315">
        <v>49440</v>
      </c>
      <c r="CF211" s="315">
        <v>0</v>
      </c>
      <c r="CG211" s="315">
        <v>22500</v>
      </c>
      <c r="CH211" s="315">
        <v>15840</v>
      </c>
      <c r="CI211" s="315">
        <v>0</v>
      </c>
      <c r="CJ211" s="315">
        <v>16560</v>
      </c>
      <c r="CK211" s="315">
        <v>0</v>
      </c>
      <c r="CL211" s="315">
        <v>0</v>
      </c>
      <c r="CM211" s="315">
        <v>0</v>
      </c>
      <c r="CN211" s="315">
        <v>0</v>
      </c>
      <c r="CO211" s="315">
        <v>0</v>
      </c>
      <c r="CP211" s="315">
        <v>0</v>
      </c>
      <c r="CQ211" s="315">
        <v>0</v>
      </c>
      <c r="CR211" s="315">
        <v>0</v>
      </c>
      <c r="CS211" s="315">
        <v>570</v>
      </c>
      <c r="CT211" s="315">
        <v>18810</v>
      </c>
      <c r="CU211" s="315">
        <v>4600</v>
      </c>
      <c r="CV211" s="315">
        <v>0</v>
      </c>
      <c r="CW211" s="315">
        <v>3879.3</v>
      </c>
      <c r="CX211" s="315">
        <v>26143.75</v>
      </c>
      <c r="CY211" s="315">
        <v>0</v>
      </c>
      <c r="CZ211" s="315">
        <v>4440.3500000000004</v>
      </c>
      <c r="DA211" s="315">
        <v>0</v>
      </c>
      <c r="DB211" s="315">
        <v>0</v>
      </c>
      <c r="DC211" s="315">
        <v>0</v>
      </c>
      <c r="DD211" s="315">
        <v>3377952</v>
      </c>
      <c r="DE211" s="315">
        <v>0</v>
      </c>
      <c r="DF211" s="315">
        <v>0</v>
      </c>
      <c r="DG211" s="315">
        <v>0</v>
      </c>
      <c r="DH211" s="315">
        <v>0</v>
      </c>
      <c r="DI211" s="315">
        <v>0</v>
      </c>
      <c r="DJ211" s="315">
        <v>0</v>
      </c>
      <c r="DK211" s="315">
        <v>0</v>
      </c>
      <c r="DL211" s="315">
        <v>0</v>
      </c>
      <c r="DM211" s="315">
        <v>0</v>
      </c>
      <c r="DN211" s="315">
        <v>0</v>
      </c>
      <c r="DO211" s="315">
        <v>0</v>
      </c>
      <c r="DP211" s="315">
        <v>0</v>
      </c>
      <c r="DQ211" s="315">
        <v>0</v>
      </c>
      <c r="DR211" s="315">
        <v>0</v>
      </c>
      <c r="DS211" s="315">
        <v>0</v>
      </c>
      <c r="DT211" s="315">
        <v>0</v>
      </c>
      <c r="DU211" s="315">
        <v>0</v>
      </c>
      <c r="DV211" s="315">
        <v>0</v>
      </c>
      <c r="DW211" s="315">
        <v>0</v>
      </c>
      <c r="DX211" s="315">
        <v>0</v>
      </c>
      <c r="DY211" s="315">
        <v>0</v>
      </c>
      <c r="DZ211" s="315">
        <v>0</v>
      </c>
      <c r="EA211" s="315">
        <v>126075</v>
      </c>
      <c r="EB211" s="315">
        <v>0</v>
      </c>
      <c r="EC211" s="315">
        <v>0</v>
      </c>
      <c r="ED211" s="315">
        <v>666</v>
      </c>
      <c r="EE211" s="315">
        <v>0</v>
      </c>
      <c r="EF211" s="315">
        <v>0</v>
      </c>
      <c r="EG211" s="315">
        <v>0</v>
      </c>
      <c r="EH211" s="315">
        <v>0</v>
      </c>
      <c r="EI211" s="315">
        <v>0</v>
      </c>
      <c r="EJ211" s="315">
        <v>5108</v>
      </c>
      <c r="EK211" s="315">
        <v>0</v>
      </c>
      <c r="EL211" s="315">
        <v>360</v>
      </c>
      <c r="EM211" s="315">
        <v>0</v>
      </c>
      <c r="EN211" s="315">
        <v>19786</v>
      </c>
      <c r="EO211" s="315">
        <v>8620</v>
      </c>
      <c r="EP211" s="315">
        <v>8437</v>
      </c>
      <c r="EQ211" s="315">
        <v>0</v>
      </c>
      <c r="ER211" s="315">
        <v>0</v>
      </c>
      <c r="ES211" s="315">
        <v>606.6</v>
      </c>
      <c r="ET211" s="315">
        <v>7330</v>
      </c>
      <c r="EU211" s="315">
        <v>0</v>
      </c>
      <c r="EV211" s="315">
        <v>13760</v>
      </c>
      <c r="EW211" s="315">
        <v>0</v>
      </c>
      <c r="EX211" s="315">
        <v>0</v>
      </c>
      <c r="EY211" s="315">
        <v>396162</v>
      </c>
      <c r="EZ211" s="315">
        <v>7215016.9299999997</v>
      </c>
      <c r="FA211" s="315">
        <v>0</v>
      </c>
      <c r="FB211" s="315">
        <v>0</v>
      </c>
      <c r="FC211" s="315">
        <v>0</v>
      </c>
      <c r="FD211" s="315">
        <v>0</v>
      </c>
      <c r="FE211" s="315">
        <v>0</v>
      </c>
      <c r="FF211" s="315">
        <v>0</v>
      </c>
      <c r="FG211" s="315">
        <v>0</v>
      </c>
      <c r="FH211" s="315">
        <v>0</v>
      </c>
      <c r="FI211" s="315">
        <v>36770.67</v>
      </c>
      <c r="FJ211" s="315">
        <v>0</v>
      </c>
      <c r="FK211" s="315">
        <v>0</v>
      </c>
      <c r="FL211" s="315">
        <v>0</v>
      </c>
      <c r="FM211" s="315">
        <v>0</v>
      </c>
      <c r="FN211" s="315">
        <v>0</v>
      </c>
      <c r="FO211" s="315">
        <v>510</v>
      </c>
      <c r="FP211" s="315">
        <v>0</v>
      </c>
      <c r="FQ211" s="315">
        <v>0</v>
      </c>
      <c r="FR211" s="315">
        <v>411839.17</v>
      </c>
      <c r="FS211" s="315">
        <v>0</v>
      </c>
      <c r="FT211" s="315">
        <v>0</v>
      </c>
      <c r="FU211" s="315">
        <v>0</v>
      </c>
      <c r="FV211" s="315">
        <v>0</v>
      </c>
      <c r="FW211" s="315">
        <v>1410</v>
      </c>
      <c r="FX211" s="315">
        <v>0</v>
      </c>
      <c r="FY211" s="315">
        <v>25.5</v>
      </c>
      <c r="FZ211" s="315">
        <v>0</v>
      </c>
      <c r="GA211" s="315">
        <v>0</v>
      </c>
      <c r="GB211" s="315">
        <v>0</v>
      </c>
      <c r="GC211" s="315">
        <v>0</v>
      </c>
      <c r="GD211" s="315">
        <v>0</v>
      </c>
      <c r="GE211" s="315">
        <v>173265</v>
      </c>
      <c r="GF211" s="315">
        <v>0</v>
      </c>
      <c r="GG211" s="315">
        <v>1906</v>
      </c>
      <c r="GH211" s="315">
        <v>0</v>
      </c>
      <c r="GI211" s="315">
        <v>2654.85</v>
      </c>
      <c r="GJ211" s="315">
        <v>0</v>
      </c>
      <c r="GK211" s="315">
        <v>0</v>
      </c>
      <c r="GL211" s="315">
        <v>0</v>
      </c>
      <c r="GM211" s="315">
        <v>2800</v>
      </c>
      <c r="GN211" s="315">
        <v>0</v>
      </c>
      <c r="GO211" s="315">
        <v>0</v>
      </c>
      <c r="GP211" s="315">
        <v>0</v>
      </c>
      <c r="GQ211" s="315">
        <v>0</v>
      </c>
      <c r="GR211" s="315">
        <v>0</v>
      </c>
      <c r="GS211" s="315">
        <v>26160</v>
      </c>
      <c r="GT211" s="315">
        <v>0</v>
      </c>
      <c r="GU211" s="315">
        <v>0</v>
      </c>
      <c r="GV211" s="315">
        <v>0</v>
      </c>
      <c r="GW211" s="315">
        <v>0</v>
      </c>
      <c r="GX211" s="315">
        <v>0</v>
      </c>
      <c r="GY211" s="315">
        <v>0</v>
      </c>
      <c r="GZ211" s="315">
        <v>0</v>
      </c>
      <c r="HA211" s="315">
        <v>0</v>
      </c>
      <c r="HB211" s="315">
        <v>0</v>
      </c>
      <c r="HC211" s="315">
        <v>0</v>
      </c>
      <c r="HD211" s="315">
        <v>0</v>
      </c>
      <c r="HE211" s="315">
        <v>0</v>
      </c>
      <c r="HF211" s="315">
        <v>0</v>
      </c>
      <c r="HG211" s="315">
        <v>0</v>
      </c>
      <c r="HH211" s="315">
        <v>0</v>
      </c>
      <c r="HI211" s="315">
        <v>74084.87</v>
      </c>
      <c r="HJ211" s="315">
        <v>0</v>
      </c>
      <c r="HK211" s="315">
        <v>0</v>
      </c>
      <c r="HL211" s="315">
        <v>0</v>
      </c>
      <c r="HM211" s="315">
        <v>0</v>
      </c>
      <c r="HN211" s="315">
        <v>19140</v>
      </c>
      <c r="HO211" s="315">
        <v>0</v>
      </c>
      <c r="HP211" s="315">
        <v>88550</v>
      </c>
      <c r="HQ211" s="315">
        <v>0</v>
      </c>
      <c r="HR211" s="315">
        <v>0</v>
      </c>
      <c r="HS211" s="315">
        <v>0</v>
      </c>
      <c r="HT211" s="315">
        <v>0</v>
      </c>
      <c r="HU211" s="315">
        <v>0</v>
      </c>
      <c r="HV211" s="315">
        <v>35310</v>
      </c>
      <c r="HW211" s="315">
        <v>0</v>
      </c>
      <c r="HX211" s="315">
        <v>0</v>
      </c>
      <c r="HY211" s="315">
        <v>3441704</v>
      </c>
      <c r="HZ211" s="315">
        <v>47094.9</v>
      </c>
      <c r="IA211" s="315">
        <v>0</v>
      </c>
      <c r="IB211" s="315">
        <v>0</v>
      </c>
      <c r="IC211" s="315">
        <v>0</v>
      </c>
      <c r="ID211" s="315">
        <v>0</v>
      </c>
      <c r="IE211" s="315">
        <v>20000</v>
      </c>
      <c r="IF211" s="315">
        <v>60</v>
      </c>
      <c r="IG211" s="315">
        <v>0</v>
      </c>
      <c r="IH211" s="315">
        <v>0</v>
      </c>
      <c r="II211" s="315">
        <v>0</v>
      </c>
      <c r="IJ211" s="315">
        <v>0</v>
      </c>
      <c r="IK211" s="315">
        <v>0</v>
      </c>
      <c r="IL211" s="315">
        <v>0</v>
      </c>
      <c r="IM211" s="315">
        <v>18043</v>
      </c>
      <c r="IN211" s="315">
        <v>0</v>
      </c>
      <c r="IO211" s="315">
        <v>0</v>
      </c>
      <c r="IP211" s="315">
        <v>0</v>
      </c>
      <c r="IQ211" s="315">
        <v>0</v>
      </c>
      <c r="IR211" s="315">
        <v>0</v>
      </c>
      <c r="IS211" s="315">
        <v>90157.45</v>
      </c>
      <c r="IT211" s="315">
        <v>0</v>
      </c>
      <c r="IU211" s="315">
        <v>0</v>
      </c>
      <c r="IV211" s="315">
        <v>0</v>
      </c>
      <c r="IW211" s="315">
        <v>0</v>
      </c>
      <c r="IX211" s="315">
        <v>0</v>
      </c>
      <c r="IY211" s="315">
        <v>0</v>
      </c>
      <c r="IZ211" s="315">
        <v>5760</v>
      </c>
      <c r="JA211" s="315">
        <v>0</v>
      </c>
      <c r="JB211" s="315">
        <v>0</v>
      </c>
      <c r="JC211" s="315">
        <v>114.1</v>
      </c>
      <c r="JD211" s="315">
        <v>7920</v>
      </c>
      <c r="JE211" s="315">
        <v>0</v>
      </c>
      <c r="JF211" s="315">
        <v>0</v>
      </c>
      <c r="JG211" s="315">
        <v>0</v>
      </c>
      <c r="JH211" s="315">
        <v>0</v>
      </c>
      <c r="JI211" s="315">
        <v>0</v>
      </c>
      <c r="JJ211" s="315">
        <v>0</v>
      </c>
      <c r="JK211" s="315">
        <v>0</v>
      </c>
      <c r="JL211" s="315">
        <v>0</v>
      </c>
      <c r="JM211" s="315">
        <v>0</v>
      </c>
      <c r="JN211" s="315">
        <v>0</v>
      </c>
      <c r="JO211" s="315">
        <v>1022612.4</v>
      </c>
      <c r="JP211" s="315">
        <v>0</v>
      </c>
      <c r="JQ211" s="315">
        <v>0</v>
      </c>
      <c r="JR211" s="315">
        <v>0</v>
      </c>
      <c r="JS211" s="315">
        <v>206537</v>
      </c>
      <c r="JT211" s="315">
        <v>0</v>
      </c>
      <c r="JU211" s="315">
        <v>229676.2</v>
      </c>
      <c r="JV211" s="315">
        <v>3646.74</v>
      </c>
      <c r="JW211" s="315">
        <v>56412</v>
      </c>
      <c r="JX211" s="315">
        <v>0</v>
      </c>
      <c r="JY211" s="315">
        <v>0</v>
      </c>
      <c r="JZ211" s="315">
        <v>0</v>
      </c>
      <c r="KA211" s="315">
        <v>0</v>
      </c>
      <c r="KB211" s="315">
        <v>606</v>
      </c>
      <c r="KC211" s="315">
        <v>0</v>
      </c>
      <c r="KD211" s="315">
        <v>0</v>
      </c>
      <c r="KE211" s="315">
        <v>188737</v>
      </c>
      <c r="KF211" s="315">
        <v>80</v>
      </c>
      <c r="KG211" s="315">
        <v>0</v>
      </c>
      <c r="KH211" s="315">
        <v>0</v>
      </c>
      <c r="KI211" s="315">
        <v>29490</v>
      </c>
      <c r="KJ211" s="315">
        <v>0</v>
      </c>
      <c r="KK211" s="315">
        <v>170</v>
      </c>
      <c r="KL211" s="315">
        <v>0</v>
      </c>
      <c r="KM211" s="315">
        <v>0</v>
      </c>
      <c r="KN211" s="315">
        <v>6</v>
      </c>
      <c r="KO211" s="315">
        <v>0</v>
      </c>
      <c r="KP211" s="315">
        <v>600</v>
      </c>
      <c r="KQ211" s="315">
        <v>0</v>
      </c>
      <c r="KR211" s="315">
        <v>0</v>
      </c>
      <c r="KS211" s="314">
        <v>0</v>
      </c>
      <c r="KU211" s="312">
        <v>42</v>
      </c>
      <c r="KV211" s="312">
        <v>425</v>
      </c>
      <c r="KY211" s="312" t="s">
        <v>943</v>
      </c>
    </row>
    <row r="212" spans="1:311" x14ac:dyDescent="0.25">
      <c r="A212" s="321">
        <v>2021</v>
      </c>
      <c r="B212" s="320" t="s">
        <v>849</v>
      </c>
      <c r="C212" s="320" t="s">
        <v>873</v>
      </c>
      <c r="D212" s="320" t="s">
        <v>872</v>
      </c>
      <c r="E212" s="320" t="s">
        <v>846</v>
      </c>
      <c r="F212" s="319">
        <v>228934.75</v>
      </c>
      <c r="G212" s="319">
        <v>7224</v>
      </c>
      <c r="H212" s="319">
        <v>1190238.5</v>
      </c>
      <c r="I212" s="319">
        <v>0</v>
      </c>
      <c r="J212" s="319">
        <v>20169</v>
      </c>
      <c r="K212" s="319">
        <v>289341.84999999998</v>
      </c>
      <c r="L212" s="319">
        <v>718938.17</v>
      </c>
      <c r="M212" s="319">
        <v>616105.69999999995</v>
      </c>
      <c r="N212" s="319">
        <v>2536673.09</v>
      </c>
      <c r="O212" s="319">
        <v>1199523.21</v>
      </c>
      <c r="P212" s="319">
        <v>264242.05</v>
      </c>
      <c r="Q212" s="319">
        <v>4265</v>
      </c>
      <c r="R212" s="319">
        <v>77177</v>
      </c>
      <c r="S212" s="319">
        <v>361042.63</v>
      </c>
      <c r="T212" s="319">
        <v>353147.1</v>
      </c>
      <c r="U212" s="319">
        <v>66387.95</v>
      </c>
      <c r="V212" s="319">
        <v>1551248.18</v>
      </c>
      <c r="W212" s="319">
        <v>140319.5</v>
      </c>
      <c r="X212" s="319">
        <v>348591.51</v>
      </c>
      <c r="Y212" s="319">
        <v>124968.55</v>
      </c>
      <c r="Z212" s="319">
        <v>3248.7</v>
      </c>
      <c r="AA212" s="319">
        <v>465799.02</v>
      </c>
      <c r="AB212" s="319">
        <v>754430</v>
      </c>
      <c r="AC212" s="319">
        <v>0</v>
      </c>
      <c r="AD212" s="319">
        <v>1338354.53</v>
      </c>
      <c r="AE212" s="319">
        <v>34865</v>
      </c>
      <c r="AF212" s="319">
        <v>168982.5</v>
      </c>
      <c r="AG212" s="319">
        <v>282564.63</v>
      </c>
      <c r="AH212" s="319">
        <v>10512.5</v>
      </c>
      <c r="AI212" s="319">
        <v>146325.95000000001</v>
      </c>
      <c r="AJ212" s="319">
        <v>0</v>
      </c>
      <c r="AK212" s="319">
        <v>94892.4</v>
      </c>
      <c r="AL212" s="319">
        <v>1334382.1299999999</v>
      </c>
      <c r="AM212" s="319">
        <v>14312</v>
      </c>
      <c r="AN212" s="319">
        <v>174080</v>
      </c>
      <c r="AO212" s="319">
        <v>89866</v>
      </c>
      <c r="AP212" s="319">
        <v>110870.51</v>
      </c>
      <c r="AQ212" s="319">
        <v>89104.85</v>
      </c>
      <c r="AR212" s="319">
        <v>331628.09999999998</v>
      </c>
      <c r="AS212" s="319">
        <v>15912</v>
      </c>
      <c r="AT212" s="319">
        <v>92169.68</v>
      </c>
      <c r="AU212" s="319">
        <v>7688</v>
      </c>
      <c r="AV212" s="319">
        <v>30971</v>
      </c>
      <c r="AW212" s="319">
        <v>1456315.22</v>
      </c>
      <c r="AX212" s="319">
        <v>47889.1</v>
      </c>
      <c r="AY212" s="319">
        <v>474951.55</v>
      </c>
      <c r="AZ212" s="319">
        <v>203095.6</v>
      </c>
      <c r="BA212" s="319">
        <v>40</v>
      </c>
      <c r="BB212" s="319">
        <v>156703</v>
      </c>
      <c r="BC212" s="319">
        <v>153271.9</v>
      </c>
      <c r="BD212" s="319">
        <v>1755125.1</v>
      </c>
      <c r="BE212" s="319">
        <v>466898</v>
      </c>
      <c r="BF212" s="319">
        <v>289313.15000000002</v>
      </c>
      <c r="BG212" s="319">
        <v>45028.05</v>
      </c>
      <c r="BH212" s="319">
        <v>31970</v>
      </c>
      <c r="BI212" s="319">
        <v>197456</v>
      </c>
      <c r="BJ212" s="319">
        <v>29341.5</v>
      </c>
      <c r="BK212" s="319">
        <v>2019934.76</v>
      </c>
      <c r="BL212" s="319">
        <v>0</v>
      </c>
      <c r="BM212" s="319">
        <v>101708.02</v>
      </c>
      <c r="BN212" s="319">
        <v>1206670</v>
      </c>
      <c r="BO212" s="319">
        <v>425443.95</v>
      </c>
      <c r="BP212" s="319">
        <v>91424</v>
      </c>
      <c r="BQ212" s="319">
        <v>1400</v>
      </c>
      <c r="BR212" s="319">
        <v>1090032.58</v>
      </c>
      <c r="BS212" s="319">
        <v>249024.88</v>
      </c>
      <c r="BT212" s="319">
        <v>165072</v>
      </c>
      <c r="BU212" s="319">
        <v>3343.75</v>
      </c>
      <c r="BV212" s="319">
        <v>136389</v>
      </c>
      <c r="BW212" s="319">
        <v>591533</v>
      </c>
      <c r="BX212" s="319">
        <v>50112.3</v>
      </c>
      <c r="BY212" s="319">
        <v>650895.35</v>
      </c>
      <c r="BZ212" s="319">
        <v>67834</v>
      </c>
      <c r="CA212" s="319">
        <v>89673</v>
      </c>
      <c r="CB212" s="319">
        <v>25697</v>
      </c>
      <c r="CC212" s="319">
        <v>216272.9</v>
      </c>
      <c r="CD212" s="319">
        <v>1070344.05</v>
      </c>
      <c r="CE212" s="319">
        <v>0</v>
      </c>
      <c r="CF212" s="319">
        <v>2825319.95</v>
      </c>
      <c r="CG212" s="319">
        <v>595531.11</v>
      </c>
      <c r="CH212" s="319">
        <v>157681.25</v>
      </c>
      <c r="CI212" s="319">
        <v>454965.65</v>
      </c>
      <c r="CJ212" s="319">
        <v>79958.8</v>
      </c>
      <c r="CK212" s="319">
        <v>48480</v>
      </c>
      <c r="CL212" s="319">
        <v>443493.15</v>
      </c>
      <c r="CM212" s="319">
        <v>5670</v>
      </c>
      <c r="CN212" s="319">
        <v>600468.91</v>
      </c>
      <c r="CO212" s="319">
        <v>876200.35</v>
      </c>
      <c r="CP212" s="319">
        <v>1000</v>
      </c>
      <c r="CQ212" s="319">
        <v>112824.5</v>
      </c>
      <c r="CR212" s="319">
        <v>31600</v>
      </c>
      <c r="CS212" s="319">
        <v>342612.5</v>
      </c>
      <c r="CT212" s="319">
        <v>239705</v>
      </c>
      <c r="CU212" s="319">
        <v>80260</v>
      </c>
      <c r="CV212" s="319">
        <v>64707.25</v>
      </c>
      <c r="CW212" s="319">
        <v>120451.7</v>
      </c>
      <c r="CX212" s="319">
        <v>62470</v>
      </c>
      <c r="CY212" s="319">
        <v>166020.1</v>
      </c>
      <c r="CZ212" s="319">
        <v>2802020</v>
      </c>
      <c r="DA212" s="319">
        <v>346781.46</v>
      </c>
      <c r="DB212" s="319">
        <v>291787.76</v>
      </c>
      <c r="DC212" s="319">
        <v>332232.09999999998</v>
      </c>
      <c r="DD212" s="319">
        <v>360270.4</v>
      </c>
      <c r="DE212" s="319">
        <v>193091.67</v>
      </c>
      <c r="DF212" s="319">
        <v>0</v>
      </c>
      <c r="DG212" s="319">
        <v>326332.40000000002</v>
      </c>
      <c r="DH212" s="319">
        <v>308323.21999999997</v>
      </c>
      <c r="DI212" s="319">
        <v>669012.66</v>
      </c>
      <c r="DJ212" s="319">
        <v>1390084.65</v>
      </c>
      <c r="DK212" s="319">
        <v>259398.8</v>
      </c>
      <c r="DL212" s="319">
        <v>100223.6</v>
      </c>
      <c r="DM212" s="319">
        <v>1019036.1</v>
      </c>
      <c r="DN212" s="319">
        <v>67140</v>
      </c>
      <c r="DO212" s="319">
        <v>166025.15</v>
      </c>
      <c r="DP212" s="319">
        <v>132071.15</v>
      </c>
      <c r="DQ212" s="319">
        <v>0</v>
      </c>
      <c r="DR212" s="319">
        <v>859642.25</v>
      </c>
      <c r="DS212" s="319">
        <v>524668.5</v>
      </c>
      <c r="DT212" s="319">
        <v>256761.62</v>
      </c>
      <c r="DU212" s="319">
        <v>994995.1</v>
      </c>
      <c r="DV212" s="319">
        <v>277602.06</v>
      </c>
      <c r="DW212" s="319">
        <v>306622.59999999998</v>
      </c>
      <c r="DX212" s="319">
        <v>914566</v>
      </c>
      <c r="DY212" s="319">
        <v>203436.62</v>
      </c>
      <c r="DZ212" s="319">
        <v>482345.09</v>
      </c>
      <c r="EA212" s="319">
        <v>979488.67</v>
      </c>
      <c r="EB212" s="319">
        <v>286444</v>
      </c>
      <c r="EC212" s="319">
        <v>272421</v>
      </c>
      <c r="ED212" s="319">
        <v>91043</v>
      </c>
      <c r="EE212" s="319">
        <v>80393.899999999994</v>
      </c>
      <c r="EF212" s="319">
        <v>48168</v>
      </c>
      <c r="EG212" s="319">
        <v>1872966.36</v>
      </c>
      <c r="EH212" s="319">
        <v>0</v>
      </c>
      <c r="EI212" s="319">
        <v>132401.88</v>
      </c>
      <c r="EJ212" s="319">
        <v>1420180.1</v>
      </c>
      <c r="EK212" s="319">
        <v>2525</v>
      </c>
      <c r="EL212" s="319">
        <v>22004.1</v>
      </c>
      <c r="EM212" s="319">
        <v>79696.399999999994</v>
      </c>
      <c r="EN212" s="319">
        <v>366840.25</v>
      </c>
      <c r="EO212" s="319">
        <v>440299.55</v>
      </c>
      <c r="EP212" s="319">
        <v>94224</v>
      </c>
      <c r="EQ212" s="319">
        <v>71806</v>
      </c>
      <c r="ER212" s="319">
        <v>368343.4</v>
      </c>
      <c r="ES212" s="319">
        <v>122796.35</v>
      </c>
      <c r="ET212" s="319">
        <v>499881.7</v>
      </c>
      <c r="EU212" s="319">
        <v>86584.35</v>
      </c>
      <c r="EV212" s="319">
        <v>45330.5</v>
      </c>
      <c r="EW212" s="319">
        <v>1043203.15</v>
      </c>
      <c r="EX212" s="319">
        <v>264430.15000000002</v>
      </c>
      <c r="EY212" s="319">
        <v>804845.58</v>
      </c>
      <c r="EZ212" s="319">
        <v>48598164.82</v>
      </c>
      <c r="FA212" s="319">
        <v>80993.7</v>
      </c>
      <c r="FB212" s="319">
        <v>428303.6</v>
      </c>
      <c r="FC212" s="319">
        <v>2452351.2999999998</v>
      </c>
      <c r="FD212" s="319">
        <v>408055.6</v>
      </c>
      <c r="FE212" s="319">
        <v>805394.4</v>
      </c>
      <c r="FF212" s="319">
        <v>279625.25</v>
      </c>
      <c r="FG212" s="319">
        <v>32180.75</v>
      </c>
      <c r="FH212" s="319">
        <v>955348.3</v>
      </c>
      <c r="FI212" s="319">
        <v>133776.70000000001</v>
      </c>
      <c r="FJ212" s="319">
        <v>1148314</v>
      </c>
      <c r="FK212" s="319">
        <v>15000</v>
      </c>
      <c r="FL212" s="319">
        <v>0</v>
      </c>
      <c r="FM212" s="319">
        <v>1014378.1</v>
      </c>
      <c r="FN212" s="319">
        <v>227750.35</v>
      </c>
      <c r="FO212" s="319">
        <v>93460</v>
      </c>
      <c r="FP212" s="319">
        <v>3841.2</v>
      </c>
      <c r="FQ212" s="319">
        <v>112120</v>
      </c>
      <c r="FR212" s="319">
        <v>2541207.5099999998</v>
      </c>
      <c r="FS212" s="319">
        <v>69820</v>
      </c>
      <c r="FT212" s="319">
        <v>76561</v>
      </c>
      <c r="FU212" s="319">
        <v>184780.2</v>
      </c>
      <c r="FV212" s="319">
        <v>12720</v>
      </c>
      <c r="FW212" s="319">
        <v>50</v>
      </c>
      <c r="FX212" s="319">
        <v>128003.45</v>
      </c>
      <c r="FY212" s="319">
        <v>386292.35</v>
      </c>
      <c r="FZ212" s="319">
        <v>46148</v>
      </c>
      <c r="GA212" s="319">
        <v>72724</v>
      </c>
      <c r="GB212" s="319">
        <v>13501.4</v>
      </c>
      <c r="GC212" s="319">
        <v>176524.4</v>
      </c>
      <c r="GD212" s="319">
        <v>263305.09999999998</v>
      </c>
      <c r="GE212" s="319">
        <v>655844</v>
      </c>
      <c r="GF212" s="319">
        <v>272415.7</v>
      </c>
      <c r="GG212" s="319">
        <v>319900.45</v>
      </c>
      <c r="GH212" s="319">
        <v>89175.7</v>
      </c>
      <c r="GI212" s="319">
        <v>413603.5</v>
      </c>
      <c r="GJ212" s="319">
        <v>12656.5</v>
      </c>
      <c r="GK212" s="319">
        <v>3619846.93</v>
      </c>
      <c r="GL212" s="319">
        <v>284263.15000000002</v>
      </c>
      <c r="GM212" s="319">
        <v>8276552.8899999997</v>
      </c>
      <c r="GN212" s="319">
        <v>172335.95</v>
      </c>
      <c r="GO212" s="319">
        <v>2474168.25</v>
      </c>
      <c r="GP212" s="319">
        <v>9750</v>
      </c>
      <c r="GQ212" s="319">
        <v>20231.650000000001</v>
      </c>
      <c r="GR212" s="319">
        <v>73877.649999999994</v>
      </c>
      <c r="GS212" s="319">
        <v>5979992.5</v>
      </c>
      <c r="GT212" s="319">
        <v>11092</v>
      </c>
      <c r="GU212" s="319">
        <v>853808.57</v>
      </c>
      <c r="GV212" s="319">
        <v>25559</v>
      </c>
      <c r="GW212" s="319">
        <v>71575</v>
      </c>
      <c r="GX212" s="319">
        <v>3620047.38</v>
      </c>
      <c r="GY212" s="319">
        <v>11900</v>
      </c>
      <c r="GZ212" s="319">
        <v>467904.1</v>
      </c>
      <c r="HA212" s="319">
        <v>605816.65</v>
      </c>
      <c r="HB212" s="319">
        <v>18882.5</v>
      </c>
      <c r="HC212" s="319">
        <v>3356417.74</v>
      </c>
      <c r="HD212" s="319">
        <v>51146.03</v>
      </c>
      <c r="HE212" s="319">
        <v>188627.75</v>
      </c>
      <c r="HF212" s="319">
        <v>441980.4</v>
      </c>
      <c r="HG212" s="319">
        <v>341064.11</v>
      </c>
      <c r="HH212" s="319">
        <v>4323.3</v>
      </c>
      <c r="HI212" s="319">
        <v>233042.26</v>
      </c>
      <c r="HJ212" s="319">
        <v>295025.5</v>
      </c>
      <c r="HK212" s="319">
        <v>42707.5</v>
      </c>
      <c r="HL212" s="319">
        <v>278381.09999999998</v>
      </c>
      <c r="HM212" s="319">
        <v>315111.90000000002</v>
      </c>
      <c r="HN212" s="319">
        <v>303240.55</v>
      </c>
      <c r="HO212" s="319">
        <v>257852.75</v>
      </c>
      <c r="HP212" s="319">
        <v>679225.68</v>
      </c>
      <c r="HQ212" s="319">
        <v>126765</v>
      </c>
      <c r="HR212" s="319">
        <v>3903786.69</v>
      </c>
      <c r="HS212" s="319">
        <v>30830</v>
      </c>
      <c r="HT212" s="319">
        <v>1026726.95</v>
      </c>
      <c r="HU212" s="319">
        <v>89400</v>
      </c>
      <c r="HV212" s="319">
        <v>517677.42</v>
      </c>
      <c r="HW212" s="319">
        <v>3947878.86</v>
      </c>
      <c r="HX212" s="319">
        <v>180082.89</v>
      </c>
      <c r="HY212" s="319">
        <v>1141704.75</v>
      </c>
      <c r="HZ212" s="319">
        <v>114559.6</v>
      </c>
      <c r="IA212" s="319">
        <v>111510.62</v>
      </c>
      <c r="IB212" s="319">
        <v>168664.35</v>
      </c>
      <c r="IC212" s="319">
        <v>2763993.3</v>
      </c>
      <c r="ID212" s="319">
        <v>244630.95</v>
      </c>
      <c r="IE212" s="319">
        <v>199007.75</v>
      </c>
      <c r="IF212" s="319">
        <v>126338</v>
      </c>
      <c r="IG212" s="319">
        <v>113219.4</v>
      </c>
      <c r="IH212" s="319">
        <v>0</v>
      </c>
      <c r="II212" s="319">
        <v>50125</v>
      </c>
      <c r="IJ212" s="319">
        <v>236909.35</v>
      </c>
      <c r="IK212" s="319">
        <v>55430</v>
      </c>
      <c r="IL212" s="319">
        <v>79675</v>
      </c>
      <c r="IM212" s="319">
        <v>217275</v>
      </c>
      <c r="IN212" s="319">
        <v>456952.61</v>
      </c>
      <c r="IO212" s="319">
        <v>435776.26</v>
      </c>
      <c r="IP212" s="319">
        <v>116078.81</v>
      </c>
      <c r="IQ212" s="319">
        <v>0</v>
      </c>
      <c r="IR212" s="319">
        <v>3719667.89</v>
      </c>
      <c r="IS212" s="319">
        <v>565960.69999999995</v>
      </c>
      <c r="IT212" s="319">
        <v>1430822.91</v>
      </c>
      <c r="IU212" s="319">
        <v>56694</v>
      </c>
      <c r="IV212" s="319">
        <v>1138793.3700000001</v>
      </c>
      <c r="IW212" s="319">
        <v>85044</v>
      </c>
      <c r="IX212" s="319">
        <v>55666.25</v>
      </c>
      <c r="IY212" s="319">
        <v>134574.29999999999</v>
      </c>
      <c r="IZ212" s="319">
        <v>2400</v>
      </c>
      <c r="JA212" s="319">
        <v>51273.5</v>
      </c>
      <c r="JB212" s="319">
        <v>134881.04999999999</v>
      </c>
      <c r="JC212" s="319">
        <v>248157.95</v>
      </c>
      <c r="JD212" s="319">
        <v>29940</v>
      </c>
      <c r="JE212" s="319">
        <v>0</v>
      </c>
      <c r="JF212" s="319">
        <v>739669</v>
      </c>
      <c r="JG212" s="319">
        <v>69930.850000000006</v>
      </c>
      <c r="JH212" s="319">
        <v>39093.96</v>
      </c>
      <c r="JI212" s="319">
        <v>3400</v>
      </c>
      <c r="JJ212" s="319">
        <v>546367.61</v>
      </c>
      <c r="JK212" s="319">
        <v>62020</v>
      </c>
      <c r="JL212" s="319">
        <v>112337.05</v>
      </c>
      <c r="JM212" s="319">
        <v>1420</v>
      </c>
      <c r="JN212" s="319">
        <v>1609.5</v>
      </c>
      <c r="JO212" s="319">
        <v>0</v>
      </c>
      <c r="JP212" s="319">
        <v>99436.3</v>
      </c>
      <c r="JQ212" s="319">
        <v>115617</v>
      </c>
      <c r="JR212" s="319">
        <v>31910.85</v>
      </c>
      <c r="JS212" s="319">
        <v>1155373.93</v>
      </c>
      <c r="JT212" s="319">
        <v>146378</v>
      </c>
      <c r="JU212" s="319">
        <v>27750</v>
      </c>
      <c r="JV212" s="319">
        <v>1697457.46</v>
      </c>
      <c r="JW212" s="319">
        <v>71180.09</v>
      </c>
      <c r="JX212" s="319">
        <v>319170.76</v>
      </c>
      <c r="JY212" s="319">
        <v>0</v>
      </c>
      <c r="JZ212" s="319">
        <v>1720</v>
      </c>
      <c r="KA212" s="319">
        <v>124725.65</v>
      </c>
      <c r="KB212" s="319">
        <v>133957.20000000001</v>
      </c>
      <c r="KC212" s="319">
        <v>12889.35</v>
      </c>
      <c r="KD212" s="319">
        <v>117894.1</v>
      </c>
      <c r="KE212" s="319">
        <v>591997.21</v>
      </c>
      <c r="KF212" s="319">
        <v>39290.550000000003</v>
      </c>
      <c r="KG212" s="319">
        <v>11700</v>
      </c>
      <c r="KH212" s="319">
        <v>99325.05</v>
      </c>
      <c r="KI212" s="319">
        <v>378200.15</v>
      </c>
      <c r="KJ212" s="319">
        <v>491380</v>
      </c>
      <c r="KK212" s="319">
        <v>54.4</v>
      </c>
      <c r="KL212" s="319">
        <v>73765</v>
      </c>
      <c r="KM212" s="319">
        <v>93815.9</v>
      </c>
      <c r="KN212" s="319">
        <v>127057.5</v>
      </c>
      <c r="KO212" s="319">
        <v>843896.9</v>
      </c>
      <c r="KP212" s="319">
        <v>1298138.8</v>
      </c>
      <c r="KQ212" s="319">
        <v>6101115.6699999999</v>
      </c>
      <c r="KR212" s="319">
        <v>1700328.52</v>
      </c>
      <c r="KS212" s="318">
        <v>454312.34</v>
      </c>
      <c r="KU212" s="312">
        <v>42</v>
      </c>
      <c r="KV212" s="312">
        <v>427</v>
      </c>
      <c r="KY212" s="312" t="s">
        <v>943</v>
      </c>
    </row>
    <row r="213" spans="1:311" x14ac:dyDescent="0.25">
      <c r="A213" s="317">
        <v>2021</v>
      </c>
      <c r="B213" s="316" t="s">
        <v>849</v>
      </c>
      <c r="C213" s="316" t="s">
        <v>863</v>
      </c>
      <c r="D213" s="316" t="s">
        <v>871</v>
      </c>
      <c r="E213" s="316" t="s">
        <v>846</v>
      </c>
      <c r="F213" s="315">
        <v>0</v>
      </c>
      <c r="G213" s="315">
        <v>0</v>
      </c>
      <c r="H213" s="315">
        <v>22265.8</v>
      </c>
      <c r="I213" s="315">
        <v>0</v>
      </c>
      <c r="J213" s="315">
        <v>0</v>
      </c>
      <c r="K213" s="315">
        <v>0</v>
      </c>
      <c r="L213" s="315">
        <v>0</v>
      </c>
      <c r="M213" s="315">
        <v>0</v>
      </c>
      <c r="N213" s="315">
        <v>12000</v>
      </c>
      <c r="O213" s="315">
        <v>0</v>
      </c>
      <c r="P213" s="315">
        <v>0</v>
      </c>
      <c r="Q213" s="315">
        <v>0</v>
      </c>
      <c r="R213" s="315">
        <v>0</v>
      </c>
      <c r="S213" s="315">
        <v>0</v>
      </c>
      <c r="T213" s="315">
        <v>0</v>
      </c>
      <c r="U213" s="315">
        <v>0</v>
      </c>
      <c r="V213" s="315">
        <v>0</v>
      </c>
      <c r="W213" s="315">
        <v>0</v>
      </c>
      <c r="X213" s="315">
        <v>0</v>
      </c>
      <c r="Y213" s="315">
        <v>0</v>
      </c>
      <c r="Z213" s="315">
        <v>0</v>
      </c>
      <c r="AA213" s="315">
        <v>0</v>
      </c>
      <c r="AB213" s="315">
        <v>0</v>
      </c>
      <c r="AC213" s="315">
        <v>0</v>
      </c>
      <c r="AD213" s="315">
        <v>0</v>
      </c>
      <c r="AE213" s="315">
        <v>0</v>
      </c>
      <c r="AF213" s="315">
        <v>0</v>
      </c>
      <c r="AG213" s="315">
        <v>0</v>
      </c>
      <c r="AH213" s="315">
        <v>0</v>
      </c>
      <c r="AI213" s="315">
        <v>0</v>
      </c>
      <c r="AJ213" s="315">
        <v>0</v>
      </c>
      <c r="AK213" s="315">
        <v>0</v>
      </c>
      <c r="AL213" s="315">
        <v>0</v>
      </c>
      <c r="AM213" s="315">
        <v>0</v>
      </c>
      <c r="AN213" s="315">
        <v>0</v>
      </c>
      <c r="AO213" s="315">
        <v>0</v>
      </c>
      <c r="AP213" s="315">
        <v>0</v>
      </c>
      <c r="AQ213" s="315">
        <v>0</v>
      </c>
      <c r="AR213" s="315">
        <v>0</v>
      </c>
      <c r="AS213" s="315">
        <v>0</v>
      </c>
      <c r="AT213" s="315">
        <v>0</v>
      </c>
      <c r="AU213" s="315">
        <v>0</v>
      </c>
      <c r="AV213" s="315">
        <v>0</v>
      </c>
      <c r="AW213" s="315">
        <v>0</v>
      </c>
      <c r="AX213" s="315">
        <v>0</v>
      </c>
      <c r="AY213" s="315">
        <v>0</v>
      </c>
      <c r="AZ213" s="315">
        <v>0</v>
      </c>
      <c r="BA213" s="315">
        <v>0</v>
      </c>
      <c r="BB213" s="315">
        <v>0</v>
      </c>
      <c r="BC213" s="315">
        <v>0</v>
      </c>
      <c r="BD213" s="315">
        <v>0</v>
      </c>
      <c r="BE213" s="315">
        <v>0</v>
      </c>
      <c r="BF213" s="315">
        <v>106131.25</v>
      </c>
      <c r="BG213" s="315">
        <v>0</v>
      </c>
      <c r="BH213" s="315">
        <v>0</v>
      </c>
      <c r="BI213" s="315">
        <v>0</v>
      </c>
      <c r="BJ213" s="315">
        <v>0</v>
      </c>
      <c r="BK213" s="315">
        <v>0</v>
      </c>
      <c r="BL213" s="315">
        <v>0</v>
      </c>
      <c r="BM213" s="315">
        <v>0</v>
      </c>
      <c r="BN213" s="315">
        <v>0</v>
      </c>
      <c r="BO213" s="315">
        <v>0</v>
      </c>
      <c r="BP213" s="315">
        <v>0</v>
      </c>
      <c r="BQ213" s="315">
        <v>0</v>
      </c>
      <c r="BR213" s="315">
        <v>0</v>
      </c>
      <c r="BS213" s="315">
        <v>0</v>
      </c>
      <c r="BT213" s="315">
        <v>0</v>
      </c>
      <c r="BU213" s="315">
        <v>0</v>
      </c>
      <c r="BV213" s="315">
        <v>0</v>
      </c>
      <c r="BW213" s="315">
        <v>1200</v>
      </c>
      <c r="BX213" s="315">
        <v>0</v>
      </c>
      <c r="BY213" s="315">
        <v>1200</v>
      </c>
      <c r="BZ213" s="315">
        <v>0</v>
      </c>
      <c r="CA213" s="315">
        <v>0</v>
      </c>
      <c r="CB213" s="315">
        <v>0</v>
      </c>
      <c r="CC213" s="315">
        <v>0</v>
      </c>
      <c r="CD213" s="315">
        <v>0</v>
      </c>
      <c r="CE213" s="315">
        <v>0</v>
      </c>
      <c r="CF213" s="315">
        <v>2000</v>
      </c>
      <c r="CG213" s="315">
        <v>0</v>
      </c>
      <c r="CH213" s="315">
        <v>0</v>
      </c>
      <c r="CI213" s="315">
        <v>0</v>
      </c>
      <c r="CJ213" s="315">
        <v>0</v>
      </c>
      <c r="CK213" s="315">
        <v>0</v>
      </c>
      <c r="CL213" s="315">
        <v>2357</v>
      </c>
      <c r="CM213" s="315">
        <v>0</v>
      </c>
      <c r="CN213" s="315">
        <v>0</v>
      </c>
      <c r="CO213" s="315">
        <v>0</v>
      </c>
      <c r="CP213" s="315">
        <v>0</v>
      </c>
      <c r="CQ213" s="315">
        <v>0</v>
      </c>
      <c r="CR213" s="315">
        <v>0</v>
      </c>
      <c r="CS213" s="315">
        <v>0</v>
      </c>
      <c r="CT213" s="315">
        <v>0</v>
      </c>
      <c r="CU213" s="315">
        <v>0</v>
      </c>
      <c r="CV213" s="315">
        <v>0</v>
      </c>
      <c r="CW213" s="315">
        <v>0</v>
      </c>
      <c r="CX213" s="315">
        <v>450</v>
      </c>
      <c r="CY213" s="315">
        <v>0</v>
      </c>
      <c r="CZ213" s="315">
        <v>0</v>
      </c>
      <c r="DA213" s="315">
        <v>0</v>
      </c>
      <c r="DB213" s="315">
        <v>0</v>
      </c>
      <c r="DC213" s="315">
        <v>0</v>
      </c>
      <c r="DD213" s="315">
        <v>0</v>
      </c>
      <c r="DE213" s="315">
        <v>0</v>
      </c>
      <c r="DF213" s="315">
        <v>0</v>
      </c>
      <c r="DG213" s="315">
        <v>0</v>
      </c>
      <c r="DH213" s="315">
        <v>0</v>
      </c>
      <c r="DI213" s="315">
        <v>0</v>
      </c>
      <c r="DJ213" s="315">
        <v>0</v>
      </c>
      <c r="DK213" s="315">
        <v>0</v>
      </c>
      <c r="DL213" s="315">
        <v>0</v>
      </c>
      <c r="DM213" s="315">
        <v>0</v>
      </c>
      <c r="DN213" s="315">
        <v>32724.1</v>
      </c>
      <c r="DO213" s="315">
        <v>0</v>
      </c>
      <c r="DP213" s="315">
        <v>0</v>
      </c>
      <c r="DQ213" s="315">
        <v>0</v>
      </c>
      <c r="DR213" s="315">
        <v>0</v>
      </c>
      <c r="DS213" s="315">
        <v>0</v>
      </c>
      <c r="DT213" s="315">
        <v>0</v>
      </c>
      <c r="DU213" s="315">
        <v>47245.65</v>
      </c>
      <c r="DV213" s="315">
        <v>0</v>
      </c>
      <c r="DW213" s="315">
        <v>0</v>
      </c>
      <c r="DX213" s="315">
        <v>0</v>
      </c>
      <c r="DY213" s="315">
        <v>0</v>
      </c>
      <c r="DZ213" s="315">
        <v>0</v>
      </c>
      <c r="EA213" s="315">
        <v>0</v>
      </c>
      <c r="EB213" s="315">
        <v>0</v>
      </c>
      <c r="EC213" s="315">
        <v>17588.45</v>
      </c>
      <c r="ED213" s="315">
        <v>0</v>
      </c>
      <c r="EE213" s="315">
        <v>0</v>
      </c>
      <c r="EF213" s="315">
        <v>0</v>
      </c>
      <c r="EG213" s="315">
        <v>0</v>
      </c>
      <c r="EH213" s="315">
        <v>0</v>
      </c>
      <c r="EI213" s="315">
        <v>0</v>
      </c>
      <c r="EJ213" s="315">
        <v>0</v>
      </c>
      <c r="EK213" s="315">
        <v>0</v>
      </c>
      <c r="EL213" s="315">
        <v>0</v>
      </c>
      <c r="EM213" s="315">
        <v>0</v>
      </c>
      <c r="EN213" s="315">
        <v>0</v>
      </c>
      <c r="EO213" s="315">
        <v>0</v>
      </c>
      <c r="EP213" s="315">
        <v>0</v>
      </c>
      <c r="EQ213" s="315">
        <v>0</v>
      </c>
      <c r="ER213" s="315">
        <v>0</v>
      </c>
      <c r="ES213" s="315">
        <v>0</v>
      </c>
      <c r="ET213" s="315">
        <v>0</v>
      </c>
      <c r="EU213" s="315">
        <v>0</v>
      </c>
      <c r="EV213" s="315">
        <v>0</v>
      </c>
      <c r="EW213" s="315">
        <v>0</v>
      </c>
      <c r="EX213" s="315">
        <v>0</v>
      </c>
      <c r="EY213" s="315">
        <v>130608</v>
      </c>
      <c r="EZ213" s="315">
        <v>0</v>
      </c>
      <c r="FA213" s="315">
        <v>1615</v>
      </c>
      <c r="FB213" s="315">
        <v>0</v>
      </c>
      <c r="FC213" s="315">
        <v>0</v>
      </c>
      <c r="FD213" s="315">
        <v>0</v>
      </c>
      <c r="FE213" s="315">
        <v>406698.2</v>
      </c>
      <c r="FF213" s="315">
        <v>0</v>
      </c>
      <c r="FG213" s="315">
        <v>0</v>
      </c>
      <c r="FH213" s="315">
        <v>0</v>
      </c>
      <c r="FI213" s="315">
        <v>0</v>
      </c>
      <c r="FJ213" s="315">
        <v>0</v>
      </c>
      <c r="FK213" s="315">
        <v>0</v>
      </c>
      <c r="FL213" s="315">
        <v>0</v>
      </c>
      <c r="FM213" s="315">
        <v>0</v>
      </c>
      <c r="FN213" s="315">
        <v>34916.239999999998</v>
      </c>
      <c r="FO213" s="315">
        <v>0</v>
      </c>
      <c r="FP213" s="315">
        <v>0</v>
      </c>
      <c r="FQ213" s="315">
        <v>0</v>
      </c>
      <c r="FR213" s="315">
        <v>0</v>
      </c>
      <c r="FS213" s="315">
        <v>0</v>
      </c>
      <c r="FT213" s="315">
        <v>0</v>
      </c>
      <c r="FU213" s="315">
        <v>0</v>
      </c>
      <c r="FV213" s="315">
        <v>0</v>
      </c>
      <c r="FW213" s="315">
        <v>0</v>
      </c>
      <c r="FX213" s="315">
        <v>0</v>
      </c>
      <c r="FY213" s="315">
        <v>0</v>
      </c>
      <c r="FZ213" s="315">
        <v>0</v>
      </c>
      <c r="GA213" s="315">
        <v>0</v>
      </c>
      <c r="GB213" s="315">
        <v>0</v>
      </c>
      <c r="GC213" s="315">
        <v>0</v>
      </c>
      <c r="GD213" s="315">
        <v>0</v>
      </c>
      <c r="GE213" s="315">
        <v>0</v>
      </c>
      <c r="GF213" s="315">
        <v>0</v>
      </c>
      <c r="GG213" s="315">
        <v>0</v>
      </c>
      <c r="GH213" s="315">
        <v>0</v>
      </c>
      <c r="GI213" s="315">
        <v>0</v>
      </c>
      <c r="GJ213" s="315">
        <v>0</v>
      </c>
      <c r="GK213" s="315">
        <v>70000</v>
      </c>
      <c r="GL213" s="315">
        <v>0</v>
      </c>
      <c r="GM213" s="315">
        <v>0</v>
      </c>
      <c r="GN213" s="315">
        <v>0</v>
      </c>
      <c r="GO213" s="315">
        <v>40000</v>
      </c>
      <c r="GP213" s="315">
        <v>0</v>
      </c>
      <c r="GQ213" s="315">
        <v>0</v>
      </c>
      <c r="GR213" s="315">
        <v>12630</v>
      </c>
      <c r="GS213" s="315">
        <v>6823.5</v>
      </c>
      <c r="GT213" s="315">
        <v>0</v>
      </c>
      <c r="GU213" s="315">
        <v>9000</v>
      </c>
      <c r="GV213" s="315">
        <v>0</v>
      </c>
      <c r="GW213" s="315">
        <v>0</v>
      </c>
      <c r="GX213" s="315">
        <v>0</v>
      </c>
      <c r="GY213" s="315">
        <v>4245.3500000000004</v>
      </c>
      <c r="GZ213" s="315">
        <v>0</v>
      </c>
      <c r="HA213" s="315">
        <v>0</v>
      </c>
      <c r="HB213" s="315">
        <v>0</v>
      </c>
      <c r="HC213" s="315">
        <v>0</v>
      </c>
      <c r="HD213" s="315">
        <v>0</v>
      </c>
      <c r="HE213" s="315">
        <v>0</v>
      </c>
      <c r="HF213" s="315">
        <v>0</v>
      </c>
      <c r="HG213" s="315">
        <v>0</v>
      </c>
      <c r="HH213" s="315">
        <v>0</v>
      </c>
      <c r="HI213" s="315">
        <v>0</v>
      </c>
      <c r="HJ213" s="315">
        <v>0</v>
      </c>
      <c r="HK213" s="315">
        <v>0</v>
      </c>
      <c r="HL213" s="315">
        <v>280</v>
      </c>
      <c r="HM213" s="315">
        <v>0</v>
      </c>
      <c r="HN213" s="315">
        <v>93750.55</v>
      </c>
      <c r="HO213" s="315">
        <v>5705</v>
      </c>
      <c r="HP213" s="315">
        <v>0</v>
      </c>
      <c r="HQ213" s="315">
        <v>0</v>
      </c>
      <c r="HR213" s="315">
        <v>0</v>
      </c>
      <c r="HS213" s="315">
        <v>0</v>
      </c>
      <c r="HT213" s="315">
        <v>887641.75</v>
      </c>
      <c r="HU213" s="315">
        <v>0</v>
      </c>
      <c r="HV213" s="315">
        <v>0</v>
      </c>
      <c r="HW213" s="315">
        <v>38500</v>
      </c>
      <c r="HX213" s="315">
        <v>0</v>
      </c>
      <c r="HY213" s="315">
        <v>51974.6</v>
      </c>
      <c r="HZ213" s="315">
        <v>0</v>
      </c>
      <c r="IA213" s="315">
        <v>0</v>
      </c>
      <c r="IB213" s="315">
        <v>0</v>
      </c>
      <c r="IC213" s="315">
        <v>0</v>
      </c>
      <c r="ID213" s="315">
        <v>0</v>
      </c>
      <c r="IE213" s="315">
        <v>0</v>
      </c>
      <c r="IF213" s="315">
        <v>0</v>
      </c>
      <c r="IG213" s="315">
        <v>0</v>
      </c>
      <c r="IH213" s="315">
        <v>0</v>
      </c>
      <c r="II213" s="315">
        <v>0</v>
      </c>
      <c r="IJ213" s="315">
        <v>0</v>
      </c>
      <c r="IK213" s="315">
        <v>17250.95</v>
      </c>
      <c r="IL213" s="315">
        <v>20465</v>
      </c>
      <c r="IM213" s="315">
        <v>0</v>
      </c>
      <c r="IN213" s="315">
        <v>5200</v>
      </c>
      <c r="IO213" s="315">
        <v>11897.9</v>
      </c>
      <c r="IP213" s="315">
        <v>0</v>
      </c>
      <c r="IQ213" s="315">
        <v>0</v>
      </c>
      <c r="IR213" s="315">
        <v>0</v>
      </c>
      <c r="IS213" s="315">
        <v>0</v>
      </c>
      <c r="IT213" s="315">
        <v>27000</v>
      </c>
      <c r="IU213" s="315">
        <v>0</v>
      </c>
      <c r="IV213" s="315">
        <v>78744.05</v>
      </c>
      <c r="IW213" s="315">
        <v>0</v>
      </c>
      <c r="IX213" s="315">
        <v>0</v>
      </c>
      <c r="IY213" s="315">
        <v>0</v>
      </c>
      <c r="IZ213" s="315">
        <v>0</v>
      </c>
      <c r="JA213" s="315">
        <v>0</v>
      </c>
      <c r="JB213" s="315">
        <v>0</v>
      </c>
      <c r="JC213" s="315">
        <v>0</v>
      </c>
      <c r="JD213" s="315">
        <v>0</v>
      </c>
      <c r="JE213" s="315">
        <v>0</v>
      </c>
      <c r="JF213" s="315">
        <v>6169.25</v>
      </c>
      <c r="JG213" s="315">
        <v>0</v>
      </c>
      <c r="JH213" s="315">
        <v>0</v>
      </c>
      <c r="JI213" s="315">
        <v>0</v>
      </c>
      <c r="JJ213" s="315">
        <v>0</v>
      </c>
      <c r="JK213" s="315">
        <v>0</v>
      </c>
      <c r="JL213" s="315">
        <v>0</v>
      </c>
      <c r="JM213" s="315">
        <v>0</v>
      </c>
      <c r="JN213" s="315">
        <v>0</v>
      </c>
      <c r="JO213" s="315">
        <v>0</v>
      </c>
      <c r="JP213" s="315">
        <v>0</v>
      </c>
      <c r="JQ213" s="315">
        <v>0</v>
      </c>
      <c r="JR213" s="315">
        <v>45904.2</v>
      </c>
      <c r="JS213" s="315">
        <v>0</v>
      </c>
      <c r="JT213" s="315">
        <v>3244.9</v>
      </c>
      <c r="JU213" s="315">
        <v>0</v>
      </c>
      <c r="JV213" s="315">
        <v>45000</v>
      </c>
      <c r="JW213" s="315">
        <v>15000</v>
      </c>
      <c r="JX213" s="315">
        <v>0</v>
      </c>
      <c r="JY213" s="315">
        <v>0</v>
      </c>
      <c r="JZ213" s="315">
        <v>0</v>
      </c>
      <c r="KA213" s="315">
        <v>0</v>
      </c>
      <c r="KB213" s="315">
        <v>0</v>
      </c>
      <c r="KC213" s="315">
        <v>0</v>
      </c>
      <c r="KD213" s="315">
        <v>0</v>
      </c>
      <c r="KE213" s="315">
        <v>0</v>
      </c>
      <c r="KF213" s="315">
        <v>0</v>
      </c>
      <c r="KG213" s="315">
        <v>0</v>
      </c>
      <c r="KH213" s="315">
        <v>0</v>
      </c>
      <c r="KI213" s="315">
        <v>0</v>
      </c>
      <c r="KJ213" s="315">
        <v>0</v>
      </c>
      <c r="KK213" s="315">
        <v>0</v>
      </c>
      <c r="KL213" s="315">
        <v>0</v>
      </c>
      <c r="KM213" s="315">
        <v>0</v>
      </c>
      <c r="KN213" s="315">
        <v>0</v>
      </c>
      <c r="KO213" s="315">
        <v>0</v>
      </c>
      <c r="KP213" s="315">
        <v>0</v>
      </c>
      <c r="KQ213" s="315">
        <v>0</v>
      </c>
      <c r="KR213" s="315">
        <v>0</v>
      </c>
      <c r="KS213" s="314">
        <v>22608.02</v>
      </c>
      <c r="KU213" s="312">
        <v>43</v>
      </c>
      <c r="KV213" s="312">
        <v>430</v>
      </c>
      <c r="KY213" s="312" t="s">
        <v>943</v>
      </c>
    </row>
    <row r="214" spans="1:311" x14ac:dyDescent="0.25">
      <c r="A214" s="321">
        <v>2021</v>
      </c>
      <c r="B214" s="320" t="s">
        <v>849</v>
      </c>
      <c r="C214" s="320" t="s">
        <v>863</v>
      </c>
      <c r="D214" s="320" t="s">
        <v>870</v>
      </c>
      <c r="E214" s="320" t="s">
        <v>846</v>
      </c>
      <c r="F214" s="319">
        <v>18210.5</v>
      </c>
      <c r="G214" s="319">
        <v>4720.74</v>
      </c>
      <c r="H214" s="319">
        <v>191434.69</v>
      </c>
      <c r="I214" s="319">
        <v>96854.1</v>
      </c>
      <c r="J214" s="319">
        <v>9217.7000000000007</v>
      </c>
      <c r="K214" s="319">
        <v>7468.75</v>
      </c>
      <c r="L214" s="319">
        <v>133796.35</v>
      </c>
      <c r="M214" s="319">
        <v>128942.45</v>
      </c>
      <c r="N214" s="319">
        <v>269137.12</v>
      </c>
      <c r="O214" s="319">
        <v>90120</v>
      </c>
      <c r="P214" s="319">
        <v>26900.54</v>
      </c>
      <c r="Q214" s="319">
        <v>12969.5</v>
      </c>
      <c r="R214" s="319">
        <v>63003.93</v>
      </c>
      <c r="S214" s="319">
        <v>11908.1</v>
      </c>
      <c r="T214" s="319">
        <v>37133.71</v>
      </c>
      <c r="U214" s="319">
        <v>84998.25</v>
      </c>
      <c r="V214" s="319">
        <v>70832.990000000005</v>
      </c>
      <c r="W214" s="319">
        <v>9568.7999999999993</v>
      </c>
      <c r="X214" s="319">
        <v>60734.07</v>
      </c>
      <c r="Y214" s="319">
        <v>3495.55</v>
      </c>
      <c r="Z214" s="319">
        <v>13282.18</v>
      </c>
      <c r="AA214" s="319">
        <v>225588.75</v>
      </c>
      <c r="AB214" s="319">
        <v>48461.35</v>
      </c>
      <c r="AC214" s="319">
        <v>0</v>
      </c>
      <c r="AD214" s="319">
        <v>362852.24</v>
      </c>
      <c r="AE214" s="319">
        <v>3568.42</v>
      </c>
      <c r="AF214" s="319">
        <v>45381.65</v>
      </c>
      <c r="AG214" s="319">
        <v>11583</v>
      </c>
      <c r="AH214" s="319">
        <v>46310.55</v>
      </c>
      <c r="AI214" s="319">
        <v>18080.3</v>
      </c>
      <c r="AJ214" s="319">
        <v>16679.05</v>
      </c>
      <c r="AK214" s="319">
        <v>9042</v>
      </c>
      <c r="AL214" s="319">
        <v>169015.07</v>
      </c>
      <c r="AM214" s="319">
        <v>16275.45</v>
      </c>
      <c r="AN214" s="319">
        <v>23826.5</v>
      </c>
      <c r="AO214" s="319">
        <v>30765.3</v>
      </c>
      <c r="AP214" s="319">
        <v>13650.5</v>
      </c>
      <c r="AQ214" s="319">
        <v>2168.15</v>
      </c>
      <c r="AR214" s="319">
        <v>8758.0499999999993</v>
      </c>
      <c r="AS214" s="319">
        <v>11236.2</v>
      </c>
      <c r="AT214" s="319">
        <v>39246.050000000003</v>
      </c>
      <c r="AU214" s="319">
        <v>12843.95</v>
      </c>
      <c r="AV214" s="319">
        <v>34691.4</v>
      </c>
      <c r="AW214" s="319">
        <v>225988.9</v>
      </c>
      <c r="AX214" s="319">
        <v>4918.6499999999996</v>
      </c>
      <c r="AY214" s="319">
        <v>10828.7</v>
      </c>
      <c r="AZ214" s="319">
        <v>32244.49</v>
      </c>
      <c r="BA214" s="319">
        <v>2257.9499999999998</v>
      </c>
      <c r="BB214" s="319">
        <v>0</v>
      </c>
      <c r="BC214" s="319">
        <v>120421.75</v>
      </c>
      <c r="BD214" s="319">
        <v>118910.45</v>
      </c>
      <c r="BE214" s="319">
        <v>86807.3</v>
      </c>
      <c r="BF214" s="319">
        <v>20042.25</v>
      </c>
      <c r="BG214" s="319">
        <v>2296.4899999999998</v>
      </c>
      <c r="BH214" s="319">
        <v>2370.4</v>
      </c>
      <c r="BI214" s="319">
        <v>669169.65</v>
      </c>
      <c r="BJ214" s="319">
        <v>8414</v>
      </c>
      <c r="BK214" s="319">
        <v>130022.77</v>
      </c>
      <c r="BL214" s="319">
        <v>6081.5</v>
      </c>
      <c r="BM214" s="319">
        <v>30411.5</v>
      </c>
      <c r="BN214" s="319">
        <v>77810.95</v>
      </c>
      <c r="BO214" s="319">
        <v>41244.400000000001</v>
      </c>
      <c r="BP214" s="319">
        <v>10909.1</v>
      </c>
      <c r="BQ214" s="319">
        <v>5271.42</v>
      </c>
      <c r="BR214" s="319">
        <v>14297.55</v>
      </c>
      <c r="BS214" s="319">
        <v>66632.22</v>
      </c>
      <c r="BT214" s="319">
        <v>9064.5</v>
      </c>
      <c r="BU214" s="319">
        <v>6814.75</v>
      </c>
      <c r="BV214" s="319">
        <v>25055.51</v>
      </c>
      <c r="BW214" s="319">
        <v>178157.15</v>
      </c>
      <c r="BX214" s="319">
        <v>20342.099999999999</v>
      </c>
      <c r="BY214" s="319">
        <v>269307.90999999997</v>
      </c>
      <c r="BZ214" s="319">
        <v>10750.55</v>
      </c>
      <c r="CA214" s="319">
        <v>6661.7</v>
      </c>
      <c r="CB214" s="319">
        <v>11081.55</v>
      </c>
      <c r="CC214" s="319">
        <v>70113.899999999994</v>
      </c>
      <c r="CD214" s="319">
        <v>150414.1</v>
      </c>
      <c r="CE214" s="319">
        <v>94726.67</v>
      </c>
      <c r="CF214" s="319">
        <v>225502.05</v>
      </c>
      <c r="CG214" s="319">
        <v>165040.4</v>
      </c>
      <c r="CH214" s="319">
        <v>64808.7</v>
      </c>
      <c r="CI214" s="319">
        <v>430358.34</v>
      </c>
      <c r="CJ214" s="319">
        <v>5022.5</v>
      </c>
      <c r="CK214" s="319">
        <v>3881.7</v>
      </c>
      <c r="CL214" s="319">
        <v>2381.5</v>
      </c>
      <c r="CM214" s="319">
        <v>147.5</v>
      </c>
      <c r="CN214" s="319">
        <v>71814.36</v>
      </c>
      <c r="CO214" s="319">
        <v>55620.15</v>
      </c>
      <c r="CP214" s="319">
        <v>4986.3999999999996</v>
      </c>
      <c r="CQ214" s="319">
        <v>32385.65</v>
      </c>
      <c r="CR214" s="319">
        <v>385</v>
      </c>
      <c r="CS214" s="319">
        <v>19428.400000000001</v>
      </c>
      <c r="CT214" s="319">
        <v>39809.4</v>
      </c>
      <c r="CU214" s="319">
        <v>3553.5</v>
      </c>
      <c r="CV214" s="319">
        <v>4045</v>
      </c>
      <c r="CW214" s="319">
        <v>16033</v>
      </c>
      <c r="CX214" s="319">
        <v>24044.7</v>
      </c>
      <c r="CY214" s="319">
        <v>18287.599999999999</v>
      </c>
      <c r="CZ214" s="319">
        <v>87825</v>
      </c>
      <c r="DA214" s="319">
        <v>126163.1</v>
      </c>
      <c r="DB214" s="319">
        <v>141661.25</v>
      </c>
      <c r="DC214" s="319">
        <v>24939.3</v>
      </c>
      <c r="DD214" s="319">
        <v>1513713.45</v>
      </c>
      <c r="DE214" s="319">
        <v>446817.72</v>
      </c>
      <c r="DF214" s="319">
        <v>11559.6</v>
      </c>
      <c r="DG214" s="319">
        <v>25648.7</v>
      </c>
      <c r="DH214" s="319">
        <v>54117.85</v>
      </c>
      <c r="DI214" s="319">
        <v>33219.800000000003</v>
      </c>
      <c r="DJ214" s="319">
        <v>70318.3</v>
      </c>
      <c r="DK214" s="319">
        <v>61585.8</v>
      </c>
      <c r="DL214" s="319">
        <v>29065.1</v>
      </c>
      <c r="DM214" s="319">
        <v>106659.68</v>
      </c>
      <c r="DN214" s="319">
        <v>7074.95</v>
      </c>
      <c r="DO214" s="319">
        <v>6559.2</v>
      </c>
      <c r="DP214" s="319">
        <v>5365.5</v>
      </c>
      <c r="DQ214" s="319">
        <v>730</v>
      </c>
      <c r="DR214" s="319">
        <v>65737.350000000006</v>
      </c>
      <c r="DS214" s="319">
        <v>131367.29999999999</v>
      </c>
      <c r="DT214" s="319">
        <v>41312.25</v>
      </c>
      <c r="DU214" s="319">
        <v>177968.67</v>
      </c>
      <c r="DV214" s="319">
        <v>9424</v>
      </c>
      <c r="DW214" s="319">
        <v>50159.35</v>
      </c>
      <c r="DX214" s="319">
        <v>88297.12</v>
      </c>
      <c r="DY214" s="319">
        <v>33556.080000000002</v>
      </c>
      <c r="DZ214" s="319">
        <v>49507.1</v>
      </c>
      <c r="EA214" s="319">
        <v>394207.6</v>
      </c>
      <c r="EB214" s="319">
        <v>17277.38</v>
      </c>
      <c r="EC214" s="319">
        <v>34378.85</v>
      </c>
      <c r="ED214" s="319">
        <v>34429.15</v>
      </c>
      <c r="EE214" s="319">
        <v>36711.25</v>
      </c>
      <c r="EF214" s="319">
        <v>3355</v>
      </c>
      <c r="EG214" s="319">
        <v>86270.399999999994</v>
      </c>
      <c r="EH214" s="319">
        <v>99852.1</v>
      </c>
      <c r="EI214" s="319">
        <v>76015.399999999994</v>
      </c>
      <c r="EJ214" s="319">
        <v>97807.34</v>
      </c>
      <c r="EK214" s="319">
        <v>538.65</v>
      </c>
      <c r="EL214" s="319">
        <v>3504</v>
      </c>
      <c r="EM214" s="319">
        <v>55831.05</v>
      </c>
      <c r="EN214" s="319">
        <v>35212.5</v>
      </c>
      <c r="EO214" s="319">
        <v>79481</v>
      </c>
      <c r="EP214" s="319">
        <v>54481.65</v>
      </c>
      <c r="EQ214" s="319">
        <v>24889.55</v>
      </c>
      <c r="ER214" s="319">
        <v>67868.88</v>
      </c>
      <c r="ES214" s="319">
        <v>3642.1</v>
      </c>
      <c r="ET214" s="319">
        <v>24269.95</v>
      </c>
      <c r="EU214" s="319">
        <v>15747.3</v>
      </c>
      <c r="EV214" s="319">
        <v>6424.65</v>
      </c>
      <c r="EW214" s="319">
        <v>30841.200000000001</v>
      </c>
      <c r="EX214" s="319">
        <v>51871.7</v>
      </c>
      <c r="EY214" s="319">
        <v>261499.91</v>
      </c>
      <c r="EZ214" s="319">
        <v>6433545.9000000004</v>
      </c>
      <c r="FA214" s="319">
        <v>13632</v>
      </c>
      <c r="FB214" s="319">
        <v>18038.8</v>
      </c>
      <c r="FC214" s="319">
        <v>137610.4</v>
      </c>
      <c r="FD214" s="319">
        <v>30457.65</v>
      </c>
      <c r="FE214" s="319">
        <v>265061.36</v>
      </c>
      <c r="FF214" s="319">
        <v>74111.100000000006</v>
      </c>
      <c r="FG214" s="319">
        <v>3245</v>
      </c>
      <c r="FH214" s="319">
        <v>177902.6</v>
      </c>
      <c r="FI214" s="319">
        <v>5587.75</v>
      </c>
      <c r="FJ214" s="319">
        <v>81630.8</v>
      </c>
      <c r="FK214" s="319">
        <v>14187</v>
      </c>
      <c r="FL214" s="319">
        <v>635</v>
      </c>
      <c r="FM214" s="319">
        <v>134737.15</v>
      </c>
      <c r="FN214" s="319">
        <v>22026.06</v>
      </c>
      <c r="FO214" s="319">
        <v>24870.7</v>
      </c>
      <c r="FP214" s="319">
        <v>3775</v>
      </c>
      <c r="FQ214" s="319">
        <v>36659.75</v>
      </c>
      <c r="FR214" s="319">
        <v>214366.25</v>
      </c>
      <c r="FS214" s="319">
        <v>5030</v>
      </c>
      <c r="FT214" s="319">
        <v>4581</v>
      </c>
      <c r="FU214" s="319">
        <v>31818.22</v>
      </c>
      <c r="FV214" s="319">
        <v>2036.4</v>
      </c>
      <c r="FW214" s="319">
        <v>0</v>
      </c>
      <c r="FX214" s="319">
        <v>13752.5</v>
      </c>
      <c r="FY214" s="319">
        <v>119016.27</v>
      </c>
      <c r="FZ214" s="319">
        <v>1869.5</v>
      </c>
      <c r="GA214" s="319">
        <v>3073</v>
      </c>
      <c r="GB214" s="319">
        <v>11154.25</v>
      </c>
      <c r="GC214" s="319">
        <v>15292.2</v>
      </c>
      <c r="GD214" s="319">
        <v>7407.5</v>
      </c>
      <c r="GE214" s="319">
        <v>106681.9</v>
      </c>
      <c r="GF214" s="319">
        <v>34413.35</v>
      </c>
      <c r="GG214" s="319">
        <v>76052.25</v>
      </c>
      <c r="GH214" s="319">
        <v>7054.25</v>
      </c>
      <c r="GI214" s="319">
        <v>30897.96</v>
      </c>
      <c r="GJ214" s="319">
        <v>19447.3</v>
      </c>
      <c r="GK214" s="319">
        <v>837063.55</v>
      </c>
      <c r="GL214" s="319">
        <v>15837.72</v>
      </c>
      <c r="GM214" s="319">
        <v>780529.88</v>
      </c>
      <c r="GN214" s="319">
        <v>10143.299999999999</v>
      </c>
      <c r="GO214" s="319">
        <v>183685.31</v>
      </c>
      <c r="GP214" s="319">
        <v>1300</v>
      </c>
      <c r="GQ214" s="319">
        <v>527.25</v>
      </c>
      <c r="GR214" s="319">
        <v>45140.05</v>
      </c>
      <c r="GS214" s="319">
        <v>3173475.4</v>
      </c>
      <c r="GT214" s="319">
        <v>4104.6000000000004</v>
      </c>
      <c r="GU214" s="319">
        <v>173006.23</v>
      </c>
      <c r="GV214" s="319">
        <v>8835.67</v>
      </c>
      <c r="GW214" s="319">
        <v>1226.3499999999999</v>
      </c>
      <c r="GX214" s="319">
        <v>248647.32</v>
      </c>
      <c r="GY214" s="319">
        <v>8512</v>
      </c>
      <c r="GZ214" s="319">
        <v>39961.35</v>
      </c>
      <c r="HA214" s="319">
        <v>41501.9</v>
      </c>
      <c r="HB214" s="319">
        <v>42111.65</v>
      </c>
      <c r="HC214" s="319">
        <v>278660.59999999998</v>
      </c>
      <c r="HD214" s="319">
        <v>2949.75</v>
      </c>
      <c r="HE214" s="319">
        <v>12504.95</v>
      </c>
      <c r="HF214" s="319">
        <v>6334</v>
      </c>
      <c r="HG214" s="319">
        <v>43645.9</v>
      </c>
      <c r="HH214" s="319">
        <v>1241659.27</v>
      </c>
      <c r="HI214" s="319">
        <v>57281</v>
      </c>
      <c r="HJ214" s="319">
        <v>41349.75</v>
      </c>
      <c r="HK214" s="319">
        <v>8971.65</v>
      </c>
      <c r="HL214" s="319">
        <v>61153.75</v>
      </c>
      <c r="HM214" s="319">
        <v>16428.5</v>
      </c>
      <c r="HN214" s="319">
        <v>116299.3</v>
      </c>
      <c r="HO214" s="319">
        <v>0</v>
      </c>
      <c r="HP214" s="319">
        <v>162059.57999999999</v>
      </c>
      <c r="HQ214" s="319">
        <v>2447.52</v>
      </c>
      <c r="HR214" s="319">
        <v>84521.35</v>
      </c>
      <c r="HS214" s="319">
        <v>7916</v>
      </c>
      <c r="HT214" s="319">
        <v>273673.24</v>
      </c>
      <c r="HU214" s="319">
        <v>0</v>
      </c>
      <c r="HV214" s="319">
        <v>54710.04</v>
      </c>
      <c r="HW214" s="319">
        <v>507167.82</v>
      </c>
      <c r="HX214" s="319">
        <v>11142.4</v>
      </c>
      <c r="HY214" s="319">
        <v>1148601.5</v>
      </c>
      <c r="HZ214" s="319">
        <v>66689.45</v>
      </c>
      <c r="IA214" s="319">
        <v>5118.3</v>
      </c>
      <c r="IB214" s="319">
        <v>115774.95</v>
      </c>
      <c r="IC214" s="319">
        <v>686415.45</v>
      </c>
      <c r="ID214" s="319">
        <v>4090</v>
      </c>
      <c r="IE214" s="319">
        <v>1399512.35</v>
      </c>
      <c r="IF214" s="319">
        <v>16456.95</v>
      </c>
      <c r="IG214" s="319">
        <v>9767.6</v>
      </c>
      <c r="IH214" s="319">
        <v>534</v>
      </c>
      <c r="II214" s="319">
        <v>4639.5</v>
      </c>
      <c r="IJ214" s="319">
        <v>91523.5</v>
      </c>
      <c r="IK214" s="319">
        <v>6152.6</v>
      </c>
      <c r="IL214" s="319">
        <v>4993.8999999999996</v>
      </c>
      <c r="IM214" s="319">
        <v>18581.150000000001</v>
      </c>
      <c r="IN214" s="319">
        <v>112642.75</v>
      </c>
      <c r="IO214" s="319">
        <v>21223</v>
      </c>
      <c r="IP214" s="319">
        <v>16436.55</v>
      </c>
      <c r="IQ214" s="319">
        <v>14553.31</v>
      </c>
      <c r="IR214" s="319">
        <v>104146.98</v>
      </c>
      <c r="IS214" s="319">
        <v>273294.95</v>
      </c>
      <c r="IT214" s="319">
        <v>94401.08</v>
      </c>
      <c r="IU214" s="319">
        <v>445787.66</v>
      </c>
      <c r="IV214" s="319">
        <v>78462.92</v>
      </c>
      <c r="IW214" s="319">
        <v>13783.73</v>
      </c>
      <c r="IX214" s="319">
        <v>310</v>
      </c>
      <c r="IY214" s="319">
        <v>53914.05</v>
      </c>
      <c r="IZ214" s="319">
        <v>32411.4</v>
      </c>
      <c r="JA214" s="319">
        <v>8250.75</v>
      </c>
      <c r="JB214" s="319">
        <v>16886.29</v>
      </c>
      <c r="JC214" s="319">
        <v>52160.7</v>
      </c>
      <c r="JD214" s="319">
        <v>7429.25</v>
      </c>
      <c r="JE214" s="319">
        <v>1981.6</v>
      </c>
      <c r="JF214" s="319">
        <v>71326.399999999994</v>
      </c>
      <c r="JG214" s="319">
        <v>2837</v>
      </c>
      <c r="JH214" s="319">
        <v>12184.5</v>
      </c>
      <c r="JI214" s="319">
        <v>99583.3</v>
      </c>
      <c r="JJ214" s="319">
        <v>67945.41</v>
      </c>
      <c r="JK214" s="319">
        <v>2245</v>
      </c>
      <c r="JL214" s="319">
        <v>21513.3</v>
      </c>
      <c r="JM214" s="319">
        <v>3188.65</v>
      </c>
      <c r="JN214" s="319">
        <v>5906.1</v>
      </c>
      <c r="JO214" s="319">
        <v>161680.4</v>
      </c>
      <c r="JP214" s="319">
        <v>19796.66</v>
      </c>
      <c r="JQ214" s="319">
        <v>11210.37</v>
      </c>
      <c r="JR214" s="319">
        <v>4417.5</v>
      </c>
      <c r="JS214" s="319">
        <v>102509.52</v>
      </c>
      <c r="JT214" s="319">
        <v>200</v>
      </c>
      <c r="JU214" s="319">
        <v>3680.61</v>
      </c>
      <c r="JV214" s="319">
        <v>521015.34</v>
      </c>
      <c r="JW214" s="319">
        <v>41752.86</v>
      </c>
      <c r="JX214" s="319">
        <v>47233.9</v>
      </c>
      <c r="JY214" s="319">
        <v>542.5</v>
      </c>
      <c r="JZ214" s="319">
        <v>897.05</v>
      </c>
      <c r="KA214" s="319">
        <v>27744.85</v>
      </c>
      <c r="KB214" s="319">
        <v>11285.4</v>
      </c>
      <c r="KC214" s="319">
        <v>11123.56</v>
      </c>
      <c r="KD214" s="319">
        <v>36509.980000000003</v>
      </c>
      <c r="KE214" s="319">
        <v>168237.05</v>
      </c>
      <c r="KF214" s="319">
        <v>21774.21</v>
      </c>
      <c r="KG214" s="319">
        <v>25733.85</v>
      </c>
      <c r="KH214" s="319">
        <v>23873.55</v>
      </c>
      <c r="KI214" s="319">
        <v>40864.949999999997</v>
      </c>
      <c r="KJ214" s="319">
        <v>29027.25</v>
      </c>
      <c r="KK214" s="319">
        <v>2850</v>
      </c>
      <c r="KL214" s="319">
        <v>10706</v>
      </c>
      <c r="KM214" s="319">
        <v>12092.85</v>
      </c>
      <c r="KN214" s="319">
        <v>18622.95</v>
      </c>
      <c r="KO214" s="319">
        <v>218577.25</v>
      </c>
      <c r="KP214" s="319">
        <v>86125.75</v>
      </c>
      <c r="KQ214" s="319">
        <v>1074374.6399999999</v>
      </c>
      <c r="KR214" s="319">
        <v>61739.75</v>
      </c>
      <c r="KS214" s="318">
        <v>54733.64</v>
      </c>
      <c r="KU214" s="312">
        <v>43</v>
      </c>
      <c r="KV214" s="312">
        <v>431</v>
      </c>
      <c r="KY214" s="312" t="s">
        <v>943</v>
      </c>
    </row>
    <row r="215" spans="1:311" x14ac:dyDescent="0.25">
      <c r="A215" s="317">
        <v>2021</v>
      </c>
      <c r="B215" s="316" t="s">
        <v>849</v>
      </c>
      <c r="C215" s="316" t="s">
        <v>863</v>
      </c>
      <c r="D215" s="316" t="s">
        <v>869</v>
      </c>
      <c r="E215" s="316" t="s">
        <v>846</v>
      </c>
      <c r="F215" s="315">
        <v>0</v>
      </c>
      <c r="G215" s="315">
        <v>0</v>
      </c>
      <c r="H215" s="315">
        <v>0</v>
      </c>
      <c r="I215" s="315">
        <v>0</v>
      </c>
      <c r="J215" s="315">
        <v>94.3</v>
      </c>
      <c r="K215" s="315">
        <v>0</v>
      </c>
      <c r="L215" s="315">
        <v>633.5</v>
      </c>
      <c r="M215" s="315">
        <v>0</v>
      </c>
      <c r="N215" s="315">
        <v>0</v>
      </c>
      <c r="O215" s="315">
        <v>0</v>
      </c>
      <c r="P215" s="315">
        <v>0</v>
      </c>
      <c r="Q215" s="315">
        <v>0</v>
      </c>
      <c r="R215" s="315">
        <v>188.6</v>
      </c>
      <c r="S215" s="315">
        <v>0</v>
      </c>
      <c r="T215" s="315">
        <v>0</v>
      </c>
      <c r="U215" s="315">
        <v>0</v>
      </c>
      <c r="V215" s="315">
        <v>0</v>
      </c>
      <c r="W215" s="315">
        <v>0</v>
      </c>
      <c r="X215" s="315">
        <v>1018.25</v>
      </c>
      <c r="Y215" s="315">
        <v>0</v>
      </c>
      <c r="Z215" s="315">
        <v>142.75</v>
      </c>
      <c r="AA215" s="315">
        <v>54900</v>
      </c>
      <c r="AB215" s="315">
        <v>0</v>
      </c>
      <c r="AC215" s="315">
        <v>0</v>
      </c>
      <c r="AD215" s="315">
        <v>0</v>
      </c>
      <c r="AE215" s="315">
        <v>0</v>
      </c>
      <c r="AF215" s="315">
        <v>0</v>
      </c>
      <c r="AG215" s="315">
        <v>0</v>
      </c>
      <c r="AH215" s="315">
        <v>322.39999999999998</v>
      </c>
      <c r="AI215" s="315">
        <v>0</v>
      </c>
      <c r="AJ215" s="315">
        <v>0</v>
      </c>
      <c r="AK215" s="315">
        <v>0</v>
      </c>
      <c r="AL215" s="315">
        <v>0</v>
      </c>
      <c r="AM215" s="315">
        <v>0</v>
      </c>
      <c r="AN215" s="315">
        <v>0</v>
      </c>
      <c r="AO215" s="315">
        <v>0</v>
      </c>
      <c r="AP215" s="315">
        <v>0</v>
      </c>
      <c r="AQ215" s="315">
        <v>0</v>
      </c>
      <c r="AR215" s="315">
        <v>0</v>
      </c>
      <c r="AS215" s="315">
        <v>0</v>
      </c>
      <c r="AT215" s="315">
        <v>0</v>
      </c>
      <c r="AU215" s="315">
        <v>0</v>
      </c>
      <c r="AV215" s="315">
        <v>0</v>
      </c>
      <c r="AW215" s="315">
        <v>0</v>
      </c>
      <c r="AX215" s="315">
        <v>0</v>
      </c>
      <c r="AY215" s="315">
        <v>0</v>
      </c>
      <c r="AZ215" s="315">
        <v>0</v>
      </c>
      <c r="BA215" s="315">
        <v>0</v>
      </c>
      <c r="BB215" s="315">
        <v>0</v>
      </c>
      <c r="BC215" s="315">
        <v>0</v>
      </c>
      <c r="BD215" s="315">
        <v>0</v>
      </c>
      <c r="BE215" s="315">
        <v>0</v>
      </c>
      <c r="BF215" s="315">
        <v>193.6</v>
      </c>
      <c r="BG215" s="315">
        <v>0</v>
      </c>
      <c r="BH215" s="315">
        <v>0</v>
      </c>
      <c r="BI215" s="315">
        <v>0</v>
      </c>
      <c r="BJ215" s="315">
        <v>0</v>
      </c>
      <c r="BK215" s="315">
        <v>0</v>
      </c>
      <c r="BL215" s="315">
        <v>0</v>
      </c>
      <c r="BM215" s="315">
        <v>0</v>
      </c>
      <c r="BN215" s="315">
        <v>0</v>
      </c>
      <c r="BO215" s="315">
        <v>423.05</v>
      </c>
      <c r="BP215" s="315">
        <v>0</v>
      </c>
      <c r="BQ215" s="315">
        <v>0</v>
      </c>
      <c r="BR215" s="315">
        <v>0</v>
      </c>
      <c r="BS215" s="315">
        <v>0</v>
      </c>
      <c r="BT215" s="315">
        <v>0</v>
      </c>
      <c r="BU215" s="315">
        <v>0</v>
      </c>
      <c r="BV215" s="315">
        <v>0</v>
      </c>
      <c r="BW215" s="315">
        <v>0</v>
      </c>
      <c r="BX215" s="315">
        <v>0</v>
      </c>
      <c r="BY215" s="315">
        <v>0</v>
      </c>
      <c r="BZ215" s="315">
        <v>0</v>
      </c>
      <c r="CA215" s="315">
        <v>0</v>
      </c>
      <c r="CB215" s="315">
        <v>0</v>
      </c>
      <c r="CC215" s="315">
        <v>0</v>
      </c>
      <c r="CD215" s="315">
        <v>0</v>
      </c>
      <c r="CE215" s="315">
        <v>0</v>
      </c>
      <c r="CF215" s="315">
        <v>175</v>
      </c>
      <c r="CG215" s="315">
        <v>0</v>
      </c>
      <c r="CH215" s="315">
        <v>94.3</v>
      </c>
      <c r="CI215" s="315">
        <v>0</v>
      </c>
      <c r="CJ215" s="315">
        <v>0</v>
      </c>
      <c r="CK215" s="315">
        <v>0</v>
      </c>
      <c r="CL215" s="315">
        <v>0</v>
      </c>
      <c r="CM215" s="315">
        <v>0</v>
      </c>
      <c r="CN215" s="315">
        <v>0</v>
      </c>
      <c r="CO215" s="315">
        <v>4475.95</v>
      </c>
      <c r="CP215" s="315">
        <v>0</v>
      </c>
      <c r="CQ215" s="315">
        <v>0</v>
      </c>
      <c r="CR215" s="315">
        <v>0</v>
      </c>
      <c r="CS215" s="315">
        <v>0</v>
      </c>
      <c r="CT215" s="315">
        <v>0</v>
      </c>
      <c r="CU215" s="315">
        <v>0</v>
      </c>
      <c r="CV215" s="315">
        <v>0</v>
      </c>
      <c r="CW215" s="315">
        <v>0</v>
      </c>
      <c r="CX215" s="315">
        <v>0</v>
      </c>
      <c r="CY215" s="315">
        <v>0</v>
      </c>
      <c r="CZ215" s="315">
        <v>16761.150000000001</v>
      </c>
      <c r="DA215" s="315">
        <v>0</v>
      </c>
      <c r="DB215" s="315">
        <v>0</v>
      </c>
      <c r="DC215" s="315">
        <v>0</v>
      </c>
      <c r="DD215" s="315">
        <v>0</v>
      </c>
      <c r="DE215" s="315">
        <v>0</v>
      </c>
      <c r="DF215" s="315">
        <v>0</v>
      </c>
      <c r="DG215" s="315">
        <v>0</v>
      </c>
      <c r="DH215" s="315">
        <v>558.54999999999995</v>
      </c>
      <c r="DI215" s="315">
        <v>800.1</v>
      </c>
      <c r="DJ215" s="315">
        <v>0</v>
      </c>
      <c r="DK215" s="315">
        <v>0</v>
      </c>
      <c r="DL215" s="315">
        <v>0</v>
      </c>
      <c r="DM215" s="315">
        <v>0</v>
      </c>
      <c r="DN215" s="315">
        <v>0</v>
      </c>
      <c r="DO215" s="315">
        <v>0</v>
      </c>
      <c r="DP215" s="315">
        <v>0</v>
      </c>
      <c r="DQ215" s="315">
        <v>0</v>
      </c>
      <c r="DR215" s="315">
        <v>0</v>
      </c>
      <c r="DS215" s="315">
        <v>0</v>
      </c>
      <c r="DT215" s="315">
        <v>0</v>
      </c>
      <c r="DU215" s="315">
        <v>0</v>
      </c>
      <c r="DV215" s="315">
        <v>0</v>
      </c>
      <c r="DW215" s="315">
        <v>0</v>
      </c>
      <c r="DX215" s="315">
        <v>0</v>
      </c>
      <c r="DY215" s="315">
        <v>772.8</v>
      </c>
      <c r="DZ215" s="315">
        <v>0</v>
      </c>
      <c r="EA215" s="315">
        <v>2397.65</v>
      </c>
      <c r="EB215" s="315">
        <v>0</v>
      </c>
      <c r="EC215" s="315">
        <v>249.35</v>
      </c>
      <c r="ED215" s="315">
        <v>0</v>
      </c>
      <c r="EE215" s="315">
        <v>0</v>
      </c>
      <c r="EF215" s="315">
        <v>0</v>
      </c>
      <c r="EG215" s="315">
        <v>0</v>
      </c>
      <c r="EH215" s="315">
        <v>0</v>
      </c>
      <c r="EI215" s="315">
        <v>0</v>
      </c>
      <c r="EJ215" s="315">
        <v>0</v>
      </c>
      <c r="EK215" s="315">
        <v>0</v>
      </c>
      <c r="EL215" s="315">
        <v>0</v>
      </c>
      <c r="EM215" s="315">
        <v>0</v>
      </c>
      <c r="EN215" s="315">
        <v>302.89999999999998</v>
      </c>
      <c r="EO215" s="315">
        <v>0</v>
      </c>
      <c r="EP215" s="315">
        <v>0</v>
      </c>
      <c r="EQ215" s="315">
        <v>0</v>
      </c>
      <c r="ER215" s="315">
        <v>0</v>
      </c>
      <c r="ES215" s="315">
        <v>0</v>
      </c>
      <c r="ET215" s="315">
        <v>0</v>
      </c>
      <c r="EU215" s="315">
        <v>0</v>
      </c>
      <c r="EV215" s="315">
        <v>0</v>
      </c>
      <c r="EW215" s="315">
        <v>0</v>
      </c>
      <c r="EX215" s="315">
        <v>0</v>
      </c>
      <c r="EY215" s="315">
        <v>0</v>
      </c>
      <c r="EZ215" s="315">
        <v>0</v>
      </c>
      <c r="FA215" s="315">
        <v>0</v>
      </c>
      <c r="FB215" s="315">
        <v>0</v>
      </c>
      <c r="FC215" s="315">
        <v>0</v>
      </c>
      <c r="FD215" s="315">
        <v>19032.900000000001</v>
      </c>
      <c r="FE215" s="315">
        <v>0</v>
      </c>
      <c r="FF215" s="315">
        <v>1415.9</v>
      </c>
      <c r="FG215" s="315">
        <v>0</v>
      </c>
      <c r="FH215" s="315">
        <v>0</v>
      </c>
      <c r="FI215" s="315">
        <v>0</v>
      </c>
      <c r="FJ215" s="315">
        <v>0</v>
      </c>
      <c r="FK215" s="315">
        <v>21550</v>
      </c>
      <c r="FL215" s="315">
        <v>0</v>
      </c>
      <c r="FM215" s="315">
        <v>0</v>
      </c>
      <c r="FN215" s="315">
        <v>0</v>
      </c>
      <c r="FO215" s="315">
        <v>0</v>
      </c>
      <c r="FP215" s="315">
        <v>0</v>
      </c>
      <c r="FQ215" s="315">
        <v>0</v>
      </c>
      <c r="FR215" s="315">
        <v>0</v>
      </c>
      <c r="FS215" s="315">
        <v>0</v>
      </c>
      <c r="FT215" s="315">
        <v>0</v>
      </c>
      <c r="FU215" s="315">
        <v>0</v>
      </c>
      <c r="FV215" s="315">
        <v>0</v>
      </c>
      <c r="FW215" s="315">
        <v>0</v>
      </c>
      <c r="FX215" s="315">
        <v>0</v>
      </c>
      <c r="FY215" s="315">
        <v>903.85</v>
      </c>
      <c r="FZ215" s="315">
        <v>0</v>
      </c>
      <c r="GA215" s="315">
        <v>0</v>
      </c>
      <c r="GB215" s="315">
        <v>0</v>
      </c>
      <c r="GC215" s="315">
        <v>0</v>
      </c>
      <c r="GD215" s="315">
        <v>0</v>
      </c>
      <c r="GE215" s="315">
        <v>0</v>
      </c>
      <c r="GF215" s="315">
        <v>0</v>
      </c>
      <c r="GG215" s="315">
        <v>937.6</v>
      </c>
      <c r="GH215" s="315">
        <v>0</v>
      </c>
      <c r="GI215" s="315">
        <v>950.9</v>
      </c>
      <c r="GJ215" s="315">
        <v>0</v>
      </c>
      <c r="GK215" s="315">
        <v>0</v>
      </c>
      <c r="GL215" s="315">
        <v>0</v>
      </c>
      <c r="GM215" s="315">
        <v>0</v>
      </c>
      <c r="GN215" s="315">
        <v>0</v>
      </c>
      <c r="GO215" s="315">
        <v>0</v>
      </c>
      <c r="GP215" s="315">
        <v>0</v>
      </c>
      <c r="GQ215" s="315">
        <v>0</v>
      </c>
      <c r="GR215" s="315">
        <v>0</v>
      </c>
      <c r="GS215" s="315">
        <v>88480.05</v>
      </c>
      <c r="GT215" s="315">
        <v>0</v>
      </c>
      <c r="GU215" s="315">
        <v>0</v>
      </c>
      <c r="GV215" s="315">
        <v>0</v>
      </c>
      <c r="GW215" s="315">
        <v>0</v>
      </c>
      <c r="GX215" s="315">
        <v>0</v>
      </c>
      <c r="GY215" s="315">
        <v>0</v>
      </c>
      <c r="GZ215" s="315">
        <v>0</v>
      </c>
      <c r="HA215" s="315">
        <v>0</v>
      </c>
      <c r="HB215" s="315">
        <v>0</v>
      </c>
      <c r="HC215" s="315">
        <v>0</v>
      </c>
      <c r="HD215" s="315">
        <v>0</v>
      </c>
      <c r="HE215" s="315">
        <v>0</v>
      </c>
      <c r="HF215" s="315">
        <v>0</v>
      </c>
      <c r="HG215" s="315">
        <v>0</v>
      </c>
      <c r="HH215" s="315">
        <v>0</v>
      </c>
      <c r="HI215" s="315">
        <v>0</v>
      </c>
      <c r="HJ215" s="315">
        <v>0</v>
      </c>
      <c r="HK215" s="315">
        <v>0</v>
      </c>
      <c r="HL215" s="315">
        <v>0</v>
      </c>
      <c r="HM215" s="315">
        <v>0</v>
      </c>
      <c r="HN215" s="315">
        <v>0</v>
      </c>
      <c r="HO215" s="315">
        <v>0</v>
      </c>
      <c r="HP215" s="315">
        <v>94.3</v>
      </c>
      <c r="HQ215" s="315">
        <v>0</v>
      </c>
      <c r="HR215" s="315">
        <v>0</v>
      </c>
      <c r="HS215" s="315">
        <v>0</v>
      </c>
      <c r="HT215" s="315">
        <v>0</v>
      </c>
      <c r="HU215" s="315">
        <v>0</v>
      </c>
      <c r="HV215" s="315">
        <v>0</v>
      </c>
      <c r="HW215" s="315">
        <v>0</v>
      </c>
      <c r="HX215" s="315">
        <v>0</v>
      </c>
      <c r="HY215" s="315">
        <v>175920.1</v>
      </c>
      <c r="HZ215" s="315">
        <v>0</v>
      </c>
      <c r="IA215" s="315">
        <v>0</v>
      </c>
      <c r="IB215" s="315">
        <v>0</v>
      </c>
      <c r="IC215" s="315">
        <v>0</v>
      </c>
      <c r="ID215" s="315">
        <v>0</v>
      </c>
      <c r="IE215" s="315">
        <v>0</v>
      </c>
      <c r="IF215" s="315">
        <v>0</v>
      </c>
      <c r="IG215" s="315">
        <v>0</v>
      </c>
      <c r="IH215" s="315">
        <v>0</v>
      </c>
      <c r="II215" s="315">
        <v>0</v>
      </c>
      <c r="IJ215" s="315">
        <v>0</v>
      </c>
      <c r="IK215" s="315">
        <v>0</v>
      </c>
      <c r="IL215" s="315">
        <v>1812.45</v>
      </c>
      <c r="IM215" s="315">
        <v>0</v>
      </c>
      <c r="IN215" s="315">
        <v>3054.5</v>
      </c>
      <c r="IO215" s="315">
        <v>0</v>
      </c>
      <c r="IP215" s="315">
        <v>0</v>
      </c>
      <c r="IQ215" s="315">
        <v>0</v>
      </c>
      <c r="IR215" s="315">
        <v>0</v>
      </c>
      <c r="IS215" s="315">
        <v>0</v>
      </c>
      <c r="IT215" s="315">
        <v>0</v>
      </c>
      <c r="IU215" s="315">
        <v>0</v>
      </c>
      <c r="IV215" s="315">
        <v>0</v>
      </c>
      <c r="IW215" s="315">
        <v>0</v>
      </c>
      <c r="IX215" s="315">
        <v>0</v>
      </c>
      <c r="IY215" s="315">
        <v>0</v>
      </c>
      <c r="IZ215" s="315">
        <v>0</v>
      </c>
      <c r="JA215" s="315">
        <v>0</v>
      </c>
      <c r="JB215" s="315">
        <v>0</v>
      </c>
      <c r="JC215" s="315">
        <v>0</v>
      </c>
      <c r="JD215" s="315">
        <v>0</v>
      </c>
      <c r="JE215" s="315">
        <v>0</v>
      </c>
      <c r="JF215" s="315">
        <v>0</v>
      </c>
      <c r="JG215" s="315">
        <v>0</v>
      </c>
      <c r="JH215" s="315">
        <v>0</v>
      </c>
      <c r="JI215" s="315">
        <v>0</v>
      </c>
      <c r="JJ215" s="315">
        <v>0</v>
      </c>
      <c r="JK215" s="315">
        <v>0</v>
      </c>
      <c r="JL215" s="315">
        <v>0</v>
      </c>
      <c r="JM215" s="315">
        <v>0</v>
      </c>
      <c r="JN215" s="315">
        <v>0</v>
      </c>
      <c r="JO215" s="315">
        <v>0</v>
      </c>
      <c r="JP215" s="315">
        <v>0</v>
      </c>
      <c r="JQ215" s="315">
        <v>0</v>
      </c>
      <c r="JR215" s="315">
        <v>0</v>
      </c>
      <c r="JS215" s="315">
        <v>0</v>
      </c>
      <c r="JT215" s="315">
        <v>0</v>
      </c>
      <c r="JU215" s="315">
        <v>0</v>
      </c>
      <c r="JV215" s="315">
        <v>0</v>
      </c>
      <c r="JW215" s="315">
        <v>0</v>
      </c>
      <c r="JX215" s="315">
        <v>451.2</v>
      </c>
      <c r="JY215" s="315">
        <v>0</v>
      </c>
      <c r="JZ215" s="315">
        <v>0</v>
      </c>
      <c r="KA215" s="315">
        <v>0</v>
      </c>
      <c r="KB215" s="315">
        <v>0</v>
      </c>
      <c r="KC215" s="315">
        <v>0</v>
      </c>
      <c r="KD215" s="315">
        <v>0</v>
      </c>
      <c r="KE215" s="315">
        <v>0</v>
      </c>
      <c r="KF215" s="315">
        <v>0</v>
      </c>
      <c r="KG215" s="315">
        <v>378</v>
      </c>
      <c r="KH215" s="315">
        <v>0</v>
      </c>
      <c r="KI215" s="315">
        <v>0</v>
      </c>
      <c r="KJ215" s="315">
        <v>0</v>
      </c>
      <c r="KK215" s="315">
        <v>0</v>
      </c>
      <c r="KL215" s="315">
        <v>0</v>
      </c>
      <c r="KM215" s="315">
        <v>0</v>
      </c>
      <c r="KN215" s="315">
        <v>0</v>
      </c>
      <c r="KO215" s="315">
        <v>0</v>
      </c>
      <c r="KP215" s="315">
        <v>0</v>
      </c>
      <c r="KQ215" s="315">
        <v>625027.83999999997</v>
      </c>
      <c r="KR215" s="315">
        <v>0</v>
      </c>
      <c r="KS215" s="314">
        <v>0</v>
      </c>
      <c r="KU215" s="312">
        <v>43</v>
      </c>
      <c r="KV215" s="312">
        <v>432</v>
      </c>
      <c r="KY215" s="312" t="s">
        <v>943</v>
      </c>
    </row>
    <row r="216" spans="1:311" x14ac:dyDescent="0.25">
      <c r="A216" s="321">
        <v>2021</v>
      </c>
      <c r="B216" s="320" t="s">
        <v>849</v>
      </c>
      <c r="C216" s="320" t="s">
        <v>863</v>
      </c>
      <c r="D216" s="320" t="s">
        <v>868</v>
      </c>
      <c r="E216" s="320" t="s">
        <v>846</v>
      </c>
      <c r="F216" s="319">
        <v>0</v>
      </c>
      <c r="G216" s="319">
        <v>0</v>
      </c>
      <c r="H216" s="319">
        <v>0</v>
      </c>
      <c r="I216" s="319">
        <v>0</v>
      </c>
      <c r="J216" s="319">
        <v>0</v>
      </c>
      <c r="K216" s="319">
        <v>0</v>
      </c>
      <c r="L216" s="319">
        <v>0</v>
      </c>
      <c r="M216" s="319">
        <v>0</v>
      </c>
      <c r="N216" s="319">
        <v>0</v>
      </c>
      <c r="O216" s="319">
        <v>10404</v>
      </c>
      <c r="P216" s="319">
        <v>0</v>
      </c>
      <c r="Q216" s="319">
        <v>0</v>
      </c>
      <c r="R216" s="319">
        <v>0</v>
      </c>
      <c r="S216" s="319">
        <v>243502.5</v>
      </c>
      <c r="T216" s="319">
        <v>0</v>
      </c>
      <c r="U216" s="319">
        <v>0</v>
      </c>
      <c r="V216" s="319">
        <v>1408018.4</v>
      </c>
      <c r="W216" s="319">
        <v>0</v>
      </c>
      <c r="X216" s="319">
        <v>0</v>
      </c>
      <c r="Y216" s="319">
        <v>0</v>
      </c>
      <c r="Z216" s="319">
        <v>0</v>
      </c>
      <c r="AA216" s="319">
        <v>0</v>
      </c>
      <c r="AB216" s="319">
        <v>0</v>
      </c>
      <c r="AC216" s="319">
        <v>0</v>
      </c>
      <c r="AD216" s="319">
        <v>144966.75</v>
      </c>
      <c r="AE216" s="319">
        <v>0</v>
      </c>
      <c r="AF216" s="319">
        <v>0</v>
      </c>
      <c r="AG216" s="319">
        <v>0</v>
      </c>
      <c r="AH216" s="319">
        <v>0</v>
      </c>
      <c r="AI216" s="319">
        <v>0</v>
      </c>
      <c r="AJ216" s="319">
        <v>0</v>
      </c>
      <c r="AK216" s="319">
        <v>0</v>
      </c>
      <c r="AL216" s="319">
        <v>0</v>
      </c>
      <c r="AM216" s="319">
        <v>0</v>
      </c>
      <c r="AN216" s="319">
        <v>1662.25</v>
      </c>
      <c r="AO216" s="319">
        <v>0</v>
      </c>
      <c r="AP216" s="319">
        <v>0</v>
      </c>
      <c r="AQ216" s="319">
        <v>0</v>
      </c>
      <c r="AR216" s="319">
        <v>0</v>
      </c>
      <c r="AS216" s="319">
        <v>0</v>
      </c>
      <c r="AT216" s="319">
        <v>0</v>
      </c>
      <c r="AU216" s="319">
        <v>0</v>
      </c>
      <c r="AV216" s="319">
        <v>0</v>
      </c>
      <c r="AW216" s="319">
        <v>0</v>
      </c>
      <c r="AX216" s="319">
        <v>0</v>
      </c>
      <c r="AY216" s="319">
        <v>0</v>
      </c>
      <c r="AZ216" s="319">
        <v>0</v>
      </c>
      <c r="BA216" s="319">
        <v>0</v>
      </c>
      <c r="BB216" s="319">
        <v>0</v>
      </c>
      <c r="BC216" s="319">
        <v>0</v>
      </c>
      <c r="BD216" s="319">
        <v>0</v>
      </c>
      <c r="BE216" s="319">
        <v>0</v>
      </c>
      <c r="BF216" s="319">
        <v>0</v>
      </c>
      <c r="BG216" s="319">
        <v>0</v>
      </c>
      <c r="BH216" s="319">
        <v>0</v>
      </c>
      <c r="BI216" s="319">
        <v>88705</v>
      </c>
      <c r="BJ216" s="319">
        <v>0</v>
      </c>
      <c r="BK216" s="319">
        <v>0</v>
      </c>
      <c r="BL216" s="319">
        <v>0</v>
      </c>
      <c r="BM216" s="319">
        <v>0</v>
      </c>
      <c r="BN216" s="319">
        <v>0</v>
      </c>
      <c r="BO216" s="319">
        <v>0</v>
      </c>
      <c r="BP216" s="319">
        <v>0</v>
      </c>
      <c r="BQ216" s="319">
        <v>0</v>
      </c>
      <c r="BR216" s="319">
        <v>0</v>
      </c>
      <c r="BS216" s="319">
        <v>0</v>
      </c>
      <c r="BT216" s="319">
        <v>0</v>
      </c>
      <c r="BU216" s="319">
        <v>0</v>
      </c>
      <c r="BV216" s="319">
        <v>0</v>
      </c>
      <c r="BW216" s="319">
        <v>0</v>
      </c>
      <c r="BX216" s="319">
        <v>0</v>
      </c>
      <c r="BY216" s="319">
        <v>0</v>
      </c>
      <c r="BZ216" s="319">
        <v>0</v>
      </c>
      <c r="CA216" s="319">
        <v>0</v>
      </c>
      <c r="CB216" s="319">
        <v>0</v>
      </c>
      <c r="CC216" s="319">
        <v>0</v>
      </c>
      <c r="CD216" s="319">
        <v>0</v>
      </c>
      <c r="CE216" s="319">
        <v>0</v>
      </c>
      <c r="CF216" s="319">
        <v>1817170.75</v>
      </c>
      <c r="CG216" s="319">
        <v>0</v>
      </c>
      <c r="CH216" s="319">
        <v>1500</v>
      </c>
      <c r="CI216" s="319">
        <v>1517125.75</v>
      </c>
      <c r="CJ216" s="319">
        <v>0</v>
      </c>
      <c r="CK216" s="319">
        <v>0</v>
      </c>
      <c r="CL216" s="319">
        <v>27475</v>
      </c>
      <c r="CM216" s="319">
        <v>0</v>
      </c>
      <c r="CN216" s="319">
        <v>0</v>
      </c>
      <c r="CO216" s="319">
        <v>0</v>
      </c>
      <c r="CP216" s="319">
        <v>0</v>
      </c>
      <c r="CQ216" s="319">
        <v>0</v>
      </c>
      <c r="CR216" s="319">
        <v>0</v>
      </c>
      <c r="CS216" s="319">
        <v>900</v>
      </c>
      <c r="CT216" s="319">
        <v>225622.15</v>
      </c>
      <c r="CU216" s="319">
        <v>0</v>
      </c>
      <c r="CV216" s="319">
        <v>0</v>
      </c>
      <c r="CW216" s="319">
        <v>0</v>
      </c>
      <c r="CX216" s="319">
        <v>0</v>
      </c>
      <c r="CY216" s="319">
        <v>0</v>
      </c>
      <c r="CZ216" s="319">
        <v>0</v>
      </c>
      <c r="DA216" s="319">
        <v>0</v>
      </c>
      <c r="DB216" s="319">
        <v>0</v>
      </c>
      <c r="DC216" s="319">
        <v>0</v>
      </c>
      <c r="DD216" s="319">
        <v>16441.7</v>
      </c>
      <c r="DE216" s="319">
        <v>12875</v>
      </c>
      <c r="DF216" s="319">
        <v>0</v>
      </c>
      <c r="DG216" s="319">
        <v>0</v>
      </c>
      <c r="DH216" s="319">
        <v>0</v>
      </c>
      <c r="DI216" s="319">
        <v>0</v>
      </c>
      <c r="DJ216" s="319">
        <v>0</v>
      </c>
      <c r="DK216" s="319">
        <v>0</v>
      </c>
      <c r="DL216" s="319">
        <v>0</v>
      </c>
      <c r="DM216" s="319">
        <v>0</v>
      </c>
      <c r="DN216" s="319">
        <v>0</v>
      </c>
      <c r="DO216" s="319">
        <v>0</v>
      </c>
      <c r="DP216" s="319">
        <v>0</v>
      </c>
      <c r="DQ216" s="319">
        <v>0</v>
      </c>
      <c r="DR216" s="319">
        <v>0</v>
      </c>
      <c r="DS216" s="319">
        <v>0</v>
      </c>
      <c r="DT216" s="319">
        <v>0</v>
      </c>
      <c r="DU216" s="319">
        <v>0</v>
      </c>
      <c r="DV216" s="319">
        <v>0</v>
      </c>
      <c r="DW216" s="319">
        <v>0</v>
      </c>
      <c r="DX216" s="319">
        <v>0</v>
      </c>
      <c r="DY216" s="319">
        <v>0</v>
      </c>
      <c r="DZ216" s="319">
        <v>0</v>
      </c>
      <c r="EA216" s="319">
        <v>493635.8</v>
      </c>
      <c r="EB216" s="319">
        <v>144297.95000000001</v>
      </c>
      <c r="EC216" s="319">
        <v>0</v>
      </c>
      <c r="ED216" s="319">
        <v>0</v>
      </c>
      <c r="EE216" s="319">
        <v>0</v>
      </c>
      <c r="EF216" s="319">
        <v>0</v>
      </c>
      <c r="EG216" s="319">
        <v>0</v>
      </c>
      <c r="EH216" s="319">
        <v>0</v>
      </c>
      <c r="EI216" s="319">
        <v>620</v>
      </c>
      <c r="EJ216" s="319">
        <v>0</v>
      </c>
      <c r="EK216" s="319">
        <v>0</v>
      </c>
      <c r="EL216" s="319">
        <v>0</v>
      </c>
      <c r="EM216" s="319">
        <v>0</v>
      </c>
      <c r="EN216" s="319">
        <v>0</v>
      </c>
      <c r="EO216" s="319">
        <v>0</v>
      </c>
      <c r="EP216" s="319">
        <v>3075</v>
      </c>
      <c r="EQ216" s="319">
        <v>0</v>
      </c>
      <c r="ER216" s="319">
        <v>0</v>
      </c>
      <c r="ES216" s="319">
        <v>0</v>
      </c>
      <c r="ET216" s="319">
        <v>0</v>
      </c>
      <c r="EU216" s="319">
        <v>0</v>
      </c>
      <c r="EV216" s="319">
        <v>0</v>
      </c>
      <c r="EW216" s="319">
        <v>0</v>
      </c>
      <c r="EX216" s="319">
        <v>0</v>
      </c>
      <c r="EY216" s="319">
        <v>1264814.05</v>
      </c>
      <c r="EZ216" s="319">
        <v>0</v>
      </c>
      <c r="FA216" s="319">
        <v>0</v>
      </c>
      <c r="FB216" s="319">
        <v>0</v>
      </c>
      <c r="FC216" s="319">
        <v>0</v>
      </c>
      <c r="FD216" s="319">
        <v>0</v>
      </c>
      <c r="FE216" s="319">
        <v>16580</v>
      </c>
      <c r="FF216" s="319">
        <v>0</v>
      </c>
      <c r="FG216" s="319">
        <v>0</v>
      </c>
      <c r="FH216" s="319">
        <v>0</v>
      </c>
      <c r="FI216" s="319">
        <v>0</v>
      </c>
      <c r="FJ216" s="319">
        <v>0</v>
      </c>
      <c r="FK216" s="319">
        <v>0</v>
      </c>
      <c r="FL216" s="319">
        <v>0</v>
      </c>
      <c r="FM216" s="319">
        <v>29395.5</v>
      </c>
      <c r="FN216" s="319">
        <v>0</v>
      </c>
      <c r="FO216" s="319">
        <v>39344</v>
      </c>
      <c r="FP216" s="319">
        <v>0</v>
      </c>
      <c r="FQ216" s="319">
        <v>0</v>
      </c>
      <c r="FR216" s="319">
        <v>353920.27</v>
      </c>
      <c r="FS216" s="319">
        <v>0</v>
      </c>
      <c r="FT216" s="319">
        <v>0</v>
      </c>
      <c r="FU216" s="319">
        <v>0</v>
      </c>
      <c r="FV216" s="319">
        <v>0</v>
      </c>
      <c r="FW216" s="319">
        <v>0</v>
      </c>
      <c r="FX216" s="319">
        <v>0</v>
      </c>
      <c r="FY216" s="319">
        <v>0</v>
      </c>
      <c r="FZ216" s="319">
        <v>0</v>
      </c>
      <c r="GA216" s="319">
        <v>0</v>
      </c>
      <c r="GB216" s="319">
        <v>0</v>
      </c>
      <c r="GC216" s="319">
        <v>0</v>
      </c>
      <c r="GD216" s="319">
        <v>0</v>
      </c>
      <c r="GE216" s="319">
        <v>0</v>
      </c>
      <c r="GF216" s="319">
        <v>0</v>
      </c>
      <c r="GG216" s="319">
        <v>0</v>
      </c>
      <c r="GH216" s="319">
        <v>0</v>
      </c>
      <c r="GI216" s="319">
        <v>790</v>
      </c>
      <c r="GJ216" s="319">
        <v>0</v>
      </c>
      <c r="GK216" s="319">
        <v>1794764.39</v>
      </c>
      <c r="GL216" s="319">
        <v>0</v>
      </c>
      <c r="GM216" s="319">
        <v>4056218.6</v>
      </c>
      <c r="GN216" s="319">
        <v>0</v>
      </c>
      <c r="GO216" s="319">
        <v>0</v>
      </c>
      <c r="GP216" s="319">
        <v>0</v>
      </c>
      <c r="GQ216" s="319">
        <v>0</v>
      </c>
      <c r="GR216" s="319">
        <v>0</v>
      </c>
      <c r="GS216" s="319">
        <v>0</v>
      </c>
      <c r="GT216" s="319">
        <v>0</v>
      </c>
      <c r="GU216" s="319">
        <v>0</v>
      </c>
      <c r="GV216" s="319">
        <v>0</v>
      </c>
      <c r="GW216" s="319">
        <v>0</v>
      </c>
      <c r="GX216" s="319">
        <v>0</v>
      </c>
      <c r="GY216" s="319">
        <v>0</v>
      </c>
      <c r="GZ216" s="319">
        <v>0</v>
      </c>
      <c r="HA216" s="319">
        <v>38325.199999999997</v>
      </c>
      <c r="HB216" s="319">
        <v>0</v>
      </c>
      <c r="HC216" s="319">
        <v>0</v>
      </c>
      <c r="HD216" s="319">
        <v>0</v>
      </c>
      <c r="HE216" s="319">
        <v>0</v>
      </c>
      <c r="HF216" s="319">
        <v>0</v>
      </c>
      <c r="HG216" s="319">
        <v>2080.4</v>
      </c>
      <c r="HH216" s="319">
        <v>0</v>
      </c>
      <c r="HI216" s="319">
        <v>57543</v>
      </c>
      <c r="HJ216" s="319">
        <v>0</v>
      </c>
      <c r="HK216" s="319">
        <v>0</v>
      </c>
      <c r="HL216" s="319">
        <v>0</v>
      </c>
      <c r="HM216" s="319">
        <v>0</v>
      </c>
      <c r="HN216" s="319">
        <v>0</v>
      </c>
      <c r="HO216" s="319">
        <v>0</v>
      </c>
      <c r="HP216" s="319">
        <v>16250.05</v>
      </c>
      <c r="HQ216" s="319">
        <v>0</v>
      </c>
      <c r="HR216" s="319">
        <v>965906.27</v>
      </c>
      <c r="HS216" s="319">
        <v>0</v>
      </c>
      <c r="HT216" s="319">
        <v>0</v>
      </c>
      <c r="HU216" s="319">
        <v>0</v>
      </c>
      <c r="HV216" s="319">
        <v>0</v>
      </c>
      <c r="HW216" s="319">
        <v>50627.5</v>
      </c>
      <c r="HX216" s="319">
        <v>0</v>
      </c>
      <c r="HY216" s="319">
        <v>249816.5</v>
      </c>
      <c r="HZ216" s="319">
        <v>0</v>
      </c>
      <c r="IA216" s="319">
        <v>0</v>
      </c>
      <c r="IB216" s="319">
        <v>0</v>
      </c>
      <c r="IC216" s="319">
        <v>0</v>
      </c>
      <c r="ID216" s="319">
        <v>0</v>
      </c>
      <c r="IE216" s="319">
        <v>691011.15</v>
      </c>
      <c r="IF216" s="319">
        <v>0</v>
      </c>
      <c r="IG216" s="319">
        <v>0</v>
      </c>
      <c r="IH216" s="319">
        <v>0</v>
      </c>
      <c r="II216" s="319">
        <v>0</v>
      </c>
      <c r="IJ216" s="319">
        <v>0</v>
      </c>
      <c r="IK216" s="319">
        <v>0</v>
      </c>
      <c r="IL216" s="319">
        <v>0</v>
      </c>
      <c r="IM216" s="319">
        <v>0</v>
      </c>
      <c r="IN216" s="319">
        <v>0</v>
      </c>
      <c r="IO216" s="319">
        <v>0</v>
      </c>
      <c r="IP216" s="319">
        <v>0</v>
      </c>
      <c r="IQ216" s="319">
        <v>0</v>
      </c>
      <c r="IR216" s="319">
        <v>363001</v>
      </c>
      <c r="IS216" s="319">
        <v>1033360.5</v>
      </c>
      <c r="IT216" s="319">
        <v>0</v>
      </c>
      <c r="IU216" s="319">
        <v>0</v>
      </c>
      <c r="IV216" s="319">
        <v>0</v>
      </c>
      <c r="IW216" s="319">
        <v>0</v>
      </c>
      <c r="IX216" s="319">
        <v>0</v>
      </c>
      <c r="IY216" s="319">
        <v>0</v>
      </c>
      <c r="IZ216" s="319">
        <v>0</v>
      </c>
      <c r="JA216" s="319">
        <v>0</v>
      </c>
      <c r="JB216" s="319">
        <v>0</v>
      </c>
      <c r="JC216" s="319">
        <v>0</v>
      </c>
      <c r="JD216" s="319">
        <v>0</v>
      </c>
      <c r="JE216" s="319">
        <v>0</v>
      </c>
      <c r="JF216" s="319">
        <v>0</v>
      </c>
      <c r="JG216" s="319">
        <v>0</v>
      </c>
      <c r="JH216" s="319">
        <v>0</v>
      </c>
      <c r="JI216" s="319">
        <v>492041.4</v>
      </c>
      <c r="JJ216" s="319">
        <v>0</v>
      </c>
      <c r="JK216" s="319">
        <v>0</v>
      </c>
      <c r="JL216" s="319">
        <v>0</v>
      </c>
      <c r="JM216" s="319">
        <v>0</v>
      </c>
      <c r="JN216" s="319">
        <v>0</v>
      </c>
      <c r="JO216" s="319">
        <v>0</v>
      </c>
      <c r="JP216" s="319">
        <v>0</v>
      </c>
      <c r="JQ216" s="319">
        <v>0</v>
      </c>
      <c r="JR216" s="319">
        <v>0</v>
      </c>
      <c r="JS216" s="319">
        <v>0</v>
      </c>
      <c r="JT216" s="319">
        <v>0</v>
      </c>
      <c r="JU216" s="319">
        <v>0</v>
      </c>
      <c r="JV216" s="319">
        <v>0</v>
      </c>
      <c r="JW216" s="319">
        <v>0</v>
      </c>
      <c r="JX216" s="319">
        <v>0</v>
      </c>
      <c r="JY216" s="319">
        <v>0</v>
      </c>
      <c r="JZ216" s="319">
        <v>0</v>
      </c>
      <c r="KA216" s="319">
        <v>0</v>
      </c>
      <c r="KB216" s="319">
        <v>0</v>
      </c>
      <c r="KC216" s="319">
        <v>0</v>
      </c>
      <c r="KD216" s="319">
        <v>0</v>
      </c>
      <c r="KE216" s="319">
        <v>4658.3</v>
      </c>
      <c r="KF216" s="319">
        <v>0</v>
      </c>
      <c r="KG216" s="319">
        <v>0</v>
      </c>
      <c r="KH216" s="319">
        <v>41874.400000000001</v>
      </c>
      <c r="KI216" s="319">
        <v>75634</v>
      </c>
      <c r="KJ216" s="319">
        <v>0</v>
      </c>
      <c r="KK216" s="319">
        <v>0</v>
      </c>
      <c r="KL216" s="319">
        <v>0</v>
      </c>
      <c r="KM216" s="319">
        <v>0</v>
      </c>
      <c r="KN216" s="319">
        <v>0</v>
      </c>
      <c r="KO216" s="319">
        <v>0</v>
      </c>
      <c r="KP216" s="319">
        <v>15686.5</v>
      </c>
      <c r="KQ216" s="319">
        <v>21750.58</v>
      </c>
      <c r="KR216" s="319">
        <v>0</v>
      </c>
      <c r="KS216" s="318">
        <v>0</v>
      </c>
      <c r="KU216" s="312">
        <v>43</v>
      </c>
      <c r="KV216" s="312">
        <v>433</v>
      </c>
      <c r="KY216" s="312" t="s">
        <v>943</v>
      </c>
    </row>
    <row r="217" spans="1:311" x14ac:dyDescent="0.25">
      <c r="A217" s="317">
        <v>2021</v>
      </c>
      <c r="B217" s="316" t="s">
        <v>849</v>
      </c>
      <c r="C217" s="316" t="s">
        <v>863</v>
      </c>
      <c r="D217" s="316" t="s">
        <v>867</v>
      </c>
      <c r="E217" s="316" t="s">
        <v>846</v>
      </c>
      <c r="F217" s="315">
        <v>280217.82</v>
      </c>
      <c r="G217" s="315">
        <v>74650.59</v>
      </c>
      <c r="H217" s="315">
        <v>3104878.28</v>
      </c>
      <c r="I217" s="315">
        <v>212016.4</v>
      </c>
      <c r="J217" s="315">
        <v>76159.45</v>
      </c>
      <c r="K217" s="315">
        <v>67831.5</v>
      </c>
      <c r="L217" s="315">
        <v>1102358.5</v>
      </c>
      <c r="M217" s="315">
        <v>882399.25</v>
      </c>
      <c r="N217" s="315">
        <v>1837243.32</v>
      </c>
      <c r="O217" s="315">
        <v>1638879.03</v>
      </c>
      <c r="P217" s="315">
        <v>190715.03</v>
      </c>
      <c r="Q217" s="315">
        <v>234130.95</v>
      </c>
      <c r="R217" s="315">
        <v>570476.25</v>
      </c>
      <c r="S217" s="315">
        <v>250909.3</v>
      </c>
      <c r="T217" s="315">
        <v>227154.21</v>
      </c>
      <c r="U217" s="315">
        <v>573366.93000000005</v>
      </c>
      <c r="V217" s="315">
        <v>1361766.19</v>
      </c>
      <c r="W217" s="315">
        <v>106239.7</v>
      </c>
      <c r="X217" s="315">
        <v>740486.79</v>
      </c>
      <c r="Y217" s="315">
        <v>75941.149999999994</v>
      </c>
      <c r="Z217" s="315">
        <v>196715.75</v>
      </c>
      <c r="AA217" s="315">
        <v>5033434.63</v>
      </c>
      <c r="AB217" s="315">
        <v>411678.39</v>
      </c>
      <c r="AC217" s="315">
        <v>71726.149999999994</v>
      </c>
      <c r="AD217" s="315">
        <v>4425499.6500000004</v>
      </c>
      <c r="AE217" s="315">
        <v>47970</v>
      </c>
      <c r="AF217" s="315">
        <v>97968.46</v>
      </c>
      <c r="AG217" s="315">
        <v>220589</v>
      </c>
      <c r="AH217" s="315">
        <v>323477.37</v>
      </c>
      <c r="AI217" s="315">
        <v>474654.6</v>
      </c>
      <c r="AJ217" s="315">
        <v>208348.75</v>
      </c>
      <c r="AK217" s="315">
        <v>0</v>
      </c>
      <c r="AL217" s="315">
        <v>2333159.14</v>
      </c>
      <c r="AM217" s="315">
        <v>127842.05</v>
      </c>
      <c r="AN217" s="315">
        <v>343140.35</v>
      </c>
      <c r="AO217" s="315">
        <v>329745.90000000002</v>
      </c>
      <c r="AP217" s="315">
        <v>375513.05</v>
      </c>
      <c r="AQ217" s="315">
        <v>51859.5</v>
      </c>
      <c r="AR217" s="315">
        <v>213785.4</v>
      </c>
      <c r="AS217" s="315">
        <v>196259.41</v>
      </c>
      <c r="AT217" s="315">
        <v>135459.4</v>
      </c>
      <c r="AU217" s="315">
        <v>200198.15</v>
      </c>
      <c r="AV217" s="315">
        <v>179223.8</v>
      </c>
      <c r="AW217" s="315">
        <v>4494718.0199999996</v>
      </c>
      <c r="AX217" s="315">
        <v>57659</v>
      </c>
      <c r="AY217" s="315">
        <v>195771.55</v>
      </c>
      <c r="AZ217" s="315">
        <v>291685.75</v>
      </c>
      <c r="BA217" s="315">
        <v>28522.05</v>
      </c>
      <c r="BB217" s="315">
        <v>170110</v>
      </c>
      <c r="BC217" s="315">
        <v>775719.2</v>
      </c>
      <c r="BD217" s="315">
        <v>1828993.68</v>
      </c>
      <c r="BE217" s="315">
        <v>194391.31</v>
      </c>
      <c r="BF217" s="315">
        <v>57840</v>
      </c>
      <c r="BG217" s="315">
        <v>24935</v>
      </c>
      <c r="BH217" s="315">
        <v>40188.25</v>
      </c>
      <c r="BI217" s="315">
        <v>2086333.4</v>
      </c>
      <c r="BJ217" s="315">
        <v>39787.35</v>
      </c>
      <c r="BK217" s="315">
        <v>1731977.07</v>
      </c>
      <c r="BL217" s="315">
        <v>63902.2</v>
      </c>
      <c r="BM217" s="315">
        <v>158822.54</v>
      </c>
      <c r="BN217" s="315">
        <v>1481449</v>
      </c>
      <c r="BO217" s="315">
        <v>376687.32</v>
      </c>
      <c r="BP217" s="315">
        <v>163762.75</v>
      </c>
      <c r="BQ217" s="315">
        <v>16851.8</v>
      </c>
      <c r="BR217" s="315">
        <v>145757.37</v>
      </c>
      <c r="BS217" s="315">
        <v>90568.07</v>
      </c>
      <c r="BT217" s="315">
        <v>134793.04999999999</v>
      </c>
      <c r="BU217" s="315">
        <v>68039.75</v>
      </c>
      <c r="BV217" s="315">
        <v>162424.15</v>
      </c>
      <c r="BW217" s="315">
        <v>403206.86</v>
      </c>
      <c r="BX217" s="315">
        <v>386003.45</v>
      </c>
      <c r="BY217" s="315">
        <v>608865.4</v>
      </c>
      <c r="BZ217" s="315">
        <v>178768.9</v>
      </c>
      <c r="CA217" s="315">
        <v>234662.8</v>
      </c>
      <c r="CB217" s="315">
        <v>142818.35</v>
      </c>
      <c r="CC217" s="315">
        <v>970681.45</v>
      </c>
      <c r="CD217" s="315">
        <v>482787.41</v>
      </c>
      <c r="CE217" s="315">
        <v>781156.78</v>
      </c>
      <c r="CF217" s="315">
        <v>2437857.31</v>
      </c>
      <c r="CG217" s="315">
        <v>1078760.3</v>
      </c>
      <c r="CH217" s="315">
        <v>146368</v>
      </c>
      <c r="CI217" s="315">
        <v>6118086.2999999998</v>
      </c>
      <c r="CJ217" s="315">
        <v>57618.9</v>
      </c>
      <c r="CK217" s="315">
        <v>94369.7</v>
      </c>
      <c r="CL217" s="315">
        <v>167157.15</v>
      </c>
      <c r="CM217" s="315">
        <v>40916.449999999997</v>
      </c>
      <c r="CN217" s="315">
        <v>591200.79</v>
      </c>
      <c r="CO217" s="315">
        <v>1023982.95</v>
      </c>
      <c r="CP217" s="315">
        <v>51375.23</v>
      </c>
      <c r="CQ217" s="315">
        <v>341977.77</v>
      </c>
      <c r="CR217" s="315">
        <v>28566.45</v>
      </c>
      <c r="CS217" s="315">
        <v>267193.19</v>
      </c>
      <c r="CT217" s="315">
        <v>452957.35</v>
      </c>
      <c r="CU217" s="315">
        <v>94224</v>
      </c>
      <c r="CV217" s="315">
        <v>29879.95</v>
      </c>
      <c r="CW217" s="315">
        <v>185483.65</v>
      </c>
      <c r="CX217" s="315">
        <v>240335.19</v>
      </c>
      <c r="CY217" s="315">
        <v>185004.95</v>
      </c>
      <c r="CZ217" s="315">
        <v>3036528.18</v>
      </c>
      <c r="DA217" s="315">
        <v>1115309.68</v>
      </c>
      <c r="DB217" s="315">
        <v>868893.5</v>
      </c>
      <c r="DC217" s="315">
        <v>474102.5</v>
      </c>
      <c r="DD217" s="315">
        <v>4251988.32</v>
      </c>
      <c r="DE217" s="315">
        <v>3413415.66</v>
      </c>
      <c r="DF217" s="315">
        <v>106088.06</v>
      </c>
      <c r="DG217" s="315">
        <v>231203.01</v>
      </c>
      <c r="DH217" s="315">
        <v>373646.95</v>
      </c>
      <c r="DI217" s="315">
        <v>580143.01</v>
      </c>
      <c r="DJ217" s="315">
        <v>318642.59999999998</v>
      </c>
      <c r="DK217" s="315">
        <v>455615.49</v>
      </c>
      <c r="DL217" s="315">
        <v>258292.6</v>
      </c>
      <c r="DM217" s="315">
        <v>309536.90000000002</v>
      </c>
      <c r="DN217" s="315">
        <v>50613.1</v>
      </c>
      <c r="DO217" s="315">
        <v>196476.5</v>
      </c>
      <c r="DP217" s="315">
        <v>86734.05</v>
      </c>
      <c r="DQ217" s="315">
        <v>49811.75</v>
      </c>
      <c r="DR217" s="315">
        <v>678371.98</v>
      </c>
      <c r="DS217" s="315">
        <v>643982.06000000006</v>
      </c>
      <c r="DT217" s="315">
        <v>846325.05</v>
      </c>
      <c r="DU217" s="315">
        <v>1717336.9</v>
      </c>
      <c r="DV217" s="315">
        <v>180417</v>
      </c>
      <c r="DW217" s="315">
        <v>220363.45</v>
      </c>
      <c r="DX217" s="315">
        <v>724438.67</v>
      </c>
      <c r="DY217" s="315">
        <v>372869.39</v>
      </c>
      <c r="DZ217" s="315">
        <v>240789.8</v>
      </c>
      <c r="EA217" s="315">
        <v>5690102.1900000004</v>
      </c>
      <c r="EB217" s="315">
        <v>328533.57</v>
      </c>
      <c r="EC217" s="315">
        <v>250843.23</v>
      </c>
      <c r="ED217" s="315">
        <v>252859.9</v>
      </c>
      <c r="EE217" s="315">
        <v>357434.15</v>
      </c>
      <c r="EF217" s="315">
        <v>55476.05</v>
      </c>
      <c r="EG217" s="315">
        <v>1377934.91</v>
      </c>
      <c r="EH217" s="315">
        <v>104060.21</v>
      </c>
      <c r="EI217" s="315">
        <v>590708.35</v>
      </c>
      <c r="EJ217" s="315">
        <v>1425218.43</v>
      </c>
      <c r="EK217" s="315">
        <v>72107.86</v>
      </c>
      <c r="EL217" s="315">
        <v>114056.65</v>
      </c>
      <c r="EM217" s="315">
        <v>286900.32</v>
      </c>
      <c r="EN217" s="315">
        <v>676740.1</v>
      </c>
      <c r="EO217" s="315">
        <v>1035817.42</v>
      </c>
      <c r="EP217" s="315">
        <v>537123.30000000005</v>
      </c>
      <c r="EQ217" s="315">
        <v>58262.5</v>
      </c>
      <c r="ER217" s="315">
        <v>558778.35</v>
      </c>
      <c r="ES217" s="315">
        <v>125886.75</v>
      </c>
      <c r="ET217" s="315">
        <v>383323.3</v>
      </c>
      <c r="EU217" s="315">
        <v>152952.70000000001</v>
      </c>
      <c r="EV217" s="315">
        <v>84008.4</v>
      </c>
      <c r="EW217" s="315">
        <v>425983.5</v>
      </c>
      <c r="EX217" s="315">
        <v>632562.6</v>
      </c>
      <c r="EY217" s="315">
        <v>2464206.4300000002</v>
      </c>
      <c r="EZ217" s="315">
        <v>283005799.00999999</v>
      </c>
      <c r="FA217" s="315">
        <v>431891.41</v>
      </c>
      <c r="FB217" s="315">
        <v>292713.75</v>
      </c>
      <c r="FC217" s="315">
        <v>1694190.95</v>
      </c>
      <c r="FD217" s="315">
        <v>353397.3</v>
      </c>
      <c r="FE217" s="315">
        <v>3219672.3</v>
      </c>
      <c r="FF217" s="315">
        <v>645158.88</v>
      </c>
      <c r="FG217" s="315">
        <v>66764.899999999994</v>
      </c>
      <c r="FH217" s="315">
        <v>1552155.45</v>
      </c>
      <c r="FI217" s="315">
        <v>129298.2</v>
      </c>
      <c r="FJ217" s="315">
        <v>947484.95</v>
      </c>
      <c r="FK217" s="315">
        <v>189722.95</v>
      </c>
      <c r="FL217" s="315">
        <v>24517.05</v>
      </c>
      <c r="FM217" s="315">
        <v>1815583.33</v>
      </c>
      <c r="FN217" s="315">
        <v>142051.67000000001</v>
      </c>
      <c r="FO217" s="315">
        <v>213758.3</v>
      </c>
      <c r="FP217" s="315">
        <v>204939.75</v>
      </c>
      <c r="FQ217" s="315">
        <v>134556.4</v>
      </c>
      <c r="FR217" s="315">
        <v>4311878.8</v>
      </c>
      <c r="FS217" s="315">
        <v>129449.2</v>
      </c>
      <c r="FT217" s="315">
        <v>94895.45</v>
      </c>
      <c r="FU217" s="315">
        <v>341139.35</v>
      </c>
      <c r="FV217" s="315">
        <v>77861.100000000006</v>
      </c>
      <c r="FW217" s="315">
        <v>28745.9</v>
      </c>
      <c r="FX217" s="315">
        <v>356390.67</v>
      </c>
      <c r="FY217" s="315">
        <v>310936.83</v>
      </c>
      <c r="FZ217" s="315">
        <v>110569.75</v>
      </c>
      <c r="GA217" s="315">
        <v>80879.3</v>
      </c>
      <c r="GB217" s="315">
        <v>136728.29999999999</v>
      </c>
      <c r="GC217" s="315">
        <v>104407.53</v>
      </c>
      <c r="GD217" s="315">
        <v>124387.4</v>
      </c>
      <c r="GE217" s="315">
        <v>666690.64</v>
      </c>
      <c r="GF217" s="315">
        <v>345202.15</v>
      </c>
      <c r="GG217" s="315">
        <v>874642.32</v>
      </c>
      <c r="GH217" s="315">
        <v>110047.8</v>
      </c>
      <c r="GI217" s="315">
        <v>387131.25</v>
      </c>
      <c r="GJ217" s="315">
        <v>205378.95</v>
      </c>
      <c r="GK217" s="315">
        <v>4491359.34</v>
      </c>
      <c r="GL217" s="315">
        <v>124733.2</v>
      </c>
      <c r="GM217" s="315">
        <v>7517516.7999999998</v>
      </c>
      <c r="GN217" s="315">
        <v>346599.83</v>
      </c>
      <c r="GO217" s="315">
        <v>1843254.43</v>
      </c>
      <c r="GP217" s="315">
        <v>44868.2</v>
      </c>
      <c r="GQ217" s="315">
        <v>5000</v>
      </c>
      <c r="GR217" s="315">
        <v>450909.35</v>
      </c>
      <c r="GS217" s="315">
        <v>10014134.42</v>
      </c>
      <c r="GT217" s="315">
        <v>67162.55</v>
      </c>
      <c r="GU217" s="315">
        <v>4701515.18</v>
      </c>
      <c r="GV217" s="315">
        <v>172135.85</v>
      </c>
      <c r="GW217" s="315">
        <v>83533.95</v>
      </c>
      <c r="GX217" s="315">
        <v>1801898.4</v>
      </c>
      <c r="GY217" s="315">
        <v>162484.20000000001</v>
      </c>
      <c r="GZ217" s="315">
        <v>769700.7</v>
      </c>
      <c r="HA217" s="315">
        <v>459717.8</v>
      </c>
      <c r="HB217" s="315">
        <v>70762.100000000006</v>
      </c>
      <c r="HC217" s="315">
        <v>1945065.12</v>
      </c>
      <c r="HD217" s="315">
        <v>54222.45</v>
      </c>
      <c r="HE217" s="315">
        <v>70837.75</v>
      </c>
      <c r="HF217" s="315">
        <v>191266.3</v>
      </c>
      <c r="HG217" s="315">
        <v>781814.54</v>
      </c>
      <c r="HH217" s="315">
        <v>3730881.09</v>
      </c>
      <c r="HI217" s="315">
        <v>1069827.55</v>
      </c>
      <c r="HJ217" s="315">
        <v>404890.8</v>
      </c>
      <c r="HK217" s="315">
        <v>147322</v>
      </c>
      <c r="HL217" s="315">
        <v>692058.05</v>
      </c>
      <c r="HM217" s="315">
        <v>253000.81</v>
      </c>
      <c r="HN217" s="315">
        <v>120986.1</v>
      </c>
      <c r="HO217" s="315">
        <v>132184.9</v>
      </c>
      <c r="HP217" s="315">
        <v>862862.59</v>
      </c>
      <c r="HQ217" s="315">
        <v>66500.7</v>
      </c>
      <c r="HR217" s="315">
        <v>1581765.84</v>
      </c>
      <c r="HS217" s="315">
        <v>31661.3</v>
      </c>
      <c r="HT217" s="315">
        <v>2616725.4900000002</v>
      </c>
      <c r="HU217" s="315">
        <v>75158.2</v>
      </c>
      <c r="HV217" s="315">
        <v>377653.8</v>
      </c>
      <c r="HW217" s="315">
        <v>5746151.0700000003</v>
      </c>
      <c r="HX217" s="315">
        <v>146566.35</v>
      </c>
      <c r="HY217" s="315">
        <v>4941478.4000000004</v>
      </c>
      <c r="HZ217" s="315">
        <v>360634.4</v>
      </c>
      <c r="IA217" s="315">
        <v>34346</v>
      </c>
      <c r="IB217" s="315">
        <v>521896.63</v>
      </c>
      <c r="IC217" s="315">
        <v>3272489.92</v>
      </c>
      <c r="ID217" s="315">
        <v>153521.35</v>
      </c>
      <c r="IE217" s="315">
        <v>1275158.5900000001</v>
      </c>
      <c r="IF217" s="315">
        <v>184738.05</v>
      </c>
      <c r="IG217" s="315">
        <v>429971.4</v>
      </c>
      <c r="IH217" s="315">
        <v>16810.7</v>
      </c>
      <c r="II217" s="315">
        <v>155765.53</v>
      </c>
      <c r="IJ217" s="315">
        <v>750727.16</v>
      </c>
      <c r="IK217" s="315">
        <v>38824.800000000003</v>
      </c>
      <c r="IL217" s="315">
        <v>144988.75</v>
      </c>
      <c r="IM217" s="315">
        <v>233975.8</v>
      </c>
      <c r="IN217" s="315">
        <v>1097141.25</v>
      </c>
      <c r="IO217" s="315">
        <v>102919.9</v>
      </c>
      <c r="IP217" s="315">
        <v>94834.85</v>
      </c>
      <c r="IQ217" s="315">
        <v>132671.95000000001</v>
      </c>
      <c r="IR217" s="315">
        <v>1859914.15</v>
      </c>
      <c r="IS217" s="315">
        <v>1926635.98</v>
      </c>
      <c r="IT217" s="315">
        <v>2588269.2799999998</v>
      </c>
      <c r="IU217" s="315">
        <v>93262.6</v>
      </c>
      <c r="IV217" s="315">
        <v>1374974.79</v>
      </c>
      <c r="IW217" s="315">
        <v>166527.29</v>
      </c>
      <c r="IX217" s="315">
        <v>35533.949999999997</v>
      </c>
      <c r="IY217" s="315">
        <v>728121.42</v>
      </c>
      <c r="IZ217" s="315">
        <v>301290.49</v>
      </c>
      <c r="JA217" s="315">
        <v>108338.3</v>
      </c>
      <c r="JB217" s="315">
        <v>278122.5</v>
      </c>
      <c r="JC217" s="315">
        <v>387926.35</v>
      </c>
      <c r="JD217" s="315">
        <v>67902.649999999994</v>
      </c>
      <c r="JE217" s="315">
        <v>39336.75</v>
      </c>
      <c r="JF217" s="315">
        <v>182494.9</v>
      </c>
      <c r="JG217" s="315">
        <v>80433.899999999994</v>
      </c>
      <c r="JH217" s="315">
        <v>259415.15</v>
      </c>
      <c r="JI217" s="315">
        <v>662421.18999999994</v>
      </c>
      <c r="JJ217" s="315">
        <v>378878.12</v>
      </c>
      <c r="JK217" s="315">
        <v>41809.4</v>
      </c>
      <c r="JL217" s="315">
        <v>174685.15</v>
      </c>
      <c r="JM217" s="315">
        <v>43028.6</v>
      </c>
      <c r="JN217" s="315">
        <v>16287.65</v>
      </c>
      <c r="JO217" s="315">
        <v>1019650.22</v>
      </c>
      <c r="JP217" s="315">
        <v>145853.6</v>
      </c>
      <c r="JQ217" s="315">
        <v>158771.70000000001</v>
      </c>
      <c r="JR217" s="315">
        <v>600.6</v>
      </c>
      <c r="JS217" s="315">
        <v>1527915.35</v>
      </c>
      <c r="JT217" s="315">
        <v>218164.1</v>
      </c>
      <c r="JU217" s="315">
        <v>51591.55</v>
      </c>
      <c r="JV217" s="315">
        <v>3341031.96</v>
      </c>
      <c r="JW217" s="315">
        <v>163145.1</v>
      </c>
      <c r="JX217" s="315">
        <v>506779</v>
      </c>
      <c r="JY217" s="315">
        <v>5017.8</v>
      </c>
      <c r="JZ217" s="315">
        <v>41063.599999999999</v>
      </c>
      <c r="KA217" s="315">
        <v>406672.9</v>
      </c>
      <c r="KB217" s="315">
        <v>274705.55</v>
      </c>
      <c r="KC217" s="315">
        <v>144917.70000000001</v>
      </c>
      <c r="KD217" s="315">
        <v>178070.5</v>
      </c>
      <c r="KE217" s="315">
        <v>2553910.06</v>
      </c>
      <c r="KF217" s="315">
        <v>87069.5</v>
      </c>
      <c r="KG217" s="315">
        <v>436289.1</v>
      </c>
      <c r="KH217" s="315">
        <v>260430.5</v>
      </c>
      <c r="KI217" s="315">
        <v>436807.4</v>
      </c>
      <c r="KJ217" s="315">
        <v>263895.59999999998</v>
      </c>
      <c r="KK217" s="315">
        <v>52669.27</v>
      </c>
      <c r="KL217" s="315">
        <v>103207.05</v>
      </c>
      <c r="KM217" s="315">
        <v>164659.01</v>
      </c>
      <c r="KN217" s="315">
        <v>301802.23999999999</v>
      </c>
      <c r="KO217" s="315">
        <v>1832432.88</v>
      </c>
      <c r="KP217" s="315">
        <v>429254.7</v>
      </c>
      <c r="KQ217" s="315">
        <v>35231405.030000001</v>
      </c>
      <c r="KR217" s="315">
        <v>775858.2</v>
      </c>
      <c r="KS217" s="314">
        <v>377256.58</v>
      </c>
      <c r="KU217" s="312">
        <v>43</v>
      </c>
      <c r="KV217" s="312">
        <v>434</v>
      </c>
      <c r="KY217" s="312" t="s">
        <v>943</v>
      </c>
    </row>
    <row r="218" spans="1:311" x14ac:dyDescent="0.25">
      <c r="A218" s="321">
        <v>2021</v>
      </c>
      <c r="B218" s="320" t="s">
        <v>849</v>
      </c>
      <c r="C218" s="320" t="s">
        <v>863</v>
      </c>
      <c r="D218" s="320" t="s">
        <v>866</v>
      </c>
      <c r="E218" s="320" t="s">
        <v>846</v>
      </c>
      <c r="F218" s="319">
        <v>93107.199999999997</v>
      </c>
      <c r="G218" s="319">
        <v>69679.95</v>
      </c>
      <c r="H218" s="319">
        <v>1752120.27</v>
      </c>
      <c r="I218" s="319">
        <v>4849</v>
      </c>
      <c r="J218" s="319">
        <v>0</v>
      </c>
      <c r="K218" s="319">
        <v>164037.5</v>
      </c>
      <c r="L218" s="319">
        <v>1374033.93</v>
      </c>
      <c r="M218" s="319">
        <v>480458.53</v>
      </c>
      <c r="N218" s="319">
        <v>5304282.68</v>
      </c>
      <c r="O218" s="319">
        <v>1120260</v>
      </c>
      <c r="P218" s="319">
        <v>256593.31</v>
      </c>
      <c r="Q218" s="319">
        <v>341766.1</v>
      </c>
      <c r="R218" s="319">
        <v>367358.97</v>
      </c>
      <c r="S218" s="319">
        <v>470101.94</v>
      </c>
      <c r="T218" s="319">
        <v>159481.15</v>
      </c>
      <c r="U218" s="319">
        <v>251406.13</v>
      </c>
      <c r="V218" s="319">
        <v>2061732.96</v>
      </c>
      <c r="W218" s="319">
        <v>64707.48</v>
      </c>
      <c r="X218" s="319">
        <v>242188.09</v>
      </c>
      <c r="Y218" s="319">
        <v>150943.04999999999</v>
      </c>
      <c r="Z218" s="319">
        <v>127979.8</v>
      </c>
      <c r="AA218" s="319">
        <v>1573761.27</v>
      </c>
      <c r="AB218" s="319">
        <v>1606496.03</v>
      </c>
      <c r="AC218" s="319">
        <v>27364.05</v>
      </c>
      <c r="AD218" s="319">
        <v>4530502.8</v>
      </c>
      <c r="AE218" s="319">
        <v>67066.61</v>
      </c>
      <c r="AF218" s="319">
        <v>4830</v>
      </c>
      <c r="AG218" s="319">
        <v>249568.1</v>
      </c>
      <c r="AH218" s="319">
        <v>6954.1</v>
      </c>
      <c r="AI218" s="319">
        <v>124536.75</v>
      </c>
      <c r="AJ218" s="319">
        <v>167782.15</v>
      </c>
      <c r="AK218" s="319">
        <v>105226.94</v>
      </c>
      <c r="AL218" s="319">
        <v>1884483.86</v>
      </c>
      <c r="AM218" s="319">
        <v>152206</v>
      </c>
      <c r="AN218" s="319">
        <v>3314.55</v>
      </c>
      <c r="AO218" s="319">
        <v>145244.54999999999</v>
      </c>
      <c r="AP218" s="319">
        <v>159959.15</v>
      </c>
      <c r="AQ218" s="319">
        <v>136734.04999999999</v>
      </c>
      <c r="AR218" s="319">
        <v>119630.55</v>
      </c>
      <c r="AS218" s="319">
        <v>351803.3</v>
      </c>
      <c r="AT218" s="319">
        <v>6225.05</v>
      </c>
      <c r="AU218" s="319">
        <v>55300.7</v>
      </c>
      <c r="AV218" s="319">
        <v>45667</v>
      </c>
      <c r="AW218" s="319">
        <v>2651548.2400000002</v>
      </c>
      <c r="AX218" s="319">
        <v>49847.95</v>
      </c>
      <c r="AY218" s="319">
        <v>155976.48000000001</v>
      </c>
      <c r="AZ218" s="319">
        <v>157540.29999999999</v>
      </c>
      <c r="BA218" s="319">
        <v>14173.15</v>
      </c>
      <c r="BB218" s="319">
        <v>51226.35</v>
      </c>
      <c r="BC218" s="319">
        <v>344491.09</v>
      </c>
      <c r="BD218" s="319">
        <v>202162.04</v>
      </c>
      <c r="BE218" s="319">
        <v>8720</v>
      </c>
      <c r="BF218" s="319">
        <v>0</v>
      </c>
      <c r="BG218" s="319">
        <v>59649.85</v>
      </c>
      <c r="BH218" s="319">
        <v>61226.67</v>
      </c>
      <c r="BI218" s="319">
        <v>166515.4</v>
      </c>
      <c r="BJ218" s="319">
        <v>45913.35</v>
      </c>
      <c r="BK218" s="319">
        <v>545669.69999999995</v>
      </c>
      <c r="BL218" s="319">
        <v>13112.9</v>
      </c>
      <c r="BM218" s="319">
        <v>140673.93</v>
      </c>
      <c r="BN218" s="319">
        <v>127552.89</v>
      </c>
      <c r="BO218" s="319">
        <v>164473.60000000001</v>
      </c>
      <c r="BP218" s="319">
        <v>265295.84000000003</v>
      </c>
      <c r="BQ218" s="319">
        <v>63954.45</v>
      </c>
      <c r="BR218" s="319">
        <v>219084.6</v>
      </c>
      <c r="BS218" s="319">
        <v>528594.81000000006</v>
      </c>
      <c r="BT218" s="319">
        <v>1627.45</v>
      </c>
      <c r="BU218" s="319">
        <v>23951</v>
      </c>
      <c r="BV218" s="319">
        <v>91800.87</v>
      </c>
      <c r="BW218" s="319">
        <v>2746.29</v>
      </c>
      <c r="BX218" s="319">
        <v>443370.55</v>
      </c>
      <c r="BY218" s="319">
        <v>54135.35</v>
      </c>
      <c r="BZ218" s="319">
        <v>94218.1</v>
      </c>
      <c r="CA218" s="319">
        <v>192328.32000000001</v>
      </c>
      <c r="CB218" s="319">
        <v>95795.48</v>
      </c>
      <c r="CC218" s="319">
        <v>715123.7</v>
      </c>
      <c r="CD218" s="319">
        <v>166539.92000000001</v>
      </c>
      <c r="CE218" s="319">
        <v>115292.11</v>
      </c>
      <c r="CF218" s="319">
        <v>102886.49</v>
      </c>
      <c r="CG218" s="319">
        <v>73230.429999999993</v>
      </c>
      <c r="CH218" s="319">
        <v>17576.45</v>
      </c>
      <c r="CI218" s="319">
        <v>209929.7</v>
      </c>
      <c r="CJ218" s="319">
        <v>53658.02</v>
      </c>
      <c r="CK218" s="319">
        <v>111442.84</v>
      </c>
      <c r="CL218" s="319">
        <v>141314.65</v>
      </c>
      <c r="CM218" s="319">
        <v>29012.1</v>
      </c>
      <c r="CN218" s="319">
        <v>410183.03</v>
      </c>
      <c r="CO218" s="319">
        <v>1054417.58</v>
      </c>
      <c r="CP218" s="319">
        <v>26646</v>
      </c>
      <c r="CQ218" s="319">
        <v>58820.2</v>
      </c>
      <c r="CR218" s="319">
        <v>41425.949999999997</v>
      </c>
      <c r="CS218" s="319">
        <v>15665.78</v>
      </c>
      <c r="CT218" s="319">
        <v>100725</v>
      </c>
      <c r="CU218" s="319">
        <v>44405.15</v>
      </c>
      <c r="CV218" s="319">
        <v>31825.3</v>
      </c>
      <c r="CW218" s="319">
        <v>106240.25</v>
      </c>
      <c r="CX218" s="319">
        <v>63429.69</v>
      </c>
      <c r="CY218" s="319">
        <v>3434.6</v>
      </c>
      <c r="CZ218" s="319">
        <v>1334717.43</v>
      </c>
      <c r="DA218" s="319">
        <v>13614</v>
      </c>
      <c r="DB218" s="319">
        <v>550883.86</v>
      </c>
      <c r="DC218" s="319">
        <v>26367.200000000001</v>
      </c>
      <c r="DD218" s="319">
        <v>887457.21</v>
      </c>
      <c r="DE218" s="319">
        <v>545078.66</v>
      </c>
      <c r="DF218" s="319">
        <v>110682.73</v>
      </c>
      <c r="DG218" s="319">
        <v>127446.55</v>
      </c>
      <c r="DH218" s="319">
        <v>196209.04</v>
      </c>
      <c r="DI218" s="319">
        <v>9891.75</v>
      </c>
      <c r="DJ218" s="319">
        <v>1144534.8500000001</v>
      </c>
      <c r="DK218" s="319">
        <v>7043.15</v>
      </c>
      <c r="DL218" s="319">
        <v>85439.21</v>
      </c>
      <c r="DM218" s="319">
        <v>180642.75</v>
      </c>
      <c r="DN218" s="319">
        <v>906.05</v>
      </c>
      <c r="DO218" s="319">
        <v>95330.85</v>
      </c>
      <c r="DP218" s="319">
        <v>126566.25</v>
      </c>
      <c r="DQ218" s="319">
        <v>73056.87</v>
      </c>
      <c r="DR218" s="319">
        <v>709716.05</v>
      </c>
      <c r="DS218" s="319">
        <v>85300.55</v>
      </c>
      <c r="DT218" s="319">
        <v>337576.3</v>
      </c>
      <c r="DU218" s="319">
        <v>290140.78999999998</v>
      </c>
      <c r="DV218" s="319">
        <v>95464.93</v>
      </c>
      <c r="DW218" s="319">
        <v>352536.38</v>
      </c>
      <c r="DX218" s="319">
        <v>1544585.5</v>
      </c>
      <c r="DY218" s="319">
        <v>304861.37</v>
      </c>
      <c r="DZ218" s="319">
        <v>143677.5</v>
      </c>
      <c r="EA218" s="319">
        <v>1454070.15</v>
      </c>
      <c r="EB218" s="319">
        <v>217881</v>
      </c>
      <c r="EC218" s="319">
        <v>244926.77</v>
      </c>
      <c r="ED218" s="319">
        <v>589079.05000000005</v>
      </c>
      <c r="EE218" s="319">
        <v>163201.15</v>
      </c>
      <c r="EF218" s="319">
        <v>35741.800000000003</v>
      </c>
      <c r="EG218" s="319">
        <v>1113513.54</v>
      </c>
      <c r="EH218" s="319">
        <v>7096.65</v>
      </c>
      <c r="EI218" s="319">
        <v>331908.94</v>
      </c>
      <c r="EJ218" s="319">
        <v>883499.35</v>
      </c>
      <c r="EK218" s="319">
        <v>74194.3</v>
      </c>
      <c r="EL218" s="319">
        <v>46635</v>
      </c>
      <c r="EM218" s="319">
        <v>153048</v>
      </c>
      <c r="EN218" s="319">
        <v>270352.68</v>
      </c>
      <c r="EO218" s="319">
        <v>306778.88</v>
      </c>
      <c r="EP218" s="319">
        <v>4296</v>
      </c>
      <c r="EQ218" s="319">
        <v>502202.17</v>
      </c>
      <c r="ER218" s="319">
        <v>370686.15</v>
      </c>
      <c r="ES218" s="319">
        <v>269985.27</v>
      </c>
      <c r="ET218" s="319">
        <v>772259.31</v>
      </c>
      <c r="EU218" s="319">
        <v>35815.300000000003</v>
      </c>
      <c r="EV218" s="319">
        <v>145931.79999999999</v>
      </c>
      <c r="EW218" s="319">
        <v>255726.86</v>
      </c>
      <c r="EX218" s="319">
        <v>295059.15000000002</v>
      </c>
      <c r="EY218" s="319">
        <v>1272810.8500000001</v>
      </c>
      <c r="EZ218" s="319">
        <v>305867207.05000001</v>
      </c>
      <c r="FA218" s="319">
        <v>126220.62</v>
      </c>
      <c r="FB218" s="319">
        <v>599907.31000000006</v>
      </c>
      <c r="FC218" s="319">
        <v>2092776.66</v>
      </c>
      <c r="FD218" s="319">
        <v>523829.74</v>
      </c>
      <c r="FE218" s="319">
        <v>206830.37</v>
      </c>
      <c r="FF218" s="319">
        <v>124495.2</v>
      </c>
      <c r="FG218" s="319">
        <v>31765.15</v>
      </c>
      <c r="FH218" s="319">
        <v>1248948.51</v>
      </c>
      <c r="FI218" s="319">
        <v>160927.97</v>
      </c>
      <c r="FJ218" s="319">
        <v>180707.22</v>
      </c>
      <c r="FK218" s="319">
        <v>236389.35</v>
      </c>
      <c r="FL218" s="319">
        <v>19913.400000000001</v>
      </c>
      <c r="FM218" s="319">
        <v>947416.44</v>
      </c>
      <c r="FN218" s="319">
        <v>4460.6499999999996</v>
      </c>
      <c r="FO218" s="319">
        <v>17199.3</v>
      </c>
      <c r="FP218" s="319">
        <v>7981.35</v>
      </c>
      <c r="FQ218" s="319">
        <v>9590.1</v>
      </c>
      <c r="FR218" s="319">
        <v>12773832.789999999</v>
      </c>
      <c r="FS218" s="319">
        <v>83854.850000000006</v>
      </c>
      <c r="FT218" s="319">
        <v>88095.7</v>
      </c>
      <c r="FU218" s="319">
        <v>155190.75</v>
      </c>
      <c r="FV218" s="319">
        <v>60961.9</v>
      </c>
      <c r="FW218" s="319">
        <v>12215.35</v>
      </c>
      <c r="FX218" s="319">
        <v>193781.47</v>
      </c>
      <c r="FY218" s="319">
        <v>184890.89</v>
      </c>
      <c r="FZ218" s="319">
        <v>43597.74</v>
      </c>
      <c r="GA218" s="319">
        <v>173175.49</v>
      </c>
      <c r="GB218" s="319">
        <v>383525.7</v>
      </c>
      <c r="GC218" s="319">
        <v>56299.4</v>
      </c>
      <c r="GD218" s="319">
        <v>217457.95</v>
      </c>
      <c r="GE218" s="319">
        <v>347906.2</v>
      </c>
      <c r="GF218" s="319">
        <v>236901.15</v>
      </c>
      <c r="GG218" s="319">
        <v>445638.12</v>
      </c>
      <c r="GH218" s="319">
        <v>65728.92</v>
      </c>
      <c r="GI218" s="319">
        <v>208509.2</v>
      </c>
      <c r="GJ218" s="319">
        <v>132620.57</v>
      </c>
      <c r="GK218" s="319">
        <v>2442573.88</v>
      </c>
      <c r="GL218" s="319">
        <v>366304.85</v>
      </c>
      <c r="GM218" s="319">
        <v>13987547.039999999</v>
      </c>
      <c r="GN218" s="319">
        <v>218109.48</v>
      </c>
      <c r="GO218" s="319">
        <v>4492982.0599999996</v>
      </c>
      <c r="GP218" s="319">
        <v>46915.06</v>
      </c>
      <c r="GQ218" s="319">
        <v>40061.160000000003</v>
      </c>
      <c r="GR218" s="319">
        <v>279480.95</v>
      </c>
      <c r="GS218" s="319">
        <v>33716540.020000003</v>
      </c>
      <c r="GT218" s="319">
        <v>29038.5</v>
      </c>
      <c r="GU218" s="319">
        <v>3920176.59</v>
      </c>
      <c r="GV218" s="319">
        <v>84991.44</v>
      </c>
      <c r="GW218" s="319">
        <v>106277.3</v>
      </c>
      <c r="GX218" s="319">
        <v>1257633.28</v>
      </c>
      <c r="GY218" s="319">
        <v>63840.35</v>
      </c>
      <c r="GZ218" s="319">
        <v>55135.85</v>
      </c>
      <c r="HA218" s="319">
        <v>525492.69999999995</v>
      </c>
      <c r="HB218" s="319">
        <v>4307.92</v>
      </c>
      <c r="HC218" s="319">
        <v>1374056.26</v>
      </c>
      <c r="HD218" s="319">
        <v>39181.800000000003</v>
      </c>
      <c r="HE218" s="319">
        <v>198412.08</v>
      </c>
      <c r="HF218" s="319">
        <v>257564.68</v>
      </c>
      <c r="HG218" s="319">
        <v>750047.85</v>
      </c>
      <c r="HH218" s="319">
        <v>3308199.01</v>
      </c>
      <c r="HI218" s="319">
        <v>102361.93</v>
      </c>
      <c r="HJ218" s="319">
        <v>217769.9</v>
      </c>
      <c r="HK218" s="319">
        <v>79193.5</v>
      </c>
      <c r="HL218" s="319">
        <v>156539.67000000001</v>
      </c>
      <c r="HM218" s="319">
        <v>85880.25</v>
      </c>
      <c r="HN218" s="319">
        <v>12394.65</v>
      </c>
      <c r="HO218" s="319">
        <v>128381.5</v>
      </c>
      <c r="HP218" s="319">
        <v>305518.77</v>
      </c>
      <c r="HQ218" s="319">
        <v>185037.6</v>
      </c>
      <c r="HR218" s="319">
        <v>161208.01</v>
      </c>
      <c r="HS218" s="319">
        <v>46525.9</v>
      </c>
      <c r="HT218" s="319">
        <v>718211.64</v>
      </c>
      <c r="HU218" s="319">
        <v>203867.45</v>
      </c>
      <c r="HV218" s="319">
        <v>742503.4</v>
      </c>
      <c r="HW218" s="319">
        <v>9389982.3599999994</v>
      </c>
      <c r="HX218" s="319">
        <v>306850.31</v>
      </c>
      <c r="HY218" s="319">
        <v>1262309.6200000001</v>
      </c>
      <c r="HZ218" s="319">
        <v>191207.18</v>
      </c>
      <c r="IA218" s="319">
        <v>135036.93</v>
      </c>
      <c r="IB218" s="319">
        <v>529974.9</v>
      </c>
      <c r="IC218" s="319">
        <v>3323034.58</v>
      </c>
      <c r="ID218" s="319">
        <v>123326.7</v>
      </c>
      <c r="IE218" s="319">
        <v>34647.199999999997</v>
      </c>
      <c r="IF218" s="319">
        <v>64493.2</v>
      </c>
      <c r="IG218" s="319">
        <v>66373.8</v>
      </c>
      <c r="IH218" s="319">
        <v>7845.1</v>
      </c>
      <c r="II218" s="319">
        <v>162848.70000000001</v>
      </c>
      <c r="IJ218" s="319">
        <v>127917.21</v>
      </c>
      <c r="IK218" s="319">
        <v>22630.26</v>
      </c>
      <c r="IL218" s="319">
        <v>61230.9</v>
      </c>
      <c r="IM218" s="319">
        <v>85131.7</v>
      </c>
      <c r="IN218" s="319">
        <v>894685.65</v>
      </c>
      <c r="IO218" s="319">
        <v>447958.14</v>
      </c>
      <c r="IP218" s="319">
        <v>539346.46</v>
      </c>
      <c r="IQ218" s="319">
        <v>24062</v>
      </c>
      <c r="IR218" s="319">
        <v>1257343.08</v>
      </c>
      <c r="IS218" s="319">
        <v>62689.45</v>
      </c>
      <c r="IT218" s="319">
        <v>4784284.07</v>
      </c>
      <c r="IU218" s="319">
        <v>214602.9</v>
      </c>
      <c r="IV218" s="319">
        <v>630673.31000000006</v>
      </c>
      <c r="IW218" s="319">
        <v>95977.77</v>
      </c>
      <c r="IX218" s="319">
        <v>39462.85</v>
      </c>
      <c r="IY218" s="319">
        <v>38511.42</v>
      </c>
      <c r="IZ218" s="319">
        <v>18214.2</v>
      </c>
      <c r="JA218" s="319">
        <v>167814.86</v>
      </c>
      <c r="JB218" s="319">
        <v>92380.94</v>
      </c>
      <c r="JC218" s="319">
        <v>151931.20000000001</v>
      </c>
      <c r="JD218" s="319">
        <v>47863.65</v>
      </c>
      <c r="JE218" s="319">
        <v>15480.1</v>
      </c>
      <c r="JF218" s="319">
        <v>43644.25</v>
      </c>
      <c r="JG218" s="319">
        <v>19462.349999999999</v>
      </c>
      <c r="JH218" s="319">
        <v>257812.4</v>
      </c>
      <c r="JI218" s="319">
        <v>48855.05</v>
      </c>
      <c r="JJ218" s="319">
        <v>509859.4</v>
      </c>
      <c r="JK218" s="319">
        <v>47205.85</v>
      </c>
      <c r="JL218" s="319">
        <v>103498.4</v>
      </c>
      <c r="JM218" s="319">
        <v>11926.2</v>
      </c>
      <c r="JN218" s="319">
        <v>47168.5</v>
      </c>
      <c r="JO218" s="319">
        <v>927490.52</v>
      </c>
      <c r="JP218" s="319">
        <v>82803.600000000006</v>
      </c>
      <c r="JQ218" s="319">
        <v>112545</v>
      </c>
      <c r="JR218" s="319">
        <v>37891</v>
      </c>
      <c r="JS218" s="319">
        <v>1521410.28</v>
      </c>
      <c r="JT218" s="319">
        <v>410781.65</v>
      </c>
      <c r="JU218" s="319">
        <v>2145.5</v>
      </c>
      <c r="JV218" s="319">
        <v>959628.56</v>
      </c>
      <c r="JW218" s="319">
        <v>48128.69</v>
      </c>
      <c r="JX218" s="319">
        <v>147541.66</v>
      </c>
      <c r="JY218" s="319">
        <v>48443.25</v>
      </c>
      <c r="JZ218" s="319">
        <v>17200.97</v>
      </c>
      <c r="KA218" s="319">
        <v>108284.8</v>
      </c>
      <c r="KB218" s="319">
        <v>129943.25</v>
      </c>
      <c r="KC218" s="319">
        <v>15271.15</v>
      </c>
      <c r="KD218" s="319">
        <v>126108.1</v>
      </c>
      <c r="KE218" s="319">
        <v>1136918.6599999999</v>
      </c>
      <c r="KF218" s="319">
        <v>28677.25</v>
      </c>
      <c r="KG218" s="319">
        <v>153608.9</v>
      </c>
      <c r="KH218" s="319">
        <v>130895.8</v>
      </c>
      <c r="KI218" s="319">
        <v>226721.95</v>
      </c>
      <c r="KJ218" s="319">
        <v>21823.13</v>
      </c>
      <c r="KK218" s="319">
        <v>19702.95</v>
      </c>
      <c r="KL218" s="319">
        <v>24436.55</v>
      </c>
      <c r="KM218" s="319">
        <v>162207.9</v>
      </c>
      <c r="KN218" s="319">
        <v>59863.7</v>
      </c>
      <c r="KO218" s="319">
        <v>827974.16</v>
      </c>
      <c r="KP218" s="319">
        <v>277063.92</v>
      </c>
      <c r="KQ218" s="319">
        <v>31791608.079999998</v>
      </c>
      <c r="KR218" s="319">
        <v>1176823.02</v>
      </c>
      <c r="KS218" s="318">
        <v>745117.55</v>
      </c>
      <c r="KU218" s="312">
        <v>43</v>
      </c>
      <c r="KV218" s="312">
        <v>435</v>
      </c>
      <c r="KY218" s="312" t="s">
        <v>943</v>
      </c>
    </row>
    <row r="219" spans="1:311" x14ac:dyDescent="0.25">
      <c r="A219" s="317">
        <v>2021</v>
      </c>
      <c r="B219" s="316" t="s">
        <v>849</v>
      </c>
      <c r="C219" s="316" t="s">
        <v>863</v>
      </c>
      <c r="D219" s="316" t="s">
        <v>865</v>
      </c>
      <c r="E219" s="316" t="s">
        <v>846</v>
      </c>
      <c r="F219" s="315">
        <v>39265.279999999999</v>
      </c>
      <c r="G219" s="315">
        <v>906.85</v>
      </c>
      <c r="H219" s="315">
        <v>757265.83</v>
      </c>
      <c r="I219" s="315">
        <v>31150.75</v>
      </c>
      <c r="J219" s="315">
        <v>8131.95</v>
      </c>
      <c r="K219" s="315">
        <v>2062.8000000000002</v>
      </c>
      <c r="L219" s="315">
        <v>94041.57</v>
      </c>
      <c r="M219" s="315">
        <v>45280.56</v>
      </c>
      <c r="N219" s="315">
        <v>541097.26</v>
      </c>
      <c r="O219" s="315">
        <v>87712.35</v>
      </c>
      <c r="P219" s="315">
        <v>113245.6</v>
      </c>
      <c r="Q219" s="315">
        <v>78594.350000000006</v>
      </c>
      <c r="R219" s="315">
        <v>0</v>
      </c>
      <c r="S219" s="315">
        <v>152486.01</v>
      </c>
      <c r="T219" s="315">
        <v>121258.34</v>
      </c>
      <c r="U219" s="315">
        <v>237980.35</v>
      </c>
      <c r="V219" s="315">
        <v>317427.06</v>
      </c>
      <c r="W219" s="315">
        <v>7675.75</v>
      </c>
      <c r="X219" s="315">
        <v>128881.19</v>
      </c>
      <c r="Y219" s="315">
        <v>44298.36</v>
      </c>
      <c r="Z219" s="315">
        <v>6597.41</v>
      </c>
      <c r="AA219" s="315">
        <v>383307.53</v>
      </c>
      <c r="AB219" s="315">
        <v>390958.84</v>
      </c>
      <c r="AC219" s="315">
        <v>466.55</v>
      </c>
      <c r="AD219" s="315">
        <v>331275.15000000002</v>
      </c>
      <c r="AE219" s="315">
        <v>3616.65</v>
      </c>
      <c r="AF219" s="315">
        <v>43815.97</v>
      </c>
      <c r="AG219" s="315">
        <v>1854.65</v>
      </c>
      <c r="AH219" s="315">
        <v>33088.06</v>
      </c>
      <c r="AI219" s="315">
        <v>29870.55</v>
      </c>
      <c r="AJ219" s="315">
        <v>13990.6</v>
      </c>
      <c r="AK219" s="315">
        <v>5020.25</v>
      </c>
      <c r="AL219" s="315">
        <v>195337.29</v>
      </c>
      <c r="AM219" s="315">
        <v>3332.65</v>
      </c>
      <c r="AN219" s="315">
        <v>99860.12</v>
      </c>
      <c r="AO219" s="315">
        <v>11492.45</v>
      </c>
      <c r="AP219" s="315">
        <v>2265.8000000000002</v>
      </c>
      <c r="AQ219" s="315">
        <v>6028.7</v>
      </c>
      <c r="AR219" s="315">
        <v>122619.32</v>
      </c>
      <c r="AS219" s="315">
        <v>58638.92</v>
      </c>
      <c r="AT219" s="315">
        <v>25378.3</v>
      </c>
      <c r="AU219" s="315">
        <v>137136.32999999999</v>
      </c>
      <c r="AV219" s="315">
        <v>17386.080000000002</v>
      </c>
      <c r="AW219" s="315">
        <v>505870.56</v>
      </c>
      <c r="AX219" s="315">
        <v>14821.79</v>
      </c>
      <c r="AY219" s="315">
        <v>15336.9</v>
      </c>
      <c r="AZ219" s="315">
        <v>407591.11</v>
      </c>
      <c r="BA219" s="315">
        <v>842.7</v>
      </c>
      <c r="BB219" s="315">
        <v>17129.650000000001</v>
      </c>
      <c r="BC219" s="315">
        <v>147705.29999999999</v>
      </c>
      <c r="BD219" s="315">
        <v>102683.82</v>
      </c>
      <c r="BE219" s="315">
        <v>71753.23</v>
      </c>
      <c r="BF219" s="315">
        <v>119306.78</v>
      </c>
      <c r="BG219" s="315">
        <v>40648.239999999998</v>
      </c>
      <c r="BH219" s="315">
        <v>3492.65</v>
      </c>
      <c r="BI219" s="315">
        <v>482103.28</v>
      </c>
      <c r="BJ219" s="315">
        <v>588</v>
      </c>
      <c r="BK219" s="315">
        <v>126172.34</v>
      </c>
      <c r="BL219" s="315">
        <v>19108.75</v>
      </c>
      <c r="BM219" s="315">
        <v>18012.099999999999</v>
      </c>
      <c r="BN219" s="315">
        <v>61230.62</v>
      </c>
      <c r="BO219" s="315">
        <v>190588.75</v>
      </c>
      <c r="BP219" s="315">
        <v>59169.84</v>
      </c>
      <c r="BQ219" s="315">
        <v>71380.600000000006</v>
      </c>
      <c r="BR219" s="315">
        <v>121282.25</v>
      </c>
      <c r="BS219" s="315">
        <v>51105.85</v>
      </c>
      <c r="BT219" s="315">
        <v>18754.75</v>
      </c>
      <c r="BU219" s="315">
        <v>5136.25</v>
      </c>
      <c r="BV219" s="315">
        <v>48302.05</v>
      </c>
      <c r="BW219" s="315">
        <v>194485.6</v>
      </c>
      <c r="BX219" s="315">
        <v>17998.009999999998</v>
      </c>
      <c r="BY219" s="315">
        <v>683743.07</v>
      </c>
      <c r="BZ219" s="315">
        <v>65201.38</v>
      </c>
      <c r="CA219" s="315">
        <v>59645.86</v>
      </c>
      <c r="CB219" s="315">
        <v>131336.39000000001</v>
      </c>
      <c r="CC219" s="315">
        <v>278698.71000000002</v>
      </c>
      <c r="CD219" s="315">
        <v>103638.6</v>
      </c>
      <c r="CE219" s="315">
        <v>26093.45</v>
      </c>
      <c r="CF219" s="315">
        <v>54289.54</v>
      </c>
      <c r="CG219" s="315">
        <v>260128.44</v>
      </c>
      <c r="CH219" s="315">
        <v>139114.96</v>
      </c>
      <c r="CI219" s="315">
        <v>944004.29</v>
      </c>
      <c r="CJ219" s="315">
        <v>3443.53</v>
      </c>
      <c r="CK219" s="315">
        <v>0</v>
      </c>
      <c r="CL219" s="315">
        <v>117235.21</v>
      </c>
      <c r="CM219" s="315">
        <v>9792</v>
      </c>
      <c r="CN219" s="315">
        <v>95925.9</v>
      </c>
      <c r="CO219" s="315">
        <v>57072.78</v>
      </c>
      <c r="CP219" s="315">
        <v>40739.89</v>
      </c>
      <c r="CQ219" s="315">
        <v>74721.8</v>
      </c>
      <c r="CR219" s="315">
        <v>20808.8</v>
      </c>
      <c r="CS219" s="315">
        <v>22655.599999999999</v>
      </c>
      <c r="CT219" s="315">
        <v>79325.2</v>
      </c>
      <c r="CU219" s="315">
        <v>29895.55</v>
      </c>
      <c r="CV219" s="315">
        <v>24912.04</v>
      </c>
      <c r="CW219" s="315">
        <v>24940.15</v>
      </c>
      <c r="CX219" s="315">
        <v>22886.54</v>
      </c>
      <c r="CY219" s="315">
        <v>18011.7</v>
      </c>
      <c r="CZ219" s="315">
        <v>247771.08</v>
      </c>
      <c r="DA219" s="315">
        <v>26424.25</v>
      </c>
      <c r="DB219" s="315">
        <v>130571.65</v>
      </c>
      <c r="DC219" s="315">
        <v>114697.8</v>
      </c>
      <c r="DD219" s="315">
        <v>710265.5</v>
      </c>
      <c r="DE219" s="315">
        <v>421399.84</v>
      </c>
      <c r="DF219" s="315">
        <v>20498.650000000001</v>
      </c>
      <c r="DG219" s="315">
        <v>76397.75</v>
      </c>
      <c r="DH219" s="315">
        <v>193808.1</v>
      </c>
      <c r="DI219" s="315">
        <v>86693.25</v>
      </c>
      <c r="DJ219" s="315">
        <v>119191.52</v>
      </c>
      <c r="DK219" s="315">
        <v>244556.85</v>
      </c>
      <c r="DL219" s="315">
        <v>39169.379999999997</v>
      </c>
      <c r="DM219" s="315">
        <v>65288.4</v>
      </c>
      <c r="DN219" s="315">
        <v>17229.8</v>
      </c>
      <c r="DO219" s="315">
        <v>106444.95</v>
      </c>
      <c r="DP219" s="315">
        <v>32381.5</v>
      </c>
      <c r="DQ219" s="315">
        <v>12400.95</v>
      </c>
      <c r="DR219" s="315">
        <v>103176.9</v>
      </c>
      <c r="DS219" s="315">
        <v>244925.64</v>
      </c>
      <c r="DT219" s="315">
        <v>309555.33</v>
      </c>
      <c r="DU219" s="315">
        <v>532707.57999999996</v>
      </c>
      <c r="DV219" s="315">
        <v>44631.37</v>
      </c>
      <c r="DW219" s="315">
        <v>49781.9</v>
      </c>
      <c r="DX219" s="315">
        <v>227101.8</v>
      </c>
      <c r="DY219" s="315">
        <v>47803.15</v>
      </c>
      <c r="DZ219" s="315">
        <v>66248.23</v>
      </c>
      <c r="EA219" s="315">
        <v>422723.83</v>
      </c>
      <c r="EB219" s="315">
        <v>17644.740000000002</v>
      </c>
      <c r="EC219" s="315">
        <v>103228.9</v>
      </c>
      <c r="ED219" s="315">
        <v>175571.1</v>
      </c>
      <c r="EE219" s="315">
        <v>58140.1</v>
      </c>
      <c r="EF219" s="315">
        <v>3808</v>
      </c>
      <c r="EG219" s="315">
        <v>495603.7</v>
      </c>
      <c r="EH219" s="315">
        <v>0</v>
      </c>
      <c r="EI219" s="315">
        <v>202841.48</v>
      </c>
      <c r="EJ219" s="315">
        <v>642673.72</v>
      </c>
      <c r="EK219" s="315">
        <v>4153.45</v>
      </c>
      <c r="EL219" s="315">
        <v>25732.79</v>
      </c>
      <c r="EM219" s="315">
        <v>178869.85</v>
      </c>
      <c r="EN219" s="315">
        <v>68418.210000000006</v>
      </c>
      <c r="EO219" s="315">
        <v>292005.01</v>
      </c>
      <c r="EP219" s="315">
        <v>12114.65</v>
      </c>
      <c r="EQ219" s="315">
        <v>11901.65</v>
      </c>
      <c r="ER219" s="315">
        <v>113903.84</v>
      </c>
      <c r="ES219" s="315">
        <v>6557.8</v>
      </c>
      <c r="ET219" s="315">
        <v>120434.3</v>
      </c>
      <c r="EU219" s="315">
        <v>35362.449999999997</v>
      </c>
      <c r="EV219" s="315">
        <v>17454.099999999999</v>
      </c>
      <c r="EW219" s="315">
        <v>52795.7</v>
      </c>
      <c r="EX219" s="315">
        <v>90439.31</v>
      </c>
      <c r="EY219" s="315">
        <v>503311.84</v>
      </c>
      <c r="EZ219" s="315">
        <v>10578419.25</v>
      </c>
      <c r="FA219" s="315">
        <v>25579.93</v>
      </c>
      <c r="FB219" s="315">
        <v>60858.22</v>
      </c>
      <c r="FC219" s="315">
        <v>320183.46999999997</v>
      </c>
      <c r="FD219" s="315">
        <v>156796.43</v>
      </c>
      <c r="FE219" s="315">
        <v>356679.73</v>
      </c>
      <c r="FF219" s="315">
        <v>196846.6</v>
      </c>
      <c r="FG219" s="315">
        <v>11749.72</v>
      </c>
      <c r="FH219" s="315">
        <v>229737.79</v>
      </c>
      <c r="FI219" s="315">
        <v>10587.45</v>
      </c>
      <c r="FJ219" s="315">
        <v>119919.21</v>
      </c>
      <c r="FK219" s="315">
        <v>102014.3</v>
      </c>
      <c r="FL219" s="315">
        <v>9856.9</v>
      </c>
      <c r="FM219" s="315">
        <v>30789.7</v>
      </c>
      <c r="FN219" s="315">
        <v>42694.05</v>
      </c>
      <c r="FO219" s="315">
        <v>26457.599999999999</v>
      </c>
      <c r="FP219" s="315">
        <v>22047.72</v>
      </c>
      <c r="FQ219" s="315">
        <v>76222.42</v>
      </c>
      <c r="FR219" s="315">
        <v>462671.7</v>
      </c>
      <c r="FS219" s="315">
        <v>33994.25</v>
      </c>
      <c r="FT219" s="315">
        <v>160368.95000000001</v>
      </c>
      <c r="FU219" s="315">
        <v>35900.949999999997</v>
      </c>
      <c r="FV219" s="315">
        <v>4328.04</v>
      </c>
      <c r="FW219" s="315">
        <v>246.8</v>
      </c>
      <c r="FX219" s="315">
        <v>36035.97</v>
      </c>
      <c r="FY219" s="315">
        <v>29952.76</v>
      </c>
      <c r="FZ219" s="315">
        <v>7571.57</v>
      </c>
      <c r="GA219" s="315">
        <v>27138</v>
      </c>
      <c r="GB219" s="315">
        <v>37324.559999999998</v>
      </c>
      <c r="GC219" s="315">
        <v>15097.55</v>
      </c>
      <c r="GD219" s="315">
        <v>58234.69</v>
      </c>
      <c r="GE219" s="315">
        <v>42213.37</v>
      </c>
      <c r="GF219" s="315">
        <v>121490.41</v>
      </c>
      <c r="GG219" s="315">
        <v>147536.64000000001</v>
      </c>
      <c r="GH219" s="315">
        <v>4388.1499999999996</v>
      </c>
      <c r="GI219" s="315">
        <v>51684.3</v>
      </c>
      <c r="GJ219" s="315">
        <v>17766.84</v>
      </c>
      <c r="GK219" s="315">
        <v>4457442.7699999996</v>
      </c>
      <c r="GL219" s="315">
        <v>38682.65</v>
      </c>
      <c r="GM219" s="315">
        <v>1101385.97</v>
      </c>
      <c r="GN219" s="315">
        <v>15879.95</v>
      </c>
      <c r="GO219" s="315">
        <v>157416.97</v>
      </c>
      <c r="GP219" s="315">
        <v>28622</v>
      </c>
      <c r="GQ219" s="315">
        <v>1041.97</v>
      </c>
      <c r="GR219" s="315">
        <v>65909.94</v>
      </c>
      <c r="GS219" s="315">
        <v>1317015.1499999999</v>
      </c>
      <c r="GT219" s="315">
        <v>16508.650000000001</v>
      </c>
      <c r="GU219" s="315">
        <v>703386.01</v>
      </c>
      <c r="GV219" s="315">
        <v>27820.7</v>
      </c>
      <c r="GW219" s="315">
        <v>10174.5</v>
      </c>
      <c r="GX219" s="315">
        <v>680096.07</v>
      </c>
      <c r="GY219" s="315">
        <v>959</v>
      </c>
      <c r="GZ219" s="315">
        <v>86658.19</v>
      </c>
      <c r="HA219" s="315">
        <v>206693.25</v>
      </c>
      <c r="HB219" s="315">
        <v>19350.400000000001</v>
      </c>
      <c r="HC219" s="315">
        <v>423181.59</v>
      </c>
      <c r="HD219" s="315">
        <v>0</v>
      </c>
      <c r="HE219" s="315">
        <v>33711.1</v>
      </c>
      <c r="HF219" s="315">
        <v>136786.85</v>
      </c>
      <c r="HG219" s="315">
        <v>53759.94</v>
      </c>
      <c r="HH219" s="315">
        <v>550773.44999999995</v>
      </c>
      <c r="HI219" s="315">
        <v>229645.62</v>
      </c>
      <c r="HJ219" s="315">
        <v>447294.32</v>
      </c>
      <c r="HK219" s="315">
        <v>13832.9</v>
      </c>
      <c r="HL219" s="315">
        <v>220166.16</v>
      </c>
      <c r="HM219" s="315">
        <v>41266.26</v>
      </c>
      <c r="HN219" s="315">
        <v>74265.14</v>
      </c>
      <c r="HO219" s="315">
        <v>206029</v>
      </c>
      <c r="HP219" s="315">
        <v>354462.43</v>
      </c>
      <c r="HQ219" s="315">
        <v>3270.7</v>
      </c>
      <c r="HR219" s="315">
        <v>168004.25</v>
      </c>
      <c r="HS219" s="315">
        <v>0</v>
      </c>
      <c r="HT219" s="315">
        <v>405099.95</v>
      </c>
      <c r="HU219" s="315">
        <v>61512.81</v>
      </c>
      <c r="HV219" s="315">
        <v>279087.13</v>
      </c>
      <c r="HW219" s="315">
        <v>2503823.94</v>
      </c>
      <c r="HX219" s="315">
        <v>24550.9</v>
      </c>
      <c r="HY219" s="315">
        <v>1413547.25</v>
      </c>
      <c r="HZ219" s="315">
        <v>56574.29</v>
      </c>
      <c r="IA219" s="315">
        <v>1750.5</v>
      </c>
      <c r="IB219" s="315">
        <v>62417.45</v>
      </c>
      <c r="IC219" s="315">
        <v>665121.77</v>
      </c>
      <c r="ID219" s="315">
        <v>19578.5</v>
      </c>
      <c r="IE219" s="315">
        <v>232783.55</v>
      </c>
      <c r="IF219" s="315">
        <v>22125.1</v>
      </c>
      <c r="IG219" s="315">
        <v>9931.08</v>
      </c>
      <c r="IH219" s="315">
        <v>74.239999999999995</v>
      </c>
      <c r="II219" s="315">
        <v>15502.45</v>
      </c>
      <c r="IJ219" s="315">
        <v>36708.93</v>
      </c>
      <c r="IK219" s="315">
        <v>3843.43</v>
      </c>
      <c r="IL219" s="315">
        <v>0</v>
      </c>
      <c r="IM219" s="315">
        <v>17304.05</v>
      </c>
      <c r="IN219" s="315">
        <v>151768.79999999999</v>
      </c>
      <c r="IO219" s="315">
        <v>61484.42</v>
      </c>
      <c r="IP219" s="315">
        <v>41089.120000000003</v>
      </c>
      <c r="IQ219" s="315">
        <v>14548.55</v>
      </c>
      <c r="IR219" s="315">
        <v>198906.35</v>
      </c>
      <c r="IS219" s="315">
        <v>466207.53</v>
      </c>
      <c r="IT219" s="315">
        <v>264107.95</v>
      </c>
      <c r="IU219" s="315">
        <v>28738.09</v>
      </c>
      <c r="IV219" s="315">
        <v>265025.3</v>
      </c>
      <c r="IW219" s="315">
        <v>36457.199999999997</v>
      </c>
      <c r="IX219" s="315">
        <v>1318.7</v>
      </c>
      <c r="IY219" s="315">
        <v>120838.3</v>
      </c>
      <c r="IZ219" s="315">
        <v>67.2</v>
      </c>
      <c r="JA219" s="315">
        <v>28302.2</v>
      </c>
      <c r="JB219" s="315">
        <v>95638.05</v>
      </c>
      <c r="JC219" s="315">
        <v>28708.1</v>
      </c>
      <c r="JD219" s="315">
        <v>33877.24</v>
      </c>
      <c r="JE219" s="315">
        <v>6778.92</v>
      </c>
      <c r="JF219" s="315">
        <v>108153.62</v>
      </c>
      <c r="JG219" s="315">
        <v>12056.65</v>
      </c>
      <c r="JH219" s="315">
        <v>27765.5</v>
      </c>
      <c r="JI219" s="315">
        <v>53799.25</v>
      </c>
      <c r="JJ219" s="315">
        <v>193870.21</v>
      </c>
      <c r="JK219" s="315">
        <v>35804.93</v>
      </c>
      <c r="JL219" s="315">
        <v>6004.85</v>
      </c>
      <c r="JM219" s="315">
        <v>3329.4</v>
      </c>
      <c r="JN219" s="315">
        <v>6581.2</v>
      </c>
      <c r="JO219" s="315">
        <v>237244.23</v>
      </c>
      <c r="JP219" s="315">
        <v>9043.2999999999993</v>
      </c>
      <c r="JQ219" s="315">
        <v>25244.84</v>
      </c>
      <c r="JR219" s="315">
        <v>10196.950000000001</v>
      </c>
      <c r="JS219" s="315">
        <v>623388.61</v>
      </c>
      <c r="JT219" s="315">
        <v>30625.9</v>
      </c>
      <c r="JU219" s="315">
        <v>23872.75</v>
      </c>
      <c r="JV219" s="315">
        <v>9638894.0299999993</v>
      </c>
      <c r="JW219" s="315">
        <v>81415.3</v>
      </c>
      <c r="JX219" s="315">
        <v>15269.05</v>
      </c>
      <c r="JY219" s="315">
        <v>525</v>
      </c>
      <c r="JZ219" s="315">
        <v>4619.1000000000004</v>
      </c>
      <c r="KA219" s="315">
        <v>436523.4</v>
      </c>
      <c r="KB219" s="315">
        <v>164766.95000000001</v>
      </c>
      <c r="KC219" s="315">
        <v>91454.53</v>
      </c>
      <c r="KD219" s="315">
        <v>10802.25</v>
      </c>
      <c r="KE219" s="315">
        <v>524858.73</v>
      </c>
      <c r="KF219" s="315">
        <v>11425.25</v>
      </c>
      <c r="KG219" s="315">
        <v>160205.07</v>
      </c>
      <c r="KH219" s="315">
        <v>6922.21</v>
      </c>
      <c r="KI219" s="315">
        <v>121929.15</v>
      </c>
      <c r="KJ219" s="315">
        <v>9820.5</v>
      </c>
      <c r="KK219" s="315">
        <v>10895.63</v>
      </c>
      <c r="KL219" s="315">
        <v>46905.55</v>
      </c>
      <c r="KM219" s="315">
        <v>11082.09</v>
      </c>
      <c r="KN219" s="315">
        <v>37730.75</v>
      </c>
      <c r="KO219" s="315">
        <v>265044.3</v>
      </c>
      <c r="KP219" s="315">
        <v>209253.85</v>
      </c>
      <c r="KQ219" s="315">
        <v>719864.01</v>
      </c>
      <c r="KR219" s="315">
        <v>34674.9</v>
      </c>
      <c r="KS219" s="314">
        <v>29708.74</v>
      </c>
      <c r="KU219" s="312">
        <v>43</v>
      </c>
      <c r="KV219" s="312">
        <v>436</v>
      </c>
      <c r="KY219" s="312" t="s">
        <v>943</v>
      </c>
    </row>
    <row r="220" spans="1:311" x14ac:dyDescent="0.25">
      <c r="A220" s="321">
        <v>2021</v>
      </c>
      <c r="B220" s="320" t="s">
        <v>849</v>
      </c>
      <c r="C220" s="320" t="s">
        <v>863</v>
      </c>
      <c r="D220" s="320" t="s">
        <v>864</v>
      </c>
      <c r="E220" s="320" t="s">
        <v>846</v>
      </c>
      <c r="F220" s="319">
        <v>5600</v>
      </c>
      <c r="G220" s="319">
        <v>0</v>
      </c>
      <c r="H220" s="319">
        <v>334.95</v>
      </c>
      <c r="I220" s="319">
        <v>11740</v>
      </c>
      <c r="J220" s="319">
        <v>0</v>
      </c>
      <c r="K220" s="319">
        <v>0</v>
      </c>
      <c r="L220" s="319">
        <v>330</v>
      </c>
      <c r="M220" s="319">
        <v>4761</v>
      </c>
      <c r="N220" s="319">
        <v>64875.5</v>
      </c>
      <c r="O220" s="319">
        <v>67850</v>
      </c>
      <c r="P220" s="319">
        <v>480</v>
      </c>
      <c r="Q220" s="319">
        <v>0</v>
      </c>
      <c r="R220" s="319">
        <v>0</v>
      </c>
      <c r="S220" s="319">
        <v>220</v>
      </c>
      <c r="T220" s="319">
        <v>16780</v>
      </c>
      <c r="U220" s="319">
        <v>0</v>
      </c>
      <c r="V220" s="319">
        <v>0</v>
      </c>
      <c r="W220" s="319">
        <v>0</v>
      </c>
      <c r="X220" s="319">
        <v>4410</v>
      </c>
      <c r="Y220" s="319">
        <v>120</v>
      </c>
      <c r="Z220" s="319">
        <v>0</v>
      </c>
      <c r="AA220" s="319">
        <v>0</v>
      </c>
      <c r="AB220" s="319">
        <v>3770</v>
      </c>
      <c r="AC220" s="319">
        <v>0</v>
      </c>
      <c r="AD220" s="319">
        <v>76565.899999999994</v>
      </c>
      <c r="AE220" s="319">
        <v>0</v>
      </c>
      <c r="AF220" s="319">
        <v>0</v>
      </c>
      <c r="AG220" s="319">
        <v>400</v>
      </c>
      <c r="AH220" s="319">
        <v>48248.65</v>
      </c>
      <c r="AI220" s="319">
        <v>650</v>
      </c>
      <c r="AJ220" s="319">
        <v>0</v>
      </c>
      <c r="AK220" s="319">
        <v>0</v>
      </c>
      <c r="AL220" s="319">
        <v>0</v>
      </c>
      <c r="AM220" s="319">
        <v>0</v>
      </c>
      <c r="AN220" s="319">
        <v>360</v>
      </c>
      <c r="AO220" s="319">
        <v>2860</v>
      </c>
      <c r="AP220" s="319">
        <v>1000</v>
      </c>
      <c r="AQ220" s="319">
        <v>0</v>
      </c>
      <c r="AR220" s="319">
        <v>0</v>
      </c>
      <c r="AS220" s="319">
        <v>0</v>
      </c>
      <c r="AT220" s="319">
        <v>7307</v>
      </c>
      <c r="AU220" s="319">
        <v>450</v>
      </c>
      <c r="AV220" s="319">
        <v>0</v>
      </c>
      <c r="AW220" s="319">
        <v>376.8</v>
      </c>
      <c r="AX220" s="319">
        <v>0</v>
      </c>
      <c r="AY220" s="319">
        <v>90</v>
      </c>
      <c r="AZ220" s="319">
        <v>375</v>
      </c>
      <c r="BA220" s="319">
        <v>0</v>
      </c>
      <c r="BB220" s="319">
        <v>0</v>
      </c>
      <c r="BC220" s="319">
        <v>2815.43</v>
      </c>
      <c r="BD220" s="319">
        <v>30044.95</v>
      </c>
      <c r="BE220" s="319">
        <v>1473.18</v>
      </c>
      <c r="BF220" s="319">
        <v>5140</v>
      </c>
      <c r="BG220" s="319">
        <v>0</v>
      </c>
      <c r="BH220" s="319">
        <v>0</v>
      </c>
      <c r="BI220" s="319">
        <v>0</v>
      </c>
      <c r="BJ220" s="319">
        <v>0</v>
      </c>
      <c r="BK220" s="319">
        <v>34387.550000000003</v>
      </c>
      <c r="BL220" s="319">
        <v>0</v>
      </c>
      <c r="BM220" s="319">
        <v>6060</v>
      </c>
      <c r="BN220" s="319">
        <v>32130</v>
      </c>
      <c r="BO220" s="319">
        <v>770</v>
      </c>
      <c r="BP220" s="319">
        <v>0</v>
      </c>
      <c r="BQ220" s="319">
        <v>0</v>
      </c>
      <c r="BR220" s="319">
        <v>420</v>
      </c>
      <c r="BS220" s="319">
        <v>0</v>
      </c>
      <c r="BT220" s="319">
        <v>278</v>
      </c>
      <c r="BU220" s="319">
        <v>0</v>
      </c>
      <c r="BV220" s="319">
        <v>0</v>
      </c>
      <c r="BW220" s="319">
        <v>440</v>
      </c>
      <c r="BX220" s="319">
        <v>460</v>
      </c>
      <c r="BY220" s="319">
        <v>50918.1</v>
      </c>
      <c r="BZ220" s="319">
        <v>0</v>
      </c>
      <c r="CA220" s="319">
        <v>0</v>
      </c>
      <c r="CB220" s="319">
        <v>0</v>
      </c>
      <c r="CC220" s="319">
        <v>11017.65</v>
      </c>
      <c r="CD220" s="319">
        <v>58165.55</v>
      </c>
      <c r="CE220" s="319">
        <v>0</v>
      </c>
      <c r="CF220" s="319">
        <v>267595.7</v>
      </c>
      <c r="CG220" s="319">
        <v>0</v>
      </c>
      <c r="CH220" s="319">
        <v>9144.65</v>
      </c>
      <c r="CI220" s="319">
        <v>0</v>
      </c>
      <c r="CJ220" s="319">
        <v>0</v>
      </c>
      <c r="CK220" s="319">
        <v>0</v>
      </c>
      <c r="CL220" s="319">
        <v>400</v>
      </c>
      <c r="CM220" s="319">
        <v>0</v>
      </c>
      <c r="CN220" s="319">
        <v>14126</v>
      </c>
      <c r="CO220" s="319">
        <v>10833</v>
      </c>
      <c r="CP220" s="319">
        <v>0</v>
      </c>
      <c r="CQ220" s="319">
        <v>3600</v>
      </c>
      <c r="CR220" s="319">
        <v>0</v>
      </c>
      <c r="CS220" s="319">
        <v>0</v>
      </c>
      <c r="CT220" s="319">
        <v>27074.93</v>
      </c>
      <c r="CU220" s="319">
        <v>0</v>
      </c>
      <c r="CV220" s="319">
        <v>0</v>
      </c>
      <c r="CW220" s="319">
        <v>0</v>
      </c>
      <c r="CX220" s="319">
        <v>142</v>
      </c>
      <c r="CY220" s="319">
        <v>3300</v>
      </c>
      <c r="CZ220" s="319">
        <v>51286</v>
      </c>
      <c r="DA220" s="319">
        <v>4972.25</v>
      </c>
      <c r="DB220" s="319">
        <v>100</v>
      </c>
      <c r="DC220" s="319">
        <v>6600</v>
      </c>
      <c r="DD220" s="319">
        <v>1508</v>
      </c>
      <c r="DE220" s="319">
        <v>153889.78</v>
      </c>
      <c r="DF220" s="319">
        <v>0</v>
      </c>
      <c r="DG220" s="319">
        <v>136</v>
      </c>
      <c r="DH220" s="319">
        <v>0</v>
      </c>
      <c r="DI220" s="319">
        <v>2230</v>
      </c>
      <c r="DJ220" s="319">
        <v>11674.5</v>
      </c>
      <c r="DK220" s="319">
        <v>12794.77</v>
      </c>
      <c r="DL220" s="319">
        <v>6600</v>
      </c>
      <c r="DM220" s="319">
        <v>2540</v>
      </c>
      <c r="DN220" s="319">
        <v>0</v>
      </c>
      <c r="DO220" s="319">
        <v>0</v>
      </c>
      <c r="DP220" s="319">
        <v>0</v>
      </c>
      <c r="DQ220" s="319">
        <v>0</v>
      </c>
      <c r="DR220" s="319">
        <v>1760</v>
      </c>
      <c r="DS220" s="319">
        <v>24210</v>
      </c>
      <c r="DT220" s="319">
        <v>6580</v>
      </c>
      <c r="DU220" s="319">
        <v>300</v>
      </c>
      <c r="DV220" s="319">
        <v>150</v>
      </c>
      <c r="DW220" s="319">
        <v>6600</v>
      </c>
      <c r="DX220" s="319">
        <v>6589.35</v>
      </c>
      <c r="DY220" s="319">
        <v>0</v>
      </c>
      <c r="DZ220" s="319">
        <v>600</v>
      </c>
      <c r="EA220" s="319">
        <v>105880</v>
      </c>
      <c r="EB220" s="319">
        <v>300</v>
      </c>
      <c r="EC220" s="319">
        <v>0</v>
      </c>
      <c r="ED220" s="319">
        <v>720</v>
      </c>
      <c r="EE220" s="319">
        <v>1150</v>
      </c>
      <c r="EF220" s="319">
        <v>0</v>
      </c>
      <c r="EG220" s="319">
        <v>176813.55</v>
      </c>
      <c r="EH220" s="319">
        <v>0</v>
      </c>
      <c r="EI220" s="319">
        <v>1931</v>
      </c>
      <c r="EJ220" s="319">
        <v>4000</v>
      </c>
      <c r="EK220" s="319">
        <v>0</v>
      </c>
      <c r="EL220" s="319">
        <v>0</v>
      </c>
      <c r="EM220" s="319">
        <v>0</v>
      </c>
      <c r="EN220" s="319">
        <v>920</v>
      </c>
      <c r="EO220" s="319">
        <v>15000</v>
      </c>
      <c r="EP220" s="319">
        <v>665.5</v>
      </c>
      <c r="EQ220" s="319">
        <v>1250</v>
      </c>
      <c r="ER220" s="319">
        <v>50</v>
      </c>
      <c r="ES220" s="319">
        <v>417</v>
      </c>
      <c r="ET220" s="319">
        <v>0</v>
      </c>
      <c r="EU220" s="319">
        <v>0</v>
      </c>
      <c r="EV220" s="319">
        <v>100</v>
      </c>
      <c r="EW220" s="319">
        <v>0</v>
      </c>
      <c r="EX220" s="319">
        <v>73315.649999999994</v>
      </c>
      <c r="EY220" s="319">
        <v>824.05</v>
      </c>
      <c r="EZ220" s="319">
        <v>21142371.66</v>
      </c>
      <c r="FA220" s="319">
        <v>880</v>
      </c>
      <c r="FB220" s="319">
        <v>1525</v>
      </c>
      <c r="FC220" s="319">
        <v>15467.7</v>
      </c>
      <c r="FD220" s="319">
        <v>0</v>
      </c>
      <c r="FE220" s="319">
        <v>113544.39</v>
      </c>
      <c r="FF220" s="319">
        <v>0</v>
      </c>
      <c r="FG220" s="319">
        <v>300</v>
      </c>
      <c r="FH220" s="319">
        <v>21944.07</v>
      </c>
      <c r="FI220" s="319">
        <v>0</v>
      </c>
      <c r="FJ220" s="319">
        <v>30761.5</v>
      </c>
      <c r="FK220" s="319">
        <v>0</v>
      </c>
      <c r="FL220" s="319">
        <v>0</v>
      </c>
      <c r="FM220" s="319">
        <v>25313.65</v>
      </c>
      <c r="FN220" s="319">
        <v>0</v>
      </c>
      <c r="FO220" s="319">
        <v>2731.8</v>
      </c>
      <c r="FP220" s="319">
        <v>0</v>
      </c>
      <c r="FQ220" s="319">
        <v>44625</v>
      </c>
      <c r="FR220" s="319">
        <v>0</v>
      </c>
      <c r="FS220" s="319">
        <v>0</v>
      </c>
      <c r="FT220" s="319">
        <v>160</v>
      </c>
      <c r="FU220" s="319">
        <v>0</v>
      </c>
      <c r="FV220" s="319">
        <v>0</v>
      </c>
      <c r="FW220" s="319">
        <v>0</v>
      </c>
      <c r="FX220" s="319">
        <v>1780</v>
      </c>
      <c r="FY220" s="319">
        <v>12224</v>
      </c>
      <c r="FZ220" s="319">
        <v>0</v>
      </c>
      <c r="GA220" s="319">
        <v>0</v>
      </c>
      <c r="GB220" s="319">
        <v>0</v>
      </c>
      <c r="GC220" s="319">
        <v>0</v>
      </c>
      <c r="GD220" s="319">
        <v>0</v>
      </c>
      <c r="GE220" s="319">
        <v>5240</v>
      </c>
      <c r="GF220" s="319">
        <v>5313</v>
      </c>
      <c r="GG220" s="319">
        <v>2300</v>
      </c>
      <c r="GH220" s="319">
        <v>0</v>
      </c>
      <c r="GI220" s="319">
        <v>100</v>
      </c>
      <c r="GJ220" s="319">
        <v>340</v>
      </c>
      <c r="GK220" s="319">
        <v>0</v>
      </c>
      <c r="GL220" s="319">
        <v>775</v>
      </c>
      <c r="GM220" s="319">
        <v>2569</v>
      </c>
      <c r="GN220" s="319">
        <v>3096.05</v>
      </c>
      <c r="GO220" s="319">
        <v>195301</v>
      </c>
      <c r="GP220" s="319">
        <v>0</v>
      </c>
      <c r="GQ220" s="319">
        <v>0</v>
      </c>
      <c r="GR220" s="319">
        <v>54494.54</v>
      </c>
      <c r="GS220" s="319">
        <v>0</v>
      </c>
      <c r="GT220" s="319">
        <v>0</v>
      </c>
      <c r="GU220" s="319">
        <v>150</v>
      </c>
      <c r="GV220" s="319">
        <v>0</v>
      </c>
      <c r="GW220" s="319">
        <v>0</v>
      </c>
      <c r="GX220" s="319">
        <v>280042.17</v>
      </c>
      <c r="GY220" s="319">
        <v>0</v>
      </c>
      <c r="GZ220" s="319">
        <v>9260</v>
      </c>
      <c r="HA220" s="319">
        <v>1410</v>
      </c>
      <c r="HB220" s="319">
        <v>0</v>
      </c>
      <c r="HC220" s="319">
        <v>53807.85</v>
      </c>
      <c r="HD220" s="319">
        <v>0</v>
      </c>
      <c r="HE220" s="319">
        <v>110</v>
      </c>
      <c r="HF220" s="319">
        <v>0</v>
      </c>
      <c r="HG220" s="319">
        <v>0</v>
      </c>
      <c r="HH220" s="319">
        <v>596969.03</v>
      </c>
      <c r="HI220" s="319">
        <v>44777</v>
      </c>
      <c r="HJ220" s="319">
        <v>13360.21</v>
      </c>
      <c r="HK220" s="319">
        <v>100</v>
      </c>
      <c r="HL220" s="319">
        <v>16440</v>
      </c>
      <c r="HM220" s="319">
        <v>0</v>
      </c>
      <c r="HN220" s="319">
        <v>7826.6</v>
      </c>
      <c r="HO220" s="319">
        <v>0</v>
      </c>
      <c r="HP220" s="319">
        <v>0</v>
      </c>
      <c r="HQ220" s="319">
        <v>0</v>
      </c>
      <c r="HR220" s="319">
        <v>138030.17000000001</v>
      </c>
      <c r="HS220" s="319">
        <v>0</v>
      </c>
      <c r="HT220" s="319">
        <v>201423</v>
      </c>
      <c r="HU220" s="319">
        <v>0</v>
      </c>
      <c r="HV220" s="319">
        <v>0</v>
      </c>
      <c r="HW220" s="319">
        <v>62462.55</v>
      </c>
      <c r="HX220" s="319">
        <v>0</v>
      </c>
      <c r="HY220" s="319">
        <v>33633.760000000002</v>
      </c>
      <c r="HZ220" s="319">
        <v>170</v>
      </c>
      <c r="IA220" s="319">
        <v>0</v>
      </c>
      <c r="IB220" s="319">
        <v>13660</v>
      </c>
      <c r="IC220" s="319">
        <v>179335.77</v>
      </c>
      <c r="ID220" s="319">
        <v>0</v>
      </c>
      <c r="IE220" s="319">
        <v>7470</v>
      </c>
      <c r="IF220" s="319">
        <v>3380</v>
      </c>
      <c r="IG220" s="319">
        <v>0</v>
      </c>
      <c r="IH220" s="319">
        <v>0</v>
      </c>
      <c r="II220" s="319">
        <v>0</v>
      </c>
      <c r="IJ220" s="319">
        <v>12220</v>
      </c>
      <c r="IK220" s="319">
        <v>0</v>
      </c>
      <c r="IL220" s="319">
        <v>0</v>
      </c>
      <c r="IM220" s="319">
        <v>0</v>
      </c>
      <c r="IN220" s="319">
        <v>12515.64</v>
      </c>
      <c r="IO220" s="319">
        <v>850</v>
      </c>
      <c r="IP220" s="319">
        <v>0</v>
      </c>
      <c r="IQ220" s="319">
        <v>0</v>
      </c>
      <c r="IR220" s="319">
        <v>88243.1</v>
      </c>
      <c r="IS220" s="319">
        <v>0</v>
      </c>
      <c r="IT220" s="319">
        <v>15049.8</v>
      </c>
      <c r="IU220" s="319">
        <v>0</v>
      </c>
      <c r="IV220" s="319">
        <v>0</v>
      </c>
      <c r="IW220" s="319">
        <v>620</v>
      </c>
      <c r="IX220" s="319">
        <v>0</v>
      </c>
      <c r="IY220" s="319">
        <v>1923.95</v>
      </c>
      <c r="IZ220" s="319">
        <v>0</v>
      </c>
      <c r="JA220" s="319">
        <v>0</v>
      </c>
      <c r="JB220" s="319">
        <v>0</v>
      </c>
      <c r="JC220" s="319">
        <v>0</v>
      </c>
      <c r="JD220" s="319">
        <v>60</v>
      </c>
      <c r="JE220" s="319">
        <v>0</v>
      </c>
      <c r="JF220" s="319">
        <v>3550</v>
      </c>
      <c r="JG220" s="319">
        <v>1120</v>
      </c>
      <c r="JH220" s="319">
        <v>0</v>
      </c>
      <c r="JI220" s="319">
        <v>13260</v>
      </c>
      <c r="JJ220" s="319">
        <v>0</v>
      </c>
      <c r="JK220" s="319">
        <v>0</v>
      </c>
      <c r="JL220" s="319">
        <v>200</v>
      </c>
      <c r="JM220" s="319">
        <v>0</v>
      </c>
      <c r="JN220" s="319">
        <v>0</v>
      </c>
      <c r="JO220" s="319">
        <v>5946.35</v>
      </c>
      <c r="JP220" s="319">
        <v>2478.96</v>
      </c>
      <c r="JQ220" s="319">
        <v>0</v>
      </c>
      <c r="JR220" s="319">
        <v>0</v>
      </c>
      <c r="JS220" s="319">
        <v>81816</v>
      </c>
      <c r="JT220" s="319">
        <v>0</v>
      </c>
      <c r="JU220" s="319">
        <v>0</v>
      </c>
      <c r="JV220" s="319">
        <v>23073.65</v>
      </c>
      <c r="JW220" s="319">
        <v>26960</v>
      </c>
      <c r="JX220" s="319">
        <v>5630</v>
      </c>
      <c r="JY220" s="319">
        <v>0</v>
      </c>
      <c r="JZ220" s="319">
        <v>0</v>
      </c>
      <c r="KA220" s="319">
        <v>0</v>
      </c>
      <c r="KB220" s="319">
        <v>0</v>
      </c>
      <c r="KC220" s="319">
        <v>0</v>
      </c>
      <c r="KD220" s="319">
        <v>0</v>
      </c>
      <c r="KE220" s="319">
        <v>158494.39999999999</v>
      </c>
      <c r="KF220" s="319">
        <v>0</v>
      </c>
      <c r="KG220" s="319">
        <v>150</v>
      </c>
      <c r="KH220" s="319">
        <v>100</v>
      </c>
      <c r="KI220" s="319">
        <v>1790</v>
      </c>
      <c r="KJ220" s="319">
        <v>0</v>
      </c>
      <c r="KK220" s="319">
        <v>0</v>
      </c>
      <c r="KL220" s="319">
        <v>0</v>
      </c>
      <c r="KM220" s="319">
        <v>0</v>
      </c>
      <c r="KN220" s="319">
        <v>0</v>
      </c>
      <c r="KO220" s="319">
        <v>18920</v>
      </c>
      <c r="KP220" s="319">
        <v>220</v>
      </c>
      <c r="KQ220" s="319">
        <v>3377374.58</v>
      </c>
      <c r="KR220" s="319">
        <v>85275.46</v>
      </c>
      <c r="KS220" s="318">
        <v>0</v>
      </c>
      <c r="KU220" s="312">
        <v>43</v>
      </c>
      <c r="KV220" s="312">
        <v>437</v>
      </c>
      <c r="KY220" s="312" t="s">
        <v>943</v>
      </c>
    </row>
    <row r="221" spans="1:311" x14ac:dyDescent="0.25">
      <c r="A221" s="317">
        <v>2021</v>
      </c>
      <c r="B221" s="316" t="s">
        <v>849</v>
      </c>
      <c r="C221" s="316" t="s">
        <v>863</v>
      </c>
      <c r="D221" s="316" t="s">
        <v>862</v>
      </c>
      <c r="E221" s="316" t="s">
        <v>846</v>
      </c>
      <c r="F221" s="315">
        <v>716.55</v>
      </c>
      <c r="G221" s="315">
        <v>0</v>
      </c>
      <c r="H221" s="315">
        <v>9784.0499999999993</v>
      </c>
      <c r="I221" s="315">
        <v>41250.89</v>
      </c>
      <c r="J221" s="315">
        <v>0</v>
      </c>
      <c r="K221" s="315">
        <v>0</v>
      </c>
      <c r="L221" s="315">
        <v>58412.07</v>
      </c>
      <c r="M221" s="315">
        <v>0</v>
      </c>
      <c r="N221" s="315">
        <v>94487.75</v>
      </c>
      <c r="O221" s="315">
        <v>5848.05</v>
      </c>
      <c r="P221" s="315">
        <v>0</v>
      </c>
      <c r="Q221" s="315">
        <v>750</v>
      </c>
      <c r="R221" s="315">
        <v>0</v>
      </c>
      <c r="S221" s="315">
        <v>0</v>
      </c>
      <c r="T221" s="315">
        <v>6196.25</v>
      </c>
      <c r="U221" s="315">
        <v>1950</v>
      </c>
      <c r="V221" s="315">
        <v>142557.5</v>
      </c>
      <c r="W221" s="315">
        <v>0</v>
      </c>
      <c r="X221" s="315">
        <v>0</v>
      </c>
      <c r="Y221" s="315">
        <v>20521.05</v>
      </c>
      <c r="Z221" s="315">
        <v>0</v>
      </c>
      <c r="AA221" s="315">
        <v>64662.05</v>
      </c>
      <c r="AB221" s="315">
        <v>686.7</v>
      </c>
      <c r="AC221" s="315">
        <v>0</v>
      </c>
      <c r="AD221" s="315">
        <v>224487.5</v>
      </c>
      <c r="AE221" s="315">
        <v>0</v>
      </c>
      <c r="AF221" s="315">
        <v>3400.04</v>
      </c>
      <c r="AG221" s="315">
        <v>0</v>
      </c>
      <c r="AH221" s="315">
        <v>0</v>
      </c>
      <c r="AI221" s="315">
        <v>1449.15</v>
      </c>
      <c r="AJ221" s="315">
        <v>0</v>
      </c>
      <c r="AK221" s="315">
        <v>0</v>
      </c>
      <c r="AL221" s="315">
        <v>5290</v>
      </c>
      <c r="AM221" s="315">
        <v>63</v>
      </c>
      <c r="AN221" s="315">
        <v>0</v>
      </c>
      <c r="AO221" s="315">
        <v>0</v>
      </c>
      <c r="AP221" s="315">
        <v>1400</v>
      </c>
      <c r="AQ221" s="315">
        <v>0</v>
      </c>
      <c r="AR221" s="315">
        <v>4612.2</v>
      </c>
      <c r="AS221" s="315">
        <v>191.45</v>
      </c>
      <c r="AT221" s="315">
        <v>500</v>
      </c>
      <c r="AU221" s="315">
        <v>3500</v>
      </c>
      <c r="AV221" s="315">
        <v>0</v>
      </c>
      <c r="AW221" s="315">
        <v>7617.8</v>
      </c>
      <c r="AX221" s="315">
        <v>0</v>
      </c>
      <c r="AY221" s="315">
        <v>19715.3</v>
      </c>
      <c r="AZ221" s="315">
        <v>0</v>
      </c>
      <c r="BA221" s="315">
        <v>0</v>
      </c>
      <c r="BB221" s="315">
        <v>0</v>
      </c>
      <c r="BC221" s="315">
        <v>20378.25</v>
      </c>
      <c r="BD221" s="315">
        <v>160718.35</v>
      </c>
      <c r="BE221" s="315">
        <v>4200</v>
      </c>
      <c r="BF221" s="315">
        <v>920.85</v>
      </c>
      <c r="BG221" s="315">
        <v>0</v>
      </c>
      <c r="BH221" s="315">
        <v>220.55</v>
      </c>
      <c r="BI221" s="315">
        <v>26904.7</v>
      </c>
      <c r="BJ221" s="315">
        <v>0</v>
      </c>
      <c r="BK221" s="315">
        <v>0</v>
      </c>
      <c r="BL221" s="315">
        <v>0</v>
      </c>
      <c r="BM221" s="315">
        <v>0</v>
      </c>
      <c r="BN221" s="315">
        <v>100668.86</v>
      </c>
      <c r="BO221" s="315">
        <v>3839.88</v>
      </c>
      <c r="BP221" s="315">
        <v>0</v>
      </c>
      <c r="BQ221" s="315">
        <v>0</v>
      </c>
      <c r="BR221" s="315">
        <v>4428.82</v>
      </c>
      <c r="BS221" s="315">
        <v>1400</v>
      </c>
      <c r="BT221" s="315">
        <v>0</v>
      </c>
      <c r="BU221" s="315">
        <v>1178.4000000000001</v>
      </c>
      <c r="BV221" s="315">
        <v>0</v>
      </c>
      <c r="BW221" s="315">
        <v>4607.5</v>
      </c>
      <c r="BX221" s="315">
        <v>18710</v>
      </c>
      <c r="BY221" s="315">
        <v>289339</v>
      </c>
      <c r="BZ221" s="315">
        <v>0</v>
      </c>
      <c r="CA221" s="315">
        <v>0</v>
      </c>
      <c r="CB221" s="315">
        <v>0</v>
      </c>
      <c r="CC221" s="315">
        <v>0</v>
      </c>
      <c r="CD221" s="315">
        <v>0</v>
      </c>
      <c r="CE221" s="315">
        <v>222486.54</v>
      </c>
      <c r="CF221" s="315">
        <v>0</v>
      </c>
      <c r="CG221" s="315">
        <v>10985</v>
      </c>
      <c r="CH221" s="315">
        <v>279.85000000000002</v>
      </c>
      <c r="CI221" s="315">
        <v>9881.39</v>
      </c>
      <c r="CJ221" s="315">
        <v>0</v>
      </c>
      <c r="CK221" s="315">
        <v>0</v>
      </c>
      <c r="CL221" s="315">
        <v>1645</v>
      </c>
      <c r="CM221" s="315">
        <v>0</v>
      </c>
      <c r="CN221" s="315">
        <v>0</v>
      </c>
      <c r="CO221" s="315">
        <v>16168</v>
      </c>
      <c r="CP221" s="315">
        <v>0</v>
      </c>
      <c r="CQ221" s="315">
        <v>0</v>
      </c>
      <c r="CR221" s="315">
        <v>0</v>
      </c>
      <c r="CS221" s="315">
        <v>830.4</v>
      </c>
      <c r="CT221" s="315">
        <v>15125.8</v>
      </c>
      <c r="CU221" s="315">
        <v>0</v>
      </c>
      <c r="CV221" s="315">
        <v>872.04</v>
      </c>
      <c r="CW221" s="315">
        <v>0</v>
      </c>
      <c r="CX221" s="315">
        <v>2700</v>
      </c>
      <c r="CY221" s="315">
        <v>1332</v>
      </c>
      <c r="CZ221" s="315">
        <v>114468.13</v>
      </c>
      <c r="DA221" s="315">
        <v>0</v>
      </c>
      <c r="DB221" s="315">
        <v>7345.06</v>
      </c>
      <c r="DC221" s="315">
        <v>23748</v>
      </c>
      <c r="DD221" s="315">
        <v>122517.47</v>
      </c>
      <c r="DE221" s="315">
        <v>17500</v>
      </c>
      <c r="DF221" s="315">
        <v>0</v>
      </c>
      <c r="DG221" s="315">
        <v>0</v>
      </c>
      <c r="DH221" s="315">
        <v>1847</v>
      </c>
      <c r="DI221" s="315">
        <v>0</v>
      </c>
      <c r="DJ221" s="315">
        <v>8613.1</v>
      </c>
      <c r="DK221" s="315">
        <v>6550</v>
      </c>
      <c r="DL221" s="315">
        <v>3410.99</v>
      </c>
      <c r="DM221" s="315">
        <v>0</v>
      </c>
      <c r="DN221" s="315">
        <v>0</v>
      </c>
      <c r="DO221" s="315">
        <v>0</v>
      </c>
      <c r="DP221" s="315">
        <v>0</v>
      </c>
      <c r="DQ221" s="315">
        <v>1205.3</v>
      </c>
      <c r="DR221" s="315">
        <v>0</v>
      </c>
      <c r="DS221" s="315">
        <v>66207.5</v>
      </c>
      <c r="DT221" s="315">
        <v>9917.85</v>
      </c>
      <c r="DU221" s="315">
        <v>0</v>
      </c>
      <c r="DV221" s="315">
        <v>0</v>
      </c>
      <c r="DW221" s="315">
        <v>4400</v>
      </c>
      <c r="DX221" s="315">
        <v>0</v>
      </c>
      <c r="DY221" s="315">
        <v>29.79</v>
      </c>
      <c r="DZ221" s="315">
        <v>2400</v>
      </c>
      <c r="EA221" s="315">
        <v>174318.52</v>
      </c>
      <c r="EB221" s="315">
        <v>0</v>
      </c>
      <c r="EC221" s="315">
        <v>515.4</v>
      </c>
      <c r="ED221" s="315">
        <v>0</v>
      </c>
      <c r="EE221" s="315">
        <v>0</v>
      </c>
      <c r="EF221" s="315">
        <v>599.12</v>
      </c>
      <c r="EG221" s="315">
        <v>0</v>
      </c>
      <c r="EH221" s="315">
        <v>0</v>
      </c>
      <c r="EI221" s="315">
        <v>17716.47</v>
      </c>
      <c r="EJ221" s="315">
        <v>10457.65</v>
      </c>
      <c r="EK221" s="315">
        <v>15159.14</v>
      </c>
      <c r="EL221" s="315">
        <v>389</v>
      </c>
      <c r="EM221" s="315">
        <v>4889.55</v>
      </c>
      <c r="EN221" s="315">
        <v>5089.6000000000004</v>
      </c>
      <c r="EO221" s="315">
        <v>11000</v>
      </c>
      <c r="EP221" s="315">
        <v>0</v>
      </c>
      <c r="EQ221" s="315">
        <v>0</v>
      </c>
      <c r="ER221" s="315">
        <v>89978.76</v>
      </c>
      <c r="ES221" s="315">
        <v>0</v>
      </c>
      <c r="ET221" s="315">
        <v>0</v>
      </c>
      <c r="EU221" s="315">
        <v>9801.7999999999993</v>
      </c>
      <c r="EV221" s="315">
        <v>56.2</v>
      </c>
      <c r="EW221" s="315">
        <v>0</v>
      </c>
      <c r="EX221" s="315">
        <v>30441.95</v>
      </c>
      <c r="EY221" s="315">
        <v>175496.77</v>
      </c>
      <c r="EZ221" s="315">
        <v>36208895.939999998</v>
      </c>
      <c r="FA221" s="315">
        <v>17818.150000000001</v>
      </c>
      <c r="FB221" s="315">
        <v>58380.05</v>
      </c>
      <c r="FC221" s="315">
        <v>13550</v>
      </c>
      <c r="FD221" s="315">
        <v>65.349999999999994</v>
      </c>
      <c r="FE221" s="315">
        <v>0</v>
      </c>
      <c r="FF221" s="315">
        <v>1500</v>
      </c>
      <c r="FG221" s="315">
        <v>250</v>
      </c>
      <c r="FH221" s="315">
        <v>118752.84</v>
      </c>
      <c r="FI221" s="315">
        <v>0</v>
      </c>
      <c r="FJ221" s="315">
        <v>109478.47</v>
      </c>
      <c r="FK221" s="315">
        <v>0</v>
      </c>
      <c r="FL221" s="315">
        <v>3104.2</v>
      </c>
      <c r="FM221" s="315">
        <v>0</v>
      </c>
      <c r="FN221" s="315">
        <v>4736.93</v>
      </c>
      <c r="FO221" s="315">
        <v>2342</v>
      </c>
      <c r="FP221" s="315">
        <v>13545.5</v>
      </c>
      <c r="FQ221" s="315">
        <v>0</v>
      </c>
      <c r="FR221" s="315">
        <v>28900</v>
      </c>
      <c r="FS221" s="315">
        <v>0</v>
      </c>
      <c r="FT221" s="315">
        <v>0</v>
      </c>
      <c r="FU221" s="315">
        <v>0</v>
      </c>
      <c r="FV221" s="315">
        <v>0</v>
      </c>
      <c r="FW221" s="315">
        <v>0</v>
      </c>
      <c r="FX221" s="315">
        <v>0</v>
      </c>
      <c r="FY221" s="315">
        <v>7500</v>
      </c>
      <c r="FZ221" s="315">
        <v>180</v>
      </c>
      <c r="GA221" s="315">
        <v>0</v>
      </c>
      <c r="GB221" s="315">
        <v>0</v>
      </c>
      <c r="GC221" s="315">
        <v>0</v>
      </c>
      <c r="GD221" s="315">
        <v>362.8</v>
      </c>
      <c r="GE221" s="315">
        <v>9268.2999999999993</v>
      </c>
      <c r="GF221" s="315">
        <v>0</v>
      </c>
      <c r="GG221" s="315">
        <v>6170.16</v>
      </c>
      <c r="GH221" s="315">
        <v>0</v>
      </c>
      <c r="GI221" s="315">
        <v>1450</v>
      </c>
      <c r="GJ221" s="315">
        <v>0</v>
      </c>
      <c r="GK221" s="315">
        <v>189758</v>
      </c>
      <c r="GL221" s="315">
        <v>0</v>
      </c>
      <c r="GM221" s="315">
        <v>2115953.41</v>
      </c>
      <c r="GN221" s="315">
        <v>0</v>
      </c>
      <c r="GO221" s="315">
        <v>4.55</v>
      </c>
      <c r="GP221" s="315">
        <v>0</v>
      </c>
      <c r="GQ221" s="315">
        <v>0</v>
      </c>
      <c r="GR221" s="315">
        <v>0</v>
      </c>
      <c r="GS221" s="315">
        <v>2910056.89</v>
      </c>
      <c r="GT221" s="315">
        <v>0</v>
      </c>
      <c r="GU221" s="315">
        <v>34493.32</v>
      </c>
      <c r="GV221" s="315">
        <v>0</v>
      </c>
      <c r="GW221" s="315">
        <v>0</v>
      </c>
      <c r="GX221" s="315">
        <v>0</v>
      </c>
      <c r="GY221" s="315">
        <v>0</v>
      </c>
      <c r="GZ221" s="315">
        <v>0</v>
      </c>
      <c r="HA221" s="315">
        <v>2050</v>
      </c>
      <c r="HB221" s="315">
        <v>0</v>
      </c>
      <c r="HC221" s="315">
        <v>10920</v>
      </c>
      <c r="HD221" s="315">
        <v>0</v>
      </c>
      <c r="HE221" s="315">
        <v>0</v>
      </c>
      <c r="HF221" s="315">
        <v>0</v>
      </c>
      <c r="HG221" s="315">
        <v>13632.48</v>
      </c>
      <c r="HH221" s="315">
        <v>24379.77</v>
      </c>
      <c r="HI221" s="315">
        <v>128100.47</v>
      </c>
      <c r="HJ221" s="315">
        <v>0</v>
      </c>
      <c r="HK221" s="315">
        <v>268</v>
      </c>
      <c r="HL221" s="315">
        <v>0</v>
      </c>
      <c r="HM221" s="315">
        <v>55.28</v>
      </c>
      <c r="HN221" s="315">
        <v>0</v>
      </c>
      <c r="HO221" s="315">
        <v>0</v>
      </c>
      <c r="HP221" s="315">
        <v>0</v>
      </c>
      <c r="HQ221" s="315">
        <v>0</v>
      </c>
      <c r="HR221" s="315">
        <v>182823.67</v>
      </c>
      <c r="HS221" s="315">
        <v>0</v>
      </c>
      <c r="HT221" s="315">
        <v>1220952.28</v>
      </c>
      <c r="HU221" s="315">
        <v>0</v>
      </c>
      <c r="HV221" s="315">
        <v>0</v>
      </c>
      <c r="HW221" s="315">
        <v>862799.56</v>
      </c>
      <c r="HX221" s="315">
        <v>0</v>
      </c>
      <c r="HY221" s="315">
        <v>39724.81</v>
      </c>
      <c r="HZ221" s="315">
        <v>24.85</v>
      </c>
      <c r="IA221" s="315">
        <v>204</v>
      </c>
      <c r="IB221" s="315">
        <v>5901.55</v>
      </c>
      <c r="IC221" s="315">
        <v>68479.39</v>
      </c>
      <c r="ID221" s="315">
        <v>40</v>
      </c>
      <c r="IE221" s="315">
        <v>9154.98</v>
      </c>
      <c r="IF221" s="315">
        <v>8142.05</v>
      </c>
      <c r="IG221" s="315">
        <v>0</v>
      </c>
      <c r="IH221" s="315">
        <v>0</v>
      </c>
      <c r="II221" s="315">
        <v>21000</v>
      </c>
      <c r="IJ221" s="315">
        <v>0</v>
      </c>
      <c r="IK221" s="315">
        <v>264.2</v>
      </c>
      <c r="IL221" s="315">
        <v>9615.15</v>
      </c>
      <c r="IM221" s="315">
        <v>0</v>
      </c>
      <c r="IN221" s="315">
        <v>24013.96</v>
      </c>
      <c r="IO221" s="315">
        <v>800</v>
      </c>
      <c r="IP221" s="315">
        <v>0</v>
      </c>
      <c r="IQ221" s="315">
        <v>0</v>
      </c>
      <c r="IR221" s="315">
        <v>247485.6</v>
      </c>
      <c r="IS221" s="315">
        <v>24760</v>
      </c>
      <c r="IT221" s="315">
        <v>5913.72</v>
      </c>
      <c r="IU221" s="315">
        <v>50008.3</v>
      </c>
      <c r="IV221" s="315">
        <v>0</v>
      </c>
      <c r="IW221" s="315">
        <v>0</v>
      </c>
      <c r="IX221" s="315">
        <v>0</v>
      </c>
      <c r="IY221" s="315">
        <v>144.15</v>
      </c>
      <c r="IZ221" s="315">
        <v>0</v>
      </c>
      <c r="JA221" s="315">
        <v>16152</v>
      </c>
      <c r="JB221" s="315">
        <v>0</v>
      </c>
      <c r="JC221" s="315">
        <v>1278.2</v>
      </c>
      <c r="JD221" s="315">
        <v>0</v>
      </c>
      <c r="JE221" s="315">
        <v>6.3</v>
      </c>
      <c r="JF221" s="315">
        <v>3700</v>
      </c>
      <c r="JG221" s="315">
        <v>381.85</v>
      </c>
      <c r="JH221" s="315">
        <v>0</v>
      </c>
      <c r="JI221" s="315">
        <v>0</v>
      </c>
      <c r="JJ221" s="315">
        <v>2805.38</v>
      </c>
      <c r="JK221" s="315">
        <v>2147.1999999999998</v>
      </c>
      <c r="JL221" s="315">
        <v>0</v>
      </c>
      <c r="JM221" s="315">
        <v>0</v>
      </c>
      <c r="JN221" s="315">
        <v>0</v>
      </c>
      <c r="JO221" s="315">
        <v>34201.279999999999</v>
      </c>
      <c r="JP221" s="315">
        <v>0</v>
      </c>
      <c r="JQ221" s="315">
        <v>0</v>
      </c>
      <c r="JR221" s="315">
        <v>0</v>
      </c>
      <c r="JS221" s="315">
        <v>4254</v>
      </c>
      <c r="JT221" s="315">
        <v>7192.99</v>
      </c>
      <c r="JU221" s="315">
        <v>3230</v>
      </c>
      <c r="JV221" s="315">
        <v>421478.2</v>
      </c>
      <c r="JW221" s="315">
        <v>28131.5</v>
      </c>
      <c r="JX221" s="315">
        <v>8.91</v>
      </c>
      <c r="JY221" s="315">
        <v>1560</v>
      </c>
      <c r="JZ221" s="315">
        <v>0</v>
      </c>
      <c r="KA221" s="315">
        <v>48</v>
      </c>
      <c r="KB221" s="315">
        <v>10170.620000000001</v>
      </c>
      <c r="KC221" s="315">
        <v>88</v>
      </c>
      <c r="KD221" s="315">
        <v>0</v>
      </c>
      <c r="KE221" s="315">
        <v>0</v>
      </c>
      <c r="KF221" s="315">
        <v>0</v>
      </c>
      <c r="KG221" s="315">
        <v>0</v>
      </c>
      <c r="KH221" s="315">
        <v>2482.91</v>
      </c>
      <c r="KI221" s="315">
        <v>1000</v>
      </c>
      <c r="KJ221" s="315">
        <v>350</v>
      </c>
      <c r="KK221" s="315">
        <v>1061.55</v>
      </c>
      <c r="KL221" s="315">
        <v>0</v>
      </c>
      <c r="KM221" s="315">
        <v>3325.45</v>
      </c>
      <c r="KN221" s="315">
        <v>2691.25</v>
      </c>
      <c r="KO221" s="315">
        <v>33338.199999999997</v>
      </c>
      <c r="KP221" s="315">
        <v>11140</v>
      </c>
      <c r="KQ221" s="315">
        <v>499465.74</v>
      </c>
      <c r="KR221" s="315">
        <v>0</v>
      </c>
      <c r="KS221" s="314">
        <v>0</v>
      </c>
      <c r="KU221" s="312">
        <v>43</v>
      </c>
      <c r="KV221" s="312">
        <v>439</v>
      </c>
      <c r="KY221" s="312" t="s">
        <v>943</v>
      </c>
    </row>
    <row r="222" spans="1:311" x14ac:dyDescent="0.25">
      <c r="A222" s="321">
        <v>2021</v>
      </c>
      <c r="B222" s="320" t="s">
        <v>849</v>
      </c>
      <c r="C222" s="320" t="s">
        <v>860</v>
      </c>
      <c r="D222" s="320" t="s">
        <v>861</v>
      </c>
      <c r="E222" s="320" t="s">
        <v>846</v>
      </c>
      <c r="F222" s="319">
        <v>299509.3</v>
      </c>
      <c r="G222" s="319">
        <v>2863.2</v>
      </c>
      <c r="H222" s="319">
        <v>430680.6</v>
      </c>
      <c r="I222" s="319">
        <v>59074.75</v>
      </c>
      <c r="J222" s="319">
        <v>69821.649999999994</v>
      </c>
      <c r="K222" s="319">
        <v>29535.65</v>
      </c>
      <c r="L222" s="319">
        <v>620578.44999999995</v>
      </c>
      <c r="M222" s="319">
        <v>162574.54999999999</v>
      </c>
      <c r="N222" s="319">
        <v>1189259.95</v>
      </c>
      <c r="O222" s="319">
        <v>172452.45</v>
      </c>
      <c r="P222" s="319">
        <v>13951.55</v>
      </c>
      <c r="Q222" s="319">
        <v>119465</v>
      </c>
      <c r="R222" s="319">
        <v>181551.1</v>
      </c>
      <c r="S222" s="319">
        <v>129476.2</v>
      </c>
      <c r="T222" s="319">
        <v>131447.9</v>
      </c>
      <c r="U222" s="319">
        <v>194456.85</v>
      </c>
      <c r="V222" s="319">
        <v>713701.5</v>
      </c>
      <c r="W222" s="319">
        <v>21279.599999999999</v>
      </c>
      <c r="X222" s="319">
        <v>144901</v>
      </c>
      <c r="Y222" s="319">
        <v>55.35</v>
      </c>
      <c r="Z222" s="319">
        <v>10798.85</v>
      </c>
      <c r="AA222" s="319">
        <v>516836.25</v>
      </c>
      <c r="AB222" s="319">
        <v>172550.8</v>
      </c>
      <c r="AC222" s="319">
        <v>35867.85</v>
      </c>
      <c r="AD222" s="319">
        <v>2622522.75</v>
      </c>
      <c r="AE222" s="319">
        <v>0</v>
      </c>
      <c r="AF222" s="319">
        <v>258482.45</v>
      </c>
      <c r="AG222" s="319">
        <v>36193.800000000003</v>
      </c>
      <c r="AH222" s="319">
        <v>118627.05</v>
      </c>
      <c r="AI222" s="319">
        <v>53017.4</v>
      </c>
      <c r="AJ222" s="319">
        <v>81655.350000000006</v>
      </c>
      <c r="AK222" s="319">
        <v>40133.25</v>
      </c>
      <c r="AL222" s="319">
        <v>653711.94999999995</v>
      </c>
      <c r="AM222" s="319">
        <v>42353.45</v>
      </c>
      <c r="AN222" s="319">
        <v>124285.45</v>
      </c>
      <c r="AO222" s="319">
        <v>45174.25</v>
      </c>
      <c r="AP222" s="319">
        <v>77738.55</v>
      </c>
      <c r="AQ222" s="319">
        <v>18841.95</v>
      </c>
      <c r="AR222" s="319">
        <v>78434.649999999994</v>
      </c>
      <c r="AS222" s="319">
        <v>175236.07</v>
      </c>
      <c r="AT222" s="319">
        <v>187096.45</v>
      </c>
      <c r="AU222" s="319">
        <v>292680.15000000002</v>
      </c>
      <c r="AV222" s="319">
        <v>83129.7</v>
      </c>
      <c r="AW222" s="319">
        <v>3133659.2</v>
      </c>
      <c r="AX222" s="319">
        <v>2408.15</v>
      </c>
      <c r="AY222" s="319">
        <v>12514</v>
      </c>
      <c r="AZ222" s="319">
        <v>19619.150000000001</v>
      </c>
      <c r="BA222" s="319">
        <v>525</v>
      </c>
      <c r="BB222" s="319">
        <v>118583.65</v>
      </c>
      <c r="BC222" s="319">
        <v>422374.6</v>
      </c>
      <c r="BD222" s="319">
        <v>550784.80000000005</v>
      </c>
      <c r="BE222" s="319">
        <v>331529.5</v>
      </c>
      <c r="BF222" s="319">
        <v>144911.25</v>
      </c>
      <c r="BG222" s="319">
        <v>0</v>
      </c>
      <c r="BH222" s="319">
        <v>8489.85</v>
      </c>
      <c r="BI222" s="319">
        <v>1213429.8500000001</v>
      </c>
      <c r="BJ222" s="319">
        <v>2791.65</v>
      </c>
      <c r="BK222" s="319">
        <v>190079.4</v>
      </c>
      <c r="BL222" s="319">
        <v>0</v>
      </c>
      <c r="BM222" s="319">
        <v>144626.65</v>
      </c>
      <c r="BN222" s="319">
        <v>1224401.8999999999</v>
      </c>
      <c r="BO222" s="319">
        <v>1665970.35</v>
      </c>
      <c r="BP222" s="319">
        <v>0</v>
      </c>
      <c r="BQ222" s="319">
        <v>41817.9</v>
      </c>
      <c r="BR222" s="319">
        <v>70066.399999999994</v>
      </c>
      <c r="BS222" s="319">
        <v>293681</v>
      </c>
      <c r="BT222" s="319">
        <v>32439.95</v>
      </c>
      <c r="BU222" s="319">
        <v>14642.05</v>
      </c>
      <c r="BV222" s="319">
        <v>55699.25</v>
      </c>
      <c r="BW222" s="319">
        <v>1065361.95</v>
      </c>
      <c r="BX222" s="319">
        <v>70177.899999999994</v>
      </c>
      <c r="BY222" s="319">
        <v>708363.15</v>
      </c>
      <c r="BZ222" s="319">
        <v>45610.6</v>
      </c>
      <c r="CA222" s="319">
        <v>39085.1</v>
      </c>
      <c r="CB222" s="319">
        <v>3845.4</v>
      </c>
      <c r="CC222" s="319">
        <v>97115.6</v>
      </c>
      <c r="CD222" s="319">
        <v>413980.2</v>
      </c>
      <c r="CE222" s="319">
        <v>243783.1</v>
      </c>
      <c r="CF222" s="319">
        <v>484768.3</v>
      </c>
      <c r="CG222" s="319">
        <v>1134337.6000000001</v>
      </c>
      <c r="CH222" s="319">
        <v>201509.55</v>
      </c>
      <c r="CI222" s="319">
        <v>1167165.8</v>
      </c>
      <c r="CJ222" s="319">
        <v>13554.7</v>
      </c>
      <c r="CK222" s="319">
        <v>189421.6</v>
      </c>
      <c r="CL222" s="319">
        <v>15959</v>
      </c>
      <c r="CM222" s="319">
        <v>28123.95</v>
      </c>
      <c r="CN222" s="319">
        <v>5267</v>
      </c>
      <c r="CO222" s="319">
        <v>368277.2</v>
      </c>
      <c r="CP222" s="319">
        <v>15426.35</v>
      </c>
      <c r="CQ222" s="319">
        <v>118166.55</v>
      </c>
      <c r="CR222" s="319">
        <v>11314.3</v>
      </c>
      <c r="CS222" s="319">
        <v>147775.5</v>
      </c>
      <c r="CT222" s="319">
        <v>115486.6</v>
      </c>
      <c r="CU222" s="319">
        <v>1853.3</v>
      </c>
      <c r="CV222" s="319">
        <v>47604.1</v>
      </c>
      <c r="CW222" s="319">
        <v>29277.45</v>
      </c>
      <c r="CX222" s="319">
        <v>431528.05</v>
      </c>
      <c r="CY222" s="319">
        <v>186622.65</v>
      </c>
      <c r="CZ222" s="319">
        <v>660212.1</v>
      </c>
      <c r="DA222" s="319">
        <v>191791.4</v>
      </c>
      <c r="DB222" s="319">
        <v>331784.2</v>
      </c>
      <c r="DC222" s="319">
        <v>26755.1</v>
      </c>
      <c r="DD222" s="319">
        <v>2537358.5</v>
      </c>
      <c r="DE222" s="319">
        <v>1195321.8999999999</v>
      </c>
      <c r="DF222" s="319">
        <v>33599.1</v>
      </c>
      <c r="DG222" s="319">
        <v>239416.85</v>
      </c>
      <c r="DH222" s="319">
        <v>44806</v>
      </c>
      <c r="DI222" s="319">
        <v>207404.5</v>
      </c>
      <c r="DJ222" s="319">
        <v>388089.35</v>
      </c>
      <c r="DK222" s="319">
        <v>92114.3</v>
      </c>
      <c r="DL222" s="319">
        <v>71087.399999999994</v>
      </c>
      <c r="DM222" s="319">
        <v>209003.35</v>
      </c>
      <c r="DN222" s="319">
        <v>5726.6</v>
      </c>
      <c r="DO222" s="319">
        <v>37571.1</v>
      </c>
      <c r="DP222" s="319">
        <v>17690.349999999999</v>
      </c>
      <c r="DQ222" s="319">
        <v>2611</v>
      </c>
      <c r="DR222" s="319">
        <v>140547.75</v>
      </c>
      <c r="DS222" s="319">
        <v>798686.1</v>
      </c>
      <c r="DT222" s="319">
        <v>875349.64</v>
      </c>
      <c r="DU222" s="319">
        <v>765206.1</v>
      </c>
      <c r="DV222" s="319">
        <v>53242</v>
      </c>
      <c r="DW222" s="319">
        <v>190447.25</v>
      </c>
      <c r="DX222" s="319">
        <v>242105.65</v>
      </c>
      <c r="DY222" s="319">
        <v>362441.4</v>
      </c>
      <c r="DZ222" s="319">
        <v>245665.55</v>
      </c>
      <c r="EA222" s="319">
        <v>1486068.75</v>
      </c>
      <c r="EB222" s="319">
        <v>121312.8</v>
      </c>
      <c r="EC222" s="319">
        <v>84422.55</v>
      </c>
      <c r="ED222" s="319">
        <v>69365</v>
      </c>
      <c r="EE222" s="319">
        <v>17851.900000000001</v>
      </c>
      <c r="EF222" s="319">
        <v>0</v>
      </c>
      <c r="EG222" s="319">
        <v>196905.4</v>
      </c>
      <c r="EH222" s="319">
        <v>12177.1</v>
      </c>
      <c r="EI222" s="319">
        <v>645085.5</v>
      </c>
      <c r="EJ222" s="319">
        <v>453809.55</v>
      </c>
      <c r="EK222" s="319">
        <v>172103.85</v>
      </c>
      <c r="EL222" s="319">
        <v>11063.95</v>
      </c>
      <c r="EM222" s="319">
        <v>220475.85</v>
      </c>
      <c r="EN222" s="319">
        <v>41961.45</v>
      </c>
      <c r="EO222" s="319">
        <v>387311</v>
      </c>
      <c r="EP222" s="319">
        <v>450670.4</v>
      </c>
      <c r="EQ222" s="319">
        <v>72132.800000000003</v>
      </c>
      <c r="ER222" s="319">
        <v>178978.75</v>
      </c>
      <c r="ES222" s="319">
        <v>0</v>
      </c>
      <c r="ET222" s="319">
        <v>164407.65</v>
      </c>
      <c r="EU222" s="319">
        <v>32544.400000000001</v>
      </c>
      <c r="EV222" s="319">
        <v>31765.45</v>
      </c>
      <c r="EW222" s="319">
        <v>0</v>
      </c>
      <c r="EX222" s="319">
        <v>61669.25</v>
      </c>
      <c r="EY222" s="319">
        <v>2154973.85</v>
      </c>
      <c r="EZ222" s="319">
        <v>12379655.1</v>
      </c>
      <c r="FA222" s="319">
        <v>7652</v>
      </c>
      <c r="FB222" s="319">
        <v>385459.9</v>
      </c>
      <c r="FC222" s="319">
        <v>396899.55</v>
      </c>
      <c r="FD222" s="319">
        <v>63033.05</v>
      </c>
      <c r="FE222" s="319">
        <v>2300502</v>
      </c>
      <c r="FF222" s="319">
        <v>153136.04999999999</v>
      </c>
      <c r="FG222" s="319">
        <v>33419.75</v>
      </c>
      <c r="FH222" s="319">
        <v>341066.9</v>
      </c>
      <c r="FI222" s="319">
        <v>6450.15</v>
      </c>
      <c r="FJ222" s="319">
        <v>296714.34999999998</v>
      </c>
      <c r="FK222" s="319">
        <v>57244.95</v>
      </c>
      <c r="FL222" s="319">
        <v>0</v>
      </c>
      <c r="FM222" s="319">
        <v>327262.84999999998</v>
      </c>
      <c r="FN222" s="319">
        <v>9589.9</v>
      </c>
      <c r="FO222" s="319">
        <v>61629.35</v>
      </c>
      <c r="FP222" s="319">
        <v>8913.2999999999993</v>
      </c>
      <c r="FQ222" s="319">
        <v>163504.04999999999</v>
      </c>
      <c r="FR222" s="319">
        <v>1353026.8</v>
      </c>
      <c r="FS222" s="319">
        <v>5801.55</v>
      </c>
      <c r="FT222" s="319">
        <v>28703.45</v>
      </c>
      <c r="FU222" s="319">
        <v>29137.5</v>
      </c>
      <c r="FV222" s="319">
        <v>24629</v>
      </c>
      <c r="FW222" s="319">
        <v>0</v>
      </c>
      <c r="FX222" s="319">
        <v>283891.3</v>
      </c>
      <c r="FY222" s="319">
        <v>1694892.2</v>
      </c>
      <c r="FZ222" s="319">
        <v>16164</v>
      </c>
      <c r="GA222" s="319">
        <v>26881</v>
      </c>
      <c r="GB222" s="319">
        <v>14822.85</v>
      </c>
      <c r="GC222" s="319">
        <v>0</v>
      </c>
      <c r="GD222" s="319">
        <v>10334.35</v>
      </c>
      <c r="GE222" s="319">
        <v>444818.8</v>
      </c>
      <c r="GF222" s="319">
        <v>473741.15</v>
      </c>
      <c r="GG222" s="319">
        <v>207495.7</v>
      </c>
      <c r="GH222" s="319">
        <v>22526.1</v>
      </c>
      <c r="GI222" s="319">
        <v>126873.95</v>
      </c>
      <c r="GJ222" s="319">
        <v>71737.05</v>
      </c>
      <c r="GK222" s="319">
        <v>3438682.75</v>
      </c>
      <c r="GL222" s="319">
        <v>111403</v>
      </c>
      <c r="GM222" s="319">
        <v>1333271.1499999999</v>
      </c>
      <c r="GN222" s="319">
        <v>128509.85</v>
      </c>
      <c r="GO222" s="319">
        <v>854266.85</v>
      </c>
      <c r="GP222" s="319">
        <v>42313</v>
      </c>
      <c r="GQ222" s="319">
        <v>1792.3</v>
      </c>
      <c r="GR222" s="319">
        <v>205822.05</v>
      </c>
      <c r="GS222" s="319">
        <v>2607909.7000000002</v>
      </c>
      <c r="GT222" s="319">
        <v>22098.6</v>
      </c>
      <c r="GU222" s="319">
        <v>1526736</v>
      </c>
      <c r="GV222" s="319">
        <v>36739.85</v>
      </c>
      <c r="GW222" s="319">
        <v>27999.75</v>
      </c>
      <c r="GX222" s="319">
        <v>379666.35</v>
      </c>
      <c r="GY222" s="319">
        <v>31744.55</v>
      </c>
      <c r="GZ222" s="319">
        <v>230659.15</v>
      </c>
      <c r="HA222" s="319">
        <v>460190.7</v>
      </c>
      <c r="HB222" s="319">
        <v>80716.800000000003</v>
      </c>
      <c r="HC222" s="319">
        <v>362697.25</v>
      </c>
      <c r="HD222" s="319">
        <v>13223.4</v>
      </c>
      <c r="HE222" s="319">
        <v>190237.19</v>
      </c>
      <c r="HF222" s="319">
        <v>3342.85</v>
      </c>
      <c r="HG222" s="319">
        <v>178560.8</v>
      </c>
      <c r="HH222" s="319">
        <v>642233.9</v>
      </c>
      <c r="HI222" s="319">
        <v>499027.05</v>
      </c>
      <c r="HJ222" s="319">
        <v>201141.7</v>
      </c>
      <c r="HK222" s="319">
        <v>35131.75</v>
      </c>
      <c r="HL222" s="319">
        <v>442601</v>
      </c>
      <c r="HM222" s="319">
        <v>10384.799999999999</v>
      </c>
      <c r="HN222" s="319">
        <v>44773.66</v>
      </c>
      <c r="HO222" s="319">
        <v>83197.600000000006</v>
      </c>
      <c r="HP222" s="319">
        <v>1761231.55</v>
      </c>
      <c r="HQ222" s="319">
        <v>62.2</v>
      </c>
      <c r="HR222" s="319">
        <v>477859.3</v>
      </c>
      <c r="HS222" s="319">
        <v>22067.05</v>
      </c>
      <c r="HT222" s="319">
        <v>2424254</v>
      </c>
      <c r="HU222" s="319">
        <v>39985.9</v>
      </c>
      <c r="HV222" s="319">
        <v>573508.44999999995</v>
      </c>
      <c r="HW222" s="319">
        <v>3083037.65</v>
      </c>
      <c r="HX222" s="319">
        <v>38755.65</v>
      </c>
      <c r="HY222" s="319">
        <v>4784069.4400000004</v>
      </c>
      <c r="HZ222" s="319">
        <v>50281.75</v>
      </c>
      <c r="IA222" s="319">
        <v>17949.650000000001</v>
      </c>
      <c r="IB222" s="319">
        <v>59414.85</v>
      </c>
      <c r="IC222" s="319">
        <v>798738.2</v>
      </c>
      <c r="ID222" s="319">
        <v>112044.3</v>
      </c>
      <c r="IE222" s="319">
        <v>322843.5</v>
      </c>
      <c r="IF222" s="319">
        <v>55080.4</v>
      </c>
      <c r="IG222" s="319">
        <v>80957</v>
      </c>
      <c r="IH222" s="319">
        <v>0</v>
      </c>
      <c r="II222" s="319">
        <v>32625.15</v>
      </c>
      <c r="IJ222" s="319">
        <v>995564.9</v>
      </c>
      <c r="IK222" s="319">
        <v>29179.85</v>
      </c>
      <c r="IL222" s="319">
        <v>46464.3</v>
      </c>
      <c r="IM222" s="319">
        <v>106769.95</v>
      </c>
      <c r="IN222" s="319">
        <v>625595.5</v>
      </c>
      <c r="IO222" s="319">
        <v>164193.35</v>
      </c>
      <c r="IP222" s="319">
        <v>122405.85</v>
      </c>
      <c r="IQ222" s="319">
        <v>41216</v>
      </c>
      <c r="IR222" s="319">
        <v>1542299.7</v>
      </c>
      <c r="IS222" s="319">
        <v>892703.19</v>
      </c>
      <c r="IT222" s="319">
        <v>363282.97</v>
      </c>
      <c r="IU222" s="319">
        <v>0</v>
      </c>
      <c r="IV222" s="319">
        <v>321922.34999999998</v>
      </c>
      <c r="IW222" s="319">
        <v>140400.9</v>
      </c>
      <c r="IX222" s="319">
        <v>0</v>
      </c>
      <c r="IY222" s="319">
        <v>271535.8</v>
      </c>
      <c r="IZ222" s="319">
        <v>94271.5</v>
      </c>
      <c r="JA222" s="319">
        <v>10374.200000000001</v>
      </c>
      <c r="JB222" s="319">
        <v>68163.100000000006</v>
      </c>
      <c r="JC222" s="319">
        <v>270098</v>
      </c>
      <c r="JD222" s="319">
        <v>24834.3</v>
      </c>
      <c r="JE222" s="319">
        <v>17809.55</v>
      </c>
      <c r="JF222" s="319">
        <v>494127.3</v>
      </c>
      <c r="JG222" s="319">
        <v>17311</v>
      </c>
      <c r="JH222" s="319">
        <v>112212.85</v>
      </c>
      <c r="JI222" s="319">
        <v>201356.5</v>
      </c>
      <c r="JJ222" s="319">
        <v>1084386.3500000001</v>
      </c>
      <c r="JK222" s="319">
        <v>6090.35</v>
      </c>
      <c r="JL222" s="319">
        <v>56168.800000000003</v>
      </c>
      <c r="JM222" s="319">
        <v>3774.05</v>
      </c>
      <c r="JN222" s="319">
        <v>0</v>
      </c>
      <c r="JO222" s="319">
        <v>403502.3</v>
      </c>
      <c r="JP222" s="319">
        <v>74127.350000000006</v>
      </c>
      <c r="JQ222" s="319">
        <v>44220.7</v>
      </c>
      <c r="JR222" s="319">
        <v>1589.6</v>
      </c>
      <c r="JS222" s="319">
        <v>180308.7</v>
      </c>
      <c r="JT222" s="319">
        <v>75655.55</v>
      </c>
      <c r="JU222" s="319">
        <v>27965.45</v>
      </c>
      <c r="JV222" s="319">
        <v>2809732.1</v>
      </c>
      <c r="JW222" s="319">
        <v>95169.8</v>
      </c>
      <c r="JX222" s="319">
        <v>177110.85</v>
      </c>
      <c r="JY222" s="319">
        <v>0</v>
      </c>
      <c r="JZ222" s="319">
        <v>516.79999999999995</v>
      </c>
      <c r="KA222" s="319">
        <v>34563.9</v>
      </c>
      <c r="KB222" s="319">
        <v>15593.35</v>
      </c>
      <c r="KC222" s="319">
        <v>35245.9</v>
      </c>
      <c r="KD222" s="319">
        <v>62634.15</v>
      </c>
      <c r="KE222" s="319">
        <v>514429.4</v>
      </c>
      <c r="KF222" s="319">
        <v>86663.15</v>
      </c>
      <c r="KG222" s="319">
        <v>51748.800000000003</v>
      </c>
      <c r="KH222" s="319">
        <v>105266.9</v>
      </c>
      <c r="KI222" s="319">
        <v>290170.65000000002</v>
      </c>
      <c r="KJ222" s="319">
        <v>221555.05</v>
      </c>
      <c r="KK222" s="319">
        <v>18.8</v>
      </c>
      <c r="KL222" s="319">
        <v>83495.899999999994</v>
      </c>
      <c r="KM222" s="319">
        <v>40282.6</v>
      </c>
      <c r="KN222" s="319">
        <v>80430.8</v>
      </c>
      <c r="KO222" s="319">
        <v>410568.85</v>
      </c>
      <c r="KP222" s="319">
        <v>0</v>
      </c>
      <c r="KQ222" s="319">
        <v>2456221.9500000002</v>
      </c>
      <c r="KR222" s="319">
        <v>146553.65</v>
      </c>
      <c r="KS222" s="318">
        <v>222002.55</v>
      </c>
      <c r="KU222" s="312">
        <v>44</v>
      </c>
      <c r="KV222" s="312">
        <v>441</v>
      </c>
      <c r="KY222" s="312" t="s">
        <v>943</v>
      </c>
    </row>
    <row r="223" spans="1:311" x14ac:dyDescent="0.25">
      <c r="A223" s="317">
        <v>2021</v>
      </c>
      <c r="B223" s="316" t="s">
        <v>849</v>
      </c>
      <c r="C223" s="316" t="s">
        <v>860</v>
      </c>
      <c r="D223" s="316" t="s">
        <v>859</v>
      </c>
      <c r="E223" s="316" t="s">
        <v>846</v>
      </c>
      <c r="F223" s="315">
        <v>0</v>
      </c>
      <c r="G223" s="315">
        <v>750</v>
      </c>
      <c r="H223" s="315">
        <v>0</v>
      </c>
      <c r="I223" s="315">
        <v>0</v>
      </c>
      <c r="J223" s="315">
        <v>0</v>
      </c>
      <c r="K223" s="315">
        <v>7822</v>
      </c>
      <c r="L223" s="315">
        <v>0</v>
      </c>
      <c r="M223" s="315">
        <v>0</v>
      </c>
      <c r="N223" s="315">
        <v>0</v>
      </c>
      <c r="O223" s="315">
        <v>0</v>
      </c>
      <c r="P223" s="315">
        <v>0</v>
      </c>
      <c r="Q223" s="315">
        <v>0</v>
      </c>
      <c r="R223" s="315">
        <v>0</v>
      </c>
      <c r="S223" s="315">
        <v>0</v>
      </c>
      <c r="T223" s="315">
        <v>0</v>
      </c>
      <c r="U223" s="315">
        <v>0</v>
      </c>
      <c r="V223" s="315">
        <v>0</v>
      </c>
      <c r="W223" s="315">
        <v>0</v>
      </c>
      <c r="X223" s="315">
        <v>0</v>
      </c>
      <c r="Y223" s="315">
        <v>0</v>
      </c>
      <c r="Z223" s="315">
        <v>0</v>
      </c>
      <c r="AA223" s="315">
        <v>0</v>
      </c>
      <c r="AB223" s="315">
        <v>0</v>
      </c>
      <c r="AC223" s="315">
        <v>0</v>
      </c>
      <c r="AD223" s="315">
        <v>0</v>
      </c>
      <c r="AE223" s="315">
        <v>0</v>
      </c>
      <c r="AF223" s="315">
        <v>0</v>
      </c>
      <c r="AG223" s="315">
        <v>14471.6</v>
      </c>
      <c r="AH223" s="315">
        <v>0</v>
      </c>
      <c r="AI223" s="315">
        <v>30652</v>
      </c>
      <c r="AJ223" s="315">
        <v>0</v>
      </c>
      <c r="AK223" s="315">
        <v>0</v>
      </c>
      <c r="AL223" s="315">
        <v>0</v>
      </c>
      <c r="AM223" s="315">
        <v>0</v>
      </c>
      <c r="AN223" s="315">
        <v>0</v>
      </c>
      <c r="AO223" s="315">
        <v>0</v>
      </c>
      <c r="AP223" s="315">
        <v>60.15</v>
      </c>
      <c r="AQ223" s="315">
        <v>0</v>
      </c>
      <c r="AR223" s="315">
        <v>0</v>
      </c>
      <c r="AS223" s="315">
        <v>0</v>
      </c>
      <c r="AT223" s="315">
        <v>0</v>
      </c>
      <c r="AU223" s="315">
        <v>0</v>
      </c>
      <c r="AV223" s="315">
        <v>0</v>
      </c>
      <c r="AW223" s="315">
        <v>0</v>
      </c>
      <c r="AX223" s="315">
        <v>0</v>
      </c>
      <c r="AY223" s="315">
        <v>0</v>
      </c>
      <c r="AZ223" s="315">
        <v>0</v>
      </c>
      <c r="BA223" s="315">
        <v>0</v>
      </c>
      <c r="BB223" s="315">
        <v>0</v>
      </c>
      <c r="BC223" s="315">
        <v>0</v>
      </c>
      <c r="BD223" s="315">
        <v>0</v>
      </c>
      <c r="BE223" s="315">
        <v>0</v>
      </c>
      <c r="BF223" s="315">
        <v>0</v>
      </c>
      <c r="BG223" s="315">
        <v>0</v>
      </c>
      <c r="BH223" s="315">
        <v>0</v>
      </c>
      <c r="BI223" s="315">
        <v>0</v>
      </c>
      <c r="BJ223" s="315">
        <v>0</v>
      </c>
      <c r="BK223" s="315">
        <v>0</v>
      </c>
      <c r="BL223" s="315">
        <v>0</v>
      </c>
      <c r="BM223" s="315">
        <v>0</v>
      </c>
      <c r="BN223" s="315">
        <v>0</v>
      </c>
      <c r="BO223" s="315">
        <v>0</v>
      </c>
      <c r="BP223" s="315">
        <v>0</v>
      </c>
      <c r="BQ223" s="315">
        <v>0</v>
      </c>
      <c r="BR223" s="315">
        <v>0</v>
      </c>
      <c r="BS223" s="315">
        <v>0</v>
      </c>
      <c r="BT223" s="315">
        <v>0</v>
      </c>
      <c r="BU223" s="315">
        <v>0</v>
      </c>
      <c r="BV223" s="315">
        <v>0</v>
      </c>
      <c r="BW223" s="315">
        <v>0</v>
      </c>
      <c r="BX223" s="315">
        <v>0</v>
      </c>
      <c r="BY223" s="315">
        <v>0</v>
      </c>
      <c r="BZ223" s="315">
        <v>0</v>
      </c>
      <c r="CA223" s="315">
        <v>0</v>
      </c>
      <c r="CB223" s="315">
        <v>0</v>
      </c>
      <c r="CC223" s="315">
        <v>0</v>
      </c>
      <c r="CD223" s="315">
        <v>0</v>
      </c>
      <c r="CE223" s="315">
        <v>0</v>
      </c>
      <c r="CF223" s="315">
        <v>0</v>
      </c>
      <c r="CG223" s="315">
        <v>0</v>
      </c>
      <c r="CH223" s="315">
        <v>0</v>
      </c>
      <c r="CI223" s="315">
        <v>0</v>
      </c>
      <c r="CJ223" s="315">
        <v>107594.95</v>
      </c>
      <c r="CK223" s="315">
        <v>0</v>
      </c>
      <c r="CL223" s="315">
        <v>0</v>
      </c>
      <c r="CM223" s="315">
        <v>0</v>
      </c>
      <c r="CN223" s="315">
        <v>0</v>
      </c>
      <c r="CO223" s="315">
        <v>0</v>
      </c>
      <c r="CP223" s="315">
        <v>0</v>
      </c>
      <c r="CQ223" s="315">
        <v>0</v>
      </c>
      <c r="CR223" s="315">
        <v>0</v>
      </c>
      <c r="CS223" s="315">
        <v>0</v>
      </c>
      <c r="CT223" s="315">
        <v>0</v>
      </c>
      <c r="CU223" s="315">
        <v>0</v>
      </c>
      <c r="CV223" s="315">
        <v>0</v>
      </c>
      <c r="CW223" s="315">
        <v>0</v>
      </c>
      <c r="CX223" s="315">
        <v>0</v>
      </c>
      <c r="CY223" s="315">
        <v>0</v>
      </c>
      <c r="CZ223" s="315">
        <v>0</v>
      </c>
      <c r="DA223" s="315">
        <v>0</v>
      </c>
      <c r="DB223" s="315">
        <v>0</v>
      </c>
      <c r="DC223" s="315">
        <v>0</v>
      </c>
      <c r="DD223" s="315">
        <v>0</v>
      </c>
      <c r="DE223" s="315">
        <v>0</v>
      </c>
      <c r="DF223" s="315">
        <v>0</v>
      </c>
      <c r="DG223" s="315">
        <v>0</v>
      </c>
      <c r="DH223" s="315">
        <v>0</v>
      </c>
      <c r="DI223" s="315">
        <v>0</v>
      </c>
      <c r="DJ223" s="315">
        <v>0</v>
      </c>
      <c r="DK223" s="315">
        <v>0</v>
      </c>
      <c r="DL223" s="315">
        <v>0</v>
      </c>
      <c r="DM223" s="315">
        <v>0</v>
      </c>
      <c r="DN223" s="315">
        <v>0</v>
      </c>
      <c r="DO223" s="315">
        <v>0</v>
      </c>
      <c r="DP223" s="315">
        <v>0</v>
      </c>
      <c r="DQ223" s="315">
        <v>0</v>
      </c>
      <c r="DR223" s="315">
        <v>0</v>
      </c>
      <c r="DS223" s="315">
        <v>0</v>
      </c>
      <c r="DT223" s="315">
        <v>0</v>
      </c>
      <c r="DU223" s="315">
        <v>0</v>
      </c>
      <c r="DV223" s="315">
        <v>0</v>
      </c>
      <c r="DW223" s="315">
        <v>0</v>
      </c>
      <c r="DX223" s="315">
        <v>0</v>
      </c>
      <c r="DY223" s="315">
        <v>0</v>
      </c>
      <c r="DZ223" s="315">
        <v>0</v>
      </c>
      <c r="EA223" s="315">
        <v>0</v>
      </c>
      <c r="EB223" s="315">
        <v>0</v>
      </c>
      <c r="EC223" s="315">
        <v>0</v>
      </c>
      <c r="ED223" s="315">
        <v>0</v>
      </c>
      <c r="EE223" s="315">
        <v>0</v>
      </c>
      <c r="EF223" s="315">
        <v>0</v>
      </c>
      <c r="EG223" s="315">
        <v>0</v>
      </c>
      <c r="EH223" s="315">
        <v>0</v>
      </c>
      <c r="EI223" s="315">
        <v>0</v>
      </c>
      <c r="EJ223" s="315">
        <v>0</v>
      </c>
      <c r="EK223" s="315">
        <v>0</v>
      </c>
      <c r="EL223" s="315">
        <v>0</v>
      </c>
      <c r="EM223" s="315">
        <v>0</v>
      </c>
      <c r="EN223" s="315">
        <v>0</v>
      </c>
      <c r="EO223" s="315">
        <v>0</v>
      </c>
      <c r="EP223" s="315">
        <v>0</v>
      </c>
      <c r="EQ223" s="315">
        <v>464.15</v>
      </c>
      <c r="ER223" s="315">
        <v>0</v>
      </c>
      <c r="ES223" s="315">
        <v>0</v>
      </c>
      <c r="ET223" s="315">
        <v>0</v>
      </c>
      <c r="EU223" s="315">
        <v>0</v>
      </c>
      <c r="EV223" s="315">
        <v>0</v>
      </c>
      <c r="EW223" s="315">
        <v>272815.90000000002</v>
      </c>
      <c r="EX223" s="315">
        <v>0</v>
      </c>
      <c r="EY223" s="315">
        <v>0</v>
      </c>
      <c r="EZ223" s="315">
        <v>0</v>
      </c>
      <c r="FA223" s="315">
        <v>0</v>
      </c>
      <c r="FB223" s="315">
        <v>0</v>
      </c>
      <c r="FC223" s="315">
        <v>0</v>
      </c>
      <c r="FD223" s="315">
        <v>0</v>
      </c>
      <c r="FE223" s="315">
        <v>0</v>
      </c>
      <c r="FF223" s="315">
        <v>0</v>
      </c>
      <c r="FG223" s="315">
        <v>0</v>
      </c>
      <c r="FH223" s="315">
        <v>0</v>
      </c>
      <c r="FI223" s="315">
        <v>0</v>
      </c>
      <c r="FJ223" s="315">
        <v>0</v>
      </c>
      <c r="FK223" s="315">
        <v>0</v>
      </c>
      <c r="FL223" s="315">
        <v>0</v>
      </c>
      <c r="FM223" s="315">
        <v>0</v>
      </c>
      <c r="FN223" s="315">
        <v>0</v>
      </c>
      <c r="FO223" s="315">
        <v>0</v>
      </c>
      <c r="FP223" s="315">
        <v>0</v>
      </c>
      <c r="FQ223" s="315">
        <v>0</v>
      </c>
      <c r="FR223" s="315">
        <v>479909.14</v>
      </c>
      <c r="FS223" s="315">
        <v>0</v>
      </c>
      <c r="FT223" s="315">
        <v>0</v>
      </c>
      <c r="FU223" s="315">
        <v>0</v>
      </c>
      <c r="FV223" s="315">
        <v>0</v>
      </c>
      <c r="FW223" s="315">
        <v>0</v>
      </c>
      <c r="FX223" s="315">
        <v>0</v>
      </c>
      <c r="FY223" s="315">
        <v>0</v>
      </c>
      <c r="FZ223" s="315">
        <v>0</v>
      </c>
      <c r="GA223" s="315">
        <v>0</v>
      </c>
      <c r="GB223" s="315">
        <v>0</v>
      </c>
      <c r="GC223" s="315">
        <v>0</v>
      </c>
      <c r="GD223" s="315">
        <v>0</v>
      </c>
      <c r="GE223" s="315">
        <v>0</v>
      </c>
      <c r="GF223" s="315">
        <v>0</v>
      </c>
      <c r="GG223" s="315">
        <v>0</v>
      </c>
      <c r="GH223" s="315">
        <v>0</v>
      </c>
      <c r="GI223" s="315">
        <v>0</v>
      </c>
      <c r="GJ223" s="315">
        <v>0</v>
      </c>
      <c r="GK223" s="315">
        <v>0</v>
      </c>
      <c r="GL223" s="315">
        <v>0</v>
      </c>
      <c r="GM223" s="315">
        <v>0</v>
      </c>
      <c r="GN223" s="315">
        <v>0</v>
      </c>
      <c r="GO223" s="315">
        <v>0</v>
      </c>
      <c r="GP223" s="315">
        <v>0</v>
      </c>
      <c r="GQ223" s="315">
        <v>0</v>
      </c>
      <c r="GR223" s="315">
        <v>0</v>
      </c>
      <c r="GS223" s="315">
        <v>0</v>
      </c>
      <c r="GT223" s="315">
        <v>0</v>
      </c>
      <c r="GU223" s="315">
        <v>0</v>
      </c>
      <c r="GV223" s="315">
        <v>0</v>
      </c>
      <c r="GW223" s="315">
        <v>0</v>
      </c>
      <c r="GX223" s="315">
        <v>0</v>
      </c>
      <c r="GY223" s="315">
        <v>0</v>
      </c>
      <c r="GZ223" s="315">
        <v>0</v>
      </c>
      <c r="HA223" s="315">
        <v>0</v>
      </c>
      <c r="HB223" s="315">
        <v>0</v>
      </c>
      <c r="HC223" s="315">
        <v>0</v>
      </c>
      <c r="HD223" s="315">
        <v>0</v>
      </c>
      <c r="HE223" s="315">
        <v>0</v>
      </c>
      <c r="HF223" s="315">
        <v>0</v>
      </c>
      <c r="HG223" s="315">
        <v>0</v>
      </c>
      <c r="HH223" s="315">
        <v>0</v>
      </c>
      <c r="HI223" s="315">
        <v>0</v>
      </c>
      <c r="HJ223" s="315">
        <v>0</v>
      </c>
      <c r="HK223" s="315">
        <v>0</v>
      </c>
      <c r="HL223" s="315">
        <v>0</v>
      </c>
      <c r="HM223" s="315">
        <v>15171.03</v>
      </c>
      <c r="HN223" s="315">
        <v>0</v>
      </c>
      <c r="HO223" s="315">
        <v>0</v>
      </c>
      <c r="HP223" s="315">
        <v>0</v>
      </c>
      <c r="HQ223" s="315">
        <v>0</v>
      </c>
      <c r="HR223" s="315">
        <v>0</v>
      </c>
      <c r="HS223" s="315">
        <v>0</v>
      </c>
      <c r="HT223" s="315">
        <v>0</v>
      </c>
      <c r="HU223" s="315">
        <v>0</v>
      </c>
      <c r="HV223" s="315">
        <v>0</v>
      </c>
      <c r="HW223" s="315">
        <v>1629758.41</v>
      </c>
      <c r="HX223" s="315">
        <v>0</v>
      </c>
      <c r="HY223" s="315">
        <v>0</v>
      </c>
      <c r="HZ223" s="315">
        <v>0</v>
      </c>
      <c r="IA223" s="315">
        <v>0</v>
      </c>
      <c r="IB223" s="315">
        <v>0</v>
      </c>
      <c r="IC223" s="315">
        <v>0</v>
      </c>
      <c r="ID223" s="315">
        <v>0</v>
      </c>
      <c r="IE223" s="315">
        <v>0</v>
      </c>
      <c r="IF223" s="315">
        <v>0</v>
      </c>
      <c r="IG223" s="315">
        <v>0</v>
      </c>
      <c r="IH223" s="315">
        <v>0</v>
      </c>
      <c r="II223" s="315">
        <v>0</v>
      </c>
      <c r="IJ223" s="315">
        <v>0</v>
      </c>
      <c r="IK223" s="315">
        <v>0</v>
      </c>
      <c r="IL223" s="315">
        <v>0</v>
      </c>
      <c r="IM223" s="315">
        <v>0</v>
      </c>
      <c r="IN223" s="315">
        <v>0</v>
      </c>
      <c r="IO223" s="315">
        <v>0</v>
      </c>
      <c r="IP223" s="315">
        <v>0</v>
      </c>
      <c r="IQ223" s="315">
        <v>0</v>
      </c>
      <c r="IR223" s="315">
        <v>0</v>
      </c>
      <c r="IS223" s="315">
        <v>0</v>
      </c>
      <c r="IT223" s="315">
        <v>0</v>
      </c>
      <c r="IU223" s="315">
        <v>0</v>
      </c>
      <c r="IV223" s="315">
        <v>0</v>
      </c>
      <c r="IW223" s="315">
        <v>0</v>
      </c>
      <c r="IX223" s="315">
        <v>287.66000000000003</v>
      </c>
      <c r="IY223" s="315">
        <v>0</v>
      </c>
      <c r="IZ223" s="315">
        <v>0</v>
      </c>
      <c r="JA223" s="315">
        <v>0</v>
      </c>
      <c r="JB223" s="315">
        <v>0</v>
      </c>
      <c r="JC223" s="315">
        <v>0</v>
      </c>
      <c r="JD223" s="315">
        <v>0</v>
      </c>
      <c r="JE223" s="315">
        <v>0</v>
      </c>
      <c r="JF223" s="315">
        <v>0</v>
      </c>
      <c r="JG223" s="315">
        <v>0</v>
      </c>
      <c r="JH223" s="315">
        <v>0</v>
      </c>
      <c r="JI223" s="315">
        <v>0</v>
      </c>
      <c r="JJ223" s="315">
        <v>0</v>
      </c>
      <c r="JK223" s="315">
        <v>0</v>
      </c>
      <c r="JL223" s="315">
        <v>0</v>
      </c>
      <c r="JM223" s="315">
        <v>0</v>
      </c>
      <c r="JN223" s="315">
        <v>0</v>
      </c>
      <c r="JO223" s="315">
        <v>0</v>
      </c>
      <c r="JP223" s="315">
        <v>0</v>
      </c>
      <c r="JQ223" s="315">
        <v>0</v>
      </c>
      <c r="JR223" s="315">
        <v>0</v>
      </c>
      <c r="JS223" s="315">
        <v>0</v>
      </c>
      <c r="JT223" s="315">
        <v>0</v>
      </c>
      <c r="JU223" s="315">
        <v>0</v>
      </c>
      <c r="JV223" s="315">
        <v>0</v>
      </c>
      <c r="JW223" s="315">
        <v>0</v>
      </c>
      <c r="JX223" s="315">
        <v>0</v>
      </c>
      <c r="JY223" s="315">
        <v>0</v>
      </c>
      <c r="JZ223" s="315">
        <v>0</v>
      </c>
      <c r="KA223" s="315">
        <v>0</v>
      </c>
      <c r="KB223" s="315">
        <v>0</v>
      </c>
      <c r="KC223" s="315">
        <v>0</v>
      </c>
      <c r="KD223" s="315">
        <v>0</v>
      </c>
      <c r="KE223" s="315">
        <v>0</v>
      </c>
      <c r="KF223" s="315">
        <v>0</v>
      </c>
      <c r="KG223" s="315">
        <v>0</v>
      </c>
      <c r="KH223" s="315">
        <v>0</v>
      </c>
      <c r="KI223" s="315">
        <v>0</v>
      </c>
      <c r="KJ223" s="315">
        <v>0</v>
      </c>
      <c r="KK223" s="315">
        <v>0</v>
      </c>
      <c r="KL223" s="315">
        <v>0</v>
      </c>
      <c r="KM223" s="315">
        <v>0</v>
      </c>
      <c r="KN223" s="315">
        <v>0</v>
      </c>
      <c r="KO223" s="315">
        <v>0</v>
      </c>
      <c r="KP223" s="315">
        <v>0</v>
      </c>
      <c r="KQ223" s="315">
        <v>0</v>
      </c>
      <c r="KR223" s="315">
        <v>0</v>
      </c>
      <c r="KS223" s="314">
        <v>0</v>
      </c>
      <c r="KU223" s="312">
        <v>44</v>
      </c>
      <c r="KV223" s="312">
        <v>444</v>
      </c>
      <c r="KY223" s="312" t="s">
        <v>943</v>
      </c>
    </row>
    <row r="224" spans="1:311" x14ac:dyDescent="0.25">
      <c r="A224" s="321">
        <v>2021</v>
      </c>
      <c r="B224" s="320" t="s">
        <v>849</v>
      </c>
      <c r="C224" s="320" t="s">
        <v>857</v>
      </c>
      <c r="D224" s="320" t="s">
        <v>858</v>
      </c>
      <c r="E224" s="320" t="s">
        <v>846</v>
      </c>
      <c r="F224" s="319">
        <v>335911</v>
      </c>
      <c r="G224" s="319">
        <v>5357.78</v>
      </c>
      <c r="H224" s="319">
        <v>785754.35</v>
      </c>
      <c r="I224" s="319">
        <v>65237</v>
      </c>
      <c r="J224" s="319">
        <v>425.85</v>
      </c>
      <c r="K224" s="319">
        <v>179990.7</v>
      </c>
      <c r="L224" s="319">
        <v>2204949.89</v>
      </c>
      <c r="M224" s="319">
        <v>72902.679999999993</v>
      </c>
      <c r="N224" s="319">
        <v>1452092.32</v>
      </c>
      <c r="O224" s="319">
        <v>736643.05</v>
      </c>
      <c r="P224" s="319">
        <v>454349.9</v>
      </c>
      <c r="Q224" s="319">
        <v>12036.48</v>
      </c>
      <c r="R224" s="319">
        <v>83807.149999999994</v>
      </c>
      <c r="S224" s="319">
        <v>329236.53999999998</v>
      </c>
      <c r="T224" s="319">
        <v>18884.650000000001</v>
      </c>
      <c r="U224" s="319">
        <v>9964.26</v>
      </c>
      <c r="V224" s="319">
        <v>39905.769999999997</v>
      </c>
      <c r="W224" s="319">
        <v>59180</v>
      </c>
      <c r="X224" s="319">
        <v>80360.479999999996</v>
      </c>
      <c r="Y224" s="319">
        <v>24548.62</v>
      </c>
      <c r="Z224" s="319">
        <v>6979</v>
      </c>
      <c r="AA224" s="319">
        <v>836767.18</v>
      </c>
      <c r="AB224" s="319">
        <v>110192.57</v>
      </c>
      <c r="AC224" s="319">
        <v>237149</v>
      </c>
      <c r="AD224" s="319">
        <v>260574.37</v>
      </c>
      <c r="AE224" s="319">
        <v>16760</v>
      </c>
      <c r="AF224" s="319">
        <v>20897.2</v>
      </c>
      <c r="AG224" s="319">
        <v>16478.650000000001</v>
      </c>
      <c r="AH224" s="319">
        <v>447732.2</v>
      </c>
      <c r="AI224" s="319">
        <v>3565.59</v>
      </c>
      <c r="AJ224" s="319">
        <v>0</v>
      </c>
      <c r="AK224" s="319">
        <v>639.76</v>
      </c>
      <c r="AL224" s="319">
        <v>87218.19</v>
      </c>
      <c r="AM224" s="319">
        <v>7337.29</v>
      </c>
      <c r="AN224" s="319">
        <v>89833.5</v>
      </c>
      <c r="AO224" s="319">
        <v>3399.25</v>
      </c>
      <c r="AP224" s="319">
        <v>413279.05</v>
      </c>
      <c r="AQ224" s="319">
        <v>31551.919999999998</v>
      </c>
      <c r="AR224" s="319">
        <v>41108.53</v>
      </c>
      <c r="AS224" s="319">
        <v>191352.84</v>
      </c>
      <c r="AT224" s="319">
        <v>24513.7</v>
      </c>
      <c r="AU224" s="319">
        <v>56508.81</v>
      </c>
      <c r="AV224" s="319">
        <v>23351.78</v>
      </c>
      <c r="AW224" s="319">
        <v>794227.75</v>
      </c>
      <c r="AX224" s="319">
        <v>19599.7</v>
      </c>
      <c r="AY224" s="319">
        <v>82991</v>
      </c>
      <c r="AZ224" s="319">
        <v>78048.14</v>
      </c>
      <c r="BA224" s="319">
        <v>1257.95</v>
      </c>
      <c r="BB224" s="319">
        <v>9915.06</v>
      </c>
      <c r="BC224" s="319">
        <v>120354.15</v>
      </c>
      <c r="BD224" s="319">
        <v>201453.42</v>
      </c>
      <c r="BE224" s="319">
        <v>743213.78</v>
      </c>
      <c r="BF224" s="319">
        <v>20035.28</v>
      </c>
      <c r="BG224" s="319">
        <v>47048</v>
      </c>
      <c r="BH224" s="319">
        <v>30445.200000000001</v>
      </c>
      <c r="BI224" s="319">
        <v>1067963.6299999999</v>
      </c>
      <c r="BJ224" s="319">
        <v>13006.6</v>
      </c>
      <c r="BK224" s="319">
        <v>62271.32</v>
      </c>
      <c r="BL224" s="319">
        <v>0</v>
      </c>
      <c r="BM224" s="319">
        <v>5087.59</v>
      </c>
      <c r="BN224" s="319">
        <v>55077.13</v>
      </c>
      <c r="BO224" s="319">
        <v>399383.74</v>
      </c>
      <c r="BP224" s="319">
        <v>1500</v>
      </c>
      <c r="BQ224" s="319">
        <v>1716</v>
      </c>
      <c r="BR224" s="319">
        <v>56096.23</v>
      </c>
      <c r="BS224" s="319">
        <v>50277.34</v>
      </c>
      <c r="BT224" s="319">
        <v>38.1</v>
      </c>
      <c r="BU224" s="319">
        <v>170</v>
      </c>
      <c r="BV224" s="319">
        <v>383475.53</v>
      </c>
      <c r="BW224" s="319">
        <v>15293.36</v>
      </c>
      <c r="BX224" s="319">
        <v>314114.53000000003</v>
      </c>
      <c r="BY224" s="319">
        <v>3856371.7</v>
      </c>
      <c r="BZ224" s="319">
        <v>15059</v>
      </c>
      <c r="CA224" s="319">
        <v>329566.94</v>
      </c>
      <c r="CB224" s="319">
        <v>1289.29</v>
      </c>
      <c r="CC224" s="319">
        <v>81161.53</v>
      </c>
      <c r="CD224" s="319">
        <v>99700.26</v>
      </c>
      <c r="CE224" s="319">
        <v>0</v>
      </c>
      <c r="CF224" s="319">
        <v>14938.9</v>
      </c>
      <c r="CG224" s="319">
        <v>836457.7</v>
      </c>
      <c r="CH224" s="319">
        <v>390707.63</v>
      </c>
      <c r="CI224" s="319">
        <v>647314.68000000005</v>
      </c>
      <c r="CJ224" s="319">
        <v>320033</v>
      </c>
      <c r="CK224" s="319">
        <v>15393.64</v>
      </c>
      <c r="CL224" s="319">
        <v>46666.86</v>
      </c>
      <c r="CM224" s="319">
        <v>54774.22</v>
      </c>
      <c r="CN224" s="319">
        <v>504908.52</v>
      </c>
      <c r="CO224" s="319">
        <v>175567.37</v>
      </c>
      <c r="CP224" s="319">
        <v>2021.53</v>
      </c>
      <c r="CQ224" s="319">
        <v>86689.49</v>
      </c>
      <c r="CR224" s="319">
        <v>7186.65</v>
      </c>
      <c r="CS224" s="319">
        <v>6762</v>
      </c>
      <c r="CT224" s="319">
        <v>41144.61</v>
      </c>
      <c r="CU224" s="319">
        <v>1533.67</v>
      </c>
      <c r="CV224" s="319">
        <v>8530.4</v>
      </c>
      <c r="CW224" s="319">
        <v>169605.97</v>
      </c>
      <c r="CX224" s="319">
        <v>151804.9</v>
      </c>
      <c r="CY224" s="319">
        <v>34747.75</v>
      </c>
      <c r="CZ224" s="319">
        <v>70270</v>
      </c>
      <c r="DA224" s="319">
        <v>399128.87</v>
      </c>
      <c r="DB224" s="319">
        <v>1430630.03</v>
      </c>
      <c r="DC224" s="319">
        <v>350958.48</v>
      </c>
      <c r="DD224" s="319">
        <v>3332191.38</v>
      </c>
      <c r="DE224" s="319">
        <v>726401.32</v>
      </c>
      <c r="DF224" s="319">
        <v>2043.45</v>
      </c>
      <c r="DG224" s="319">
        <v>4291.38</v>
      </c>
      <c r="DH224" s="319">
        <v>7397.85</v>
      </c>
      <c r="DI224" s="319">
        <v>254650.68</v>
      </c>
      <c r="DJ224" s="319">
        <v>262129.17</v>
      </c>
      <c r="DK224" s="319">
        <v>1193916.55</v>
      </c>
      <c r="DL224" s="319">
        <v>3533.81</v>
      </c>
      <c r="DM224" s="319">
        <v>24484.15</v>
      </c>
      <c r="DN224" s="319">
        <v>1220.25</v>
      </c>
      <c r="DO224" s="319">
        <v>30713.8</v>
      </c>
      <c r="DP224" s="319">
        <v>15529.75</v>
      </c>
      <c r="DQ224" s="319">
        <v>0</v>
      </c>
      <c r="DR224" s="319">
        <v>51000.69</v>
      </c>
      <c r="DS224" s="319">
        <v>32519</v>
      </c>
      <c r="DT224" s="319">
        <v>163809</v>
      </c>
      <c r="DU224" s="319">
        <v>37578.46</v>
      </c>
      <c r="DV224" s="319">
        <v>19020</v>
      </c>
      <c r="DW224" s="319">
        <v>8196.7000000000007</v>
      </c>
      <c r="DX224" s="319">
        <v>49296.800000000003</v>
      </c>
      <c r="DY224" s="319">
        <v>100190.38</v>
      </c>
      <c r="DZ224" s="319">
        <v>95469</v>
      </c>
      <c r="EA224" s="319">
        <v>3580878.63</v>
      </c>
      <c r="EB224" s="319">
        <v>57556.71</v>
      </c>
      <c r="EC224" s="319">
        <v>108448.55</v>
      </c>
      <c r="ED224" s="319">
        <v>38591.86</v>
      </c>
      <c r="EE224" s="319">
        <v>191722.5</v>
      </c>
      <c r="EF224" s="319">
        <v>135701.15</v>
      </c>
      <c r="EG224" s="319">
        <v>3022619.65</v>
      </c>
      <c r="EH224" s="319">
        <v>1123.51</v>
      </c>
      <c r="EI224" s="319">
        <v>571103.06000000006</v>
      </c>
      <c r="EJ224" s="319">
        <v>1616503.94</v>
      </c>
      <c r="EK224" s="319">
        <v>5051</v>
      </c>
      <c r="EL224" s="319">
        <v>400381.19</v>
      </c>
      <c r="EM224" s="319">
        <v>483872.8</v>
      </c>
      <c r="EN224" s="319">
        <v>130077</v>
      </c>
      <c r="EO224" s="319">
        <v>288550.94</v>
      </c>
      <c r="EP224" s="319">
        <v>8377.39</v>
      </c>
      <c r="EQ224" s="319">
        <v>111474.2</v>
      </c>
      <c r="ER224" s="319">
        <v>198475.12</v>
      </c>
      <c r="ES224" s="319">
        <v>26836.6</v>
      </c>
      <c r="ET224" s="319">
        <v>130799.55</v>
      </c>
      <c r="EU224" s="319">
        <v>7365.35</v>
      </c>
      <c r="EV224" s="319">
        <v>18655.05</v>
      </c>
      <c r="EW224" s="319">
        <v>189515.71</v>
      </c>
      <c r="EX224" s="319">
        <v>22695.26</v>
      </c>
      <c r="EY224" s="319">
        <v>4880475.17</v>
      </c>
      <c r="EZ224" s="319">
        <v>307091980.58999997</v>
      </c>
      <c r="FA224" s="319">
        <v>195063.82</v>
      </c>
      <c r="FB224" s="319">
        <v>44928.75</v>
      </c>
      <c r="FC224" s="319">
        <v>2008915.38</v>
      </c>
      <c r="FD224" s="319">
        <v>252413.83</v>
      </c>
      <c r="FE224" s="319">
        <v>732695.65</v>
      </c>
      <c r="FF224" s="319">
        <v>470940.55</v>
      </c>
      <c r="FG224" s="319">
        <v>20057.41</v>
      </c>
      <c r="FH224" s="319">
        <v>132492.26999999999</v>
      </c>
      <c r="FI224" s="319">
        <v>3058</v>
      </c>
      <c r="FJ224" s="319">
        <v>89664.18</v>
      </c>
      <c r="FK224" s="319">
        <v>27498.25</v>
      </c>
      <c r="FL224" s="319">
        <v>128845.15</v>
      </c>
      <c r="FM224" s="319">
        <v>248200.04</v>
      </c>
      <c r="FN224" s="319">
        <v>14558.33</v>
      </c>
      <c r="FO224" s="319">
        <v>16420.95</v>
      </c>
      <c r="FP224" s="319">
        <v>632.20000000000005</v>
      </c>
      <c r="FQ224" s="319">
        <v>26803.759999999998</v>
      </c>
      <c r="FR224" s="319">
        <v>188742.95</v>
      </c>
      <c r="FS224" s="319">
        <v>170433.26</v>
      </c>
      <c r="FT224" s="319">
        <v>929.86</v>
      </c>
      <c r="FU224" s="319">
        <v>123340.41</v>
      </c>
      <c r="FV224" s="319">
        <v>5768.4</v>
      </c>
      <c r="FW224" s="319">
        <v>30</v>
      </c>
      <c r="FX224" s="319">
        <v>712881.18</v>
      </c>
      <c r="FY224" s="319">
        <v>21947.63</v>
      </c>
      <c r="FZ224" s="319">
        <v>263244.42</v>
      </c>
      <c r="GA224" s="319">
        <v>27809.54</v>
      </c>
      <c r="GB224" s="319">
        <v>127284.85</v>
      </c>
      <c r="GC224" s="319">
        <v>11670.66</v>
      </c>
      <c r="GD224" s="319">
        <v>146548.45000000001</v>
      </c>
      <c r="GE224" s="319">
        <v>15968.1</v>
      </c>
      <c r="GF224" s="319">
        <v>67948.649999999994</v>
      </c>
      <c r="GG224" s="319">
        <v>278274.78999999998</v>
      </c>
      <c r="GH224" s="319">
        <v>4259</v>
      </c>
      <c r="GI224" s="319">
        <v>363882.99</v>
      </c>
      <c r="GJ224" s="319">
        <v>128883.55</v>
      </c>
      <c r="GK224" s="319">
        <v>5037697.54</v>
      </c>
      <c r="GL224" s="319">
        <v>663082.44999999995</v>
      </c>
      <c r="GM224" s="319">
        <v>6636714.7400000002</v>
      </c>
      <c r="GN224" s="319">
        <v>24025.48</v>
      </c>
      <c r="GO224" s="319">
        <v>90972.7</v>
      </c>
      <c r="GP224" s="319">
        <v>1043.05</v>
      </c>
      <c r="GQ224" s="319">
        <v>37987.81</v>
      </c>
      <c r="GR224" s="319">
        <v>37824.94</v>
      </c>
      <c r="GS224" s="319">
        <v>4742176.67</v>
      </c>
      <c r="GT224" s="319">
        <v>0</v>
      </c>
      <c r="GU224" s="319">
        <v>281846.58</v>
      </c>
      <c r="GV224" s="319">
        <v>106266</v>
      </c>
      <c r="GW224" s="319">
        <v>731.2</v>
      </c>
      <c r="GX224" s="319">
        <v>893690.72</v>
      </c>
      <c r="GY224" s="319">
        <v>8563</v>
      </c>
      <c r="GZ224" s="319">
        <v>356494.39</v>
      </c>
      <c r="HA224" s="319">
        <v>13420.35</v>
      </c>
      <c r="HB224" s="319">
        <v>10130.43</v>
      </c>
      <c r="HC224" s="319">
        <v>56671.54</v>
      </c>
      <c r="HD224" s="319">
        <v>0</v>
      </c>
      <c r="HE224" s="319">
        <v>69511</v>
      </c>
      <c r="HF224" s="319">
        <v>10083.73</v>
      </c>
      <c r="HG224" s="319">
        <v>94159.79</v>
      </c>
      <c r="HH224" s="319">
        <v>520832.56</v>
      </c>
      <c r="HI224" s="319">
        <v>81161.350000000006</v>
      </c>
      <c r="HJ224" s="319">
        <v>148669.32999999999</v>
      </c>
      <c r="HK224" s="319">
        <v>0</v>
      </c>
      <c r="HL224" s="319">
        <v>3464988.73</v>
      </c>
      <c r="HM224" s="319">
        <v>15768</v>
      </c>
      <c r="HN224" s="319">
        <v>118836.45</v>
      </c>
      <c r="HO224" s="319">
        <v>18042.97</v>
      </c>
      <c r="HP224" s="319">
        <v>3884234.58</v>
      </c>
      <c r="HQ224" s="319">
        <v>49532.480000000003</v>
      </c>
      <c r="HR224" s="319">
        <v>1400895.15</v>
      </c>
      <c r="HS224" s="319">
        <v>20634.759999999998</v>
      </c>
      <c r="HT224" s="319">
        <v>2050408.66</v>
      </c>
      <c r="HU224" s="319">
        <v>49001.02</v>
      </c>
      <c r="HV224" s="319">
        <v>132887.26</v>
      </c>
      <c r="HW224" s="319">
        <v>209584.9</v>
      </c>
      <c r="HX224" s="319">
        <v>16865.36</v>
      </c>
      <c r="HY224" s="319">
        <v>6872953.3099999996</v>
      </c>
      <c r="HZ224" s="319">
        <v>135533.96</v>
      </c>
      <c r="IA224" s="319">
        <v>2925.21</v>
      </c>
      <c r="IB224" s="319">
        <v>28547.78</v>
      </c>
      <c r="IC224" s="319">
        <v>101984</v>
      </c>
      <c r="ID224" s="319">
        <v>89518.97</v>
      </c>
      <c r="IE224" s="319">
        <v>64953.34</v>
      </c>
      <c r="IF224" s="319">
        <v>181125.11</v>
      </c>
      <c r="IG224" s="319">
        <v>69990.320000000007</v>
      </c>
      <c r="IH224" s="319">
        <v>124.78</v>
      </c>
      <c r="II224" s="319">
        <v>16192.82</v>
      </c>
      <c r="IJ224" s="319">
        <v>86873.3</v>
      </c>
      <c r="IK224" s="319">
        <v>45977</v>
      </c>
      <c r="IL224" s="319">
        <v>54289.919999999998</v>
      </c>
      <c r="IM224" s="319">
        <v>5196.43</v>
      </c>
      <c r="IN224" s="319">
        <v>37759.61</v>
      </c>
      <c r="IO224" s="319">
        <v>403808.12</v>
      </c>
      <c r="IP224" s="319">
        <v>17418.38</v>
      </c>
      <c r="IQ224" s="319">
        <v>61750</v>
      </c>
      <c r="IR224" s="319">
        <v>1208025.22</v>
      </c>
      <c r="IS224" s="319">
        <v>357518</v>
      </c>
      <c r="IT224" s="319">
        <v>531386.09</v>
      </c>
      <c r="IU224" s="319">
        <v>245</v>
      </c>
      <c r="IV224" s="319">
        <v>126527.95</v>
      </c>
      <c r="IW224" s="319">
        <v>3186.6</v>
      </c>
      <c r="IX224" s="319">
        <v>9685</v>
      </c>
      <c r="IY224" s="319">
        <v>62576.58</v>
      </c>
      <c r="IZ224" s="319">
        <v>93357.79</v>
      </c>
      <c r="JA224" s="319">
        <v>84274.62</v>
      </c>
      <c r="JB224" s="319">
        <v>49253</v>
      </c>
      <c r="JC224" s="319">
        <v>287075.25</v>
      </c>
      <c r="JD224" s="319">
        <v>11557.92</v>
      </c>
      <c r="JE224" s="319">
        <v>19386.46</v>
      </c>
      <c r="JF224" s="319">
        <v>42652.45</v>
      </c>
      <c r="JG224" s="319">
        <v>452.68</v>
      </c>
      <c r="JH224" s="319">
        <v>1001.41</v>
      </c>
      <c r="JI224" s="319">
        <v>457830.2</v>
      </c>
      <c r="JJ224" s="319">
        <v>408826.25</v>
      </c>
      <c r="JK224" s="319">
        <v>960.16</v>
      </c>
      <c r="JL224" s="319">
        <v>23213.279999999999</v>
      </c>
      <c r="JM224" s="319">
        <v>19864.46</v>
      </c>
      <c r="JN224" s="319">
        <v>36032.03</v>
      </c>
      <c r="JO224" s="319">
        <v>432113.37</v>
      </c>
      <c r="JP224" s="319">
        <v>5020.6000000000004</v>
      </c>
      <c r="JQ224" s="319">
        <v>96393.7</v>
      </c>
      <c r="JR224" s="319">
        <v>334412.71999999997</v>
      </c>
      <c r="JS224" s="319">
        <v>383447.84</v>
      </c>
      <c r="JT224" s="319">
        <v>96730.32</v>
      </c>
      <c r="JU224" s="319">
        <v>1097</v>
      </c>
      <c r="JV224" s="319">
        <v>8567301.0700000003</v>
      </c>
      <c r="JW224" s="319">
        <v>222340.6</v>
      </c>
      <c r="JX224" s="319">
        <v>47722.38</v>
      </c>
      <c r="JY224" s="319">
        <v>79156.47</v>
      </c>
      <c r="JZ224" s="319">
        <v>5552.16</v>
      </c>
      <c r="KA224" s="319">
        <v>29098.89</v>
      </c>
      <c r="KB224" s="319">
        <v>175306.41</v>
      </c>
      <c r="KC224" s="319">
        <v>498</v>
      </c>
      <c r="KD224" s="319">
        <v>41164.85</v>
      </c>
      <c r="KE224" s="319">
        <v>2446764.4300000002</v>
      </c>
      <c r="KF224" s="319">
        <v>8035.27</v>
      </c>
      <c r="KG224" s="319">
        <v>87774.15</v>
      </c>
      <c r="KH224" s="319">
        <v>33463.1</v>
      </c>
      <c r="KI224" s="319">
        <v>957253.8</v>
      </c>
      <c r="KJ224" s="319">
        <v>36328.9</v>
      </c>
      <c r="KK224" s="319">
        <v>1524.19</v>
      </c>
      <c r="KL224" s="319">
        <v>33663.33</v>
      </c>
      <c r="KM224" s="319">
        <v>39909.51</v>
      </c>
      <c r="KN224" s="319">
        <v>457</v>
      </c>
      <c r="KO224" s="319">
        <v>171693.94</v>
      </c>
      <c r="KP224" s="319">
        <v>0</v>
      </c>
      <c r="KQ224" s="319">
        <v>2201977.88</v>
      </c>
      <c r="KR224" s="319">
        <v>157117.1</v>
      </c>
      <c r="KS224" s="318">
        <v>126129.84</v>
      </c>
      <c r="KU224" s="312">
        <v>45</v>
      </c>
      <c r="KV224" s="312">
        <v>451</v>
      </c>
      <c r="KY224" s="312" t="s">
        <v>943</v>
      </c>
    </row>
    <row r="225" spans="1:311" x14ac:dyDescent="0.25">
      <c r="A225" s="317">
        <v>2021</v>
      </c>
      <c r="B225" s="316" t="s">
        <v>849</v>
      </c>
      <c r="C225" s="316" t="s">
        <v>857</v>
      </c>
      <c r="D225" s="316" t="s">
        <v>856</v>
      </c>
      <c r="E225" s="316" t="s">
        <v>846</v>
      </c>
      <c r="F225" s="315">
        <v>303559.45</v>
      </c>
      <c r="G225" s="315">
        <v>371445</v>
      </c>
      <c r="H225" s="315">
        <v>13431152.32</v>
      </c>
      <c r="I225" s="315">
        <v>0</v>
      </c>
      <c r="J225" s="315">
        <v>5936</v>
      </c>
      <c r="K225" s="315">
        <v>569821</v>
      </c>
      <c r="L225" s="315">
        <v>2046788.95</v>
      </c>
      <c r="M225" s="315">
        <v>799313.8</v>
      </c>
      <c r="N225" s="315">
        <v>2080348.58</v>
      </c>
      <c r="O225" s="315">
        <v>2535473.9</v>
      </c>
      <c r="P225" s="315">
        <v>951647.5</v>
      </c>
      <c r="Q225" s="315">
        <v>115833.65</v>
      </c>
      <c r="R225" s="315">
        <v>808121.46</v>
      </c>
      <c r="S225" s="315">
        <v>1442883.59</v>
      </c>
      <c r="T225" s="315">
        <v>772715.6</v>
      </c>
      <c r="U225" s="315">
        <v>1643240.1</v>
      </c>
      <c r="V225" s="315">
        <v>1021256.95</v>
      </c>
      <c r="W225" s="315">
        <v>0</v>
      </c>
      <c r="X225" s="315">
        <v>1402328.13</v>
      </c>
      <c r="Y225" s="315">
        <v>240454</v>
      </c>
      <c r="Z225" s="315">
        <v>271332.3</v>
      </c>
      <c r="AA225" s="315">
        <v>9880556.0199999996</v>
      </c>
      <c r="AB225" s="315">
        <v>1618660</v>
      </c>
      <c r="AC225" s="315">
        <v>0</v>
      </c>
      <c r="AD225" s="315">
        <v>8437360.4499999993</v>
      </c>
      <c r="AE225" s="315">
        <v>125004</v>
      </c>
      <c r="AF225" s="315">
        <v>330560.24</v>
      </c>
      <c r="AG225" s="315">
        <v>244821</v>
      </c>
      <c r="AH225" s="315">
        <v>421388.17</v>
      </c>
      <c r="AI225" s="315">
        <v>760152</v>
      </c>
      <c r="AJ225" s="315">
        <v>62000</v>
      </c>
      <c r="AK225" s="315">
        <v>314003</v>
      </c>
      <c r="AL225" s="315">
        <v>2044606</v>
      </c>
      <c r="AM225" s="315">
        <v>169204</v>
      </c>
      <c r="AN225" s="315">
        <v>462687</v>
      </c>
      <c r="AO225" s="315">
        <v>92200</v>
      </c>
      <c r="AP225" s="315">
        <v>871963.55</v>
      </c>
      <c r="AQ225" s="315">
        <v>209010.35</v>
      </c>
      <c r="AR225" s="315">
        <v>138167.54999999999</v>
      </c>
      <c r="AS225" s="315">
        <v>649941.06999999995</v>
      </c>
      <c r="AT225" s="315">
        <v>83759.399999999994</v>
      </c>
      <c r="AU225" s="315">
        <v>32458.6</v>
      </c>
      <c r="AV225" s="315">
        <v>218728.25</v>
      </c>
      <c r="AW225" s="315">
        <v>7112000.8499999996</v>
      </c>
      <c r="AX225" s="315">
        <v>153455</v>
      </c>
      <c r="AY225" s="315">
        <v>196076.93</v>
      </c>
      <c r="AZ225" s="315">
        <v>791609.72</v>
      </c>
      <c r="BA225" s="315">
        <v>169421.89</v>
      </c>
      <c r="BB225" s="315">
        <v>483261.9</v>
      </c>
      <c r="BC225" s="315">
        <v>1801182.6</v>
      </c>
      <c r="BD225" s="315">
        <v>5497894.5999999996</v>
      </c>
      <c r="BE225" s="315">
        <v>441849.33</v>
      </c>
      <c r="BF225" s="315">
        <v>31724</v>
      </c>
      <c r="BG225" s="315">
        <v>139820.46</v>
      </c>
      <c r="BH225" s="315">
        <v>130768.65</v>
      </c>
      <c r="BI225" s="315">
        <v>8510772.0999999996</v>
      </c>
      <c r="BJ225" s="315">
        <v>117547</v>
      </c>
      <c r="BK225" s="315">
        <v>5604204.0899999999</v>
      </c>
      <c r="BL225" s="315">
        <v>66622.649999999994</v>
      </c>
      <c r="BM225" s="315">
        <v>214538</v>
      </c>
      <c r="BN225" s="315">
        <v>4210261.25</v>
      </c>
      <c r="BO225" s="315">
        <v>257563.35</v>
      </c>
      <c r="BP225" s="315">
        <v>300776</v>
      </c>
      <c r="BQ225" s="315">
        <v>148163.31</v>
      </c>
      <c r="BR225" s="315">
        <v>587395.68999999994</v>
      </c>
      <c r="BS225" s="315">
        <v>1915225.85</v>
      </c>
      <c r="BT225" s="315">
        <v>52642.7</v>
      </c>
      <c r="BU225" s="315">
        <v>92511.3</v>
      </c>
      <c r="BV225" s="315">
        <v>361735.87</v>
      </c>
      <c r="BW225" s="315">
        <v>1631767.13</v>
      </c>
      <c r="BX225" s="315">
        <v>1171149.5</v>
      </c>
      <c r="BY225" s="315">
        <v>2992068.93</v>
      </c>
      <c r="BZ225" s="315">
        <v>407401.12</v>
      </c>
      <c r="CA225" s="315">
        <v>409884.7</v>
      </c>
      <c r="CB225" s="315">
        <v>136659.54999999999</v>
      </c>
      <c r="CC225" s="315">
        <v>2400761.75</v>
      </c>
      <c r="CD225" s="315">
        <v>112230.02</v>
      </c>
      <c r="CE225" s="315">
        <v>4597774.38</v>
      </c>
      <c r="CF225" s="315">
        <v>2918484.65</v>
      </c>
      <c r="CG225" s="315">
        <v>1500</v>
      </c>
      <c r="CH225" s="315">
        <v>293474.78999999998</v>
      </c>
      <c r="CI225" s="315">
        <v>8228714.5499999998</v>
      </c>
      <c r="CJ225" s="315">
        <v>73331</v>
      </c>
      <c r="CK225" s="315">
        <v>252244.23</v>
      </c>
      <c r="CL225" s="315">
        <v>370171</v>
      </c>
      <c r="CM225" s="315">
        <v>199196.25</v>
      </c>
      <c r="CN225" s="315">
        <v>1624981.65</v>
      </c>
      <c r="CO225" s="315">
        <v>1986381.65</v>
      </c>
      <c r="CP225" s="315">
        <v>143332</v>
      </c>
      <c r="CQ225" s="315">
        <v>723724.96</v>
      </c>
      <c r="CR225" s="315">
        <v>27000</v>
      </c>
      <c r="CS225" s="315">
        <v>140481</v>
      </c>
      <c r="CT225" s="315">
        <v>542003</v>
      </c>
      <c r="CU225" s="315">
        <v>112531</v>
      </c>
      <c r="CV225" s="315">
        <v>240058</v>
      </c>
      <c r="CW225" s="315">
        <v>668333.67000000004</v>
      </c>
      <c r="CX225" s="315">
        <v>328316.15000000002</v>
      </c>
      <c r="CY225" s="315">
        <v>10963.8</v>
      </c>
      <c r="CZ225" s="315">
        <v>6211523.6299999999</v>
      </c>
      <c r="DA225" s="315">
        <v>1361525.9</v>
      </c>
      <c r="DB225" s="315">
        <v>1651898.4</v>
      </c>
      <c r="DC225" s="315">
        <v>538237.68000000005</v>
      </c>
      <c r="DD225" s="315">
        <v>9351691</v>
      </c>
      <c r="DE225" s="315">
        <v>10875529.449999999</v>
      </c>
      <c r="DF225" s="315">
        <v>322848</v>
      </c>
      <c r="DG225" s="315">
        <v>190640.64000000001</v>
      </c>
      <c r="DH225" s="315">
        <v>886840</v>
      </c>
      <c r="DI225" s="315">
        <v>506215</v>
      </c>
      <c r="DJ225" s="315">
        <v>1055566</v>
      </c>
      <c r="DK225" s="315">
        <v>381830</v>
      </c>
      <c r="DL225" s="315">
        <v>404920.55</v>
      </c>
      <c r="DM225" s="315">
        <v>24031.3</v>
      </c>
      <c r="DN225" s="315">
        <v>158241</v>
      </c>
      <c r="DO225" s="315">
        <v>490701</v>
      </c>
      <c r="DP225" s="315">
        <v>221045.3</v>
      </c>
      <c r="DQ225" s="315">
        <v>195657</v>
      </c>
      <c r="DR225" s="315">
        <v>1524111</v>
      </c>
      <c r="DS225" s="315">
        <v>2829491.43</v>
      </c>
      <c r="DT225" s="315">
        <v>2437551</v>
      </c>
      <c r="DU225" s="315">
        <v>604009.69999999995</v>
      </c>
      <c r="DV225" s="315">
        <v>103136.8</v>
      </c>
      <c r="DW225" s="315">
        <v>320181</v>
      </c>
      <c r="DX225" s="315">
        <v>1700253.77</v>
      </c>
      <c r="DY225" s="315">
        <v>703402.68</v>
      </c>
      <c r="DZ225" s="315">
        <v>48</v>
      </c>
      <c r="EA225" s="315">
        <v>9375662.8900000006</v>
      </c>
      <c r="EB225" s="315">
        <v>618413</v>
      </c>
      <c r="EC225" s="315">
        <v>672974.44</v>
      </c>
      <c r="ED225" s="315">
        <v>124883.66</v>
      </c>
      <c r="EE225" s="315">
        <v>528771.4</v>
      </c>
      <c r="EF225" s="315">
        <v>60077</v>
      </c>
      <c r="EG225" s="315">
        <v>785849.48</v>
      </c>
      <c r="EH225" s="315">
        <v>63562.8</v>
      </c>
      <c r="EI225" s="315">
        <v>1952543.44</v>
      </c>
      <c r="EJ225" s="315">
        <v>4890504.8499999996</v>
      </c>
      <c r="EK225" s="315">
        <v>326916.42</v>
      </c>
      <c r="EL225" s="315">
        <v>514163.25</v>
      </c>
      <c r="EM225" s="315">
        <v>572546.4</v>
      </c>
      <c r="EN225" s="315">
        <v>1596851.25</v>
      </c>
      <c r="EO225" s="315">
        <v>2639882.9300000002</v>
      </c>
      <c r="EP225" s="315">
        <v>365208</v>
      </c>
      <c r="EQ225" s="315">
        <v>315286.78000000003</v>
      </c>
      <c r="ER225" s="315">
        <v>1516640.55</v>
      </c>
      <c r="ES225" s="315">
        <v>288905.94</v>
      </c>
      <c r="ET225" s="315">
        <v>1149751.06</v>
      </c>
      <c r="EU225" s="315">
        <v>455667.4</v>
      </c>
      <c r="EV225" s="315">
        <v>162662.92000000001</v>
      </c>
      <c r="EW225" s="315">
        <v>67344.289999999994</v>
      </c>
      <c r="EX225" s="315">
        <v>2211909.2999999998</v>
      </c>
      <c r="EY225" s="315">
        <v>9272272.4700000007</v>
      </c>
      <c r="EZ225" s="315">
        <v>11340269.99</v>
      </c>
      <c r="FA225" s="315">
        <v>859566</v>
      </c>
      <c r="FB225" s="315">
        <v>571407.4</v>
      </c>
      <c r="FC225" s="315">
        <v>3541763.25</v>
      </c>
      <c r="FD225" s="315">
        <v>1275860.93</v>
      </c>
      <c r="FE225" s="315">
        <v>8400373.3399999999</v>
      </c>
      <c r="FF225" s="315">
        <v>4430</v>
      </c>
      <c r="FG225" s="315">
        <v>231793</v>
      </c>
      <c r="FH225" s="315">
        <v>5450509.7999999998</v>
      </c>
      <c r="FI225" s="315">
        <v>616789</v>
      </c>
      <c r="FJ225" s="315">
        <v>1432577.07</v>
      </c>
      <c r="FK225" s="315">
        <v>309239</v>
      </c>
      <c r="FL225" s="315">
        <v>1497.7</v>
      </c>
      <c r="FM225" s="315">
        <v>4095101.8</v>
      </c>
      <c r="FN225" s="315">
        <v>734997.7</v>
      </c>
      <c r="FO225" s="315">
        <v>491454.6</v>
      </c>
      <c r="FP225" s="315">
        <v>251944.2</v>
      </c>
      <c r="FQ225" s="315">
        <v>150128.82</v>
      </c>
      <c r="FR225" s="315">
        <v>8002737.5499999998</v>
      </c>
      <c r="FS225" s="315">
        <v>456730.3</v>
      </c>
      <c r="FT225" s="315">
        <v>617395.57999999996</v>
      </c>
      <c r="FU225" s="315">
        <v>672421.8</v>
      </c>
      <c r="FV225" s="315">
        <v>28308</v>
      </c>
      <c r="FW225" s="315">
        <v>36126</v>
      </c>
      <c r="FX225" s="315">
        <v>513786.65</v>
      </c>
      <c r="FY225" s="315">
        <v>45268.9</v>
      </c>
      <c r="FZ225" s="315">
        <v>47745.81</v>
      </c>
      <c r="GA225" s="315">
        <v>305950.45</v>
      </c>
      <c r="GB225" s="315">
        <v>202405.71</v>
      </c>
      <c r="GC225" s="315">
        <v>248500</v>
      </c>
      <c r="GD225" s="315">
        <v>566845.94999999995</v>
      </c>
      <c r="GE225" s="315">
        <v>836531.8</v>
      </c>
      <c r="GF225" s="315">
        <v>289129.57</v>
      </c>
      <c r="GG225" s="315">
        <v>2841824.25</v>
      </c>
      <c r="GH225" s="315">
        <v>365256.1</v>
      </c>
      <c r="GI225" s="315">
        <v>1522395.4</v>
      </c>
      <c r="GJ225" s="315">
        <v>741776.7</v>
      </c>
      <c r="GK225" s="315">
        <v>8545239.5899999999</v>
      </c>
      <c r="GL225" s="315">
        <v>2072801.8</v>
      </c>
      <c r="GM225" s="315">
        <v>17471826.02</v>
      </c>
      <c r="GN225" s="315">
        <v>683763</v>
      </c>
      <c r="GO225" s="315">
        <v>7662850.7999999998</v>
      </c>
      <c r="GP225" s="315">
        <v>78436.899999999994</v>
      </c>
      <c r="GQ225" s="315">
        <v>125131.45</v>
      </c>
      <c r="GR225" s="315">
        <v>860065.81</v>
      </c>
      <c r="GS225" s="315">
        <v>20538498.66</v>
      </c>
      <c r="GT225" s="315">
        <v>239824</v>
      </c>
      <c r="GU225" s="315">
        <v>6635063</v>
      </c>
      <c r="GV225" s="315">
        <v>115419</v>
      </c>
      <c r="GW225" s="315">
        <v>194716</v>
      </c>
      <c r="GX225" s="315">
        <v>9440158.8499999996</v>
      </c>
      <c r="GY225" s="315">
        <v>198943</v>
      </c>
      <c r="GZ225" s="315">
        <v>2178918.8199999998</v>
      </c>
      <c r="HA225" s="315">
        <v>1354363.75</v>
      </c>
      <c r="HB225" s="315">
        <v>275659.36</v>
      </c>
      <c r="HC225" s="315">
        <v>5340534.75</v>
      </c>
      <c r="HD225" s="315">
        <v>180041</v>
      </c>
      <c r="HE225" s="315">
        <v>188432.85</v>
      </c>
      <c r="HF225" s="315">
        <v>1023856.44</v>
      </c>
      <c r="HG225" s="315">
        <v>400907.83</v>
      </c>
      <c r="HH225" s="315">
        <v>13102816.949999999</v>
      </c>
      <c r="HI225" s="315">
        <v>3887171.43</v>
      </c>
      <c r="HJ225" s="315">
        <v>1584377.55</v>
      </c>
      <c r="HK225" s="315">
        <v>8991</v>
      </c>
      <c r="HL225" s="315">
        <v>2269119.65</v>
      </c>
      <c r="HM225" s="315">
        <v>547445.44999999995</v>
      </c>
      <c r="HN225" s="315">
        <v>256558.4</v>
      </c>
      <c r="HO225" s="315">
        <v>423468</v>
      </c>
      <c r="HP225" s="315">
        <v>2378704.39</v>
      </c>
      <c r="HQ225" s="315">
        <v>219721.5</v>
      </c>
      <c r="HR225" s="315">
        <v>2815886.09</v>
      </c>
      <c r="HS225" s="315">
        <v>203878.1</v>
      </c>
      <c r="HT225" s="315">
        <v>15091683.1</v>
      </c>
      <c r="HU225" s="315">
        <v>645108.04</v>
      </c>
      <c r="HV225" s="315">
        <v>3081234.45</v>
      </c>
      <c r="HW225" s="315">
        <v>17292145.789999999</v>
      </c>
      <c r="HX225" s="315">
        <v>441415.85</v>
      </c>
      <c r="HY225" s="315">
        <v>35005285.740000002</v>
      </c>
      <c r="HZ225" s="315">
        <v>415679.46</v>
      </c>
      <c r="IA225" s="315">
        <v>125278</v>
      </c>
      <c r="IB225" s="315">
        <v>1763448.8</v>
      </c>
      <c r="IC225" s="315">
        <v>4419105.79</v>
      </c>
      <c r="ID225" s="315">
        <v>651376.06999999995</v>
      </c>
      <c r="IE225" s="315">
        <v>2258159.4500000002</v>
      </c>
      <c r="IF225" s="315">
        <v>376314.59</v>
      </c>
      <c r="IG225" s="315">
        <v>393907.7</v>
      </c>
      <c r="IH225" s="315">
        <v>41827</v>
      </c>
      <c r="II225" s="315">
        <v>797482.64</v>
      </c>
      <c r="IJ225" s="315">
        <v>434761.5</v>
      </c>
      <c r="IK225" s="315">
        <v>156313</v>
      </c>
      <c r="IL225" s="315">
        <v>142916</v>
      </c>
      <c r="IM225" s="315">
        <v>428856</v>
      </c>
      <c r="IN225" s="315">
        <v>1581787.06</v>
      </c>
      <c r="IO225" s="315">
        <v>114112.98</v>
      </c>
      <c r="IP225" s="315">
        <v>311139.40000000002</v>
      </c>
      <c r="IQ225" s="315">
        <v>244098.95</v>
      </c>
      <c r="IR225" s="315">
        <v>2807651.8</v>
      </c>
      <c r="IS225" s="315">
        <v>2093129.04</v>
      </c>
      <c r="IT225" s="315">
        <v>6663113.4000000004</v>
      </c>
      <c r="IU225" s="315">
        <v>488213</v>
      </c>
      <c r="IV225" s="315">
        <v>3133665.26</v>
      </c>
      <c r="IW225" s="315">
        <v>366986</v>
      </c>
      <c r="IX225" s="315">
        <v>26497</v>
      </c>
      <c r="IY225" s="315">
        <v>1757144.93</v>
      </c>
      <c r="IZ225" s="315">
        <v>326311.88</v>
      </c>
      <c r="JA225" s="315">
        <v>122098.35</v>
      </c>
      <c r="JB225" s="315">
        <v>348011</v>
      </c>
      <c r="JC225" s="315">
        <v>28836.95</v>
      </c>
      <c r="JD225" s="315">
        <v>199907.3</v>
      </c>
      <c r="JE225" s="315">
        <v>164970.15</v>
      </c>
      <c r="JF225" s="315">
        <v>411411</v>
      </c>
      <c r="JG225" s="315">
        <v>143421.15</v>
      </c>
      <c r="JH225" s="315">
        <v>635241</v>
      </c>
      <c r="JI225" s="315">
        <v>1011390</v>
      </c>
      <c r="JJ225" s="315">
        <v>618376</v>
      </c>
      <c r="JK225" s="315">
        <v>370776.5</v>
      </c>
      <c r="JL225" s="315">
        <v>389250</v>
      </c>
      <c r="JM225" s="315">
        <v>125649.17</v>
      </c>
      <c r="JN225" s="315">
        <v>130805.1</v>
      </c>
      <c r="JO225" s="315">
        <v>3892031.62</v>
      </c>
      <c r="JP225" s="315">
        <v>751341.4</v>
      </c>
      <c r="JQ225" s="315">
        <v>294200</v>
      </c>
      <c r="JR225" s="315">
        <v>0</v>
      </c>
      <c r="JS225" s="315">
        <v>5660094.0999999996</v>
      </c>
      <c r="JT225" s="315">
        <v>657406</v>
      </c>
      <c r="JU225" s="315">
        <v>864802</v>
      </c>
      <c r="JV225" s="315">
        <v>36611102.07</v>
      </c>
      <c r="JW225" s="315">
        <v>1122874.8</v>
      </c>
      <c r="JX225" s="315">
        <v>202182.14</v>
      </c>
      <c r="JY225" s="315">
        <v>0</v>
      </c>
      <c r="JZ225" s="315">
        <v>117668.9</v>
      </c>
      <c r="KA225" s="315">
        <v>815117.75</v>
      </c>
      <c r="KB225" s="315">
        <v>29430.5</v>
      </c>
      <c r="KC225" s="315">
        <v>333265.75</v>
      </c>
      <c r="KD225" s="315">
        <v>265020</v>
      </c>
      <c r="KE225" s="315">
        <v>7228178.3499999996</v>
      </c>
      <c r="KF225" s="315">
        <v>130411.75</v>
      </c>
      <c r="KG225" s="315">
        <v>730090</v>
      </c>
      <c r="KH225" s="315">
        <v>465838.15</v>
      </c>
      <c r="KI225" s="315">
        <v>560064</v>
      </c>
      <c r="KJ225" s="315">
        <v>1041189.7</v>
      </c>
      <c r="KK225" s="315">
        <v>157207.6</v>
      </c>
      <c r="KL225" s="315">
        <v>430804.29</v>
      </c>
      <c r="KM225" s="315">
        <v>536464</v>
      </c>
      <c r="KN225" s="315">
        <v>353146.15</v>
      </c>
      <c r="KO225" s="315">
        <v>2422153.2999999998</v>
      </c>
      <c r="KP225" s="315">
        <v>365499.42</v>
      </c>
      <c r="KQ225" s="315">
        <v>55269897.170000002</v>
      </c>
      <c r="KR225" s="315">
        <v>3371017.6</v>
      </c>
      <c r="KS225" s="314">
        <v>578760.30000000005</v>
      </c>
      <c r="KU225" s="312">
        <v>45</v>
      </c>
      <c r="KV225" s="312">
        <v>452</v>
      </c>
      <c r="KY225" s="312" t="s">
        <v>943</v>
      </c>
    </row>
    <row r="226" spans="1:311" x14ac:dyDescent="0.25">
      <c r="A226" s="321">
        <v>2021</v>
      </c>
      <c r="B226" s="320" t="s">
        <v>849</v>
      </c>
      <c r="C226" s="320" t="s">
        <v>854</v>
      </c>
      <c r="D226" s="320" t="s">
        <v>855</v>
      </c>
      <c r="E226" s="320" t="s">
        <v>846</v>
      </c>
      <c r="F226" s="319">
        <v>22064.85</v>
      </c>
      <c r="G226" s="319">
        <v>834.7</v>
      </c>
      <c r="H226" s="319">
        <v>394165.35</v>
      </c>
      <c r="I226" s="319">
        <v>140.35</v>
      </c>
      <c r="J226" s="319">
        <v>0</v>
      </c>
      <c r="K226" s="319">
        <v>0</v>
      </c>
      <c r="L226" s="319">
        <v>218164.6</v>
      </c>
      <c r="M226" s="319">
        <v>4918.1000000000004</v>
      </c>
      <c r="N226" s="319">
        <v>4518.05</v>
      </c>
      <c r="O226" s="319">
        <v>228781.32</v>
      </c>
      <c r="P226" s="319">
        <v>10410</v>
      </c>
      <c r="Q226" s="319">
        <v>0</v>
      </c>
      <c r="R226" s="319">
        <v>6056.95</v>
      </c>
      <c r="S226" s="319">
        <v>109260.15</v>
      </c>
      <c r="T226" s="319">
        <v>0</v>
      </c>
      <c r="U226" s="319">
        <v>11571</v>
      </c>
      <c r="V226" s="319">
        <v>708437</v>
      </c>
      <c r="W226" s="319">
        <v>4616.9799999999996</v>
      </c>
      <c r="X226" s="319">
        <v>68.349999999999994</v>
      </c>
      <c r="Y226" s="319">
        <v>0</v>
      </c>
      <c r="Z226" s="319">
        <v>0</v>
      </c>
      <c r="AA226" s="319">
        <v>618967.04000000004</v>
      </c>
      <c r="AB226" s="319">
        <v>0</v>
      </c>
      <c r="AC226" s="319">
        <v>9775.0499999999993</v>
      </c>
      <c r="AD226" s="319">
        <v>55861.3</v>
      </c>
      <c r="AE226" s="319">
        <v>35499.29</v>
      </c>
      <c r="AF226" s="319">
        <v>0</v>
      </c>
      <c r="AG226" s="319">
        <v>41684.1</v>
      </c>
      <c r="AH226" s="319">
        <v>2783</v>
      </c>
      <c r="AI226" s="319">
        <v>0</v>
      </c>
      <c r="AJ226" s="319">
        <v>0</v>
      </c>
      <c r="AK226" s="319">
        <v>0</v>
      </c>
      <c r="AL226" s="319">
        <v>29113.15</v>
      </c>
      <c r="AM226" s="319">
        <v>684</v>
      </c>
      <c r="AN226" s="319">
        <v>0</v>
      </c>
      <c r="AO226" s="319">
        <v>153</v>
      </c>
      <c r="AP226" s="319">
        <v>0</v>
      </c>
      <c r="AQ226" s="319">
        <v>560</v>
      </c>
      <c r="AR226" s="319">
        <v>45719.8</v>
      </c>
      <c r="AS226" s="319">
        <v>3805.5</v>
      </c>
      <c r="AT226" s="319">
        <v>4247</v>
      </c>
      <c r="AU226" s="319">
        <v>30427.15</v>
      </c>
      <c r="AV226" s="319">
        <v>5940</v>
      </c>
      <c r="AW226" s="319">
        <v>219059.05</v>
      </c>
      <c r="AX226" s="319">
        <v>797.45</v>
      </c>
      <c r="AY226" s="319">
        <v>48</v>
      </c>
      <c r="AZ226" s="319">
        <v>0</v>
      </c>
      <c r="BA226" s="319">
        <v>3170</v>
      </c>
      <c r="BB226" s="319">
        <v>99298.3</v>
      </c>
      <c r="BC226" s="319">
        <v>3750</v>
      </c>
      <c r="BD226" s="319">
        <v>95873.7</v>
      </c>
      <c r="BE226" s="319">
        <v>0</v>
      </c>
      <c r="BF226" s="319">
        <v>0</v>
      </c>
      <c r="BG226" s="319">
        <v>7922.6</v>
      </c>
      <c r="BH226" s="319">
        <v>8947.1</v>
      </c>
      <c r="BI226" s="319">
        <v>2340698.1</v>
      </c>
      <c r="BJ226" s="319">
        <v>0</v>
      </c>
      <c r="BK226" s="319">
        <v>23752.9</v>
      </c>
      <c r="BL226" s="319">
        <v>5102.7</v>
      </c>
      <c r="BM226" s="319">
        <v>52083.77</v>
      </c>
      <c r="BN226" s="319">
        <v>1215490.6499999999</v>
      </c>
      <c r="BO226" s="319">
        <v>39152</v>
      </c>
      <c r="BP226" s="319">
        <v>48</v>
      </c>
      <c r="BQ226" s="319">
        <v>0</v>
      </c>
      <c r="BR226" s="319">
        <v>33029.550000000003</v>
      </c>
      <c r="BS226" s="319">
        <v>7847.35</v>
      </c>
      <c r="BT226" s="319">
        <v>18494.5</v>
      </c>
      <c r="BU226" s="319">
        <v>7200</v>
      </c>
      <c r="BV226" s="319">
        <v>0</v>
      </c>
      <c r="BW226" s="319">
        <v>0</v>
      </c>
      <c r="BX226" s="319">
        <v>20903.87</v>
      </c>
      <c r="BY226" s="319">
        <v>253878.39999999999</v>
      </c>
      <c r="BZ226" s="319">
        <v>1635</v>
      </c>
      <c r="CA226" s="319">
        <v>1000</v>
      </c>
      <c r="CB226" s="319">
        <v>0</v>
      </c>
      <c r="CC226" s="319">
        <v>9237.75</v>
      </c>
      <c r="CD226" s="319">
        <v>12500</v>
      </c>
      <c r="CE226" s="319">
        <v>2502</v>
      </c>
      <c r="CF226" s="319">
        <v>435110</v>
      </c>
      <c r="CG226" s="319">
        <v>0</v>
      </c>
      <c r="CH226" s="319">
        <v>35801.440000000002</v>
      </c>
      <c r="CI226" s="319">
        <v>1050982.8500000001</v>
      </c>
      <c r="CJ226" s="319">
        <v>0</v>
      </c>
      <c r="CK226" s="319">
        <v>180.15</v>
      </c>
      <c r="CL226" s="319">
        <v>0</v>
      </c>
      <c r="CM226" s="319">
        <v>0</v>
      </c>
      <c r="CN226" s="319">
        <v>316388.36</v>
      </c>
      <c r="CO226" s="319">
        <v>6849</v>
      </c>
      <c r="CP226" s="319">
        <v>6168.7</v>
      </c>
      <c r="CQ226" s="319">
        <v>0</v>
      </c>
      <c r="CR226" s="319">
        <v>62</v>
      </c>
      <c r="CS226" s="319">
        <v>9206.51</v>
      </c>
      <c r="CT226" s="319">
        <v>951083</v>
      </c>
      <c r="CU226" s="319">
        <v>17024.2</v>
      </c>
      <c r="CV226" s="319">
        <v>0</v>
      </c>
      <c r="CW226" s="319">
        <v>74801.45</v>
      </c>
      <c r="CX226" s="319">
        <v>401791.21</v>
      </c>
      <c r="CY226" s="319">
        <v>2972.01</v>
      </c>
      <c r="CZ226" s="319">
        <v>167080.1</v>
      </c>
      <c r="DA226" s="319">
        <v>0</v>
      </c>
      <c r="DB226" s="319">
        <v>7425</v>
      </c>
      <c r="DC226" s="319">
        <v>0</v>
      </c>
      <c r="DD226" s="319">
        <v>6742172.6200000001</v>
      </c>
      <c r="DE226" s="319">
        <v>119114.95</v>
      </c>
      <c r="DF226" s="319">
        <v>19207.5</v>
      </c>
      <c r="DG226" s="319">
        <v>99580.160000000003</v>
      </c>
      <c r="DH226" s="319">
        <v>12242.05</v>
      </c>
      <c r="DI226" s="319">
        <v>35248.35</v>
      </c>
      <c r="DJ226" s="319">
        <v>14197.45</v>
      </c>
      <c r="DK226" s="319">
        <v>2430</v>
      </c>
      <c r="DL226" s="319">
        <v>3842.42</v>
      </c>
      <c r="DM226" s="319">
        <v>146.80000000000001</v>
      </c>
      <c r="DN226" s="319">
        <v>0</v>
      </c>
      <c r="DO226" s="319">
        <v>20880</v>
      </c>
      <c r="DP226" s="319">
        <v>134945.1</v>
      </c>
      <c r="DQ226" s="319">
        <v>11546</v>
      </c>
      <c r="DR226" s="319">
        <v>85401.5</v>
      </c>
      <c r="DS226" s="319">
        <v>0</v>
      </c>
      <c r="DT226" s="319">
        <v>166393.70000000001</v>
      </c>
      <c r="DU226" s="319">
        <v>8460.4</v>
      </c>
      <c r="DV226" s="319">
        <v>0</v>
      </c>
      <c r="DW226" s="319">
        <v>28069.55</v>
      </c>
      <c r="DX226" s="319">
        <v>40872.65</v>
      </c>
      <c r="DY226" s="319">
        <v>4334</v>
      </c>
      <c r="DZ226" s="319">
        <v>0</v>
      </c>
      <c r="EA226" s="319">
        <v>87791.7</v>
      </c>
      <c r="EB226" s="319">
        <v>89079.85</v>
      </c>
      <c r="EC226" s="319">
        <v>16489.45</v>
      </c>
      <c r="ED226" s="319">
        <v>4844.95</v>
      </c>
      <c r="EE226" s="319">
        <v>15237.05</v>
      </c>
      <c r="EF226" s="319">
        <v>0</v>
      </c>
      <c r="EG226" s="319">
        <v>17974.080000000002</v>
      </c>
      <c r="EH226" s="319">
        <v>3096.65</v>
      </c>
      <c r="EI226" s="319">
        <v>528830.01</v>
      </c>
      <c r="EJ226" s="319">
        <v>726477.35</v>
      </c>
      <c r="EK226" s="319">
        <v>57251.65</v>
      </c>
      <c r="EL226" s="319">
        <v>1857</v>
      </c>
      <c r="EM226" s="319">
        <v>0</v>
      </c>
      <c r="EN226" s="319">
        <v>11878.2</v>
      </c>
      <c r="EO226" s="319">
        <v>66394.009999999995</v>
      </c>
      <c r="EP226" s="319">
        <v>6533.02</v>
      </c>
      <c r="EQ226" s="319">
        <v>1219.6500000000001</v>
      </c>
      <c r="ER226" s="319">
        <v>36985.5</v>
      </c>
      <c r="ES226" s="319">
        <v>0</v>
      </c>
      <c r="ET226" s="319">
        <v>0</v>
      </c>
      <c r="EU226" s="319">
        <v>0</v>
      </c>
      <c r="EV226" s="319">
        <v>0</v>
      </c>
      <c r="EW226" s="319">
        <v>0</v>
      </c>
      <c r="EX226" s="319">
        <v>68285.850000000006</v>
      </c>
      <c r="EY226" s="319">
        <v>89733.35</v>
      </c>
      <c r="EZ226" s="319">
        <v>4822566.12</v>
      </c>
      <c r="FA226" s="319">
        <v>1676.97</v>
      </c>
      <c r="FB226" s="319">
        <v>87545.95</v>
      </c>
      <c r="FC226" s="319">
        <v>43464.5</v>
      </c>
      <c r="FD226" s="319">
        <v>72787.899999999994</v>
      </c>
      <c r="FE226" s="319">
        <v>248966.63</v>
      </c>
      <c r="FF226" s="319">
        <v>34269.68</v>
      </c>
      <c r="FG226" s="319">
        <v>0</v>
      </c>
      <c r="FH226" s="319">
        <v>2500</v>
      </c>
      <c r="FI226" s="319">
        <v>56690.25</v>
      </c>
      <c r="FJ226" s="319">
        <v>0</v>
      </c>
      <c r="FK226" s="319">
        <v>60024.7</v>
      </c>
      <c r="FL226" s="319">
        <v>0</v>
      </c>
      <c r="FM226" s="319">
        <v>21201.200000000001</v>
      </c>
      <c r="FN226" s="319">
        <v>36409.449999999997</v>
      </c>
      <c r="FO226" s="319">
        <v>0</v>
      </c>
      <c r="FP226" s="319">
        <v>4068</v>
      </c>
      <c r="FQ226" s="319">
        <v>22705.35</v>
      </c>
      <c r="FR226" s="319">
        <v>3288.8</v>
      </c>
      <c r="FS226" s="319">
        <v>2714.95</v>
      </c>
      <c r="FT226" s="319">
        <v>4409.29</v>
      </c>
      <c r="FU226" s="319">
        <v>45122.6</v>
      </c>
      <c r="FV226" s="319">
        <v>2075.8000000000002</v>
      </c>
      <c r="FW226" s="319">
        <v>5142.1000000000004</v>
      </c>
      <c r="FX226" s="319">
        <v>23900</v>
      </c>
      <c r="FY226" s="319">
        <v>3178.97</v>
      </c>
      <c r="FZ226" s="319">
        <v>1400</v>
      </c>
      <c r="GA226" s="319">
        <v>0</v>
      </c>
      <c r="GB226" s="319">
        <v>0</v>
      </c>
      <c r="GC226" s="319">
        <v>48</v>
      </c>
      <c r="GD226" s="319">
        <v>181431.9</v>
      </c>
      <c r="GE226" s="319">
        <v>42263.95</v>
      </c>
      <c r="GF226" s="319">
        <v>7253.6</v>
      </c>
      <c r="GG226" s="319">
        <v>0</v>
      </c>
      <c r="GH226" s="319">
        <v>98</v>
      </c>
      <c r="GI226" s="319">
        <v>80281.649999999994</v>
      </c>
      <c r="GJ226" s="319">
        <v>473.9</v>
      </c>
      <c r="GK226" s="319">
        <v>533999.75</v>
      </c>
      <c r="GL226" s="319">
        <v>7716.8</v>
      </c>
      <c r="GM226" s="319">
        <v>1124216.18</v>
      </c>
      <c r="GN226" s="319">
        <v>26270.75</v>
      </c>
      <c r="GO226" s="319">
        <v>26128.2</v>
      </c>
      <c r="GP226" s="319">
        <v>42837.55</v>
      </c>
      <c r="GQ226" s="319">
        <v>7769</v>
      </c>
      <c r="GR226" s="319">
        <v>532.79999999999995</v>
      </c>
      <c r="GS226" s="319">
        <v>8000831.0800000001</v>
      </c>
      <c r="GT226" s="319">
        <v>0</v>
      </c>
      <c r="GU226" s="319">
        <v>279233.25</v>
      </c>
      <c r="GV226" s="319">
        <v>0</v>
      </c>
      <c r="GW226" s="319">
        <v>1562</v>
      </c>
      <c r="GX226" s="319">
        <v>1440397.28</v>
      </c>
      <c r="GY226" s="319">
        <v>3753.1</v>
      </c>
      <c r="GZ226" s="319">
        <v>64567.15</v>
      </c>
      <c r="HA226" s="319">
        <v>8000</v>
      </c>
      <c r="HB226" s="319">
        <v>0</v>
      </c>
      <c r="HC226" s="319">
        <v>58485.55</v>
      </c>
      <c r="HD226" s="319">
        <v>9080.4500000000007</v>
      </c>
      <c r="HE226" s="319">
        <v>130923.32</v>
      </c>
      <c r="HF226" s="319">
        <v>38547.300000000003</v>
      </c>
      <c r="HG226" s="319">
        <v>0</v>
      </c>
      <c r="HH226" s="319">
        <v>363683.86</v>
      </c>
      <c r="HI226" s="319">
        <v>2450</v>
      </c>
      <c r="HJ226" s="319">
        <v>32978.9</v>
      </c>
      <c r="HK226" s="319">
        <v>120</v>
      </c>
      <c r="HL226" s="319">
        <v>8063.85</v>
      </c>
      <c r="HM226" s="319">
        <v>0</v>
      </c>
      <c r="HN226" s="319">
        <v>0</v>
      </c>
      <c r="HO226" s="319">
        <v>3281</v>
      </c>
      <c r="HP226" s="319">
        <v>32292.5</v>
      </c>
      <c r="HQ226" s="319">
        <v>0</v>
      </c>
      <c r="HR226" s="319">
        <v>935016.13</v>
      </c>
      <c r="HS226" s="319">
        <v>0</v>
      </c>
      <c r="HT226" s="319">
        <v>2398888.85</v>
      </c>
      <c r="HU226" s="319">
        <v>0</v>
      </c>
      <c r="HV226" s="319">
        <v>0</v>
      </c>
      <c r="HW226" s="319">
        <v>146945</v>
      </c>
      <c r="HX226" s="319">
        <v>944.25</v>
      </c>
      <c r="HY226" s="319">
        <v>4369547.38</v>
      </c>
      <c r="HZ226" s="319">
        <v>179719.4</v>
      </c>
      <c r="IA226" s="319">
        <v>2000</v>
      </c>
      <c r="IB226" s="319">
        <v>12227.25</v>
      </c>
      <c r="IC226" s="319">
        <v>84695</v>
      </c>
      <c r="ID226" s="319">
        <v>4675</v>
      </c>
      <c r="IE226" s="319">
        <v>360384.65</v>
      </c>
      <c r="IF226" s="319">
        <v>48</v>
      </c>
      <c r="IG226" s="319">
        <v>7685</v>
      </c>
      <c r="IH226" s="319">
        <v>327.18</v>
      </c>
      <c r="II226" s="319">
        <v>174904.07</v>
      </c>
      <c r="IJ226" s="319">
        <v>383054.39</v>
      </c>
      <c r="IK226" s="319">
        <v>2385.4499999999998</v>
      </c>
      <c r="IL226" s="319">
        <v>0</v>
      </c>
      <c r="IM226" s="319">
        <v>0</v>
      </c>
      <c r="IN226" s="319">
        <v>4886.1000000000004</v>
      </c>
      <c r="IO226" s="319">
        <v>98385.66</v>
      </c>
      <c r="IP226" s="319">
        <v>35459.449999999997</v>
      </c>
      <c r="IQ226" s="319">
        <v>2520</v>
      </c>
      <c r="IR226" s="319">
        <v>45706.559999999998</v>
      </c>
      <c r="IS226" s="319">
        <v>159714.70000000001</v>
      </c>
      <c r="IT226" s="319">
        <v>16752.25</v>
      </c>
      <c r="IU226" s="319">
        <v>18750.849999999999</v>
      </c>
      <c r="IV226" s="319">
        <v>211270.98</v>
      </c>
      <c r="IW226" s="319">
        <v>58088.45</v>
      </c>
      <c r="IX226" s="319">
        <v>150</v>
      </c>
      <c r="IY226" s="319">
        <v>68001.2</v>
      </c>
      <c r="IZ226" s="319">
        <v>86727.1</v>
      </c>
      <c r="JA226" s="319">
        <v>0</v>
      </c>
      <c r="JB226" s="319">
        <v>6244.95</v>
      </c>
      <c r="JC226" s="319">
        <v>0</v>
      </c>
      <c r="JD226" s="319">
        <v>721.95</v>
      </c>
      <c r="JE226" s="319">
        <v>0</v>
      </c>
      <c r="JF226" s="319">
        <v>5854.2</v>
      </c>
      <c r="JG226" s="319">
        <v>0</v>
      </c>
      <c r="JH226" s="319">
        <v>28452.35</v>
      </c>
      <c r="JI226" s="319">
        <v>499328.15</v>
      </c>
      <c r="JJ226" s="319">
        <v>6048</v>
      </c>
      <c r="JK226" s="319">
        <v>360</v>
      </c>
      <c r="JL226" s="319">
        <v>17248.509999999998</v>
      </c>
      <c r="JM226" s="319">
        <v>591</v>
      </c>
      <c r="JN226" s="319">
        <v>0</v>
      </c>
      <c r="JO226" s="319">
        <v>69090.399999999994</v>
      </c>
      <c r="JP226" s="319">
        <v>0</v>
      </c>
      <c r="JQ226" s="319">
        <v>1374</v>
      </c>
      <c r="JR226" s="319">
        <v>0</v>
      </c>
      <c r="JS226" s="319">
        <v>13217.9</v>
      </c>
      <c r="JT226" s="319">
        <v>57566.75</v>
      </c>
      <c r="JU226" s="319">
        <v>2426.6999999999998</v>
      </c>
      <c r="JV226" s="319">
        <v>124331.15</v>
      </c>
      <c r="JW226" s="319">
        <v>8105.65</v>
      </c>
      <c r="JX226" s="319">
        <v>0</v>
      </c>
      <c r="JY226" s="319">
        <v>0</v>
      </c>
      <c r="JZ226" s="319">
        <v>45.4</v>
      </c>
      <c r="KA226" s="319">
        <v>483.3</v>
      </c>
      <c r="KB226" s="319">
        <v>0</v>
      </c>
      <c r="KC226" s="319">
        <v>12141.5</v>
      </c>
      <c r="KD226" s="319">
        <v>8953.7999999999993</v>
      </c>
      <c r="KE226" s="319">
        <v>176107.2</v>
      </c>
      <c r="KF226" s="319">
        <v>10560.83</v>
      </c>
      <c r="KG226" s="319">
        <v>19151</v>
      </c>
      <c r="KH226" s="319">
        <v>16760.55</v>
      </c>
      <c r="KI226" s="319">
        <v>11493.95</v>
      </c>
      <c r="KJ226" s="319">
        <v>625</v>
      </c>
      <c r="KK226" s="319">
        <v>3166.85</v>
      </c>
      <c r="KL226" s="319">
        <v>2417.65</v>
      </c>
      <c r="KM226" s="319">
        <v>245.6</v>
      </c>
      <c r="KN226" s="319">
        <v>9087.75</v>
      </c>
      <c r="KO226" s="319">
        <v>59034.57</v>
      </c>
      <c r="KP226" s="319">
        <v>2967.5</v>
      </c>
      <c r="KQ226" s="319">
        <v>5463742.6299999999</v>
      </c>
      <c r="KR226" s="319">
        <v>20329.349999999999</v>
      </c>
      <c r="KS226" s="318">
        <v>62293.3</v>
      </c>
      <c r="KU226" s="312">
        <v>46</v>
      </c>
      <c r="KV226" s="312">
        <v>465</v>
      </c>
      <c r="KY226" s="312" t="s">
        <v>943</v>
      </c>
    </row>
    <row r="227" spans="1:311" x14ac:dyDescent="0.25">
      <c r="A227" s="317">
        <v>2021</v>
      </c>
      <c r="B227" s="316" t="s">
        <v>849</v>
      </c>
      <c r="C227" s="316" t="s">
        <v>854</v>
      </c>
      <c r="D227" s="316" t="s">
        <v>853</v>
      </c>
      <c r="E227" s="316" t="s">
        <v>846</v>
      </c>
      <c r="F227" s="315">
        <v>0</v>
      </c>
      <c r="G227" s="315">
        <v>0</v>
      </c>
      <c r="H227" s="315">
        <v>0</v>
      </c>
      <c r="I227" s="315">
        <v>0</v>
      </c>
      <c r="J227" s="315">
        <v>0</v>
      </c>
      <c r="K227" s="315">
        <v>0</v>
      </c>
      <c r="L227" s="315">
        <v>0</v>
      </c>
      <c r="M227" s="315">
        <v>0</v>
      </c>
      <c r="N227" s="315">
        <v>2200</v>
      </c>
      <c r="O227" s="315">
        <v>0</v>
      </c>
      <c r="P227" s="315">
        <v>30000</v>
      </c>
      <c r="Q227" s="315">
        <v>24461.52</v>
      </c>
      <c r="R227" s="315">
        <v>0</v>
      </c>
      <c r="S227" s="315">
        <v>0</v>
      </c>
      <c r="T227" s="315">
        <v>0</v>
      </c>
      <c r="U227" s="315">
        <v>0</v>
      </c>
      <c r="V227" s="315">
        <v>0</v>
      </c>
      <c r="W227" s="315">
        <v>0</v>
      </c>
      <c r="X227" s="315">
        <v>0</v>
      </c>
      <c r="Y227" s="315">
        <v>0</v>
      </c>
      <c r="Z227" s="315">
        <v>0</v>
      </c>
      <c r="AA227" s="315">
        <v>0</v>
      </c>
      <c r="AB227" s="315">
        <v>0</v>
      </c>
      <c r="AC227" s="315">
        <v>0</v>
      </c>
      <c r="AD227" s="315">
        <v>20000</v>
      </c>
      <c r="AE227" s="315">
        <v>0</v>
      </c>
      <c r="AF227" s="315">
        <v>0</v>
      </c>
      <c r="AG227" s="315">
        <v>0</v>
      </c>
      <c r="AH227" s="315">
        <v>0</v>
      </c>
      <c r="AI227" s="315">
        <v>0</v>
      </c>
      <c r="AJ227" s="315">
        <v>0</v>
      </c>
      <c r="AK227" s="315">
        <v>0</v>
      </c>
      <c r="AL227" s="315">
        <v>100000</v>
      </c>
      <c r="AM227" s="315">
        <v>0</v>
      </c>
      <c r="AN227" s="315">
        <v>0</v>
      </c>
      <c r="AO227" s="315">
        <v>0</v>
      </c>
      <c r="AP227" s="315">
        <v>0</v>
      </c>
      <c r="AQ227" s="315">
        <v>0</v>
      </c>
      <c r="AR227" s="315">
        <v>0</v>
      </c>
      <c r="AS227" s="315">
        <v>0</v>
      </c>
      <c r="AT227" s="315">
        <v>0</v>
      </c>
      <c r="AU227" s="315">
        <v>25000</v>
      </c>
      <c r="AV227" s="315">
        <v>0</v>
      </c>
      <c r="AW227" s="315">
        <v>0</v>
      </c>
      <c r="AX227" s="315">
        <v>0</v>
      </c>
      <c r="AY227" s="315">
        <v>0</v>
      </c>
      <c r="AZ227" s="315">
        <v>0</v>
      </c>
      <c r="BA227" s="315">
        <v>0</v>
      </c>
      <c r="BB227" s="315">
        <v>0</v>
      </c>
      <c r="BC227" s="315">
        <v>0</v>
      </c>
      <c r="BD227" s="315">
        <v>0</v>
      </c>
      <c r="BE227" s="315">
        <v>0</v>
      </c>
      <c r="BF227" s="315">
        <v>0</v>
      </c>
      <c r="BG227" s="315">
        <v>0</v>
      </c>
      <c r="BH227" s="315">
        <v>0</v>
      </c>
      <c r="BI227" s="315">
        <v>0</v>
      </c>
      <c r="BJ227" s="315">
        <v>0</v>
      </c>
      <c r="BK227" s="315">
        <v>0</v>
      </c>
      <c r="BL227" s="315">
        <v>0</v>
      </c>
      <c r="BM227" s="315">
        <v>0</v>
      </c>
      <c r="BN227" s="315">
        <v>0</v>
      </c>
      <c r="BO227" s="315">
        <v>0</v>
      </c>
      <c r="BP227" s="315">
        <v>75.25</v>
      </c>
      <c r="BQ227" s="315">
        <v>0</v>
      </c>
      <c r="BR227" s="315">
        <v>0</v>
      </c>
      <c r="BS227" s="315">
        <v>0</v>
      </c>
      <c r="BT227" s="315">
        <v>0</v>
      </c>
      <c r="BU227" s="315">
        <v>0</v>
      </c>
      <c r="BV227" s="315">
        <v>0</v>
      </c>
      <c r="BW227" s="315">
        <v>0</v>
      </c>
      <c r="BX227" s="315">
        <v>0</v>
      </c>
      <c r="BY227" s="315">
        <v>0</v>
      </c>
      <c r="BZ227" s="315">
        <v>0</v>
      </c>
      <c r="CA227" s="315">
        <v>0</v>
      </c>
      <c r="CB227" s="315">
        <v>0</v>
      </c>
      <c r="CC227" s="315">
        <v>0</v>
      </c>
      <c r="CD227" s="315">
        <v>0</v>
      </c>
      <c r="CE227" s="315">
        <v>0</v>
      </c>
      <c r="CF227" s="315">
        <v>0</v>
      </c>
      <c r="CG227" s="315">
        <v>0</v>
      </c>
      <c r="CH227" s="315">
        <v>0</v>
      </c>
      <c r="CI227" s="315">
        <v>0</v>
      </c>
      <c r="CJ227" s="315">
        <v>0</v>
      </c>
      <c r="CK227" s="315">
        <v>0</v>
      </c>
      <c r="CL227" s="315">
        <v>0</v>
      </c>
      <c r="CM227" s="315">
        <v>0</v>
      </c>
      <c r="CN227" s="315">
        <v>0</v>
      </c>
      <c r="CO227" s="315">
        <v>0</v>
      </c>
      <c r="CP227" s="315">
        <v>0</v>
      </c>
      <c r="CQ227" s="315">
        <v>0</v>
      </c>
      <c r="CR227" s="315">
        <v>0</v>
      </c>
      <c r="CS227" s="315">
        <v>0</v>
      </c>
      <c r="CT227" s="315">
        <v>0</v>
      </c>
      <c r="CU227" s="315">
        <v>0</v>
      </c>
      <c r="CV227" s="315">
        <v>0</v>
      </c>
      <c r="CW227" s="315">
        <v>0</v>
      </c>
      <c r="CX227" s="315">
        <v>0</v>
      </c>
      <c r="CY227" s="315">
        <v>0</v>
      </c>
      <c r="CZ227" s="315">
        <v>0</v>
      </c>
      <c r="DA227" s="315">
        <v>0</v>
      </c>
      <c r="DB227" s="315">
        <v>0</v>
      </c>
      <c r="DC227" s="315">
        <v>0</v>
      </c>
      <c r="DD227" s="315">
        <v>11.15</v>
      </c>
      <c r="DE227" s="315">
        <v>0</v>
      </c>
      <c r="DF227" s="315">
        <v>0</v>
      </c>
      <c r="DG227" s="315">
        <v>0</v>
      </c>
      <c r="DH227" s="315">
        <v>0</v>
      </c>
      <c r="DI227" s="315">
        <v>0</v>
      </c>
      <c r="DJ227" s="315">
        <v>0</v>
      </c>
      <c r="DK227" s="315">
        <v>0</v>
      </c>
      <c r="DL227" s="315">
        <v>0</v>
      </c>
      <c r="DM227" s="315">
        <v>0</v>
      </c>
      <c r="DN227" s="315">
        <v>0</v>
      </c>
      <c r="DO227" s="315">
        <v>0</v>
      </c>
      <c r="DP227" s="315">
        <v>0</v>
      </c>
      <c r="DQ227" s="315">
        <v>0</v>
      </c>
      <c r="DR227" s="315">
        <v>0</v>
      </c>
      <c r="DS227" s="315">
        <v>2000</v>
      </c>
      <c r="DT227" s="315">
        <v>0</v>
      </c>
      <c r="DU227" s="315">
        <v>0</v>
      </c>
      <c r="DV227" s="315">
        <v>0</v>
      </c>
      <c r="DW227" s="315">
        <v>0</v>
      </c>
      <c r="DX227" s="315">
        <v>0</v>
      </c>
      <c r="DY227" s="315">
        <v>0</v>
      </c>
      <c r="DZ227" s="315">
        <v>0</v>
      </c>
      <c r="EA227" s="315">
        <v>0</v>
      </c>
      <c r="EB227" s="315">
        <v>0</v>
      </c>
      <c r="EC227" s="315">
        <v>0</v>
      </c>
      <c r="ED227" s="315">
        <v>0</v>
      </c>
      <c r="EE227" s="315">
        <v>0</v>
      </c>
      <c r="EF227" s="315">
        <v>0</v>
      </c>
      <c r="EG227" s="315">
        <v>0</v>
      </c>
      <c r="EH227" s="315">
        <v>0</v>
      </c>
      <c r="EI227" s="315">
        <v>0</v>
      </c>
      <c r="EJ227" s="315">
        <v>0</v>
      </c>
      <c r="EK227" s="315">
        <v>0</v>
      </c>
      <c r="EL227" s="315">
        <v>0</v>
      </c>
      <c r="EM227" s="315">
        <v>0</v>
      </c>
      <c r="EN227" s="315">
        <v>0</v>
      </c>
      <c r="EO227" s="315">
        <v>0</v>
      </c>
      <c r="EP227" s="315">
        <v>0</v>
      </c>
      <c r="EQ227" s="315">
        <v>0</v>
      </c>
      <c r="ER227" s="315">
        <v>0</v>
      </c>
      <c r="ES227" s="315">
        <v>0</v>
      </c>
      <c r="ET227" s="315">
        <v>1170</v>
      </c>
      <c r="EU227" s="315">
        <v>0</v>
      </c>
      <c r="EV227" s="315">
        <v>0</v>
      </c>
      <c r="EW227" s="315">
        <v>0</v>
      </c>
      <c r="EX227" s="315">
        <v>0</v>
      </c>
      <c r="EY227" s="315">
        <v>21300</v>
      </c>
      <c r="EZ227" s="315">
        <v>0</v>
      </c>
      <c r="FA227" s="315">
        <v>0</v>
      </c>
      <c r="FB227" s="315">
        <v>0</v>
      </c>
      <c r="FC227" s="315">
        <v>0</v>
      </c>
      <c r="FD227" s="315">
        <v>0</v>
      </c>
      <c r="FE227" s="315">
        <v>26220.45</v>
      </c>
      <c r="FF227" s="315">
        <v>0</v>
      </c>
      <c r="FG227" s="315">
        <v>0</v>
      </c>
      <c r="FH227" s="315">
        <v>13089.85</v>
      </c>
      <c r="FI227" s="315">
        <v>0</v>
      </c>
      <c r="FJ227" s="315">
        <v>0</v>
      </c>
      <c r="FK227" s="315">
        <v>0</v>
      </c>
      <c r="FL227" s="315">
        <v>0</v>
      </c>
      <c r="FM227" s="315">
        <v>0</v>
      </c>
      <c r="FN227" s="315">
        <v>0</v>
      </c>
      <c r="FO227" s="315">
        <v>0</v>
      </c>
      <c r="FP227" s="315">
        <v>0</v>
      </c>
      <c r="FQ227" s="315">
        <v>0</v>
      </c>
      <c r="FR227" s="315">
        <v>692225</v>
      </c>
      <c r="FS227" s="315">
        <v>0</v>
      </c>
      <c r="FT227" s="315">
        <v>2560</v>
      </c>
      <c r="FU227" s="315">
        <v>0</v>
      </c>
      <c r="FV227" s="315">
        <v>0</v>
      </c>
      <c r="FW227" s="315">
        <v>0</v>
      </c>
      <c r="FX227" s="315">
        <v>0</v>
      </c>
      <c r="FY227" s="315">
        <v>0</v>
      </c>
      <c r="FZ227" s="315">
        <v>0</v>
      </c>
      <c r="GA227" s="315">
        <v>0</v>
      </c>
      <c r="GB227" s="315">
        <v>0</v>
      </c>
      <c r="GC227" s="315">
        <v>0</v>
      </c>
      <c r="GD227" s="315">
        <v>0</v>
      </c>
      <c r="GE227" s="315">
        <v>0</v>
      </c>
      <c r="GF227" s="315">
        <v>0</v>
      </c>
      <c r="GG227" s="315">
        <v>0</v>
      </c>
      <c r="GH227" s="315">
        <v>0</v>
      </c>
      <c r="GI227" s="315">
        <v>0</v>
      </c>
      <c r="GJ227" s="315">
        <v>0</v>
      </c>
      <c r="GK227" s="315">
        <v>25000</v>
      </c>
      <c r="GL227" s="315">
        <v>0</v>
      </c>
      <c r="GM227" s="315">
        <v>250</v>
      </c>
      <c r="GN227" s="315">
        <v>0</v>
      </c>
      <c r="GO227" s="315">
        <v>0</v>
      </c>
      <c r="GP227" s="315">
        <v>0</v>
      </c>
      <c r="GQ227" s="315">
        <v>0</v>
      </c>
      <c r="GR227" s="315">
        <v>0</v>
      </c>
      <c r="GS227" s="315">
        <v>0</v>
      </c>
      <c r="GT227" s="315">
        <v>0</v>
      </c>
      <c r="GU227" s="315">
        <v>30000</v>
      </c>
      <c r="GV227" s="315">
        <v>0</v>
      </c>
      <c r="GW227" s="315">
        <v>0</v>
      </c>
      <c r="GX227" s="315">
        <v>0</v>
      </c>
      <c r="GY227" s="315">
        <v>0</v>
      </c>
      <c r="GZ227" s="315">
        <v>0</v>
      </c>
      <c r="HA227" s="315">
        <v>0</v>
      </c>
      <c r="HB227" s="315">
        <v>0</v>
      </c>
      <c r="HC227" s="315">
        <v>0</v>
      </c>
      <c r="HD227" s="315">
        <v>0</v>
      </c>
      <c r="HE227" s="315">
        <v>0</v>
      </c>
      <c r="HF227" s="315">
        <v>0</v>
      </c>
      <c r="HG227" s="315">
        <v>0</v>
      </c>
      <c r="HH227" s="315">
        <v>0</v>
      </c>
      <c r="HI227" s="315">
        <v>0</v>
      </c>
      <c r="HJ227" s="315">
        <v>0</v>
      </c>
      <c r="HK227" s="315">
        <v>0</v>
      </c>
      <c r="HL227" s="315">
        <v>0</v>
      </c>
      <c r="HM227" s="315">
        <v>0</v>
      </c>
      <c r="HN227" s="315">
        <v>0</v>
      </c>
      <c r="HO227" s="315">
        <v>0</v>
      </c>
      <c r="HP227" s="315">
        <v>0</v>
      </c>
      <c r="HQ227" s="315">
        <v>0</v>
      </c>
      <c r="HR227" s="315">
        <v>0</v>
      </c>
      <c r="HS227" s="315">
        <v>0</v>
      </c>
      <c r="HT227" s="315">
        <v>0</v>
      </c>
      <c r="HU227" s="315">
        <v>0</v>
      </c>
      <c r="HV227" s="315">
        <v>0</v>
      </c>
      <c r="HW227" s="315">
        <v>6277.35</v>
      </c>
      <c r="HX227" s="315">
        <v>0</v>
      </c>
      <c r="HY227" s="315">
        <v>801573.03</v>
      </c>
      <c r="HZ227" s="315">
        <v>0</v>
      </c>
      <c r="IA227" s="315">
        <v>0</v>
      </c>
      <c r="IB227" s="315">
        <v>0</v>
      </c>
      <c r="IC227" s="315">
        <v>0</v>
      </c>
      <c r="ID227" s="315">
        <v>0</v>
      </c>
      <c r="IE227" s="315">
        <v>0</v>
      </c>
      <c r="IF227" s="315">
        <v>0</v>
      </c>
      <c r="IG227" s="315">
        <v>0</v>
      </c>
      <c r="IH227" s="315">
        <v>0</v>
      </c>
      <c r="II227" s="315">
        <v>0</v>
      </c>
      <c r="IJ227" s="315">
        <v>871000</v>
      </c>
      <c r="IK227" s="315">
        <v>0</v>
      </c>
      <c r="IL227" s="315">
        <v>0</v>
      </c>
      <c r="IM227" s="315">
        <v>0</v>
      </c>
      <c r="IN227" s="315">
        <v>750</v>
      </c>
      <c r="IO227" s="315">
        <v>0</v>
      </c>
      <c r="IP227" s="315">
        <v>0</v>
      </c>
      <c r="IQ227" s="315">
        <v>0</v>
      </c>
      <c r="IR227" s="315">
        <v>0</v>
      </c>
      <c r="IS227" s="315">
        <v>0</v>
      </c>
      <c r="IT227" s="315">
        <v>13291.92</v>
      </c>
      <c r="IU227" s="315">
        <v>0</v>
      </c>
      <c r="IV227" s="315">
        <v>0</v>
      </c>
      <c r="IW227" s="315">
        <v>0</v>
      </c>
      <c r="IX227" s="315">
        <v>0</v>
      </c>
      <c r="IY227" s="315">
        <v>0</v>
      </c>
      <c r="IZ227" s="315">
        <v>0</v>
      </c>
      <c r="JA227" s="315">
        <v>0</v>
      </c>
      <c r="JB227" s="315">
        <v>0</v>
      </c>
      <c r="JC227" s="315">
        <v>0</v>
      </c>
      <c r="JD227" s="315">
        <v>0</v>
      </c>
      <c r="JE227" s="315">
        <v>0</v>
      </c>
      <c r="JF227" s="315">
        <v>0</v>
      </c>
      <c r="JG227" s="315">
        <v>0</v>
      </c>
      <c r="JH227" s="315">
        <v>0</v>
      </c>
      <c r="JI227" s="315">
        <v>0</v>
      </c>
      <c r="JJ227" s="315">
        <v>0</v>
      </c>
      <c r="JK227" s="315">
        <v>0</v>
      </c>
      <c r="JL227" s="315">
        <v>0</v>
      </c>
      <c r="JM227" s="315">
        <v>0</v>
      </c>
      <c r="JN227" s="315">
        <v>0</v>
      </c>
      <c r="JO227" s="315">
        <v>0</v>
      </c>
      <c r="JP227" s="315">
        <v>0</v>
      </c>
      <c r="JQ227" s="315">
        <v>0</v>
      </c>
      <c r="JR227" s="315">
        <v>0</v>
      </c>
      <c r="JS227" s="315">
        <v>0</v>
      </c>
      <c r="JT227" s="315">
        <v>0</v>
      </c>
      <c r="JU227" s="315">
        <v>0</v>
      </c>
      <c r="JV227" s="315">
        <v>2127</v>
      </c>
      <c r="JW227" s="315">
        <v>0</v>
      </c>
      <c r="JX227" s="315">
        <v>0</v>
      </c>
      <c r="JY227" s="315">
        <v>0</v>
      </c>
      <c r="JZ227" s="315">
        <v>0</v>
      </c>
      <c r="KA227" s="315">
        <v>0</v>
      </c>
      <c r="KB227" s="315">
        <v>0</v>
      </c>
      <c r="KC227" s="315">
        <v>0</v>
      </c>
      <c r="KD227" s="315">
        <v>0</v>
      </c>
      <c r="KE227" s="315">
        <v>0</v>
      </c>
      <c r="KF227" s="315">
        <v>0</v>
      </c>
      <c r="KG227" s="315">
        <v>0</v>
      </c>
      <c r="KH227" s="315">
        <v>0</v>
      </c>
      <c r="KI227" s="315">
        <v>0</v>
      </c>
      <c r="KJ227" s="315">
        <v>0</v>
      </c>
      <c r="KK227" s="315">
        <v>0</v>
      </c>
      <c r="KL227" s="315">
        <v>0</v>
      </c>
      <c r="KM227" s="315">
        <v>0</v>
      </c>
      <c r="KN227" s="315">
        <v>0</v>
      </c>
      <c r="KO227" s="315">
        <v>0</v>
      </c>
      <c r="KP227" s="315">
        <v>0</v>
      </c>
      <c r="KQ227" s="315">
        <v>0</v>
      </c>
      <c r="KR227" s="315">
        <v>0</v>
      </c>
      <c r="KS227" s="314">
        <v>0</v>
      </c>
      <c r="KU227" s="312">
        <v>46</v>
      </c>
      <c r="KV227" s="312">
        <v>469</v>
      </c>
      <c r="KY227" s="312" t="s">
        <v>943</v>
      </c>
    </row>
    <row r="228" spans="1:311" x14ac:dyDescent="0.25">
      <c r="A228" s="321">
        <v>2021</v>
      </c>
      <c r="B228" s="320" t="s">
        <v>849</v>
      </c>
      <c r="C228" s="320" t="s">
        <v>851</v>
      </c>
      <c r="D228" s="320" t="s">
        <v>852</v>
      </c>
      <c r="E228" s="320" t="s">
        <v>846</v>
      </c>
      <c r="F228" s="319">
        <v>757527.05</v>
      </c>
      <c r="G228" s="319">
        <v>5000</v>
      </c>
      <c r="H228" s="319">
        <v>1071160.04</v>
      </c>
      <c r="I228" s="319">
        <v>232068.75</v>
      </c>
      <c r="J228" s="319">
        <v>524711.5</v>
      </c>
      <c r="K228" s="319">
        <v>2720</v>
      </c>
      <c r="L228" s="319">
        <v>200466.19</v>
      </c>
      <c r="M228" s="319">
        <v>93444</v>
      </c>
      <c r="N228" s="319">
        <v>979802.73</v>
      </c>
      <c r="O228" s="319">
        <v>110957.8</v>
      </c>
      <c r="P228" s="319">
        <v>0</v>
      </c>
      <c r="Q228" s="319">
        <v>27199</v>
      </c>
      <c r="R228" s="319">
        <v>328938.65000000002</v>
      </c>
      <c r="S228" s="319">
        <v>238858.07</v>
      </c>
      <c r="T228" s="319">
        <v>1730</v>
      </c>
      <c r="U228" s="319">
        <v>1959954.71</v>
      </c>
      <c r="V228" s="319">
        <v>812806.7</v>
      </c>
      <c r="W228" s="319">
        <v>0</v>
      </c>
      <c r="X228" s="319">
        <v>15970.8</v>
      </c>
      <c r="Y228" s="319">
        <v>86063.55</v>
      </c>
      <c r="Z228" s="319">
        <v>0</v>
      </c>
      <c r="AA228" s="319">
        <v>534070.6</v>
      </c>
      <c r="AB228" s="319">
        <v>14750</v>
      </c>
      <c r="AC228" s="319">
        <v>3714</v>
      </c>
      <c r="AD228" s="319">
        <v>119394.1</v>
      </c>
      <c r="AE228" s="319">
        <v>6418.66</v>
      </c>
      <c r="AF228" s="319">
        <v>0</v>
      </c>
      <c r="AG228" s="319">
        <v>10000</v>
      </c>
      <c r="AH228" s="319">
        <v>0</v>
      </c>
      <c r="AI228" s="319">
        <v>0</v>
      </c>
      <c r="AJ228" s="319">
        <v>211319.28</v>
      </c>
      <c r="AK228" s="319">
        <v>0</v>
      </c>
      <c r="AL228" s="319">
        <v>1227079</v>
      </c>
      <c r="AM228" s="319">
        <v>13499</v>
      </c>
      <c r="AN228" s="319">
        <v>38475.75</v>
      </c>
      <c r="AO228" s="319">
        <v>100000</v>
      </c>
      <c r="AP228" s="319">
        <v>0</v>
      </c>
      <c r="AQ228" s="319">
        <v>0</v>
      </c>
      <c r="AR228" s="319">
        <v>0</v>
      </c>
      <c r="AS228" s="319">
        <v>17011.53</v>
      </c>
      <c r="AT228" s="319">
        <v>117134.5</v>
      </c>
      <c r="AU228" s="319">
        <v>5000</v>
      </c>
      <c r="AV228" s="319">
        <v>68211.7</v>
      </c>
      <c r="AW228" s="319">
        <v>2811535.29</v>
      </c>
      <c r="AX228" s="319">
        <v>17237.150000000001</v>
      </c>
      <c r="AY228" s="319">
        <v>4881.6000000000004</v>
      </c>
      <c r="AZ228" s="319">
        <v>4312.1000000000004</v>
      </c>
      <c r="BA228" s="319">
        <v>96962.6</v>
      </c>
      <c r="BB228" s="319">
        <v>0</v>
      </c>
      <c r="BC228" s="319">
        <v>500000.01</v>
      </c>
      <c r="BD228" s="319">
        <v>311283</v>
      </c>
      <c r="BE228" s="319">
        <v>0</v>
      </c>
      <c r="BF228" s="319">
        <v>7850</v>
      </c>
      <c r="BG228" s="319">
        <v>0</v>
      </c>
      <c r="BH228" s="319">
        <v>7314.89</v>
      </c>
      <c r="BI228" s="319">
        <v>494737.35</v>
      </c>
      <c r="BJ228" s="319">
        <v>236000</v>
      </c>
      <c r="BK228" s="319">
        <v>107954.02</v>
      </c>
      <c r="BL228" s="319">
        <v>0</v>
      </c>
      <c r="BM228" s="319">
        <v>15205.17</v>
      </c>
      <c r="BN228" s="319">
        <v>155852.79999999999</v>
      </c>
      <c r="BO228" s="319">
        <v>54284.77</v>
      </c>
      <c r="BP228" s="319">
        <v>0</v>
      </c>
      <c r="BQ228" s="319">
        <v>4052.8</v>
      </c>
      <c r="BR228" s="319">
        <v>228842.37</v>
      </c>
      <c r="BS228" s="319">
        <v>73153.350000000006</v>
      </c>
      <c r="BT228" s="319">
        <v>0</v>
      </c>
      <c r="BU228" s="319">
        <v>24997.05</v>
      </c>
      <c r="BV228" s="319">
        <v>134773.22</v>
      </c>
      <c r="BW228" s="319">
        <v>697647</v>
      </c>
      <c r="BX228" s="319">
        <v>242847.4</v>
      </c>
      <c r="BY228" s="319">
        <v>887459.34</v>
      </c>
      <c r="BZ228" s="319">
        <v>81000</v>
      </c>
      <c r="CA228" s="319">
        <v>505513.27</v>
      </c>
      <c r="CB228" s="319">
        <v>81042.2</v>
      </c>
      <c r="CC228" s="319">
        <v>86280.35</v>
      </c>
      <c r="CD228" s="319">
        <v>85863.05</v>
      </c>
      <c r="CE228" s="319">
        <v>463422.55</v>
      </c>
      <c r="CF228" s="319">
        <v>118725.8</v>
      </c>
      <c r="CG228" s="319">
        <v>0</v>
      </c>
      <c r="CH228" s="319">
        <v>0</v>
      </c>
      <c r="CI228" s="319">
        <v>2282039.7000000002</v>
      </c>
      <c r="CJ228" s="319">
        <v>18000</v>
      </c>
      <c r="CK228" s="319">
        <v>409.55</v>
      </c>
      <c r="CL228" s="319">
        <v>26677.55</v>
      </c>
      <c r="CM228" s="319">
        <v>28000</v>
      </c>
      <c r="CN228" s="319">
        <v>553552</v>
      </c>
      <c r="CO228" s="319">
        <v>32560</v>
      </c>
      <c r="CP228" s="319">
        <v>934298.32</v>
      </c>
      <c r="CQ228" s="319">
        <v>17083.63</v>
      </c>
      <c r="CR228" s="319">
        <v>12482</v>
      </c>
      <c r="CS228" s="319">
        <v>0</v>
      </c>
      <c r="CT228" s="319">
        <v>0</v>
      </c>
      <c r="CU228" s="319">
        <v>0</v>
      </c>
      <c r="CV228" s="319">
        <v>77238.8</v>
      </c>
      <c r="CW228" s="319">
        <v>449084.79</v>
      </c>
      <c r="CX228" s="319">
        <v>11717.87</v>
      </c>
      <c r="CY228" s="319">
        <v>13050.7</v>
      </c>
      <c r="CZ228" s="319">
        <v>582386.75</v>
      </c>
      <c r="DA228" s="319">
        <v>0</v>
      </c>
      <c r="DB228" s="319">
        <v>414672.85</v>
      </c>
      <c r="DC228" s="319">
        <v>56864.45</v>
      </c>
      <c r="DD228" s="319">
        <v>776175.68</v>
      </c>
      <c r="DE228" s="319">
        <v>1599354.06</v>
      </c>
      <c r="DF228" s="319">
        <v>22855.55</v>
      </c>
      <c r="DG228" s="319">
        <v>0</v>
      </c>
      <c r="DH228" s="319">
        <v>65542.92</v>
      </c>
      <c r="DI228" s="319">
        <v>6820.7</v>
      </c>
      <c r="DJ228" s="319">
        <v>665595.55000000005</v>
      </c>
      <c r="DK228" s="319">
        <v>0</v>
      </c>
      <c r="DL228" s="319">
        <v>618.75</v>
      </c>
      <c r="DM228" s="319">
        <v>154352.85</v>
      </c>
      <c r="DN228" s="319">
        <v>0</v>
      </c>
      <c r="DO228" s="319">
        <v>23595</v>
      </c>
      <c r="DP228" s="319">
        <v>0</v>
      </c>
      <c r="DQ228" s="319">
        <v>0</v>
      </c>
      <c r="DR228" s="319">
        <v>273999.34999999998</v>
      </c>
      <c r="DS228" s="319">
        <v>644816.80000000005</v>
      </c>
      <c r="DT228" s="319">
        <v>466058.85</v>
      </c>
      <c r="DU228" s="319">
        <v>198201.38</v>
      </c>
      <c r="DV228" s="319">
        <v>439776</v>
      </c>
      <c r="DW228" s="319">
        <v>0</v>
      </c>
      <c r="DX228" s="319">
        <v>33000</v>
      </c>
      <c r="DY228" s="319">
        <v>33263.15</v>
      </c>
      <c r="DZ228" s="319">
        <v>46461.45</v>
      </c>
      <c r="EA228" s="319">
        <v>9.1999999999999993</v>
      </c>
      <c r="EB228" s="319">
        <v>5255.75</v>
      </c>
      <c r="EC228" s="319">
        <v>68000</v>
      </c>
      <c r="ED228" s="319">
        <v>0</v>
      </c>
      <c r="EE228" s="319">
        <v>0</v>
      </c>
      <c r="EF228" s="319">
        <v>0</v>
      </c>
      <c r="EG228" s="319">
        <v>336775.11</v>
      </c>
      <c r="EH228" s="319">
        <v>113423.48</v>
      </c>
      <c r="EI228" s="319">
        <v>409313</v>
      </c>
      <c r="EJ228" s="319">
        <v>1280002.02</v>
      </c>
      <c r="EK228" s="319">
        <v>47616.02</v>
      </c>
      <c r="EL228" s="319">
        <v>16312.5</v>
      </c>
      <c r="EM228" s="319">
        <v>137983.42000000001</v>
      </c>
      <c r="EN228" s="319">
        <v>283744.76</v>
      </c>
      <c r="EO228" s="319">
        <v>0</v>
      </c>
      <c r="EP228" s="319">
        <v>168000</v>
      </c>
      <c r="EQ228" s="319">
        <v>0</v>
      </c>
      <c r="ER228" s="319">
        <v>0</v>
      </c>
      <c r="ES228" s="319">
        <v>32476.77</v>
      </c>
      <c r="ET228" s="319">
        <v>0</v>
      </c>
      <c r="EU228" s="319">
        <v>168000</v>
      </c>
      <c r="EV228" s="319">
        <v>0</v>
      </c>
      <c r="EW228" s="319">
        <v>5520.2</v>
      </c>
      <c r="EX228" s="319">
        <v>433622.53</v>
      </c>
      <c r="EY228" s="319">
        <v>2966321.56</v>
      </c>
      <c r="EZ228" s="319">
        <v>23666023.699999999</v>
      </c>
      <c r="FA228" s="319">
        <v>50489.58</v>
      </c>
      <c r="FB228" s="319">
        <v>0</v>
      </c>
      <c r="FC228" s="319">
        <v>913150.6</v>
      </c>
      <c r="FD228" s="319">
        <v>212327.82</v>
      </c>
      <c r="FE228" s="319">
        <v>861333.6</v>
      </c>
      <c r="FF228" s="319">
        <v>138050</v>
      </c>
      <c r="FG228" s="319">
        <v>3751.43</v>
      </c>
      <c r="FH228" s="319">
        <v>0</v>
      </c>
      <c r="FI228" s="319">
        <v>0</v>
      </c>
      <c r="FJ228" s="319">
        <v>2469846.02</v>
      </c>
      <c r="FK228" s="319">
        <v>16784.73</v>
      </c>
      <c r="FL228" s="319">
        <v>0</v>
      </c>
      <c r="FM228" s="319">
        <v>1217816.8500000001</v>
      </c>
      <c r="FN228" s="319">
        <v>100708.65</v>
      </c>
      <c r="FO228" s="319">
        <v>0</v>
      </c>
      <c r="FP228" s="319">
        <v>6500</v>
      </c>
      <c r="FQ228" s="319">
        <v>7780</v>
      </c>
      <c r="FR228" s="319">
        <v>17000</v>
      </c>
      <c r="FS228" s="319">
        <v>0</v>
      </c>
      <c r="FT228" s="319">
        <v>15537.97</v>
      </c>
      <c r="FU228" s="319">
        <v>318714.59999999998</v>
      </c>
      <c r="FV228" s="319">
        <v>0</v>
      </c>
      <c r="FW228" s="319">
        <v>0</v>
      </c>
      <c r="FX228" s="319">
        <v>35884.43</v>
      </c>
      <c r="FY228" s="319">
        <v>0</v>
      </c>
      <c r="FZ228" s="319">
        <v>6000</v>
      </c>
      <c r="GA228" s="319">
        <v>11800.75</v>
      </c>
      <c r="GB228" s="319">
        <v>21311.05</v>
      </c>
      <c r="GC228" s="319">
        <v>0</v>
      </c>
      <c r="GD228" s="319">
        <v>20000</v>
      </c>
      <c r="GE228" s="319">
        <v>1105773.75</v>
      </c>
      <c r="GF228" s="319">
        <v>156952.4</v>
      </c>
      <c r="GG228" s="319">
        <v>0</v>
      </c>
      <c r="GH228" s="319">
        <v>15200.07</v>
      </c>
      <c r="GI228" s="319">
        <v>118831.64</v>
      </c>
      <c r="GJ228" s="319">
        <v>18006.939999999999</v>
      </c>
      <c r="GK228" s="319">
        <v>428573.66</v>
      </c>
      <c r="GL228" s="319">
        <v>1115560.6000000001</v>
      </c>
      <c r="GM228" s="319">
        <v>3795410.85</v>
      </c>
      <c r="GN228" s="319">
        <v>1000</v>
      </c>
      <c r="GO228" s="319">
        <v>260045.25</v>
      </c>
      <c r="GP228" s="319">
        <v>0</v>
      </c>
      <c r="GQ228" s="319">
        <v>16354.84</v>
      </c>
      <c r="GR228" s="319">
        <v>5804.8</v>
      </c>
      <c r="GS228" s="319">
        <v>1624308.96</v>
      </c>
      <c r="GT228" s="319">
        <v>71902</v>
      </c>
      <c r="GU228" s="319">
        <v>6691842.6699999999</v>
      </c>
      <c r="GV228" s="319">
        <v>14947.1</v>
      </c>
      <c r="GW228" s="319">
        <v>0</v>
      </c>
      <c r="GX228" s="319">
        <v>162448.24</v>
      </c>
      <c r="GY228" s="319">
        <v>65190.09</v>
      </c>
      <c r="GZ228" s="319">
        <v>367017.91</v>
      </c>
      <c r="HA228" s="319">
        <v>60672.78</v>
      </c>
      <c r="HB228" s="319">
        <v>192618.2</v>
      </c>
      <c r="HC228" s="319">
        <v>71252</v>
      </c>
      <c r="HD228" s="319">
        <v>0</v>
      </c>
      <c r="HE228" s="319">
        <v>44000</v>
      </c>
      <c r="HF228" s="319">
        <v>0</v>
      </c>
      <c r="HG228" s="319">
        <v>1026317.28</v>
      </c>
      <c r="HH228" s="319">
        <v>905024.95</v>
      </c>
      <c r="HI228" s="319">
        <v>345014.85</v>
      </c>
      <c r="HJ228" s="319">
        <v>347599</v>
      </c>
      <c r="HK228" s="319">
        <v>0</v>
      </c>
      <c r="HL228" s="319">
        <v>242319.64</v>
      </c>
      <c r="HM228" s="319">
        <v>0</v>
      </c>
      <c r="HN228" s="319">
        <v>1055943.3999999999</v>
      </c>
      <c r="HO228" s="319">
        <v>786202</v>
      </c>
      <c r="HP228" s="319">
        <v>1041696.95</v>
      </c>
      <c r="HQ228" s="319">
        <v>0</v>
      </c>
      <c r="HR228" s="319">
        <v>3953639.56</v>
      </c>
      <c r="HS228" s="319">
        <v>0</v>
      </c>
      <c r="HT228" s="319">
        <v>700917.76000000001</v>
      </c>
      <c r="HU228" s="319">
        <v>229211.7</v>
      </c>
      <c r="HV228" s="319">
        <v>0</v>
      </c>
      <c r="HW228" s="319">
        <v>2038495.09</v>
      </c>
      <c r="HX228" s="319">
        <v>325484</v>
      </c>
      <c r="HY228" s="319">
        <v>5993828.6200000001</v>
      </c>
      <c r="HZ228" s="319">
        <v>59766.55</v>
      </c>
      <c r="IA228" s="319">
        <v>50000</v>
      </c>
      <c r="IB228" s="319">
        <v>0</v>
      </c>
      <c r="IC228" s="319">
        <v>50556.92</v>
      </c>
      <c r="ID228" s="319">
        <v>33000</v>
      </c>
      <c r="IE228" s="319">
        <v>27250</v>
      </c>
      <c r="IF228" s="319">
        <v>0</v>
      </c>
      <c r="IG228" s="319">
        <v>24618.32</v>
      </c>
      <c r="IH228" s="319">
        <v>0</v>
      </c>
      <c r="II228" s="319">
        <v>247201.58</v>
      </c>
      <c r="IJ228" s="319">
        <v>151023.35</v>
      </c>
      <c r="IK228" s="319">
        <v>18000</v>
      </c>
      <c r="IL228" s="319">
        <v>13388.7</v>
      </c>
      <c r="IM228" s="319">
        <v>0</v>
      </c>
      <c r="IN228" s="319">
        <v>795367.72</v>
      </c>
      <c r="IO228" s="319">
        <v>41893.97</v>
      </c>
      <c r="IP228" s="319">
        <v>28000</v>
      </c>
      <c r="IQ228" s="319">
        <v>0</v>
      </c>
      <c r="IR228" s="319">
        <v>1994328.77</v>
      </c>
      <c r="IS228" s="319">
        <v>74081.42</v>
      </c>
      <c r="IT228" s="319">
        <v>40272.400000000001</v>
      </c>
      <c r="IU228" s="319">
        <v>0</v>
      </c>
      <c r="IV228" s="319">
        <v>148497.45000000001</v>
      </c>
      <c r="IW228" s="319">
        <v>42315.85</v>
      </c>
      <c r="IX228" s="319">
        <v>10000</v>
      </c>
      <c r="IY228" s="319">
        <v>1392000</v>
      </c>
      <c r="IZ228" s="319">
        <v>123676</v>
      </c>
      <c r="JA228" s="319">
        <v>116273.05</v>
      </c>
      <c r="JB228" s="319">
        <v>0</v>
      </c>
      <c r="JC228" s="319">
        <v>5369958</v>
      </c>
      <c r="JD228" s="319">
        <v>63990.82</v>
      </c>
      <c r="JE228" s="319">
        <v>37500</v>
      </c>
      <c r="JF228" s="319">
        <v>466263.05</v>
      </c>
      <c r="JG228" s="319">
        <v>83673.03</v>
      </c>
      <c r="JH228" s="319">
        <v>390.95</v>
      </c>
      <c r="JI228" s="319">
        <v>12152.2</v>
      </c>
      <c r="JJ228" s="319">
        <v>123371.54</v>
      </c>
      <c r="JK228" s="319">
        <v>0</v>
      </c>
      <c r="JL228" s="319">
        <v>26523.22</v>
      </c>
      <c r="JM228" s="319">
        <v>5963</v>
      </c>
      <c r="JN228" s="319">
        <v>93000</v>
      </c>
      <c r="JO228" s="319">
        <v>0</v>
      </c>
      <c r="JP228" s="319">
        <v>254767.15</v>
      </c>
      <c r="JQ228" s="319">
        <v>166716.25</v>
      </c>
      <c r="JR228" s="319">
        <v>0</v>
      </c>
      <c r="JS228" s="319">
        <v>1000</v>
      </c>
      <c r="JT228" s="319">
        <v>69389</v>
      </c>
      <c r="JU228" s="319">
        <v>109479.5</v>
      </c>
      <c r="JV228" s="319">
        <v>5539824.1600000001</v>
      </c>
      <c r="JW228" s="319">
        <v>0</v>
      </c>
      <c r="JX228" s="319">
        <v>247032.35</v>
      </c>
      <c r="JY228" s="319">
        <v>0</v>
      </c>
      <c r="JZ228" s="319">
        <v>935.45</v>
      </c>
      <c r="KA228" s="319">
        <v>65418.8</v>
      </c>
      <c r="KB228" s="319">
        <v>138639.35999999999</v>
      </c>
      <c r="KC228" s="319">
        <v>47522</v>
      </c>
      <c r="KD228" s="319">
        <v>0</v>
      </c>
      <c r="KE228" s="319">
        <v>175000</v>
      </c>
      <c r="KF228" s="319">
        <v>996798.85</v>
      </c>
      <c r="KG228" s="319">
        <v>0</v>
      </c>
      <c r="KH228" s="319">
        <v>147895</v>
      </c>
      <c r="KI228" s="319">
        <v>108973.53</v>
      </c>
      <c r="KJ228" s="319">
        <v>26453</v>
      </c>
      <c r="KK228" s="319">
        <v>6689.2</v>
      </c>
      <c r="KL228" s="319">
        <v>0</v>
      </c>
      <c r="KM228" s="319">
        <v>154117.65</v>
      </c>
      <c r="KN228" s="319">
        <v>0</v>
      </c>
      <c r="KO228" s="319">
        <v>362642.82</v>
      </c>
      <c r="KP228" s="319">
        <v>1209448</v>
      </c>
      <c r="KQ228" s="319">
        <v>7482552.8099999996</v>
      </c>
      <c r="KR228" s="319">
        <v>252027.33</v>
      </c>
      <c r="KS228" s="318">
        <v>0</v>
      </c>
      <c r="KU228" s="312">
        <v>48</v>
      </c>
      <c r="KV228" s="312">
        <v>480</v>
      </c>
      <c r="KY228" s="312" t="s">
        <v>943</v>
      </c>
    </row>
    <row r="229" spans="1:311" x14ac:dyDescent="0.25">
      <c r="A229" s="317">
        <v>2021</v>
      </c>
      <c r="B229" s="316" t="s">
        <v>849</v>
      </c>
      <c r="C229" s="316" t="s">
        <v>851</v>
      </c>
      <c r="D229" s="316" t="s">
        <v>850</v>
      </c>
      <c r="E229" s="316" t="s">
        <v>846</v>
      </c>
      <c r="F229" s="315">
        <v>22068.66</v>
      </c>
      <c r="G229" s="315">
        <v>0</v>
      </c>
      <c r="H229" s="315">
        <v>63494.2</v>
      </c>
      <c r="I229" s="315">
        <v>11272.7</v>
      </c>
      <c r="J229" s="315">
        <v>3165.6</v>
      </c>
      <c r="K229" s="315">
        <v>32000</v>
      </c>
      <c r="L229" s="315">
        <v>71551.429999999993</v>
      </c>
      <c r="M229" s="315">
        <v>0</v>
      </c>
      <c r="N229" s="315">
        <v>580389.57999999996</v>
      </c>
      <c r="O229" s="315">
        <v>0</v>
      </c>
      <c r="P229" s="315">
        <v>100863.79</v>
      </c>
      <c r="Q229" s="315">
        <v>31075.35</v>
      </c>
      <c r="R229" s="315">
        <v>99845.77</v>
      </c>
      <c r="S229" s="315">
        <v>8705.41</v>
      </c>
      <c r="T229" s="315">
        <v>78727.14</v>
      </c>
      <c r="U229" s="315">
        <v>100117</v>
      </c>
      <c r="V229" s="315">
        <v>0</v>
      </c>
      <c r="W229" s="315">
        <v>0</v>
      </c>
      <c r="X229" s="315">
        <v>72138.399999999994</v>
      </c>
      <c r="Y229" s="315">
        <v>0</v>
      </c>
      <c r="Z229" s="315">
        <v>35456.269999999997</v>
      </c>
      <c r="AA229" s="315">
        <v>515837.36</v>
      </c>
      <c r="AB229" s="315">
        <v>41865.360000000001</v>
      </c>
      <c r="AC229" s="315">
        <v>0</v>
      </c>
      <c r="AD229" s="315">
        <v>0</v>
      </c>
      <c r="AE229" s="315">
        <v>0</v>
      </c>
      <c r="AF229" s="315">
        <v>50195.58</v>
      </c>
      <c r="AG229" s="315">
        <v>0</v>
      </c>
      <c r="AH229" s="315">
        <v>0</v>
      </c>
      <c r="AI229" s="315">
        <v>40388.019999999997</v>
      </c>
      <c r="AJ229" s="315">
        <v>0</v>
      </c>
      <c r="AK229" s="315">
        <v>10660.7</v>
      </c>
      <c r="AL229" s="315">
        <v>101572.94</v>
      </c>
      <c r="AM229" s="315">
        <v>39115.1</v>
      </c>
      <c r="AN229" s="315">
        <v>19608.03</v>
      </c>
      <c r="AO229" s="315">
        <v>0</v>
      </c>
      <c r="AP229" s="315">
        <v>0</v>
      </c>
      <c r="AQ229" s="315">
        <v>16663.580000000002</v>
      </c>
      <c r="AR229" s="315">
        <v>0</v>
      </c>
      <c r="AS229" s="315">
        <v>35068.74</v>
      </c>
      <c r="AT229" s="315">
        <v>0</v>
      </c>
      <c r="AU229" s="315">
        <v>19298.16</v>
      </c>
      <c r="AV229" s="315">
        <v>10100.15</v>
      </c>
      <c r="AW229" s="315">
        <v>0</v>
      </c>
      <c r="AX229" s="315">
        <v>0</v>
      </c>
      <c r="AY229" s="315">
        <v>164234.48000000001</v>
      </c>
      <c r="AZ229" s="315">
        <v>23424.27</v>
      </c>
      <c r="BA229" s="315">
        <v>11017.25</v>
      </c>
      <c r="BB229" s="315">
        <v>0</v>
      </c>
      <c r="BC229" s="315">
        <v>0</v>
      </c>
      <c r="BD229" s="315">
        <v>242378.65</v>
      </c>
      <c r="BE229" s="315">
        <v>113931.8</v>
      </c>
      <c r="BF229" s="315">
        <v>45471.44</v>
      </c>
      <c r="BG229" s="315">
        <v>0</v>
      </c>
      <c r="BH229" s="315">
        <v>0</v>
      </c>
      <c r="BI229" s="315">
        <v>837726.7</v>
      </c>
      <c r="BJ229" s="315">
        <v>56920</v>
      </c>
      <c r="BK229" s="315">
        <v>60728.75</v>
      </c>
      <c r="BL229" s="315">
        <v>0</v>
      </c>
      <c r="BM229" s="315">
        <v>0</v>
      </c>
      <c r="BN229" s="315">
        <v>0</v>
      </c>
      <c r="BO229" s="315">
        <v>218264.4</v>
      </c>
      <c r="BP229" s="315">
        <v>0</v>
      </c>
      <c r="BQ229" s="315">
        <v>18139.73</v>
      </c>
      <c r="BR229" s="315">
        <v>68193.679999999993</v>
      </c>
      <c r="BS229" s="315">
        <v>0</v>
      </c>
      <c r="BT229" s="315">
        <v>0</v>
      </c>
      <c r="BU229" s="315">
        <v>8589.35</v>
      </c>
      <c r="BV229" s="315">
        <v>30304.6</v>
      </c>
      <c r="BW229" s="315">
        <v>3086.96</v>
      </c>
      <c r="BX229" s="315">
        <v>69315.09</v>
      </c>
      <c r="BY229" s="315">
        <v>170238.36</v>
      </c>
      <c r="BZ229" s="315">
        <v>41706.46</v>
      </c>
      <c r="CA229" s="315">
        <v>0</v>
      </c>
      <c r="CB229" s="315">
        <v>0</v>
      </c>
      <c r="CC229" s="315">
        <v>55000</v>
      </c>
      <c r="CD229" s="315">
        <v>0</v>
      </c>
      <c r="CE229" s="315">
        <v>266892.74</v>
      </c>
      <c r="CF229" s="315">
        <v>810395.25</v>
      </c>
      <c r="CG229" s="315">
        <v>0</v>
      </c>
      <c r="CH229" s="315">
        <v>117927.5</v>
      </c>
      <c r="CI229" s="315">
        <v>595820.19999999995</v>
      </c>
      <c r="CJ229" s="315">
        <v>0</v>
      </c>
      <c r="CK229" s="315">
        <v>0</v>
      </c>
      <c r="CL229" s="315">
        <v>21824.45</v>
      </c>
      <c r="CM229" s="315">
        <v>45889.45</v>
      </c>
      <c r="CN229" s="315">
        <v>50000</v>
      </c>
      <c r="CO229" s="315">
        <v>119571.55</v>
      </c>
      <c r="CP229" s="315">
        <v>17307.55</v>
      </c>
      <c r="CQ229" s="315">
        <v>266407.17</v>
      </c>
      <c r="CR229" s="315">
        <v>0</v>
      </c>
      <c r="CS229" s="315">
        <v>22999</v>
      </c>
      <c r="CT229" s="315">
        <v>0</v>
      </c>
      <c r="CU229" s="315">
        <v>0</v>
      </c>
      <c r="CV229" s="315">
        <v>0</v>
      </c>
      <c r="CW229" s="315">
        <v>0</v>
      </c>
      <c r="CX229" s="315">
        <v>71328.850000000006</v>
      </c>
      <c r="CY229" s="315">
        <v>12551.75</v>
      </c>
      <c r="CZ229" s="315">
        <v>470000</v>
      </c>
      <c r="DA229" s="315">
        <v>276540.05</v>
      </c>
      <c r="DB229" s="315">
        <v>0</v>
      </c>
      <c r="DC229" s="315">
        <v>0</v>
      </c>
      <c r="DD229" s="315">
        <v>199707.36</v>
      </c>
      <c r="DE229" s="315">
        <v>220042.35</v>
      </c>
      <c r="DF229" s="315">
        <v>0</v>
      </c>
      <c r="DG229" s="315">
        <v>10552.69</v>
      </c>
      <c r="DH229" s="315">
        <v>0</v>
      </c>
      <c r="DI229" s="315">
        <v>0</v>
      </c>
      <c r="DJ229" s="315">
        <v>135033.29999999999</v>
      </c>
      <c r="DK229" s="315">
        <v>208183.9</v>
      </c>
      <c r="DL229" s="315">
        <v>59376.63</v>
      </c>
      <c r="DM229" s="315">
        <v>0</v>
      </c>
      <c r="DN229" s="315">
        <v>24298</v>
      </c>
      <c r="DO229" s="315">
        <v>0</v>
      </c>
      <c r="DP229" s="315">
        <v>0</v>
      </c>
      <c r="DQ229" s="315">
        <v>0</v>
      </c>
      <c r="DR229" s="315">
        <v>10015.120000000001</v>
      </c>
      <c r="DS229" s="315">
        <v>0</v>
      </c>
      <c r="DT229" s="315">
        <v>477369.67</v>
      </c>
      <c r="DU229" s="315">
        <v>56504.09</v>
      </c>
      <c r="DV229" s="315">
        <v>83633.600000000006</v>
      </c>
      <c r="DW229" s="315">
        <v>64510.85</v>
      </c>
      <c r="DX229" s="315">
        <v>0</v>
      </c>
      <c r="DY229" s="315">
        <v>61075.519999999997</v>
      </c>
      <c r="DZ229" s="315">
        <v>5674.45</v>
      </c>
      <c r="EA229" s="315">
        <v>564810.34</v>
      </c>
      <c r="EB229" s="315">
        <v>0</v>
      </c>
      <c r="EC229" s="315">
        <v>12755.34</v>
      </c>
      <c r="ED229" s="315">
        <v>0</v>
      </c>
      <c r="EE229" s="315">
        <v>17235.91</v>
      </c>
      <c r="EF229" s="315">
        <v>0</v>
      </c>
      <c r="EG229" s="315">
        <v>1923.75</v>
      </c>
      <c r="EH229" s="315">
        <v>23408.560000000001</v>
      </c>
      <c r="EI229" s="315">
        <v>58060.28</v>
      </c>
      <c r="EJ229" s="315">
        <v>95021.23</v>
      </c>
      <c r="EK229" s="315">
        <v>0</v>
      </c>
      <c r="EL229" s="315">
        <v>27100.6</v>
      </c>
      <c r="EM229" s="315">
        <v>44190.95</v>
      </c>
      <c r="EN229" s="315">
        <v>50275.4</v>
      </c>
      <c r="EO229" s="315">
        <v>340535.56</v>
      </c>
      <c r="EP229" s="315">
        <v>172003.20000000001</v>
      </c>
      <c r="EQ229" s="315">
        <v>0</v>
      </c>
      <c r="ER229" s="315">
        <v>0</v>
      </c>
      <c r="ES229" s="315">
        <v>0</v>
      </c>
      <c r="ET229" s="315">
        <v>261650</v>
      </c>
      <c r="EU229" s="315">
        <v>28345.11</v>
      </c>
      <c r="EV229" s="315">
        <v>0</v>
      </c>
      <c r="EW229" s="315">
        <v>0</v>
      </c>
      <c r="EX229" s="315">
        <v>65589.19</v>
      </c>
      <c r="EY229" s="315">
        <v>175650</v>
      </c>
      <c r="EZ229" s="315">
        <v>0</v>
      </c>
      <c r="FA229" s="315">
        <v>986332.15</v>
      </c>
      <c r="FB229" s="315">
        <v>408281.23</v>
      </c>
      <c r="FC229" s="315">
        <v>0</v>
      </c>
      <c r="FD229" s="315">
        <v>2640</v>
      </c>
      <c r="FE229" s="315">
        <v>0</v>
      </c>
      <c r="FF229" s="315">
        <v>101581.82</v>
      </c>
      <c r="FG229" s="315">
        <v>14757.65</v>
      </c>
      <c r="FH229" s="315">
        <v>15086.71</v>
      </c>
      <c r="FI229" s="315">
        <v>0</v>
      </c>
      <c r="FJ229" s="315">
        <v>0</v>
      </c>
      <c r="FK229" s="315">
        <v>0</v>
      </c>
      <c r="FL229" s="315">
        <v>0</v>
      </c>
      <c r="FM229" s="315">
        <v>0</v>
      </c>
      <c r="FN229" s="315">
        <v>0</v>
      </c>
      <c r="FO229" s="315">
        <v>16664.150000000001</v>
      </c>
      <c r="FP229" s="315">
        <v>0</v>
      </c>
      <c r="FQ229" s="315">
        <v>0</v>
      </c>
      <c r="FR229" s="315">
        <v>192173.14</v>
      </c>
      <c r="FS229" s="315">
        <v>0</v>
      </c>
      <c r="FT229" s="315">
        <v>0</v>
      </c>
      <c r="FU229" s="315">
        <v>0</v>
      </c>
      <c r="FV229" s="315">
        <v>1428.2</v>
      </c>
      <c r="FW229" s="315">
        <v>0</v>
      </c>
      <c r="FX229" s="315">
        <v>6217.58</v>
      </c>
      <c r="FY229" s="315">
        <v>355868.25</v>
      </c>
      <c r="FZ229" s="315">
        <v>0</v>
      </c>
      <c r="GA229" s="315">
        <v>22530.92</v>
      </c>
      <c r="GB229" s="315">
        <v>0</v>
      </c>
      <c r="GC229" s="315">
        <v>0</v>
      </c>
      <c r="GD229" s="315">
        <v>60000</v>
      </c>
      <c r="GE229" s="315">
        <v>36254.71</v>
      </c>
      <c r="GF229" s="315">
        <v>0</v>
      </c>
      <c r="GG229" s="315">
        <v>38037.74</v>
      </c>
      <c r="GH229" s="315">
        <v>29581.85</v>
      </c>
      <c r="GI229" s="315">
        <v>25510.05</v>
      </c>
      <c r="GJ229" s="315">
        <v>0</v>
      </c>
      <c r="GK229" s="315">
        <v>161268.75</v>
      </c>
      <c r="GL229" s="315">
        <v>0</v>
      </c>
      <c r="GM229" s="315">
        <v>1098050.04</v>
      </c>
      <c r="GN229" s="315">
        <v>0</v>
      </c>
      <c r="GO229" s="315">
        <v>179483.37</v>
      </c>
      <c r="GP229" s="315">
        <v>0</v>
      </c>
      <c r="GQ229" s="315">
        <v>0</v>
      </c>
      <c r="GR229" s="315">
        <v>0</v>
      </c>
      <c r="GS229" s="315">
        <v>10210160.91</v>
      </c>
      <c r="GT229" s="315">
        <v>0</v>
      </c>
      <c r="GU229" s="315">
        <v>208939.16</v>
      </c>
      <c r="GV229" s="315">
        <v>5143.62</v>
      </c>
      <c r="GW229" s="315">
        <v>0</v>
      </c>
      <c r="GX229" s="315">
        <v>0</v>
      </c>
      <c r="GY229" s="315">
        <v>0</v>
      </c>
      <c r="GZ229" s="315">
        <v>0</v>
      </c>
      <c r="HA229" s="315">
        <v>96646.19</v>
      </c>
      <c r="HB229" s="315">
        <v>0</v>
      </c>
      <c r="HC229" s="315">
        <v>84177.06</v>
      </c>
      <c r="HD229" s="315">
        <v>8194.9500000000007</v>
      </c>
      <c r="HE229" s="315">
        <v>22000</v>
      </c>
      <c r="HF229" s="315">
        <v>0</v>
      </c>
      <c r="HG229" s="315">
        <v>914917.58</v>
      </c>
      <c r="HH229" s="315">
        <v>116664.6</v>
      </c>
      <c r="HI229" s="315">
        <v>95492.09</v>
      </c>
      <c r="HJ229" s="315">
        <v>1334.95</v>
      </c>
      <c r="HK229" s="315">
        <v>0</v>
      </c>
      <c r="HL229" s="315">
        <v>0</v>
      </c>
      <c r="HM229" s="315">
        <v>13788</v>
      </c>
      <c r="HN229" s="315">
        <v>25000</v>
      </c>
      <c r="HO229" s="315">
        <v>3761.23</v>
      </c>
      <c r="HP229" s="315">
        <v>81206.05</v>
      </c>
      <c r="HQ229" s="315">
        <v>0</v>
      </c>
      <c r="HR229" s="315">
        <v>0</v>
      </c>
      <c r="HS229" s="315">
        <v>0</v>
      </c>
      <c r="HT229" s="315">
        <v>2087795.72</v>
      </c>
      <c r="HU229" s="315">
        <v>32598.63</v>
      </c>
      <c r="HV229" s="315">
        <v>0</v>
      </c>
      <c r="HW229" s="315">
        <v>0</v>
      </c>
      <c r="HX229" s="315">
        <v>15580</v>
      </c>
      <c r="HY229" s="315">
        <v>1098795</v>
      </c>
      <c r="HZ229" s="315">
        <v>7981.8</v>
      </c>
      <c r="IA229" s="315">
        <v>10101.450000000001</v>
      </c>
      <c r="IB229" s="315">
        <v>238979.75</v>
      </c>
      <c r="IC229" s="315">
        <v>8494.2999999999993</v>
      </c>
      <c r="ID229" s="315">
        <v>0</v>
      </c>
      <c r="IE229" s="315">
        <v>1087174.19</v>
      </c>
      <c r="IF229" s="315">
        <v>0</v>
      </c>
      <c r="IG229" s="315">
        <v>909.74</v>
      </c>
      <c r="IH229" s="315">
        <v>34656.050000000003</v>
      </c>
      <c r="II229" s="315">
        <v>0</v>
      </c>
      <c r="IJ229" s="315">
        <v>0</v>
      </c>
      <c r="IK229" s="315">
        <v>0</v>
      </c>
      <c r="IL229" s="315">
        <v>0</v>
      </c>
      <c r="IM229" s="315">
        <v>19894.25</v>
      </c>
      <c r="IN229" s="315">
        <v>210878.21</v>
      </c>
      <c r="IO229" s="315">
        <v>13471.64</v>
      </c>
      <c r="IP229" s="315">
        <v>20000</v>
      </c>
      <c r="IQ229" s="315">
        <v>0</v>
      </c>
      <c r="IR229" s="315">
        <v>1540619.1</v>
      </c>
      <c r="IS229" s="315">
        <v>102555.39</v>
      </c>
      <c r="IT229" s="315">
        <v>0</v>
      </c>
      <c r="IU229" s="315">
        <v>75550.149999999994</v>
      </c>
      <c r="IV229" s="315">
        <v>0</v>
      </c>
      <c r="IW229" s="315">
        <v>0</v>
      </c>
      <c r="IX229" s="315">
        <v>23729.29</v>
      </c>
      <c r="IY229" s="315">
        <v>0</v>
      </c>
      <c r="IZ229" s="315">
        <v>0</v>
      </c>
      <c r="JA229" s="315">
        <v>0</v>
      </c>
      <c r="JB229" s="315">
        <v>8632.09</v>
      </c>
      <c r="JC229" s="315">
        <v>255808.4</v>
      </c>
      <c r="JD229" s="315">
        <v>0</v>
      </c>
      <c r="JE229" s="315">
        <v>16192.05</v>
      </c>
      <c r="JF229" s="315">
        <v>0</v>
      </c>
      <c r="JG229" s="315">
        <v>38163.379999999997</v>
      </c>
      <c r="JH229" s="315">
        <v>0</v>
      </c>
      <c r="JI229" s="315">
        <v>0</v>
      </c>
      <c r="JJ229" s="315">
        <v>79035.69</v>
      </c>
      <c r="JK229" s="315">
        <v>3000</v>
      </c>
      <c r="JL229" s="315">
        <v>32688.62</v>
      </c>
      <c r="JM229" s="315">
        <v>0</v>
      </c>
      <c r="JN229" s="315">
        <v>11023.95</v>
      </c>
      <c r="JO229" s="315">
        <v>16137.42</v>
      </c>
      <c r="JP229" s="315">
        <v>0</v>
      </c>
      <c r="JQ229" s="315">
        <v>21000</v>
      </c>
      <c r="JR229" s="315">
        <v>9248.7199999999993</v>
      </c>
      <c r="JS229" s="315">
        <v>0</v>
      </c>
      <c r="JT229" s="315">
        <v>0</v>
      </c>
      <c r="JU229" s="315">
        <v>8443.5</v>
      </c>
      <c r="JV229" s="315">
        <v>532559.62</v>
      </c>
      <c r="JW229" s="315">
        <v>0</v>
      </c>
      <c r="JX229" s="315">
        <v>0</v>
      </c>
      <c r="JY229" s="315">
        <v>27476.03</v>
      </c>
      <c r="JZ229" s="315">
        <v>0</v>
      </c>
      <c r="KA229" s="315">
        <v>33897.4</v>
      </c>
      <c r="KB229" s="315">
        <v>130768.17</v>
      </c>
      <c r="KC229" s="315">
        <v>0</v>
      </c>
      <c r="KD229" s="315">
        <v>0</v>
      </c>
      <c r="KE229" s="315">
        <v>1893.35</v>
      </c>
      <c r="KF229" s="315">
        <v>0</v>
      </c>
      <c r="KG229" s="315">
        <v>72000</v>
      </c>
      <c r="KH229" s="315">
        <v>0</v>
      </c>
      <c r="KI229" s="315">
        <v>12793.47</v>
      </c>
      <c r="KJ229" s="315">
        <v>0</v>
      </c>
      <c r="KK229" s="315">
        <v>0</v>
      </c>
      <c r="KL229" s="315">
        <v>0</v>
      </c>
      <c r="KM229" s="315">
        <v>2119.5500000000002</v>
      </c>
      <c r="KN229" s="315">
        <v>0</v>
      </c>
      <c r="KO229" s="315">
        <v>259819.16</v>
      </c>
      <c r="KP229" s="315">
        <v>0</v>
      </c>
      <c r="KQ229" s="315">
        <v>840.05</v>
      </c>
      <c r="KR229" s="315">
        <v>0</v>
      </c>
      <c r="KS229" s="314">
        <v>95261.34</v>
      </c>
      <c r="KU229" s="312">
        <v>48</v>
      </c>
      <c r="KV229" s="312">
        <v>481</v>
      </c>
      <c r="KY229" s="312" t="s">
        <v>943</v>
      </c>
    </row>
    <row r="230" spans="1:311" x14ac:dyDescent="0.25">
      <c r="A230" s="321">
        <v>2021</v>
      </c>
      <c r="B230" s="320" t="s">
        <v>849</v>
      </c>
      <c r="C230" s="320" t="s">
        <v>848</v>
      </c>
      <c r="D230" s="320" t="s">
        <v>847</v>
      </c>
      <c r="E230" s="320" t="s">
        <v>846</v>
      </c>
      <c r="F230" s="319">
        <v>224768.27</v>
      </c>
      <c r="G230" s="319">
        <v>0</v>
      </c>
      <c r="H230" s="319">
        <v>902811.45</v>
      </c>
      <c r="I230" s="319">
        <v>34000</v>
      </c>
      <c r="J230" s="319">
        <v>0</v>
      </c>
      <c r="K230" s="319">
        <v>90340</v>
      </c>
      <c r="L230" s="319">
        <v>640462.37</v>
      </c>
      <c r="M230" s="319">
        <v>834436</v>
      </c>
      <c r="N230" s="319">
        <v>874734.18</v>
      </c>
      <c r="O230" s="319">
        <v>625108</v>
      </c>
      <c r="P230" s="319">
        <v>0</v>
      </c>
      <c r="Q230" s="319">
        <v>150022.54999999999</v>
      </c>
      <c r="R230" s="319">
        <v>88401.15</v>
      </c>
      <c r="S230" s="319">
        <v>15000</v>
      </c>
      <c r="T230" s="319">
        <v>364179.38</v>
      </c>
      <c r="U230" s="319">
        <v>99763.8</v>
      </c>
      <c r="V230" s="319">
        <v>1723161.65</v>
      </c>
      <c r="W230" s="319">
        <v>4102.3</v>
      </c>
      <c r="X230" s="319">
        <v>913285.85</v>
      </c>
      <c r="Y230" s="319">
        <v>119260.87</v>
      </c>
      <c r="Z230" s="319">
        <v>7700</v>
      </c>
      <c r="AA230" s="319">
        <v>3291339.66</v>
      </c>
      <c r="AB230" s="319">
        <v>323072</v>
      </c>
      <c r="AC230" s="319">
        <v>12058.8</v>
      </c>
      <c r="AD230" s="319">
        <v>1005494.35</v>
      </c>
      <c r="AE230" s="319">
        <v>0</v>
      </c>
      <c r="AF230" s="319">
        <v>20554.509999999998</v>
      </c>
      <c r="AG230" s="319">
        <v>0</v>
      </c>
      <c r="AH230" s="319">
        <v>141368.28</v>
      </c>
      <c r="AI230" s="319">
        <v>147101.6</v>
      </c>
      <c r="AJ230" s="319">
        <v>96859.9</v>
      </c>
      <c r="AK230" s="319">
        <v>5411.4</v>
      </c>
      <c r="AL230" s="319">
        <v>3741020</v>
      </c>
      <c r="AM230" s="319">
        <v>112519.5</v>
      </c>
      <c r="AN230" s="319">
        <v>33130.379999999997</v>
      </c>
      <c r="AO230" s="319">
        <v>10141.290000000001</v>
      </c>
      <c r="AP230" s="319">
        <v>72400</v>
      </c>
      <c r="AQ230" s="319">
        <v>0</v>
      </c>
      <c r="AR230" s="319">
        <v>345121</v>
      </c>
      <c r="AS230" s="319">
        <v>942454.17</v>
      </c>
      <c r="AT230" s="319">
        <v>17789.060000000001</v>
      </c>
      <c r="AU230" s="319">
        <v>4925.7</v>
      </c>
      <c r="AV230" s="319">
        <v>0</v>
      </c>
      <c r="AW230" s="319">
        <v>2827909.3</v>
      </c>
      <c r="AX230" s="319">
        <v>3907.95</v>
      </c>
      <c r="AY230" s="319">
        <v>8070</v>
      </c>
      <c r="AZ230" s="319">
        <v>105240.04</v>
      </c>
      <c r="BA230" s="319">
        <v>0</v>
      </c>
      <c r="BB230" s="319">
        <v>0</v>
      </c>
      <c r="BC230" s="319">
        <v>0</v>
      </c>
      <c r="BD230" s="319">
        <v>3769533.4</v>
      </c>
      <c r="BE230" s="319">
        <v>661356.85</v>
      </c>
      <c r="BF230" s="319">
        <v>249940</v>
      </c>
      <c r="BG230" s="319">
        <v>0</v>
      </c>
      <c r="BH230" s="319">
        <v>0</v>
      </c>
      <c r="BI230" s="319">
        <v>1016054.75</v>
      </c>
      <c r="BJ230" s="319">
        <v>0</v>
      </c>
      <c r="BK230" s="319">
        <v>785929.25</v>
      </c>
      <c r="BL230" s="319">
        <v>0</v>
      </c>
      <c r="BM230" s="319">
        <v>60000</v>
      </c>
      <c r="BN230" s="319">
        <v>389481.78</v>
      </c>
      <c r="BO230" s="319">
        <v>21293</v>
      </c>
      <c r="BP230" s="319">
        <v>163515</v>
      </c>
      <c r="BQ230" s="319">
        <v>0</v>
      </c>
      <c r="BR230" s="319">
        <v>1096968.7</v>
      </c>
      <c r="BS230" s="319">
        <v>696353.7</v>
      </c>
      <c r="BT230" s="319">
        <v>8441.5</v>
      </c>
      <c r="BU230" s="319">
        <v>10915.35</v>
      </c>
      <c r="BV230" s="319">
        <v>130263.5</v>
      </c>
      <c r="BW230" s="319">
        <v>92961.45</v>
      </c>
      <c r="BX230" s="319">
        <v>93381.3</v>
      </c>
      <c r="BY230" s="319">
        <v>1032307.1</v>
      </c>
      <c r="BZ230" s="319">
        <v>16339.5</v>
      </c>
      <c r="CA230" s="319">
        <v>3179.55</v>
      </c>
      <c r="CB230" s="319">
        <v>0</v>
      </c>
      <c r="CC230" s="319">
        <v>1058960.3999999999</v>
      </c>
      <c r="CD230" s="319">
        <v>116391.1</v>
      </c>
      <c r="CE230" s="319">
        <v>402812.6</v>
      </c>
      <c r="CF230" s="319">
        <v>557634.1</v>
      </c>
      <c r="CG230" s="319">
        <v>1262513.67</v>
      </c>
      <c r="CH230" s="319">
        <v>140515.93</v>
      </c>
      <c r="CI230" s="319">
        <v>1221470.1499999999</v>
      </c>
      <c r="CJ230" s="319">
        <v>0</v>
      </c>
      <c r="CK230" s="319">
        <v>100870.8</v>
      </c>
      <c r="CL230" s="319">
        <v>246003.4</v>
      </c>
      <c r="CM230" s="319">
        <v>29545.5</v>
      </c>
      <c r="CN230" s="319">
        <v>131000</v>
      </c>
      <c r="CO230" s="319">
        <v>1247422.2</v>
      </c>
      <c r="CP230" s="319">
        <v>0</v>
      </c>
      <c r="CQ230" s="319">
        <v>108476.11</v>
      </c>
      <c r="CR230" s="319">
        <v>0</v>
      </c>
      <c r="CS230" s="319">
        <v>26100</v>
      </c>
      <c r="CT230" s="319">
        <v>186977.2</v>
      </c>
      <c r="CU230" s="319">
        <v>0</v>
      </c>
      <c r="CV230" s="319">
        <v>0</v>
      </c>
      <c r="CW230" s="319">
        <v>224751.9</v>
      </c>
      <c r="CX230" s="319">
        <v>0</v>
      </c>
      <c r="CY230" s="319">
        <v>60446.65</v>
      </c>
      <c r="CZ230" s="319">
        <v>1546265.4</v>
      </c>
      <c r="DA230" s="319">
        <v>6754.1</v>
      </c>
      <c r="DB230" s="319">
        <v>161000</v>
      </c>
      <c r="DC230" s="319">
        <v>533096.65</v>
      </c>
      <c r="DD230" s="319">
        <v>3019367.33</v>
      </c>
      <c r="DE230" s="319">
        <v>1571979.69</v>
      </c>
      <c r="DF230" s="319">
        <v>0</v>
      </c>
      <c r="DG230" s="319">
        <v>4500</v>
      </c>
      <c r="DH230" s="319">
        <v>364158.7</v>
      </c>
      <c r="DI230" s="319">
        <v>619081.81999999995</v>
      </c>
      <c r="DJ230" s="319">
        <v>196524.79999999999</v>
      </c>
      <c r="DK230" s="319">
        <v>42600</v>
      </c>
      <c r="DL230" s="319">
        <v>54700</v>
      </c>
      <c r="DM230" s="319">
        <v>0</v>
      </c>
      <c r="DN230" s="319">
        <v>124303.1</v>
      </c>
      <c r="DO230" s="319">
        <v>0</v>
      </c>
      <c r="DP230" s="319">
        <v>0</v>
      </c>
      <c r="DQ230" s="319">
        <v>0</v>
      </c>
      <c r="DR230" s="319">
        <v>181700</v>
      </c>
      <c r="DS230" s="319">
        <v>196656.95</v>
      </c>
      <c r="DT230" s="319">
        <v>176458.66</v>
      </c>
      <c r="DU230" s="319">
        <v>0</v>
      </c>
      <c r="DV230" s="319">
        <v>142347.59</v>
      </c>
      <c r="DW230" s="319">
        <v>147100</v>
      </c>
      <c r="DX230" s="319">
        <v>0</v>
      </c>
      <c r="DY230" s="319">
        <v>0</v>
      </c>
      <c r="DZ230" s="319">
        <v>0</v>
      </c>
      <c r="EA230" s="319">
        <v>929245.78</v>
      </c>
      <c r="EB230" s="319">
        <v>401875.9</v>
      </c>
      <c r="EC230" s="319">
        <v>167737.70000000001</v>
      </c>
      <c r="ED230" s="319">
        <v>0</v>
      </c>
      <c r="EE230" s="319">
        <v>0</v>
      </c>
      <c r="EF230" s="319">
        <v>0</v>
      </c>
      <c r="EG230" s="319">
        <v>2007213.82</v>
      </c>
      <c r="EH230" s="319">
        <v>0</v>
      </c>
      <c r="EI230" s="319">
        <v>13300</v>
      </c>
      <c r="EJ230" s="319">
        <v>1909660.84</v>
      </c>
      <c r="EK230" s="319">
        <v>0</v>
      </c>
      <c r="EL230" s="319">
        <v>64996.800000000003</v>
      </c>
      <c r="EM230" s="319">
        <v>124000</v>
      </c>
      <c r="EN230" s="319">
        <v>591753</v>
      </c>
      <c r="EO230" s="319">
        <v>1675339.77</v>
      </c>
      <c r="EP230" s="319">
        <v>22100</v>
      </c>
      <c r="EQ230" s="319">
        <v>94608.09</v>
      </c>
      <c r="ER230" s="319">
        <v>5500</v>
      </c>
      <c r="ES230" s="319">
        <v>49340.08</v>
      </c>
      <c r="ET230" s="319">
        <v>474830.85</v>
      </c>
      <c r="EU230" s="319">
        <v>103423.65</v>
      </c>
      <c r="EV230" s="319">
        <v>15114.6</v>
      </c>
      <c r="EW230" s="319">
        <v>106602.1</v>
      </c>
      <c r="EX230" s="319">
        <v>76490.7</v>
      </c>
      <c r="EY230" s="319">
        <v>1054554.97</v>
      </c>
      <c r="EZ230" s="319">
        <v>108833149.98</v>
      </c>
      <c r="FA230" s="319">
        <v>0</v>
      </c>
      <c r="FB230" s="319">
        <v>35673.599999999999</v>
      </c>
      <c r="FC230" s="319">
        <v>151500</v>
      </c>
      <c r="FD230" s="319">
        <v>78500</v>
      </c>
      <c r="FE230" s="319">
        <v>1530860.45</v>
      </c>
      <c r="FF230" s="319">
        <v>20892.650000000001</v>
      </c>
      <c r="FG230" s="319">
        <v>5880</v>
      </c>
      <c r="FH230" s="319">
        <v>6000</v>
      </c>
      <c r="FI230" s="319">
        <v>0</v>
      </c>
      <c r="FJ230" s="319">
        <v>0</v>
      </c>
      <c r="FK230" s="319">
        <v>83721.899999999994</v>
      </c>
      <c r="FL230" s="319">
        <v>0</v>
      </c>
      <c r="FM230" s="319">
        <v>54510</v>
      </c>
      <c r="FN230" s="319">
        <v>0</v>
      </c>
      <c r="FO230" s="319">
        <v>49500</v>
      </c>
      <c r="FP230" s="319">
        <v>120799.75</v>
      </c>
      <c r="FQ230" s="319">
        <v>2067.0300000000002</v>
      </c>
      <c r="FR230" s="319">
        <v>3433712.28</v>
      </c>
      <c r="FS230" s="319">
        <v>7195</v>
      </c>
      <c r="FT230" s="319">
        <v>166157.51</v>
      </c>
      <c r="FU230" s="319">
        <v>152711</v>
      </c>
      <c r="FV230" s="319">
        <v>0</v>
      </c>
      <c r="FW230" s="319">
        <v>0</v>
      </c>
      <c r="FX230" s="319">
        <v>366011.7</v>
      </c>
      <c r="FY230" s="319">
        <v>56332.5</v>
      </c>
      <c r="FZ230" s="319">
        <v>38276.81</v>
      </c>
      <c r="GA230" s="319">
        <v>0</v>
      </c>
      <c r="GB230" s="319">
        <v>101517.15</v>
      </c>
      <c r="GC230" s="319">
        <v>0</v>
      </c>
      <c r="GD230" s="319">
        <v>174954.85</v>
      </c>
      <c r="GE230" s="319">
        <v>266072.90000000002</v>
      </c>
      <c r="GF230" s="319">
        <v>87000</v>
      </c>
      <c r="GG230" s="319">
        <v>1863926.5</v>
      </c>
      <c r="GH230" s="319">
        <v>80255.649999999994</v>
      </c>
      <c r="GI230" s="319">
        <v>374251.95</v>
      </c>
      <c r="GJ230" s="319">
        <v>34940.699999999997</v>
      </c>
      <c r="GK230" s="319">
        <v>2699462.9</v>
      </c>
      <c r="GL230" s="319">
        <v>731368.2</v>
      </c>
      <c r="GM230" s="319">
        <v>3859078</v>
      </c>
      <c r="GN230" s="319">
        <v>300338.65000000002</v>
      </c>
      <c r="GO230" s="319">
        <v>2288466.02</v>
      </c>
      <c r="GP230" s="319">
        <v>10298.1</v>
      </c>
      <c r="GQ230" s="319">
        <v>3438.99</v>
      </c>
      <c r="GR230" s="319">
        <v>0</v>
      </c>
      <c r="GS230" s="319">
        <v>14460519.220000001</v>
      </c>
      <c r="GT230" s="319">
        <v>18653.080000000002</v>
      </c>
      <c r="GU230" s="319">
        <v>3657462.2</v>
      </c>
      <c r="GV230" s="319">
        <v>0</v>
      </c>
      <c r="GW230" s="319">
        <v>0</v>
      </c>
      <c r="GX230" s="319">
        <v>1037746.49</v>
      </c>
      <c r="GY230" s="319">
        <v>0</v>
      </c>
      <c r="GZ230" s="319">
        <v>74000</v>
      </c>
      <c r="HA230" s="319">
        <v>129255</v>
      </c>
      <c r="HB230" s="319">
        <v>128794.55</v>
      </c>
      <c r="HC230" s="319">
        <v>326476.59000000003</v>
      </c>
      <c r="HD230" s="319">
        <v>0</v>
      </c>
      <c r="HE230" s="319">
        <v>21794.5</v>
      </c>
      <c r="HF230" s="319">
        <v>0</v>
      </c>
      <c r="HG230" s="319">
        <v>486373.86</v>
      </c>
      <c r="HH230" s="319">
        <v>1084722</v>
      </c>
      <c r="HI230" s="319">
        <v>720822</v>
      </c>
      <c r="HJ230" s="319">
        <v>298398</v>
      </c>
      <c r="HK230" s="319">
        <v>0</v>
      </c>
      <c r="HL230" s="319">
        <v>49188</v>
      </c>
      <c r="HM230" s="319">
        <v>198978</v>
      </c>
      <c r="HN230" s="319">
        <v>0</v>
      </c>
      <c r="HO230" s="319">
        <v>206292.85</v>
      </c>
      <c r="HP230" s="319">
        <v>3135740.94</v>
      </c>
      <c r="HQ230" s="319">
        <v>6000</v>
      </c>
      <c r="HR230" s="319">
        <v>287675.8</v>
      </c>
      <c r="HS230" s="319">
        <v>0</v>
      </c>
      <c r="HT230" s="319">
        <v>2502986.66</v>
      </c>
      <c r="HU230" s="319">
        <v>0</v>
      </c>
      <c r="HV230" s="319">
        <v>0</v>
      </c>
      <c r="HW230" s="319">
        <v>10415569.66</v>
      </c>
      <c r="HX230" s="319">
        <v>177630</v>
      </c>
      <c r="HY230" s="319">
        <v>3414399.06</v>
      </c>
      <c r="HZ230" s="319">
        <v>9900</v>
      </c>
      <c r="IA230" s="319">
        <v>0</v>
      </c>
      <c r="IB230" s="319">
        <v>653314.5</v>
      </c>
      <c r="IC230" s="319">
        <v>526996.16</v>
      </c>
      <c r="ID230" s="319">
        <v>115498.9</v>
      </c>
      <c r="IE230" s="319">
        <v>351926.85</v>
      </c>
      <c r="IF230" s="319">
        <v>67392.240000000005</v>
      </c>
      <c r="IG230" s="319">
        <v>3754</v>
      </c>
      <c r="IH230" s="319">
        <v>0</v>
      </c>
      <c r="II230" s="319">
        <v>134100</v>
      </c>
      <c r="IJ230" s="319">
        <v>2004732.23</v>
      </c>
      <c r="IK230" s="319">
        <v>0</v>
      </c>
      <c r="IL230" s="319">
        <v>0</v>
      </c>
      <c r="IM230" s="319">
        <v>19200</v>
      </c>
      <c r="IN230" s="319">
        <v>544531.13</v>
      </c>
      <c r="IO230" s="319">
        <v>79190</v>
      </c>
      <c r="IP230" s="319">
        <v>18661.3</v>
      </c>
      <c r="IQ230" s="319">
        <v>43750</v>
      </c>
      <c r="IR230" s="319">
        <v>5786489.3099999996</v>
      </c>
      <c r="IS230" s="319">
        <v>1428350</v>
      </c>
      <c r="IT230" s="319">
        <v>1299554.55</v>
      </c>
      <c r="IU230" s="319">
        <v>0</v>
      </c>
      <c r="IV230" s="319">
        <v>385677.25</v>
      </c>
      <c r="IW230" s="319">
        <v>127900</v>
      </c>
      <c r="IX230" s="319">
        <v>33199.199999999997</v>
      </c>
      <c r="IY230" s="319">
        <v>41576.5</v>
      </c>
      <c r="IZ230" s="319">
        <v>0</v>
      </c>
      <c r="JA230" s="319">
        <v>85541.25</v>
      </c>
      <c r="JB230" s="319">
        <v>4000</v>
      </c>
      <c r="JC230" s="319">
        <v>95562</v>
      </c>
      <c r="JD230" s="319">
        <v>337</v>
      </c>
      <c r="JE230" s="319">
        <v>0</v>
      </c>
      <c r="JF230" s="319">
        <v>32464.03</v>
      </c>
      <c r="JG230" s="319">
        <v>3911.6</v>
      </c>
      <c r="JH230" s="319">
        <v>0</v>
      </c>
      <c r="JI230" s="319">
        <v>114858.13</v>
      </c>
      <c r="JJ230" s="319">
        <v>263725.02</v>
      </c>
      <c r="JK230" s="319">
        <v>0</v>
      </c>
      <c r="JL230" s="319">
        <v>0</v>
      </c>
      <c r="JM230" s="319">
        <v>0</v>
      </c>
      <c r="JN230" s="319">
        <v>0</v>
      </c>
      <c r="JO230" s="319">
        <v>1727113.39</v>
      </c>
      <c r="JP230" s="319">
        <v>0</v>
      </c>
      <c r="JQ230" s="319">
        <v>151482.45000000001</v>
      </c>
      <c r="JR230" s="319">
        <v>0</v>
      </c>
      <c r="JS230" s="319">
        <v>149320.92000000001</v>
      </c>
      <c r="JT230" s="319">
        <v>153435</v>
      </c>
      <c r="JU230" s="319">
        <v>212600</v>
      </c>
      <c r="JV230" s="319">
        <v>3218304.93</v>
      </c>
      <c r="JW230" s="319">
        <v>17972.5</v>
      </c>
      <c r="JX230" s="319">
        <v>271007</v>
      </c>
      <c r="JY230" s="319">
        <v>10984</v>
      </c>
      <c r="JZ230" s="319">
        <v>873.3</v>
      </c>
      <c r="KA230" s="319">
        <v>293294.06</v>
      </c>
      <c r="KB230" s="319">
        <v>141000</v>
      </c>
      <c r="KC230" s="319">
        <v>39585.550000000003</v>
      </c>
      <c r="KD230" s="319">
        <v>0</v>
      </c>
      <c r="KE230" s="319">
        <v>1389554</v>
      </c>
      <c r="KF230" s="319">
        <v>0</v>
      </c>
      <c r="KG230" s="319">
        <v>159021.95000000001</v>
      </c>
      <c r="KH230" s="319">
        <v>0</v>
      </c>
      <c r="KI230" s="319">
        <v>835105</v>
      </c>
      <c r="KJ230" s="319">
        <v>164373.9</v>
      </c>
      <c r="KK230" s="319">
        <v>2922.74</v>
      </c>
      <c r="KL230" s="319">
        <v>0</v>
      </c>
      <c r="KM230" s="319">
        <v>100906</v>
      </c>
      <c r="KN230" s="319">
        <v>123665.3</v>
      </c>
      <c r="KO230" s="319">
        <v>2070583.1</v>
      </c>
      <c r="KP230" s="319">
        <v>82092.789999999994</v>
      </c>
      <c r="KQ230" s="319">
        <v>28225319.120000001</v>
      </c>
      <c r="KR230" s="319">
        <v>1841965.5</v>
      </c>
      <c r="KS230" s="318">
        <v>1114798.3</v>
      </c>
      <c r="KU230" s="312">
        <v>49</v>
      </c>
      <c r="KV230" s="312">
        <v>490</v>
      </c>
      <c r="KY230" s="312" t="s">
        <v>943</v>
      </c>
    </row>
    <row r="231" spans="1:311" x14ac:dyDescent="0.25">
      <c r="A231">
        <v>2021</v>
      </c>
      <c r="B231" t="s">
        <v>945</v>
      </c>
      <c r="C231" t="s">
        <v>946</v>
      </c>
      <c r="D231" t="s">
        <v>947</v>
      </c>
      <c r="E231" t="s">
        <v>780</v>
      </c>
      <c r="F231" s="339">
        <v>301712.2</v>
      </c>
      <c r="G231" s="339">
        <v>0</v>
      </c>
      <c r="H231" s="339">
        <v>2085119.05</v>
      </c>
      <c r="I231" s="339">
        <v>169289.21</v>
      </c>
      <c r="J231" s="339">
        <v>0</v>
      </c>
      <c r="K231" s="339">
        <v>381447.3</v>
      </c>
      <c r="L231" s="339">
        <v>752291.83</v>
      </c>
      <c r="M231" s="339">
        <v>0</v>
      </c>
      <c r="N231" s="339">
        <v>232805.7</v>
      </c>
      <c r="O231" s="339">
        <v>541476.62</v>
      </c>
      <c r="P231" s="339">
        <v>300575.01</v>
      </c>
      <c r="Q231" s="339">
        <v>50069.9</v>
      </c>
      <c r="R231" s="339">
        <v>176625</v>
      </c>
      <c r="S231" s="339">
        <v>16219.4</v>
      </c>
      <c r="T231" s="339">
        <v>1299240.7</v>
      </c>
      <c r="U231" s="339">
        <v>312213.28000000003</v>
      </c>
      <c r="V231" s="339">
        <v>0</v>
      </c>
      <c r="W231" s="339">
        <v>226078.05</v>
      </c>
      <c r="X231" s="339">
        <v>1587822.45</v>
      </c>
      <c r="Y231" s="339">
        <v>325162.8</v>
      </c>
      <c r="Z231" s="339">
        <v>482815.3</v>
      </c>
      <c r="AA231" s="339">
        <v>2900651.27</v>
      </c>
      <c r="AB231" s="339">
        <v>0</v>
      </c>
      <c r="AC231" s="339">
        <v>0</v>
      </c>
      <c r="AD231" s="339">
        <v>2479739.4500000002</v>
      </c>
      <c r="AE231" s="339">
        <v>134975.9</v>
      </c>
      <c r="AF231" s="339">
        <v>16379.7</v>
      </c>
      <c r="AG231" s="339">
        <v>0</v>
      </c>
      <c r="AH231" s="339">
        <v>0</v>
      </c>
      <c r="AI231" s="339">
        <v>588621.5</v>
      </c>
      <c r="AJ231" s="339">
        <v>0</v>
      </c>
      <c r="AK231" s="339">
        <v>0</v>
      </c>
      <c r="AL231" s="339">
        <v>1105674.67</v>
      </c>
      <c r="AM231" s="339">
        <v>462745.65</v>
      </c>
      <c r="AN231" s="339">
        <v>69471.820000000007</v>
      </c>
      <c r="AO231" s="339">
        <v>0</v>
      </c>
      <c r="AP231" s="339">
        <v>186242.15</v>
      </c>
      <c r="AQ231" s="339">
        <v>213280.35</v>
      </c>
      <c r="AR231" s="339">
        <v>367461.65</v>
      </c>
      <c r="AS231" s="339">
        <v>0</v>
      </c>
      <c r="AT231" s="339">
        <v>21814.9</v>
      </c>
      <c r="AU231" s="339">
        <v>95279.45</v>
      </c>
      <c r="AV231" s="339">
        <v>98733.45</v>
      </c>
      <c r="AW231" s="339">
        <v>1720454.25</v>
      </c>
      <c r="AX231" s="339">
        <v>0</v>
      </c>
      <c r="AY231" s="339">
        <v>162662.79999999999</v>
      </c>
      <c r="AZ231" s="339">
        <v>132266.70000000001</v>
      </c>
      <c r="BA231" s="339">
        <v>0</v>
      </c>
      <c r="BB231" s="339">
        <v>0</v>
      </c>
      <c r="BC231" s="339">
        <v>405706.65</v>
      </c>
      <c r="BD231" s="339">
        <v>2256284.85</v>
      </c>
      <c r="BE231" s="339">
        <v>0</v>
      </c>
      <c r="BF231" s="339">
        <v>0</v>
      </c>
      <c r="BG231" s="339">
        <v>0</v>
      </c>
      <c r="BH231" s="339">
        <v>0</v>
      </c>
      <c r="BI231" s="339">
        <v>4434125.4000000004</v>
      </c>
      <c r="BJ231" s="339">
        <v>132947.95000000001</v>
      </c>
      <c r="BK231" s="339">
        <v>3763159.02</v>
      </c>
      <c r="BL231" s="339">
        <v>0</v>
      </c>
      <c r="BM231" s="339">
        <v>286842.78999999998</v>
      </c>
      <c r="BN231" s="339">
        <v>708179.86</v>
      </c>
      <c r="BO231" s="339">
        <v>76642.66</v>
      </c>
      <c r="BP231" s="339">
        <v>14647.2</v>
      </c>
      <c r="BQ231" s="339">
        <v>4695</v>
      </c>
      <c r="BR231" s="339">
        <v>1862462.6</v>
      </c>
      <c r="BS231" s="339">
        <v>839774.05</v>
      </c>
      <c r="BT231" s="339">
        <v>0</v>
      </c>
      <c r="BU231" s="339">
        <v>0</v>
      </c>
      <c r="BV231" s="339">
        <v>0</v>
      </c>
      <c r="BW231" s="339">
        <v>585052.81999999995</v>
      </c>
      <c r="BX231" s="339">
        <v>782481.95</v>
      </c>
      <c r="BY231" s="339">
        <v>2387828.66</v>
      </c>
      <c r="BZ231" s="339">
        <v>210098</v>
      </c>
      <c r="CA231" s="339">
        <v>54782.45</v>
      </c>
      <c r="CB231" s="339">
        <v>399968.4</v>
      </c>
      <c r="CC231" s="339">
        <v>4811.25</v>
      </c>
      <c r="CD231" s="339">
        <v>1585407.53</v>
      </c>
      <c r="CE231" s="339">
        <v>832457.5</v>
      </c>
      <c r="CF231" s="339">
        <v>2145105.1</v>
      </c>
      <c r="CG231" s="339">
        <v>164588</v>
      </c>
      <c r="CH231" s="339">
        <v>0</v>
      </c>
      <c r="CI231" s="339">
        <v>3951114.8</v>
      </c>
      <c r="CJ231" s="339">
        <v>0</v>
      </c>
      <c r="CK231" s="339">
        <v>0</v>
      </c>
      <c r="CL231" s="339">
        <v>15560.05</v>
      </c>
      <c r="CM231" s="339">
        <v>0</v>
      </c>
      <c r="CN231" s="339">
        <v>134978.88</v>
      </c>
      <c r="CO231" s="339">
        <v>470521.2</v>
      </c>
      <c r="CP231" s="339">
        <v>184768.05</v>
      </c>
      <c r="CQ231" s="339">
        <v>4114.3900000000003</v>
      </c>
      <c r="CR231" s="339">
        <v>0</v>
      </c>
      <c r="CS231" s="339">
        <v>0</v>
      </c>
      <c r="CT231" s="339">
        <v>365610.95</v>
      </c>
      <c r="CU231" s="339">
        <v>0</v>
      </c>
      <c r="CV231" s="339">
        <v>0</v>
      </c>
      <c r="CW231" s="339">
        <v>994.25</v>
      </c>
      <c r="CX231" s="339">
        <v>209007.13</v>
      </c>
      <c r="CY231" s="339">
        <v>59166.48</v>
      </c>
      <c r="CZ231" s="339">
        <v>2008249.45</v>
      </c>
      <c r="DA231" s="339">
        <v>1424596.7</v>
      </c>
      <c r="DB231" s="339">
        <v>2582899.7200000002</v>
      </c>
      <c r="DC231" s="339">
        <v>129308.45</v>
      </c>
      <c r="DD231" s="339">
        <v>6011226.9000000004</v>
      </c>
      <c r="DE231" s="339">
        <v>5098530.66</v>
      </c>
      <c r="DF231" s="339">
        <v>107222.58</v>
      </c>
      <c r="DG231" s="339">
        <v>123133.65</v>
      </c>
      <c r="DH231" s="339">
        <v>140986.04</v>
      </c>
      <c r="DI231" s="339">
        <v>149498.85</v>
      </c>
      <c r="DJ231" s="339">
        <v>18595.3</v>
      </c>
      <c r="DK231" s="339">
        <v>79668.95</v>
      </c>
      <c r="DL231" s="339">
        <v>0</v>
      </c>
      <c r="DM231" s="339">
        <v>0</v>
      </c>
      <c r="DN231" s="339">
        <v>0</v>
      </c>
      <c r="DO231" s="339">
        <v>0</v>
      </c>
      <c r="DP231" s="339">
        <v>189714.4</v>
      </c>
      <c r="DQ231" s="339">
        <v>0</v>
      </c>
      <c r="DR231" s="339">
        <v>1053223.7</v>
      </c>
      <c r="DS231" s="339">
        <v>966428.06</v>
      </c>
      <c r="DT231" s="339">
        <v>34357.5</v>
      </c>
      <c r="DU231" s="339">
        <v>276372.28999999998</v>
      </c>
      <c r="DV231" s="339">
        <v>902600.64</v>
      </c>
      <c r="DW231" s="339">
        <v>139573.79999999999</v>
      </c>
      <c r="DX231" s="339">
        <v>88415.35</v>
      </c>
      <c r="DY231" s="339">
        <v>0</v>
      </c>
      <c r="DZ231" s="339">
        <v>46568.85</v>
      </c>
      <c r="EA231" s="339">
        <v>4439538.5599999996</v>
      </c>
      <c r="EB231" s="339">
        <v>0</v>
      </c>
      <c r="EC231" s="339">
        <v>0</v>
      </c>
      <c r="ED231" s="339">
        <v>0</v>
      </c>
      <c r="EE231" s="339">
        <v>452883.25</v>
      </c>
      <c r="EF231" s="339">
        <v>0</v>
      </c>
      <c r="EG231" s="339">
        <v>1342405.59</v>
      </c>
      <c r="EH231" s="339">
        <v>0</v>
      </c>
      <c r="EI231" s="339">
        <v>703477.85</v>
      </c>
      <c r="EJ231" s="339">
        <v>527670.31999999995</v>
      </c>
      <c r="EK231" s="339">
        <v>111454.6</v>
      </c>
      <c r="EL231" s="339">
        <v>73923.3</v>
      </c>
      <c r="EM231" s="339">
        <v>0</v>
      </c>
      <c r="EN231" s="339">
        <v>249156.96</v>
      </c>
      <c r="EO231" s="339">
        <v>582565.91</v>
      </c>
      <c r="EP231" s="339">
        <v>768944.35</v>
      </c>
      <c r="EQ231" s="339">
        <v>296380.2</v>
      </c>
      <c r="ER231" s="339">
        <v>439257.45</v>
      </c>
      <c r="ES231" s="339">
        <v>24992.75</v>
      </c>
      <c r="ET231" s="339">
        <v>217814.1</v>
      </c>
      <c r="EU231" s="339">
        <v>36566.1</v>
      </c>
      <c r="EV231" s="339">
        <v>0</v>
      </c>
      <c r="EW231" s="339">
        <v>0</v>
      </c>
      <c r="EX231" s="339">
        <v>158085.29999999999</v>
      </c>
      <c r="EY231" s="339">
        <v>3111489.95</v>
      </c>
      <c r="EZ231" s="339">
        <v>33389906.170000002</v>
      </c>
      <c r="FA231" s="339">
        <v>387511.49</v>
      </c>
      <c r="FB231" s="339">
        <v>0</v>
      </c>
      <c r="FC231" s="339">
        <v>1007285.13</v>
      </c>
      <c r="FD231" s="339">
        <v>38691.1</v>
      </c>
      <c r="FE231" s="339">
        <v>2254912.25</v>
      </c>
      <c r="FF231" s="339">
        <v>55760.6</v>
      </c>
      <c r="FG231" s="339">
        <v>77169.25</v>
      </c>
      <c r="FH231" s="339">
        <v>100054.75</v>
      </c>
      <c r="FI231" s="339">
        <v>93920</v>
      </c>
      <c r="FJ231" s="339">
        <v>75821.149999999994</v>
      </c>
      <c r="FK231" s="339">
        <v>171303.3</v>
      </c>
      <c r="FL231" s="339">
        <v>0</v>
      </c>
      <c r="FM231" s="339">
        <v>6243404.5099999998</v>
      </c>
      <c r="FN231" s="339">
        <v>0</v>
      </c>
      <c r="FO231" s="339">
        <v>420549.35</v>
      </c>
      <c r="FP231" s="339">
        <v>2144.35</v>
      </c>
      <c r="FQ231" s="339">
        <v>59268.4</v>
      </c>
      <c r="FR231" s="339">
        <v>2733152.9</v>
      </c>
      <c r="FS231" s="339">
        <v>356989.74</v>
      </c>
      <c r="FT231" s="339">
        <v>38441</v>
      </c>
      <c r="FU231" s="339">
        <v>136959.1</v>
      </c>
      <c r="FV231" s="339">
        <v>0</v>
      </c>
      <c r="FW231" s="339">
        <v>542707.25</v>
      </c>
      <c r="FX231" s="339">
        <v>117486.35</v>
      </c>
      <c r="FY231" s="339">
        <v>767639.99</v>
      </c>
      <c r="FZ231" s="339">
        <v>29726.1</v>
      </c>
      <c r="GA231" s="339">
        <v>35164.199999999997</v>
      </c>
      <c r="GB231" s="339">
        <v>0</v>
      </c>
      <c r="GC231" s="339">
        <v>0</v>
      </c>
      <c r="GD231" s="339">
        <v>0</v>
      </c>
      <c r="GE231" s="339">
        <v>588323.9</v>
      </c>
      <c r="GF231" s="339">
        <v>648763.80000000005</v>
      </c>
      <c r="GG231" s="339">
        <v>1913031.95</v>
      </c>
      <c r="GH231" s="339">
        <v>0</v>
      </c>
      <c r="GI231" s="339">
        <v>305440.95</v>
      </c>
      <c r="GJ231" s="339">
        <v>17808.599999999999</v>
      </c>
      <c r="GK231" s="339">
        <v>8718364.4800000004</v>
      </c>
      <c r="GL231" s="339">
        <v>0</v>
      </c>
      <c r="GM231" s="339">
        <v>475170.37</v>
      </c>
      <c r="GN231" s="339">
        <v>36550.85</v>
      </c>
      <c r="GO231" s="339">
        <v>1855538.55</v>
      </c>
      <c r="GP231" s="339">
        <v>0</v>
      </c>
      <c r="GQ231" s="339">
        <v>0</v>
      </c>
      <c r="GR231" s="339">
        <v>365163.38</v>
      </c>
      <c r="GS231" s="339">
        <v>3144864.49</v>
      </c>
      <c r="GT231" s="339">
        <v>355771.35</v>
      </c>
      <c r="GU231" s="339">
        <v>3244330.77</v>
      </c>
      <c r="GV231" s="339">
        <v>67776.25</v>
      </c>
      <c r="GW231" s="339">
        <v>71809.7</v>
      </c>
      <c r="GX231" s="339">
        <v>1479538.63</v>
      </c>
      <c r="GY231" s="339">
        <v>0</v>
      </c>
      <c r="GZ231" s="339">
        <v>781156.26</v>
      </c>
      <c r="HA231" s="339">
        <v>390503.45</v>
      </c>
      <c r="HB231" s="339">
        <v>0</v>
      </c>
      <c r="HC231" s="339">
        <v>6016361.4000000004</v>
      </c>
      <c r="HD231" s="339">
        <v>0</v>
      </c>
      <c r="HE231" s="339">
        <v>216611.35</v>
      </c>
      <c r="HF231" s="339">
        <v>83921.25</v>
      </c>
      <c r="HG231" s="339">
        <v>55878.9</v>
      </c>
      <c r="HH231" s="339">
        <v>958096.16</v>
      </c>
      <c r="HI231" s="339">
        <v>1174279.8500000001</v>
      </c>
      <c r="HJ231" s="339">
        <v>219642.6</v>
      </c>
      <c r="HK231" s="339">
        <v>329895.59999999998</v>
      </c>
      <c r="HL231" s="339">
        <v>96179.55</v>
      </c>
      <c r="HM231" s="339">
        <v>218838.1</v>
      </c>
      <c r="HN231" s="339">
        <v>127849.9</v>
      </c>
      <c r="HO231" s="339">
        <v>905424.55</v>
      </c>
      <c r="HP231" s="339">
        <v>375853.25</v>
      </c>
      <c r="HQ231" s="339">
        <v>0</v>
      </c>
      <c r="HR231" s="339">
        <v>117793.60000000001</v>
      </c>
      <c r="HS231" s="339">
        <v>928864.65</v>
      </c>
      <c r="HT231" s="339">
        <v>1819086.42</v>
      </c>
      <c r="HU231" s="339">
        <v>0</v>
      </c>
      <c r="HV231" s="339">
        <v>2035080</v>
      </c>
      <c r="HW231" s="339">
        <v>6964614.75</v>
      </c>
      <c r="HX231" s="339">
        <v>1778824.84</v>
      </c>
      <c r="HY231" s="339">
        <v>7778969.7400000002</v>
      </c>
      <c r="HZ231" s="339">
        <v>82111.600000000006</v>
      </c>
      <c r="IA231" s="339">
        <v>0</v>
      </c>
      <c r="IB231" s="339">
        <v>192389.89</v>
      </c>
      <c r="IC231" s="339">
        <v>336877.7</v>
      </c>
      <c r="ID231" s="339">
        <v>0</v>
      </c>
      <c r="IE231" s="339">
        <v>3670469.65</v>
      </c>
      <c r="IF231" s="339">
        <v>927036.55</v>
      </c>
      <c r="IG231" s="339">
        <v>142698.29999999999</v>
      </c>
      <c r="IH231" s="339">
        <v>0</v>
      </c>
      <c r="II231" s="339">
        <v>30232</v>
      </c>
      <c r="IJ231" s="339">
        <v>209503.3</v>
      </c>
      <c r="IK231" s="339">
        <v>46345.4</v>
      </c>
      <c r="IL231" s="339">
        <v>196896.15</v>
      </c>
      <c r="IM231" s="339">
        <v>0</v>
      </c>
      <c r="IN231" s="339">
        <v>1607353.81</v>
      </c>
      <c r="IO231" s="339">
        <v>0</v>
      </c>
      <c r="IP231" s="339">
        <v>0</v>
      </c>
      <c r="IQ231" s="339">
        <v>0</v>
      </c>
      <c r="IR231" s="339">
        <v>577698.68999999994</v>
      </c>
      <c r="IS231" s="339">
        <v>1158211.06</v>
      </c>
      <c r="IT231" s="339">
        <v>821797.97</v>
      </c>
      <c r="IU231" s="339">
        <v>0</v>
      </c>
      <c r="IV231" s="339">
        <v>138052.45000000001</v>
      </c>
      <c r="IW231" s="339">
        <v>355583.05</v>
      </c>
      <c r="IX231" s="339">
        <v>0</v>
      </c>
      <c r="IY231" s="339">
        <v>2257975.54</v>
      </c>
      <c r="IZ231" s="339">
        <v>19655.25</v>
      </c>
      <c r="JA231" s="339">
        <v>73156.7</v>
      </c>
      <c r="JB231" s="339">
        <v>224837.75</v>
      </c>
      <c r="JC231" s="339">
        <v>765515.6</v>
      </c>
      <c r="JD231" s="339">
        <v>59253.85</v>
      </c>
      <c r="JE231" s="339">
        <v>0</v>
      </c>
      <c r="JF231" s="339">
        <v>3276656.95</v>
      </c>
      <c r="JG231" s="339">
        <v>20602.650000000001</v>
      </c>
      <c r="JH231" s="339">
        <v>2105703.1800000002</v>
      </c>
      <c r="JI231" s="339">
        <v>378913.35</v>
      </c>
      <c r="JJ231" s="339">
        <v>44794.48</v>
      </c>
      <c r="JK231" s="339">
        <v>112555.2</v>
      </c>
      <c r="JL231" s="339">
        <v>579367.27</v>
      </c>
      <c r="JM231" s="339">
        <v>321668.84999999998</v>
      </c>
      <c r="JN231" s="339">
        <v>0</v>
      </c>
      <c r="JO231" s="339">
        <v>638787.13</v>
      </c>
      <c r="JP231" s="339">
        <v>623102.5</v>
      </c>
      <c r="JQ231" s="339">
        <v>0</v>
      </c>
      <c r="JR231" s="339">
        <v>0</v>
      </c>
      <c r="JS231" s="339">
        <v>3314444.65</v>
      </c>
      <c r="JT231" s="339">
        <v>0</v>
      </c>
      <c r="JU231" s="339">
        <v>98220.67</v>
      </c>
      <c r="JV231" s="339">
        <v>2004332.93</v>
      </c>
      <c r="JW231" s="339">
        <v>61258.15</v>
      </c>
      <c r="JX231" s="339">
        <v>178540.31</v>
      </c>
      <c r="JY231" s="339">
        <v>0</v>
      </c>
      <c r="JZ231" s="339">
        <v>0</v>
      </c>
      <c r="KA231" s="339">
        <v>62954.8</v>
      </c>
      <c r="KB231" s="339">
        <v>0</v>
      </c>
      <c r="KC231" s="339">
        <v>0</v>
      </c>
      <c r="KD231" s="339">
        <v>320173.13</v>
      </c>
      <c r="KE231" s="339">
        <v>1839142.14</v>
      </c>
      <c r="KF231" s="339">
        <v>0</v>
      </c>
      <c r="KG231" s="339">
        <v>228964.55</v>
      </c>
      <c r="KH231" s="339">
        <v>0</v>
      </c>
      <c r="KI231" s="339">
        <v>546014.35</v>
      </c>
      <c r="KJ231" s="339">
        <v>23748.5</v>
      </c>
      <c r="KK231" s="339">
        <v>1948.7</v>
      </c>
      <c r="KL231" s="339">
        <v>5597.55</v>
      </c>
      <c r="KM231" s="339">
        <v>1000</v>
      </c>
      <c r="KN231" s="339">
        <v>0</v>
      </c>
      <c r="KO231" s="339">
        <v>61490.15</v>
      </c>
      <c r="KP231" s="339">
        <v>137678.94</v>
      </c>
      <c r="KQ231" s="339">
        <v>7876210.7199999997</v>
      </c>
      <c r="KR231" s="339">
        <v>32644.95</v>
      </c>
      <c r="KS231" s="339">
        <v>490076.03</v>
      </c>
      <c r="KU231" s="312">
        <v>50</v>
      </c>
    </row>
    <row r="232" spans="1:311" x14ac:dyDescent="0.25">
      <c r="A232">
        <v>2021</v>
      </c>
      <c r="B232" t="s">
        <v>945</v>
      </c>
      <c r="C232" t="s">
        <v>946</v>
      </c>
      <c r="D232" t="s">
        <v>948</v>
      </c>
      <c r="E232" t="s">
        <v>780</v>
      </c>
      <c r="F232" s="339">
        <v>2516950.75</v>
      </c>
      <c r="G232" s="339">
        <v>0</v>
      </c>
      <c r="H232" s="339">
        <v>6999012.4900000002</v>
      </c>
      <c r="I232" s="339">
        <v>0</v>
      </c>
      <c r="J232" s="339">
        <v>140000</v>
      </c>
      <c r="K232" s="339">
        <v>0</v>
      </c>
      <c r="L232" s="339">
        <v>448306.74</v>
      </c>
      <c r="M232" s="339">
        <v>0</v>
      </c>
      <c r="N232" s="339">
        <v>5083465.2</v>
      </c>
      <c r="O232" s="339">
        <v>4708480.53</v>
      </c>
      <c r="P232" s="339">
        <v>77699.649999999994</v>
      </c>
      <c r="Q232" s="339">
        <v>21281.8</v>
      </c>
      <c r="R232" s="339">
        <v>7903.05</v>
      </c>
      <c r="S232" s="339">
        <v>1455158.38</v>
      </c>
      <c r="T232" s="339">
        <v>0</v>
      </c>
      <c r="U232" s="339">
        <v>620548.65</v>
      </c>
      <c r="V232" s="339">
        <v>0</v>
      </c>
      <c r="W232" s="339">
        <v>25942.2</v>
      </c>
      <c r="X232" s="339">
        <v>54217.15</v>
      </c>
      <c r="Y232" s="339">
        <v>719761</v>
      </c>
      <c r="Z232" s="339">
        <v>403703.85</v>
      </c>
      <c r="AA232" s="339">
        <v>358836.7</v>
      </c>
      <c r="AB232" s="339">
        <v>549120.44999999995</v>
      </c>
      <c r="AC232" s="339">
        <v>0</v>
      </c>
      <c r="AD232" s="339">
        <v>1127954.8999999999</v>
      </c>
      <c r="AE232" s="339">
        <v>0</v>
      </c>
      <c r="AF232" s="339">
        <v>90000</v>
      </c>
      <c r="AG232" s="339">
        <v>0</v>
      </c>
      <c r="AH232" s="339">
        <v>49714.3</v>
      </c>
      <c r="AI232" s="339">
        <v>18169.650000000001</v>
      </c>
      <c r="AJ232" s="339">
        <v>696260.18</v>
      </c>
      <c r="AK232" s="339">
        <v>203789</v>
      </c>
      <c r="AL232" s="339">
        <v>2818224.91</v>
      </c>
      <c r="AM232" s="339">
        <v>76924</v>
      </c>
      <c r="AN232" s="339">
        <v>0</v>
      </c>
      <c r="AO232" s="339">
        <v>0</v>
      </c>
      <c r="AP232" s="339">
        <v>123635.65</v>
      </c>
      <c r="AQ232" s="339">
        <v>0</v>
      </c>
      <c r="AR232" s="339">
        <v>0</v>
      </c>
      <c r="AS232" s="339">
        <v>47427.1</v>
      </c>
      <c r="AT232" s="339">
        <v>0</v>
      </c>
      <c r="AU232" s="339">
        <v>0</v>
      </c>
      <c r="AV232" s="339">
        <v>0</v>
      </c>
      <c r="AW232" s="339">
        <v>5389217.6200000001</v>
      </c>
      <c r="AX232" s="339">
        <v>148456.1</v>
      </c>
      <c r="AY232" s="339">
        <v>0</v>
      </c>
      <c r="AZ232" s="339">
        <v>527074.18000000005</v>
      </c>
      <c r="BA232" s="339">
        <v>246355.15</v>
      </c>
      <c r="BB232" s="339">
        <v>34413.4</v>
      </c>
      <c r="BC232" s="339">
        <v>310705.3</v>
      </c>
      <c r="BD232" s="339">
        <v>874853.8</v>
      </c>
      <c r="BE232" s="339">
        <v>14701.1</v>
      </c>
      <c r="BF232" s="339">
        <v>0</v>
      </c>
      <c r="BG232" s="339">
        <v>0</v>
      </c>
      <c r="BH232" s="339">
        <v>0</v>
      </c>
      <c r="BI232" s="339">
        <v>5161498.4000000004</v>
      </c>
      <c r="BJ232" s="339">
        <v>218978.9</v>
      </c>
      <c r="BK232" s="339">
        <v>974905.2</v>
      </c>
      <c r="BL232" s="339">
        <v>4866.05</v>
      </c>
      <c r="BM232" s="339">
        <v>0</v>
      </c>
      <c r="BN232" s="339">
        <v>6401315.2000000002</v>
      </c>
      <c r="BO232" s="339">
        <v>55215.55</v>
      </c>
      <c r="BP232" s="339">
        <v>48191.85</v>
      </c>
      <c r="BQ232" s="339">
        <v>89712.1</v>
      </c>
      <c r="BR232" s="339">
        <v>98575.96</v>
      </c>
      <c r="BS232" s="339">
        <v>56002.15</v>
      </c>
      <c r="BT232" s="339">
        <v>0</v>
      </c>
      <c r="BU232" s="339">
        <v>0</v>
      </c>
      <c r="BV232" s="339">
        <v>15900</v>
      </c>
      <c r="BW232" s="339">
        <v>56930.8</v>
      </c>
      <c r="BX232" s="339">
        <v>1222857.1499999999</v>
      </c>
      <c r="BY232" s="339">
        <v>342331.54</v>
      </c>
      <c r="BZ232" s="339">
        <v>0</v>
      </c>
      <c r="CA232" s="339">
        <v>0</v>
      </c>
      <c r="CB232" s="339">
        <v>0</v>
      </c>
      <c r="CC232" s="339">
        <v>1958698.5</v>
      </c>
      <c r="CD232" s="339">
        <v>1340921.48</v>
      </c>
      <c r="CE232" s="339">
        <v>523872.15</v>
      </c>
      <c r="CF232" s="339">
        <v>336935.7</v>
      </c>
      <c r="CG232" s="339">
        <v>0</v>
      </c>
      <c r="CH232" s="339">
        <v>0</v>
      </c>
      <c r="CI232" s="339">
        <v>2982593.85</v>
      </c>
      <c r="CJ232" s="339">
        <v>17479.75</v>
      </c>
      <c r="CK232" s="339">
        <v>0</v>
      </c>
      <c r="CL232" s="339">
        <v>0</v>
      </c>
      <c r="CM232" s="339">
        <v>0</v>
      </c>
      <c r="CN232" s="339">
        <v>214674.75</v>
      </c>
      <c r="CO232" s="339">
        <v>0</v>
      </c>
      <c r="CP232" s="339">
        <v>91509.55</v>
      </c>
      <c r="CQ232" s="339">
        <v>837761.65</v>
      </c>
      <c r="CR232" s="339">
        <v>0</v>
      </c>
      <c r="CS232" s="339">
        <v>0</v>
      </c>
      <c r="CT232" s="339">
        <v>82390.7</v>
      </c>
      <c r="CU232" s="339">
        <v>0</v>
      </c>
      <c r="CV232" s="339">
        <v>0</v>
      </c>
      <c r="CW232" s="339">
        <v>0</v>
      </c>
      <c r="CX232" s="339">
        <v>17000.599999999999</v>
      </c>
      <c r="CY232" s="339">
        <v>0</v>
      </c>
      <c r="CZ232" s="339">
        <v>68613.649999999994</v>
      </c>
      <c r="DA232" s="339">
        <v>14552.35</v>
      </c>
      <c r="DB232" s="339">
        <v>4049043.08</v>
      </c>
      <c r="DC232" s="339">
        <v>0</v>
      </c>
      <c r="DD232" s="339">
        <v>7207675.4900000002</v>
      </c>
      <c r="DE232" s="339">
        <v>13466828.99</v>
      </c>
      <c r="DF232" s="339">
        <v>337189.9</v>
      </c>
      <c r="DG232" s="339">
        <v>239209.15</v>
      </c>
      <c r="DH232" s="339">
        <v>3163105.3</v>
      </c>
      <c r="DI232" s="339">
        <v>0</v>
      </c>
      <c r="DJ232" s="339">
        <v>5637188.25</v>
      </c>
      <c r="DK232" s="339">
        <v>350285.18</v>
      </c>
      <c r="DL232" s="339">
        <v>1761.95</v>
      </c>
      <c r="DM232" s="339">
        <v>888462.95</v>
      </c>
      <c r="DN232" s="339">
        <v>0</v>
      </c>
      <c r="DO232" s="339">
        <v>0</v>
      </c>
      <c r="DP232" s="339">
        <v>0</v>
      </c>
      <c r="DQ232" s="339">
        <v>0</v>
      </c>
      <c r="DR232" s="339">
        <v>2096864.85</v>
      </c>
      <c r="DS232" s="339">
        <v>1439935.48</v>
      </c>
      <c r="DT232" s="339">
        <v>946117.01</v>
      </c>
      <c r="DU232" s="339">
        <v>495099.55</v>
      </c>
      <c r="DV232" s="339">
        <v>0</v>
      </c>
      <c r="DW232" s="339">
        <v>19804.55</v>
      </c>
      <c r="DX232" s="339">
        <v>0</v>
      </c>
      <c r="DY232" s="339">
        <v>52643</v>
      </c>
      <c r="DZ232" s="339">
        <v>0</v>
      </c>
      <c r="EA232" s="339">
        <v>12170029.77</v>
      </c>
      <c r="EB232" s="339">
        <v>3062811.3</v>
      </c>
      <c r="EC232" s="339">
        <v>298485.7</v>
      </c>
      <c r="ED232" s="339">
        <v>0</v>
      </c>
      <c r="EE232" s="339">
        <v>9112.1</v>
      </c>
      <c r="EF232" s="339">
        <v>721322.86</v>
      </c>
      <c r="EG232" s="339">
        <v>1045580.29</v>
      </c>
      <c r="EH232" s="339">
        <v>9914.01</v>
      </c>
      <c r="EI232" s="339">
        <v>71658.600000000006</v>
      </c>
      <c r="EJ232" s="339">
        <v>3453300.36</v>
      </c>
      <c r="EK232" s="339">
        <v>672719.65</v>
      </c>
      <c r="EL232" s="339">
        <v>0</v>
      </c>
      <c r="EM232" s="339">
        <v>103022.25</v>
      </c>
      <c r="EN232" s="339">
        <v>975093.1</v>
      </c>
      <c r="EO232" s="339">
        <v>0</v>
      </c>
      <c r="EP232" s="339">
        <v>0</v>
      </c>
      <c r="EQ232" s="339">
        <v>9039.68</v>
      </c>
      <c r="ER232" s="339">
        <v>0</v>
      </c>
      <c r="ES232" s="339">
        <v>0</v>
      </c>
      <c r="ET232" s="339">
        <v>14666.75</v>
      </c>
      <c r="EU232" s="339">
        <v>0</v>
      </c>
      <c r="EV232" s="339">
        <v>118396.85</v>
      </c>
      <c r="EW232" s="339">
        <v>65680.95</v>
      </c>
      <c r="EX232" s="339">
        <v>0</v>
      </c>
      <c r="EY232" s="339">
        <v>10627677.07</v>
      </c>
      <c r="EZ232" s="339">
        <v>36704974.450000003</v>
      </c>
      <c r="FA232" s="339">
        <v>12762.45</v>
      </c>
      <c r="FB232" s="339">
        <v>0</v>
      </c>
      <c r="FC232" s="339">
        <v>326479.06</v>
      </c>
      <c r="FD232" s="339">
        <v>180095.15</v>
      </c>
      <c r="FE232" s="339">
        <v>974917.65</v>
      </c>
      <c r="FF232" s="339">
        <v>48572.65</v>
      </c>
      <c r="FG232" s="339">
        <v>6212.43</v>
      </c>
      <c r="FH232" s="339">
        <v>1474214.98</v>
      </c>
      <c r="FI232" s="339">
        <v>0</v>
      </c>
      <c r="FJ232" s="339">
        <v>145420.92000000001</v>
      </c>
      <c r="FK232" s="339">
        <v>0</v>
      </c>
      <c r="FL232" s="339">
        <v>0</v>
      </c>
      <c r="FM232" s="339">
        <v>4444.6499999999996</v>
      </c>
      <c r="FN232" s="339">
        <v>0</v>
      </c>
      <c r="FO232" s="339">
        <v>0</v>
      </c>
      <c r="FP232" s="339">
        <v>0</v>
      </c>
      <c r="FQ232" s="339">
        <v>0</v>
      </c>
      <c r="FR232" s="339">
        <v>0</v>
      </c>
      <c r="FS232" s="339">
        <v>0</v>
      </c>
      <c r="FT232" s="339">
        <v>1327.4</v>
      </c>
      <c r="FU232" s="339">
        <v>0</v>
      </c>
      <c r="FV232" s="339">
        <v>0</v>
      </c>
      <c r="FW232" s="339">
        <v>0</v>
      </c>
      <c r="FX232" s="339">
        <v>0</v>
      </c>
      <c r="FY232" s="339">
        <v>100268.95</v>
      </c>
      <c r="FZ232" s="339">
        <v>0</v>
      </c>
      <c r="GA232" s="339">
        <v>0</v>
      </c>
      <c r="GB232" s="339">
        <v>2100.15</v>
      </c>
      <c r="GC232" s="339">
        <v>0</v>
      </c>
      <c r="GD232" s="339">
        <v>0</v>
      </c>
      <c r="GE232" s="339">
        <v>23257.05</v>
      </c>
      <c r="GF232" s="339">
        <v>90000</v>
      </c>
      <c r="GG232" s="339">
        <v>364621.1</v>
      </c>
      <c r="GH232" s="339">
        <v>0</v>
      </c>
      <c r="GI232" s="339">
        <v>595090.55000000005</v>
      </c>
      <c r="GJ232" s="339">
        <v>0</v>
      </c>
      <c r="GK232" s="339">
        <v>1667284.26</v>
      </c>
      <c r="GL232" s="339">
        <v>0</v>
      </c>
      <c r="GM232" s="339">
        <v>21109276.84</v>
      </c>
      <c r="GN232" s="339">
        <v>176233.95</v>
      </c>
      <c r="GO232" s="339">
        <v>156729</v>
      </c>
      <c r="GP232" s="339">
        <v>0</v>
      </c>
      <c r="GQ232" s="339">
        <v>0</v>
      </c>
      <c r="GR232" s="339">
        <v>154923.57</v>
      </c>
      <c r="GS232" s="339">
        <v>14097129.460000001</v>
      </c>
      <c r="GT232" s="339">
        <v>0</v>
      </c>
      <c r="GU232" s="339">
        <v>6321242.6200000001</v>
      </c>
      <c r="GV232" s="339">
        <v>45000</v>
      </c>
      <c r="GW232" s="339">
        <v>0</v>
      </c>
      <c r="GX232" s="339">
        <v>843442.44</v>
      </c>
      <c r="GY232" s="339">
        <v>6000</v>
      </c>
      <c r="GZ232" s="339">
        <v>147442.82</v>
      </c>
      <c r="HA232" s="339">
        <v>0</v>
      </c>
      <c r="HB232" s="339">
        <v>0</v>
      </c>
      <c r="HC232" s="339">
        <v>24230086.800000001</v>
      </c>
      <c r="HD232" s="339">
        <v>0</v>
      </c>
      <c r="HE232" s="339">
        <v>0</v>
      </c>
      <c r="HF232" s="339">
        <v>160400</v>
      </c>
      <c r="HG232" s="339">
        <v>1348881.45</v>
      </c>
      <c r="HH232" s="339">
        <v>2528071.0299999998</v>
      </c>
      <c r="HI232" s="339">
        <v>0</v>
      </c>
      <c r="HJ232" s="339">
        <v>106992.05</v>
      </c>
      <c r="HK232" s="339">
        <v>0</v>
      </c>
      <c r="HL232" s="339">
        <v>0</v>
      </c>
      <c r="HM232" s="339">
        <v>0</v>
      </c>
      <c r="HN232" s="339">
        <v>379226.2</v>
      </c>
      <c r="HO232" s="339">
        <v>0</v>
      </c>
      <c r="HP232" s="339">
        <v>213485.65</v>
      </c>
      <c r="HQ232" s="339">
        <v>0</v>
      </c>
      <c r="HR232" s="339">
        <v>630660.56000000006</v>
      </c>
      <c r="HS232" s="339">
        <v>1629.45</v>
      </c>
      <c r="HT232" s="339">
        <v>2839402.93</v>
      </c>
      <c r="HU232" s="339">
        <v>0</v>
      </c>
      <c r="HV232" s="339">
        <v>0</v>
      </c>
      <c r="HW232" s="339">
        <v>6223228.8399999999</v>
      </c>
      <c r="HX232" s="339">
        <v>0</v>
      </c>
      <c r="HY232" s="339">
        <v>3000655.96</v>
      </c>
      <c r="HZ232" s="339">
        <v>105134.15</v>
      </c>
      <c r="IA232" s="339">
        <v>0</v>
      </c>
      <c r="IB232" s="339">
        <v>0</v>
      </c>
      <c r="IC232" s="339">
        <v>80814.53</v>
      </c>
      <c r="ID232" s="339">
        <v>0</v>
      </c>
      <c r="IE232" s="339">
        <v>382674.5</v>
      </c>
      <c r="IF232" s="339">
        <v>0</v>
      </c>
      <c r="IG232" s="339">
        <v>0</v>
      </c>
      <c r="IH232" s="339">
        <v>0</v>
      </c>
      <c r="II232" s="339">
        <v>105396.45</v>
      </c>
      <c r="IJ232" s="339">
        <v>131720.25</v>
      </c>
      <c r="IK232" s="339">
        <v>360624.55</v>
      </c>
      <c r="IL232" s="339">
        <v>71451.649999999994</v>
      </c>
      <c r="IM232" s="339">
        <v>666910.94999999995</v>
      </c>
      <c r="IN232" s="339">
        <v>154056.4</v>
      </c>
      <c r="IO232" s="339">
        <v>375000</v>
      </c>
      <c r="IP232" s="339">
        <v>0</v>
      </c>
      <c r="IQ232" s="339">
        <v>0</v>
      </c>
      <c r="IR232" s="339">
        <v>627806.77</v>
      </c>
      <c r="IS232" s="339">
        <v>921103.54</v>
      </c>
      <c r="IT232" s="339">
        <v>2261165.4</v>
      </c>
      <c r="IU232" s="339">
        <v>0</v>
      </c>
      <c r="IV232" s="339">
        <v>742221.25</v>
      </c>
      <c r="IW232" s="339">
        <v>0</v>
      </c>
      <c r="IX232" s="339">
        <v>0</v>
      </c>
      <c r="IY232" s="339">
        <v>16300</v>
      </c>
      <c r="IZ232" s="339">
        <v>0</v>
      </c>
      <c r="JA232" s="339">
        <v>0</v>
      </c>
      <c r="JB232" s="339">
        <v>0</v>
      </c>
      <c r="JC232" s="339">
        <v>497704.65</v>
      </c>
      <c r="JD232" s="339">
        <v>0</v>
      </c>
      <c r="JE232" s="339">
        <v>0</v>
      </c>
      <c r="JF232" s="339">
        <v>605999.93999999994</v>
      </c>
      <c r="JG232" s="339">
        <v>12805.95</v>
      </c>
      <c r="JH232" s="339">
        <v>0</v>
      </c>
      <c r="JI232" s="339">
        <v>373997.95</v>
      </c>
      <c r="JJ232" s="339">
        <v>140645.81</v>
      </c>
      <c r="JK232" s="339">
        <v>0</v>
      </c>
      <c r="JL232" s="339">
        <v>0</v>
      </c>
      <c r="JM232" s="339">
        <v>19813.150000000001</v>
      </c>
      <c r="JN232" s="339">
        <v>18093.599999999999</v>
      </c>
      <c r="JO232" s="339">
        <v>346034.3</v>
      </c>
      <c r="JP232" s="339">
        <v>175953.15</v>
      </c>
      <c r="JQ232" s="339">
        <v>0</v>
      </c>
      <c r="JR232" s="339">
        <v>0</v>
      </c>
      <c r="JS232" s="339">
        <v>1604782.65</v>
      </c>
      <c r="JT232" s="339">
        <v>0</v>
      </c>
      <c r="JU232" s="339">
        <v>0</v>
      </c>
      <c r="JV232" s="339">
        <v>1676217.54</v>
      </c>
      <c r="JW232" s="339">
        <v>3003783.01</v>
      </c>
      <c r="JX232" s="339">
        <v>60531.7</v>
      </c>
      <c r="JY232" s="339">
        <v>0</v>
      </c>
      <c r="JZ232" s="339">
        <v>22097.3</v>
      </c>
      <c r="KA232" s="339">
        <v>1337607.3999999999</v>
      </c>
      <c r="KB232" s="339">
        <v>109514.65</v>
      </c>
      <c r="KC232" s="339">
        <v>0</v>
      </c>
      <c r="KD232" s="339">
        <v>65728.7</v>
      </c>
      <c r="KE232" s="339">
        <v>1437442.92</v>
      </c>
      <c r="KF232" s="339">
        <v>40453.550000000003</v>
      </c>
      <c r="KG232" s="339">
        <v>0</v>
      </c>
      <c r="KH232" s="339">
        <v>0</v>
      </c>
      <c r="KI232" s="339">
        <v>32725.45</v>
      </c>
      <c r="KJ232" s="339">
        <v>12488.85</v>
      </c>
      <c r="KK232" s="339">
        <v>0</v>
      </c>
      <c r="KL232" s="339">
        <v>917875.7</v>
      </c>
      <c r="KM232" s="339">
        <v>0</v>
      </c>
      <c r="KN232" s="339">
        <v>0</v>
      </c>
      <c r="KO232" s="339">
        <v>0</v>
      </c>
      <c r="KP232" s="339">
        <v>284220.44</v>
      </c>
      <c r="KQ232" s="339">
        <v>6672271.7199999997</v>
      </c>
      <c r="KR232" s="339">
        <v>6808898.8200000003</v>
      </c>
      <c r="KS232" s="339">
        <v>23850</v>
      </c>
      <c r="KU232" s="312">
        <v>50</v>
      </c>
    </row>
    <row r="233" spans="1:311" x14ac:dyDescent="0.25">
      <c r="A233">
        <v>2021</v>
      </c>
      <c r="B233" t="s">
        <v>945</v>
      </c>
      <c r="C233" t="s">
        <v>946</v>
      </c>
      <c r="D233" t="s">
        <v>949</v>
      </c>
      <c r="E233" t="s">
        <v>780</v>
      </c>
      <c r="F233" s="339">
        <v>355092.2</v>
      </c>
      <c r="G233" s="339">
        <v>0</v>
      </c>
      <c r="H233" s="339">
        <v>0</v>
      </c>
      <c r="I233" s="339">
        <v>0</v>
      </c>
      <c r="J233" s="339">
        <v>0</v>
      </c>
      <c r="K233" s="339">
        <v>0</v>
      </c>
      <c r="L233" s="339">
        <v>501610.09</v>
      </c>
      <c r="M233" s="339">
        <v>0</v>
      </c>
      <c r="N233" s="339">
        <v>12999.05</v>
      </c>
      <c r="O233" s="339">
        <v>0</v>
      </c>
      <c r="P233" s="339">
        <v>314709.76000000001</v>
      </c>
      <c r="Q233" s="339">
        <v>0</v>
      </c>
      <c r="R233" s="339">
        <v>0</v>
      </c>
      <c r="S233" s="339">
        <v>151286.54</v>
      </c>
      <c r="T233" s="339">
        <v>0</v>
      </c>
      <c r="U233" s="339">
        <v>0</v>
      </c>
      <c r="V233" s="339">
        <v>133394.95000000001</v>
      </c>
      <c r="W233" s="339">
        <v>0</v>
      </c>
      <c r="X233" s="339">
        <v>292096.87</v>
      </c>
      <c r="Y233" s="339">
        <v>0</v>
      </c>
      <c r="Z233" s="339">
        <v>325195.25</v>
      </c>
      <c r="AA233" s="339">
        <v>684384.08</v>
      </c>
      <c r="AB233" s="339">
        <v>0</v>
      </c>
      <c r="AC233" s="339">
        <v>0</v>
      </c>
      <c r="AD233" s="339">
        <v>1466556.05</v>
      </c>
      <c r="AE233" s="339">
        <v>965566.55</v>
      </c>
      <c r="AF233" s="339">
        <v>0</v>
      </c>
      <c r="AG233" s="339">
        <v>0</v>
      </c>
      <c r="AH233" s="339">
        <v>0</v>
      </c>
      <c r="AI233" s="339">
        <v>0</v>
      </c>
      <c r="AJ233" s="339">
        <v>125655.59</v>
      </c>
      <c r="AK233" s="339">
        <v>0</v>
      </c>
      <c r="AL233" s="339">
        <v>528441.29</v>
      </c>
      <c r="AM233" s="339">
        <v>4662</v>
      </c>
      <c r="AN233" s="339">
        <v>0</v>
      </c>
      <c r="AO233" s="339">
        <v>0</v>
      </c>
      <c r="AP233" s="339">
        <v>0</v>
      </c>
      <c r="AQ233" s="339">
        <v>0</v>
      </c>
      <c r="AR233" s="339">
        <v>0</v>
      </c>
      <c r="AS233" s="339">
        <v>0</v>
      </c>
      <c r="AT233" s="339">
        <v>0</v>
      </c>
      <c r="AU233" s="339">
        <v>0</v>
      </c>
      <c r="AV233" s="339">
        <v>0</v>
      </c>
      <c r="AW233" s="339">
        <v>28021.64</v>
      </c>
      <c r="AX233" s="339">
        <v>0</v>
      </c>
      <c r="AY233" s="339">
        <v>0</v>
      </c>
      <c r="AZ233" s="339">
        <v>109592.3</v>
      </c>
      <c r="BA233" s="339">
        <v>0</v>
      </c>
      <c r="BB233" s="339">
        <v>0</v>
      </c>
      <c r="BC233" s="339">
        <v>31381.5</v>
      </c>
      <c r="BD233" s="339">
        <v>0</v>
      </c>
      <c r="BE233" s="339">
        <v>0</v>
      </c>
      <c r="BF233" s="339">
        <v>0</v>
      </c>
      <c r="BG233" s="339">
        <v>0</v>
      </c>
      <c r="BH233" s="339">
        <v>0</v>
      </c>
      <c r="BI233" s="339">
        <v>0</v>
      </c>
      <c r="BJ233" s="339">
        <v>0</v>
      </c>
      <c r="BK233" s="339">
        <v>210444.02</v>
      </c>
      <c r="BL233" s="339">
        <v>0</v>
      </c>
      <c r="BM233" s="339">
        <v>0</v>
      </c>
      <c r="BN233" s="339">
        <v>75688.399999999994</v>
      </c>
      <c r="BO233" s="339">
        <v>0</v>
      </c>
      <c r="BP233" s="339">
        <v>4364.7</v>
      </c>
      <c r="BQ233" s="339">
        <v>0</v>
      </c>
      <c r="BR233" s="339">
        <v>0</v>
      </c>
      <c r="BS233" s="339">
        <v>0</v>
      </c>
      <c r="BT233" s="339">
        <v>0</v>
      </c>
      <c r="BU233" s="339">
        <v>0</v>
      </c>
      <c r="BV233" s="339">
        <v>2504.9</v>
      </c>
      <c r="BW233" s="339">
        <v>0</v>
      </c>
      <c r="BX233" s="339">
        <v>0</v>
      </c>
      <c r="BY233" s="339">
        <v>0</v>
      </c>
      <c r="BZ233" s="339">
        <v>0</v>
      </c>
      <c r="CA233" s="339">
        <v>24771</v>
      </c>
      <c r="CB233" s="339">
        <v>0</v>
      </c>
      <c r="CC233" s="339">
        <v>15658.65</v>
      </c>
      <c r="CD233" s="339">
        <v>186284.13</v>
      </c>
      <c r="CE233" s="339">
        <v>0</v>
      </c>
      <c r="CF233" s="339">
        <v>71916.75</v>
      </c>
      <c r="CG233" s="339">
        <v>0</v>
      </c>
      <c r="CH233" s="339">
        <v>0</v>
      </c>
      <c r="CI233" s="339">
        <v>0</v>
      </c>
      <c r="CJ233" s="339">
        <v>51608.3</v>
      </c>
      <c r="CK233" s="339">
        <v>0</v>
      </c>
      <c r="CL233" s="339">
        <v>492514.95</v>
      </c>
      <c r="CM233" s="339">
        <v>0</v>
      </c>
      <c r="CN233" s="339">
        <v>14355.01</v>
      </c>
      <c r="CO233" s="339">
        <v>14466.7</v>
      </c>
      <c r="CP233" s="339">
        <v>0</v>
      </c>
      <c r="CQ233" s="339">
        <v>1445.59</v>
      </c>
      <c r="CR233" s="339">
        <v>0</v>
      </c>
      <c r="CS233" s="339">
        <v>0</v>
      </c>
      <c r="CT233" s="339">
        <v>0</v>
      </c>
      <c r="CU233" s="339">
        <v>0</v>
      </c>
      <c r="CV233" s="339">
        <v>0</v>
      </c>
      <c r="CW233" s="339">
        <v>0</v>
      </c>
      <c r="CX233" s="339">
        <v>0</v>
      </c>
      <c r="CY233" s="339">
        <v>0</v>
      </c>
      <c r="CZ233" s="339">
        <v>0</v>
      </c>
      <c r="DA233" s="339">
        <v>0</v>
      </c>
      <c r="DB233" s="339">
        <v>113163.37</v>
      </c>
      <c r="DC233" s="339">
        <v>0</v>
      </c>
      <c r="DD233" s="339">
        <v>0</v>
      </c>
      <c r="DE233" s="339">
        <v>0</v>
      </c>
      <c r="DF233" s="339">
        <v>134270.51999999999</v>
      </c>
      <c r="DG233" s="339">
        <v>403033.77</v>
      </c>
      <c r="DH233" s="339">
        <v>0</v>
      </c>
      <c r="DI233" s="339">
        <v>0</v>
      </c>
      <c r="DJ233" s="339">
        <v>220467.65</v>
      </c>
      <c r="DK233" s="339">
        <v>0</v>
      </c>
      <c r="DL233" s="339">
        <v>0</v>
      </c>
      <c r="DM233" s="339">
        <v>78261.3</v>
      </c>
      <c r="DN233" s="339">
        <v>0</v>
      </c>
      <c r="DO233" s="339">
        <v>0</v>
      </c>
      <c r="DP233" s="339">
        <v>0</v>
      </c>
      <c r="DQ233" s="339">
        <v>0</v>
      </c>
      <c r="DR233" s="339">
        <v>655290.44999999995</v>
      </c>
      <c r="DS233" s="339">
        <v>0</v>
      </c>
      <c r="DT233" s="339">
        <v>66164.75</v>
      </c>
      <c r="DU233" s="339">
        <v>150261.6</v>
      </c>
      <c r="DV233" s="339">
        <v>0</v>
      </c>
      <c r="DW233" s="339">
        <v>0</v>
      </c>
      <c r="DX233" s="339">
        <v>0</v>
      </c>
      <c r="DY233" s="339">
        <v>0</v>
      </c>
      <c r="DZ233" s="339">
        <v>0</v>
      </c>
      <c r="EA233" s="339">
        <v>37879.550000000003</v>
      </c>
      <c r="EB233" s="339">
        <v>0</v>
      </c>
      <c r="EC233" s="339">
        <v>0</v>
      </c>
      <c r="ED233" s="339">
        <v>0</v>
      </c>
      <c r="EE233" s="339">
        <v>812603.55</v>
      </c>
      <c r="EF233" s="339">
        <v>0</v>
      </c>
      <c r="EG233" s="339">
        <v>13085.1</v>
      </c>
      <c r="EH233" s="339">
        <v>0</v>
      </c>
      <c r="EI233" s="339">
        <v>33100</v>
      </c>
      <c r="EJ233" s="339">
        <v>84730.97</v>
      </c>
      <c r="EK233" s="339">
        <v>0</v>
      </c>
      <c r="EL233" s="339">
        <v>0</v>
      </c>
      <c r="EM233" s="339">
        <v>0</v>
      </c>
      <c r="EN233" s="339">
        <v>39277.949999999997</v>
      </c>
      <c r="EO233" s="339">
        <v>0</v>
      </c>
      <c r="EP233" s="339">
        <v>0</v>
      </c>
      <c r="EQ233" s="339">
        <v>61938.75</v>
      </c>
      <c r="ER233" s="339">
        <v>0</v>
      </c>
      <c r="ES233" s="339">
        <v>0</v>
      </c>
      <c r="ET233" s="339">
        <v>89138.6</v>
      </c>
      <c r="EU233" s="339">
        <v>0</v>
      </c>
      <c r="EV233" s="339">
        <v>0</v>
      </c>
      <c r="EW233" s="339">
        <v>0</v>
      </c>
      <c r="EX233" s="339">
        <v>0</v>
      </c>
      <c r="EY233" s="339">
        <v>0</v>
      </c>
      <c r="EZ233" s="339">
        <v>38779289.170000002</v>
      </c>
      <c r="FA233" s="339">
        <v>266335.35999999999</v>
      </c>
      <c r="FB233" s="339">
        <v>0</v>
      </c>
      <c r="FC233" s="339">
        <v>237216.01</v>
      </c>
      <c r="FD233" s="339">
        <v>0</v>
      </c>
      <c r="FE233" s="339">
        <v>0</v>
      </c>
      <c r="FF233" s="339">
        <v>0</v>
      </c>
      <c r="FG233" s="339">
        <v>0</v>
      </c>
      <c r="FH233" s="339">
        <v>182915.07</v>
      </c>
      <c r="FI233" s="339">
        <v>0</v>
      </c>
      <c r="FJ233" s="339">
        <v>0</v>
      </c>
      <c r="FK233" s="339">
        <v>103771.45</v>
      </c>
      <c r="FL233" s="339">
        <v>0</v>
      </c>
      <c r="FM233" s="339">
        <v>26081.4</v>
      </c>
      <c r="FN233" s="339">
        <v>0</v>
      </c>
      <c r="FO233" s="339">
        <v>0</v>
      </c>
      <c r="FP233" s="339">
        <v>0</v>
      </c>
      <c r="FQ233" s="339">
        <v>0</v>
      </c>
      <c r="FR233" s="339">
        <v>883589.14</v>
      </c>
      <c r="FS233" s="339">
        <v>65958.899999999994</v>
      </c>
      <c r="FT233" s="339">
        <v>90379.95</v>
      </c>
      <c r="FU233" s="339">
        <v>0</v>
      </c>
      <c r="FV233" s="339">
        <v>0</v>
      </c>
      <c r="FW233" s="339">
        <v>0</v>
      </c>
      <c r="FX233" s="339">
        <v>92.6</v>
      </c>
      <c r="FY233" s="339">
        <v>0</v>
      </c>
      <c r="FZ233" s="339">
        <v>0</v>
      </c>
      <c r="GA233" s="339">
        <v>14888.8</v>
      </c>
      <c r="GB233" s="339">
        <v>0</v>
      </c>
      <c r="GC233" s="339">
        <v>0</v>
      </c>
      <c r="GD233" s="339">
        <v>271976.05</v>
      </c>
      <c r="GE233" s="339">
        <v>0</v>
      </c>
      <c r="GF233" s="339">
        <v>0</v>
      </c>
      <c r="GG233" s="339">
        <v>0</v>
      </c>
      <c r="GH233" s="339">
        <v>0</v>
      </c>
      <c r="GI233" s="339">
        <v>0</v>
      </c>
      <c r="GJ233" s="339">
        <v>37910.400000000001</v>
      </c>
      <c r="GK233" s="339">
        <v>0</v>
      </c>
      <c r="GL233" s="339">
        <v>0</v>
      </c>
      <c r="GM233" s="339">
        <v>5101336.34</v>
      </c>
      <c r="GN233" s="339">
        <v>0</v>
      </c>
      <c r="GO233" s="339">
        <v>432460.79999999999</v>
      </c>
      <c r="GP233" s="339">
        <v>0</v>
      </c>
      <c r="GQ233" s="339">
        <v>0</v>
      </c>
      <c r="GR233" s="339">
        <v>57834.9</v>
      </c>
      <c r="GS233" s="339">
        <v>7413161.2599999998</v>
      </c>
      <c r="GT233" s="339">
        <v>0</v>
      </c>
      <c r="GU233" s="339">
        <v>3639862.76</v>
      </c>
      <c r="GV233" s="339">
        <v>0</v>
      </c>
      <c r="GW233" s="339">
        <v>0</v>
      </c>
      <c r="GX233" s="339">
        <v>1199868.8700000001</v>
      </c>
      <c r="GY233" s="339">
        <v>45063.6</v>
      </c>
      <c r="GZ233" s="339">
        <v>31450.05</v>
      </c>
      <c r="HA233" s="339">
        <v>0</v>
      </c>
      <c r="HB233" s="339">
        <v>0</v>
      </c>
      <c r="HC233" s="339">
        <v>0</v>
      </c>
      <c r="HD233" s="339">
        <v>35714.25</v>
      </c>
      <c r="HE233" s="339">
        <v>0</v>
      </c>
      <c r="HF233" s="339">
        <v>0</v>
      </c>
      <c r="HG233" s="339">
        <v>0</v>
      </c>
      <c r="HH233" s="339">
        <v>734520.01</v>
      </c>
      <c r="HI233" s="339">
        <v>0</v>
      </c>
      <c r="HJ233" s="339">
        <v>96154.16</v>
      </c>
      <c r="HK233" s="339">
        <v>0</v>
      </c>
      <c r="HL233" s="339">
        <v>0</v>
      </c>
      <c r="HM233" s="339">
        <v>335135.61</v>
      </c>
      <c r="HN233" s="339">
        <v>0</v>
      </c>
      <c r="HO233" s="339">
        <v>0</v>
      </c>
      <c r="HP233" s="339">
        <v>0</v>
      </c>
      <c r="HQ233" s="339">
        <v>41582.949999999997</v>
      </c>
      <c r="HR233" s="339">
        <v>0</v>
      </c>
      <c r="HS233" s="339">
        <v>0</v>
      </c>
      <c r="HT233" s="339">
        <v>0</v>
      </c>
      <c r="HU233" s="339">
        <v>0</v>
      </c>
      <c r="HV233" s="339">
        <v>325582.75</v>
      </c>
      <c r="HW233" s="339">
        <v>2688181.18</v>
      </c>
      <c r="HX233" s="339">
        <v>68412.399999999994</v>
      </c>
      <c r="HY233" s="339">
        <v>0</v>
      </c>
      <c r="HZ233" s="339">
        <v>0</v>
      </c>
      <c r="IA233" s="339">
        <v>0</v>
      </c>
      <c r="IB233" s="339">
        <v>0</v>
      </c>
      <c r="IC233" s="339">
        <v>17793.259999999998</v>
      </c>
      <c r="ID233" s="339">
        <v>0</v>
      </c>
      <c r="IE233" s="339">
        <v>60028.05</v>
      </c>
      <c r="IF233" s="339">
        <v>0</v>
      </c>
      <c r="IG233" s="339">
        <v>0</v>
      </c>
      <c r="IH233" s="339">
        <v>247073.45</v>
      </c>
      <c r="II233" s="339">
        <v>30754.42</v>
      </c>
      <c r="IJ233" s="339">
        <v>153741.78</v>
      </c>
      <c r="IK233" s="339">
        <v>7869.81</v>
      </c>
      <c r="IL233" s="339">
        <v>0</v>
      </c>
      <c r="IM233" s="339">
        <v>0</v>
      </c>
      <c r="IN233" s="339">
        <v>981020.74</v>
      </c>
      <c r="IO233" s="339">
        <v>12650</v>
      </c>
      <c r="IP233" s="339">
        <v>0</v>
      </c>
      <c r="IQ233" s="339">
        <v>0</v>
      </c>
      <c r="IR233" s="339">
        <v>347260.68</v>
      </c>
      <c r="IS233" s="339">
        <v>0</v>
      </c>
      <c r="IT233" s="339">
        <v>306012.99</v>
      </c>
      <c r="IU233" s="339">
        <v>0</v>
      </c>
      <c r="IV233" s="339">
        <v>4431.8999999999996</v>
      </c>
      <c r="IW233" s="339">
        <v>0</v>
      </c>
      <c r="IX233" s="339">
        <v>0</v>
      </c>
      <c r="IY233" s="339">
        <v>0</v>
      </c>
      <c r="IZ233" s="339">
        <v>0</v>
      </c>
      <c r="JA233" s="339">
        <v>500019.56</v>
      </c>
      <c r="JB233" s="339">
        <v>0</v>
      </c>
      <c r="JC233" s="339">
        <v>174499.1</v>
      </c>
      <c r="JD233" s="339">
        <v>0</v>
      </c>
      <c r="JE233" s="339">
        <v>0</v>
      </c>
      <c r="JF233" s="339">
        <v>0</v>
      </c>
      <c r="JG233" s="339">
        <v>82974.2</v>
      </c>
      <c r="JH233" s="339">
        <v>0</v>
      </c>
      <c r="JI233" s="339">
        <v>0</v>
      </c>
      <c r="JJ233" s="339">
        <v>29424.65</v>
      </c>
      <c r="JK233" s="339">
        <v>0</v>
      </c>
      <c r="JL233" s="339">
        <v>0</v>
      </c>
      <c r="JM233" s="339">
        <v>0</v>
      </c>
      <c r="JN233" s="339">
        <v>0</v>
      </c>
      <c r="JO233" s="339">
        <v>0</v>
      </c>
      <c r="JP233" s="339">
        <v>0</v>
      </c>
      <c r="JQ233" s="339">
        <v>0</v>
      </c>
      <c r="JR233" s="339">
        <v>0</v>
      </c>
      <c r="JS233" s="339">
        <v>131681.10999999999</v>
      </c>
      <c r="JT233" s="339">
        <v>0</v>
      </c>
      <c r="JU233" s="339">
        <v>14880</v>
      </c>
      <c r="JV233" s="339">
        <v>0</v>
      </c>
      <c r="JW233" s="339">
        <v>0</v>
      </c>
      <c r="JX233" s="339">
        <v>178048.15</v>
      </c>
      <c r="JY233" s="339">
        <v>0</v>
      </c>
      <c r="JZ233" s="339">
        <v>0</v>
      </c>
      <c r="KA233" s="339">
        <v>0</v>
      </c>
      <c r="KB233" s="339">
        <v>0</v>
      </c>
      <c r="KC233" s="339">
        <v>0</v>
      </c>
      <c r="KD233" s="339">
        <v>542509.55000000005</v>
      </c>
      <c r="KE233" s="339">
        <v>1868775.3</v>
      </c>
      <c r="KF233" s="339">
        <v>0</v>
      </c>
      <c r="KG233" s="339">
        <v>0</v>
      </c>
      <c r="KH233" s="339">
        <v>22617</v>
      </c>
      <c r="KI233" s="339">
        <v>294.2</v>
      </c>
      <c r="KJ233" s="339">
        <v>0</v>
      </c>
      <c r="KK233" s="339">
        <v>0</v>
      </c>
      <c r="KL233" s="339">
        <v>0</v>
      </c>
      <c r="KM233" s="339">
        <v>0</v>
      </c>
      <c r="KN233" s="339">
        <v>0</v>
      </c>
      <c r="KO233" s="339">
        <v>445088.83</v>
      </c>
      <c r="KP233" s="339">
        <v>96003.34</v>
      </c>
      <c r="KQ233" s="339">
        <v>7609416.4000000004</v>
      </c>
      <c r="KR233" s="339">
        <v>11280.05</v>
      </c>
      <c r="KS233" s="339">
        <v>35993.35</v>
      </c>
      <c r="KU233" s="312">
        <v>50</v>
      </c>
    </row>
    <row r="234" spans="1:311" x14ac:dyDescent="0.25">
      <c r="A234">
        <v>2021</v>
      </c>
      <c r="B234" t="s">
        <v>945</v>
      </c>
      <c r="C234" t="s">
        <v>946</v>
      </c>
      <c r="D234" t="s">
        <v>950</v>
      </c>
      <c r="E234" t="s">
        <v>780</v>
      </c>
      <c r="F234" s="339">
        <v>0</v>
      </c>
      <c r="G234" s="339">
        <v>523094.2</v>
      </c>
      <c r="H234" s="339">
        <v>0</v>
      </c>
      <c r="I234" s="339">
        <v>0</v>
      </c>
      <c r="J234" s="339">
        <v>0</v>
      </c>
      <c r="K234" s="339">
        <v>0</v>
      </c>
      <c r="L234" s="339">
        <v>0</v>
      </c>
      <c r="M234" s="339">
        <v>0</v>
      </c>
      <c r="N234" s="339">
        <v>0</v>
      </c>
      <c r="O234" s="339">
        <v>0</v>
      </c>
      <c r="P234" s="339">
        <v>0</v>
      </c>
      <c r="Q234" s="339">
        <v>0</v>
      </c>
      <c r="R234" s="339">
        <v>23961.9</v>
      </c>
      <c r="S234" s="339">
        <v>0</v>
      </c>
      <c r="T234" s="339">
        <v>0</v>
      </c>
      <c r="U234" s="339">
        <v>0</v>
      </c>
      <c r="V234" s="339">
        <v>0</v>
      </c>
      <c r="W234" s="339">
        <v>0</v>
      </c>
      <c r="X234" s="339">
        <v>5077.8</v>
      </c>
      <c r="Y234" s="339">
        <v>0</v>
      </c>
      <c r="Z234" s="339">
        <v>0</v>
      </c>
      <c r="AA234" s="339">
        <v>0</v>
      </c>
      <c r="AB234" s="339">
        <v>133467.42000000001</v>
      </c>
      <c r="AC234" s="339">
        <v>0</v>
      </c>
      <c r="AD234" s="339">
        <v>0</v>
      </c>
      <c r="AE234" s="339">
        <v>0</v>
      </c>
      <c r="AF234" s="339">
        <v>0</v>
      </c>
      <c r="AG234" s="339">
        <v>0</v>
      </c>
      <c r="AH234" s="339">
        <v>0</v>
      </c>
      <c r="AI234" s="339">
        <v>0</v>
      </c>
      <c r="AJ234" s="339">
        <v>0</v>
      </c>
      <c r="AK234" s="339">
        <v>0</v>
      </c>
      <c r="AL234" s="339">
        <v>0</v>
      </c>
      <c r="AM234" s="339">
        <v>2328.25</v>
      </c>
      <c r="AN234" s="339">
        <v>0</v>
      </c>
      <c r="AO234" s="339">
        <v>8445.9500000000007</v>
      </c>
      <c r="AP234" s="339">
        <v>0</v>
      </c>
      <c r="AQ234" s="339">
        <v>0</v>
      </c>
      <c r="AR234" s="339">
        <v>0</v>
      </c>
      <c r="AS234" s="339">
        <v>0</v>
      </c>
      <c r="AT234" s="339">
        <v>0</v>
      </c>
      <c r="AU234" s="339">
        <v>0</v>
      </c>
      <c r="AV234" s="339">
        <v>0</v>
      </c>
      <c r="AW234" s="339">
        <v>0</v>
      </c>
      <c r="AX234" s="339">
        <v>0</v>
      </c>
      <c r="AY234" s="339">
        <v>0</v>
      </c>
      <c r="AZ234" s="339">
        <v>0</v>
      </c>
      <c r="BA234" s="339">
        <v>0</v>
      </c>
      <c r="BB234" s="339">
        <v>0</v>
      </c>
      <c r="BC234" s="339">
        <v>0</v>
      </c>
      <c r="BD234" s="339">
        <v>0</v>
      </c>
      <c r="BE234" s="339">
        <v>0</v>
      </c>
      <c r="BF234" s="339">
        <v>0</v>
      </c>
      <c r="BG234" s="339">
        <v>0</v>
      </c>
      <c r="BH234" s="339">
        <v>0</v>
      </c>
      <c r="BI234" s="339">
        <v>0</v>
      </c>
      <c r="BJ234" s="339">
        <v>0</v>
      </c>
      <c r="BK234" s="339">
        <v>0</v>
      </c>
      <c r="BL234" s="339">
        <v>0</v>
      </c>
      <c r="BM234" s="339">
        <v>0</v>
      </c>
      <c r="BN234" s="339">
        <v>4150</v>
      </c>
      <c r="BO234" s="339">
        <v>0</v>
      </c>
      <c r="BP234" s="339">
        <v>0</v>
      </c>
      <c r="BQ234" s="339">
        <v>0</v>
      </c>
      <c r="BR234" s="339">
        <v>0</v>
      </c>
      <c r="BS234" s="339">
        <v>0</v>
      </c>
      <c r="BT234" s="339">
        <v>0</v>
      </c>
      <c r="BU234" s="339">
        <v>0</v>
      </c>
      <c r="BV234" s="339">
        <v>1211.5999999999999</v>
      </c>
      <c r="BW234" s="339">
        <v>0</v>
      </c>
      <c r="BX234" s="339">
        <v>0</v>
      </c>
      <c r="BY234" s="339">
        <v>0</v>
      </c>
      <c r="BZ234" s="339">
        <v>0</v>
      </c>
      <c r="CA234" s="339">
        <v>0</v>
      </c>
      <c r="CB234" s="339">
        <v>0</v>
      </c>
      <c r="CC234" s="339">
        <v>0</v>
      </c>
      <c r="CD234" s="339">
        <v>0</v>
      </c>
      <c r="CE234" s="339">
        <v>0</v>
      </c>
      <c r="CF234" s="339">
        <v>0</v>
      </c>
      <c r="CG234" s="339">
        <v>0</v>
      </c>
      <c r="CH234" s="339">
        <v>74080</v>
      </c>
      <c r="CI234" s="339">
        <v>2200</v>
      </c>
      <c r="CJ234" s="339">
        <v>0</v>
      </c>
      <c r="CK234" s="339">
        <v>0</v>
      </c>
      <c r="CL234" s="339">
        <v>0</v>
      </c>
      <c r="CM234" s="339">
        <v>0</v>
      </c>
      <c r="CN234" s="339">
        <v>0</v>
      </c>
      <c r="CO234" s="339">
        <v>0</v>
      </c>
      <c r="CP234" s="339">
        <v>0</v>
      </c>
      <c r="CQ234" s="339">
        <v>0</v>
      </c>
      <c r="CR234" s="339">
        <v>0</v>
      </c>
      <c r="CS234" s="339">
        <v>0</v>
      </c>
      <c r="CT234" s="339">
        <v>0</v>
      </c>
      <c r="CU234" s="339">
        <v>0</v>
      </c>
      <c r="CV234" s="339">
        <v>0</v>
      </c>
      <c r="CW234" s="339">
        <v>0</v>
      </c>
      <c r="CX234" s="339">
        <v>0</v>
      </c>
      <c r="CY234" s="339">
        <v>0</v>
      </c>
      <c r="CZ234" s="339">
        <v>0</v>
      </c>
      <c r="DA234" s="339">
        <v>0</v>
      </c>
      <c r="DB234" s="339">
        <v>0</v>
      </c>
      <c r="DC234" s="339">
        <v>0</v>
      </c>
      <c r="DD234" s="339">
        <v>0</v>
      </c>
      <c r="DE234" s="339">
        <v>0</v>
      </c>
      <c r="DF234" s="339">
        <v>0</v>
      </c>
      <c r="DG234" s="339">
        <v>0</v>
      </c>
      <c r="DH234" s="339">
        <v>0</v>
      </c>
      <c r="DI234" s="339">
        <v>0</v>
      </c>
      <c r="DJ234" s="339">
        <v>0</v>
      </c>
      <c r="DK234" s="339">
        <v>0</v>
      </c>
      <c r="DL234" s="339">
        <v>0</v>
      </c>
      <c r="DM234" s="339">
        <v>0</v>
      </c>
      <c r="DN234" s="339">
        <v>0</v>
      </c>
      <c r="DO234" s="339">
        <v>570.5</v>
      </c>
      <c r="DP234" s="339">
        <v>0</v>
      </c>
      <c r="DQ234" s="339">
        <v>0</v>
      </c>
      <c r="DR234" s="339">
        <v>0</v>
      </c>
      <c r="DS234" s="339">
        <v>0</v>
      </c>
      <c r="DT234" s="339">
        <v>0</v>
      </c>
      <c r="DU234" s="339">
        <v>0</v>
      </c>
      <c r="DV234" s="339">
        <v>0</v>
      </c>
      <c r="DW234" s="339">
        <v>0</v>
      </c>
      <c r="DX234" s="339">
        <v>0</v>
      </c>
      <c r="DY234" s="339">
        <v>0</v>
      </c>
      <c r="DZ234" s="339">
        <v>0</v>
      </c>
      <c r="EA234" s="339">
        <v>0</v>
      </c>
      <c r="EB234" s="339">
        <v>0</v>
      </c>
      <c r="EC234" s="339">
        <v>0</v>
      </c>
      <c r="ED234" s="339">
        <v>0</v>
      </c>
      <c r="EE234" s="339">
        <v>0</v>
      </c>
      <c r="EF234" s="339">
        <v>0</v>
      </c>
      <c r="EG234" s="339">
        <v>0</v>
      </c>
      <c r="EH234" s="339">
        <v>0</v>
      </c>
      <c r="EI234" s="339">
        <v>0</v>
      </c>
      <c r="EJ234" s="339">
        <v>0</v>
      </c>
      <c r="EK234" s="339">
        <v>0</v>
      </c>
      <c r="EL234" s="339">
        <v>0</v>
      </c>
      <c r="EM234" s="339">
        <v>0</v>
      </c>
      <c r="EN234" s="339">
        <v>0</v>
      </c>
      <c r="EO234" s="339">
        <v>0</v>
      </c>
      <c r="EP234" s="339">
        <v>0</v>
      </c>
      <c r="EQ234" s="339">
        <v>0</v>
      </c>
      <c r="ER234" s="339">
        <v>0</v>
      </c>
      <c r="ES234" s="339">
        <v>0</v>
      </c>
      <c r="ET234" s="339">
        <v>0</v>
      </c>
      <c r="EU234" s="339">
        <v>806.75</v>
      </c>
      <c r="EV234" s="339">
        <v>0</v>
      </c>
      <c r="EW234" s="339">
        <v>0</v>
      </c>
      <c r="EX234" s="339">
        <v>0</v>
      </c>
      <c r="EY234" s="339">
        <v>0</v>
      </c>
      <c r="EZ234" s="339">
        <v>0</v>
      </c>
      <c r="FA234" s="339">
        <v>0</v>
      </c>
      <c r="FB234" s="339">
        <v>0</v>
      </c>
      <c r="FC234" s="339">
        <v>0</v>
      </c>
      <c r="FD234" s="339">
        <v>0</v>
      </c>
      <c r="FE234" s="339">
        <v>0</v>
      </c>
      <c r="FF234" s="339">
        <v>0</v>
      </c>
      <c r="FG234" s="339">
        <v>0</v>
      </c>
      <c r="FH234" s="339">
        <v>81587.8</v>
      </c>
      <c r="FI234" s="339">
        <v>0</v>
      </c>
      <c r="FJ234" s="339">
        <v>0</v>
      </c>
      <c r="FK234" s="339">
        <v>0</v>
      </c>
      <c r="FL234" s="339">
        <v>0</v>
      </c>
      <c r="FM234" s="339">
        <v>0</v>
      </c>
      <c r="FN234" s="339">
        <v>0</v>
      </c>
      <c r="FO234" s="339">
        <v>0</v>
      </c>
      <c r="FP234" s="339">
        <v>0</v>
      </c>
      <c r="FQ234" s="339">
        <v>0</v>
      </c>
      <c r="FR234" s="339">
        <v>0</v>
      </c>
      <c r="FS234" s="339">
        <v>0</v>
      </c>
      <c r="FT234" s="339">
        <v>0</v>
      </c>
      <c r="FU234" s="339">
        <v>0</v>
      </c>
      <c r="FV234" s="339">
        <v>0</v>
      </c>
      <c r="FW234" s="339">
        <v>0</v>
      </c>
      <c r="FX234" s="339">
        <v>0</v>
      </c>
      <c r="FY234" s="339">
        <v>0</v>
      </c>
      <c r="FZ234" s="339">
        <v>0</v>
      </c>
      <c r="GA234" s="339">
        <v>0</v>
      </c>
      <c r="GB234" s="339">
        <v>0</v>
      </c>
      <c r="GC234" s="339">
        <v>0</v>
      </c>
      <c r="GD234" s="339">
        <v>0</v>
      </c>
      <c r="GE234" s="339">
        <v>0</v>
      </c>
      <c r="GF234" s="339">
        <v>0</v>
      </c>
      <c r="GG234" s="339">
        <v>0</v>
      </c>
      <c r="GH234" s="339">
        <v>65000</v>
      </c>
      <c r="GI234" s="339">
        <v>0</v>
      </c>
      <c r="GJ234" s="339">
        <v>0</v>
      </c>
      <c r="GK234" s="339">
        <v>0</v>
      </c>
      <c r="GL234" s="339">
        <v>0</v>
      </c>
      <c r="GM234" s="339">
        <v>0</v>
      </c>
      <c r="GN234" s="339">
        <v>0</v>
      </c>
      <c r="GO234" s="339">
        <v>0</v>
      </c>
      <c r="GP234" s="339">
        <v>0</v>
      </c>
      <c r="GQ234" s="339">
        <v>0</v>
      </c>
      <c r="GR234" s="339">
        <v>0</v>
      </c>
      <c r="GS234" s="339">
        <v>0</v>
      </c>
      <c r="GT234" s="339">
        <v>96093.14</v>
      </c>
      <c r="GU234" s="339">
        <v>0</v>
      </c>
      <c r="GV234" s="339">
        <v>0</v>
      </c>
      <c r="GW234" s="339">
        <v>0</v>
      </c>
      <c r="GX234" s="339">
        <v>0</v>
      </c>
      <c r="GY234" s="339">
        <v>0</v>
      </c>
      <c r="GZ234" s="339">
        <v>0</v>
      </c>
      <c r="HA234" s="339">
        <v>15280.5</v>
      </c>
      <c r="HB234" s="339">
        <v>0</v>
      </c>
      <c r="HC234" s="339">
        <v>5620.8</v>
      </c>
      <c r="HD234" s="339">
        <v>0</v>
      </c>
      <c r="HE234" s="339">
        <v>0</v>
      </c>
      <c r="HF234" s="339">
        <v>0</v>
      </c>
      <c r="HG234" s="339">
        <v>0</v>
      </c>
      <c r="HH234" s="339">
        <v>0</v>
      </c>
      <c r="HI234" s="339">
        <v>0</v>
      </c>
      <c r="HJ234" s="339">
        <v>0</v>
      </c>
      <c r="HK234" s="339">
        <v>0</v>
      </c>
      <c r="HL234" s="339">
        <v>0</v>
      </c>
      <c r="HM234" s="339">
        <v>0</v>
      </c>
      <c r="HN234" s="339">
        <v>0</v>
      </c>
      <c r="HO234" s="339">
        <v>0</v>
      </c>
      <c r="HP234" s="339">
        <v>0</v>
      </c>
      <c r="HQ234" s="339">
        <v>0</v>
      </c>
      <c r="HR234" s="339">
        <v>0</v>
      </c>
      <c r="HS234" s="339">
        <v>0</v>
      </c>
      <c r="HT234" s="339">
        <v>0</v>
      </c>
      <c r="HU234" s="339">
        <v>0</v>
      </c>
      <c r="HV234" s="339">
        <v>0</v>
      </c>
      <c r="HW234" s="339">
        <v>0</v>
      </c>
      <c r="HX234" s="339">
        <v>0</v>
      </c>
      <c r="HY234" s="339">
        <v>0</v>
      </c>
      <c r="HZ234" s="339">
        <v>0</v>
      </c>
      <c r="IA234" s="339">
        <v>0</v>
      </c>
      <c r="IB234" s="339">
        <v>0</v>
      </c>
      <c r="IC234" s="339">
        <v>0</v>
      </c>
      <c r="ID234" s="339">
        <v>0</v>
      </c>
      <c r="IE234" s="339">
        <v>0</v>
      </c>
      <c r="IF234" s="339">
        <v>0</v>
      </c>
      <c r="IG234" s="339">
        <v>0</v>
      </c>
      <c r="IH234" s="339">
        <v>0</v>
      </c>
      <c r="II234" s="339">
        <v>0</v>
      </c>
      <c r="IJ234" s="339">
        <v>0</v>
      </c>
      <c r="IK234" s="339">
        <v>0</v>
      </c>
      <c r="IL234" s="339">
        <v>7032</v>
      </c>
      <c r="IM234" s="339">
        <v>0</v>
      </c>
      <c r="IN234" s="339">
        <v>0</v>
      </c>
      <c r="IO234" s="339">
        <v>0</v>
      </c>
      <c r="IP234" s="339">
        <v>0</v>
      </c>
      <c r="IQ234" s="339">
        <v>0</v>
      </c>
      <c r="IR234" s="339">
        <v>0</v>
      </c>
      <c r="IS234" s="339">
        <v>0</v>
      </c>
      <c r="IT234" s="339">
        <v>0</v>
      </c>
      <c r="IU234" s="339">
        <v>0</v>
      </c>
      <c r="IV234" s="339">
        <v>0</v>
      </c>
      <c r="IW234" s="339">
        <v>0</v>
      </c>
      <c r="IX234" s="339">
        <v>0</v>
      </c>
      <c r="IY234" s="339">
        <v>0</v>
      </c>
      <c r="IZ234" s="339">
        <v>0</v>
      </c>
      <c r="JA234" s="339">
        <v>0</v>
      </c>
      <c r="JB234" s="339">
        <v>0</v>
      </c>
      <c r="JC234" s="339">
        <v>0</v>
      </c>
      <c r="JD234" s="339">
        <v>0</v>
      </c>
      <c r="JE234" s="339">
        <v>0</v>
      </c>
      <c r="JF234" s="339">
        <v>0</v>
      </c>
      <c r="JG234" s="339">
        <v>0</v>
      </c>
      <c r="JH234" s="339">
        <v>0</v>
      </c>
      <c r="JI234" s="339">
        <v>0</v>
      </c>
      <c r="JJ234" s="339">
        <v>0</v>
      </c>
      <c r="JK234" s="339">
        <v>0</v>
      </c>
      <c r="JL234" s="339">
        <v>0</v>
      </c>
      <c r="JM234" s="339">
        <v>203159.93</v>
      </c>
      <c r="JN234" s="339">
        <v>0</v>
      </c>
      <c r="JO234" s="339">
        <v>0</v>
      </c>
      <c r="JP234" s="339">
        <v>0</v>
      </c>
      <c r="JQ234" s="339">
        <v>0</v>
      </c>
      <c r="JR234" s="339">
        <v>0</v>
      </c>
      <c r="JS234" s="339">
        <v>0</v>
      </c>
      <c r="JT234" s="339">
        <v>0</v>
      </c>
      <c r="JU234" s="339">
        <v>0</v>
      </c>
      <c r="JV234" s="339">
        <v>0</v>
      </c>
      <c r="JW234" s="339">
        <v>470430.48</v>
      </c>
      <c r="JX234" s="339">
        <v>0</v>
      </c>
      <c r="JY234" s="339">
        <v>0</v>
      </c>
      <c r="JZ234" s="339">
        <v>0</v>
      </c>
      <c r="KA234" s="339">
        <v>0</v>
      </c>
      <c r="KB234" s="339">
        <v>0</v>
      </c>
      <c r="KC234" s="339">
        <v>0</v>
      </c>
      <c r="KD234" s="339">
        <v>0</v>
      </c>
      <c r="KE234" s="339">
        <v>692114.25</v>
      </c>
      <c r="KF234" s="339">
        <v>0</v>
      </c>
      <c r="KG234" s="339">
        <v>0</v>
      </c>
      <c r="KH234" s="339">
        <v>0</v>
      </c>
      <c r="KI234" s="339">
        <v>0</v>
      </c>
      <c r="KJ234" s="339">
        <v>0</v>
      </c>
      <c r="KK234" s="339">
        <v>0</v>
      </c>
      <c r="KL234" s="339">
        <v>0</v>
      </c>
      <c r="KM234" s="339">
        <v>0</v>
      </c>
      <c r="KN234" s="339">
        <v>0</v>
      </c>
      <c r="KO234" s="339">
        <v>0</v>
      </c>
      <c r="KP234" s="339">
        <v>0</v>
      </c>
      <c r="KQ234" s="339">
        <v>0</v>
      </c>
      <c r="KR234" s="339">
        <v>0</v>
      </c>
      <c r="KS234" s="339">
        <v>0</v>
      </c>
      <c r="KU234" s="312">
        <v>50</v>
      </c>
    </row>
    <row r="235" spans="1:311" x14ac:dyDescent="0.25">
      <c r="A235">
        <v>2021</v>
      </c>
      <c r="B235" t="s">
        <v>945</v>
      </c>
      <c r="C235" t="s">
        <v>946</v>
      </c>
      <c r="D235" t="s">
        <v>951</v>
      </c>
      <c r="E235" t="s">
        <v>780</v>
      </c>
      <c r="F235" s="339">
        <v>0</v>
      </c>
      <c r="G235" s="339">
        <v>0</v>
      </c>
      <c r="H235" s="339">
        <v>0</v>
      </c>
      <c r="I235" s="339">
        <v>0</v>
      </c>
      <c r="J235" s="339">
        <v>0</v>
      </c>
      <c r="K235" s="339">
        <v>0</v>
      </c>
      <c r="L235" s="339">
        <v>414054.3</v>
      </c>
      <c r="M235" s="339">
        <v>0</v>
      </c>
      <c r="N235" s="339">
        <v>108607.1</v>
      </c>
      <c r="O235" s="339">
        <v>371913.12</v>
      </c>
      <c r="P235" s="339">
        <v>0</v>
      </c>
      <c r="Q235" s="339">
        <v>0</v>
      </c>
      <c r="R235" s="339">
        <v>0</v>
      </c>
      <c r="S235" s="339">
        <v>0</v>
      </c>
      <c r="T235" s="339">
        <v>0</v>
      </c>
      <c r="U235" s="339">
        <v>0</v>
      </c>
      <c r="V235" s="339">
        <v>0</v>
      </c>
      <c r="W235" s="339">
        <v>0</v>
      </c>
      <c r="X235" s="339">
        <v>0</v>
      </c>
      <c r="Y235" s="339">
        <v>0</v>
      </c>
      <c r="Z235" s="339">
        <v>15000</v>
      </c>
      <c r="AA235" s="339">
        <v>5600</v>
      </c>
      <c r="AB235" s="339">
        <v>0</v>
      </c>
      <c r="AC235" s="339">
        <v>0</v>
      </c>
      <c r="AD235" s="339">
        <v>0</v>
      </c>
      <c r="AE235" s="339">
        <v>0</v>
      </c>
      <c r="AF235" s="339">
        <v>62020</v>
      </c>
      <c r="AG235" s="339">
        <v>0</v>
      </c>
      <c r="AH235" s="339">
        <v>0</v>
      </c>
      <c r="AI235" s="339">
        <v>42212.800000000003</v>
      </c>
      <c r="AJ235" s="339">
        <v>0</v>
      </c>
      <c r="AK235" s="339">
        <v>0</v>
      </c>
      <c r="AL235" s="339">
        <v>0</v>
      </c>
      <c r="AM235" s="339">
        <v>0</v>
      </c>
      <c r="AN235" s="339">
        <v>0</v>
      </c>
      <c r="AO235" s="339">
        <v>0</v>
      </c>
      <c r="AP235" s="339">
        <v>0</v>
      </c>
      <c r="AQ235" s="339">
        <v>0</v>
      </c>
      <c r="AR235" s="339">
        <v>0</v>
      </c>
      <c r="AS235" s="339">
        <v>0</v>
      </c>
      <c r="AT235" s="339">
        <v>0</v>
      </c>
      <c r="AU235" s="339">
        <v>0</v>
      </c>
      <c r="AV235" s="339">
        <v>0</v>
      </c>
      <c r="AW235" s="339">
        <v>0</v>
      </c>
      <c r="AX235" s="339">
        <v>0</v>
      </c>
      <c r="AY235" s="339">
        <v>0</v>
      </c>
      <c r="AZ235" s="339">
        <v>41812</v>
      </c>
      <c r="BA235" s="339">
        <v>0</v>
      </c>
      <c r="BB235" s="339">
        <v>0</v>
      </c>
      <c r="BC235" s="339">
        <v>0</v>
      </c>
      <c r="BD235" s="339">
        <v>332333.95</v>
      </c>
      <c r="BE235" s="339">
        <v>0</v>
      </c>
      <c r="BF235" s="339">
        <v>15520.1</v>
      </c>
      <c r="BG235" s="339">
        <v>0</v>
      </c>
      <c r="BH235" s="339">
        <v>0</v>
      </c>
      <c r="BI235" s="339">
        <v>188208.2</v>
      </c>
      <c r="BJ235" s="339">
        <v>0</v>
      </c>
      <c r="BK235" s="339">
        <v>0</v>
      </c>
      <c r="BL235" s="339">
        <v>0</v>
      </c>
      <c r="BM235" s="339">
        <v>0</v>
      </c>
      <c r="BN235" s="339">
        <v>0</v>
      </c>
      <c r="BO235" s="339">
        <v>0</v>
      </c>
      <c r="BP235" s="339">
        <v>0</v>
      </c>
      <c r="BQ235" s="339">
        <v>0</v>
      </c>
      <c r="BR235" s="339">
        <v>137690.87</v>
      </c>
      <c r="BS235" s="339">
        <v>0</v>
      </c>
      <c r="BT235" s="339">
        <v>0</v>
      </c>
      <c r="BU235" s="339">
        <v>0</v>
      </c>
      <c r="BV235" s="339">
        <v>0</v>
      </c>
      <c r="BW235" s="339">
        <v>0</v>
      </c>
      <c r="BX235" s="339">
        <v>0</v>
      </c>
      <c r="BY235" s="339">
        <v>0</v>
      </c>
      <c r="BZ235" s="339">
        <v>0</v>
      </c>
      <c r="CA235" s="339">
        <v>0</v>
      </c>
      <c r="CB235" s="339">
        <v>0</v>
      </c>
      <c r="CC235" s="339">
        <v>0</v>
      </c>
      <c r="CD235" s="339">
        <v>39030.6</v>
      </c>
      <c r="CE235" s="339">
        <v>3870.3</v>
      </c>
      <c r="CF235" s="339">
        <v>0</v>
      </c>
      <c r="CG235" s="339">
        <v>42961.55</v>
      </c>
      <c r="CH235" s="339">
        <v>0</v>
      </c>
      <c r="CI235" s="339">
        <v>0</v>
      </c>
      <c r="CJ235" s="339">
        <v>0</v>
      </c>
      <c r="CK235" s="339">
        <v>0</v>
      </c>
      <c r="CL235" s="339">
        <v>0</v>
      </c>
      <c r="CM235" s="339">
        <v>0</v>
      </c>
      <c r="CN235" s="339">
        <v>0</v>
      </c>
      <c r="CO235" s="339">
        <v>0</v>
      </c>
      <c r="CP235" s="339">
        <v>0</v>
      </c>
      <c r="CQ235" s="339">
        <v>0</v>
      </c>
      <c r="CR235" s="339">
        <v>0</v>
      </c>
      <c r="CS235" s="339">
        <v>0</v>
      </c>
      <c r="CT235" s="339">
        <v>0</v>
      </c>
      <c r="CU235" s="339">
        <v>0</v>
      </c>
      <c r="CV235" s="339">
        <v>0</v>
      </c>
      <c r="CW235" s="339">
        <v>0</v>
      </c>
      <c r="CX235" s="339">
        <v>0</v>
      </c>
      <c r="CY235" s="339">
        <v>0</v>
      </c>
      <c r="CZ235" s="339">
        <v>0</v>
      </c>
      <c r="DA235" s="339">
        <v>1884.75</v>
      </c>
      <c r="DB235" s="339">
        <v>32794.300000000003</v>
      </c>
      <c r="DC235" s="339">
        <v>0</v>
      </c>
      <c r="DD235" s="339">
        <v>215442.2</v>
      </c>
      <c r="DE235" s="339">
        <v>0</v>
      </c>
      <c r="DF235" s="339">
        <v>0</v>
      </c>
      <c r="DG235" s="339">
        <v>0</v>
      </c>
      <c r="DH235" s="339">
        <v>0</v>
      </c>
      <c r="DI235" s="339">
        <v>0</v>
      </c>
      <c r="DJ235" s="339">
        <v>0</v>
      </c>
      <c r="DK235" s="339">
        <v>0</v>
      </c>
      <c r="DL235" s="339">
        <v>0</v>
      </c>
      <c r="DM235" s="339">
        <v>0</v>
      </c>
      <c r="DN235" s="339">
        <v>0</v>
      </c>
      <c r="DO235" s="339">
        <v>0</v>
      </c>
      <c r="DP235" s="339">
        <v>45000</v>
      </c>
      <c r="DQ235" s="339">
        <v>0</v>
      </c>
      <c r="DR235" s="339">
        <v>0</v>
      </c>
      <c r="DS235" s="339">
        <v>70400.399999999994</v>
      </c>
      <c r="DT235" s="339">
        <v>9506.9500000000007</v>
      </c>
      <c r="DU235" s="339">
        <v>0</v>
      </c>
      <c r="DV235" s="339">
        <v>0</v>
      </c>
      <c r="DW235" s="339">
        <v>0</v>
      </c>
      <c r="DX235" s="339">
        <v>0</v>
      </c>
      <c r="DY235" s="339">
        <v>0</v>
      </c>
      <c r="DZ235" s="339">
        <v>0</v>
      </c>
      <c r="EA235" s="339">
        <v>628090.65</v>
      </c>
      <c r="EB235" s="339">
        <v>0</v>
      </c>
      <c r="EC235" s="339">
        <v>0</v>
      </c>
      <c r="ED235" s="339">
        <v>0</v>
      </c>
      <c r="EE235" s="339">
        <v>32000</v>
      </c>
      <c r="EF235" s="339">
        <v>0</v>
      </c>
      <c r="EG235" s="339">
        <v>19974.75</v>
      </c>
      <c r="EH235" s="339">
        <v>0</v>
      </c>
      <c r="EI235" s="339">
        <v>365872.04</v>
      </c>
      <c r="EJ235" s="339">
        <v>0</v>
      </c>
      <c r="EK235" s="339">
        <v>0</v>
      </c>
      <c r="EL235" s="339">
        <v>0</v>
      </c>
      <c r="EM235" s="339">
        <v>0</v>
      </c>
      <c r="EN235" s="339">
        <v>60594.3</v>
      </c>
      <c r="EO235" s="339">
        <v>0</v>
      </c>
      <c r="EP235" s="339">
        <v>0</v>
      </c>
      <c r="EQ235" s="339">
        <v>0</v>
      </c>
      <c r="ER235" s="339">
        <v>0</v>
      </c>
      <c r="ES235" s="339">
        <v>0</v>
      </c>
      <c r="ET235" s="339">
        <v>0</v>
      </c>
      <c r="EU235" s="339">
        <v>0</v>
      </c>
      <c r="EV235" s="339">
        <v>0</v>
      </c>
      <c r="EW235" s="339">
        <v>0</v>
      </c>
      <c r="EX235" s="339">
        <v>0</v>
      </c>
      <c r="EY235" s="339">
        <v>14965.6</v>
      </c>
      <c r="EZ235" s="339">
        <v>13132517.880000001</v>
      </c>
      <c r="FA235" s="339">
        <v>0</v>
      </c>
      <c r="FB235" s="339">
        <v>0</v>
      </c>
      <c r="FC235" s="339">
        <v>1274.55</v>
      </c>
      <c r="FD235" s="339">
        <v>0</v>
      </c>
      <c r="FE235" s="339">
        <v>0</v>
      </c>
      <c r="FF235" s="339">
        <v>0</v>
      </c>
      <c r="FG235" s="339">
        <v>0</v>
      </c>
      <c r="FH235" s="339">
        <v>37542.1</v>
      </c>
      <c r="FI235" s="339">
        <v>0</v>
      </c>
      <c r="FJ235" s="339">
        <v>240355.20000000001</v>
      </c>
      <c r="FK235" s="339">
        <v>0</v>
      </c>
      <c r="FL235" s="339">
        <v>0</v>
      </c>
      <c r="FM235" s="339">
        <v>0</v>
      </c>
      <c r="FN235" s="339">
        <v>0</v>
      </c>
      <c r="FO235" s="339">
        <v>0</v>
      </c>
      <c r="FP235" s="339">
        <v>0</v>
      </c>
      <c r="FQ235" s="339">
        <v>0</v>
      </c>
      <c r="FR235" s="339">
        <v>567927.84</v>
      </c>
      <c r="FS235" s="339">
        <v>0</v>
      </c>
      <c r="FT235" s="339">
        <v>0</v>
      </c>
      <c r="FU235" s="339">
        <v>0</v>
      </c>
      <c r="FV235" s="339">
        <v>0</v>
      </c>
      <c r="FW235" s="339">
        <v>0</v>
      </c>
      <c r="FX235" s="339">
        <v>0</v>
      </c>
      <c r="FY235" s="339">
        <v>265266.55</v>
      </c>
      <c r="FZ235" s="339">
        <v>53227.8</v>
      </c>
      <c r="GA235" s="339">
        <v>0</v>
      </c>
      <c r="GB235" s="339">
        <v>0</v>
      </c>
      <c r="GC235" s="339">
        <v>0</v>
      </c>
      <c r="GD235" s="339">
        <v>19401</v>
      </c>
      <c r="GE235" s="339">
        <v>0</v>
      </c>
      <c r="GF235" s="339">
        <v>0</v>
      </c>
      <c r="GG235" s="339">
        <v>0</v>
      </c>
      <c r="GH235" s="339">
        <v>0</v>
      </c>
      <c r="GI235" s="339">
        <v>77194.45</v>
      </c>
      <c r="GJ235" s="339">
        <v>0</v>
      </c>
      <c r="GK235" s="339">
        <v>1313038.47</v>
      </c>
      <c r="GL235" s="339">
        <v>0</v>
      </c>
      <c r="GM235" s="339">
        <v>361689.28</v>
      </c>
      <c r="GN235" s="339">
        <v>0</v>
      </c>
      <c r="GO235" s="339">
        <v>201044.6</v>
      </c>
      <c r="GP235" s="339">
        <v>0</v>
      </c>
      <c r="GQ235" s="339">
        <v>0</v>
      </c>
      <c r="GR235" s="339">
        <v>0</v>
      </c>
      <c r="GS235" s="339">
        <v>170894.16</v>
      </c>
      <c r="GT235" s="339">
        <v>0</v>
      </c>
      <c r="GU235" s="339">
        <v>350161.4</v>
      </c>
      <c r="GV235" s="339">
        <v>0</v>
      </c>
      <c r="GW235" s="339">
        <v>0</v>
      </c>
      <c r="GX235" s="339">
        <v>526176.81999999995</v>
      </c>
      <c r="GY235" s="339">
        <v>0</v>
      </c>
      <c r="GZ235" s="339">
        <v>0</v>
      </c>
      <c r="HA235" s="339">
        <v>0</v>
      </c>
      <c r="HB235" s="339">
        <v>7662.1</v>
      </c>
      <c r="HC235" s="339">
        <v>133620.04999999999</v>
      </c>
      <c r="HD235" s="339">
        <v>0</v>
      </c>
      <c r="HE235" s="339">
        <v>0</v>
      </c>
      <c r="HF235" s="339">
        <v>0</v>
      </c>
      <c r="HG235" s="339">
        <v>0</v>
      </c>
      <c r="HH235" s="339">
        <v>570762.66</v>
      </c>
      <c r="HI235" s="339">
        <v>35812.15</v>
      </c>
      <c r="HJ235" s="339">
        <v>0</v>
      </c>
      <c r="HK235" s="339">
        <v>0</v>
      </c>
      <c r="HL235" s="339">
        <v>0</v>
      </c>
      <c r="HM235" s="339">
        <v>0</v>
      </c>
      <c r="HN235" s="339">
        <v>0</v>
      </c>
      <c r="HO235" s="339">
        <v>0</v>
      </c>
      <c r="HP235" s="339">
        <v>342416.05</v>
      </c>
      <c r="HQ235" s="339">
        <v>0</v>
      </c>
      <c r="HR235" s="339">
        <v>0</v>
      </c>
      <c r="HS235" s="339">
        <v>0</v>
      </c>
      <c r="HT235" s="339">
        <v>372815.62</v>
      </c>
      <c r="HU235" s="339">
        <v>0</v>
      </c>
      <c r="HV235" s="339">
        <v>0</v>
      </c>
      <c r="HW235" s="339">
        <v>563313.27</v>
      </c>
      <c r="HX235" s="339">
        <v>0</v>
      </c>
      <c r="HY235" s="339">
        <v>408294.7</v>
      </c>
      <c r="HZ235" s="339">
        <v>0</v>
      </c>
      <c r="IA235" s="339">
        <v>0</v>
      </c>
      <c r="IB235" s="339">
        <v>24481.599999999999</v>
      </c>
      <c r="IC235" s="339">
        <v>166669.29999999999</v>
      </c>
      <c r="ID235" s="339">
        <v>0</v>
      </c>
      <c r="IE235" s="339">
        <v>53809.599999999999</v>
      </c>
      <c r="IF235" s="339">
        <v>0</v>
      </c>
      <c r="IG235" s="339">
        <v>50097.5</v>
      </c>
      <c r="IH235" s="339">
        <v>0</v>
      </c>
      <c r="II235" s="339">
        <v>0</v>
      </c>
      <c r="IJ235" s="339">
        <v>0</v>
      </c>
      <c r="IK235" s="339">
        <v>0</v>
      </c>
      <c r="IL235" s="339">
        <v>0</v>
      </c>
      <c r="IM235" s="339">
        <v>0</v>
      </c>
      <c r="IN235" s="339">
        <v>0</v>
      </c>
      <c r="IO235" s="339">
        <v>0</v>
      </c>
      <c r="IP235" s="339">
        <v>0</v>
      </c>
      <c r="IQ235" s="339">
        <v>0</v>
      </c>
      <c r="IR235" s="339">
        <v>0</v>
      </c>
      <c r="IS235" s="339">
        <v>72043.05</v>
      </c>
      <c r="IT235" s="339">
        <v>122739.46</v>
      </c>
      <c r="IU235" s="339">
        <v>0</v>
      </c>
      <c r="IV235" s="339">
        <v>0</v>
      </c>
      <c r="IW235" s="339">
        <v>0</v>
      </c>
      <c r="IX235" s="339">
        <v>0</v>
      </c>
      <c r="IY235" s="339">
        <v>0</v>
      </c>
      <c r="IZ235" s="339">
        <v>0</v>
      </c>
      <c r="JA235" s="339">
        <v>0</v>
      </c>
      <c r="JB235" s="339">
        <v>0</v>
      </c>
      <c r="JC235" s="339">
        <v>0</v>
      </c>
      <c r="JD235" s="339">
        <v>0</v>
      </c>
      <c r="JE235" s="339">
        <v>0</v>
      </c>
      <c r="JF235" s="339">
        <v>0</v>
      </c>
      <c r="JG235" s="339">
        <v>0</v>
      </c>
      <c r="JH235" s="339">
        <v>0</v>
      </c>
      <c r="JI235" s="339">
        <v>78300</v>
      </c>
      <c r="JJ235" s="339">
        <v>0</v>
      </c>
      <c r="JK235" s="339">
        <v>0</v>
      </c>
      <c r="JL235" s="339">
        <v>0</v>
      </c>
      <c r="JM235" s="339">
        <v>3700</v>
      </c>
      <c r="JN235" s="339">
        <v>0</v>
      </c>
      <c r="JO235" s="339">
        <v>136582.25</v>
      </c>
      <c r="JP235" s="339">
        <v>0</v>
      </c>
      <c r="JQ235" s="339">
        <v>0</v>
      </c>
      <c r="JR235" s="339">
        <v>0</v>
      </c>
      <c r="JS235" s="339">
        <v>0</v>
      </c>
      <c r="JT235" s="339">
        <v>0</v>
      </c>
      <c r="JU235" s="339">
        <v>0</v>
      </c>
      <c r="JV235" s="339">
        <v>102469.49</v>
      </c>
      <c r="JW235" s="339">
        <v>0</v>
      </c>
      <c r="JX235" s="339">
        <v>0</v>
      </c>
      <c r="JY235" s="339">
        <v>0</v>
      </c>
      <c r="JZ235" s="339">
        <v>0</v>
      </c>
      <c r="KA235" s="339">
        <v>0</v>
      </c>
      <c r="KB235" s="339">
        <v>0</v>
      </c>
      <c r="KC235" s="339">
        <v>0</v>
      </c>
      <c r="KD235" s="339">
        <v>0</v>
      </c>
      <c r="KE235" s="339">
        <v>25053.45</v>
      </c>
      <c r="KF235" s="339">
        <v>7808.95</v>
      </c>
      <c r="KG235" s="339">
        <v>59000</v>
      </c>
      <c r="KH235" s="339">
        <v>0</v>
      </c>
      <c r="KI235" s="339">
        <v>0</v>
      </c>
      <c r="KJ235" s="339">
        <v>0</v>
      </c>
      <c r="KK235" s="339">
        <v>0</v>
      </c>
      <c r="KL235" s="339">
        <v>0</v>
      </c>
      <c r="KM235" s="339">
        <v>0</v>
      </c>
      <c r="KN235" s="339">
        <v>0</v>
      </c>
      <c r="KO235" s="339">
        <v>82000</v>
      </c>
      <c r="KP235" s="339">
        <v>1813.4</v>
      </c>
      <c r="KQ235" s="339">
        <v>683443.53</v>
      </c>
      <c r="KR235" s="339">
        <v>83191.399999999994</v>
      </c>
      <c r="KS235" s="339">
        <v>0</v>
      </c>
      <c r="KU235" s="312">
        <v>50</v>
      </c>
    </row>
    <row r="236" spans="1:311" x14ac:dyDescent="0.25">
      <c r="A236">
        <v>2021</v>
      </c>
      <c r="B236" t="s">
        <v>945</v>
      </c>
      <c r="C236" t="s">
        <v>946</v>
      </c>
      <c r="D236" t="s">
        <v>952</v>
      </c>
      <c r="E236" t="s">
        <v>780</v>
      </c>
      <c r="F236" s="339">
        <v>0</v>
      </c>
      <c r="G236" s="339">
        <v>0</v>
      </c>
      <c r="H236" s="339">
        <v>0</v>
      </c>
      <c r="I236" s="339">
        <v>0</v>
      </c>
      <c r="J236" s="339">
        <v>0</v>
      </c>
      <c r="K236" s="339">
        <v>0</v>
      </c>
      <c r="L236" s="339">
        <v>0</v>
      </c>
      <c r="M236" s="339">
        <v>0</v>
      </c>
      <c r="N236" s="339">
        <v>0</v>
      </c>
      <c r="O236" s="339">
        <v>0</v>
      </c>
      <c r="P236" s="339">
        <v>0</v>
      </c>
      <c r="Q236" s="339">
        <v>0</v>
      </c>
      <c r="R236" s="339">
        <v>0</v>
      </c>
      <c r="S236" s="339">
        <v>0</v>
      </c>
      <c r="T236" s="339">
        <v>0</v>
      </c>
      <c r="U236" s="339">
        <v>0</v>
      </c>
      <c r="V236" s="339">
        <v>0</v>
      </c>
      <c r="W236" s="339">
        <v>0</v>
      </c>
      <c r="X236" s="339">
        <v>0</v>
      </c>
      <c r="Y236" s="339">
        <v>0</v>
      </c>
      <c r="Z236" s="339">
        <v>0</v>
      </c>
      <c r="AA236" s="339">
        <v>0</v>
      </c>
      <c r="AB236" s="339">
        <v>0</v>
      </c>
      <c r="AC236" s="339">
        <v>0</v>
      </c>
      <c r="AD236" s="339">
        <v>0</v>
      </c>
      <c r="AE236" s="339">
        <v>0</v>
      </c>
      <c r="AF236" s="339">
        <v>0</v>
      </c>
      <c r="AG236" s="339">
        <v>0</v>
      </c>
      <c r="AH236" s="339">
        <v>1770</v>
      </c>
      <c r="AI236" s="339">
        <v>0</v>
      </c>
      <c r="AJ236" s="339">
        <v>0</v>
      </c>
      <c r="AK236" s="339">
        <v>0</v>
      </c>
      <c r="AL236" s="339">
        <v>0</v>
      </c>
      <c r="AM236" s="339">
        <v>0</v>
      </c>
      <c r="AN236" s="339">
        <v>0</v>
      </c>
      <c r="AO236" s="339">
        <v>0</v>
      </c>
      <c r="AP236" s="339">
        <v>0</v>
      </c>
      <c r="AQ236" s="339">
        <v>0</v>
      </c>
      <c r="AR236" s="339">
        <v>0</v>
      </c>
      <c r="AS236" s="339">
        <v>0</v>
      </c>
      <c r="AT236" s="339">
        <v>0</v>
      </c>
      <c r="AU236" s="339">
        <v>0</v>
      </c>
      <c r="AV236" s="339">
        <v>0</v>
      </c>
      <c r="AW236" s="339">
        <v>0</v>
      </c>
      <c r="AX236" s="339">
        <v>0</v>
      </c>
      <c r="AY236" s="339">
        <v>956.7</v>
      </c>
      <c r="AZ236" s="339">
        <v>0</v>
      </c>
      <c r="BA236" s="339">
        <v>0</v>
      </c>
      <c r="BB236" s="339">
        <v>0</v>
      </c>
      <c r="BC236" s="339">
        <v>0</v>
      </c>
      <c r="BD236" s="339">
        <v>0</v>
      </c>
      <c r="BE236" s="339">
        <v>0</v>
      </c>
      <c r="BF236" s="339">
        <v>0</v>
      </c>
      <c r="BG236" s="339">
        <v>0</v>
      </c>
      <c r="BH236" s="339">
        <v>0</v>
      </c>
      <c r="BI236" s="339">
        <v>165000</v>
      </c>
      <c r="BJ236" s="339">
        <v>0</v>
      </c>
      <c r="BK236" s="339">
        <v>0</v>
      </c>
      <c r="BL236" s="339">
        <v>0</v>
      </c>
      <c r="BM236" s="339">
        <v>0</v>
      </c>
      <c r="BN236" s="339">
        <v>0</v>
      </c>
      <c r="BO236" s="339">
        <v>0</v>
      </c>
      <c r="BP236" s="339">
        <v>0</v>
      </c>
      <c r="BQ236" s="339">
        <v>0</v>
      </c>
      <c r="BR236" s="339">
        <v>0</v>
      </c>
      <c r="BS236" s="339">
        <v>0</v>
      </c>
      <c r="BT236" s="339">
        <v>0</v>
      </c>
      <c r="BU236" s="339">
        <v>0</v>
      </c>
      <c r="BV236" s="339">
        <v>0</v>
      </c>
      <c r="BW236" s="339">
        <v>0</v>
      </c>
      <c r="BX236" s="339">
        <v>0</v>
      </c>
      <c r="BY236" s="339">
        <v>0</v>
      </c>
      <c r="BZ236" s="339">
        <v>0</v>
      </c>
      <c r="CA236" s="339">
        <v>0</v>
      </c>
      <c r="CB236" s="339">
        <v>0</v>
      </c>
      <c r="CC236" s="339">
        <v>0</v>
      </c>
      <c r="CD236" s="339">
        <v>0</v>
      </c>
      <c r="CE236" s="339">
        <v>0</v>
      </c>
      <c r="CF236" s="339">
        <v>0</v>
      </c>
      <c r="CG236" s="339">
        <v>0</v>
      </c>
      <c r="CH236" s="339">
        <v>0</v>
      </c>
      <c r="CI236" s="339">
        <v>0</v>
      </c>
      <c r="CJ236" s="339">
        <v>0</v>
      </c>
      <c r="CK236" s="339">
        <v>0</v>
      </c>
      <c r="CL236" s="339">
        <v>0</v>
      </c>
      <c r="CM236" s="339">
        <v>0</v>
      </c>
      <c r="CN236" s="339">
        <v>0</v>
      </c>
      <c r="CO236" s="339">
        <v>0</v>
      </c>
      <c r="CP236" s="339">
        <v>0</v>
      </c>
      <c r="CQ236" s="339">
        <v>0</v>
      </c>
      <c r="CR236" s="339">
        <v>0</v>
      </c>
      <c r="CS236" s="339">
        <v>0</v>
      </c>
      <c r="CT236" s="339">
        <v>0</v>
      </c>
      <c r="CU236" s="339">
        <v>0</v>
      </c>
      <c r="CV236" s="339">
        <v>0</v>
      </c>
      <c r="CW236" s="339">
        <v>0</v>
      </c>
      <c r="CX236" s="339">
        <v>0</v>
      </c>
      <c r="CY236" s="339">
        <v>0</v>
      </c>
      <c r="CZ236" s="339">
        <v>0</v>
      </c>
      <c r="DA236" s="339">
        <v>0</v>
      </c>
      <c r="DB236" s="339">
        <v>0</v>
      </c>
      <c r="DC236" s="339">
        <v>0</v>
      </c>
      <c r="DD236" s="339">
        <v>0</v>
      </c>
      <c r="DE236" s="339">
        <v>0</v>
      </c>
      <c r="DF236" s="339">
        <v>0</v>
      </c>
      <c r="DG236" s="339">
        <v>0</v>
      </c>
      <c r="DH236" s="339">
        <v>0</v>
      </c>
      <c r="DI236" s="339">
        <v>0</v>
      </c>
      <c r="DJ236" s="339">
        <v>0</v>
      </c>
      <c r="DK236" s="339">
        <v>0</v>
      </c>
      <c r="DL236" s="339">
        <v>0</v>
      </c>
      <c r="DM236" s="339">
        <v>0</v>
      </c>
      <c r="DN236" s="339">
        <v>0</v>
      </c>
      <c r="DO236" s="339">
        <v>0</v>
      </c>
      <c r="DP236" s="339">
        <v>0</v>
      </c>
      <c r="DQ236" s="339">
        <v>0</v>
      </c>
      <c r="DR236" s="339">
        <v>0</v>
      </c>
      <c r="DS236" s="339">
        <v>0</v>
      </c>
      <c r="DT236" s="339">
        <v>0</v>
      </c>
      <c r="DU236" s="339">
        <v>0</v>
      </c>
      <c r="DV236" s="339">
        <v>0</v>
      </c>
      <c r="DW236" s="339">
        <v>0</v>
      </c>
      <c r="DX236" s="339">
        <v>0</v>
      </c>
      <c r="DY236" s="339">
        <v>0</v>
      </c>
      <c r="DZ236" s="339">
        <v>0</v>
      </c>
      <c r="EA236" s="339">
        <v>0</v>
      </c>
      <c r="EB236" s="339">
        <v>0</v>
      </c>
      <c r="EC236" s="339">
        <v>0</v>
      </c>
      <c r="ED236" s="339">
        <v>0</v>
      </c>
      <c r="EE236" s="339">
        <v>0</v>
      </c>
      <c r="EF236" s="339">
        <v>0</v>
      </c>
      <c r="EG236" s="339">
        <v>0</v>
      </c>
      <c r="EH236" s="339">
        <v>0</v>
      </c>
      <c r="EI236" s="339">
        <v>0</v>
      </c>
      <c r="EJ236" s="339">
        <v>0</v>
      </c>
      <c r="EK236" s="339">
        <v>0</v>
      </c>
      <c r="EL236" s="339">
        <v>0</v>
      </c>
      <c r="EM236" s="339">
        <v>0</v>
      </c>
      <c r="EN236" s="339">
        <v>0</v>
      </c>
      <c r="EO236" s="339">
        <v>0</v>
      </c>
      <c r="EP236" s="339">
        <v>0</v>
      </c>
      <c r="EQ236" s="339">
        <v>0</v>
      </c>
      <c r="ER236" s="339">
        <v>2251.6799999999998</v>
      </c>
      <c r="ES236" s="339">
        <v>0</v>
      </c>
      <c r="ET236" s="339">
        <v>0</v>
      </c>
      <c r="EU236" s="339">
        <v>0</v>
      </c>
      <c r="EV236" s="339">
        <v>0</v>
      </c>
      <c r="EW236" s="339">
        <v>0</v>
      </c>
      <c r="EX236" s="339">
        <v>0</v>
      </c>
      <c r="EY236" s="339">
        <v>0</v>
      </c>
      <c r="EZ236" s="339">
        <v>497770.89</v>
      </c>
      <c r="FA236" s="339">
        <v>0</v>
      </c>
      <c r="FB236" s="339">
        <v>0</v>
      </c>
      <c r="FC236" s="339">
        <v>0</v>
      </c>
      <c r="FD236" s="339">
        <v>0</v>
      </c>
      <c r="FE236" s="339">
        <v>16122.75</v>
      </c>
      <c r="FF236" s="339">
        <v>0</v>
      </c>
      <c r="FG236" s="339">
        <v>0</v>
      </c>
      <c r="FH236" s="339">
        <v>0</v>
      </c>
      <c r="FI236" s="339">
        <v>0</v>
      </c>
      <c r="FJ236" s="339">
        <v>0</v>
      </c>
      <c r="FK236" s="339">
        <v>0</v>
      </c>
      <c r="FL236" s="339">
        <v>0</v>
      </c>
      <c r="FM236" s="339">
        <v>0</v>
      </c>
      <c r="FN236" s="339">
        <v>0</v>
      </c>
      <c r="FO236" s="339">
        <v>0</v>
      </c>
      <c r="FP236" s="339">
        <v>0</v>
      </c>
      <c r="FQ236" s="339">
        <v>0</v>
      </c>
      <c r="FR236" s="339">
        <v>0</v>
      </c>
      <c r="FS236" s="339">
        <v>0</v>
      </c>
      <c r="FT236" s="339">
        <v>0</v>
      </c>
      <c r="FU236" s="339">
        <v>0</v>
      </c>
      <c r="FV236" s="339">
        <v>0</v>
      </c>
      <c r="FW236" s="339">
        <v>0</v>
      </c>
      <c r="FX236" s="339">
        <v>0</v>
      </c>
      <c r="FY236" s="339">
        <v>0</v>
      </c>
      <c r="FZ236" s="339">
        <v>0</v>
      </c>
      <c r="GA236" s="339">
        <v>0</v>
      </c>
      <c r="GB236" s="339">
        <v>0</v>
      </c>
      <c r="GC236" s="339">
        <v>0</v>
      </c>
      <c r="GD236" s="339">
        <v>0</v>
      </c>
      <c r="GE236" s="339">
        <v>0</v>
      </c>
      <c r="GF236" s="339">
        <v>0</v>
      </c>
      <c r="GG236" s="339">
        <v>0</v>
      </c>
      <c r="GH236" s="339">
        <v>0</v>
      </c>
      <c r="GI236" s="339">
        <v>0</v>
      </c>
      <c r="GJ236" s="339">
        <v>0</v>
      </c>
      <c r="GK236" s="339">
        <v>0</v>
      </c>
      <c r="GL236" s="339">
        <v>0</v>
      </c>
      <c r="GM236" s="339">
        <v>0</v>
      </c>
      <c r="GN236" s="339">
        <v>0</v>
      </c>
      <c r="GO236" s="339">
        <v>0</v>
      </c>
      <c r="GP236" s="339">
        <v>0</v>
      </c>
      <c r="GQ236" s="339">
        <v>0</v>
      </c>
      <c r="GR236" s="339">
        <v>0</v>
      </c>
      <c r="GS236" s="339">
        <v>15546.51</v>
      </c>
      <c r="GT236" s="339">
        <v>0</v>
      </c>
      <c r="GU236" s="339">
        <v>0</v>
      </c>
      <c r="GV236" s="339">
        <v>0</v>
      </c>
      <c r="GW236" s="339">
        <v>0</v>
      </c>
      <c r="GX236" s="339">
        <v>0</v>
      </c>
      <c r="GY236" s="339">
        <v>70</v>
      </c>
      <c r="GZ236" s="339">
        <v>0</v>
      </c>
      <c r="HA236" s="339">
        <v>0</v>
      </c>
      <c r="HB236" s="339">
        <v>0</v>
      </c>
      <c r="HC236" s="339">
        <v>0</v>
      </c>
      <c r="HD236" s="339">
        <v>0</v>
      </c>
      <c r="HE236" s="339">
        <v>0</v>
      </c>
      <c r="HF236" s="339">
        <v>0</v>
      </c>
      <c r="HG236" s="339">
        <v>0</v>
      </c>
      <c r="HH236" s="339">
        <v>0</v>
      </c>
      <c r="HI236" s="339">
        <v>0</v>
      </c>
      <c r="HJ236" s="339">
        <v>0</v>
      </c>
      <c r="HK236" s="339">
        <v>0</v>
      </c>
      <c r="HL236" s="339">
        <v>0</v>
      </c>
      <c r="HM236" s="339">
        <v>0</v>
      </c>
      <c r="HN236" s="339">
        <v>0</v>
      </c>
      <c r="HO236" s="339">
        <v>0</v>
      </c>
      <c r="HP236" s="339">
        <v>0</v>
      </c>
      <c r="HQ236" s="339">
        <v>0</v>
      </c>
      <c r="HR236" s="339">
        <v>0</v>
      </c>
      <c r="HS236" s="339">
        <v>0</v>
      </c>
      <c r="HT236" s="339">
        <v>0</v>
      </c>
      <c r="HU236" s="339">
        <v>0</v>
      </c>
      <c r="HV236" s="339">
        <v>0</v>
      </c>
      <c r="HW236" s="339">
        <v>0</v>
      </c>
      <c r="HX236" s="339">
        <v>0</v>
      </c>
      <c r="HY236" s="339">
        <v>0</v>
      </c>
      <c r="HZ236" s="339">
        <v>190755.41</v>
      </c>
      <c r="IA236" s="339">
        <v>0</v>
      </c>
      <c r="IB236" s="339">
        <v>0</v>
      </c>
      <c r="IC236" s="339">
        <v>0</v>
      </c>
      <c r="ID236" s="339">
        <v>0</v>
      </c>
      <c r="IE236" s="339">
        <v>0</v>
      </c>
      <c r="IF236" s="339">
        <v>0</v>
      </c>
      <c r="IG236" s="339">
        <v>0</v>
      </c>
      <c r="IH236" s="339">
        <v>0</v>
      </c>
      <c r="II236" s="339">
        <v>0</v>
      </c>
      <c r="IJ236" s="339">
        <v>0</v>
      </c>
      <c r="IK236" s="339">
        <v>0</v>
      </c>
      <c r="IL236" s="339">
        <v>0</v>
      </c>
      <c r="IM236" s="339">
        <v>0</v>
      </c>
      <c r="IN236" s="339">
        <v>0</v>
      </c>
      <c r="IO236" s="339">
        <v>0</v>
      </c>
      <c r="IP236" s="339">
        <v>0</v>
      </c>
      <c r="IQ236" s="339">
        <v>0</v>
      </c>
      <c r="IR236" s="339">
        <v>0</v>
      </c>
      <c r="IS236" s="339">
        <v>0</v>
      </c>
      <c r="IT236" s="339">
        <v>32525.02</v>
      </c>
      <c r="IU236" s="339">
        <v>0</v>
      </c>
      <c r="IV236" s="339">
        <v>0</v>
      </c>
      <c r="IW236" s="339">
        <v>0</v>
      </c>
      <c r="IX236" s="339">
        <v>0</v>
      </c>
      <c r="IY236" s="339">
        <v>0</v>
      </c>
      <c r="IZ236" s="339">
        <v>0</v>
      </c>
      <c r="JA236" s="339">
        <v>0</v>
      </c>
      <c r="JB236" s="339">
        <v>8643.42</v>
      </c>
      <c r="JC236" s="339">
        <v>0</v>
      </c>
      <c r="JD236" s="339">
        <v>0</v>
      </c>
      <c r="JE236" s="339">
        <v>0</v>
      </c>
      <c r="JF236" s="339">
        <v>0</v>
      </c>
      <c r="JG236" s="339">
        <v>0</v>
      </c>
      <c r="JH236" s="339">
        <v>0</v>
      </c>
      <c r="JI236" s="339">
        <v>0</v>
      </c>
      <c r="JJ236" s="339">
        <v>0</v>
      </c>
      <c r="JK236" s="339">
        <v>0</v>
      </c>
      <c r="JL236" s="339">
        <v>0</v>
      </c>
      <c r="JM236" s="339">
        <v>0</v>
      </c>
      <c r="JN236" s="339">
        <v>0</v>
      </c>
      <c r="JO236" s="339">
        <v>0</v>
      </c>
      <c r="JP236" s="339">
        <v>0</v>
      </c>
      <c r="JQ236" s="339">
        <v>0</v>
      </c>
      <c r="JR236" s="339">
        <v>0</v>
      </c>
      <c r="JS236" s="339">
        <v>0</v>
      </c>
      <c r="JT236" s="339">
        <v>0</v>
      </c>
      <c r="JU236" s="339">
        <v>0</v>
      </c>
      <c r="JV236" s="339">
        <v>101818.75</v>
      </c>
      <c r="JW236" s="339">
        <v>0</v>
      </c>
      <c r="JX236" s="339">
        <v>0</v>
      </c>
      <c r="JY236" s="339">
        <v>0</v>
      </c>
      <c r="JZ236" s="339">
        <v>0</v>
      </c>
      <c r="KA236" s="339">
        <v>0</v>
      </c>
      <c r="KB236" s="339">
        <v>0</v>
      </c>
      <c r="KC236" s="339">
        <v>0</v>
      </c>
      <c r="KD236" s="339">
        <v>0</v>
      </c>
      <c r="KE236" s="339">
        <v>21882</v>
      </c>
      <c r="KF236" s="339">
        <v>0</v>
      </c>
      <c r="KG236" s="339">
        <v>0</v>
      </c>
      <c r="KH236" s="339">
        <v>0</v>
      </c>
      <c r="KI236" s="339">
        <v>0</v>
      </c>
      <c r="KJ236" s="339">
        <v>0</v>
      </c>
      <c r="KK236" s="339">
        <v>0</v>
      </c>
      <c r="KL236" s="339">
        <v>0</v>
      </c>
      <c r="KM236" s="339">
        <v>0</v>
      </c>
      <c r="KN236" s="339">
        <v>0</v>
      </c>
      <c r="KO236" s="339">
        <v>0</v>
      </c>
      <c r="KP236" s="339">
        <v>0</v>
      </c>
      <c r="KQ236" s="339">
        <v>0</v>
      </c>
      <c r="KR236" s="339">
        <v>0</v>
      </c>
      <c r="KS236" s="339">
        <v>0</v>
      </c>
      <c r="KU236" s="312">
        <v>50</v>
      </c>
    </row>
    <row r="237" spans="1:311" x14ac:dyDescent="0.25">
      <c r="A237">
        <v>2021</v>
      </c>
      <c r="B237" t="s">
        <v>945</v>
      </c>
      <c r="C237" t="s">
        <v>946</v>
      </c>
      <c r="D237" t="s">
        <v>953</v>
      </c>
      <c r="E237" t="s">
        <v>780</v>
      </c>
      <c r="F237" s="339">
        <v>0</v>
      </c>
      <c r="G237" s="339">
        <v>0</v>
      </c>
      <c r="H237" s="339">
        <v>1262757.1499999999</v>
      </c>
      <c r="I237" s="339">
        <v>0</v>
      </c>
      <c r="J237" s="339">
        <v>0</v>
      </c>
      <c r="K237" s="339">
        <v>0</v>
      </c>
      <c r="L237" s="339">
        <v>0</v>
      </c>
      <c r="M237" s="339">
        <v>0</v>
      </c>
      <c r="N237" s="339">
        <v>51611.05</v>
      </c>
      <c r="O237" s="339">
        <v>11827.95</v>
      </c>
      <c r="P237" s="339">
        <v>0</v>
      </c>
      <c r="Q237" s="339">
        <v>0</v>
      </c>
      <c r="R237" s="339">
        <v>2230000</v>
      </c>
      <c r="S237" s="339">
        <v>0</v>
      </c>
      <c r="T237" s="339">
        <v>43151.1</v>
      </c>
      <c r="U237" s="339">
        <v>0</v>
      </c>
      <c r="V237" s="339">
        <v>21666.65</v>
      </c>
      <c r="W237" s="339">
        <v>0</v>
      </c>
      <c r="X237" s="339">
        <v>0</v>
      </c>
      <c r="Y237" s="339">
        <v>0</v>
      </c>
      <c r="Z237" s="339">
        <v>0</v>
      </c>
      <c r="AA237" s="339">
        <v>0</v>
      </c>
      <c r="AB237" s="339">
        <v>60472.85</v>
      </c>
      <c r="AC237" s="339">
        <v>0</v>
      </c>
      <c r="AD237" s="339">
        <v>516848.3</v>
      </c>
      <c r="AE237" s="339">
        <v>0</v>
      </c>
      <c r="AF237" s="339">
        <v>0</v>
      </c>
      <c r="AG237" s="339">
        <v>0</v>
      </c>
      <c r="AH237" s="339">
        <v>8351.15</v>
      </c>
      <c r="AI237" s="339">
        <v>0</v>
      </c>
      <c r="AJ237" s="339">
        <v>0</v>
      </c>
      <c r="AK237" s="339">
        <v>0</v>
      </c>
      <c r="AL237" s="339">
        <v>0</v>
      </c>
      <c r="AM237" s="339">
        <v>0</v>
      </c>
      <c r="AN237" s="339">
        <v>0</v>
      </c>
      <c r="AO237" s="339">
        <v>0</v>
      </c>
      <c r="AP237" s="339">
        <v>0</v>
      </c>
      <c r="AQ237" s="339">
        <v>0</v>
      </c>
      <c r="AR237" s="339">
        <v>0</v>
      </c>
      <c r="AS237" s="339">
        <v>96849.65</v>
      </c>
      <c r="AT237" s="339">
        <v>0</v>
      </c>
      <c r="AU237" s="339">
        <v>0</v>
      </c>
      <c r="AV237" s="339">
        <v>0</v>
      </c>
      <c r="AW237" s="339">
        <v>0</v>
      </c>
      <c r="AX237" s="339">
        <v>0</v>
      </c>
      <c r="AY237" s="339">
        <v>0</v>
      </c>
      <c r="AZ237" s="339">
        <v>0</v>
      </c>
      <c r="BA237" s="339">
        <v>0</v>
      </c>
      <c r="BB237" s="339">
        <v>0</v>
      </c>
      <c r="BC237" s="339">
        <v>75171.8</v>
      </c>
      <c r="BD237" s="339">
        <v>6138.5</v>
      </c>
      <c r="BE237" s="339">
        <v>37975.949999999997</v>
      </c>
      <c r="BF237" s="339">
        <v>0</v>
      </c>
      <c r="BG237" s="339">
        <v>51258.8</v>
      </c>
      <c r="BH237" s="339">
        <v>0</v>
      </c>
      <c r="BI237" s="339">
        <v>0</v>
      </c>
      <c r="BJ237" s="339">
        <v>0</v>
      </c>
      <c r="BK237" s="339">
        <v>0</v>
      </c>
      <c r="BL237" s="339">
        <v>72563.75</v>
      </c>
      <c r="BM237" s="339">
        <v>0</v>
      </c>
      <c r="BN237" s="339">
        <v>86900</v>
      </c>
      <c r="BO237" s="339">
        <v>0</v>
      </c>
      <c r="BP237" s="339">
        <v>0</v>
      </c>
      <c r="BQ237" s="339">
        <v>0</v>
      </c>
      <c r="BR237" s="339">
        <v>34087.050000000003</v>
      </c>
      <c r="BS237" s="339">
        <v>0</v>
      </c>
      <c r="BT237" s="339">
        <v>31736.799999999999</v>
      </c>
      <c r="BU237" s="339">
        <v>0</v>
      </c>
      <c r="BV237" s="339">
        <v>0</v>
      </c>
      <c r="BW237" s="339">
        <v>8286.1</v>
      </c>
      <c r="BX237" s="339">
        <v>0</v>
      </c>
      <c r="BY237" s="339">
        <v>0</v>
      </c>
      <c r="BZ237" s="339">
        <v>0</v>
      </c>
      <c r="CA237" s="339">
        <v>0</v>
      </c>
      <c r="CB237" s="339">
        <v>0</v>
      </c>
      <c r="CC237" s="339">
        <v>0</v>
      </c>
      <c r="CD237" s="339">
        <v>6939.35</v>
      </c>
      <c r="CE237" s="339">
        <v>0</v>
      </c>
      <c r="CF237" s="339">
        <v>58500</v>
      </c>
      <c r="CG237" s="339">
        <v>0</v>
      </c>
      <c r="CH237" s="339">
        <v>0</v>
      </c>
      <c r="CI237" s="339">
        <v>152925.15</v>
      </c>
      <c r="CJ237" s="339">
        <v>0</v>
      </c>
      <c r="CK237" s="339">
        <v>6133.55</v>
      </c>
      <c r="CL237" s="339">
        <v>0</v>
      </c>
      <c r="CM237" s="339">
        <v>0</v>
      </c>
      <c r="CN237" s="339">
        <v>0</v>
      </c>
      <c r="CO237" s="339">
        <v>0</v>
      </c>
      <c r="CP237" s="339">
        <v>0</v>
      </c>
      <c r="CQ237" s="339">
        <v>195371.34</v>
      </c>
      <c r="CR237" s="339">
        <v>0</v>
      </c>
      <c r="CS237" s="339">
        <v>0</v>
      </c>
      <c r="CT237" s="339">
        <v>40932.550000000003</v>
      </c>
      <c r="CU237" s="339">
        <v>0</v>
      </c>
      <c r="CV237" s="339">
        <v>0</v>
      </c>
      <c r="CW237" s="339">
        <v>0</v>
      </c>
      <c r="CX237" s="339">
        <v>0</v>
      </c>
      <c r="CY237" s="339">
        <v>0</v>
      </c>
      <c r="CZ237" s="339">
        <v>8992.15</v>
      </c>
      <c r="DA237" s="339">
        <v>0</v>
      </c>
      <c r="DB237" s="339">
        <v>0</v>
      </c>
      <c r="DC237" s="339">
        <v>0</v>
      </c>
      <c r="DD237" s="339">
        <v>0</v>
      </c>
      <c r="DE237" s="339">
        <v>0</v>
      </c>
      <c r="DF237" s="339">
        <v>0</v>
      </c>
      <c r="DG237" s="339">
        <v>0</v>
      </c>
      <c r="DH237" s="339">
        <v>0</v>
      </c>
      <c r="DI237" s="339">
        <v>8841.6</v>
      </c>
      <c r="DJ237" s="339">
        <v>0</v>
      </c>
      <c r="DK237" s="339">
        <v>0</v>
      </c>
      <c r="DL237" s="339">
        <v>0</v>
      </c>
      <c r="DM237" s="339">
        <v>34663.25</v>
      </c>
      <c r="DN237" s="339">
        <v>0</v>
      </c>
      <c r="DO237" s="339">
        <v>0</v>
      </c>
      <c r="DP237" s="339">
        <v>0</v>
      </c>
      <c r="DQ237" s="339">
        <v>0</v>
      </c>
      <c r="DR237" s="339">
        <v>0</v>
      </c>
      <c r="DS237" s="339">
        <v>0</v>
      </c>
      <c r="DT237" s="339">
        <v>0</v>
      </c>
      <c r="DU237" s="339">
        <v>0</v>
      </c>
      <c r="DV237" s="339">
        <v>0</v>
      </c>
      <c r="DW237" s="339">
        <v>27390.6</v>
      </c>
      <c r="DX237" s="339">
        <v>0</v>
      </c>
      <c r="DY237" s="339">
        <v>0</v>
      </c>
      <c r="DZ237" s="339">
        <v>0</v>
      </c>
      <c r="EA237" s="339">
        <v>416123.91</v>
      </c>
      <c r="EB237" s="339">
        <v>6400</v>
      </c>
      <c r="EC237" s="339">
        <v>0</v>
      </c>
      <c r="ED237" s="339">
        <v>0</v>
      </c>
      <c r="EE237" s="339">
        <v>43972.55</v>
      </c>
      <c r="EF237" s="339">
        <v>0</v>
      </c>
      <c r="EG237" s="339">
        <v>958254.8</v>
      </c>
      <c r="EH237" s="339">
        <v>0</v>
      </c>
      <c r="EI237" s="339">
        <v>0</v>
      </c>
      <c r="EJ237" s="339">
        <v>104290.5</v>
      </c>
      <c r="EK237" s="339">
        <v>0</v>
      </c>
      <c r="EL237" s="339">
        <v>0</v>
      </c>
      <c r="EM237" s="339">
        <v>46998.75</v>
      </c>
      <c r="EN237" s="339">
        <v>0</v>
      </c>
      <c r="EO237" s="339">
        <v>25675.65</v>
      </c>
      <c r="EP237" s="339">
        <v>0</v>
      </c>
      <c r="EQ237" s="339">
        <v>0</v>
      </c>
      <c r="ER237" s="339">
        <v>109000</v>
      </c>
      <c r="ES237" s="339">
        <v>0</v>
      </c>
      <c r="ET237" s="339">
        <v>0</v>
      </c>
      <c r="EU237" s="339">
        <v>0</v>
      </c>
      <c r="EV237" s="339">
        <v>0</v>
      </c>
      <c r="EW237" s="339">
        <v>24700</v>
      </c>
      <c r="EX237" s="339">
        <v>0</v>
      </c>
      <c r="EY237" s="339">
        <v>0</v>
      </c>
      <c r="EZ237" s="339">
        <v>9519145.8000000007</v>
      </c>
      <c r="FA237" s="339">
        <v>0</v>
      </c>
      <c r="FB237" s="339">
        <v>0</v>
      </c>
      <c r="FC237" s="339">
        <v>80787.45</v>
      </c>
      <c r="FD237" s="339">
        <v>3385.23</v>
      </c>
      <c r="FE237" s="339">
        <v>0</v>
      </c>
      <c r="FF237" s="339">
        <v>0</v>
      </c>
      <c r="FG237" s="339">
        <v>0</v>
      </c>
      <c r="FH237" s="339">
        <v>102673.5</v>
      </c>
      <c r="FI237" s="339">
        <v>0</v>
      </c>
      <c r="FJ237" s="339">
        <v>162925.65</v>
      </c>
      <c r="FK237" s="339">
        <v>0</v>
      </c>
      <c r="FL237" s="339">
        <v>0</v>
      </c>
      <c r="FM237" s="339">
        <v>8145.05</v>
      </c>
      <c r="FN237" s="339">
        <v>0</v>
      </c>
      <c r="FO237" s="339">
        <v>0</v>
      </c>
      <c r="FP237" s="339">
        <v>0</v>
      </c>
      <c r="FQ237" s="339">
        <v>0</v>
      </c>
      <c r="FR237" s="339">
        <v>434.35</v>
      </c>
      <c r="FS237" s="339">
        <v>0</v>
      </c>
      <c r="FT237" s="339">
        <v>0</v>
      </c>
      <c r="FU237" s="339">
        <v>0</v>
      </c>
      <c r="FV237" s="339">
        <v>0</v>
      </c>
      <c r="FW237" s="339">
        <v>5429</v>
      </c>
      <c r="FX237" s="339">
        <v>0</v>
      </c>
      <c r="FY237" s="339">
        <v>0</v>
      </c>
      <c r="FZ237" s="339">
        <v>0</v>
      </c>
      <c r="GA237" s="339">
        <v>0</v>
      </c>
      <c r="GB237" s="339">
        <v>0</v>
      </c>
      <c r="GC237" s="339">
        <v>0</v>
      </c>
      <c r="GD237" s="339">
        <v>28533.05</v>
      </c>
      <c r="GE237" s="339">
        <v>0</v>
      </c>
      <c r="GF237" s="339">
        <v>249962.67</v>
      </c>
      <c r="GG237" s="339">
        <v>39204.85</v>
      </c>
      <c r="GH237" s="339">
        <v>0</v>
      </c>
      <c r="GI237" s="339">
        <v>43080</v>
      </c>
      <c r="GJ237" s="339">
        <v>0</v>
      </c>
      <c r="GK237" s="339">
        <v>105536.55</v>
      </c>
      <c r="GL237" s="339">
        <v>34014.550000000003</v>
      </c>
      <c r="GM237" s="339">
        <v>2382200.2999999998</v>
      </c>
      <c r="GN237" s="339">
        <v>0</v>
      </c>
      <c r="GO237" s="339">
        <v>26893.15</v>
      </c>
      <c r="GP237" s="339">
        <v>0</v>
      </c>
      <c r="GQ237" s="339">
        <v>0</v>
      </c>
      <c r="GR237" s="339">
        <v>0</v>
      </c>
      <c r="GS237" s="339">
        <v>736771.33</v>
      </c>
      <c r="GT237" s="339">
        <v>0</v>
      </c>
      <c r="GU237" s="339">
        <v>15636</v>
      </c>
      <c r="GV237" s="339">
        <v>2923.6</v>
      </c>
      <c r="GW237" s="339">
        <v>0</v>
      </c>
      <c r="GX237" s="339">
        <v>407422.86</v>
      </c>
      <c r="GY237" s="339">
        <v>0</v>
      </c>
      <c r="GZ237" s="339">
        <v>68557.72</v>
      </c>
      <c r="HA237" s="339">
        <v>0</v>
      </c>
      <c r="HB237" s="339">
        <v>0</v>
      </c>
      <c r="HC237" s="339">
        <v>0</v>
      </c>
      <c r="HD237" s="339">
        <v>0</v>
      </c>
      <c r="HE237" s="339">
        <v>0</v>
      </c>
      <c r="HF237" s="339">
        <v>0</v>
      </c>
      <c r="HG237" s="339">
        <v>0</v>
      </c>
      <c r="HH237" s="339">
        <v>30000</v>
      </c>
      <c r="HI237" s="339">
        <v>0</v>
      </c>
      <c r="HJ237" s="339">
        <v>4000</v>
      </c>
      <c r="HK237" s="339">
        <v>0</v>
      </c>
      <c r="HL237" s="339">
        <v>0</v>
      </c>
      <c r="HM237" s="339">
        <v>0</v>
      </c>
      <c r="HN237" s="339">
        <v>37322.050000000003</v>
      </c>
      <c r="HO237" s="339">
        <v>60733.02</v>
      </c>
      <c r="HP237" s="339">
        <v>73007.899999999994</v>
      </c>
      <c r="HQ237" s="339">
        <v>0</v>
      </c>
      <c r="HR237" s="339">
        <v>0</v>
      </c>
      <c r="HS237" s="339">
        <v>0</v>
      </c>
      <c r="HT237" s="339">
        <v>4248536.26</v>
      </c>
      <c r="HU237" s="339">
        <v>0</v>
      </c>
      <c r="HV237" s="339">
        <v>0</v>
      </c>
      <c r="HW237" s="339">
        <v>3489300.9</v>
      </c>
      <c r="HX237" s="339">
        <v>0</v>
      </c>
      <c r="HY237" s="339">
        <v>0</v>
      </c>
      <c r="HZ237" s="339">
        <v>0</v>
      </c>
      <c r="IA237" s="339">
        <v>4294.55</v>
      </c>
      <c r="IB237" s="339">
        <v>0</v>
      </c>
      <c r="IC237" s="339">
        <v>246280</v>
      </c>
      <c r="ID237" s="339">
        <v>0</v>
      </c>
      <c r="IE237" s="339">
        <v>0</v>
      </c>
      <c r="IF237" s="339">
        <v>0</v>
      </c>
      <c r="IG237" s="339">
        <v>0</v>
      </c>
      <c r="IH237" s="339">
        <v>0</v>
      </c>
      <c r="II237" s="339">
        <v>0</v>
      </c>
      <c r="IJ237" s="339">
        <v>240788.03</v>
      </c>
      <c r="IK237" s="339">
        <v>0</v>
      </c>
      <c r="IL237" s="339">
        <v>0</v>
      </c>
      <c r="IM237" s="339">
        <v>0</v>
      </c>
      <c r="IN237" s="339">
        <v>9613.9</v>
      </c>
      <c r="IO237" s="339">
        <v>0</v>
      </c>
      <c r="IP237" s="339">
        <v>0</v>
      </c>
      <c r="IQ237" s="339">
        <v>0</v>
      </c>
      <c r="IR237" s="339">
        <v>0.15</v>
      </c>
      <c r="IS237" s="339">
        <v>0</v>
      </c>
      <c r="IT237" s="339">
        <v>112811.95</v>
      </c>
      <c r="IU237" s="339">
        <v>0</v>
      </c>
      <c r="IV237" s="339">
        <v>0</v>
      </c>
      <c r="IW237" s="339">
        <v>0</v>
      </c>
      <c r="IX237" s="339">
        <v>0</v>
      </c>
      <c r="IY237" s="339">
        <v>47778.400000000001</v>
      </c>
      <c r="IZ237" s="339">
        <v>0</v>
      </c>
      <c r="JA237" s="339">
        <v>0</v>
      </c>
      <c r="JB237" s="339">
        <v>0</v>
      </c>
      <c r="JC237" s="339">
        <v>0</v>
      </c>
      <c r="JD237" s="339">
        <v>0</v>
      </c>
      <c r="JE237" s="339">
        <v>0</v>
      </c>
      <c r="JF237" s="339">
        <v>0</v>
      </c>
      <c r="JG237" s="339">
        <v>0</v>
      </c>
      <c r="JH237" s="339">
        <v>0</v>
      </c>
      <c r="JI237" s="339">
        <v>0</v>
      </c>
      <c r="JJ237" s="339">
        <v>0</v>
      </c>
      <c r="JK237" s="339">
        <v>0</v>
      </c>
      <c r="JL237" s="339">
        <v>0</v>
      </c>
      <c r="JM237" s="339">
        <v>0</v>
      </c>
      <c r="JN237" s="339">
        <v>0</v>
      </c>
      <c r="JO237" s="339">
        <v>174702.02</v>
      </c>
      <c r="JP237" s="339">
        <v>0</v>
      </c>
      <c r="JQ237" s="339">
        <v>0</v>
      </c>
      <c r="JR237" s="339">
        <v>0</v>
      </c>
      <c r="JS237" s="339">
        <v>0</v>
      </c>
      <c r="JT237" s="339">
        <v>0</v>
      </c>
      <c r="JU237" s="339">
        <v>0</v>
      </c>
      <c r="JV237" s="339">
        <v>0</v>
      </c>
      <c r="JW237" s="339">
        <v>0</v>
      </c>
      <c r="JX237" s="339">
        <v>29610</v>
      </c>
      <c r="JY237" s="339">
        <v>0</v>
      </c>
      <c r="JZ237" s="339">
        <v>0</v>
      </c>
      <c r="KA237" s="339">
        <v>0</v>
      </c>
      <c r="KB237" s="339">
        <v>0</v>
      </c>
      <c r="KC237" s="339">
        <v>0</v>
      </c>
      <c r="KD237" s="339">
        <v>0</v>
      </c>
      <c r="KE237" s="339">
        <v>31607.24</v>
      </c>
      <c r="KF237" s="339">
        <v>0</v>
      </c>
      <c r="KG237" s="339">
        <v>0</v>
      </c>
      <c r="KH237" s="339">
        <v>0</v>
      </c>
      <c r="KI237" s="339">
        <v>0</v>
      </c>
      <c r="KJ237" s="339">
        <v>40081.599999999999</v>
      </c>
      <c r="KK237" s="339">
        <v>0</v>
      </c>
      <c r="KL237" s="339">
        <v>0</v>
      </c>
      <c r="KM237" s="339">
        <v>0</v>
      </c>
      <c r="KN237" s="339">
        <v>0</v>
      </c>
      <c r="KO237" s="339">
        <v>0</v>
      </c>
      <c r="KP237" s="339">
        <v>0</v>
      </c>
      <c r="KQ237" s="339">
        <v>53057.25</v>
      </c>
      <c r="KR237" s="339">
        <v>0</v>
      </c>
      <c r="KS237" s="339">
        <v>14696.8</v>
      </c>
      <c r="KU237" s="312">
        <v>50</v>
      </c>
    </row>
    <row r="238" spans="1:311" x14ac:dyDescent="0.25">
      <c r="A238">
        <v>2021</v>
      </c>
      <c r="B238" t="s">
        <v>945</v>
      </c>
      <c r="C238" t="s">
        <v>946</v>
      </c>
      <c r="D238" t="s">
        <v>321</v>
      </c>
      <c r="E238" t="s">
        <v>780</v>
      </c>
      <c r="F238" s="339">
        <v>3173755.15</v>
      </c>
      <c r="G238" s="339">
        <v>523094.2</v>
      </c>
      <c r="H238" s="339">
        <v>10346888.689999999</v>
      </c>
      <c r="I238" s="339">
        <v>169289.21</v>
      </c>
      <c r="J238" s="339">
        <v>140000</v>
      </c>
      <c r="K238" s="339">
        <v>381447.3</v>
      </c>
      <c r="L238" s="339">
        <v>2116262.96</v>
      </c>
      <c r="M238" s="339">
        <v>0</v>
      </c>
      <c r="N238" s="339">
        <v>5489488.0999999996</v>
      </c>
      <c r="O238" s="339">
        <v>5633698.2199999997</v>
      </c>
      <c r="P238" s="339">
        <v>692984.42</v>
      </c>
      <c r="Q238" s="339">
        <v>71351.7</v>
      </c>
      <c r="R238" s="339">
        <v>2438489.9500000002</v>
      </c>
      <c r="S238" s="339">
        <v>1622664.32</v>
      </c>
      <c r="T238" s="339">
        <v>1342391.8</v>
      </c>
      <c r="U238" s="339">
        <v>932761.93</v>
      </c>
      <c r="V238" s="339">
        <v>155061.6</v>
      </c>
      <c r="W238" s="339">
        <v>252020.25</v>
      </c>
      <c r="X238" s="339">
        <v>1939214.27</v>
      </c>
      <c r="Y238" s="339">
        <v>1044923.8</v>
      </c>
      <c r="Z238" s="339">
        <v>1226714.3999999999</v>
      </c>
      <c r="AA238" s="339">
        <v>3949472.05</v>
      </c>
      <c r="AB238" s="339">
        <v>743060.72</v>
      </c>
      <c r="AC238" s="339">
        <v>0</v>
      </c>
      <c r="AD238" s="339">
        <v>5591098.7000000002</v>
      </c>
      <c r="AE238" s="339">
        <v>1100542.45</v>
      </c>
      <c r="AF238" s="339">
        <v>168399.7</v>
      </c>
      <c r="AG238" s="339">
        <v>0</v>
      </c>
      <c r="AH238" s="339">
        <v>59835.45</v>
      </c>
      <c r="AI238" s="339">
        <v>649003.94999999995</v>
      </c>
      <c r="AJ238" s="339">
        <v>821915.77</v>
      </c>
      <c r="AK238" s="339">
        <v>203789</v>
      </c>
      <c r="AL238" s="339">
        <v>4452340.87</v>
      </c>
      <c r="AM238" s="339">
        <v>546659.9</v>
      </c>
      <c r="AN238" s="339">
        <v>69471.820000000007</v>
      </c>
      <c r="AO238" s="339">
        <v>8445.9500000000007</v>
      </c>
      <c r="AP238" s="339">
        <v>309877.8</v>
      </c>
      <c r="AQ238" s="339">
        <v>213280.35</v>
      </c>
      <c r="AR238" s="339">
        <v>367461.65</v>
      </c>
      <c r="AS238" s="339">
        <v>144276.75</v>
      </c>
      <c r="AT238" s="339">
        <v>21814.9</v>
      </c>
      <c r="AU238" s="339">
        <v>95279.45</v>
      </c>
      <c r="AV238" s="339">
        <v>98733.45</v>
      </c>
      <c r="AW238" s="339">
        <v>7137693.5099999998</v>
      </c>
      <c r="AX238" s="339">
        <v>148456.1</v>
      </c>
      <c r="AY238" s="339">
        <v>163619.5</v>
      </c>
      <c r="AZ238" s="339">
        <v>810745.18</v>
      </c>
      <c r="BA238" s="339">
        <v>246355.15</v>
      </c>
      <c r="BB238" s="339">
        <v>34413.4</v>
      </c>
      <c r="BC238" s="339">
        <v>822965.25</v>
      </c>
      <c r="BD238" s="339">
        <v>3469611.1</v>
      </c>
      <c r="BE238" s="339">
        <v>52677.05</v>
      </c>
      <c r="BF238" s="339">
        <v>15520.1</v>
      </c>
      <c r="BG238" s="339">
        <v>51258.8</v>
      </c>
      <c r="BH238" s="339">
        <v>0</v>
      </c>
      <c r="BI238" s="339">
        <v>9948832</v>
      </c>
      <c r="BJ238" s="339">
        <v>351926.85</v>
      </c>
      <c r="BK238" s="339">
        <v>4948508.24</v>
      </c>
      <c r="BL238" s="339">
        <v>77429.8</v>
      </c>
      <c r="BM238" s="339">
        <v>286842.78999999998</v>
      </c>
      <c r="BN238" s="339">
        <v>7276233.46</v>
      </c>
      <c r="BO238" s="339">
        <v>131858.21</v>
      </c>
      <c r="BP238" s="339">
        <v>67203.75</v>
      </c>
      <c r="BQ238" s="339">
        <v>94407.1</v>
      </c>
      <c r="BR238" s="339">
        <v>2132816.48</v>
      </c>
      <c r="BS238" s="339">
        <v>895776.2</v>
      </c>
      <c r="BT238" s="339">
        <v>31736.799999999999</v>
      </c>
      <c r="BU238" s="339">
        <v>0</v>
      </c>
      <c r="BV238" s="339">
        <v>19616.5</v>
      </c>
      <c r="BW238" s="339">
        <v>650269.72</v>
      </c>
      <c r="BX238" s="339">
        <v>2005339.1</v>
      </c>
      <c r="BY238" s="339">
        <v>2730160.2</v>
      </c>
      <c r="BZ238" s="339">
        <v>210098</v>
      </c>
      <c r="CA238" s="339">
        <v>79553.45</v>
      </c>
      <c r="CB238" s="339">
        <v>399968.4</v>
      </c>
      <c r="CC238" s="339">
        <v>1979168.4</v>
      </c>
      <c r="CD238" s="339">
        <v>3158583.09</v>
      </c>
      <c r="CE238" s="339">
        <v>1360199.95</v>
      </c>
      <c r="CF238" s="339">
        <v>2612457.5499999998</v>
      </c>
      <c r="CG238" s="339">
        <v>207549.55</v>
      </c>
      <c r="CH238" s="339">
        <v>74080</v>
      </c>
      <c r="CI238" s="339">
        <v>7088833.7999999998</v>
      </c>
      <c r="CJ238" s="339">
        <v>69088.05</v>
      </c>
      <c r="CK238" s="339">
        <v>6133.55</v>
      </c>
      <c r="CL238" s="339">
        <v>508075</v>
      </c>
      <c r="CM238" s="339">
        <v>0</v>
      </c>
      <c r="CN238" s="339">
        <v>364008.64</v>
      </c>
      <c r="CO238" s="339">
        <v>484987.9</v>
      </c>
      <c r="CP238" s="339">
        <v>276277.59999999998</v>
      </c>
      <c r="CQ238" s="339">
        <v>1038692.97</v>
      </c>
      <c r="CR238" s="339">
        <v>0</v>
      </c>
      <c r="CS238" s="339">
        <v>0</v>
      </c>
      <c r="CT238" s="339">
        <v>488934.2</v>
      </c>
      <c r="CU238" s="339">
        <v>0</v>
      </c>
      <c r="CV238" s="339">
        <v>0</v>
      </c>
      <c r="CW238" s="339">
        <v>994.25</v>
      </c>
      <c r="CX238" s="339">
        <v>226007.73</v>
      </c>
      <c r="CY238" s="339">
        <v>59166.48</v>
      </c>
      <c r="CZ238" s="339">
        <v>2085855.25</v>
      </c>
      <c r="DA238" s="339">
        <v>1441033.8</v>
      </c>
      <c r="DB238" s="339">
        <v>6777900.4699999997</v>
      </c>
      <c r="DC238" s="339">
        <v>129308.45</v>
      </c>
      <c r="DD238" s="339">
        <v>13434344.59</v>
      </c>
      <c r="DE238" s="339">
        <v>18565359.649999999</v>
      </c>
      <c r="DF238" s="339">
        <v>578683</v>
      </c>
      <c r="DG238" s="339">
        <v>765376.57</v>
      </c>
      <c r="DH238" s="339">
        <v>3304091.34</v>
      </c>
      <c r="DI238" s="339">
        <v>158340.45000000001</v>
      </c>
      <c r="DJ238" s="339">
        <v>5876251.2000000002</v>
      </c>
      <c r="DK238" s="339">
        <v>429954.13</v>
      </c>
      <c r="DL238" s="339">
        <v>1761.95</v>
      </c>
      <c r="DM238" s="339">
        <v>1001387.5</v>
      </c>
      <c r="DN238" s="339">
        <v>0</v>
      </c>
      <c r="DO238" s="339">
        <v>570.5</v>
      </c>
      <c r="DP238" s="339">
        <v>234714.4</v>
      </c>
      <c r="DQ238" s="339">
        <v>0</v>
      </c>
      <c r="DR238" s="339">
        <v>3805379</v>
      </c>
      <c r="DS238" s="339">
        <v>2476763.94</v>
      </c>
      <c r="DT238" s="339">
        <v>1056146.21</v>
      </c>
      <c r="DU238" s="339">
        <v>921733.44</v>
      </c>
      <c r="DV238" s="339">
        <v>902600.64</v>
      </c>
      <c r="DW238" s="339">
        <v>186768.95</v>
      </c>
      <c r="DX238" s="339">
        <v>88415.35</v>
      </c>
      <c r="DY238" s="339">
        <v>52643</v>
      </c>
      <c r="DZ238" s="339">
        <v>46568.85</v>
      </c>
      <c r="EA238" s="339">
        <v>17691662.440000001</v>
      </c>
      <c r="EB238" s="339">
        <v>3069211.3</v>
      </c>
      <c r="EC238" s="339">
        <v>298485.7</v>
      </c>
      <c r="ED238" s="339">
        <v>0</v>
      </c>
      <c r="EE238" s="339">
        <v>1350571.45</v>
      </c>
      <c r="EF238" s="339">
        <v>721322.86</v>
      </c>
      <c r="EG238" s="339">
        <v>3379300.53</v>
      </c>
      <c r="EH238" s="339">
        <v>9914.01</v>
      </c>
      <c r="EI238" s="339">
        <v>1174108.49</v>
      </c>
      <c r="EJ238" s="339">
        <v>4169992.15</v>
      </c>
      <c r="EK238" s="339">
        <v>784174.25</v>
      </c>
      <c r="EL238" s="339">
        <v>73923.3</v>
      </c>
      <c r="EM238" s="339">
        <v>150021</v>
      </c>
      <c r="EN238" s="339">
        <v>1324122.31</v>
      </c>
      <c r="EO238" s="339">
        <v>608241.56000000006</v>
      </c>
      <c r="EP238" s="339">
        <v>768944.35</v>
      </c>
      <c r="EQ238" s="339">
        <v>367358.63</v>
      </c>
      <c r="ER238" s="339">
        <v>550509.13</v>
      </c>
      <c r="ES238" s="339">
        <v>24992.75</v>
      </c>
      <c r="ET238" s="339">
        <v>321619.45</v>
      </c>
      <c r="EU238" s="339">
        <v>37372.85</v>
      </c>
      <c r="EV238" s="339">
        <v>118396.85</v>
      </c>
      <c r="EW238" s="339">
        <v>90380.95</v>
      </c>
      <c r="EX238" s="339">
        <v>158085.29999999999</v>
      </c>
      <c r="EY238" s="339">
        <v>13754132.619999999</v>
      </c>
      <c r="EZ238" s="339">
        <v>132023604.36</v>
      </c>
      <c r="FA238" s="339">
        <v>666609.30000000005</v>
      </c>
      <c r="FB238" s="339">
        <v>0</v>
      </c>
      <c r="FC238" s="339">
        <v>1653042.2</v>
      </c>
      <c r="FD238" s="339">
        <v>222171.48</v>
      </c>
      <c r="FE238" s="339">
        <v>3245952.65</v>
      </c>
      <c r="FF238" s="339">
        <v>104333.25</v>
      </c>
      <c r="FG238" s="339">
        <v>83381.679999999993</v>
      </c>
      <c r="FH238" s="339">
        <v>1978988.2</v>
      </c>
      <c r="FI238" s="339">
        <v>93920</v>
      </c>
      <c r="FJ238" s="339">
        <v>624522.92000000004</v>
      </c>
      <c r="FK238" s="339">
        <v>275074.75</v>
      </c>
      <c r="FL238" s="339">
        <v>0</v>
      </c>
      <c r="FM238" s="339">
        <v>6282075.6100000003</v>
      </c>
      <c r="FN238" s="339">
        <v>0</v>
      </c>
      <c r="FO238" s="339">
        <v>420549.35</v>
      </c>
      <c r="FP238" s="339">
        <v>2144.35</v>
      </c>
      <c r="FQ238" s="339">
        <v>59268.4</v>
      </c>
      <c r="FR238" s="339">
        <v>4185104.23</v>
      </c>
      <c r="FS238" s="339">
        <v>422948.64</v>
      </c>
      <c r="FT238" s="339">
        <v>130148.35</v>
      </c>
      <c r="FU238" s="339">
        <v>136959.1</v>
      </c>
      <c r="FV238" s="339">
        <v>0</v>
      </c>
      <c r="FW238" s="339">
        <v>548136.25</v>
      </c>
      <c r="FX238" s="339">
        <v>117578.95</v>
      </c>
      <c r="FY238" s="339">
        <v>1133175.49</v>
      </c>
      <c r="FZ238" s="339">
        <v>82953.899999999994</v>
      </c>
      <c r="GA238" s="339">
        <v>50053</v>
      </c>
      <c r="GB238" s="339">
        <v>2100.15</v>
      </c>
      <c r="GC238" s="339">
        <v>0</v>
      </c>
      <c r="GD238" s="339">
        <v>319910.09999999998</v>
      </c>
      <c r="GE238" s="339">
        <v>611580.94999999995</v>
      </c>
      <c r="GF238" s="339">
        <v>988726.47</v>
      </c>
      <c r="GG238" s="339">
        <v>2316857.9</v>
      </c>
      <c r="GH238" s="339">
        <v>65000</v>
      </c>
      <c r="GI238" s="339">
        <v>1020805.95</v>
      </c>
      <c r="GJ238" s="339">
        <v>55719</v>
      </c>
      <c r="GK238" s="339">
        <v>11804223.76</v>
      </c>
      <c r="GL238" s="339">
        <v>34014.550000000003</v>
      </c>
      <c r="GM238" s="339">
        <v>29429673.129999999</v>
      </c>
      <c r="GN238" s="339">
        <v>212784.8</v>
      </c>
      <c r="GO238" s="339">
        <v>2672666.1</v>
      </c>
      <c r="GP238" s="339">
        <v>0</v>
      </c>
      <c r="GQ238" s="339">
        <v>0</v>
      </c>
      <c r="GR238" s="339">
        <v>577921.85</v>
      </c>
      <c r="GS238" s="339">
        <v>25578367.210000001</v>
      </c>
      <c r="GT238" s="339">
        <v>451864.49</v>
      </c>
      <c r="GU238" s="339">
        <v>13571233.550000001</v>
      </c>
      <c r="GV238" s="339">
        <v>115699.85</v>
      </c>
      <c r="GW238" s="339">
        <v>71809.7</v>
      </c>
      <c r="GX238" s="339">
        <v>4456449.62</v>
      </c>
      <c r="GY238" s="339">
        <v>51133.599999999999</v>
      </c>
      <c r="GZ238" s="339">
        <v>1028606.85</v>
      </c>
      <c r="HA238" s="339">
        <v>405783.95</v>
      </c>
      <c r="HB238" s="339">
        <v>7662.1</v>
      </c>
      <c r="HC238" s="339">
        <v>30385689.050000001</v>
      </c>
      <c r="HD238" s="339">
        <v>35714.25</v>
      </c>
      <c r="HE238" s="339">
        <v>216611.35</v>
      </c>
      <c r="HF238" s="339">
        <v>244321.25</v>
      </c>
      <c r="HG238" s="339">
        <v>1404760.35</v>
      </c>
      <c r="HH238" s="339">
        <v>4821449.8600000003</v>
      </c>
      <c r="HI238" s="339">
        <v>1210092</v>
      </c>
      <c r="HJ238" s="339">
        <v>426788.81</v>
      </c>
      <c r="HK238" s="339">
        <v>329895.59999999998</v>
      </c>
      <c r="HL238" s="339">
        <v>96179.55</v>
      </c>
      <c r="HM238" s="339">
        <v>553973.71</v>
      </c>
      <c r="HN238" s="339">
        <v>544398.15</v>
      </c>
      <c r="HO238" s="339">
        <v>966157.57</v>
      </c>
      <c r="HP238" s="339">
        <v>1004762.85</v>
      </c>
      <c r="HQ238" s="339">
        <v>41582.949999999997</v>
      </c>
      <c r="HR238" s="339">
        <v>748454.16</v>
      </c>
      <c r="HS238" s="339">
        <v>930494.1</v>
      </c>
      <c r="HT238" s="339">
        <v>9279841.2300000004</v>
      </c>
      <c r="HU238" s="339">
        <v>0</v>
      </c>
      <c r="HV238" s="339">
        <v>2360662.75</v>
      </c>
      <c r="HW238" s="339">
        <v>19928638.940000001</v>
      </c>
      <c r="HX238" s="339">
        <v>1847237.24</v>
      </c>
      <c r="HY238" s="339">
        <v>11187920.4</v>
      </c>
      <c r="HZ238" s="339">
        <v>378001.16</v>
      </c>
      <c r="IA238" s="339">
        <v>4294.55</v>
      </c>
      <c r="IB238" s="339">
        <v>216871.49</v>
      </c>
      <c r="IC238" s="339">
        <v>848434.79</v>
      </c>
      <c r="ID238" s="339">
        <v>0</v>
      </c>
      <c r="IE238" s="339">
        <v>4166981.8</v>
      </c>
      <c r="IF238" s="339">
        <v>927036.55</v>
      </c>
      <c r="IG238" s="339">
        <v>192795.8</v>
      </c>
      <c r="IH238" s="339">
        <v>247073.45</v>
      </c>
      <c r="II238" s="339">
        <v>166382.87</v>
      </c>
      <c r="IJ238" s="339">
        <v>735753.36</v>
      </c>
      <c r="IK238" s="339">
        <v>414839.76</v>
      </c>
      <c r="IL238" s="339">
        <v>275379.8</v>
      </c>
      <c r="IM238" s="339">
        <v>666910.94999999995</v>
      </c>
      <c r="IN238" s="339">
        <v>2752044.85</v>
      </c>
      <c r="IO238" s="339">
        <v>387650</v>
      </c>
      <c r="IP238" s="339">
        <v>0</v>
      </c>
      <c r="IQ238" s="339">
        <v>0</v>
      </c>
      <c r="IR238" s="339">
        <v>1552766.29</v>
      </c>
      <c r="IS238" s="339">
        <v>2151357.65</v>
      </c>
      <c r="IT238" s="339">
        <v>3657052.79</v>
      </c>
      <c r="IU238" s="339">
        <v>0</v>
      </c>
      <c r="IV238" s="339">
        <v>884705.6</v>
      </c>
      <c r="IW238" s="339">
        <v>355583.05</v>
      </c>
      <c r="IX238" s="339">
        <v>0</v>
      </c>
      <c r="IY238" s="339">
        <v>2322053.94</v>
      </c>
      <c r="IZ238" s="339">
        <v>19655.25</v>
      </c>
      <c r="JA238" s="339">
        <v>573176.26</v>
      </c>
      <c r="JB238" s="339">
        <v>233481.17</v>
      </c>
      <c r="JC238" s="339">
        <v>1437719.35</v>
      </c>
      <c r="JD238" s="339">
        <v>59253.85</v>
      </c>
      <c r="JE238" s="339">
        <v>0</v>
      </c>
      <c r="JF238" s="339">
        <v>3882656.89</v>
      </c>
      <c r="JG238" s="339">
        <v>116382.8</v>
      </c>
      <c r="JH238" s="339">
        <v>2105703.1800000002</v>
      </c>
      <c r="JI238" s="339">
        <v>831211.3</v>
      </c>
      <c r="JJ238" s="339">
        <v>214864.94</v>
      </c>
      <c r="JK238" s="339">
        <v>112555.2</v>
      </c>
      <c r="JL238" s="339">
        <v>579367.27</v>
      </c>
      <c r="JM238" s="339">
        <v>548341.93000000005</v>
      </c>
      <c r="JN238" s="339">
        <v>18093.599999999999</v>
      </c>
      <c r="JO238" s="339">
        <v>1296105.7</v>
      </c>
      <c r="JP238" s="339">
        <v>799055.65</v>
      </c>
      <c r="JQ238" s="339">
        <v>0</v>
      </c>
      <c r="JR238" s="339">
        <v>0</v>
      </c>
      <c r="JS238" s="339">
        <v>5050908.41</v>
      </c>
      <c r="JT238" s="339">
        <v>0</v>
      </c>
      <c r="JU238" s="339">
        <v>113100.67</v>
      </c>
      <c r="JV238" s="339">
        <v>3884838.71</v>
      </c>
      <c r="JW238" s="339">
        <v>3535471.64</v>
      </c>
      <c r="JX238" s="339">
        <v>446730.16</v>
      </c>
      <c r="JY238" s="339">
        <v>0</v>
      </c>
      <c r="JZ238" s="339">
        <v>22097.3</v>
      </c>
      <c r="KA238" s="339">
        <v>1400562.2</v>
      </c>
      <c r="KB238" s="339">
        <v>109514.65</v>
      </c>
      <c r="KC238" s="339">
        <v>0</v>
      </c>
      <c r="KD238" s="339">
        <v>928411.38</v>
      </c>
      <c r="KE238" s="339">
        <v>5916017.2999999998</v>
      </c>
      <c r="KF238" s="339">
        <v>48262.5</v>
      </c>
      <c r="KG238" s="339">
        <v>287964.55</v>
      </c>
      <c r="KH238" s="339">
        <v>22617</v>
      </c>
      <c r="KI238" s="339">
        <v>579034</v>
      </c>
      <c r="KJ238" s="339">
        <v>76318.95</v>
      </c>
      <c r="KK238" s="339">
        <v>1948.7</v>
      </c>
      <c r="KL238" s="339">
        <v>923473.25</v>
      </c>
      <c r="KM238" s="339">
        <v>1000</v>
      </c>
      <c r="KN238" s="339">
        <v>0</v>
      </c>
      <c r="KO238" s="339">
        <v>588578.98</v>
      </c>
      <c r="KP238" s="339">
        <v>519716.12</v>
      </c>
      <c r="KQ238" s="339">
        <v>22894399.620000001</v>
      </c>
      <c r="KR238" s="339">
        <v>6936015.2199999997</v>
      </c>
      <c r="KS238" s="339">
        <v>564616.18000000005</v>
      </c>
      <c r="KU238" s="338" t="s">
        <v>944</v>
      </c>
    </row>
    <row r="239" spans="1:311" x14ac:dyDescent="0.25">
      <c r="A239">
        <v>2021</v>
      </c>
      <c r="B239" t="s">
        <v>945</v>
      </c>
      <c r="C239" t="s">
        <v>954</v>
      </c>
      <c r="D239" t="s">
        <v>955</v>
      </c>
      <c r="E239" t="s">
        <v>780</v>
      </c>
      <c r="F239" s="339">
        <v>2400</v>
      </c>
      <c r="G239" s="339">
        <v>0</v>
      </c>
      <c r="H239" s="339">
        <v>0</v>
      </c>
      <c r="I239" s="339">
        <v>0</v>
      </c>
      <c r="J239" s="339">
        <v>0</v>
      </c>
      <c r="K239" s="339">
        <v>0</v>
      </c>
      <c r="L239" s="339">
        <v>0</v>
      </c>
      <c r="M239" s="339">
        <v>0</v>
      </c>
      <c r="N239" s="339">
        <v>0</v>
      </c>
      <c r="O239" s="339">
        <v>0</v>
      </c>
      <c r="P239" s="339">
        <v>0</v>
      </c>
      <c r="Q239" s="339">
        <v>0</v>
      </c>
      <c r="R239" s="339">
        <v>0</v>
      </c>
      <c r="S239" s="339">
        <v>0</v>
      </c>
      <c r="T239" s="339">
        <v>0</v>
      </c>
      <c r="U239" s="339">
        <v>0</v>
      </c>
      <c r="V239" s="339">
        <v>0</v>
      </c>
      <c r="W239" s="339">
        <v>0</v>
      </c>
      <c r="X239" s="339">
        <v>0</v>
      </c>
      <c r="Y239" s="339">
        <v>0</v>
      </c>
      <c r="Z239" s="339">
        <v>0</v>
      </c>
      <c r="AA239" s="339">
        <v>0</v>
      </c>
      <c r="AB239" s="339">
        <v>0</v>
      </c>
      <c r="AC239" s="339">
        <v>0</v>
      </c>
      <c r="AD239" s="339">
        <v>0</v>
      </c>
      <c r="AE239" s="339">
        <v>0</v>
      </c>
      <c r="AF239" s="339">
        <v>0</v>
      </c>
      <c r="AG239" s="339">
        <v>0</v>
      </c>
      <c r="AH239" s="339">
        <v>0</v>
      </c>
      <c r="AI239" s="339">
        <v>0</v>
      </c>
      <c r="AJ239" s="339">
        <v>0</v>
      </c>
      <c r="AK239" s="339">
        <v>0</v>
      </c>
      <c r="AL239" s="339">
        <v>0</v>
      </c>
      <c r="AM239" s="339">
        <v>0</v>
      </c>
      <c r="AN239" s="339">
        <v>0</v>
      </c>
      <c r="AO239" s="339">
        <v>0</v>
      </c>
      <c r="AP239" s="339">
        <v>0</v>
      </c>
      <c r="AQ239" s="339">
        <v>0</v>
      </c>
      <c r="AR239" s="339">
        <v>0</v>
      </c>
      <c r="AS239" s="339">
        <v>0</v>
      </c>
      <c r="AT239" s="339">
        <v>0</v>
      </c>
      <c r="AU239" s="339">
        <v>0</v>
      </c>
      <c r="AV239" s="339">
        <v>0</v>
      </c>
      <c r="AW239" s="339">
        <v>0</v>
      </c>
      <c r="AX239" s="339">
        <v>0</v>
      </c>
      <c r="AY239" s="339">
        <v>0</v>
      </c>
      <c r="AZ239" s="339">
        <v>0</v>
      </c>
      <c r="BA239" s="339">
        <v>0</v>
      </c>
      <c r="BB239" s="339">
        <v>0</v>
      </c>
      <c r="BC239" s="339">
        <v>0</v>
      </c>
      <c r="BD239" s="339">
        <v>0</v>
      </c>
      <c r="BE239" s="339">
        <v>0</v>
      </c>
      <c r="BF239" s="339">
        <v>0</v>
      </c>
      <c r="BG239" s="339">
        <v>0</v>
      </c>
      <c r="BH239" s="339">
        <v>0</v>
      </c>
      <c r="BI239" s="339">
        <v>0</v>
      </c>
      <c r="BJ239" s="339">
        <v>0</v>
      </c>
      <c r="BK239" s="339">
        <v>0</v>
      </c>
      <c r="BL239" s="339">
        <v>0</v>
      </c>
      <c r="BM239" s="339">
        <v>0</v>
      </c>
      <c r="BN239" s="339">
        <v>378</v>
      </c>
      <c r="BO239" s="339">
        <v>0</v>
      </c>
      <c r="BP239" s="339">
        <v>0</v>
      </c>
      <c r="BQ239" s="339">
        <v>0</v>
      </c>
      <c r="BR239" s="339">
        <v>0</v>
      </c>
      <c r="BS239" s="339">
        <v>0</v>
      </c>
      <c r="BT239" s="339">
        <v>1600</v>
      </c>
      <c r="BU239" s="339">
        <v>0</v>
      </c>
      <c r="BV239" s="339">
        <v>0</v>
      </c>
      <c r="BW239" s="339">
        <v>0</v>
      </c>
      <c r="BX239" s="339">
        <v>0</v>
      </c>
      <c r="BY239" s="339">
        <v>0</v>
      </c>
      <c r="BZ239" s="339">
        <v>0</v>
      </c>
      <c r="CA239" s="339">
        <v>0</v>
      </c>
      <c r="CB239" s="339">
        <v>0</v>
      </c>
      <c r="CC239" s="339">
        <v>0</v>
      </c>
      <c r="CD239" s="339">
        <v>0</v>
      </c>
      <c r="CE239" s="339">
        <v>0</v>
      </c>
      <c r="CF239" s="339">
        <v>0</v>
      </c>
      <c r="CG239" s="339">
        <v>0</v>
      </c>
      <c r="CH239" s="339">
        <v>0</v>
      </c>
      <c r="CI239" s="339">
        <v>0</v>
      </c>
      <c r="CJ239" s="339">
        <v>0</v>
      </c>
      <c r="CK239" s="339">
        <v>0</v>
      </c>
      <c r="CL239" s="339">
        <v>0</v>
      </c>
      <c r="CM239" s="339">
        <v>0</v>
      </c>
      <c r="CN239" s="339">
        <v>0</v>
      </c>
      <c r="CO239" s="339">
        <v>0</v>
      </c>
      <c r="CP239" s="339">
        <v>0</v>
      </c>
      <c r="CQ239" s="339">
        <v>0</v>
      </c>
      <c r="CR239" s="339">
        <v>0</v>
      </c>
      <c r="CS239" s="339">
        <v>0</v>
      </c>
      <c r="CT239" s="339">
        <v>0</v>
      </c>
      <c r="CU239" s="339">
        <v>0</v>
      </c>
      <c r="CV239" s="339">
        <v>0</v>
      </c>
      <c r="CW239" s="339">
        <v>0</v>
      </c>
      <c r="CX239" s="339">
        <v>0</v>
      </c>
      <c r="CY239" s="339">
        <v>0</v>
      </c>
      <c r="CZ239" s="339">
        <v>0</v>
      </c>
      <c r="DA239" s="339">
        <v>0</v>
      </c>
      <c r="DB239" s="339">
        <v>0</v>
      </c>
      <c r="DC239" s="339">
        <v>0</v>
      </c>
      <c r="DD239" s="339">
        <v>0</v>
      </c>
      <c r="DE239" s="339">
        <v>0</v>
      </c>
      <c r="DF239" s="339">
        <v>0</v>
      </c>
      <c r="DG239" s="339">
        <v>0</v>
      </c>
      <c r="DH239" s="339">
        <v>0</v>
      </c>
      <c r="DI239" s="339">
        <v>0</v>
      </c>
      <c r="DJ239" s="339">
        <v>0</v>
      </c>
      <c r="DK239" s="339">
        <v>0</v>
      </c>
      <c r="DL239" s="339">
        <v>0</v>
      </c>
      <c r="DM239" s="339">
        <v>0</v>
      </c>
      <c r="DN239" s="339">
        <v>0</v>
      </c>
      <c r="DO239" s="339">
        <v>0</v>
      </c>
      <c r="DP239" s="339">
        <v>0</v>
      </c>
      <c r="DQ239" s="339">
        <v>0</v>
      </c>
      <c r="DR239" s="339">
        <v>0</v>
      </c>
      <c r="DS239" s="339">
        <v>0</v>
      </c>
      <c r="DT239" s="339">
        <v>0</v>
      </c>
      <c r="DU239" s="339">
        <v>0</v>
      </c>
      <c r="DV239" s="339">
        <v>0</v>
      </c>
      <c r="DW239" s="339">
        <v>0</v>
      </c>
      <c r="DX239" s="339">
        <v>0</v>
      </c>
      <c r="DY239" s="339">
        <v>21209.51</v>
      </c>
      <c r="DZ239" s="339">
        <v>0</v>
      </c>
      <c r="EA239" s="339">
        <v>0</v>
      </c>
      <c r="EB239" s="339">
        <v>0</v>
      </c>
      <c r="EC239" s="339">
        <v>6400</v>
      </c>
      <c r="ED239" s="339">
        <v>0</v>
      </c>
      <c r="EE239" s="339">
        <v>0</v>
      </c>
      <c r="EF239" s="339">
        <v>0</v>
      </c>
      <c r="EG239" s="339">
        <v>80877</v>
      </c>
      <c r="EH239" s="339">
        <v>0</v>
      </c>
      <c r="EI239" s="339">
        <v>0</v>
      </c>
      <c r="EJ239" s="339">
        <v>0</v>
      </c>
      <c r="EK239" s="339">
        <v>0</v>
      </c>
      <c r="EL239" s="339">
        <v>0</v>
      </c>
      <c r="EM239" s="339">
        <v>0</v>
      </c>
      <c r="EN239" s="339">
        <v>0</v>
      </c>
      <c r="EO239" s="339">
        <v>0</v>
      </c>
      <c r="EP239" s="339">
        <v>0</v>
      </c>
      <c r="EQ239" s="339">
        <v>0</v>
      </c>
      <c r="ER239" s="339">
        <v>0</v>
      </c>
      <c r="ES239" s="339">
        <v>0</v>
      </c>
      <c r="ET239" s="339">
        <v>0</v>
      </c>
      <c r="EU239" s="339">
        <v>0</v>
      </c>
      <c r="EV239" s="339">
        <v>0</v>
      </c>
      <c r="EW239" s="339">
        <v>0</v>
      </c>
      <c r="EX239" s="339">
        <v>0</v>
      </c>
      <c r="EY239" s="339">
        <v>0</v>
      </c>
      <c r="EZ239" s="339">
        <v>0</v>
      </c>
      <c r="FA239" s="339">
        <v>0</v>
      </c>
      <c r="FB239" s="339">
        <v>0</v>
      </c>
      <c r="FC239" s="339">
        <v>0</v>
      </c>
      <c r="FD239" s="339">
        <v>14.15</v>
      </c>
      <c r="FE239" s="339">
        <v>100000</v>
      </c>
      <c r="FF239" s="339">
        <v>0</v>
      </c>
      <c r="FG239" s="339">
        <v>0</v>
      </c>
      <c r="FH239" s="339">
        <v>0</v>
      </c>
      <c r="FI239" s="339">
        <v>0</v>
      </c>
      <c r="FJ239" s="339">
        <v>0</v>
      </c>
      <c r="FK239" s="339">
        <v>0</v>
      </c>
      <c r="FL239" s="339">
        <v>0</v>
      </c>
      <c r="FM239" s="339">
        <v>0</v>
      </c>
      <c r="FN239" s="339">
        <v>0</v>
      </c>
      <c r="FO239" s="339">
        <v>0</v>
      </c>
      <c r="FP239" s="339">
        <v>0</v>
      </c>
      <c r="FQ239" s="339">
        <v>0</v>
      </c>
      <c r="FR239" s="339">
        <v>0</v>
      </c>
      <c r="FS239" s="339">
        <v>0</v>
      </c>
      <c r="FT239" s="339">
        <v>0</v>
      </c>
      <c r="FU239" s="339">
        <v>0</v>
      </c>
      <c r="FV239" s="339">
        <v>0</v>
      </c>
      <c r="FW239" s="339">
        <v>0</v>
      </c>
      <c r="FX239" s="339">
        <v>0</v>
      </c>
      <c r="FY239" s="339">
        <v>0</v>
      </c>
      <c r="FZ239" s="339">
        <v>0</v>
      </c>
      <c r="GA239" s="339">
        <v>0</v>
      </c>
      <c r="GB239" s="339">
        <v>0</v>
      </c>
      <c r="GC239" s="339">
        <v>0</v>
      </c>
      <c r="GD239" s="339">
        <v>0</v>
      </c>
      <c r="GE239" s="339">
        <v>0</v>
      </c>
      <c r="GF239" s="339">
        <v>0</v>
      </c>
      <c r="GG239" s="339">
        <v>0</v>
      </c>
      <c r="GH239" s="339">
        <v>0</v>
      </c>
      <c r="GI239" s="339">
        <v>0</v>
      </c>
      <c r="GJ239" s="339">
        <v>0</v>
      </c>
      <c r="GK239" s="339">
        <v>0</v>
      </c>
      <c r="GL239" s="339">
        <v>0</v>
      </c>
      <c r="GM239" s="339">
        <v>0</v>
      </c>
      <c r="GN239" s="339">
        <v>0</v>
      </c>
      <c r="GO239" s="339">
        <v>0</v>
      </c>
      <c r="GP239" s="339">
        <v>0</v>
      </c>
      <c r="GQ239" s="339">
        <v>0</v>
      </c>
      <c r="GR239" s="339">
        <v>0</v>
      </c>
      <c r="GS239" s="339">
        <v>25889.83</v>
      </c>
      <c r="GT239" s="339">
        <v>0</v>
      </c>
      <c r="GU239" s="339">
        <v>0</v>
      </c>
      <c r="GV239" s="339">
        <v>0</v>
      </c>
      <c r="GW239" s="339">
        <v>0</v>
      </c>
      <c r="GX239" s="339">
        <v>0</v>
      </c>
      <c r="GY239" s="339">
        <v>0</v>
      </c>
      <c r="GZ239" s="339">
        <v>0</v>
      </c>
      <c r="HA239" s="339">
        <v>0</v>
      </c>
      <c r="HB239" s="339">
        <v>0</v>
      </c>
      <c r="HC239" s="339">
        <v>0</v>
      </c>
      <c r="HD239" s="339">
        <v>0</v>
      </c>
      <c r="HE239" s="339">
        <v>3200</v>
      </c>
      <c r="HF239" s="339">
        <v>800</v>
      </c>
      <c r="HG239" s="339">
        <v>0</v>
      </c>
      <c r="HH239" s="339">
        <v>0</v>
      </c>
      <c r="HI239" s="339">
        <v>0</v>
      </c>
      <c r="HJ239" s="339">
        <v>0</v>
      </c>
      <c r="HK239" s="339">
        <v>0</v>
      </c>
      <c r="HL239" s="339">
        <v>0</v>
      </c>
      <c r="HM239" s="339">
        <v>1600</v>
      </c>
      <c r="HN239" s="339">
        <v>12525</v>
      </c>
      <c r="HO239" s="339">
        <v>0</v>
      </c>
      <c r="HP239" s="339">
        <v>21490.89</v>
      </c>
      <c r="HQ239" s="339">
        <v>0</v>
      </c>
      <c r="HR239" s="339">
        <v>0</v>
      </c>
      <c r="HS239" s="339">
        <v>0</v>
      </c>
      <c r="HT239" s="339">
        <v>0</v>
      </c>
      <c r="HU239" s="339">
        <v>0</v>
      </c>
      <c r="HV239" s="339">
        <v>0</v>
      </c>
      <c r="HW239" s="339">
        <v>0</v>
      </c>
      <c r="HX239" s="339">
        <v>0</v>
      </c>
      <c r="HY239" s="339">
        <v>0</v>
      </c>
      <c r="HZ239" s="339">
        <v>0</v>
      </c>
      <c r="IA239" s="339">
        <v>0</v>
      </c>
      <c r="IB239" s="339">
        <v>0</v>
      </c>
      <c r="IC239" s="339">
        <v>0</v>
      </c>
      <c r="ID239" s="339">
        <v>0</v>
      </c>
      <c r="IE239" s="339">
        <v>0</v>
      </c>
      <c r="IF239" s="339">
        <v>0</v>
      </c>
      <c r="IG239" s="339">
        <v>0</v>
      </c>
      <c r="IH239" s="339">
        <v>0</v>
      </c>
      <c r="II239" s="339">
        <v>0</v>
      </c>
      <c r="IJ239" s="339">
        <v>0</v>
      </c>
      <c r="IK239" s="339">
        <v>0</v>
      </c>
      <c r="IL239" s="339">
        <v>0</v>
      </c>
      <c r="IM239" s="339">
        <v>0</v>
      </c>
      <c r="IN239" s="339">
        <v>0</v>
      </c>
      <c r="IO239" s="339">
        <v>0</v>
      </c>
      <c r="IP239" s="339">
        <v>0</v>
      </c>
      <c r="IQ239" s="339">
        <v>0</v>
      </c>
      <c r="IR239" s="339">
        <v>0</v>
      </c>
      <c r="IS239" s="339">
        <v>0</v>
      </c>
      <c r="IT239" s="339">
        <v>0</v>
      </c>
      <c r="IU239" s="339">
        <v>0</v>
      </c>
      <c r="IV239" s="339">
        <v>0</v>
      </c>
      <c r="IW239" s="339">
        <v>0</v>
      </c>
      <c r="IX239" s="339">
        <v>0</v>
      </c>
      <c r="IY239" s="339">
        <v>0</v>
      </c>
      <c r="IZ239" s="339">
        <v>0</v>
      </c>
      <c r="JA239" s="339">
        <v>0</v>
      </c>
      <c r="JB239" s="339">
        <v>0</v>
      </c>
      <c r="JC239" s="339">
        <v>0</v>
      </c>
      <c r="JD239" s="339">
        <v>0</v>
      </c>
      <c r="JE239" s="339">
        <v>0</v>
      </c>
      <c r="JF239" s="339">
        <v>0</v>
      </c>
      <c r="JG239" s="339">
        <v>0</v>
      </c>
      <c r="JH239" s="339">
        <v>0</v>
      </c>
      <c r="JI239" s="339">
        <v>0</v>
      </c>
      <c r="JJ239" s="339">
        <v>0</v>
      </c>
      <c r="JK239" s="339">
        <v>0</v>
      </c>
      <c r="JL239" s="339">
        <v>0</v>
      </c>
      <c r="JM239" s="339">
        <v>0</v>
      </c>
      <c r="JN239" s="339">
        <v>0</v>
      </c>
      <c r="JO239" s="339">
        <v>0</v>
      </c>
      <c r="JP239" s="339">
        <v>0</v>
      </c>
      <c r="JQ239" s="339">
        <v>0</v>
      </c>
      <c r="JR239" s="339">
        <v>0</v>
      </c>
      <c r="JS239" s="339">
        <v>0</v>
      </c>
      <c r="JT239" s="339">
        <v>0</v>
      </c>
      <c r="JU239" s="339">
        <v>0</v>
      </c>
      <c r="JV239" s="339">
        <v>0</v>
      </c>
      <c r="JW239" s="339">
        <v>0</v>
      </c>
      <c r="JX239" s="339">
        <v>0</v>
      </c>
      <c r="JY239" s="339">
        <v>0</v>
      </c>
      <c r="JZ239" s="339">
        <v>0</v>
      </c>
      <c r="KA239" s="339">
        <v>0</v>
      </c>
      <c r="KB239" s="339">
        <v>0</v>
      </c>
      <c r="KC239" s="339">
        <v>0</v>
      </c>
      <c r="KD239" s="339">
        <v>0</v>
      </c>
      <c r="KE239" s="339">
        <v>0</v>
      </c>
      <c r="KF239" s="339">
        <v>0</v>
      </c>
      <c r="KG239" s="339">
        <v>0</v>
      </c>
      <c r="KH239" s="339">
        <v>0</v>
      </c>
      <c r="KI239" s="339">
        <v>0</v>
      </c>
      <c r="KJ239" s="339">
        <v>0</v>
      </c>
      <c r="KK239" s="339">
        <v>0</v>
      </c>
      <c r="KL239" s="339">
        <v>0</v>
      </c>
      <c r="KM239" s="339">
        <v>0</v>
      </c>
      <c r="KN239" s="339">
        <v>0</v>
      </c>
      <c r="KO239" s="339">
        <v>0</v>
      </c>
      <c r="KP239" s="339">
        <v>0</v>
      </c>
      <c r="KQ239" s="339">
        <v>0</v>
      </c>
      <c r="KR239" s="339">
        <v>0</v>
      </c>
      <c r="KS239" s="339">
        <v>0</v>
      </c>
      <c r="KU239" s="312">
        <v>52</v>
      </c>
    </row>
    <row r="240" spans="1:311" x14ac:dyDescent="0.25">
      <c r="A240">
        <v>2021</v>
      </c>
      <c r="B240" t="s">
        <v>945</v>
      </c>
      <c r="C240" t="s">
        <v>954</v>
      </c>
      <c r="D240" t="s">
        <v>956</v>
      </c>
      <c r="E240" t="s">
        <v>780</v>
      </c>
      <c r="F240" s="339">
        <v>0</v>
      </c>
      <c r="G240" s="339">
        <v>1600</v>
      </c>
      <c r="H240" s="339">
        <v>0</v>
      </c>
      <c r="I240" s="339">
        <v>0</v>
      </c>
      <c r="J240" s="339">
        <v>0</v>
      </c>
      <c r="K240" s="339">
        <v>0</v>
      </c>
      <c r="L240" s="339">
        <v>0</v>
      </c>
      <c r="M240" s="339">
        <v>4000</v>
      </c>
      <c r="N240" s="339">
        <v>0</v>
      </c>
      <c r="O240" s="339">
        <v>0</v>
      </c>
      <c r="P240" s="339">
        <v>0</v>
      </c>
      <c r="Q240" s="339">
        <v>0</v>
      </c>
      <c r="R240" s="339">
        <v>0</v>
      </c>
      <c r="S240" s="339">
        <v>0</v>
      </c>
      <c r="T240" s="339">
        <v>0</v>
      </c>
      <c r="U240" s="339">
        <v>0</v>
      </c>
      <c r="V240" s="339">
        <v>0</v>
      </c>
      <c r="W240" s="339">
        <v>0</v>
      </c>
      <c r="X240" s="339">
        <v>0</v>
      </c>
      <c r="Y240" s="339">
        <v>0</v>
      </c>
      <c r="Z240" s="339">
        <v>8800</v>
      </c>
      <c r="AA240" s="339">
        <v>0</v>
      </c>
      <c r="AB240" s="339">
        <v>0</v>
      </c>
      <c r="AC240" s="339">
        <v>0</v>
      </c>
      <c r="AD240" s="339">
        <v>0</v>
      </c>
      <c r="AE240" s="339">
        <v>0</v>
      </c>
      <c r="AF240" s="339">
        <v>0</v>
      </c>
      <c r="AG240" s="339">
        <v>0</v>
      </c>
      <c r="AH240" s="339">
        <v>0</v>
      </c>
      <c r="AI240" s="339">
        <v>1600</v>
      </c>
      <c r="AJ240" s="339">
        <v>0</v>
      </c>
      <c r="AK240" s="339">
        <v>0</v>
      </c>
      <c r="AL240" s="339">
        <v>0</v>
      </c>
      <c r="AM240" s="339">
        <v>4000</v>
      </c>
      <c r="AN240" s="339">
        <v>800</v>
      </c>
      <c r="AO240" s="339">
        <v>0</v>
      </c>
      <c r="AP240" s="339">
        <v>0</v>
      </c>
      <c r="AQ240" s="339">
        <v>0</v>
      </c>
      <c r="AR240" s="339">
        <v>0</v>
      </c>
      <c r="AS240" s="339">
        <v>0</v>
      </c>
      <c r="AT240" s="339">
        <v>0</v>
      </c>
      <c r="AU240" s="339">
        <v>0</v>
      </c>
      <c r="AV240" s="339">
        <v>0</v>
      </c>
      <c r="AW240" s="339">
        <v>12737</v>
      </c>
      <c r="AX240" s="339">
        <v>0</v>
      </c>
      <c r="AY240" s="339">
        <v>0</v>
      </c>
      <c r="AZ240" s="339">
        <v>0</v>
      </c>
      <c r="BA240" s="339">
        <v>0</v>
      </c>
      <c r="BB240" s="339">
        <v>0</v>
      </c>
      <c r="BC240" s="339">
        <v>0</v>
      </c>
      <c r="BD240" s="339">
        <v>0</v>
      </c>
      <c r="BE240" s="339">
        <v>0</v>
      </c>
      <c r="BF240" s="339">
        <v>0</v>
      </c>
      <c r="BG240" s="339">
        <v>0</v>
      </c>
      <c r="BH240" s="339">
        <v>0</v>
      </c>
      <c r="BI240" s="339">
        <v>8800</v>
      </c>
      <c r="BJ240" s="339">
        <v>0</v>
      </c>
      <c r="BK240" s="339">
        <v>0</v>
      </c>
      <c r="BL240" s="339">
        <v>0</v>
      </c>
      <c r="BM240" s="339">
        <v>0</v>
      </c>
      <c r="BN240" s="339">
        <v>0</v>
      </c>
      <c r="BO240" s="339">
        <v>0</v>
      </c>
      <c r="BP240" s="339">
        <v>0</v>
      </c>
      <c r="BQ240" s="339">
        <v>0</v>
      </c>
      <c r="BR240" s="339">
        <v>0</v>
      </c>
      <c r="BS240" s="339">
        <v>0</v>
      </c>
      <c r="BT240" s="339">
        <v>0</v>
      </c>
      <c r="BU240" s="339">
        <v>800</v>
      </c>
      <c r="BV240" s="339">
        <v>0</v>
      </c>
      <c r="BW240" s="339">
        <v>0</v>
      </c>
      <c r="BX240" s="339">
        <v>85800</v>
      </c>
      <c r="BY240" s="339">
        <v>0</v>
      </c>
      <c r="BZ240" s="339">
        <v>0</v>
      </c>
      <c r="CA240" s="339">
        <v>0</v>
      </c>
      <c r="CB240" s="339">
        <v>0</v>
      </c>
      <c r="CC240" s="339">
        <v>0</v>
      </c>
      <c r="CD240" s="339">
        <v>0</v>
      </c>
      <c r="CE240" s="339">
        <v>0</v>
      </c>
      <c r="CF240" s="339">
        <v>0</v>
      </c>
      <c r="CG240" s="339">
        <v>0</v>
      </c>
      <c r="CH240" s="339">
        <v>0</v>
      </c>
      <c r="CI240" s="339">
        <v>0</v>
      </c>
      <c r="CJ240" s="339">
        <v>0</v>
      </c>
      <c r="CK240" s="339">
        <v>0</v>
      </c>
      <c r="CL240" s="339">
        <v>0</v>
      </c>
      <c r="CM240" s="339">
        <v>0</v>
      </c>
      <c r="CN240" s="339">
        <v>0</v>
      </c>
      <c r="CO240" s="339">
        <v>0</v>
      </c>
      <c r="CP240" s="339">
        <v>0</v>
      </c>
      <c r="CQ240" s="339">
        <v>0</v>
      </c>
      <c r="CR240" s="339">
        <v>0</v>
      </c>
      <c r="CS240" s="339">
        <v>0</v>
      </c>
      <c r="CT240" s="339">
        <v>0</v>
      </c>
      <c r="CU240" s="339">
        <v>0</v>
      </c>
      <c r="CV240" s="339">
        <v>0</v>
      </c>
      <c r="CW240" s="339">
        <v>0</v>
      </c>
      <c r="CX240" s="339">
        <v>0</v>
      </c>
      <c r="CY240" s="339">
        <v>0</v>
      </c>
      <c r="CZ240" s="339">
        <v>91620.25</v>
      </c>
      <c r="DA240" s="339">
        <v>0</v>
      </c>
      <c r="DB240" s="339">
        <v>7200</v>
      </c>
      <c r="DC240" s="339">
        <v>1600</v>
      </c>
      <c r="DD240" s="339">
        <v>13600</v>
      </c>
      <c r="DE240" s="339">
        <v>0</v>
      </c>
      <c r="DF240" s="339">
        <v>0</v>
      </c>
      <c r="DG240" s="339">
        <v>0</v>
      </c>
      <c r="DH240" s="339">
        <v>0</v>
      </c>
      <c r="DI240" s="339">
        <v>0</v>
      </c>
      <c r="DJ240" s="339">
        <v>0</v>
      </c>
      <c r="DK240" s="339">
        <v>0</v>
      </c>
      <c r="DL240" s="339">
        <v>0</v>
      </c>
      <c r="DM240" s="339">
        <v>0</v>
      </c>
      <c r="DN240" s="339">
        <v>800</v>
      </c>
      <c r="DO240" s="339">
        <v>0</v>
      </c>
      <c r="DP240" s="339">
        <v>0</v>
      </c>
      <c r="DQ240" s="339">
        <v>0</v>
      </c>
      <c r="DR240" s="339">
        <v>0</v>
      </c>
      <c r="DS240" s="339">
        <v>0</v>
      </c>
      <c r="DT240" s="339">
        <v>0</v>
      </c>
      <c r="DU240" s="339">
        <v>0</v>
      </c>
      <c r="DV240" s="339">
        <v>0</v>
      </c>
      <c r="DW240" s="339">
        <v>0</v>
      </c>
      <c r="DX240" s="339">
        <v>0</v>
      </c>
      <c r="DY240" s="339">
        <v>0</v>
      </c>
      <c r="DZ240" s="339">
        <v>0</v>
      </c>
      <c r="EA240" s="339">
        <v>0</v>
      </c>
      <c r="EB240" s="339">
        <v>0</v>
      </c>
      <c r="EC240" s="339">
        <v>0</v>
      </c>
      <c r="ED240" s="339">
        <v>0</v>
      </c>
      <c r="EE240" s="339">
        <v>0</v>
      </c>
      <c r="EF240" s="339">
        <v>0</v>
      </c>
      <c r="EG240" s="339">
        <v>0</v>
      </c>
      <c r="EH240" s="339">
        <v>0</v>
      </c>
      <c r="EI240" s="339">
        <v>0</v>
      </c>
      <c r="EJ240" s="339">
        <v>0</v>
      </c>
      <c r="EK240" s="339">
        <v>0</v>
      </c>
      <c r="EL240" s="339">
        <v>0</v>
      </c>
      <c r="EM240" s="339">
        <v>0</v>
      </c>
      <c r="EN240" s="339">
        <v>0</v>
      </c>
      <c r="EO240" s="339">
        <v>8620</v>
      </c>
      <c r="EP240" s="339">
        <v>0</v>
      </c>
      <c r="EQ240" s="339">
        <v>0</v>
      </c>
      <c r="ER240" s="339">
        <v>0</v>
      </c>
      <c r="ES240" s="339">
        <v>0</v>
      </c>
      <c r="ET240" s="339">
        <v>0</v>
      </c>
      <c r="EU240" s="339">
        <v>0</v>
      </c>
      <c r="EV240" s="339">
        <v>0</v>
      </c>
      <c r="EW240" s="339">
        <v>0</v>
      </c>
      <c r="EX240" s="339">
        <v>0</v>
      </c>
      <c r="EY240" s="339">
        <v>0</v>
      </c>
      <c r="EZ240" s="339">
        <v>26941492.68</v>
      </c>
      <c r="FA240" s="339">
        <v>368900</v>
      </c>
      <c r="FB240" s="339">
        <v>2400</v>
      </c>
      <c r="FC240" s="339">
        <v>0</v>
      </c>
      <c r="FD240" s="339">
        <v>0</v>
      </c>
      <c r="FE240" s="339">
        <v>0</v>
      </c>
      <c r="FF240" s="339">
        <v>0</v>
      </c>
      <c r="FG240" s="339">
        <v>0</v>
      </c>
      <c r="FH240" s="339">
        <v>0</v>
      </c>
      <c r="FI240" s="339">
        <v>0</v>
      </c>
      <c r="FJ240" s="339">
        <v>0</v>
      </c>
      <c r="FK240" s="339">
        <v>0</v>
      </c>
      <c r="FL240" s="339">
        <v>0</v>
      </c>
      <c r="FM240" s="339">
        <v>0</v>
      </c>
      <c r="FN240" s="339">
        <v>0</v>
      </c>
      <c r="FO240" s="339">
        <v>0</v>
      </c>
      <c r="FP240" s="339">
        <v>1600</v>
      </c>
      <c r="FQ240" s="339">
        <v>0</v>
      </c>
      <c r="FR240" s="339">
        <v>0</v>
      </c>
      <c r="FS240" s="339">
        <v>0</v>
      </c>
      <c r="FT240" s="339">
        <v>0</v>
      </c>
      <c r="FU240" s="339">
        <v>0</v>
      </c>
      <c r="FV240" s="339">
        <v>0</v>
      </c>
      <c r="FW240" s="339">
        <v>0</v>
      </c>
      <c r="FX240" s="339">
        <v>0</v>
      </c>
      <c r="FY240" s="339">
        <v>0</v>
      </c>
      <c r="FZ240" s="339">
        <v>0</v>
      </c>
      <c r="GA240" s="339">
        <v>0</v>
      </c>
      <c r="GB240" s="339">
        <v>0</v>
      </c>
      <c r="GC240" s="339">
        <v>0</v>
      </c>
      <c r="GD240" s="339">
        <v>0</v>
      </c>
      <c r="GE240" s="339">
        <v>0</v>
      </c>
      <c r="GF240" s="339">
        <v>0</v>
      </c>
      <c r="GG240" s="339">
        <v>0</v>
      </c>
      <c r="GH240" s="339">
        <v>0</v>
      </c>
      <c r="GI240" s="339">
        <v>10400</v>
      </c>
      <c r="GJ240" s="339">
        <v>0</v>
      </c>
      <c r="GK240" s="339">
        <v>0</v>
      </c>
      <c r="GL240" s="339">
        <v>0</v>
      </c>
      <c r="GM240" s="339">
        <v>0</v>
      </c>
      <c r="GN240" s="339">
        <v>0</v>
      </c>
      <c r="GO240" s="339">
        <v>0</v>
      </c>
      <c r="GP240" s="339">
        <v>0</v>
      </c>
      <c r="GQ240" s="339">
        <v>0</v>
      </c>
      <c r="GR240" s="339">
        <v>0</v>
      </c>
      <c r="GS240" s="339">
        <v>2272900</v>
      </c>
      <c r="GT240" s="339">
        <v>0</v>
      </c>
      <c r="GU240" s="339">
        <v>0</v>
      </c>
      <c r="GV240" s="339">
        <v>0</v>
      </c>
      <c r="GW240" s="339">
        <v>0</v>
      </c>
      <c r="GX240" s="339">
        <v>0</v>
      </c>
      <c r="GY240" s="339">
        <v>0</v>
      </c>
      <c r="GZ240" s="339">
        <v>6500</v>
      </c>
      <c r="HA240" s="339">
        <v>0</v>
      </c>
      <c r="HB240" s="339">
        <v>0</v>
      </c>
      <c r="HC240" s="339">
        <v>0</v>
      </c>
      <c r="HD240" s="339">
        <v>0</v>
      </c>
      <c r="HE240" s="339">
        <v>0</v>
      </c>
      <c r="HF240" s="339">
        <v>0</v>
      </c>
      <c r="HG240" s="339">
        <v>0</v>
      </c>
      <c r="HH240" s="339">
        <v>0</v>
      </c>
      <c r="HI240" s="339">
        <v>16000</v>
      </c>
      <c r="HJ240" s="339">
        <v>0</v>
      </c>
      <c r="HK240" s="339">
        <v>0</v>
      </c>
      <c r="HL240" s="339">
        <v>0</v>
      </c>
      <c r="HM240" s="339">
        <v>0</v>
      </c>
      <c r="HN240" s="339">
        <v>0</v>
      </c>
      <c r="HO240" s="339">
        <v>0</v>
      </c>
      <c r="HP240" s="339">
        <v>0</v>
      </c>
      <c r="HQ240" s="339">
        <v>0</v>
      </c>
      <c r="HR240" s="339">
        <v>0</v>
      </c>
      <c r="HS240" s="339">
        <v>0</v>
      </c>
      <c r="HT240" s="339">
        <v>0</v>
      </c>
      <c r="HU240" s="339">
        <v>0</v>
      </c>
      <c r="HV240" s="339">
        <v>0</v>
      </c>
      <c r="HW240" s="339">
        <v>0</v>
      </c>
      <c r="HX240" s="339">
        <v>0</v>
      </c>
      <c r="HY240" s="339">
        <v>0</v>
      </c>
      <c r="HZ240" s="339">
        <v>0</v>
      </c>
      <c r="IA240" s="339">
        <v>0</v>
      </c>
      <c r="IB240" s="339">
        <v>0</v>
      </c>
      <c r="IC240" s="339">
        <v>0</v>
      </c>
      <c r="ID240" s="339">
        <v>0</v>
      </c>
      <c r="IE240" s="339">
        <v>0</v>
      </c>
      <c r="IF240" s="339">
        <v>0</v>
      </c>
      <c r="IG240" s="339">
        <v>0</v>
      </c>
      <c r="IH240" s="339">
        <v>0</v>
      </c>
      <c r="II240" s="339">
        <v>0</v>
      </c>
      <c r="IJ240" s="339">
        <v>0</v>
      </c>
      <c r="IK240" s="339">
        <v>0</v>
      </c>
      <c r="IL240" s="339">
        <v>0</v>
      </c>
      <c r="IM240" s="339">
        <v>0</v>
      </c>
      <c r="IN240" s="339">
        <v>0</v>
      </c>
      <c r="IO240" s="339">
        <v>0</v>
      </c>
      <c r="IP240" s="339">
        <v>0</v>
      </c>
      <c r="IQ240" s="339">
        <v>0</v>
      </c>
      <c r="IR240" s="339">
        <v>0</v>
      </c>
      <c r="IS240" s="339">
        <v>0</v>
      </c>
      <c r="IT240" s="339">
        <v>0</v>
      </c>
      <c r="IU240" s="339">
        <v>0</v>
      </c>
      <c r="IV240" s="339">
        <v>0</v>
      </c>
      <c r="IW240" s="339">
        <v>1600</v>
      </c>
      <c r="IX240" s="339">
        <v>0</v>
      </c>
      <c r="IY240" s="339">
        <v>0</v>
      </c>
      <c r="IZ240" s="339">
        <v>0</v>
      </c>
      <c r="JA240" s="339">
        <v>0</v>
      </c>
      <c r="JB240" s="339">
        <v>0</v>
      </c>
      <c r="JC240" s="339">
        <v>0</v>
      </c>
      <c r="JD240" s="339">
        <v>0</v>
      </c>
      <c r="JE240" s="339">
        <v>0</v>
      </c>
      <c r="JF240" s="339">
        <v>0</v>
      </c>
      <c r="JG240" s="339">
        <v>0</v>
      </c>
      <c r="JH240" s="339">
        <v>0</v>
      </c>
      <c r="JI240" s="339">
        <v>0</v>
      </c>
      <c r="JJ240" s="339">
        <v>0</v>
      </c>
      <c r="JK240" s="339">
        <v>0</v>
      </c>
      <c r="JL240" s="339">
        <v>0</v>
      </c>
      <c r="JM240" s="339">
        <v>0</v>
      </c>
      <c r="JN240" s="339">
        <v>0</v>
      </c>
      <c r="JO240" s="339">
        <v>0</v>
      </c>
      <c r="JP240" s="339">
        <v>0</v>
      </c>
      <c r="JQ240" s="339">
        <v>0</v>
      </c>
      <c r="JR240" s="339">
        <v>0</v>
      </c>
      <c r="JS240" s="339">
        <v>0</v>
      </c>
      <c r="JT240" s="339">
        <v>0</v>
      </c>
      <c r="JU240" s="339">
        <v>0</v>
      </c>
      <c r="JV240" s="339">
        <v>0</v>
      </c>
      <c r="JW240" s="339">
        <v>0</v>
      </c>
      <c r="JX240" s="339">
        <v>0</v>
      </c>
      <c r="JY240" s="339">
        <v>0</v>
      </c>
      <c r="JZ240" s="339">
        <v>0</v>
      </c>
      <c r="KA240" s="339">
        <v>0</v>
      </c>
      <c r="KB240" s="339">
        <v>4800</v>
      </c>
      <c r="KC240" s="339">
        <v>0</v>
      </c>
      <c r="KD240" s="339">
        <v>0</v>
      </c>
      <c r="KE240" s="339">
        <v>0</v>
      </c>
      <c r="KF240" s="339">
        <v>0</v>
      </c>
      <c r="KG240" s="339">
        <v>8800</v>
      </c>
      <c r="KH240" s="339">
        <v>0</v>
      </c>
      <c r="KI240" s="339">
        <v>0</v>
      </c>
      <c r="KJ240" s="339">
        <v>0</v>
      </c>
      <c r="KK240" s="339">
        <v>0</v>
      </c>
      <c r="KL240" s="339">
        <v>0</v>
      </c>
      <c r="KM240" s="339">
        <v>0</v>
      </c>
      <c r="KN240" s="339">
        <v>800</v>
      </c>
      <c r="KO240" s="339">
        <v>0</v>
      </c>
      <c r="KP240" s="339">
        <v>8800</v>
      </c>
      <c r="KQ240" s="339">
        <v>0</v>
      </c>
      <c r="KR240" s="339">
        <v>0</v>
      </c>
      <c r="KS240" s="339">
        <v>0</v>
      </c>
      <c r="KU240" s="312">
        <v>52</v>
      </c>
    </row>
    <row r="241" spans="1:307" x14ac:dyDescent="0.25">
      <c r="A241">
        <v>2021</v>
      </c>
      <c r="B241" t="s">
        <v>945</v>
      </c>
      <c r="C241" t="s">
        <v>954</v>
      </c>
      <c r="D241" t="s">
        <v>321</v>
      </c>
      <c r="E241" t="s">
        <v>780</v>
      </c>
      <c r="F241" s="339">
        <v>2400</v>
      </c>
      <c r="G241" s="339">
        <v>1600</v>
      </c>
      <c r="H241" s="339">
        <v>0</v>
      </c>
      <c r="I241" s="339">
        <v>0</v>
      </c>
      <c r="J241" s="339">
        <v>0</v>
      </c>
      <c r="K241" s="339">
        <v>0</v>
      </c>
      <c r="L241" s="339">
        <v>0</v>
      </c>
      <c r="M241" s="339">
        <v>4000</v>
      </c>
      <c r="N241" s="339">
        <v>0</v>
      </c>
      <c r="O241" s="339">
        <v>0</v>
      </c>
      <c r="P241" s="339">
        <v>0</v>
      </c>
      <c r="Q241" s="339">
        <v>0</v>
      </c>
      <c r="R241" s="339">
        <v>0</v>
      </c>
      <c r="S241" s="339">
        <v>0</v>
      </c>
      <c r="T241" s="339">
        <v>0</v>
      </c>
      <c r="U241" s="339">
        <v>0</v>
      </c>
      <c r="V241" s="339">
        <v>0</v>
      </c>
      <c r="W241" s="339">
        <v>0</v>
      </c>
      <c r="X241" s="339">
        <v>0</v>
      </c>
      <c r="Y241" s="339">
        <v>0</v>
      </c>
      <c r="Z241" s="339">
        <v>8800</v>
      </c>
      <c r="AA241" s="339">
        <v>0</v>
      </c>
      <c r="AB241" s="339">
        <v>0</v>
      </c>
      <c r="AC241" s="339">
        <v>0</v>
      </c>
      <c r="AD241" s="339">
        <v>0</v>
      </c>
      <c r="AE241" s="339">
        <v>0</v>
      </c>
      <c r="AF241" s="339">
        <v>0</v>
      </c>
      <c r="AG241" s="339">
        <v>0</v>
      </c>
      <c r="AH241" s="339">
        <v>0</v>
      </c>
      <c r="AI241" s="339">
        <v>1600</v>
      </c>
      <c r="AJ241" s="339">
        <v>0</v>
      </c>
      <c r="AK241" s="339">
        <v>0</v>
      </c>
      <c r="AL241" s="339">
        <v>0</v>
      </c>
      <c r="AM241" s="339">
        <v>4000</v>
      </c>
      <c r="AN241" s="339">
        <v>800</v>
      </c>
      <c r="AO241" s="339">
        <v>0</v>
      </c>
      <c r="AP241" s="339">
        <v>0</v>
      </c>
      <c r="AQ241" s="339">
        <v>0</v>
      </c>
      <c r="AR241" s="339">
        <v>0</v>
      </c>
      <c r="AS241" s="339">
        <v>0</v>
      </c>
      <c r="AT241" s="339">
        <v>0</v>
      </c>
      <c r="AU241" s="339">
        <v>0</v>
      </c>
      <c r="AV241" s="339">
        <v>0</v>
      </c>
      <c r="AW241" s="339">
        <v>12737</v>
      </c>
      <c r="AX241" s="339">
        <v>0</v>
      </c>
      <c r="AY241" s="339">
        <v>0</v>
      </c>
      <c r="AZ241" s="339">
        <v>0</v>
      </c>
      <c r="BA241" s="339">
        <v>0</v>
      </c>
      <c r="BB241" s="339">
        <v>0</v>
      </c>
      <c r="BC241" s="339">
        <v>0</v>
      </c>
      <c r="BD241" s="339">
        <v>0</v>
      </c>
      <c r="BE241" s="339">
        <v>0</v>
      </c>
      <c r="BF241" s="339">
        <v>0</v>
      </c>
      <c r="BG241" s="339">
        <v>0</v>
      </c>
      <c r="BH241" s="339">
        <v>0</v>
      </c>
      <c r="BI241" s="339">
        <v>8800</v>
      </c>
      <c r="BJ241" s="339">
        <v>0</v>
      </c>
      <c r="BK241" s="339">
        <v>0</v>
      </c>
      <c r="BL241" s="339">
        <v>0</v>
      </c>
      <c r="BM241" s="339">
        <v>0</v>
      </c>
      <c r="BN241" s="339">
        <v>378</v>
      </c>
      <c r="BO241" s="339">
        <v>0</v>
      </c>
      <c r="BP241" s="339">
        <v>0</v>
      </c>
      <c r="BQ241" s="339">
        <v>0</v>
      </c>
      <c r="BR241" s="339">
        <v>0</v>
      </c>
      <c r="BS241" s="339">
        <v>0</v>
      </c>
      <c r="BT241" s="339">
        <v>1600</v>
      </c>
      <c r="BU241" s="339">
        <v>800</v>
      </c>
      <c r="BV241" s="339">
        <v>0</v>
      </c>
      <c r="BW241" s="339">
        <v>0</v>
      </c>
      <c r="BX241" s="339">
        <v>85800</v>
      </c>
      <c r="BY241" s="339">
        <v>0</v>
      </c>
      <c r="BZ241" s="339">
        <v>0</v>
      </c>
      <c r="CA241" s="339">
        <v>0</v>
      </c>
      <c r="CB241" s="339">
        <v>0</v>
      </c>
      <c r="CC241" s="339">
        <v>0</v>
      </c>
      <c r="CD241" s="339">
        <v>0</v>
      </c>
      <c r="CE241" s="339">
        <v>0</v>
      </c>
      <c r="CF241" s="339">
        <v>0</v>
      </c>
      <c r="CG241" s="339">
        <v>0</v>
      </c>
      <c r="CH241" s="339">
        <v>0</v>
      </c>
      <c r="CI241" s="339">
        <v>0</v>
      </c>
      <c r="CJ241" s="339">
        <v>0</v>
      </c>
      <c r="CK241" s="339">
        <v>0</v>
      </c>
      <c r="CL241" s="339">
        <v>0</v>
      </c>
      <c r="CM241" s="339">
        <v>0</v>
      </c>
      <c r="CN241" s="339">
        <v>0</v>
      </c>
      <c r="CO241" s="339">
        <v>0</v>
      </c>
      <c r="CP241" s="339">
        <v>0</v>
      </c>
      <c r="CQ241" s="339">
        <v>0</v>
      </c>
      <c r="CR241" s="339">
        <v>0</v>
      </c>
      <c r="CS241" s="339">
        <v>0</v>
      </c>
      <c r="CT241" s="339">
        <v>0</v>
      </c>
      <c r="CU241" s="339">
        <v>0</v>
      </c>
      <c r="CV241" s="339">
        <v>0</v>
      </c>
      <c r="CW241" s="339">
        <v>0</v>
      </c>
      <c r="CX241" s="339">
        <v>0</v>
      </c>
      <c r="CY241" s="339">
        <v>0</v>
      </c>
      <c r="CZ241" s="339">
        <v>91620.25</v>
      </c>
      <c r="DA241" s="339">
        <v>0</v>
      </c>
      <c r="DB241" s="339">
        <v>7200</v>
      </c>
      <c r="DC241" s="339">
        <v>1600</v>
      </c>
      <c r="DD241" s="339">
        <v>13600</v>
      </c>
      <c r="DE241" s="339">
        <v>0</v>
      </c>
      <c r="DF241" s="339">
        <v>0</v>
      </c>
      <c r="DG241" s="339">
        <v>0</v>
      </c>
      <c r="DH241" s="339">
        <v>0</v>
      </c>
      <c r="DI241" s="339">
        <v>0</v>
      </c>
      <c r="DJ241" s="339">
        <v>0</v>
      </c>
      <c r="DK241" s="339">
        <v>0</v>
      </c>
      <c r="DL241" s="339">
        <v>0</v>
      </c>
      <c r="DM241" s="339">
        <v>0</v>
      </c>
      <c r="DN241" s="339">
        <v>800</v>
      </c>
      <c r="DO241" s="339">
        <v>0</v>
      </c>
      <c r="DP241" s="339">
        <v>0</v>
      </c>
      <c r="DQ241" s="339">
        <v>0</v>
      </c>
      <c r="DR241" s="339">
        <v>0</v>
      </c>
      <c r="DS241" s="339">
        <v>0</v>
      </c>
      <c r="DT241" s="339">
        <v>0</v>
      </c>
      <c r="DU241" s="339">
        <v>0</v>
      </c>
      <c r="DV241" s="339">
        <v>0</v>
      </c>
      <c r="DW241" s="339">
        <v>0</v>
      </c>
      <c r="DX241" s="339">
        <v>0</v>
      </c>
      <c r="DY241" s="339">
        <v>21209.51</v>
      </c>
      <c r="DZ241" s="339">
        <v>0</v>
      </c>
      <c r="EA241" s="339">
        <v>0</v>
      </c>
      <c r="EB241" s="339">
        <v>0</v>
      </c>
      <c r="EC241" s="339">
        <v>6400</v>
      </c>
      <c r="ED241" s="339">
        <v>0</v>
      </c>
      <c r="EE241" s="339">
        <v>0</v>
      </c>
      <c r="EF241" s="339">
        <v>0</v>
      </c>
      <c r="EG241" s="339">
        <v>80877</v>
      </c>
      <c r="EH241" s="339">
        <v>0</v>
      </c>
      <c r="EI241" s="339">
        <v>0</v>
      </c>
      <c r="EJ241" s="339">
        <v>0</v>
      </c>
      <c r="EK241" s="339">
        <v>0</v>
      </c>
      <c r="EL241" s="339">
        <v>0</v>
      </c>
      <c r="EM241" s="339">
        <v>0</v>
      </c>
      <c r="EN241" s="339">
        <v>0</v>
      </c>
      <c r="EO241" s="339">
        <v>8620</v>
      </c>
      <c r="EP241" s="339">
        <v>0</v>
      </c>
      <c r="EQ241" s="339">
        <v>0</v>
      </c>
      <c r="ER241" s="339">
        <v>0</v>
      </c>
      <c r="ES241" s="339">
        <v>0</v>
      </c>
      <c r="ET241" s="339">
        <v>0</v>
      </c>
      <c r="EU241" s="339">
        <v>0</v>
      </c>
      <c r="EV241" s="339">
        <v>0</v>
      </c>
      <c r="EW241" s="339">
        <v>0</v>
      </c>
      <c r="EX241" s="339">
        <v>0</v>
      </c>
      <c r="EY241" s="339">
        <v>0</v>
      </c>
      <c r="EZ241" s="339">
        <v>26941492.68</v>
      </c>
      <c r="FA241" s="339">
        <v>368900</v>
      </c>
      <c r="FB241" s="339">
        <v>2400</v>
      </c>
      <c r="FC241" s="339">
        <v>0</v>
      </c>
      <c r="FD241" s="339">
        <v>14.15</v>
      </c>
      <c r="FE241" s="339">
        <v>100000</v>
      </c>
      <c r="FF241" s="339">
        <v>0</v>
      </c>
      <c r="FG241" s="339">
        <v>0</v>
      </c>
      <c r="FH241" s="339">
        <v>0</v>
      </c>
      <c r="FI241" s="339">
        <v>0</v>
      </c>
      <c r="FJ241" s="339">
        <v>0</v>
      </c>
      <c r="FK241" s="339">
        <v>0</v>
      </c>
      <c r="FL241" s="339">
        <v>0</v>
      </c>
      <c r="FM241" s="339">
        <v>0</v>
      </c>
      <c r="FN241" s="339">
        <v>0</v>
      </c>
      <c r="FO241" s="339">
        <v>0</v>
      </c>
      <c r="FP241" s="339">
        <v>1600</v>
      </c>
      <c r="FQ241" s="339">
        <v>0</v>
      </c>
      <c r="FR241" s="339">
        <v>0</v>
      </c>
      <c r="FS241" s="339">
        <v>0</v>
      </c>
      <c r="FT241" s="339">
        <v>0</v>
      </c>
      <c r="FU241" s="339">
        <v>0</v>
      </c>
      <c r="FV241" s="339">
        <v>0</v>
      </c>
      <c r="FW241" s="339">
        <v>0</v>
      </c>
      <c r="FX241" s="339">
        <v>0</v>
      </c>
      <c r="FY241" s="339">
        <v>0</v>
      </c>
      <c r="FZ241" s="339">
        <v>0</v>
      </c>
      <c r="GA241" s="339">
        <v>0</v>
      </c>
      <c r="GB241" s="339">
        <v>0</v>
      </c>
      <c r="GC241" s="339">
        <v>0</v>
      </c>
      <c r="GD241" s="339">
        <v>0</v>
      </c>
      <c r="GE241" s="339">
        <v>0</v>
      </c>
      <c r="GF241" s="339">
        <v>0</v>
      </c>
      <c r="GG241" s="339">
        <v>0</v>
      </c>
      <c r="GH241" s="339">
        <v>0</v>
      </c>
      <c r="GI241" s="339">
        <v>10400</v>
      </c>
      <c r="GJ241" s="339">
        <v>0</v>
      </c>
      <c r="GK241" s="339">
        <v>0</v>
      </c>
      <c r="GL241" s="339">
        <v>0</v>
      </c>
      <c r="GM241" s="339">
        <v>0</v>
      </c>
      <c r="GN241" s="339">
        <v>0</v>
      </c>
      <c r="GO241" s="339">
        <v>0</v>
      </c>
      <c r="GP241" s="339">
        <v>0</v>
      </c>
      <c r="GQ241" s="339">
        <v>0</v>
      </c>
      <c r="GR241" s="339">
        <v>0</v>
      </c>
      <c r="GS241" s="339">
        <v>2298789.83</v>
      </c>
      <c r="GT241" s="339">
        <v>0</v>
      </c>
      <c r="GU241" s="339">
        <v>0</v>
      </c>
      <c r="GV241" s="339">
        <v>0</v>
      </c>
      <c r="GW241" s="339">
        <v>0</v>
      </c>
      <c r="GX241" s="339">
        <v>0</v>
      </c>
      <c r="GY241" s="339">
        <v>0</v>
      </c>
      <c r="GZ241" s="339">
        <v>6500</v>
      </c>
      <c r="HA241" s="339">
        <v>0</v>
      </c>
      <c r="HB241" s="339">
        <v>0</v>
      </c>
      <c r="HC241" s="339">
        <v>0</v>
      </c>
      <c r="HD241" s="339">
        <v>0</v>
      </c>
      <c r="HE241" s="339">
        <v>3200</v>
      </c>
      <c r="HF241" s="339">
        <v>800</v>
      </c>
      <c r="HG241" s="339">
        <v>0</v>
      </c>
      <c r="HH241" s="339">
        <v>0</v>
      </c>
      <c r="HI241" s="339">
        <v>16000</v>
      </c>
      <c r="HJ241" s="339">
        <v>0</v>
      </c>
      <c r="HK241" s="339">
        <v>0</v>
      </c>
      <c r="HL241" s="339">
        <v>0</v>
      </c>
      <c r="HM241" s="339">
        <v>1600</v>
      </c>
      <c r="HN241" s="339">
        <v>12525</v>
      </c>
      <c r="HO241" s="339">
        <v>0</v>
      </c>
      <c r="HP241" s="339">
        <v>21490.89</v>
      </c>
      <c r="HQ241" s="339">
        <v>0</v>
      </c>
      <c r="HR241" s="339">
        <v>0</v>
      </c>
      <c r="HS241" s="339">
        <v>0</v>
      </c>
      <c r="HT241" s="339">
        <v>0</v>
      </c>
      <c r="HU241" s="339">
        <v>0</v>
      </c>
      <c r="HV241" s="339">
        <v>0</v>
      </c>
      <c r="HW241" s="339">
        <v>0</v>
      </c>
      <c r="HX241" s="339">
        <v>0</v>
      </c>
      <c r="HY241" s="339">
        <v>0</v>
      </c>
      <c r="HZ241" s="339">
        <v>0</v>
      </c>
      <c r="IA241" s="339">
        <v>0</v>
      </c>
      <c r="IB241" s="339">
        <v>0</v>
      </c>
      <c r="IC241" s="339">
        <v>0</v>
      </c>
      <c r="ID241" s="339">
        <v>0</v>
      </c>
      <c r="IE241" s="339">
        <v>0</v>
      </c>
      <c r="IF241" s="339">
        <v>0</v>
      </c>
      <c r="IG241" s="339">
        <v>0</v>
      </c>
      <c r="IH241" s="339">
        <v>0</v>
      </c>
      <c r="II241" s="339">
        <v>0</v>
      </c>
      <c r="IJ241" s="339">
        <v>0</v>
      </c>
      <c r="IK241" s="339">
        <v>0</v>
      </c>
      <c r="IL241" s="339">
        <v>0</v>
      </c>
      <c r="IM241" s="339">
        <v>0</v>
      </c>
      <c r="IN241" s="339">
        <v>0</v>
      </c>
      <c r="IO241" s="339">
        <v>0</v>
      </c>
      <c r="IP241" s="339">
        <v>0</v>
      </c>
      <c r="IQ241" s="339">
        <v>0</v>
      </c>
      <c r="IR241" s="339">
        <v>0</v>
      </c>
      <c r="IS241" s="339">
        <v>0</v>
      </c>
      <c r="IT241" s="339">
        <v>0</v>
      </c>
      <c r="IU241" s="339">
        <v>0</v>
      </c>
      <c r="IV241" s="339">
        <v>0</v>
      </c>
      <c r="IW241" s="339">
        <v>1600</v>
      </c>
      <c r="IX241" s="339">
        <v>0</v>
      </c>
      <c r="IY241" s="339">
        <v>0</v>
      </c>
      <c r="IZ241" s="339">
        <v>0</v>
      </c>
      <c r="JA241" s="339">
        <v>0</v>
      </c>
      <c r="JB241" s="339">
        <v>0</v>
      </c>
      <c r="JC241" s="339">
        <v>0</v>
      </c>
      <c r="JD241" s="339">
        <v>0</v>
      </c>
      <c r="JE241" s="339">
        <v>0</v>
      </c>
      <c r="JF241" s="339">
        <v>0</v>
      </c>
      <c r="JG241" s="339">
        <v>0</v>
      </c>
      <c r="JH241" s="339">
        <v>0</v>
      </c>
      <c r="JI241" s="339">
        <v>0</v>
      </c>
      <c r="JJ241" s="339">
        <v>0</v>
      </c>
      <c r="JK241" s="339">
        <v>0</v>
      </c>
      <c r="JL241" s="339">
        <v>0</v>
      </c>
      <c r="JM241" s="339">
        <v>0</v>
      </c>
      <c r="JN241" s="339">
        <v>0</v>
      </c>
      <c r="JO241" s="339">
        <v>0</v>
      </c>
      <c r="JP241" s="339">
        <v>0</v>
      </c>
      <c r="JQ241" s="339">
        <v>0</v>
      </c>
      <c r="JR241" s="339">
        <v>0</v>
      </c>
      <c r="JS241" s="339">
        <v>0</v>
      </c>
      <c r="JT241" s="339">
        <v>0</v>
      </c>
      <c r="JU241" s="339">
        <v>0</v>
      </c>
      <c r="JV241" s="339">
        <v>0</v>
      </c>
      <c r="JW241" s="339">
        <v>0</v>
      </c>
      <c r="JX241" s="339">
        <v>0</v>
      </c>
      <c r="JY241" s="339">
        <v>0</v>
      </c>
      <c r="JZ241" s="339">
        <v>0</v>
      </c>
      <c r="KA241" s="339">
        <v>0</v>
      </c>
      <c r="KB241" s="339">
        <v>4800</v>
      </c>
      <c r="KC241" s="339">
        <v>0</v>
      </c>
      <c r="KD241" s="339">
        <v>0</v>
      </c>
      <c r="KE241" s="339">
        <v>0</v>
      </c>
      <c r="KF241" s="339">
        <v>0</v>
      </c>
      <c r="KG241" s="339">
        <v>8800</v>
      </c>
      <c r="KH241" s="339">
        <v>0</v>
      </c>
      <c r="KI241" s="339">
        <v>0</v>
      </c>
      <c r="KJ241" s="339">
        <v>0</v>
      </c>
      <c r="KK241" s="339">
        <v>0</v>
      </c>
      <c r="KL241" s="339">
        <v>0</v>
      </c>
      <c r="KM241" s="339">
        <v>0</v>
      </c>
      <c r="KN241" s="339">
        <v>800</v>
      </c>
      <c r="KO241" s="339">
        <v>0</v>
      </c>
      <c r="KP241" s="339">
        <v>8800</v>
      </c>
      <c r="KQ241" s="339">
        <v>0</v>
      </c>
      <c r="KR241" s="339">
        <v>0</v>
      </c>
      <c r="KS241" s="339">
        <v>0</v>
      </c>
      <c r="KU241" s="338" t="s">
        <v>944</v>
      </c>
    </row>
    <row r="242" spans="1:307" x14ac:dyDescent="0.25">
      <c r="A242">
        <v>2021</v>
      </c>
      <c r="B242" t="s">
        <v>945</v>
      </c>
      <c r="C242" t="s">
        <v>957</v>
      </c>
      <c r="D242" t="s">
        <v>958</v>
      </c>
      <c r="E242" t="s">
        <v>780</v>
      </c>
      <c r="F242" s="339">
        <v>0</v>
      </c>
      <c r="G242" s="339">
        <v>0</v>
      </c>
      <c r="H242" s="339">
        <v>0</v>
      </c>
      <c r="I242" s="339">
        <v>0</v>
      </c>
      <c r="J242" s="339">
        <v>0</v>
      </c>
      <c r="K242" s="339">
        <v>0</v>
      </c>
      <c r="L242" s="339">
        <v>0</v>
      </c>
      <c r="M242" s="339">
        <v>0</v>
      </c>
      <c r="N242" s="339">
        <v>0</v>
      </c>
      <c r="O242" s="339">
        <v>0</v>
      </c>
      <c r="P242" s="339">
        <v>0</v>
      </c>
      <c r="Q242" s="339">
        <v>0</v>
      </c>
      <c r="R242" s="339">
        <v>0</v>
      </c>
      <c r="S242" s="339">
        <v>0</v>
      </c>
      <c r="T242" s="339">
        <v>0</v>
      </c>
      <c r="U242" s="339">
        <v>0</v>
      </c>
      <c r="V242" s="339">
        <v>0</v>
      </c>
      <c r="W242" s="339">
        <v>0</v>
      </c>
      <c r="X242" s="339">
        <v>0</v>
      </c>
      <c r="Y242" s="339">
        <v>0</v>
      </c>
      <c r="Z242" s="339">
        <v>0</v>
      </c>
      <c r="AA242" s="339">
        <v>0</v>
      </c>
      <c r="AB242" s="339">
        <v>0</v>
      </c>
      <c r="AC242" s="339">
        <v>0</v>
      </c>
      <c r="AD242" s="339">
        <v>0</v>
      </c>
      <c r="AE242" s="339">
        <v>0</v>
      </c>
      <c r="AF242" s="339">
        <v>0</v>
      </c>
      <c r="AG242" s="339">
        <v>0</v>
      </c>
      <c r="AH242" s="339">
        <v>0</v>
      </c>
      <c r="AI242" s="339">
        <v>0</v>
      </c>
      <c r="AJ242" s="339">
        <v>0</v>
      </c>
      <c r="AK242" s="339">
        <v>0</v>
      </c>
      <c r="AL242" s="339">
        <v>0</v>
      </c>
      <c r="AM242" s="339">
        <v>0</v>
      </c>
      <c r="AN242" s="339">
        <v>0</v>
      </c>
      <c r="AO242" s="339">
        <v>0</v>
      </c>
      <c r="AP242" s="339">
        <v>0</v>
      </c>
      <c r="AQ242" s="339">
        <v>0</v>
      </c>
      <c r="AR242" s="339">
        <v>0</v>
      </c>
      <c r="AS242" s="339">
        <v>0</v>
      </c>
      <c r="AT242" s="339">
        <v>0</v>
      </c>
      <c r="AU242" s="339">
        <v>0</v>
      </c>
      <c r="AV242" s="339">
        <v>0</v>
      </c>
      <c r="AW242" s="339">
        <v>0</v>
      </c>
      <c r="AX242" s="339">
        <v>0</v>
      </c>
      <c r="AY242" s="339">
        <v>0</v>
      </c>
      <c r="AZ242" s="339">
        <v>0</v>
      </c>
      <c r="BA242" s="339">
        <v>0</v>
      </c>
      <c r="BB242" s="339">
        <v>0</v>
      </c>
      <c r="BC242" s="339">
        <v>0</v>
      </c>
      <c r="BD242" s="339">
        <v>0</v>
      </c>
      <c r="BE242" s="339">
        <v>0</v>
      </c>
      <c r="BF242" s="339">
        <v>0</v>
      </c>
      <c r="BG242" s="339">
        <v>0</v>
      </c>
      <c r="BH242" s="339">
        <v>0</v>
      </c>
      <c r="BI242" s="339">
        <v>0</v>
      </c>
      <c r="BJ242" s="339">
        <v>0</v>
      </c>
      <c r="BK242" s="339">
        <v>0</v>
      </c>
      <c r="BL242" s="339">
        <v>0</v>
      </c>
      <c r="BM242" s="339">
        <v>0</v>
      </c>
      <c r="BN242" s="339">
        <v>0</v>
      </c>
      <c r="BO242" s="339">
        <v>0</v>
      </c>
      <c r="BP242" s="339">
        <v>0</v>
      </c>
      <c r="BQ242" s="339">
        <v>0</v>
      </c>
      <c r="BR242" s="339">
        <v>0</v>
      </c>
      <c r="BS242" s="339">
        <v>0</v>
      </c>
      <c r="BT242" s="339">
        <v>0</v>
      </c>
      <c r="BU242" s="339">
        <v>0</v>
      </c>
      <c r="BV242" s="339">
        <v>0</v>
      </c>
      <c r="BW242" s="339">
        <v>0</v>
      </c>
      <c r="BX242" s="339">
        <v>0</v>
      </c>
      <c r="BY242" s="339">
        <v>0</v>
      </c>
      <c r="BZ242" s="339">
        <v>0</v>
      </c>
      <c r="CA242" s="339">
        <v>0</v>
      </c>
      <c r="CB242" s="339">
        <v>0</v>
      </c>
      <c r="CC242" s="339">
        <v>0</v>
      </c>
      <c r="CD242" s="339">
        <v>0</v>
      </c>
      <c r="CE242" s="339">
        <v>0</v>
      </c>
      <c r="CF242" s="339">
        <v>0</v>
      </c>
      <c r="CG242" s="339">
        <v>0</v>
      </c>
      <c r="CH242" s="339">
        <v>0</v>
      </c>
      <c r="CI242" s="339">
        <v>195036.4</v>
      </c>
      <c r="CJ242" s="339">
        <v>0</v>
      </c>
      <c r="CK242" s="339">
        <v>0</v>
      </c>
      <c r="CL242" s="339">
        <v>0</v>
      </c>
      <c r="CM242" s="339">
        <v>0</v>
      </c>
      <c r="CN242" s="339">
        <v>0</v>
      </c>
      <c r="CO242" s="339">
        <v>0</v>
      </c>
      <c r="CP242" s="339">
        <v>0</v>
      </c>
      <c r="CQ242" s="339">
        <v>0</v>
      </c>
      <c r="CR242" s="339">
        <v>0</v>
      </c>
      <c r="CS242" s="339">
        <v>0</v>
      </c>
      <c r="CT242" s="339">
        <v>0</v>
      </c>
      <c r="CU242" s="339">
        <v>0</v>
      </c>
      <c r="CV242" s="339">
        <v>0</v>
      </c>
      <c r="CW242" s="339">
        <v>0</v>
      </c>
      <c r="CX242" s="339">
        <v>0</v>
      </c>
      <c r="CY242" s="339">
        <v>0</v>
      </c>
      <c r="CZ242" s="339">
        <v>0</v>
      </c>
      <c r="DA242" s="339">
        <v>0</v>
      </c>
      <c r="DB242" s="339">
        <v>0</v>
      </c>
      <c r="DC242" s="339">
        <v>0</v>
      </c>
      <c r="DD242" s="339">
        <v>70613.100000000006</v>
      </c>
      <c r="DE242" s="339">
        <v>0</v>
      </c>
      <c r="DF242" s="339">
        <v>0</v>
      </c>
      <c r="DG242" s="339">
        <v>0</v>
      </c>
      <c r="DH242" s="339">
        <v>0</v>
      </c>
      <c r="DI242" s="339">
        <v>0</v>
      </c>
      <c r="DJ242" s="339">
        <v>0</v>
      </c>
      <c r="DK242" s="339">
        <v>33865.360000000001</v>
      </c>
      <c r="DL242" s="339">
        <v>0</v>
      </c>
      <c r="DM242" s="339">
        <v>0</v>
      </c>
      <c r="DN242" s="339">
        <v>0</v>
      </c>
      <c r="DO242" s="339">
        <v>0</v>
      </c>
      <c r="DP242" s="339">
        <v>0</v>
      </c>
      <c r="DQ242" s="339">
        <v>0</v>
      </c>
      <c r="DR242" s="339">
        <v>0</v>
      </c>
      <c r="DS242" s="339">
        <v>0</v>
      </c>
      <c r="DT242" s="339">
        <v>0</v>
      </c>
      <c r="DU242" s="339">
        <v>0</v>
      </c>
      <c r="DV242" s="339">
        <v>0</v>
      </c>
      <c r="DW242" s="339">
        <v>0</v>
      </c>
      <c r="DX242" s="339">
        <v>0</v>
      </c>
      <c r="DY242" s="339">
        <v>0</v>
      </c>
      <c r="DZ242" s="339">
        <v>0</v>
      </c>
      <c r="EA242" s="339">
        <v>276337.78000000003</v>
      </c>
      <c r="EB242" s="339">
        <v>0</v>
      </c>
      <c r="EC242" s="339">
        <v>0</v>
      </c>
      <c r="ED242" s="339">
        <v>0</v>
      </c>
      <c r="EE242" s="339">
        <v>0</v>
      </c>
      <c r="EF242" s="339">
        <v>0</v>
      </c>
      <c r="EG242" s="339">
        <v>0</v>
      </c>
      <c r="EH242" s="339">
        <v>0</v>
      </c>
      <c r="EI242" s="339">
        <v>0</v>
      </c>
      <c r="EJ242" s="339">
        <v>0</v>
      </c>
      <c r="EK242" s="339">
        <v>0</v>
      </c>
      <c r="EL242" s="339">
        <v>0</v>
      </c>
      <c r="EM242" s="339">
        <v>0</v>
      </c>
      <c r="EN242" s="339">
        <v>0</v>
      </c>
      <c r="EO242" s="339">
        <v>0</v>
      </c>
      <c r="EP242" s="339">
        <v>0</v>
      </c>
      <c r="EQ242" s="339">
        <v>0</v>
      </c>
      <c r="ER242" s="339">
        <v>0</v>
      </c>
      <c r="ES242" s="339">
        <v>0</v>
      </c>
      <c r="ET242" s="339">
        <v>0</v>
      </c>
      <c r="EU242" s="339">
        <v>0</v>
      </c>
      <c r="EV242" s="339">
        <v>0</v>
      </c>
      <c r="EW242" s="339">
        <v>0</v>
      </c>
      <c r="EX242" s="339">
        <v>0</v>
      </c>
      <c r="EY242" s="339">
        <v>0</v>
      </c>
      <c r="EZ242" s="339">
        <v>0</v>
      </c>
      <c r="FA242" s="339">
        <v>0</v>
      </c>
      <c r="FB242" s="339">
        <v>0</v>
      </c>
      <c r="FC242" s="339">
        <v>0</v>
      </c>
      <c r="FD242" s="339">
        <v>0</v>
      </c>
      <c r="FE242" s="339">
        <v>0</v>
      </c>
      <c r="FF242" s="339">
        <v>0</v>
      </c>
      <c r="FG242" s="339">
        <v>0</v>
      </c>
      <c r="FH242" s="339">
        <v>0</v>
      </c>
      <c r="FI242" s="339">
        <v>0</v>
      </c>
      <c r="FJ242" s="339">
        <v>0</v>
      </c>
      <c r="FK242" s="339">
        <v>0</v>
      </c>
      <c r="FL242" s="339">
        <v>0</v>
      </c>
      <c r="FM242" s="339">
        <v>0</v>
      </c>
      <c r="FN242" s="339">
        <v>0</v>
      </c>
      <c r="FO242" s="339">
        <v>0</v>
      </c>
      <c r="FP242" s="339">
        <v>0</v>
      </c>
      <c r="FQ242" s="339">
        <v>0</v>
      </c>
      <c r="FR242" s="339">
        <v>0</v>
      </c>
      <c r="FS242" s="339">
        <v>0</v>
      </c>
      <c r="FT242" s="339">
        <v>0</v>
      </c>
      <c r="FU242" s="339">
        <v>0</v>
      </c>
      <c r="FV242" s="339">
        <v>0</v>
      </c>
      <c r="FW242" s="339">
        <v>0</v>
      </c>
      <c r="FX242" s="339">
        <v>0</v>
      </c>
      <c r="FY242" s="339">
        <v>0</v>
      </c>
      <c r="FZ242" s="339">
        <v>0</v>
      </c>
      <c r="GA242" s="339">
        <v>0</v>
      </c>
      <c r="GB242" s="339">
        <v>0</v>
      </c>
      <c r="GC242" s="339">
        <v>0</v>
      </c>
      <c r="GD242" s="339">
        <v>0</v>
      </c>
      <c r="GE242" s="339">
        <v>0</v>
      </c>
      <c r="GF242" s="339">
        <v>0</v>
      </c>
      <c r="GG242" s="339">
        <v>0</v>
      </c>
      <c r="GH242" s="339">
        <v>0</v>
      </c>
      <c r="GI242" s="339">
        <v>0</v>
      </c>
      <c r="GJ242" s="339">
        <v>0</v>
      </c>
      <c r="GK242" s="339">
        <v>0</v>
      </c>
      <c r="GL242" s="339">
        <v>0</v>
      </c>
      <c r="GM242" s="339">
        <v>0</v>
      </c>
      <c r="GN242" s="339">
        <v>0</v>
      </c>
      <c r="GO242" s="339">
        <v>0</v>
      </c>
      <c r="GP242" s="339">
        <v>0</v>
      </c>
      <c r="GQ242" s="339">
        <v>0</v>
      </c>
      <c r="GR242" s="339">
        <v>0</v>
      </c>
      <c r="GS242" s="339">
        <v>112998.32</v>
      </c>
      <c r="GT242" s="339">
        <v>0</v>
      </c>
      <c r="GU242" s="339">
        <v>708.7</v>
      </c>
      <c r="GV242" s="339">
        <v>0</v>
      </c>
      <c r="GW242" s="339">
        <v>0</v>
      </c>
      <c r="GX242" s="339">
        <v>0</v>
      </c>
      <c r="GY242" s="339">
        <v>0</v>
      </c>
      <c r="GZ242" s="339">
        <v>0</v>
      </c>
      <c r="HA242" s="339">
        <v>0</v>
      </c>
      <c r="HB242" s="339">
        <v>0</v>
      </c>
      <c r="HC242" s="339">
        <v>0</v>
      </c>
      <c r="HD242" s="339">
        <v>0</v>
      </c>
      <c r="HE242" s="339">
        <v>0</v>
      </c>
      <c r="HF242" s="339">
        <v>0</v>
      </c>
      <c r="HG242" s="339">
        <v>0</v>
      </c>
      <c r="HH242" s="339">
        <v>0</v>
      </c>
      <c r="HI242" s="339">
        <v>0</v>
      </c>
      <c r="HJ242" s="339">
        <v>0</v>
      </c>
      <c r="HK242" s="339">
        <v>0</v>
      </c>
      <c r="HL242" s="339">
        <v>0</v>
      </c>
      <c r="HM242" s="339">
        <v>0</v>
      </c>
      <c r="HN242" s="339">
        <v>0</v>
      </c>
      <c r="HO242" s="339">
        <v>0</v>
      </c>
      <c r="HP242" s="339">
        <v>0</v>
      </c>
      <c r="HQ242" s="339">
        <v>0</v>
      </c>
      <c r="HR242" s="339">
        <v>0</v>
      </c>
      <c r="HS242" s="339">
        <v>0</v>
      </c>
      <c r="HT242" s="339">
        <v>0</v>
      </c>
      <c r="HU242" s="339">
        <v>0</v>
      </c>
      <c r="HV242" s="339">
        <v>0</v>
      </c>
      <c r="HW242" s="339">
        <v>0</v>
      </c>
      <c r="HX242" s="339">
        <v>0</v>
      </c>
      <c r="HY242" s="339">
        <v>1000000</v>
      </c>
      <c r="HZ242" s="339">
        <v>0</v>
      </c>
      <c r="IA242" s="339">
        <v>0</v>
      </c>
      <c r="IB242" s="339">
        <v>0</v>
      </c>
      <c r="IC242" s="339">
        <v>0</v>
      </c>
      <c r="ID242" s="339">
        <v>0</v>
      </c>
      <c r="IE242" s="339">
        <v>0</v>
      </c>
      <c r="IF242" s="339">
        <v>0</v>
      </c>
      <c r="IG242" s="339">
        <v>0</v>
      </c>
      <c r="IH242" s="339">
        <v>0</v>
      </c>
      <c r="II242" s="339">
        <v>0</v>
      </c>
      <c r="IJ242" s="339">
        <v>0</v>
      </c>
      <c r="IK242" s="339">
        <v>0</v>
      </c>
      <c r="IL242" s="339">
        <v>0</v>
      </c>
      <c r="IM242" s="339">
        <v>0</v>
      </c>
      <c r="IN242" s="339">
        <v>0</v>
      </c>
      <c r="IO242" s="339">
        <v>0</v>
      </c>
      <c r="IP242" s="339">
        <v>0</v>
      </c>
      <c r="IQ242" s="339">
        <v>0</v>
      </c>
      <c r="IR242" s="339">
        <v>0</v>
      </c>
      <c r="IS242" s="339">
        <v>0</v>
      </c>
      <c r="IT242" s="339">
        <v>0</v>
      </c>
      <c r="IU242" s="339">
        <v>0</v>
      </c>
      <c r="IV242" s="339">
        <v>0</v>
      </c>
      <c r="IW242" s="339">
        <v>0</v>
      </c>
      <c r="IX242" s="339">
        <v>0</v>
      </c>
      <c r="IY242" s="339">
        <v>0</v>
      </c>
      <c r="IZ242" s="339">
        <v>0</v>
      </c>
      <c r="JA242" s="339">
        <v>0</v>
      </c>
      <c r="JB242" s="339">
        <v>0</v>
      </c>
      <c r="JC242" s="339">
        <v>0</v>
      </c>
      <c r="JD242" s="339">
        <v>0</v>
      </c>
      <c r="JE242" s="339">
        <v>0</v>
      </c>
      <c r="JF242" s="339">
        <v>0</v>
      </c>
      <c r="JG242" s="339">
        <v>0</v>
      </c>
      <c r="JH242" s="339">
        <v>0</v>
      </c>
      <c r="JI242" s="339">
        <v>0</v>
      </c>
      <c r="JJ242" s="339">
        <v>0</v>
      </c>
      <c r="JK242" s="339">
        <v>0</v>
      </c>
      <c r="JL242" s="339">
        <v>0</v>
      </c>
      <c r="JM242" s="339">
        <v>0</v>
      </c>
      <c r="JN242" s="339">
        <v>0</v>
      </c>
      <c r="JO242" s="339">
        <v>0</v>
      </c>
      <c r="JP242" s="339">
        <v>0</v>
      </c>
      <c r="JQ242" s="339">
        <v>0</v>
      </c>
      <c r="JR242" s="339">
        <v>0</v>
      </c>
      <c r="JS242" s="339">
        <v>0</v>
      </c>
      <c r="JT242" s="339">
        <v>0</v>
      </c>
      <c r="JU242" s="339">
        <v>0</v>
      </c>
      <c r="JV242" s="339">
        <v>0</v>
      </c>
      <c r="JW242" s="339">
        <v>0</v>
      </c>
      <c r="JX242" s="339">
        <v>0</v>
      </c>
      <c r="JY242" s="339">
        <v>0</v>
      </c>
      <c r="JZ242" s="339">
        <v>0</v>
      </c>
      <c r="KA242" s="339">
        <v>0</v>
      </c>
      <c r="KB242" s="339">
        <v>0</v>
      </c>
      <c r="KC242" s="339">
        <v>0</v>
      </c>
      <c r="KD242" s="339">
        <v>0</v>
      </c>
      <c r="KE242" s="339">
        <v>0</v>
      </c>
      <c r="KF242" s="339">
        <v>0</v>
      </c>
      <c r="KG242" s="339">
        <v>0</v>
      </c>
      <c r="KH242" s="339">
        <v>0</v>
      </c>
      <c r="KI242" s="339">
        <v>0</v>
      </c>
      <c r="KJ242" s="339">
        <v>0</v>
      </c>
      <c r="KK242" s="339">
        <v>0</v>
      </c>
      <c r="KL242" s="339">
        <v>0</v>
      </c>
      <c r="KM242" s="339">
        <v>0</v>
      </c>
      <c r="KN242" s="339">
        <v>0</v>
      </c>
      <c r="KO242" s="339">
        <v>0</v>
      </c>
      <c r="KP242" s="339">
        <v>0</v>
      </c>
      <c r="KQ242" s="339">
        <v>0</v>
      </c>
      <c r="KR242" s="339">
        <v>0</v>
      </c>
      <c r="KS242" s="339">
        <v>0</v>
      </c>
      <c r="KU242" s="312">
        <v>56</v>
      </c>
    </row>
    <row r="243" spans="1:307" x14ac:dyDescent="0.25">
      <c r="A243">
        <v>2021</v>
      </c>
      <c r="B243" t="s">
        <v>945</v>
      </c>
      <c r="C243" t="s">
        <v>957</v>
      </c>
      <c r="D243" t="s">
        <v>959</v>
      </c>
      <c r="E243" t="s">
        <v>780</v>
      </c>
      <c r="F243" s="339">
        <v>0</v>
      </c>
      <c r="G243" s="339">
        <v>0</v>
      </c>
      <c r="H243" s="339">
        <v>0</v>
      </c>
      <c r="I243" s="339">
        <v>0</v>
      </c>
      <c r="J243" s="339">
        <v>0</v>
      </c>
      <c r="K243" s="339">
        <v>0</v>
      </c>
      <c r="L243" s="339">
        <v>0</v>
      </c>
      <c r="M243" s="339">
        <v>0</v>
      </c>
      <c r="N243" s="339">
        <v>0</v>
      </c>
      <c r="O243" s="339">
        <v>0</v>
      </c>
      <c r="P243" s="339">
        <v>0</v>
      </c>
      <c r="Q243" s="339">
        <v>0</v>
      </c>
      <c r="R243" s="339">
        <v>0</v>
      </c>
      <c r="S243" s="339">
        <v>0</v>
      </c>
      <c r="T243" s="339">
        <v>0</v>
      </c>
      <c r="U243" s="339">
        <v>0</v>
      </c>
      <c r="V243" s="339">
        <v>0</v>
      </c>
      <c r="W243" s="339">
        <v>0</v>
      </c>
      <c r="X243" s="339">
        <v>0</v>
      </c>
      <c r="Y243" s="339">
        <v>0</v>
      </c>
      <c r="Z243" s="339">
        <v>0</v>
      </c>
      <c r="AA243" s="339">
        <v>622576.04</v>
      </c>
      <c r="AB243" s="339">
        <v>0</v>
      </c>
      <c r="AC243" s="339">
        <v>0</v>
      </c>
      <c r="AD243" s="339">
        <v>0</v>
      </c>
      <c r="AE243" s="339">
        <v>0</v>
      </c>
      <c r="AF243" s="339">
        <v>0</v>
      </c>
      <c r="AG243" s="339">
        <v>0</v>
      </c>
      <c r="AH243" s="339">
        <v>0</v>
      </c>
      <c r="AI243" s="339">
        <v>0</v>
      </c>
      <c r="AJ243" s="339">
        <v>0</v>
      </c>
      <c r="AK243" s="339">
        <v>0</v>
      </c>
      <c r="AL243" s="339">
        <v>175501</v>
      </c>
      <c r="AM243" s="339">
        <v>0</v>
      </c>
      <c r="AN243" s="339">
        <v>0</v>
      </c>
      <c r="AO243" s="339">
        <v>0</v>
      </c>
      <c r="AP243" s="339">
        <v>0</v>
      </c>
      <c r="AQ243" s="339">
        <v>0</v>
      </c>
      <c r="AR243" s="339">
        <v>0</v>
      </c>
      <c r="AS243" s="339">
        <v>0</v>
      </c>
      <c r="AT243" s="339">
        <v>0</v>
      </c>
      <c r="AU243" s="339">
        <v>0</v>
      </c>
      <c r="AV243" s="339">
        <v>0</v>
      </c>
      <c r="AW243" s="339">
        <v>62971</v>
      </c>
      <c r="AX243" s="339">
        <v>0</v>
      </c>
      <c r="AY243" s="339">
        <v>0</v>
      </c>
      <c r="AZ243" s="339">
        <v>0</v>
      </c>
      <c r="BA243" s="339">
        <v>0</v>
      </c>
      <c r="BB243" s="339">
        <v>0</v>
      </c>
      <c r="BC243" s="339">
        <v>0</v>
      </c>
      <c r="BD243" s="339">
        <v>15910.95</v>
      </c>
      <c r="BE243" s="339">
        <v>0</v>
      </c>
      <c r="BF243" s="339">
        <v>0</v>
      </c>
      <c r="BG243" s="339">
        <v>0</v>
      </c>
      <c r="BH243" s="339">
        <v>0</v>
      </c>
      <c r="BI243" s="339">
        <v>0</v>
      </c>
      <c r="BJ243" s="339">
        <v>0</v>
      </c>
      <c r="BK243" s="339">
        <v>0</v>
      </c>
      <c r="BL243" s="339">
        <v>0</v>
      </c>
      <c r="BM243" s="339">
        <v>0</v>
      </c>
      <c r="BN243" s="339">
        <v>0</v>
      </c>
      <c r="BO243" s="339">
        <v>0</v>
      </c>
      <c r="BP243" s="339">
        <v>0</v>
      </c>
      <c r="BQ243" s="339">
        <v>0</v>
      </c>
      <c r="BR243" s="339">
        <v>0</v>
      </c>
      <c r="BS243" s="339">
        <v>0</v>
      </c>
      <c r="BT243" s="339">
        <v>0</v>
      </c>
      <c r="BU243" s="339">
        <v>0</v>
      </c>
      <c r="BV243" s="339">
        <v>9050.4</v>
      </c>
      <c r="BW243" s="339">
        <v>44200</v>
      </c>
      <c r="BX243" s="339">
        <v>0</v>
      </c>
      <c r="BY243" s="339">
        <v>0</v>
      </c>
      <c r="BZ243" s="339">
        <v>0</v>
      </c>
      <c r="CA243" s="339">
        <v>0</v>
      </c>
      <c r="CB243" s="339">
        <v>0</v>
      </c>
      <c r="CC243" s="339">
        <v>0</v>
      </c>
      <c r="CD243" s="339">
        <v>0</v>
      </c>
      <c r="CE243" s="339">
        <v>0</v>
      </c>
      <c r="CF243" s="339">
        <v>0</v>
      </c>
      <c r="CG243" s="339">
        <v>107808.1</v>
      </c>
      <c r="CH243" s="339">
        <v>0</v>
      </c>
      <c r="CI243" s="339">
        <v>0</v>
      </c>
      <c r="CJ243" s="339">
        <v>0</v>
      </c>
      <c r="CK243" s="339">
        <v>0</v>
      </c>
      <c r="CL243" s="339">
        <v>0</v>
      </c>
      <c r="CM243" s="339">
        <v>0</v>
      </c>
      <c r="CN243" s="339">
        <v>0</v>
      </c>
      <c r="CO243" s="339">
        <v>0</v>
      </c>
      <c r="CP243" s="339">
        <v>0</v>
      </c>
      <c r="CQ243" s="339">
        <v>0</v>
      </c>
      <c r="CR243" s="339">
        <v>0</v>
      </c>
      <c r="CS243" s="339">
        <v>0</v>
      </c>
      <c r="CT243" s="339">
        <v>0</v>
      </c>
      <c r="CU243" s="339">
        <v>0</v>
      </c>
      <c r="CV243" s="339">
        <v>0</v>
      </c>
      <c r="CW243" s="339">
        <v>0</v>
      </c>
      <c r="CX243" s="339">
        <v>0</v>
      </c>
      <c r="CY243" s="339">
        <v>0</v>
      </c>
      <c r="CZ243" s="339">
        <v>0</v>
      </c>
      <c r="DA243" s="339">
        <v>0</v>
      </c>
      <c r="DB243" s="339">
        <v>26165.4</v>
      </c>
      <c r="DC243" s="339">
        <v>0</v>
      </c>
      <c r="DD243" s="339">
        <v>0</v>
      </c>
      <c r="DE243" s="339">
        <v>236420.65</v>
      </c>
      <c r="DF243" s="339">
        <v>0</v>
      </c>
      <c r="DG243" s="339">
        <v>0</v>
      </c>
      <c r="DH243" s="339">
        <v>0</v>
      </c>
      <c r="DI243" s="339">
        <v>0</v>
      </c>
      <c r="DJ243" s="339">
        <v>0</v>
      </c>
      <c r="DK243" s="339">
        <v>0</v>
      </c>
      <c r="DL243" s="339">
        <v>0</v>
      </c>
      <c r="DM243" s="339">
        <v>0</v>
      </c>
      <c r="DN243" s="339">
        <v>0</v>
      </c>
      <c r="DO243" s="339">
        <v>0</v>
      </c>
      <c r="DP243" s="339">
        <v>0</v>
      </c>
      <c r="DQ243" s="339">
        <v>0</v>
      </c>
      <c r="DR243" s="339">
        <v>0</v>
      </c>
      <c r="DS243" s="339">
        <v>0</v>
      </c>
      <c r="DT243" s="339">
        <v>0</v>
      </c>
      <c r="DU243" s="339">
        <v>0</v>
      </c>
      <c r="DV243" s="339">
        <v>0</v>
      </c>
      <c r="DW243" s="339">
        <v>0</v>
      </c>
      <c r="DX243" s="339">
        <v>0</v>
      </c>
      <c r="DY243" s="339">
        <v>0</v>
      </c>
      <c r="DZ243" s="339">
        <v>0</v>
      </c>
      <c r="EA243" s="339">
        <v>376008.4</v>
      </c>
      <c r="EB243" s="339">
        <v>0</v>
      </c>
      <c r="EC243" s="339">
        <v>0</v>
      </c>
      <c r="ED243" s="339">
        <v>0</v>
      </c>
      <c r="EE243" s="339">
        <v>0</v>
      </c>
      <c r="EF243" s="339">
        <v>0</v>
      </c>
      <c r="EG243" s="339">
        <v>0</v>
      </c>
      <c r="EH243" s="339">
        <v>0</v>
      </c>
      <c r="EI243" s="339">
        <v>0</v>
      </c>
      <c r="EJ243" s="339">
        <v>0</v>
      </c>
      <c r="EK243" s="339">
        <v>0</v>
      </c>
      <c r="EL243" s="339">
        <v>0</v>
      </c>
      <c r="EM243" s="339">
        <v>0</v>
      </c>
      <c r="EN243" s="339">
        <v>0</v>
      </c>
      <c r="EO243" s="339">
        <v>0</v>
      </c>
      <c r="EP243" s="339">
        <v>0</v>
      </c>
      <c r="EQ243" s="339">
        <v>0</v>
      </c>
      <c r="ER243" s="339">
        <v>390000</v>
      </c>
      <c r="ES243" s="339">
        <v>0</v>
      </c>
      <c r="ET243" s="339">
        <v>0</v>
      </c>
      <c r="EU243" s="339">
        <v>0</v>
      </c>
      <c r="EV243" s="339">
        <v>0</v>
      </c>
      <c r="EW243" s="339">
        <v>0</v>
      </c>
      <c r="EX243" s="339">
        <v>0</v>
      </c>
      <c r="EY243" s="339">
        <v>0</v>
      </c>
      <c r="EZ243" s="339">
        <v>2643214.9500000002</v>
      </c>
      <c r="FA243" s="339">
        <v>0</v>
      </c>
      <c r="FB243" s="339">
        <v>0</v>
      </c>
      <c r="FC243" s="339">
        <v>14764.45</v>
      </c>
      <c r="FD243" s="339">
        <v>0</v>
      </c>
      <c r="FE243" s="339">
        <v>0</v>
      </c>
      <c r="FF243" s="339">
        <v>0</v>
      </c>
      <c r="FG243" s="339">
        <v>0</v>
      </c>
      <c r="FH243" s="339">
        <v>0</v>
      </c>
      <c r="FI243" s="339">
        <v>0</v>
      </c>
      <c r="FJ243" s="339">
        <v>0</v>
      </c>
      <c r="FK243" s="339">
        <v>0</v>
      </c>
      <c r="FL243" s="339">
        <v>0</v>
      </c>
      <c r="FM243" s="339">
        <v>0</v>
      </c>
      <c r="FN243" s="339">
        <v>0</v>
      </c>
      <c r="FO243" s="339">
        <v>0</v>
      </c>
      <c r="FP243" s="339">
        <v>0</v>
      </c>
      <c r="FQ243" s="339">
        <v>0</v>
      </c>
      <c r="FR243" s="339">
        <v>0</v>
      </c>
      <c r="FS243" s="339">
        <v>0</v>
      </c>
      <c r="FT243" s="339">
        <v>0</v>
      </c>
      <c r="FU243" s="339">
        <v>0</v>
      </c>
      <c r="FV243" s="339">
        <v>0</v>
      </c>
      <c r="FW243" s="339">
        <v>0</v>
      </c>
      <c r="FX243" s="339">
        <v>0</v>
      </c>
      <c r="FY243" s="339">
        <v>0</v>
      </c>
      <c r="FZ243" s="339">
        <v>0</v>
      </c>
      <c r="GA243" s="339">
        <v>0</v>
      </c>
      <c r="GB243" s="339">
        <v>0</v>
      </c>
      <c r="GC243" s="339">
        <v>0</v>
      </c>
      <c r="GD243" s="339">
        <v>0</v>
      </c>
      <c r="GE243" s="339">
        <v>0</v>
      </c>
      <c r="GF243" s="339">
        <v>0</v>
      </c>
      <c r="GG243" s="339">
        <v>0</v>
      </c>
      <c r="GH243" s="339">
        <v>0</v>
      </c>
      <c r="GI243" s="339">
        <v>0</v>
      </c>
      <c r="GJ243" s="339">
        <v>0</v>
      </c>
      <c r="GK243" s="339">
        <v>0</v>
      </c>
      <c r="GL243" s="339">
        <v>0</v>
      </c>
      <c r="GM243" s="339">
        <v>0</v>
      </c>
      <c r="GN243" s="339">
        <v>0</v>
      </c>
      <c r="GO243" s="339">
        <v>0</v>
      </c>
      <c r="GP243" s="339">
        <v>0</v>
      </c>
      <c r="GQ243" s="339">
        <v>0</v>
      </c>
      <c r="GR243" s="339">
        <v>0</v>
      </c>
      <c r="GS243" s="339">
        <v>0</v>
      </c>
      <c r="GT243" s="339">
        <v>0</v>
      </c>
      <c r="GU243" s="339">
        <v>0</v>
      </c>
      <c r="GV243" s="339">
        <v>0</v>
      </c>
      <c r="GW243" s="339">
        <v>0</v>
      </c>
      <c r="GX243" s="339">
        <v>0</v>
      </c>
      <c r="GY243" s="339">
        <v>0</v>
      </c>
      <c r="GZ243" s="339">
        <v>0</v>
      </c>
      <c r="HA243" s="339">
        <v>0</v>
      </c>
      <c r="HB243" s="339">
        <v>0</v>
      </c>
      <c r="HC243" s="339">
        <v>0</v>
      </c>
      <c r="HD243" s="339">
        <v>0</v>
      </c>
      <c r="HE243" s="339">
        <v>0</v>
      </c>
      <c r="HF243" s="339">
        <v>0</v>
      </c>
      <c r="HG243" s="339">
        <v>0</v>
      </c>
      <c r="HH243" s="339">
        <v>112380</v>
      </c>
      <c r="HI243" s="339">
        <v>0</v>
      </c>
      <c r="HJ243" s="339">
        <v>0</v>
      </c>
      <c r="HK243" s="339">
        <v>0</v>
      </c>
      <c r="HL243" s="339">
        <v>0</v>
      </c>
      <c r="HM243" s="339">
        <v>0</v>
      </c>
      <c r="HN243" s="339">
        <v>0</v>
      </c>
      <c r="HO243" s="339">
        <v>0</v>
      </c>
      <c r="HP243" s="339">
        <v>0</v>
      </c>
      <c r="HQ243" s="339">
        <v>0</v>
      </c>
      <c r="HR243" s="339">
        <v>0</v>
      </c>
      <c r="HS243" s="339">
        <v>0</v>
      </c>
      <c r="HT243" s="339">
        <v>0</v>
      </c>
      <c r="HU243" s="339">
        <v>0</v>
      </c>
      <c r="HV243" s="339">
        <v>0</v>
      </c>
      <c r="HW243" s="339">
        <v>0</v>
      </c>
      <c r="HX243" s="339">
        <v>0</v>
      </c>
      <c r="HY243" s="339">
        <v>0</v>
      </c>
      <c r="HZ243" s="339">
        <v>0</v>
      </c>
      <c r="IA243" s="339">
        <v>50000</v>
      </c>
      <c r="IB243" s="339">
        <v>0</v>
      </c>
      <c r="IC243" s="339">
        <v>0</v>
      </c>
      <c r="ID243" s="339">
        <v>0</v>
      </c>
      <c r="IE243" s="339">
        <v>0</v>
      </c>
      <c r="IF243" s="339">
        <v>0</v>
      </c>
      <c r="IG243" s="339">
        <v>0</v>
      </c>
      <c r="IH243" s="339">
        <v>0</v>
      </c>
      <c r="II243" s="339">
        <v>0</v>
      </c>
      <c r="IJ243" s="339">
        <v>0</v>
      </c>
      <c r="IK243" s="339">
        <v>0</v>
      </c>
      <c r="IL243" s="339">
        <v>0</v>
      </c>
      <c r="IM243" s="339">
        <v>0</v>
      </c>
      <c r="IN243" s="339">
        <v>0</v>
      </c>
      <c r="IO243" s="339">
        <v>0</v>
      </c>
      <c r="IP243" s="339">
        <v>0</v>
      </c>
      <c r="IQ243" s="339">
        <v>0</v>
      </c>
      <c r="IR243" s="339">
        <v>0</v>
      </c>
      <c r="IS243" s="339">
        <v>0</v>
      </c>
      <c r="IT243" s="339">
        <v>0</v>
      </c>
      <c r="IU243" s="339">
        <v>0</v>
      </c>
      <c r="IV243" s="339">
        <v>0</v>
      </c>
      <c r="IW243" s="339">
        <v>0</v>
      </c>
      <c r="IX243" s="339">
        <v>0</v>
      </c>
      <c r="IY243" s="339">
        <v>0</v>
      </c>
      <c r="IZ243" s="339">
        <v>0</v>
      </c>
      <c r="JA243" s="339">
        <v>0</v>
      </c>
      <c r="JB243" s="339">
        <v>0</v>
      </c>
      <c r="JC243" s="339">
        <v>0</v>
      </c>
      <c r="JD243" s="339">
        <v>0</v>
      </c>
      <c r="JE243" s="339">
        <v>0</v>
      </c>
      <c r="JF243" s="339">
        <v>0</v>
      </c>
      <c r="JG243" s="339">
        <v>0</v>
      </c>
      <c r="JH243" s="339">
        <v>0</v>
      </c>
      <c r="JI243" s="339">
        <v>0</v>
      </c>
      <c r="JJ243" s="339">
        <v>0</v>
      </c>
      <c r="JK243" s="339">
        <v>0</v>
      </c>
      <c r="JL243" s="339">
        <v>0</v>
      </c>
      <c r="JM243" s="339">
        <v>0</v>
      </c>
      <c r="JN243" s="339">
        <v>0</v>
      </c>
      <c r="JO243" s="339">
        <v>0</v>
      </c>
      <c r="JP243" s="339">
        <v>0</v>
      </c>
      <c r="JQ243" s="339">
        <v>0</v>
      </c>
      <c r="JR243" s="339">
        <v>0</v>
      </c>
      <c r="JS243" s="339">
        <v>0</v>
      </c>
      <c r="JT243" s="339">
        <v>0</v>
      </c>
      <c r="JU243" s="339">
        <v>0</v>
      </c>
      <c r="JV243" s="339">
        <v>0</v>
      </c>
      <c r="JW243" s="339">
        <v>0</v>
      </c>
      <c r="JX243" s="339">
        <v>0</v>
      </c>
      <c r="JY243" s="339">
        <v>0</v>
      </c>
      <c r="JZ243" s="339">
        <v>0</v>
      </c>
      <c r="KA243" s="339">
        <v>0</v>
      </c>
      <c r="KB243" s="339">
        <v>0</v>
      </c>
      <c r="KC243" s="339">
        <v>0</v>
      </c>
      <c r="KD243" s="339">
        <v>0</v>
      </c>
      <c r="KE243" s="339">
        <v>0</v>
      </c>
      <c r="KF243" s="339">
        <v>0</v>
      </c>
      <c r="KG243" s="339">
        <v>0</v>
      </c>
      <c r="KH243" s="339">
        <v>0</v>
      </c>
      <c r="KI243" s="339">
        <v>528</v>
      </c>
      <c r="KJ243" s="339">
        <v>0</v>
      </c>
      <c r="KK243" s="339">
        <v>0</v>
      </c>
      <c r="KL243" s="339">
        <v>0</v>
      </c>
      <c r="KM243" s="339">
        <v>0</v>
      </c>
      <c r="KN243" s="339">
        <v>0</v>
      </c>
      <c r="KO243" s="339">
        <v>0</v>
      </c>
      <c r="KP243" s="339">
        <v>0</v>
      </c>
      <c r="KQ243" s="339">
        <v>0</v>
      </c>
      <c r="KR243" s="339">
        <v>0</v>
      </c>
      <c r="KS243" s="339">
        <v>0</v>
      </c>
      <c r="KU243" s="312">
        <v>56</v>
      </c>
    </row>
    <row r="244" spans="1:307" x14ac:dyDescent="0.25">
      <c r="A244">
        <v>2021</v>
      </c>
      <c r="B244" t="s">
        <v>945</v>
      </c>
      <c r="C244" t="s">
        <v>957</v>
      </c>
      <c r="D244" t="s">
        <v>321</v>
      </c>
      <c r="E244" t="s">
        <v>780</v>
      </c>
      <c r="F244" s="339">
        <v>0</v>
      </c>
      <c r="G244" s="339">
        <v>0</v>
      </c>
      <c r="H244" s="339">
        <v>0</v>
      </c>
      <c r="I244" s="339">
        <v>0</v>
      </c>
      <c r="J244" s="339">
        <v>0</v>
      </c>
      <c r="K244" s="339">
        <v>0</v>
      </c>
      <c r="L244" s="339">
        <v>0</v>
      </c>
      <c r="M244" s="339">
        <v>0</v>
      </c>
      <c r="N244" s="339">
        <v>0</v>
      </c>
      <c r="O244" s="339">
        <v>0</v>
      </c>
      <c r="P244" s="339">
        <v>0</v>
      </c>
      <c r="Q244" s="339">
        <v>0</v>
      </c>
      <c r="R244" s="339">
        <v>0</v>
      </c>
      <c r="S244" s="339">
        <v>0</v>
      </c>
      <c r="T244" s="339">
        <v>0</v>
      </c>
      <c r="U244" s="339">
        <v>0</v>
      </c>
      <c r="V244" s="339">
        <v>0</v>
      </c>
      <c r="W244" s="339">
        <v>0</v>
      </c>
      <c r="X244" s="339">
        <v>0</v>
      </c>
      <c r="Y244" s="339">
        <v>0</v>
      </c>
      <c r="Z244" s="339">
        <v>0</v>
      </c>
      <c r="AA244" s="339">
        <v>622576.04</v>
      </c>
      <c r="AB244" s="339">
        <v>0</v>
      </c>
      <c r="AC244" s="339">
        <v>0</v>
      </c>
      <c r="AD244" s="339">
        <v>0</v>
      </c>
      <c r="AE244" s="339">
        <v>0</v>
      </c>
      <c r="AF244" s="339">
        <v>0</v>
      </c>
      <c r="AG244" s="339">
        <v>0</v>
      </c>
      <c r="AH244" s="339">
        <v>0</v>
      </c>
      <c r="AI244" s="339">
        <v>0</v>
      </c>
      <c r="AJ244" s="339">
        <v>0</v>
      </c>
      <c r="AK244" s="339">
        <v>0</v>
      </c>
      <c r="AL244" s="339">
        <v>175501</v>
      </c>
      <c r="AM244" s="339">
        <v>0</v>
      </c>
      <c r="AN244" s="339">
        <v>0</v>
      </c>
      <c r="AO244" s="339">
        <v>0</v>
      </c>
      <c r="AP244" s="339">
        <v>0</v>
      </c>
      <c r="AQ244" s="339">
        <v>0</v>
      </c>
      <c r="AR244" s="339">
        <v>0</v>
      </c>
      <c r="AS244" s="339">
        <v>0</v>
      </c>
      <c r="AT244" s="339">
        <v>0</v>
      </c>
      <c r="AU244" s="339">
        <v>0</v>
      </c>
      <c r="AV244" s="339">
        <v>0</v>
      </c>
      <c r="AW244" s="339">
        <v>62971</v>
      </c>
      <c r="AX244" s="339">
        <v>0</v>
      </c>
      <c r="AY244" s="339">
        <v>0</v>
      </c>
      <c r="AZ244" s="339">
        <v>0</v>
      </c>
      <c r="BA244" s="339">
        <v>0</v>
      </c>
      <c r="BB244" s="339">
        <v>0</v>
      </c>
      <c r="BC244" s="339">
        <v>0</v>
      </c>
      <c r="BD244" s="339">
        <v>15910.95</v>
      </c>
      <c r="BE244" s="339">
        <v>0</v>
      </c>
      <c r="BF244" s="339">
        <v>0</v>
      </c>
      <c r="BG244" s="339">
        <v>0</v>
      </c>
      <c r="BH244" s="339">
        <v>0</v>
      </c>
      <c r="BI244" s="339">
        <v>0</v>
      </c>
      <c r="BJ244" s="339">
        <v>0</v>
      </c>
      <c r="BK244" s="339">
        <v>0</v>
      </c>
      <c r="BL244" s="339">
        <v>0</v>
      </c>
      <c r="BM244" s="339">
        <v>0</v>
      </c>
      <c r="BN244" s="339">
        <v>0</v>
      </c>
      <c r="BO244" s="339">
        <v>0</v>
      </c>
      <c r="BP244" s="339">
        <v>0</v>
      </c>
      <c r="BQ244" s="339">
        <v>0</v>
      </c>
      <c r="BR244" s="339">
        <v>0</v>
      </c>
      <c r="BS244" s="339">
        <v>0</v>
      </c>
      <c r="BT244" s="339">
        <v>0</v>
      </c>
      <c r="BU244" s="339">
        <v>0</v>
      </c>
      <c r="BV244" s="339">
        <v>9050.4</v>
      </c>
      <c r="BW244" s="339">
        <v>44200</v>
      </c>
      <c r="BX244" s="339">
        <v>0</v>
      </c>
      <c r="BY244" s="339">
        <v>0</v>
      </c>
      <c r="BZ244" s="339">
        <v>0</v>
      </c>
      <c r="CA244" s="339">
        <v>0</v>
      </c>
      <c r="CB244" s="339">
        <v>0</v>
      </c>
      <c r="CC244" s="339">
        <v>0</v>
      </c>
      <c r="CD244" s="339">
        <v>0</v>
      </c>
      <c r="CE244" s="339">
        <v>0</v>
      </c>
      <c r="CF244" s="339">
        <v>0</v>
      </c>
      <c r="CG244" s="339">
        <v>107808.1</v>
      </c>
      <c r="CH244" s="339">
        <v>0</v>
      </c>
      <c r="CI244" s="339">
        <v>195036.4</v>
      </c>
      <c r="CJ244" s="339">
        <v>0</v>
      </c>
      <c r="CK244" s="339">
        <v>0</v>
      </c>
      <c r="CL244" s="339">
        <v>0</v>
      </c>
      <c r="CM244" s="339">
        <v>0</v>
      </c>
      <c r="CN244" s="339">
        <v>0</v>
      </c>
      <c r="CO244" s="339">
        <v>0</v>
      </c>
      <c r="CP244" s="339">
        <v>0</v>
      </c>
      <c r="CQ244" s="339">
        <v>0</v>
      </c>
      <c r="CR244" s="339">
        <v>0</v>
      </c>
      <c r="CS244" s="339">
        <v>0</v>
      </c>
      <c r="CT244" s="339">
        <v>0</v>
      </c>
      <c r="CU244" s="339">
        <v>0</v>
      </c>
      <c r="CV244" s="339">
        <v>0</v>
      </c>
      <c r="CW244" s="339">
        <v>0</v>
      </c>
      <c r="CX244" s="339">
        <v>0</v>
      </c>
      <c r="CY244" s="339">
        <v>0</v>
      </c>
      <c r="CZ244" s="339">
        <v>0</v>
      </c>
      <c r="DA244" s="339">
        <v>0</v>
      </c>
      <c r="DB244" s="339">
        <v>26165.4</v>
      </c>
      <c r="DC244" s="339">
        <v>0</v>
      </c>
      <c r="DD244" s="339">
        <v>70613.100000000006</v>
      </c>
      <c r="DE244" s="339">
        <v>236420.65</v>
      </c>
      <c r="DF244" s="339">
        <v>0</v>
      </c>
      <c r="DG244" s="339">
        <v>0</v>
      </c>
      <c r="DH244" s="339">
        <v>0</v>
      </c>
      <c r="DI244" s="339">
        <v>0</v>
      </c>
      <c r="DJ244" s="339">
        <v>0</v>
      </c>
      <c r="DK244" s="339">
        <v>33865.360000000001</v>
      </c>
      <c r="DL244" s="339">
        <v>0</v>
      </c>
      <c r="DM244" s="339">
        <v>0</v>
      </c>
      <c r="DN244" s="339">
        <v>0</v>
      </c>
      <c r="DO244" s="339">
        <v>0</v>
      </c>
      <c r="DP244" s="339">
        <v>0</v>
      </c>
      <c r="DQ244" s="339">
        <v>0</v>
      </c>
      <c r="DR244" s="339">
        <v>0</v>
      </c>
      <c r="DS244" s="339">
        <v>0</v>
      </c>
      <c r="DT244" s="339">
        <v>0</v>
      </c>
      <c r="DU244" s="339">
        <v>0</v>
      </c>
      <c r="DV244" s="339">
        <v>0</v>
      </c>
      <c r="DW244" s="339">
        <v>0</v>
      </c>
      <c r="DX244" s="339">
        <v>0</v>
      </c>
      <c r="DY244" s="339">
        <v>0</v>
      </c>
      <c r="DZ244" s="339">
        <v>0</v>
      </c>
      <c r="EA244" s="339">
        <v>652346.18000000005</v>
      </c>
      <c r="EB244" s="339">
        <v>0</v>
      </c>
      <c r="EC244" s="339">
        <v>0</v>
      </c>
      <c r="ED244" s="339">
        <v>0</v>
      </c>
      <c r="EE244" s="339">
        <v>0</v>
      </c>
      <c r="EF244" s="339">
        <v>0</v>
      </c>
      <c r="EG244" s="339">
        <v>0</v>
      </c>
      <c r="EH244" s="339">
        <v>0</v>
      </c>
      <c r="EI244" s="339">
        <v>0</v>
      </c>
      <c r="EJ244" s="339">
        <v>0</v>
      </c>
      <c r="EK244" s="339">
        <v>0</v>
      </c>
      <c r="EL244" s="339">
        <v>0</v>
      </c>
      <c r="EM244" s="339">
        <v>0</v>
      </c>
      <c r="EN244" s="339">
        <v>0</v>
      </c>
      <c r="EO244" s="339">
        <v>0</v>
      </c>
      <c r="EP244" s="339">
        <v>0</v>
      </c>
      <c r="EQ244" s="339">
        <v>0</v>
      </c>
      <c r="ER244" s="339">
        <v>390000</v>
      </c>
      <c r="ES244" s="339">
        <v>0</v>
      </c>
      <c r="ET244" s="339">
        <v>0</v>
      </c>
      <c r="EU244" s="339">
        <v>0</v>
      </c>
      <c r="EV244" s="339">
        <v>0</v>
      </c>
      <c r="EW244" s="339">
        <v>0</v>
      </c>
      <c r="EX244" s="339">
        <v>0</v>
      </c>
      <c r="EY244" s="339">
        <v>0</v>
      </c>
      <c r="EZ244" s="339">
        <v>2643214.9500000002</v>
      </c>
      <c r="FA244" s="339">
        <v>0</v>
      </c>
      <c r="FB244" s="339">
        <v>0</v>
      </c>
      <c r="FC244" s="339">
        <v>14764.45</v>
      </c>
      <c r="FD244" s="339">
        <v>0</v>
      </c>
      <c r="FE244" s="339">
        <v>0</v>
      </c>
      <c r="FF244" s="339">
        <v>0</v>
      </c>
      <c r="FG244" s="339">
        <v>0</v>
      </c>
      <c r="FH244" s="339">
        <v>0</v>
      </c>
      <c r="FI244" s="339">
        <v>0</v>
      </c>
      <c r="FJ244" s="339">
        <v>0</v>
      </c>
      <c r="FK244" s="339">
        <v>0</v>
      </c>
      <c r="FL244" s="339">
        <v>0</v>
      </c>
      <c r="FM244" s="339">
        <v>0</v>
      </c>
      <c r="FN244" s="339">
        <v>0</v>
      </c>
      <c r="FO244" s="339">
        <v>0</v>
      </c>
      <c r="FP244" s="339">
        <v>0</v>
      </c>
      <c r="FQ244" s="339">
        <v>0</v>
      </c>
      <c r="FR244" s="339">
        <v>0</v>
      </c>
      <c r="FS244" s="339">
        <v>0</v>
      </c>
      <c r="FT244" s="339">
        <v>0</v>
      </c>
      <c r="FU244" s="339">
        <v>0</v>
      </c>
      <c r="FV244" s="339">
        <v>0</v>
      </c>
      <c r="FW244" s="339">
        <v>0</v>
      </c>
      <c r="FX244" s="339">
        <v>0</v>
      </c>
      <c r="FY244" s="339">
        <v>0</v>
      </c>
      <c r="FZ244" s="339">
        <v>0</v>
      </c>
      <c r="GA244" s="339">
        <v>0</v>
      </c>
      <c r="GB244" s="339">
        <v>0</v>
      </c>
      <c r="GC244" s="339">
        <v>0</v>
      </c>
      <c r="GD244" s="339">
        <v>0</v>
      </c>
      <c r="GE244" s="339">
        <v>0</v>
      </c>
      <c r="GF244" s="339">
        <v>0</v>
      </c>
      <c r="GG244" s="339">
        <v>0</v>
      </c>
      <c r="GH244" s="339">
        <v>0</v>
      </c>
      <c r="GI244" s="339">
        <v>0</v>
      </c>
      <c r="GJ244" s="339">
        <v>0</v>
      </c>
      <c r="GK244" s="339">
        <v>0</v>
      </c>
      <c r="GL244" s="339">
        <v>0</v>
      </c>
      <c r="GM244" s="339">
        <v>0</v>
      </c>
      <c r="GN244" s="339">
        <v>0</v>
      </c>
      <c r="GO244" s="339">
        <v>0</v>
      </c>
      <c r="GP244" s="339">
        <v>0</v>
      </c>
      <c r="GQ244" s="339">
        <v>0</v>
      </c>
      <c r="GR244" s="339">
        <v>0</v>
      </c>
      <c r="GS244" s="339">
        <v>112998.32</v>
      </c>
      <c r="GT244" s="339">
        <v>0</v>
      </c>
      <c r="GU244" s="339">
        <v>708.7</v>
      </c>
      <c r="GV244" s="339">
        <v>0</v>
      </c>
      <c r="GW244" s="339">
        <v>0</v>
      </c>
      <c r="GX244" s="339">
        <v>0</v>
      </c>
      <c r="GY244" s="339">
        <v>0</v>
      </c>
      <c r="GZ244" s="339">
        <v>0</v>
      </c>
      <c r="HA244" s="339">
        <v>0</v>
      </c>
      <c r="HB244" s="339">
        <v>0</v>
      </c>
      <c r="HC244" s="339">
        <v>0</v>
      </c>
      <c r="HD244" s="339">
        <v>0</v>
      </c>
      <c r="HE244" s="339">
        <v>0</v>
      </c>
      <c r="HF244" s="339">
        <v>0</v>
      </c>
      <c r="HG244" s="339">
        <v>0</v>
      </c>
      <c r="HH244" s="339">
        <v>112380</v>
      </c>
      <c r="HI244" s="339">
        <v>0</v>
      </c>
      <c r="HJ244" s="339">
        <v>0</v>
      </c>
      <c r="HK244" s="339">
        <v>0</v>
      </c>
      <c r="HL244" s="339">
        <v>0</v>
      </c>
      <c r="HM244" s="339">
        <v>0</v>
      </c>
      <c r="HN244" s="339">
        <v>0</v>
      </c>
      <c r="HO244" s="339">
        <v>0</v>
      </c>
      <c r="HP244" s="339">
        <v>0</v>
      </c>
      <c r="HQ244" s="339">
        <v>0</v>
      </c>
      <c r="HR244" s="339">
        <v>0</v>
      </c>
      <c r="HS244" s="339">
        <v>0</v>
      </c>
      <c r="HT244" s="339">
        <v>0</v>
      </c>
      <c r="HU244" s="339">
        <v>0</v>
      </c>
      <c r="HV244" s="339">
        <v>0</v>
      </c>
      <c r="HW244" s="339">
        <v>0</v>
      </c>
      <c r="HX244" s="339">
        <v>0</v>
      </c>
      <c r="HY244" s="339">
        <v>1000000</v>
      </c>
      <c r="HZ244" s="339">
        <v>0</v>
      </c>
      <c r="IA244" s="339">
        <v>50000</v>
      </c>
      <c r="IB244" s="339">
        <v>0</v>
      </c>
      <c r="IC244" s="339">
        <v>0</v>
      </c>
      <c r="ID244" s="339">
        <v>0</v>
      </c>
      <c r="IE244" s="339">
        <v>0</v>
      </c>
      <c r="IF244" s="339">
        <v>0</v>
      </c>
      <c r="IG244" s="339">
        <v>0</v>
      </c>
      <c r="IH244" s="339">
        <v>0</v>
      </c>
      <c r="II244" s="339">
        <v>0</v>
      </c>
      <c r="IJ244" s="339">
        <v>0</v>
      </c>
      <c r="IK244" s="339">
        <v>0</v>
      </c>
      <c r="IL244" s="339">
        <v>0</v>
      </c>
      <c r="IM244" s="339">
        <v>0</v>
      </c>
      <c r="IN244" s="339">
        <v>0</v>
      </c>
      <c r="IO244" s="339">
        <v>0</v>
      </c>
      <c r="IP244" s="339">
        <v>0</v>
      </c>
      <c r="IQ244" s="339">
        <v>0</v>
      </c>
      <c r="IR244" s="339">
        <v>0</v>
      </c>
      <c r="IS244" s="339">
        <v>0</v>
      </c>
      <c r="IT244" s="339">
        <v>0</v>
      </c>
      <c r="IU244" s="339">
        <v>0</v>
      </c>
      <c r="IV244" s="339">
        <v>0</v>
      </c>
      <c r="IW244" s="339">
        <v>0</v>
      </c>
      <c r="IX244" s="339">
        <v>0</v>
      </c>
      <c r="IY244" s="339">
        <v>0</v>
      </c>
      <c r="IZ244" s="339">
        <v>0</v>
      </c>
      <c r="JA244" s="339">
        <v>0</v>
      </c>
      <c r="JB244" s="339">
        <v>0</v>
      </c>
      <c r="JC244" s="339">
        <v>0</v>
      </c>
      <c r="JD244" s="339">
        <v>0</v>
      </c>
      <c r="JE244" s="339">
        <v>0</v>
      </c>
      <c r="JF244" s="339">
        <v>0</v>
      </c>
      <c r="JG244" s="339">
        <v>0</v>
      </c>
      <c r="JH244" s="339">
        <v>0</v>
      </c>
      <c r="JI244" s="339">
        <v>0</v>
      </c>
      <c r="JJ244" s="339">
        <v>0</v>
      </c>
      <c r="JK244" s="339">
        <v>0</v>
      </c>
      <c r="JL244" s="339">
        <v>0</v>
      </c>
      <c r="JM244" s="339">
        <v>0</v>
      </c>
      <c r="JN244" s="339">
        <v>0</v>
      </c>
      <c r="JO244" s="339">
        <v>0</v>
      </c>
      <c r="JP244" s="339">
        <v>0</v>
      </c>
      <c r="JQ244" s="339">
        <v>0</v>
      </c>
      <c r="JR244" s="339">
        <v>0</v>
      </c>
      <c r="JS244" s="339">
        <v>0</v>
      </c>
      <c r="JT244" s="339">
        <v>0</v>
      </c>
      <c r="JU244" s="339">
        <v>0</v>
      </c>
      <c r="JV244" s="339">
        <v>0</v>
      </c>
      <c r="JW244" s="339">
        <v>0</v>
      </c>
      <c r="JX244" s="339">
        <v>0</v>
      </c>
      <c r="JY244" s="339">
        <v>0</v>
      </c>
      <c r="JZ244" s="339">
        <v>0</v>
      </c>
      <c r="KA244" s="339">
        <v>0</v>
      </c>
      <c r="KB244" s="339">
        <v>0</v>
      </c>
      <c r="KC244" s="339">
        <v>0</v>
      </c>
      <c r="KD244" s="339">
        <v>0</v>
      </c>
      <c r="KE244" s="339">
        <v>0</v>
      </c>
      <c r="KF244" s="339">
        <v>0</v>
      </c>
      <c r="KG244" s="339">
        <v>0</v>
      </c>
      <c r="KH244" s="339">
        <v>0</v>
      </c>
      <c r="KI244" s="339">
        <v>528</v>
      </c>
      <c r="KJ244" s="339">
        <v>0</v>
      </c>
      <c r="KK244" s="339">
        <v>0</v>
      </c>
      <c r="KL244" s="339">
        <v>0</v>
      </c>
      <c r="KM244" s="339">
        <v>0</v>
      </c>
      <c r="KN244" s="339">
        <v>0</v>
      </c>
      <c r="KO244" s="339">
        <v>0</v>
      </c>
      <c r="KP244" s="339">
        <v>0</v>
      </c>
      <c r="KQ244" s="339">
        <v>0</v>
      </c>
      <c r="KR244" s="339">
        <v>0</v>
      </c>
      <c r="KS244" s="339">
        <v>0</v>
      </c>
      <c r="KU244" s="338" t="s">
        <v>944</v>
      </c>
    </row>
    <row r="245" spans="1:307" x14ac:dyDescent="0.25">
      <c r="A245">
        <v>2021</v>
      </c>
      <c r="B245" t="s">
        <v>945</v>
      </c>
      <c r="C245" t="s">
        <v>960</v>
      </c>
      <c r="D245" t="s">
        <v>961</v>
      </c>
      <c r="E245" t="s">
        <v>780</v>
      </c>
      <c r="F245" s="339">
        <v>0</v>
      </c>
      <c r="G245" s="339">
        <v>0</v>
      </c>
      <c r="H245" s="339">
        <v>0</v>
      </c>
      <c r="I245" s="339">
        <v>0</v>
      </c>
      <c r="J245" s="339">
        <v>0</v>
      </c>
      <c r="K245" s="339">
        <v>0</v>
      </c>
      <c r="L245" s="339">
        <v>0</v>
      </c>
      <c r="M245" s="339">
        <v>0</v>
      </c>
      <c r="N245" s="339">
        <v>0</v>
      </c>
      <c r="O245" s="339">
        <v>0</v>
      </c>
      <c r="P245" s="339">
        <v>0</v>
      </c>
      <c r="Q245" s="339">
        <v>0</v>
      </c>
      <c r="R245" s="339">
        <v>0</v>
      </c>
      <c r="S245" s="339">
        <v>0</v>
      </c>
      <c r="T245" s="339">
        <v>0</v>
      </c>
      <c r="U245" s="339">
        <v>0</v>
      </c>
      <c r="V245" s="339">
        <v>1487951.05</v>
      </c>
      <c r="W245" s="339">
        <v>0</v>
      </c>
      <c r="X245" s="339">
        <v>0</v>
      </c>
      <c r="Y245" s="339">
        <v>0</v>
      </c>
      <c r="Z245" s="339">
        <v>0</v>
      </c>
      <c r="AA245" s="339">
        <v>0</v>
      </c>
      <c r="AB245" s="339">
        <v>0</v>
      </c>
      <c r="AC245" s="339">
        <v>0</v>
      </c>
      <c r="AD245" s="339">
        <v>0</v>
      </c>
      <c r="AE245" s="339">
        <v>0</v>
      </c>
      <c r="AF245" s="339">
        <v>0</v>
      </c>
      <c r="AG245" s="339">
        <v>0</v>
      </c>
      <c r="AH245" s="339">
        <v>0</v>
      </c>
      <c r="AI245" s="339">
        <v>0</v>
      </c>
      <c r="AJ245" s="339">
        <v>0</v>
      </c>
      <c r="AK245" s="339">
        <v>0</v>
      </c>
      <c r="AL245" s="339">
        <v>0</v>
      </c>
      <c r="AM245" s="339">
        <v>0</v>
      </c>
      <c r="AN245" s="339">
        <v>0</v>
      </c>
      <c r="AO245" s="339">
        <v>0</v>
      </c>
      <c r="AP245" s="339">
        <v>0</v>
      </c>
      <c r="AQ245" s="339">
        <v>0</v>
      </c>
      <c r="AR245" s="339">
        <v>0</v>
      </c>
      <c r="AS245" s="339">
        <v>0</v>
      </c>
      <c r="AT245" s="339">
        <v>0</v>
      </c>
      <c r="AU245" s="339">
        <v>0</v>
      </c>
      <c r="AV245" s="339">
        <v>0</v>
      </c>
      <c r="AW245" s="339">
        <v>0</v>
      </c>
      <c r="AX245" s="339">
        <v>0</v>
      </c>
      <c r="AY245" s="339">
        <v>0</v>
      </c>
      <c r="AZ245" s="339">
        <v>0</v>
      </c>
      <c r="BA245" s="339">
        <v>0</v>
      </c>
      <c r="BB245" s="339">
        <v>0</v>
      </c>
      <c r="BC245" s="339">
        <v>0</v>
      </c>
      <c r="BD245" s="339">
        <v>0</v>
      </c>
      <c r="BE245" s="339">
        <v>0</v>
      </c>
      <c r="BF245" s="339">
        <v>0</v>
      </c>
      <c r="BG245" s="339">
        <v>0</v>
      </c>
      <c r="BH245" s="339">
        <v>0</v>
      </c>
      <c r="BI245" s="339">
        <v>0</v>
      </c>
      <c r="BJ245" s="339">
        <v>0</v>
      </c>
      <c r="BK245" s="339">
        <v>0</v>
      </c>
      <c r="BL245" s="339">
        <v>0</v>
      </c>
      <c r="BM245" s="339">
        <v>0</v>
      </c>
      <c r="BN245" s="339">
        <v>0</v>
      </c>
      <c r="BO245" s="339">
        <v>0</v>
      </c>
      <c r="BP245" s="339">
        <v>0</v>
      </c>
      <c r="BQ245" s="339">
        <v>0</v>
      </c>
      <c r="BR245" s="339">
        <v>0</v>
      </c>
      <c r="BS245" s="339">
        <v>0</v>
      </c>
      <c r="BT245" s="339">
        <v>0</v>
      </c>
      <c r="BU245" s="339">
        <v>0</v>
      </c>
      <c r="BV245" s="339">
        <v>0</v>
      </c>
      <c r="BW245" s="339">
        <v>0</v>
      </c>
      <c r="BX245" s="339">
        <v>0</v>
      </c>
      <c r="BY245" s="339">
        <v>0</v>
      </c>
      <c r="BZ245" s="339">
        <v>0</v>
      </c>
      <c r="CA245" s="339">
        <v>0</v>
      </c>
      <c r="CB245" s="339">
        <v>0</v>
      </c>
      <c r="CC245" s="339">
        <v>0</v>
      </c>
      <c r="CD245" s="339">
        <v>0</v>
      </c>
      <c r="CE245" s="339">
        <v>0</v>
      </c>
      <c r="CF245" s="339">
        <v>0</v>
      </c>
      <c r="CG245" s="339">
        <v>0</v>
      </c>
      <c r="CH245" s="339">
        <v>0</v>
      </c>
      <c r="CI245" s="339">
        <v>0</v>
      </c>
      <c r="CJ245" s="339">
        <v>0</v>
      </c>
      <c r="CK245" s="339">
        <v>0</v>
      </c>
      <c r="CL245" s="339">
        <v>0</v>
      </c>
      <c r="CM245" s="339">
        <v>0</v>
      </c>
      <c r="CN245" s="339">
        <v>0</v>
      </c>
      <c r="CO245" s="339">
        <v>0</v>
      </c>
      <c r="CP245" s="339">
        <v>0</v>
      </c>
      <c r="CQ245" s="339">
        <v>0</v>
      </c>
      <c r="CR245" s="339">
        <v>0</v>
      </c>
      <c r="CS245" s="339">
        <v>0</v>
      </c>
      <c r="CT245" s="339">
        <v>0</v>
      </c>
      <c r="CU245" s="339">
        <v>0</v>
      </c>
      <c r="CV245" s="339">
        <v>0</v>
      </c>
      <c r="CW245" s="339">
        <v>0</v>
      </c>
      <c r="CX245" s="339">
        <v>0</v>
      </c>
      <c r="CY245" s="339">
        <v>0</v>
      </c>
      <c r="CZ245" s="339">
        <v>0</v>
      </c>
      <c r="DA245" s="339">
        <v>0</v>
      </c>
      <c r="DB245" s="339">
        <v>0</v>
      </c>
      <c r="DC245" s="339">
        <v>0</v>
      </c>
      <c r="DD245" s="339">
        <v>0</v>
      </c>
      <c r="DE245" s="339">
        <v>0</v>
      </c>
      <c r="DF245" s="339">
        <v>0</v>
      </c>
      <c r="DG245" s="339">
        <v>0</v>
      </c>
      <c r="DH245" s="339">
        <v>0</v>
      </c>
      <c r="DI245" s="339">
        <v>0</v>
      </c>
      <c r="DJ245" s="339">
        <v>0</v>
      </c>
      <c r="DK245" s="339">
        <v>0</v>
      </c>
      <c r="DL245" s="339">
        <v>0</v>
      </c>
      <c r="DM245" s="339">
        <v>0</v>
      </c>
      <c r="DN245" s="339">
        <v>0</v>
      </c>
      <c r="DO245" s="339">
        <v>0</v>
      </c>
      <c r="DP245" s="339">
        <v>0</v>
      </c>
      <c r="DQ245" s="339">
        <v>0</v>
      </c>
      <c r="DR245" s="339">
        <v>0</v>
      </c>
      <c r="DS245" s="339">
        <v>0</v>
      </c>
      <c r="DT245" s="339">
        <v>0</v>
      </c>
      <c r="DU245" s="339">
        <v>0</v>
      </c>
      <c r="DV245" s="339">
        <v>0</v>
      </c>
      <c r="DW245" s="339">
        <v>0</v>
      </c>
      <c r="DX245" s="339">
        <v>0</v>
      </c>
      <c r="DY245" s="339">
        <v>0</v>
      </c>
      <c r="DZ245" s="339">
        <v>0</v>
      </c>
      <c r="EA245" s="339">
        <v>0</v>
      </c>
      <c r="EB245" s="339">
        <v>0</v>
      </c>
      <c r="EC245" s="339">
        <v>0</v>
      </c>
      <c r="ED245" s="339">
        <v>0</v>
      </c>
      <c r="EE245" s="339">
        <v>0</v>
      </c>
      <c r="EF245" s="339">
        <v>0</v>
      </c>
      <c r="EG245" s="339">
        <v>0</v>
      </c>
      <c r="EH245" s="339">
        <v>0</v>
      </c>
      <c r="EI245" s="339">
        <v>0</v>
      </c>
      <c r="EJ245" s="339">
        <v>0</v>
      </c>
      <c r="EK245" s="339">
        <v>0</v>
      </c>
      <c r="EL245" s="339">
        <v>0</v>
      </c>
      <c r="EM245" s="339">
        <v>0</v>
      </c>
      <c r="EN245" s="339">
        <v>0</v>
      </c>
      <c r="EO245" s="339">
        <v>0</v>
      </c>
      <c r="EP245" s="339">
        <v>0</v>
      </c>
      <c r="EQ245" s="339">
        <v>0</v>
      </c>
      <c r="ER245" s="339">
        <v>0</v>
      </c>
      <c r="ES245" s="339">
        <v>0</v>
      </c>
      <c r="ET245" s="339">
        <v>0</v>
      </c>
      <c r="EU245" s="339">
        <v>0</v>
      </c>
      <c r="EV245" s="339">
        <v>0</v>
      </c>
      <c r="EW245" s="339">
        <v>0</v>
      </c>
      <c r="EX245" s="339">
        <v>0</v>
      </c>
      <c r="EY245" s="339">
        <v>0</v>
      </c>
      <c r="EZ245" s="339">
        <v>0</v>
      </c>
      <c r="FA245" s="339">
        <v>0</v>
      </c>
      <c r="FB245" s="339">
        <v>0</v>
      </c>
      <c r="FC245" s="339">
        <v>0</v>
      </c>
      <c r="FD245" s="339">
        <v>0</v>
      </c>
      <c r="FE245" s="339">
        <v>0</v>
      </c>
      <c r="FF245" s="339">
        <v>0</v>
      </c>
      <c r="FG245" s="339">
        <v>0</v>
      </c>
      <c r="FH245" s="339">
        <v>0</v>
      </c>
      <c r="FI245" s="339">
        <v>0</v>
      </c>
      <c r="FJ245" s="339">
        <v>0</v>
      </c>
      <c r="FK245" s="339">
        <v>0</v>
      </c>
      <c r="FL245" s="339">
        <v>0</v>
      </c>
      <c r="FM245" s="339">
        <v>0</v>
      </c>
      <c r="FN245" s="339">
        <v>0</v>
      </c>
      <c r="FO245" s="339">
        <v>0</v>
      </c>
      <c r="FP245" s="339">
        <v>0</v>
      </c>
      <c r="FQ245" s="339">
        <v>0</v>
      </c>
      <c r="FR245" s="339">
        <v>0</v>
      </c>
      <c r="FS245" s="339">
        <v>0</v>
      </c>
      <c r="FT245" s="339">
        <v>0</v>
      </c>
      <c r="FU245" s="339">
        <v>0</v>
      </c>
      <c r="FV245" s="339">
        <v>0</v>
      </c>
      <c r="FW245" s="339">
        <v>0</v>
      </c>
      <c r="FX245" s="339">
        <v>0</v>
      </c>
      <c r="FY245" s="339">
        <v>0</v>
      </c>
      <c r="FZ245" s="339">
        <v>0</v>
      </c>
      <c r="GA245" s="339">
        <v>0</v>
      </c>
      <c r="GB245" s="339">
        <v>0</v>
      </c>
      <c r="GC245" s="339">
        <v>0</v>
      </c>
      <c r="GD245" s="339">
        <v>0</v>
      </c>
      <c r="GE245" s="339">
        <v>0</v>
      </c>
      <c r="GF245" s="339">
        <v>0</v>
      </c>
      <c r="GG245" s="339">
        <v>0</v>
      </c>
      <c r="GH245" s="339">
        <v>0</v>
      </c>
      <c r="GI245" s="339">
        <v>0</v>
      </c>
      <c r="GJ245" s="339">
        <v>0</v>
      </c>
      <c r="GK245" s="339">
        <v>0</v>
      </c>
      <c r="GL245" s="339">
        <v>0</v>
      </c>
      <c r="GM245" s="339">
        <v>0</v>
      </c>
      <c r="GN245" s="339">
        <v>0</v>
      </c>
      <c r="GO245" s="339">
        <v>0</v>
      </c>
      <c r="GP245" s="339">
        <v>0</v>
      </c>
      <c r="GQ245" s="339">
        <v>0</v>
      </c>
      <c r="GR245" s="339">
        <v>0</v>
      </c>
      <c r="GS245" s="339">
        <v>0</v>
      </c>
      <c r="GT245" s="339">
        <v>0</v>
      </c>
      <c r="GU245" s="339">
        <v>0</v>
      </c>
      <c r="GV245" s="339">
        <v>0</v>
      </c>
      <c r="GW245" s="339">
        <v>0</v>
      </c>
      <c r="GX245" s="339">
        <v>0</v>
      </c>
      <c r="GY245" s="339">
        <v>0</v>
      </c>
      <c r="GZ245" s="339">
        <v>0</v>
      </c>
      <c r="HA245" s="339">
        <v>0</v>
      </c>
      <c r="HB245" s="339">
        <v>0</v>
      </c>
      <c r="HC245" s="339">
        <v>0</v>
      </c>
      <c r="HD245" s="339">
        <v>0</v>
      </c>
      <c r="HE245" s="339">
        <v>0</v>
      </c>
      <c r="HF245" s="339">
        <v>0</v>
      </c>
      <c r="HG245" s="339">
        <v>0</v>
      </c>
      <c r="HH245" s="339">
        <v>0</v>
      </c>
      <c r="HI245" s="339">
        <v>0</v>
      </c>
      <c r="HJ245" s="339">
        <v>0</v>
      </c>
      <c r="HK245" s="339">
        <v>0</v>
      </c>
      <c r="HL245" s="339">
        <v>0</v>
      </c>
      <c r="HM245" s="339">
        <v>0</v>
      </c>
      <c r="HN245" s="339">
        <v>0</v>
      </c>
      <c r="HO245" s="339">
        <v>0</v>
      </c>
      <c r="HP245" s="339">
        <v>0</v>
      </c>
      <c r="HQ245" s="339">
        <v>0</v>
      </c>
      <c r="HR245" s="339">
        <v>0</v>
      </c>
      <c r="HS245" s="339">
        <v>0</v>
      </c>
      <c r="HT245" s="339">
        <v>0</v>
      </c>
      <c r="HU245" s="339">
        <v>0</v>
      </c>
      <c r="HV245" s="339">
        <v>0</v>
      </c>
      <c r="HW245" s="339">
        <v>5600.4</v>
      </c>
      <c r="HX245" s="339">
        <v>0</v>
      </c>
      <c r="HY245" s="339">
        <v>0</v>
      </c>
      <c r="HZ245" s="339">
        <v>0</v>
      </c>
      <c r="IA245" s="339">
        <v>0</v>
      </c>
      <c r="IB245" s="339">
        <v>0</v>
      </c>
      <c r="IC245" s="339">
        <v>0</v>
      </c>
      <c r="ID245" s="339">
        <v>0</v>
      </c>
      <c r="IE245" s="339">
        <v>0</v>
      </c>
      <c r="IF245" s="339">
        <v>0</v>
      </c>
      <c r="IG245" s="339">
        <v>0</v>
      </c>
      <c r="IH245" s="339">
        <v>0</v>
      </c>
      <c r="II245" s="339">
        <v>0</v>
      </c>
      <c r="IJ245" s="339">
        <v>0</v>
      </c>
      <c r="IK245" s="339">
        <v>0</v>
      </c>
      <c r="IL245" s="339">
        <v>0</v>
      </c>
      <c r="IM245" s="339">
        <v>0</v>
      </c>
      <c r="IN245" s="339">
        <v>0</v>
      </c>
      <c r="IO245" s="339">
        <v>0</v>
      </c>
      <c r="IP245" s="339">
        <v>0</v>
      </c>
      <c r="IQ245" s="339">
        <v>0</v>
      </c>
      <c r="IR245" s="339">
        <v>0</v>
      </c>
      <c r="IS245" s="339">
        <v>0</v>
      </c>
      <c r="IT245" s="339">
        <v>0</v>
      </c>
      <c r="IU245" s="339">
        <v>0</v>
      </c>
      <c r="IV245" s="339">
        <v>0</v>
      </c>
      <c r="IW245" s="339">
        <v>0</v>
      </c>
      <c r="IX245" s="339">
        <v>0</v>
      </c>
      <c r="IY245" s="339">
        <v>0</v>
      </c>
      <c r="IZ245" s="339">
        <v>0</v>
      </c>
      <c r="JA245" s="339">
        <v>0</v>
      </c>
      <c r="JB245" s="339">
        <v>0</v>
      </c>
      <c r="JC245" s="339">
        <v>0</v>
      </c>
      <c r="JD245" s="339">
        <v>0</v>
      </c>
      <c r="JE245" s="339">
        <v>0</v>
      </c>
      <c r="JF245" s="339">
        <v>0</v>
      </c>
      <c r="JG245" s="339">
        <v>0</v>
      </c>
      <c r="JH245" s="339">
        <v>0</v>
      </c>
      <c r="JI245" s="339">
        <v>0</v>
      </c>
      <c r="JJ245" s="339">
        <v>0</v>
      </c>
      <c r="JK245" s="339">
        <v>0</v>
      </c>
      <c r="JL245" s="339">
        <v>0</v>
      </c>
      <c r="JM245" s="339">
        <v>0</v>
      </c>
      <c r="JN245" s="339">
        <v>0</v>
      </c>
      <c r="JO245" s="339">
        <v>0</v>
      </c>
      <c r="JP245" s="339">
        <v>0</v>
      </c>
      <c r="JQ245" s="339">
        <v>0</v>
      </c>
      <c r="JR245" s="339">
        <v>0</v>
      </c>
      <c r="JS245" s="339">
        <v>0</v>
      </c>
      <c r="JT245" s="339">
        <v>0</v>
      </c>
      <c r="JU245" s="339">
        <v>0</v>
      </c>
      <c r="JV245" s="339">
        <v>0</v>
      </c>
      <c r="JW245" s="339">
        <v>0</v>
      </c>
      <c r="JX245" s="339">
        <v>0</v>
      </c>
      <c r="JY245" s="339">
        <v>0</v>
      </c>
      <c r="JZ245" s="339">
        <v>0</v>
      </c>
      <c r="KA245" s="339">
        <v>0</v>
      </c>
      <c r="KB245" s="339">
        <v>0</v>
      </c>
      <c r="KC245" s="339">
        <v>0</v>
      </c>
      <c r="KD245" s="339">
        <v>0</v>
      </c>
      <c r="KE245" s="339">
        <v>0</v>
      </c>
      <c r="KF245" s="339">
        <v>0</v>
      </c>
      <c r="KG245" s="339">
        <v>0</v>
      </c>
      <c r="KH245" s="339">
        <v>0</v>
      </c>
      <c r="KI245" s="339">
        <v>0</v>
      </c>
      <c r="KJ245" s="339">
        <v>0</v>
      </c>
      <c r="KK245" s="339">
        <v>0</v>
      </c>
      <c r="KL245" s="339">
        <v>0</v>
      </c>
      <c r="KM245" s="339">
        <v>0</v>
      </c>
      <c r="KN245" s="339">
        <v>0</v>
      </c>
      <c r="KO245" s="339">
        <v>0</v>
      </c>
      <c r="KP245" s="339">
        <v>0</v>
      </c>
      <c r="KQ245" s="339">
        <v>0</v>
      </c>
      <c r="KR245" s="339">
        <v>0</v>
      </c>
      <c r="KS245" s="339">
        <v>0</v>
      </c>
      <c r="KU245" s="312">
        <v>58</v>
      </c>
    </row>
    <row r="246" spans="1:307" x14ac:dyDescent="0.25">
      <c r="A246">
        <v>2021</v>
      </c>
      <c r="B246" t="s">
        <v>945</v>
      </c>
      <c r="C246" t="s">
        <v>960</v>
      </c>
      <c r="D246" t="s">
        <v>962</v>
      </c>
      <c r="E246" t="s">
        <v>780</v>
      </c>
      <c r="F246" s="339">
        <v>0</v>
      </c>
      <c r="G246" s="339">
        <v>0</v>
      </c>
      <c r="H246" s="339">
        <v>0</v>
      </c>
      <c r="I246" s="339">
        <v>0</v>
      </c>
      <c r="J246" s="339">
        <v>0</v>
      </c>
      <c r="K246" s="339">
        <v>0</v>
      </c>
      <c r="L246" s="339">
        <v>0</v>
      </c>
      <c r="M246" s="339">
        <v>0</v>
      </c>
      <c r="N246" s="339">
        <v>92737.75</v>
      </c>
      <c r="O246" s="339">
        <v>0</v>
      </c>
      <c r="P246" s="339">
        <v>0</v>
      </c>
      <c r="Q246" s="339">
        <v>0</v>
      </c>
      <c r="R246" s="339">
        <v>0</v>
      </c>
      <c r="S246" s="339">
        <v>0</v>
      </c>
      <c r="T246" s="339">
        <v>0</v>
      </c>
      <c r="U246" s="339">
        <v>0</v>
      </c>
      <c r="V246" s="339">
        <v>0</v>
      </c>
      <c r="W246" s="339">
        <v>0</v>
      </c>
      <c r="X246" s="339">
        <v>243482.54</v>
      </c>
      <c r="Y246" s="339">
        <v>0</v>
      </c>
      <c r="Z246" s="339">
        <v>0</v>
      </c>
      <c r="AA246" s="339">
        <v>0</v>
      </c>
      <c r="AB246" s="339">
        <v>0</v>
      </c>
      <c r="AC246" s="339">
        <v>0</v>
      </c>
      <c r="AD246" s="339">
        <v>0</v>
      </c>
      <c r="AE246" s="339">
        <v>0</v>
      </c>
      <c r="AF246" s="339">
        <v>0</v>
      </c>
      <c r="AG246" s="339">
        <v>0</v>
      </c>
      <c r="AH246" s="339">
        <v>0</v>
      </c>
      <c r="AI246" s="339">
        <v>0</v>
      </c>
      <c r="AJ246" s="339">
        <v>70000</v>
      </c>
      <c r="AK246" s="339">
        <v>0</v>
      </c>
      <c r="AL246" s="339">
        <v>1628887.61</v>
      </c>
      <c r="AM246" s="339">
        <v>0</v>
      </c>
      <c r="AN246" s="339">
        <v>0</v>
      </c>
      <c r="AO246" s="339">
        <v>0</v>
      </c>
      <c r="AP246" s="339">
        <v>0</v>
      </c>
      <c r="AQ246" s="339">
        <v>0</v>
      </c>
      <c r="AR246" s="339">
        <v>0</v>
      </c>
      <c r="AS246" s="339">
        <v>0</v>
      </c>
      <c r="AT246" s="339">
        <v>0</v>
      </c>
      <c r="AU246" s="339">
        <v>0</v>
      </c>
      <c r="AV246" s="339">
        <v>0</v>
      </c>
      <c r="AW246" s="339">
        <v>4843.8500000000004</v>
      </c>
      <c r="AX246" s="339">
        <v>1307.95</v>
      </c>
      <c r="AY246" s="339">
        <v>0</v>
      </c>
      <c r="AZ246" s="339">
        <v>0</v>
      </c>
      <c r="BA246" s="339">
        <v>0</v>
      </c>
      <c r="BB246" s="339">
        <v>0</v>
      </c>
      <c r="BC246" s="339">
        <v>0</v>
      </c>
      <c r="BD246" s="339">
        <v>125804.25</v>
      </c>
      <c r="BE246" s="339">
        <v>0</v>
      </c>
      <c r="BF246" s="339">
        <v>0</v>
      </c>
      <c r="BG246" s="339">
        <v>0</v>
      </c>
      <c r="BH246" s="339">
        <v>0</v>
      </c>
      <c r="BI246" s="339">
        <v>579319.85</v>
      </c>
      <c r="BJ246" s="339">
        <v>0</v>
      </c>
      <c r="BK246" s="339">
        <v>0</v>
      </c>
      <c r="BL246" s="339">
        <v>0</v>
      </c>
      <c r="BM246" s="339">
        <v>0</v>
      </c>
      <c r="BN246" s="339">
        <v>0</v>
      </c>
      <c r="BO246" s="339">
        <v>0</v>
      </c>
      <c r="BP246" s="339">
        <v>0</v>
      </c>
      <c r="BQ246" s="339">
        <v>0</v>
      </c>
      <c r="BR246" s="339">
        <v>0</v>
      </c>
      <c r="BS246" s="339">
        <v>73094.3</v>
      </c>
      <c r="BT246" s="339">
        <v>0</v>
      </c>
      <c r="BU246" s="339">
        <v>0</v>
      </c>
      <c r="BV246" s="339">
        <v>6462</v>
      </c>
      <c r="BW246" s="339">
        <v>38661.85</v>
      </c>
      <c r="BX246" s="339">
        <v>0</v>
      </c>
      <c r="BY246" s="339">
        <v>0</v>
      </c>
      <c r="BZ246" s="339">
        <v>0</v>
      </c>
      <c r="CA246" s="339">
        <v>14353.45</v>
      </c>
      <c r="CB246" s="339">
        <v>0</v>
      </c>
      <c r="CC246" s="339">
        <v>0</v>
      </c>
      <c r="CD246" s="339">
        <v>0</v>
      </c>
      <c r="CE246" s="339">
        <v>0</v>
      </c>
      <c r="CF246" s="339">
        <v>0</v>
      </c>
      <c r="CG246" s="339">
        <v>0</v>
      </c>
      <c r="CH246" s="339">
        <v>0</v>
      </c>
      <c r="CI246" s="339">
        <v>120776.15</v>
      </c>
      <c r="CJ246" s="339">
        <v>0</v>
      </c>
      <c r="CK246" s="339">
        <v>0</v>
      </c>
      <c r="CL246" s="339">
        <v>0</v>
      </c>
      <c r="CM246" s="339">
        <v>0</v>
      </c>
      <c r="CN246" s="339">
        <v>0</v>
      </c>
      <c r="CO246" s="339">
        <v>0</v>
      </c>
      <c r="CP246" s="339">
        <v>0</v>
      </c>
      <c r="CQ246" s="339">
        <v>0</v>
      </c>
      <c r="CR246" s="339">
        <v>0</v>
      </c>
      <c r="CS246" s="339">
        <v>0</v>
      </c>
      <c r="CT246" s="339">
        <v>0</v>
      </c>
      <c r="CU246" s="339">
        <v>0</v>
      </c>
      <c r="CV246" s="339">
        <v>0</v>
      </c>
      <c r="CW246" s="339">
        <v>0</v>
      </c>
      <c r="CX246" s="339">
        <v>0</v>
      </c>
      <c r="CY246" s="339">
        <v>0</v>
      </c>
      <c r="CZ246" s="339">
        <v>0</v>
      </c>
      <c r="DA246" s="339">
        <v>0</v>
      </c>
      <c r="DB246" s="339">
        <v>0</v>
      </c>
      <c r="DC246" s="339">
        <v>0</v>
      </c>
      <c r="DD246" s="339">
        <v>92445.49</v>
      </c>
      <c r="DE246" s="339">
        <v>0</v>
      </c>
      <c r="DF246" s="339">
        <v>0</v>
      </c>
      <c r="DG246" s="339">
        <v>0</v>
      </c>
      <c r="DH246" s="339">
        <v>0</v>
      </c>
      <c r="DI246" s="339">
        <v>0</v>
      </c>
      <c r="DJ246" s="339">
        <v>0</v>
      </c>
      <c r="DK246" s="339">
        <v>0</v>
      </c>
      <c r="DL246" s="339">
        <v>32801</v>
      </c>
      <c r="DM246" s="339">
        <v>0</v>
      </c>
      <c r="DN246" s="339">
        <v>0</v>
      </c>
      <c r="DO246" s="339">
        <v>0</v>
      </c>
      <c r="DP246" s="339">
        <v>0</v>
      </c>
      <c r="DQ246" s="339">
        <v>0</v>
      </c>
      <c r="DR246" s="339">
        <v>0</v>
      </c>
      <c r="DS246" s="339">
        <v>337289.41</v>
      </c>
      <c r="DT246" s="339">
        <v>0</v>
      </c>
      <c r="DU246" s="339">
        <v>0</v>
      </c>
      <c r="DV246" s="339">
        <v>12208.8</v>
      </c>
      <c r="DW246" s="339">
        <v>0</v>
      </c>
      <c r="DX246" s="339">
        <v>93825.45</v>
      </c>
      <c r="DY246" s="339">
        <v>125465.75</v>
      </c>
      <c r="DZ246" s="339">
        <v>0</v>
      </c>
      <c r="EA246" s="339">
        <v>1316015</v>
      </c>
      <c r="EB246" s="339">
        <v>0</v>
      </c>
      <c r="EC246" s="339">
        <v>0</v>
      </c>
      <c r="ED246" s="339">
        <v>0</v>
      </c>
      <c r="EE246" s="339">
        <v>0</v>
      </c>
      <c r="EF246" s="339">
        <v>0</v>
      </c>
      <c r="EG246" s="339">
        <v>0</v>
      </c>
      <c r="EH246" s="339">
        <v>0</v>
      </c>
      <c r="EI246" s="339">
        <v>0</v>
      </c>
      <c r="EJ246" s="339">
        <v>799888.16</v>
      </c>
      <c r="EK246" s="339">
        <v>0</v>
      </c>
      <c r="EL246" s="339">
        <v>35520.449999999997</v>
      </c>
      <c r="EM246" s="339">
        <v>0</v>
      </c>
      <c r="EN246" s="339">
        <v>0</v>
      </c>
      <c r="EO246" s="339">
        <v>0</v>
      </c>
      <c r="EP246" s="339">
        <v>0</v>
      </c>
      <c r="EQ246" s="339">
        <v>0</v>
      </c>
      <c r="ER246" s="339">
        <v>0</v>
      </c>
      <c r="ES246" s="339">
        <v>0</v>
      </c>
      <c r="ET246" s="339">
        <v>0</v>
      </c>
      <c r="EU246" s="339">
        <v>0</v>
      </c>
      <c r="EV246" s="339">
        <v>0</v>
      </c>
      <c r="EW246" s="339">
        <v>0</v>
      </c>
      <c r="EX246" s="339">
        <v>35202.400000000001</v>
      </c>
      <c r="EY246" s="339">
        <v>5152.95</v>
      </c>
      <c r="EZ246" s="339">
        <v>2041537.23</v>
      </c>
      <c r="FA246" s="339">
        <v>0</v>
      </c>
      <c r="FB246" s="339">
        <v>0</v>
      </c>
      <c r="FC246" s="339">
        <v>0</v>
      </c>
      <c r="FD246" s="339">
        <v>0</v>
      </c>
      <c r="FE246" s="339">
        <v>0</v>
      </c>
      <c r="FF246" s="339">
        <v>0</v>
      </c>
      <c r="FG246" s="339">
        <v>0</v>
      </c>
      <c r="FH246" s="339">
        <v>464056.14</v>
      </c>
      <c r="FI246" s="339">
        <v>0</v>
      </c>
      <c r="FJ246" s="339">
        <v>0</v>
      </c>
      <c r="FK246" s="339">
        <v>0</v>
      </c>
      <c r="FL246" s="339">
        <v>0</v>
      </c>
      <c r="FM246" s="339">
        <v>0</v>
      </c>
      <c r="FN246" s="339">
        <v>0</v>
      </c>
      <c r="FO246" s="339">
        <v>13848.6</v>
      </c>
      <c r="FP246" s="339">
        <v>63656.7</v>
      </c>
      <c r="FQ246" s="339">
        <v>0</v>
      </c>
      <c r="FR246" s="339">
        <v>472116.79</v>
      </c>
      <c r="FS246" s="339">
        <v>0</v>
      </c>
      <c r="FT246" s="339">
        <v>12520.5</v>
      </c>
      <c r="FU246" s="339">
        <v>0</v>
      </c>
      <c r="FV246" s="339">
        <v>0</v>
      </c>
      <c r="FW246" s="339">
        <v>0</v>
      </c>
      <c r="FX246" s="339">
        <v>0</v>
      </c>
      <c r="FY246" s="339">
        <v>0</v>
      </c>
      <c r="FZ246" s="339">
        <v>0</v>
      </c>
      <c r="GA246" s="339">
        <v>0</v>
      </c>
      <c r="GB246" s="339">
        <v>0</v>
      </c>
      <c r="GC246" s="339">
        <v>0</v>
      </c>
      <c r="GD246" s="339">
        <v>0</v>
      </c>
      <c r="GE246" s="339">
        <v>53700</v>
      </c>
      <c r="GF246" s="339">
        <v>0</v>
      </c>
      <c r="GG246" s="339">
        <v>0</v>
      </c>
      <c r="GH246" s="339">
        <v>0</v>
      </c>
      <c r="GI246" s="339">
        <v>0</v>
      </c>
      <c r="GJ246" s="339">
        <v>11217.95</v>
      </c>
      <c r="GK246" s="339">
        <v>0</v>
      </c>
      <c r="GL246" s="339">
        <v>0</v>
      </c>
      <c r="GM246" s="339">
        <v>46500</v>
      </c>
      <c r="GN246" s="339">
        <v>0</v>
      </c>
      <c r="GO246" s="339">
        <v>0</v>
      </c>
      <c r="GP246" s="339">
        <v>0</v>
      </c>
      <c r="GQ246" s="339">
        <v>0</v>
      </c>
      <c r="GR246" s="339">
        <v>0</v>
      </c>
      <c r="GS246" s="339">
        <v>0</v>
      </c>
      <c r="GT246" s="339">
        <v>23182.7</v>
      </c>
      <c r="GU246" s="339">
        <v>30760.6</v>
      </c>
      <c r="GV246" s="339">
        <v>153624.9</v>
      </c>
      <c r="GW246" s="339">
        <v>0</v>
      </c>
      <c r="GX246" s="339">
        <v>0</v>
      </c>
      <c r="GY246" s="339">
        <v>0</v>
      </c>
      <c r="GZ246" s="339">
        <v>0</v>
      </c>
      <c r="HA246" s="339">
        <v>0</v>
      </c>
      <c r="HB246" s="339">
        <v>0</v>
      </c>
      <c r="HC246" s="339">
        <v>0</v>
      </c>
      <c r="HD246" s="339">
        <v>10505.4</v>
      </c>
      <c r="HE246" s="339">
        <v>0</v>
      </c>
      <c r="HF246" s="339">
        <v>0</v>
      </c>
      <c r="HG246" s="339">
        <v>21174.1</v>
      </c>
      <c r="HH246" s="339">
        <v>0</v>
      </c>
      <c r="HI246" s="339">
        <v>96081.35</v>
      </c>
      <c r="HJ246" s="339">
        <v>0</v>
      </c>
      <c r="HK246" s="339">
        <v>0</v>
      </c>
      <c r="HL246" s="339">
        <v>0</v>
      </c>
      <c r="HM246" s="339">
        <v>0</v>
      </c>
      <c r="HN246" s="339">
        <v>0</v>
      </c>
      <c r="HO246" s="339">
        <v>0</v>
      </c>
      <c r="HP246" s="339">
        <v>9513.57</v>
      </c>
      <c r="HQ246" s="339">
        <v>0</v>
      </c>
      <c r="HR246" s="339">
        <v>0</v>
      </c>
      <c r="HS246" s="339">
        <v>0</v>
      </c>
      <c r="HT246" s="339">
        <v>0</v>
      </c>
      <c r="HU246" s="339">
        <v>0</v>
      </c>
      <c r="HV246" s="339">
        <v>0</v>
      </c>
      <c r="HW246" s="339">
        <v>0</v>
      </c>
      <c r="HX246" s="339">
        <v>0</v>
      </c>
      <c r="HY246" s="339">
        <v>266599.67999999999</v>
      </c>
      <c r="HZ246" s="339">
        <v>0</v>
      </c>
      <c r="IA246" s="339">
        <v>0</v>
      </c>
      <c r="IB246" s="339">
        <v>0</v>
      </c>
      <c r="IC246" s="339">
        <v>0</v>
      </c>
      <c r="ID246" s="339">
        <v>0</v>
      </c>
      <c r="IE246" s="339">
        <v>204027.55</v>
      </c>
      <c r="IF246" s="339">
        <v>39547.550000000003</v>
      </c>
      <c r="IG246" s="339">
        <v>38832.699999999997</v>
      </c>
      <c r="IH246" s="339">
        <v>0</v>
      </c>
      <c r="II246" s="339">
        <v>0</v>
      </c>
      <c r="IJ246" s="339">
        <v>0</v>
      </c>
      <c r="IK246" s="339">
        <v>0</v>
      </c>
      <c r="IL246" s="339">
        <v>0</v>
      </c>
      <c r="IM246" s="339">
        <v>0</v>
      </c>
      <c r="IN246" s="339">
        <v>6684.95</v>
      </c>
      <c r="IO246" s="339">
        <v>0</v>
      </c>
      <c r="IP246" s="339">
        <v>0</v>
      </c>
      <c r="IQ246" s="339">
        <v>0</v>
      </c>
      <c r="IR246" s="339">
        <v>4000</v>
      </c>
      <c r="IS246" s="339">
        <v>0</v>
      </c>
      <c r="IT246" s="339">
        <v>0</v>
      </c>
      <c r="IU246" s="339">
        <v>12449.3</v>
      </c>
      <c r="IV246" s="339">
        <v>0</v>
      </c>
      <c r="IW246" s="339">
        <v>0</v>
      </c>
      <c r="IX246" s="339">
        <v>0</v>
      </c>
      <c r="IY246" s="339">
        <v>0</v>
      </c>
      <c r="IZ246" s="339">
        <v>1176.5999999999999</v>
      </c>
      <c r="JA246" s="339">
        <v>0</v>
      </c>
      <c r="JB246" s="339">
        <v>0</v>
      </c>
      <c r="JC246" s="339">
        <v>0</v>
      </c>
      <c r="JD246" s="339">
        <v>0</v>
      </c>
      <c r="JE246" s="339">
        <v>0</v>
      </c>
      <c r="JF246" s="339">
        <v>0</v>
      </c>
      <c r="JG246" s="339">
        <v>0</v>
      </c>
      <c r="JH246" s="339">
        <v>0</v>
      </c>
      <c r="JI246" s="339">
        <v>0</v>
      </c>
      <c r="JJ246" s="339">
        <v>0</v>
      </c>
      <c r="JK246" s="339">
        <v>0</v>
      </c>
      <c r="JL246" s="339">
        <v>0</v>
      </c>
      <c r="JM246" s="339">
        <v>0</v>
      </c>
      <c r="JN246" s="339">
        <v>0</v>
      </c>
      <c r="JO246" s="339">
        <v>0</v>
      </c>
      <c r="JP246" s="339">
        <v>0</v>
      </c>
      <c r="JQ246" s="339">
        <v>0</v>
      </c>
      <c r="JR246" s="339">
        <v>0</v>
      </c>
      <c r="JS246" s="339">
        <v>0</v>
      </c>
      <c r="JT246" s="339">
        <v>0</v>
      </c>
      <c r="JU246" s="339">
        <v>16916.55</v>
      </c>
      <c r="JV246" s="339">
        <v>0</v>
      </c>
      <c r="JW246" s="339">
        <v>61600.55</v>
      </c>
      <c r="JX246" s="339">
        <v>0</v>
      </c>
      <c r="JY246" s="339">
        <v>0</v>
      </c>
      <c r="JZ246" s="339">
        <v>0</v>
      </c>
      <c r="KA246" s="339">
        <v>9600</v>
      </c>
      <c r="KB246" s="339">
        <v>0</v>
      </c>
      <c r="KC246" s="339">
        <v>0</v>
      </c>
      <c r="KD246" s="339">
        <v>0</v>
      </c>
      <c r="KE246" s="339">
        <v>0</v>
      </c>
      <c r="KF246" s="339">
        <v>0</v>
      </c>
      <c r="KG246" s="339">
        <v>0</v>
      </c>
      <c r="KH246" s="339">
        <v>0</v>
      </c>
      <c r="KI246" s="339">
        <v>0</v>
      </c>
      <c r="KJ246" s="339">
        <v>0</v>
      </c>
      <c r="KK246" s="339">
        <v>0</v>
      </c>
      <c r="KL246" s="339">
        <v>0</v>
      </c>
      <c r="KM246" s="339">
        <v>12493.2</v>
      </c>
      <c r="KN246" s="339">
        <v>0</v>
      </c>
      <c r="KO246" s="339">
        <v>0</v>
      </c>
      <c r="KP246" s="339">
        <v>68683.320000000007</v>
      </c>
      <c r="KQ246" s="339">
        <v>777783.41</v>
      </c>
      <c r="KR246" s="339">
        <v>0</v>
      </c>
      <c r="KS246" s="339">
        <v>0</v>
      </c>
      <c r="KU246" s="312">
        <v>58</v>
      </c>
    </row>
    <row r="247" spans="1:307" x14ac:dyDescent="0.25">
      <c r="A247">
        <v>2021</v>
      </c>
      <c r="B247" t="s">
        <v>945</v>
      </c>
      <c r="C247" t="s">
        <v>960</v>
      </c>
      <c r="D247" t="s">
        <v>321</v>
      </c>
      <c r="E247" t="s">
        <v>780</v>
      </c>
      <c r="F247" s="339">
        <v>0</v>
      </c>
      <c r="G247" s="339">
        <v>0</v>
      </c>
      <c r="H247" s="339">
        <v>0</v>
      </c>
      <c r="I247" s="339">
        <v>0</v>
      </c>
      <c r="J247" s="339">
        <v>0</v>
      </c>
      <c r="K247" s="339">
        <v>0</v>
      </c>
      <c r="L247" s="339">
        <v>0</v>
      </c>
      <c r="M247" s="339">
        <v>0</v>
      </c>
      <c r="N247" s="339">
        <v>92737.75</v>
      </c>
      <c r="O247" s="339">
        <v>0</v>
      </c>
      <c r="P247" s="339">
        <v>0</v>
      </c>
      <c r="Q247" s="339">
        <v>0</v>
      </c>
      <c r="R247" s="339">
        <v>0</v>
      </c>
      <c r="S247" s="339">
        <v>0</v>
      </c>
      <c r="T247" s="339">
        <v>0</v>
      </c>
      <c r="U247" s="339">
        <v>0</v>
      </c>
      <c r="V247" s="339">
        <v>1487951.05</v>
      </c>
      <c r="W247" s="339">
        <v>0</v>
      </c>
      <c r="X247" s="339">
        <v>243482.54</v>
      </c>
      <c r="Y247" s="339">
        <v>0</v>
      </c>
      <c r="Z247" s="339">
        <v>0</v>
      </c>
      <c r="AA247" s="339">
        <v>0</v>
      </c>
      <c r="AB247" s="339">
        <v>0</v>
      </c>
      <c r="AC247" s="339">
        <v>0</v>
      </c>
      <c r="AD247" s="339">
        <v>0</v>
      </c>
      <c r="AE247" s="339">
        <v>0</v>
      </c>
      <c r="AF247" s="339">
        <v>0</v>
      </c>
      <c r="AG247" s="339">
        <v>0</v>
      </c>
      <c r="AH247" s="339">
        <v>0</v>
      </c>
      <c r="AI247" s="339">
        <v>0</v>
      </c>
      <c r="AJ247" s="339">
        <v>70000</v>
      </c>
      <c r="AK247" s="339">
        <v>0</v>
      </c>
      <c r="AL247" s="339">
        <v>1628887.61</v>
      </c>
      <c r="AM247" s="339">
        <v>0</v>
      </c>
      <c r="AN247" s="339">
        <v>0</v>
      </c>
      <c r="AO247" s="339">
        <v>0</v>
      </c>
      <c r="AP247" s="339">
        <v>0</v>
      </c>
      <c r="AQ247" s="339">
        <v>0</v>
      </c>
      <c r="AR247" s="339">
        <v>0</v>
      </c>
      <c r="AS247" s="339">
        <v>0</v>
      </c>
      <c r="AT247" s="339">
        <v>0</v>
      </c>
      <c r="AU247" s="339">
        <v>0</v>
      </c>
      <c r="AV247" s="339">
        <v>0</v>
      </c>
      <c r="AW247" s="339">
        <v>4843.8500000000004</v>
      </c>
      <c r="AX247" s="339">
        <v>1307.95</v>
      </c>
      <c r="AY247" s="339">
        <v>0</v>
      </c>
      <c r="AZ247" s="339">
        <v>0</v>
      </c>
      <c r="BA247" s="339">
        <v>0</v>
      </c>
      <c r="BB247" s="339">
        <v>0</v>
      </c>
      <c r="BC247" s="339">
        <v>0</v>
      </c>
      <c r="BD247" s="339">
        <v>125804.25</v>
      </c>
      <c r="BE247" s="339">
        <v>0</v>
      </c>
      <c r="BF247" s="339">
        <v>0</v>
      </c>
      <c r="BG247" s="339">
        <v>0</v>
      </c>
      <c r="BH247" s="339">
        <v>0</v>
      </c>
      <c r="BI247" s="339">
        <v>579319.85</v>
      </c>
      <c r="BJ247" s="339">
        <v>0</v>
      </c>
      <c r="BK247" s="339">
        <v>0</v>
      </c>
      <c r="BL247" s="339">
        <v>0</v>
      </c>
      <c r="BM247" s="339">
        <v>0</v>
      </c>
      <c r="BN247" s="339">
        <v>0</v>
      </c>
      <c r="BO247" s="339">
        <v>0</v>
      </c>
      <c r="BP247" s="339">
        <v>0</v>
      </c>
      <c r="BQ247" s="339">
        <v>0</v>
      </c>
      <c r="BR247" s="339">
        <v>0</v>
      </c>
      <c r="BS247" s="339">
        <v>73094.3</v>
      </c>
      <c r="BT247" s="339">
        <v>0</v>
      </c>
      <c r="BU247" s="339">
        <v>0</v>
      </c>
      <c r="BV247" s="339">
        <v>6462</v>
      </c>
      <c r="BW247" s="339">
        <v>38661.85</v>
      </c>
      <c r="BX247" s="339">
        <v>0</v>
      </c>
      <c r="BY247" s="339">
        <v>0</v>
      </c>
      <c r="BZ247" s="339">
        <v>0</v>
      </c>
      <c r="CA247" s="339">
        <v>14353.45</v>
      </c>
      <c r="CB247" s="339">
        <v>0</v>
      </c>
      <c r="CC247" s="339">
        <v>0</v>
      </c>
      <c r="CD247" s="339">
        <v>0</v>
      </c>
      <c r="CE247" s="339">
        <v>0</v>
      </c>
      <c r="CF247" s="339">
        <v>0</v>
      </c>
      <c r="CG247" s="339">
        <v>0</v>
      </c>
      <c r="CH247" s="339">
        <v>0</v>
      </c>
      <c r="CI247" s="339">
        <v>120776.15</v>
      </c>
      <c r="CJ247" s="339">
        <v>0</v>
      </c>
      <c r="CK247" s="339">
        <v>0</v>
      </c>
      <c r="CL247" s="339">
        <v>0</v>
      </c>
      <c r="CM247" s="339">
        <v>0</v>
      </c>
      <c r="CN247" s="339">
        <v>0</v>
      </c>
      <c r="CO247" s="339">
        <v>0</v>
      </c>
      <c r="CP247" s="339">
        <v>0</v>
      </c>
      <c r="CQ247" s="339">
        <v>0</v>
      </c>
      <c r="CR247" s="339">
        <v>0</v>
      </c>
      <c r="CS247" s="339">
        <v>0</v>
      </c>
      <c r="CT247" s="339">
        <v>0</v>
      </c>
      <c r="CU247" s="339">
        <v>0</v>
      </c>
      <c r="CV247" s="339">
        <v>0</v>
      </c>
      <c r="CW247" s="339">
        <v>0</v>
      </c>
      <c r="CX247" s="339">
        <v>0</v>
      </c>
      <c r="CY247" s="339">
        <v>0</v>
      </c>
      <c r="CZ247" s="339">
        <v>0</v>
      </c>
      <c r="DA247" s="339">
        <v>0</v>
      </c>
      <c r="DB247" s="339">
        <v>0</v>
      </c>
      <c r="DC247" s="339">
        <v>0</v>
      </c>
      <c r="DD247" s="339">
        <v>92445.49</v>
      </c>
      <c r="DE247" s="339">
        <v>0</v>
      </c>
      <c r="DF247" s="339">
        <v>0</v>
      </c>
      <c r="DG247" s="339">
        <v>0</v>
      </c>
      <c r="DH247" s="339">
        <v>0</v>
      </c>
      <c r="DI247" s="339">
        <v>0</v>
      </c>
      <c r="DJ247" s="339">
        <v>0</v>
      </c>
      <c r="DK247" s="339">
        <v>0</v>
      </c>
      <c r="DL247" s="339">
        <v>32801</v>
      </c>
      <c r="DM247" s="339">
        <v>0</v>
      </c>
      <c r="DN247" s="339">
        <v>0</v>
      </c>
      <c r="DO247" s="339">
        <v>0</v>
      </c>
      <c r="DP247" s="339">
        <v>0</v>
      </c>
      <c r="DQ247" s="339">
        <v>0</v>
      </c>
      <c r="DR247" s="339">
        <v>0</v>
      </c>
      <c r="DS247" s="339">
        <v>337289.41</v>
      </c>
      <c r="DT247" s="339">
        <v>0</v>
      </c>
      <c r="DU247" s="339">
        <v>0</v>
      </c>
      <c r="DV247" s="339">
        <v>12208.8</v>
      </c>
      <c r="DW247" s="339">
        <v>0</v>
      </c>
      <c r="DX247" s="339">
        <v>93825.45</v>
      </c>
      <c r="DY247" s="339">
        <v>125465.75</v>
      </c>
      <c r="DZ247" s="339">
        <v>0</v>
      </c>
      <c r="EA247" s="339">
        <v>1316015</v>
      </c>
      <c r="EB247" s="339">
        <v>0</v>
      </c>
      <c r="EC247" s="339">
        <v>0</v>
      </c>
      <c r="ED247" s="339">
        <v>0</v>
      </c>
      <c r="EE247" s="339">
        <v>0</v>
      </c>
      <c r="EF247" s="339">
        <v>0</v>
      </c>
      <c r="EG247" s="339">
        <v>0</v>
      </c>
      <c r="EH247" s="339">
        <v>0</v>
      </c>
      <c r="EI247" s="339">
        <v>0</v>
      </c>
      <c r="EJ247" s="339">
        <v>799888.16</v>
      </c>
      <c r="EK247" s="339">
        <v>0</v>
      </c>
      <c r="EL247" s="339">
        <v>35520.449999999997</v>
      </c>
      <c r="EM247" s="339">
        <v>0</v>
      </c>
      <c r="EN247" s="339">
        <v>0</v>
      </c>
      <c r="EO247" s="339">
        <v>0</v>
      </c>
      <c r="EP247" s="339">
        <v>0</v>
      </c>
      <c r="EQ247" s="339">
        <v>0</v>
      </c>
      <c r="ER247" s="339">
        <v>0</v>
      </c>
      <c r="ES247" s="339">
        <v>0</v>
      </c>
      <c r="ET247" s="339">
        <v>0</v>
      </c>
      <c r="EU247" s="339">
        <v>0</v>
      </c>
      <c r="EV247" s="339">
        <v>0</v>
      </c>
      <c r="EW247" s="339">
        <v>0</v>
      </c>
      <c r="EX247" s="339">
        <v>35202.400000000001</v>
      </c>
      <c r="EY247" s="339">
        <v>5152.95</v>
      </c>
      <c r="EZ247" s="339">
        <v>2041537.23</v>
      </c>
      <c r="FA247" s="339">
        <v>0</v>
      </c>
      <c r="FB247" s="339">
        <v>0</v>
      </c>
      <c r="FC247" s="339">
        <v>0</v>
      </c>
      <c r="FD247" s="339">
        <v>0</v>
      </c>
      <c r="FE247" s="339">
        <v>0</v>
      </c>
      <c r="FF247" s="339">
        <v>0</v>
      </c>
      <c r="FG247" s="339">
        <v>0</v>
      </c>
      <c r="FH247" s="339">
        <v>464056.14</v>
      </c>
      <c r="FI247" s="339">
        <v>0</v>
      </c>
      <c r="FJ247" s="339">
        <v>0</v>
      </c>
      <c r="FK247" s="339">
        <v>0</v>
      </c>
      <c r="FL247" s="339">
        <v>0</v>
      </c>
      <c r="FM247" s="339">
        <v>0</v>
      </c>
      <c r="FN247" s="339">
        <v>0</v>
      </c>
      <c r="FO247" s="339">
        <v>13848.6</v>
      </c>
      <c r="FP247" s="339">
        <v>63656.7</v>
      </c>
      <c r="FQ247" s="339">
        <v>0</v>
      </c>
      <c r="FR247" s="339">
        <v>472116.79</v>
      </c>
      <c r="FS247" s="339">
        <v>0</v>
      </c>
      <c r="FT247" s="339">
        <v>12520.5</v>
      </c>
      <c r="FU247" s="339">
        <v>0</v>
      </c>
      <c r="FV247" s="339">
        <v>0</v>
      </c>
      <c r="FW247" s="339">
        <v>0</v>
      </c>
      <c r="FX247" s="339">
        <v>0</v>
      </c>
      <c r="FY247" s="339">
        <v>0</v>
      </c>
      <c r="FZ247" s="339">
        <v>0</v>
      </c>
      <c r="GA247" s="339">
        <v>0</v>
      </c>
      <c r="GB247" s="339">
        <v>0</v>
      </c>
      <c r="GC247" s="339">
        <v>0</v>
      </c>
      <c r="GD247" s="339">
        <v>0</v>
      </c>
      <c r="GE247" s="339">
        <v>53700</v>
      </c>
      <c r="GF247" s="339">
        <v>0</v>
      </c>
      <c r="GG247" s="339">
        <v>0</v>
      </c>
      <c r="GH247" s="339">
        <v>0</v>
      </c>
      <c r="GI247" s="339">
        <v>0</v>
      </c>
      <c r="GJ247" s="339">
        <v>11217.95</v>
      </c>
      <c r="GK247" s="339">
        <v>0</v>
      </c>
      <c r="GL247" s="339">
        <v>0</v>
      </c>
      <c r="GM247" s="339">
        <v>46500</v>
      </c>
      <c r="GN247" s="339">
        <v>0</v>
      </c>
      <c r="GO247" s="339">
        <v>0</v>
      </c>
      <c r="GP247" s="339">
        <v>0</v>
      </c>
      <c r="GQ247" s="339">
        <v>0</v>
      </c>
      <c r="GR247" s="339">
        <v>0</v>
      </c>
      <c r="GS247" s="339">
        <v>0</v>
      </c>
      <c r="GT247" s="339">
        <v>23182.7</v>
      </c>
      <c r="GU247" s="339">
        <v>30760.6</v>
      </c>
      <c r="GV247" s="339">
        <v>153624.9</v>
      </c>
      <c r="GW247" s="339">
        <v>0</v>
      </c>
      <c r="GX247" s="339">
        <v>0</v>
      </c>
      <c r="GY247" s="339">
        <v>0</v>
      </c>
      <c r="GZ247" s="339">
        <v>0</v>
      </c>
      <c r="HA247" s="339">
        <v>0</v>
      </c>
      <c r="HB247" s="339">
        <v>0</v>
      </c>
      <c r="HC247" s="339">
        <v>0</v>
      </c>
      <c r="HD247" s="339">
        <v>10505.4</v>
      </c>
      <c r="HE247" s="339">
        <v>0</v>
      </c>
      <c r="HF247" s="339">
        <v>0</v>
      </c>
      <c r="HG247" s="339">
        <v>21174.1</v>
      </c>
      <c r="HH247" s="339">
        <v>0</v>
      </c>
      <c r="HI247" s="339">
        <v>96081.35</v>
      </c>
      <c r="HJ247" s="339">
        <v>0</v>
      </c>
      <c r="HK247" s="339">
        <v>0</v>
      </c>
      <c r="HL247" s="339">
        <v>0</v>
      </c>
      <c r="HM247" s="339">
        <v>0</v>
      </c>
      <c r="HN247" s="339">
        <v>0</v>
      </c>
      <c r="HO247" s="339">
        <v>0</v>
      </c>
      <c r="HP247" s="339">
        <v>9513.57</v>
      </c>
      <c r="HQ247" s="339">
        <v>0</v>
      </c>
      <c r="HR247" s="339">
        <v>0</v>
      </c>
      <c r="HS247" s="339">
        <v>0</v>
      </c>
      <c r="HT247" s="339">
        <v>0</v>
      </c>
      <c r="HU247" s="339">
        <v>0</v>
      </c>
      <c r="HV247" s="339">
        <v>0</v>
      </c>
      <c r="HW247" s="339">
        <v>5600.4</v>
      </c>
      <c r="HX247" s="339">
        <v>0</v>
      </c>
      <c r="HY247" s="339">
        <v>266599.67999999999</v>
      </c>
      <c r="HZ247" s="339">
        <v>0</v>
      </c>
      <c r="IA247" s="339">
        <v>0</v>
      </c>
      <c r="IB247" s="339">
        <v>0</v>
      </c>
      <c r="IC247" s="339">
        <v>0</v>
      </c>
      <c r="ID247" s="339">
        <v>0</v>
      </c>
      <c r="IE247" s="339">
        <v>204027.55</v>
      </c>
      <c r="IF247" s="339">
        <v>39547.550000000003</v>
      </c>
      <c r="IG247" s="339">
        <v>38832.699999999997</v>
      </c>
      <c r="IH247" s="339">
        <v>0</v>
      </c>
      <c r="II247" s="339">
        <v>0</v>
      </c>
      <c r="IJ247" s="339">
        <v>0</v>
      </c>
      <c r="IK247" s="339">
        <v>0</v>
      </c>
      <c r="IL247" s="339">
        <v>0</v>
      </c>
      <c r="IM247" s="339">
        <v>0</v>
      </c>
      <c r="IN247" s="339">
        <v>6684.95</v>
      </c>
      <c r="IO247" s="339">
        <v>0</v>
      </c>
      <c r="IP247" s="339">
        <v>0</v>
      </c>
      <c r="IQ247" s="339">
        <v>0</v>
      </c>
      <c r="IR247" s="339">
        <v>4000</v>
      </c>
      <c r="IS247" s="339">
        <v>0</v>
      </c>
      <c r="IT247" s="339">
        <v>0</v>
      </c>
      <c r="IU247" s="339">
        <v>12449.3</v>
      </c>
      <c r="IV247" s="339">
        <v>0</v>
      </c>
      <c r="IW247" s="339">
        <v>0</v>
      </c>
      <c r="IX247" s="339">
        <v>0</v>
      </c>
      <c r="IY247" s="339">
        <v>0</v>
      </c>
      <c r="IZ247" s="339">
        <v>1176.5999999999999</v>
      </c>
      <c r="JA247" s="339">
        <v>0</v>
      </c>
      <c r="JB247" s="339">
        <v>0</v>
      </c>
      <c r="JC247" s="339">
        <v>0</v>
      </c>
      <c r="JD247" s="339">
        <v>0</v>
      </c>
      <c r="JE247" s="339">
        <v>0</v>
      </c>
      <c r="JF247" s="339">
        <v>0</v>
      </c>
      <c r="JG247" s="339">
        <v>0</v>
      </c>
      <c r="JH247" s="339">
        <v>0</v>
      </c>
      <c r="JI247" s="339">
        <v>0</v>
      </c>
      <c r="JJ247" s="339">
        <v>0</v>
      </c>
      <c r="JK247" s="339">
        <v>0</v>
      </c>
      <c r="JL247" s="339">
        <v>0</v>
      </c>
      <c r="JM247" s="339">
        <v>0</v>
      </c>
      <c r="JN247" s="339">
        <v>0</v>
      </c>
      <c r="JO247" s="339">
        <v>0</v>
      </c>
      <c r="JP247" s="339">
        <v>0</v>
      </c>
      <c r="JQ247" s="339">
        <v>0</v>
      </c>
      <c r="JR247" s="339">
        <v>0</v>
      </c>
      <c r="JS247" s="339">
        <v>0</v>
      </c>
      <c r="JT247" s="339">
        <v>0</v>
      </c>
      <c r="JU247" s="339">
        <v>16916.55</v>
      </c>
      <c r="JV247" s="339">
        <v>0</v>
      </c>
      <c r="JW247" s="339">
        <v>61600.55</v>
      </c>
      <c r="JX247" s="339">
        <v>0</v>
      </c>
      <c r="JY247" s="339">
        <v>0</v>
      </c>
      <c r="JZ247" s="339">
        <v>0</v>
      </c>
      <c r="KA247" s="339">
        <v>9600</v>
      </c>
      <c r="KB247" s="339">
        <v>0</v>
      </c>
      <c r="KC247" s="339">
        <v>0</v>
      </c>
      <c r="KD247" s="339">
        <v>0</v>
      </c>
      <c r="KE247" s="339">
        <v>0</v>
      </c>
      <c r="KF247" s="339">
        <v>0</v>
      </c>
      <c r="KG247" s="339">
        <v>0</v>
      </c>
      <c r="KH247" s="339">
        <v>0</v>
      </c>
      <c r="KI247" s="339">
        <v>0</v>
      </c>
      <c r="KJ247" s="339">
        <v>0</v>
      </c>
      <c r="KK247" s="339">
        <v>0</v>
      </c>
      <c r="KL247" s="339">
        <v>0</v>
      </c>
      <c r="KM247" s="339">
        <v>12493.2</v>
      </c>
      <c r="KN247" s="339">
        <v>0</v>
      </c>
      <c r="KO247" s="339">
        <v>0</v>
      </c>
      <c r="KP247" s="339">
        <v>68683.320000000007</v>
      </c>
      <c r="KQ247" s="339">
        <v>777783.41</v>
      </c>
      <c r="KR247" s="339">
        <v>0</v>
      </c>
      <c r="KS247" s="339">
        <v>0</v>
      </c>
      <c r="KU247" s="338" t="s">
        <v>944</v>
      </c>
    </row>
    <row r="248" spans="1:307" x14ac:dyDescent="0.25">
      <c r="A248">
        <v>2021</v>
      </c>
      <c r="B248" t="s">
        <v>945</v>
      </c>
      <c r="C248" t="s">
        <v>321</v>
      </c>
      <c r="D248"/>
      <c r="E248" t="s">
        <v>780</v>
      </c>
      <c r="F248" s="339">
        <v>3176155.15</v>
      </c>
      <c r="G248" s="339">
        <v>524694.19999999995</v>
      </c>
      <c r="H248" s="339">
        <v>10346888.689999999</v>
      </c>
      <c r="I248" s="339">
        <v>169289.21</v>
      </c>
      <c r="J248" s="339">
        <v>140000</v>
      </c>
      <c r="K248" s="339">
        <v>381447.3</v>
      </c>
      <c r="L248" s="339">
        <v>2116262.96</v>
      </c>
      <c r="M248" s="339">
        <v>4000</v>
      </c>
      <c r="N248" s="339">
        <v>5582225.8499999996</v>
      </c>
      <c r="O248" s="339">
        <v>5633698.2199999997</v>
      </c>
      <c r="P248" s="339">
        <v>692984.42</v>
      </c>
      <c r="Q248" s="339">
        <v>71351.7</v>
      </c>
      <c r="R248" s="339">
        <v>2438489.9500000002</v>
      </c>
      <c r="S248" s="339">
        <v>1622664.32</v>
      </c>
      <c r="T248" s="339">
        <v>1342391.8</v>
      </c>
      <c r="U248" s="339">
        <v>932761.93</v>
      </c>
      <c r="V248" s="339">
        <v>1643012.65</v>
      </c>
      <c r="W248" s="339">
        <v>252020.25</v>
      </c>
      <c r="X248" s="339">
        <v>2182696.81</v>
      </c>
      <c r="Y248" s="339">
        <v>1044923.8</v>
      </c>
      <c r="Z248" s="339">
        <v>1235514.3999999999</v>
      </c>
      <c r="AA248" s="339">
        <v>4572048.09</v>
      </c>
      <c r="AB248" s="339">
        <v>743060.72</v>
      </c>
      <c r="AC248" s="339">
        <v>0</v>
      </c>
      <c r="AD248" s="339">
        <v>5591098.7000000002</v>
      </c>
      <c r="AE248" s="339">
        <v>1100542.45</v>
      </c>
      <c r="AF248" s="339">
        <v>168399.7</v>
      </c>
      <c r="AG248" s="339">
        <v>0</v>
      </c>
      <c r="AH248" s="339">
        <v>59835.45</v>
      </c>
      <c r="AI248" s="339">
        <v>650603.94999999995</v>
      </c>
      <c r="AJ248" s="339">
        <v>891915.77</v>
      </c>
      <c r="AK248" s="339">
        <v>203789</v>
      </c>
      <c r="AL248" s="339">
        <v>6256729.4800000004</v>
      </c>
      <c r="AM248" s="339">
        <v>550659.9</v>
      </c>
      <c r="AN248" s="339">
        <v>70271.820000000007</v>
      </c>
      <c r="AO248" s="339">
        <v>8445.9500000000007</v>
      </c>
      <c r="AP248" s="339">
        <v>309877.8</v>
      </c>
      <c r="AQ248" s="339">
        <v>213280.35</v>
      </c>
      <c r="AR248" s="339">
        <v>367461.65</v>
      </c>
      <c r="AS248" s="339">
        <v>144276.75</v>
      </c>
      <c r="AT248" s="339">
        <v>21814.9</v>
      </c>
      <c r="AU248" s="339">
        <v>95279.45</v>
      </c>
      <c r="AV248" s="339">
        <v>98733.45</v>
      </c>
      <c r="AW248" s="339">
        <v>7218245.3600000003</v>
      </c>
      <c r="AX248" s="339">
        <v>149764.04999999999</v>
      </c>
      <c r="AY248" s="339">
        <v>163619.5</v>
      </c>
      <c r="AZ248" s="339">
        <v>810745.18</v>
      </c>
      <c r="BA248" s="339">
        <v>246355.15</v>
      </c>
      <c r="BB248" s="339">
        <v>34413.4</v>
      </c>
      <c r="BC248" s="339">
        <v>822965.25</v>
      </c>
      <c r="BD248" s="339">
        <v>3611326.3</v>
      </c>
      <c r="BE248" s="339">
        <v>52677.05</v>
      </c>
      <c r="BF248" s="339">
        <v>15520.1</v>
      </c>
      <c r="BG248" s="339">
        <v>51258.8</v>
      </c>
      <c r="BH248" s="339">
        <v>0</v>
      </c>
      <c r="BI248" s="339">
        <v>10536951.85</v>
      </c>
      <c r="BJ248" s="339">
        <v>351926.85</v>
      </c>
      <c r="BK248" s="339">
        <v>4948508.24</v>
      </c>
      <c r="BL248" s="339">
        <v>77429.8</v>
      </c>
      <c r="BM248" s="339">
        <v>286842.78999999998</v>
      </c>
      <c r="BN248" s="339">
        <v>7276611.46</v>
      </c>
      <c r="BO248" s="339">
        <v>131858.21</v>
      </c>
      <c r="BP248" s="339">
        <v>67203.75</v>
      </c>
      <c r="BQ248" s="339">
        <v>94407.1</v>
      </c>
      <c r="BR248" s="339">
        <v>2132816.48</v>
      </c>
      <c r="BS248" s="339">
        <v>968870.5</v>
      </c>
      <c r="BT248" s="339">
        <v>33336.800000000003</v>
      </c>
      <c r="BU248" s="339">
        <v>800</v>
      </c>
      <c r="BV248" s="339">
        <v>35128.9</v>
      </c>
      <c r="BW248" s="339">
        <v>733131.57</v>
      </c>
      <c r="BX248" s="339">
        <v>2091139.1</v>
      </c>
      <c r="BY248" s="339">
        <v>2730160.2</v>
      </c>
      <c r="BZ248" s="339">
        <v>210098</v>
      </c>
      <c r="CA248" s="339">
        <v>93906.9</v>
      </c>
      <c r="CB248" s="339">
        <v>399968.4</v>
      </c>
      <c r="CC248" s="339">
        <v>1979168.4</v>
      </c>
      <c r="CD248" s="339">
        <v>3158583.09</v>
      </c>
      <c r="CE248" s="339">
        <v>1360199.95</v>
      </c>
      <c r="CF248" s="339">
        <v>2612457.5499999998</v>
      </c>
      <c r="CG248" s="339">
        <v>315357.65000000002</v>
      </c>
      <c r="CH248" s="339">
        <v>74080</v>
      </c>
      <c r="CI248" s="339">
        <v>7404646.3499999996</v>
      </c>
      <c r="CJ248" s="339">
        <v>69088.05</v>
      </c>
      <c r="CK248" s="339">
        <v>6133.55</v>
      </c>
      <c r="CL248" s="339">
        <v>508075</v>
      </c>
      <c r="CM248" s="339">
        <v>0</v>
      </c>
      <c r="CN248" s="339">
        <v>364008.64</v>
      </c>
      <c r="CO248" s="339">
        <v>484987.9</v>
      </c>
      <c r="CP248" s="339">
        <v>276277.59999999998</v>
      </c>
      <c r="CQ248" s="339">
        <v>1038692.97</v>
      </c>
      <c r="CR248" s="339">
        <v>0</v>
      </c>
      <c r="CS248" s="339">
        <v>0</v>
      </c>
      <c r="CT248" s="339">
        <v>488934.2</v>
      </c>
      <c r="CU248" s="339">
        <v>0</v>
      </c>
      <c r="CV248" s="339">
        <v>0</v>
      </c>
      <c r="CW248" s="339">
        <v>994.25</v>
      </c>
      <c r="CX248" s="339">
        <v>226007.73</v>
      </c>
      <c r="CY248" s="339">
        <v>59166.48</v>
      </c>
      <c r="CZ248" s="339">
        <v>2177475.5</v>
      </c>
      <c r="DA248" s="339">
        <v>1441033.8</v>
      </c>
      <c r="DB248" s="339">
        <v>6811265.8700000001</v>
      </c>
      <c r="DC248" s="339">
        <v>130908.45</v>
      </c>
      <c r="DD248" s="339">
        <v>13611003.18</v>
      </c>
      <c r="DE248" s="339">
        <v>18801780.300000001</v>
      </c>
      <c r="DF248" s="339">
        <v>578683</v>
      </c>
      <c r="DG248" s="339">
        <v>765376.57</v>
      </c>
      <c r="DH248" s="339">
        <v>3304091.34</v>
      </c>
      <c r="DI248" s="339">
        <v>158340.45000000001</v>
      </c>
      <c r="DJ248" s="339">
        <v>5876251.2000000002</v>
      </c>
      <c r="DK248" s="339">
        <v>463819.49</v>
      </c>
      <c r="DL248" s="339">
        <v>34562.949999999997</v>
      </c>
      <c r="DM248" s="339">
        <v>1001387.5</v>
      </c>
      <c r="DN248" s="339">
        <v>800</v>
      </c>
      <c r="DO248" s="339">
        <v>570.5</v>
      </c>
      <c r="DP248" s="339">
        <v>234714.4</v>
      </c>
      <c r="DQ248" s="339">
        <v>0</v>
      </c>
      <c r="DR248" s="339">
        <v>3805379</v>
      </c>
      <c r="DS248" s="339">
        <v>2814053.35</v>
      </c>
      <c r="DT248" s="339">
        <v>1056146.21</v>
      </c>
      <c r="DU248" s="339">
        <v>921733.44</v>
      </c>
      <c r="DV248" s="339">
        <v>914809.44</v>
      </c>
      <c r="DW248" s="339">
        <v>186768.95</v>
      </c>
      <c r="DX248" s="339">
        <v>182240.8</v>
      </c>
      <c r="DY248" s="339">
        <v>199318.26</v>
      </c>
      <c r="DZ248" s="339">
        <v>46568.85</v>
      </c>
      <c r="EA248" s="339">
        <v>19660023.620000001</v>
      </c>
      <c r="EB248" s="339">
        <v>3069211.3</v>
      </c>
      <c r="EC248" s="339">
        <v>304885.7</v>
      </c>
      <c r="ED248" s="339">
        <v>0</v>
      </c>
      <c r="EE248" s="339">
        <v>1350571.45</v>
      </c>
      <c r="EF248" s="339">
        <v>721322.86</v>
      </c>
      <c r="EG248" s="339">
        <v>3460177.53</v>
      </c>
      <c r="EH248" s="339">
        <v>9914.01</v>
      </c>
      <c r="EI248" s="339">
        <v>1174108.49</v>
      </c>
      <c r="EJ248" s="339">
        <v>4969880.3099999996</v>
      </c>
      <c r="EK248" s="339">
        <v>784174.25</v>
      </c>
      <c r="EL248" s="339">
        <v>109443.75</v>
      </c>
      <c r="EM248" s="339">
        <v>150021</v>
      </c>
      <c r="EN248" s="339">
        <v>1324122.31</v>
      </c>
      <c r="EO248" s="339">
        <v>616861.56000000006</v>
      </c>
      <c r="EP248" s="339">
        <v>768944.35</v>
      </c>
      <c r="EQ248" s="339">
        <v>367358.63</v>
      </c>
      <c r="ER248" s="339">
        <v>940509.13</v>
      </c>
      <c r="ES248" s="339">
        <v>24992.75</v>
      </c>
      <c r="ET248" s="339">
        <v>321619.45</v>
      </c>
      <c r="EU248" s="339">
        <v>37372.85</v>
      </c>
      <c r="EV248" s="339">
        <v>118396.85</v>
      </c>
      <c r="EW248" s="339">
        <v>90380.95</v>
      </c>
      <c r="EX248" s="339">
        <v>193287.7</v>
      </c>
      <c r="EY248" s="339">
        <v>13759285.57</v>
      </c>
      <c r="EZ248" s="339">
        <v>163649849.22</v>
      </c>
      <c r="FA248" s="339">
        <v>1035509.3</v>
      </c>
      <c r="FB248" s="339">
        <v>2400</v>
      </c>
      <c r="FC248" s="339">
        <v>1667806.65</v>
      </c>
      <c r="FD248" s="339">
        <v>222185.63</v>
      </c>
      <c r="FE248" s="339">
        <v>3345952.65</v>
      </c>
      <c r="FF248" s="339">
        <v>104333.25</v>
      </c>
      <c r="FG248" s="339">
        <v>83381.679999999993</v>
      </c>
      <c r="FH248" s="339">
        <v>2443044.34</v>
      </c>
      <c r="FI248" s="339">
        <v>93920</v>
      </c>
      <c r="FJ248" s="339">
        <v>624522.92000000004</v>
      </c>
      <c r="FK248" s="339">
        <v>275074.75</v>
      </c>
      <c r="FL248" s="339">
        <v>0</v>
      </c>
      <c r="FM248" s="339">
        <v>6282075.6100000003</v>
      </c>
      <c r="FN248" s="339">
        <v>0</v>
      </c>
      <c r="FO248" s="339">
        <v>434397.95</v>
      </c>
      <c r="FP248" s="339">
        <v>67401.05</v>
      </c>
      <c r="FQ248" s="339">
        <v>59268.4</v>
      </c>
      <c r="FR248" s="339">
        <v>4657221.0199999996</v>
      </c>
      <c r="FS248" s="339">
        <v>422948.64</v>
      </c>
      <c r="FT248" s="339">
        <v>142668.85</v>
      </c>
      <c r="FU248" s="339">
        <v>136959.1</v>
      </c>
      <c r="FV248" s="339">
        <v>0</v>
      </c>
      <c r="FW248" s="339">
        <v>548136.25</v>
      </c>
      <c r="FX248" s="339">
        <v>117578.95</v>
      </c>
      <c r="FY248" s="339">
        <v>1133175.49</v>
      </c>
      <c r="FZ248" s="339">
        <v>82953.899999999994</v>
      </c>
      <c r="GA248" s="339">
        <v>50053</v>
      </c>
      <c r="GB248" s="339">
        <v>2100.15</v>
      </c>
      <c r="GC248" s="339">
        <v>0</v>
      </c>
      <c r="GD248" s="339">
        <v>319910.09999999998</v>
      </c>
      <c r="GE248" s="339">
        <v>665280.94999999995</v>
      </c>
      <c r="GF248" s="339">
        <v>988726.47</v>
      </c>
      <c r="GG248" s="339">
        <v>2316857.9</v>
      </c>
      <c r="GH248" s="339">
        <v>65000</v>
      </c>
      <c r="GI248" s="339">
        <v>1031205.95</v>
      </c>
      <c r="GJ248" s="339">
        <v>66936.95</v>
      </c>
      <c r="GK248" s="339">
        <v>11804223.76</v>
      </c>
      <c r="GL248" s="339">
        <v>34014.550000000003</v>
      </c>
      <c r="GM248" s="339">
        <v>29476173.129999999</v>
      </c>
      <c r="GN248" s="339">
        <v>212784.8</v>
      </c>
      <c r="GO248" s="339">
        <v>2672666.1</v>
      </c>
      <c r="GP248" s="339">
        <v>0</v>
      </c>
      <c r="GQ248" s="339">
        <v>0</v>
      </c>
      <c r="GR248" s="339">
        <v>577921.85</v>
      </c>
      <c r="GS248" s="339">
        <v>27990155.359999999</v>
      </c>
      <c r="GT248" s="339">
        <v>475047.19</v>
      </c>
      <c r="GU248" s="339">
        <v>13602702.85</v>
      </c>
      <c r="GV248" s="339">
        <v>269324.75</v>
      </c>
      <c r="GW248" s="339">
        <v>71809.7</v>
      </c>
      <c r="GX248" s="339">
        <v>4456449.62</v>
      </c>
      <c r="GY248" s="339">
        <v>51133.599999999999</v>
      </c>
      <c r="GZ248" s="339">
        <v>1035106.85</v>
      </c>
      <c r="HA248" s="339">
        <v>405783.95</v>
      </c>
      <c r="HB248" s="339">
        <v>7662.1</v>
      </c>
      <c r="HC248" s="339">
        <v>30385689.050000001</v>
      </c>
      <c r="HD248" s="339">
        <v>46219.65</v>
      </c>
      <c r="HE248" s="339">
        <v>219811.35</v>
      </c>
      <c r="HF248" s="339">
        <v>245121.25</v>
      </c>
      <c r="HG248" s="339">
        <v>1425934.45</v>
      </c>
      <c r="HH248" s="339">
        <v>4933829.8600000003</v>
      </c>
      <c r="HI248" s="339">
        <v>1322173.3500000001</v>
      </c>
      <c r="HJ248" s="339">
        <v>426788.81</v>
      </c>
      <c r="HK248" s="339">
        <v>329895.59999999998</v>
      </c>
      <c r="HL248" s="339">
        <v>96179.55</v>
      </c>
      <c r="HM248" s="339">
        <v>555573.71</v>
      </c>
      <c r="HN248" s="339">
        <v>556923.15</v>
      </c>
      <c r="HO248" s="339">
        <v>966157.57</v>
      </c>
      <c r="HP248" s="339">
        <v>1035767.31</v>
      </c>
      <c r="HQ248" s="339">
        <v>41582.949999999997</v>
      </c>
      <c r="HR248" s="339">
        <v>748454.16</v>
      </c>
      <c r="HS248" s="339">
        <v>930494.1</v>
      </c>
      <c r="HT248" s="339">
        <v>9279841.2300000004</v>
      </c>
      <c r="HU248" s="339">
        <v>0</v>
      </c>
      <c r="HV248" s="339">
        <v>2360662.75</v>
      </c>
      <c r="HW248" s="339">
        <v>19934239.34</v>
      </c>
      <c r="HX248" s="339">
        <v>1847237.24</v>
      </c>
      <c r="HY248" s="339">
        <v>12454520.08</v>
      </c>
      <c r="HZ248" s="339">
        <v>378001.16</v>
      </c>
      <c r="IA248" s="339">
        <v>54294.55</v>
      </c>
      <c r="IB248" s="339">
        <v>216871.49</v>
      </c>
      <c r="IC248" s="339">
        <v>848434.79</v>
      </c>
      <c r="ID248" s="339">
        <v>0</v>
      </c>
      <c r="IE248" s="339">
        <v>4371009.3499999996</v>
      </c>
      <c r="IF248" s="339">
        <v>966584.1</v>
      </c>
      <c r="IG248" s="339">
        <v>231628.5</v>
      </c>
      <c r="IH248" s="339">
        <v>247073.45</v>
      </c>
      <c r="II248" s="339">
        <v>166382.87</v>
      </c>
      <c r="IJ248" s="339">
        <v>735753.36</v>
      </c>
      <c r="IK248" s="339">
        <v>414839.76</v>
      </c>
      <c r="IL248" s="339">
        <v>275379.8</v>
      </c>
      <c r="IM248" s="339">
        <v>666910.94999999995</v>
      </c>
      <c r="IN248" s="339">
        <v>2758729.8</v>
      </c>
      <c r="IO248" s="339">
        <v>387650</v>
      </c>
      <c r="IP248" s="339">
        <v>0</v>
      </c>
      <c r="IQ248" s="339">
        <v>0</v>
      </c>
      <c r="IR248" s="339">
        <v>1556766.29</v>
      </c>
      <c r="IS248" s="339">
        <v>2151357.65</v>
      </c>
      <c r="IT248" s="339">
        <v>3657052.79</v>
      </c>
      <c r="IU248" s="339">
        <v>12449.3</v>
      </c>
      <c r="IV248" s="339">
        <v>884705.6</v>
      </c>
      <c r="IW248" s="339">
        <v>357183.05</v>
      </c>
      <c r="IX248" s="339">
        <v>0</v>
      </c>
      <c r="IY248" s="339">
        <v>2322053.94</v>
      </c>
      <c r="IZ248" s="339">
        <v>20831.849999999999</v>
      </c>
      <c r="JA248" s="339">
        <v>573176.26</v>
      </c>
      <c r="JB248" s="339">
        <v>233481.17</v>
      </c>
      <c r="JC248" s="339">
        <v>1437719.35</v>
      </c>
      <c r="JD248" s="339">
        <v>59253.85</v>
      </c>
      <c r="JE248" s="339">
        <v>0</v>
      </c>
      <c r="JF248" s="339">
        <v>3882656.89</v>
      </c>
      <c r="JG248" s="339">
        <v>116382.8</v>
      </c>
      <c r="JH248" s="339">
        <v>2105703.1800000002</v>
      </c>
      <c r="JI248" s="339">
        <v>831211.3</v>
      </c>
      <c r="JJ248" s="339">
        <v>214864.94</v>
      </c>
      <c r="JK248" s="339">
        <v>112555.2</v>
      </c>
      <c r="JL248" s="339">
        <v>579367.27</v>
      </c>
      <c r="JM248" s="339">
        <v>548341.93000000005</v>
      </c>
      <c r="JN248" s="339">
        <v>18093.599999999999</v>
      </c>
      <c r="JO248" s="339">
        <v>1296105.7</v>
      </c>
      <c r="JP248" s="339">
        <v>799055.65</v>
      </c>
      <c r="JQ248" s="339">
        <v>0</v>
      </c>
      <c r="JR248" s="339">
        <v>0</v>
      </c>
      <c r="JS248" s="339">
        <v>5050908.41</v>
      </c>
      <c r="JT248" s="339">
        <v>0</v>
      </c>
      <c r="JU248" s="339">
        <v>130017.22</v>
      </c>
      <c r="JV248" s="339">
        <v>3884838.71</v>
      </c>
      <c r="JW248" s="339">
        <v>3597072.19</v>
      </c>
      <c r="JX248" s="339">
        <v>446730.16</v>
      </c>
      <c r="JY248" s="339">
        <v>0</v>
      </c>
      <c r="JZ248" s="339">
        <v>22097.3</v>
      </c>
      <c r="KA248" s="339">
        <v>1410162.2</v>
      </c>
      <c r="KB248" s="339">
        <v>114314.65</v>
      </c>
      <c r="KC248" s="339">
        <v>0</v>
      </c>
      <c r="KD248" s="339">
        <v>928411.38</v>
      </c>
      <c r="KE248" s="339">
        <v>5916017.2999999998</v>
      </c>
      <c r="KF248" s="339">
        <v>48262.5</v>
      </c>
      <c r="KG248" s="339">
        <v>296764.55</v>
      </c>
      <c r="KH248" s="339">
        <v>22617</v>
      </c>
      <c r="KI248" s="339">
        <v>579562</v>
      </c>
      <c r="KJ248" s="339">
        <v>76318.95</v>
      </c>
      <c r="KK248" s="339">
        <v>1948.7</v>
      </c>
      <c r="KL248" s="339">
        <v>923473.25</v>
      </c>
      <c r="KM248" s="339">
        <v>13493.2</v>
      </c>
      <c r="KN248" s="339">
        <v>800</v>
      </c>
      <c r="KO248" s="339">
        <v>588578.98</v>
      </c>
      <c r="KP248" s="339">
        <v>597199.43999999994</v>
      </c>
      <c r="KQ248" s="339">
        <v>23672183.030000001</v>
      </c>
      <c r="KR248" s="339">
        <v>6936015.2199999997</v>
      </c>
      <c r="KS248" s="339">
        <v>564616.18000000005</v>
      </c>
      <c r="KU248" s="338" t="s">
        <v>943</v>
      </c>
    </row>
    <row r="249" spans="1:307" x14ac:dyDescent="0.25">
      <c r="A249">
        <v>2021</v>
      </c>
      <c r="B249" t="s">
        <v>963</v>
      </c>
      <c r="C249" t="s">
        <v>964</v>
      </c>
      <c r="D249" t="s">
        <v>965</v>
      </c>
      <c r="E249" t="s">
        <v>780</v>
      </c>
      <c r="F249" s="339">
        <v>0</v>
      </c>
      <c r="G249" s="339">
        <v>0</v>
      </c>
      <c r="H249" s="339">
        <v>0</v>
      </c>
      <c r="I249" s="339">
        <v>0</v>
      </c>
      <c r="J249" s="339">
        <v>0</v>
      </c>
      <c r="K249" s="339">
        <v>0</v>
      </c>
      <c r="L249" s="339">
        <v>0</v>
      </c>
      <c r="M249" s="339">
        <v>0</v>
      </c>
      <c r="N249" s="339">
        <v>0</v>
      </c>
      <c r="O249" s="339">
        <v>19251</v>
      </c>
      <c r="P249" s="339">
        <v>0</v>
      </c>
      <c r="Q249" s="339">
        <v>0</v>
      </c>
      <c r="R249" s="339">
        <v>0</v>
      </c>
      <c r="S249" s="339">
        <v>0</v>
      </c>
      <c r="T249" s="339">
        <v>0</v>
      </c>
      <c r="U249" s="339">
        <v>0</v>
      </c>
      <c r="V249" s="339">
        <v>0</v>
      </c>
      <c r="W249" s="339">
        <v>0</v>
      </c>
      <c r="X249" s="339">
        <v>0</v>
      </c>
      <c r="Y249" s="339">
        <v>0</v>
      </c>
      <c r="Z249" s="339">
        <v>0</v>
      </c>
      <c r="AA249" s="339">
        <v>1460000</v>
      </c>
      <c r="AB249" s="339">
        <v>0</v>
      </c>
      <c r="AC249" s="339">
        <v>0</v>
      </c>
      <c r="AD249" s="339">
        <v>0</v>
      </c>
      <c r="AE249" s="339">
        <v>0</v>
      </c>
      <c r="AF249" s="339">
        <v>0</v>
      </c>
      <c r="AG249" s="339">
        <v>0</v>
      </c>
      <c r="AH249" s="339">
        <v>0</v>
      </c>
      <c r="AI249" s="339">
        <v>0</v>
      </c>
      <c r="AJ249" s="339">
        <v>0</v>
      </c>
      <c r="AK249" s="339">
        <v>0</v>
      </c>
      <c r="AL249" s="339">
        <v>0</v>
      </c>
      <c r="AM249" s="339">
        <v>0</v>
      </c>
      <c r="AN249" s="339">
        <v>0</v>
      </c>
      <c r="AO249" s="339">
        <v>0</v>
      </c>
      <c r="AP249" s="339">
        <v>0</v>
      </c>
      <c r="AQ249" s="339">
        <v>0</v>
      </c>
      <c r="AR249" s="339">
        <v>0</v>
      </c>
      <c r="AS249" s="339">
        <v>0</v>
      </c>
      <c r="AT249" s="339">
        <v>0</v>
      </c>
      <c r="AU249" s="339">
        <v>0</v>
      </c>
      <c r="AV249" s="339">
        <v>0</v>
      </c>
      <c r="AW249" s="339">
        <v>0</v>
      </c>
      <c r="AX249" s="339">
        <v>0</v>
      </c>
      <c r="AY249" s="339">
        <v>0</v>
      </c>
      <c r="AZ249" s="339">
        <v>0</v>
      </c>
      <c r="BA249" s="339">
        <v>0</v>
      </c>
      <c r="BB249" s="339">
        <v>0</v>
      </c>
      <c r="BC249" s="339">
        <v>0</v>
      </c>
      <c r="BD249" s="339">
        <v>0</v>
      </c>
      <c r="BE249" s="339">
        <v>0</v>
      </c>
      <c r="BF249" s="339">
        <v>0</v>
      </c>
      <c r="BG249" s="339">
        <v>0</v>
      </c>
      <c r="BH249" s="339">
        <v>0</v>
      </c>
      <c r="BI249" s="339">
        <v>0</v>
      </c>
      <c r="BJ249" s="339">
        <v>0</v>
      </c>
      <c r="BK249" s="339">
        <v>0</v>
      </c>
      <c r="BL249" s="339">
        <v>0</v>
      </c>
      <c r="BM249" s="339">
        <v>0</v>
      </c>
      <c r="BN249" s="339">
        <v>0</v>
      </c>
      <c r="BO249" s="339">
        <v>0</v>
      </c>
      <c r="BP249" s="339">
        <v>0</v>
      </c>
      <c r="BQ249" s="339">
        <v>0</v>
      </c>
      <c r="BR249" s="339">
        <v>0</v>
      </c>
      <c r="BS249" s="339">
        <v>0</v>
      </c>
      <c r="BT249" s="339">
        <v>0</v>
      </c>
      <c r="BU249" s="339">
        <v>0</v>
      </c>
      <c r="BV249" s="339">
        <v>0</v>
      </c>
      <c r="BW249" s="339">
        <v>0</v>
      </c>
      <c r="BX249" s="339">
        <v>0</v>
      </c>
      <c r="BY249" s="339">
        <v>0</v>
      </c>
      <c r="BZ249" s="339">
        <v>0</v>
      </c>
      <c r="CA249" s="339">
        <v>0</v>
      </c>
      <c r="CB249" s="339">
        <v>0</v>
      </c>
      <c r="CC249" s="339">
        <v>0</v>
      </c>
      <c r="CD249" s="339">
        <v>0</v>
      </c>
      <c r="CE249" s="339">
        <v>0</v>
      </c>
      <c r="CF249" s="339">
        <v>0</v>
      </c>
      <c r="CG249" s="339">
        <v>0</v>
      </c>
      <c r="CH249" s="339">
        <v>0</v>
      </c>
      <c r="CI249" s="339">
        <v>0</v>
      </c>
      <c r="CJ249" s="339">
        <v>0</v>
      </c>
      <c r="CK249" s="339">
        <v>0</v>
      </c>
      <c r="CL249" s="339">
        <v>2592187.5</v>
      </c>
      <c r="CM249" s="339">
        <v>0</v>
      </c>
      <c r="CN249" s="339">
        <v>0</v>
      </c>
      <c r="CO249" s="339">
        <v>0</v>
      </c>
      <c r="CP249" s="339">
        <v>0</v>
      </c>
      <c r="CQ249" s="339">
        <v>750000</v>
      </c>
      <c r="CR249" s="339">
        <v>0</v>
      </c>
      <c r="CS249" s="339">
        <v>0</v>
      </c>
      <c r="CT249" s="339">
        <v>0</v>
      </c>
      <c r="CU249" s="339">
        <v>7000</v>
      </c>
      <c r="CV249" s="339">
        <v>0</v>
      </c>
      <c r="CW249" s="339">
        <v>0</v>
      </c>
      <c r="CX249" s="339">
        <v>0</v>
      </c>
      <c r="CY249" s="339">
        <v>10001</v>
      </c>
      <c r="CZ249" s="339">
        <v>0</v>
      </c>
      <c r="DA249" s="339">
        <v>1630416.8</v>
      </c>
      <c r="DB249" s="339">
        <v>0</v>
      </c>
      <c r="DC249" s="339">
        <v>0</v>
      </c>
      <c r="DD249" s="339">
        <v>0</v>
      </c>
      <c r="DE249" s="339">
        <v>0</v>
      </c>
      <c r="DF249" s="339">
        <v>0</v>
      </c>
      <c r="DG249" s="339">
        <v>0</v>
      </c>
      <c r="DH249" s="339">
        <v>0</v>
      </c>
      <c r="DI249" s="339">
        <v>0</v>
      </c>
      <c r="DJ249" s="339">
        <v>0</v>
      </c>
      <c r="DK249" s="339">
        <v>0</v>
      </c>
      <c r="DL249" s="339">
        <v>0</v>
      </c>
      <c r="DM249" s="339">
        <v>3453446.85</v>
      </c>
      <c r="DN249" s="339">
        <v>0</v>
      </c>
      <c r="DO249" s="339">
        <v>0</v>
      </c>
      <c r="DP249" s="339">
        <v>0</v>
      </c>
      <c r="DQ249" s="339">
        <v>0</v>
      </c>
      <c r="DR249" s="339">
        <v>0</v>
      </c>
      <c r="DS249" s="339">
        <v>0</v>
      </c>
      <c r="DT249" s="339">
        <v>0</v>
      </c>
      <c r="DU249" s="339">
        <v>0</v>
      </c>
      <c r="DV249" s="339">
        <v>0</v>
      </c>
      <c r="DW249" s="339">
        <v>0</v>
      </c>
      <c r="DX249" s="339">
        <v>0</v>
      </c>
      <c r="DY249" s="339">
        <v>0</v>
      </c>
      <c r="DZ249" s="339">
        <v>0</v>
      </c>
      <c r="EA249" s="339">
        <v>0</v>
      </c>
      <c r="EB249" s="339">
        <v>0</v>
      </c>
      <c r="EC249" s="339">
        <v>0</v>
      </c>
      <c r="ED249" s="339">
        <v>0</v>
      </c>
      <c r="EE249" s="339">
        <v>0</v>
      </c>
      <c r="EF249" s="339">
        <v>607246.11</v>
      </c>
      <c r="EG249" s="339">
        <v>0</v>
      </c>
      <c r="EH249" s="339">
        <v>0</v>
      </c>
      <c r="EI249" s="339">
        <v>0</v>
      </c>
      <c r="EJ249" s="339">
        <v>608556.48</v>
      </c>
      <c r="EK249" s="339">
        <v>0</v>
      </c>
      <c r="EL249" s="339">
        <v>0</v>
      </c>
      <c r="EM249" s="339">
        <v>0</v>
      </c>
      <c r="EN249" s="339">
        <v>0</v>
      </c>
      <c r="EO249" s="339">
        <v>0</v>
      </c>
      <c r="EP249" s="339">
        <v>0</v>
      </c>
      <c r="EQ249" s="339">
        <v>0</v>
      </c>
      <c r="ER249" s="339">
        <v>0</v>
      </c>
      <c r="ES249" s="339">
        <v>0</v>
      </c>
      <c r="ET249" s="339">
        <v>0</v>
      </c>
      <c r="EU249" s="339">
        <v>0</v>
      </c>
      <c r="EV249" s="339">
        <v>0</v>
      </c>
      <c r="EW249" s="339">
        <v>0</v>
      </c>
      <c r="EX249" s="339">
        <v>0</v>
      </c>
      <c r="EY249" s="339">
        <v>0</v>
      </c>
      <c r="EZ249" s="339">
        <v>3422080.03</v>
      </c>
      <c r="FA249" s="339">
        <v>0</v>
      </c>
      <c r="FB249" s="339">
        <v>0</v>
      </c>
      <c r="FC249" s="339">
        <v>5306010.29</v>
      </c>
      <c r="FD249" s="339">
        <v>54229.85</v>
      </c>
      <c r="FE249" s="339">
        <v>0</v>
      </c>
      <c r="FF249" s="339">
        <v>0</v>
      </c>
      <c r="FG249" s="339">
        <v>0</v>
      </c>
      <c r="FH249" s="339">
        <v>0</v>
      </c>
      <c r="FI249" s="339">
        <v>0</v>
      </c>
      <c r="FJ249" s="339">
        <v>0</v>
      </c>
      <c r="FK249" s="339">
        <v>0</v>
      </c>
      <c r="FL249" s="339">
        <v>0</v>
      </c>
      <c r="FM249" s="339">
        <v>0</v>
      </c>
      <c r="FN249" s="339">
        <v>0</v>
      </c>
      <c r="FO249" s="339">
        <v>0</v>
      </c>
      <c r="FP249" s="339">
        <v>0</v>
      </c>
      <c r="FQ249" s="339">
        <v>0</v>
      </c>
      <c r="FR249" s="339">
        <v>0</v>
      </c>
      <c r="FS249" s="339">
        <v>0</v>
      </c>
      <c r="FT249" s="339">
        <v>0</v>
      </c>
      <c r="FU249" s="339">
        <v>0</v>
      </c>
      <c r="FV249" s="339">
        <v>0</v>
      </c>
      <c r="FW249" s="339">
        <v>0</v>
      </c>
      <c r="FX249" s="339">
        <v>0</v>
      </c>
      <c r="FY249" s="339">
        <v>0</v>
      </c>
      <c r="FZ249" s="339">
        <v>0</v>
      </c>
      <c r="GA249" s="339">
        <v>0</v>
      </c>
      <c r="GB249" s="339">
        <v>0</v>
      </c>
      <c r="GC249" s="339">
        <v>0</v>
      </c>
      <c r="GD249" s="339">
        <v>0</v>
      </c>
      <c r="GE249" s="339">
        <v>0</v>
      </c>
      <c r="GF249" s="339">
        <v>0</v>
      </c>
      <c r="GG249" s="339">
        <v>0</v>
      </c>
      <c r="GH249" s="339">
        <v>0</v>
      </c>
      <c r="GI249" s="339">
        <v>0</v>
      </c>
      <c r="GJ249" s="339">
        <v>0</v>
      </c>
      <c r="GK249" s="339">
        <v>0</v>
      </c>
      <c r="GL249" s="339">
        <v>0</v>
      </c>
      <c r="GM249" s="339">
        <v>0</v>
      </c>
      <c r="GN249" s="339">
        <v>0</v>
      </c>
      <c r="GO249" s="339">
        <v>0</v>
      </c>
      <c r="GP249" s="339">
        <v>0</v>
      </c>
      <c r="GQ249" s="339">
        <v>0</v>
      </c>
      <c r="GR249" s="339">
        <v>0</v>
      </c>
      <c r="GS249" s="339">
        <v>0</v>
      </c>
      <c r="GT249" s="339">
        <v>0</v>
      </c>
      <c r="GU249" s="339">
        <v>0</v>
      </c>
      <c r="GV249" s="339">
        <v>0</v>
      </c>
      <c r="GW249" s="339">
        <v>0</v>
      </c>
      <c r="GX249" s="339">
        <v>0</v>
      </c>
      <c r="GY249" s="339">
        <v>0</v>
      </c>
      <c r="GZ249" s="339">
        <v>0</v>
      </c>
      <c r="HA249" s="339">
        <v>0</v>
      </c>
      <c r="HB249" s="339">
        <v>0</v>
      </c>
      <c r="HC249" s="339">
        <v>0</v>
      </c>
      <c r="HD249" s="339">
        <v>0</v>
      </c>
      <c r="HE249" s="339">
        <v>0</v>
      </c>
      <c r="HF249" s="339">
        <v>0</v>
      </c>
      <c r="HG249" s="339">
        <v>0</v>
      </c>
      <c r="HH249" s="339">
        <v>0</v>
      </c>
      <c r="HI249" s="339">
        <v>0</v>
      </c>
      <c r="HJ249" s="339">
        <v>0</v>
      </c>
      <c r="HK249" s="339">
        <v>0</v>
      </c>
      <c r="HL249" s="339">
        <v>0</v>
      </c>
      <c r="HM249" s="339">
        <v>0</v>
      </c>
      <c r="HN249" s="339">
        <v>0</v>
      </c>
      <c r="HO249" s="339">
        <v>0</v>
      </c>
      <c r="HP249" s="339">
        <v>0</v>
      </c>
      <c r="HQ249" s="339">
        <v>0</v>
      </c>
      <c r="HR249" s="339">
        <v>0</v>
      </c>
      <c r="HS249" s="339">
        <v>0</v>
      </c>
      <c r="HT249" s="339">
        <v>0</v>
      </c>
      <c r="HU249" s="339">
        <v>0</v>
      </c>
      <c r="HV249" s="339">
        <v>0</v>
      </c>
      <c r="HW249" s="339">
        <v>0</v>
      </c>
      <c r="HX249" s="339">
        <v>0</v>
      </c>
      <c r="HY249" s="339">
        <v>0</v>
      </c>
      <c r="HZ249" s="339">
        <v>0</v>
      </c>
      <c r="IA249" s="339">
        <v>0</v>
      </c>
      <c r="IB249" s="339">
        <v>0</v>
      </c>
      <c r="IC249" s="339">
        <v>0</v>
      </c>
      <c r="ID249" s="339">
        <v>0</v>
      </c>
      <c r="IE249" s="339">
        <v>500000</v>
      </c>
      <c r="IF249" s="339">
        <v>0</v>
      </c>
      <c r="IG249" s="339">
        <v>0</v>
      </c>
      <c r="IH249" s="339">
        <v>0</v>
      </c>
      <c r="II249" s="339">
        <v>0</v>
      </c>
      <c r="IJ249" s="339">
        <v>0</v>
      </c>
      <c r="IK249" s="339">
        <v>0</v>
      </c>
      <c r="IL249" s="339">
        <v>0</v>
      </c>
      <c r="IM249" s="339">
        <v>0</v>
      </c>
      <c r="IN249" s="339">
        <v>0</v>
      </c>
      <c r="IO249" s="339">
        <v>0</v>
      </c>
      <c r="IP249" s="339">
        <v>0</v>
      </c>
      <c r="IQ249" s="339">
        <v>0</v>
      </c>
      <c r="IR249" s="339">
        <v>0</v>
      </c>
      <c r="IS249" s="339">
        <v>0</v>
      </c>
      <c r="IT249" s="339">
        <v>0</v>
      </c>
      <c r="IU249" s="339">
        <v>0</v>
      </c>
      <c r="IV249" s="339">
        <v>0</v>
      </c>
      <c r="IW249" s="339">
        <v>0</v>
      </c>
      <c r="IX249" s="339">
        <v>0</v>
      </c>
      <c r="IY249" s="339">
        <v>0</v>
      </c>
      <c r="IZ249" s="339">
        <v>0</v>
      </c>
      <c r="JA249" s="339">
        <v>0</v>
      </c>
      <c r="JB249" s="339">
        <v>0</v>
      </c>
      <c r="JC249" s="339">
        <v>0</v>
      </c>
      <c r="JD249" s="339">
        <v>0</v>
      </c>
      <c r="JE249" s="339">
        <v>0</v>
      </c>
      <c r="JF249" s="339">
        <v>0</v>
      </c>
      <c r="JG249" s="339">
        <v>0</v>
      </c>
      <c r="JH249" s="339">
        <v>0</v>
      </c>
      <c r="JI249" s="339">
        <v>0</v>
      </c>
      <c r="JJ249" s="339">
        <v>0</v>
      </c>
      <c r="JK249" s="339">
        <v>0</v>
      </c>
      <c r="JL249" s="339">
        <v>0</v>
      </c>
      <c r="JM249" s="339">
        <v>0</v>
      </c>
      <c r="JN249" s="339">
        <v>0</v>
      </c>
      <c r="JO249" s="339">
        <v>0</v>
      </c>
      <c r="JP249" s="339">
        <v>0</v>
      </c>
      <c r="JQ249" s="339">
        <v>0</v>
      </c>
      <c r="JR249" s="339">
        <v>0</v>
      </c>
      <c r="JS249" s="339">
        <v>0</v>
      </c>
      <c r="JT249" s="339">
        <v>0</v>
      </c>
      <c r="JU249" s="339">
        <v>1</v>
      </c>
      <c r="JV249" s="339">
        <v>0</v>
      </c>
      <c r="JW249" s="339">
        <v>0</v>
      </c>
      <c r="JX249" s="339">
        <v>0</v>
      </c>
      <c r="JY249" s="339">
        <v>0</v>
      </c>
      <c r="JZ249" s="339">
        <v>0</v>
      </c>
      <c r="KA249" s="339">
        <v>0</v>
      </c>
      <c r="KB249" s="339">
        <v>0</v>
      </c>
      <c r="KC249" s="339">
        <v>0</v>
      </c>
      <c r="KD249" s="339">
        <v>0</v>
      </c>
      <c r="KE249" s="339">
        <v>0</v>
      </c>
      <c r="KF249" s="339">
        <v>0</v>
      </c>
      <c r="KG249" s="339">
        <v>0</v>
      </c>
      <c r="KH249" s="339">
        <v>0</v>
      </c>
      <c r="KI249" s="339">
        <v>0</v>
      </c>
      <c r="KJ249" s="339">
        <v>0</v>
      </c>
      <c r="KK249" s="339">
        <v>0</v>
      </c>
      <c r="KL249" s="339">
        <v>0</v>
      </c>
      <c r="KM249" s="339">
        <v>0</v>
      </c>
      <c r="KN249" s="339">
        <v>0</v>
      </c>
      <c r="KO249" s="339">
        <v>0</v>
      </c>
      <c r="KP249" s="339">
        <v>0</v>
      </c>
      <c r="KQ249" s="339">
        <v>0</v>
      </c>
      <c r="KR249" s="339">
        <v>0</v>
      </c>
      <c r="KS249" s="339">
        <v>0</v>
      </c>
      <c r="KU249" s="312">
        <v>60</v>
      </c>
    </row>
    <row r="250" spans="1:307" x14ac:dyDescent="0.25">
      <c r="A250">
        <v>2021</v>
      </c>
      <c r="B250" t="s">
        <v>963</v>
      </c>
      <c r="C250" t="s">
        <v>964</v>
      </c>
      <c r="D250" t="s">
        <v>321</v>
      </c>
      <c r="E250" t="s">
        <v>780</v>
      </c>
      <c r="F250" s="339">
        <v>0</v>
      </c>
      <c r="G250" s="339">
        <v>0</v>
      </c>
      <c r="H250" s="339">
        <v>0</v>
      </c>
      <c r="I250" s="339">
        <v>0</v>
      </c>
      <c r="J250" s="339">
        <v>0</v>
      </c>
      <c r="K250" s="339">
        <v>0</v>
      </c>
      <c r="L250" s="339">
        <v>0</v>
      </c>
      <c r="M250" s="339">
        <v>0</v>
      </c>
      <c r="N250" s="339">
        <v>0</v>
      </c>
      <c r="O250" s="339">
        <v>19251</v>
      </c>
      <c r="P250" s="339">
        <v>0</v>
      </c>
      <c r="Q250" s="339">
        <v>0</v>
      </c>
      <c r="R250" s="339">
        <v>0</v>
      </c>
      <c r="S250" s="339">
        <v>0</v>
      </c>
      <c r="T250" s="339">
        <v>0</v>
      </c>
      <c r="U250" s="339">
        <v>0</v>
      </c>
      <c r="V250" s="339">
        <v>0</v>
      </c>
      <c r="W250" s="339">
        <v>0</v>
      </c>
      <c r="X250" s="339">
        <v>0</v>
      </c>
      <c r="Y250" s="339">
        <v>0</v>
      </c>
      <c r="Z250" s="339">
        <v>0</v>
      </c>
      <c r="AA250" s="339">
        <v>1460000</v>
      </c>
      <c r="AB250" s="339">
        <v>0</v>
      </c>
      <c r="AC250" s="339">
        <v>0</v>
      </c>
      <c r="AD250" s="339">
        <v>0</v>
      </c>
      <c r="AE250" s="339">
        <v>0</v>
      </c>
      <c r="AF250" s="339">
        <v>0</v>
      </c>
      <c r="AG250" s="339">
        <v>0</v>
      </c>
      <c r="AH250" s="339">
        <v>0</v>
      </c>
      <c r="AI250" s="339">
        <v>0</v>
      </c>
      <c r="AJ250" s="339">
        <v>0</v>
      </c>
      <c r="AK250" s="339">
        <v>0</v>
      </c>
      <c r="AL250" s="339">
        <v>0</v>
      </c>
      <c r="AM250" s="339">
        <v>0</v>
      </c>
      <c r="AN250" s="339">
        <v>0</v>
      </c>
      <c r="AO250" s="339">
        <v>0</v>
      </c>
      <c r="AP250" s="339">
        <v>0</v>
      </c>
      <c r="AQ250" s="339">
        <v>0</v>
      </c>
      <c r="AR250" s="339">
        <v>0</v>
      </c>
      <c r="AS250" s="339">
        <v>0</v>
      </c>
      <c r="AT250" s="339">
        <v>0</v>
      </c>
      <c r="AU250" s="339">
        <v>0</v>
      </c>
      <c r="AV250" s="339">
        <v>0</v>
      </c>
      <c r="AW250" s="339">
        <v>0</v>
      </c>
      <c r="AX250" s="339">
        <v>0</v>
      </c>
      <c r="AY250" s="339">
        <v>0</v>
      </c>
      <c r="AZ250" s="339">
        <v>0</v>
      </c>
      <c r="BA250" s="339">
        <v>0</v>
      </c>
      <c r="BB250" s="339">
        <v>0</v>
      </c>
      <c r="BC250" s="339">
        <v>0</v>
      </c>
      <c r="BD250" s="339">
        <v>0</v>
      </c>
      <c r="BE250" s="339">
        <v>0</v>
      </c>
      <c r="BF250" s="339">
        <v>0</v>
      </c>
      <c r="BG250" s="339">
        <v>0</v>
      </c>
      <c r="BH250" s="339">
        <v>0</v>
      </c>
      <c r="BI250" s="339">
        <v>0</v>
      </c>
      <c r="BJ250" s="339">
        <v>0</v>
      </c>
      <c r="BK250" s="339">
        <v>0</v>
      </c>
      <c r="BL250" s="339">
        <v>0</v>
      </c>
      <c r="BM250" s="339">
        <v>0</v>
      </c>
      <c r="BN250" s="339">
        <v>0</v>
      </c>
      <c r="BO250" s="339">
        <v>0</v>
      </c>
      <c r="BP250" s="339">
        <v>0</v>
      </c>
      <c r="BQ250" s="339">
        <v>0</v>
      </c>
      <c r="BR250" s="339">
        <v>0</v>
      </c>
      <c r="BS250" s="339">
        <v>0</v>
      </c>
      <c r="BT250" s="339">
        <v>0</v>
      </c>
      <c r="BU250" s="339">
        <v>0</v>
      </c>
      <c r="BV250" s="339">
        <v>0</v>
      </c>
      <c r="BW250" s="339">
        <v>0</v>
      </c>
      <c r="BX250" s="339">
        <v>0</v>
      </c>
      <c r="BY250" s="339">
        <v>0</v>
      </c>
      <c r="BZ250" s="339">
        <v>0</v>
      </c>
      <c r="CA250" s="339">
        <v>0</v>
      </c>
      <c r="CB250" s="339">
        <v>0</v>
      </c>
      <c r="CC250" s="339">
        <v>0</v>
      </c>
      <c r="CD250" s="339">
        <v>0</v>
      </c>
      <c r="CE250" s="339">
        <v>0</v>
      </c>
      <c r="CF250" s="339">
        <v>0</v>
      </c>
      <c r="CG250" s="339">
        <v>0</v>
      </c>
      <c r="CH250" s="339">
        <v>0</v>
      </c>
      <c r="CI250" s="339">
        <v>0</v>
      </c>
      <c r="CJ250" s="339">
        <v>0</v>
      </c>
      <c r="CK250" s="339">
        <v>0</v>
      </c>
      <c r="CL250" s="339">
        <v>2592187.5</v>
      </c>
      <c r="CM250" s="339">
        <v>0</v>
      </c>
      <c r="CN250" s="339">
        <v>0</v>
      </c>
      <c r="CO250" s="339">
        <v>0</v>
      </c>
      <c r="CP250" s="339">
        <v>0</v>
      </c>
      <c r="CQ250" s="339">
        <v>750000</v>
      </c>
      <c r="CR250" s="339">
        <v>0</v>
      </c>
      <c r="CS250" s="339">
        <v>0</v>
      </c>
      <c r="CT250" s="339">
        <v>0</v>
      </c>
      <c r="CU250" s="339">
        <v>7000</v>
      </c>
      <c r="CV250" s="339">
        <v>0</v>
      </c>
      <c r="CW250" s="339">
        <v>0</v>
      </c>
      <c r="CX250" s="339">
        <v>0</v>
      </c>
      <c r="CY250" s="339">
        <v>10001</v>
      </c>
      <c r="CZ250" s="339">
        <v>0</v>
      </c>
      <c r="DA250" s="339">
        <v>1630416.8</v>
      </c>
      <c r="DB250" s="339">
        <v>0</v>
      </c>
      <c r="DC250" s="339">
        <v>0</v>
      </c>
      <c r="DD250" s="339">
        <v>0</v>
      </c>
      <c r="DE250" s="339">
        <v>0</v>
      </c>
      <c r="DF250" s="339">
        <v>0</v>
      </c>
      <c r="DG250" s="339">
        <v>0</v>
      </c>
      <c r="DH250" s="339">
        <v>0</v>
      </c>
      <c r="DI250" s="339">
        <v>0</v>
      </c>
      <c r="DJ250" s="339">
        <v>0</v>
      </c>
      <c r="DK250" s="339">
        <v>0</v>
      </c>
      <c r="DL250" s="339">
        <v>0</v>
      </c>
      <c r="DM250" s="339">
        <v>3453446.85</v>
      </c>
      <c r="DN250" s="339">
        <v>0</v>
      </c>
      <c r="DO250" s="339">
        <v>0</v>
      </c>
      <c r="DP250" s="339">
        <v>0</v>
      </c>
      <c r="DQ250" s="339">
        <v>0</v>
      </c>
      <c r="DR250" s="339">
        <v>0</v>
      </c>
      <c r="DS250" s="339">
        <v>0</v>
      </c>
      <c r="DT250" s="339">
        <v>0</v>
      </c>
      <c r="DU250" s="339">
        <v>0</v>
      </c>
      <c r="DV250" s="339">
        <v>0</v>
      </c>
      <c r="DW250" s="339">
        <v>0</v>
      </c>
      <c r="DX250" s="339">
        <v>0</v>
      </c>
      <c r="DY250" s="339">
        <v>0</v>
      </c>
      <c r="DZ250" s="339">
        <v>0</v>
      </c>
      <c r="EA250" s="339">
        <v>0</v>
      </c>
      <c r="EB250" s="339">
        <v>0</v>
      </c>
      <c r="EC250" s="339">
        <v>0</v>
      </c>
      <c r="ED250" s="339">
        <v>0</v>
      </c>
      <c r="EE250" s="339">
        <v>0</v>
      </c>
      <c r="EF250" s="339">
        <v>607246.11</v>
      </c>
      <c r="EG250" s="339">
        <v>0</v>
      </c>
      <c r="EH250" s="339">
        <v>0</v>
      </c>
      <c r="EI250" s="339">
        <v>0</v>
      </c>
      <c r="EJ250" s="339">
        <v>608556.48</v>
      </c>
      <c r="EK250" s="339">
        <v>0</v>
      </c>
      <c r="EL250" s="339">
        <v>0</v>
      </c>
      <c r="EM250" s="339">
        <v>0</v>
      </c>
      <c r="EN250" s="339">
        <v>0</v>
      </c>
      <c r="EO250" s="339">
        <v>0</v>
      </c>
      <c r="EP250" s="339">
        <v>0</v>
      </c>
      <c r="EQ250" s="339">
        <v>0</v>
      </c>
      <c r="ER250" s="339">
        <v>0</v>
      </c>
      <c r="ES250" s="339">
        <v>0</v>
      </c>
      <c r="ET250" s="339">
        <v>0</v>
      </c>
      <c r="EU250" s="339">
        <v>0</v>
      </c>
      <c r="EV250" s="339">
        <v>0</v>
      </c>
      <c r="EW250" s="339">
        <v>0</v>
      </c>
      <c r="EX250" s="339">
        <v>0</v>
      </c>
      <c r="EY250" s="339">
        <v>0</v>
      </c>
      <c r="EZ250" s="339">
        <v>3422080.03</v>
      </c>
      <c r="FA250" s="339">
        <v>0</v>
      </c>
      <c r="FB250" s="339">
        <v>0</v>
      </c>
      <c r="FC250" s="339">
        <v>5306010.29</v>
      </c>
      <c r="FD250" s="339">
        <v>54229.85</v>
      </c>
      <c r="FE250" s="339">
        <v>0</v>
      </c>
      <c r="FF250" s="339">
        <v>0</v>
      </c>
      <c r="FG250" s="339">
        <v>0</v>
      </c>
      <c r="FH250" s="339">
        <v>0</v>
      </c>
      <c r="FI250" s="339">
        <v>0</v>
      </c>
      <c r="FJ250" s="339">
        <v>0</v>
      </c>
      <c r="FK250" s="339">
        <v>0</v>
      </c>
      <c r="FL250" s="339">
        <v>0</v>
      </c>
      <c r="FM250" s="339">
        <v>0</v>
      </c>
      <c r="FN250" s="339">
        <v>0</v>
      </c>
      <c r="FO250" s="339">
        <v>0</v>
      </c>
      <c r="FP250" s="339">
        <v>0</v>
      </c>
      <c r="FQ250" s="339">
        <v>0</v>
      </c>
      <c r="FR250" s="339">
        <v>0</v>
      </c>
      <c r="FS250" s="339">
        <v>0</v>
      </c>
      <c r="FT250" s="339">
        <v>0</v>
      </c>
      <c r="FU250" s="339">
        <v>0</v>
      </c>
      <c r="FV250" s="339">
        <v>0</v>
      </c>
      <c r="FW250" s="339">
        <v>0</v>
      </c>
      <c r="FX250" s="339">
        <v>0</v>
      </c>
      <c r="FY250" s="339">
        <v>0</v>
      </c>
      <c r="FZ250" s="339">
        <v>0</v>
      </c>
      <c r="GA250" s="339">
        <v>0</v>
      </c>
      <c r="GB250" s="339">
        <v>0</v>
      </c>
      <c r="GC250" s="339">
        <v>0</v>
      </c>
      <c r="GD250" s="339">
        <v>0</v>
      </c>
      <c r="GE250" s="339">
        <v>0</v>
      </c>
      <c r="GF250" s="339">
        <v>0</v>
      </c>
      <c r="GG250" s="339">
        <v>0</v>
      </c>
      <c r="GH250" s="339">
        <v>0</v>
      </c>
      <c r="GI250" s="339">
        <v>0</v>
      </c>
      <c r="GJ250" s="339">
        <v>0</v>
      </c>
      <c r="GK250" s="339">
        <v>0</v>
      </c>
      <c r="GL250" s="339">
        <v>0</v>
      </c>
      <c r="GM250" s="339">
        <v>0</v>
      </c>
      <c r="GN250" s="339">
        <v>0</v>
      </c>
      <c r="GO250" s="339">
        <v>0</v>
      </c>
      <c r="GP250" s="339">
        <v>0</v>
      </c>
      <c r="GQ250" s="339">
        <v>0</v>
      </c>
      <c r="GR250" s="339">
        <v>0</v>
      </c>
      <c r="GS250" s="339">
        <v>0</v>
      </c>
      <c r="GT250" s="339">
        <v>0</v>
      </c>
      <c r="GU250" s="339">
        <v>0</v>
      </c>
      <c r="GV250" s="339">
        <v>0</v>
      </c>
      <c r="GW250" s="339">
        <v>0</v>
      </c>
      <c r="GX250" s="339">
        <v>0</v>
      </c>
      <c r="GY250" s="339">
        <v>0</v>
      </c>
      <c r="GZ250" s="339">
        <v>0</v>
      </c>
      <c r="HA250" s="339">
        <v>0</v>
      </c>
      <c r="HB250" s="339">
        <v>0</v>
      </c>
      <c r="HC250" s="339">
        <v>0</v>
      </c>
      <c r="HD250" s="339">
        <v>0</v>
      </c>
      <c r="HE250" s="339">
        <v>0</v>
      </c>
      <c r="HF250" s="339">
        <v>0</v>
      </c>
      <c r="HG250" s="339">
        <v>0</v>
      </c>
      <c r="HH250" s="339">
        <v>0</v>
      </c>
      <c r="HI250" s="339">
        <v>0</v>
      </c>
      <c r="HJ250" s="339">
        <v>0</v>
      </c>
      <c r="HK250" s="339">
        <v>0</v>
      </c>
      <c r="HL250" s="339">
        <v>0</v>
      </c>
      <c r="HM250" s="339">
        <v>0</v>
      </c>
      <c r="HN250" s="339">
        <v>0</v>
      </c>
      <c r="HO250" s="339">
        <v>0</v>
      </c>
      <c r="HP250" s="339">
        <v>0</v>
      </c>
      <c r="HQ250" s="339">
        <v>0</v>
      </c>
      <c r="HR250" s="339">
        <v>0</v>
      </c>
      <c r="HS250" s="339">
        <v>0</v>
      </c>
      <c r="HT250" s="339">
        <v>0</v>
      </c>
      <c r="HU250" s="339">
        <v>0</v>
      </c>
      <c r="HV250" s="339">
        <v>0</v>
      </c>
      <c r="HW250" s="339">
        <v>0</v>
      </c>
      <c r="HX250" s="339">
        <v>0</v>
      </c>
      <c r="HY250" s="339">
        <v>0</v>
      </c>
      <c r="HZ250" s="339">
        <v>0</v>
      </c>
      <c r="IA250" s="339">
        <v>0</v>
      </c>
      <c r="IB250" s="339">
        <v>0</v>
      </c>
      <c r="IC250" s="339">
        <v>0</v>
      </c>
      <c r="ID250" s="339">
        <v>0</v>
      </c>
      <c r="IE250" s="339">
        <v>500000</v>
      </c>
      <c r="IF250" s="339">
        <v>0</v>
      </c>
      <c r="IG250" s="339">
        <v>0</v>
      </c>
      <c r="IH250" s="339">
        <v>0</v>
      </c>
      <c r="II250" s="339">
        <v>0</v>
      </c>
      <c r="IJ250" s="339">
        <v>0</v>
      </c>
      <c r="IK250" s="339">
        <v>0</v>
      </c>
      <c r="IL250" s="339">
        <v>0</v>
      </c>
      <c r="IM250" s="339">
        <v>0</v>
      </c>
      <c r="IN250" s="339">
        <v>0</v>
      </c>
      <c r="IO250" s="339">
        <v>0</v>
      </c>
      <c r="IP250" s="339">
        <v>0</v>
      </c>
      <c r="IQ250" s="339">
        <v>0</v>
      </c>
      <c r="IR250" s="339">
        <v>0</v>
      </c>
      <c r="IS250" s="339">
        <v>0</v>
      </c>
      <c r="IT250" s="339">
        <v>0</v>
      </c>
      <c r="IU250" s="339">
        <v>0</v>
      </c>
      <c r="IV250" s="339">
        <v>0</v>
      </c>
      <c r="IW250" s="339">
        <v>0</v>
      </c>
      <c r="IX250" s="339">
        <v>0</v>
      </c>
      <c r="IY250" s="339">
        <v>0</v>
      </c>
      <c r="IZ250" s="339">
        <v>0</v>
      </c>
      <c r="JA250" s="339">
        <v>0</v>
      </c>
      <c r="JB250" s="339">
        <v>0</v>
      </c>
      <c r="JC250" s="339">
        <v>0</v>
      </c>
      <c r="JD250" s="339">
        <v>0</v>
      </c>
      <c r="JE250" s="339">
        <v>0</v>
      </c>
      <c r="JF250" s="339">
        <v>0</v>
      </c>
      <c r="JG250" s="339">
        <v>0</v>
      </c>
      <c r="JH250" s="339">
        <v>0</v>
      </c>
      <c r="JI250" s="339">
        <v>0</v>
      </c>
      <c r="JJ250" s="339">
        <v>0</v>
      </c>
      <c r="JK250" s="339">
        <v>0</v>
      </c>
      <c r="JL250" s="339">
        <v>0</v>
      </c>
      <c r="JM250" s="339">
        <v>0</v>
      </c>
      <c r="JN250" s="339">
        <v>0</v>
      </c>
      <c r="JO250" s="339">
        <v>0</v>
      </c>
      <c r="JP250" s="339">
        <v>0</v>
      </c>
      <c r="JQ250" s="339">
        <v>0</v>
      </c>
      <c r="JR250" s="339">
        <v>0</v>
      </c>
      <c r="JS250" s="339">
        <v>0</v>
      </c>
      <c r="JT250" s="339">
        <v>0</v>
      </c>
      <c r="JU250" s="339">
        <v>1</v>
      </c>
      <c r="JV250" s="339">
        <v>0</v>
      </c>
      <c r="JW250" s="339">
        <v>0</v>
      </c>
      <c r="JX250" s="339">
        <v>0</v>
      </c>
      <c r="JY250" s="339">
        <v>0</v>
      </c>
      <c r="JZ250" s="339">
        <v>0</v>
      </c>
      <c r="KA250" s="339">
        <v>0</v>
      </c>
      <c r="KB250" s="339">
        <v>0</v>
      </c>
      <c r="KC250" s="339">
        <v>0</v>
      </c>
      <c r="KD250" s="339">
        <v>0</v>
      </c>
      <c r="KE250" s="339">
        <v>0</v>
      </c>
      <c r="KF250" s="339">
        <v>0</v>
      </c>
      <c r="KG250" s="339">
        <v>0</v>
      </c>
      <c r="KH250" s="339">
        <v>0</v>
      </c>
      <c r="KI250" s="339">
        <v>0</v>
      </c>
      <c r="KJ250" s="339">
        <v>0</v>
      </c>
      <c r="KK250" s="339">
        <v>0</v>
      </c>
      <c r="KL250" s="339">
        <v>0</v>
      </c>
      <c r="KM250" s="339">
        <v>0</v>
      </c>
      <c r="KN250" s="339">
        <v>0</v>
      </c>
      <c r="KO250" s="339">
        <v>0</v>
      </c>
      <c r="KP250" s="339">
        <v>0</v>
      </c>
      <c r="KQ250" s="339">
        <v>0</v>
      </c>
      <c r="KR250" s="339">
        <v>0</v>
      </c>
      <c r="KS250" s="339">
        <v>0</v>
      </c>
      <c r="KU250" s="338" t="s">
        <v>944</v>
      </c>
    </row>
    <row r="251" spans="1:307" x14ac:dyDescent="0.25">
      <c r="A251">
        <v>2021</v>
      </c>
      <c r="B251" t="s">
        <v>963</v>
      </c>
      <c r="C251" t="s">
        <v>966</v>
      </c>
      <c r="D251" t="s">
        <v>967</v>
      </c>
      <c r="E251" t="s">
        <v>780</v>
      </c>
      <c r="F251" s="339">
        <v>0</v>
      </c>
      <c r="G251" s="339">
        <v>0</v>
      </c>
      <c r="H251" s="339">
        <v>804633.92</v>
      </c>
      <c r="I251" s="339">
        <v>5000</v>
      </c>
      <c r="J251" s="339">
        <v>0</v>
      </c>
      <c r="K251" s="339">
        <v>0</v>
      </c>
      <c r="L251" s="339">
        <v>191430.8</v>
      </c>
      <c r="M251" s="339">
        <v>0</v>
      </c>
      <c r="N251" s="339">
        <v>19964.810000000001</v>
      </c>
      <c r="O251" s="339">
        <v>467432.5</v>
      </c>
      <c r="P251" s="339">
        <v>0</v>
      </c>
      <c r="Q251" s="339">
        <v>0</v>
      </c>
      <c r="R251" s="339">
        <v>96599.39</v>
      </c>
      <c r="S251" s="339">
        <v>0</v>
      </c>
      <c r="T251" s="339">
        <v>0</v>
      </c>
      <c r="U251" s="339">
        <v>0</v>
      </c>
      <c r="V251" s="339">
        <v>0</v>
      </c>
      <c r="W251" s="339">
        <v>0</v>
      </c>
      <c r="X251" s="339">
        <v>498644.65</v>
      </c>
      <c r="Y251" s="339">
        <v>0</v>
      </c>
      <c r="Z251" s="339">
        <v>0</v>
      </c>
      <c r="AA251" s="339">
        <v>20514.7</v>
      </c>
      <c r="AB251" s="339">
        <v>44000</v>
      </c>
      <c r="AC251" s="339">
        <v>0</v>
      </c>
      <c r="AD251" s="339">
        <v>266253.5</v>
      </c>
      <c r="AE251" s="339">
        <v>0</v>
      </c>
      <c r="AF251" s="339">
        <v>40136.9</v>
      </c>
      <c r="AG251" s="339">
        <v>0</v>
      </c>
      <c r="AH251" s="339">
        <v>0</v>
      </c>
      <c r="AI251" s="339">
        <v>0</v>
      </c>
      <c r="AJ251" s="339">
        <v>0</v>
      </c>
      <c r="AK251" s="339">
        <v>381865.45</v>
      </c>
      <c r="AL251" s="339">
        <v>1441067.4</v>
      </c>
      <c r="AM251" s="339">
        <v>1978.8</v>
      </c>
      <c r="AN251" s="339">
        <v>0</v>
      </c>
      <c r="AO251" s="339">
        <v>0</v>
      </c>
      <c r="AP251" s="339">
        <v>19301.150000000001</v>
      </c>
      <c r="AQ251" s="339">
        <v>0</v>
      </c>
      <c r="AR251" s="339">
        <v>0</v>
      </c>
      <c r="AS251" s="339">
        <v>0</v>
      </c>
      <c r="AT251" s="339">
        <v>0</v>
      </c>
      <c r="AU251" s="339">
        <v>0</v>
      </c>
      <c r="AV251" s="339">
        <v>0</v>
      </c>
      <c r="AW251" s="339">
        <v>152863.6</v>
      </c>
      <c r="AX251" s="339">
        <v>0</v>
      </c>
      <c r="AY251" s="339">
        <v>0</v>
      </c>
      <c r="AZ251" s="339">
        <v>3700</v>
      </c>
      <c r="BA251" s="339">
        <v>0</v>
      </c>
      <c r="BB251" s="339">
        <v>0</v>
      </c>
      <c r="BC251" s="339">
        <v>0</v>
      </c>
      <c r="BD251" s="339">
        <v>0</v>
      </c>
      <c r="BE251" s="339">
        <v>0</v>
      </c>
      <c r="BF251" s="339">
        <v>0</v>
      </c>
      <c r="BG251" s="339">
        <v>0</v>
      </c>
      <c r="BH251" s="339">
        <v>0</v>
      </c>
      <c r="BI251" s="339">
        <v>0</v>
      </c>
      <c r="BJ251" s="339">
        <v>46800</v>
      </c>
      <c r="BK251" s="339">
        <v>37.700000000000003</v>
      </c>
      <c r="BL251" s="339">
        <v>0</v>
      </c>
      <c r="BM251" s="339">
        <v>0</v>
      </c>
      <c r="BN251" s="339">
        <v>16844.75</v>
      </c>
      <c r="BO251" s="339">
        <v>21639.75</v>
      </c>
      <c r="BP251" s="339">
        <v>1712.05</v>
      </c>
      <c r="BQ251" s="339">
        <v>0</v>
      </c>
      <c r="BR251" s="339">
        <v>0</v>
      </c>
      <c r="BS251" s="339">
        <v>56002.15</v>
      </c>
      <c r="BT251" s="339">
        <v>0</v>
      </c>
      <c r="BU251" s="339">
        <v>0</v>
      </c>
      <c r="BV251" s="339">
        <v>0</v>
      </c>
      <c r="BW251" s="339">
        <v>0</v>
      </c>
      <c r="BX251" s="339">
        <v>0</v>
      </c>
      <c r="BY251" s="339">
        <v>28918.799999999999</v>
      </c>
      <c r="BZ251" s="339">
        <v>0</v>
      </c>
      <c r="CA251" s="339">
        <v>0</v>
      </c>
      <c r="CB251" s="339">
        <v>0</v>
      </c>
      <c r="CC251" s="339">
        <v>136922.54999999999</v>
      </c>
      <c r="CD251" s="339">
        <v>0</v>
      </c>
      <c r="CE251" s="339">
        <v>0</v>
      </c>
      <c r="CF251" s="339">
        <v>292333.40000000002</v>
      </c>
      <c r="CG251" s="339">
        <v>10000</v>
      </c>
      <c r="CH251" s="339">
        <v>0</v>
      </c>
      <c r="CI251" s="339">
        <v>306567</v>
      </c>
      <c r="CJ251" s="339">
        <v>0</v>
      </c>
      <c r="CK251" s="339">
        <v>2960</v>
      </c>
      <c r="CL251" s="339">
        <v>8320</v>
      </c>
      <c r="CM251" s="339">
        <v>0</v>
      </c>
      <c r="CN251" s="339">
        <v>0</v>
      </c>
      <c r="CO251" s="339">
        <v>0</v>
      </c>
      <c r="CP251" s="339">
        <v>0</v>
      </c>
      <c r="CQ251" s="339">
        <v>0</v>
      </c>
      <c r="CR251" s="339">
        <v>0</v>
      </c>
      <c r="CS251" s="339">
        <v>0</v>
      </c>
      <c r="CT251" s="339">
        <v>0</v>
      </c>
      <c r="CU251" s="339">
        <v>0</v>
      </c>
      <c r="CV251" s="339">
        <v>0</v>
      </c>
      <c r="CW251" s="339">
        <v>0</v>
      </c>
      <c r="CX251" s="339">
        <v>0</v>
      </c>
      <c r="CY251" s="339">
        <v>0</v>
      </c>
      <c r="CZ251" s="339">
        <v>223000</v>
      </c>
      <c r="DA251" s="339">
        <v>17638.25</v>
      </c>
      <c r="DB251" s="339">
        <v>0</v>
      </c>
      <c r="DC251" s="339">
        <v>0</v>
      </c>
      <c r="DD251" s="339">
        <v>574260.56999999995</v>
      </c>
      <c r="DE251" s="339">
        <v>0</v>
      </c>
      <c r="DF251" s="339">
        <v>0</v>
      </c>
      <c r="DG251" s="339">
        <v>0</v>
      </c>
      <c r="DH251" s="339">
        <v>1890336.3</v>
      </c>
      <c r="DI251" s="339">
        <v>0</v>
      </c>
      <c r="DJ251" s="339">
        <v>0</v>
      </c>
      <c r="DK251" s="339">
        <v>0</v>
      </c>
      <c r="DL251" s="339">
        <v>0</v>
      </c>
      <c r="DM251" s="339">
        <v>0</v>
      </c>
      <c r="DN251" s="339">
        <v>0</v>
      </c>
      <c r="DO251" s="339">
        <v>0</v>
      </c>
      <c r="DP251" s="339">
        <v>0</v>
      </c>
      <c r="DQ251" s="339">
        <v>0</v>
      </c>
      <c r="DR251" s="339">
        <v>0</v>
      </c>
      <c r="DS251" s="339">
        <v>83433.97</v>
      </c>
      <c r="DT251" s="339">
        <v>29125.1</v>
      </c>
      <c r="DU251" s="339">
        <v>105571.05</v>
      </c>
      <c r="DV251" s="339">
        <v>0</v>
      </c>
      <c r="DW251" s="339">
        <v>0</v>
      </c>
      <c r="DX251" s="339">
        <v>0</v>
      </c>
      <c r="DY251" s="339">
        <v>0</v>
      </c>
      <c r="DZ251" s="339">
        <v>100000</v>
      </c>
      <c r="EA251" s="339">
        <v>28245.05</v>
      </c>
      <c r="EB251" s="339">
        <v>0</v>
      </c>
      <c r="EC251" s="339">
        <v>79574.31</v>
      </c>
      <c r="ED251" s="339">
        <v>0</v>
      </c>
      <c r="EE251" s="339">
        <v>0</v>
      </c>
      <c r="EF251" s="339">
        <v>0</v>
      </c>
      <c r="EG251" s="339">
        <v>118111.35</v>
      </c>
      <c r="EH251" s="339">
        <v>0</v>
      </c>
      <c r="EI251" s="339">
        <v>51355.8</v>
      </c>
      <c r="EJ251" s="339">
        <v>54509.75</v>
      </c>
      <c r="EK251" s="339">
        <v>0</v>
      </c>
      <c r="EL251" s="339">
        <v>150448</v>
      </c>
      <c r="EM251" s="339">
        <v>0</v>
      </c>
      <c r="EN251" s="339">
        <v>24111.05</v>
      </c>
      <c r="EO251" s="339">
        <v>0</v>
      </c>
      <c r="EP251" s="339">
        <v>0</v>
      </c>
      <c r="EQ251" s="339">
        <v>0</v>
      </c>
      <c r="ER251" s="339">
        <v>0</v>
      </c>
      <c r="ES251" s="339">
        <v>0</v>
      </c>
      <c r="ET251" s="339">
        <v>0</v>
      </c>
      <c r="EU251" s="339">
        <v>0</v>
      </c>
      <c r="EV251" s="339">
        <v>0</v>
      </c>
      <c r="EW251" s="339">
        <v>0</v>
      </c>
      <c r="EX251" s="339">
        <v>0</v>
      </c>
      <c r="EY251" s="339">
        <v>199032.4</v>
      </c>
      <c r="EZ251" s="339">
        <v>13155241.289999999</v>
      </c>
      <c r="FA251" s="339">
        <v>0</v>
      </c>
      <c r="FB251" s="339">
        <v>0</v>
      </c>
      <c r="FC251" s="339">
        <v>0</v>
      </c>
      <c r="FD251" s="339">
        <v>3014.95</v>
      </c>
      <c r="FE251" s="339">
        <v>222869.86</v>
      </c>
      <c r="FF251" s="339">
        <v>0</v>
      </c>
      <c r="FG251" s="339">
        <v>1500</v>
      </c>
      <c r="FH251" s="339">
        <v>185000</v>
      </c>
      <c r="FI251" s="339">
        <v>0</v>
      </c>
      <c r="FJ251" s="339">
        <v>0</v>
      </c>
      <c r="FK251" s="339">
        <v>0</v>
      </c>
      <c r="FL251" s="339">
        <v>0</v>
      </c>
      <c r="FM251" s="339">
        <v>52835</v>
      </c>
      <c r="FN251" s="339">
        <v>0</v>
      </c>
      <c r="FO251" s="339">
        <v>0</v>
      </c>
      <c r="FP251" s="339">
        <v>0</v>
      </c>
      <c r="FQ251" s="339">
        <v>0</v>
      </c>
      <c r="FR251" s="339">
        <v>42704.800000000003</v>
      </c>
      <c r="FS251" s="339">
        <v>98831.7</v>
      </c>
      <c r="FT251" s="339">
        <v>0</v>
      </c>
      <c r="FU251" s="339">
        <v>0</v>
      </c>
      <c r="FV251" s="339">
        <v>0</v>
      </c>
      <c r="FW251" s="339">
        <v>0</v>
      </c>
      <c r="FX251" s="339">
        <v>0</v>
      </c>
      <c r="FY251" s="339">
        <v>54000</v>
      </c>
      <c r="FZ251" s="339">
        <v>0</v>
      </c>
      <c r="GA251" s="339">
        <v>0</v>
      </c>
      <c r="GB251" s="339">
        <v>0</v>
      </c>
      <c r="GC251" s="339">
        <v>0</v>
      </c>
      <c r="GD251" s="339">
        <v>0</v>
      </c>
      <c r="GE251" s="339">
        <v>90700</v>
      </c>
      <c r="GF251" s="339">
        <v>0</v>
      </c>
      <c r="GG251" s="339">
        <v>0</v>
      </c>
      <c r="GH251" s="339">
        <v>0</v>
      </c>
      <c r="GI251" s="339">
        <v>160180.70000000001</v>
      </c>
      <c r="GJ251" s="339">
        <v>0</v>
      </c>
      <c r="GK251" s="339">
        <v>446376.25</v>
      </c>
      <c r="GL251" s="339">
        <v>0</v>
      </c>
      <c r="GM251" s="339">
        <v>194792.5</v>
      </c>
      <c r="GN251" s="339">
        <v>0</v>
      </c>
      <c r="GO251" s="339">
        <v>0</v>
      </c>
      <c r="GP251" s="339">
        <v>0</v>
      </c>
      <c r="GQ251" s="339">
        <v>0</v>
      </c>
      <c r="GR251" s="339">
        <v>379000</v>
      </c>
      <c r="GS251" s="339">
        <v>3314957.8</v>
      </c>
      <c r="GT251" s="339">
        <v>0</v>
      </c>
      <c r="GU251" s="339">
        <v>36821.449999999997</v>
      </c>
      <c r="GV251" s="339">
        <v>0</v>
      </c>
      <c r="GW251" s="339">
        <v>0</v>
      </c>
      <c r="GX251" s="339">
        <v>121139.44</v>
      </c>
      <c r="GY251" s="339">
        <v>0</v>
      </c>
      <c r="GZ251" s="339">
        <v>0</v>
      </c>
      <c r="HA251" s="339">
        <v>0</v>
      </c>
      <c r="HB251" s="339">
        <v>0</v>
      </c>
      <c r="HC251" s="339">
        <v>128671.75</v>
      </c>
      <c r="HD251" s="339">
        <v>0</v>
      </c>
      <c r="HE251" s="339">
        <v>0</v>
      </c>
      <c r="HF251" s="339">
        <v>0</v>
      </c>
      <c r="HG251" s="339">
        <v>214292.4</v>
      </c>
      <c r="HH251" s="339">
        <v>429811.6</v>
      </c>
      <c r="HI251" s="339">
        <v>0</v>
      </c>
      <c r="HJ251" s="339">
        <v>27209</v>
      </c>
      <c r="HK251" s="339">
        <v>0</v>
      </c>
      <c r="HL251" s="339">
        <v>60386.86</v>
      </c>
      <c r="HM251" s="339">
        <v>0</v>
      </c>
      <c r="HN251" s="339">
        <v>0</v>
      </c>
      <c r="HO251" s="339">
        <v>96000</v>
      </c>
      <c r="HP251" s="339">
        <v>15279.8</v>
      </c>
      <c r="HQ251" s="339">
        <v>0</v>
      </c>
      <c r="HR251" s="339">
        <v>0</v>
      </c>
      <c r="HS251" s="339">
        <v>0</v>
      </c>
      <c r="HT251" s="339">
        <v>2445905.75</v>
      </c>
      <c r="HU251" s="339">
        <v>0</v>
      </c>
      <c r="HV251" s="339">
        <v>126411.35</v>
      </c>
      <c r="HW251" s="339">
        <v>997628.45</v>
      </c>
      <c r="HX251" s="339">
        <v>0</v>
      </c>
      <c r="HY251" s="339">
        <v>2237518.48</v>
      </c>
      <c r="HZ251" s="339">
        <v>0</v>
      </c>
      <c r="IA251" s="339">
        <v>0</v>
      </c>
      <c r="IB251" s="339">
        <v>18888.47</v>
      </c>
      <c r="IC251" s="339">
        <v>4650</v>
      </c>
      <c r="ID251" s="339">
        <v>0</v>
      </c>
      <c r="IE251" s="339">
        <v>1500</v>
      </c>
      <c r="IF251" s="339">
        <v>0</v>
      </c>
      <c r="IG251" s="339">
        <v>0</v>
      </c>
      <c r="IH251" s="339">
        <v>0</v>
      </c>
      <c r="II251" s="339">
        <v>150000</v>
      </c>
      <c r="IJ251" s="339">
        <v>108600</v>
      </c>
      <c r="IK251" s="339">
        <v>14600</v>
      </c>
      <c r="IL251" s="339">
        <v>0</v>
      </c>
      <c r="IM251" s="339">
        <v>0</v>
      </c>
      <c r="IN251" s="339">
        <v>407488</v>
      </c>
      <c r="IO251" s="339">
        <v>0</v>
      </c>
      <c r="IP251" s="339">
        <v>0</v>
      </c>
      <c r="IQ251" s="339">
        <v>0</v>
      </c>
      <c r="IR251" s="339">
        <v>0</v>
      </c>
      <c r="IS251" s="339">
        <v>0</v>
      </c>
      <c r="IT251" s="339">
        <v>173975.2</v>
      </c>
      <c r="IU251" s="339">
        <v>0</v>
      </c>
      <c r="IV251" s="339">
        <v>42463.5</v>
      </c>
      <c r="IW251" s="339">
        <v>0</v>
      </c>
      <c r="IX251" s="339">
        <v>0</v>
      </c>
      <c r="IY251" s="339">
        <v>0</v>
      </c>
      <c r="IZ251" s="339">
        <v>0</v>
      </c>
      <c r="JA251" s="339">
        <v>20138.599999999999</v>
      </c>
      <c r="JB251" s="339">
        <v>20183</v>
      </c>
      <c r="JC251" s="339">
        <v>29584.85</v>
      </c>
      <c r="JD251" s="339">
        <v>0</v>
      </c>
      <c r="JE251" s="339">
        <v>0</v>
      </c>
      <c r="JF251" s="339">
        <v>30408.85</v>
      </c>
      <c r="JG251" s="339">
        <v>55099</v>
      </c>
      <c r="JH251" s="339">
        <v>33635.1</v>
      </c>
      <c r="JI251" s="339">
        <v>0</v>
      </c>
      <c r="JJ251" s="339">
        <v>0</v>
      </c>
      <c r="JK251" s="339">
        <v>0</v>
      </c>
      <c r="JL251" s="339">
        <v>0</v>
      </c>
      <c r="JM251" s="339">
        <v>0</v>
      </c>
      <c r="JN251" s="339">
        <v>0</v>
      </c>
      <c r="JO251" s="339">
        <v>0</v>
      </c>
      <c r="JP251" s="339">
        <v>0</v>
      </c>
      <c r="JQ251" s="339">
        <v>0</v>
      </c>
      <c r="JR251" s="339">
        <v>0</v>
      </c>
      <c r="JS251" s="339">
        <v>357054.2</v>
      </c>
      <c r="JT251" s="339">
        <v>0</v>
      </c>
      <c r="JU251" s="339">
        <v>0</v>
      </c>
      <c r="JV251" s="339">
        <v>117761.05</v>
      </c>
      <c r="JW251" s="339">
        <v>125306.75</v>
      </c>
      <c r="JX251" s="339">
        <v>74000</v>
      </c>
      <c r="JY251" s="339">
        <v>0</v>
      </c>
      <c r="JZ251" s="339">
        <v>0</v>
      </c>
      <c r="KA251" s="339">
        <v>0</v>
      </c>
      <c r="KB251" s="339">
        <v>0</v>
      </c>
      <c r="KC251" s="339">
        <v>0</v>
      </c>
      <c r="KD251" s="339">
        <v>1250</v>
      </c>
      <c r="KE251" s="339">
        <v>488000</v>
      </c>
      <c r="KF251" s="339">
        <v>0</v>
      </c>
      <c r="KG251" s="339">
        <v>0</v>
      </c>
      <c r="KH251" s="339">
        <v>0</v>
      </c>
      <c r="KI251" s="339">
        <v>7100</v>
      </c>
      <c r="KJ251" s="339">
        <v>0</v>
      </c>
      <c r="KK251" s="339">
        <v>0</v>
      </c>
      <c r="KL251" s="339">
        <v>0</v>
      </c>
      <c r="KM251" s="339">
        <v>1200</v>
      </c>
      <c r="KN251" s="339">
        <v>0</v>
      </c>
      <c r="KO251" s="339">
        <v>0</v>
      </c>
      <c r="KP251" s="339">
        <v>0</v>
      </c>
      <c r="KQ251" s="339">
        <v>2156733.39</v>
      </c>
      <c r="KR251" s="339">
        <v>0</v>
      </c>
      <c r="KS251" s="339">
        <v>0</v>
      </c>
      <c r="KU251" s="312">
        <v>61</v>
      </c>
    </row>
    <row r="252" spans="1:307" x14ac:dyDescent="0.25">
      <c r="A252">
        <v>2021</v>
      </c>
      <c r="B252" t="s">
        <v>963</v>
      </c>
      <c r="C252" t="s">
        <v>966</v>
      </c>
      <c r="D252" t="s">
        <v>321</v>
      </c>
      <c r="E252" t="s">
        <v>780</v>
      </c>
      <c r="F252" s="339">
        <v>0</v>
      </c>
      <c r="G252" s="339">
        <v>0</v>
      </c>
      <c r="H252" s="339">
        <v>804633.92</v>
      </c>
      <c r="I252" s="339">
        <v>5000</v>
      </c>
      <c r="J252" s="339">
        <v>0</v>
      </c>
      <c r="K252" s="339">
        <v>0</v>
      </c>
      <c r="L252" s="339">
        <v>191430.8</v>
      </c>
      <c r="M252" s="339">
        <v>0</v>
      </c>
      <c r="N252" s="339">
        <v>19964.810000000001</v>
      </c>
      <c r="O252" s="339">
        <v>467432.5</v>
      </c>
      <c r="P252" s="339">
        <v>0</v>
      </c>
      <c r="Q252" s="339">
        <v>0</v>
      </c>
      <c r="R252" s="339">
        <v>96599.39</v>
      </c>
      <c r="S252" s="339">
        <v>0</v>
      </c>
      <c r="T252" s="339">
        <v>0</v>
      </c>
      <c r="U252" s="339">
        <v>0</v>
      </c>
      <c r="V252" s="339">
        <v>0</v>
      </c>
      <c r="W252" s="339">
        <v>0</v>
      </c>
      <c r="X252" s="339">
        <v>498644.65</v>
      </c>
      <c r="Y252" s="339">
        <v>0</v>
      </c>
      <c r="Z252" s="339">
        <v>0</v>
      </c>
      <c r="AA252" s="339">
        <v>20514.7</v>
      </c>
      <c r="AB252" s="339">
        <v>44000</v>
      </c>
      <c r="AC252" s="339">
        <v>0</v>
      </c>
      <c r="AD252" s="339">
        <v>266253.5</v>
      </c>
      <c r="AE252" s="339">
        <v>0</v>
      </c>
      <c r="AF252" s="339">
        <v>40136.9</v>
      </c>
      <c r="AG252" s="339">
        <v>0</v>
      </c>
      <c r="AH252" s="339">
        <v>0</v>
      </c>
      <c r="AI252" s="339">
        <v>0</v>
      </c>
      <c r="AJ252" s="339">
        <v>0</v>
      </c>
      <c r="AK252" s="339">
        <v>381865.45</v>
      </c>
      <c r="AL252" s="339">
        <v>1441067.4</v>
      </c>
      <c r="AM252" s="339">
        <v>1978.8</v>
      </c>
      <c r="AN252" s="339">
        <v>0</v>
      </c>
      <c r="AO252" s="339">
        <v>0</v>
      </c>
      <c r="AP252" s="339">
        <v>19301.150000000001</v>
      </c>
      <c r="AQ252" s="339">
        <v>0</v>
      </c>
      <c r="AR252" s="339">
        <v>0</v>
      </c>
      <c r="AS252" s="339">
        <v>0</v>
      </c>
      <c r="AT252" s="339">
        <v>0</v>
      </c>
      <c r="AU252" s="339">
        <v>0</v>
      </c>
      <c r="AV252" s="339">
        <v>0</v>
      </c>
      <c r="AW252" s="339">
        <v>152863.6</v>
      </c>
      <c r="AX252" s="339">
        <v>0</v>
      </c>
      <c r="AY252" s="339">
        <v>0</v>
      </c>
      <c r="AZ252" s="339">
        <v>3700</v>
      </c>
      <c r="BA252" s="339">
        <v>0</v>
      </c>
      <c r="BB252" s="339">
        <v>0</v>
      </c>
      <c r="BC252" s="339">
        <v>0</v>
      </c>
      <c r="BD252" s="339">
        <v>0</v>
      </c>
      <c r="BE252" s="339">
        <v>0</v>
      </c>
      <c r="BF252" s="339">
        <v>0</v>
      </c>
      <c r="BG252" s="339">
        <v>0</v>
      </c>
      <c r="BH252" s="339">
        <v>0</v>
      </c>
      <c r="BI252" s="339">
        <v>0</v>
      </c>
      <c r="BJ252" s="339">
        <v>46800</v>
      </c>
      <c r="BK252" s="339">
        <v>37.700000000000003</v>
      </c>
      <c r="BL252" s="339">
        <v>0</v>
      </c>
      <c r="BM252" s="339">
        <v>0</v>
      </c>
      <c r="BN252" s="339">
        <v>16844.75</v>
      </c>
      <c r="BO252" s="339">
        <v>21639.75</v>
      </c>
      <c r="BP252" s="339">
        <v>1712.05</v>
      </c>
      <c r="BQ252" s="339">
        <v>0</v>
      </c>
      <c r="BR252" s="339">
        <v>0</v>
      </c>
      <c r="BS252" s="339">
        <v>56002.15</v>
      </c>
      <c r="BT252" s="339">
        <v>0</v>
      </c>
      <c r="BU252" s="339">
        <v>0</v>
      </c>
      <c r="BV252" s="339">
        <v>0</v>
      </c>
      <c r="BW252" s="339">
        <v>0</v>
      </c>
      <c r="BX252" s="339">
        <v>0</v>
      </c>
      <c r="BY252" s="339">
        <v>28918.799999999999</v>
      </c>
      <c r="BZ252" s="339">
        <v>0</v>
      </c>
      <c r="CA252" s="339">
        <v>0</v>
      </c>
      <c r="CB252" s="339">
        <v>0</v>
      </c>
      <c r="CC252" s="339">
        <v>136922.54999999999</v>
      </c>
      <c r="CD252" s="339">
        <v>0</v>
      </c>
      <c r="CE252" s="339">
        <v>0</v>
      </c>
      <c r="CF252" s="339">
        <v>292333.40000000002</v>
      </c>
      <c r="CG252" s="339">
        <v>10000</v>
      </c>
      <c r="CH252" s="339">
        <v>0</v>
      </c>
      <c r="CI252" s="339">
        <v>306567</v>
      </c>
      <c r="CJ252" s="339">
        <v>0</v>
      </c>
      <c r="CK252" s="339">
        <v>2960</v>
      </c>
      <c r="CL252" s="339">
        <v>8320</v>
      </c>
      <c r="CM252" s="339">
        <v>0</v>
      </c>
      <c r="CN252" s="339">
        <v>0</v>
      </c>
      <c r="CO252" s="339">
        <v>0</v>
      </c>
      <c r="CP252" s="339">
        <v>0</v>
      </c>
      <c r="CQ252" s="339">
        <v>0</v>
      </c>
      <c r="CR252" s="339">
        <v>0</v>
      </c>
      <c r="CS252" s="339">
        <v>0</v>
      </c>
      <c r="CT252" s="339">
        <v>0</v>
      </c>
      <c r="CU252" s="339">
        <v>0</v>
      </c>
      <c r="CV252" s="339">
        <v>0</v>
      </c>
      <c r="CW252" s="339">
        <v>0</v>
      </c>
      <c r="CX252" s="339">
        <v>0</v>
      </c>
      <c r="CY252" s="339">
        <v>0</v>
      </c>
      <c r="CZ252" s="339">
        <v>223000</v>
      </c>
      <c r="DA252" s="339">
        <v>17638.25</v>
      </c>
      <c r="DB252" s="339">
        <v>0</v>
      </c>
      <c r="DC252" s="339">
        <v>0</v>
      </c>
      <c r="DD252" s="339">
        <v>574260.56999999995</v>
      </c>
      <c r="DE252" s="339">
        <v>0</v>
      </c>
      <c r="DF252" s="339">
        <v>0</v>
      </c>
      <c r="DG252" s="339">
        <v>0</v>
      </c>
      <c r="DH252" s="339">
        <v>1890336.3</v>
      </c>
      <c r="DI252" s="339">
        <v>0</v>
      </c>
      <c r="DJ252" s="339">
        <v>0</v>
      </c>
      <c r="DK252" s="339">
        <v>0</v>
      </c>
      <c r="DL252" s="339">
        <v>0</v>
      </c>
      <c r="DM252" s="339">
        <v>0</v>
      </c>
      <c r="DN252" s="339">
        <v>0</v>
      </c>
      <c r="DO252" s="339">
        <v>0</v>
      </c>
      <c r="DP252" s="339">
        <v>0</v>
      </c>
      <c r="DQ252" s="339">
        <v>0</v>
      </c>
      <c r="DR252" s="339">
        <v>0</v>
      </c>
      <c r="DS252" s="339">
        <v>83433.97</v>
      </c>
      <c r="DT252" s="339">
        <v>29125.1</v>
      </c>
      <c r="DU252" s="339">
        <v>105571.05</v>
      </c>
      <c r="DV252" s="339">
        <v>0</v>
      </c>
      <c r="DW252" s="339">
        <v>0</v>
      </c>
      <c r="DX252" s="339">
        <v>0</v>
      </c>
      <c r="DY252" s="339">
        <v>0</v>
      </c>
      <c r="DZ252" s="339">
        <v>100000</v>
      </c>
      <c r="EA252" s="339">
        <v>28245.05</v>
      </c>
      <c r="EB252" s="339">
        <v>0</v>
      </c>
      <c r="EC252" s="339">
        <v>79574.31</v>
      </c>
      <c r="ED252" s="339">
        <v>0</v>
      </c>
      <c r="EE252" s="339">
        <v>0</v>
      </c>
      <c r="EF252" s="339">
        <v>0</v>
      </c>
      <c r="EG252" s="339">
        <v>118111.35</v>
      </c>
      <c r="EH252" s="339">
        <v>0</v>
      </c>
      <c r="EI252" s="339">
        <v>51355.8</v>
      </c>
      <c r="EJ252" s="339">
        <v>54509.75</v>
      </c>
      <c r="EK252" s="339">
        <v>0</v>
      </c>
      <c r="EL252" s="339">
        <v>150448</v>
      </c>
      <c r="EM252" s="339">
        <v>0</v>
      </c>
      <c r="EN252" s="339">
        <v>24111.05</v>
      </c>
      <c r="EO252" s="339">
        <v>0</v>
      </c>
      <c r="EP252" s="339">
        <v>0</v>
      </c>
      <c r="EQ252" s="339">
        <v>0</v>
      </c>
      <c r="ER252" s="339">
        <v>0</v>
      </c>
      <c r="ES252" s="339">
        <v>0</v>
      </c>
      <c r="ET252" s="339">
        <v>0</v>
      </c>
      <c r="EU252" s="339">
        <v>0</v>
      </c>
      <c r="EV252" s="339">
        <v>0</v>
      </c>
      <c r="EW252" s="339">
        <v>0</v>
      </c>
      <c r="EX252" s="339">
        <v>0</v>
      </c>
      <c r="EY252" s="339">
        <v>199032.4</v>
      </c>
      <c r="EZ252" s="339">
        <v>13155241.289999999</v>
      </c>
      <c r="FA252" s="339">
        <v>0</v>
      </c>
      <c r="FB252" s="339">
        <v>0</v>
      </c>
      <c r="FC252" s="339">
        <v>0</v>
      </c>
      <c r="FD252" s="339">
        <v>3014.95</v>
      </c>
      <c r="FE252" s="339">
        <v>222869.86</v>
      </c>
      <c r="FF252" s="339">
        <v>0</v>
      </c>
      <c r="FG252" s="339">
        <v>1500</v>
      </c>
      <c r="FH252" s="339">
        <v>185000</v>
      </c>
      <c r="FI252" s="339">
        <v>0</v>
      </c>
      <c r="FJ252" s="339">
        <v>0</v>
      </c>
      <c r="FK252" s="339">
        <v>0</v>
      </c>
      <c r="FL252" s="339">
        <v>0</v>
      </c>
      <c r="FM252" s="339">
        <v>52835</v>
      </c>
      <c r="FN252" s="339">
        <v>0</v>
      </c>
      <c r="FO252" s="339">
        <v>0</v>
      </c>
      <c r="FP252" s="339">
        <v>0</v>
      </c>
      <c r="FQ252" s="339">
        <v>0</v>
      </c>
      <c r="FR252" s="339">
        <v>42704.800000000003</v>
      </c>
      <c r="FS252" s="339">
        <v>98831.7</v>
      </c>
      <c r="FT252" s="339">
        <v>0</v>
      </c>
      <c r="FU252" s="339">
        <v>0</v>
      </c>
      <c r="FV252" s="339">
        <v>0</v>
      </c>
      <c r="FW252" s="339">
        <v>0</v>
      </c>
      <c r="FX252" s="339">
        <v>0</v>
      </c>
      <c r="FY252" s="339">
        <v>54000</v>
      </c>
      <c r="FZ252" s="339">
        <v>0</v>
      </c>
      <c r="GA252" s="339">
        <v>0</v>
      </c>
      <c r="GB252" s="339">
        <v>0</v>
      </c>
      <c r="GC252" s="339">
        <v>0</v>
      </c>
      <c r="GD252" s="339">
        <v>0</v>
      </c>
      <c r="GE252" s="339">
        <v>90700</v>
      </c>
      <c r="GF252" s="339">
        <v>0</v>
      </c>
      <c r="GG252" s="339">
        <v>0</v>
      </c>
      <c r="GH252" s="339">
        <v>0</v>
      </c>
      <c r="GI252" s="339">
        <v>160180.70000000001</v>
      </c>
      <c r="GJ252" s="339">
        <v>0</v>
      </c>
      <c r="GK252" s="339">
        <v>446376.25</v>
      </c>
      <c r="GL252" s="339">
        <v>0</v>
      </c>
      <c r="GM252" s="339">
        <v>194792.5</v>
      </c>
      <c r="GN252" s="339">
        <v>0</v>
      </c>
      <c r="GO252" s="339">
        <v>0</v>
      </c>
      <c r="GP252" s="339">
        <v>0</v>
      </c>
      <c r="GQ252" s="339">
        <v>0</v>
      </c>
      <c r="GR252" s="339">
        <v>379000</v>
      </c>
      <c r="GS252" s="339">
        <v>3314957.8</v>
      </c>
      <c r="GT252" s="339">
        <v>0</v>
      </c>
      <c r="GU252" s="339">
        <v>36821.449999999997</v>
      </c>
      <c r="GV252" s="339">
        <v>0</v>
      </c>
      <c r="GW252" s="339">
        <v>0</v>
      </c>
      <c r="GX252" s="339">
        <v>121139.44</v>
      </c>
      <c r="GY252" s="339">
        <v>0</v>
      </c>
      <c r="GZ252" s="339">
        <v>0</v>
      </c>
      <c r="HA252" s="339">
        <v>0</v>
      </c>
      <c r="HB252" s="339">
        <v>0</v>
      </c>
      <c r="HC252" s="339">
        <v>128671.75</v>
      </c>
      <c r="HD252" s="339">
        <v>0</v>
      </c>
      <c r="HE252" s="339">
        <v>0</v>
      </c>
      <c r="HF252" s="339">
        <v>0</v>
      </c>
      <c r="HG252" s="339">
        <v>214292.4</v>
      </c>
      <c r="HH252" s="339">
        <v>429811.6</v>
      </c>
      <c r="HI252" s="339">
        <v>0</v>
      </c>
      <c r="HJ252" s="339">
        <v>27209</v>
      </c>
      <c r="HK252" s="339">
        <v>0</v>
      </c>
      <c r="HL252" s="339">
        <v>60386.86</v>
      </c>
      <c r="HM252" s="339">
        <v>0</v>
      </c>
      <c r="HN252" s="339">
        <v>0</v>
      </c>
      <c r="HO252" s="339">
        <v>96000</v>
      </c>
      <c r="HP252" s="339">
        <v>15279.8</v>
      </c>
      <c r="HQ252" s="339">
        <v>0</v>
      </c>
      <c r="HR252" s="339">
        <v>0</v>
      </c>
      <c r="HS252" s="339">
        <v>0</v>
      </c>
      <c r="HT252" s="339">
        <v>2445905.75</v>
      </c>
      <c r="HU252" s="339">
        <v>0</v>
      </c>
      <c r="HV252" s="339">
        <v>126411.35</v>
      </c>
      <c r="HW252" s="339">
        <v>997628.45</v>
      </c>
      <c r="HX252" s="339">
        <v>0</v>
      </c>
      <c r="HY252" s="339">
        <v>2237518.48</v>
      </c>
      <c r="HZ252" s="339">
        <v>0</v>
      </c>
      <c r="IA252" s="339">
        <v>0</v>
      </c>
      <c r="IB252" s="339">
        <v>18888.47</v>
      </c>
      <c r="IC252" s="339">
        <v>4650</v>
      </c>
      <c r="ID252" s="339">
        <v>0</v>
      </c>
      <c r="IE252" s="339">
        <v>1500</v>
      </c>
      <c r="IF252" s="339">
        <v>0</v>
      </c>
      <c r="IG252" s="339">
        <v>0</v>
      </c>
      <c r="IH252" s="339">
        <v>0</v>
      </c>
      <c r="II252" s="339">
        <v>150000</v>
      </c>
      <c r="IJ252" s="339">
        <v>108600</v>
      </c>
      <c r="IK252" s="339">
        <v>14600</v>
      </c>
      <c r="IL252" s="339">
        <v>0</v>
      </c>
      <c r="IM252" s="339">
        <v>0</v>
      </c>
      <c r="IN252" s="339">
        <v>407488</v>
      </c>
      <c r="IO252" s="339">
        <v>0</v>
      </c>
      <c r="IP252" s="339">
        <v>0</v>
      </c>
      <c r="IQ252" s="339">
        <v>0</v>
      </c>
      <c r="IR252" s="339">
        <v>0</v>
      </c>
      <c r="IS252" s="339">
        <v>0</v>
      </c>
      <c r="IT252" s="339">
        <v>173975.2</v>
      </c>
      <c r="IU252" s="339">
        <v>0</v>
      </c>
      <c r="IV252" s="339">
        <v>42463.5</v>
      </c>
      <c r="IW252" s="339">
        <v>0</v>
      </c>
      <c r="IX252" s="339">
        <v>0</v>
      </c>
      <c r="IY252" s="339">
        <v>0</v>
      </c>
      <c r="IZ252" s="339">
        <v>0</v>
      </c>
      <c r="JA252" s="339">
        <v>20138.599999999999</v>
      </c>
      <c r="JB252" s="339">
        <v>20183</v>
      </c>
      <c r="JC252" s="339">
        <v>29584.85</v>
      </c>
      <c r="JD252" s="339">
        <v>0</v>
      </c>
      <c r="JE252" s="339">
        <v>0</v>
      </c>
      <c r="JF252" s="339">
        <v>30408.85</v>
      </c>
      <c r="JG252" s="339">
        <v>55099</v>
      </c>
      <c r="JH252" s="339">
        <v>33635.1</v>
      </c>
      <c r="JI252" s="339">
        <v>0</v>
      </c>
      <c r="JJ252" s="339">
        <v>0</v>
      </c>
      <c r="JK252" s="339">
        <v>0</v>
      </c>
      <c r="JL252" s="339">
        <v>0</v>
      </c>
      <c r="JM252" s="339">
        <v>0</v>
      </c>
      <c r="JN252" s="339">
        <v>0</v>
      </c>
      <c r="JO252" s="339">
        <v>0</v>
      </c>
      <c r="JP252" s="339">
        <v>0</v>
      </c>
      <c r="JQ252" s="339">
        <v>0</v>
      </c>
      <c r="JR252" s="339">
        <v>0</v>
      </c>
      <c r="JS252" s="339">
        <v>357054.2</v>
      </c>
      <c r="JT252" s="339">
        <v>0</v>
      </c>
      <c r="JU252" s="339">
        <v>0</v>
      </c>
      <c r="JV252" s="339">
        <v>117761.05</v>
      </c>
      <c r="JW252" s="339">
        <v>125306.75</v>
      </c>
      <c r="JX252" s="339">
        <v>74000</v>
      </c>
      <c r="JY252" s="339">
        <v>0</v>
      </c>
      <c r="JZ252" s="339">
        <v>0</v>
      </c>
      <c r="KA252" s="339">
        <v>0</v>
      </c>
      <c r="KB252" s="339">
        <v>0</v>
      </c>
      <c r="KC252" s="339">
        <v>0</v>
      </c>
      <c r="KD252" s="339">
        <v>1250</v>
      </c>
      <c r="KE252" s="339">
        <v>488000</v>
      </c>
      <c r="KF252" s="339">
        <v>0</v>
      </c>
      <c r="KG252" s="339">
        <v>0</v>
      </c>
      <c r="KH252" s="339">
        <v>0</v>
      </c>
      <c r="KI252" s="339">
        <v>7100</v>
      </c>
      <c r="KJ252" s="339">
        <v>0</v>
      </c>
      <c r="KK252" s="339">
        <v>0</v>
      </c>
      <c r="KL252" s="339">
        <v>0</v>
      </c>
      <c r="KM252" s="339">
        <v>1200</v>
      </c>
      <c r="KN252" s="339">
        <v>0</v>
      </c>
      <c r="KO252" s="339">
        <v>0</v>
      </c>
      <c r="KP252" s="339">
        <v>0</v>
      </c>
      <c r="KQ252" s="339">
        <v>2156733.39</v>
      </c>
      <c r="KR252" s="339">
        <v>0</v>
      </c>
      <c r="KS252" s="339">
        <v>0</v>
      </c>
      <c r="KU252" s="338" t="s">
        <v>944</v>
      </c>
    </row>
    <row r="253" spans="1:307" x14ac:dyDescent="0.25">
      <c r="A253">
        <v>2021</v>
      </c>
      <c r="B253" t="s">
        <v>963</v>
      </c>
      <c r="C253" t="s">
        <v>968</v>
      </c>
      <c r="D253" t="s">
        <v>969</v>
      </c>
      <c r="E253" t="s">
        <v>780</v>
      </c>
      <c r="F253" s="339">
        <v>0</v>
      </c>
      <c r="G253" s="339">
        <v>0</v>
      </c>
      <c r="H253" s="339">
        <v>0</v>
      </c>
      <c r="I253" s="339">
        <v>0</v>
      </c>
      <c r="J253" s="339">
        <v>0</v>
      </c>
      <c r="K253" s="339">
        <v>0</v>
      </c>
      <c r="L253" s="339">
        <v>0</v>
      </c>
      <c r="M253" s="339">
        <v>0</v>
      </c>
      <c r="N253" s="339">
        <v>0</v>
      </c>
      <c r="O253" s="339">
        <v>0</v>
      </c>
      <c r="P253" s="339">
        <v>0</v>
      </c>
      <c r="Q253" s="339">
        <v>0</v>
      </c>
      <c r="R253" s="339">
        <v>0</v>
      </c>
      <c r="S253" s="339">
        <v>0</v>
      </c>
      <c r="T253" s="339">
        <v>0</v>
      </c>
      <c r="U253" s="339">
        <v>0</v>
      </c>
      <c r="V253" s="339">
        <v>0</v>
      </c>
      <c r="W253" s="339">
        <v>0</v>
      </c>
      <c r="X253" s="339">
        <v>0</v>
      </c>
      <c r="Y253" s="339">
        <v>0</v>
      </c>
      <c r="Z253" s="339">
        <v>0</v>
      </c>
      <c r="AA253" s="339">
        <v>0</v>
      </c>
      <c r="AB253" s="339">
        <v>0</v>
      </c>
      <c r="AC253" s="339">
        <v>0</v>
      </c>
      <c r="AD253" s="339">
        <v>0</v>
      </c>
      <c r="AE253" s="339">
        <v>0</v>
      </c>
      <c r="AF253" s="339">
        <v>0</v>
      </c>
      <c r="AG253" s="339">
        <v>0</v>
      </c>
      <c r="AH253" s="339">
        <v>0</v>
      </c>
      <c r="AI253" s="339">
        <v>0</v>
      </c>
      <c r="AJ253" s="339">
        <v>0</v>
      </c>
      <c r="AK253" s="339">
        <v>0</v>
      </c>
      <c r="AL253" s="339">
        <v>0</v>
      </c>
      <c r="AM253" s="339">
        <v>0</v>
      </c>
      <c r="AN253" s="339">
        <v>0</v>
      </c>
      <c r="AO253" s="339">
        <v>0</v>
      </c>
      <c r="AP253" s="339">
        <v>0</v>
      </c>
      <c r="AQ253" s="339">
        <v>0</v>
      </c>
      <c r="AR253" s="339">
        <v>0</v>
      </c>
      <c r="AS253" s="339">
        <v>0</v>
      </c>
      <c r="AT253" s="339">
        <v>0</v>
      </c>
      <c r="AU253" s="339">
        <v>0</v>
      </c>
      <c r="AV253" s="339">
        <v>0</v>
      </c>
      <c r="AW253" s="339">
        <v>31168</v>
      </c>
      <c r="AX253" s="339">
        <v>0</v>
      </c>
      <c r="AY253" s="339">
        <v>0</v>
      </c>
      <c r="AZ253" s="339">
        <v>0</v>
      </c>
      <c r="BA253" s="339">
        <v>0</v>
      </c>
      <c r="BB253" s="339">
        <v>0</v>
      </c>
      <c r="BC253" s="339">
        <v>0</v>
      </c>
      <c r="BD253" s="339">
        <v>0</v>
      </c>
      <c r="BE253" s="339">
        <v>0</v>
      </c>
      <c r="BF253" s="339">
        <v>0</v>
      </c>
      <c r="BG253" s="339">
        <v>0</v>
      </c>
      <c r="BH253" s="339">
        <v>0</v>
      </c>
      <c r="BI253" s="339">
        <v>0</v>
      </c>
      <c r="BJ253" s="339">
        <v>0</v>
      </c>
      <c r="BK253" s="339">
        <v>0</v>
      </c>
      <c r="BL253" s="339">
        <v>0</v>
      </c>
      <c r="BM253" s="339">
        <v>0</v>
      </c>
      <c r="BN253" s="339">
        <v>0</v>
      </c>
      <c r="BO253" s="339">
        <v>0</v>
      </c>
      <c r="BP253" s="339">
        <v>0</v>
      </c>
      <c r="BQ253" s="339">
        <v>0</v>
      </c>
      <c r="BR253" s="339">
        <v>0</v>
      </c>
      <c r="BS253" s="339">
        <v>0</v>
      </c>
      <c r="BT253" s="339">
        <v>0</v>
      </c>
      <c r="BU253" s="339">
        <v>0</v>
      </c>
      <c r="BV253" s="339">
        <v>0</v>
      </c>
      <c r="BW253" s="339">
        <v>0</v>
      </c>
      <c r="BX253" s="339">
        <v>0</v>
      </c>
      <c r="BY253" s="339">
        <v>0</v>
      </c>
      <c r="BZ253" s="339">
        <v>0</v>
      </c>
      <c r="CA253" s="339">
        <v>0</v>
      </c>
      <c r="CB253" s="339">
        <v>0</v>
      </c>
      <c r="CC253" s="339">
        <v>0</v>
      </c>
      <c r="CD253" s="339">
        <v>0</v>
      </c>
      <c r="CE253" s="339">
        <v>0</v>
      </c>
      <c r="CF253" s="339">
        <v>0</v>
      </c>
      <c r="CG253" s="339">
        <v>0</v>
      </c>
      <c r="CH253" s="339">
        <v>0</v>
      </c>
      <c r="CI253" s="339">
        <v>0</v>
      </c>
      <c r="CJ253" s="339">
        <v>0</v>
      </c>
      <c r="CK253" s="339">
        <v>0</v>
      </c>
      <c r="CL253" s="339">
        <v>0</v>
      </c>
      <c r="CM253" s="339">
        <v>0</v>
      </c>
      <c r="CN253" s="339">
        <v>0</v>
      </c>
      <c r="CO253" s="339">
        <v>0</v>
      </c>
      <c r="CP253" s="339">
        <v>0</v>
      </c>
      <c r="CQ253" s="339">
        <v>0</v>
      </c>
      <c r="CR253" s="339">
        <v>0</v>
      </c>
      <c r="CS253" s="339">
        <v>0</v>
      </c>
      <c r="CT253" s="339">
        <v>0</v>
      </c>
      <c r="CU253" s="339">
        <v>0</v>
      </c>
      <c r="CV253" s="339">
        <v>0</v>
      </c>
      <c r="CW253" s="339">
        <v>0</v>
      </c>
      <c r="CX253" s="339">
        <v>0</v>
      </c>
      <c r="CY253" s="339">
        <v>0</v>
      </c>
      <c r="CZ253" s="339">
        <v>0</v>
      </c>
      <c r="DA253" s="339">
        <v>0</v>
      </c>
      <c r="DB253" s="339">
        <v>0</v>
      </c>
      <c r="DC253" s="339">
        <v>0</v>
      </c>
      <c r="DD253" s="339">
        <v>0</v>
      </c>
      <c r="DE253" s="339">
        <v>0</v>
      </c>
      <c r="DF253" s="339">
        <v>202</v>
      </c>
      <c r="DG253" s="339">
        <v>0</v>
      </c>
      <c r="DH253" s="339">
        <v>0</v>
      </c>
      <c r="DI253" s="339">
        <v>0</v>
      </c>
      <c r="DJ253" s="339">
        <v>0</v>
      </c>
      <c r="DK253" s="339">
        <v>0</v>
      </c>
      <c r="DL253" s="339">
        <v>0</v>
      </c>
      <c r="DM253" s="339">
        <v>0</v>
      </c>
      <c r="DN253" s="339">
        <v>0</v>
      </c>
      <c r="DO253" s="339">
        <v>0</v>
      </c>
      <c r="DP253" s="339">
        <v>0</v>
      </c>
      <c r="DQ253" s="339">
        <v>0</v>
      </c>
      <c r="DR253" s="339">
        <v>0</v>
      </c>
      <c r="DS253" s="339">
        <v>0</v>
      </c>
      <c r="DT253" s="339">
        <v>3000</v>
      </c>
      <c r="DU253" s="339">
        <v>0</v>
      </c>
      <c r="DV253" s="339">
        <v>0</v>
      </c>
      <c r="DW253" s="339">
        <v>0</v>
      </c>
      <c r="DX253" s="339">
        <v>0</v>
      </c>
      <c r="DY253" s="339">
        <v>0</v>
      </c>
      <c r="DZ253" s="339">
        <v>0</v>
      </c>
      <c r="EA253" s="339">
        <v>0</v>
      </c>
      <c r="EB253" s="339">
        <v>0</v>
      </c>
      <c r="EC253" s="339">
        <v>0</v>
      </c>
      <c r="ED253" s="339">
        <v>0</v>
      </c>
      <c r="EE253" s="339">
        <v>0</v>
      </c>
      <c r="EF253" s="339">
        <v>0</v>
      </c>
      <c r="EG253" s="339">
        <v>0</v>
      </c>
      <c r="EH253" s="339">
        <v>0</v>
      </c>
      <c r="EI253" s="339">
        <v>0</v>
      </c>
      <c r="EJ253" s="339">
        <v>346452.96</v>
      </c>
      <c r="EK253" s="339">
        <v>0</v>
      </c>
      <c r="EL253" s="339">
        <v>0</v>
      </c>
      <c r="EM253" s="339">
        <v>0</v>
      </c>
      <c r="EN253" s="339">
        <v>0</v>
      </c>
      <c r="EO253" s="339">
        <v>0</v>
      </c>
      <c r="EP253" s="339">
        <v>0</v>
      </c>
      <c r="EQ253" s="339">
        <v>0</v>
      </c>
      <c r="ER253" s="339">
        <v>355280.1</v>
      </c>
      <c r="ES253" s="339">
        <v>0</v>
      </c>
      <c r="ET253" s="339">
        <v>0</v>
      </c>
      <c r="EU253" s="339">
        <v>0</v>
      </c>
      <c r="EV253" s="339">
        <v>0</v>
      </c>
      <c r="EW253" s="339">
        <v>0</v>
      </c>
      <c r="EX253" s="339">
        <v>0</v>
      </c>
      <c r="EY253" s="339">
        <v>0</v>
      </c>
      <c r="EZ253" s="339">
        <v>0</v>
      </c>
      <c r="FA253" s="339">
        <v>0</v>
      </c>
      <c r="FB253" s="339">
        <v>0</v>
      </c>
      <c r="FC253" s="339">
        <v>0</v>
      </c>
      <c r="FD253" s="339">
        <v>3558693.82</v>
      </c>
      <c r="FE253" s="339">
        <v>0</v>
      </c>
      <c r="FF253" s="339">
        <v>0</v>
      </c>
      <c r="FG253" s="339">
        <v>0</v>
      </c>
      <c r="FH253" s="339">
        <v>0</v>
      </c>
      <c r="FI253" s="339">
        <v>0</v>
      </c>
      <c r="FJ253" s="339">
        <v>0</v>
      </c>
      <c r="FK253" s="339">
        <v>0</v>
      </c>
      <c r="FL253" s="339">
        <v>0</v>
      </c>
      <c r="FM253" s="339">
        <v>0</v>
      </c>
      <c r="FN253" s="339">
        <v>0</v>
      </c>
      <c r="FO253" s="339">
        <v>0</v>
      </c>
      <c r="FP253" s="339">
        <v>0</v>
      </c>
      <c r="FQ253" s="339">
        <v>0</v>
      </c>
      <c r="FR253" s="339">
        <v>0</v>
      </c>
      <c r="FS253" s="339">
        <v>0</v>
      </c>
      <c r="FT253" s="339">
        <v>0</v>
      </c>
      <c r="FU253" s="339">
        <v>0</v>
      </c>
      <c r="FV253" s="339">
        <v>0</v>
      </c>
      <c r="FW253" s="339">
        <v>0</v>
      </c>
      <c r="FX253" s="339">
        <v>0</v>
      </c>
      <c r="FY253" s="339">
        <v>0</v>
      </c>
      <c r="FZ253" s="339">
        <v>0</v>
      </c>
      <c r="GA253" s="339">
        <v>0</v>
      </c>
      <c r="GB253" s="339">
        <v>0</v>
      </c>
      <c r="GC253" s="339">
        <v>0</v>
      </c>
      <c r="GD253" s="339">
        <v>0</v>
      </c>
      <c r="GE253" s="339">
        <v>0</v>
      </c>
      <c r="GF253" s="339">
        <v>0</v>
      </c>
      <c r="GG253" s="339">
        <v>0</v>
      </c>
      <c r="GH253" s="339">
        <v>0</v>
      </c>
      <c r="GI253" s="339">
        <v>0</v>
      </c>
      <c r="GJ253" s="339">
        <v>0</v>
      </c>
      <c r="GK253" s="339">
        <v>0</v>
      </c>
      <c r="GL253" s="339">
        <v>0</v>
      </c>
      <c r="GM253" s="339">
        <v>0</v>
      </c>
      <c r="GN253" s="339">
        <v>0</v>
      </c>
      <c r="GO253" s="339">
        <v>0</v>
      </c>
      <c r="GP253" s="339">
        <v>0</v>
      </c>
      <c r="GQ253" s="339">
        <v>0</v>
      </c>
      <c r="GR253" s="339">
        <v>0</v>
      </c>
      <c r="GS253" s="339">
        <v>0</v>
      </c>
      <c r="GT253" s="339">
        <v>0</v>
      </c>
      <c r="GU253" s="339">
        <v>0</v>
      </c>
      <c r="GV253" s="339">
        <v>0</v>
      </c>
      <c r="GW253" s="339">
        <v>599</v>
      </c>
      <c r="GX253" s="339">
        <v>0</v>
      </c>
      <c r="GY253" s="339">
        <v>0</v>
      </c>
      <c r="GZ253" s="339">
        <v>0</v>
      </c>
      <c r="HA253" s="339">
        <v>0</v>
      </c>
      <c r="HB253" s="339">
        <v>0</v>
      </c>
      <c r="HC253" s="339">
        <v>0</v>
      </c>
      <c r="HD253" s="339">
        <v>0</v>
      </c>
      <c r="HE253" s="339">
        <v>0</v>
      </c>
      <c r="HF253" s="339">
        <v>0</v>
      </c>
      <c r="HG253" s="339">
        <v>0</v>
      </c>
      <c r="HH253" s="339">
        <v>0</v>
      </c>
      <c r="HI253" s="339">
        <v>0</v>
      </c>
      <c r="HJ253" s="339">
        <v>0</v>
      </c>
      <c r="HK253" s="339">
        <v>0</v>
      </c>
      <c r="HL253" s="339">
        <v>0</v>
      </c>
      <c r="HM253" s="339">
        <v>0</v>
      </c>
      <c r="HN253" s="339">
        <v>0</v>
      </c>
      <c r="HO253" s="339">
        <v>0</v>
      </c>
      <c r="HP253" s="339">
        <v>0</v>
      </c>
      <c r="HQ253" s="339">
        <v>0</v>
      </c>
      <c r="HR253" s="339">
        <v>0</v>
      </c>
      <c r="HS253" s="339">
        <v>0</v>
      </c>
      <c r="HT253" s="339">
        <v>454021.6</v>
      </c>
      <c r="HU253" s="339">
        <v>0</v>
      </c>
      <c r="HV253" s="339">
        <v>0</v>
      </c>
      <c r="HW253" s="339">
        <v>0</v>
      </c>
      <c r="HX253" s="339">
        <v>40000</v>
      </c>
      <c r="HY253" s="339">
        <v>0</v>
      </c>
      <c r="HZ253" s="339">
        <v>0</v>
      </c>
      <c r="IA253" s="339">
        <v>0</v>
      </c>
      <c r="IB253" s="339">
        <v>0</v>
      </c>
      <c r="IC253" s="339">
        <v>0</v>
      </c>
      <c r="ID253" s="339">
        <v>0</v>
      </c>
      <c r="IE253" s="339">
        <v>0</v>
      </c>
      <c r="IF253" s="339">
        <v>0</v>
      </c>
      <c r="IG253" s="339">
        <v>0</v>
      </c>
      <c r="IH253" s="339">
        <v>0</v>
      </c>
      <c r="II253" s="339">
        <v>0</v>
      </c>
      <c r="IJ253" s="339">
        <v>0</v>
      </c>
      <c r="IK253" s="339">
        <v>0</v>
      </c>
      <c r="IL253" s="339">
        <v>0</v>
      </c>
      <c r="IM253" s="339">
        <v>0</v>
      </c>
      <c r="IN253" s="339">
        <v>0</v>
      </c>
      <c r="IO253" s="339">
        <v>0</v>
      </c>
      <c r="IP253" s="339">
        <v>0</v>
      </c>
      <c r="IQ253" s="339">
        <v>0</v>
      </c>
      <c r="IR253" s="339">
        <v>55000</v>
      </c>
      <c r="IS253" s="339">
        <v>0</v>
      </c>
      <c r="IT253" s="339">
        <v>0</v>
      </c>
      <c r="IU253" s="339">
        <v>0</v>
      </c>
      <c r="IV253" s="339">
        <v>0</v>
      </c>
      <c r="IW253" s="339">
        <v>0</v>
      </c>
      <c r="IX253" s="339">
        <v>0</v>
      </c>
      <c r="IY253" s="339">
        <v>0</v>
      </c>
      <c r="IZ253" s="339">
        <v>0</v>
      </c>
      <c r="JA253" s="339">
        <v>0</v>
      </c>
      <c r="JB253" s="339">
        <v>40000</v>
      </c>
      <c r="JC253" s="339">
        <v>0</v>
      </c>
      <c r="JD253" s="339">
        <v>0</v>
      </c>
      <c r="JE253" s="339">
        <v>0</v>
      </c>
      <c r="JF253" s="339">
        <v>0</v>
      </c>
      <c r="JG253" s="339">
        <v>0</v>
      </c>
      <c r="JH253" s="339">
        <v>0</v>
      </c>
      <c r="JI253" s="339">
        <v>0</v>
      </c>
      <c r="JJ253" s="339">
        <v>0</v>
      </c>
      <c r="JK253" s="339">
        <v>0</v>
      </c>
      <c r="JL253" s="339">
        <v>0</v>
      </c>
      <c r="JM253" s="339">
        <v>0</v>
      </c>
      <c r="JN253" s="339">
        <v>0</v>
      </c>
      <c r="JO253" s="339">
        <v>0</v>
      </c>
      <c r="JP253" s="339">
        <v>0</v>
      </c>
      <c r="JQ253" s="339">
        <v>40000</v>
      </c>
      <c r="JR253" s="339">
        <v>0</v>
      </c>
      <c r="JS253" s="339">
        <v>0</v>
      </c>
      <c r="JT253" s="339">
        <v>0</v>
      </c>
      <c r="JU253" s="339">
        <v>0</v>
      </c>
      <c r="JV253" s="339">
        <v>0</v>
      </c>
      <c r="JW253" s="339">
        <v>0</v>
      </c>
      <c r="JX253" s="339">
        <v>0</v>
      </c>
      <c r="JY253" s="339">
        <v>0</v>
      </c>
      <c r="JZ253" s="339">
        <v>0</v>
      </c>
      <c r="KA253" s="339">
        <v>0</v>
      </c>
      <c r="KB253" s="339">
        <v>11971.9</v>
      </c>
      <c r="KC253" s="339">
        <v>0</v>
      </c>
      <c r="KD253" s="339">
        <v>0</v>
      </c>
      <c r="KE253" s="339">
        <v>32350</v>
      </c>
      <c r="KF253" s="339">
        <v>0</v>
      </c>
      <c r="KG253" s="339">
        <v>0</v>
      </c>
      <c r="KH253" s="339">
        <v>0</v>
      </c>
      <c r="KI253" s="339">
        <v>0</v>
      </c>
      <c r="KJ253" s="339">
        <v>3443.4</v>
      </c>
      <c r="KK253" s="339">
        <v>0</v>
      </c>
      <c r="KL253" s="339">
        <v>0</v>
      </c>
      <c r="KM253" s="339">
        <v>0</v>
      </c>
      <c r="KN253" s="339">
        <v>0</v>
      </c>
      <c r="KO253" s="339">
        <v>0</v>
      </c>
      <c r="KP253" s="339">
        <v>0</v>
      </c>
      <c r="KQ253" s="339">
        <v>0</v>
      </c>
      <c r="KR253" s="339">
        <v>0</v>
      </c>
      <c r="KS253" s="339">
        <v>0</v>
      </c>
      <c r="KU253" s="312">
        <v>62</v>
      </c>
    </row>
    <row r="254" spans="1:307" x14ac:dyDescent="0.25">
      <c r="A254">
        <v>2021</v>
      </c>
      <c r="B254" t="s">
        <v>963</v>
      </c>
      <c r="C254" t="s">
        <v>968</v>
      </c>
      <c r="D254" t="s">
        <v>970</v>
      </c>
      <c r="E254" t="s">
        <v>780</v>
      </c>
      <c r="F254" s="339">
        <v>0</v>
      </c>
      <c r="G254" s="339">
        <v>0</v>
      </c>
      <c r="H254" s="339">
        <v>0</v>
      </c>
      <c r="I254" s="339">
        <v>0</v>
      </c>
      <c r="J254" s="339">
        <v>0</v>
      </c>
      <c r="K254" s="339">
        <v>11600</v>
      </c>
      <c r="L254" s="339">
        <v>0</v>
      </c>
      <c r="M254" s="339">
        <v>200</v>
      </c>
      <c r="N254" s="339">
        <v>0</v>
      </c>
      <c r="O254" s="339">
        <v>0</v>
      </c>
      <c r="P254" s="339">
        <v>0</v>
      </c>
      <c r="Q254" s="339">
        <v>0</v>
      </c>
      <c r="R254" s="339">
        <v>0</v>
      </c>
      <c r="S254" s="339">
        <v>0</v>
      </c>
      <c r="T254" s="339">
        <v>0</v>
      </c>
      <c r="U254" s="339">
        <v>0</v>
      </c>
      <c r="V254" s="339">
        <v>0</v>
      </c>
      <c r="W254" s="339">
        <v>0</v>
      </c>
      <c r="X254" s="339">
        <v>0</v>
      </c>
      <c r="Y254" s="339">
        <v>0</v>
      </c>
      <c r="Z254" s="339">
        <v>0</v>
      </c>
      <c r="AA254" s="339">
        <v>0</v>
      </c>
      <c r="AB254" s="339">
        <v>0</v>
      </c>
      <c r="AC254" s="339">
        <v>0</v>
      </c>
      <c r="AD254" s="339">
        <v>0</v>
      </c>
      <c r="AE254" s="339">
        <v>0</v>
      </c>
      <c r="AF254" s="339">
        <v>0</v>
      </c>
      <c r="AG254" s="339">
        <v>0</v>
      </c>
      <c r="AH254" s="339">
        <v>0</v>
      </c>
      <c r="AI254" s="339">
        <v>0</v>
      </c>
      <c r="AJ254" s="339">
        <v>0</v>
      </c>
      <c r="AK254" s="339">
        <v>0</v>
      </c>
      <c r="AL254" s="339">
        <v>0</v>
      </c>
      <c r="AM254" s="339">
        <v>0</v>
      </c>
      <c r="AN254" s="339">
        <v>0</v>
      </c>
      <c r="AO254" s="339">
        <v>0</v>
      </c>
      <c r="AP254" s="339">
        <v>0</v>
      </c>
      <c r="AQ254" s="339">
        <v>0</v>
      </c>
      <c r="AR254" s="339">
        <v>0</v>
      </c>
      <c r="AS254" s="339">
        <v>0</v>
      </c>
      <c r="AT254" s="339">
        <v>0</v>
      </c>
      <c r="AU254" s="339">
        <v>0</v>
      </c>
      <c r="AV254" s="339">
        <v>0</v>
      </c>
      <c r="AW254" s="339">
        <v>0</v>
      </c>
      <c r="AX254" s="339">
        <v>1422.45</v>
      </c>
      <c r="AY254" s="339">
        <v>65707.06</v>
      </c>
      <c r="AZ254" s="339">
        <v>0</v>
      </c>
      <c r="BA254" s="339">
        <v>0</v>
      </c>
      <c r="BB254" s="339">
        <v>0</v>
      </c>
      <c r="BC254" s="339">
        <v>0</v>
      </c>
      <c r="BD254" s="339">
        <v>0</v>
      </c>
      <c r="BE254" s="339">
        <v>0</v>
      </c>
      <c r="BF254" s="339">
        <v>0</v>
      </c>
      <c r="BG254" s="339">
        <v>0</v>
      </c>
      <c r="BH254" s="339">
        <v>0</v>
      </c>
      <c r="BI254" s="339">
        <v>0</v>
      </c>
      <c r="BJ254" s="339">
        <v>0</v>
      </c>
      <c r="BK254" s="339">
        <v>0</v>
      </c>
      <c r="BL254" s="339">
        <v>0</v>
      </c>
      <c r="BM254" s="339">
        <v>0</v>
      </c>
      <c r="BN254" s="339">
        <v>0</v>
      </c>
      <c r="BO254" s="339">
        <v>0</v>
      </c>
      <c r="BP254" s="339">
        <v>0</v>
      </c>
      <c r="BQ254" s="339">
        <v>0</v>
      </c>
      <c r="BR254" s="339">
        <v>0</v>
      </c>
      <c r="BS254" s="339">
        <v>0</v>
      </c>
      <c r="BT254" s="339">
        <v>0</v>
      </c>
      <c r="BU254" s="339">
        <v>0</v>
      </c>
      <c r="BV254" s="339">
        <v>0</v>
      </c>
      <c r="BW254" s="339">
        <v>30000</v>
      </c>
      <c r="BX254" s="339">
        <v>0</v>
      </c>
      <c r="BY254" s="339">
        <v>10000</v>
      </c>
      <c r="BZ254" s="339">
        <v>0</v>
      </c>
      <c r="CA254" s="339">
        <v>0</v>
      </c>
      <c r="CB254" s="339">
        <v>0</v>
      </c>
      <c r="CC254" s="339">
        <v>0</v>
      </c>
      <c r="CD254" s="339">
        <v>0</v>
      </c>
      <c r="CE254" s="339">
        <v>0</v>
      </c>
      <c r="CF254" s="339">
        <v>0</v>
      </c>
      <c r="CG254" s="339">
        <v>0</v>
      </c>
      <c r="CH254" s="339">
        <v>0</v>
      </c>
      <c r="CI254" s="339">
        <v>0</v>
      </c>
      <c r="CJ254" s="339">
        <v>0</v>
      </c>
      <c r="CK254" s="339">
        <v>0</v>
      </c>
      <c r="CL254" s="339">
        <v>0</v>
      </c>
      <c r="CM254" s="339">
        <v>0</v>
      </c>
      <c r="CN254" s="339">
        <v>0</v>
      </c>
      <c r="CO254" s="339">
        <v>0</v>
      </c>
      <c r="CP254" s="339">
        <v>0</v>
      </c>
      <c r="CQ254" s="339">
        <v>0</v>
      </c>
      <c r="CR254" s="339">
        <v>0</v>
      </c>
      <c r="CS254" s="339">
        <v>967</v>
      </c>
      <c r="CT254" s="339">
        <v>0</v>
      </c>
      <c r="CU254" s="339">
        <v>0</v>
      </c>
      <c r="CV254" s="339">
        <v>0</v>
      </c>
      <c r="CW254" s="339">
        <v>0</v>
      </c>
      <c r="CX254" s="339">
        <v>0</v>
      </c>
      <c r="CY254" s="339">
        <v>0</v>
      </c>
      <c r="CZ254" s="339">
        <v>0</v>
      </c>
      <c r="DA254" s="339">
        <v>0</v>
      </c>
      <c r="DB254" s="339">
        <v>0</v>
      </c>
      <c r="DC254" s="339">
        <v>0</v>
      </c>
      <c r="DD254" s="339">
        <v>0</v>
      </c>
      <c r="DE254" s="339">
        <v>0</v>
      </c>
      <c r="DF254" s="339">
        <v>0</v>
      </c>
      <c r="DG254" s="339">
        <v>0</v>
      </c>
      <c r="DH254" s="339">
        <v>3079.95</v>
      </c>
      <c r="DI254" s="339">
        <v>0</v>
      </c>
      <c r="DJ254" s="339">
        <v>5600</v>
      </c>
      <c r="DK254" s="339">
        <v>0</v>
      </c>
      <c r="DL254" s="339">
        <v>0</v>
      </c>
      <c r="DM254" s="339">
        <v>0</v>
      </c>
      <c r="DN254" s="339">
        <v>0</v>
      </c>
      <c r="DO254" s="339">
        <v>0</v>
      </c>
      <c r="DP254" s="339">
        <v>0</v>
      </c>
      <c r="DQ254" s="339">
        <v>1</v>
      </c>
      <c r="DR254" s="339">
        <v>0</v>
      </c>
      <c r="DS254" s="339">
        <v>0</v>
      </c>
      <c r="DT254" s="339">
        <v>0</v>
      </c>
      <c r="DU254" s="339">
        <v>0</v>
      </c>
      <c r="DV254" s="339">
        <v>0</v>
      </c>
      <c r="DW254" s="339">
        <v>0</v>
      </c>
      <c r="DX254" s="339">
        <v>0</v>
      </c>
      <c r="DY254" s="339">
        <v>0</v>
      </c>
      <c r="DZ254" s="339">
        <v>0</v>
      </c>
      <c r="EA254" s="339">
        <v>0</v>
      </c>
      <c r="EB254" s="339">
        <v>0</v>
      </c>
      <c r="EC254" s="339">
        <v>0</v>
      </c>
      <c r="ED254" s="339">
        <v>0</v>
      </c>
      <c r="EE254" s="339">
        <v>0</v>
      </c>
      <c r="EF254" s="339">
        <v>0</v>
      </c>
      <c r="EG254" s="339">
        <v>32900</v>
      </c>
      <c r="EH254" s="339">
        <v>0</v>
      </c>
      <c r="EI254" s="339">
        <v>0</v>
      </c>
      <c r="EJ254" s="339">
        <v>0</v>
      </c>
      <c r="EK254" s="339">
        <v>0</v>
      </c>
      <c r="EL254" s="339">
        <v>0</v>
      </c>
      <c r="EM254" s="339">
        <v>0</v>
      </c>
      <c r="EN254" s="339">
        <v>0</v>
      </c>
      <c r="EO254" s="339">
        <v>0</v>
      </c>
      <c r="EP254" s="339">
        <v>0</v>
      </c>
      <c r="EQ254" s="339">
        <v>0</v>
      </c>
      <c r="ER254" s="339">
        <v>2364.98</v>
      </c>
      <c r="ES254" s="339">
        <v>0</v>
      </c>
      <c r="ET254" s="339">
        <v>4000</v>
      </c>
      <c r="EU254" s="339">
        <v>0</v>
      </c>
      <c r="EV254" s="339">
        <v>0</v>
      </c>
      <c r="EW254" s="339">
        <v>0</v>
      </c>
      <c r="EX254" s="339">
        <v>0</v>
      </c>
      <c r="EY254" s="339">
        <v>0</v>
      </c>
      <c r="EZ254" s="339">
        <v>1808012.75</v>
      </c>
      <c r="FA254" s="339">
        <v>0</v>
      </c>
      <c r="FB254" s="339">
        <v>0</v>
      </c>
      <c r="FC254" s="339">
        <v>115000</v>
      </c>
      <c r="FD254" s="339">
        <v>4801.7</v>
      </c>
      <c r="FE254" s="339">
        <v>0</v>
      </c>
      <c r="FF254" s="339">
        <v>0</v>
      </c>
      <c r="FG254" s="339">
        <v>0</v>
      </c>
      <c r="FH254" s="339">
        <v>0</v>
      </c>
      <c r="FI254" s="339">
        <v>0</v>
      </c>
      <c r="FJ254" s="339">
        <v>3200</v>
      </c>
      <c r="FK254" s="339">
        <v>0</v>
      </c>
      <c r="FL254" s="339">
        <v>0</v>
      </c>
      <c r="FM254" s="339">
        <v>0</v>
      </c>
      <c r="FN254" s="339">
        <v>0</v>
      </c>
      <c r="FO254" s="339">
        <v>4</v>
      </c>
      <c r="FP254" s="339">
        <v>604.85</v>
      </c>
      <c r="FQ254" s="339">
        <v>0</v>
      </c>
      <c r="FR254" s="339">
        <v>7000</v>
      </c>
      <c r="FS254" s="339">
        <v>0</v>
      </c>
      <c r="FT254" s="339">
        <v>0</v>
      </c>
      <c r="FU254" s="339">
        <v>0</v>
      </c>
      <c r="FV254" s="339">
        <v>0</v>
      </c>
      <c r="FW254" s="339">
        <v>0</v>
      </c>
      <c r="FX254" s="339">
        <v>0</v>
      </c>
      <c r="FY254" s="339">
        <v>0</v>
      </c>
      <c r="FZ254" s="339">
        <v>0</v>
      </c>
      <c r="GA254" s="339">
        <v>0</v>
      </c>
      <c r="GB254" s="339">
        <v>0</v>
      </c>
      <c r="GC254" s="339">
        <v>0</v>
      </c>
      <c r="GD254" s="339">
        <v>0</v>
      </c>
      <c r="GE254" s="339">
        <v>10000</v>
      </c>
      <c r="GF254" s="339">
        <v>0</v>
      </c>
      <c r="GG254" s="339">
        <v>0</v>
      </c>
      <c r="GH254" s="339">
        <v>0</v>
      </c>
      <c r="GI254" s="339">
        <v>0</v>
      </c>
      <c r="GJ254" s="339">
        <v>0</v>
      </c>
      <c r="GK254" s="339">
        <v>0</v>
      </c>
      <c r="GL254" s="339">
        <v>0</v>
      </c>
      <c r="GM254" s="339">
        <v>0</v>
      </c>
      <c r="GN254" s="339">
        <v>0</v>
      </c>
      <c r="GO254" s="339">
        <v>10000</v>
      </c>
      <c r="GP254" s="339">
        <v>0</v>
      </c>
      <c r="GQ254" s="339">
        <v>0</v>
      </c>
      <c r="GR254" s="339">
        <v>0</v>
      </c>
      <c r="GS254" s="339">
        <v>0</v>
      </c>
      <c r="GT254" s="339">
        <v>0</v>
      </c>
      <c r="GU254" s="339">
        <v>0</v>
      </c>
      <c r="GV254" s="339">
        <v>0</v>
      </c>
      <c r="GW254" s="339">
        <v>0</v>
      </c>
      <c r="GX254" s="339">
        <v>32300</v>
      </c>
      <c r="GY254" s="339">
        <v>0</v>
      </c>
      <c r="GZ254" s="339">
        <v>16901</v>
      </c>
      <c r="HA254" s="339">
        <v>0</v>
      </c>
      <c r="HB254" s="339">
        <v>0</v>
      </c>
      <c r="HC254" s="339">
        <v>0</v>
      </c>
      <c r="HD254" s="339">
        <v>0</v>
      </c>
      <c r="HE254" s="339">
        <v>0</v>
      </c>
      <c r="HF254" s="339">
        <v>0</v>
      </c>
      <c r="HG254" s="339">
        <v>1000</v>
      </c>
      <c r="HH254" s="339">
        <v>0</v>
      </c>
      <c r="HI254" s="339">
        <v>0</v>
      </c>
      <c r="HJ254" s="339">
        <v>0</v>
      </c>
      <c r="HK254" s="339">
        <v>0</v>
      </c>
      <c r="HL254" s="339">
        <v>0</v>
      </c>
      <c r="HM254" s="339">
        <v>0</v>
      </c>
      <c r="HN254" s="339">
        <v>0</v>
      </c>
      <c r="HO254" s="339">
        <v>0</v>
      </c>
      <c r="HP254" s="339">
        <v>0</v>
      </c>
      <c r="HQ254" s="339">
        <v>0</v>
      </c>
      <c r="HR254" s="339">
        <v>0</v>
      </c>
      <c r="HS254" s="339">
        <v>0</v>
      </c>
      <c r="HT254" s="339">
        <v>0</v>
      </c>
      <c r="HU254" s="339">
        <v>0</v>
      </c>
      <c r="HV254" s="339">
        <v>0</v>
      </c>
      <c r="HW254" s="339">
        <v>0</v>
      </c>
      <c r="HX254" s="339">
        <v>2500</v>
      </c>
      <c r="HY254" s="339">
        <v>0</v>
      </c>
      <c r="HZ254" s="339">
        <v>0</v>
      </c>
      <c r="IA254" s="339">
        <v>0</v>
      </c>
      <c r="IB254" s="339">
        <v>0</v>
      </c>
      <c r="IC254" s="339">
        <v>0</v>
      </c>
      <c r="ID254" s="339">
        <v>1600</v>
      </c>
      <c r="IE254" s="339">
        <v>0</v>
      </c>
      <c r="IF254" s="339">
        <v>0</v>
      </c>
      <c r="IG254" s="339">
        <v>0</v>
      </c>
      <c r="IH254" s="339">
        <v>0</v>
      </c>
      <c r="II254" s="339">
        <v>0</v>
      </c>
      <c r="IJ254" s="339">
        <v>0</v>
      </c>
      <c r="IK254" s="339">
        <v>0</v>
      </c>
      <c r="IL254" s="339">
        <v>0</v>
      </c>
      <c r="IM254" s="339">
        <v>0</v>
      </c>
      <c r="IN254" s="339">
        <v>0</v>
      </c>
      <c r="IO254" s="339">
        <v>0</v>
      </c>
      <c r="IP254" s="339">
        <v>0</v>
      </c>
      <c r="IQ254" s="339">
        <v>0</v>
      </c>
      <c r="IR254" s="339">
        <v>0</v>
      </c>
      <c r="IS254" s="339">
        <v>0</v>
      </c>
      <c r="IT254" s="339">
        <v>0</v>
      </c>
      <c r="IU254" s="339">
        <v>0</v>
      </c>
      <c r="IV254" s="339">
        <v>0</v>
      </c>
      <c r="IW254" s="339">
        <v>0</v>
      </c>
      <c r="IX254" s="339">
        <v>0</v>
      </c>
      <c r="IY254" s="339">
        <v>0</v>
      </c>
      <c r="IZ254" s="339">
        <v>0</v>
      </c>
      <c r="JA254" s="339">
        <v>0</v>
      </c>
      <c r="JB254" s="339">
        <v>4412.32</v>
      </c>
      <c r="JC254" s="339">
        <v>0</v>
      </c>
      <c r="JD254" s="339">
        <v>0</v>
      </c>
      <c r="JE254" s="339">
        <v>0</v>
      </c>
      <c r="JF254" s="339">
        <v>0</v>
      </c>
      <c r="JG254" s="339">
        <v>0</v>
      </c>
      <c r="JH254" s="339">
        <v>0</v>
      </c>
      <c r="JI254" s="339">
        <v>0</v>
      </c>
      <c r="JJ254" s="339">
        <v>0</v>
      </c>
      <c r="JK254" s="339">
        <v>0</v>
      </c>
      <c r="JL254" s="339">
        <v>0</v>
      </c>
      <c r="JM254" s="339">
        <v>0</v>
      </c>
      <c r="JN254" s="339">
        <v>0</v>
      </c>
      <c r="JO254" s="339">
        <v>0</v>
      </c>
      <c r="JP254" s="339">
        <v>0</v>
      </c>
      <c r="JQ254" s="339">
        <v>0</v>
      </c>
      <c r="JR254" s="339">
        <v>0</v>
      </c>
      <c r="JS254" s="339">
        <v>44691.7</v>
      </c>
      <c r="JT254" s="339">
        <v>0</v>
      </c>
      <c r="JU254" s="339">
        <v>0</v>
      </c>
      <c r="JV254" s="339">
        <v>0</v>
      </c>
      <c r="JW254" s="339">
        <v>0</v>
      </c>
      <c r="JX254" s="339">
        <v>0</v>
      </c>
      <c r="JY254" s="339">
        <v>0</v>
      </c>
      <c r="JZ254" s="339">
        <v>0</v>
      </c>
      <c r="KA254" s="339">
        <v>0</v>
      </c>
      <c r="KB254" s="339">
        <v>0</v>
      </c>
      <c r="KC254" s="339">
        <v>2400</v>
      </c>
      <c r="KD254" s="339">
        <v>0</v>
      </c>
      <c r="KE254" s="339">
        <v>317902.15000000002</v>
      </c>
      <c r="KF254" s="339">
        <v>0</v>
      </c>
      <c r="KG254" s="339">
        <v>0</v>
      </c>
      <c r="KH254" s="339">
        <v>0</v>
      </c>
      <c r="KI254" s="339">
        <v>0</v>
      </c>
      <c r="KJ254" s="339">
        <v>0</v>
      </c>
      <c r="KK254" s="339">
        <v>0</v>
      </c>
      <c r="KL254" s="339">
        <v>38466.050000000003</v>
      </c>
      <c r="KM254" s="339">
        <v>0</v>
      </c>
      <c r="KN254" s="339">
        <v>0</v>
      </c>
      <c r="KO254" s="339">
        <v>0</v>
      </c>
      <c r="KP254" s="339">
        <v>0</v>
      </c>
      <c r="KQ254" s="339">
        <v>0</v>
      </c>
      <c r="KR254" s="339">
        <v>0</v>
      </c>
      <c r="KS254" s="339">
        <v>0</v>
      </c>
      <c r="KU254" s="312">
        <v>62</v>
      </c>
    </row>
    <row r="255" spans="1:307" x14ac:dyDescent="0.25">
      <c r="A255">
        <v>2021</v>
      </c>
      <c r="B255" t="s">
        <v>963</v>
      </c>
      <c r="C255" t="s">
        <v>968</v>
      </c>
      <c r="D255" t="s">
        <v>321</v>
      </c>
      <c r="E255" t="s">
        <v>780</v>
      </c>
      <c r="F255" s="339">
        <v>0</v>
      </c>
      <c r="G255" s="339">
        <v>0</v>
      </c>
      <c r="H255" s="339">
        <v>0</v>
      </c>
      <c r="I255" s="339">
        <v>0</v>
      </c>
      <c r="J255" s="339">
        <v>0</v>
      </c>
      <c r="K255" s="339">
        <v>11600</v>
      </c>
      <c r="L255" s="339">
        <v>0</v>
      </c>
      <c r="M255" s="339">
        <v>200</v>
      </c>
      <c r="N255" s="339">
        <v>0</v>
      </c>
      <c r="O255" s="339">
        <v>0</v>
      </c>
      <c r="P255" s="339">
        <v>0</v>
      </c>
      <c r="Q255" s="339">
        <v>0</v>
      </c>
      <c r="R255" s="339">
        <v>0</v>
      </c>
      <c r="S255" s="339">
        <v>0</v>
      </c>
      <c r="T255" s="339">
        <v>0</v>
      </c>
      <c r="U255" s="339">
        <v>0</v>
      </c>
      <c r="V255" s="339">
        <v>0</v>
      </c>
      <c r="W255" s="339">
        <v>0</v>
      </c>
      <c r="X255" s="339">
        <v>0</v>
      </c>
      <c r="Y255" s="339">
        <v>0</v>
      </c>
      <c r="Z255" s="339">
        <v>0</v>
      </c>
      <c r="AA255" s="339">
        <v>0</v>
      </c>
      <c r="AB255" s="339">
        <v>0</v>
      </c>
      <c r="AC255" s="339">
        <v>0</v>
      </c>
      <c r="AD255" s="339">
        <v>0</v>
      </c>
      <c r="AE255" s="339">
        <v>0</v>
      </c>
      <c r="AF255" s="339">
        <v>0</v>
      </c>
      <c r="AG255" s="339">
        <v>0</v>
      </c>
      <c r="AH255" s="339">
        <v>0</v>
      </c>
      <c r="AI255" s="339">
        <v>0</v>
      </c>
      <c r="AJ255" s="339">
        <v>0</v>
      </c>
      <c r="AK255" s="339">
        <v>0</v>
      </c>
      <c r="AL255" s="339">
        <v>0</v>
      </c>
      <c r="AM255" s="339">
        <v>0</v>
      </c>
      <c r="AN255" s="339">
        <v>0</v>
      </c>
      <c r="AO255" s="339">
        <v>0</v>
      </c>
      <c r="AP255" s="339">
        <v>0</v>
      </c>
      <c r="AQ255" s="339">
        <v>0</v>
      </c>
      <c r="AR255" s="339">
        <v>0</v>
      </c>
      <c r="AS255" s="339">
        <v>0</v>
      </c>
      <c r="AT255" s="339">
        <v>0</v>
      </c>
      <c r="AU255" s="339">
        <v>0</v>
      </c>
      <c r="AV255" s="339">
        <v>0</v>
      </c>
      <c r="AW255" s="339">
        <v>31168</v>
      </c>
      <c r="AX255" s="339">
        <v>1422.45</v>
      </c>
      <c r="AY255" s="339">
        <v>65707.06</v>
      </c>
      <c r="AZ255" s="339">
        <v>0</v>
      </c>
      <c r="BA255" s="339">
        <v>0</v>
      </c>
      <c r="BB255" s="339">
        <v>0</v>
      </c>
      <c r="BC255" s="339">
        <v>0</v>
      </c>
      <c r="BD255" s="339">
        <v>0</v>
      </c>
      <c r="BE255" s="339">
        <v>0</v>
      </c>
      <c r="BF255" s="339">
        <v>0</v>
      </c>
      <c r="BG255" s="339">
        <v>0</v>
      </c>
      <c r="BH255" s="339">
        <v>0</v>
      </c>
      <c r="BI255" s="339">
        <v>0</v>
      </c>
      <c r="BJ255" s="339">
        <v>0</v>
      </c>
      <c r="BK255" s="339">
        <v>0</v>
      </c>
      <c r="BL255" s="339">
        <v>0</v>
      </c>
      <c r="BM255" s="339">
        <v>0</v>
      </c>
      <c r="BN255" s="339">
        <v>0</v>
      </c>
      <c r="BO255" s="339">
        <v>0</v>
      </c>
      <c r="BP255" s="339">
        <v>0</v>
      </c>
      <c r="BQ255" s="339">
        <v>0</v>
      </c>
      <c r="BR255" s="339">
        <v>0</v>
      </c>
      <c r="BS255" s="339">
        <v>0</v>
      </c>
      <c r="BT255" s="339">
        <v>0</v>
      </c>
      <c r="BU255" s="339">
        <v>0</v>
      </c>
      <c r="BV255" s="339">
        <v>0</v>
      </c>
      <c r="BW255" s="339">
        <v>30000</v>
      </c>
      <c r="BX255" s="339">
        <v>0</v>
      </c>
      <c r="BY255" s="339">
        <v>10000</v>
      </c>
      <c r="BZ255" s="339">
        <v>0</v>
      </c>
      <c r="CA255" s="339">
        <v>0</v>
      </c>
      <c r="CB255" s="339">
        <v>0</v>
      </c>
      <c r="CC255" s="339">
        <v>0</v>
      </c>
      <c r="CD255" s="339">
        <v>0</v>
      </c>
      <c r="CE255" s="339">
        <v>0</v>
      </c>
      <c r="CF255" s="339">
        <v>0</v>
      </c>
      <c r="CG255" s="339">
        <v>0</v>
      </c>
      <c r="CH255" s="339">
        <v>0</v>
      </c>
      <c r="CI255" s="339">
        <v>0</v>
      </c>
      <c r="CJ255" s="339">
        <v>0</v>
      </c>
      <c r="CK255" s="339">
        <v>0</v>
      </c>
      <c r="CL255" s="339">
        <v>0</v>
      </c>
      <c r="CM255" s="339">
        <v>0</v>
      </c>
      <c r="CN255" s="339">
        <v>0</v>
      </c>
      <c r="CO255" s="339">
        <v>0</v>
      </c>
      <c r="CP255" s="339">
        <v>0</v>
      </c>
      <c r="CQ255" s="339">
        <v>0</v>
      </c>
      <c r="CR255" s="339">
        <v>0</v>
      </c>
      <c r="CS255" s="339">
        <v>967</v>
      </c>
      <c r="CT255" s="339">
        <v>0</v>
      </c>
      <c r="CU255" s="339">
        <v>0</v>
      </c>
      <c r="CV255" s="339">
        <v>0</v>
      </c>
      <c r="CW255" s="339">
        <v>0</v>
      </c>
      <c r="CX255" s="339">
        <v>0</v>
      </c>
      <c r="CY255" s="339">
        <v>0</v>
      </c>
      <c r="CZ255" s="339">
        <v>0</v>
      </c>
      <c r="DA255" s="339">
        <v>0</v>
      </c>
      <c r="DB255" s="339">
        <v>0</v>
      </c>
      <c r="DC255" s="339">
        <v>0</v>
      </c>
      <c r="DD255" s="339">
        <v>0</v>
      </c>
      <c r="DE255" s="339">
        <v>0</v>
      </c>
      <c r="DF255" s="339">
        <v>202</v>
      </c>
      <c r="DG255" s="339">
        <v>0</v>
      </c>
      <c r="DH255" s="339">
        <v>3079.95</v>
      </c>
      <c r="DI255" s="339">
        <v>0</v>
      </c>
      <c r="DJ255" s="339">
        <v>5600</v>
      </c>
      <c r="DK255" s="339">
        <v>0</v>
      </c>
      <c r="DL255" s="339">
        <v>0</v>
      </c>
      <c r="DM255" s="339">
        <v>0</v>
      </c>
      <c r="DN255" s="339">
        <v>0</v>
      </c>
      <c r="DO255" s="339">
        <v>0</v>
      </c>
      <c r="DP255" s="339">
        <v>0</v>
      </c>
      <c r="DQ255" s="339">
        <v>1</v>
      </c>
      <c r="DR255" s="339">
        <v>0</v>
      </c>
      <c r="DS255" s="339">
        <v>0</v>
      </c>
      <c r="DT255" s="339">
        <v>3000</v>
      </c>
      <c r="DU255" s="339">
        <v>0</v>
      </c>
      <c r="DV255" s="339">
        <v>0</v>
      </c>
      <c r="DW255" s="339">
        <v>0</v>
      </c>
      <c r="DX255" s="339">
        <v>0</v>
      </c>
      <c r="DY255" s="339">
        <v>0</v>
      </c>
      <c r="DZ255" s="339">
        <v>0</v>
      </c>
      <c r="EA255" s="339">
        <v>0</v>
      </c>
      <c r="EB255" s="339">
        <v>0</v>
      </c>
      <c r="EC255" s="339">
        <v>0</v>
      </c>
      <c r="ED255" s="339">
        <v>0</v>
      </c>
      <c r="EE255" s="339">
        <v>0</v>
      </c>
      <c r="EF255" s="339">
        <v>0</v>
      </c>
      <c r="EG255" s="339">
        <v>32900</v>
      </c>
      <c r="EH255" s="339">
        <v>0</v>
      </c>
      <c r="EI255" s="339">
        <v>0</v>
      </c>
      <c r="EJ255" s="339">
        <v>346452.96</v>
      </c>
      <c r="EK255" s="339">
        <v>0</v>
      </c>
      <c r="EL255" s="339">
        <v>0</v>
      </c>
      <c r="EM255" s="339">
        <v>0</v>
      </c>
      <c r="EN255" s="339">
        <v>0</v>
      </c>
      <c r="EO255" s="339">
        <v>0</v>
      </c>
      <c r="EP255" s="339">
        <v>0</v>
      </c>
      <c r="EQ255" s="339">
        <v>0</v>
      </c>
      <c r="ER255" s="339">
        <v>357645.08</v>
      </c>
      <c r="ES255" s="339">
        <v>0</v>
      </c>
      <c r="ET255" s="339">
        <v>4000</v>
      </c>
      <c r="EU255" s="339">
        <v>0</v>
      </c>
      <c r="EV255" s="339">
        <v>0</v>
      </c>
      <c r="EW255" s="339">
        <v>0</v>
      </c>
      <c r="EX255" s="339">
        <v>0</v>
      </c>
      <c r="EY255" s="339">
        <v>0</v>
      </c>
      <c r="EZ255" s="339">
        <v>1808012.75</v>
      </c>
      <c r="FA255" s="339">
        <v>0</v>
      </c>
      <c r="FB255" s="339">
        <v>0</v>
      </c>
      <c r="FC255" s="339">
        <v>115000</v>
      </c>
      <c r="FD255" s="339">
        <v>3563495.52</v>
      </c>
      <c r="FE255" s="339">
        <v>0</v>
      </c>
      <c r="FF255" s="339">
        <v>0</v>
      </c>
      <c r="FG255" s="339">
        <v>0</v>
      </c>
      <c r="FH255" s="339">
        <v>0</v>
      </c>
      <c r="FI255" s="339">
        <v>0</v>
      </c>
      <c r="FJ255" s="339">
        <v>3200</v>
      </c>
      <c r="FK255" s="339">
        <v>0</v>
      </c>
      <c r="FL255" s="339">
        <v>0</v>
      </c>
      <c r="FM255" s="339">
        <v>0</v>
      </c>
      <c r="FN255" s="339">
        <v>0</v>
      </c>
      <c r="FO255" s="339">
        <v>4</v>
      </c>
      <c r="FP255" s="339">
        <v>604.85</v>
      </c>
      <c r="FQ255" s="339">
        <v>0</v>
      </c>
      <c r="FR255" s="339">
        <v>7000</v>
      </c>
      <c r="FS255" s="339">
        <v>0</v>
      </c>
      <c r="FT255" s="339">
        <v>0</v>
      </c>
      <c r="FU255" s="339">
        <v>0</v>
      </c>
      <c r="FV255" s="339">
        <v>0</v>
      </c>
      <c r="FW255" s="339">
        <v>0</v>
      </c>
      <c r="FX255" s="339">
        <v>0</v>
      </c>
      <c r="FY255" s="339">
        <v>0</v>
      </c>
      <c r="FZ255" s="339">
        <v>0</v>
      </c>
      <c r="GA255" s="339">
        <v>0</v>
      </c>
      <c r="GB255" s="339">
        <v>0</v>
      </c>
      <c r="GC255" s="339">
        <v>0</v>
      </c>
      <c r="GD255" s="339">
        <v>0</v>
      </c>
      <c r="GE255" s="339">
        <v>10000</v>
      </c>
      <c r="GF255" s="339">
        <v>0</v>
      </c>
      <c r="GG255" s="339">
        <v>0</v>
      </c>
      <c r="GH255" s="339">
        <v>0</v>
      </c>
      <c r="GI255" s="339">
        <v>0</v>
      </c>
      <c r="GJ255" s="339">
        <v>0</v>
      </c>
      <c r="GK255" s="339">
        <v>0</v>
      </c>
      <c r="GL255" s="339">
        <v>0</v>
      </c>
      <c r="GM255" s="339">
        <v>0</v>
      </c>
      <c r="GN255" s="339">
        <v>0</v>
      </c>
      <c r="GO255" s="339">
        <v>10000</v>
      </c>
      <c r="GP255" s="339">
        <v>0</v>
      </c>
      <c r="GQ255" s="339">
        <v>0</v>
      </c>
      <c r="GR255" s="339">
        <v>0</v>
      </c>
      <c r="GS255" s="339">
        <v>0</v>
      </c>
      <c r="GT255" s="339">
        <v>0</v>
      </c>
      <c r="GU255" s="339">
        <v>0</v>
      </c>
      <c r="GV255" s="339">
        <v>0</v>
      </c>
      <c r="GW255" s="339">
        <v>599</v>
      </c>
      <c r="GX255" s="339">
        <v>32300</v>
      </c>
      <c r="GY255" s="339">
        <v>0</v>
      </c>
      <c r="GZ255" s="339">
        <v>16901</v>
      </c>
      <c r="HA255" s="339">
        <v>0</v>
      </c>
      <c r="HB255" s="339">
        <v>0</v>
      </c>
      <c r="HC255" s="339">
        <v>0</v>
      </c>
      <c r="HD255" s="339">
        <v>0</v>
      </c>
      <c r="HE255" s="339">
        <v>0</v>
      </c>
      <c r="HF255" s="339">
        <v>0</v>
      </c>
      <c r="HG255" s="339">
        <v>1000</v>
      </c>
      <c r="HH255" s="339">
        <v>0</v>
      </c>
      <c r="HI255" s="339">
        <v>0</v>
      </c>
      <c r="HJ255" s="339">
        <v>0</v>
      </c>
      <c r="HK255" s="339">
        <v>0</v>
      </c>
      <c r="HL255" s="339">
        <v>0</v>
      </c>
      <c r="HM255" s="339">
        <v>0</v>
      </c>
      <c r="HN255" s="339">
        <v>0</v>
      </c>
      <c r="HO255" s="339">
        <v>0</v>
      </c>
      <c r="HP255" s="339">
        <v>0</v>
      </c>
      <c r="HQ255" s="339">
        <v>0</v>
      </c>
      <c r="HR255" s="339">
        <v>0</v>
      </c>
      <c r="HS255" s="339">
        <v>0</v>
      </c>
      <c r="HT255" s="339">
        <v>454021.6</v>
      </c>
      <c r="HU255" s="339">
        <v>0</v>
      </c>
      <c r="HV255" s="339">
        <v>0</v>
      </c>
      <c r="HW255" s="339">
        <v>0</v>
      </c>
      <c r="HX255" s="339">
        <v>42500</v>
      </c>
      <c r="HY255" s="339">
        <v>0</v>
      </c>
      <c r="HZ255" s="339">
        <v>0</v>
      </c>
      <c r="IA255" s="339">
        <v>0</v>
      </c>
      <c r="IB255" s="339">
        <v>0</v>
      </c>
      <c r="IC255" s="339">
        <v>0</v>
      </c>
      <c r="ID255" s="339">
        <v>1600</v>
      </c>
      <c r="IE255" s="339">
        <v>0</v>
      </c>
      <c r="IF255" s="339">
        <v>0</v>
      </c>
      <c r="IG255" s="339">
        <v>0</v>
      </c>
      <c r="IH255" s="339">
        <v>0</v>
      </c>
      <c r="II255" s="339">
        <v>0</v>
      </c>
      <c r="IJ255" s="339">
        <v>0</v>
      </c>
      <c r="IK255" s="339">
        <v>0</v>
      </c>
      <c r="IL255" s="339">
        <v>0</v>
      </c>
      <c r="IM255" s="339">
        <v>0</v>
      </c>
      <c r="IN255" s="339">
        <v>0</v>
      </c>
      <c r="IO255" s="339">
        <v>0</v>
      </c>
      <c r="IP255" s="339">
        <v>0</v>
      </c>
      <c r="IQ255" s="339">
        <v>0</v>
      </c>
      <c r="IR255" s="339">
        <v>55000</v>
      </c>
      <c r="IS255" s="339">
        <v>0</v>
      </c>
      <c r="IT255" s="339">
        <v>0</v>
      </c>
      <c r="IU255" s="339">
        <v>0</v>
      </c>
      <c r="IV255" s="339">
        <v>0</v>
      </c>
      <c r="IW255" s="339">
        <v>0</v>
      </c>
      <c r="IX255" s="339">
        <v>0</v>
      </c>
      <c r="IY255" s="339">
        <v>0</v>
      </c>
      <c r="IZ255" s="339">
        <v>0</v>
      </c>
      <c r="JA255" s="339">
        <v>0</v>
      </c>
      <c r="JB255" s="339">
        <v>44412.32</v>
      </c>
      <c r="JC255" s="339">
        <v>0</v>
      </c>
      <c r="JD255" s="339">
        <v>0</v>
      </c>
      <c r="JE255" s="339">
        <v>0</v>
      </c>
      <c r="JF255" s="339">
        <v>0</v>
      </c>
      <c r="JG255" s="339">
        <v>0</v>
      </c>
      <c r="JH255" s="339">
        <v>0</v>
      </c>
      <c r="JI255" s="339">
        <v>0</v>
      </c>
      <c r="JJ255" s="339">
        <v>0</v>
      </c>
      <c r="JK255" s="339">
        <v>0</v>
      </c>
      <c r="JL255" s="339">
        <v>0</v>
      </c>
      <c r="JM255" s="339">
        <v>0</v>
      </c>
      <c r="JN255" s="339">
        <v>0</v>
      </c>
      <c r="JO255" s="339">
        <v>0</v>
      </c>
      <c r="JP255" s="339">
        <v>0</v>
      </c>
      <c r="JQ255" s="339">
        <v>40000</v>
      </c>
      <c r="JR255" s="339">
        <v>0</v>
      </c>
      <c r="JS255" s="339">
        <v>44691.7</v>
      </c>
      <c r="JT255" s="339">
        <v>0</v>
      </c>
      <c r="JU255" s="339">
        <v>0</v>
      </c>
      <c r="JV255" s="339">
        <v>0</v>
      </c>
      <c r="JW255" s="339">
        <v>0</v>
      </c>
      <c r="JX255" s="339">
        <v>0</v>
      </c>
      <c r="JY255" s="339">
        <v>0</v>
      </c>
      <c r="JZ255" s="339">
        <v>0</v>
      </c>
      <c r="KA255" s="339">
        <v>0</v>
      </c>
      <c r="KB255" s="339">
        <v>11971.9</v>
      </c>
      <c r="KC255" s="339">
        <v>2400</v>
      </c>
      <c r="KD255" s="339">
        <v>0</v>
      </c>
      <c r="KE255" s="339">
        <v>350252.15</v>
      </c>
      <c r="KF255" s="339">
        <v>0</v>
      </c>
      <c r="KG255" s="339">
        <v>0</v>
      </c>
      <c r="KH255" s="339">
        <v>0</v>
      </c>
      <c r="KI255" s="339">
        <v>0</v>
      </c>
      <c r="KJ255" s="339">
        <v>3443.4</v>
      </c>
      <c r="KK255" s="339">
        <v>0</v>
      </c>
      <c r="KL255" s="339">
        <v>38466.050000000003</v>
      </c>
      <c r="KM255" s="339">
        <v>0</v>
      </c>
      <c r="KN255" s="339">
        <v>0</v>
      </c>
      <c r="KO255" s="339">
        <v>0</v>
      </c>
      <c r="KP255" s="339">
        <v>0</v>
      </c>
      <c r="KQ255" s="339">
        <v>0</v>
      </c>
      <c r="KR255" s="339">
        <v>0</v>
      </c>
      <c r="KS255" s="339">
        <v>0</v>
      </c>
      <c r="KU255" s="338" t="s">
        <v>944</v>
      </c>
    </row>
    <row r="256" spans="1:307" x14ac:dyDescent="0.25">
      <c r="A256">
        <v>2021</v>
      </c>
      <c r="B256" t="s">
        <v>963</v>
      </c>
      <c r="C256" t="s">
        <v>971</v>
      </c>
      <c r="D256" t="s">
        <v>972</v>
      </c>
      <c r="E256" t="s">
        <v>780</v>
      </c>
      <c r="F256" s="339">
        <v>0</v>
      </c>
      <c r="G256" s="339">
        <v>0</v>
      </c>
      <c r="H256" s="339">
        <v>587523.31000000006</v>
      </c>
      <c r="I256" s="339">
        <v>0</v>
      </c>
      <c r="J256" s="339">
        <v>0</v>
      </c>
      <c r="K256" s="339">
        <v>0</v>
      </c>
      <c r="L256" s="339">
        <v>190834.35</v>
      </c>
      <c r="M256" s="339">
        <v>0</v>
      </c>
      <c r="N256" s="339">
        <v>797480.68</v>
      </c>
      <c r="O256" s="339">
        <v>33750</v>
      </c>
      <c r="P256" s="339">
        <v>0</v>
      </c>
      <c r="Q256" s="339">
        <v>0</v>
      </c>
      <c r="R256" s="339">
        <v>0</v>
      </c>
      <c r="S256" s="339">
        <v>0</v>
      </c>
      <c r="T256" s="339">
        <v>63533</v>
      </c>
      <c r="U256" s="339">
        <v>16945</v>
      </c>
      <c r="V256" s="339">
        <v>0</v>
      </c>
      <c r="W256" s="339">
        <v>24410</v>
      </c>
      <c r="X256" s="339">
        <v>235928.65</v>
      </c>
      <c r="Y256" s="339">
        <v>87144</v>
      </c>
      <c r="Z256" s="339">
        <v>0</v>
      </c>
      <c r="AA256" s="339">
        <v>8779.5</v>
      </c>
      <c r="AB256" s="339">
        <v>0</v>
      </c>
      <c r="AC256" s="339">
        <v>0</v>
      </c>
      <c r="AD256" s="339">
        <v>384668.55</v>
      </c>
      <c r="AE256" s="339">
        <v>330215</v>
      </c>
      <c r="AF256" s="339">
        <v>0</v>
      </c>
      <c r="AG256" s="339">
        <v>0</v>
      </c>
      <c r="AH256" s="339">
        <v>0</v>
      </c>
      <c r="AI256" s="339">
        <v>0</v>
      </c>
      <c r="AJ256" s="339">
        <v>0</v>
      </c>
      <c r="AK256" s="339">
        <v>0</v>
      </c>
      <c r="AL256" s="339">
        <v>17501</v>
      </c>
      <c r="AM256" s="339">
        <v>1500</v>
      </c>
      <c r="AN256" s="339">
        <v>0</v>
      </c>
      <c r="AO256" s="339">
        <v>0</v>
      </c>
      <c r="AP256" s="339">
        <v>0</v>
      </c>
      <c r="AQ256" s="339">
        <v>176467</v>
      </c>
      <c r="AR256" s="339">
        <v>0</v>
      </c>
      <c r="AS256" s="339">
        <v>0</v>
      </c>
      <c r="AT256" s="339">
        <v>0</v>
      </c>
      <c r="AU256" s="339">
        <v>0</v>
      </c>
      <c r="AV256" s="339">
        <v>0</v>
      </c>
      <c r="AW256" s="339">
        <v>108819</v>
      </c>
      <c r="AX256" s="339">
        <v>0</v>
      </c>
      <c r="AY256" s="339">
        <v>0</v>
      </c>
      <c r="AZ256" s="339">
        <v>39062</v>
      </c>
      <c r="BA256" s="339">
        <v>0</v>
      </c>
      <c r="BB256" s="339">
        <v>0</v>
      </c>
      <c r="BC256" s="339">
        <v>0</v>
      </c>
      <c r="BD256" s="339">
        <v>1897970.08</v>
      </c>
      <c r="BE256" s="339">
        <v>0</v>
      </c>
      <c r="BF256" s="339">
        <v>0</v>
      </c>
      <c r="BG256" s="339">
        <v>6268.15</v>
      </c>
      <c r="BH256" s="339">
        <v>0</v>
      </c>
      <c r="BI256" s="339">
        <v>1364487.25</v>
      </c>
      <c r="BJ256" s="339">
        <v>0</v>
      </c>
      <c r="BK256" s="339">
        <v>1517170.01</v>
      </c>
      <c r="BL256" s="339">
        <v>43036.28</v>
      </c>
      <c r="BM256" s="339">
        <v>0</v>
      </c>
      <c r="BN256" s="339">
        <v>5495.8</v>
      </c>
      <c r="BO256" s="339">
        <v>0</v>
      </c>
      <c r="BP256" s="339">
        <v>0</v>
      </c>
      <c r="BQ256" s="339">
        <v>1500</v>
      </c>
      <c r="BR256" s="339">
        <v>236211</v>
      </c>
      <c r="BS256" s="339">
        <v>0</v>
      </c>
      <c r="BT256" s="339">
        <v>0</v>
      </c>
      <c r="BU256" s="339">
        <v>0</v>
      </c>
      <c r="BV256" s="339">
        <v>0</v>
      </c>
      <c r="BW256" s="339">
        <v>0</v>
      </c>
      <c r="BX256" s="339">
        <v>0</v>
      </c>
      <c r="BY256" s="339">
        <v>128460</v>
      </c>
      <c r="BZ256" s="339">
        <v>0</v>
      </c>
      <c r="CA256" s="339">
        <v>0</v>
      </c>
      <c r="CB256" s="339">
        <v>0</v>
      </c>
      <c r="CC256" s="339">
        <v>122323</v>
      </c>
      <c r="CD256" s="339">
        <v>0</v>
      </c>
      <c r="CE256" s="339">
        <v>79522.8</v>
      </c>
      <c r="CF256" s="339">
        <v>0</v>
      </c>
      <c r="CG256" s="339">
        <v>53012.25</v>
      </c>
      <c r="CH256" s="339">
        <v>0</v>
      </c>
      <c r="CI256" s="339">
        <v>920584.11</v>
      </c>
      <c r="CJ256" s="339">
        <v>0</v>
      </c>
      <c r="CK256" s="339">
        <v>0</v>
      </c>
      <c r="CL256" s="339">
        <v>48750.15</v>
      </c>
      <c r="CM256" s="339">
        <v>0</v>
      </c>
      <c r="CN256" s="339">
        <v>0</v>
      </c>
      <c r="CO256" s="339">
        <v>0</v>
      </c>
      <c r="CP256" s="339">
        <v>0</v>
      </c>
      <c r="CQ256" s="339">
        <v>0</v>
      </c>
      <c r="CR256" s="339">
        <v>0</v>
      </c>
      <c r="CS256" s="339">
        <v>0</v>
      </c>
      <c r="CT256" s="339">
        <v>50229</v>
      </c>
      <c r="CU256" s="339">
        <v>0</v>
      </c>
      <c r="CV256" s="339">
        <v>0</v>
      </c>
      <c r="CW256" s="339">
        <v>0</v>
      </c>
      <c r="CX256" s="339">
        <v>48797.98</v>
      </c>
      <c r="CY256" s="339">
        <v>0</v>
      </c>
      <c r="CZ256" s="339">
        <v>3799.9</v>
      </c>
      <c r="DA256" s="339">
        <v>0</v>
      </c>
      <c r="DB256" s="339">
        <v>0</v>
      </c>
      <c r="DC256" s="339">
        <v>0</v>
      </c>
      <c r="DD256" s="339">
        <v>951186.95</v>
      </c>
      <c r="DE256" s="339">
        <v>0</v>
      </c>
      <c r="DF256" s="339">
        <v>69024</v>
      </c>
      <c r="DG256" s="339">
        <v>110532.28</v>
      </c>
      <c r="DH256" s="339">
        <v>0</v>
      </c>
      <c r="DI256" s="339">
        <v>0</v>
      </c>
      <c r="DJ256" s="339">
        <v>0</v>
      </c>
      <c r="DK256" s="339">
        <v>0</v>
      </c>
      <c r="DL256" s="339">
        <v>0</v>
      </c>
      <c r="DM256" s="339">
        <v>0</v>
      </c>
      <c r="DN256" s="339">
        <v>0</v>
      </c>
      <c r="DO256" s="339">
        <v>0</v>
      </c>
      <c r="DP256" s="339">
        <v>0</v>
      </c>
      <c r="DQ256" s="339">
        <v>0</v>
      </c>
      <c r="DR256" s="339">
        <v>0</v>
      </c>
      <c r="DS256" s="339">
        <v>54640</v>
      </c>
      <c r="DT256" s="339">
        <v>74100</v>
      </c>
      <c r="DU256" s="339">
        <v>5400</v>
      </c>
      <c r="DV256" s="339">
        <v>0</v>
      </c>
      <c r="DW256" s="339">
        <v>0</v>
      </c>
      <c r="DX256" s="339">
        <v>0</v>
      </c>
      <c r="DY256" s="339">
        <v>0</v>
      </c>
      <c r="DZ256" s="339">
        <v>0</v>
      </c>
      <c r="EA256" s="339">
        <v>10000</v>
      </c>
      <c r="EB256" s="339">
        <v>0</v>
      </c>
      <c r="EC256" s="339">
        <v>0</v>
      </c>
      <c r="ED256" s="339">
        <v>0</v>
      </c>
      <c r="EE256" s="339">
        <v>7286</v>
      </c>
      <c r="EF256" s="339">
        <v>0</v>
      </c>
      <c r="EG256" s="339">
        <v>72865</v>
      </c>
      <c r="EH256" s="339">
        <v>0</v>
      </c>
      <c r="EI256" s="339">
        <v>0</v>
      </c>
      <c r="EJ256" s="339">
        <v>166503.70000000001</v>
      </c>
      <c r="EK256" s="339">
        <v>0</v>
      </c>
      <c r="EL256" s="339">
        <v>48066.35</v>
      </c>
      <c r="EM256" s="339">
        <v>0</v>
      </c>
      <c r="EN256" s="339">
        <v>150428</v>
      </c>
      <c r="EO256" s="339">
        <v>235500</v>
      </c>
      <c r="EP256" s="339">
        <v>14961.06</v>
      </c>
      <c r="EQ256" s="339">
        <v>0</v>
      </c>
      <c r="ER256" s="339">
        <v>62720</v>
      </c>
      <c r="ES256" s="339">
        <v>0</v>
      </c>
      <c r="ET256" s="339">
        <v>0</v>
      </c>
      <c r="EU256" s="339">
        <v>0</v>
      </c>
      <c r="EV256" s="339">
        <v>0</v>
      </c>
      <c r="EW256" s="339">
        <v>0</v>
      </c>
      <c r="EX256" s="339">
        <v>0</v>
      </c>
      <c r="EY256" s="339">
        <v>117705.85</v>
      </c>
      <c r="EZ256" s="339">
        <v>6923621.7300000004</v>
      </c>
      <c r="FA256" s="339">
        <v>0</v>
      </c>
      <c r="FB256" s="339">
        <v>0</v>
      </c>
      <c r="FC256" s="339">
        <v>197378.4</v>
      </c>
      <c r="FD256" s="339">
        <v>0</v>
      </c>
      <c r="FE256" s="339">
        <v>0</v>
      </c>
      <c r="FF256" s="339">
        <v>0</v>
      </c>
      <c r="FG256" s="339">
        <v>0</v>
      </c>
      <c r="FH256" s="339">
        <v>45863</v>
      </c>
      <c r="FI256" s="339">
        <v>0</v>
      </c>
      <c r="FJ256" s="339">
        <v>0</v>
      </c>
      <c r="FK256" s="339">
        <v>0</v>
      </c>
      <c r="FL256" s="339">
        <v>0</v>
      </c>
      <c r="FM256" s="339">
        <v>0</v>
      </c>
      <c r="FN256" s="339">
        <v>0</v>
      </c>
      <c r="FO256" s="339">
        <v>0</v>
      </c>
      <c r="FP256" s="339">
        <v>0</v>
      </c>
      <c r="FQ256" s="339">
        <v>0</v>
      </c>
      <c r="FR256" s="339">
        <v>256217.8</v>
      </c>
      <c r="FS256" s="339">
        <v>0</v>
      </c>
      <c r="FT256" s="339">
        <v>131317</v>
      </c>
      <c r="FU256" s="339">
        <v>0</v>
      </c>
      <c r="FV256" s="339">
        <v>0</v>
      </c>
      <c r="FW256" s="339">
        <v>0</v>
      </c>
      <c r="FX256" s="339">
        <v>0</v>
      </c>
      <c r="FY256" s="339">
        <v>0</v>
      </c>
      <c r="FZ256" s="339">
        <v>0</v>
      </c>
      <c r="GA256" s="339">
        <v>0</v>
      </c>
      <c r="GB256" s="339">
        <v>0</v>
      </c>
      <c r="GC256" s="339">
        <v>0</v>
      </c>
      <c r="GD256" s="339">
        <v>0</v>
      </c>
      <c r="GE256" s="339">
        <v>0</v>
      </c>
      <c r="GF256" s="339">
        <v>0</v>
      </c>
      <c r="GG256" s="339">
        <v>327193</v>
      </c>
      <c r="GH256" s="339">
        <v>0</v>
      </c>
      <c r="GI256" s="339">
        <v>21870.400000000001</v>
      </c>
      <c r="GJ256" s="339">
        <v>3627</v>
      </c>
      <c r="GK256" s="339">
        <v>317074</v>
      </c>
      <c r="GL256" s="339">
        <v>0</v>
      </c>
      <c r="GM256" s="339">
        <v>106196.02</v>
      </c>
      <c r="GN256" s="339">
        <v>32548.240000000002</v>
      </c>
      <c r="GO256" s="339">
        <v>47065</v>
      </c>
      <c r="GP256" s="339">
        <v>0</v>
      </c>
      <c r="GQ256" s="339">
        <v>0</v>
      </c>
      <c r="GR256" s="339">
        <v>0</v>
      </c>
      <c r="GS256" s="339">
        <v>354707.77</v>
      </c>
      <c r="GT256" s="339">
        <v>0</v>
      </c>
      <c r="GU256" s="339">
        <v>243825.7</v>
      </c>
      <c r="GV256" s="339">
        <v>0</v>
      </c>
      <c r="GW256" s="339">
        <v>0</v>
      </c>
      <c r="GX256" s="339">
        <v>66321</v>
      </c>
      <c r="GY256" s="339">
        <v>0</v>
      </c>
      <c r="GZ256" s="339">
        <v>12432.95</v>
      </c>
      <c r="HA256" s="339">
        <v>191297.7</v>
      </c>
      <c r="HB256" s="339">
        <v>0</v>
      </c>
      <c r="HC256" s="339">
        <v>897887.77</v>
      </c>
      <c r="HD256" s="339">
        <v>0</v>
      </c>
      <c r="HE256" s="339">
        <v>0</v>
      </c>
      <c r="HF256" s="339">
        <v>109769</v>
      </c>
      <c r="HG256" s="339">
        <v>0</v>
      </c>
      <c r="HH256" s="339">
        <v>88993.65</v>
      </c>
      <c r="HI256" s="339">
        <v>42646.25</v>
      </c>
      <c r="HJ256" s="339">
        <v>0</v>
      </c>
      <c r="HK256" s="339">
        <v>0</v>
      </c>
      <c r="HL256" s="339">
        <v>334976</v>
      </c>
      <c r="HM256" s="339">
        <v>0</v>
      </c>
      <c r="HN256" s="339">
        <v>0</v>
      </c>
      <c r="HO256" s="339">
        <v>0</v>
      </c>
      <c r="HP256" s="339">
        <v>712881.8</v>
      </c>
      <c r="HQ256" s="339">
        <v>132901</v>
      </c>
      <c r="HR256" s="339">
        <v>0</v>
      </c>
      <c r="HS256" s="339">
        <v>0</v>
      </c>
      <c r="HT256" s="339">
        <v>952173</v>
      </c>
      <c r="HU256" s="339">
        <v>0</v>
      </c>
      <c r="HV256" s="339">
        <v>515951.59</v>
      </c>
      <c r="HW256" s="339">
        <v>1188212.8999999999</v>
      </c>
      <c r="HX256" s="339">
        <v>0</v>
      </c>
      <c r="HY256" s="339">
        <v>2346749.63</v>
      </c>
      <c r="HZ256" s="339">
        <v>0</v>
      </c>
      <c r="IA256" s="339">
        <v>0</v>
      </c>
      <c r="IB256" s="339">
        <v>0</v>
      </c>
      <c r="IC256" s="339">
        <v>0</v>
      </c>
      <c r="ID256" s="339">
        <v>0</v>
      </c>
      <c r="IE256" s="339">
        <v>489768.69</v>
      </c>
      <c r="IF256" s="339">
        <v>108649</v>
      </c>
      <c r="IG256" s="339">
        <v>0</v>
      </c>
      <c r="IH256" s="339">
        <v>0</v>
      </c>
      <c r="II256" s="339">
        <v>0</v>
      </c>
      <c r="IJ256" s="339">
        <v>564226</v>
      </c>
      <c r="IK256" s="339">
        <v>30450</v>
      </c>
      <c r="IL256" s="339">
        <v>0</v>
      </c>
      <c r="IM256" s="339">
        <v>0</v>
      </c>
      <c r="IN256" s="339">
        <v>518676</v>
      </c>
      <c r="IO256" s="339">
        <v>0</v>
      </c>
      <c r="IP256" s="339">
        <v>0</v>
      </c>
      <c r="IQ256" s="339">
        <v>0</v>
      </c>
      <c r="IR256" s="339">
        <v>371402.05</v>
      </c>
      <c r="IS256" s="339">
        <v>0</v>
      </c>
      <c r="IT256" s="339">
        <v>729829.83</v>
      </c>
      <c r="IU256" s="339">
        <v>0</v>
      </c>
      <c r="IV256" s="339">
        <v>0</v>
      </c>
      <c r="IW256" s="339">
        <v>0</v>
      </c>
      <c r="IX256" s="339">
        <v>0</v>
      </c>
      <c r="IY256" s="339">
        <v>0</v>
      </c>
      <c r="IZ256" s="339">
        <v>0</v>
      </c>
      <c r="JA256" s="339">
        <v>0</v>
      </c>
      <c r="JB256" s="339">
        <v>40000</v>
      </c>
      <c r="JC256" s="339">
        <v>119723.88</v>
      </c>
      <c r="JD256" s="339">
        <v>0</v>
      </c>
      <c r="JE256" s="339">
        <v>0</v>
      </c>
      <c r="JF256" s="339">
        <v>0</v>
      </c>
      <c r="JG256" s="339">
        <v>0</v>
      </c>
      <c r="JH256" s="339">
        <v>0</v>
      </c>
      <c r="JI256" s="339">
        <v>125520</v>
      </c>
      <c r="JJ256" s="339">
        <v>9995</v>
      </c>
      <c r="JK256" s="339">
        <v>0</v>
      </c>
      <c r="JL256" s="339">
        <v>247434.25</v>
      </c>
      <c r="JM256" s="339">
        <v>206691.29</v>
      </c>
      <c r="JN256" s="339">
        <v>0</v>
      </c>
      <c r="JO256" s="339">
        <v>388519.95</v>
      </c>
      <c r="JP256" s="339">
        <v>5000</v>
      </c>
      <c r="JQ256" s="339">
        <v>0</v>
      </c>
      <c r="JR256" s="339">
        <v>0</v>
      </c>
      <c r="JS256" s="339">
        <v>202705.6</v>
      </c>
      <c r="JT256" s="339">
        <v>0</v>
      </c>
      <c r="JU256" s="339">
        <v>0</v>
      </c>
      <c r="JV256" s="339">
        <v>96945.45</v>
      </c>
      <c r="JW256" s="339">
        <v>0</v>
      </c>
      <c r="JX256" s="339">
        <v>0</v>
      </c>
      <c r="JY256" s="339">
        <v>0</v>
      </c>
      <c r="JZ256" s="339">
        <v>0</v>
      </c>
      <c r="KA256" s="339">
        <v>0</v>
      </c>
      <c r="KB256" s="339">
        <v>155000</v>
      </c>
      <c r="KC256" s="339">
        <v>0</v>
      </c>
      <c r="KD256" s="339">
        <v>86460</v>
      </c>
      <c r="KE256" s="339">
        <v>1319515.55</v>
      </c>
      <c r="KF256" s="339">
        <v>0</v>
      </c>
      <c r="KG256" s="339">
        <v>0</v>
      </c>
      <c r="KH256" s="339">
        <v>0</v>
      </c>
      <c r="KI256" s="339">
        <v>0</v>
      </c>
      <c r="KJ256" s="339">
        <v>7500</v>
      </c>
      <c r="KK256" s="339">
        <v>0</v>
      </c>
      <c r="KL256" s="339">
        <v>2000</v>
      </c>
      <c r="KM256" s="339">
        <v>0</v>
      </c>
      <c r="KN256" s="339">
        <v>0</v>
      </c>
      <c r="KO256" s="339">
        <v>0</v>
      </c>
      <c r="KP256" s="339">
        <v>0</v>
      </c>
      <c r="KQ256" s="339">
        <v>2105249.9900000002</v>
      </c>
      <c r="KR256" s="339">
        <v>0</v>
      </c>
      <c r="KS256" s="339">
        <v>0</v>
      </c>
      <c r="KU256" s="312">
        <v>66</v>
      </c>
    </row>
    <row r="257" spans="1:311" x14ac:dyDescent="0.25">
      <c r="A257">
        <v>2021</v>
      </c>
      <c r="B257" t="s">
        <v>963</v>
      </c>
      <c r="C257" t="s">
        <v>971</v>
      </c>
      <c r="D257" t="s">
        <v>973</v>
      </c>
      <c r="E257" t="s">
        <v>780</v>
      </c>
      <c r="F257" s="339">
        <v>0</v>
      </c>
      <c r="G257" s="339">
        <v>0</v>
      </c>
      <c r="H257" s="339">
        <v>0</v>
      </c>
      <c r="I257" s="339">
        <v>0</v>
      </c>
      <c r="J257" s="339">
        <v>0</v>
      </c>
      <c r="K257" s="339">
        <v>0</v>
      </c>
      <c r="L257" s="339">
        <v>0</v>
      </c>
      <c r="M257" s="339">
        <v>0</v>
      </c>
      <c r="N257" s="339">
        <v>0</v>
      </c>
      <c r="O257" s="339">
        <v>0</v>
      </c>
      <c r="P257" s="339">
        <v>0</v>
      </c>
      <c r="Q257" s="339">
        <v>0</v>
      </c>
      <c r="R257" s="339">
        <v>0</v>
      </c>
      <c r="S257" s="339">
        <v>0</v>
      </c>
      <c r="T257" s="339">
        <v>0</v>
      </c>
      <c r="U257" s="339">
        <v>0</v>
      </c>
      <c r="V257" s="339">
        <v>0</v>
      </c>
      <c r="W257" s="339">
        <v>0</v>
      </c>
      <c r="X257" s="339">
        <v>0</v>
      </c>
      <c r="Y257" s="339">
        <v>0</v>
      </c>
      <c r="Z257" s="339">
        <v>0</v>
      </c>
      <c r="AA257" s="339">
        <v>0</v>
      </c>
      <c r="AB257" s="339">
        <v>0</v>
      </c>
      <c r="AC257" s="339">
        <v>0</v>
      </c>
      <c r="AD257" s="339">
        <v>24542.25</v>
      </c>
      <c r="AE257" s="339">
        <v>508582.06</v>
      </c>
      <c r="AF257" s="339">
        <v>0</v>
      </c>
      <c r="AG257" s="339">
        <v>0</v>
      </c>
      <c r="AH257" s="339">
        <v>0</v>
      </c>
      <c r="AI257" s="339">
        <v>0</v>
      </c>
      <c r="AJ257" s="339">
        <v>0</v>
      </c>
      <c r="AK257" s="339">
        <v>0</v>
      </c>
      <c r="AL257" s="339">
        <v>0</v>
      </c>
      <c r="AM257" s="339">
        <v>0</v>
      </c>
      <c r="AN257" s="339">
        <v>0</v>
      </c>
      <c r="AO257" s="339">
        <v>0</v>
      </c>
      <c r="AP257" s="339">
        <v>0</v>
      </c>
      <c r="AQ257" s="339">
        <v>0</v>
      </c>
      <c r="AR257" s="339">
        <v>0</v>
      </c>
      <c r="AS257" s="339">
        <v>0</v>
      </c>
      <c r="AT257" s="339">
        <v>0</v>
      </c>
      <c r="AU257" s="339">
        <v>0</v>
      </c>
      <c r="AV257" s="339">
        <v>0</v>
      </c>
      <c r="AW257" s="339">
        <v>0</v>
      </c>
      <c r="AX257" s="339">
        <v>0</v>
      </c>
      <c r="AY257" s="339">
        <v>0</v>
      </c>
      <c r="AZ257" s="339">
        <v>0</v>
      </c>
      <c r="BA257" s="339">
        <v>0</v>
      </c>
      <c r="BB257" s="339">
        <v>0</v>
      </c>
      <c r="BC257" s="339">
        <v>0</v>
      </c>
      <c r="BD257" s="339">
        <v>0</v>
      </c>
      <c r="BE257" s="339">
        <v>0</v>
      </c>
      <c r="BF257" s="339">
        <v>0</v>
      </c>
      <c r="BG257" s="339">
        <v>0</v>
      </c>
      <c r="BH257" s="339">
        <v>0</v>
      </c>
      <c r="BI257" s="339">
        <v>0</v>
      </c>
      <c r="BJ257" s="339">
        <v>0</v>
      </c>
      <c r="BK257" s="339">
        <v>0</v>
      </c>
      <c r="BL257" s="339">
        <v>0</v>
      </c>
      <c r="BM257" s="339">
        <v>0</v>
      </c>
      <c r="BN257" s="339">
        <v>0</v>
      </c>
      <c r="BO257" s="339">
        <v>0</v>
      </c>
      <c r="BP257" s="339">
        <v>0</v>
      </c>
      <c r="BQ257" s="339">
        <v>0</v>
      </c>
      <c r="BR257" s="339">
        <v>0</v>
      </c>
      <c r="BS257" s="339">
        <v>0</v>
      </c>
      <c r="BT257" s="339">
        <v>0</v>
      </c>
      <c r="BU257" s="339">
        <v>0</v>
      </c>
      <c r="BV257" s="339">
        <v>0</v>
      </c>
      <c r="BW257" s="339">
        <v>243405.7</v>
      </c>
      <c r="BX257" s="339">
        <v>0</v>
      </c>
      <c r="BY257" s="339">
        <v>0</v>
      </c>
      <c r="BZ257" s="339">
        <v>0</v>
      </c>
      <c r="CA257" s="339">
        <v>0</v>
      </c>
      <c r="CB257" s="339">
        <v>0</v>
      </c>
      <c r="CC257" s="339">
        <v>0</v>
      </c>
      <c r="CD257" s="339">
        <v>0</v>
      </c>
      <c r="CE257" s="339">
        <v>46522.7</v>
      </c>
      <c r="CF257" s="339">
        <v>0</v>
      </c>
      <c r="CG257" s="339">
        <v>0</v>
      </c>
      <c r="CH257" s="339">
        <v>0</v>
      </c>
      <c r="CI257" s="339">
        <v>0</v>
      </c>
      <c r="CJ257" s="339">
        <v>0</v>
      </c>
      <c r="CK257" s="339">
        <v>0</v>
      </c>
      <c r="CL257" s="339">
        <v>0</v>
      </c>
      <c r="CM257" s="339">
        <v>0</v>
      </c>
      <c r="CN257" s="339">
        <v>0</v>
      </c>
      <c r="CO257" s="339">
        <v>0</v>
      </c>
      <c r="CP257" s="339">
        <v>0</v>
      </c>
      <c r="CQ257" s="339">
        <v>0</v>
      </c>
      <c r="CR257" s="339">
        <v>0</v>
      </c>
      <c r="CS257" s="339">
        <v>0</v>
      </c>
      <c r="CT257" s="339">
        <v>0</v>
      </c>
      <c r="CU257" s="339">
        <v>0</v>
      </c>
      <c r="CV257" s="339">
        <v>0</v>
      </c>
      <c r="CW257" s="339">
        <v>0</v>
      </c>
      <c r="CX257" s="339">
        <v>100896</v>
      </c>
      <c r="CY257" s="339">
        <v>0</v>
      </c>
      <c r="CZ257" s="339">
        <v>0</v>
      </c>
      <c r="DA257" s="339">
        <v>0</v>
      </c>
      <c r="DB257" s="339">
        <v>0</v>
      </c>
      <c r="DC257" s="339">
        <v>0</v>
      </c>
      <c r="DD257" s="339">
        <v>0</v>
      </c>
      <c r="DE257" s="339">
        <v>0</v>
      </c>
      <c r="DF257" s="339">
        <v>0</v>
      </c>
      <c r="DG257" s="339">
        <v>0</v>
      </c>
      <c r="DH257" s="339">
        <v>0</v>
      </c>
      <c r="DI257" s="339">
        <v>0</v>
      </c>
      <c r="DJ257" s="339">
        <v>0</v>
      </c>
      <c r="DK257" s="339">
        <v>0</v>
      </c>
      <c r="DL257" s="339">
        <v>0</v>
      </c>
      <c r="DM257" s="339">
        <v>0</v>
      </c>
      <c r="DN257" s="339">
        <v>0</v>
      </c>
      <c r="DO257" s="339">
        <v>13801.95</v>
      </c>
      <c r="DP257" s="339">
        <v>0</v>
      </c>
      <c r="DQ257" s="339">
        <v>0</v>
      </c>
      <c r="DR257" s="339">
        <v>839380.5</v>
      </c>
      <c r="DS257" s="339">
        <v>41739.25</v>
      </c>
      <c r="DT257" s="339">
        <v>0</v>
      </c>
      <c r="DU257" s="339">
        <v>0</v>
      </c>
      <c r="DV257" s="339">
        <v>0</v>
      </c>
      <c r="DW257" s="339">
        <v>0</v>
      </c>
      <c r="DX257" s="339">
        <v>0</v>
      </c>
      <c r="DY257" s="339">
        <v>0</v>
      </c>
      <c r="DZ257" s="339">
        <v>0</v>
      </c>
      <c r="EA257" s="339">
        <v>0</v>
      </c>
      <c r="EB257" s="339">
        <v>0</v>
      </c>
      <c r="EC257" s="339">
        <v>0</v>
      </c>
      <c r="ED257" s="339">
        <v>0</v>
      </c>
      <c r="EE257" s="339">
        <v>0</v>
      </c>
      <c r="EF257" s="339">
        <v>0</v>
      </c>
      <c r="EG257" s="339">
        <v>0</v>
      </c>
      <c r="EH257" s="339">
        <v>0</v>
      </c>
      <c r="EI257" s="339">
        <v>0</v>
      </c>
      <c r="EJ257" s="339">
        <v>0</v>
      </c>
      <c r="EK257" s="339">
        <v>0</v>
      </c>
      <c r="EL257" s="339">
        <v>0</v>
      </c>
      <c r="EM257" s="339">
        <v>0</v>
      </c>
      <c r="EN257" s="339">
        <v>0</v>
      </c>
      <c r="EO257" s="339">
        <v>0</v>
      </c>
      <c r="EP257" s="339">
        <v>0</v>
      </c>
      <c r="EQ257" s="339">
        <v>0</v>
      </c>
      <c r="ER257" s="339">
        <v>0</v>
      </c>
      <c r="ES257" s="339">
        <v>0</v>
      </c>
      <c r="ET257" s="339">
        <v>0</v>
      </c>
      <c r="EU257" s="339">
        <v>0</v>
      </c>
      <c r="EV257" s="339">
        <v>0</v>
      </c>
      <c r="EW257" s="339">
        <v>0</v>
      </c>
      <c r="EX257" s="339">
        <v>0</v>
      </c>
      <c r="EY257" s="339">
        <v>0</v>
      </c>
      <c r="EZ257" s="339">
        <v>66013</v>
      </c>
      <c r="FA257" s="339">
        <v>0</v>
      </c>
      <c r="FB257" s="339">
        <v>0</v>
      </c>
      <c r="FC257" s="339">
        <v>0</v>
      </c>
      <c r="FD257" s="339">
        <v>0</v>
      </c>
      <c r="FE257" s="339">
        <v>0</v>
      </c>
      <c r="FF257" s="339">
        <v>0</v>
      </c>
      <c r="FG257" s="339">
        <v>0</v>
      </c>
      <c r="FH257" s="339">
        <v>0</v>
      </c>
      <c r="FI257" s="339">
        <v>0</v>
      </c>
      <c r="FJ257" s="339">
        <v>0</v>
      </c>
      <c r="FK257" s="339">
        <v>0</v>
      </c>
      <c r="FL257" s="339">
        <v>0</v>
      </c>
      <c r="FM257" s="339">
        <v>0</v>
      </c>
      <c r="FN257" s="339">
        <v>0</v>
      </c>
      <c r="FO257" s="339">
        <v>0</v>
      </c>
      <c r="FP257" s="339">
        <v>0</v>
      </c>
      <c r="FQ257" s="339">
        <v>0</v>
      </c>
      <c r="FR257" s="339">
        <v>0</v>
      </c>
      <c r="FS257" s="339">
        <v>0</v>
      </c>
      <c r="FT257" s="339">
        <v>0</v>
      </c>
      <c r="FU257" s="339">
        <v>0</v>
      </c>
      <c r="FV257" s="339">
        <v>0</v>
      </c>
      <c r="FW257" s="339">
        <v>0</v>
      </c>
      <c r="FX257" s="339">
        <v>0</v>
      </c>
      <c r="FY257" s="339">
        <v>242785.6</v>
      </c>
      <c r="FZ257" s="339">
        <v>0</v>
      </c>
      <c r="GA257" s="339">
        <v>0</v>
      </c>
      <c r="GB257" s="339">
        <v>0</v>
      </c>
      <c r="GC257" s="339">
        <v>0</v>
      </c>
      <c r="GD257" s="339">
        <v>0</v>
      </c>
      <c r="GE257" s="339">
        <v>0</v>
      </c>
      <c r="GF257" s="339">
        <v>0</v>
      </c>
      <c r="GG257" s="339">
        <v>0</v>
      </c>
      <c r="GH257" s="339">
        <v>0</v>
      </c>
      <c r="GI257" s="339">
        <v>0</v>
      </c>
      <c r="GJ257" s="339">
        <v>0</v>
      </c>
      <c r="GK257" s="339">
        <v>0</v>
      </c>
      <c r="GL257" s="339">
        <v>0</v>
      </c>
      <c r="GM257" s="339">
        <v>0</v>
      </c>
      <c r="GN257" s="339">
        <v>0</v>
      </c>
      <c r="GO257" s="339">
        <v>10000</v>
      </c>
      <c r="GP257" s="339">
        <v>0</v>
      </c>
      <c r="GQ257" s="339">
        <v>0</v>
      </c>
      <c r="GR257" s="339">
        <v>0</v>
      </c>
      <c r="GS257" s="339">
        <v>0</v>
      </c>
      <c r="GT257" s="339">
        <v>0</v>
      </c>
      <c r="GU257" s="339">
        <v>0</v>
      </c>
      <c r="GV257" s="339">
        <v>0</v>
      </c>
      <c r="GW257" s="339">
        <v>0</v>
      </c>
      <c r="GX257" s="339">
        <v>0</v>
      </c>
      <c r="GY257" s="339">
        <v>0</v>
      </c>
      <c r="GZ257" s="339">
        <v>0</v>
      </c>
      <c r="HA257" s="339">
        <v>0</v>
      </c>
      <c r="HB257" s="339">
        <v>0</v>
      </c>
      <c r="HC257" s="339">
        <v>0</v>
      </c>
      <c r="HD257" s="339">
        <v>0</v>
      </c>
      <c r="HE257" s="339">
        <v>0</v>
      </c>
      <c r="HF257" s="339">
        <v>0</v>
      </c>
      <c r="HG257" s="339">
        <v>0</v>
      </c>
      <c r="HH257" s="339">
        <v>0</v>
      </c>
      <c r="HI257" s="339">
        <v>0</v>
      </c>
      <c r="HJ257" s="339">
        <v>0</v>
      </c>
      <c r="HK257" s="339">
        <v>0</v>
      </c>
      <c r="HL257" s="339">
        <v>296383</v>
      </c>
      <c r="HM257" s="339">
        <v>0</v>
      </c>
      <c r="HN257" s="339">
        <v>0</v>
      </c>
      <c r="HO257" s="339">
        <v>0</v>
      </c>
      <c r="HP257" s="339">
        <v>0</v>
      </c>
      <c r="HQ257" s="339">
        <v>0</v>
      </c>
      <c r="HR257" s="339">
        <v>0</v>
      </c>
      <c r="HS257" s="339">
        <v>0</v>
      </c>
      <c r="HT257" s="339">
        <v>0</v>
      </c>
      <c r="HU257" s="339">
        <v>0</v>
      </c>
      <c r="HV257" s="339">
        <v>0</v>
      </c>
      <c r="HW257" s="339">
        <v>0</v>
      </c>
      <c r="HX257" s="339">
        <v>0</v>
      </c>
      <c r="HY257" s="339">
        <v>14670.3</v>
      </c>
      <c r="HZ257" s="339">
        <v>0</v>
      </c>
      <c r="IA257" s="339">
        <v>0</v>
      </c>
      <c r="IB257" s="339">
        <v>0</v>
      </c>
      <c r="IC257" s="339">
        <v>0</v>
      </c>
      <c r="ID257" s="339">
        <v>0</v>
      </c>
      <c r="IE257" s="339">
        <v>0</v>
      </c>
      <c r="IF257" s="339">
        <v>0</v>
      </c>
      <c r="IG257" s="339">
        <v>0</v>
      </c>
      <c r="IH257" s="339">
        <v>0</v>
      </c>
      <c r="II257" s="339">
        <v>0</v>
      </c>
      <c r="IJ257" s="339">
        <v>0</v>
      </c>
      <c r="IK257" s="339">
        <v>0</v>
      </c>
      <c r="IL257" s="339">
        <v>0</v>
      </c>
      <c r="IM257" s="339">
        <v>0</v>
      </c>
      <c r="IN257" s="339">
        <v>0</v>
      </c>
      <c r="IO257" s="339">
        <v>0</v>
      </c>
      <c r="IP257" s="339">
        <v>0</v>
      </c>
      <c r="IQ257" s="339">
        <v>0</v>
      </c>
      <c r="IR257" s="339">
        <v>39430</v>
      </c>
      <c r="IS257" s="339">
        <v>0</v>
      </c>
      <c r="IT257" s="339">
        <v>0</v>
      </c>
      <c r="IU257" s="339">
        <v>0</v>
      </c>
      <c r="IV257" s="339">
        <v>0</v>
      </c>
      <c r="IW257" s="339">
        <v>0</v>
      </c>
      <c r="IX257" s="339">
        <v>0</v>
      </c>
      <c r="IY257" s="339">
        <v>0</v>
      </c>
      <c r="IZ257" s="339">
        <v>0</v>
      </c>
      <c r="JA257" s="339">
        <v>0</v>
      </c>
      <c r="JB257" s="339">
        <v>0</v>
      </c>
      <c r="JC257" s="339">
        <v>0</v>
      </c>
      <c r="JD257" s="339">
        <v>0</v>
      </c>
      <c r="JE257" s="339">
        <v>0</v>
      </c>
      <c r="JF257" s="339">
        <v>0</v>
      </c>
      <c r="JG257" s="339">
        <v>0</v>
      </c>
      <c r="JH257" s="339">
        <v>0</v>
      </c>
      <c r="JI257" s="339">
        <v>0</v>
      </c>
      <c r="JJ257" s="339">
        <v>0</v>
      </c>
      <c r="JK257" s="339">
        <v>0</v>
      </c>
      <c r="JL257" s="339">
        <v>0</v>
      </c>
      <c r="JM257" s="339">
        <v>0</v>
      </c>
      <c r="JN257" s="339">
        <v>0</v>
      </c>
      <c r="JO257" s="339">
        <v>0</v>
      </c>
      <c r="JP257" s="339">
        <v>0</v>
      </c>
      <c r="JQ257" s="339">
        <v>0</v>
      </c>
      <c r="JR257" s="339">
        <v>0</v>
      </c>
      <c r="JS257" s="339">
        <v>0</v>
      </c>
      <c r="JT257" s="339">
        <v>0</v>
      </c>
      <c r="JU257" s="339">
        <v>0</v>
      </c>
      <c r="JV257" s="339">
        <v>7674</v>
      </c>
      <c r="JW257" s="339">
        <v>0</v>
      </c>
      <c r="JX257" s="339">
        <v>0</v>
      </c>
      <c r="JY257" s="339">
        <v>0</v>
      </c>
      <c r="JZ257" s="339">
        <v>0</v>
      </c>
      <c r="KA257" s="339">
        <v>0</v>
      </c>
      <c r="KB257" s="339">
        <v>0</v>
      </c>
      <c r="KC257" s="339">
        <v>0</v>
      </c>
      <c r="KD257" s="339">
        <v>0</v>
      </c>
      <c r="KE257" s="339">
        <v>0</v>
      </c>
      <c r="KF257" s="339">
        <v>0</v>
      </c>
      <c r="KG257" s="339">
        <v>0</v>
      </c>
      <c r="KH257" s="339">
        <v>0</v>
      </c>
      <c r="KI257" s="339">
        <v>0</v>
      </c>
      <c r="KJ257" s="339">
        <v>0</v>
      </c>
      <c r="KK257" s="339">
        <v>0</v>
      </c>
      <c r="KL257" s="339">
        <v>0</v>
      </c>
      <c r="KM257" s="339">
        <v>0</v>
      </c>
      <c r="KN257" s="339">
        <v>0</v>
      </c>
      <c r="KO257" s="339">
        <v>0</v>
      </c>
      <c r="KP257" s="339">
        <v>0</v>
      </c>
      <c r="KQ257" s="339">
        <v>0</v>
      </c>
      <c r="KR257" s="339">
        <v>0</v>
      </c>
      <c r="KS257" s="339">
        <v>0</v>
      </c>
      <c r="KU257" s="312">
        <v>66</v>
      </c>
    </row>
    <row r="258" spans="1:311" x14ac:dyDescent="0.25">
      <c r="A258">
        <v>2021</v>
      </c>
      <c r="B258" t="s">
        <v>963</v>
      </c>
      <c r="C258" t="s">
        <v>971</v>
      </c>
      <c r="D258" t="s">
        <v>974</v>
      </c>
      <c r="E258" t="s">
        <v>780</v>
      </c>
      <c r="F258" s="339">
        <v>12215</v>
      </c>
      <c r="G258" s="339">
        <v>0</v>
      </c>
      <c r="H258" s="339">
        <v>71000</v>
      </c>
      <c r="I258" s="339">
        <v>0</v>
      </c>
      <c r="J258" s="339">
        <v>0</v>
      </c>
      <c r="K258" s="339">
        <v>0</v>
      </c>
      <c r="L258" s="339">
        <v>25925.3</v>
      </c>
      <c r="M258" s="339">
        <v>0</v>
      </c>
      <c r="N258" s="339">
        <v>0</v>
      </c>
      <c r="O258" s="339">
        <v>0</v>
      </c>
      <c r="P258" s="339">
        <v>0</v>
      </c>
      <c r="Q258" s="339">
        <v>0</v>
      </c>
      <c r="R258" s="339">
        <v>0</v>
      </c>
      <c r="S258" s="339">
        <v>0</v>
      </c>
      <c r="T258" s="339">
        <v>93637.9</v>
      </c>
      <c r="U258" s="339">
        <v>155942</v>
      </c>
      <c r="V258" s="339">
        <v>0</v>
      </c>
      <c r="W258" s="339">
        <v>4970</v>
      </c>
      <c r="X258" s="339">
        <v>0</v>
      </c>
      <c r="Y258" s="339">
        <v>0</v>
      </c>
      <c r="Z258" s="339">
        <v>40625</v>
      </c>
      <c r="AA258" s="339">
        <v>0</v>
      </c>
      <c r="AB258" s="339">
        <v>0</v>
      </c>
      <c r="AC258" s="339">
        <v>0</v>
      </c>
      <c r="AD258" s="339">
        <v>28360.400000000001</v>
      </c>
      <c r="AE258" s="339">
        <v>0</v>
      </c>
      <c r="AF258" s="339">
        <v>0</v>
      </c>
      <c r="AG258" s="339">
        <v>0</v>
      </c>
      <c r="AH258" s="339">
        <v>0</v>
      </c>
      <c r="AI258" s="339">
        <v>0</v>
      </c>
      <c r="AJ258" s="339">
        <v>0</v>
      </c>
      <c r="AK258" s="339">
        <v>0</v>
      </c>
      <c r="AL258" s="339">
        <v>79567</v>
      </c>
      <c r="AM258" s="339">
        <v>55992</v>
      </c>
      <c r="AN258" s="339">
        <v>0</v>
      </c>
      <c r="AO258" s="339">
        <v>0</v>
      </c>
      <c r="AP258" s="339">
        <v>0</v>
      </c>
      <c r="AQ258" s="339">
        <v>0</v>
      </c>
      <c r="AR258" s="339">
        <v>0</v>
      </c>
      <c r="AS258" s="339">
        <v>0</v>
      </c>
      <c r="AT258" s="339">
        <v>0</v>
      </c>
      <c r="AU258" s="339">
        <v>0</v>
      </c>
      <c r="AV258" s="339">
        <v>0</v>
      </c>
      <c r="AW258" s="339">
        <v>34039.449999999997</v>
      </c>
      <c r="AX258" s="339">
        <v>148342.6</v>
      </c>
      <c r="AY258" s="339">
        <v>0</v>
      </c>
      <c r="AZ258" s="339">
        <v>15927.6</v>
      </c>
      <c r="BA258" s="339">
        <v>0</v>
      </c>
      <c r="BB258" s="339">
        <v>0</v>
      </c>
      <c r="BC258" s="339">
        <v>0</v>
      </c>
      <c r="BD258" s="339">
        <v>0</v>
      </c>
      <c r="BE258" s="339">
        <v>0</v>
      </c>
      <c r="BF258" s="339">
        <v>0</v>
      </c>
      <c r="BG258" s="339">
        <v>0</v>
      </c>
      <c r="BH258" s="339">
        <v>0</v>
      </c>
      <c r="BI258" s="339">
        <v>0</v>
      </c>
      <c r="BJ258" s="339">
        <v>0</v>
      </c>
      <c r="BK258" s="339">
        <v>0</v>
      </c>
      <c r="BL258" s="339">
        <v>51401.2</v>
      </c>
      <c r="BM258" s="339">
        <v>0</v>
      </c>
      <c r="BN258" s="339">
        <v>0</v>
      </c>
      <c r="BO258" s="339">
        <v>0</v>
      </c>
      <c r="BP258" s="339">
        <v>0</v>
      </c>
      <c r="BQ258" s="339">
        <v>0</v>
      </c>
      <c r="BR258" s="339">
        <v>0</v>
      </c>
      <c r="BS258" s="339">
        <v>0</v>
      </c>
      <c r="BT258" s="339">
        <v>0</v>
      </c>
      <c r="BU258" s="339">
        <v>0</v>
      </c>
      <c r="BV258" s="339">
        <v>0</v>
      </c>
      <c r="BW258" s="339">
        <v>0</v>
      </c>
      <c r="BX258" s="339">
        <v>0</v>
      </c>
      <c r="BY258" s="339">
        <v>0</v>
      </c>
      <c r="BZ258" s="339">
        <v>0</v>
      </c>
      <c r="CA258" s="339">
        <v>0</v>
      </c>
      <c r="CB258" s="339">
        <v>59903</v>
      </c>
      <c r="CC258" s="339">
        <v>0</v>
      </c>
      <c r="CD258" s="339">
        <v>0</v>
      </c>
      <c r="CE258" s="339">
        <v>50000</v>
      </c>
      <c r="CF258" s="339">
        <v>0</v>
      </c>
      <c r="CG258" s="339">
        <v>0</v>
      </c>
      <c r="CH258" s="339">
        <v>0</v>
      </c>
      <c r="CI258" s="339">
        <v>0</v>
      </c>
      <c r="CJ258" s="339">
        <v>0</v>
      </c>
      <c r="CK258" s="339">
        <v>0</v>
      </c>
      <c r="CL258" s="339">
        <v>0</v>
      </c>
      <c r="CM258" s="339">
        <v>0</v>
      </c>
      <c r="CN258" s="339">
        <v>10000</v>
      </c>
      <c r="CO258" s="339">
        <v>0</v>
      </c>
      <c r="CP258" s="339">
        <v>0</v>
      </c>
      <c r="CQ258" s="339">
        <v>0</v>
      </c>
      <c r="CR258" s="339">
        <v>0</v>
      </c>
      <c r="CS258" s="339">
        <v>0</v>
      </c>
      <c r="CT258" s="339">
        <v>0</v>
      </c>
      <c r="CU258" s="339">
        <v>0</v>
      </c>
      <c r="CV258" s="339">
        <v>0</v>
      </c>
      <c r="CW258" s="339">
        <v>0</v>
      </c>
      <c r="CX258" s="339">
        <v>0</v>
      </c>
      <c r="CY258" s="339">
        <v>0</v>
      </c>
      <c r="CZ258" s="339">
        <v>0</v>
      </c>
      <c r="DA258" s="339">
        <v>0</v>
      </c>
      <c r="DB258" s="339">
        <v>0</v>
      </c>
      <c r="DC258" s="339">
        <v>0</v>
      </c>
      <c r="DD258" s="339">
        <v>0</v>
      </c>
      <c r="DE258" s="339">
        <v>49123.26</v>
      </c>
      <c r="DF258" s="339">
        <v>0</v>
      </c>
      <c r="DG258" s="339">
        <v>14570</v>
      </c>
      <c r="DH258" s="339">
        <v>0</v>
      </c>
      <c r="DI258" s="339">
        <v>0</v>
      </c>
      <c r="DJ258" s="339">
        <v>0</v>
      </c>
      <c r="DK258" s="339">
        <v>0</v>
      </c>
      <c r="DL258" s="339">
        <v>0</v>
      </c>
      <c r="DM258" s="339">
        <v>0</v>
      </c>
      <c r="DN258" s="339">
        <v>0</v>
      </c>
      <c r="DO258" s="339">
        <v>0</v>
      </c>
      <c r="DP258" s="339">
        <v>0</v>
      </c>
      <c r="DQ258" s="339">
        <v>0</v>
      </c>
      <c r="DR258" s="339">
        <v>0</v>
      </c>
      <c r="DS258" s="339">
        <v>10000</v>
      </c>
      <c r="DT258" s="339">
        <v>0</v>
      </c>
      <c r="DU258" s="339">
        <v>31578.5</v>
      </c>
      <c r="DV258" s="339">
        <v>0</v>
      </c>
      <c r="DW258" s="339">
        <v>0</v>
      </c>
      <c r="DX258" s="339">
        <v>0</v>
      </c>
      <c r="DY258" s="339">
        <v>0</v>
      </c>
      <c r="DZ258" s="339">
        <v>0</v>
      </c>
      <c r="EA258" s="339">
        <v>0</v>
      </c>
      <c r="EB258" s="339">
        <v>0</v>
      </c>
      <c r="EC258" s="339">
        <v>0</v>
      </c>
      <c r="ED258" s="339">
        <v>0</v>
      </c>
      <c r="EE258" s="339">
        <v>0</v>
      </c>
      <c r="EF258" s="339">
        <v>0</v>
      </c>
      <c r="EG258" s="339">
        <v>207994.7</v>
      </c>
      <c r="EH258" s="339">
        <v>0</v>
      </c>
      <c r="EI258" s="339">
        <v>0</v>
      </c>
      <c r="EJ258" s="339">
        <v>4729</v>
      </c>
      <c r="EK258" s="339">
        <v>4011.2</v>
      </c>
      <c r="EL258" s="339">
        <v>0</v>
      </c>
      <c r="EM258" s="339">
        <v>0</v>
      </c>
      <c r="EN258" s="339">
        <v>0</v>
      </c>
      <c r="EO258" s="339">
        <v>0</v>
      </c>
      <c r="EP258" s="339">
        <v>0</v>
      </c>
      <c r="EQ258" s="339">
        <v>0</v>
      </c>
      <c r="ER258" s="339">
        <v>0</v>
      </c>
      <c r="ES258" s="339">
        <v>0</v>
      </c>
      <c r="ET258" s="339">
        <v>0</v>
      </c>
      <c r="EU258" s="339">
        <v>67522.3</v>
      </c>
      <c r="EV258" s="339">
        <v>0</v>
      </c>
      <c r="EW258" s="339">
        <v>0</v>
      </c>
      <c r="EX258" s="339">
        <v>0</v>
      </c>
      <c r="EY258" s="339">
        <v>0</v>
      </c>
      <c r="EZ258" s="339">
        <v>436491.48</v>
      </c>
      <c r="FA258" s="339">
        <v>0</v>
      </c>
      <c r="FB258" s="339">
        <v>0</v>
      </c>
      <c r="FC258" s="339">
        <v>65599.399999999994</v>
      </c>
      <c r="FD258" s="339">
        <v>0</v>
      </c>
      <c r="FE258" s="339">
        <v>0</v>
      </c>
      <c r="FF258" s="339">
        <v>0</v>
      </c>
      <c r="FG258" s="339">
        <v>0</v>
      </c>
      <c r="FH258" s="339">
        <v>128994.9</v>
      </c>
      <c r="FI258" s="339">
        <v>115893</v>
      </c>
      <c r="FJ258" s="339">
        <v>0</v>
      </c>
      <c r="FK258" s="339">
        <v>0</v>
      </c>
      <c r="FL258" s="339">
        <v>0</v>
      </c>
      <c r="FM258" s="339">
        <v>0</v>
      </c>
      <c r="FN258" s="339">
        <v>0</v>
      </c>
      <c r="FO258" s="339">
        <v>0</v>
      </c>
      <c r="FP258" s="339">
        <v>50391.05</v>
      </c>
      <c r="FQ258" s="339">
        <v>0</v>
      </c>
      <c r="FR258" s="339">
        <v>14080</v>
      </c>
      <c r="FS258" s="339">
        <v>0</v>
      </c>
      <c r="FT258" s="339">
        <v>0</v>
      </c>
      <c r="FU258" s="339">
        <v>0</v>
      </c>
      <c r="FV258" s="339">
        <v>0</v>
      </c>
      <c r="FW258" s="339">
        <v>0</v>
      </c>
      <c r="FX258" s="339">
        <v>0</v>
      </c>
      <c r="FY258" s="339">
        <v>0</v>
      </c>
      <c r="FZ258" s="339">
        <v>0</v>
      </c>
      <c r="GA258" s="339">
        <v>0</v>
      </c>
      <c r="GB258" s="339">
        <v>0</v>
      </c>
      <c r="GC258" s="339">
        <v>0</v>
      </c>
      <c r="GD258" s="339">
        <v>0</v>
      </c>
      <c r="GE258" s="339">
        <v>0</v>
      </c>
      <c r="GF258" s="339">
        <v>0</v>
      </c>
      <c r="GG258" s="339">
        <v>0</v>
      </c>
      <c r="GH258" s="339">
        <v>0</v>
      </c>
      <c r="GI258" s="339">
        <v>0</v>
      </c>
      <c r="GJ258" s="339">
        <v>0</v>
      </c>
      <c r="GK258" s="339">
        <v>60072.65</v>
      </c>
      <c r="GL258" s="339">
        <v>0</v>
      </c>
      <c r="GM258" s="339">
        <v>0</v>
      </c>
      <c r="GN258" s="339">
        <v>0</v>
      </c>
      <c r="GO258" s="339">
        <v>0</v>
      </c>
      <c r="GP258" s="339">
        <v>0</v>
      </c>
      <c r="GQ258" s="339">
        <v>0</v>
      </c>
      <c r="GR258" s="339">
        <v>0</v>
      </c>
      <c r="GS258" s="339">
        <v>0</v>
      </c>
      <c r="GT258" s="339">
        <v>0</v>
      </c>
      <c r="GU258" s="339">
        <v>63533.89</v>
      </c>
      <c r="GV258" s="339">
        <v>0</v>
      </c>
      <c r="GW258" s="339">
        <v>0</v>
      </c>
      <c r="GX258" s="339">
        <v>0</v>
      </c>
      <c r="GY258" s="339">
        <v>0</v>
      </c>
      <c r="GZ258" s="339">
        <v>0</v>
      </c>
      <c r="HA258" s="339">
        <v>3960.95</v>
      </c>
      <c r="HB258" s="339">
        <v>0</v>
      </c>
      <c r="HC258" s="339">
        <v>650046</v>
      </c>
      <c r="HD258" s="339">
        <v>0</v>
      </c>
      <c r="HE258" s="339">
        <v>0</v>
      </c>
      <c r="HF258" s="339">
        <v>0</v>
      </c>
      <c r="HG258" s="339">
        <v>0</v>
      </c>
      <c r="HH258" s="339">
        <v>0</v>
      </c>
      <c r="HI258" s="339">
        <v>30955.599999999999</v>
      </c>
      <c r="HJ258" s="339">
        <v>0</v>
      </c>
      <c r="HK258" s="339">
        <v>0</v>
      </c>
      <c r="HL258" s="339">
        <v>0</v>
      </c>
      <c r="HM258" s="339">
        <v>97777</v>
      </c>
      <c r="HN258" s="339">
        <v>0</v>
      </c>
      <c r="HO258" s="339">
        <v>41360</v>
      </c>
      <c r="HP258" s="339">
        <v>0</v>
      </c>
      <c r="HQ258" s="339">
        <v>57601</v>
      </c>
      <c r="HR258" s="339">
        <v>22777.95</v>
      </c>
      <c r="HS258" s="339">
        <v>0</v>
      </c>
      <c r="HT258" s="339">
        <v>738282.3</v>
      </c>
      <c r="HU258" s="339">
        <v>0</v>
      </c>
      <c r="HV258" s="339">
        <v>31283.93</v>
      </c>
      <c r="HW258" s="339">
        <v>1484018.8</v>
      </c>
      <c r="HX258" s="339">
        <v>0</v>
      </c>
      <c r="HY258" s="339">
        <v>0</v>
      </c>
      <c r="HZ258" s="339">
        <v>0</v>
      </c>
      <c r="IA258" s="339">
        <v>0</v>
      </c>
      <c r="IB258" s="339">
        <v>0</v>
      </c>
      <c r="IC258" s="339">
        <v>59504.25</v>
      </c>
      <c r="ID258" s="339">
        <v>0</v>
      </c>
      <c r="IE258" s="339">
        <v>14630</v>
      </c>
      <c r="IF258" s="339">
        <v>0</v>
      </c>
      <c r="IG258" s="339">
        <v>15736</v>
      </c>
      <c r="IH258" s="339">
        <v>0</v>
      </c>
      <c r="II258" s="339">
        <v>0</v>
      </c>
      <c r="IJ258" s="339">
        <v>5842.4</v>
      </c>
      <c r="IK258" s="339">
        <v>3502.07</v>
      </c>
      <c r="IL258" s="339">
        <v>0</v>
      </c>
      <c r="IM258" s="339">
        <v>0</v>
      </c>
      <c r="IN258" s="339">
        <v>3440</v>
      </c>
      <c r="IO258" s="339">
        <v>0</v>
      </c>
      <c r="IP258" s="339">
        <v>0</v>
      </c>
      <c r="IQ258" s="339">
        <v>0</v>
      </c>
      <c r="IR258" s="339">
        <v>4271.1000000000004</v>
      </c>
      <c r="IS258" s="339">
        <v>240500</v>
      </c>
      <c r="IT258" s="339">
        <v>0</v>
      </c>
      <c r="IU258" s="339">
        <v>0</v>
      </c>
      <c r="IV258" s="339">
        <v>0</v>
      </c>
      <c r="IW258" s="339">
        <v>0</v>
      </c>
      <c r="IX258" s="339">
        <v>0</v>
      </c>
      <c r="IY258" s="339">
        <v>5032.8</v>
      </c>
      <c r="IZ258" s="339">
        <v>0</v>
      </c>
      <c r="JA258" s="339">
        <v>0</v>
      </c>
      <c r="JB258" s="339">
        <v>0</v>
      </c>
      <c r="JC258" s="339">
        <v>0</v>
      </c>
      <c r="JD258" s="339">
        <v>0</v>
      </c>
      <c r="JE258" s="339">
        <v>0</v>
      </c>
      <c r="JF258" s="339">
        <v>0</v>
      </c>
      <c r="JG258" s="339">
        <v>0</v>
      </c>
      <c r="JH258" s="339">
        <v>0</v>
      </c>
      <c r="JI258" s="339">
        <v>14209.35</v>
      </c>
      <c r="JJ258" s="339">
        <v>0</v>
      </c>
      <c r="JK258" s="339">
        <v>0</v>
      </c>
      <c r="JL258" s="339">
        <v>0</v>
      </c>
      <c r="JM258" s="339">
        <v>0</v>
      </c>
      <c r="JN258" s="339">
        <v>0</v>
      </c>
      <c r="JO258" s="339">
        <v>25954</v>
      </c>
      <c r="JP258" s="339">
        <v>0</v>
      </c>
      <c r="JQ258" s="339">
        <v>0</v>
      </c>
      <c r="JR258" s="339">
        <v>0</v>
      </c>
      <c r="JS258" s="339">
        <v>0</v>
      </c>
      <c r="JT258" s="339">
        <v>0</v>
      </c>
      <c r="JU258" s="339">
        <v>0</v>
      </c>
      <c r="JV258" s="339">
        <v>103698.2</v>
      </c>
      <c r="JW258" s="339">
        <v>343801.3</v>
      </c>
      <c r="JX258" s="339">
        <v>0</v>
      </c>
      <c r="JY258" s="339">
        <v>0</v>
      </c>
      <c r="JZ258" s="339">
        <v>0</v>
      </c>
      <c r="KA258" s="339">
        <v>0</v>
      </c>
      <c r="KB258" s="339">
        <v>105256</v>
      </c>
      <c r="KC258" s="339">
        <v>0</v>
      </c>
      <c r="KD258" s="339">
        <v>0</v>
      </c>
      <c r="KE258" s="339">
        <v>13977</v>
      </c>
      <c r="KF258" s="339">
        <v>0</v>
      </c>
      <c r="KG258" s="339">
        <v>0</v>
      </c>
      <c r="KH258" s="339">
        <v>0</v>
      </c>
      <c r="KI258" s="339">
        <v>0</v>
      </c>
      <c r="KJ258" s="339">
        <v>0</v>
      </c>
      <c r="KK258" s="339">
        <v>0</v>
      </c>
      <c r="KL258" s="339">
        <v>2818</v>
      </c>
      <c r="KM258" s="339">
        <v>0</v>
      </c>
      <c r="KN258" s="339">
        <v>0</v>
      </c>
      <c r="KO258" s="339">
        <v>0</v>
      </c>
      <c r="KP258" s="339">
        <v>12893.25</v>
      </c>
      <c r="KQ258" s="339">
        <v>88551.97</v>
      </c>
      <c r="KR258" s="339">
        <v>0</v>
      </c>
      <c r="KS258" s="339">
        <v>31488</v>
      </c>
      <c r="KU258" s="312">
        <v>66</v>
      </c>
    </row>
    <row r="259" spans="1:311" x14ac:dyDescent="0.25">
      <c r="A259">
        <v>2021</v>
      </c>
      <c r="B259" t="s">
        <v>963</v>
      </c>
      <c r="C259" t="s">
        <v>971</v>
      </c>
      <c r="D259" t="s">
        <v>321</v>
      </c>
      <c r="E259" t="s">
        <v>780</v>
      </c>
      <c r="F259" s="339">
        <v>12215</v>
      </c>
      <c r="G259" s="339">
        <v>0</v>
      </c>
      <c r="H259" s="339">
        <v>658523.31000000006</v>
      </c>
      <c r="I259" s="339">
        <v>0</v>
      </c>
      <c r="J259" s="339">
        <v>0</v>
      </c>
      <c r="K259" s="339">
        <v>0</v>
      </c>
      <c r="L259" s="339">
        <v>216759.65</v>
      </c>
      <c r="M259" s="339">
        <v>0</v>
      </c>
      <c r="N259" s="339">
        <v>797480.68</v>
      </c>
      <c r="O259" s="339">
        <v>33750</v>
      </c>
      <c r="P259" s="339">
        <v>0</v>
      </c>
      <c r="Q259" s="339">
        <v>0</v>
      </c>
      <c r="R259" s="339">
        <v>0</v>
      </c>
      <c r="S259" s="339">
        <v>0</v>
      </c>
      <c r="T259" s="339">
        <v>157170.9</v>
      </c>
      <c r="U259" s="339">
        <v>172887</v>
      </c>
      <c r="V259" s="339">
        <v>0</v>
      </c>
      <c r="W259" s="339">
        <v>29380</v>
      </c>
      <c r="X259" s="339">
        <v>235928.65</v>
      </c>
      <c r="Y259" s="339">
        <v>87144</v>
      </c>
      <c r="Z259" s="339">
        <v>40625</v>
      </c>
      <c r="AA259" s="339">
        <v>8779.5</v>
      </c>
      <c r="AB259" s="339">
        <v>0</v>
      </c>
      <c r="AC259" s="339">
        <v>0</v>
      </c>
      <c r="AD259" s="339">
        <v>437571.2</v>
      </c>
      <c r="AE259" s="339">
        <v>838797.06</v>
      </c>
      <c r="AF259" s="339">
        <v>0</v>
      </c>
      <c r="AG259" s="339">
        <v>0</v>
      </c>
      <c r="AH259" s="339">
        <v>0</v>
      </c>
      <c r="AI259" s="339">
        <v>0</v>
      </c>
      <c r="AJ259" s="339">
        <v>0</v>
      </c>
      <c r="AK259" s="339">
        <v>0</v>
      </c>
      <c r="AL259" s="339">
        <v>97068</v>
      </c>
      <c r="AM259" s="339">
        <v>57492</v>
      </c>
      <c r="AN259" s="339">
        <v>0</v>
      </c>
      <c r="AO259" s="339">
        <v>0</v>
      </c>
      <c r="AP259" s="339">
        <v>0</v>
      </c>
      <c r="AQ259" s="339">
        <v>176467</v>
      </c>
      <c r="AR259" s="339">
        <v>0</v>
      </c>
      <c r="AS259" s="339">
        <v>0</v>
      </c>
      <c r="AT259" s="339">
        <v>0</v>
      </c>
      <c r="AU259" s="339">
        <v>0</v>
      </c>
      <c r="AV259" s="339">
        <v>0</v>
      </c>
      <c r="AW259" s="339">
        <v>142858.45000000001</v>
      </c>
      <c r="AX259" s="339">
        <v>148342.6</v>
      </c>
      <c r="AY259" s="339">
        <v>0</v>
      </c>
      <c r="AZ259" s="339">
        <v>54989.599999999999</v>
      </c>
      <c r="BA259" s="339">
        <v>0</v>
      </c>
      <c r="BB259" s="339">
        <v>0</v>
      </c>
      <c r="BC259" s="339">
        <v>0</v>
      </c>
      <c r="BD259" s="339">
        <v>1897970.08</v>
      </c>
      <c r="BE259" s="339">
        <v>0</v>
      </c>
      <c r="BF259" s="339">
        <v>0</v>
      </c>
      <c r="BG259" s="339">
        <v>6268.15</v>
      </c>
      <c r="BH259" s="339">
        <v>0</v>
      </c>
      <c r="BI259" s="339">
        <v>1364487.25</v>
      </c>
      <c r="BJ259" s="339">
        <v>0</v>
      </c>
      <c r="BK259" s="339">
        <v>1517170.01</v>
      </c>
      <c r="BL259" s="339">
        <v>94437.48</v>
      </c>
      <c r="BM259" s="339">
        <v>0</v>
      </c>
      <c r="BN259" s="339">
        <v>5495.8</v>
      </c>
      <c r="BO259" s="339">
        <v>0</v>
      </c>
      <c r="BP259" s="339">
        <v>0</v>
      </c>
      <c r="BQ259" s="339">
        <v>1500</v>
      </c>
      <c r="BR259" s="339">
        <v>236211</v>
      </c>
      <c r="BS259" s="339">
        <v>0</v>
      </c>
      <c r="BT259" s="339">
        <v>0</v>
      </c>
      <c r="BU259" s="339">
        <v>0</v>
      </c>
      <c r="BV259" s="339">
        <v>0</v>
      </c>
      <c r="BW259" s="339">
        <v>243405.7</v>
      </c>
      <c r="BX259" s="339">
        <v>0</v>
      </c>
      <c r="BY259" s="339">
        <v>128460</v>
      </c>
      <c r="BZ259" s="339">
        <v>0</v>
      </c>
      <c r="CA259" s="339">
        <v>0</v>
      </c>
      <c r="CB259" s="339">
        <v>59903</v>
      </c>
      <c r="CC259" s="339">
        <v>122323</v>
      </c>
      <c r="CD259" s="339">
        <v>0</v>
      </c>
      <c r="CE259" s="339">
        <v>176045.5</v>
      </c>
      <c r="CF259" s="339">
        <v>0</v>
      </c>
      <c r="CG259" s="339">
        <v>53012.25</v>
      </c>
      <c r="CH259" s="339">
        <v>0</v>
      </c>
      <c r="CI259" s="339">
        <v>920584.11</v>
      </c>
      <c r="CJ259" s="339">
        <v>0</v>
      </c>
      <c r="CK259" s="339">
        <v>0</v>
      </c>
      <c r="CL259" s="339">
        <v>48750.15</v>
      </c>
      <c r="CM259" s="339">
        <v>0</v>
      </c>
      <c r="CN259" s="339">
        <v>10000</v>
      </c>
      <c r="CO259" s="339">
        <v>0</v>
      </c>
      <c r="CP259" s="339">
        <v>0</v>
      </c>
      <c r="CQ259" s="339">
        <v>0</v>
      </c>
      <c r="CR259" s="339">
        <v>0</v>
      </c>
      <c r="CS259" s="339">
        <v>0</v>
      </c>
      <c r="CT259" s="339">
        <v>50229</v>
      </c>
      <c r="CU259" s="339">
        <v>0</v>
      </c>
      <c r="CV259" s="339">
        <v>0</v>
      </c>
      <c r="CW259" s="339">
        <v>0</v>
      </c>
      <c r="CX259" s="339">
        <v>149693.98000000001</v>
      </c>
      <c r="CY259" s="339">
        <v>0</v>
      </c>
      <c r="CZ259" s="339">
        <v>3799.9</v>
      </c>
      <c r="DA259" s="339">
        <v>0</v>
      </c>
      <c r="DB259" s="339">
        <v>0</v>
      </c>
      <c r="DC259" s="339">
        <v>0</v>
      </c>
      <c r="DD259" s="339">
        <v>951186.95</v>
      </c>
      <c r="DE259" s="339">
        <v>49123.26</v>
      </c>
      <c r="DF259" s="339">
        <v>69024</v>
      </c>
      <c r="DG259" s="339">
        <v>125102.28</v>
      </c>
      <c r="DH259" s="339">
        <v>0</v>
      </c>
      <c r="DI259" s="339">
        <v>0</v>
      </c>
      <c r="DJ259" s="339">
        <v>0</v>
      </c>
      <c r="DK259" s="339">
        <v>0</v>
      </c>
      <c r="DL259" s="339">
        <v>0</v>
      </c>
      <c r="DM259" s="339">
        <v>0</v>
      </c>
      <c r="DN259" s="339">
        <v>0</v>
      </c>
      <c r="DO259" s="339">
        <v>13801.95</v>
      </c>
      <c r="DP259" s="339">
        <v>0</v>
      </c>
      <c r="DQ259" s="339">
        <v>0</v>
      </c>
      <c r="DR259" s="339">
        <v>839380.5</v>
      </c>
      <c r="DS259" s="339">
        <v>106379.25</v>
      </c>
      <c r="DT259" s="339">
        <v>74100</v>
      </c>
      <c r="DU259" s="339">
        <v>36978.5</v>
      </c>
      <c r="DV259" s="339">
        <v>0</v>
      </c>
      <c r="DW259" s="339">
        <v>0</v>
      </c>
      <c r="DX259" s="339">
        <v>0</v>
      </c>
      <c r="DY259" s="339">
        <v>0</v>
      </c>
      <c r="DZ259" s="339">
        <v>0</v>
      </c>
      <c r="EA259" s="339">
        <v>10000</v>
      </c>
      <c r="EB259" s="339">
        <v>0</v>
      </c>
      <c r="EC259" s="339">
        <v>0</v>
      </c>
      <c r="ED259" s="339">
        <v>0</v>
      </c>
      <c r="EE259" s="339">
        <v>7286</v>
      </c>
      <c r="EF259" s="339">
        <v>0</v>
      </c>
      <c r="EG259" s="339">
        <v>280859.7</v>
      </c>
      <c r="EH259" s="339">
        <v>0</v>
      </c>
      <c r="EI259" s="339">
        <v>0</v>
      </c>
      <c r="EJ259" s="339">
        <v>171232.7</v>
      </c>
      <c r="EK259" s="339">
        <v>4011.2</v>
      </c>
      <c r="EL259" s="339">
        <v>48066.35</v>
      </c>
      <c r="EM259" s="339">
        <v>0</v>
      </c>
      <c r="EN259" s="339">
        <v>150428</v>
      </c>
      <c r="EO259" s="339">
        <v>235500</v>
      </c>
      <c r="EP259" s="339">
        <v>14961.06</v>
      </c>
      <c r="EQ259" s="339">
        <v>0</v>
      </c>
      <c r="ER259" s="339">
        <v>62720</v>
      </c>
      <c r="ES259" s="339">
        <v>0</v>
      </c>
      <c r="ET259" s="339">
        <v>0</v>
      </c>
      <c r="EU259" s="339">
        <v>67522.3</v>
      </c>
      <c r="EV259" s="339">
        <v>0</v>
      </c>
      <c r="EW259" s="339">
        <v>0</v>
      </c>
      <c r="EX259" s="339">
        <v>0</v>
      </c>
      <c r="EY259" s="339">
        <v>117705.85</v>
      </c>
      <c r="EZ259" s="339">
        <v>7426126.21</v>
      </c>
      <c r="FA259" s="339">
        <v>0</v>
      </c>
      <c r="FB259" s="339">
        <v>0</v>
      </c>
      <c r="FC259" s="339">
        <v>262977.8</v>
      </c>
      <c r="FD259" s="339">
        <v>0</v>
      </c>
      <c r="FE259" s="339">
        <v>0</v>
      </c>
      <c r="FF259" s="339">
        <v>0</v>
      </c>
      <c r="FG259" s="339">
        <v>0</v>
      </c>
      <c r="FH259" s="339">
        <v>174857.9</v>
      </c>
      <c r="FI259" s="339">
        <v>115893</v>
      </c>
      <c r="FJ259" s="339">
        <v>0</v>
      </c>
      <c r="FK259" s="339">
        <v>0</v>
      </c>
      <c r="FL259" s="339">
        <v>0</v>
      </c>
      <c r="FM259" s="339">
        <v>0</v>
      </c>
      <c r="FN259" s="339">
        <v>0</v>
      </c>
      <c r="FO259" s="339">
        <v>0</v>
      </c>
      <c r="FP259" s="339">
        <v>50391.05</v>
      </c>
      <c r="FQ259" s="339">
        <v>0</v>
      </c>
      <c r="FR259" s="339">
        <v>270297.8</v>
      </c>
      <c r="FS259" s="339">
        <v>0</v>
      </c>
      <c r="FT259" s="339">
        <v>131317</v>
      </c>
      <c r="FU259" s="339">
        <v>0</v>
      </c>
      <c r="FV259" s="339">
        <v>0</v>
      </c>
      <c r="FW259" s="339">
        <v>0</v>
      </c>
      <c r="FX259" s="339">
        <v>0</v>
      </c>
      <c r="FY259" s="339">
        <v>242785.6</v>
      </c>
      <c r="FZ259" s="339">
        <v>0</v>
      </c>
      <c r="GA259" s="339">
        <v>0</v>
      </c>
      <c r="GB259" s="339">
        <v>0</v>
      </c>
      <c r="GC259" s="339">
        <v>0</v>
      </c>
      <c r="GD259" s="339">
        <v>0</v>
      </c>
      <c r="GE259" s="339">
        <v>0</v>
      </c>
      <c r="GF259" s="339">
        <v>0</v>
      </c>
      <c r="GG259" s="339">
        <v>327193</v>
      </c>
      <c r="GH259" s="339">
        <v>0</v>
      </c>
      <c r="GI259" s="339">
        <v>21870.400000000001</v>
      </c>
      <c r="GJ259" s="339">
        <v>3627</v>
      </c>
      <c r="GK259" s="339">
        <v>377146.65</v>
      </c>
      <c r="GL259" s="339">
        <v>0</v>
      </c>
      <c r="GM259" s="339">
        <v>106196.02</v>
      </c>
      <c r="GN259" s="339">
        <v>32548.240000000002</v>
      </c>
      <c r="GO259" s="339">
        <v>57065</v>
      </c>
      <c r="GP259" s="339">
        <v>0</v>
      </c>
      <c r="GQ259" s="339">
        <v>0</v>
      </c>
      <c r="GR259" s="339">
        <v>0</v>
      </c>
      <c r="GS259" s="339">
        <v>354707.77</v>
      </c>
      <c r="GT259" s="339">
        <v>0</v>
      </c>
      <c r="GU259" s="339">
        <v>307359.59000000003</v>
      </c>
      <c r="GV259" s="339">
        <v>0</v>
      </c>
      <c r="GW259" s="339">
        <v>0</v>
      </c>
      <c r="GX259" s="339">
        <v>66321</v>
      </c>
      <c r="GY259" s="339">
        <v>0</v>
      </c>
      <c r="GZ259" s="339">
        <v>12432.95</v>
      </c>
      <c r="HA259" s="339">
        <v>195258.65</v>
      </c>
      <c r="HB259" s="339">
        <v>0</v>
      </c>
      <c r="HC259" s="339">
        <v>1547933.77</v>
      </c>
      <c r="HD259" s="339">
        <v>0</v>
      </c>
      <c r="HE259" s="339">
        <v>0</v>
      </c>
      <c r="HF259" s="339">
        <v>109769</v>
      </c>
      <c r="HG259" s="339">
        <v>0</v>
      </c>
      <c r="HH259" s="339">
        <v>88993.65</v>
      </c>
      <c r="HI259" s="339">
        <v>73601.850000000006</v>
      </c>
      <c r="HJ259" s="339">
        <v>0</v>
      </c>
      <c r="HK259" s="339">
        <v>0</v>
      </c>
      <c r="HL259" s="339">
        <v>631359</v>
      </c>
      <c r="HM259" s="339">
        <v>97777</v>
      </c>
      <c r="HN259" s="339">
        <v>0</v>
      </c>
      <c r="HO259" s="339">
        <v>41360</v>
      </c>
      <c r="HP259" s="339">
        <v>712881.8</v>
      </c>
      <c r="HQ259" s="339">
        <v>190502</v>
      </c>
      <c r="HR259" s="339">
        <v>22777.95</v>
      </c>
      <c r="HS259" s="339">
        <v>0</v>
      </c>
      <c r="HT259" s="339">
        <v>1690455.3</v>
      </c>
      <c r="HU259" s="339">
        <v>0</v>
      </c>
      <c r="HV259" s="339">
        <v>547235.52</v>
      </c>
      <c r="HW259" s="339">
        <v>2672231.7000000002</v>
      </c>
      <c r="HX259" s="339">
        <v>0</v>
      </c>
      <c r="HY259" s="339">
        <v>2361419.9300000002</v>
      </c>
      <c r="HZ259" s="339">
        <v>0</v>
      </c>
      <c r="IA259" s="339">
        <v>0</v>
      </c>
      <c r="IB259" s="339">
        <v>0</v>
      </c>
      <c r="IC259" s="339">
        <v>59504.25</v>
      </c>
      <c r="ID259" s="339">
        <v>0</v>
      </c>
      <c r="IE259" s="339">
        <v>504398.69</v>
      </c>
      <c r="IF259" s="339">
        <v>108649</v>
      </c>
      <c r="IG259" s="339">
        <v>15736</v>
      </c>
      <c r="IH259" s="339">
        <v>0</v>
      </c>
      <c r="II259" s="339">
        <v>0</v>
      </c>
      <c r="IJ259" s="339">
        <v>570068.4</v>
      </c>
      <c r="IK259" s="339">
        <v>33952.07</v>
      </c>
      <c r="IL259" s="339">
        <v>0</v>
      </c>
      <c r="IM259" s="339">
        <v>0</v>
      </c>
      <c r="IN259" s="339">
        <v>522116</v>
      </c>
      <c r="IO259" s="339">
        <v>0</v>
      </c>
      <c r="IP259" s="339">
        <v>0</v>
      </c>
      <c r="IQ259" s="339">
        <v>0</v>
      </c>
      <c r="IR259" s="339">
        <v>415103.15</v>
      </c>
      <c r="IS259" s="339">
        <v>240500</v>
      </c>
      <c r="IT259" s="339">
        <v>729829.83</v>
      </c>
      <c r="IU259" s="339">
        <v>0</v>
      </c>
      <c r="IV259" s="339">
        <v>0</v>
      </c>
      <c r="IW259" s="339">
        <v>0</v>
      </c>
      <c r="IX259" s="339">
        <v>0</v>
      </c>
      <c r="IY259" s="339">
        <v>5032.8</v>
      </c>
      <c r="IZ259" s="339">
        <v>0</v>
      </c>
      <c r="JA259" s="339">
        <v>0</v>
      </c>
      <c r="JB259" s="339">
        <v>40000</v>
      </c>
      <c r="JC259" s="339">
        <v>119723.88</v>
      </c>
      <c r="JD259" s="339">
        <v>0</v>
      </c>
      <c r="JE259" s="339">
        <v>0</v>
      </c>
      <c r="JF259" s="339">
        <v>0</v>
      </c>
      <c r="JG259" s="339">
        <v>0</v>
      </c>
      <c r="JH259" s="339">
        <v>0</v>
      </c>
      <c r="JI259" s="339">
        <v>139729.35</v>
      </c>
      <c r="JJ259" s="339">
        <v>9995</v>
      </c>
      <c r="JK259" s="339">
        <v>0</v>
      </c>
      <c r="JL259" s="339">
        <v>247434.25</v>
      </c>
      <c r="JM259" s="339">
        <v>206691.29</v>
      </c>
      <c r="JN259" s="339">
        <v>0</v>
      </c>
      <c r="JO259" s="339">
        <v>414473.95</v>
      </c>
      <c r="JP259" s="339">
        <v>5000</v>
      </c>
      <c r="JQ259" s="339">
        <v>0</v>
      </c>
      <c r="JR259" s="339">
        <v>0</v>
      </c>
      <c r="JS259" s="339">
        <v>202705.6</v>
      </c>
      <c r="JT259" s="339">
        <v>0</v>
      </c>
      <c r="JU259" s="339">
        <v>0</v>
      </c>
      <c r="JV259" s="339">
        <v>208317.65</v>
      </c>
      <c r="JW259" s="339">
        <v>343801.3</v>
      </c>
      <c r="JX259" s="339">
        <v>0</v>
      </c>
      <c r="JY259" s="339">
        <v>0</v>
      </c>
      <c r="JZ259" s="339">
        <v>0</v>
      </c>
      <c r="KA259" s="339">
        <v>0</v>
      </c>
      <c r="KB259" s="339">
        <v>260256</v>
      </c>
      <c r="KC259" s="339">
        <v>0</v>
      </c>
      <c r="KD259" s="339">
        <v>86460</v>
      </c>
      <c r="KE259" s="339">
        <v>1333492.55</v>
      </c>
      <c r="KF259" s="339">
        <v>0</v>
      </c>
      <c r="KG259" s="339">
        <v>0</v>
      </c>
      <c r="KH259" s="339">
        <v>0</v>
      </c>
      <c r="KI259" s="339">
        <v>0</v>
      </c>
      <c r="KJ259" s="339">
        <v>7500</v>
      </c>
      <c r="KK259" s="339">
        <v>0</v>
      </c>
      <c r="KL259" s="339">
        <v>4818</v>
      </c>
      <c r="KM259" s="339">
        <v>0</v>
      </c>
      <c r="KN259" s="339">
        <v>0</v>
      </c>
      <c r="KO259" s="339">
        <v>0</v>
      </c>
      <c r="KP259" s="339">
        <v>12893.25</v>
      </c>
      <c r="KQ259" s="339">
        <v>2193801.96</v>
      </c>
      <c r="KR259" s="339">
        <v>0</v>
      </c>
      <c r="KS259" s="339">
        <v>31488</v>
      </c>
      <c r="KU259" s="338" t="s">
        <v>944</v>
      </c>
    </row>
    <row r="260" spans="1:311" x14ac:dyDescent="0.25">
      <c r="A260">
        <v>2021</v>
      </c>
      <c r="B260" t="s">
        <v>963</v>
      </c>
      <c r="C260" t="s">
        <v>321</v>
      </c>
      <c r="D260"/>
      <c r="E260" t="s">
        <v>780</v>
      </c>
      <c r="F260" s="339">
        <v>12215</v>
      </c>
      <c r="G260" s="339">
        <v>0</v>
      </c>
      <c r="H260" s="339">
        <v>1463157.23</v>
      </c>
      <c r="I260" s="339">
        <v>5000</v>
      </c>
      <c r="J260" s="339">
        <v>0</v>
      </c>
      <c r="K260" s="339">
        <v>11600</v>
      </c>
      <c r="L260" s="339">
        <v>408190.45</v>
      </c>
      <c r="M260" s="339">
        <v>200</v>
      </c>
      <c r="N260" s="339">
        <v>817445.49</v>
      </c>
      <c r="O260" s="339">
        <v>520433.5</v>
      </c>
      <c r="P260" s="339">
        <v>0</v>
      </c>
      <c r="Q260" s="339">
        <v>0</v>
      </c>
      <c r="R260" s="339">
        <v>96599.39</v>
      </c>
      <c r="S260" s="339">
        <v>0</v>
      </c>
      <c r="T260" s="339">
        <v>157170.9</v>
      </c>
      <c r="U260" s="339">
        <v>172887</v>
      </c>
      <c r="V260" s="339">
        <v>0</v>
      </c>
      <c r="W260" s="339">
        <v>29380</v>
      </c>
      <c r="X260" s="339">
        <v>734573.3</v>
      </c>
      <c r="Y260" s="339">
        <v>87144</v>
      </c>
      <c r="Z260" s="339">
        <v>40625</v>
      </c>
      <c r="AA260" s="339">
        <v>1489294.2</v>
      </c>
      <c r="AB260" s="339">
        <v>44000</v>
      </c>
      <c r="AC260" s="339">
        <v>0</v>
      </c>
      <c r="AD260" s="339">
        <v>703824.7</v>
      </c>
      <c r="AE260" s="339">
        <v>838797.06</v>
      </c>
      <c r="AF260" s="339">
        <v>40136.9</v>
      </c>
      <c r="AG260" s="339">
        <v>0</v>
      </c>
      <c r="AH260" s="339">
        <v>0</v>
      </c>
      <c r="AI260" s="339">
        <v>0</v>
      </c>
      <c r="AJ260" s="339">
        <v>0</v>
      </c>
      <c r="AK260" s="339">
        <v>381865.45</v>
      </c>
      <c r="AL260" s="339">
        <v>1538135.4</v>
      </c>
      <c r="AM260" s="339">
        <v>59470.8</v>
      </c>
      <c r="AN260" s="339">
        <v>0</v>
      </c>
      <c r="AO260" s="339">
        <v>0</v>
      </c>
      <c r="AP260" s="339">
        <v>19301.150000000001</v>
      </c>
      <c r="AQ260" s="339">
        <v>176467</v>
      </c>
      <c r="AR260" s="339">
        <v>0</v>
      </c>
      <c r="AS260" s="339">
        <v>0</v>
      </c>
      <c r="AT260" s="339">
        <v>0</v>
      </c>
      <c r="AU260" s="339">
        <v>0</v>
      </c>
      <c r="AV260" s="339">
        <v>0</v>
      </c>
      <c r="AW260" s="339">
        <v>326890.05</v>
      </c>
      <c r="AX260" s="339">
        <v>149765.04999999999</v>
      </c>
      <c r="AY260" s="339">
        <v>65707.06</v>
      </c>
      <c r="AZ260" s="339">
        <v>58689.599999999999</v>
      </c>
      <c r="BA260" s="339">
        <v>0</v>
      </c>
      <c r="BB260" s="339">
        <v>0</v>
      </c>
      <c r="BC260" s="339">
        <v>0</v>
      </c>
      <c r="BD260" s="339">
        <v>1897970.08</v>
      </c>
      <c r="BE260" s="339">
        <v>0</v>
      </c>
      <c r="BF260" s="339">
        <v>0</v>
      </c>
      <c r="BG260" s="339">
        <v>6268.15</v>
      </c>
      <c r="BH260" s="339">
        <v>0</v>
      </c>
      <c r="BI260" s="339">
        <v>1364487.25</v>
      </c>
      <c r="BJ260" s="339">
        <v>46800</v>
      </c>
      <c r="BK260" s="339">
        <v>1517207.71</v>
      </c>
      <c r="BL260" s="339">
        <v>94437.48</v>
      </c>
      <c r="BM260" s="339">
        <v>0</v>
      </c>
      <c r="BN260" s="339">
        <v>22340.55</v>
      </c>
      <c r="BO260" s="339">
        <v>21639.75</v>
      </c>
      <c r="BP260" s="339">
        <v>1712.05</v>
      </c>
      <c r="BQ260" s="339">
        <v>1500</v>
      </c>
      <c r="BR260" s="339">
        <v>236211</v>
      </c>
      <c r="BS260" s="339">
        <v>56002.15</v>
      </c>
      <c r="BT260" s="339">
        <v>0</v>
      </c>
      <c r="BU260" s="339">
        <v>0</v>
      </c>
      <c r="BV260" s="339">
        <v>0</v>
      </c>
      <c r="BW260" s="339">
        <v>273405.7</v>
      </c>
      <c r="BX260" s="339">
        <v>0</v>
      </c>
      <c r="BY260" s="339">
        <v>167378.79999999999</v>
      </c>
      <c r="BZ260" s="339">
        <v>0</v>
      </c>
      <c r="CA260" s="339">
        <v>0</v>
      </c>
      <c r="CB260" s="339">
        <v>59903</v>
      </c>
      <c r="CC260" s="339">
        <v>259245.55</v>
      </c>
      <c r="CD260" s="339">
        <v>0</v>
      </c>
      <c r="CE260" s="339">
        <v>176045.5</v>
      </c>
      <c r="CF260" s="339">
        <v>292333.40000000002</v>
      </c>
      <c r="CG260" s="339">
        <v>63012.25</v>
      </c>
      <c r="CH260" s="339">
        <v>0</v>
      </c>
      <c r="CI260" s="339">
        <v>1227151.1100000001</v>
      </c>
      <c r="CJ260" s="339">
        <v>0</v>
      </c>
      <c r="CK260" s="339">
        <v>2960</v>
      </c>
      <c r="CL260" s="339">
        <v>2649257.65</v>
      </c>
      <c r="CM260" s="339">
        <v>0</v>
      </c>
      <c r="CN260" s="339">
        <v>10000</v>
      </c>
      <c r="CO260" s="339">
        <v>0</v>
      </c>
      <c r="CP260" s="339">
        <v>0</v>
      </c>
      <c r="CQ260" s="339">
        <v>750000</v>
      </c>
      <c r="CR260" s="339">
        <v>0</v>
      </c>
      <c r="CS260" s="339">
        <v>967</v>
      </c>
      <c r="CT260" s="339">
        <v>50229</v>
      </c>
      <c r="CU260" s="339">
        <v>7000</v>
      </c>
      <c r="CV260" s="339">
        <v>0</v>
      </c>
      <c r="CW260" s="339">
        <v>0</v>
      </c>
      <c r="CX260" s="339">
        <v>149693.98000000001</v>
      </c>
      <c r="CY260" s="339">
        <v>10001</v>
      </c>
      <c r="CZ260" s="339">
        <v>226799.9</v>
      </c>
      <c r="DA260" s="339">
        <v>1648055.05</v>
      </c>
      <c r="DB260" s="339">
        <v>0</v>
      </c>
      <c r="DC260" s="339">
        <v>0</v>
      </c>
      <c r="DD260" s="339">
        <v>1525447.52</v>
      </c>
      <c r="DE260" s="339">
        <v>49123.26</v>
      </c>
      <c r="DF260" s="339">
        <v>69226</v>
      </c>
      <c r="DG260" s="339">
        <v>125102.28</v>
      </c>
      <c r="DH260" s="339">
        <v>1893416.25</v>
      </c>
      <c r="DI260" s="339">
        <v>0</v>
      </c>
      <c r="DJ260" s="339">
        <v>5600</v>
      </c>
      <c r="DK260" s="339">
        <v>0</v>
      </c>
      <c r="DL260" s="339">
        <v>0</v>
      </c>
      <c r="DM260" s="339">
        <v>3453446.85</v>
      </c>
      <c r="DN260" s="339">
        <v>0</v>
      </c>
      <c r="DO260" s="339">
        <v>13801.95</v>
      </c>
      <c r="DP260" s="339">
        <v>0</v>
      </c>
      <c r="DQ260" s="339">
        <v>1</v>
      </c>
      <c r="DR260" s="339">
        <v>839380.5</v>
      </c>
      <c r="DS260" s="339">
        <v>189813.22</v>
      </c>
      <c r="DT260" s="339">
        <v>106225.1</v>
      </c>
      <c r="DU260" s="339">
        <v>142549.54999999999</v>
      </c>
      <c r="DV260" s="339">
        <v>0</v>
      </c>
      <c r="DW260" s="339">
        <v>0</v>
      </c>
      <c r="DX260" s="339">
        <v>0</v>
      </c>
      <c r="DY260" s="339">
        <v>0</v>
      </c>
      <c r="DZ260" s="339">
        <v>100000</v>
      </c>
      <c r="EA260" s="339">
        <v>38245.050000000003</v>
      </c>
      <c r="EB260" s="339">
        <v>0</v>
      </c>
      <c r="EC260" s="339">
        <v>79574.31</v>
      </c>
      <c r="ED260" s="339">
        <v>0</v>
      </c>
      <c r="EE260" s="339">
        <v>7286</v>
      </c>
      <c r="EF260" s="339">
        <v>607246.11</v>
      </c>
      <c r="EG260" s="339">
        <v>431871.05</v>
      </c>
      <c r="EH260" s="339">
        <v>0</v>
      </c>
      <c r="EI260" s="339">
        <v>51355.8</v>
      </c>
      <c r="EJ260" s="339">
        <v>1180751.8899999999</v>
      </c>
      <c r="EK260" s="339">
        <v>4011.2</v>
      </c>
      <c r="EL260" s="339">
        <v>198514.35</v>
      </c>
      <c r="EM260" s="339">
        <v>0</v>
      </c>
      <c r="EN260" s="339">
        <v>174539.05</v>
      </c>
      <c r="EO260" s="339">
        <v>235500</v>
      </c>
      <c r="EP260" s="339">
        <v>14961.06</v>
      </c>
      <c r="EQ260" s="339">
        <v>0</v>
      </c>
      <c r="ER260" s="339">
        <v>420365.08</v>
      </c>
      <c r="ES260" s="339">
        <v>0</v>
      </c>
      <c r="ET260" s="339">
        <v>4000</v>
      </c>
      <c r="EU260" s="339">
        <v>67522.3</v>
      </c>
      <c r="EV260" s="339">
        <v>0</v>
      </c>
      <c r="EW260" s="339">
        <v>0</v>
      </c>
      <c r="EX260" s="339">
        <v>0</v>
      </c>
      <c r="EY260" s="339">
        <v>316738.25</v>
      </c>
      <c r="EZ260" s="339">
        <v>25811460.280000001</v>
      </c>
      <c r="FA260" s="339">
        <v>0</v>
      </c>
      <c r="FB260" s="339">
        <v>0</v>
      </c>
      <c r="FC260" s="339">
        <v>5683988.0899999999</v>
      </c>
      <c r="FD260" s="339">
        <v>3620740.32</v>
      </c>
      <c r="FE260" s="339">
        <v>222869.86</v>
      </c>
      <c r="FF260" s="339">
        <v>0</v>
      </c>
      <c r="FG260" s="339">
        <v>1500</v>
      </c>
      <c r="FH260" s="339">
        <v>359857.9</v>
      </c>
      <c r="FI260" s="339">
        <v>115893</v>
      </c>
      <c r="FJ260" s="339">
        <v>3200</v>
      </c>
      <c r="FK260" s="339">
        <v>0</v>
      </c>
      <c r="FL260" s="339">
        <v>0</v>
      </c>
      <c r="FM260" s="339">
        <v>52835</v>
      </c>
      <c r="FN260" s="339">
        <v>0</v>
      </c>
      <c r="FO260" s="339">
        <v>4</v>
      </c>
      <c r="FP260" s="339">
        <v>50995.9</v>
      </c>
      <c r="FQ260" s="339">
        <v>0</v>
      </c>
      <c r="FR260" s="339">
        <v>320002.59999999998</v>
      </c>
      <c r="FS260" s="339">
        <v>98831.7</v>
      </c>
      <c r="FT260" s="339">
        <v>131317</v>
      </c>
      <c r="FU260" s="339">
        <v>0</v>
      </c>
      <c r="FV260" s="339">
        <v>0</v>
      </c>
      <c r="FW260" s="339">
        <v>0</v>
      </c>
      <c r="FX260" s="339">
        <v>0</v>
      </c>
      <c r="FY260" s="339">
        <v>296785.59999999998</v>
      </c>
      <c r="FZ260" s="339">
        <v>0</v>
      </c>
      <c r="GA260" s="339">
        <v>0</v>
      </c>
      <c r="GB260" s="339">
        <v>0</v>
      </c>
      <c r="GC260" s="339">
        <v>0</v>
      </c>
      <c r="GD260" s="339">
        <v>0</v>
      </c>
      <c r="GE260" s="339">
        <v>100700</v>
      </c>
      <c r="GF260" s="339">
        <v>0</v>
      </c>
      <c r="GG260" s="339">
        <v>327193</v>
      </c>
      <c r="GH260" s="339">
        <v>0</v>
      </c>
      <c r="GI260" s="339">
        <v>182051.1</v>
      </c>
      <c r="GJ260" s="339">
        <v>3627</v>
      </c>
      <c r="GK260" s="339">
        <v>823522.9</v>
      </c>
      <c r="GL260" s="339">
        <v>0</v>
      </c>
      <c r="GM260" s="339">
        <v>300988.52</v>
      </c>
      <c r="GN260" s="339">
        <v>32548.240000000002</v>
      </c>
      <c r="GO260" s="339">
        <v>67065</v>
      </c>
      <c r="GP260" s="339">
        <v>0</v>
      </c>
      <c r="GQ260" s="339">
        <v>0</v>
      </c>
      <c r="GR260" s="339">
        <v>379000</v>
      </c>
      <c r="GS260" s="339">
        <v>3669665.57</v>
      </c>
      <c r="GT260" s="339">
        <v>0</v>
      </c>
      <c r="GU260" s="339">
        <v>344181.04</v>
      </c>
      <c r="GV260" s="339">
        <v>0</v>
      </c>
      <c r="GW260" s="339">
        <v>599</v>
      </c>
      <c r="GX260" s="339">
        <v>219760.44</v>
      </c>
      <c r="GY260" s="339">
        <v>0</v>
      </c>
      <c r="GZ260" s="339">
        <v>29333.95</v>
      </c>
      <c r="HA260" s="339">
        <v>195258.65</v>
      </c>
      <c r="HB260" s="339">
        <v>0</v>
      </c>
      <c r="HC260" s="339">
        <v>1676605.52</v>
      </c>
      <c r="HD260" s="339">
        <v>0</v>
      </c>
      <c r="HE260" s="339">
        <v>0</v>
      </c>
      <c r="HF260" s="339">
        <v>109769</v>
      </c>
      <c r="HG260" s="339">
        <v>215292.4</v>
      </c>
      <c r="HH260" s="339">
        <v>518805.25</v>
      </c>
      <c r="HI260" s="339">
        <v>73601.850000000006</v>
      </c>
      <c r="HJ260" s="339">
        <v>27209</v>
      </c>
      <c r="HK260" s="339">
        <v>0</v>
      </c>
      <c r="HL260" s="339">
        <v>691745.86</v>
      </c>
      <c r="HM260" s="339">
        <v>97777</v>
      </c>
      <c r="HN260" s="339">
        <v>0</v>
      </c>
      <c r="HO260" s="339">
        <v>137360</v>
      </c>
      <c r="HP260" s="339">
        <v>728161.6</v>
      </c>
      <c r="HQ260" s="339">
        <v>190502</v>
      </c>
      <c r="HR260" s="339">
        <v>22777.95</v>
      </c>
      <c r="HS260" s="339">
        <v>0</v>
      </c>
      <c r="HT260" s="339">
        <v>4590382.6500000004</v>
      </c>
      <c r="HU260" s="339">
        <v>0</v>
      </c>
      <c r="HV260" s="339">
        <v>673646.87</v>
      </c>
      <c r="HW260" s="339">
        <v>3669860.15</v>
      </c>
      <c r="HX260" s="339">
        <v>42500</v>
      </c>
      <c r="HY260" s="339">
        <v>4598938.41</v>
      </c>
      <c r="HZ260" s="339">
        <v>0</v>
      </c>
      <c r="IA260" s="339">
        <v>0</v>
      </c>
      <c r="IB260" s="339">
        <v>18888.47</v>
      </c>
      <c r="IC260" s="339">
        <v>64154.25</v>
      </c>
      <c r="ID260" s="339">
        <v>1600</v>
      </c>
      <c r="IE260" s="339">
        <v>1005898.69</v>
      </c>
      <c r="IF260" s="339">
        <v>108649</v>
      </c>
      <c r="IG260" s="339">
        <v>15736</v>
      </c>
      <c r="IH260" s="339">
        <v>0</v>
      </c>
      <c r="II260" s="339">
        <v>150000</v>
      </c>
      <c r="IJ260" s="339">
        <v>678668.4</v>
      </c>
      <c r="IK260" s="339">
        <v>48552.07</v>
      </c>
      <c r="IL260" s="339">
        <v>0</v>
      </c>
      <c r="IM260" s="339">
        <v>0</v>
      </c>
      <c r="IN260" s="339">
        <v>929604</v>
      </c>
      <c r="IO260" s="339">
        <v>0</v>
      </c>
      <c r="IP260" s="339">
        <v>0</v>
      </c>
      <c r="IQ260" s="339">
        <v>0</v>
      </c>
      <c r="IR260" s="339">
        <v>470103.15</v>
      </c>
      <c r="IS260" s="339">
        <v>240500</v>
      </c>
      <c r="IT260" s="339">
        <v>903805.03</v>
      </c>
      <c r="IU260" s="339">
        <v>0</v>
      </c>
      <c r="IV260" s="339">
        <v>42463.5</v>
      </c>
      <c r="IW260" s="339">
        <v>0</v>
      </c>
      <c r="IX260" s="339">
        <v>0</v>
      </c>
      <c r="IY260" s="339">
        <v>5032.8</v>
      </c>
      <c r="IZ260" s="339">
        <v>0</v>
      </c>
      <c r="JA260" s="339">
        <v>20138.599999999999</v>
      </c>
      <c r="JB260" s="339">
        <v>104595.32</v>
      </c>
      <c r="JC260" s="339">
        <v>149308.73000000001</v>
      </c>
      <c r="JD260" s="339">
        <v>0</v>
      </c>
      <c r="JE260" s="339">
        <v>0</v>
      </c>
      <c r="JF260" s="339">
        <v>30408.85</v>
      </c>
      <c r="JG260" s="339">
        <v>55099</v>
      </c>
      <c r="JH260" s="339">
        <v>33635.1</v>
      </c>
      <c r="JI260" s="339">
        <v>139729.35</v>
      </c>
      <c r="JJ260" s="339">
        <v>9995</v>
      </c>
      <c r="JK260" s="339">
        <v>0</v>
      </c>
      <c r="JL260" s="339">
        <v>247434.25</v>
      </c>
      <c r="JM260" s="339">
        <v>206691.29</v>
      </c>
      <c r="JN260" s="339">
        <v>0</v>
      </c>
      <c r="JO260" s="339">
        <v>414473.95</v>
      </c>
      <c r="JP260" s="339">
        <v>5000</v>
      </c>
      <c r="JQ260" s="339">
        <v>40000</v>
      </c>
      <c r="JR260" s="339">
        <v>0</v>
      </c>
      <c r="JS260" s="339">
        <v>604451.5</v>
      </c>
      <c r="JT260" s="339">
        <v>0</v>
      </c>
      <c r="JU260" s="339">
        <v>1</v>
      </c>
      <c r="JV260" s="339">
        <v>326078.7</v>
      </c>
      <c r="JW260" s="339">
        <v>469108.05</v>
      </c>
      <c r="JX260" s="339">
        <v>74000</v>
      </c>
      <c r="JY260" s="339">
        <v>0</v>
      </c>
      <c r="JZ260" s="339">
        <v>0</v>
      </c>
      <c r="KA260" s="339">
        <v>0</v>
      </c>
      <c r="KB260" s="339">
        <v>272227.90000000002</v>
      </c>
      <c r="KC260" s="339">
        <v>2400</v>
      </c>
      <c r="KD260" s="339">
        <v>87710</v>
      </c>
      <c r="KE260" s="339">
        <v>2171744.7000000002</v>
      </c>
      <c r="KF260" s="339">
        <v>0</v>
      </c>
      <c r="KG260" s="339">
        <v>0</v>
      </c>
      <c r="KH260" s="339">
        <v>0</v>
      </c>
      <c r="KI260" s="339">
        <v>7100</v>
      </c>
      <c r="KJ260" s="339">
        <v>10943.4</v>
      </c>
      <c r="KK260" s="339">
        <v>0</v>
      </c>
      <c r="KL260" s="339">
        <v>43284.05</v>
      </c>
      <c r="KM260" s="339">
        <v>1200</v>
      </c>
      <c r="KN260" s="339">
        <v>0</v>
      </c>
      <c r="KO260" s="339">
        <v>0</v>
      </c>
      <c r="KP260" s="339">
        <v>12893.25</v>
      </c>
      <c r="KQ260" s="339">
        <v>4350535.3499999996</v>
      </c>
      <c r="KR260" s="339">
        <v>0</v>
      </c>
      <c r="KS260" s="339">
        <v>31488</v>
      </c>
      <c r="KU260" s="338" t="str">
        <f t="shared" ref="KU260" si="1">LEFT(D260,2)</f>
        <v/>
      </c>
    </row>
    <row r="261" spans="1:311" x14ac:dyDescent="0.25">
      <c r="A261" s="317">
        <v>2021</v>
      </c>
      <c r="B261" s="316" t="s">
        <v>807</v>
      </c>
      <c r="C261" s="316" t="s">
        <v>842</v>
      </c>
      <c r="D261" s="316" t="s">
        <v>845</v>
      </c>
      <c r="E261" s="316" t="s">
        <v>780</v>
      </c>
      <c r="F261" s="315">
        <v>3553.65</v>
      </c>
      <c r="G261" s="315">
        <v>104.95</v>
      </c>
      <c r="H261" s="315">
        <v>21980.3</v>
      </c>
      <c r="I261" s="315">
        <v>833.9</v>
      </c>
      <c r="J261" s="315">
        <v>1055.0999999999999</v>
      </c>
      <c r="K261" s="315">
        <v>4258.6499999999996</v>
      </c>
      <c r="L261" s="315">
        <v>7343.1</v>
      </c>
      <c r="M261" s="315">
        <v>1435.35</v>
      </c>
      <c r="N261" s="315">
        <v>8554.4</v>
      </c>
      <c r="O261" s="315">
        <v>2064</v>
      </c>
      <c r="P261" s="315">
        <v>3049.15</v>
      </c>
      <c r="Q261" s="315">
        <v>328.3</v>
      </c>
      <c r="R261" s="315">
        <v>35856.25</v>
      </c>
      <c r="S261" s="315">
        <v>25722.95</v>
      </c>
      <c r="T261" s="315">
        <v>1274.8499999999999</v>
      </c>
      <c r="U261" s="315">
        <v>7007.9</v>
      </c>
      <c r="V261" s="315">
        <v>9654.9500000000007</v>
      </c>
      <c r="W261" s="315">
        <v>1672.8</v>
      </c>
      <c r="X261" s="315">
        <v>1308.8</v>
      </c>
      <c r="Y261" s="315">
        <v>8741.7999999999993</v>
      </c>
      <c r="Z261" s="315">
        <v>1350.7</v>
      </c>
      <c r="AA261" s="315">
        <v>4905</v>
      </c>
      <c r="AB261" s="315">
        <v>11588.85</v>
      </c>
      <c r="AC261" s="315">
        <v>158</v>
      </c>
      <c r="AD261" s="315">
        <v>10487.4</v>
      </c>
      <c r="AE261" s="315">
        <v>815</v>
      </c>
      <c r="AF261" s="315">
        <v>75.95</v>
      </c>
      <c r="AG261" s="315">
        <v>1336.65</v>
      </c>
      <c r="AH261" s="315">
        <v>540.35</v>
      </c>
      <c r="AI261" s="315">
        <v>425.1</v>
      </c>
      <c r="AJ261" s="315">
        <v>729.13</v>
      </c>
      <c r="AK261" s="315">
        <v>382.55</v>
      </c>
      <c r="AL261" s="315">
        <v>10493.1</v>
      </c>
      <c r="AM261" s="315">
        <v>2714.55</v>
      </c>
      <c r="AN261" s="315">
        <v>3493.4</v>
      </c>
      <c r="AO261" s="315">
        <v>1496.75</v>
      </c>
      <c r="AP261" s="315">
        <v>4113.95</v>
      </c>
      <c r="AQ261" s="315">
        <v>172.45</v>
      </c>
      <c r="AR261" s="315">
        <v>2969.75</v>
      </c>
      <c r="AS261" s="315">
        <v>1906.5</v>
      </c>
      <c r="AT261" s="315">
        <v>1914.15</v>
      </c>
      <c r="AU261" s="315">
        <v>2196.75</v>
      </c>
      <c r="AV261" s="315">
        <v>1070.4000000000001</v>
      </c>
      <c r="AW261" s="315">
        <v>31862.55</v>
      </c>
      <c r="AX261" s="315">
        <v>2102.85</v>
      </c>
      <c r="AY261" s="315">
        <v>1149.7</v>
      </c>
      <c r="AZ261" s="315">
        <v>516.4</v>
      </c>
      <c r="BA261" s="315">
        <v>97.8</v>
      </c>
      <c r="BB261" s="315">
        <v>8109.3</v>
      </c>
      <c r="BC261" s="315">
        <v>20950.400000000001</v>
      </c>
      <c r="BD261" s="315">
        <v>8577.9500000000007</v>
      </c>
      <c r="BE261" s="315">
        <v>1200</v>
      </c>
      <c r="BF261" s="315">
        <v>1776.2</v>
      </c>
      <c r="BG261" s="315">
        <v>897.9</v>
      </c>
      <c r="BH261" s="315">
        <v>727.6</v>
      </c>
      <c r="BI261" s="315">
        <v>33296.449999999997</v>
      </c>
      <c r="BJ261" s="315">
        <v>165.75</v>
      </c>
      <c r="BK261" s="315">
        <v>1507.5</v>
      </c>
      <c r="BL261" s="315">
        <v>823.1</v>
      </c>
      <c r="BM261" s="315">
        <v>80.05</v>
      </c>
      <c r="BN261" s="315">
        <v>6802.5</v>
      </c>
      <c r="BO261" s="315">
        <v>5106.1499999999996</v>
      </c>
      <c r="BP261" s="315">
        <v>7359.45</v>
      </c>
      <c r="BQ261" s="315">
        <v>2947.2</v>
      </c>
      <c r="BR261" s="315">
        <v>6908.6</v>
      </c>
      <c r="BS261" s="315">
        <v>2799</v>
      </c>
      <c r="BT261" s="315">
        <v>1970.3</v>
      </c>
      <c r="BU261" s="315">
        <v>531.6</v>
      </c>
      <c r="BV261" s="315">
        <v>1227.6500000000001</v>
      </c>
      <c r="BW261" s="315">
        <v>2501.85</v>
      </c>
      <c r="BX261" s="315">
        <v>942.5</v>
      </c>
      <c r="BY261" s="315">
        <v>4938.8</v>
      </c>
      <c r="BZ261" s="315">
        <v>852.3</v>
      </c>
      <c r="CA261" s="315">
        <v>3632.55</v>
      </c>
      <c r="CB261" s="315">
        <v>482.05</v>
      </c>
      <c r="CC261" s="315">
        <v>11018.35</v>
      </c>
      <c r="CD261" s="315">
        <v>6350.8</v>
      </c>
      <c r="CE261" s="315">
        <v>4212.75</v>
      </c>
      <c r="CF261" s="315">
        <v>9031.5499999999993</v>
      </c>
      <c r="CG261" s="315">
        <v>702.65</v>
      </c>
      <c r="CH261" s="315">
        <v>2275</v>
      </c>
      <c r="CI261" s="315">
        <v>35380.35</v>
      </c>
      <c r="CJ261" s="315">
        <v>424.95</v>
      </c>
      <c r="CK261" s="315">
        <v>1582.25</v>
      </c>
      <c r="CL261" s="315">
        <v>2879.77</v>
      </c>
      <c r="CM261" s="315">
        <v>380.9</v>
      </c>
      <c r="CN261" s="315">
        <v>13686.67</v>
      </c>
      <c r="CO261" s="315">
        <v>781.95</v>
      </c>
      <c r="CP261" s="315">
        <v>2.2999999999999998</v>
      </c>
      <c r="CQ261" s="315">
        <v>2065.0500000000002</v>
      </c>
      <c r="CR261" s="315">
        <v>1141.1500000000001</v>
      </c>
      <c r="CS261" s="315">
        <v>491.8</v>
      </c>
      <c r="CT261" s="315">
        <v>697.9</v>
      </c>
      <c r="CU261" s="315">
        <v>549.4</v>
      </c>
      <c r="CV261" s="315">
        <v>272.60000000000002</v>
      </c>
      <c r="CW261" s="315">
        <v>471.7</v>
      </c>
      <c r="CX261" s="315">
        <v>1500</v>
      </c>
      <c r="CY261" s="315">
        <v>1218.3</v>
      </c>
      <c r="CZ261" s="315">
        <v>8769.7999999999993</v>
      </c>
      <c r="DA261" s="315">
        <v>11432.3</v>
      </c>
      <c r="DB261" s="315">
        <v>5735.1</v>
      </c>
      <c r="DC261" s="315">
        <v>632.04999999999995</v>
      </c>
      <c r="DD261" s="315">
        <v>21214.7</v>
      </c>
      <c r="DE261" s="315">
        <v>19622.849999999999</v>
      </c>
      <c r="DF261" s="315">
        <v>405.4</v>
      </c>
      <c r="DG261" s="315">
        <v>8635.6200000000008</v>
      </c>
      <c r="DH261" s="315">
        <v>1114.9000000000001</v>
      </c>
      <c r="DI261" s="315">
        <v>14864.95</v>
      </c>
      <c r="DJ261" s="315">
        <v>2281.0500000000002</v>
      </c>
      <c r="DK261" s="315">
        <v>1921.45</v>
      </c>
      <c r="DL261" s="315">
        <v>898.4</v>
      </c>
      <c r="DM261" s="315">
        <v>11360.09</v>
      </c>
      <c r="DN261" s="315">
        <v>392.2</v>
      </c>
      <c r="DO261" s="315">
        <v>2293.73</v>
      </c>
      <c r="DP261" s="315">
        <v>112.14</v>
      </c>
      <c r="DQ261" s="315">
        <v>276.64999999999998</v>
      </c>
      <c r="DR261" s="315">
        <v>1006.8</v>
      </c>
      <c r="DS261" s="315">
        <v>10583.45</v>
      </c>
      <c r="DT261" s="315">
        <v>919.7</v>
      </c>
      <c r="DU261" s="315">
        <v>2183</v>
      </c>
      <c r="DV261" s="315">
        <v>726.8</v>
      </c>
      <c r="DW261" s="315">
        <v>9593.7800000000007</v>
      </c>
      <c r="DX261" s="315">
        <v>7330.15</v>
      </c>
      <c r="DY261" s="315">
        <v>4956.1499999999996</v>
      </c>
      <c r="DZ261" s="315">
        <v>1377.85</v>
      </c>
      <c r="EA261" s="315">
        <v>36624.5</v>
      </c>
      <c r="EB261" s="315">
        <v>1398.3</v>
      </c>
      <c r="EC261" s="315">
        <v>2689</v>
      </c>
      <c r="ED261" s="315">
        <v>1407.4</v>
      </c>
      <c r="EE261" s="315">
        <v>19828.55</v>
      </c>
      <c r="EF261" s="315">
        <v>44.02</v>
      </c>
      <c r="EG261" s="315">
        <v>4705.25</v>
      </c>
      <c r="EH261" s="315">
        <v>0</v>
      </c>
      <c r="EI261" s="315">
        <v>5932.25</v>
      </c>
      <c r="EJ261" s="315">
        <v>1478.73</v>
      </c>
      <c r="EK261" s="315">
        <v>1123.3499999999999</v>
      </c>
      <c r="EL261" s="315">
        <v>1647.35</v>
      </c>
      <c r="EM261" s="315">
        <v>11303.65</v>
      </c>
      <c r="EN261" s="315">
        <v>1253.95</v>
      </c>
      <c r="EO261" s="315">
        <v>6743.45</v>
      </c>
      <c r="EP261" s="315">
        <v>5322.3</v>
      </c>
      <c r="EQ261" s="315">
        <v>987.55</v>
      </c>
      <c r="ER261" s="315">
        <v>1695.4</v>
      </c>
      <c r="ES261" s="315">
        <v>4166.6499999999996</v>
      </c>
      <c r="ET261" s="315">
        <v>2369</v>
      </c>
      <c r="EU261" s="315">
        <v>770.45</v>
      </c>
      <c r="EV261" s="315">
        <v>4562.8500000000004</v>
      </c>
      <c r="EW261" s="315">
        <v>2997.05</v>
      </c>
      <c r="EX261" s="315">
        <v>1065</v>
      </c>
      <c r="EY261" s="315">
        <v>13242.9</v>
      </c>
      <c r="EZ261" s="315">
        <v>322742.90000000002</v>
      </c>
      <c r="FA261" s="315">
        <v>5766.33</v>
      </c>
      <c r="FB261" s="315">
        <v>4426.8500000000004</v>
      </c>
      <c r="FC261" s="315">
        <v>3886.04</v>
      </c>
      <c r="FD261" s="315">
        <v>19877.41</v>
      </c>
      <c r="FE261" s="315">
        <v>14898.9</v>
      </c>
      <c r="FF261" s="315">
        <v>6230.9</v>
      </c>
      <c r="FG261" s="315">
        <v>656.55</v>
      </c>
      <c r="FH261" s="315">
        <v>21730.75</v>
      </c>
      <c r="FI261" s="315">
        <v>2439.0700000000002</v>
      </c>
      <c r="FJ261" s="315">
        <v>16329.25</v>
      </c>
      <c r="FK261" s="315">
        <v>2052</v>
      </c>
      <c r="FL261" s="315">
        <v>264</v>
      </c>
      <c r="FM261" s="315">
        <v>2618.35</v>
      </c>
      <c r="FN261" s="315">
        <v>3900.14</v>
      </c>
      <c r="FO261" s="315">
        <v>2014.35</v>
      </c>
      <c r="FP261" s="315">
        <v>66.099999999999994</v>
      </c>
      <c r="FQ261" s="315">
        <v>2559.35</v>
      </c>
      <c r="FR261" s="315">
        <v>17966.349999999999</v>
      </c>
      <c r="FS261" s="315">
        <v>2779.7</v>
      </c>
      <c r="FT261" s="315">
        <v>321.25</v>
      </c>
      <c r="FU261" s="315">
        <v>2636</v>
      </c>
      <c r="FV261" s="315">
        <v>0</v>
      </c>
      <c r="FW261" s="315">
        <v>0</v>
      </c>
      <c r="FX261" s="315">
        <v>4583.8500000000004</v>
      </c>
      <c r="FY261" s="315">
        <v>7079</v>
      </c>
      <c r="FZ261" s="315">
        <v>3365.55</v>
      </c>
      <c r="GA261" s="315">
        <v>650.95000000000005</v>
      </c>
      <c r="GB261" s="315">
        <v>1521.1</v>
      </c>
      <c r="GC261" s="315">
        <v>248.4</v>
      </c>
      <c r="GD261" s="315">
        <v>750.8</v>
      </c>
      <c r="GE261" s="315">
        <v>1560.25</v>
      </c>
      <c r="GF261" s="315">
        <v>911.7</v>
      </c>
      <c r="GG261" s="315">
        <v>854.55</v>
      </c>
      <c r="GH261" s="315">
        <v>1839.9</v>
      </c>
      <c r="GI261" s="315">
        <v>923</v>
      </c>
      <c r="GJ261" s="315">
        <v>305.05</v>
      </c>
      <c r="GK261" s="315">
        <v>46132.15</v>
      </c>
      <c r="GL261" s="315">
        <v>2916.4</v>
      </c>
      <c r="GM261" s="315">
        <v>78174.75</v>
      </c>
      <c r="GN261" s="315">
        <v>1284.45</v>
      </c>
      <c r="GO261" s="315">
        <v>5800.2</v>
      </c>
      <c r="GP261" s="315">
        <v>1594.9</v>
      </c>
      <c r="GQ261" s="315">
        <v>686.05</v>
      </c>
      <c r="GR261" s="315">
        <v>19773.05</v>
      </c>
      <c r="GS261" s="315">
        <v>47292</v>
      </c>
      <c r="GT261" s="315">
        <v>8.4499999999999993</v>
      </c>
      <c r="GU261" s="315">
        <v>24279.9</v>
      </c>
      <c r="GV261" s="315">
        <v>900.45</v>
      </c>
      <c r="GW261" s="315">
        <v>1229.1500000000001</v>
      </c>
      <c r="GX261" s="315">
        <v>4250.8</v>
      </c>
      <c r="GY261" s="315">
        <v>344.25</v>
      </c>
      <c r="GZ261" s="315">
        <v>6627.75</v>
      </c>
      <c r="HA261" s="315">
        <v>4295.1499999999996</v>
      </c>
      <c r="HB261" s="315">
        <v>362.5</v>
      </c>
      <c r="HC261" s="315">
        <v>2052.4</v>
      </c>
      <c r="HD261" s="315">
        <v>589.85</v>
      </c>
      <c r="HE261" s="315">
        <v>1079.95</v>
      </c>
      <c r="HF261" s="315">
        <v>2125.85</v>
      </c>
      <c r="HG261" s="315">
        <v>11243.05</v>
      </c>
      <c r="HH261" s="315">
        <v>26408.85</v>
      </c>
      <c r="HI261" s="315">
        <v>6991.1</v>
      </c>
      <c r="HJ261" s="315">
        <v>4817.5</v>
      </c>
      <c r="HK261" s="315">
        <v>1624</v>
      </c>
      <c r="HL261" s="315">
        <v>4625.3999999999996</v>
      </c>
      <c r="HM261" s="315">
        <v>11884.7</v>
      </c>
      <c r="HN261" s="315">
        <v>425.55</v>
      </c>
      <c r="HO261" s="315">
        <v>47.15</v>
      </c>
      <c r="HP261" s="315">
        <v>3761.95</v>
      </c>
      <c r="HQ261" s="315">
        <v>728.9</v>
      </c>
      <c r="HR261" s="315">
        <v>16509.2</v>
      </c>
      <c r="HS261" s="315">
        <v>3770.45</v>
      </c>
      <c r="HT261" s="315">
        <v>9122.85</v>
      </c>
      <c r="HU261" s="315">
        <v>843.1</v>
      </c>
      <c r="HV261" s="315">
        <v>7169.55</v>
      </c>
      <c r="HW261" s="315">
        <v>20358.900000000001</v>
      </c>
      <c r="HX261" s="315">
        <v>403.3</v>
      </c>
      <c r="HY261" s="315">
        <v>63713.3</v>
      </c>
      <c r="HZ261" s="315">
        <v>3368.9</v>
      </c>
      <c r="IA261" s="315">
        <v>2253.8000000000002</v>
      </c>
      <c r="IB261" s="315">
        <v>1345.6</v>
      </c>
      <c r="IC261" s="315">
        <v>3620.9</v>
      </c>
      <c r="ID261" s="315">
        <v>636.04999999999995</v>
      </c>
      <c r="IE261" s="315">
        <v>3289.85</v>
      </c>
      <c r="IF261" s="315">
        <v>811.6</v>
      </c>
      <c r="IG261" s="315">
        <v>2890.2</v>
      </c>
      <c r="IH261" s="315">
        <v>0</v>
      </c>
      <c r="II261" s="315">
        <v>940.6</v>
      </c>
      <c r="IJ261" s="315">
        <v>15077.15</v>
      </c>
      <c r="IK261" s="315">
        <v>2971.15</v>
      </c>
      <c r="IL261" s="315">
        <v>3221.35</v>
      </c>
      <c r="IM261" s="315">
        <v>3389.89</v>
      </c>
      <c r="IN261" s="315">
        <v>858.9</v>
      </c>
      <c r="IO261" s="315">
        <v>949.65</v>
      </c>
      <c r="IP261" s="315">
        <v>190.25</v>
      </c>
      <c r="IQ261" s="315">
        <v>836.45</v>
      </c>
      <c r="IR261" s="315">
        <v>31775.9</v>
      </c>
      <c r="IS261" s="315">
        <v>11228.15</v>
      </c>
      <c r="IT261" s="315">
        <v>2483.5500000000002</v>
      </c>
      <c r="IU261" s="315">
        <v>341.15</v>
      </c>
      <c r="IV261" s="315">
        <v>3098.05</v>
      </c>
      <c r="IW261" s="315">
        <v>4821.1000000000004</v>
      </c>
      <c r="IX261" s="315">
        <v>16804.099999999999</v>
      </c>
      <c r="IY261" s="315">
        <v>3866.25</v>
      </c>
      <c r="IZ261" s="315">
        <v>596</v>
      </c>
      <c r="JA261" s="315">
        <v>916.25</v>
      </c>
      <c r="JB261" s="315">
        <v>604.9</v>
      </c>
      <c r="JC261" s="315">
        <v>3930.2</v>
      </c>
      <c r="JD261" s="315">
        <v>1199.3499999999999</v>
      </c>
      <c r="JE261" s="315">
        <v>0</v>
      </c>
      <c r="JF261" s="315">
        <v>2234.65</v>
      </c>
      <c r="JG261" s="315">
        <v>1335.6</v>
      </c>
      <c r="JH261" s="315">
        <v>2052.1</v>
      </c>
      <c r="JI261" s="315">
        <v>4664.8500000000004</v>
      </c>
      <c r="JJ261" s="315">
        <v>1474.1</v>
      </c>
      <c r="JK261" s="315">
        <v>654.1</v>
      </c>
      <c r="JL261" s="315">
        <v>1283.45</v>
      </c>
      <c r="JM261" s="315">
        <v>1088</v>
      </c>
      <c r="JN261" s="315">
        <v>627.9</v>
      </c>
      <c r="JO261" s="315">
        <v>9284.7999999999993</v>
      </c>
      <c r="JP261" s="315">
        <v>2695.05</v>
      </c>
      <c r="JQ261" s="315">
        <v>396.7</v>
      </c>
      <c r="JR261" s="315">
        <v>1332.58</v>
      </c>
      <c r="JS261" s="315">
        <v>5867.9</v>
      </c>
      <c r="JT261" s="315">
        <v>2093.0500000000002</v>
      </c>
      <c r="JU261" s="315">
        <v>2671.45</v>
      </c>
      <c r="JV261" s="315">
        <v>48932.35</v>
      </c>
      <c r="JW261" s="315">
        <v>3155.9</v>
      </c>
      <c r="JX261" s="315">
        <v>4315.55</v>
      </c>
      <c r="JY261" s="315">
        <v>34.5</v>
      </c>
      <c r="JZ261" s="315">
        <v>185.05</v>
      </c>
      <c r="KA261" s="315">
        <v>3037.75</v>
      </c>
      <c r="KB261" s="315">
        <v>4285</v>
      </c>
      <c r="KC261" s="315">
        <v>544.95000000000005</v>
      </c>
      <c r="KD261" s="315">
        <v>0</v>
      </c>
      <c r="KE261" s="315">
        <v>18884.25</v>
      </c>
      <c r="KF261" s="315">
        <v>2926.75</v>
      </c>
      <c r="KG261" s="315">
        <v>5599.75</v>
      </c>
      <c r="KH261" s="315">
        <v>1419.1</v>
      </c>
      <c r="KI261" s="315">
        <v>3043.9</v>
      </c>
      <c r="KJ261" s="315">
        <v>2938.2</v>
      </c>
      <c r="KK261" s="315">
        <v>412.95</v>
      </c>
      <c r="KL261" s="315">
        <v>1000</v>
      </c>
      <c r="KM261" s="315">
        <v>0</v>
      </c>
      <c r="KN261" s="315">
        <v>1137.0999999999999</v>
      </c>
      <c r="KO261" s="315">
        <v>1610</v>
      </c>
      <c r="KP261" s="315">
        <v>3395.75</v>
      </c>
      <c r="KQ261" s="315">
        <v>55912.2</v>
      </c>
      <c r="KR261" s="315">
        <v>6179.8</v>
      </c>
      <c r="KS261" s="314">
        <v>8096.85</v>
      </c>
      <c r="KU261" s="312">
        <v>10</v>
      </c>
      <c r="KV261" s="312">
        <v>100</v>
      </c>
      <c r="KY261" s="312">
        <v>9100</v>
      </c>
    </row>
    <row r="262" spans="1:311" x14ac:dyDescent="0.25">
      <c r="A262" s="321">
        <v>2021</v>
      </c>
      <c r="B262" s="320" t="s">
        <v>807</v>
      </c>
      <c r="C262" s="320" t="s">
        <v>842</v>
      </c>
      <c r="D262" s="320" t="s">
        <v>844</v>
      </c>
      <c r="E262" s="320" t="s">
        <v>780</v>
      </c>
      <c r="F262" s="319">
        <v>2084617.12</v>
      </c>
      <c r="G262" s="319">
        <v>357377.53</v>
      </c>
      <c r="H262" s="319">
        <v>1605617.71</v>
      </c>
      <c r="I262" s="319">
        <v>522875.93</v>
      </c>
      <c r="J262" s="319">
        <v>177342.1</v>
      </c>
      <c r="K262" s="319">
        <v>355703.62</v>
      </c>
      <c r="L262" s="319">
        <v>2025192.16</v>
      </c>
      <c r="M262" s="319">
        <v>63795.33</v>
      </c>
      <c r="N262" s="319">
        <v>10805805.310000001</v>
      </c>
      <c r="O262" s="319">
        <v>949150.93</v>
      </c>
      <c r="P262" s="319">
        <v>1657778.9</v>
      </c>
      <c r="Q262" s="319">
        <v>275786.56</v>
      </c>
      <c r="R262" s="319">
        <v>857273.64</v>
      </c>
      <c r="S262" s="319">
        <v>155804.42000000001</v>
      </c>
      <c r="T262" s="319">
        <v>215493.52</v>
      </c>
      <c r="U262" s="319">
        <v>5433264.3499999996</v>
      </c>
      <c r="V262" s="319">
        <v>3030433.6</v>
      </c>
      <c r="W262" s="319">
        <v>186639.27</v>
      </c>
      <c r="X262" s="319">
        <v>1194464.78</v>
      </c>
      <c r="Y262" s="319">
        <v>144779.71</v>
      </c>
      <c r="Z262" s="319">
        <v>17354.38</v>
      </c>
      <c r="AA262" s="319">
        <v>2099674.08</v>
      </c>
      <c r="AB262" s="319">
        <v>804325.25</v>
      </c>
      <c r="AC262" s="319">
        <v>529573.89</v>
      </c>
      <c r="AD262" s="319">
        <v>194547.17</v>
      </c>
      <c r="AE262" s="319">
        <v>120833.14</v>
      </c>
      <c r="AF262" s="319">
        <v>791667.44</v>
      </c>
      <c r="AG262" s="319">
        <v>180492.59</v>
      </c>
      <c r="AH262" s="319">
        <v>408100.6</v>
      </c>
      <c r="AI262" s="319">
        <v>486455.01</v>
      </c>
      <c r="AJ262" s="319">
        <v>867271.63</v>
      </c>
      <c r="AK262" s="319">
        <v>224809.74</v>
      </c>
      <c r="AL262" s="319">
        <v>3380872.35</v>
      </c>
      <c r="AM262" s="319">
        <v>994549.95</v>
      </c>
      <c r="AN262" s="319">
        <v>96204.13</v>
      </c>
      <c r="AO262" s="319">
        <v>1158336.07</v>
      </c>
      <c r="AP262" s="319">
        <v>218689.82</v>
      </c>
      <c r="AQ262" s="319">
        <v>113218.03</v>
      </c>
      <c r="AR262" s="319">
        <v>887922.43</v>
      </c>
      <c r="AS262" s="319">
        <v>139087.57999999999</v>
      </c>
      <c r="AT262" s="319">
        <v>160892.32999999999</v>
      </c>
      <c r="AU262" s="319">
        <v>990446.22</v>
      </c>
      <c r="AV262" s="319">
        <v>1337068.78</v>
      </c>
      <c r="AW262" s="319">
        <v>22005214.879999999</v>
      </c>
      <c r="AX262" s="319">
        <v>810658.43</v>
      </c>
      <c r="AY262" s="319">
        <v>72736.77</v>
      </c>
      <c r="AZ262" s="319">
        <v>43853.04</v>
      </c>
      <c r="BA262" s="319">
        <v>0</v>
      </c>
      <c r="BB262" s="319">
        <v>1081708.8700000001</v>
      </c>
      <c r="BC262" s="319">
        <v>409528.56</v>
      </c>
      <c r="BD262" s="319">
        <v>1651588.63</v>
      </c>
      <c r="BE262" s="319">
        <v>3586646.27</v>
      </c>
      <c r="BF262" s="319">
        <v>658698.38</v>
      </c>
      <c r="BG262" s="319">
        <v>0</v>
      </c>
      <c r="BH262" s="319">
        <v>173390.88</v>
      </c>
      <c r="BI262" s="319">
        <v>1828110.38</v>
      </c>
      <c r="BJ262" s="319">
        <v>0</v>
      </c>
      <c r="BK262" s="319">
        <v>29244.5</v>
      </c>
      <c r="BL262" s="319">
        <v>0</v>
      </c>
      <c r="BM262" s="319">
        <v>182527.99</v>
      </c>
      <c r="BN262" s="319">
        <v>457122.85</v>
      </c>
      <c r="BO262" s="319">
        <v>5424084.5</v>
      </c>
      <c r="BP262" s="319">
        <v>151482.42000000001</v>
      </c>
      <c r="BQ262" s="319">
        <v>0</v>
      </c>
      <c r="BR262" s="319">
        <v>378722.56</v>
      </c>
      <c r="BS262" s="319">
        <v>1415958.92</v>
      </c>
      <c r="BT262" s="319">
        <v>490943.74</v>
      </c>
      <c r="BU262" s="319">
        <v>188043.15</v>
      </c>
      <c r="BV262" s="319">
        <v>784179.06</v>
      </c>
      <c r="BW262" s="319">
        <v>1038131.44</v>
      </c>
      <c r="BX262" s="319">
        <v>906914.89</v>
      </c>
      <c r="BY262" s="319">
        <v>28357.03</v>
      </c>
      <c r="BZ262" s="319">
        <v>305416.05</v>
      </c>
      <c r="CA262" s="319">
        <v>422718.32</v>
      </c>
      <c r="CB262" s="319">
        <v>227889.63</v>
      </c>
      <c r="CC262" s="319">
        <v>503879.48</v>
      </c>
      <c r="CD262" s="319">
        <v>1243585.25</v>
      </c>
      <c r="CE262" s="319">
        <v>2143250.02</v>
      </c>
      <c r="CF262" s="319">
        <v>220306.05</v>
      </c>
      <c r="CG262" s="319">
        <v>745.18</v>
      </c>
      <c r="CH262" s="319">
        <v>1484625.64</v>
      </c>
      <c r="CI262" s="319">
        <v>3774269.76</v>
      </c>
      <c r="CJ262" s="319">
        <v>285819.8</v>
      </c>
      <c r="CK262" s="319">
        <v>144877.63</v>
      </c>
      <c r="CL262" s="319">
        <v>441270.06</v>
      </c>
      <c r="CM262" s="319">
        <v>64555.34</v>
      </c>
      <c r="CN262" s="319">
        <v>860371.38</v>
      </c>
      <c r="CO262" s="319">
        <v>2291579.2200000002</v>
      </c>
      <c r="CP262" s="319">
        <v>307529.62</v>
      </c>
      <c r="CQ262" s="319">
        <v>1199585.1599999999</v>
      </c>
      <c r="CR262" s="319">
        <v>290546.65000000002</v>
      </c>
      <c r="CS262" s="319">
        <v>351029.27</v>
      </c>
      <c r="CT262" s="319">
        <v>1808277.23</v>
      </c>
      <c r="CU262" s="319">
        <v>894528.25</v>
      </c>
      <c r="CV262" s="319">
        <v>153843.09</v>
      </c>
      <c r="CW262" s="319">
        <v>355616.65</v>
      </c>
      <c r="CX262" s="319">
        <v>395786.99</v>
      </c>
      <c r="CY262" s="319">
        <v>674842.35</v>
      </c>
      <c r="CZ262" s="319">
        <v>452137.79</v>
      </c>
      <c r="DA262" s="319">
        <v>1843498.2</v>
      </c>
      <c r="DB262" s="319">
        <v>1562714.68</v>
      </c>
      <c r="DC262" s="319">
        <v>969888.61</v>
      </c>
      <c r="DD262" s="319">
        <v>1446646.12</v>
      </c>
      <c r="DE262" s="319">
        <v>198377.15</v>
      </c>
      <c r="DF262" s="319">
        <v>260595.28</v>
      </c>
      <c r="DG262" s="319">
        <v>703452.37</v>
      </c>
      <c r="DH262" s="319">
        <v>705282.09</v>
      </c>
      <c r="DI262" s="319">
        <v>42436.160000000003</v>
      </c>
      <c r="DJ262" s="319">
        <v>1564237.92</v>
      </c>
      <c r="DK262" s="319">
        <v>1404574.92</v>
      </c>
      <c r="DL262" s="319">
        <v>58062</v>
      </c>
      <c r="DM262" s="319">
        <v>2831817.42</v>
      </c>
      <c r="DN262" s="319">
        <v>236468.01</v>
      </c>
      <c r="DO262" s="319">
        <v>588650.25</v>
      </c>
      <c r="DP262" s="319">
        <v>661954.11</v>
      </c>
      <c r="DQ262" s="319">
        <v>274126.53000000003</v>
      </c>
      <c r="DR262" s="319">
        <v>693001.87</v>
      </c>
      <c r="DS262" s="319">
        <v>293004.39</v>
      </c>
      <c r="DT262" s="319">
        <v>1394860.05</v>
      </c>
      <c r="DU262" s="319">
        <v>1957502.98</v>
      </c>
      <c r="DV262" s="319">
        <v>201999.08</v>
      </c>
      <c r="DW262" s="319">
        <v>431316.35</v>
      </c>
      <c r="DX262" s="319">
        <v>442169.33</v>
      </c>
      <c r="DY262" s="319">
        <v>958564.5</v>
      </c>
      <c r="DZ262" s="319">
        <v>991368.57</v>
      </c>
      <c r="EA262" s="319">
        <v>5048876.68</v>
      </c>
      <c r="EB262" s="319">
        <v>314491.09000000003</v>
      </c>
      <c r="EC262" s="319">
        <v>825463.31</v>
      </c>
      <c r="ED262" s="319">
        <v>126134.43</v>
      </c>
      <c r="EE262" s="319">
        <v>256221.25</v>
      </c>
      <c r="EF262" s="319">
        <v>83334.53</v>
      </c>
      <c r="EG262" s="319">
        <v>1063118.95</v>
      </c>
      <c r="EH262" s="319">
        <v>496337.05</v>
      </c>
      <c r="EI262" s="319">
        <v>2103161.11</v>
      </c>
      <c r="EJ262" s="319">
        <v>1242506.3400000001</v>
      </c>
      <c r="EK262" s="319">
        <v>60833.33</v>
      </c>
      <c r="EL262" s="319">
        <v>11882.84</v>
      </c>
      <c r="EM262" s="319">
        <v>560406.29</v>
      </c>
      <c r="EN262" s="319">
        <v>185098.91</v>
      </c>
      <c r="EO262" s="319">
        <v>1833184.41</v>
      </c>
      <c r="EP262" s="319">
        <v>74522.509999999995</v>
      </c>
      <c r="EQ262" s="319">
        <v>98503.72</v>
      </c>
      <c r="ER262" s="319">
        <v>1001436.65</v>
      </c>
      <c r="ES262" s="319">
        <v>363411.87</v>
      </c>
      <c r="ET262" s="319">
        <v>822667.3</v>
      </c>
      <c r="EU262" s="319">
        <v>325272.68</v>
      </c>
      <c r="EV262" s="319">
        <v>0</v>
      </c>
      <c r="EW262" s="319">
        <v>322050.38</v>
      </c>
      <c r="EX262" s="319">
        <v>297984.78999999998</v>
      </c>
      <c r="EY262" s="319">
        <v>2019598.57</v>
      </c>
      <c r="EZ262" s="319">
        <v>6312833.8799999999</v>
      </c>
      <c r="FA262" s="319">
        <v>581134.23</v>
      </c>
      <c r="FB262" s="319">
        <v>152807.39000000001</v>
      </c>
      <c r="FC262" s="319">
        <v>3439972.14</v>
      </c>
      <c r="FD262" s="319">
        <v>359071.62</v>
      </c>
      <c r="FE262" s="319">
        <v>361209.77</v>
      </c>
      <c r="FF262" s="319">
        <v>1256257.21</v>
      </c>
      <c r="FG262" s="319">
        <v>435528.91</v>
      </c>
      <c r="FH262" s="319">
        <v>361817.02</v>
      </c>
      <c r="FI262" s="319">
        <v>617585.72</v>
      </c>
      <c r="FJ262" s="319">
        <v>3144745.65</v>
      </c>
      <c r="FK262" s="319">
        <v>382303.9</v>
      </c>
      <c r="FL262" s="319">
        <v>0</v>
      </c>
      <c r="FM262" s="319">
        <v>1304001.9099999999</v>
      </c>
      <c r="FN262" s="319">
        <v>213942.49</v>
      </c>
      <c r="FO262" s="319">
        <v>1319862.1399999999</v>
      </c>
      <c r="FP262" s="319">
        <v>297952.17</v>
      </c>
      <c r="FQ262" s="319">
        <v>390320.93</v>
      </c>
      <c r="FR262" s="319">
        <v>11106141.16</v>
      </c>
      <c r="FS262" s="319">
        <v>159767.14000000001</v>
      </c>
      <c r="FT262" s="319">
        <v>308878.53000000003</v>
      </c>
      <c r="FU262" s="319">
        <v>1035034.82</v>
      </c>
      <c r="FV262" s="319">
        <v>838142.87</v>
      </c>
      <c r="FW262" s="319">
        <v>0</v>
      </c>
      <c r="FX262" s="319">
        <v>319657.76</v>
      </c>
      <c r="FY262" s="319">
        <v>9619995.2100000009</v>
      </c>
      <c r="FZ262" s="319">
        <v>352549.01</v>
      </c>
      <c r="GA262" s="319">
        <v>442775.63</v>
      </c>
      <c r="GB262" s="319">
        <v>230177.68</v>
      </c>
      <c r="GC262" s="319">
        <v>78302.87</v>
      </c>
      <c r="GD262" s="319">
        <v>11404.53</v>
      </c>
      <c r="GE262" s="319">
        <v>1278804.3400000001</v>
      </c>
      <c r="GF262" s="319">
        <v>1001090.99</v>
      </c>
      <c r="GG262" s="319">
        <v>65486.96</v>
      </c>
      <c r="GH262" s="319">
        <v>403838.08</v>
      </c>
      <c r="GI262" s="319">
        <v>128009.45</v>
      </c>
      <c r="GJ262" s="319">
        <v>219926.62</v>
      </c>
      <c r="GK262" s="319">
        <v>3817516.86</v>
      </c>
      <c r="GL262" s="319">
        <v>156501.09</v>
      </c>
      <c r="GM262" s="319">
        <v>7316040.6200000001</v>
      </c>
      <c r="GN262" s="319">
        <v>790656.78</v>
      </c>
      <c r="GO262" s="319">
        <v>448308.98</v>
      </c>
      <c r="GP262" s="319">
        <v>101936.4</v>
      </c>
      <c r="GQ262" s="319">
        <v>78978.38</v>
      </c>
      <c r="GR262" s="319">
        <v>936171.08</v>
      </c>
      <c r="GS262" s="319">
        <v>5331694.2300000004</v>
      </c>
      <c r="GT262" s="319">
        <v>0</v>
      </c>
      <c r="GU262" s="319">
        <v>6660140.6799999997</v>
      </c>
      <c r="GV262" s="319">
        <v>313950.18</v>
      </c>
      <c r="GW262" s="319">
        <v>488308.84</v>
      </c>
      <c r="GX262" s="319">
        <v>1490204.24</v>
      </c>
      <c r="GY262" s="319">
        <v>484143.66</v>
      </c>
      <c r="GZ262" s="319">
        <v>177511.25</v>
      </c>
      <c r="HA262" s="319">
        <v>970473.2</v>
      </c>
      <c r="HB262" s="319">
        <v>345620.64</v>
      </c>
      <c r="HC262" s="319">
        <v>3024259.75</v>
      </c>
      <c r="HD262" s="319">
        <v>121157.65</v>
      </c>
      <c r="HE262" s="319">
        <v>220470.81</v>
      </c>
      <c r="HF262" s="319">
        <v>318441.09000000003</v>
      </c>
      <c r="HG262" s="319">
        <v>4981335.54</v>
      </c>
      <c r="HH262" s="319">
        <v>2173001.27</v>
      </c>
      <c r="HI262" s="319">
        <v>1215238.69</v>
      </c>
      <c r="HJ262" s="319">
        <v>802992.21</v>
      </c>
      <c r="HK262" s="319">
        <v>208721.78</v>
      </c>
      <c r="HL262" s="319">
        <v>747629.45</v>
      </c>
      <c r="HM262" s="319">
        <v>439116.21</v>
      </c>
      <c r="HN262" s="319">
        <v>293556.15000000002</v>
      </c>
      <c r="HO262" s="319">
        <v>210009.34</v>
      </c>
      <c r="HP262" s="319">
        <v>41375.51</v>
      </c>
      <c r="HQ262" s="319">
        <v>92733.81</v>
      </c>
      <c r="HR262" s="319">
        <v>1736424.48</v>
      </c>
      <c r="HS262" s="319">
        <v>236215.55</v>
      </c>
      <c r="HT262" s="319">
        <v>2809415.96</v>
      </c>
      <c r="HU262" s="319">
        <v>348204.79</v>
      </c>
      <c r="HV262" s="319">
        <v>2719889.87</v>
      </c>
      <c r="HW262" s="319">
        <v>8437499.5700000003</v>
      </c>
      <c r="HX262" s="319">
        <v>633850.28</v>
      </c>
      <c r="HY262" s="319">
        <v>12484952.050000001</v>
      </c>
      <c r="HZ262" s="319">
        <v>502129.62</v>
      </c>
      <c r="IA262" s="319">
        <v>672861.66</v>
      </c>
      <c r="IB262" s="319">
        <v>1040350.94</v>
      </c>
      <c r="IC262" s="319">
        <v>24515801.699999999</v>
      </c>
      <c r="ID262" s="319">
        <v>41520</v>
      </c>
      <c r="IE262" s="319">
        <v>997148.13</v>
      </c>
      <c r="IF262" s="319">
        <v>245683.82</v>
      </c>
      <c r="IG262" s="319">
        <v>275481.65999999997</v>
      </c>
      <c r="IH262" s="319">
        <v>240872.44</v>
      </c>
      <c r="II262" s="319">
        <v>222526.16</v>
      </c>
      <c r="IJ262" s="319">
        <v>1956138.33</v>
      </c>
      <c r="IK262" s="319">
        <v>0</v>
      </c>
      <c r="IL262" s="319">
        <v>392347.52</v>
      </c>
      <c r="IM262" s="319">
        <v>123794.86</v>
      </c>
      <c r="IN262" s="319">
        <v>4005641.52</v>
      </c>
      <c r="IO262" s="319">
        <v>155653.76999999999</v>
      </c>
      <c r="IP262" s="319">
        <v>392111.16</v>
      </c>
      <c r="IQ262" s="319">
        <v>131851.19</v>
      </c>
      <c r="IR262" s="319">
        <v>3437670.85</v>
      </c>
      <c r="IS262" s="319">
        <v>3667933.29</v>
      </c>
      <c r="IT262" s="319">
        <v>233116.76</v>
      </c>
      <c r="IU262" s="319">
        <v>168099.44</v>
      </c>
      <c r="IV262" s="319">
        <v>516386.28</v>
      </c>
      <c r="IW262" s="319">
        <v>507464.42</v>
      </c>
      <c r="IX262" s="319">
        <v>195163.32</v>
      </c>
      <c r="IY262" s="319">
        <v>774643.06</v>
      </c>
      <c r="IZ262" s="319">
        <v>5332719.5599999996</v>
      </c>
      <c r="JA262" s="319">
        <v>713115.75</v>
      </c>
      <c r="JB262" s="319">
        <v>289102.58</v>
      </c>
      <c r="JC262" s="319">
        <v>94999</v>
      </c>
      <c r="JD262" s="319">
        <v>491273.17</v>
      </c>
      <c r="JE262" s="319">
        <v>411498.5</v>
      </c>
      <c r="JF262" s="319">
        <v>0</v>
      </c>
      <c r="JG262" s="319">
        <v>121190.73</v>
      </c>
      <c r="JH262" s="319">
        <v>292615.78999999998</v>
      </c>
      <c r="JI262" s="319">
        <v>2122225.77</v>
      </c>
      <c r="JJ262" s="319">
        <v>2489096.83</v>
      </c>
      <c r="JK262" s="319">
        <v>364567.52</v>
      </c>
      <c r="JL262" s="319">
        <v>445285.68</v>
      </c>
      <c r="JM262" s="319">
        <v>0</v>
      </c>
      <c r="JN262" s="319">
        <v>361983.92</v>
      </c>
      <c r="JO262" s="319">
        <v>454021.75</v>
      </c>
      <c r="JP262" s="319">
        <v>108535.45</v>
      </c>
      <c r="JQ262" s="319">
        <v>158590.1</v>
      </c>
      <c r="JR262" s="319">
        <v>194680.7</v>
      </c>
      <c r="JS262" s="319">
        <v>376615.22</v>
      </c>
      <c r="JT262" s="319">
        <v>67436.58</v>
      </c>
      <c r="JU262" s="319">
        <v>11636804.01</v>
      </c>
      <c r="JV262" s="319">
        <v>2928522.35</v>
      </c>
      <c r="JW262" s="319">
        <v>490908.2</v>
      </c>
      <c r="JX262" s="319">
        <v>3594870.19</v>
      </c>
      <c r="JY262" s="319">
        <v>1515.68</v>
      </c>
      <c r="JZ262" s="319">
        <v>160555.01999999999</v>
      </c>
      <c r="KA262" s="319">
        <v>687789.48</v>
      </c>
      <c r="KB262" s="319">
        <v>544887.27</v>
      </c>
      <c r="KC262" s="319">
        <v>333930.15999999997</v>
      </c>
      <c r="KD262" s="319">
        <v>426326.22</v>
      </c>
      <c r="KE262" s="319">
        <v>1125852.56</v>
      </c>
      <c r="KF262" s="319">
        <v>657821.93999999994</v>
      </c>
      <c r="KG262" s="319">
        <v>72012.399999999994</v>
      </c>
      <c r="KH262" s="319">
        <v>723643.51</v>
      </c>
      <c r="KI262" s="319">
        <v>386046.12</v>
      </c>
      <c r="KJ262" s="319">
        <v>97409.43</v>
      </c>
      <c r="KK262" s="319">
        <v>176683.35</v>
      </c>
      <c r="KL262" s="319">
        <v>448403.51</v>
      </c>
      <c r="KM262" s="319">
        <v>7876.32</v>
      </c>
      <c r="KN262" s="319">
        <v>480441.77</v>
      </c>
      <c r="KO262" s="319">
        <v>4358888.29</v>
      </c>
      <c r="KP262" s="319">
        <v>1044953.64</v>
      </c>
      <c r="KQ262" s="319">
        <v>10203158.17</v>
      </c>
      <c r="KR262" s="319">
        <v>2225247.27</v>
      </c>
      <c r="KS262" s="318">
        <v>533429.18000000005</v>
      </c>
      <c r="KU262" s="312">
        <v>10</v>
      </c>
      <c r="KV262" s="312">
        <v>101</v>
      </c>
      <c r="KY262" s="312">
        <v>9101</v>
      </c>
    </row>
    <row r="263" spans="1:311" x14ac:dyDescent="0.25">
      <c r="A263" s="317">
        <v>2021</v>
      </c>
      <c r="B263" s="316" t="s">
        <v>807</v>
      </c>
      <c r="C263" s="316" t="s">
        <v>842</v>
      </c>
      <c r="D263" s="316" t="s">
        <v>843</v>
      </c>
      <c r="E263" s="316" t="s">
        <v>780</v>
      </c>
      <c r="F263" s="315">
        <v>1118123.76</v>
      </c>
      <c r="G263" s="315">
        <v>163453.35</v>
      </c>
      <c r="H263" s="315">
        <v>2604482.5699999998</v>
      </c>
      <c r="I263" s="315">
        <v>141589.60999999999</v>
      </c>
      <c r="J263" s="315">
        <v>632975.9</v>
      </c>
      <c r="K263" s="315">
        <v>491078.36</v>
      </c>
      <c r="L263" s="315">
        <v>118649.63</v>
      </c>
      <c r="M263" s="315">
        <v>2437163.71</v>
      </c>
      <c r="N263" s="315">
        <v>5986712.3600000003</v>
      </c>
      <c r="O263" s="315">
        <v>1584843.09</v>
      </c>
      <c r="P263" s="315">
        <v>882786.62</v>
      </c>
      <c r="Q263" s="315">
        <v>615468.48</v>
      </c>
      <c r="R263" s="315">
        <v>299265.5</v>
      </c>
      <c r="S263" s="315">
        <v>252005.11</v>
      </c>
      <c r="T263" s="315">
        <v>185134.25</v>
      </c>
      <c r="U263" s="315">
        <v>6024036.1299999999</v>
      </c>
      <c r="V263" s="315">
        <v>2019233.2</v>
      </c>
      <c r="W263" s="315">
        <v>911226.47</v>
      </c>
      <c r="X263" s="315">
        <v>68177.36</v>
      </c>
      <c r="Y263" s="315">
        <v>51192.29</v>
      </c>
      <c r="Z263" s="315">
        <v>376638.99</v>
      </c>
      <c r="AA263" s="315">
        <v>1669602.92</v>
      </c>
      <c r="AB263" s="315">
        <v>909737.02</v>
      </c>
      <c r="AC263" s="315">
        <v>57190.96</v>
      </c>
      <c r="AD263" s="315">
        <v>1090964.8400000001</v>
      </c>
      <c r="AE263" s="315">
        <v>610428.09</v>
      </c>
      <c r="AF263" s="315">
        <v>790473.85</v>
      </c>
      <c r="AG263" s="315">
        <v>242030.67</v>
      </c>
      <c r="AH263" s="315">
        <v>34041.4</v>
      </c>
      <c r="AI263" s="315">
        <v>1277203.4099999999</v>
      </c>
      <c r="AJ263" s="315">
        <v>9968795.5600000005</v>
      </c>
      <c r="AK263" s="315">
        <v>0</v>
      </c>
      <c r="AL263" s="315">
        <v>3318105.6</v>
      </c>
      <c r="AM263" s="315">
        <v>493638.1</v>
      </c>
      <c r="AN263" s="315">
        <v>527590.52</v>
      </c>
      <c r="AO263" s="315">
        <v>345806.67</v>
      </c>
      <c r="AP263" s="315">
        <v>3204246.23</v>
      </c>
      <c r="AQ263" s="315">
        <v>29212.18</v>
      </c>
      <c r="AR263" s="315">
        <v>239908.3</v>
      </c>
      <c r="AS263" s="315">
        <v>837645.47</v>
      </c>
      <c r="AT263" s="315">
        <v>217158.81</v>
      </c>
      <c r="AU263" s="315">
        <v>0</v>
      </c>
      <c r="AV263" s="315">
        <v>582018.68000000005</v>
      </c>
      <c r="AW263" s="315">
        <v>775542.73</v>
      </c>
      <c r="AX263" s="315">
        <v>983138.67</v>
      </c>
      <c r="AY263" s="315">
        <v>42747.05</v>
      </c>
      <c r="AZ263" s="315">
        <v>567649.51</v>
      </c>
      <c r="BA263" s="315">
        <v>121419.72</v>
      </c>
      <c r="BB263" s="315">
        <v>2476087.08</v>
      </c>
      <c r="BC263" s="315">
        <v>2327128.4500000002</v>
      </c>
      <c r="BD263" s="315">
        <v>1423757.01</v>
      </c>
      <c r="BE263" s="315">
        <v>1704025.82</v>
      </c>
      <c r="BF263" s="315">
        <v>390602.35</v>
      </c>
      <c r="BG263" s="315">
        <v>43293.51</v>
      </c>
      <c r="BH263" s="315">
        <v>2099.9299999999998</v>
      </c>
      <c r="BI263" s="315">
        <v>9804.6</v>
      </c>
      <c r="BJ263" s="315">
        <v>335171.23</v>
      </c>
      <c r="BK263" s="315">
        <v>2694824.59</v>
      </c>
      <c r="BL263" s="315">
        <v>300679.07</v>
      </c>
      <c r="BM263" s="315">
        <v>235649.56</v>
      </c>
      <c r="BN263" s="315">
        <v>6661550.5099999998</v>
      </c>
      <c r="BO263" s="315">
        <v>1137071.3</v>
      </c>
      <c r="BP263" s="315">
        <v>1267916.99</v>
      </c>
      <c r="BQ263" s="315">
        <v>540681.32999999996</v>
      </c>
      <c r="BR263" s="315">
        <v>138918.19</v>
      </c>
      <c r="BS263" s="315">
        <v>939496.93</v>
      </c>
      <c r="BT263" s="315">
        <v>583185.55000000005</v>
      </c>
      <c r="BU263" s="315">
        <v>560673.37</v>
      </c>
      <c r="BV263" s="315">
        <v>4063335.91</v>
      </c>
      <c r="BW263" s="315">
        <v>4513586.96</v>
      </c>
      <c r="BX263" s="315">
        <v>1475511.63</v>
      </c>
      <c r="BY263" s="315">
        <v>774298.07</v>
      </c>
      <c r="BZ263" s="315">
        <v>3717.51</v>
      </c>
      <c r="CA263" s="315">
        <v>583979.76</v>
      </c>
      <c r="CB263" s="315">
        <v>686503.92</v>
      </c>
      <c r="CC263" s="315">
        <v>4260568.22</v>
      </c>
      <c r="CD263" s="315">
        <v>4389377.04</v>
      </c>
      <c r="CE263" s="315">
        <v>2300234.4900000002</v>
      </c>
      <c r="CF263" s="315">
        <v>4529245.33</v>
      </c>
      <c r="CG263" s="315">
        <v>589197.98</v>
      </c>
      <c r="CH263" s="315">
        <v>722175.24</v>
      </c>
      <c r="CI263" s="315">
        <v>11249564.65</v>
      </c>
      <c r="CJ263" s="315">
        <v>499672.9</v>
      </c>
      <c r="CK263" s="315">
        <v>1181754.6499999999</v>
      </c>
      <c r="CL263" s="315">
        <v>610337.88</v>
      </c>
      <c r="CM263" s="315">
        <v>824049.44</v>
      </c>
      <c r="CN263" s="315">
        <v>5510487.9199999999</v>
      </c>
      <c r="CO263" s="315">
        <v>3442605.99</v>
      </c>
      <c r="CP263" s="315">
        <v>103649.4</v>
      </c>
      <c r="CQ263" s="315">
        <v>55196.9</v>
      </c>
      <c r="CR263" s="315">
        <v>28613.87</v>
      </c>
      <c r="CS263" s="315">
        <v>804601.63</v>
      </c>
      <c r="CT263" s="315">
        <v>1817963.24</v>
      </c>
      <c r="CU263" s="315">
        <v>0</v>
      </c>
      <c r="CV263" s="315">
        <v>224792.5</v>
      </c>
      <c r="CW263" s="315">
        <v>456940.44</v>
      </c>
      <c r="CX263" s="315">
        <v>2804566.57</v>
      </c>
      <c r="CY263" s="315">
        <v>2772.13</v>
      </c>
      <c r="CZ263" s="315">
        <v>2111631.4</v>
      </c>
      <c r="DA263" s="315">
        <v>853495.04</v>
      </c>
      <c r="DB263" s="315">
        <v>53950.400000000001</v>
      </c>
      <c r="DC263" s="315">
        <v>901416.8</v>
      </c>
      <c r="DD263" s="315">
        <v>55348.35</v>
      </c>
      <c r="DE263" s="315">
        <v>3852777.36</v>
      </c>
      <c r="DF263" s="315">
        <v>1331208.8500000001</v>
      </c>
      <c r="DG263" s="315">
        <v>62898.57</v>
      </c>
      <c r="DH263" s="315">
        <v>276899.96999999997</v>
      </c>
      <c r="DI263" s="315">
        <v>625531.74</v>
      </c>
      <c r="DJ263" s="315">
        <v>902636.31</v>
      </c>
      <c r="DK263" s="315">
        <v>5031749.6100000003</v>
      </c>
      <c r="DL263" s="315">
        <v>320753.44</v>
      </c>
      <c r="DM263" s="315">
        <v>1813337.36</v>
      </c>
      <c r="DN263" s="315">
        <v>109242.14</v>
      </c>
      <c r="DO263" s="315">
        <v>587347.41</v>
      </c>
      <c r="DP263" s="315">
        <v>142251.24</v>
      </c>
      <c r="DQ263" s="315">
        <v>32483.53</v>
      </c>
      <c r="DR263" s="315">
        <v>45268.43</v>
      </c>
      <c r="DS263" s="315">
        <v>3802001.62</v>
      </c>
      <c r="DT263" s="315">
        <v>214588.73</v>
      </c>
      <c r="DU263" s="315">
        <v>6932513.4500000002</v>
      </c>
      <c r="DV263" s="315">
        <v>189099.07</v>
      </c>
      <c r="DW263" s="315">
        <v>752936.87</v>
      </c>
      <c r="DX263" s="315">
        <v>2598881.9700000002</v>
      </c>
      <c r="DY263" s="315">
        <v>204642.83</v>
      </c>
      <c r="DZ263" s="315">
        <v>17192.41</v>
      </c>
      <c r="EA263" s="315">
        <v>827415.03</v>
      </c>
      <c r="EB263" s="315">
        <v>3077153.56</v>
      </c>
      <c r="EC263" s="315">
        <v>499327.66</v>
      </c>
      <c r="ED263" s="315">
        <v>1502149.3</v>
      </c>
      <c r="EE263" s="315">
        <v>743315.68</v>
      </c>
      <c r="EF263" s="315">
        <v>383449.15</v>
      </c>
      <c r="EG263" s="315">
        <v>258824.4</v>
      </c>
      <c r="EH263" s="315">
        <v>1754705.25</v>
      </c>
      <c r="EI263" s="315">
        <v>992490.2</v>
      </c>
      <c r="EJ263" s="315">
        <v>3308087.06</v>
      </c>
      <c r="EK263" s="315">
        <v>374392.94</v>
      </c>
      <c r="EL263" s="315">
        <v>344723.49</v>
      </c>
      <c r="EM263" s="315">
        <v>2634770.98</v>
      </c>
      <c r="EN263" s="315">
        <v>1598969.43</v>
      </c>
      <c r="EO263" s="315">
        <v>1107698.28</v>
      </c>
      <c r="EP263" s="315">
        <v>2253762.41</v>
      </c>
      <c r="EQ263" s="315">
        <v>583295.43999999994</v>
      </c>
      <c r="ER263" s="315">
        <v>801765.51</v>
      </c>
      <c r="ES263" s="315">
        <v>60166.68</v>
      </c>
      <c r="ET263" s="315">
        <v>1906576.21</v>
      </c>
      <c r="EU263" s="315">
        <v>570489.1</v>
      </c>
      <c r="EV263" s="315">
        <v>423512.61</v>
      </c>
      <c r="EW263" s="315">
        <v>959896.15</v>
      </c>
      <c r="EX263" s="315">
        <v>956751.76</v>
      </c>
      <c r="EY263" s="315">
        <v>4439226.16</v>
      </c>
      <c r="EZ263" s="315">
        <v>126518.08</v>
      </c>
      <c r="FA263" s="315">
        <v>1986142.72</v>
      </c>
      <c r="FB263" s="315">
        <v>763891.62</v>
      </c>
      <c r="FC263" s="315">
        <v>1709643.41</v>
      </c>
      <c r="FD263" s="315">
        <v>1710177.88</v>
      </c>
      <c r="FE263" s="315">
        <v>11290057.539999999</v>
      </c>
      <c r="FF263" s="315">
        <v>2542497.31</v>
      </c>
      <c r="FG263" s="315">
        <v>686108.93</v>
      </c>
      <c r="FH263" s="315">
        <v>3205893.25</v>
      </c>
      <c r="FI263" s="315">
        <v>405944.19</v>
      </c>
      <c r="FJ263" s="315">
        <v>5593776.5899999999</v>
      </c>
      <c r="FK263" s="315">
        <v>293021.07</v>
      </c>
      <c r="FL263" s="315">
        <v>318197.84000000003</v>
      </c>
      <c r="FM263" s="315">
        <v>3210499.62</v>
      </c>
      <c r="FN263" s="315">
        <v>303545.05</v>
      </c>
      <c r="FO263" s="315">
        <v>320313.21000000002</v>
      </c>
      <c r="FP263" s="315">
        <v>462504.32</v>
      </c>
      <c r="FQ263" s="315">
        <v>1202787.6000000001</v>
      </c>
      <c r="FR263" s="315">
        <v>20665561.32</v>
      </c>
      <c r="FS263" s="315">
        <v>335549.97</v>
      </c>
      <c r="FT263" s="315">
        <v>343603.36</v>
      </c>
      <c r="FU263" s="315">
        <v>15396.1</v>
      </c>
      <c r="FV263" s="315">
        <v>470211.35</v>
      </c>
      <c r="FW263" s="315">
        <v>333946.67</v>
      </c>
      <c r="FX263" s="315">
        <v>82133.86</v>
      </c>
      <c r="FY263" s="315">
        <v>14689460.720000001</v>
      </c>
      <c r="FZ263" s="315">
        <v>58772.09</v>
      </c>
      <c r="GA263" s="315">
        <v>156690.96</v>
      </c>
      <c r="GB263" s="315">
        <v>826905.88</v>
      </c>
      <c r="GC263" s="315">
        <v>583472.21</v>
      </c>
      <c r="GD263" s="315">
        <v>1339490.6599999999</v>
      </c>
      <c r="GE263" s="315">
        <v>804428.74</v>
      </c>
      <c r="GF263" s="315">
        <v>1470086.6</v>
      </c>
      <c r="GG263" s="315">
        <v>2050558.48</v>
      </c>
      <c r="GH263" s="315">
        <v>480907.21</v>
      </c>
      <c r="GI263" s="315">
        <v>841995.67</v>
      </c>
      <c r="GJ263" s="315">
        <v>169935.91</v>
      </c>
      <c r="GK263" s="315">
        <v>2932079.09</v>
      </c>
      <c r="GL263" s="315">
        <v>1216.0899999999999</v>
      </c>
      <c r="GM263" s="315">
        <v>1888668.41</v>
      </c>
      <c r="GN263" s="315">
        <v>1230086.8999999999</v>
      </c>
      <c r="GO263" s="315">
        <v>2640702.83</v>
      </c>
      <c r="GP263" s="315">
        <v>111502.39999999999</v>
      </c>
      <c r="GQ263" s="315">
        <v>10145.24</v>
      </c>
      <c r="GR263" s="315">
        <v>3762497.03</v>
      </c>
      <c r="GS263" s="315">
        <v>8007826.9299999997</v>
      </c>
      <c r="GT263" s="315">
        <v>553554.75</v>
      </c>
      <c r="GU263" s="315">
        <v>1794505.76</v>
      </c>
      <c r="GV263" s="315">
        <v>387260.06</v>
      </c>
      <c r="GW263" s="315">
        <v>158500.26</v>
      </c>
      <c r="GX263" s="315">
        <v>801020.76</v>
      </c>
      <c r="GY263" s="315">
        <v>117229.49</v>
      </c>
      <c r="GZ263" s="315">
        <v>3200354.73</v>
      </c>
      <c r="HA263" s="315">
        <v>1400863.32</v>
      </c>
      <c r="HB263" s="315">
        <v>1836643.88</v>
      </c>
      <c r="HC263" s="315">
        <v>3666240.69</v>
      </c>
      <c r="HD263" s="315">
        <v>349378.24</v>
      </c>
      <c r="HE263" s="315">
        <v>224765.98</v>
      </c>
      <c r="HF263" s="315">
        <v>67184.08</v>
      </c>
      <c r="HG263" s="315">
        <v>6058908.4500000002</v>
      </c>
      <c r="HH263" s="315">
        <v>5576201.96</v>
      </c>
      <c r="HI263" s="315">
        <v>2529237.23</v>
      </c>
      <c r="HJ263" s="315">
        <v>565287.89</v>
      </c>
      <c r="HK263" s="315">
        <v>354242.13</v>
      </c>
      <c r="HL263" s="315">
        <v>3163844.76</v>
      </c>
      <c r="HM263" s="315">
        <v>849946.42</v>
      </c>
      <c r="HN263" s="315">
        <v>824536.24</v>
      </c>
      <c r="HO263" s="315">
        <v>1602.83</v>
      </c>
      <c r="HP263" s="315">
        <v>1647470.45</v>
      </c>
      <c r="HQ263" s="315">
        <v>2410.16</v>
      </c>
      <c r="HR263" s="315">
        <v>96559.2</v>
      </c>
      <c r="HS263" s="315">
        <v>754.27</v>
      </c>
      <c r="HT263" s="315">
        <v>5483151.4199999999</v>
      </c>
      <c r="HU263" s="315">
        <v>1016004.4</v>
      </c>
      <c r="HV263" s="315">
        <v>1151230.04</v>
      </c>
      <c r="HW263" s="315">
        <v>13393290.300000001</v>
      </c>
      <c r="HX263" s="315">
        <v>336842.82</v>
      </c>
      <c r="HY263" s="315">
        <v>9361960.7300000004</v>
      </c>
      <c r="HZ263" s="315">
        <v>1897442.18</v>
      </c>
      <c r="IA263" s="315">
        <v>789683.95</v>
      </c>
      <c r="IB263" s="315">
        <v>1499997.65</v>
      </c>
      <c r="IC263" s="315">
        <v>3067131.71</v>
      </c>
      <c r="ID263" s="315">
        <v>170648.68</v>
      </c>
      <c r="IE263" s="315">
        <v>4975637.12</v>
      </c>
      <c r="IF263" s="315">
        <v>0</v>
      </c>
      <c r="IG263" s="315">
        <v>575320.05000000005</v>
      </c>
      <c r="IH263" s="315">
        <v>50256</v>
      </c>
      <c r="II263" s="315">
        <v>618429.99</v>
      </c>
      <c r="IJ263" s="315">
        <v>1377925.18</v>
      </c>
      <c r="IK263" s="315">
        <v>143266.48000000001</v>
      </c>
      <c r="IL263" s="315">
        <v>133.84</v>
      </c>
      <c r="IM263" s="315">
        <v>425257.85</v>
      </c>
      <c r="IN263" s="315">
        <v>1006652.1</v>
      </c>
      <c r="IO263" s="315">
        <v>52548.54</v>
      </c>
      <c r="IP263" s="315">
        <v>884733.77</v>
      </c>
      <c r="IQ263" s="315">
        <v>5321.07</v>
      </c>
      <c r="IR263" s="315">
        <v>2618403.89</v>
      </c>
      <c r="IS263" s="315">
        <v>1288408.44</v>
      </c>
      <c r="IT263" s="315">
        <v>279511.02</v>
      </c>
      <c r="IU263" s="315">
        <v>527190.04</v>
      </c>
      <c r="IV263" s="315">
        <v>3853419.97</v>
      </c>
      <c r="IW263" s="315">
        <v>469217.46</v>
      </c>
      <c r="IX263" s="315">
        <v>0</v>
      </c>
      <c r="IY263" s="315">
        <v>1192603.67</v>
      </c>
      <c r="IZ263" s="315">
        <v>1467226.29</v>
      </c>
      <c r="JA263" s="315">
        <v>240121.05</v>
      </c>
      <c r="JB263" s="315">
        <v>467489.39</v>
      </c>
      <c r="JC263" s="315">
        <v>728590.22</v>
      </c>
      <c r="JD263" s="315">
        <v>64803.02</v>
      </c>
      <c r="JE263" s="315">
        <v>267255.99</v>
      </c>
      <c r="JF263" s="315">
        <v>1682979.07</v>
      </c>
      <c r="JG263" s="315">
        <v>78536.399999999994</v>
      </c>
      <c r="JH263" s="315">
        <v>279607.2</v>
      </c>
      <c r="JI263" s="315">
        <v>4139148.55</v>
      </c>
      <c r="JJ263" s="315">
        <v>2096470.06</v>
      </c>
      <c r="JK263" s="315">
        <v>236359.73</v>
      </c>
      <c r="JL263" s="315">
        <v>693210.02</v>
      </c>
      <c r="JM263" s="315">
        <v>412463.61</v>
      </c>
      <c r="JN263" s="315">
        <v>3598.73</v>
      </c>
      <c r="JO263" s="315">
        <v>1160829.5900000001</v>
      </c>
      <c r="JP263" s="315">
        <v>18679.02</v>
      </c>
      <c r="JQ263" s="315">
        <v>1280554.33</v>
      </c>
      <c r="JR263" s="315">
        <v>0</v>
      </c>
      <c r="JS263" s="315">
        <v>1089916.17</v>
      </c>
      <c r="JT263" s="315">
        <v>263878.76</v>
      </c>
      <c r="JU263" s="315">
        <v>1785291.57</v>
      </c>
      <c r="JV263" s="315">
        <v>8034903.0199999996</v>
      </c>
      <c r="JW263" s="315">
        <v>1001194.12</v>
      </c>
      <c r="JX263" s="315">
        <v>499925.05</v>
      </c>
      <c r="JY263" s="315">
        <v>0</v>
      </c>
      <c r="JZ263" s="315">
        <v>457865.9</v>
      </c>
      <c r="KA263" s="315">
        <v>613361.52</v>
      </c>
      <c r="KB263" s="315">
        <v>469528.8</v>
      </c>
      <c r="KC263" s="315">
        <v>221091.1</v>
      </c>
      <c r="KD263" s="315">
        <v>1615027.29</v>
      </c>
      <c r="KE263" s="315">
        <v>224126.04</v>
      </c>
      <c r="KF263" s="315">
        <v>165073.18</v>
      </c>
      <c r="KG263" s="315">
        <v>685954.2</v>
      </c>
      <c r="KH263" s="315">
        <v>197422.99</v>
      </c>
      <c r="KI263" s="315">
        <v>2641785.5</v>
      </c>
      <c r="KJ263" s="315">
        <v>598425.27</v>
      </c>
      <c r="KK263" s="315">
        <v>47739.24</v>
      </c>
      <c r="KL263" s="315">
        <v>1009095.81</v>
      </c>
      <c r="KM263" s="315">
        <v>1722284.32</v>
      </c>
      <c r="KN263" s="315">
        <v>513463.9</v>
      </c>
      <c r="KO263" s="315">
        <v>6585808.5999999996</v>
      </c>
      <c r="KP263" s="315">
        <v>609617.11</v>
      </c>
      <c r="KQ263" s="315">
        <v>22453306.710000001</v>
      </c>
      <c r="KR263" s="315">
        <v>2358012.4900000002</v>
      </c>
      <c r="KS263" s="314">
        <v>336457.92</v>
      </c>
      <c r="KU263" s="312">
        <v>10</v>
      </c>
      <c r="KV263" s="312">
        <v>102</v>
      </c>
      <c r="KY263" s="312">
        <v>9102</v>
      </c>
    </row>
    <row r="264" spans="1:311" x14ac:dyDescent="0.25">
      <c r="A264" s="321">
        <v>2021</v>
      </c>
      <c r="B264" s="320" t="s">
        <v>807</v>
      </c>
      <c r="C264" s="320" t="s">
        <v>842</v>
      </c>
      <c r="D264" s="320" t="s">
        <v>321</v>
      </c>
      <c r="E264" s="320" t="s">
        <v>780</v>
      </c>
      <c r="F264" s="319">
        <v>3206294.53</v>
      </c>
      <c r="G264" s="319">
        <v>520935.83</v>
      </c>
      <c r="H264" s="319">
        <v>4232080.58</v>
      </c>
      <c r="I264" s="319">
        <v>665299.43999999994</v>
      </c>
      <c r="J264" s="319">
        <v>811373.1</v>
      </c>
      <c r="K264" s="319">
        <v>851040.63</v>
      </c>
      <c r="L264" s="319">
        <v>2151184.89</v>
      </c>
      <c r="M264" s="319">
        <v>2502394.39</v>
      </c>
      <c r="N264" s="319">
        <v>16801072.07</v>
      </c>
      <c r="O264" s="319">
        <v>2536058.02</v>
      </c>
      <c r="P264" s="319">
        <v>2543614.67</v>
      </c>
      <c r="Q264" s="319">
        <v>891583.34</v>
      </c>
      <c r="R264" s="319">
        <v>1192395.3899999999</v>
      </c>
      <c r="S264" s="319">
        <v>433532.48</v>
      </c>
      <c r="T264" s="319">
        <v>401902.62</v>
      </c>
      <c r="U264" s="319">
        <v>11464308.380000001</v>
      </c>
      <c r="V264" s="319">
        <v>5059321.75</v>
      </c>
      <c r="W264" s="319">
        <v>1099538.54</v>
      </c>
      <c r="X264" s="319">
        <v>1263950.94</v>
      </c>
      <c r="Y264" s="319">
        <v>204713.8</v>
      </c>
      <c r="Z264" s="319">
        <v>395344.07</v>
      </c>
      <c r="AA264" s="319">
        <v>3774182</v>
      </c>
      <c r="AB264" s="319">
        <v>1725651.12</v>
      </c>
      <c r="AC264" s="319">
        <v>586922.85</v>
      </c>
      <c r="AD264" s="319">
        <v>1295999.4099999999</v>
      </c>
      <c r="AE264" s="319">
        <v>732076.23</v>
      </c>
      <c r="AF264" s="319">
        <v>1582217.24</v>
      </c>
      <c r="AG264" s="319">
        <v>423859.91</v>
      </c>
      <c r="AH264" s="319">
        <v>442682.35</v>
      </c>
      <c r="AI264" s="319">
        <v>1764083.52</v>
      </c>
      <c r="AJ264" s="319">
        <v>10836796.32</v>
      </c>
      <c r="AK264" s="319">
        <v>225192.29</v>
      </c>
      <c r="AL264" s="319">
        <v>6709471.0499999998</v>
      </c>
      <c r="AM264" s="319">
        <v>1490902.6</v>
      </c>
      <c r="AN264" s="319">
        <v>627288.05000000005</v>
      </c>
      <c r="AO264" s="319">
        <v>1505639.49</v>
      </c>
      <c r="AP264" s="319">
        <v>3427050</v>
      </c>
      <c r="AQ264" s="319">
        <v>142602.66</v>
      </c>
      <c r="AR264" s="319">
        <v>1130800.48</v>
      </c>
      <c r="AS264" s="319">
        <v>978639.55</v>
      </c>
      <c r="AT264" s="319">
        <v>379965.29</v>
      </c>
      <c r="AU264" s="319">
        <v>992642.97</v>
      </c>
      <c r="AV264" s="319">
        <v>1920157.86</v>
      </c>
      <c r="AW264" s="319">
        <v>22812620.16</v>
      </c>
      <c r="AX264" s="319">
        <v>1795899.95</v>
      </c>
      <c r="AY264" s="319">
        <v>116633.52</v>
      </c>
      <c r="AZ264" s="319">
        <v>612018.94999999995</v>
      </c>
      <c r="BA264" s="319">
        <v>121517.52</v>
      </c>
      <c r="BB264" s="319">
        <v>3565905.25</v>
      </c>
      <c r="BC264" s="319">
        <v>2757607.41</v>
      </c>
      <c r="BD264" s="319">
        <v>3083923.59</v>
      </c>
      <c r="BE264" s="319">
        <v>5291872.09</v>
      </c>
      <c r="BF264" s="319">
        <v>1051076.93</v>
      </c>
      <c r="BG264" s="319">
        <v>44191.41</v>
      </c>
      <c r="BH264" s="319">
        <v>176218.41</v>
      </c>
      <c r="BI264" s="319">
        <v>1871211.43</v>
      </c>
      <c r="BJ264" s="319">
        <v>335336.98</v>
      </c>
      <c r="BK264" s="319">
        <v>2725576.59</v>
      </c>
      <c r="BL264" s="319">
        <v>301502.17</v>
      </c>
      <c r="BM264" s="319">
        <v>418257.6</v>
      </c>
      <c r="BN264" s="319">
        <v>7125475.8600000003</v>
      </c>
      <c r="BO264" s="319">
        <v>6566261.9500000002</v>
      </c>
      <c r="BP264" s="319">
        <v>1426758.86</v>
      </c>
      <c r="BQ264" s="319">
        <v>543628.53</v>
      </c>
      <c r="BR264" s="319">
        <v>524549.35</v>
      </c>
      <c r="BS264" s="319">
        <v>2358254.85</v>
      </c>
      <c r="BT264" s="319">
        <v>1076099.5900000001</v>
      </c>
      <c r="BU264" s="319">
        <v>749248.12</v>
      </c>
      <c r="BV264" s="319">
        <v>4848742.62</v>
      </c>
      <c r="BW264" s="319">
        <v>5554220.25</v>
      </c>
      <c r="BX264" s="319">
        <v>2383369.02</v>
      </c>
      <c r="BY264" s="319">
        <v>807593.9</v>
      </c>
      <c r="BZ264" s="319">
        <v>309985.86</v>
      </c>
      <c r="CA264" s="319">
        <v>1010330.63</v>
      </c>
      <c r="CB264" s="319">
        <v>914875.6</v>
      </c>
      <c r="CC264" s="319">
        <v>4775466.05</v>
      </c>
      <c r="CD264" s="319">
        <v>5639313.0899999999</v>
      </c>
      <c r="CE264" s="319">
        <v>4447697.26</v>
      </c>
      <c r="CF264" s="319">
        <v>4758582.93</v>
      </c>
      <c r="CG264" s="319">
        <v>590645.81000000006</v>
      </c>
      <c r="CH264" s="319">
        <v>2209075.88</v>
      </c>
      <c r="CI264" s="319">
        <v>15059214.76</v>
      </c>
      <c r="CJ264" s="319">
        <v>785917.65</v>
      </c>
      <c r="CK264" s="319">
        <v>1328214.53</v>
      </c>
      <c r="CL264" s="319">
        <v>1054487.71</v>
      </c>
      <c r="CM264" s="319">
        <v>888985.68</v>
      </c>
      <c r="CN264" s="319">
        <v>6384545.9699999997</v>
      </c>
      <c r="CO264" s="319">
        <v>5734967.1600000001</v>
      </c>
      <c r="CP264" s="319">
        <v>411181.32</v>
      </c>
      <c r="CQ264" s="319">
        <v>1256847.1100000001</v>
      </c>
      <c r="CR264" s="319">
        <v>320301.67</v>
      </c>
      <c r="CS264" s="319">
        <v>1156122.7</v>
      </c>
      <c r="CT264" s="319">
        <v>3626938.37</v>
      </c>
      <c r="CU264" s="319">
        <v>895077.65</v>
      </c>
      <c r="CV264" s="319">
        <v>378908.19</v>
      </c>
      <c r="CW264" s="319">
        <v>813028.79</v>
      </c>
      <c r="CX264" s="319">
        <v>3201853.56</v>
      </c>
      <c r="CY264" s="319">
        <v>678832.78</v>
      </c>
      <c r="CZ264" s="319">
        <v>2572538.9900000002</v>
      </c>
      <c r="DA264" s="319">
        <v>2708425.54</v>
      </c>
      <c r="DB264" s="319">
        <v>1622400.18</v>
      </c>
      <c r="DC264" s="319">
        <v>1871937.46</v>
      </c>
      <c r="DD264" s="319">
        <v>1523209.17</v>
      </c>
      <c r="DE264" s="319">
        <v>4070777.36</v>
      </c>
      <c r="DF264" s="319">
        <v>1592209.53</v>
      </c>
      <c r="DG264" s="319">
        <v>774986.56</v>
      </c>
      <c r="DH264" s="319">
        <v>983296.96</v>
      </c>
      <c r="DI264" s="319">
        <v>682832.85</v>
      </c>
      <c r="DJ264" s="319">
        <v>2469155.2799999998</v>
      </c>
      <c r="DK264" s="319">
        <v>6438245.9800000004</v>
      </c>
      <c r="DL264" s="319">
        <v>379713.84</v>
      </c>
      <c r="DM264" s="319">
        <v>4656514.87</v>
      </c>
      <c r="DN264" s="319">
        <v>346102.35</v>
      </c>
      <c r="DO264" s="319">
        <v>1178291.3899999999</v>
      </c>
      <c r="DP264" s="319">
        <v>804317.49</v>
      </c>
      <c r="DQ264" s="319">
        <v>306886.71000000002</v>
      </c>
      <c r="DR264" s="319">
        <v>739277.1</v>
      </c>
      <c r="DS264" s="319">
        <v>4105589.46</v>
      </c>
      <c r="DT264" s="319">
        <v>1610368.48</v>
      </c>
      <c r="DU264" s="319">
        <v>8892199.4299999997</v>
      </c>
      <c r="DV264" s="319">
        <v>391824.95</v>
      </c>
      <c r="DW264" s="319">
        <v>1193847</v>
      </c>
      <c r="DX264" s="319">
        <v>3048381.45</v>
      </c>
      <c r="DY264" s="319">
        <v>1168163.48</v>
      </c>
      <c r="DZ264" s="319">
        <v>1009938.83</v>
      </c>
      <c r="EA264" s="319">
        <v>5912916.21</v>
      </c>
      <c r="EB264" s="319">
        <v>3393042.95</v>
      </c>
      <c r="EC264" s="319">
        <v>1327479.97</v>
      </c>
      <c r="ED264" s="319">
        <v>1629691.13</v>
      </c>
      <c r="EE264" s="319">
        <v>1019365.48</v>
      </c>
      <c r="EF264" s="319">
        <v>466827.7</v>
      </c>
      <c r="EG264" s="319">
        <v>1326648.6000000001</v>
      </c>
      <c r="EH264" s="319">
        <v>2251042.2999999998</v>
      </c>
      <c r="EI264" s="319">
        <v>3101583.56</v>
      </c>
      <c r="EJ264" s="319">
        <v>4552072.13</v>
      </c>
      <c r="EK264" s="319">
        <v>436349.62</v>
      </c>
      <c r="EL264" s="319">
        <v>358253.68</v>
      </c>
      <c r="EM264" s="319">
        <v>3206480.92</v>
      </c>
      <c r="EN264" s="319">
        <v>1785322.29</v>
      </c>
      <c r="EO264" s="319">
        <v>2947626.14</v>
      </c>
      <c r="EP264" s="319">
        <v>2333607.2200000002</v>
      </c>
      <c r="EQ264" s="319">
        <v>682786.71</v>
      </c>
      <c r="ER264" s="319">
        <v>1804897.56</v>
      </c>
      <c r="ES264" s="319">
        <v>427745.2</v>
      </c>
      <c r="ET264" s="319">
        <v>2731612.51</v>
      </c>
      <c r="EU264" s="319">
        <v>896532.23</v>
      </c>
      <c r="EV264" s="319">
        <v>428075.46</v>
      </c>
      <c r="EW264" s="319">
        <v>1284943.58</v>
      </c>
      <c r="EX264" s="319">
        <v>1255801.55</v>
      </c>
      <c r="EY264" s="319">
        <v>6472067.6299999999</v>
      </c>
      <c r="EZ264" s="319">
        <v>6762094.8600000003</v>
      </c>
      <c r="FA264" s="319">
        <v>2573043.2799999998</v>
      </c>
      <c r="FB264" s="319">
        <v>921125.86</v>
      </c>
      <c r="FC264" s="319">
        <v>5153501.59</v>
      </c>
      <c r="FD264" s="319">
        <v>2089126.91</v>
      </c>
      <c r="FE264" s="319">
        <v>11666166.210000001</v>
      </c>
      <c r="FF264" s="319">
        <v>3804985.42</v>
      </c>
      <c r="FG264" s="319">
        <v>1122294.3899999999</v>
      </c>
      <c r="FH264" s="319">
        <v>3589441.02</v>
      </c>
      <c r="FI264" s="319">
        <v>1025968.98</v>
      </c>
      <c r="FJ264" s="319">
        <v>8754851.4900000002</v>
      </c>
      <c r="FK264" s="319">
        <v>677376.97</v>
      </c>
      <c r="FL264" s="319">
        <v>318461.84000000003</v>
      </c>
      <c r="FM264" s="319">
        <v>4517119.88</v>
      </c>
      <c r="FN264" s="319">
        <v>521387.68</v>
      </c>
      <c r="FO264" s="319">
        <v>1642189.7</v>
      </c>
      <c r="FP264" s="319">
        <v>760522.59</v>
      </c>
      <c r="FQ264" s="319">
        <v>1595667.88</v>
      </c>
      <c r="FR264" s="319">
        <v>31789668.829999998</v>
      </c>
      <c r="FS264" s="319">
        <v>498096.81</v>
      </c>
      <c r="FT264" s="319">
        <v>652803.14</v>
      </c>
      <c r="FU264" s="319">
        <v>1053066.92</v>
      </c>
      <c r="FV264" s="319">
        <v>1308354.22</v>
      </c>
      <c r="FW264" s="319">
        <v>333946.67</v>
      </c>
      <c r="FX264" s="319">
        <v>406375.47</v>
      </c>
      <c r="FY264" s="319">
        <v>24316534.93</v>
      </c>
      <c r="FZ264" s="319">
        <v>414686.65</v>
      </c>
      <c r="GA264" s="319">
        <v>600117.54</v>
      </c>
      <c r="GB264" s="319">
        <v>1058604.6599999999</v>
      </c>
      <c r="GC264" s="319">
        <v>662023.48</v>
      </c>
      <c r="GD264" s="319">
        <v>1351645.99</v>
      </c>
      <c r="GE264" s="319">
        <v>2084793.33</v>
      </c>
      <c r="GF264" s="319">
        <v>2472089.29</v>
      </c>
      <c r="GG264" s="319">
        <v>2116899.9900000002</v>
      </c>
      <c r="GH264" s="319">
        <v>886585.19</v>
      </c>
      <c r="GI264" s="319">
        <v>970928.12</v>
      </c>
      <c r="GJ264" s="319">
        <v>390167.58</v>
      </c>
      <c r="GK264" s="319">
        <v>6795728.0999999996</v>
      </c>
      <c r="GL264" s="319">
        <v>160633.57999999999</v>
      </c>
      <c r="GM264" s="319">
        <v>9282883.7799999993</v>
      </c>
      <c r="GN264" s="319">
        <v>2022028.13</v>
      </c>
      <c r="GO264" s="319">
        <v>3094812.01</v>
      </c>
      <c r="GP264" s="319">
        <v>215033.7</v>
      </c>
      <c r="GQ264" s="319">
        <v>89809.67</v>
      </c>
      <c r="GR264" s="319">
        <v>4718441.16</v>
      </c>
      <c r="GS264" s="319">
        <v>13386813.16</v>
      </c>
      <c r="GT264" s="319">
        <v>553563.19999999995</v>
      </c>
      <c r="GU264" s="319">
        <v>8478926.3399999999</v>
      </c>
      <c r="GV264" s="319">
        <v>702110.69</v>
      </c>
      <c r="GW264" s="319">
        <v>648038.25</v>
      </c>
      <c r="GX264" s="319">
        <v>2295475.7999999998</v>
      </c>
      <c r="GY264" s="319">
        <v>601717.4</v>
      </c>
      <c r="GZ264" s="319">
        <v>3384493.73</v>
      </c>
      <c r="HA264" s="319">
        <v>2375631.67</v>
      </c>
      <c r="HB264" s="319">
        <v>2182627.02</v>
      </c>
      <c r="HC264" s="319">
        <v>6692552.8399999999</v>
      </c>
      <c r="HD264" s="319">
        <v>471125.74</v>
      </c>
      <c r="HE264" s="319">
        <v>446316.74</v>
      </c>
      <c r="HF264" s="319">
        <v>387751.02</v>
      </c>
      <c r="HG264" s="319">
        <v>11051487.039999999</v>
      </c>
      <c r="HH264" s="319">
        <v>7775612.0800000001</v>
      </c>
      <c r="HI264" s="319">
        <v>3751467.02</v>
      </c>
      <c r="HJ264" s="319">
        <v>1373097.6</v>
      </c>
      <c r="HK264" s="319">
        <v>564587.91</v>
      </c>
      <c r="HL264" s="319">
        <v>3916099.61</v>
      </c>
      <c r="HM264" s="319">
        <v>1300947.33</v>
      </c>
      <c r="HN264" s="319">
        <v>1118517.94</v>
      </c>
      <c r="HO264" s="319">
        <v>211659.32</v>
      </c>
      <c r="HP264" s="319">
        <v>1692607.91</v>
      </c>
      <c r="HQ264" s="319">
        <v>95872.87</v>
      </c>
      <c r="HR264" s="319">
        <v>1849492.88</v>
      </c>
      <c r="HS264" s="319">
        <v>240740.27</v>
      </c>
      <c r="HT264" s="319">
        <v>8301690.2300000004</v>
      </c>
      <c r="HU264" s="319">
        <v>1365052.29</v>
      </c>
      <c r="HV264" s="319">
        <v>3878289.46</v>
      </c>
      <c r="HW264" s="319">
        <v>21851148.77</v>
      </c>
      <c r="HX264" s="319">
        <v>971096.4</v>
      </c>
      <c r="HY264" s="319">
        <v>21910626.079999998</v>
      </c>
      <c r="HZ264" s="319">
        <v>2402940.7000000002</v>
      </c>
      <c r="IA264" s="319">
        <v>1464799.41</v>
      </c>
      <c r="IB264" s="319">
        <v>2541694.19</v>
      </c>
      <c r="IC264" s="319">
        <v>27586554.309999999</v>
      </c>
      <c r="ID264" s="319">
        <v>212804.73</v>
      </c>
      <c r="IE264" s="319">
        <v>5976075.0999999996</v>
      </c>
      <c r="IF264" s="319">
        <v>246495.42</v>
      </c>
      <c r="IG264" s="319">
        <v>853691.91</v>
      </c>
      <c r="IH264" s="319">
        <v>291128.44</v>
      </c>
      <c r="II264" s="319">
        <v>841896.75</v>
      </c>
      <c r="IJ264" s="319">
        <v>3349140.66</v>
      </c>
      <c r="IK264" s="319">
        <v>146237.63</v>
      </c>
      <c r="IL264" s="319">
        <v>395702.71</v>
      </c>
      <c r="IM264" s="319">
        <v>552442.6</v>
      </c>
      <c r="IN264" s="319">
        <v>5013152.5199999996</v>
      </c>
      <c r="IO264" s="319">
        <v>209151.96</v>
      </c>
      <c r="IP264" s="319">
        <v>1277035.18</v>
      </c>
      <c r="IQ264" s="319">
        <v>138008.71</v>
      </c>
      <c r="IR264" s="319">
        <v>6087850.6399999997</v>
      </c>
      <c r="IS264" s="319">
        <v>4967569.88</v>
      </c>
      <c r="IT264" s="319">
        <v>515111.33</v>
      </c>
      <c r="IU264" s="319">
        <v>695630.63</v>
      </c>
      <c r="IV264" s="319">
        <v>4372904.3</v>
      </c>
      <c r="IW264" s="319">
        <v>981502.98</v>
      </c>
      <c r="IX264" s="319">
        <v>211967.42</v>
      </c>
      <c r="IY264" s="319">
        <v>1971112.98</v>
      </c>
      <c r="IZ264" s="319">
        <v>6800541.8499999996</v>
      </c>
      <c r="JA264" s="319">
        <v>954153.05</v>
      </c>
      <c r="JB264" s="319">
        <v>757196.87</v>
      </c>
      <c r="JC264" s="319">
        <v>827519.42</v>
      </c>
      <c r="JD264" s="319">
        <v>557275.54</v>
      </c>
      <c r="JE264" s="319">
        <v>678754.49</v>
      </c>
      <c r="JF264" s="319">
        <v>1685213.72</v>
      </c>
      <c r="JG264" s="319">
        <v>201062.73</v>
      </c>
      <c r="JH264" s="319">
        <v>574275.09</v>
      </c>
      <c r="JI264" s="319">
        <v>6266039.1699999999</v>
      </c>
      <c r="JJ264" s="319">
        <v>4587040.99</v>
      </c>
      <c r="JK264" s="319">
        <v>601581.35</v>
      </c>
      <c r="JL264" s="319">
        <v>1139779.1499999999</v>
      </c>
      <c r="JM264" s="319">
        <v>413551.61</v>
      </c>
      <c r="JN264" s="319">
        <v>366210.55</v>
      </c>
      <c r="JO264" s="319">
        <v>1624136.14</v>
      </c>
      <c r="JP264" s="319">
        <v>129909.52</v>
      </c>
      <c r="JQ264" s="319">
        <v>1439541.13</v>
      </c>
      <c r="JR264" s="319">
        <v>196013.28</v>
      </c>
      <c r="JS264" s="319">
        <v>1472399.29</v>
      </c>
      <c r="JT264" s="319">
        <v>333408.39</v>
      </c>
      <c r="JU264" s="319">
        <v>13424767.029999999</v>
      </c>
      <c r="JV264" s="319">
        <v>11012357.720000001</v>
      </c>
      <c r="JW264" s="319">
        <v>1495258.22</v>
      </c>
      <c r="JX264" s="319">
        <v>4099110.79</v>
      </c>
      <c r="JY264" s="319">
        <v>1550.18</v>
      </c>
      <c r="JZ264" s="319">
        <v>618605.97</v>
      </c>
      <c r="KA264" s="319">
        <v>1304188.75</v>
      </c>
      <c r="KB264" s="319">
        <v>1018701.07</v>
      </c>
      <c r="KC264" s="319">
        <v>555566.21</v>
      </c>
      <c r="KD264" s="319">
        <v>2041353.51</v>
      </c>
      <c r="KE264" s="319">
        <v>1368862.85</v>
      </c>
      <c r="KF264" s="319">
        <v>825821.87</v>
      </c>
      <c r="KG264" s="319">
        <v>763566.35</v>
      </c>
      <c r="KH264" s="319">
        <v>922485.6</v>
      </c>
      <c r="KI264" s="319">
        <v>3030875.52</v>
      </c>
      <c r="KJ264" s="319">
        <v>698772.9</v>
      </c>
      <c r="KK264" s="319">
        <v>224835.54</v>
      </c>
      <c r="KL264" s="319">
        <v>1458499.32</v>
      </c>
      <c r="KM264" s="319">
        <v>1730160.6399999999</v>
      </c>
      <c r="KN264" s="319">
        <v>995042.77</v>
      </c>
      <c r="KO264" s="319">
        <v>10946306.890000001</v>
      </c>
      <c r="KP264" s="319">
        <v>1657966.5</v>
      </c>
      <c r="KQ264" s="319">
        <v>32712377.079999998</v>
      </c>
      <c r="KR264" s="319">
        <v>4589439.5599999996</v>
      </c>
      <c r="KS264" s="318">
        <v>877983.95</v>
      </c>
      <c r="KU264" s="338" t="s">
        <v>943</v>
      </c>
      <c r="KV264" s="312" t="s">
        <v>943</v>
      </c>
      <c r="KY264" s="312" t="s">
        <v>943</v>
      </c>
    </row>
    <row r="265" spans="1:311" x14ac:dyDescent="0.25">
      <c r="A265" s="317">
        <v>2021</v>
      </c>
      <c r="B265" s="316" t="s">
        <v>807</v>
      </c>
      <c r="C265" s="316" t="s">
        <v>836</v>
      </c>
      <c r="D265" s="316" t="s">
        <v>841</v>
      </c>
      <c r="E265" s="316" t="s">
        <v>780</v>
      </c>
      <c r="F265" s="315">
        <v>4822.2</v>
      </c>
      <c r="G265" s="315">
        <v>2024.6</v>
      </c>
      <c r="H265" s="315">
        <v>472840.19</v>
      </c>
      <c r="I265" s="315">
        <v>0</v>
      </c>
      <c r="J265" s="315">
        <v>2268</v>
      </c>
      <c r="K265" s="315">
        <v>0</v>
      </c>
      <c r="L265" s="315">
        <v>1000</v>
      </c>
      <c r="M265" s="315">
        <v>0</v>
      </c>
      <c r="N265" s="315">
        <v>3684633.44</v>
      </c>
      <c r="O265" s="315">
        <v>489568.22</v>
      </c>
      <c r="P265" s="315">
        <v>12071.22</v>
      </c>
      <c r="Q265" s="315">
        <v>105993.4</v>
      </c>
      <c r="R265" s="315">
        <v>754984.4</v>
      </c>
      <c r="S265" s="315">
        <v>144425.41</v>
      </c>
      <c r="T265" s="315">
        <v>396596.33</v>
      </c>
      <c r="U265" s="315">
        <v>0</v>
      </c>
      <c r="V265" s="315">
        <v>1050183.1100000001</v>
      </c>
      <c r="W265" s="315">
        <v>170719.3</v>
      </c>
      <c r="X265" s="315">
        <v>537748.12</v>
      </c>
      <c r="Y265" s="315">
        <v>2522.25</v>
      </c>
      <c r="Z265" s="315">
        <v>6417.65</v>
      </c>
      <c r="AA265" s="315">
        <v>142777.25</v>
      </c>
      <c r="AB265" s="315">
        <v>27388.880000000001</v>
      </c>
      <c r="AC265" s="315">
        <v>42554.95</v>
      </c>
      <c r="AD265" s="315">
        <v>627244.44999999995</v>
      </c>
      <c r="AE265" s="315">
        <v>215496.21</v>
      </c>
      <c r="AF265" s="315">
        <v>4980.17</v>
      </c>
      <c r="AG265" s="315">
        <v>0</v>
      </c>
      <c r="AH265" s="315">
        <v>128784.51</v>
      </c>
      <c r="AI265" s="315">
        <v>467217.53</v>
      </c>
      <c r="AJ265" s="315">
        <v>558643.32999999996</v>
      </c>
      <c r="AK265" s="315">
        <v>0</v>
      </c>
      <c r="AL265" s="315">
        <v>275954.23</v>
      </c>
      <c r="AM265" s="315">
        <v>2474.9499999999998</v>
      </c>
      <c r="AN265" s="315">
        <v>26434.09</v>
      </c>
      <c r="AO265" s="315">
        <v>206065</v>
      </c>
      <c r="AP265" s="315">
        <v>192917.25</v>
      </c>
      <c r="AQ265" s="315">
        <v>199399.5</v>
      </c>
      <c r="AR265" s="315">
        <v>84353.7</v>
      </c>
      <c r="AS265" s="315">
        <v>105295.1</v>
      </c>
      <c r="AT265" s="315">
        <v>189666.09</v>
      </c>
      <c r="AU265" s="315">
        <v>0</v>
      </c>
      <c r="AV265" s="315">
        <v>0</v>
      </c>
      <c r="AW265" s="315">
        <v>1228378.6499999999</v>
      </c>
      <c r="AX265" s="315">
        <v>0</v>
      </c>
      <c r="AY265" s="315">
        <v>0</v>
      </c>
      <c r="AZ265" s="315">
        <v>772165.1</v>
      </c>
      <c r="BA265" s="315">
        <v>0</v>
      </c>
      <c r="BB265" s="315">
        <v>0</v>
      </c>
      <c r="BC265" s="315">
        <v>449798.7</v>
      </c>
      <c r="BD265" s="315">
        <v>8469.2900000000009</v>
      </c>
      <c r="BE265" s="315">
        <v>0</v>
      </c>
      <c r="BF265" s="315">
        <v>19809.349999999999</v>
      </c>
      <c r="BG265" s="315">
        <v>29718.400000000001</v>
      </c>
      <c r="BH265" s="315">
        <v>62212.42</v>
      </c>
      <c r="BI265" s="315">
        <v>7287280.4900000002</v>
      </c>
      <c r="BJ265" s="315">
        <v>88238.05</v>
      </c>
      <c r="BK265" s="315">
        <v>0</v>
      </c>
      <c r="BL265" s="315">
        <v>21054.55</v>
      </c>
      <c r="BM265" s="315">
        <v>0</v>
      </c>
      <c r="BN265" s="315">
        <v>1139361.8500000001</v>
      </c>
      <c r="BO265" s="315">
        <v>61355.95</v>
      </c>
      <c r="BP265" s="315">
        <v>373889.78</v>
      </c>
      <c r="BQ265" s="315">
        <v>0</v>
      </c>
      <c r="BR265" s="315">
        <v>706495.1</v>
      </c>
      <c r="BS265" s="315">
        <v>65249.45</v>
      </c>
      <c r="BT265" s="315">
        <v>0</v>
      </c>
      <c r="BU265" s="315">
        <v>275.81</v>
      </c>
      <c r="BV265" s="315">
        <v>147473.24</v>
      </c>
      <c r="BW265" s="315">
        <v>389061.64</v>
      </c>
      <c r="BX265" s="315">
        <v>62789.1</v>
      </c>
      <c r="BY265" s="315">
        <v>876204.64</v>
      </c>
      <c r="BZ265" s="315">
        <v>0</v>
      </c>
      <c r="CA265" s="315">
        <v>120481.7</v>
      </c>
      <c r="CB265" s="315">
        <v>121825.2</v>
      </c>
      <c r="CC265" s="315">
        <v>646723.19999999995</v>
      </c>
      <c r="CD265" s="315">
        <v>2973.2</v>
      </c>
      <c r="CE265" s="315">
        <v>588635.02</v>
      </c>
      <c r="CF265" s="315">
        <v>788080.07</v>
      </c>
      <c r="CG265" s="315">
        <v>413006.77</v>
      </c>
      <c r="CH265" s="315">
        <v>133435.87</v>
      </c>
      <c r="CI265" s="315">
        <v>881528.4</v>
      </c>
      <c r="CJ265" s="315">
        <v>64540.55</v>
      </c>
      <c r="CK265" s="315">
        <v>0</v>
      </c>
      <c r="CL265" s="315">
        <v>0</v>
      </c>
      <c r="CM265" s="315">
        <v>0</v>
      </c>
      <c r="CN265" s="315">
        <v>0</v>
      </c>
      <c r="CO265" s="315">
        <v>11200</v>
      </c>
      <c r="CP265" s="315">
        <v>0</v>
      </c>
      <c r="CQ265" s="315">
        <v>0</v>
      </c>
      <c r="CR265" s="315">
        <v>54315.55</v>
      </c>
      <c r="CS265" s="315">
        <v>10024.75</v>
      </c>
      <c r="CT265" s="315">
        <v>100298.75</v>
      </c>
      <c r="CU265" s="315">
        <v>33324.6</v>
      </c>
      <c r="CV265" s="315">
        <v>0</v>
      </c>
      <c r="CW265" s="315">
        <v>9250</v>
      </c>
      <c r="CX265" s="315">
        <v>300187.64</v>
      </c>
      <c r="CY265" s="315">
        <v>127804.99</v>
      </c>
      <c r="CZ265" s="315">
        <v>3178277.63</v>
      </c>
      <c r="DA265" s="315">
        <v>2437037.37</v>
      </c>
      <c r="DB265" s="315">
        <v>16603.27</v>
      </c>
      <c r="DC265" s="315">
        <v>540794.75</v>
      </c>
      <c r="DD265" s="315">
        <v>1917415.11</v>
      </c>
      <c r="DE265" s="315">
        <v>0</v>
      </c>
      <c r="DF265" s="315">
        <v>0</v>
      </c>
      <c r="DG265" s="315">
        <v>0</v>
      </c>
      <c r="DH265" s="315">
        <v>0</v>
      </c>
      <c r="DI265" s="315">
        <v>27468.21</v>
      </c>
      <c r="DJ265" s="315">
        <v>0</v>
      </c>
      <c r="DK265" s="315">
        <v>20275.34</v>
      </c>
      <c r="DL265" s="315">
        <v>10560.95</v>
      </c>
      <c r="DM265" s="315">
        <v>108765.01</v>
      </c>
      <c r="DN265" s="315">
        <v>0</v>
      </c>
      <c r="DO265" s="315">
        <v>0</v>
      </c>
      <c r="DP265" s="315">
        <v>78858.7</v>
      </c>
      <c r="DQ265" s="315">
        <v>0</v>
      </c>
      <c r="DR265" s="315">
        <v>0</v>
      </c>
      <c r="DS265" s="315">
        <v>178579.65</v>
      </c>
      <c r="DT265" s="315">
        <v>1351803.37</v>
      </c>
      <c r="DU265" s="315">
        <v>1146989.79</v>
      </c>
      <c r="DV265" s="315">
        <v>0</v>
      </c>
      <c r="DW265" s="315">
        <v>0</v>
      </c>
      <c r="DX265" s="315">
        <v>150914.72</v>
      </c>
      <c r="DY265" s="315">
        <v>257148.75</v>
      </c>
      <c r="DZ265" s="315">
        <v>824460.19</v>
      </c>
      <c r="EA265" s="315">
        <v>0</v>
      </c>
      <c r="EB265" s="315">
        <v>0</v>
      </c>
      <c r="EC265" s="315">
        <v>0</v>
      </c>
      <c r="ED265" s="315">
        <v>231661.82</v>
      </c>
      <c r="EE265" s="315">
        <v>0</v>
      </c>
      <c r="EF265" s="315">
        <v>127179.75</v>
      </c>
      <c r="EG265" s="315">
        <v>907495.35</v>
      </c>
      <c r="EH265" s="315">
        <v>0</v>
      </c>
      <c r="EI265" s="315">
        <v>13257.65</v>
      </c>
      <c r="EJ265" s="315">
        <v>218824.23</v>
      </c>
      <c r="EK265" s="315">
        <v>0</v>
      </c>
      <c r="EL265" s="315">
        <v>26917.7</v>
      </c>
      <c r="EM265" s="315">
        <v>244693.52</v>
      </c>
      <c r="EN265" s="315">
        <v>488571.75</v>
      </c>
      <c r="EO265" s="315">
        <v>23121.1</v>
      </c>
      <c r="EP265" s="315">
        <v>0</v>
      </c>
      <c r="EQ265" s="315">
        <v>17256.400000000001</v>
      </c>
      <c r="ER265" s="315">
        <v>415412.83</v>
      </c>
      <c r="ES265" s="315">
        <v>0</v>
      </c>
      <c r="ET265" s="315">
        <v>763.35</v>
      </c>
      <c r="EU265" s="315">
        <v>3060.96</v>
      </c>
      <c r="EV265" s="315">
        <v>0</v>
      </c>
      <c r="EW265" s="315">
        <v>15624</v>
      </c>
      <c r="EX265" s="315">
        <v>345636.72</v>
      </c>
      <c r="EY265" s="315">
        <v>146584.5</v>
      </c>
      <c r="EZ265" s="315">
        <v>0</v>
      </c>
      <c r="FA265" s="315">
        <v>39873.4</v>
      </c>
      <c r="FB265" s="315">
        <v>233825.1</v>
      </c>
      <c r="FC265" s="315">
        <v>5216178.93</v>
      </c>
      <c r="FD265" s="315">
        <v>0</v>
      </c>
      <c r="FE265" s="315">
        <v>18269.2</v>
      </c>
      <c r="FF265" s="315">
        <v>443338.03</v>
      </c>
      <c r="FG265" s="315">
        <v>0</v>
      </c>
      <c r="FH265" s="315">
        <v>1582888.24</v>
      </c>
      <c r="FI265" s="315">
        <v>259672.2</v>
      </c>
      <c r="FJ265" s="315">
        <v>349923.95</v>
      </c>
      <c r="FK265" s="315">
        <v>274858.84000000003</v>
      </c>
      <c r="FL265" s="315">
        <v>4351.6000000000004</v>
      </c>
      <c r="FM265" s="315">
        <v>1434020.61</v>
      </c>
      <c r="FN265" s="315">
        <v>59078.5</v>
      </c>
      <c r="FO265" s="315">
        <v>97177.279999999999</v>
      </c>
      <c r="FP265" s="315">
        <v>0</v>
      </c>
      <c r="FQ265" s="315">
        <v>186659.3</v>
      </c>
      <c r="FR265" s="315">
        <v>276</v>
      </c>
      <c r="FS265" s="315">
        <v>0</v>
      </c>
      <c r="FT265" s="315">
        <v>388892.81</v>
      </c>
      <c r="FU265" s="315">
        <v>107488</v>
      </c>
      <c r="FV265" s="315">
        <v>0</v>
      </c>
      <c r="FW265" s="315">
        <v>0</v>
      </c>
      <c r="FX265" s="315">
        <v>0</v>
      </c>
      <c r="FY265" s="315">
        <v>525526.65</v>
      </c>
      <c r="FZ265" s="315">
        <v>0</v>
      </c>
      <c r="GA265" s="315">
        <v>60736.800000000003</v>
      </c>
      <c r="GB265" s="315">
        <v>64626.7</v>
      </c>
      <c r="GC265" s="315">
        <v>13836.25</v>
      </c>
      <c r="GD265" s="315">
        <v>212292.35</v>
      </c>
      <c r="GE265" s="315">
        <v>0</v>
      </c>
      <c r="GF265" s="315">
        <v>192827.18</v>
      </c>
      <c r="GG265" s="315">
        <v>0</v>
      </c>
      <c r="GH265" s="315">
        <v>118262.81</v>
      </c>
      <c r="GI265" s="315">
        <v>0</v>
      </c>
      <c r="GJ265" s="315">
        <v>0</v>
      </c>
      <c r="GK265" s="315">
        <v>7604597.8200000003</v>
      </c>
      <c r="GL265" s="315">
        <v>0</v>
      </c>
      <c r="GM265" s="315">
        <v>81613.38</v>
      </c>
      <c r="GN265" s="315">
        <v>306786.7</v>
      </c>
      <c r="GO265" s="315">
        <v>883219</v>
      </c>
      <c r="GP265" s="315">
        <v>83173.399999999994</v>
      </c>
      <c r="GQ265" s="315">
        <v>0</v>
      </c>
      <c r="GR265" s="315">
        <v>6711.7</v>
      </c>
      <c r="GS265" s="315">
        <v>718021.69</v>
      </c>
      <c r="GT265" s="315">
        <v>0</v>
      </c>
      <c r="GU265" s="315">
        <v>1943495.45</v>
      </c>
      <c r="GV265" s="315">
        <v>201195.25</v>
      </c>
      <c r="GW265" s="315">
        <v>47881.1</v>
      </c>
      <c r="GX265" s="315">
        <v>0</v>
      </c>
      <c r="GY265" s="315">
        <v>45164.9</v>
      </c>
      <c r="GZ265" s="315">
        <v>56786.9</v>
      </c>
      <c r="HA265" s="315">
        <v>0</v>
      </c>
      <c r="HB265" s="315">
        <v>1228.8</v>
      </c>
      <c r="HC265" s="315">
        <v>0</v>
      </c>
      <c r="HD265" s="315">
        <v>92276.56</v>
      </c>
      <c r="HE265" s="315">
        <v>207121.78</v>
      </c>
      <c r="HF265" s="315">
        <v>0</v>
      </c>
      <c r="HG265" s="315">
        <v>284783.56</v>
      </c>
      <c r="HH265" s="315">
        <v>1129170.26</v>
      </c>
      <c r="HI265" s="315">
        <v>304831.01</v>
      </c>
      <c r="HJ265" s="315">
        <v>534480.43999999994</v>
      </c>
      <c r="HK265" s="315">
        <v>0</v>
      </c>
      <c r="HL265" s="315">
        <v>16995.8</v>
      </c>
      <c r="HM265" s="315">
        <v>233526.76</v>
      </c>
      <c r="HN265" s="315">
        <v>0</v>
      </c>
      <c r="HO265" s="315">
        <v>407759.53</v>
      </c>
      <c r="HP265" s="315">
        <v>235495.48</v>
      </c>
      <c r="HQ265" s="315">
        <v>0</v>
      </c>
      <c r="HR265" s="315">
        <v>1445695.72</v>
      </c>
      <c r="HS265" s="315">
        <v>0</v>
      </c>
      <c r="HT265" s="315">
        <v>2556947.0099999998</v>
      </c>
      <c r="HU265" s="315">
        <v>153678.95000000001</v>
      </c>
      <c r="HV265" s="315">
        <v>19329.5</v>
      </c>
      <c r="HW265" s="315">
        <v>3126278.17</v>
      </c>
      <c r="HX265" s="315">
        <v>135349.54999999999</v>
      </c>
      <c r="HY265" s="315">
        <v>1941357.83</v>
      </c>
      <c r="HZ265" s="315">
        <v>0</v>
      </c>
      <c r="IA265" s="315">
        <v>10125.15</v>
      </c>
      <c r="IB265" s="315">
        <v>0</v>
      </c>
      <c r="IC265" s="315">
        <v>132724.20000000001</v>
      </c>
      <c r="ID265" s="315">
        <v>0</v>
      </c>
      <c r="IE265" s="315">
        <v>908477.37</v>
      </c>
      <c r="IF265" s="315">
        <v>47927.56</v>
      </c>
      <c r="IG265" s="315">
        <v>0</v>
      </c>
      <c r="IH265" s="315">
        <v>0</v>
      </c>
      <c r="II265" s="315">
        <v>62111.61</v>
      </c>
      <c r="IJ265" s="315">
        <v>0</v>
      </c>
      <c r="IK265" s="315">
        <v>0</v>
      </c>
      <c r="IL265" s="315">
        <v>45958</v>
      </c>
      <c r="IM265" s="315">
        <v>0</v>
      </c>
      <c r="IN265" s="315">
        <v>0</v>
      </c>
      <c r="IO265" s="315">
        <v>340871.06</v>
      </c>
      <c r="IP265" s="315">
        <v>0</v>
      </c>
      <c r="IQ265" s="315">
        <v>0</v>
      </c>
      <c r="IR265" s="315">
        <v>456383.99</v>
      </c>
      <c r="IS265" s="315">
        <v>14152.45</v>
      </c>
      <c r="IT265" s="315">
        <v>2650165.5499999998</v>
      </c>
      <c r="IU265" s="315">
        <v>203007.43</v>
      </c>
      <c r="IV265" s="315">
        <v>1048850.45</v>
      </c>
      <c r="IW265" s="315">
        <v>4873</v>
      </c>
      <c r="IX265" s="315">
        <v>128369.11</v>
      </c>
      <c r="IY265" s="315">
        <v>30</v>
      </c>
      <c r="IZ265" s="315">
        <v>0</v>
      </c>
      <c r="JA265" s="315">
        <v>0</v>
      </c>
      <c r="JB265" s="315">
        <v>0</v>
      </c>
      <c r="JC265" s="315">
        <v>0</v>
      </c>
      <c r="JD265" s="315">
        <v>0</v>
      </c>
      <c r="JE265" s="315">
        <v>0</v>
      </c>
      <c r="JF265" s="315">
        <v>446325.71</v>
      </c>
      <c r="JG265" s="315">
        <v>86.2</v>
      </c>
      <c r="JH265" s="315">
        <v>0</v>
      </c>
      <c r="JI265" s="315">
        <v>22685.09</v>
      </c>
      <c r="JJ265" s="315">
        <v>0</v>
      </c>
      <c r="JK265" s="315">
        <v>0</v>
      </c>
      <c r="JL265" s="315">
        <v>0</v>
      </c>
      <c r="JM265" s="315">
        <v>19963.66</v>
      </c>
      <c r="JN265" s="315">
        <v>64568.85</v>
      </c>
      <c r="JO265" s="315">
        <v>50000</v>
      </c>
      <c r="JP265" s="315">
        <v>135260.37</v>
      </c>
      <c r="JQ265" s="315">
        <v>132693.60999999999</v>
      </c>
      <c r="JR265" s="315">
        <v>70734.679999999993</v>
      </c>
      <c r="JS265" s="315">
        <v>346561.45</v>
      </c>
      <c r="JT265" s="315">
        <v>29205.75</v>
      </c>
      <c r="JU265" s="315">
        <v>13418.96</v>
      </c>
      <c r="JV265" s="315">
        <v>0</v>
      </c>
      <c r="JW265" s="315">
        <v>6249.85</v>
      </c>
      <c r="JX265" s="315">
        <v>35191.15</v>
      </c>
      <c r="JY265" s="315">
        <v>0</v>
      </c>
      <c r="JZ265" s="315">
        <v>0</v>
      </c>
      <c r="KA265" s="315">
        <v>0</v>
      </c>
      <c r="KB265" s="315">
        <v>14502.89</v>
      </c>
      <c r="KC265" s="315">
        <v>6123.6</v>
      </c>
      <c r="KD265" s="315">
        <v>0</v>
      </c>
      <c r="KE265" s="315">
        <v>67996.95</v>
      </c>
      <c r="KF265" s="315">
        <v>19641.57</v>
      </c>
      <c r="KG265" s="315">
        <v>0</v>
      </c>
      <c r="KH265" s="315">
        <v>26060.25</v>
      </c>
      <c r="KI265" s="315">
        <v>463934.05</v>
      </c>
      <c r="KJ265" s="315">
        <v>253783.52</v>
      </c>
      <c r="KK265" s="315">
        <v>76293.899999999994</v>
      </c>
      <c r="KL265" s="315">
        <v>0</v>
      </c>
      <c r="KM265" s="315">
        <v>64654.55</v>
      </c>
      <c r="KN265" s="315">
        <v>3856.95</v>
      </c>
      <c r="KO265" s="315">
        <v>183240.37</v>
      </c>
      <c r="KP265" s="315">
        <v>124076.68</v>
      </c>
      <c r="KQ265" s="315">
        <v>19772700.640000001</v>
      </c>
      <c r="KR265" s="315">
        <v>0</v>
      </c>
      <c r="KS265" s="314">
        <v>88329.85</v>
      </c>
      <c r="KU265" s="312">
        <v>11</v>
      </c>
      <c r="KV265" s="312">
        <v>111</v>
      </c>
      <c r="KY265" s="312">
        <v>9111</v>
      </c>
    </row>
    <row r="266" spans="1:311" x14ac:dyDescent="0.25">
      <c r="A266" s="321">
        <v>2021</v>
      </c>
      <c r="B266" s="320" t="s">
        <v>807</v>
      </c>
      <c r="C266" s="320" t="s">
        <v>836</v>
      </c>
      <c r="D266" s="320" t="s">
        <v>840</v>
      </c>
      <c r="E266" s="320" t="s">
        <v>780</v>
      </c>
      <c r="F266" s="319">
        <v>327973.31</v>
      </c>
      <c r="G266" s="319">
        <v>178498.73</v>
      </c>
      <c r="H266" s="319">
        <v>6663195.2400000002</v>
      </c>
      <c r="I266" s="319">
        <v>618337.78</v>
      </c>
      <c r="J266" s="319">
        <v>226442.16</v>
      </c>
      <c r="K266" s="319">
        <v>409905.8</v>
      </c>
      <c r="L266" s="319">
        <v>3512712.97</v>
      </c>
      <c r="M266" s="319">
        <v>836592.29</v>
      </c>
      <c r="N266" s="319">
        <v>4998565.8099999996</v>
      </c>
      <c r="O266" s="319">
        <v>3301601.36</v>
      </c>
      <c r="P266" s="319">
        <v>0</v>
      </c>
      <c r="Q266" s="319">
        <v>512897.9</v>
      </c>
      <c r="R266" s="319">
        <v>1240353.7</v>
      </c>
      <c r="S266" s="319">
        <v>859731.26</v>
      </c>
      <c r="T266" s="319">
        <v>1063878.82</v>
      </c>
      <c r="U266" s="319">
        <v>2048756.28</v>
      </c>
      <c r="V266" s="319">
        <v>4280703.95</v>
      </c>
      <c r="W266" s="319">
        <v>190002.99</v>
      </c>
      <c r="X266" s="319">
        <v>859059.59</v>
      </c>
      <c r="Y266" s="319">
        <v>338617.79</v>
      </c>
      <c r="Z266" s="319">
        <v>400002.55</v>
      </c>
      <c r="AA266" s="319">
        <v>5349235.2699999996</v>
      </c>
      <c r="AB266" s="319">
        <v>1022735.14</v>
      </c>
      <c r="AC266" s="319">
        <v>79448.98</v>
      </c>
      <c r="AD266" s="319">
        <v>16764436.73</v>
      </c>
      <c r="AE266" s="319">
        <v>71161.789999999994</v>
      </c>
      <c r="AF266" s="319">
        <v>1176035.3999999999</v>
      </c>
      <c r="AG266" s="319">
        <v>0</v>
      </c>
      <c r="AH266" s="319">
        <v>1497454.71</v>
      </c>
      <c r="AI266" s="319">
        <v>1217215.48</v>
      </c>
      <c r="AJ266" s="319">
        <v>1201245.27</v>
      </c>
      <c r="AK266" s="319">
        <v>219282.46</v>
      </c>
      <c r="AL266" s="319">
        <v>7176507.1299999999</v>
      </c>
      <c r="AM266" s="319">
        <v>484740.6</v>
      </c>
      <c r="AN266" s="319">
        <v>694855.6</v>
      </c>
      <c r="AO266" s="319">
        <v>905001.68</v>
      </c>
      <c r="AP266" s="319">
        <v>834906</v>
      </c>
      <c r="AQ266" s="319">
        <v>69040.240000000005</v>
      </c>
      <c r="AR266" s="319">
        <v>1771447.36</v>
      </c>
      <c r="AS266" s="319">
        <v>333220.26</v>
      </c>
      <c r="AT266" s="319">
        <v>723484.85</v>
      </c>
      <c r="AU266" s="319">
        <v>1852350.95</v>
      </c>
      <c r="AV266" s="319">
        <v>570622.06999999995</v>
      </c>
      <c r="AW266" s="319">
        <v>3192858.73</v>
      </c>
      <c r="AX266" s="319">
        <v>121125.68</v>
      </c>
      <c r="AY266" s="319">
        <v>0</v>
      </c>
      <c r="AZ266" s="319">
        <v>719120.08</v>
      </c>
      <c r="BA266" s="319">
        <v>111320.39</v>
      </c>
      <c r="BB266" s="319">
        <v>544467.69999999995</v>
      </c>
      <c r="BC266" s="319">
        <v>3355457.97</v>
      </c>
      <c r="BD266" s="319">
        <v>3099631.63</v>
      </c>
      <c r="BE266" s="319">
        <v>1289645.23</v>
      </c>
      <c r="BF266" s="319">
        <v>1267630.53</v>
      </c>
      <c r="BG266" s="319">
        <v>0</v>
      </c>
      <c r="BH266" s="319">
        <v>68730.53</v>
      </c>
      <c r="BI266" s="319">
        <v>5525520.5800000001</v>
      </c>
      <c r="BJ266" s="319">
        <v>4937.91</v>
      </c>
      <c r="BK266" s="319">
        <v>3756053.35</v>
      </c>
      <c r="BL266" s="319">
        <v>112206.14</v>
      </c>
      <c r="BM266" s="319">
        <v>941335.13</v>
      </c>
      <c r="BN266" s="319">
        <v>4246868.07</v>
      </c>
      <c r="BO266" s="319">
        <v>1342172.8500000001</v>
      </c>
      <c r="BP266" s="319">
        <v>0</v>
      </c>
      <c r="BQ266" s="319">
        <v>271314.06</v>
      </c>
      <c r="BR266" s="319">
        <v>249403.46</v>
      </c>
      <c r="BS266" s="319">
        <v>2324672.5099999998</v>
      </c>
      <c r="BT266" s="319">
        <v>45585.57</v>
      </c>
      <c r="BU266" s="319">
        <v>234114.44</v>
      </c>
      <c r="BV266" s="319">
        <v>323051.95</v>
      </c>
      <c r="BW266" s="319">
        <v>2830667.06</v>
      </c>
      <c r="BX266" s="319">
        <v>814810.8</v>
      </c>
      <c r="BY266" s="319">
        <v>7094899.54</v>
      </c>
      <c r="BZ266" s="319">
        <v>216042.87</v>
      </c>
      <c r="CA266" s="319">
        <v>428285.53</v>
      </c>
      <c r="CB266" s="319">
        <v>171716.18</v>
      </c>
      <c r="CC266" s="319">
        <v>1379769.95</v>
      </c>
      <c r="CD266" s="319">
        <v>3592042.4</v>
      </c>
      <c r="CE266" s="319">
        <v>168246.52</v>
      </c>
      <c r="CF266" s="319">
        <v>3370506.95</v>
      </c>
      <c r="CG266" s="319">
        <v>5636684.0700000003</v>
      </c>
      <c r="CH266" s="319">
        <v>1278454.77</v>
      </c>
      <c r="CI266" s="319">
        <v>6334421.2800000003</v>
      </c>
      <c r="CJ266" s="319">
        <v>148498.56</v>
      </c>
      <c r="CK266" s="319">
        <v>148601.12</v>
      </c>
      <c r="CL266" s="319">
        <v>541788.68999999994</v>
      </c>
      <c r="CM266" s="319">
        <v>75833.240000000005</v>
      </c>
      <c r="CN266" s="319">
        <v>1044139.33</v>
      </c>
      <c r="CO266" s="319">
        <v>2491529.44</v>
      </c>
      <c r="CP266" s="319">
        <v>289187.96000000002</v>
      </c>
      <c r="CQ266" s="319">
        <v>672252.73</v>
      </c>
      <c r="CR266" s="319">
        <v>125566.94</v>
      </c>
      <c r="CS266" s="319">
        <v>884430.85</v>
      </c>
      <c r="CT266" s="319">
        <v>1292746.4099999999</v>
      </c>
      <c r="CU266" s="319">
        <v>157304.97</v>
      </c>
      <c r="CV266" s="319">
        <v>170408.15</v>
      </c>
      <c r="CW266" s="319">
        <v>439996.49</v>
      </c>
      <c r="CX266" s="319">
        <v>2257369.3199999998</v>
      </c>
      <c r="CY266" s="319">
        <v>2042906.78</v>
      </c>
      <c r="CZ266" s="319">
        <v>3710641.22</v>
      </c>
      <c r="DA266" s="319">
        <v>0</v>
      </c>
      <c r="DB266" s="319">
        <v>2961015.26</v>
      </c>
      <c r="DC266" s="319">
        <v>779890.99</v>
      </c>
      <c r="DD266" s="319">
        <v>13553808.33</v>
      </c>
      <c r="DE266" s="319">
        <v>8223896.1900000004</v>
      </c>
      <c r="DF266" s="319">
        <v>352646.98</v>
      </c>
      <c r="DG266" s="319">
        <v>816391.47</v>
      </c>
      <c r="DH266" s="319">
        <v>785584.95</v>
      </c>
      <c r="DI266" s="319">
        <v>822909.04</v>
      </c>
      <c r="DJ266" s="319">
        <v>2413873.7400000002</v>
      </c>
      <c r="DK266" s="319">
        <v>270250.32</v>
      </c>
      <c r="DL266" s="319">
        <v>948894.59</v>
      </c>
      <c r="DM266" s="319">
        <v>1733646.67</v>
      </c>
      <c r="DN266" s="319">
        <v>237583.06</v>
      </c>
      <c r="DO266" s="319">
        <v>383059.83</v>
      </c>
      <c r="DP266" s="319">
        <v>318902.88</v>
      </c>
      <c r="DQ266" s="319">
        <v>120995.79</v>
      </c>
      <c r="DR266" s="319">
        <v>1409228.03</v>
      </c>
      <c r="DS266" s="319">
        <v>9476830.1699999999</v>
      </c>
      <c r="DT266" s="319">
        <v>1912877.75</v>
      </c>
      <c r="DU266" s="319">
        <v>4017954.53</v>
      </c>
      <c r="DV266" s="319">
        <v>776625.75</v>
      </c>
      <c r="DW266" s="319">
        <v>1582412.17</v>
      </c>
      <c r="DX266" s="319">
        <v>1446867.86</v>
      </c>
      <c r="DY266" s="319">
        <v>3945279.21</v>
      </c>
      <c r="DZ266" s="319">
        <v>1855143.19</v>
      </c>
      <c r="EA266" s="319">
        <v>12113638.880000001</v>
      </c>
      <c r="EB266" s="319">
        <v>1002436.11</v>
      </c>
      <c r="EC266" s="319">
        <v>881340.99</v>
      </c>
      <c r="ED266" s="319">
        <v>273034.46999999997</v>
      </c>
      <c r="EE266" s="319">
        <v>550440.86</v>
      </c>
      <c r="EF266" s="319">
        <v>96555.03</v>
      </c>
      <c r="EG266" s="319">
        <v>2654341.17</v>
      </c>
      <c r="EH266" s="319">
        <v>671845.91</v>
      </c>
      <c r="EI266" s="319">
        <v>3096243.77</v>
      </c>
      <c r="EJ266" s="319">
        <v>4105459.01</v>
      </c>
      <c r="EK266" s="319">
        <v>281554.49</v>
      </c>
      <c r="EL266" s="319">
        <v>227584.14</v>
      </c>
      <c r="EM266" s="319">
        <v>1869939.55</v>
      </c>
      <c r="EN266" s="319">
        <v>1078310.3700000001</v>
      </c>
      <c r="EO266" s="319">
        <v>2055811.76</v>
      </c>
      <c r="EP266" s="319">
        <v>9164882.9700000007</v>
      </c>
      <c r="EQ266" s="319">
        <v>261675.24</v>
      </c>
      <c r="ER266" s="319">
        <v>936158.42</v>
      </c>
      <c r="ES266" s="319">
        <v>198984.97</v>
      </c>
      <c r="ET266" s="319">
        <v>760349.28</v>
      </c>
      <c r="EU266" s="319">
        <v>464518.62</v>
      </c>
      <c r="EV266" s="319">
        <v>104264.2</v>
      </c>
      <c r="EW266" s="319">
        <v>1161680.75</v>
      </c>
      <c r="EX266" s="319">
        <v>1609971.95</v>
      </c>
      <c r="EY266" s="319">
        <v>11989892.220000001</v>
      </c>
      <c r="EZ266" s="319">
        <v>125259050.11</v>
      </c>
      <c r="FA266" s="319">
        <v>550163.4</v>
      </c>
      <c r="FB266" s="319">
        <v>901606.08</v>
      </c>
      <c r="FC266" s="319">
        <v>1366678.8</v>
      </c>
      <c r="FD266" s="319">
        <v>573780.51</v>
      </c>
      <c r="FE266" s="319">
        <v>12530295.529999999</v>
      </c>
      <c r="FF266" s="319">
        <v>1182585.3400000001</v>
      </c>
      <c r="FG266" s="319">
        <v>126839.22</v>
      </c>
      <c r="FH266" s="319">
        <v>2520108.14</v>
      </c>
      <c r="FI266" s="319">
        <v>356045.8</v>
      </c>
      <c r="FJ266" s="319">
        <v>2468566.91</v>
      </c>
      <c r="FK266" s="319">
        <v>432980.99</v>
      </c>
      <c r="FL266" s="319">
        <v>84105.93</v>
      </c>
      <c r="FM266" s="319">
        <v>3329402.25</v>
      </c>
      <c r="FN266" s="319">
        <v>723913.54</v>
      </c>
      <c r="FO266" s="319">
        <v>1219199.68</v>
      </c>
      <c r="FP266" s="319">
        <v>236880</v>
      </c>
      <c r="FQ266" s="319">
        <v>1720222.09</v>
      </c>
      <c r="FR266" s="319">
        <v>14326534.640000001</v>
      </c>
      <c r="FS266" s="319">
        <v>305442.75</v>
      </c>
      <c r="FT266" s="319">
        <v>190319.61</v>
      </c>
      <c r="FU266" s="319">
        <v>446721.92</v>
      </c>
      <c r="FV266" s="319">
        <v>252247.27</v>
      </c>
      <c r="FW266" s="319">
        <v>27013.65</v>
      </c>
      <c r="FX266" s="319">
        <v>1760409.42</v>
      </c>
      <c r="FY266" s="319">
        <v>4437359.2</v>
      </c>
      <c r="FZ266" s="319">
        <v>301006.92</v>
      </c>
      <c r="GA266" s="319">
        <v>213359.22</v>
      </c>
      <c r="GB266" s="319">
        <v>463698.55</v>
      </c>
      <c r="GC266" s="319">
        <v>112954.76</v>
      </c>
      <c r="GD266" s="319">
        <v>282349.53999999998</v>
      </c>
      <c r="GE266" s="319">
        <v>2741729.24</v>
      </c>
      <c r="GF266" s="319">
        <v>560805.13</v>
      </c>
      <c r="GG266" s="319">
        <v>1876836.83</v>
      </c>
      <c r="GH266" s="319">
        <v>499065.68</v>
      </c>
      <c r="GI266" s="319">
        <v>1695090.36</v>
      </c>
      <c r="GJ266" s="319">
        <v>397825.97</v>
      </c>
      <c r="GK266" s="319">
        <v>32607999.780000001</v>
      </c>
      <c r="GL266" s="319">
        <v>19063097.460000001</v>
      </c>
      <c r="GM266" s="319">
        <v>23961502.41</v>
      </c>
      <c r="GN266" s="319">
        <v>1007655.25</v>
      </c>
      <c r="GO266" s="319">
        <v>4151043.37</v>
      </c>
      <c r="GP266" s="319">
        <v>91057.09</v>
      </c>
      <c r="GQ266" s="319">
        <v>40761.599999999999</v>
      </c>
      <c r="GR266" s="319">
        <v>802283.17</v>
      </c>
      <c r="GS266" s="319">
        <v>23689361.649999999</v>
      </c>
      <c r="GT266" s="319">
        <v>443150.63</v>
      </c>
      <c r="GU266" s="319">
        <v>13964370.18</v>
      </c>
      <c r="GV266" s="319">
        <v>22405.040000000001</v>
      </c>
      <c r="GW266" s="319">
        <v>224159.68</v>
      </c>
      <c r="GX266" s="319">
        <v>4681565.17</v>
      </c>
      <c r="GY266" s="319">
        <v>200075.66</v>
      </c>
      <c r="GZ266" s="319">
        <v>770450.49</v>
      </c>
      <c r="HA266" s="319">
        <v>1523129.27</v>
      </c>
      <c r="HB266" s="319">
        <v>352317.74</v>
      </c>
      <c r="HC266" s="319">
        <v>4099653.88</v>
      </c>
      <c r="HD266" s="319">
        <v>45345.75</v>
      </c>
      <c r="HE266" s="319">
        <v>435825.98</v>
      </c>
      <c r="HF266" s="319">
        <v>384155.88</v>
      </c>
      <c r="HG266" s="319">
        <v>3738784.17</v>
      </c>
      <c r="HH266" s="319">
        <v>8165462.0599999996</v>
      </c>
      <c r="HI266" s="319">
        <v>2489315.0699999998</v>
      </c>
      <c r="HJ266" s="319">
        <v>1201601.24</v>
      </c>
      <c r="HK266" s="319">
        <v>289390.65999999997</v>
      </c>
      <c r="HL266" s="319">
        <v>2491432.88</v>
      </c>
      <c r="HM266" s="319">
        <v>583430.67000000004</v>
      </c>
      <c r="HN266" s="319">
        <v>381415.88</v>
      </c>
      <c r="HO266" s="319">
        <v>140153.79999999999</v>
      </c>
      <c r="HP266" s="319">
        <v>9265475.6999999993</v>
      </c>
      <c r="HQ266" s="319">
        <v>83933.3</v>
      </c>
      <c r="HR266" s="319">
        <v>4846648.41</v>
      </c>
      <c r="HS266" s="319">
        <v>277437.96999999997</v>
      </c>
      <c r="HT266" s="319">
        <v>9597695.0099999998</v>
      </c>
      <c r="HU266" s="319">
        <v>215224.85</v>
      </c>
      <c r="HV266" s="319">
        <v>2925104.38</v>
      </c>
      <c r="HW266" s="319">
        <v>27513526.850000001</v>
      </c>
      <c r="HX266" s="319">
        <v>374828.85</v>
      </c>
      <c r="HY266" s="319">
        <v>17604405.129999999</v>
      </c>
      <c r="HZ266" s="319">
        <v>613567.81999999995</v>
      </c>
      <c r="IA266" s="319">
        <v>239917.83</v>
      </c>
      <c r="IB266" s="319">
        <v>1772947.97</v>
      </c>
      <c r="IC266" s="319">
        <v>2001816.31</v>
      </c>
      <c r="ID266" s="319">
        <v>218577.51</v>
      </c>
      <c r="IE266" s="319">
        <v>2569714.0499999998</v>
      </c>
      <c r="IF266" s="319">
        <v>494906.49</v>
      </c>
      <c r="IG266" s="319">
        <v>735821.34</v>
      </c>
      <c r="IH266" s="319">
        <v>224696.14</v>
      </c>
      <c r="II266" s="319">
        <v>330358.28000000003</v>
      </c>
      <c r="IJ266" s="319">
        <v>2602783.9500000002</v>
      </c>
      <c r="IK266" s="319">
        <v>113737.12</v>
      </c>
      <c r="IL266" s="319">
        <v>196107.11</v>
      </c>
      <c r="IM266" s="319">
        <v>581327.11</v>
      </c>
      <c r="IN266" s="319">
        <v>2678645.5299999998</v>
      </c>
      <c r="IO266" s="319">
        <v>580230.36</v>
      </c>
      <c r="IP266" s="319">
        <v>621951.43999999994</v>
      </c>
      <c r="IQ266" s="319">
        <v>389666.36</v>
      </c>
      <c r="IR266" s="319">
        <v>3836904.57</v>
      </c>
      <c r="IS266" s="319">
        <v>5963958.1699999999</v>
      </c>
      <c r="IT266" s="319">
        <v>3118132.25</v>
      </c>
      <c r="IU266" s="319">
        <v>445718.61</v>
      </c>
      <c r="IV266" s="319">
        <v>2166426.79</v>
      </c>
      <c r="IW266" s="319">
        <v>333360.14</v>
      </c>
      <c r="IX266" s="319">
        <v>0</v>
      </c>
      <c r="IY266" s="319">
        <v>1504490.22</v>
      </c>
      <c r="IZ266" s="319">
        <v>635678.61</v>
      </c>
      <c r="JA266" s="319">
        <v>379726.36</v>
      </c>
      <c r="JB266" s="319">
        <v>0</v>
      </c>
      <c r="JC266" s="319">
        <v>1308163.6100000001</v>
      </c>
      <c r="JD266" s="319">
        <v>147141</v>
      </c>
      <c r="JE266" s="319">
        <v>128684.58</v>
      </c>
      <c r="JF266" s="319">
        <v>3497330.87</v>
      </c>
      <c r="JG266" s="319">
        <v>251769.41</v>
      </c>
      <c r="JH266" s="319">
        <v>450231.99</v>
      </c>
      <c r="JI266" s="319">
        <v>3516580.29</v>
      </c>
      <c r="JJ266" s="319">
        <v>2106556.88</v>
      </c>
      <c r="JK266" s="319">
        <v>185489.69</v>
      </c>
      <c r="JL266" s="319">
        <v>436403.75</v>
      </c>
      <c r="JM266" s="319">
        <v>97811.34</v>
      </c>
      <c r="JN266" s="319">
        <v>294919.49</v>
      </c>
      <c r="JO266" s="319">
        <v>2080156.81</v>
      </c>
      <c r="JP266" s="319">
        <v>467944.04</v>
      </c>
      <c r="JQ266" s="319">
        <v>500693.92</v>
      </c>
      <c r="JR266" s="319">
        <v>166788.91</v>
      </c>
      <c r="JS266" s="319">
        <v>3163617.96</v>
      </c>
      <c r="JT266" s="319">
        <v>256454.86</v>
      </c>
      <c r="JU266" s="319">
        <v>329280.77</v>
      </c>
      <c r="JV266" s="319">
        <v>16892286.719999999</v>
      </c>
      <c r="JW266" s="319">
        <v>1191986.69</v>
      </c>
      <c r="JX266" s="319">
        <v>1078475.95</v>
      </c>
      <c r="JY266" s="319">
        <v>219362.83</v>
      </c>
      <c r="JZ266" s="319">
        <v>124920.64</v>
      </c>
      <c r="KA266" s="319">
        <v>918684.59</v>
      </c>
      <c r="KB266" s="319">
        <v>2242369.0699999998</v>
      </c>
      <c r="KC266" s="319">
        <v>1133211.97</v>
      </c>
      <c r="KD266" s="319">
        <v>393087.36</v>
      </c>
      <c r="KE266" s="319">
        <v>5182615.8099999996</v>
      </c>
      <c r="KF266" s="319">
        <v>274021.34999999998</v>
      </c>
      <c r="KG266" s="319">
        <v>885121.84</v>
      </c>
      <c r="KH266" s="319">
        <v>573836.68999999994</v>
      </c>
      <c r="KI266" s="319">
        <v>831385.77</v>
      </c>
      <c r="KJ266" s="319">
        <v>1242435.24</v>
      </c>
      <c r="KK266" s="319">
        <v>92014.39</v>
      </c>
      <c r="KL266" s="319">
        <v>318433.3</v>
      </c>
      <c r="KM266" s="319">
        <v>404923.37</v>
      </c>
      <c r="KN266" s="319">
        <v>869952.05</v>
      </c>
      <c r="KO266" s="319">
        <v>2869718.06</v>
      </c>
      <c r="KP266" s="319">
        <v>2064714.55</v>
      </c>
      <c r="KQ266" s="319">
        <v>19076943.039999999</v>
      </c>
      <c r="KR266" s="319">
        <v>197796.01</v>
      </c>
      <c r="KS266" s="318">
        <v>1496303.77</v>
      </c>
      <c r="KU266" s="312">
        <v>11</v>
      </c>
      <c r="KV266" s="312">
        <v>112</v>
      </c>
      <c r="KY266" s="312">
        <v>9112</v>
      </c>
    </row>
    <row r="267" spans="1:311" x14ac:dyDescent="0.25">
      <c r="A267" s="317">
        <v>2021</v>
      </c>
      <c r="B267" s="316" t="s">
        <v>807</v>
      </c>
      <c r="C267" s="316" t="s">
        <v>836</v>
      </c>
      <c r="D267" s="316" t="s">
        <v>839</v>
      </c>
      <c r="E267" s="316" t="s">
        <v>780</v>
      </c>
      <c r="F267" s="315">
        <v>0</v>
      </c>
      <c r="G267" s="315">
        <v>0</v>
      </c>
      <c r="H267" s="315">
        <v>0</v>
      </c>
      <c r="I267" s="315">
        <v>0</v>
      </c>
      <c r="J267" s="315">
        <v>0</v>
      </c>
      <c r="K267" s="315">
        <v>0</v>
      </c>
      <c r="L267" s="315">
        <v>0</v>
      </c>
      <c r="M267" s="315">
        <v>0</v>
      </c>
      <c r="N267" s="315">
        <v>0</v>
      </c>
      <c r="O267" s="315">
        <v>0</v>
      </c>
      <c r="P267" s="315">
        <v>0</v>
      </c>
      <c r="Q267" s="315">
        <v>0</v>
      </c>
      <c r="R267" s="315">
        <v>0</v>
      </c>
      <c r="S267" s="315">
        <v>0</v>
      </c>
      <c r="T267" s="315">
        <v>0</v>
      </c>
      <c r="U267" s="315">
        <v>0</v>
      </c>
      <c r="V267" s="315">
        <v>0</v>
      </c>
      <c r="W267" s="315">
        <v>0</v>
      </c>
      <c r="X267" s="315">
        <v>0</v>
      </c>
      <c r="Y267" s="315">
        <v>0</v>
      </c>
      <c r="Z267" s="315">
        <v>0</v>
      </c>
      <c r="AA267" s="315">
        <v>1416242.51</v>
      </c>
      <c r="AB267" s="315">
        <v>0</v>
      </c>
      <c r="AC267" s="315">
        <v>0</v>
      </c>
      <c r="AD267" s="315">
        <v>0</v>
      </c>
      <c r="AE267" s="315">
        <v>0</v>
      </c>
      <c r="AF267" s="315">
        <v>0</v>
      </c>
      <c r="AG267" s="315">
        <v>0</v>
      </c>
      <c r="AH267" s="315">
        <v>631918</v>
      </c>
      <c r="AI267" s="315">
        <v>9191.35</v>
      </c>
      <c r="AJ267" s="315">
        <v>0</v>
      </c>
      <c r="AK267" s="315">
        <v>0</v>
      </c>
      <c r="AL267" s="315">
        <v>0</v>
      </c>
      <c r="AM267" s="315">
        <v>0</v>
      </c>
      <c r="AN267" s="315">
        <v>0</v>
      </c>
      <c r="AO267" s="315">
        <v>0</v>
      </c>
      <c r="AP267" s="315">
        <v>5768.28</v>
      </c>
      <c r="AQ267" s="315">
        <v>0</v>
      </c>
      <c r="AR267" s="315">
        <v>0</v>
      </c>
      <c r="AS267" s="315">
        <v>0</v>
      </c>
      <c r="AT267" s="315">
        <v>0</v>
      </c>
      <c r="AU267" s="315">
        <v>38434.1</v>
      </c>
      <c r="AV267" s="315">
        <v>0</v>
      </c>
      <c r="AW267" s="315">
        <v>0</v>
      </c>
      <c r="AX267" s="315">
        <v>0</v>
      </c>
      <c r="AY267" s="315">
        <v>0</v>
      </c>
      <c r="AZ267" s="315">
        <v>190500</v>
      </c>
      <c r="BA267" s="315">
        <v>0</v>
      </c>
      <c r="BB267" s="315">
        <v>0</v>
      </c>
      <c r="BC267" s="315">
        <v>0</v>
      </c>
      <c r="BD267" s="315">
        <v>0</v>
      </c>
      <c r="BE267" s="315">
        <v>0</v>
      </c>
      <c r="BF267" s="315">
        <v>0</v>
      </c>
      <c r="BG267" s="315">
        <v>239584.51</v>
      </c>
      <c r="BH267" s="315">
        <v>0</v>
      </c>
      <c r="BI267" s="315">
        <v>141188.6</v>
      </c>
      <c r="BJ267" s="315">
        <v>0</v>
      </c>
      <c r="BK267" s="315">
        <v>294484.68</v>
      </c>
      <c r="BL267" s="315">
        <v>0</v>
      </c>
      <c r="BM267" s="315">
        <v>0</v>
      </c>
      <c r="BN267" s="315">
        <v>0</v>
      </c>
      <c r="BO267" s="315">
        <v>0</v>
      </c>
      <c r="BP267" s="315">
        <v>0</v>
      </c>
      <c r="BQ267" s="315">
        <v>0</v>
      </c>
      <c r="BR267" s="315">
        <v>0</v>
      </c>
      <c r="BS267" s="315">
        <v>0</v>
      </c>
      <c r="BT267" s="315">
        <v>0</v>
      </c>
      <c r="BU267" s="315">
        <v>8243.84</v>
      </c>
      <c r="BV267" s="315">
        <v>548335</v>
      </c>
      <c r="BW267" s="315">
        <v>0</v>
      </c>
      <c r="BX267" s="315">
        <v>0</v>
      </c>
      <c r="BY267" s="315">
        <v>0</v>
      </c>
      <c r="BZ267" s="315">
        <v>0</v>
      </c>
      <c r="CA267" s="315">
        <v>665.7</v>
      </c>
      <c r="CB267" s="315">
        <v>0</v>
      </c>
      <c r="CC267" s="315">
        <v>0</v>
      </c>
      <c r="CD267" s="315">
        <v>0</v>
      </c>
      <c r="CE267" s="315">
        <v>0</v>
      </c>
      <c r="CF267" s="315">
        <v>0</v>
      </c>
      <c r="CG267" s="315">
        <v>0</v>
      </c>
      <c r="CH267" s="315">
        <v>0</v>
      </c>
      <c r="CI267" s="315">
        <v>0</v>
      </c>
      <c r="CJ267" s="315">
        <v>0</v>
      </c>
      <c r="CK267" s="315">
        <v>0</v>
      </c>
      <c r="CL267" s="315">
        <v>0</v>
      </c>
      <c r="CM267" s="315">
        <v>0</v>
      </c>
      <c r="CN267" s="315">
        <v>0</v>
      </c>
      <c r="CO267" s="315">
        <v>12414.86</v>
      </c>
      <c r="CP267" s="315">
        <v>0</v>
      </c>
      <c r="CQ267" s="315">
        <v>0</v>
      </c>
      <c r="CR267" s="315">
        <v>0</v>
      </c>
      <c r="CS267" s="315">
        <v>43608.59</v>
      </c>
      <c r="CT267" s="315">
        <v>0</v>
      </c>
      <c r="CU267" s="315">
        <v>0</v>
      </c>
      <c r="CV267" s="315">
        <v>0</v>
      </c>
      <c r="CW267" s="315">
        <v>20919.8</v>
      </c>
      <c r="CX267" s="315">
        <v>0</v>
      </c>
      <c r="CY267" s="315">
        <v>0</v>
      </c>
      <c r="CZ267" s="315">
        <v>0</v>
      </c>
      <c r="DA267" s="315">
        <v>0</v>
      </c>
      <c r="DB267" s="315">
        <v>0</v>
      </c>
      <c r="DC267" s="315">
        <v>0</v>
      </c>
      <c r="DD267" s="315">
        <v>0</v>
      </c>
      <c r="DE267" s="315">
        <v>0</v>
      </c>
      <c r="DF267" s="315">
        <v>0</v>
      </c>
      <c r="DG267" s="315">
        <v>0</v>
      </c>
      <c r="DH267" s="315">
        <v>0</v>
      </c>
      <c r="DI267" s="315">
        <v>10453.61</v>
      </c>
      <c r="DJ267" s="315">
        <v>0</v>
      </c>
      <c r="DK267" s="315">
        <v>0</v>
      </c>
      <c r="DL267" s="315">
        <v>0</v>
      </c>
      <c r="DM267" s="315">
        <v>0</v>
      </c>
      <c r="DN267" s="315">
        <v>0</v>
      </c>
      <c r="DO267" s="315">
        <v>0</v>
      </c>
      <c r="DP267" s="315">
        <v>0</v>
      </c>
      <c r="DQ267" s="315">
        <v>0</v>
      </c>
      <c r="DR267" s="315">
        <v>0</v>
      </c>
      <c r="DS267" s="315">
        <v>0</v>
      </c>
      <c r="DT267" s="315">
        <v>0</v>
      </c>
      <c r="DU267" s="315">
        <v>0</v>
      </c>
      <c r="DV267" s="315">
        <v>0</v>
      </c>
      <c r="DW267" s="315">
        <v>0</v>
      </c>
      <c r="DX267" s="315">
        <v>0</v>
      </c>
      <c r="DY267" s="315">
        <v>0</v>
      </c>
      <c r="DZ267" s="315">
        <v>0</v>
      </c>
      <c r="EA267" s="315">
        <v>0</v>
      </c>
      <c r="EB267" s="315">
        <v>0</v>
      </c>
      <c r="EC267" s="315">
        <v>0</v>
      </c>
      <c r="ED267" s="315">
        <v>0</v>
      </c>
      <c r="EE267" s="315">
        <v>0</v>
      </c>
      <c r="EF267" s="315">
        <v>0</v>
      </c>
      <c r="EG267" s="315">
        <v>0</v>
      </c>
      <c r="EH267" s="315">
        <v>0</v>
      </c>
      <c r="EI267" s="315">
        <v>0</v>
      </c>
      <c r="EJ267" s="315">
        <v>0</v>
      </c>
      <c r="EK267" s="315">
        <v>0</v>
      </c>
      <c r="EL267" s="315">
        <v>0</v>
      </c>
      <c r="EM267" s="315">
        <v>0</v>
      </c>
      <c r="EN267" s="315">
        <v>0</v>
      </c>
      <c r="EO267" s="315">
        <v>0</v>
      </c>
      <c r="EP267" s="315">
        <v>0</v>
      </c>
      <c r="EQ267" s="315">
        <v>0</v>
      </c>
      <c r="ER267" s="315">
        <v>0</v>
      </c>
      <c r="ES267" s="315">
        <v>0</v>
      </c>
      <c r="ET267" s="315">
        <v>0</v>
      </c>
      <c r="EU267" s="315">
        <v>0</v>
      </c>
      <c r="EV267" s="315">
        <v>0</v>
      </c>
      <c r="EW267" s="315">
        <v>0</v>
      </c>
      <c r="EX267" s="315">
        <v>0</v>
      </c>
      <c r="EY267" s="315">
        <v>0</v>
      </c>
      <c r="EZ267" s="315">
        <v>0</v>
      </c>
      <c r="FA267" s="315">
        <v>0</v>
      </c>
      <c r="FB267" s="315">
        <v>0</v>
      </c>
      <c r="FC267" s="315">
        <v>172960</v>
      </c>
      <c r="FD267" s="315">
        <v>0</v>
      </c>
      <c r="FE267" s="315">
        <v>0</v>
      </c>
      <c r="FF267" s="315">
        <v>0</v>
      </c>
      <c r="FG267" s="315">
        <v>0</v>
      </c>
      <c r="FH267" s="315">
        <v>0</v>
      </c>
      <c r="FI267" s="315">
        <v>0</v>
      </c>
      <c r="FJ267" s="315">
        <v>0</v>
      </c>
      <c r="FK267" s="315">
        <v>0</v>
      </c>
      <c r="FL267" s="315">
        <v>9546.7999999999993</v>
      </c>
      <c r="FM267" s="315">
        <v>24259.9</v>
      </c>
      <c r="FN267" s="315">
        <v>0</v>
      </c>
      <c r="FO267" s="315">
        <v>0</v>
      </c>
      <c r="FP267" s="315">
        <v>0</v>
      </c>
      <c r="FQ267" s="315">
        <v>0</v>
      </c>
      <c r="FR267" s="315">
        <v>0</v>
      </c>
      <c r="FS267" s="315">
        <v>0</v>
      </c>
      <c r="FT267" s="315">
        <v>0</v>
      </c>
      <c r="FU267" s="315">
        <v>0</v>
      </c>
      <c r="FV267" s="315">
        <v>0</v>
      </c>
      <c r="FW267" s="315">
        <v>0</v>
      </c>
      <c r="FX267" s="315">
        <v>0</v>
      </c>
      <c r="FY267" s="315">
        <v>0</v>
      </c>
      <c r="FZ267" s="315">
        <v>0</v>
      </c>
      <c r="GA267" s="315">
        <v>0</v>
      </c>
      <c r="GB267" s="315">
        <v>0</v>
      </c>
      <c r="GC267" s="315">
        <v>0</v>
      </c>
      <c r="GD267" s="315">
        <v>0</v>
      </c>
      <c r="GE267" s="315">
        <v>737476.94</v>
      </c>
      <c r="GF267" s="315">
        <v>0</v>
      </c>
      <c r="GG267" s="315">
        <v>0</v>
      </c>
      <c r="GH267" s="315">
        <v>0</v>
      </c>
      <c r="GI267" s="315">
        <v>0</v>
      </c>
      <c r="GJ267" s="315">
        <v>0</v>
      </c>
      <c r="GK267" s="315">
        <v>0</v>
      </c>
      <c r="GL267" s="315">
        <v>0</v>
      </c>
      <c r="GM267" s="315">
        <v>0</v>
      </c>
      <c r="GN267" s="315">
        <v>0</v>
      </c>
      <c r="GO267" s="315">
        <v>0</v>
      </c>
      <c r="GP267" s="315">
        <v>0</v>
      </c>
      <c r="GQ267" s="315">
        <v>69763.78</v>
      </c>
      <c r="GR267" s="315">
        <v>0</v>
      </c>
      <c r="GS267" s="315">
        <v>4749994.7300000004</v>
      </c>
      <c r="GT267" s="315">
        <v>0</v>
      </c>
      <c r="GU267" s="315">
        <v>0</v>
      </c>
      <c r="GV267" s="315">
        <v>0</v>
      </c>
      <c r="GW267" s="315">
        <v>75333.3</v>
      </c>
      <c r="GX267" s="315">
        <v>0</v>
      </c>
      <c r="GY267" s="315">
        <v>0</v>
      </c>
      <c r="GZ267" s="315">
        <v>0</v>
      </c>
      <c r="HA267" s="315">
        <v>0</v>
      </c>
      <c r="HB267" s="315">
        <v>0</v>
      </c>
      <c r="HC267" s="315">
        <v>0</v>
      </c>
      <c r="HD267" s="315">
        <v>49259.28</v>
      </c>
      <c r="HE267" s="315">
        <v>0</v>
      </c>
      <c r="HF267" s="315">
        <v>0</v>
      </c>
      <c r="HG267" s="315">
        <v>0</v>
      </c>
      <c r="HH267" s="315">
        <v>0</v>
      </c>
      <c r="HI267" s="315">
        <v>0</v>
      </c>
      <c r="HJ267" s="315">
        <v>0</v>
      </c>
      <c r="HK267" s="315">
        <v>0</v>
      </c>
      <c r="HL267" s="315">
        <v>0</v>
      </c>
      <c r="HM267" s="315">
        <v>0</v>
      </c>
      <c r="HN267" s="315">
        <v>0</v>
      </c>
      <c r="HO267" s="315">
        <v>0</v>
      </c>
      <c r="HP267" s="315">
        <v>0</v>
      </c>
      <c r="HQ267" s="315">
        <v>0</v>
      </c>
      <c r="HR267" s="315">
        <v>0</v>
      </c>
      <c r="HS267" s="315">
        <v>0</v>
      </c>
      <c r="HT267" s="315">
        <v>0</v>
      </c>
      <c r="HU267" s="315">
        <v>10789.6</v>
      </c>
      <c r="HV267" s="315">
        <v>0</v>
      </c>
      <c r="HW267" s="315">
        <v>0</v>
      </c>
      <c r="HX267" s="315">
        <v>0</v>
      </c>
      <c r="HY267" s="315">
        <v>0</v>
      </c>
      <c r="HZ267" s="315">
        <v>0</v>
      </c>
      <c r="IA267" s="315">
        <v>0</v>
      </c>
      <c r="IB267" s="315">
        <v>0</v>
      </c>
      <c r="IC267" s="315">
        <v>0</v>
      </c>
      <c r="ID267" s="315">
        <v>0</v>
      </c>
      <c r="IE267" s="315">
        <v>0</v>
      </c>
      <c r="IF267" s="315">
        <v>0</v>
      </c>
      <c r="IG267" s="315">
        <v>0</v>
      </c>
      <c r="IH267" s="315">
        <v>0</v>
      </c>
      <c r="II267" s="315">
        <v>0</v>
      </c>
      <c r="IJ267" s="315">
        <v>0</v>
      </c>
      <c r="IK267" s="315">
        <v>0</v>
      </c>
      <c r="IL267" s="315">
        <v>0</v>
      </c>
      <c r="IM267" s="315">
        <v>0</v>
      </c>
      <c r="IN267" s="315">
        <v>0</v>
      </c>
      <c r="IO267" s="315">
        <v>0</v>
      </c>
      <c r="IP267" s="315">
        <v>0</v>
      </c>
      <c r="IQ267" s="315">
        <v>0</v>
      </c>
      <c r="IR267" s="315">
        <v>0</v>
      </c>
      <c r="IS267" s="315">
        <v>427165.62</v>
      </c>
      <c r="IT267" s="315">
        <v>0</v>
      </c>
      <c r="IU267" s="315">
        <v>0</v>
      </c>
      <c r="IV267" s="315">
        <v>0</v>
      </c>
      <c r="IW267" s="315">
        <v>0</v>
      </c>
      <c r="IX267" s="315">
        <v>0</v>
      </c>
      <c r="IY267" s="315">
        <v>0</v>
      </c>
      <c r="IZ267" s="315">
        <v>0</v>
      </c>
      <c r="JA267" s="315">
        <v>0</v>
      </c>
      <c r="JB267" s="315">
        <v>0</v>
      </c>
      <c r="JC267" s="315">
        <v>0</v>
      </c>
      <c r="JD267" s="315">
        <v>0</v>
      </c>
      <c r="JE267" s="315">
        <v>0</v>
      </c>
      <c r="JF267" s="315">
        <v>0</v>
      </c>
      <c r="JG267" s="315">
        <v>39466.410000000003</v>
      </c>
      <c r="JH267" s="315">
        <v>0</v>
      </c>
      <c r="JI267" s="315">
        <v>0</v>
      </c>
      <c r="JJ267" s="315">
        <v>0</v>
      </c>
      <c r="JK267" s="315">
        <v>0</v>
      </c>
      <c r="JL267" s="315">
        <v>0</v>
      </c>
      <c r="JM267" s="315">
        <v>0</v>
      </c>
      <c r="JN267" s="315">
        <v>4397.3</v>
      </c>
      <c r="JO267" s="315">
        <v>554020.49</v>
      </c>
      <c r="JP267" s="315">
        <v>0</v>
      </c>
      <c r="JQ267" s="315">
        <v>0</v>
      </c>
      <c r="JR267" s="315">
        <v>72438.12</v>
      </c>
      <c r="JS267" s="315">
        <v>0</v>
      </c>
      <c r="JT267" s="315">
        <v>0</v>
      </c>
      <c r="JU267" s="315">
        <v>0</v>
      </c>
      <c r="JV267" s="315">
        <v>0</v>
      </c>
      <c r="JW267" s="315">
        <v>0</v>
      </c>
      <c r="JX267" s="315">
        <v>0</v>
      </c>
      <c r="JY267" s="315">
        <v>0</v>
      </c>
      <c r="JZ267" s="315">
        <v>0</v>
      </c>
      <c r="KA267" s="315">
        <v>0</v>
      </c>
      <c r="KB267" s="315">
        <v>0</v>
      </c>
      <c r="KC267" s="315">
        <v>0</v>
      </c>
      <c r="KD267" s="315">
        <v>0</v>
      </c>
      <c r="KE267" s="315">
        <v>0</v>
      </c>
      <c r="KF267" s="315">
        <v>23081.79</v>
      </c>
      <c r="KG267" s="315">
        <v>0</v>
      </c>
      <c r="KH267" s="315">
        <v>0</v>
      </c>
      <c r="KI267" s="315">
        <v>0</v>
      </c>
      <c r="KJ267" s="315">
        <v>0</v>
      </c>
      <c r="KK267" s="315">
        <v>0</v>
      </c>
      <c r="KL267" s="315">
        <v>0</v>
      </c>
      <c r="KM267" s="315">
        <v>0</v>
      </c>
      <c r="KN267" s="315">
        <v>0</v>
      </c>
      <c r="KO267" s="315">
        <v>0</v>
      </c>
      <c r="KP267" s="315">
        <v>40000</v>
      </c>
      <c r="KQ267" s="315">
        <v>1828860.42</v>
      </c>
      <c r="KR267" s="315">
        <v>1864148.06</v>
      </c>
      <c r="KS267" s="314">
        <v>15858.72</v>
      </c>
      <c r="KU267" s="312">
        <v>11</v>
      </c>
      <c r="KV267" s="312">
        <v>114</v>
      </c>
      <c r="KY267" s="312">
        <v>9114</v>
      </c>
    </row>
    <row r="268" spans="1:311" x14ac:dyDescent="0.25">
      <c r="A268" s="321">
        <v>2021</v>
      </c>
      <c r="B268" s="320" t="s">
        <v>807</v>
      </c>
      <c r="C268" s="320" t="s">
        <v>836</v>
      </c>
      <c r="D268" s="320" t="s">
        <v>838</v>
      </c>
      <c r="E268" s="320" t="s">
        <v>780</v>
      </c>
      <c r="F268" s="319">
        <v>562246.94999999995</v>
      </c>
      <c r="G268" s="319">
        <v>6073.24</v>
      </c>
      <c r="H268" s="319">
        <v>1960666.57</v>
      </c>
      <c r="I268" s="319">
        <v>9669.7000000000007</v>
      </c>
      <c r="J268" s="319">
        <v>0</v>
      </c>
      <c r="K268" s="319">
        <v>48390.3</v>
      </c>
      <c r="L268" s="319">
        <v>858051.43</v>
      </c>
      <c r="M268" s="319">
        <v>830325.63</v>
      </c>
      <c r="N268" s="319">
        <v>0</v>
      </c>
      <c r="O268" s="319">
        <v>0</v>
      </c>
      <c r="P268" s="319">
        <v>200263.97</v>
      </c>
      <c r="Q268" s="319">
        <v>7892.26</v>
      </c>
      <c r="R268" s="319">
        <v>0</v>
      </c>
      <c r="S268" s="319">
        <v>827.4</v>
      </c>
      <c r="T268" s="319">
        <v>1.4</v>
      </c>
      <c r="U268" s="319">
        <v>289718.26</v>
      </c>
      <c r="V268" s="319">
        <v>1042161.19</v>
      </c>
      <c r="W268" s="319">
        <v>0</v>
      </c>
      <c r="X268" s="319">
        <v>21084.6</v>
      </c>
      <c r="Y268" s="319">
        <v>156253.57999999999</v>
      </c>
      <c r="Z268" s="319">
        <v>365957.9</v>
      </c>
      <c r="AA268" s="319">
        <v>2092553.79</v>
      </c>
      <c r="AB268" s="319">
        <v>273858.44</v>
      </c>
      <c r="AC268" s="319">
        <v>50227</v>
      </c>
      <c r="AD268" s="319">
        <v>4704518.18</v>
      </c>
      <c r="AE268" s="319">
        <v>0</v>
      </c>
      <c r="AF268" s="319">
        <v>127131.85</v>
      </c>
      <c r="AG268" s="319">
        <v>398228.36</v>
      </c>
      <c r="AH268" s="319">
        <v>71038.45</v>
      </c>
      <c r="AI268" s="319">
        <v>23211.8</v>
      </c>
      <c r="AJ268" s="319">
        <v>9379.35</v>
      </c>
      <c r="AK268" s="319">
        <v>46504.85</v>
      </c>
      <c r="AL268" s="319">
        <v>4417747.87</v>
      </c>
      <c r="AM268" s="319">
        <v>82455.45</v>
      </c>
      <c r="AN268" s="319">
        <v>74426.149999999994</v>
      </c>
      <c r="AO268" s="319">
        <v>3538.5</v>
      </c>
      <c r="AP268" s="319">
        <v>0</v>
      </c>
      <c r="AQ268" s="319">
        <v>4545.45</v>
      </c>
      <c r="AR268" s="319">
        <v>202248.8</v>
      </c>
      <c r="AS268" s="319">
        <v>11251.87</v>
      </c>
      <c r="AT268" s="319">
        <v>0</v>
      </c>
      <c r="AU268" s="319">
        <v>238077.5</v>
      </c>
      <c r="AV268" s="319">
        <v>77224.25</v>
      </c>
      <c r="AW268" s="319">
        <v>3344050.46</v>
      </c>
      <c r="AX268" s="319">
        <v>76709.740000000005</v>
      </c>
      <c r="AY268" s="319">
        <v>436232.35</v>
      </c>
      <c r="AZ268" s="319">
        <v>132266.39000000001</v>
      </c>
      <c r="BA268" s="319">
        <v>111960.95</v>
      </c>
      <c r="BB268" s="319">
        <v>351641.2</v>
      </c>
      <c r="BC268" s="319">
        <v>162316.96</v>
      </c>
      <c r="BD268" s="319">
        <v>950503.96</v>
      </c>
      <c r="BE268" s="319">
        <v>133565.74</v>
      </c>
      <c r="BF268" s="319">
        <v>228399.55</v>
      </c>
      <c r="BG268" s="319">
        <v>0</v>
      </c>
      <c r="BH268" s="319">
        <v>0</v>
      </c>
      <c r="BI268" s="319">
        <v>0</v>
      </c>
      <c r="BJ268" s="319">
        <v>0</v>
      </c>
      <c r="BK268" s="319">
        <v>3917.49</v>
      </c>
      <c r="BL268" s="319">
        <v>0</v>
      </c>
      <c r="BM268" s="319">
        <v>323631.34999999998</v>
      </c>
      <c r="BN268" s="319">
        <v>1046898.19</v>
      </c>
      <c r="BO268" s="319">
        <v>136372.35999999999</v>
      </c>
      <c r="BP268" s="319">
        <v>202155.67</v>
      </c>
      <c r="BQ268" s="319">
        <v>3449.45</v>
      </c>
      <c r="BR268" s="319">
        <v>0</v>
      </c>
      <c r="BS268" s="319">
        <v>301360.5</v>
      </c>
      <c r="BT268" s="319">
        <v>124685.5</v>
      </c>
      <c r="BU268" s="319">
        <v>9393.69</v>
      </c>
      <c r="BV268" s="319">
        <v>210455.52</v>
      </c>
      <c r="BW268" s="319">
        <v>140205.70000000001</v>
      </c>
      <c r="BX268" s="319">
        <v>749682.45</v>
      </c>
      <c r="BY268" s="319">
        <v>424945.31</v>
      </c>
      <c r="BZ268" s="319">
        <v>108573.65</v>
      </c>
      <c r="CA268" s="319">
        <v>561</v>
      </c>
      <c r="CB268" s="319">
        <v>7577.33</v>
      </c>
      <c r="CC268" s="319">
        <v>0</v>
      </c>
      <c r="CD268" s="319">
        <v>43847.45</v>
      </c>
      <c r="CE268" s="319">
        <v>45281.45</v>
      </c>
      <c r="CF268" s="319">
        <v>25958.5</v>
      </c>
      <c r="CG268" s="319">
        <v>242655.46</v>
      </c>
      <c r="CH268" s="319">
        <v>79524.7</v>
      </c>
      <c r="CI268" s="319">
        <v>943599.37</v>
      </c>
      <c r="CJ268" s="319">
        <v>25862.1</v>
      </c>
      <c r="CK268" s="319">
        <v>228942.75</v>
      </c>
      <c r="CL268" s="319">
        <v>444683.57</v>
      </c>
      <c r="CM268" s="319">
        <v>47120.95</v>
      </c>
      <c r="CN268" s="319">
        <v>420462.47</v>
      </c>
      <c r="CO268" s="319">
        <v>1527535.29</v>
      </c>
      <c r="CP268" s="319">
        <v>34224.449999999997</v>
      </c>
      <c r="CQ268" s="319">
        <v>263718.57</v>
      </c>
      <c r="CR268" s="319">
        <v>297.64999999999998</v>
      </c>
      <c r="CS268" s="319">
        <v>56166.59</v>
      </c>
      <c r="CT268" s="319">
        <v>228755.3</v>
      </c>
      <c r="CU268" s="319">
        <v>0</v>
      </c>
      <c r="CV268" s="319">
        <v>45574.3</v>
      </c>
      <c r="CW268" s="319">
        <v>0</v>
      </c>
      <c r="CX268" s="319">
        <v>37658.35</v>
      </c>
      <c r="CY268" s="319">
        <v>73662.45</v>
      </c>
      <c r="CZ268" s="319">
        <v>0</v>
      </c>
      <c r="DA268" s="319">
        <v>0</v>
      </c>
      <c r="DB268" s="319">
        <v>801949.75</v>
      </c>
      <c r="DC268" s="319">
        <v>20238.98</v>
      </c>
      <c r="DD268" s="319">
        <v>1130125.8</v>
      </c>
      <c r="DE268" s="319">
        <v>1134529.1299999999</v>
      </c>
      <c r="DF268" s="319">
        <v>113273.99</v>
      </c>
      <c r="DG268" s="319">
        <v>459354.65</v>
      </c>
      <c r="DH268" s="319">
        <v>209042.34</v>
      </c>
      <c r="DI268" s="319">
        <v>0</v>
      </c>
      <c r="DJ268" s="319">
        <v>589809.4</v>
      </c>
      <c r="DK268" s="319">
        <v>184648.93</v>
      </c>
      <c r="DL268" s="319">
        <v>7089.01</v>
      </c>
      <c r="DM268" s="319">
        <v>61532.81</v>
      </c>
      <c r="DN268" s="319">
        <v>95396.95</v>
      </c>
      <c r="DO268" s="319">
        <v>181539.39</v>
      </c>
      <c r="DP268" s="319">
        <v>173916.75</v>
      </c>
      <c r="DQ268" s="319">
        <v>77497.899999999994</v>
      </c>
      <c r="DR268" s="319">
        <v>722227.35</v>
      </c>
      <c r="DS268" s="319">
        <v>273180.56</v>
      </c>
      <c r="DT268" s="319">
        <v>0</v>
      </c>
      <c r="DU268" s="319">
        <v>27820.75</v>
      </c>
      <c r="DV268" s="319">
        <v>204461.65</v>
      </c>
      <c r="DW268" s="319">
        <v>346747.87</v>
      </c>
      <c r="DX268" s="319">
        <v>597571.53</v>
      </c>
      <c r="DY268" s="319">
        <v>458415.72</v>
      </c>
      <c r="DZ268" s="319">
        <v>10447</v>
      </c>
      <c r="EA268" s="319">
        <v>2449755.52</v>
      </c>
      <c r="EB268" s="319">
        <v>474928.34</v>
      </c>
      <c r="EC268" s="319">
        <v>183630.8</v>
      </c>
      <c r="ED268" s="319">
        <v>63731.07</v>
      </c>
      <c r="EE268" s="319">
        <v>370079.65</v>
      </c>
      <c r="EF268" s="319">
        <v>0</v>
      </c>
      <c r="EG268" s="319">
        <v>0</v>
      </c>
      <c r="EH268" s="319">
        <v>11158</v>
      </c>
      <c r="EI268" s="319">
        <v>23910.97</v>
      </c>
      <c r="EJ268" s="319">
        <v>1847435.56</v>
      </c>
      <c r="EK268" s="319">
        <v>99393.95</v>
      </c>
      <c r="EL268" s="319">
        <v>34949.449999999997</v>
      </c>
      <c r="EM268" s="319">
        <v>0</v>
      </c>
      <c r="EN268" s="319">
        <v>8440.56</v>
      </c>
      <c r="EO268" s="319">
        <v>505757.86</v>
      </c>
      <c r="EP268" s="319">
        <v>135830.59</v>
      </c>
      <c r="EQ268" s="319">
        <v>142221.85</v>
      </c>
      <c r="ER268" s="319">
        <v>77890.89</v>
      </c>
      <c r="ES268" s="319">
        <v>59816.29</v>
      </c>
      <c r="ET268" s="319">
        <v>570602.23</v>
      </c>
      <c r="EU268" s="319">
        <v>191658.76</v>
      </c>
      <c r="EV268" s="319">
        <v>36186.050000000003</v>
      </c>
      <c r="EW268" s="319">
        <v>192984.84</v>
      </c>
      <c r="EX268" s="319">
        <v>975977.89</v>
      </c>
      <c r="EY268" s="319">
        <v>6247637.6900000004</v>
      </c>
      <c r="EZ268" s="319">
        <v>166060361.78</v>
      </c>
      <c r="FA268" s="319">
        <v>731586.89</v>
      </c>
      <c r="FB268" s="319">
        <v>660334.4</v>
      </c>
      <c r="FC268" s="319">
        <v>2349245.75</v>
      </c>
      <c r="FD268" s="319">
        <v>969530.7</v>
      </c>
      <c r="FE268" s="319">
        <v>346427.5</v>
      </c>
      <c r="FF268" s="319">
        <v>155.08000000000001</v>
      </c>
      <c r="FG268" s="319">
        <v>30143.7</v>
      </c>
      <c r="FH268" s="319">
        <v>26436.99</v>
      </c>
      <c r="FI268" s="319">
        <v>0</v>
      </c>
      <c r="FJ268" s="319">
        <v>0</v>
      </c>
      <c r="FK268" s="319">
        <v>12764.95</v>
      </c>
      <c r="FL268" s="319">
        <v>2951.9</v>
      </c>
      <c r="FM268" s="319">
        <v>0</v>
      </c>
      <c r="FN268" s="319">
        <v>5944.6</v>
      </c>
      <c r="FO268" s="319">
        <v>161544.42000000001</v>
      </c>
      <c r="FP268" s="319">
        <v>151704.65</v>
      </c>
      <c r="FQ268" s="319">
        <v>13628.65</v>
      </c>
      <c r="FR268" s="319">
        <v>5229914.91</v>
      </c>
      <c r="FS268" s="319">
        <v>145009.04999999999</v>
      </c>
      <c r="FT268" s="319">
        <v>47458.45</v>
      </c>
      <c r="FU268" s="319">
        <v>5498.64</v>
      </c>
      <c r="FV268" s="319">
        <v>0</v>
      </c>
      <c r="FW268" s="319">
        <v>20517.150000000001</v>
      </c>
      <c r="FX268" s="319">
        <v>188155.23</v>
      </c>
      <c r="FY268" s="319">
        <v>185761.05</v>
      </c>
      <c r="FZ268" s="319">
        <v>2153.89</v>
      </c>
      <c r="GA268" s="319">
        <v>47345.7</v>
      </c>
      <c r="GB268" s="319">
        <v>185.89</v>
      </c>
      <c r="GC268" s="319">
        <v>77105.289999999994</v>
      </c>
      <c r="GD268" s="319">
        <v>0</v>
      </c>
      <c r="GE268" s="319">
        <v>579821.96</v>
      </c>
      <c r="GF268" s="319">
        <v>1585.5</v>
      </c>
      <c r="GG268" s="319">
        <v>1134756.73</v>
      </c>
      <c r="GH268" s="319">
        <v>5413.09</v>
      </c>
      <c r="GI268" s="319">
        <v>386095.08</v>
      </c>
      <c r="GJ268" s="319">
        <v>67242.45</v>
      </c>
      <c r="GK268" s="319">
        <v>1127125.2</v>
      </c>
      <c r="GL268" s="319">
        <v>257143.95</v>
      </c>
      <c r="GM268" s="319">
        <v>6289920.6100000003</v>
      </c>
      <c r="GN268" s="319">
        <v>386536.63</v>
      </c>
      <c r="GO268" s="319">
        <v>2026588.05</v>
      </c>
      <c r="GP268" s="319">
        <v>0</v>
      </c>
      <c r="GQ268" s="319">
        <v>27938.85</v>
      </c>
      <c r="GR268" s="319">
        <v>1201414.69</v>
      </c>
      <c r="GS268" s="319">
        <v>19177355.039999999</v>
      </c>
      <c r="GT268" s="319">
        <v>0</v>
      </c>
      <c r="GU268" s="319">
        <v>0</v>
      </c>
      <c r="GV268" s="319">
        <v>511020.88</v>
      </c>
      <c r="GW268" s="319">
        <v>7182</v>
      </c>
      <c r="GX268" s="319">
        <v>2547289.0699999998</v>
      </c>
      <c r="GY268" s="319">
        <v>0</v>
      </c>
      <c r="GZ268" s="319">
        <v>273751.37</v>
      </c>
      <c r="HA268" s="319">
        <v>377727.42</v>
      </c>
      <c r="HB268" s="319">
        <v>9964.9500000000007</v>
      </c>
      <c r="HC268" s="319">
        <v>1239494.3400000001</v>
      </c>
      <c r="HD268" s="319">
        <v>3874.8</v>
      </c>
      <c r="HE268" s="319">
        <v>2215.5</v>
      </c>
      <c r="HF268" s="319">
        <v>304839.84999999998</v>
      </c>
      <c r="HG268" s="319">
        <v>253101.85</v>
      </c>
      <c r="HH268" s="319">
        <v>2100080.7400000002</v>
      </c>
      <c r="HI268" s="319">
        <v>580736.30000000005</v>
      </c>
      <c r="HJ268" s="319">
        <v>0</v>
      </c>
      <c r="HK268" s="319">
        <v>60986.3</v>
      </c>
      <c r="HL268" s="319">
        <v>1183818.54</v>
      </c>
      <c r="HM268" s="319">
        <v>6239.31</v>
      </c>
      <c r="HN268" s="319">
        <v>47805.8</v>
      </c>
      <c r="HO268" s="319">
        <v>0</v>
      </c>
      <c r="HP268" s="319">
        <v>439383.69</v>
      </c>
      <c r="HQ268" s="319">
        <v>40424.400000000001</v>
      </c>
      <c r="HR268" s="319">
        <v>58799.38</v>
      </c>
      <c r="HS268" s="319">
        <v>34659.65</v>
      </c>
      <c r="HT268" s="319">
        <v>3303973.85</v>
      </c>
      <c r="HU268" s="319">
        <v>0</v>
      </c>
      <c r="HV268" s="319">
        <v>327617.63</v>
      </c>
      <c r="HW268" s="319">
        <v>3083154.03</v>
      </c>
      <c r="HX268" s="319">
        <v>0</v>
      </c>
      <c r="HY268" s="319">
        <v>8931946.8499999996</v>
      </c>
      <c r="HZ268" s="319">
        <v>620178.76</v>
      </c>
      <c r="IA268" s="319">
        <v>43932.6</v>
      </c>
      <c r="IB268" s="319">
        <v>349792.34</v>
      </c>
      <c r="IC268" s="319">
        <v>2752609.6</v>
      </c>
      <c r="ID268" s="319">
        <v>152095</v>
      </c>
      <c r="IE268" s="319">
        <v>1380329.61</v>
      </c>
      <c r="IF268" s="319">
        <v>21</v>
      </c>
      <c r="IG268" s="319">
        <v>154115.6</v>
      </c>
      <c r="IH268" s="319">
        <v>31332.7</v>
      </c>
      <c r="II268" s="319">
        <v>0</v>
      </c>
      <c r="IJ268" s="319">
        <v>0</v>
      </c>
      <c r="IK268" s="319">
        <v>94313.2</v>
      </c>
      <c r="IL268" s="319">
        <v>0</v>
      </c>
      <c r="IM268" s="319">
        <v>82145.75</v>
      </c>
      <c r="IN268" s="319">
        <v>749858.05</v>
      </c>
      <c r="IO268" s="319">
        <v>173056.4</v>
      </c>
      <c r="IP268" s="319">
        <v>127586.57</v>
      </c>
      <c r="IQ268" s="319">
        <v>112240.73</v>
      </c>
      <c r="IR268" s="319">
        <v>1584625.7</v>
      </c>
      <c r="IS268" s="319">
        <v>1161640.3799999999</v>
      </c>
      <c r="IT268" s="319">
        <v>29652</v>
      </c>
      <c r="IU268" s="319">
        <v>0</v>
      </c>
      <c r="IV268" s="319">
        <v>0</v>
      </c>
      <c r="IW268" s="319">
        <v>22329.1</v>
      </c>
      <c r="IX268" s="319">
        <v>6355.35</v>
      </c>
      <c r="IY268" s="319">
        <v>354709.36</v>
      </c>
      <c r="IZ268" s="319">
        <v>2016</v>
      </c>
      <c r="JA268" s="319">
        <v>97519.95</v>
      </c>
      <c r="JB268" s="319">
        <v>147693.31</v>
      </c>
      <c r="JC268" s="319">
        <v>305837.2</v>
      </c>
      <c r="JD268" s="319">
        <v>19968.8</v>
      </c>
      <c r="JE268" s="319">
        <v>49888.95</v>
      </c>
      <c r="JF268" s="319">
        <v>54546.43</v>
      </c>
      <c r="JG268" s="319">
        <v>117610.45</v>
      </c>
      <c r="JH268" s="319">
        <v>142535.65</v>
      </c>
      <c r="JI268" s="319">
        <v>0</v>
      </c>
      <c r="JJ268" s="319">
        <v>578808.01</v>
      </c>
      <c r="JK268" s="319">
        <v>81566.3</v>
      </c>
      <c r="JL268" s="319">
        <v>24510.5</v>
      </c>
      <c r="JM268" s="319">
        <v>79365.149999999994</v>
      </c>
      <c r="JN268" s="319">
        <v>0</v>
      </c>
      <c r="JO268" s="319">
        <v>3550.78</v>
      </c>
      <c r="JP268" s="319">
        <v>5131.7</v>
      </c>
      <c r="JQ268" s="319">
        <v>2394</v>
      </c>
      <c r="JR268" s="319">
        <v>0</v>
      </c>
      <c r="JS268" s="319">
        <v>1768738.55</v>
      </c>
      <c r="JT268" s="319">
        <v>3164.71</v>
      </c>
      <c r="JU268" s="319">
        <v>27170.02</v>
      </c>
      <c r="JV268" s="319">
        <v>6483457.9199999999</v>
      </c>
      <c r="JW268" s="319">
        <v>117894.25</v>
      </c>
      <c r="JX268" s="319">
        <v>345606.75</v>
      </c>
      <c r="JY268" s="319">
        <v>73064.649999999994</v>
      </c>
      <c r="JZ268" s="319">
        <v>0</v>
      </c>
      <c r="KA268" s="319">
        <v>187009.2</v>
      </c>
      <c r="KB268" s="319">
        <v>6041.35</v>
      </c>
      <c r="KC268" s="319">
        <v>16684.599999999999</v>
      </c>
      <c r="KD268" s="319">
        <v>65732.75</v>
      </c>
      <c r="KE268" s="319">
        <v>3767109.48</v>
      </c>
      <c r="KF268" s="319">
        <v>60380.6</v>
      </c>
      <c r="KG268" s="319">
        <v>301074.25</v>
      </c>
      <c r="KH268" s="319">
        <v>0</v>
      </c>
      <c r="KI268" s="319">
        <v>0</v>
      </c>
      <c r="KJ268" s="319">
        <v>0</v>
      </c>
      <c r="KK268" s="319">
        <v>0</v>
      </c>
      <c r="KL268" s="319">
        <v>35257.9</v>
      </c>
      <c r="KM268" s="319">
        <v>0</v>
      </c>
      <c r="KN268" s="319">
        <v>65815.37</v>
      </c>
      <c r="KO268" s="319">
        <v>737941.91</v>
      </c>
      <c r="KP268" s="319">
        <v>398102.99</v>
      </c>
      <c r="KQ268" s="319">
        <v>0</v>
      </c>
      <c r="KR268" s="319">
        <v>1835925.93</v>
      </c>
      <c r="KS268" s="318">
        <v>132447.5</v>
      </c>
      <c r="KU268" s="312">
        <v>11</v>
      </c>
      <c r="KV268" s="312">
        <v>115</v>
      </c>
      <c r="KY268" s="312">
        <v>9115</v>
      </c>
    </row>
    <row r="269" spans="1:311" x14ac:dyDescent="0.25">
      <c r="A269" s="317">
        <v>2021</v>
      </c>
      <c r="B269" s="316" t="s">
        <v>807</v>
      </c>
      <c r="C269" s="316" t="s">
        <v>836</v>
      </c>
      <c r="D269" s="316" t="s">
        <v>837</v>
      </c>
      <c r="E269" s="316" t="s">
        <v>780</v>
      </c>
      <c r="F269" s="315">
        <v>465803.85</v>
      </c>
      <c r="G269" s="315">
        <v>0</v>
      </c>
      <c r="H269" s="315">
        <v>0</v>
      </c>
      <c r="I269" s="315">
        <v>6000.99</v>
      </c>
      <c r="J269" s="315">
        <v>0</v>
      </c>
      <c r="K269" s="315">
        <v>0</v>
      </c>
      <c r="L269" s="315">
        <v>59569.45</v>
      </c>
      <c r="M269" s="315">
        <v>0</v>
      </c>
      <c r="N269" s="315">
        <v>5507.6</v>
      </c>
      <c r="O269" s="315">
        <v>100</v>
      </c>
      <c r="P269" s="315">
        <v>23992.68</v>
      </c>
      <c r="Q269" s="315">
        <v>0</v>
      </c>
      <c r="R269" s="315">
        <v>28328.79</v>
      </c>
      <c r="S269" s="315">
        <v>40000</v>
      </c>
      <c r="T269" s="315">
        <v>0</v>
      </c>
      <c r="U269" s="315">
        <v>107909.99</v>
      </c>
      <c r="V269" s="315">
        <v>0</v>
      </c>
      <c r="W269" s="315">
        <v>0</v>
      </c>
      <c r="X269" s="315">
        <v>0</v>
      </c>
      <c r="Y269" s="315">
        <v>9000</v>
      </c>
      <c r="Z269" s="315">
        <v>73568.55</v>
      </c>
      <c r="AA269" s="315">
        <v>64576.45</v>
      </c>
      <c r="AB269" s="315">
        <v>0</v>
      </c>
      <c r="AC269" s="315">
        <v>0</v>
      </c>
      <c r="AD269" s="315">
        <v>0</v>
      </c>
      <c r="AE269" s="315">
        <v>0</v>
      </c>
      <c r="AF269" s="315">
        <v>38524.58</v>
      </c>
      <c r="AG269" s="315">
        <v>0</v>
      </c>
      <c r="AH269" s="315">
        <v>432</v>
      </c>
      <c r="AI269" s="315">
        <v>0</v>
      </c>
      <c r="AJ269" s="315">
        <v>0</v>
      </c>
      <c r="AK269" s="315">
        <v>0</v>
      </c>
      <c r="AL269" s="315">
        <v>29266.63</v>
      </c>
      <c r="AM269" s="315">
        <v>0</v>
      </c>
      <c r="AN269" s="315">
        <v>0</v>
      </c>
      <c r="AO269" s="315">
        <v>0</v>
      </c>
      <c r="AP269" s="315">
        <v>7912.3</v>
      </c>
      <c r="AQ269" s="315">
        <v>0</v>
      </c>
      <c r="AR269" s="315">
        <v>0</v>
      </c>
      <c r="AS269" s="315">
        <v>19641.75</v>
      </c>
      <c r="AT269" s="315">
        <v>5772.85</v>
      </c>
      <c r="AU269" s="315">
        <v>0</v>
      </c>
      <c r="AV269" s="315">
        <v>0</v>
      </c>
      <c r="AW269" s="315">
        <v>0</v>
      </c>
      <c r="AX269" s="315">
        <v>0</v>
      </c>
      <c r="AY269" s="315">
        <v>0</v>
      </c>
      <c r="AZ269" s="315">
        <v>0</v>
      </c>
      <c r="BA269" s="315">
        <v>0</v>
      </c>
      <c r="BB269" s="315">
        <v>0</v>
      </c>
      <c r="BC269" s="315">
        <v>7398.76</v>
      </c>
      <c r="BD269" s="315">
        <v>0</v>
      </c>
      <c r="BE269" s="315">
        <v>0</v>
      </c>
      <c r="BF269" s="315">
        <v>0</v>
      </c>
      <c r="BG269" s="315">
        <v>0</v>
      </c>
      <c r="BH269" s="315">
        <v>0</v>
      </c>
      <c r="BI269" s="315">
        <v>0</v>
      </c>
      <c r="BJ269" s="315">
        <v>0</v>
      </c>
      <c r="BK269" s="315">
        <v>3387.38</v>
      </c>
      <c r="BL269" s="315">
        <v>0</v>
      </c>
      <c r="BM269" s="315">
        <v>19626.599999999999</v>
      </c>
      <c r="BN269" s="315">
        <v>0</v>
      </c>
      <c r="BO269" s="315">
        <v>12690</v>
      </c>
      <c r="BP269" s="315">
        <v>2367.84</v>
      </c>
      <c r="BQ269" s="315">
        <v>0</v>
      </c>
      <c r="BR269" s="315">
        <v>4613.37</v>
      </c>
      <c r="BS269" s="315">
        <v>30050.720000000001</v>
      </c>
      <c r="BT269" s="315">
        <v>1500</v>
      </c>
      <c r="BU269" s="315">
        <v>0</v>
      </c>
      <c r="BV269" s="315">
        <v>11483.8</v>
      </c>
      <c r="BW269" s="315">
        <v>971.03</v>
      </c>
      <c r="BX269" s="315">
        <v>0</v>
      </c>
      <c r="BY269" s="315">
        <v>1673506.59</v>
      </c>
      <c r="BZ269" s="315">
        <v>0</v>
      </c>
      <c r="CA269" s="315">
        <v>0</v>
      </c>
      <c r="CB269" s="315">
        <v>18282.900000000001</v>
      </c>
      <c r="CC269" s="315">
        <v>0</v>
      </c>
      <c r="CD269" s="315">
        <v>34953.15</v>
      </c>
      <c r="CE269" s="315">
        <v>0</v>
      </c>
      <c r="CF269" s="315">
        <v>0</v>
      </c>
      <c r="CG269" s="315">
        <v>78482.7</v>
      </c>
      <c r="CH269" s="315">
        <v>621</v>
      </c>
      <c r="CI269" s="315">
        <v>0</v>
      </c>
      <c r="CJ269" s="315">
        <v>0</v>
      </c>
      <c r="CK269" s="315">
        <v>0</v>
      </c>
      <c r="CL269" s="315">
        <v>0</v>
      </c>
      <c r="CM269" s="315">
        <v>6703.2</v>
      </c>
      <c r="CN269" s="315">
        <v>0</v>
      </c>
      <c r="CO269" s="315">
        <v>416.2</v>
      </c>
      <c r="CP269" s="315">
        <v>0</v>
      </c>
      <c r="CQ269" s="315">
        <v>0</v>
      </c>
      <c r="CR269" s="315">
        <v>443</v>
      </c>
      <c r="CS269" s="315">
        <v>2746.1</v>
      </c>
      <c r="CT269" s="315">
        <v>0</v>
      </c>
      <c r="CU269" s="315">
        <v>0</v>
      </c>
      <c r="CV269" s="315">
        <v>0</v>
      </c>
      <c r="CW269" s="315">
        <v>158902.1</v>
      </c>
      <c r="CX269" s="315">
        <v>3136.63</v>
      </c>
      <c r="CY269" s="315">
        <v>5360.6</v>
      </c>
      <c r="CZ269" s="315">
        <v>0</v>
      </c>
      <c r="DA269" s="315">
        <v>0</v>
      </c>
      <c r="DB269" s="315">
        <v>0</v>
      </c>
      <c r="DC269" s="315">
        <v>0</v>
      </c>
      <c r="DD269" s="315">
        <v>0</v>
      </c>
      <c r="DE269" s="315">
        <v>15793.5</v>
      </c>
      <c r="DF269" s="315">
        <v>5040</v>
      </c>
      <c r="DG269" s="315">
        <v>18366.05</v>
      </c>
      <c r="DH269" s="315">
        <v>0</v>
      </c>
      <c r="DI269" s="315">
        <v>0</v>
      </c>
      <c r="DJ269" s="315">
        <v>0</v>
      </c>
      <c r="DK269" s="315">
        <v>0</v>
      </c>
      <c r="DL269" s="315">
        <v>0</v>
      </c>
      <c r="DM269" s="315">
        <v>0</v>
      </c>
      <c r="DN269" s="315">
        <v>100</v>
      </c>
      <c r="DO269" s="315">
        <v>0</v>
      </c>
      <c r="DP269" s="315">
        <v>0</v>
      </c>
      <c r="DQ269" s="315">
        <v>0</v>
      </c>
      <c r="DR269" s="315">
        <v>10088.4</v>
      </c>
      <c r="DS269" s="315">
        <v>278842.7</v>
      </c>
      <c r="DT269" s="315">
        <v>13920.1</v>
      </c>
      <c r="DU269" s="315">
        <v>36390.65</v>
      </c>
      <c r="DV269" s="315">
        <v>0</v>
      </c>
      <c r="DW269" s="315">
        <v>1</v>
      </c>
      <c r="DX269" s="315">
        <v>0</v>
      </c>
      <c r="DY269" s="315">
        <v>2263.0500000000002</v>
      </c>
      <c r="DZ269" s="315">
        <v>27476.99</v>
      </c>
      <c r="EA269" s="315">
        <v>0</v>
      </c>
      <c r="EB269" s="315">
        <v>0</v>
      </c>
      <c r="EC269" s="315">
        <v>0</v>
      </c>
      <c r="ED269" s="315">
        <v>3343.79</v>
      </c>
      <c r="EE269" s="315">
        <v>95630.19</v>
      </c>
      <c r="EF269" s="315">
        <v>0</v>
      </c>
      <c r="EG269" s="315">
        <v>527358.6</v>
      </c>
      <c r="EH269" s="315">
        <v>0</v>
      </c>
      <c r="EI269" s="315">
        <v>0</v>
      </c>
      <c r="EJ269" s="315">
        <v>2813176.01</v>
      </c>
      <c r="EK269" s="315">
        <v>0</v>
      </c>
      <c r="EL269" s="315">
        <v>0</v>
      </c>
      <c r="EM269" s="315">
        <v>0</v>
      </c>
      <c r="EN269" s="315">
        <v>0</v>
      </c>
      <c r="EO269" s="315">
        <v>40000</v>
      </c>
      <c r="EP269" s="315">
        <v>0</v>
      </c>
      <c r="EQ269" s="315">
        <v>0</v>
      </c>
      <c r="ER269" s="315">
        <v>21150</v>
      </c>
      <c r="ES269" s="315">
        <v>0</v>
      </c>
      <c r="ET269" s="315">
        <v>1403.43</v>
      </c>
      <c r="EU269" s="315">
        <v>0</v>
      </c>
      <c r="EV269" s="315">
        <v>0</v>
      </c>
      <c r="EW269" s="315">
        <v>0</v>
      </c>
      <c r="EX269" s="315">
        <v>0</v>
      </c>
      <c r="EY269" s="315">
        <v>315757.92</v>
      </c>
      <c r="EZ269" s="315">
        <v>0</v>
      </c>
      <c r="FA269" s="315">
        <v>25029.15</v>
      </c>
      <c r="FB269" s="315">
        <v>108882.84</v>
      </c>
      <c r="FC269" s="315">
        <v>38027.35</v>
      </c>
      <c r="FD269" s="315">
        <v>7185.55</v>
      </c>
      <c r="FE269" s="315">
        <v>0</v>
      </c>
      <c r="FF269" s="315">
        <v>1521.2</v>
      </c>
      <c r="FG269" s="315">
        <v>0</v>
      </c>
      <c r="FH269" s="315">
        <v>19075.740000000002</v>
      </c>
      <c r="FI269" s="315">
        <v>0</v>
      </c>
      <c r="FJ269" s="315">
        <v>9510.2099999999991</v>
      </c>
      <c r="FK269" s="315">
        <v>0</v>
      </c>
      <c r="FL269" s="315">
        <v>0</v>
      </c>
      <c r="FM269" s="315">
        <v>0</v>
      </c>
      <c r="FN269" s="315">
        <v>0</v>
      </c>
      <c r="FO269" s="315">
        <v>0</v>
      </c>
      <c r="FP269" s="315">
        <v>6567.65</v>
      </c>
      <c r="FQ269" s="315">
        <v>0</v>
      </c>
      <c r="FR269" s="315">
        <v>251846.13</v>
      </c>
      <c r="FS269" s="315">
        <v>6336.05</v>
      </c>
      <c r="FT269" s="315">
        <v>5007.24</v>
      </c>
      <c r="FU269" s="315">
        <v>0</v>
      </c>
      <c r="FV269" s="315">
        <v>1260</v>
      </c>
      <c r="FW269" s="315">
        <v>0</v>
      </c>
      <c r="FX269" s="315">
        <v>0</v>
      </c>
      <c r="FY269" s="315">
        <v>0</v>
      </c>
      <c r="FZ269" s="315">
        <v>0</v>
      </c>
      <c r="GA269" s="315">
        <v>0</v>
      </c>
      <c r="GB269" s="315">
        <v>0</v>
      </c>
      <c r="GC269" s="315">
        <v>0</v>
      </c>
      <c r="GD269" s="315">
        <v>16128.3</v>
      </c>
      <c r="GE269" s="315">
        <v>0</v>
      </c>
      <c r="GF269" s="315">
        <v>4538.72</v>
      </c>
      <c r="GG269" s="315">
        <v>121450.35</v>
      </c>
      <c r="GH269" s="315">
        <v>0</v>
      </c>
      <c r="GI269" s="315">
        <v>0</v>
      </c>
      <c r="GJ269" s="315">
        <v>0</v>
      </c>
      <c r="GK269" s="315">
        <v>163674.85</v>
      </c>
      <c r="GL269" s="315">
        <v>486.1</v>
      </c>
      <c r="GM269" s="315">
        <v>352878.57</v>
      </c>
      <c r="GN269" s="315">
        <v>0</v>
      </c>
      <c r="GO269" s="315">
        <v>34973.699999999997</v>
      </c>
      <c r="GP269" s="315">
        <v>0</v>
      </c>
      <c r="GQ269" s="315">
        <v>0</v>
      </c>
      <c r="GR269" s="315">
        <v>7000</v>
      </c>
      <c r="GS269" s="315">
        <v>0</v>
      </c>
      <c r="GT269" s="315">
        <v>0</v>
      </c>
      <c r="GU269" s="315">
        <v>0</v>
      </c>
      <c r="GV269" s="315">
        <v>0</v>
      </c>
      <c r="GW269" s="315">
        <v>0</v>
      </c>
      <c r="GX269" s="315">
        <v>0</v>
      </c>
      <c r="GY269" s="315">
        <v>3638.55</v>
      </c>
      <c r="GZ269" s="315">
        <v>0</v>
      </c>
      <c r="HA269" s="315">
        <v>21305.35</v>
      </c>
      <c r="HB269" s="315">
        <v>0</v>
      </c>
      <c r="HC269" s="315">
        <v>5000</v>
      </c>
      <c r="HD269" s="315">
        <v>0</v>
      </c>
      <c r="HE269" s="315">
        <v>0</v>
      </c>
      <c r="HF269" s="315">
        <v>0</v>
      </c>
      <c r="HG269" s="315">
        <v>0</v>
      </c>
      <c r="HH269" s="315">
        <v>89787.95</v>
      </c>
      <c r="HI269" s="315">
        <v>437.9</v>
      </c>
      <c r="HJ269" s="315">
        <v>2766.9</v>
      </c>
      <c r="HK269" s="315">
        <v>0</v>
      </c>
      <c r="HL269" s="315">
        <v>12470.27</v>
      </c>
      <c r="HM269" s="315">
        <v>0</v>
      </c>
      <c r="HN269" s="315">
        <v>6699</v>
      </c>
      <c r="HO269" s="315">
        <v>0</v>
      </c>
      <c r="HP269" s="315">
        <v>0</v>
      </c>
      <c r="HQ269" s="315">
        <v>0</v>
      </c>
      <c r="HR269" s="315">
        <v>27000</v>
      </c>
      <c r="HS269" s="315">
        <v>0</v>
      </c>
      <c r="HT269" s="315">
        <v>6100.3</v>
      </c>
      <c r="HU269" s="315">
        <v>0</v>
      </c>
      <c r="HV269" s="315">
        <v>0</v>
      </c>
      <c r="HW269" s="315">
        <v>100</v>
      </c>
      <c r="HX269" s="315">
        <v>0</v>
      </c>
      <c r="HY269" s="315">
        <v>5300</v>
      </c>
      <c r="HZ269" s="315">
        <v>12142.12</v>
      </c>
      <c r="IA269" s="315">
        <v>8.75</v>
      </c>
      <c r="IB269" s="315">
        <v>120964.54</v>
      </c>
      <c r="IC269" s="315">
        <v>0</v>
      </c>
      <c r="ID269" s="315">
        <v>0</v>
      </c>
      <c r="IE269" s="315">
        <v>187936.95</v>
      </c>
      <c r="IF269" s="315">
        <v>0</v>
      </c>
      <c r="IG269" s="315">
        <v>4015.2</v>
      </c>
      <c r="IH269" s="315">
        <v>0</v>
      </c>
      <c r="II269" s="315">
        <v>46.77</v>
      </c>
      <c r="IJ269" s="315">
        <v>0</v>
      </c>
      <c r="IK269" s="315">
        <v>4028.3</v>
      </c>
      <c r="IL269" s="315">
        <v>0</v>
      </c>
      <c r="IM269" s="315">
        <v>0</v>
      </c>
      <c r="IN269" s="315">
        <v>1650</v>
      </c>
      <c r="IO269" s="315">
        <v>0</v>
      </c>
      <c r="IP269" s="315">
        <v>0</v>
      </c>
      <c r="IQ269" s="315">
        <v>0</v>
      </c>
      <c r="IR269" s="315">
        <v>11617.05</v>
      </c>
      <c r="IS269" s="315">
        <v>0</v>
      </c>
      <c r="IT269" s="315">
        <v>0</v>
      </c>
      <c r="IU269" s="315">
        <v>0</v>
      </c>
      <c r="IV269" s="315">
        <v>0</v>
      </c>
      <c r="IW269" s="315">
        <v>4242</v>
      </c>
      <c r="IX269" s="315">
        <v>0</v>
      </c>
      <c r="IY269" s="315">
        <v>4538.1000000000004</v>
      </c>
      <c r="IZ269" s="315">
        <v>166</v>
      </c>
      <c r="JA269" s="315">
        <v>15028.64</v>
      </c>
      <c r="JB269" s="315">
        <v>0</v>
      </c>
      <c r="JC269" s="315">
        <v>45779.05</v>
      </c>
      <c r="JD269" s="315">
        <v>2800</v>
      </c>
      <c r="JE269" s="315">
        <v>0</v>
      </c>
      <c r="JF269" s="315">
        <v>0</v>
      </c>
      <c r="JG269" s="315">
        <v>0</v>
      </c>
      <c r="JH269" s="315">
        <v>90267.5</v>
      </c>
      <c r="JI269" s="315">
        <v>12108.1</v>
      </c>
      <c r="JJ269" s="315">
        <v>0</v>
      </c>
      <c r="JK269" s="315">
        <v>0</v>
      </c>
      <c r="JL269" s="315">
        <v>0</v>
      </c>
      <c r="JM269" s="315">
        <v>0</v>
      </c>
      <c r="JN269" s="315">
        <v>0</v>
      </c>
      <c r="JO269" s="315">
        <v>0</v>
      </c>
      <c r="JP269" s="315">
        <v>0</v>
      </c>
      <c r="JQ269" s="315">
        <v>0</v>
      </c>
      <c r="JR269" s="315">
        <v>0</v>
      </c>
      <c r="JS269" s="315">
        <v>239404.85</v>
      </c>
      <c r="JT269" s="315">
        <v>0</v>
      </c>
      <c r="JU269" s="315">
        <v>0</v>
      </c>
      <c r="JV269" s="315">
        <v>0</v>
      </c>
      <c r="JW269" s="315">
        <v>0</v>
      </c>
      <c r="JX269" s="315">
        <v>0</v>
      </c>
      <c r="JY269" s="315">
        <v>756</v>
      </c>
      <c r="JZ269" s="315">
        <v>9221.7999999999993</v>
      </c>
      <c r="KA269" s="315">
        <v>0</v>
      </c>
      <c r="KB269" s="315">
        <v>0</v>
      </c>
      <c r="KC269" s="315">
        <v>0</v>
      </c>
      <c r="KD269" s="315">
        <v>0</v>
      </c>
      <c r="KE269" s="315">
        <v>0</v>
      </c>
      <c r="KF269" s="315">
        <v>0</v>
      </c>
      <c r="KG269" s="315">
        <v>0</v>
      </c>
      <c r="KH269" s="315">
        <v>0</v>
      </c>
      <c r="KI269" s="315">
        <v>554.95000000000005</v>
      </c>
      <c r="KJ269" s="315">
        <v>842.85</v>
      </c>
      <c r="KK269" s="315">
        <v>0</v>
      </c>
      <c r="KL269" s="315">
        <v>4800.6499999999996</v>
      </c>
      <c r="KM269" s="315">
        <v>0</v>
      </c>
      <c r="KN269" s="315">
        <v>0</v>
      </c>
      <c r="KO269" s="315">
        <v>95611</v>
      </c>
      <c r="KP269" s="315">
        <v>1933.9</v>
      </c>
      <c r="KQ269" s="315">
        <v>0</v>
      </c>
      <c r="KR269" s="315">
        <v>0</v>
      </c>
      <c r="KS269" s="314">
        <v>0</v>
      </c>
      <c r="KU269" s="312">
        <v>11</v>
      </c>
      <c r="KV269" s="312">
        <v>119</v>
      </c>
      <c r="KY269" s="312">
        <v>9119</v>
      </c>
    </row>
    <row r="270" spans="1:311" x14ac:dyDescent="0.25">
      <c r="A270" s="321">
        <v>2021</v>
      </c>
      <c r="B270" s="320" t="s">
        <v>807</v>
      </c>
      <c r="C270" s="320" t="s">
        <v>836</v>
      </c>
      <c r="D270" s="320" t="s">
        <v>321</v>
      </c>
      <c r="E270" s="320" t="s">
        <v>780</v>
      </c>
      <c r="F270" s="319">
        <v>1360846.31</v>
      </c>
      <c r="G270" s="319">
        <v>186596.57</v>
      </c>
      <c r="H270" s="319">
        <v>9096702</v>
      </c>
      <c r="I270" s="319">
        <v>634008.47</v>
      </c>
      <c r="J270" s="319">
        <v>228710.16</v>
      </c>
      <c r="K270" s="319">
        <v>458296.1</v>
      </c>
      <c r="L270" s="319">
        <v>4431333.8499999996</v>
      </c>
      <c r="M270" s="319">
        <v>1666917.92</v>
      </c>
      <c r="N270" s="319">
        <v>8688706.8499999996</v>
      </c>
      <c r="O270" s="319">
        <v>3791269.58</v>
      </c>
      <c r="P270" s="319">
        <v>236327.87</v>
      </c>
      <c r="Q270" s="319">
        <v>626783.56000000006</v>
      </c>
      <c r="R270" s="319">
        <v>2023666.89</v>
      </c>
      <c r="S270" s="319">
        <v>1044984.07</v>
      </c>
      <c r="T270" s="319">
        <v>1460476.55</v>
      </c>
      <c r="U270" s="319">
        <v>2446384.5299999998</v>
      </c>
      <c r="V270" s="319">
        <v>6373048.25</v>
      </c>
      <c r="W270" s="319">
        <v>360722.29</v>
      </c>
      <c r="X270" s="319">
        <v>1417892.31</v>
      </c>
      <c r="Y270" s="319">
        <v>506393.62</v>
      </c>
      <c r="Z270" s="319">
        <v>845946.65</v>
      </c>
      <c r="AA270" s="319">
        <v>9065385.2699999996</v>
      </c>
      <c r="AB270" s="319">
        <v>1323982.46</v>
      </c>
      <c r="AC270" s="319">
        <v>172230.93</v>
      </c>
      <c r="AD270" s="319">
        <v>22096199.359999999</v>
      </c>
      <c r="AE270" s="319">
        <v>286658</v>
      </c>
      <c r="AF270" s="319">
        <v>1346672</v>
      </c>
      <c r="AG270" s="319">
        <v>398228.36</v>
      </c>
      <c r="AH270" s="319">
        <v>2329627.67</v>
      </c>
      <c r="AI270" s="319">
        <v>1716836.16</v>
      </c>
      <c r="AJ270" s="319">
        <v>1769267.95</v>
      </c>
      <c r="AK270" s="319">
        <v>265787.31</v>
      </c>
      <c r="AL270" s="319">
        <v>11899475.859999999</v>
      </c>
      <c r="AM270" s="319">
        <v>569671</v>
      </c>
      <c r="AN270" s="319">
        <v>795715.84</v>
      </c>
      <c r="AO270" s="319">
        <v>1114605.18</v>
      </c>
      <c r="AP270" s="319">
        <v>1041503.83</v>
      </c>
      <c r="AQ270" s="319">
        <v>272985.19</v>
      </c>
      <c r="AR270" s="319">
        <v>2058049.86</v>
      </c>
      <c r="AS270" s="319">
        <v>469408.98</v>
      </c>
      <c r="AT270" s="319">
        <v>918923.79</v>
      </c>
      <c r="AU270" s="319">
        <v>2128862.5499999998</v>
      </c>
      <c r="AV270" s="319">
        <v>647846.31999999995</v>
      </c>
      <c r="AW270" s="319">
        <v>7765287.8399999999</v>
      </c>
      <c r="AX270" s="319">
        <v>197835.42</v>
      </c>
      <c r="AY270" s="319">
        <v>436232.35</v>
      </c>
      <c r="AZ270" s="319">
        <v>1814051.57</v>
      </c>
      <c r="BA270" s="319">
        <v>223281.34</v>
      </c>
      <c r="BB270" s="319">
        <v>896108.9</v>
      </c>
      <c r="BC270" s="319">
        <v>3974972.39</v>
      </c>
      <c r="BD270" s="319">
        <v>4058604.88</v>
      </c>
      <c r="BE270" s="319">
        <v>1423210.97</v>
      </c>
      <c r="BF270" s="319">
        <v>1515839.43</v>
      </c>
      <c r="BG270" s="319">
        <v>269302.90999999997</v>
      </c>
      <c r="BH270" s="319">
        <v>130942.95</v>
      </c>
      <c r="BI270" s="319">
        <v>12953989.67</v>
      </c>
      <c r="BJ270" s="319">
        <v>93175.96</v>
      </c>
      <c r="BK270" s="319">
        <v>4057842.9</v>
      </c>
      <c r="BL270" s="319">
        <v>133260.69</v>
      </c>
      <c r="BM270" s="319">
        <v>1284593.08</v>
      </c>
      <c r="BN270" s="319">
        <v>6433128.1100000003</v>
      </c>
      <c r="BO270" s="319">
        <v>1552591.16</v>
      </c>
      <c r="BP270" s="319">
        <v>578413.29</v>
      </c>
      <c r="BQ270" s="319">
        <v>274763.51</v>
      </c>
      <c r="BR270" s="319">
        <v>960511.93</v>
      </c>
      <c r="BS270" s="319">
        <v>2721333.18</v>
      </c>
      <c r="BT270" s="319">
        <v>171771.07</v>
      </c>
      <c r="BU270" s="319">
        <v>252027.78</v>
      </c>
      <c r="BV270" s="319">
        <v>1240799.51</v>
      </c>
      <c r="BW270" s="319">
        <v>3360905.43</v>
      </c>
      <c r="BX270" s="319">
        <v>1627282.35</v>
      </c>
      <c r="BY270" s="319">
        <v>10069556.08</v>
      </c>
      <c r="BZ270" s="319">
        <v>324616.52</v>
      </c>
      <c r="CA270" s="319">
        <v>549993.93000000005</v>
      </c>
      <c r="CB270" s="319">
        <v>319401.61</v>
      </c>
      <c r="CC270" s="319">
        <v>2026493.15</v>
      </c>
      <c r="CD270" s="319">
        <v>3673816.2</v>
      </c>
      <c r="CE270" s="319">
        <v>802162.99</v>
      </c>
      <c r="CF270" s="319">
        <v>4184545.52</v>
      </c>
      <c r="CG270" s="319">
        <v>6370829</v>
      </c>
      <c r="CH270" s="319">
        <v>1492036.34</v>
      </c>
      <c r="CI270" s="319">
        <v>8159549.0499999998</v>
      </c>
      <c r="CJ270" s="319">
        <v>238901.21</v>
      </c>
      <c r="CK270" s="319">
        <v>377543.87</v>
      </c>
      <c r="CL270" s="319">
        <v>986472.26</v>
      </c>
      <c r="CM270" s="319">
        <v>129657.39</v>
      </c>
      <c r="CN270" s="319">
        <v>1464601.8</v>
      </c>
      <c r="CO270" s="319">
        <v>4043095.79</v>
      </c>
      <c r="CP270" s="319">
        <v>323412.40999999997</v>
      </c>
      <c r="CQ270" s="319">
        <v>935971.3</v>
      </c>
      <c r="CR270" s="319">
        <v>180623.14</v>
      </c>
      <c r="CS270" s="319">
        <v>996976.88</v>
      </c>
      <c r="CT270" s="319">
        <v>1621800.46</v>
      </c>
      <c r="CU270" s="319">
        <v>190629.57</v>
      </c>
      <c r="CV270" s="319">
        <v>215982.45</v>
      </c>
      <c r="CW270" s="319">
        <v>629068.39</v>
      </c>
      <c r="CX270" s="319">
        <v>2598351.94</v>
      </c>
      <c r="CY270" s="319">
        <v>2249734.8199999998</v>
      </c>
      <c r="CZ270" s="319">
        <v>6888918.8499999996</v>
      </c>
      <c r="DA270" s="319">
        <v>2437037.37</v>
      </c>
      <c r="DB270" s="319">
        <v>3779568.28</v>
      </c>
      <c r="DC270" s="319">
        <v>1340924.72</v>
      </c>
      <c r="DD270" s="319">
        <v>16601349.24</v>
      </c>
      <c r="DE270" s="319">
        <v>9374218.8200000003</v>
      </c>
      <c r="DF270" s="319">
        <v>470960.97</v>
      </c>
      <c r="DG270" s="319">
        <v>1294112.17</v>
      </c>
      <c r="DH270" s="319">
        <v>994627.29</v>
      </c>
      <c r="DI270" s="319">
        <v>860830.86</v>
      </c>
      <c r="DJ270" s="319">
        <v>3003683.14</v>
      </c>
      <c r="DK270" s="319">
        <v>475174.59</v>
      </c>
      <c r="DL270" s="319">
        <v>966544.55</v>
      </c>
      <c r="DM270" s="319">
        <v>1903944.49</v>
      </c>
      <c r="DN270" s="319">
        <v>333080.01</v>
      </c>
      <c r="DO270" s="319">
        <v>564599.22</v>
      </c>
      <c r="DP270" s="319">
        <v>571678.32999999996</v>
      </c>
      <c r="DQ270" s="319">
        <v>198493.69</v>
      </c>
      <c r="DR270" s="319">
        <v>2141543.7799999998</v>
      </c>
      <c r="DS270" s="319">
        <v>10207433.08</v>
      </c>
      <c r="DT270" s="319">
        <v>3278601.22</v>
      </c>
      <c r="DU270" s="319">
        <v>5229155.72</v>
      </c>
      <c r="DV270" s="319">
        <v>981087.4</v>
      </c>
      <c r="DW270" s="319">
        <v>1929161.04</v>
      </c>
      <c r="DX270" s="319">
        <v>2195354.11</v>
      </c>
      <c r="DY270" s="319">
        <v>4663106.7300000004</v>
      </c>
      <c r="DZ270" s="319">
        <v>2717527.37</v>
      </c>
      <c r="EA270" s="319">
        <v>14563394.4</v>
      </c>
      <c r="EB270" s="319">
        <v>1477364.45</v>
      </c>
      <c r="EC270" s="319">
        <v>1064971.79</v>
      </c>
      <c r="ED270" s="319">
        <v>571771.15</v>
      </c>
      <c r="EE270" s="319">
        <v>1016150.7</v>
      </c>
      <c r="EF270" s="319">
        <v>223734.78</v>
      </c>
      <c r="EG270" s="319">
        <v>4089195.12</v>
      </c>
      <c r="EH270" s="319">
        <v>683003.91</v>
      </c>
      <c r="EI270" s="319">
        <v>3133412.39</v>
      </c>
      <c r="EJ270" s="319">
        <v>8984894.8100000005</v>
      </c>
      <c r="EK270" s="319">
        <v>380948.44</v>
      </c>
      <c r="EL270" s="319">
        <v>289451.28999999998</v>
      </c>
      <c r="EM270" s="319">
        <v>2114633.0699999998</v>
      </c>
      <c r="EN270" s="319">
        <v>1575322.68</v>
      </c>
      <c r="EO270" s="319">
        <v>2624690.7200000002</v>
      </c>
      <c r="EP270" s="319">
        <v>9300713.5600000005</v>
      </c>
      <c r="EQ270" s="319">
        <v>421153.49</v>
      </c>
      <c r="ER270" s="319">
        <v>1450612.14</v>
      </c>
      <c r="ES270" s="319">
        <v>258801.26</v>
      </c>
      <c r="ET270" s="319">
        <v>1333118.29</v>
      </c>
      <c r="EU270" s="319">
        <v>659238.34</v>
      </c>
      <c r="EV270" s="319">
        <v>140450.25</v>
      </c>
      <c r="EW270" s="319">
        <v>1370289.59</v>
      </c>
      <c r="EX270" s="319">
        <v>2931586.56</v>
      </c>
      <c r="EY270" s="319">
        <v>18699872.329999998</v>
      </c>
      <c r="EZ270" s="319">
        <v>291319411.88999999</v>
      </c>
      <c r="FA270" s="319">
        <v>1346652.84</v>
      </c>
      <c r="FB270" s="319">
        <v>1904648.42</v>
      </c>
      <c r="FC270" s="319">
        <v>9143090.8300000001</v>
      </c>
      <c r="FD270" s="319">
        <v>1550496.76</v>
      </c>
      <c r="FE270" s="319">
        <v>12894992.23</v>
      </c>
      <c r="FF270" s="319">
        <v>1627599.65</v>
      </c>
      <c r="FG270" s="319">
        <v>156982.92000000001</v>
      </c>
      <c r="FH270" s="319">
        <v>4148509.11</v>
      </c>
      <c r="FI270" s="319">
        <v>615718</v>
      </c>
      <c r="FJ270" s="319">
        <v>2828001.07</v>
      </c>
      <c r="FK270" s="319">
        <v>720604.78</v>
      </c>
      <c r="FL270" s="319">
        <v>100956.23</v>
      </c>
      <c r="FM270" s="319">
        <v>4787682.76</v>
      </c>
      <c r="FN270" s="319">
        <v>788936.64</v>
      </c>
      <c r="FO270" s="319">
        <v>1477921.38</v>
      </c>
      <c r="FP270" s="319">
        <v>395152.3</v>
      </c>
      <c r="FQ270" s="319">
        <v>1920510.04</v>
      </c>
      <c r="FR270" s="319">
        <v>19808571.68</v>
      </c>
      <c r="FS270" s="319">
        <v>456787.85</v>
      </c>
      <c r="FT270" s="319">
        <v>631678.11</v>
      </c>
      <c r="FU270" s="319">
        <v>559708.56000000006</v>
      </c>
      <c r="FV270" s="319">
        <v>253507.27</v>
      </c>
      <c r="FW270" s="319">
        <v>47530.8</v>
      </c>
      <c r="FX270" s="319">
        <v>1948564.65</v>
      </c>
      <c r="FY270" s="319">
        <v>5148646.9000000004</v>
      </c>
      <c r="FZ270" s="319">
        <v>303160.81</v>
      </c>
      <c r="GA270" s="319">
        <v>321441.71999999997</v>
      </c>
      <c r="GB270" s="319">
        <v>528511.14</v>
      </c>
      <c r="GC270" s="319">
        <v>203896.3</v>
      </c>
      <c r="GD270" s="319">
        <v>510770.19</v>
      </c>
      <c r="GE270" s="319">
        <v>4059028.14</v>
      </c>
      <c r="GF270" s="319">
        <v>759756.53</v>
      </c>
      <c r="GG270" s="319">
        <v>3133043.91</v>
      </c>
      <c r="GH270" s="319">
        <v>622741.57999999996</v>
      </c>
      <c r="GI270" s="319">
        <v>2081185.44</v>
      </c>
      <c r="GJ270" s="319">
        <v>465068.42</v>
      </c>
      <c r="GK270" s="319">
        <v>41503397.649999999</v>
      </c>
      <c r="GL270" s="319">
        <v>19320727.510000002</v>
      </c>
      <c r="GM270" s="319">
        <v>30685914.969999999</v>
      </c>
      <c r="GN270" s="319">
        <v>1700978.58</v>
      </c>
      <c r="GO270" s="319">
        <v>7095824.1200000001</v>
      </c>
      <c r="GP270" s="319">
        <v>174230.49</v>
      </c>
      <c r="GQ270" s="319">
        <v>138464.23000000001</v>
      </c>
      <c r="GR270" s="319">
        <v>2017409.56</v>
      </c>
      <c r="GS270" s="319">
        <v>48334733.109999999</v>
      </c>
      <c r="GT270" s="319">
        <v>443150.63</v>
      </c>
      <c r="GU270" s="319">
        <v>15907865.630000001</v>
      </c>
      <c r="GV270" s="319">
        <v>734621.17</v>
      </c>
      <c r="GW270" s="319">
        <v>354556.08</v>
      </c>
      <c r="GX270" s="319">
        <v>7228854.2400000002</v>
      </c>
      <c r="GY270" s="319">
        <v>248879.11</v>
      </c>
      <c r="GZ270" s="319">
        <v>1100988.76</v>
      </c>
      <c r="HA270" s="319">
        <v>1922162.04</v>
      </c>
      <c r="HB270" s="319">
        <v>363511.49</v>
      </c>
      <c r="HC270" s="319">
        <v>5344148.22</v>
      </c>
      <c r="HD270" s="319">
        <v>190756.39</v>
      </c>
      <c r="HE270" s="319">
        <v>645163.26</v>
      </c>
      <c r="HF270" s="319">
        <v>688995.73</v>
      </c>
      <c r="HG270" s="319">
        <v>4276669.58</v>
      </c>
      <c r="HH270" s="319">
        <v>11484501.01</v>
      </c>
      <c r="HI270" s="319">
        <v>3375320.28</v>
      </c>
      <c r="HJ270" s="319">
        <v>1738848.58</v>
      </c>
      <c r="HK270" s="319">
        <v>350376.96000000002</v>
      </c>
      <c r="HL270" s="319">
        <v>3704717.49</v>
      </c>
      <c r="HM270" s="319">
        <v>823196.74</v>
      </c>
      <c r="HN270" s="319">
        <v>435920.68</v>
      </c>
      <c r="HO270" s="319">
        <v>547913.32999999996</v>
      </c>
      <c r="HP270" s="319">
        <v>9940354.8699999992</v>
      </c>
      <c r="HQ270" s="319">
        <v>124357.7</v>
      </c>
      <c r="HR270" s="319">
        <v>6378143.5099999998</v>
      </c>
      <c r="HS270" s="319">
        <v>312097.62</v>
      </c>
      <c r="HT270" s="319">
        <v>15464716.17</v>
      </c>
      <c r="HU270" s="319">
        <v>379693.4</v>
      </c>
      <c r="HV270" s="319">
        <v>3272051.51</v>
      </c>
      <c r="HW270" s="319">
        <v>33723059.049999997</v>
      </c>
      <c r="HX270" s="319">
        <v>510178.4</v>
      </c>
      <c r="HY270" s="319">
        <v>28483009.809999999</v>
      </c>
      <c r="HZ270" s="319">
        <v>1245888.7</v>
      </c>
      <c r="IA270" s="319">
        <v>293984.33</v>
      </c>
      <c r="IB270" s="319">
        <v>2243704.85</v>
      </c>
      <c r="IC270" s="319">
        <v>4887150.1100000003</v>
      </c>
      <c r="ID270" s="319">
        <v>370672.51</v>
      </c>
      <c r="IE270" s="319">
        <v>5046457.9800000004</v>
      </c>
      <c r="IF270" s="319">
        <v>542855.05000000005</v>
      </c>
      <c r="IG270" s="319">
        <v>893952.14</v>
      </c>
      <c r="IH270" s="319">
        <v>256028.84</v>
      </c>
      <c r="II270" s="319">
        <v>392516.66</v>
      </c>
      <c r="IJ270" s="319">
        <v>2602783.9500000002</v>
      </c>
      <c r="IK270" s="319">
        <v>212078.62</v>
      </c>
      <c r="IL270" s="319">
        <v>242065.11</v>
      </c>
      <c r="IM270" s="319">
        <v>663472.86</v>
      </c>
      <c r="IN270" s="319">
        <v>3430153.58</v>
      </c>
      <c r="IO270" s="319">
        <v>1094157.82</v>
      </c>
      <c r="IP270" s="319">
        <v>749538.01</v>
      </c>
      <c r="IQ270" s="319">
        <v>501907.09</v>
      </c>
      <c r="IR270" s="319">
        <v>5889531.3099999996</v>
      </c>
      <c r="IS270" s="319">
        <v>7566916.6200000001</v>
      </c>
      <c r="IT270" s="319">
        <v>5797949.7999999998</v>
      </c>
      <c r="IU270" s="319">
        <v>648726.04</v>
      </c>
      <c r="IV270" s="319">
        <v>3215277.24</v>
      </c>
      <c r="IW270" s="319">
        <v>364804.24</v>
      </c>
      <c r="IX270" s="319">
        <v>134724.46</v>
      </c>
      <c r="IY270" s="319">
        <v>1863767.68</v>
      </c>
      <c r="IZ270" s="319">
        <v>637860.61</v>
      </c>
      <c r="JA270" s="319">
        <v>492274.95</v>
      </c>
      <c r="JB270" s="319">
        <v>147693.31</v>
      </c>
      <c r="JC270" s="319">
        <v>1659779.86</v>
      </c>
      <c r="JD270" s="319">
        <v>169909.8</v>
      </c>
      <c r="JE270" s="319">
        <v>178573.53</v>
      </c>
      <c r="JF270" s="319">
        <v>3998203.01</v>
      </c>
      <c r="JG270" s="319">
        <v>408932.47</v>
      </c>
      <c r="JH270" s="319">
        <v>683035.14</v>
      </c>
      <c r="JI270" s="319">
        <v>3551373.48</v>
      </c>
      <c r="JJ270" s="319">
        <v>2685364.89</v>
      </c>
      <c r="JK270" s="319">
        <v>267055.99</v>
      </c>
      <c r="JL270" s="319">
        <v>460914.25</v>
      </c>
      <c r="JM270" s="319">
        <v>197140.15</v>
      </c>
      <c r="JN270" s="319">
        <v>363885.64</v>
      </c>
      <c r="JO270" s="319">
        <v>2687728.08</v>
      </c>
      <c r="JP270" s="319">
        <v>608336.11</v>
      </c>
      <c r="JQ270" s="319">
        <v>635781.53</v>
      </c>
      <c r="JR270" s="319">
        <v>309961.71000000002</v>
      </c>
      <c r="JS270" s="319">
        <v>5518322.8099999996</v>
      </c>
      <c r="JT270" s="319">
        <v>288825.32</v>
      </c>
      <c r="JU270" s="319">
        <v>369869.75</v>
      </c>
      <c r="JV270" s="319">
        <v>23375744.640000001</v>
      </c>
      <c r="JW270" s="319">
        <v>1316130.79</v>
      </c>
      <c r="JX270" s="319">
        <v>1459273.85</v>
      </c>
      <c r="JY270" s="319">
        <v>293183.48</v>
      </c>
      <c r="JZ270" s="319">
        <v>134142.44</v>
      </c>
      <c r="KA270" s="319">
        <v>1105693.79</v>
      </c>
      <c r="KB270" s="319">
        <v>2262913.31</v>
      </c>
      <c r="KC270" s="319">
        <v>1156020.17</v>
      </c>
      <c r="KD270" s="319">
        <v>458820.11</v>
      </c>
      <c r="KE270" s="319">
        <v>9017722.2400000002</v>
      </c>
      <c r="KF270" s="319">
        <v>377125.31</v>
      </c>
      <c r="KG270" s="319">
        <v>1186196.0900000001</v>
      </c>
      <c r="KH270" s="319">
        <v>599896.93999999994</v>
      </c>
      <c r="KI270" s="319">
        <v>1295874.77</v>
      </c>
      <c r="KJ270" s="319">
        <v>1497061.61</v>
      </c>
      <c r="KK270" s="319">
        <v>168308.29</v>
      </c>
      <c r="KL270" s="319">
        <v>358491.85</v>
      </c>
      <c r="KM270" s="319">
        <v>469577.92</v>
      </c>
      <c r="KN270" s="319">
        <v>939624.37</v>
      </c>
      <c r="KO270" s="319">
        <v>3886511.34</v>
      </c>
      <c r="KP270" s="319">
        <v>2628828.12</v>
      </c>
      <c r="KQ270" s="319">
        <v>40678504.100000001</v>
      </c>
      <c r="KR270" s="319">
        <v>3897870</v>
      </c>
      <c r="KS270" s="318">
        <v>1732939.84</v>
      </c>
      <c r="KU270" s="338" t="s">
        <v>943</v>
      </c>
      <c r="KV270" s="312" t="s">
        <v>943</v>
      </c>
      <c r="KY270" s="312" t="s">
        <v>943</v>
      </c>
    </row>
    <row r="271" spans="1:311" x14ac:dyDescent="0.25">
      <c r="A271" s="317">
        <v>2021</v>
      </c>
      <c r="B271" s="316" t="s">
        <v>807</v>
      </c>
      <c r="C271" s="316" t="s">
        <v>831</v>
      </c>
      <c r="D271" s="316" t="s">
        <v>835</v>
      </c>
      <c r="E271" s="316" t="s">
        <v>780</v>
      </c>
      <c r="F271" s="315">
        <v>9201</v>
      </c>
      <c r="G271" s="315">
        <v>13610</v>
      </c>
      <c r="H271" s="315">
        <v>0</v>
      </c>
      <c r="I271" s="315">
        <v>558824.85</v>
      </c>
      <c r="J271" s="315">
        <v>12100</v>
      </c>
      <c r="K271" s="315">
        <v>23145.9</v>
      </c>
      <c r="L271" s="315">
        <v>100005</v>
      </c>
      <c r="M271" s="315">
        <v>0</v>
      </c>
      <c r="N271" s="315">
        <v>1348858.04</v>
      </c>
      <c r="O271" s="315">
        <v>1</v>
      </c>
      <c r="P271" s="315">
        <v>2000</v>
      </c>
      <c r="Q271" s="315">
        <v>17825</v>
      </c>
      <c r="R271" s="315">
        <v>46945.75</v>
      </c>
      <c r="S271" s="315">
        <v>755328</v>
      </c>
      <c r="T271" s="315">
        <v>0</v>
      </c>
      <c r="U271" s="315">
        <v>1504375</v>
      </c>
      <c r="V271" s="315">
        <v>1</v>
      </c>
      <c r="W271" s="315">
        <v>9320</v>
      </c>
      <c r="X271" s="315">
        <v>3401</v>
      </c>
      <c r="Y271" s="315">
        <v>24200.15</v>
      </c>
      <c r="Z271" s="315">
        <v>114661.04</v>
      </c>
      <c r="AA271" s="315">
        <v>1370514.3</v>
      </c>
      <c r="AB271" s="315">
        <v>0</v>
      </c>
      <c r="AC271" s="315">
        <v>28512.400000000001</v>
      </c>
      <c r="AD271" s="315">
        <v>34952.400000000001</v>
      </c>
      <c r="AE271" s="315">
        <v>17500</v>
      </c>
      <c r="AF271" s="315">
        <v>7200</v>
      </c>
      <c r="AG271" s="315">
        <v>592352.65</v>
      </c>
      <c r="AH271" s="315">
        <v>0</v>
      </c>
      <c r="AI271" s="315">
        <v>22400.38</v>
      </c>
      <c r="AJ271" s="315">
        <v>0</v>
      </c>
      <c r="AK271" s="315">
        <v>984958.46</v>
      </c>
      <c r="AL271" s="315">
        <v>46751</v>
      </c>
      <c r="AM271" s="315">
        <v>739.55</v>
      </c>
      <c r="AN271" s="315">
        <v>1000570.19</v>
      </c>
      <c r="AO271" s="315">
        <v>0</v>
      </c>
      <c r="AP271" s="315">
        <v>199300.5</v>
      </c>
      <c r="AQ271" s="315">
        <v>82093.89</v>
      </c>
      <c r="AR271" s="315">
        <v>0</v>
      </c>
      <c r="AS271" s="315">
        <v>460955.85</v>
      </c>
      <c r="AT271" s="315">
        <v>149642.25</v>
      </c>
      <c r="AU271" s="315">
        <v>28121.95</v>
      </c>
      <c r="AV271" s="315">
        <v>0</v>
      </c>
      <c r="AW271" s="315">
        <v>0</v>
      </c>
      <c r="AX271" s="315">
        <v>255250.08</v>
      </c>
      <c r="AY271" s="315">
        <v>0</v>
      </c>
      <c r="AZ271" s="315">
        <v>0</v>
      </c>
      <c r="BA271" s="315">
        <v>77200.05</v>
      </c>
      <c r="BB271" s="315">
        <v>0</v>
      </c>
      <c r="BC271" s="315">
        <v>224337</v>
      </c>
      <c r="BD271" s="315">
        <v>169548.85</v>
      </c>
      <c r="BE271" s="315">
        <v>19201</v>
      </c>
      <c r="BF271" s="315">
        <v>0</v>
      </c>
      <c r="BG271" s="315">
        <v>106837.98</v>
      </c>
      <c r="BH271" s="315">
        <v>479393.91</v>
      </c>
      <c r="BI271" s="315">
        <v>33270.050000000003</v>
      </c>
      <c r="BJ271" s="315">
        <v>6414.16</v>
      </c>
      <c r="BK271" s="315">
        <v>70520</v>
      </c>
      <c r="BL271" s="315">
        <v>669962.48</v>
      </c>
      <c r="BM271" s="315">
        <v>6624</v>
      </c>
      <c r="BN271" s="315">
        <v>0</v>
      </c>
      <c r="BO271" s="315">
        <v>14116.85</v>
      </c>
      <c r="BP271" s="315">
        <v>870</v>
      </c>
      <c r="BQ271" s="315">
        <v>18500</v>
      </c>
      <c r="BR271" s="315">
        <v>509925.15</v>
      </c>
      <c r="BS271" s="315">
        <v>0</v>
      </c>
      <c r="BT271" s="315">
        <v>0</v>
      </c>
      <c r="BU271" s="315">
        <v>250</v>
      </c>
      <c r="BV271" s="315">
        <v>21884.45</v>
      </c>
      <c r="BW271" s="315">
        <v>196602.5</v>
      </c>
      <c r="BX271" s="315">
        <v>400</v>
      </c>
      <c r="BY271" s="315">
        <v>8150</v>
      </c>
      <c r="BZ271" s="315">
        <v>44537.14</v>
      </c>
      <c r="CA271" s="315">
        <v>48845</v>
      </c>
      <c r="CB271" s="315">
        <v>1</v>
      </c>
      <c r="CC271" s="315">
        <v>231084</v>
      </c>
      <c r="CD271" s="315">
        <v>138114.42000000001</v>
      </c>
      <c r="CE271" s="315">
        <v>74730</v>
      </c>
      <c r="CF271" s="315">
        <v>334249.46000000002</v>
      </c>
      <c r="CG271" s="315">
        <v>0</v>
      </c>
      <c r="CH271" s="315">
        <v>0</v>
      </c>
      <c r="CI271" s="315">
        <v>2000009</v>
      </c>
      <c r="CJ271" s="315">
        <v>84000.9</v>
      </c>
      <c r="CK271" s="315">
        <v>15356</v>
      </c>
      <c r="CL271" s="315">
        <v>19500</v>
      </c>
      <c r="CM271" s="315">
        <v>23270</v>
      </c>
      <c r="CN271" s="315">
        <v>2252650</v>
      </c>
      <c r="CO271" s="315">
        <v>1463.45</v>
      </c>
      <c r="CP271" s="315">
        <v>878869.57</v>
      </c>
      <c r="CQ271" s="315">
        <v>363308.7</v>
      </c>
      <c r="CR271" s="315">
        <v>244801.02</v>
      </c>
      <c r="CS271" s="315">
        <v>1444017.66</v>
      </c>
      <c r="CT271" s="315">
        <v>0</v>
      </c>
      <c r="CU271" s="315">
        <v>223334.15</v>
      </c>
      <c r="CV271" s="315">
        <v>178848</v>
      </c>
      <c r="CW271" s="315">
        <v>80000</v>
      </c>
      <c r="CX271" s="315">
        <v>19815.400000000001</v>
      </c>
      <c r="CY271" s="315">
        <v>46457</v>
      </c>
      <c r="CZ271" s="315">
        <v>800017.9</v>
      </c>
      <c r="DA271" s="315">
        <v>4764347.21</v>
      </c>
      <c r="DB271" s="315">
        <v>112572</v>
      </c>
      <c r="DC271" s="315">
        <v>0</v>
      </c>
      <c r="DD271" s="315">
        <v>6852482.29</v>
      </c>
      <c r="DE271" s="315">
        <v>0</v>
      </c>
      <c r="DF271" s="315">
        <v>154708.75</v>
      </c>
      <c r="DG271" s="315">
        <v>22619.95</v>
      </c>
      <c r="DH271" s="315">
        <v>0</v>
      </c>
      <c r="DI271" s="315">
        <v>10202</v>
      </c>
      <c r="DJ271" s="315">
        <v>2000</v>
      </c>
      <c r="DK271" s="315">
        <v>547392.15</v>
      </c>
      <c r="DL271" s="315">
        <v>1</v>
      </c>
      <c r="DM271" s="315">
        <v>0</v>
      </c>
      <c r="DN271" s="315">
        <v>222156.05</v>
      </c>
      <c r="DO271" s="315">
        <v>47563</v>
      </c>
      <c r="DP271" s="315">
        <v>0</v>
      </c>
      <c r="DQ271" s="315">
        <v>95939.78</v>
      </c>
      <c r="DR271" s="315">
        <v>0</v>
      </c>
      <c r="DS271" s="315">
        <v>178795.4</v>
      </c>
      <c r="DT271" s="315">
        <v>177568.07</v>
      </c>
      <c r="DU271" s="315">
        <v>0</v>
      </c>
      <c r="DV271" s="315">
        <v>7480</v>
      </c>
      <c r="DW271" s="315">
        <v>215530</v>
      </c>
      <c r="DX271" s="315">
        <v>189762.14</v>
      </c>
      <c r="DY271" s="315">
        <v>10822.5</v>
      </c>
      <c r="DZ271" s="315">
        <v>1</v>
      </c>
      <c r="EA271" s="315">
        <v>0</v>
      </c>
      <c r="EB271" s="315">
        <v>130882.18</v>
      </c>
      <c r="EC271" s="315">
        <v>13760</v>
      </c>
      <c r="ED271" s="315">
        <v>268716.05</v>
      </c>
      <c r="EE271" s="315">
        <v>48740.07</v>
      </c>
      <c r="EF271" s="315">
        <v>18314.97</v>
      </c>
      <c r="EG271" s="315">
        <v>158968.44</v>
      </c>
      <c r="EH271" s="315">
        <v>54845</v>
      </c>
      <c r="EI271" s="315">
        <v>6</v>
      </c>
      <c r="EJ271" s="315">
        <v>165461.85999999999</v>
      </c>
      <c r="EK271" s="315">
        <v>389287.17</v>
      </c>
      <c r="EL271" s="315">
        <v>0</v>
      </c>
      <c r="EM271" s="315">
        <v>0</v>
      </c>
      <c r="EN271" s="315">
        <v>503937.27</v>
      </c>
      <c r="EO271" s="315">
        <v>1118393.77</v>
      </c>
      <c r="EP271" s="315">
        <v>1</v>
      </c>
      <c r="EQ271" s="315">
        <v>11004</v>
      </c>
      <c r="ER271" s="315">
        <v>453693</v>
      </c>
      <c r="ES271" s="315">
        <v>10220</v>
      </c>
      <c r="ET271" s="315">
        <v>0</v>
      </c>
      <c r="EU271" s="315">
        <v>0</v>
      </c>
      <c r="EV271" s="315">
        <v>0</v>
      </c>
      <c r="EW271" s="315">
        <v>57000</v>
      </c>
      <c r="EX271" s="315">
        <v>12500</v>
      </c>
      <c r="EY271" s="315">
        <v>1330</v>
      </c>
      <c r="EZ271" s="315">
        <v>119115137.63</v>
      </c>
      <c r="FA271" s="315">
        <v>293151.15000000002</v>
      </c>
      <c r="FB271" s="315">
        <v>23501</v>
      </c>
      <c r="FC271" s="315">
        <v>3481846.59</v>
      </c>
      <c r="FD271" s="315">
        <v>501</v>
      </c>
      <c r="FE271" s="315">
        <v>0</v>
      </c>
      <c r="FF271" s="315">
        <v>0</v>
      </c>
      <c r="FG271" s="315">
        <v>34260</v>
      </c>
      <c r="FH271" s="315">
        <v>4522113.8499999996</v>
      </c>
      <c r="FI271" s="315">
        <v>196810.75</v>
      </c>
      <c r="FJ271" s="315">
        <v>0</v>
      </c>
      <c r="FK271" s="315">
        <v>1159224.1399999999</v>
      </c>
      <c r="FL271" s="315">
        <v>10452</v>
      </c>
      <c r="FM271" s="315">
        <v>1671285</v>
      </c>
      <c r="FN271" s="315">
        <v>0</v>
      </c>
      <c r="FO271" s="315">
        <v>6560</v>
      </c>
      <c r="FP271" s="315">
        <v>12354.95</v>
      </c>
      <c r="FQ271" s="315">
        <v>212130.45</v>
      </c>
      <c r="FR271" s="315">
        <v>68372.5</v>
      </c>
      <c r="FS271" s="315">
        <v>58217.22</v>
      </c>
      <c r="FT271" s="315">
        <v>43901</v>
      </c>
      <c r="FU271" s="315">
        <v>99242.82</v>
      </c>
      <c r="FV271" s="315">
        <v>24001</v>
      </c>
      <c r="FW271" s="315">
        <v>4663.5</v>
      </c>
      <c r="FX271" s="315">
        <v>1</v>
      </c>
      <c r="FY271" s="315">
        <v>4011405.45</v>
      </c>
      <c r="FZ271" s="315">
        <v>483780.17</v>
      </c>
      <c r="GA271" s="315">
        <v>1</v>
      </c>
      <c r="GB271" s="315">
        <v>132907.23000000001</v>
      </c>
      <c r="GC271" s="315">
        <v>177768.92</v>
      </c>
      <c r="GD271" s="315">
        <v>44166.6</v>
      </c>
      <c r="GE271" s="315">
        <v>653401.19999999995</v>
      </c>
      <c r="GF271" s="315">
        <v>170638</v>
      </c>
      <c r="GG271" s="315">
        <v>1139547.33</v>
      </c>
      <c r="GH271" s="315">
        <v>0</v>
      </c>
      <c r="GI271" s="315">
        <v>502744.35</v>
      </c>
      <c r="GJ271" s="315">
        <v>35032.75</v>
      </c>
      <c r="GK271" s="315">
        <v>14987137.710000001</v>
      </c>
      <c r="GL271" s="315">
        <v>279317.33</v>
      </c>
      <c r="GM271" s="315">
        <v>2524094.9</v>
      </c>
      <c r="GN271" s="315">
        <v>0</v>
      </c>
      <c r="GO271" s="315">
        <v>5</v>
      </c>
      <c r="GP271" s="315">
        <v>117656.01</v>
      </c>
      <c r="GQ271" s="315">
        <v>625</v>
      </c>
      <c r="GR271" s="315">
        <v>34895</v>
      </c>
      <c r="GS271" s="315">
        <v>2168867.29</v>
      </c>
      <c r="GT271" s="315">
        <v>326823.98</v>
      </c>
      <c r="GU271" s="315">
        <v>9807181</v>
      </c>
      <c r="GV271" s="315">
        <v>0</v>
      </c>
      <c r="GW271" s="315">
        <v>0</v>
      </c>
      <c r="GX271" s="315">
        <v>1627108.04</v>
      </c>
      <c r="GY271" s="315">
        <v>47776.49</v>
      </c>
      <c r="GZ271" s="315">
        <v>0</v>
      </c>
      <c r="HA271" s="315">
        <v>0</v>
      </c>
      <c r="HB271" s="315">
        <v>750</v>
      </c>
      <c r="HC271" s="315">
        <v>360599</v>
      </c>
      <c r="HD271" s="315">
        <v>0</v>
      </c>
      <c r="HE271" s="315">
        <v>52935</v>
      </c>
      <c r="HF271" s="315">
        <v>0</v>
      </c>
      <c r="HG271" s="315">
        <v>22560</v>
      </c>
      <c r="HH271" s="315">
        <v>12459395</v>
      </c>
      <c r="HI271" s="315">
        <v>4001</v>
      </c>
      <c r="HJ271" s="315">
        <v>0</v>
      </c>
      <c r="HK271" s="315">
        <v>5000</v>
      </c>
      <c r="HL271" s="315">
        <v>300000</v>
      </c>
      <c r="HM271" s="315">
        <v>53.85</v>
      </c>
      <c r="HN271" s="315">
        <v>0</v>
      </c>
      <c r="HO271" s="315">
        <v>3625</v>
      </c>
      <c r="HP271" s="315">
        <v>1255800</v>
      </c>
      <c r="HQ271" s="315">
        <v>2</v>
      </c>
      <c r="HR271" s="315">
        <v>0</v>
      </c>
      <c r="HS271" s="315">
        <v>2000</v>
      </c>
      <c r="HT271" s="315">
        <v>196000</v>
      </c>
      <c r="HU271" s="315">
        <v>14110</v>
      </c>
      <c r="HV271" s="315">
        <v>34501</v>
      </c>
      <c r="HW271" s="315">
        <v>0</v>
      </c>
      <c r="HX271" s="315">
        <v>9629.5</v>
      </c>
      <c r="HY271" s="315">
        <v>112500</v>
      </c>
      <c r="HZ271" s="315">
        <v>803510.59</v>
      </c>
      <c r="IA271" s="315">
        <v>1001</v>
      </c>
      <c r="IB271" s="315">
        <v>600781</v>
      </c>
      <c r="IC271" s="315">
        <v>90002</v>
      </c>
      <c r="ID271" s="315">
        <v>1179</v>
      </c>
      <c r="IE271" s="315">
        <v>4000</v>
      </c>
      <c r="IF271" s="315">
        <v>0</v>
      </c>
      <c r="IG271" s="315">
        <v>104832</v>
      </c>
      <c r="IH271" s="315">
        <v>141276.63</v>
      </c>
      <c r="II271" s="315">
        <v>546574.9</v>
      </c>
      <c r="IJ271" s="315">
        <v>33200</v>
      </c>
      <c r="IK271" s="315">
        <v>200177.24</v>
      </c>
      <c r="IL271" s="315">
        <v>16701</v>
      </c>
      <c r="IM271" s="315">
        <v>62434.36</v>
      </c>
      <c r="IN271" s="315">
        <v>1</v>
      </c>
      <c r="IO271" s="315">
        <v>108305.5</v>
      </c>
      <c r="IP271" s="315">
        <v>29789.200000000001</v>
      </c>
      <c r="IQ271" s="315">
        <v>15482</v>
      </c>
      <c r="IR271" s="315">
        <v>66344</v>
      </c>
      <c r="IS271" s="315">
        <v>39337.5</v>
      </c>
      <c r="IT271" s="315">
        <v>1</v>
      </c>
      <c r="IU271" s="315">
        <v>23982.2</v>
      </c>
      <c r="IV271" s="315">
        <v>0</v>
      </c>
      <c r="IW271" s="315">
        <v>0</v>
      </c>
      <c r="IX271" s="315">
        <v>507614.34</v>
      </c>
      <c r="IY271" s="315">
        <v>9201</v>
      </c>
      <c r="IZ271" s="315">
        <v>0</v>
      </c>
      <c r="JA271" s="315">
        <v>1154798.96</v>
      </c>
      <c r="JB271" s="315">
        <v>55400</v>
      </c>
      <c r="JC271" s="315">
        <v>0</v>
      </c>
      <c r="JD271" s="315">
        <v>280</v>
      </c>
      <c r="JE271" s="315">
        <v>398774.72</v>
      </c>
      <c r="JF271" s="315">
        <v>1</v>
      </c>
      <c r="JG271" s="315">
        <v>29422.25</v>
      </c>
      <c r="JH271" s="315">
        <v>0</v>
      </c>
      <c r="JI271" s="315">
        <v>98950</v>
      </c>
      <c r="JJ271" s="315">
        <v>7500</v>
      </c>
      <c r="JK271" s="315">
        <v>68754.649999999994</v>
      </c>
      <c r="JL271" s="315">
        <v>0</v>
      </c>
      <c r="JM271" s="315">
        <v>60474.05</v>
      </c>
      <c r="JN271" s="315">
        <v>201711.75</v>
      </c>
      <c r="JO271" s="315">
        <v>155714.39000000001</v>
      </c>
      <c r="JP271" s="315">
        <v>379508.67</v>
      </c>
      <c r="JQ271" s="315">
        <v>263565.67</v>
      </c>
      <c r="JR271" s="315">
        <v>60763.39</v>
      </c>
      <c r="JS271" s="315">
        <v>81548.850000000006</v>
      </c>
      <c r="JT271" s="315">
        <v>146914</v>
      </c>
      <c r="JU271" s="315">
        <v>2605441.11</v>
      </c>
      <c r="JV271" s="315">
        <v>5432122.5499999998</v>
      </c>
      <c r="JW271" s="315">
        <v>6000</v>
      </c>
      <c r="JX271" s="315">
        <v>136375</v>
      </c>
      <c r="JY271" s="315">
        <v>0</v>
      </c>
      <c r="JZ271" s="315">
        <v>209113.61</v>
      </c>
      <c r="KA271" s="315">
        <v>0</v>
      </c>
      <c r="KB271" s="315">
        <v>0</v>
      </c>
      <c r="KC271" s="315">
        <v>81939.25</v>
      </c>
      <c r="KD271" s="315">
        <v>20680</v>
      </c>
      <c r="KE271" s="315">
        <v>591822.44999999995</v>
      </c>
      <c r="KF271" s="315">
        <v>0</v>
      </c>
      <c r="KG271" s="315">
        <v>0</v>
      </c>
      <c r="KH271" s="315">
        <v>1000</v>
      </c>
      <c r="KI271" s="315">
        <v>0</v>
      </c>
      <c r="KJ271" s="315">
        <v>201</v>
      </c>
      <c r="KK271" s="315">
        <v>6000</v>
      </c>
      <c r="KL271" s="315">
        <v>16244.7</v>
      </c>
      <c r="KM271" s="315">
        <v>5000</v>
      </c>
      <c r="KN271" s="315">
        <v>1533490.51</v>
      </c>
      <c r="KO271" s="315">
        <v>43885</v>
      </c>
      <c r="KP271" s="315">
        <v>10000</v>
      </c>
      <c r="KQ271" s="315">
        <v>0</v>
      </c>
      <c r="KR271" s="315">
        <v>116805</v>
      </c>
      <c r="KS271" s="314">
        <v>812538.3</v>
      </c>
      <c r="KU271" s="312">
        <v>12</v>
      </c>
      <c r="KV271" s="312">
        <v>120</v>
      </c>
      <c r="KY271" s="312">
        <v>9120</v>
      </c>
    </row>
    <row r="272" spans="1:311" x14ac:dyDescent="0.25">
      <c r="A272" s="321">
        <v>2021</v>
      </c>
      <c r="B272" s="320" t="s">
        <v>807</v>
      </c>
      <c r="C272" s="320" t="s">
        <v>831</v>
      </c>
      <c r="D272" s="320" t="s">
        <v>834</v>
      </c>
      <c r="E272" s="320" t="s">
        <v>780</v>
      </c>
      <c r="F272" s="319">
        <v>2786456.9</v>
      </c>
      <c r="G272" s="319">
        <v>0</v>
      </c>
      <c r="H272" s="319">
        <v>949305</v>
      </c>
      <c r="I272" s="319">
        <v>0</v>
      </c>
      <c r="J272" s="319">
        <v>0</v>
      </c>
      <c r="K272" s="319">
        <v>0</v>
      </c>
      <c r="L272" s="319">
        <v>0</v>
      </c>
      <c r="M272" s="319">
        <v>0</v>
      </c>
      <c r="N272" s="319">
        <v>0</v>
      </c>
      <c r="O272" s="319">
        <v>0</v>
      </c>
      <c r="P272" s="319">
        <v>0</v>
      </c>
      <c r="Q272" s="319">
        <v>0</v>
      </c>
      <c r="R272" s="319">
        <v>0</v>
      </c>
      <c r="S272" s="319">
        <v>0</v>
      </c>
      <c r="T272" s="319">
        <v>0</v>
      </c>
      <c r="U272" s="319">
        <v>0</v>
      </c>
      <c r="V272" s="319">
        <v>0</v>
      </c>
      <c r="W272" s="319">
        <v>0</v>
      </c>
      <c r="X272" s="319">
        <v>0</v>
      </c>
      <c r="Y272" s="319">
        <v>0</v>
      </c>
      <c r="Z272" s="319">
        <v>0</v>
      </c>
      <c r="AA272" s="319">
        <v>15000</v>
      </c>
      <c r="AB272" s="319">
        <v>0</v>
      </c>
      <c r="AC272" s="319">
        <v>0</v>
      </c>
      <c r="AD272" s="319">
        <v>0</v>
      </c>
      <c r="AE272" s="319">
        <v>0</v>
      </c>
      <c r="AF272" s="319">
        <v>0</v>
      </c>
      <c r="AG272" s="319">
        <v>0</v>
      </c>
      <c r="AH272" s="319">
        <v>0</v>
      </c>
      <c r="AI272" s="319">
        <v>0</v>
      </c>
      <c r="AJ272" s="319">
        <v>0</v>
      </c>
      <c r="AK272" s="319">
        <v>0</v>
      </c>
      <c r="AL272" s="319">
        <v>3066.75</v>
      </c>
      <c r="AM272" s="319">
        <v>0</v>
      </c>
      <c r="AN272" s="319">
        <v>0</v>
      </c>
      <c r="AO272" s="319">
        <v>0</v>
      </c>
      <c r="AP272" s="319">
        <v>0</v>
      </c>
      <c r="AQ272" s="319">
        <v>0</v>
      </c>
      <c r="AR272" s="319">
        <v>0</v>
      </c>
      <c r="AS272" s="319">
        <v>34000</v>
      </c>
      <c r="AT272" s="319">
        <v>24180.61</v>
      </c>
      <c r="AU272" s="319">
        <v>0</v>
      </c>
      <c r="AV272" s="319">
        <v>0</v>
      </c>
      <c r="AW272" s="319">
        <v>0</v>
      </c>
      <c r="AX272" s="319">
        <v>0</v>
      </c>
      <c r="AY272" s="319">
        <v>0</v>
      </c>
      <c r="AZ272" s="319">
        <v>0</v>
      </c>
      <c r="BA272" s="319">
        <v>0</v>
      </c>
      <c r="BB272" s="319">
        <v>0</v>
      </c>
      <c r="BC272" s="319">
        <v>0</v>
      </c>
      <c r="BD272" s="319">
        <v>0</v>
      </c>
      <c r="BE272" s="319">
        <v>0</v>
      </c>
      <c r="BF272" s="319">
        <v>0</v>
      </c>
      <c r="BG272" s="319">
        <v>0</v>
      </c>
      <c r="BH272" s="319">
        <v>0</v>
      </c>
      <c r="BI272" s="319">
        <v>0</v>
      </c>
      <c r="BJ272" s="319">
        <v>0</v>
      </c>
      <c r="BK272" s="319">
        <v>904000</v>
      </c>
      <c r="BL272" s="319">
        <v>0</v>
      </c>
      <c r="BM272" s="319">
        <v>0</v>
      </c>
      <c r="BN272" s="319">
        <v>12500000</v>
      </c>
      <c r="BO272" s="319">
        <v>0</v>
      </c>
      <c r="BP272" s="319">
        <v>0</v>
      </c>
      <c r="BQ272" s="319">
        <v>0</v>
      </c>
      <c r="BR272" s="319">
        <v>0</v>
      </c>
      <c r="BS272" s="319">
        <v>0</v>
      </c>
      <c r="BT272" s="319">
        <v>0</v>
      </c>
      <c r="BU272" s="319">
        <v>0</v>
      </c>
      <c r="BV272" s="319">
        <v>0</v>
      </c>
      <c r="BW272" s="319">
        <v>0</v>
      </c>
      <c r="BX272" s="319">
        <v>0</v>
      </c>
      <c r="BY272" s="319">
        <v>0</v>
      </c>
      <c r="BZ272" s="319">
        <v>0</v>
      </c>
      <c r="CA272" s="319">
        <v>0</v>
      </c>
      <c r="CB272" s="319">
        <v>0</v>
      </c>
      <c r="CC272" s="319">
        <v>0</v>
      </c>
      <c r="CD272" s="319">
        <v>0</v>
      </c>
      <c r="CE272" s="319">
        <v>0</v>
      </c>
      <c r="CF272" s="319">
        <v>0</v>
      </c>
      <c r="CG272" s="319">
        <v>0</v>
      </c>
      <c r="CH272" s="319">
        <v>0</v>
      </c>
      <c r="CI272" s="319">
        <v>0</v>
      </c>
      <c r="CJ272" s="319">
        <v>0</v>
      </c>
      <c r="CK272" s="319">
        <v>0</v>
      </c>
      <c r="CL272" s="319">
        <v>57400</v>
      </c>
      <c r="CM272" s="319">
        <v>0</v>
      </c>
      <c r="CN272" s="319">
        <v>0</v>
      </c>
      <c r="CO272" s="319">
        <v>0</v>
      </c>
      <c r="CP272" s="319">
        <v>0</v>
      </c>
      <c r="CQ272" s="319">
        <v>0</v>
      </c>
      <c r="CR272" s="319">
        <v>0</v>
      </c>
      <c r="CS272" s="319">
        <v>0</v>
      </c>
      <c r="CT272" s="319">
        <v>0</v>
      </c>
      <c r="CU272" s="319">
        <v>0</v>
      </c>
      <c r="CV272" s="319">
        <v>0</v>
      </c>
      <c r="CW272" s="319">
        <v>0</v>
      </c>
      <c r="CX272" s="319">
        <v>0</v>
      </c>
      <c r="CY272" s="319">
        <v>0</v>
      </c>
      <c r="CZ272" s="319">
        <v>0</v>
      </c>
      <c r="DA272" s="319">
        <v>0</v>
      </c>
      <c r="DB272" s="319">
        <v>0</v>
      </c>
      <c r="DC272" s="319">
        <v>0</v>
      </c>
      <c r="DD272" s="319">
        <v>0</v>
      </c>
      <c r="DE272" s="319">
        <v>0</v>
      </c>
      <c r="DF272" s="319">
        <v>0</v>
      </c>
      <c r="DG272" s="319">
        <v>0</v>
      </c>
      <c r="DH272" s="319">
        <v>450000</v>
      </c>
      <c r="DI272" s="319">
        <v>91000</v>
      </c>
      <c r="DJ272" s="319">
        <v>253920.2</v>
      </c>
      <c r="DK272" s="319">
        <v>2900000</v>
      </c>
      <c r="DL272" s="319">
        <v>0</v>
      </c>
      <c r="DM272" s="319">
        <v>0</v>
      </c>
      <c r="DN272" s="319">
        <v>0</v>
      </c>
      <c r="DO272" s="319">
        <v>0</v>
      </c>
      <c r="DP272" s="319">
        <v>0</v>
      </c>
      <c r="DQ272" s="319">
        <v>0</v>
      </c>
      <c r="DR272" s="319">
        <v>0</v>
      </c>
      <c r="DS272" s="319">
        <v>80000</v>
      </c>
      <c r="DT272" s="319">
        <v>0</v>
      </c>
      <c r="DU272" s="319">
        <v>0</v>
      </c>
      <c r="DV272" s="319">
        <v>0</v>
      </c>
      <c r="DW272" s="319">
        <v>25000</v>
      </c>
      <c r="DX272" s="319">
        <v>0</v>
      </c>
      <c r="DY272" s="319">
        <v>0</v>
      </c>
      <c r="DZ272" s="319">
        <v>0</v>
      </c>
      <c r="EA272" s="319">
        <v>0</v>
      </c>
      <c r="EB272" s="319">
        <v>0</v>
      </c>
      <c r="EC272" s="319">
        <v>342024.03</v>
      </c>
      <c r="ED272" s="319">
        <v>8000</v>
      </c>
      <c r="EE272" s="319">
        <v>0</v>
      </c>
      <c r="EF272" s="319">
        <v>0</v>
      </c>
      <c r="EG272" s="319">
        <v>0</v>
      </c>
      <c r="EH272" s="319">
        <v>0</v>
      </c>
      <c r="EI272" s="319">
        <v>0</v>
      </c>
      <c r="EJ272" s="319">
        <v>0</v>
      </c>
      <c r="EK272" s="319">
        <v>0</v>
      </c>
      <c r="EL272" s="319">
        <v>0</v>
      </c>
      <c r="EM272" s="319">
        <v>0</v>
      </c>
      <c r="EN272" s="319">
        <v>200000</v>
      </c>
      <c r="EO272" s="319">
        <v>0</v>
      </c>
      <c r="EP272" s="319">
        <v>0</v>
      </c>
      <c r="EQ272" s="319">
        <v>0</v>
      </c>
      <c r="ER272" s="319">
        <v>0</v>
      </c>
      <c r="ES272" s="319">
        <v>65000</v>
      </c>
      <c r="ET272" s="319">
        <v>0</v>
      </c>
      <c r="EU272" s="319">
        <v>0</v>
      </c>
      <c r="EV272" s="319">
        <v>0</v>
      </c>
      <c r="EW272" s="319">
        <v>0</v>
      </c>
      <c r="EX272" s="319">
        <v>267944.8</v>
      </c>
      <c r="EY272" s="319">
        <v>0</v>
      </c>
      <c r="EZ272" s="319">
        <v>25384137.149999999</v>
      </c>
      <c r="FA272" s="319">
        <v>0</v>
      </c>
      <c r="FB272" s="319">
        <v>7000</v>
      </c>
      <c r="FC272" s="319">
        <v>0</v>
      </c>
      <c r="FD272" s="319">
        <v>0</v>
      </c>
      <c r="FE272" s="319">
        <v>0</v>
      </c>
      <c r="FF272" s="319">
        <v>0</v>
      </c>
      <c r="FG272" s="319">
        <v>0</v>
      </c>
      <c r="FH272" s="319">
        <v>4828087.78</v>
      </c>
      <c r="FI272" s="319">
        <v>0</v>
      </c>
      <c r="FJ272" s="319">
        <v>0</v>
      </c>
      <c r="FK272" s="319">
        <v>0</v>
      </c>
      <c r="FL272" s="319">
        <v>0</v>
      </c>
      <c r="FM272" s="319">
        <v>30000</v>
      </c>
      <c r="FN272" s="319">
        <v>12000</v>
      </c>
      <c r="FO272" s="319">
        <v>0</v>
      </c>
      <c r="FP272" s="319">
        <v>0</v>
      </c>
      <c r="FQ272" s="319">
        <v>0</v>
      </c>
      <c r="FR272" s="319">
        <v>2284000</v>
      </c>
      <c r="FS272" s="319">
        <v>0</v>
      </c>
      <c r="FT272" s="319">
        <v>0</v>
      </c>
      <c r="FU272" s="319">
        <v>0</v>
      </c>
      <c r="FV272" s="319">
        <v>0</v>
      </c>
      <c r="FW272" s="319">
        <v>0</v>
      </c>
      <c r="FX272" s="319">
        <v>0</v>
      </c>
      <c r="FY272" s="319">
        <v>0</v>
      </c>
      <c r="FZ272" s="319">
        <v>0</v>
      </c>
      <c r="GA272" s="319">
        <v>0</v>
      </c>
      <c r="GB272" s="319">
        <v>0</v>
      </c>
      <c r="GC272" s="319">
        <v>0</v>
      </c>
      <c r="GD272" s="319">
        <v>0</v>
      </c>
      <c r="GE272" s="319">
        <v>0</v>
      </c>
      <c r="GF272" s="319">
        <v>0</v>
      </c>
      <c r="GG272" s="319">
        <v>175900</v>
      </c>
      <c r="GH272" s="319">
        <v>209953.14</v>
      </c>
      <c r="GI272" s="319">
        <v>0</v>
      </c>
      <c r="GJ272" s="319">
        <v>0</v>
      </c>
      <c r="GK272" s="319">
        <v>10158694.050000001</v>
      </c>
      <c r="GL272" s="319">
        <v>446500</v>
      </c>
      <c r="GM272" s="319">
        <v>5342346.58</v>
      </c>
      <c r="GN272" s="319">
        <v>0</v>
      </c>
      <c r="GO272" s="319">
        <v>0</v>
      </c>
      <c r="GP272" s="319">
        <v>900</v>
      </c>
      <c r="GQ272" s="319">
        <v>0</v>
      </c>
      <c r="GR272" s="319">
        <v>0</v>
      </c>
      <c r="GS272" s="319">
        <v>50000</v>
      </c>
      <c r="GT272" s="319">
        <v>0</v>
      </c>
      <c r="GU272" s="319">
        <v>528130.18999999994</v>
      </c>
      <c r="GV272" s="319">
        <v>0</v>
      </c>
      <c r="GW272" s="319">
        <v>0</v>
      </c>
      <c r="GX272" s="319">
        <v>0</v>
      </c>
      <c r="GY272" s="319">
        <v>0</v>
      </c>
      <c r="GZ272" s="319">
        <v>0</v>
      </c>
      <c r="HA272" s="319">
        <v>0</v>
      </c>
      <c r="HB272" s="319">
        <v>0</v>
      </c>
      <c r="HC272" s="319">
        <v>0</v>
      </c>
      <c r="HD272" s="319">
        <v>154220</v>
      </c>
      <c r="HE272" s="319">
        <v>0</v>
      </c>
      <c r="HF272" s="319">
        <v>0</v>
      </c>
      <c r="HG272" s="319">
        <v>0</v>
      </c>
      <c r="HH272" s="319">
        <v>1454263.9</v>
      </c>
      <c r="HI272" s="319">
        <v>0</v>
      </c>
      <c r="HJ272" s="319">
        <v>0</v>
      </c>
      <c r="HK272" s="319">
        <v>0</v>
      </c>
      <c r="HL272" s="319">
        <v>1020000</v>
      </c>
      <c r="HM272" s="319">
        <v>0</v>
      </c>
      <c r="HN272" s="319">
        <v>0</v>
      </c>
      <c r="HO272" s="319">
        <v>0</v>
      </c>
      <c r="HP272" s="319">
        <v>0</v>
      </c>
      <c r="HQ272" s="319">
        <v>0</v>
      </c>
      <c r="HR272" s="319">
        <v>0</v>
      </c>
      <c r="HS272" s="319">
        <v>0</v>
      </c>
      <c r="HT272" s="319">
        <v>94000</v>
      </c>
      <c r="HU272" s="319">
        <v>2300</v>
      </c>
      <c r="HV272" s="319">
        <v>0</v>
      </c>
      <c r="HW272" s="319">
        <v>0</v>
      </c>
      <c r="HX272" s="319">
        <v>0</v>
      </c>
      <c r="HY272" s="319">
        <v>6000</v>
      </c>
      <c r="HZ272" s="319">
        <v>0</v>
      </c>
      <c r="IA272" s="319">
        <v>0</v>
      </c>
      <c r="IB272" s="319">
        <v>5000</v>
      </c>
      <c r="IC272" s="319">
        <v>0</v>
      </c>
      <c r="ID272" s="319">
        <v>0</v>
      </c>
      <c r="IE272" s="319">
        <v>0</v>
      </c>
      <c r="IF272" s="319">
        <v>0</v>
      </c>
      <c r="IG272" s="319">
        <v>0</v>
      </c>
      <c r="IH272" s="319">
        <v>0</v>
      </c>
      <c r="II272" s="319">
        <v>0</v>
      </c>
      <c r="IJ272" s="319">
        <v>0</v>
      </c>
      <c r="IK272" s="319">
        <v>0</v>
      </c>
      <c r="IL272" s="319">
        <v>0</v>
      </c>
      <c r="IM272" s="319">
        <v>0</v>
      </c>
      <c r="IN272" s="319">
        <v>0</v>
      </c>
      <c r="IO272" s="319">
        <v>63361.99</v>
      </c>
      <c r="IP272" s="319">
        <v>0</v>
      </c>
      <c r="IQ272" s="319">
        <v>0</v>
      </c>
      <c r="IR272" s="319">
        <v>0</v>
      </c>
      <c r="IS272" s="319">
        <v>0</v>
      </c>
      <c r="IT272" s="319">
        <v>400339.35</v>
      </c>
      <c r="IU272" s="319">
        <v>0</v>
      </c>
      <c r="IV272" s="319">
        <v>0</v>
      </c>
      <c r="IW272" s="319">
        <v>0</v>
      </c>
      <c r="IX272" s="319">
        <v>0</v>
      </c>
      <c r="IY272" s="319">
        <v>0</v>
      </c>
      <c r="IZ272" s="319">
        <v>0</v>
      </c>
      <c r="JA272" s="319">
        <v>0</v>
      </c>
      <c r="JB272" s="319">
        <v>0</v>
      </c>
      <c r="JC272" s="319">
        <v>0</v>
      </c>
      <c r="JD272" s="319">
        <v>0</v>
      </c>
      <c r="JE272" s="319">
        <v>0</v>
      </c>
      <c r="JF272" s="319">
        <v>0</v>
      </c>
      <c r="JG272" s="319">
        <v>4700</v>
      </c>
      <c r="JH272" s="319">
        <v>0</v>
      </c>
      <c r="JI272" s="319">
        <v>0</v>
      </c>
      <c r="JJ272" s="319">
        <v>0</v>
      </c>
      <c r="JK272" s="319">
        <v>0</v>
      </c>
      <c r="JL272" s="319">
        <v>0</v>
      </c>
      <c r="JM272" s="319">
        <v>0</v>
      </c>
      <c r="JN272" s="319">
        <v>0</v>
      </c>
      <c r="JO272" s="319">
        <v>21000</v>
      </c>
      <c r="JP272" s="319">
        <v>0</v>
      </c>
      <c r="JQ272" s="319">
        <v>0</v>
      </c>
      <c r="JR272" s="319">
        <v>0</v>
      </c>
      <c r="JS272" s="319">
        <v>0</v>
      </c>
      <c r="JT272" s="319">
        <v>12000</v>
      </c>
      <c r="JU272" s="319">
        <v>650000</v>
      </c>
      <c r="JV272" s="319">
        <v>0</v>
      </c>
      <c r="JW272" s="319">
        <v>0</v>
      </c>
      <c r="JX272" s="319">
        <v>0</v>
      </c>
      <c r="JY272" s="319">
        <v>0</v>
      </c>
      <c r="JZ272" s="319">
        <v>0</v>
      </c>
      <c r="KA272" s="319">
        <v>0</v>
      </c>
      <c r="KB272" s="319">
        <v>0</v>
      </c>
      <c r="KC272" s="319">
        <v>21412.400000000001</v>
      </c>
      <c r="KD272" s="319">
        <v>0</v>
      </c>
      <c r="KE272" s="319">
        <v>1785900</v>
      </c>
      <c r="KF272" s="319">
        <v>0</v>
      </c>
      <c r="KG272" s="319">
        <v>0</v>
      </c>
      <c r="KH272" s="319">
        <v>0</v>
      </c>
      <c r="KI272" s="319">
        <v>0</v>
      </c>
      <c r="KJ272" s="319">
        <v>99921.52</v>
      </c>
      <c r="KK272" s="319">
        <v>0</v>
      </c>
      <c r="KL272" s="319">
        <v>0</v>
      </c>
      <c r="KM272" s="319">
        <v>0</v>
      </c>
      <c r="KN272" s="319">
        <v>12000</v>
      </c>
      <c r="KO272" s="319">
        <v>0</v>
      </c>
      <c r="KP272" s="319">
        <v>1114626.3999999999</v>
      </c>
      <c r="KQ272" s="319">
        <v>0</v>
      </c>
      <c r="KR272" s="319">
        <v>0</v>
      </c>
      <c r="KS272" s="318">
        <v>0</v>
      </c>
      <c r="KU272" s="312">
        <v>12</v>
      </c>
      <c r="KV272" s="312">
        <v>122</v>
      </c>
      <c r="KY272" s="312">
        <v>9122</v>
      </c>
    </row>
    <row r="273" spans="1:311" x14ac:dyDescent="0.25">
      <c r="A273" s="317">
        <v>2021</v>
      </c>
      <c r="B273" s="316" t="s">
        <v>807</v>
      </c>
      <c r="C273" s="316" t="s">
        <v>831</v>
      </c>
      <c r="D273" s="316" t="s">
        <v>833</v>
      </c>
      <c r="E273" s="316" t="s">
        <v>780</v>
      </c>
      <c r="F273" s="315">
        <v>2</v>
      </c>
      <c r="G273" s="315">
        <v>297718</v>
      </c>
      <c r="H273" s="315">
        <v>45621800</v>
      </c>
      <c r="I273" s="315">
        <v>2916866.56</v>
      </c>
      <c r="J273" s="315">
        <v>0</v>
      </c>
      <c r="K273" s="315">
        <v>1797000</v>
      </c>
      <c r="L273" s="315">
        <v>3692766.89</v>
      </c>
      <c r="M273" s="315">
        <v>5099463.2</v>
      </c>
      <c r="N273" s="315">
        <v>7800032.0300000003</v>
      </c>
      <c r="O273" s="315">
        <v>970237.27</v>
      </c>
      <c r="P273" s="315">
        <v>632588.15</v>
      </c>
      <c r="Q273" s="315">
        <v>4276250</v>
      </c>
      <c r="R273" s="315">
        <v>73610</v>
      </c>
      <c r="S273" s="315">
        <v>3025039.27</v>
      </c>
      <c r="T273" s="315">
        <v>2044726.05</v>
      </c>
      <c r="U273" s="315">
        <v>4962589.8</v>
      </c>
      <c r="V273" s="315">
        <v>5259870.2</v>
      </c>
      <c r="W273" s="315">
        <v>667140</v>
      </c>
      <c r="X273" s="315">
        <v>0</v>
      </c>
      <c r="Y273" s="315">
        <v>1773846.1</v>
      </c>
      <c r="Z273" s="315">
        <v>722414.9</v>
      </c>
      <c r="AA273" s="315">
        <v>8960296.5999999996</v>
      </c>
      <c r="AB273" s="315">
        <v>1442200</v>
      </c>
      <c r="AC273" s="315">
        <v>713800</v>
      </c>
      <c r="AD273" s="315">
        <v>10386953.949999999</v>
      </c>
      <c r="AE273" s="315">
        <v>133491.15</v>
      </c>
      <c r="AF273" s="315">
        <v>1501250</v>
      </c>
      <c r="AG273" s="315">
        <v>1</v>
      </c>
      <c r="AH273" s="315">
        <v>6388612</v>
      </c>
      <c r="AI273" s="315">
        <v>3130635.3</v>
      </c>
      <c r="AJ273" s="315">
        <v>6236707.4199999999</v>
      </c>
      <c r="AK273" s="315">
        <v>139000</v>
      </c>
      <c r="AL273" s="315">
        <v>15740418.65</v>
      </c>
      <c r="AM273" s="315">
        <v>155599</v>
      </c>
      <c r="AN273" s="315">
        <v>4141308.71</v>
      </c>
      <c r="AO273" s="315">
        <v>210000</v>
      </c>
      <c r="AP273" s="315">
        <v>1</v>
      </c>
      <c r="AQ273" s="315">
        <v>668343.1</v>
      </c>
      <c r="AR273" s="315">
        <v>30627823.989999998</v>
      </c>
      <c r="AS273" s="315">
        <v>1895889.04</v>
      </c>
      <c r="AT273" s="315">
        <v>4554547.6399999997</v>
      </c>
      <c r="AU273" s="315">
        <v>3527089.16</v>
      </c>
      <c r="AV273" s="315">
        <v>426128</v>
      </c>
      <c r="AW273" s="315">
        <v>3736101</v>
      </c>
      <c r="AX273" s="315">
        <v>576729.69999999995</v>
      </c>
      <c r="AY273" s="315">
        <v>1119259.5</v>
      </c>
      <c r="AZ273" s="315">
        <v>2241999.0499999998</v>
      </c>
      <c r="BA273" s="315">
        <v>148522</v>
      </c>
      <c r="BB273" s="315">
        <v>1513187.74</v>
      </c>
      <c r="BC273" s="315">
        <v>4085100</v>
      </c>
      <c r="BD273" s="315">
        <v>5092372</v>
      </c>
      <c r="BE273" s="315">
        <v>2200000</v>
      </c>
      <c r="BF273" s="315">
        <v>5</v>
      </c>
      <c r="BG273" s="315">
        <v>770169.54</v>
      </c>
      <c r="BH273" s="315">
        <v>15652</v>
      </c>
      <c r="BI273" s="315">
        <v>2918077</v>
      </c>
      <c r="BJ273" s="315">
        <v>72875</v>
      </c>
      <c r="BK273" s="315">
        <v>5577700.2999999998</v>
      </c>
      <c r="BL273" s="315">
        <v>46024</v>
      </c>
      <c r="BM273" s="315">
        <v>738983.42</v>
      </c>
      <c r="BN273" s="315">
        <v>500500</v>
      </c>
      <c r="BO273" s="315">
        <v>4436468.7</v>
      </c>
      <c r="BP273" s="315">
        <v>1</v>
      </c>
      <c r="BQ273" s="315">
        <v>0</v>
      </c>
      <c r="BR273" s="315">
        <v>604800</v>
      </c>
      <c r="BS273" s="315">
        <v>3208562.75</v>
      </c>
      <c r="BT273" s="315">
        <v>2999320</v>
      </c>
      <c r="BU273" s="315">
        <v>28864</v>
      </c>
      <c r="BV273" s="315">
        <v>1336771.03</v>
      </c>
      <c r="BW273" s="315">
        <v>1</v>
      </c>
      <c r="BX273" s="315">
        <v>550001</v>
      </c>
      <c r="BY273" s="315">
        <v>2211352.7999999998</v>
      </c>
      <c r="BZ273" s="315">
        <v>3384132.9</v>
      </c>
      <c r="CA273" s="315">
        <v>6098055.6500000004</v>
      </c>
      <c r="CB273" s="315">
        <v>400524.5</v>
      </c>
      <c r="CC273" s="315">
        <v>2057734.1</v>
      </c>
      <c r="CD273" s="315">
        <v>4335111.8499999996</v>
      </c>
      <c r="CE273" s="315">
        <v>2200000</v>
      </c>
      <c r="CF273" s="315">
        <v>1870752</v>
      </c>
      <c r="CG273" s="315">
        <v>6894387</v>
      </c>
      <c r="CH273" s="315">
        <v>10549957.300000001</v>
      </c>
      <c r="CI273" s="315">
        <v>13914062.85</v>
      </c>
      <c r="CJ273" s="315">
        <v>595446</v>
      </c>
      <c r="CK273" s="315">
        <v>105882.55</v>
      </c>
      <c r="CL273" s="315">
        <v>3108972.25</v>
      </c>
      <c r="CM273" s="315">
        <v>724047</v>
      </c>
      <c r="CN273" s="315">
        <v>4625000</v>
      </c>
      <c r="CO273" s="315">
        <v>176400</v>
      </c>
      <c r="CP273" s="315">
        <v>1047553.6</v>
      </c>
      <c r="CQ273" s="315">
        <v>8408289.1999999993</v>
      </c>
      <c r="CR273" s="315">
        <v>201840</v>
      </c>
      <c r="CS273" s="315">
        <v>1485782.65</v>
      </c>
      <c r="CT273" s="315">
        <v>89869.3</v>
      </c>
      <c r="CU273" s="315">
        <v>282101</v>
      </c>
      <c r="CV273" s="315">
        <v>642945</v>
      </c>
      <c r="CW273" s="315">
        <v>1782181.6</v>
      </c>
      <c r="CX273" s="315">
        <v>2121483.5</v>
      </c>
      <c r="CY273" s="315">
        <v>14958862.130000001</v>
      </c>
      <c r="CZ273" s="315">
        <v>29756411.32</v>
      </c>
      <c r="DA273" s="315">
        <v>7475002</v>
      </c>
      <c r="DB273" s="315">
        <v>11751715.4</v>
      </c>
      <c r="DC273" s="315">
        <v>5585171.5</v>
      </c>
      <c r="DD273" s="315">
        <v>12293735.5</v>
      </c>
      <c r="DE273" s="315">
        <v>3570548.5</v>
      </c>
      <c r="DF273" s="315">
        <v>351675</v>
      </c>
      <c r="DG273" s="315">
        <v>1380675.35</v>
      </c>
      <c r="DH273" s="315">
        <v>2471631.5</v>
      </c>
      <c r="DI273" s="315">
        <v>1229017</v>
      </c>
      <c r="DJ273" s="315">
        <v>505907.55</v>
      </c>
      <c r="DK273" s="315">
        <v>5651417.2000000002</v>
      </c>
      <c r="DL273" s="315">
        <v>1659879.8</v>
      </c>
      <c r="DM273" s="315">
        <v>6375583.7999999998</v>
      </c>
      <c r="DN273" s="315">
        <v>46830</v>
      </c>
      <c r="DO273" s="315">
        <v>1973321</v>
      </c>
      <c r="DP273" s="315">
        <v>111198</v>
      </c>
      <c r="DQ273" s="315">
        <v>1040798.18</v>
      </c>
      <c r="DR273" s="315">
        <v>245600</v>
      </c>
      <c r="DS273" s="315">
        <v>21319435.190000001</v>
      </c>
      <c r="DT273" s="315">
        <v>3209900</v>
      </c>
      <c r="DU273" s="315">
        <v>10650350.68</v>
      </c>
      <c r="DV273" s="315">
        <v>782721</v>
      </c>
      <c r="DW273" s="315">
        <v>991693.6</v>
      </c>
      <c r="DX273" s="315">
        <v>1040000</v>
      </c>
      <c r="DY273" s="315">
        <v>8263038</v>
      </c>
      <c r="DZ273" s="315">
        <v>1265698.3500000001</v>
      </c>
      <c r="EA273" s="315">
        <v>24118086.780000001</v>
      </c>
      <c r="EB273" s="315">
        <v>958626</v>
      </c>
      <c r="EC273" s="315">
        <v>790011</v>
      </c>
      <c r="ED273" s="315">
        <v>2283000</v>
      </c>
      <c r="EE273" s="315">
        <v>900003</v>
      </c>
      <c r="EF273" s="315">
        <v>2401</v>
      </c>
      <c r="EG273" s="315">
        <v>7845932.8499999996</v>
      </c>
      <c r="EH273" s="315">
        <v>744858.74</v>
      </c>
      <c r="EI273" s="315">
        <v>1993457</v>
      </c>
      <c r="EJ273" s="315">
        <v>19062076.550000001</v>
      </c>
      <c r="EK273" s="315">
        <v>495000</v>
      </c>
      <c r="EL273" s="315">
        <v>289623.55</v>
      </c>
      <c r="EM273" s="315">
        <v>9311208.25</v>
      </c>
      <c r="EN273" s="315">
        <v>4797036</v>
      </c>
      <c r="EO273" s="315">
        <v>7460167.8899999997</v>
      </c>
      <c r="EP273" s="315">
        <v>2094900</v>
      </c>
      <c r="EQ273" s="315">
        <v>818753.15</v>
      </c>
      <c r="ER273" s="315">
        <v>2216281.7999999998</v>
      </c>
      <c r="ES273" s="315">
        <v>1052603.25</v>
      </c>
      <c r="ET273" s="315">
        <v>459032</v>
      </c>
      <c r="EU273" s="315">
        <v>3290870.64</v>
      </c>
      <c r="EV273" s="315">
        <v>195100</v>
      </c>
      <c r="EW273" s="315">
        <v>0</v>
      </c>
      <c r="EX273" s="315">
        <v>676606</v>
      </c>
      <c r="EY273" s="315">
        <v>24615640</v>
      </c>
      <c r="EZ273" s="315">
        <v>423261103.79000002</v>
      </c>
      <c r="FA273" s="315">
        <v>606960.69999999995</v>
      </c>
      <c r="FB273" s="315">
        <v>3815205.4</v>
      </c>
      <c r="FC273" s="315">
        <v>7472559.5999999996</v>
      </c>
      <c r="FD273" s="315">
        <v>385301</v>
      </c>
      <c r="FE273" s="315">
        <v>1</v>
      </c>
      <c r="FF273" s="315">
        <v>303500</v>
      </c>
      <c r="FG273" s="315">
        <v>1083496.67</v>
      </c>
      <c r="FH273" s="315">
        <v>4841260</v>
      </c>
      <c r="FI273" s="315">
        <v>132420</v>
      </c>
      <c r="FJ273" s="315">
        <v>3086000</v>
      </c>
      <c r="FK273" s="315">
        <v>2297755.33</v>
      </c>
      <c r="FL273" s="315">
        <v>190445</v>
      </c>
      <c r="FM273" s="315">
        <v>4827061.25</v>
      </c>
      <c r="FN273" s="315">
        <v>1481443.25</v>
      </c>
      <c r="FO273" s="315">
        <v>2290543.4</v>
      </c>
      <c r="FP273" s="315">
        <v>604300</v>
      </c>
      <c r="FQ273" s="315">
        <v>2</v>
      </c>
      <c r="FR273" s="315">
        <v>9124445.6999999993</v>
      </c>
      <c r="FS273" s="315">
        <v>42214</v>
      </c>
      <c r="FT273" s="315">
        <v>2653815.0499999998</v>
      </c>
      <c r="FU273" s="315">
        <v>1743783.75</v>
      </c>
      <c r="FV273" s="315">
        <v>294667</v>
      </c>
      <c r="FW273" s="315">
        <v>1</v>
      </c>
      <c r="FX273" s="315">
        <v>22443279.120000001</v>
      </c>
      <c r="FY273" s="315">
        <v>15985198.24</v>
      </c>
      <c r="FZ273" s="315">
        <v>405002</v>
      </c>
      <c r="GA273" s="315">
        <v>707198</v>
      </c>
      <c r="GB273" s="315">
        <v>1097943.8999999999</v>
      </c>
      <c r="GC273" s="315">
        <v>2810840.28</v>
      </c>
      <c r="GD273" s="315">
        <v>2248589.7999999998</v>
      </c>
      <c r="GE273" s="315">
        <v>2545524</v>
      </c>
      <c r="GF273" s="315">
        <v>377900</v>
      </c>
      <c r="GG273" s="315">
        <v>7927530.0300000003</v>
      </c>
      <c r="GH273" s="315">
        <v>118799</v>
      </c>
      <c r="GI273" s="315">
        <v>1706430.18</v>
      </c>
      <c r="GJ273" s="315">
        <v>2244701</v>
      </c>
      <c r="GK273" s="315">
        <v>1</v>
      </c>
      <c r="GL273" s="315">
        <v>6324565.4000000004</v>
      </c>
      <c r="GM273" s="315">
        <v>18403322</v>
      </c>
      <c r="GN273" s="315">
        <v>2902136.47</v>
      </c>
      <c r="GO273" s="315">
        <v>3118258.75</v>
      </c>
      <c r="GP273" s="315">
        <v>64010</v>
      </c>
      <c r="GQ273" s="315">
        <v>20200</v>
      </c>
      <c r="GR273" s="315">
        <v>361135</v>
      </c>
      <c r="GS273" s="315">
        <v>22500775</v>
      </c>
      <c r="GT273" s="315">
        <v>125500</v>
      </c>
      <c r="GU273" s="315">
        <v>7649916.25</v>
      </c>
      <c r="GV273" s="315">
        <v>2608000</v>
      </c>
      <c r="GW273" s="315">
        <v>9442</v>
      </c>
      <c r="GX273" s="315">
        <v>17301036.91</v>
      </c>
      <c r="GY273" s="315">
        <v>523937.8</v>
      </c>
      <c r="GZ273" s="315">
        <v>710725.5</v>
      </c>
      <c r="HA273" s="315">
        <v>5328783.05</v>
      </c>
      <c r="HB273" s="315">
        <v>748288.6</v>
      </c>
      <c r="HC273" s="315">
        <v>215638.1</v>
      </c>
      <c r="HD273" s="315">
        <v>0</v>
      </c>
      <c r="HE273" s="315">
        <v>766500</v>
      </c>
      <c r="HF273" s="315">
        <v>255851</v>
      </c>
      <c r="HG273" s="315">
        <v>6865553</v>
      </c>
      <c r="HH273" s="315">
        <v>13330903.84</v>
      </c>
      <c r="HI273" s="315">
        <v>1989581.23</v>
      </c>
      <c r="HJ273" s="315">
        <v>820862</v>
      </c>
      <c r="HK273" s="315">
        <v>219004</v>
      </c>
      <c r="HL273" s="315">
        <v>6696495.25</v>
      </c>
      <c r="HM273" s="315">
        <v>732001</v>
      </c>
      <c r="HN273" s="315">
        <v>2641481.65</v>
      </c>
      <c r="HO273" s="315">
        <v>1317864.46</v>
      </c>
      <c r="HP273" s="315">
        <v>11974823.050000001</v>
      </c>
      <c r="HQ273" s="315">
        <v>0</v>
      </c>
      <c r="HR273" s="315">
        <v>2065429.85</v>
      </c>
      <c r="HS273" s="315">
        <v>132500</v>
      </c>
      <c r="HT273" s="315">
        <v>6372193.7800000003</v>
      </c>
      <c r="HU273" s="315">
        <v>739100</v>
      </c>
      <c r="HV273" s="315">
        <v>2151950</v>
      </c>
      <c r="HW273" s="315">
        <v>43252085.950000003</v>
      </c>
      <c r="HX273" s="315">
        <v>88551</v>
      </c>
      <c r="HY273" s="315">
        <v>13137000</v>
      </c>
      <c r="HZ273" s="315">
        <v>1006800</v>
      </c>
      <c r="IA273" s="315">
        <v>2417301</v>
      </c>
      <c r="IB273" s="315">
        <v>3316479.11</v>
      </c>
      <c r="IC273" s="315">
        <v>7656626.2999999998</v>
      </c>
      <c r="ID273" s="315">
        <v>3691260</v>
      </c>
      <c r="IE273" s="315">
        <v>9008609.5999999996</v>
      </c>
      <c r="IF273" s="315">
        <v>21413.9</v>
      </c>
      <c r="IG273" s="315">
        <v>1015498</v>
      </c>
      <c r="IH273" s="315">
        <v>60500</v>
      </c>
      <c r="II273" s="315">
        <v>60000</v>
      </c>
      <c r="IJ273" s="315">
        <v>5972829.3300000001</v>
      </c>
      <c r="IK273" s="315">
        <v>94500</v>
      </c>
      <c r="IL273" s="315">
        <v>209901</v>
      </c>
      <c r="IM273" s="315">
        <v>1391906.7</v>
      </c>
      <c r="IN273" s="315">
        <v>16001</v>
      </c>
      <c r="IO273" s="315">
        <v>1240147.95</v>
      </c>
      <c r="IP273" s="315">
        <v>498639.1</v>
      </c>
      <c r="IQ273" s="315">
        <v>3034635.61</v>
      </c>
      <c r="IR273" s="315">
        <v>46728597.549999997</v>
      </c>
      <c r="IS273" s="315">
        <v>4096057.1</v>
      </c>
      <c r="IT273" s="315">
        <v>5206801</v>
      </c>
      <c r="IU273" s="315">
        <v>40107.800000000003</v>
      </c>
      <c r="IV273" s="315">
        <v>2376200</v>
      </c>
      <c r="IW273" s="315">
        <v>5868359</v>
      </c>
      <c r="IX273" s="315">
        <v>50000</v>
      </c>
      <c r="IY273" s="315">
        <v>3738040.1</v>
      </c>
      <c r="IZ273" s="315">
        <v>349730.2</v>
      </c>
      <c r="JA273" s="315">
        <v>1697784.75</v>
      </c>
      <c r="JB273" s="315">
        <v>360350</v>
      </c>
      <c r="JC273" s="315">
        <v>4712000</v>
      </c>
      <c r="JD273" s="315">
        <v>523000</v>
      </c>
      <c r="JE273" s="315">
        <v>46500</v>
      </c>
      <c r="JF273" s="315">
        <v>839013.05</v>
      </c>
      <c r="JG273" s="315">
        <v>262200</v>
      </c>
      <c r="JH273" s="315">
        <v>1989101</v>
      </c>
      <c r="JI273" s="315">
        <v>448521</v>
      </c>
      <c r="JJ273" s="315">
        <v>9158769.3399999999</v>
      </c>
      <c r="JK273" s="315">
        <v>113457</v>
      </c>
      <c r="JL273" s="315">
        <v>1283657.9099999999</v>
      </c>
      <c r="JM273" s="315">
        <v>64474.25</v>
      </c>
      <c r="JN273" s="315">
        <v>449917</v>
      </c>
      <c r="JO273" s="315">
        <v>1040320</v>
      </c>
      <c r="JP273" s="315">
        <v>173500</v>
      </c>
      <c r="JQ273" s="315">
        <v>33326.75</v>
      </c>
      <c r="JR273" s="315">
        <v>10500</v>
      </c>
      <c r="JS273" s="315">
        <v>6708920.75</v>
      </c>
      <c r="JT273" s="315">
        <v>2119750.25</v>
      </c>
      <c r="JU273" s="315">
        <v>10821202</v>
      </c>
      <c r="JV273" s="315">
        <v>100013941</v>
      </c>
      <c r="JW273" s="315">
        <v>233786.85</v>
      </c>
      <c r="JX273" s="315">
        <v>1</v>
      </c>
      <c r="JY273" s="315">
        <v>12300</v>
      </c>
      <c r="JZ273" s="315">
        <v>298506</v>
      </c>
      <c r="KA273" s="315">
        <v>123900</v>
      </c>
      <c r="KB273" s="315">
        <v>1200000</v>
      </c>
      <c r="KC273" s="315">
        <v>415001</v>
      </c>
      <c r="KD273" s="315">
        <v>298316</v>
      </c>
      <c r="KE273" s="315">
        <v>0</v>
      </c>
      <c r="KF273" s="315">
        <v>73401</v>
      </c>
      <c r="KG273" s="315">
        <v>1179500</v>
      </c>
      <c r="KH273" s="315">
        <v>1727630</v>
      </c>
      <c r="KI273" s="315">
        <v>785747</v>
      </c>
      <c r="KJ273" s="315">
        <v>0</v>
      </c>
      <c r="KK273" s="315">
        <v>154635</v>
      </c>
      <c r="KL273" s="315">
        <v>1210000</v>
      </c>
      <c r="KM273" s="315">
        <v>1962246.5</v>
      </c>
      <c r="KN273" s="315">
        <v>3287598.89</v>
      </c>
      <c r="KO273" s="315">
        <v>4424770.37</v>
      </c>
      <c r="KP273" s="315">
        <v>0</v>
      </c>
      <c r="KQ273" s="315">
        <v>47051089.770000003</v>
      </c>
      <c r="KR273" s="315">
        <v>4438928.8099999996</v>
      </c>
      <c r="KS273" s="314">
        <v>850811.45</v>
      </c>
      <c r="KU273" s="312">
        <v>12</v>
      </c>
      <c r="KV273" s="312">
        <v>123</v>
      </c>
      <c r="KY273" s="312">
        <v>9123</v>
      </c>
    </row>
    <row r="274" spans="1:311" x14ac:dyDescent="0.25">
      <c r="A274" s="321">
        <v>2021</v>
      </c>
      <c r="B274" s="320" t="s">
        <v>807</v>
      </c>
      <c r="C274" s="320" t="s">
        <v>831</v>
      </c>
      <c r="D274" s="320" t="s">
        <v>832</v>
      </c>
      <c r="E274" s="320" t="s">
        <v>780</v>
      </c>
      <c r="F274" s="319">
        <v>0</v>
      </c>
      <c r="G274" s="319">
        <v>0</v>
      </c>
      <c r="H274" s="319">
        <v>702230.56</v>
      </c>
      <c r="I274" s="319">
        <v>0</v>
      </c>
      <c r="J274" s="319">
        <v>0</v>
      </c>
      <c r="K274" s="319">
        <v>0</v>
      </c>
      <c r="L274" s="319">
        <v>0</v>
      </c>
      <c r="M274" s="319">
        <v>0</v>
      </c>
      <c r="N274" s="319">
        <v>0</v>
      </c>
      <c r="O274" s="319">
        <v>0</v>
      </c>
      <c r="P274" s="319">
        <v>117683.2</v>
      </c>
      <c r="Q274" s="319">
        <v>0</v>
      </c>
      <c r="R274" s="319">
        <v>0</v>
      </c>
      <c r="S274" s="319">
        <v>0</v>
      </c>
      <c r="T274" s="319">
        <v>0</v>
      </c>
      <c r="U274" s="319">
        <v>0</v>
      </c>
      <c r="V274" s="319">
        <v>0</v>
      </c>
      <c r="W274" s="319">
        <v>0</v>
      </c>
      <c r="X274" s="319">
        <v>273130.25</v>
      </c>
      <c r="Y274" s="319">
        <v>0</v>
      </c>
      <c r="Z274" s="319">
        <v>0</v>
      </c>
      <c r="AA274" s="319">
        <v>0</v>
      </c>
      <c r="AB274" s="319">
        <v>0</v>
      </c>
      <c r="AC274" s="319">
        <v>0</v>
      </c>
      <c r="AD274" s="319">
        <v>0</v>
      </c>
      <c r="AE274" s="319">
        <v>0</v>
      </c>
      <c r="AF274" s="319">
        <v>1511.26</v>
      </c>
      <c r="AG274" s="319">
        <v>0</v>
      </c>
      <c r="AH274" s="319">
        <v>0</v>
      </c>
      <c r="AI274" s="319">
        <v>0</v>
      </c>
      <c r="AJ274" s="319">
        <v>0</v>
      </c>
      <c r="AK274" s="319">
        <v>0</v>
      </c>
      <c r="AL274" s="319">
        <v>755946</v>
      </c>
      <c r="AM274" s="319">
        <v>0</v>
      </c>
      <c r="AN274" s="319">
        <v>0</v>
      </c>
      <c r="AO274" s="319">
        <v>0</v>
      </c>
      <c r="AP274" s="319">
        <v>0</v>
      </c>
      <c r="AQ274" s="319">
        <v>0</v>
      </c>
      <c r="AR274" s="319">
        <v>0</v>
      </c>
      <c r="AS274" s="319">
        <v>31012.73</v>
      </c>
      <c r="AT274" s="319">
        <v>0</v>
      </c>
      <c r="AU274" s="319">
        <v>2142.62</v>
      </c>
      <c r="AV274" s="319">
        <v>0</v>
      </c>
      <c r="AW274" s="319">
        <v>16255.35</v>
      </c>
      <c r="AX274" s="319">
        <v>0</v>
      </c>
      <c r="AY274" s="319">
        <v>0</v>
      </c>
      <c r="AZ274" s="319">
        <v>0</v>
      </c>
      <c r="BA274" s="319">
        <v>4000</v>
      </c>
      <c r="BB274" s="319">
        <v>0</v>
      </c>
      <c r="BC274" s="319">
        <v>0</v>
      </c>
      <c r="BD274" s="319">
        <v>0</v>
      </c>
      <c r="BE274" s="319">
        <v>13281.11</v>
      </c>
      <c r="BF274" s="319">
        <v>0</v>
      </c>
      <c r="BG274" s="319">
        <v>0</v>
      </c>
      <c r="BH274" s="319">
        <v>0</v>
      </c>
      <c r="BI274" s="319">
        <v>0</v>
      </c>
      <c r="BJ274" s="319">
        <v>0</v>
      </c>
      <c r="BK274" s="319">
        <v>0</v>
      </c>
      <c r="BL274" s="319">
        <v>0</v>
      </c>
      <c r="BM274" s="319">
        <v>0</v>
      </c>
      <c r="BN274" s="319">
        <v>0</v>
      </c>
      <c r="BO274" s="319">
        <v>0</v>
      </c>
      <c r="BP274" s="319">
        <v>0</v>
      </c>
      <c r="BQ274" s="319">
        <v>0</v>
      </c>
      <c r="BR274" s="319">
        <v>0</v>
      </c>
      <c r="BS274" s="319">
        <v>0</v>
      </c>
      <c r="BT274" s="319">
        <v>0</v>
      </c>
      <c r="BU274" s="319">
        <v>0</v>
      </c>
      <c r="BV274" s="319">
        <v>0</v>
      </c>
      <c r="BW274" s="319">
        <v>0</v>
      </c>
      <c r="BX274" s="319">
        <v>69187.5</v>
      </c>
      <c r="BY274" s="319">
        <v>1388141.31</v>
      </c>
      <c r="BZ274" s="319">
        <v>0</v>
      </c>
      <c r="CA274" s="319">
        <v>31024.799999999999</v>
      </c>
      <c r="CB274" s="319">
        <v>0</v>
      </c>
      <c r="CC274" s="319">
        <v>39319.78</v>
      </c>
      <c r="CD274" s="319">
        <v>0</v>
      </c>
      <c r="CE274" s="319">
        <v>0</v>
      </c>
      <c r="CF274" s="319">
        <v>0</v>
      </c>
      <c r="CG274" s="319">
        <v>0</v>
      </c>
      <c r="CH274" s="319">
        <v>0</v>
      </c>
      <c r="CI274" s="319">
        <v>0</v>
      </c>
      <c r="CJ274" s="319">
        <v>0</v>
      </c>
      <c r="CK274" s="319">
        <v>0</v>
      </c>
      <c r="CL274" s="319">
        <v>0</v>
      </c>
      <c r="CM274" s="319">
        <v>0</v>
      </c>
      <c r="CN274" s="319">
        <v>0</v>
      </c>
      <c r="CO274" s="319">
        <v>0</v>
      </c>
      <c r="CP274" s="319">
        <v>0</v>
      </c>
      <c r="CQ274" s="319">
        <v>0</v>
      </c>
      <c r="CR274" s="319">
        <v>0</v>
      </c>
      <c r="CS274" s="319">
        <v>0</v>
      </c>
      <c r="CT274" s="319">
        <v>0</v>
      </c>
      <c r="CU274" s="319">
        <v>0</v>
      </c>
      <c r="CV274" s="319">
        <v>0</v>
      </c>
      <c r="CW274" s="319">
        <v>12000</v>
      </c>
      <c r="CX274" s="319">
        <v>2045.7</v>
      </c>
      <c r="CY274" s="319">
        <v>0</v>
      </c>
      <c r="CZ274" s="319">
        <v>0</v>
      </c>
      <c r="DA274" s="319">
        <v>0</v>
      </c>
      <c r="DB274" s="319">
        <v>0</v>
      </c>
      <c r="DC274" s="319">
        <v>0</v>
      </c>
      <c r="DD274" s="319">
        <v>0</v>
      </c>
      <c r="DE274" s="319">
        <v>5558.35</v>
      </c>
      <c r="DF274" s="319">
        <v>0</v>
      </c>
      <c r="DG274" s="319">
        <v>0</v>
      </c>
      <c r="DH274" s="319">
        <v>0</v>
      </c>
      <c r="DI274" s="319">
        <v>22219.119999999999</v>
      </c>
      <c r="DJ274" s="319">
        <v>0</v>
      </c>
      <c r="DK274" s="319">
        <v>0</v>
      </c>
      <c r="DL274" s="319">
        <v>5413.55</v>
      </c>
      <c r="DM274" s="319">
        <v>0</v>
      </c>
      <c r="DN274" s="319">
        <v>0</v>
      </c>
      <c r="DO274" s="319">
        <v>0</v>
      </c>
      <c r="DP274" s="319">
        <v>0</v>
      </c>
      <c r="DQ274" s="319">
        <v>0</v>
      </c>
      <c r="DR274" s="319">
        <v>0</v>
      </c>
      <c r="DS274" s="319">
        <v>77931.600000000006</v>
      </c>
      <c r="DT274" s="319">
        <v>0</v>
      </c>
      <c r="DU274" s="319">
        <v>0</v>
      </c>
      <c r="DV274" s="319">
        <v>0</v>
      </c>
      <c r="DW274" s="319">
        <v>5005.3</v>
      </c>
      <c r="DX274" s="319">
        <v>0</v>
      </c>
      <c r="DY274" s="319">
        <v>943</v>
      </c>
      <c r="DZ274" s="319">
        <v>0</v>
      </c>
      <c r="EA274" s="319">
        <v>0</v>
      </c>
      <c r="EB274" s="319">
        <v>8369</v>
      </c>
      <c r="EC274" s="319">
        <v>0</v>
      </c>
      <c r="ED274" s="319">
        <v>2</v>
      </c>
      <c r="EE274" s="319">
        <v>4826</v>
      </c>
      <c r="EF274" s="319">
        <v>0</v>
      </c>
      <c r="EG274" s="319">
        <v>280093.3</v>
      </c>
      <c r="EH274" s="319">
        <v>0</v>
      </c>
      <c r="EI274" s="319">
        <v>0</v>
      </c>
      <c r="EJ274" s="319">
        <v>0</v>
      </c>
      <c r="EK274" s="319">
        <v>0</v>
      </c>
      <c r="EL274" s="319">
        <v>0</v>
      </c>
      <c r="EM274" s="319">
        <v>0</v>
      </c>
      <c r="EN274" s="319">
        <v>0</v>
      </c>
      <c r="EO274" s="319">
        <v>0</v>
      </c>
      <c r="EP274" s="319">
        <v>0</v>
      </c>
      <c r="EQ274" s="319">
        <v>0</v>
      </c>
      <c r="ER274" s="319">
        <v>20014.599999999999</v>
      </c>
      <c r="ES274" s="319">
        <v>0</v>
      </c>
      <c r="ET274" s="319">
        <v>0</v>
      </c>
      <c r="EU274" s="319">
        <v>0</v>
      </c>
      <c r="EV274" s="319">
        <v>0</v>
      </c>
      <c r="EW274" s="319">
        <v>0</v>
      </c>
      <c r="EX274" s="319">
        <v>4722</v>
      </c>
      <c r="EY274" s="319">
        <v>0</v>
      </c>
      <c r="EZ274" s="319">
        <v>10853602.880000001</v>
      </c>
      <c r="FA274" s="319">
        <v>1841</v>
      </c>
      <c r="FB274" s="319">
        <v>0</v>
      </c>
      <c r="FC274" s="319">
        <v>68818.600000000006</v>
      </c>
      <c r="FD274" s="319">
        <v>0</v>
      </c>
      <c r="FE274" s="319">
        <v>0</v>
      </c>
      <c r="FF274" s="319">
        <v>0</v>
      </c>
      <c r="FG274" s="319">
        <v>1530</v>
      </c>
      <c r="FH274" s="319">
        <v>0</v>
      </c>
      <c r="FI274" s="319">
        <v>0</v>
      </c>
      <c r="FJ274" s="319">
        <v>0</v>
      </c>
      <c r="FK274" s="319">
        <v>0</v>
      </c>
      <c r="FL274" s="319">
        <v>0</v>
      </c>
      <c r="FM274" s="319">
        <v>0</v>
      </c>
      <c r="FN274" s="319">
        <v>60000</v>
      </c>
      <c r="FO274" s="319">
        <v>0</v>
      </c>
      <c r="FP274" s="319">
        <v>1</v>
      </c>
      <c r="FQ274" s="319">
        <v>2677.11</v>
      </c>
      <c r="FR274" s="319">
        <v>1358995.76</v>
      </c>
      <c r="FS274" s="319">
        <v>5946.97</v>
      </c>
      <c r="FT274" s="319">
        <v>57989.2</v>
      </c>
      <c r="FU274" s="319">
        <v>0</v>
      </c>
      <c r="FV274" s="319">
        <v>0</v>
      </c>
      <c r="FW274" s="319">
        <v>0</v>
      </c>
      <c r="FX274" s="319">
        <v>0</v>
      </c>
      <c r="FY274" s="319">
        <v>0</v>
      </c>
      <c r="FZ274" s="319">
        <v>0</v>
      </c>
      <c r="GA274" s="319">
        <v>0</v>
      </c>
      <c r="GB274" s="319">
        <v>0</v>
      </c>
      <c r="GC274" s="319">
        <v>0</v>
      </c>
      <c r="GD274" s="319">
        <v>0</v>
      </c>
      <c r="GE274" s="319">
        <v>142075.4</v>
      </c>
      <c r="GF274" s="319">
        <v>0</v>
      </c>
      <c r="GG274" s="319">
        <v>0</v>
      </c>
      <c r="GH274" s="319">
        <v>0</v>
      </c>
      <c r="GI274" s="319">
        <v>0</v>
      </c>
      <c r="GJ274" s="319">
        <v>162.69</v>
      </c>
      <c r="GK274" s="319">
        <v>4840907</v>
      </c>
      <c r="GL274" s="319">
        <v>0</v>
      </c>
      <c r="GM274" s="319">
        <v>379738.05</v>
      </c>
      <c r="GN274" s="319">
        <v>0</v>
      </c>
      <c r="GO274" s="319">
        <v>0</v>
      </c>
      <c r="GP274" s="319">
        <v>0</v>
      </c>
      <c r="GQ274" s="319">
        <v>0</v>
      </c>
      <c r="GR274" s="319">
        <v>0</v>
      </c>
      <c r="GS274" s="319">
        <v>0</v>
      </c>
      <c r="GT274" s="319">
        <v>0</v>
      </c>
      <c r="GU274" s="319">
        <v>0</v>
      </c>
      <c r="GV274" s="319">
        <v>0</v>
      </c>
      <c r="GW274" s="319">
        <v>0</v>
      </c>
      <c r="GX274" s="319">
        <v>0</v>
      </c>
      <c r="GY274" s="319">
        <v>0</v>
      </c>
      <c r="GZ274" s="319">
        <v>0</v>
      </c>
      <c r="HA274" s="319">
        <v>0</v>
      </c>
      <c r="HB274" s="319">
        <v>0</v>
      </c>
      <c r="HC274" s="319">
        <v>0</v>
      </c>
      <c r="HD274" s="319">
        <v>0</v>
      </c>
      <c r="HE274" s="319">
        <v>0</v>
      </c>
      <c r="HF274" s="319">
        <v>0</v>
      </c>
      <c r="HG274" s="319">
        <v>18992.63</v>
      </c>
      <c r="HH274" s="319">
        <v>0</v>
      </c>
      <c r="HI274" s="319">
        <v>0</v>
      </c>
      <c r="HJ274" s="319">
        <v>0</v>
      </c>
      <c r="HK274" s="319">
        <v>0</v>
      </c>
      <c r="HL274" s="319">
        <v>0</v>
      </c>
      <c r="HM274" s="319">
        <v>0</v>
      </c>
      <c r="HN274" s="319">
        <v>0</v>
      </c>
      <c r="HO274" s="319">
        <v>0</v>
      </c>
      <c r="HP274" s="319">
        <v>0</v>
      </c>
      <c r="HQ274" s="319">
        <v>0</v>
      </c>
      <c r="HR274" s="319">
        <v>0</v>
      </c>
      <c r="HS274" s="319">
        <v>0</v>
      </c>
      <c r="HT274" s="319">
        <v>0</v>
      </c>
      <c r="HU274" s="319">
        <v>0</v>
      </c>
      <c r="HV274" s="319">
        <v>0</v>
      </c>
      <c r="HW274" s="319">
        <v>184985.7</v>
      </c>
      <c r="HX274" s="319">
        <v>8630.5</v>
      </c>
      <c r="HY274" s="319">
        <v>0</v>
      </c>
      <c r="HZ274" s="319">
        <v>0</v>
      </c>
      <c r="IA274" s="319">
        <v>0</v>
      </c>
      <c r="IB274" s="319">
        <v>0</v>
      </c>
      <c r="IC274" s="319">
        <v>0</v>
      </c>
      <c r="ID274" s="319">
        <v>0</v>
      </c>
      <c r="IE274" s="319">
        <v>0</v>
      </c>
      <c r="IF274" s="319">
        <v>0</v>
      </c>
      <c r="IG274" s="319">
        <v>1627.28</v>
      </c>
      <c r="IH274" s="319">
        <v>0</v>
      </c>
      <c r="II274" s="319">
        <v>0</v>
      </c>
      <c r="IJ274" s="319">
        <v>1</v>
      </c>
      <c r="IK274" s="319">
        <v>0</v>
      </c>
      <c r="IL274" s="319">
        <v>0</v>
      </c>
      <c r="IM274" s="319">
        <v>0</v>
      </c>
      <c r="IN274" s="319">
        <v>7480</v>
      </c>
      <c r="IO274" s="319">
        <v>0</v>
      </c>
      <c r="IP274" s="319">
        <v>0</v>
      </c>
      <c r="IQ274" s="319">
        <v>0</v>
      </c>
      <c r="IR274" s="319">
        <v>0</v>
      </c>
      <c r="IS274" s="319">
        <v>27450.6</v>
      </c>
      <c r="IT274" s="319">
        <v>0</v>
      </c>
      <c r="IU274" s="319">
        <v>0</v>
      </c>
      <c r="IV274" s="319">
        <v>0</v>
      </c>
      <c r="IW274" s="319">
        <v>0</v>
      </c>
      <c r="IX274" s="319">
        <v>0</v>
      </c>
      <c r="IY274" s="319">
        <v>0</v>
      </c>
      <c r="IZ274" s="319">
        <v>0</v>
      </c>
      <c r="JA274" s="319">
        <v>23200</v>
      </c>
      <c r="JB274" s="319">
        <v>0</v>
      </c>
      <c r="JC274" s="319">
        <v>0</v>
      </c>
      <c r="JD274" s="319">
        <v>0</v>
      </c>
      <c r="JE274" s="319">
        <v>0</v>
      </c>
      <c r="JF274" s="319">
        <v>378934.1</v>
      </c>
      <c r="JG274" s="319">
        <v>3802</v>
      </c>
      <c r="JH274" s="319">
        <v>0</v>
      </c>
      <c r="JI274" s="319">
        <v>0</v>
      </c>
      <c r="JJ274" s="319">
        <v>1754.55</v>
      </c>
      <c r="JK274" s="319">
        <v>0</v>
      </c>
      <c r="JL274" s="319">
        <v>0</v>
      </c>
      <c r="JM274" s="319">
        <v>0</v>
      </c>
      <c r="JN274" s="319">
        <v>0</v>
      </c>
      <c r="JO274" s="319">
        <v>0</v>
      </c>
      <c r="JP274" s="319">
        <v>0</v>
      </c>
      <c r="JQ274" s="319">
        <v>0</v>
      </c>
      <c r="JR274" s="319">
        <v>0</v>
      </c>
      <c r="JS274" s="319">
        <v>0</v>
      </c>
      <c r="JT274" s="319">
        <v>0</v>
      </c>
      <c r="JU274" s="319">
        <v>0</v>
      </c>
      <c r="JV274" s="319">
        <v>345462.59</v>
      </c>
      <c r="JW274" s="319">
        <v>0</v>
      </c>
      <c r="JX274" s="319">
        <v>0</v>
      </c>
      <c r="JY274" s="319">
        <v>0</v>
      </c>
      <c r="JZ274" s="319">
        <v>0</v>
      </c>
      <c r="KA274" s="319">
        <v>0</v>
      </c>
      <c r="KB274" s="319">
        <v>0</v>
      </c>
      <c r="KC274" s="319">
        <v>1940</v>
      </c>
      <c r="KD274" s="319">
        <v>0</v>
      </c>
      <c r="KE274" s="319">
        <v>0</v>
      </c>
      <c r="KF274" s="319">
        <v>0</v>
      </c>
      <c r="KG274" s="319">
        <v>0</v>
      </c>
      <c r="KH274" s="319">
        <v>0</v>
      </c>
      <c r="KI274" s="319">
        <v>0</v>
      </c>
      <c r="KJ274" s="319">
        <v>3925.3</v>
      </c>
      <c r="KK274" s="319">
        <v>0</v>
      </c>
      <c r="KL274" s="319">
        <v>0</v>
      </c>
      <c r="KM274" s="319">
        <v>0</v>
      </c>
      <c r="KN274" s="319">
        <v>0</v>
      </c>
      <c r="KO274" s="319">
        <v>0</v>
      </c>
      <c r="KP274" s="319">
        <v>9005.4699999999993</v>
      </c>
      <c r="KQ274" s="319">
        <v>0</v>
      </c>
      <c r="KR274" s="319">
        <v>2</v>
      </c>
      <c r="KS274" s="318">
        <v>269654.59999999998</v>
      </c>
      <c r="KU274" s="312">
        <v>12</v>
      </c>
      <c r="KV274" s="312">
        <v>129</v>
      </c>
      <c r="KY274" s="312">
        <v>9129</v>
      </c>
    </row>
    <row r="275" spans="1:311" x14ac:dyDescent="0.25">
      <c r="A275" s="317">
        <v>2021</v>
      </c>
      <c r="B275" s="316" t="s">
        <v>807</v>
      </c>
      <c r="C275" s="316" t="s">
        <v>831</v>
      </c>
      <c r="D275" s="316" t="s">
        <v>321</v>
      </c>
      <c r="E275" s="316" t="s">
        <v>780</v>
      </c>
      <c r="F275" s="315">
        <v>2795659.9</v>
      </c>
      <c r="G275" s="315">
        <v>311328</v>
      </c>
      <c r="H275" s="315">
        <v>47273335.560000002</v>
      </c>
      <c r="I275" s="315">
        <v>3475691.41</v>
      </c>
      <c r="J275" s="315">
        <v>12100</v>
      </c>
      <c r="K275" s="315">
        <v>1820145.9</v>
      </c>
      <c r="L275" s="315">
        <v>3792771.89</v>
      </c>
      <c r="M275" s="315">
        <v>5099463.2</v>
      </c>
      <c r="N275" s="315">
        <v>9148890.0700000003</v>
      </c>
      <c r="O275" s="315">
        <v>970238.27</v>
      </c>
      <c r="P275" s="315">
        <v>752271.35</v>
      </c>
      <c r="Q275" s="315">
        <v>4294075</v>
      </c>
      <c r="R275" s="315">
        <v>120555.75</v>
      </c>
      <c r="S275" s="315">
        <v>3780367.27</v>
      </c>
      <c r="T275" s="315">
        <v>2044726.05</v>
      </c>
      <c r="U275" s="315">
        <v>6466964.7999999998</v>
      </c>
      <c r="V275" s="315">
        <v>5259871.2</v>
      </c>
      <c r="W275" s="315">
        <v>676460</v>
      </c>
      <c r="X275" s="315">
        <v>276531.25</v>
      </c>
      <c r="Y275" s="315">
        <v>1798046.25</v>
      </c>
      <c r="Z275" s="315">
        <v>837075.94</v>
      </c>
      <c r="AA275" s="315">
        <v>10345810.9</v>
      </c>
      <c r="AB275" s="315">
        <v>1442200</v>
      </c>
      <c r="AC275" s="315">
        <v>742312.4</v>
      </c>
      <c r="AD275" s="315">
        <v>10421906.35</v>
      </c>
      <c r="AE275" s="315">
        <v>150991.15</v>
      </c>
      <c r="AF275" s="315">
        <v>1509961.26</v>
      </c>
      <c r="AG275" s="315">
        <v>592353.65</v>
      </c>
      <c r="AH275" s="315">
        <v>6388612</v>
      </c>
      <c r="AI275" s="315">
        <v>3153035.68</v>
      </c>
      <c r="AJ275" s="315">
        <v>6236707.4199999999</v>
      </c>
      <c r="AK275" s="315">
        <v>1123958.46</v>
      </c>
      <c r="AL275" s="315">
        <v>16546182.4</v>
      </c>
      <c r="AM275" s="315">
        <v>156338.54999999999</v>
      </c>
      <c r="AN275" s="315">
        <v>5141878.9000000004</v>
      </c>
      <c r="AO275" s="315">
        <v>210000</v>
      </c>
      <c r="AP275" s="315">
        <v>199301.5</v>
      </c>
      <c r="AQ275" s="315">
        <v>750436.99</v>
      </c>
      <c r="AR275" s="315">
        <v>30627823.989999998</v>
      </c>
      <c r="AS275" s="315">
        <v>2421857.62</v>
      </c>
      <c r="AT275" s="315">
        <v>4728370.5</v>
      </c>
      <c r="AU275" s="315">
        <v>3557353.73</v>
      </c>
      <c r="AV275" s="315">
        <v>426128</v>
      </c>
      <c r="AW275" s="315">
        <v>3752356.35</v>
      </c>
      <c r="AX275" s="315">
        <v>831979.78</v>
      </c>
      <c r="AY275" s="315">
        <v>1119259.5</v>
      </c>
      <c r="AZ275" s="315">
        <v>2241999.0499999998</v>
      </c>
      <c r="BA275" s="315">
        <v>229722.05</v>
      </c>
      <c r="BB275" s="315">
        <v>1513187.74</v>
      </c>
      <c r="BC275" s="315">
        <v>4309437</v>
      </c>
      <c r="BD275" s="315">
        <v>5261920.8499999996</v>
      </c>
      <c r="BE275" s="315">
        <v>2232482.11</v>
      </c>
      <c r="BF275" s="315">
        <v>5</v>
      </c>
      <c r="BG275" s="315">
        <v>877007.52</v>
      </c>
      <c r="BH275" s="315">
        <v>495045.91</v>
      </c>
      <c r="BI275" s="315">
        <v>2951347.05</v>
      </c>
      <c r="BJ275" s="315">
        <v>79289.16</v>
      </c>
      <c r="BK275" s="315">
        <v>6552220.2999999998</v>
      </c>
      <c r="BL275" s="315">
        <v>715986.48</v>
      </c>
      <c r="BM275" s="315">
        <v>745607.42</v>
      </c>
      <c r="BN275" s="315">
        <v>13000500</v>
      </c>
      <c r="BO275" s="315">
        <v>4450585.55</v>
      </c>
      <c r="BP275" s="315">
        <v>871</v>
      </c>
      <c r="BQ275" s="315">
        <v>18500</v>
      </c>
      <c r="BR275" s="315">
        <v>1114725.1499999999</v>
      </c>
      <c r="BS275" s="315">
        <v>3208562.75</v>
      </c>
      <c r="BT275" s="315">
        <v>2999320</v>
      </c>
      <c r="BU275" s="315">
        <v>29114</v>
      </c>
      <c r="BV275" s="315">
        <v>1358655.48</v>
      </c>
      <c r="BW275" s="315">
        <v>196603.5</v>
      </c>
      <c r="BX275" s="315">
        <v>619588.5</v>
      </c>
      <c r="BY275" s="315">
        <v>3607644.11</v>
      </c>
      <c r="BZ275" s="315">
        <v>3428670.04</v>
      </c>
      <c r="CA275" s="315">
        <v>6177925.4500000002</v>
      </c>
      <c r="CB275" s="315">
        <v>400525.5</v>
      </c>
      <c r="CC275" s="315">
        <v>2328137.88</v>
      </c>
      <c r="CD275" s="315">
        <v>4473226.2699999996</v>
      </c>
      <c r="CE275" s="315">
        <v>2274730</v>
      </c>
      <c r="CF275" s="315">
        <v>2205001.46</v>
      </c>
      <c r="CG275" s="315">
        <v>6894387</v>
      </c>
      <c r="CH275" s="315">
        <v>10549957.300000001</v>
      </c>
      <c r="CI275" s="315">
        <v>15914071.85</v>
      </c>
      <c r="CJ275" s="315">
        <v>679446.9</v>
      </c>
      <c r="CK275" s="315">
        <v>121238.55</v>
      </c>
      <c r="CL275" s="315">
        <v>3185872.25</v>
      </c>
      <c r="CM275" s="315">
        <v>747317</v>
      </c>
      <c r="CN275" s="315">
        <v>6877650</v>
      </c>
      <c r="CO275" s="315">
        <v>177863.45</v>
      </c>
      <c r="CP275" s="315">
        <v>1926423.17</v>
      </c>
      <c r="CQ275" s="315">
        <v>8771597.9000000004</v>
      </c>
      <c r="CR275" s="315">
        <v>446641.02</v>
      </c>
      <c r="CS275" s="315">
        <v>2929800.31</v>
      </c>
      <c r="CT275" s="315">
        <v>89869.3</v>
      </c>
      <c r="CU275" s="315">
        <v>505435.15</v>
      </c>
      <c r="CV275" s="315">
        <v>821793</v>
      </c>
      <c r="CW275" s="315">
        <v>1874181.6</v>
      </c>
      <c r="CX275" s="315">
        <v>2143344.6</v>
      </c>
      <c r="CY275" s="315">
        <v>15005319.130000001</v>
      </c>
      <c r="CZ275" s="315">
        <v>30556429.219999999</v>
      </c>
      <c r="DA275" s="315">
        <v>12239349.210000001</v>
      </c>
      <c r="DB275" s="315">
        <v>11864287.4</v>
      </c>
      <c r="DC275" s="315">
        <v>5585171.5</v>
      </c>
      <c r="DD275" s="315">
        <v>19146217.789999999</v>
      </c>
      <c r="DE275" s="315">
        <v>3576106.85</v>
      </c>
      <c r="DF275" s="315">
        <v>506383.75</v>
      </c>
      <c r="DG275" s="315">
        <v>1403295.3</v>
      </c>
      <c r="DH275" s="315">
        <v>2921631.5</v>
      </c>
      <c r="DI275" s="315">
        <v>1352438.12</v>
      </c>
      <c r="DJ275" s="315">
        <v>761827.75</v>
      </c>
      <c r="DK275" s="315">
        <v>9098809.3499999996</v>
      </c>
      <c r="DL275" s="315">
        <v>1665294.35</v>
      </c>
      <c r="DM275" s="315">
        <v>6375583.7999999998</v>
      </c>
      <c r="DN275" s="315">
        <v>268986.05</v>
      </c>
      <c r="DO275" s="315">
        <v>2020884</v>
      </c>
      <c r="DP275" s="315">
        <v>111198</v>
      </c>
      <c r="DQ275" s="315">
        <v>1136737.96</v>
      </c>
      <c r="DR275" s="315">
        <v>245600</v>
      </c>
      <c r="DS275" s="315">
        <v>21656162.190000001</v>
      </c>
      <c r="DT275" s="315">
        <v>3387468.07</v>
      </c>
      <c r="DU275" s="315">
        <v>10650350.68</v>
      </c>
      <c r="DV275" s="315">
        <v>790201</v>
      </c>
      <c r="DW275" s="315">
        <v>1237228.8999999999</v>
      </c>
      <c r="DX275" s="315">
        <v>1229762.1399999999</v>
      </c>
      <c r="DY275" s="315">
        <v>8274803.5</v>
      </c>
      <c r="DZ275" s="315">
        <v>1265699.3500000001</v>
      </c>
      <c r="EA275" s="315">
        <v>24118086.780000001</v>
      </c>
      <c r="EB275" s="315">
        <v>1097877.18</v>
      </c>
      <c r="EC275" s="315">
        <v>1145795.03</v>
      </c>
      <c r="ED275" s="315">
        <v>2559718.0499999998</v>
      </c>
      <c r="EE275" s="315">
        <v>953569.07</v>
      </c>
      <c r="EF275" s="315">
        <v>20715.97</v>
      </c>
      <c r="EG275" s="315">
        <v>8284994.5899999999</v>
      </c>
      <c r="EH275" s="315">
        <v>799703.74</v>
      </c>
      <c r="EI275" s="315">
        <v>1993463</v>
      </c>
      <c r="EJ275" s="315">
        <v>19227538.41</v>
      </c>
      <c r="EK275" s="315">
        <v>884287.17</v>
      </c>
      <c r="EL275" s="315">
        <v>289623.55</v>
      </c>
      <c r="EM275" s="315">
        <v>9311208.25</v>
      </c>
      <c r="EN275" s="315">
        <v>5500973.2699999996</v>
      </c>
      <c r="EO275" s="315">
        <v>8578561.6600000001</v>
      </c>
      <c r="EP275" s="315">
        <v>2094901</v>
      </c>
      <c r="EQ275" s="315">
        <v>829757.15</v>
      </c>
      <c r="ER275" s="315">
        <v>2689989.4</v>
      </c>
      <c r="ES275" s="315">
        <v>1127823.25</v>
      </c>
      <c r="ET275" s="315">
        <v>459032</v>
      </c>
      <c r="EU275" s="315">
        <v>3290870.64</v>
      </c>
      <c r="EV275" s="315">
        <v>195100</v>
      </c>
      <c r="EW275" s="315">
        <v>57000</v>
      </c>
      <c r="EX275" s="315">
        <v>961772.8</v>
      </c>
      <c r="EY275" s="315">
        <v>24616970</v>
      </c>
      <c r="EZ275" s="315">
        <v>578613981.45000005</v>
      </c>
      <c r="FA275" s="315">
        <v>901952.85</v>
      </c>
      <c r="FB275" s="315">
        <v>3845706.4</v>
      </c>
      <c r="FC275" s="315">
        <v>11023224.789999999</v>
      </c>
      <c r="FD275" s="315">
        <v>385802</v>
      </c>
      <c r="FE275" s="315">
        <v>1</v>
      </c>
      <c r="FF275" s="315">
        <v>303500</v>
      </c>
      <c r="FG275" s="315">
        <v>1119286.67</v>
      </c>
      <c r="FH275" s="315">
        <v>14191461.630000001</v>
      </c>
      <c r="FI275" s="315">
        <v>329230.75</v>
      </c>
      <c r="FJ275" s="315">
        <v>3086000</v>
      </c>
      <c r="FK275" s="315">
        <v>3456979.47</v>
      </c>
      <c r="FL275" s="315">
        <v>200897</v>
      </c>
      <c r="FM275" s="315">
        <v>6528346.25</v>
      </c>
      <c r="FN275" s="315">
        <v>1553443.25</v>
      </c>
      <c r="FO275" s="315">
        <v>2297103.4</v>
      </c>
      <c r="FP275" s="315">
        <v>616655.94999999995</v>
      </c>
      <c r="FQ275" s="315">
        <v>214809.56</v>
      </c>
      <c r="FR275" s="315">
        <v>12835813.960000001</v>
      </c>
      <c r="FS275" s="315">
        <v>106378.19</v>
      </c>
      <c r="FT275" s="315">
        <v>2755705.25</v>
      </c>
      <c r="FU275" s="315">
        <v>1843026.57</v>
      </c>
      <c r="FV275" s="315">
        <v>318668</v>
      </c>
      <c r="FW275" s="315">
        <v>4664.5</v>
      </c>
      <c r="FX275" s="315">
        <v>22443280.120000001</v>
      </c>
      <c r="FY275" s="315">
        <v>19996603.690000001</v>
      </c>
      <c r="FZ275" s="315">
        <v>888782.17</v>
      </c>
      <c r="GA275" s="315">
        <v>707199</v>
      </c>
      <c r="GB275" s="315">
        <v>1230851.1299999999</v>
      </c>
      <c r="GC275" s="315">
        <v>2988609.2</v>
      </c>
      <c r="GD275" s="315">
        <v>2292756.4</v>
      </c>
      <c r="GE275" s="315">
        <v>3341000.6</v>
      </c>
      <c r="GF275" s="315">
        <v>548538</v>
      </c>
      <c r="GG275" s="315">
        <v>9242977.3599999994</v>
      </c>
      <c r="GH275" s="315">
        <v>328752.14</v>
      </c>
      <c r="GI275" s="315">
        <v>2209174.5299999998</v>
      </c>
      <c r="GJ275" s="315">
        <v>2279896.44</v>
      </c>
      <c r="GK275" s="315">
        <v>29986739.760000002</v>
      </c>
      <c r="GL275" s="315">
        <v>7050382.7300000004</v>
      </c>
      <c r="GM275" s="315">
        <v>26649501.530000001</v>
      </c>
      <c r="GN275" s="315">
        <v>2902136.47</v>
      </c>
      <c r="GO275" s="315">
        <v>3118263.75</v>
      </c>
      <c r="GP275" s="315">
        <v>182566.01</v>
      </c>
      <c r="GQ275" s="315">
        <v>20825</v>
      </c>
      <c r="GR275" s="315">
        <v>396030</v>
      </c>
      <c r="GS275" s="315">
        <v>24719642.289999999</v>
      </c>
      <c r="GT275" s="315">
        <v>452323.98</v>
      </c>
      <c r="GU275" s="315">
        <v>17985227.440000001</v>
      </c>
      <c r="GV275" s="315">
        <v>2608000</v>
      </c>
      <c r="GW275" s="315">
        <v>9442</v>
      </c>
      <c r="GX275" s="315">
        <v>18928144.949999999</v>
      </c>
      <c r="GY275" s="315">
        <v>571714.29</v>
      </c>
      <c r="GZ275" s="315">
        <v>710725.5</v>
      </c>
      <c r="HA275" s="315">
        <v>5328783.05</v>
      </c>
      <c r="HB275" s="315">
        <v>749038.6</v>
      </c>
      <c r="HC275" s="315">
        <v>576237.1</v>
      </c>
      <c r="HD275" s="315">
        <v>154220</v>
      </c>
      <c r="HE275" s="315">
        <v>819435</v>
      </c>
      <c r="HF275" s="315">
        <v>255851</v>
      </c>
      <c r="HG275" s="315">
        <v>6907105.6299999999</v>
      </c>
      <c r="HH275" s="315">
        <v>27244562.739999998</v>
      </c>
      <c r="HI275" s="315">
        <v>1993582.23</v>
      </c>
      <c r="HJ275" s="315">
        <v>820862</v>
      </c>
      <c r="HK275" s="315">
        <v>224004</v>
      </c>
      <c r="HL275" s="315">
        <v>8016495.25</v>
      </c>
      <c r="HM275" s="315">
        <v>732054.85</v>
      </c>
      <c r="HN275" s="315">
        <v>2641481.65</v>
      </c>
      <c r="HO275" s="315">
        <v>1321489.46</v>
      </c>
      <c r="HP275" s="315">
        <v>13230623.050000001</v>
      </c>
      <c r="HQ275" s="315">
        <v>2</v>
      </c>
      <c r="HR275" s="315">
        <v>2065429.85</v>
      </c>
      <c r="HS275" s="315">
        <v>134500</v>
      </c>
      <c r="HT275" s="315">
        <v>6662193.7800000003</v>
      </c>
      <c r="HU275" s="315">
        <v>755510</v>
      </c>
      <c r="HV275" s="315">
        <v>2186451</v>
      </c>
      <c r="HW275" s="315">
        <v>43437071.649999999</v>
      </c>
      <c r="HX275" s="315">
        <v>106811</v>
      </c>
      <c r="HY275" s="315">
        <v>13255500</v>
      </c>
      <c r="HZ275" s="315">
        <v>1810310.59</v>
      </c>
      <c r="IA275" s="315">
        <v>2418302</v>
      </c>
      <c r="IB275" s="315">
        <v>3922260.11</v>
      </c>
      <c r="IC275" s="315">
        <v>7746628.2999999998</v>
      </c>
      <c r="ID275" s="315">
        <v>3692439</v>
      </c>
      <c r="IE275" s="315">
        <v>9012609.5999999996</v>
      </c>
      <c r="IF275" s="315">
        <v>21413.9</v>
      </c>
      <c r="IG275" s="315">
        <v>1121957.28</v>
      </c>
      <c r="IH275" s="315">
        <v>201776.63</v>
      </c>
      <c r="II275" s="315">
        <v>606574.9</v>
      </c>
      <c r="IJ275" s="315">
        <v>6006030.3300000001</v>
      </c>
      <c r="IK275" s="315">
        <v>294677.24</v>
      </c>
      <c r="IL275" s="315">
        <v>226602</v>
      </c>
      <c r="IM275" s="315">
        <v>1454341.06</v>
      </c>
      <c r="IN275" s="315">
        <v>23482</v>
      </c>
      <c r="IO275" s="315">
        <v>1411815.44</v>
      </c>
      <c r="IP275" s="315">
        <v>528428.30000000005</v>
      </c>
      <c r="IQ275" s="315">
        <v>3050117.61</v>
      </c>
      <c r="IR275" s="315">
        <v>46794941.549999997</v>
      </c>
      <c r="IS275" s="315">
        <v>4162845.2</v>
      </c>
      <c r="IT275" s="315">
        <v>5607141.3499999996</v>
      </c>
      <c r="IU275" s="315">
        <v>64090</v>
      </c>
      <c r="IV275" s="315">
        <v>2376200</v>
      </c>
      <c r="IW275" s="315">
        <v>5868359</v>
      </c>
      <c r="IX275" s="315">
        <v>557614.34</v>
      </c>
      <c r="IY275" s="315">
        <v>3747241.1</v>
      </c>
      <c r="IZ275" s="315">
        <v>349730.2</v>
      </c>
      <c r="JA275" s="315">
        <v>2875783.71</v>
      </c>
      <c r="JB275" s="315">
        <v>415750</v>
      </c>
      <c r="JC275" s="315">
        <v>4712000</v>
      </c>
      <c r="JD275" s="315">
        <v>523280</v>
      </c>
      <c r="JE275" s="315">
        <v>445274.72</v>
      </c>
      <c r="JF275" s="315">
        <v>1217948.1499999999</v>
      </c>
      <c r="JG275" s="315">
        <v>300124.25</v>
      </c>
      <c r="JH275" s="315">
        <v>1989101</v>
      </c>
      <c r="JI275" s="315">
        <v>547471</v>
      </c>
      <c r="JJ275" s="315">
        <v>9168023.8900000006</v>
      </c>
      <c r="JK275" s="315">
        <v>182211.65</v>
      </c>
      <c r="JL275" s="315">
        <v>1283657.9099999999</v>
      </c>
      <c r="JM275" s="315">
        <v>124948.3</v>
      </c>
      <c r="JN275" s="315">
        <v>651628.75</v>
      </c>
      <c r="JO275" s="315">
        <v>1217034.3899999999</v>
      </c>
      <c r="JP275" s="315">
        <v>553008.67000000004</v>
      </c>
      <c r="JQ275" s="315">
        <v>296892.42</v>
      </c>
      <c r="JR275" s="315">
        <v>71263.39</v>
      </c>
      <c r="JS275" s="315">
        <v>6790469.5999999996</v>
      </c>
      <c r="JT275" s="315">
        <v>2278664.25</v>
      </c>
      <c r="JU275" s="315">
        <v>14076643.109999999</v>
      </c>
      <c r="JV275" s="315">
        <v>105791526.14</v>
      </c>
      <c r="JW275" s="315">
        <v>239786.85</v>
      </c>
      <c r="JX275" s="315">
        <v>136376</v>
      </c>
      <c r="JY275" s="315">
        <v>12300</v>
      </c>
      <c r="JZ275" s="315">
        <v>507619.61</v>
      </c>
      <c r="KA275" s="315">
        <v>123900</v>
      </c>
      <c r="KB275" s="315">
        <v>1200000</v>
      </c>
      <c r="KC275" s="315">
        <v>520292.65</v>
      </c>
      <c r="KD275" s="315">
        <v>318996</v>
      </c>
      <c r="KE275" s="315">
        <v>2377722.4500000002</v>
      </c>
      <c r="KF275" s="315">
        <v>73401</v>
      </c>
      <c r="KG275" s="315">
        <v>1179500</v>
      </c>
      <c r="KH275" s="315">
        <v>1728630</v>
      </c>
      <c r="KI275" s="315">
        <v>785747</v>
      </c>
      <c r="KJ275" s="315">
        <v>104047.82</v>
      </c>
      <c r="KK275" s="315">
        <v>160635</v>
      </c>
      <c r="KL275" s="315">
        <v>1226244.7</v>
      </c>
      <c r="KM275" s="315">
        <v>1967246.5</v>
      </c>
      <c r="KN275" s="315">
        <v>4833089.4000000004</v>
      </c>
      <c r="KO275" s="315">
        <v>4468655.37</v>
      </c>
      <c r="KP275" s="315">
        <v>1133631.8700000001</v>
      </c>
      <c r="KQ275" s="315">
        <v>47051089.770000003</v>
      </c>
      <c r="KR275" s="315">
        <v>4555735.8099999996</v>
      </c>
      <c r="KS275" s="314">
        <v>1933004.35</v>
      </c>
      <c r="KU275" s="338" t="s">
        <v>943</v>
      </c>
      <c r="KV275" s="312" t="s">
        <v>943</v>
      </c>
      <c r="KY275" s="312" t="s">
        <v>943</v>
      </c>
    </row>
    <row r="276" spans="1:311" x14ac:dyDescent="0.25">
      <c r="A276" s="321">
        <v>2021</v>
      </c>
      <c r="B276" s="320" t="s">
        <v>807</v>
      </c>
      <c r="C276" s="320" t="s">
        <v>828</v>
      </c>
      <c r="D276" s="320" t="s">
        <v>830</v>
      </c>
      <c r="E276" s="320" t="s">
        <v>780</v>
      </c>
      <c r="F276" s="319">
        <v>0</v>
      </c>
      <c r="G276" s="319">
        <v>0</v>
      </c>
      <c r="H276" s="319">
        <v>3256207.6</v>
      </c>
      <c r="I276" s="319">
        <v>0</v>
      </c>
      <c r="J276" s="319">
        <v>0</v>
      </c>
      <c r="K276" s="319">
        <v>0</v>
      </c>
      <c r="L276" s="319">
        <v>0</v>
      </c>
      <c r="M276" s="319">
        <v>0</v>
      </c>
      <c r="N276" s="319">
        <v>0</v>
      </c>
      <c r="O276" s="319">
        <v>0</v>
      </c>
      <c r="P276" s="319">
        <v>0</v>
      </c>
      <c r="Q276" s="319">
        <v>0</v>
      </c>
      <c r="R276" s="319">
        <v>172584.41</v>
      </c>
      <c r="S276" s="319">
        <v>0</v>
      </c>
      <c r="T276" s="319">
        <v>0</v>
      </c>
      <c r="U276" s="319">
        <v>0</v>
      </c>
      <c r="V276" s="319">
        <v>0</v>
      </c>
      <c r="W276" s="319">
        <v>0</v>
      </c>
      <c r="X276" s="319">
        <v>0</v>
      </c>
      <c r="Y276" s="319">
        <v>117891.97</v>
      </c>
      <c r="Z276" s="319">
        <v>0</v>
      </c>
      <c r="AA276" s="319">
        <v>6394.7</v>
      </c>
      <c r="AB276" s="319">
        <v>0</v>
      </c>
      <c r="AC276" s="319">
        <v>0</v>
      </c>
      <c r="AD276" s="319">
        <v>1312685.3</v>
      </c>
      <c r="AE276" s="319">
        <v>80506.8</v>
      </c>
      <c r="AF276" s="319">
        <v>0</v>
      </c>
      <c r="AG276" s="319">
        <v>0</v>
      </c>
      <c r="AH276" s="319">
        <v>0</v>
      </c>
      <c r="AI276" s="319">
        <v>0</v>
      </c>
      <c r="AJ276" s="319">
        <v>0</v>
      </c>
      <c r="AK276" s="319">
        <v>0</v>
      </c>
      <c r="AL276" s="319">
        <v>0</v>
      </c>
      <c r="AM276" s="319">
        <v>0</v>
      </c>
      <c r="AN276" s="319">
        <v>0</v>
      </c>
      <c r="AO276" s="319">
        <v>0</v>
      </c>
      <c r="AP276" s="319">
        <v>0</v>
      </c>
      <c r="AQ276" s="319">
        <v>0</v>
      </c>
      <c r="AR276" s="319">
        <v>0</v>
      </c>
      <c r="AS276" s="319">
        <v>0</v>
      </c>
      <c r="AT276" s="319">
        <v>8727.84</v>
      </c>
      <c r="AU276" s="319">
        <v>0</v>
      </c>
      <c r="AV276" s="319">
        <v>0</v>
      </c>
      <c r="AW276" s="319">
        <v>0</v>
      </c>
      <c r="AX276" s="319">
        <v>0</v>
      </c>
      <c r="AY276" s="319">
        <v>0</v>
      </c>
      <c r="AZ276" s="319">
        <v>0</v>
      </c>
      <c r="BA276" s="319">
        <v>0</v>
      </c>
      <c r="BB276" s="319">
        <v>0</v>
      </c>
      <c r="BC276" s="319">
        <v>7979.57</v>
      </c>
      <c r="BD276" s="319">
        <v>0</v>
      </c>
      <c r="BE276" s="319">
        <v>0</v>
      </c>
      <c r="BF276" s="319">
        <v>0</v>
      </c>
      <c r="BG276" s="319">
        <v>0</v>
      </c>
      <c r="BH276" s="319">
        <v>0</v>
      </c>
      <c r="BI276" s="319">
        <v>0</v>
      </c>
      <c r="BJ276" s="319">
        <v>0</v>
      </c>
      <c r="BK276" s="319">
        <v>0</v>
      </c>
      <c r="BL276" s="319">
        <v>30866.720000000001</v>
      </c>
      <c r="BM276" s="319">
        <v>0</v>
      </c>
      <c r="BN276" s="319">
        <v>0</v>
      </c>
      <c r="BO276" s="319">
        <v>0</v>
      </c>
      <c r="BP276" s="319">
        <v>0</v>
      </c>
      <c r="BQ276" s="319">
        <v>0</v>
      </c>
      <c r="BR276" s="319">
        <v>162573.45000000001</v>
      </c>
      <c r="BS276" s="319">
        <v>0</v>
      </c>
      <c r="BT276" s="319">
        <v>0</v>
      </c>
      <c r="BU276" s="319">
        <v>0</v>
      </c>
      <c r="BV276" s="319">
        <v>0</v>
      </c>
      <c r="BW276" s="319">
        <v>0</v>
      </c>
      <c r="BX276" s="319">
        <v>0</v>
      </c>
      <c r="BY276" s="319">
        <v>348.75</v>
      </c>
      <c r="BZ276" s="319">
        <v>0</v>
      </c>
      <c r="CA276" s="319">
        <v>3144.45</v>
      </c>
      <c r="CB276" s="319">
        <v>0</v>
      </c>
      <c r="CC276" s="319">
        <v>0</v>
      </c>
      <c r="CD276" s="319">
        <v>0</v>
      </c>
      <c r="CE276" s="319">
        <v>1944222.3</v>
      </c>
      <c r="CF276" s="319">
        <v>0</v>
      </c>
      <c r="CG276" s="319">
        <v>0</v>
      </c>
      <c r="CH276" s="319">
        <v>0</v>
      </c>
      <c r="CI276" s="319">
        <v>0</v>
      </c>
      <c r="CJ276" s="319">
        <v>0</v>
      </c>
      <c r="CK276" s="319">
        <v>0</v>
      </c>
      <c r="CL276" s="319">
        <v>0</v>
      </c>
      <c r="CM276" s="319">
        <v>0</v>
      </c>
      <c r="CN276" s="319">
        <v>0</v>
      </c>
      <c r="CO276" s="319">
        <v>0</v>
      </c>
      <c r="CP276" s="319">
        <v>0</v>
      </c>
      <c r="CQ276" s="319">
        <v>3265.78</v>
      </c>
      <c r="CR276" s="319">
        <v>24403.17</v>
      </c>
      <c r="CS276" s="319">
        <v>0</v>
      </c>
      <c r="CT276" s="319">
        <v>0</v>
      </c>
      <c r="CU276" s="319">
        <v>0</v>
      </c>
      <c r="CV276" s="319">
        <v>0</v>
      </c>
      <c r="CW276" s="319">
        <v>3654.7</v>
      </c>
      <c r="CX276" s="319">
        <v>0</v>
      </c>
      <c r="CY276" s="319">
        <v>0</v>
      </c>
      <c r="CZ276" s="319">
        <v>0</v>
      </c>
      <c r="DA276" s="319">
        <v>0</v>
      </c>
      <c r="DB276" s="319">
        <v>0</v>
      </c>
      <c r="DC276" s="319">
        <v>891815.1</v>
      </c>
      <c r="DD276" s="319">
        <v>0</v>
      </c>
      <c r="DE276" s="319">
        <v>0</v>
      </c>
      <c r="DF276" s="319">
        <v>0</v>
      </c>
      <c r="DG276" s="319">
        <v>0</v>
      </c>
      <c r="DH276" s="319">
        <v>0</v>
      </c>
      <c r="DI276" s="319">
        <v>363412.47999999998</v>
      </c>
      <c r="DJ276" s="319">
        <v>0</v>
      </c>
      <c r="DK276" s="319">
        <v>0</v>
      </c>
      <c r="DL276" s="319">
        <v>0</v>
      </c>
      <c r="DM276" s="319">
        <v>0</v>
      </c>
      <c r="DN276" s="319">
        <v>0</v>
      </c>
      <c r="DO276" s="319">
        <v>0</v>
      </c>
      <c r="DP276" s="319">
        <v>0</v>
      </c>
      <c r="DQ276" s="319">
        <v>0</v>
      </c>
      <c r="DR276" s="319">
        <v>0</v>
      </c>
      <c r="DS276" s="319">
        <v>0</v>
      </c>
      <c r="DT276" s="319">
        <v>0</v>
      </c>
      <c r="DU276" s="319">
        <v>0</v>
      </c>
      <c r="DV276" s="319">
        <v>0</v>
      </c>
      <c r="DW276" s="319">
        <v>0</v>
      </c>
      <c r="DX276" s="319">
        <v>84</v>
      </c>
      <c r="DY276" s="319">
        <v>0</v>
      </c>
      <c r="DZ276" s="319">
        <v>0</v>
      </c>
      <c r="EA276" s="319">
        <v>0</v>
      </c>
      <c r="EB276" s="319">
        <v>0</v>
      </c>
      <c r="EC276" s="319">
        <v>0</v>
      </c>
      <c r="ED276" s="319">
        <v>0</v>
      </c>
      <c r="EE276" s="319">
        <v>0</v>
      </c>
      <c r="EF276" s="319">
        <v>0</v>
      </c>
      <c r="EG276" s="319">
        <v>0</v>
      </c>
      <c r="EH276" s="319">
        <v>0</v>
      </c>
      <c r="EI276" s="319">
        <v>353139.14</v>
      </c>
      <c r="EJ276" s="319">
        <v>0</v>
      </c>
      <c r="EK276" s="319">
        <v>0</v>
      </c>
      <c r="EL276" s="319">
        <v>0</v>
      </c>
      <c r="EM276" s="319">
        <v>0</v>
      </c>
      <c r="EN276" s="319">
        <v>0</v>
      </c>
      <c r="EO276" s="319">
        <v>0</v>
      </c>
      <c r="EP276" s="319">
        <v>0</v>
      </c>
      <c r="EQ276" s="319">
        <v>0</v>
      </c>
      <c r="ER276" s="319">
        <v>1925</v>
      </c>
      <c r="ES276" s="319">
        <v>0</v>
      </c>
      <c r="ET276" s="319">
        <v>0</v>
      </c>
      <c r="EU276" s="319">
        <v>0</v>
      </c>
      <c r="EV276" s="319">
        <v>0</v>
      </c>
      <c r="EW276" s="319">
        <v>0</v>
      </c>
      <c r="EX276" s="319">
        <v>6615</v>
      </c>
      <c r="EY276" s="319">
        <v>0</v>
      </c>
      <c r="EZ276" s="319">
        <v>0</v>
      </c>
      <c r="FA276" s="319">
        <v>0</v>
      </c>
      <c r="FB276" s="319">
        <v>0</v>
      </c>
      <c r="FC276" s="319">
        <v>2132284</v>
      </c>
      <c r="FD276" s="319">
        <v>0</v>
      </c>
      <c r="FE276" s="319">
        <v>0</v>
      </c>
      <c r="FF276" s="319">
        <v>0</v>
      </c>
      <c r="FG276" s="319">
        <v>0</v>
      </c>
      <c r="FH276" s="319">
        <v>0</v>
      </c>
      <c r="FI276" s="319">
        <v>0</v>
      </c>
      <c r="FJ276" s="319">
        <v>0</v>
      </c>
      <c r="FK276" s="319">
        <v>0</v>
      </c>
      <c r="FL276" s="319">
        <v>0</v>
      </c>
      <c r="FM276" s="319">
        <v>0</v>
      </c>
      <c r="FN276" s="319">
        <v>0</v>
      </c>
      <c r="FO276" s="319">
        <v>0</v>
      </c>
      <c r="FP276" s="319">
        <v>0</v>
      </c>
      <c r="FQ276" s="319">
        <v>0</v>
      </c>
      <c r="FR276" s="319">
        <v>0</v>
      </c>
      <c r="FS276" s="319">
        <v>0</v>
      </c>
      <c r="FT276" s="319">
        <v>0</v>
      </c>
      <c r="FU276" s="319">
        <v>0</v>
      </c>
      <c r="FV276" s="319">
        <v>0</v>
      </c>
      <c r="FW276" s="319">
        <v>0</v>
      </c>
      <c r="FX276" s="319">
        <v>0</v>
      </c>
      <c r="FY276" s="319">
        <v>0</v>
      </c>
      <c r="FZ276" s="319">
        <v>0</v>
      </c>
      <c r="GA276" s="319">
        <v>0</v>
      </c>
      <c r="GB276" s="319">
        <v>0</v>
      </c>
      <c r="GC276" s="319">
        <v>0</v>
      </c>
      <c r="GD276" s="319">
        <v>3283.4</v>
      </c>
      <c r="GE276" s="319">
        <v>0</v>
      </c>
      <c r="GF276" s="319">
        <v>0</v>
      </c>
      <c r="GG276" s="319">
        <v>0</v>
      </c>
      <c r="GH276" s="319">
        <v>0</v>
      </c>
      <c r="GI276" s="319">
        <v>374246.47</v>
      </c>
      <c r="GJ276" s="319">
        <v>0</v>
      </c>
      <c r="GK276" s="319">
        <v>0</v>
      </c>
      <c r="GL276" s="319">
        <v>0</v>
      </c>
      <c r="GM276" s="319">
        <v>4972041.0599999996</v>
      </c>
      <c r="GN276" s="319">
        <v>0</v>
      </c>
      <c r="GO276" s="319">
        <v>0</v>
      </c>
      <c r="GP276" s="319">
        <v>31960.01</v>
      </c>
      <c r="GQ276" s="319">
        <v>2000</v>
      </c>
      <c r="GR276" s="319">
        <v>0</v>
      </c>
      <c r="GS276" s="319">
        <v>0</v>
      </c>
      <c r="GT276" s="319">
        <v>0</v>
      </c>
      <c r="GU276" s="319">
        <v>324784.49</v>
      </c>
      <c r="GV276" s="319">
        <v>0</v>
      </c>
      <c r="GW276" s="319">
        <v>0</v>
      </c>
      <c r="GX276" s="319">
        <v>70060</v>
      </c>
      <c r="GY276" s="319">
        <v>0</v>
      </c>
      <c r="GZ276" s="319">
        <v>0</v>
      </c>
      <c r="HA276" s="319">
        <v>0</v>
      </c>
      <c r="HB276" s="319">
        <v>0</v>
      </c>
      <c r="HC276" s="319">
        <v>0</v>
      </c>
      <c r="HD276" s="319">
        <v>0</v>
      </c>
      <c r="HE276" s="319">
        <v>0</v>
      </c>
      <c r="HF276" s="319">
        <v>0</v>
      </c>
      <c r="HG276" s="319">
        <v>0</v>
      </c>
      <c r="HH276" s="319">
        <v>0</v>
      </c>
      <c r="HI276" s="319">
        <v>0</v>
      </c>
      <c r="HJ276" s="319">
        <v>0</v>
      </c>
      <c r="HK276" s="319">
        <v>0</v>
      </c>
      <c r="HL276" s="319">
        <v>0</v>
      </c>
      <c r="HM276" s="319">
        <v>0</v>
      </c>
      <c r="HN276" s="319">
        <v>0</v>
      </c>
      <c r="HO276" s="319">
        <v>0</v>
      </c>
      <c r="HP276" s="319">
        <v>0</v>
      </c>
      <c r="HQ276" s="319">
        <v>0</v>
      </c>
      <c r="HR276" s="319">
        <v>0</v>
      </c>
      <c r="HS276" s="319">
        <v>0</v>
      </c>
      <c r="HT276" s="319">
        <v>0</v>
      </c>
      <c r="HU276" s="319">
        <v>0</v>
      </c>
      <c r="HV276" s="319">
        <v>0</v>
      </c>
      <c r="HW276" s="319">
        <v>236466.5</v>
      </c>
      <c r="HX276" s="319">
        <v>0</v>
      </c>
      <c r="HY276" s="319">
        <v>0</v>
      </c>
      <c r="HZ276" s="319">
        <v>49754.05</v>
      </c>
      <c r="IA276" s="319">
        <v>0</v>
      </c>
      <c r="IB276" s="319">
        <v>0</v>
      </c>
      <c r="IC276" s="319">
        <v>0</v>
      </c>
      <c r="ID276" s="319">
        <v>0</v>
      </c>
      <c r="IE276" s="319">
        <v>19703.7</v>
      </c>
      <c r="IF276" s="319">
        <v>0</v>
      </c>
      <c r="IG276" s="319">
        <v>0</v>
      </c>
      <c r="IH276" s="319">
        <v>0</v>
      </c>
      <c r="II276" s="319">
        <v>0</v>
      </c>
      <c r="IJ276" s="319">
        <v>0</v>
      </c>
      <c r="IK276" s="319">
        <v>0</v>
      </c>
      <c r="IL276" s="319">
        <v>4160.1000000000004</v>
      </c>
      <c r="IM276" s="319">
        <v>0</v>
      </c>
      <c r="IN276" s="319">
        <v>0</v>
      </c>
      <c r="IO276" s="319">
        <v>0</v>
      </c>
      <c r="IP276" s="319">
        <v>0</v>
      </c>
      <c r="IQ276" s="319">
        <v>0</v>
      </c>
      <c r="IR276" s="319">
        <v>1766646.5</v>
      </c>
      <c r="IS276" s="319">
        <v>30243.81</v>
      </c>
      <c r="IT276" s="319">
        <v>0</v>
      </c>
      <c r="IU276" s="319">
        <v>0</v>
      </c>
      <c r="IV276" s="319">
        <v>477040.18</v>
      </c>
      <c r="IW276" s="319">
        <v>41616.61</v>
      </c>
      <c r="IX276" s="319">
        <v>0</v>
      </c>
      <c r="IY276" s="319">
        <v>0</v>
      </c>
      <c r="IZ276" s="319">
        <v>0</v>
      </c>
      <c r="JA276" s="319">
        <v>0</v>
      </c>
      <c r="JB276" s="319">
        <v>0</v>
      </c>
      <c r="JC276" s="319">
        <v>0</v>
      </c>
      <c r="JD276" s="319">
        <v>0</v>
      </c>
      <c r="JE276" s="319">
        <v>0</v>
      </c>
      <c r="JF276" s="319">
        <v>0</v>
      </c>
      <c r="JG276" s="319">
        <v>0</v>
      </c>
      <c r="JH276" s="319">
        <v>0</v>
      </c>
      <c r="JI276" s="319">
        <v>625345.55000000005</v>
      </c>
      <c r="JJ276" s="319">
        <v>0</v>
      </c>
      <c r="JK276" s="319">
        <v>0</v>
      </c>
      <c r="JL276" s="319">
        <v>0</v>
      </c>
      <c r="JM276" s="319">
        <v>0</v>
      </c>
      <c r="JN276" s="319">
        <v>0</v>
      </c>
      <c r="JO276" s="319">
        <v>0</v>
      </c>
      <c r="JP276" s="319">
        <v>0</v>
      </c>
      <c r="JQ276" s="319">
        <v>0</v>
      </c>
      <c r="JR276" s="319">
        <v>0</v>
      </c>
      <c r="JS276" s="319">
        <v>0</v>
      </c>
      <c r="JT276" s="319">
        <v>0</v>
      </c>
      <c r="JU276" s="319">
        <v>0</v>
      </c>
      <c r="JV276" s="319">
        <v>1808934.82</v>
      </c>
      <c r="JW276" s="319">
        <v>0</v>
      </c>
      <c r="JX276" s="319">
        <v>0</v>
      </c>
      <c r="JY276" s="319">
        <v>0</v>
      </c>
      <c r="JZ276" s="319">
        <v>0</v>
      </c>
      <c r="KA276" s="319">
        <v>0</v>
      </c>
      <c r="KB276" s="319">
        <v>0</v>
      </c>
      <c r="KC276" s="319">
        <v>0</v>
      </c>
      <c r="KD276" s="319">
        <v>0</v>
      </c>
      <c r="KE276" s="319">
        <v>49864.5</v>
      </c>
      <c r="KF276" s="319">
        <v>0</v>
      </c>
      <c r="KG276" s="319">
        <v>0</v>
      </c>
      <c r="KH276" s="319">
        <v>0</v>
      </c>
      <c r="KI276" s="319">
        <v>0</v>
      </c>
      <c r="KJ276" s="319">
        <v>0</v>
      </c>
      <c r="KK276" s="319">
        <v>0</v>
      </c>
      <c r="KL276" s="319">
        <v>0</v>
      </c>
      <c r="KM276" s="319">
        <v>0</v>
      </c>
      <c r="KN276" s="319">
        <v>0</v>
      </c>
      <c r="KO276" s="319">
        <v>0</v>
      </c>
      <c r="KP276" s="319">
        <v>0</v>
      </c>
      <c r="KQ276" s="319">
        <v>0</v>
      </c>
      <c r="KR276" s="319">
        <v>801462.93</v>
      </c>
      <c r="KS276" s="318">
        <v>0</v>
      </c>
      <c r="KU276" s="312">
        <v>13</v>
      </c>
      <c r="KV276" s="312">
        <v>138</v>
      </c>
      <c r="KY276" s="312">
        <v>9138</v>
      </c>
    </row>
    <row r="277" spans="1:311" x14ac:dyDescent="0.25">
      <c r="A277" s="317">
        <v>2021</v>
      </c>
      <c r="B277" s="316" t="s">
        <v>807</v>
      </c>
      <c r="C277" s="316" t="s">
        <v>828</v>
      </c>
      <c r="D277" s="316" t="s">
        <v>829</v>
      </c>
      <c r="E277" s="316" t="s">
        <v>780</v>
      </c>
      <c r="F277" s="315">
        <v>132890.03</v>
      </c>
      <c r="G277" s="315">
        <v>22909.46</v>
      </c>
      <c r="H277" s="315">
        <v>0</v>
      </c>
      <c r="I277" s="315">
        <v>381073.5</v>
      </c>
      <c r="J277" s="315">
        <v>49207.06</v>
      </c>
      <c r="K277" s="315">
        <v>254728</v>
      </c>
      <c r="L277" s="315">
        <v>1155931.57</v>
      </c>
      <c r="M277" s="315">
        <v>609413.88</v>
      </c>
      <c r="N277" s="315">
        <v>1254353.43</v>
      </c>
      <c r="O277" s="315">
        <v>1893386.82</v>
      </c>
      <c r="P277" s="315">
        <v>1195101.53</v>
      </c>
      <c r="Q277" s="315">
        <v>196395.51</v>
      </c>
      <c r="R277" s="315">
        <v>0</v>
      </c>
      <c r="S277" s="315">
        <v>780376.65</v>
      </c>
      <c r="T277" s="315">
        <v>149766.79999999999</v>
      </c>
      <c r="U277" s="315">
        <v>469120.89</v>
      </c>
      <c r="V277" s="315">
        <v>494481.2</v>
      </c>
      <c r="W277" s="315">
        <v>134656.75</v>
      </c>
      <c r="X277" s="315">
        <v>663236.71</v>
      </c>
      <c r="Y277" s="315">
        <v>2178.34</v>
      </c>
      <c r="Z277" s="315">
        <v>236038.43</v>
      </c>
      <c r="AA277" s="315">
        <v>0</v>
      </c>
      <c r="AB277" s="315">
        <v>1034489.2</v>
      </c>
      <c r="AC277" s="315">
        <v>62323.38</v>
      </c>
      <c r="AD277" s="315">
        <v>3534896.6</v>
      </c>
      <c r="AE277" s="315">
        <v>0</v>
      </c>
      <c r="AF277" s="315">
        <v>55145.7</v>
      </c>
      <c r="AG277" s="315">
        <v>147696.93</v>
      </c>
      <c r="AH277" s="315">
        <v>62517.97</v>
      </c>
      <c r="AI277" s="315">
        <v>219000.01</v>
      </c>
      <c r="AJ277" s="315">
        <v>394363.95</v>
      </c>
      <c r="AK277" s="315">
        <v>44224.18</v>
      </c>
      <c r="AL277" s="315">
        <v>998682.25</v>
      </c>
      <c r="AM277" s="315">
        <v>34351.160000000003</v>
      </c>
      <c r="AN277" s="315">
        <v>241075.35</v>
      </c>
      <c r="AO277" s="315">
        <v>90661.33</v>
      </c>
      <c r="AP277" s="315">
        <v>503270.85</v>
      </c>
      <c r="AQ277" s="315">
        <v>26086.76</v>
      </c>
      <c r="AR277" s="315">
        <v>574953.9</v>
      </c>
      <c r="AS277" s="315">
        <v>139039.29</v>
      </c>
      <c r="AT277" s="315">
        <v>639972.44999999995</v>
      </c>
      <c r="AU277" s="315">
        <v>125594.09</v>
      </c>
      <c r="AV277" s="315">
        <v>83961.71</v>
      </c>
      <c r="AW277" s="315">
        <v>3533653.42</v>
      </c>
      <c r="AX277" s="315">
        <v>18992.650000000001</v>
      </c>
      <c r="AY277" s="315">
        <v>799713.54</v>
      </c>
      <c r="AZ277" s="315">
        <v>420934.01</v>
      </c>
      <c r="BA277" s="315">
        <v>115845.31</v>
      </c>
      <c r="BB277" s="315">
        <v>74829.55</v>
      </c>
      <c r="BC277" s="315">
        <v>341104</v>
      </c>
      <c r="BD277" s="315">
        <v>657869.48</v>
      </c>
      <c r="BE277" s="315">
        <v>141225.17000000001</v>
      </c>
      <c r="BF277" s="315">
        <v>319129.25</v>
      </c>
      <c r="BG277" s="315">
        <v>173290.63</v>
      </c>
      <c r="BH277" s="315">
        <v>12665.72</v>
      </c>
      <c r="BI277" s="315">
        <v>2797133.16</v>
      </c>
      <c r="BJ277" s="315">
        <v>4411.3999999999996</v>
      </c>
      <c r="BK277" s="315">
        <v>768628.16</v>
      </c>
      <c r="BL277" s="315">
        <v>0</v>
      </c>
      <c r="BM277" s="315">
        <v>56834.7</v>
      </c>
      <c r="BN277" s="315">
        <v>506328.33</v>
      </c>
      <c r="BO277" s="315">
        <v>495490.89</v>
      </c>
      <c r="BP277" s="315">
        <v>96477.98</v>
      </c>
      <c r="BQ277" s="315">
        <v>164483.66</v>
      </c>
      <c r="BR277" s="315">
        <v>1009.4</v>
      </c>
      <c r="BS277" s="315">
        <v>667074.05000000005</v>
      </c>
      <c r="BT277" s="315">
        <v>25115.439999999999</v>
      </c>
      <c r="BU277" s="315">
        <v>27200</v>
      </c>
      <c r="BV277" s="315">
        <v>0</v>
      </c>
      <c r="BW277" s="315">
        <v>291990.40000000002</v>
      </c>
      <c r="BX277" s="315">
        <v>245087.95</v>
      </c>
      <c r="BY277" s="315">
        <v>29627.57</v>
      </c>
      <c r="BZ277" s="315">
        <v>45865.26</v>
      </c>
      <c r="CA277" s="315">
        <v>147149.65</v>
      </c>
      <c r="CB277" s="315">
        <v>205052.98</v>
      </c>
      <c r="CC277" s="315">
        <v>28000</v>
      </c>
      <c r="CD277" s="315">
        <v>489876.79</v>
      </c>
      <c r="CE277" s="315">
        <v>370409.6</v>
      </c>
      <c r="CF277" s="315">
        <v>886524.62</v>
      </c>
      <c r="CG277" s="315">
        <v>153998.04999999999</v>
      </c>
      <c r="CH277" s="315">
        <v>36203.83</v>
      </c>
      <c r="CI277" s="315">
        <v>3095570.03</v>
      </c>
      <c r="CJ277" s="315">
        <v>161441.70000000001</v>
      </c>
      <c r="CK277" s="315">
        <v>120694.71</v>
      </c>
      <c r="CL277" s="315">
        <v>97508.4</v>
      </c>
      <c r="CM277" s="315">
        <v>148300.35</v>
      </c>
      <c r="CN277" s="315">
        <v>812809.55</v>
      </c>
      <c r="CO277" s="315">
        <v>697970.08</v>
      </c>
      <c r="CP277" s="315">
        <v>123092.62</v>
      </c>
      <c r="CQ277" s="315">
        <v>258734.29</v>
      </c>
      <c r="CR277" s="315">
        <v>0</v>
      </c>
      <c r="CS277" s="315">
        <v>455609.97</v>
      </c>
      <c r="CT277" s="315">
        <v>93694.9</v>
      </c>
      <c r="CU277" s="315">
        <v>148688.54999999999</v>
      </c>
      <c r="CV277" s="315">
        <v>86087.89</v>
      </c>
      <c r="CW277" s="315">
        <v>156912.13</v>
      </c>
      <c r="CX277" s="315">
        <v>159813.51</v>
      </c>
      <c r="CY277" s="315">
        <v>156406.75</v>
      </c>
      <c r="CZ277" s="315">
        <v>1689723.67</v>
      </c>
      <c r="DA277" s="315">
        <v>702945.71</v>
      </c>
      <c r="DB277" s="315">
        <v>2464875.65</v>
      </c>
      <c r="DC277" s="315">
        <v>0</v>
      </c>
      <c r="DD277" s="315">
        <v>5195133.87</v>
      </c>
      <c r="DE277" s="315">
        <v>479378.7</v>
      </c>
      <c r="DF277" s="315">
        <v>132035.18</v>
      </c>
      <c r="DG277" s="315">
        <v>50076.54</v>
      </c>
      <c r="DH277" s="315">
        <v>90200.29</v>
      </c>
      <c r="DI277" s="315">
        <v>43986.8</v>
      </c>
      <c r="DJ277" s="315">
        <v>713548.25</v>
      </c>
      <c r="DK277" s="315">
        <v>2160414.5</v>
      </c>
      <c r="DL277" s="315">
        <v>343398.46</v>
      </c>
      <c r="DM277" s="315">
        <v>395235.05</v>
      </c>
      <c r="DN277" s="315">
        <v>185851.35</v>
      </c>
      <c r="DO277" s="315">
        <v>302718.40000000002</v>
      </c>
      <c r="DP277" s="315">
        <v>249212.41</v>
      </c>
      <c r="DQ277" s="315">
        <v>192061.26</v>
      </c>
      <c r="DR277" s="315">
        <v>329131.03000000003</v>
      </c>
      <c r="DS277" s="315">
        <v>1099475.21</v>
      </c>
      <c r="DT277" s="315">
        <v>995151.48</v>
      </c>
      <c r="DU277" s="315">
        <v>368859.22</v>
      </c>
      <c r="DV277" s="315">
        <v>119325.05</v>
      </c>
      <c r="DW277" s="315">
        <v>526625.01</v>
      </c>
      <c r="DX277" s="315">
        <v>594313.49</v>
      </c>
      <c r="DY277" s="315">
        <v>146413.35</v>
      </c>
      <c r="DZ277" s="315">
        <v>874514.51</v>
      </c>
      <c r="EA277" s="315">
        <v>2374461.7799999998</v>
      </c>
      <c r="EB277" s="315">
        <v>270966.62</v>
      </c>
      <c r="EC277" s="315">
        <v>275484.57</v>
      </c>
      <c r="ED277" s="315">
        <v>87460.42</v>
      </c>
      <c r="EE277" s="315">
        <v>277827.88</v>
      </c>
      <c r="EF277" s="315">
        <v>80958.039999999994</v>
      </c>
      <c r="EG277" s="315">
        <v>3321534.7</v>
      </c>
      <c r="EH277" s="315">
        <v>110308.95</v>
      </c>
      <c r="EI277" s="315">
        <v>0</v>
      </c>
      <c r="EJ277" s="315">
        <v>4223121.42</v>
      </c>
      <c r="EK277" s="315">
        <v>595518.65</v>
      </c>
      <c r="EL277" s="315">
        <v>428520.03</v>
      </c>
      <c r="EM277" s="315">
        <v>326057.96000000002</v>
      </c>
      <c r="EN277" s="315">
        <v>626632.54</v>
      </c>
      <c r="EO277" s="315">
        <v>316143.11</v>
      </c>
      <c r="EP277" s="315">
        <v>2811937.01</v>
      </c>
      <c r="EQ277" s="315">
        <v>125797.29</v>
      </c>
      <c r="ER277" s="315">
        <v>286738.95</v>
      </c>
      <c r="ES277" s="315">
        <v>91004.59</v>
      </c>
      <c r="ET277" s="315">
        <v>1165459.6399999999</v>
      </c>
      <c r="EU277" s="315">
        <v>294200</v>
      </c>
      <c r="EV277" s="315">
        <v>117819.82</v>
      </c>
      <c r="EW277" s="315">
        <v>102494.77</v>
      </c>
      <c r="EX277" s="315">
        <v>866169.9</v>
      </c>
      <c r="EY277" s="315">
        <v>2944717.87</v>
      </c>
      <c r="EZ277" s="315">
        <v>76770080.180000007</v>
      </c>
      <c r="FA277" s="315">
        <v>639059.66</v>
      </c>
      <c r="FB277" s="315">
        <v>3686</v>
      </c>
      <c r="FC277" s="315">
        <v>604238.35</v>
      </c>
      <c r="FD277" s="315">
        <v>143443.47</v>
      </c>
      <c r="FE277" s="315">
        <v>2239739.7200000002</v>
      </c>
      <c r="FF277" s="315">
        <v>371733.97</v>
      </c>
      <c r="FG277" s="315">
        <v>58238.55</v>
      </c>
      <c r="FH277" s="315">
        <v>1891322.64</v>
      </c>
      <c r="FI277" s="315">
        <v>410515.94</v>
      </c>
      <c r="FJ277" s="315">
        <v>589868.31000000006</v>
      </c>
      <c r="FK277" s="315">
        <v>328073.42</v>
      </c>
      <c r="FL277" s="315">
        <v>4793.7</v>
      </c>
      <c r="FM277" s="315">
        <v>869330.22</v>
      </c>
      <c r="FN277" s="315">
        <v>680744.33</v>
      </c>
      <c r="FO277" s="315">
        <v>23279.200000000001</v>
      </c>
      <c r="FP277" s="315">
        <v>129824.45</v>
      </c>
      <c r="FQ277" s="315">
        <v>111024.5</v>
      </c>
      <c r="FR277" s="315">
        <v>1214232.98</v>
      </c>
      <c r="FS277" s="315">
        <v>190945.54</v>
      </c>
      <c r="FT277" s="315">
        <v>80583.039999999994</v>
      </c>
      <c r="FU277" s="315">
        <v>243811.9</v>
      </c>
      <c r="FV277" s="315">
        <v>60670.22</v>
      </c>
      <c r="FW277" s="315">
        <v>20287.2</v>
      </c>
      <c r="FX277" s="315">
        <v>1588836.65</v>
      </c>
      <c r="FY277" s="315">
        <v>202464.21</v>
      </c>
      <c r="FZ277" s="315">
        <v>136857.75</v>
      </c>
      <c r="GA277" s="315">
        <v>8518.2800000000007</v>
      </c>
      <c r="GB277" s="315">
        <v>498230.09</v>
      </c>
      <c r="GC277" s="315">
        <v>87567.61</v>
      </c>
      <c r="GD277" s="315">
        <v>457403.93</v>
      </c>
      <c r="GE277" s="315">
        <v>1127335.24</v>
      </c>
      <c r="GF277" s="315">
        <v>41577.53</v>
      </c>
      <c r="GG277" s="315">
        <v>367620.08</v>
      </c>
      <c r="GH277" s="315">
        <v>52170.63</v>
      </c>
      <c r="GI277" s="315">
        <v>0</v>
      </c>
      <c r="GJ277" s="315">
        <v>234369.2</v>
      </c>
      <c r="GK277" s="315">
        <v>7179375.3399999999</v>
      </c>
      <c r="GL277" s="315">
        <v>354255.3</v>
      </c>
      <c r="GM277" s="315">
        <v>0</v>
      </c>
      <c r="GN277" s="315">
        <v>156172.64000000001</v>
      </c>
      <c r="GO277" s="315">
        <v>2653567.84</v>
      </c>
      <c r="GP277" s="315">
        <v>0</v>
      </c>
      <c r="GQ277" s="315">
        <v>93308.800000000003</v>
      </c>
      <c r="GR277" s="315">
        <v>302136.12</v>
      </c>
      <c r="GS277" s="315">
        <v>8181109</v>
      </c>
      <c r="GT277" s="315">
        <v>66512.350000000006</v>
      </c>
      <c r="GU277" s="315">
        <v>2084267.25</v>
      </c>
      <c r="GV277" s="315">
        <v>125595.75</v>
      </c>
      <c r="GW277" s="315">
        <v>279</v>
      </c>
      <c r="GX277" s="315">
        <v>1037150.88</v>
      </c>
      <c r="GY277" s="315">
        <v>123351.45</v>
      </c>
      <c r="GZ277" s="315">
        <v>1564254.58</v>
      </c>
      <c r="HA277" s="315">
        <v>232276.59</v>
      </c>
      <c r="HB277" s="315">
        <v>71996.05</v>
      </c>
      <c r="HC277" s="315">
        <v>1098973.18</v>
      </c>
      <c r="HD277" s="315">
        <v>65940</v>
      </c>
      <c r="HE277" s="315">
        <v>36800</v>
      </c>
      <c r="HF277" s="315">
        <v>559731.93999999994</v>
      </c>
      <c r="HG277" s="315">
        <v>463127.1</v>
      </c>
      <c r="HH277" s="315">
        <v>2490864.2400000002</v>
      </c>
      <c r="HI277" s="315">
        <v>1538812.86</v>
      </c>
      <c r="HJ277" s="315">
        <v>799831.59</v>
      </c>
      <c r="HK277" s="315">
        <v>113343.11</v>
      </c>
      <c r="HL277" s="315">
        <v>337762.42</v>
      </c>
      <c r="HM277" s="315">
        <v>174645.79</v>
      </c>
      <c r="HN277" s="315">
        <v>420570.68</v>
      </c>
      <c r="HO277" s="315">
        <v>174095.95</v>
      </c>
      <c r="HP277" s="315">
        <v>1072242.57</v>
      </c>
      <c r="HQ277" s="315">
        <v>80708.39</v>
      </c>
      <c r="HR277" s="315">
        <v>1416836.75</v>
      </c>
      <c r="HS277" s="315">
        <v>35382.410000000003</v>
      </c>
      <c r="HT277" s="315">
        <v>4146457.89</v>
      </c>
      <c r="HU277" s="315">
        <v>159126.70000000001</v>
      </c>
      <c r="HV277" s="315">
        <v>284580.78999999998</v>
      </c>
      <c r="HW277" s="315">
        <v>6491960.6500000004</v>
      </c>
      <c r="HX277" s="315">
        <v>145522.49</v>
      </c>
      <c r="HY277" s="315">
        <v>6966676.5</v>
      </c>
      <c r="HZ277" s="315">
        <v>0</v>
      </c>
      <c r="IA277" s="315">
        <v>50896.26</v>
      </c>
      <c r="IB277" s="315">
        <v>283414.05</v>
      </c>
      <c r="IC277" s="315">
        <v>2027180.09</v>
      </c>
      <c r="ID277" s="315">
        <v>299138.02</v>
      </c>
      <c r="IE277" s="315">
        <v>546824.28</v>
      </c>
      <c r="IF277" s="315">
        <v>320218.7</v>
      </c>
      <c r="IG277" s="315">
        <v>17850.25</v>
      </c>
      <c r="IH277" s="315">
        <v>15012.26</v>
      </c>
      <c r="II277" s="315">
        <v>158720.32000000001</v>
      </c>
      <c r="IJ277" s="315">
        <v>728450.55</v>
      </c>
      <c r="IK277" s="315">
        <v>142616.72</v>
      </c>
      <c r="IL277" s="315">
        <v>150581.76999999999</v>
      </c>
      <c r="IM277" s="315">
        <v>310923.82</v>
      </c>
      <c r="IN277" s="315">
        <v>160105.4</v>
      </c>
      <c r="IO277" s="315">
        <v>87867.91</v>
      </c>
      <c r="IP277" s="315">
        <v>162504.45000000001</v>
      </c>
      <c r="IQ277" s="315">
        <v>1788</v>
      </c>
      <c r="IR277" s="315">
        <v>0</v>
      </c>
      <c r="IS277" s="315">
        <v>1463002.98</v>
      </c>
      <c r="IT277" s="315">
        <v>1042949.42</v>
      </c>
      <c r="IU277" s="315">
        <v>592978.92000000004</v>
      </c>
      <c r="IV277" s="315">
        <v>254.1</v>
      </c>
      <c r="IW277" s="315">
        <v>230482.23</v>
      </c>
      <c r="IX277" s="315">
        <v>31512.65</v>
      </c>
      <c r="IY277" s="315">
        <v>238950.79</v>
      </c>
      <c r="IZ277" s="315">
        <v>245443.87</v>
      </c>
      <c r="JA277" s="315">
        <v>176284.01</v>
      </c>
      <c r="JB277" s="315">
        <v>118216.08</v>
      </c>
      <c r="JC277" s="315">
        <v>76212.289999999994</v>
      </c>
      <c r="JD277" s="315">
        <v>26947.74</v>
      </c>
      <c r="JE277" s="315">
        <v>34439.599999999999</v>
      </c>
      <c r="JF277" s="315">
        <v>1777058</v>
      </c>
      <c r="JG277" s="315">
        <v>259044.73</v>
      </c>
      <c r="JH277" s="315">
        <v>302591.17</v>
      </c>
      <c r="JI277" s="315">
        <v>8352.2999999999993</v>
      </c>
      <c r="JJ277" s="315">
        <v>769518.38</v>
      </c>
      <c r="JK277" s="315">
        <v>172081.44</v>
      </c>
      <c r="JL277" s="315">
        <v>31775.119999999999</v>
      </c>
      <c r="JM277" s="315">
        <v>3395</v>
      </c>
      <c r="JN277" s="315">
        <v>13932.67</v>
      </c>
      <c r="JO277" s="315">
        <v>487817.28</v>
      </c>
      <c r="JP277" s="315">
        <v>549019.85</v>
      </c>
      <c r="JQ277" s="315">
        <v>145309.44</v>
      </c>
      <c r="JR277" s="315">
        <v>0</v>
      </c>
      <c r="JS277" s="315">
        <v>1368338.69</v>
      </c>
      <c r="JT277" s="315">
        <v>439295.06</v>
      </c>
      <c r="JU277" s="315">
        <v>316190</v>
      </c>
      <c r="JV277" s="315">
        <v>13950963.51</v>
      </c>
      <c r="JW277" s="315">
        <v>326764.28999999998</v>
      </c>
      <c r="JX277" s="315">
        <v>92344.03</v>
      </c>
      <c r="JY277" s="315">
        <v>69178</v>
      </c>
      <c r="JZ277" s="315">
        <v>29363.01</v>
      </c>
      <c r="KA277" s="315">
        <v>111007.84</v>
      </c>
      <c r="KB277" s="315">
        <v>586354.47</v>
      </c>
      <c r="KC277" s="315">
        <v>709752.75</v>
      </c>
      <c r="KD277" s="315">
        <v>327192.8</v>
      </c>
      <c r="KE277" s="315">
        <v>0</v>
      </c>
      <c r="KF277" s="315">
        <v>116196.89</v>
      </c>
      <c r="KG277" s="315">
        <v>106224.03</v>
      </c>
      <c r="KH277" s="315">
        <v>95014.68</v>
      </c>
      <c r="KI277" s="315">
        <v>1467795.55</v>
      </c>
      <c r="KJ277" s="315">
        <v>1174835.7</v>
      </c>
      <c r="KK277" s="315">
        <v>108801.56</v>
      </c>
      <c r="KL277" s="315">
        <v>110927.64</v>
      </c>
      <c r="KM277" s="315">
        <v>168659.7</v>
      </c>
      <c r="KN277" s="315">
        <v>103530</v>
      </c>
      <c r="KO277" s="315">
        <v>1076796.58</v>
      </c>
      <c r="KP277" s="315">
        <v>759792.95</v>
      </c>
      <c r="KQ277" s="315">
        <v>10092755.699999999</v>
      </c>
      <c r="KR277" s="315">
        <v>0</v>
      </c>
      <c r="KS277" s="314">
        <v>44375.69</v>
      </c>
      <c r="KU277" s="312">
        <v>13</v>
      </c>
      <c r="KV277" s="312">
        <v>139</v>
      </c>
      <c r="KY277" s="312">
        <v>9139</v>
      </c>
    </row>
    <row r="278" spans="1:311" x14ac:dyDescent="0.25">
      <c r="A278" s="321">
        <v>2021</v>
      </c>
      <c r="B278" s="320" t="s">
        <v>807</v>
      </c>
      <c r="C278" s="320" t="s">
        <v>828</v>
      </c>
      <c r="D278" s="320" t="s">
        <v>321</v>
      </c>
      <c r="E278" s="320" t="s">
        <v>780</v>
      </c>
      <c r="F278" s="319">
        <v>132890.03</v>
      </c>
      <c r="G278" s="319">
        <v>22909.46</v>
      </c>
      <c r="H278" s="319">
        <v>3256207.6</v>
      </c>
      <c r="I278" s="319">
        <v>381073.5</v>
      </c>
      <c r="J278" s="319">
        <v>49207.06</v>
      </c>
      <c r="K278" s="319">
        <v>254728</v>
      </c>
      <c r="L278" s="319">
        <v>1155931.57</v>
      </c>
      <c r="M278" s="319">
        <v>609413.88</v>
      </c>
      <c r="N278" s="319">
        <v>1254353.43</v>
      </c>
      <c r="O278" s="319">
        <v>1893386.82</v>
      </c>
      <c r="P278" s="319">
        <v>1195101.53</v>
      </c>
      <c r="Q278" s="319">
        <v>196395.51</v>
      </c>
      <c r="R278" s="319">
        <v>172584.41</v>
      </c>
      <c r="S278" s="319">
        <v>780376.65</v>
      </c>
      <c r="T278" s="319">
        <v>149766.79999999999</v>
      </c>
      <c r="U278" s="319">
        <v>469120.89</v>
      </c>
      <c r="V278" s="319">
        <v>494481.2</v>
      </c>
      <c r="W278" s="319">
        <v>134656.75</v>
      </c>
      <c r="X278" s="319">
        <v>663236.71</v>
      </c>
      <c r="Y278" s="319">
        <v>120070.31</v>
      </c>
      <c r="Z278" s="319">
        <v>236038.43</v>
      </c>
      <c r="AA278" s="319">
        <v>6394.7</v>
      </c>
      <c r="AB278" s="319">
        <v>1034489.2</v>
      </c>
      <c r="AC278" s="319">
        <v>62323.38</v>
      </c>
      <c r="AD278" s="319">
        <v>4847581.9000000004</v>
      </c>
      <c r="AE278" s="319">
        <v>80506.8</v>
      </c>
      <c r="AF278" s="319">
        <v>55145.7</v>
      </c>
      <c r="AG278" s="319">
        <v>147696.93</v>
      </c>
      <c r="AH278" s="319">
        <v>62517.97</v>
      </c>
      <c r="AI278" s="319">
        <v>219000.01</v>
      </c>
      <c r="AJ278" s="319">
        <v>394363.95</v>
      </c>
      <c r="AK278" s="319">
        <v>44224.18</v>
      </c>
      <c r="AL278" s="319">
        <v>998682.25</v>
      </c>
      <c r="AM278" s="319">
        <v>34351.160000000003</v>
      </c>
      <c r="AN278" s="319">
        <v>241075.35</v>
      </c>
      <c r="AO278" s="319">
        <v>90661.33</v>
      </c>
      <c r="AP278" s="319">
        <v>503270.85</v>
      </c>
      <c r="AQ278" s="319">
        <v>26086.76</v>
      </c>
      <c r="AR278" s="319">
        <v>574953.9</v>
      </c>
      <c r="AS278" s="319">
        <v>139039.29</v>
      </c>
      <c r="AT278" s="319">
        <v>648700.29</v>
      </c>
      <c r="AU278" s="319">
        <v>125594.09</v>
      </c>
      <c r="AV278" s="319">
        <v>83961.71</v>
      </c>
      <c r="AW278" s="319">
        <v>3533653.42</v>
      </c>
      <c r="AX278" s="319">
        <v>18992.650000000001</v>
      </c>
      <c r="AY278" s="319">
        <v>799713.54</v>
      </c>
      <c r="AZ278" s="319">
        <v>420934.01</v>
      </c>
      <c r="BA278" s="319">
        <v>115845.31</v>
      </c>
      <c r="BB278" s="319">
        <v>74829.55</v>
      </c>
      <c r="BC278" s="319">
        <v>349083.57</v>
      </c>
      <c r="BD278" s="319">
        <v>657869.48</v>
      </c>
      <c r="BE278" s="319">
        <v>141225.17000000001</v>
      </c>
      <c r="BF278" s="319">
        <v>319129.25</v>
      </c>
      <c r="BG278" s="319">
        <v>173290.63</v>
      </c>
      <c r="BH278" s="319">
        <v>12665.72</v>
      </c>
      <c r="BI278" s="319">
        <v>2797133.16</v>
      </c>
      <c r="BJ278" s="319">
        <v>4411.3999999999996</v>
      </c>
      <c r="BK278" s="319">
        <v>768628.16</v>
      </c>
      <c r="BL278" s="319">
        <v>30866.720000000001</v>
      </c>
      <c r="BM278" s="319">
        <v>56834.7</v>
      </c>
      <c r="BN278" s="319">
        <v>506328.33</v>
      </c>
      <c r="BO278" s="319">
        <v>495490.89</v>
      </c>
      <c r="BP278" s="319">
        <v>96477.98</v>
      </c>
      <c r="BQ278" s="319">
        <v>164483.66</v>
      </c>
      <c r="BR278" s="319">
        <v>163582.85</v>
      </c>
      <c r="BS278" s="319">
        <v>667074.05000000005</v>
      </c>
      <c r="BT278" s="319">
        <v>25115.439999999999</v>
      </c>
      <c r="BU278" s="319">
        <v>27200</v>
      </c>
      <c r="BV278" s="319">
        <v>0</v>
      </c>
      <c r="BW278" s="319">
        <v>291990.40000000002</v>
      </c>
      <c r="BX278" s="319">
        <v>245087.95</v>
      </c>
      <c r="BY278" s="319">
        <v>29976.32</v>
      </c>
      <c r="BZ278" s="319">
        <v>45865.26</v>
      </c>
      <c r="CA278" s="319">
        <v>150294.1</v>
      </c>
      <c r="CB278" s="319">
        <v>205052.98</v>
      </c>
      <c r="CC278" s="319">
        <v>28000</v>
      </c>
      <c r="CD278" s="319">
        <v>489876.79</v>
      </c>
      <c r="CE278" s="319">
        <v>2314631.9</v>
      </c>
      <c r="CF278" s="319">
        <v>886524.62</v>
      </c>
      <c r="CG278" s="319">
        <v>153998.04999999999</v>
      </c>
      <c r="CH278" s="319">
        <v>36203.83</v>
      </c>
      <c r="CI278" s="319">
        <v>3095570.03</v>
      </c>
      <c r="CJ278" s="319">
        <v>161441.70000000001</v>
      </c>
      <c r="CK278" s="319">
        <v>120694.71</v>
      </c>
      <c r="CL278" s="319">
        <v>97508.4</v>
      </c>
      <c r="CM278" s="319">
        <v>148300.35</v>
      </c>
      <c r="CN278" s="319">
        <v>812809.55</v>
      </c>
      <c r="CO278" s="319">
        <v>697970.08</v>
      </c>
      <c r="CP278" s="319">
        <v>123092.62</v>
      </c>
      <c r="CQ278" s="319">
        <v>262000.07</v>
      </c>
      <c r="CR278" s="319">
        <v>24403.17</v>
      </c>
      <c r="CS278" s="319">
        <v>455609.97</v>
      </c>
      <c r="CT278" s="319">
        <v>93694.9</v>
      </c>
      <c r="CU278" s="319">
        <v>148688.54999999999</v>
      </c>
      <c r="CV278" s="319">
        <v>86087.89</v>
      </c>
      <c r="CW278" s="319">
        <v>160566.82999999999</v>
      </c>
      <c r="CX278" s="319">
        <v>159813.51</v>
      </c>
      <c r="CY278" s="319">
        <v>156406.75</v>
      </c>
      <c r="CZ278" s="319">
        <v>1689723.67</v>
      </c>
      <c r="DA278" s="319">
        <v>702945.71</v>
      </c>
      <c r="DB278" s="319">
        <v>2464875.65</v>
      </c>
      <c r="DC278" s="319">
        <v>891815.1</v>
      </c>
      <c r="DD278" s="319">
        <v>5195133.87</v>
      </c>
      <c r="DE278" s="319">
        <v>479378.7</v>
      </c>
      <c r="DF278" s="319">
        <v>132035.18</v>
      </c>
      <c r="DG278" s="319">
        <v>50076.54</v>
      </c>
      <c r="DH278" s="319">
        <v>90200.29</v>
      </c>
      <c r="DI278" s="319">
        <v>407399.28</v>
      </c>
      <c r="DJ278" s="319">
        <v>713548.25</v>
      </c>
      <c r="DK278" s="319">
        <v>2160414.5</v>
      </c>
      <c r="DL278" s="319">
        <v>343398.46</v>
      </c>
      <c r="DM278" s="319">
        <v>395235.05</v>
      </c>
      <c r="DN278" s="319">
        <v>185851.35</v>
      </c>
      <c r="DO278" s="319">
        <v>302718.40000000002</v>
      </c>
      <c r="DP278" s="319">
        <v>249212.41</v>
      </c>
      <c r="DQ278" s="319">
        <v>192061.26</v>
      </c>
      <c r="DR278" s="319">
        <v>329131.03000000003</v>
      </c>
      <c r="DS278" s="319">
        <v>1099475.21</v>
      </c>
      <c r="DT278" s="319">
        <v>995151.48</v>
      </c>
      <c r="DU278" s="319">
        <v>368859.22</v>
      </c>
      <c r="DV278" s="319">
        <v>119325.05</v>
      </c>
      <c r="DW278" s="319">
        <v>526625.01</v>
      </c>
      <c r="DX278" s="319">
        <v>594397.49</v>
      </c>
      <c r="DY278" s="319">
        <v>146413.35</v>
      </c>
      <c r="DZ278" s="319">
        <v>874514.51</v>
      </c>
      <c r="EA278" s="319">
        <v>2374461.7799999998</v>
      </c>
      <c r="EB278" s="319">
        <v>270966.62</v>
      </c>
      <c r="EC278" s="319">
        <v>275484.57</v>
      </c>
      <c r="ED278" s="319">
        <v>87460.42</v>
      </c>
      <c r="EE278" s="319">
        <v>277827.88</v>
      </c>
      <c r="EF278" s="319">
        <v>80958.039999999994</v>
      </c>
      <c r="EG278" s="319">
        <v>3321534.7</v>
      </c>
      <c r="EH278" s="319">
        <v>110308.95</v>
      </c>
      <c r="EI278" s="319">
        <v>353139.14</v>
      </c>
      <c r="EJ278" s="319">
        <v>4223121.42</v>
      </c>
      <c r="EK278" s="319">
        <v>595518.65</v>
      </c>
      <c r="EL278" s="319">
        <v>428520.03</v>
      </c>
      <c r="EM278" s="319">
        <v>326057.96000000002</v>
      </c>
      <c r="EN278" s="319">
        <v>626632.54</v>
      </c>
      <c r="EO278" s="319">
        <v>316143.11</v>
      </c>
      <c r="EP278" s="319">
        <v>2811937.01</v>
      </c>
      <c r="EQ278" s="319">
        <v>125797.29</v>
      </c>
      <c r="ER278" s="319">
        <v>288663.95</v>
      </c>
      <c r="ES278" s="319">
        <v>91004.59</v>
      </c>
      <c r="ET278" s="319">
        <v>1165459.6399999999</v>
      </c>
      <c r="EU278" s="319">
        <v>294200</v>
      </c>
      <c r="EV278" s="319">
        <v>117819.82</v>
      </c>
      <c r="EW278" s="319">
        <v>102494.77</v>
      </c>
      <c r="EX278" s="319">
        <v>872784.9</v>
      </c>
      <c r="EY278" s="319">
        <v>2944717.87</v>
      </c>
      <c r="EZ278" s="319">
        <v>76770080.180000007</v>
      </c>
      <c r="FA278" s="319">
        <v>639059.66</v>
      </c>
      <c r="FB278" s="319">
        <v>3686</v>
      </c>
      <c r="FC278" s="319">
        <v>2736522.35</v>
      </c>
      <c r="FD278" s="319">
        <v>143443.47</v>
      </c>
      <c r="FE278" s="319">
        <v>2239739.7200000002</v>
      </c>
      <c r="FF278" s="319">
        <v>371733.97</v>
      </c>
      <c r="FG278" s="319">
        <v>58238.55</v>
      </c>
      <c r="FH278" s="319">
        <v>1891322.64</v>
      </c>
      <c r="FI278" s="319">
        <v>410515.94</v>
      </c>
      <c r="FJ278" s="319">
        <v>589868.31000000006</v>
      </c>
      <c r="FK278" s="319">
        <v>328073.42</v>
      </c>
      <c r="FL278" s="319">
        <v>4793.7</v>
      </c>
      <c r="FM278" s="319">
        <v>869330.22</v>
      </c>
      <c r="FN278" s="319">
        <v>680744.33</v>
      </c>
      <c r="FO278" s="319">
        <v>23279.200000000001</v>
      </c>
      <c r="FP278" s="319">
        <v>129824.45</v>
      </c>
      <c r="FQ278" s="319">
        <v>111024.5</v>
      </c>
      <c r="FR278" s="319">
        <v>1214232.98</v>
      </c>
      <c r="FS278" s="319">
        <v>190945.54</v>
      </c>
      <c r="FT278" s="319">
        <v>80583.039999999994</v>
      </c>
      <c r="FU278" s="319">
        <v>243811.9</v>
      </c>
      <c r="FV278" s="319">
        <v>60670.22</v>
      </c>
      <c r="FW278" s="319">
        <v>20287.2</v>
      </c>
      <c r="FX278" s="319">
        <v>1588836.65</v>
      </c>
      <c r="FY278" s="319">
        <v>202464.21</v>
      </c>
      <c r="FZ278" s="319">
        <v>136857.75</v>
      </c>
      <c r="GA278" s="319">
        <v>8518.2800000000007</v>
      </c>
      <c r="GB278" s="319">
        <v>498230.09</v>
      </c>
      <c r="GC278" s="319">
        <v>87567.61</v>
      </c>
      <c r="GD278" s="319">
        <v>460687.33</v>
      </c>
      <c r="GE278" s="319">
        <v>1127335.24</v>
      </c>
      <c r="GF278" s="319">
        <v>41577.53</v>
      </c>
      <c r="GG278" s="319">
        <v>367620.08</v>
      </c>
      <c r="GH278" s="319">
        <v>52170.63</v>
      </c>
      <c r="GI278" s="319">
        <v>374246.47</v>
      </c>
      <c r="GJ278" s="319">
        <v>234369.2</v>
      </c>
      <c r="GK278" s="319">
        <v>7179375.3399999999</v>
      </c>
      <c r="GL278" s="319">
        <v>354255.3</v>
      </c>
      <c r="GM278" s="319">
        <v>4972041.0599999996</v>
      </c>
      <c r="GN278" s="319">
        <v>156172.64000000001</v>
      </c>
      <c r="GO278" s="319">
        <v>2653567.84</v>
      </c>
      <c r="GP278" s="319">
        <v>31960.01</v>
      </c>
      <c r="GQ278" s="319">
        <v>95308.800000000003</v>
      </c>
      <c r="GR278" s="319">
        <v>302136.12</v>
      </c>
      <c r="GS278" s="319">
        <v>8181109</v>
      </c>
      <c r="GT278" s="319">
        <v>66512.350000000006</v>
      </c>
      <c r="GU278" s="319">
        <v>2409051.7400000002</v>
      </c>
      <c r="GV278" s="319">
        <v>125595.75</v>
      </c>
      <c r="GW278" s="319">
        <v>279</v>
      </c>
      <c r="GX278" s="319">
        <v>1107210.8799999999</v>
      </c>
      <c r="GY278" s="319">
        <v>123351.45</v>
      </c>
      <c r="GZ278" s="319">
        <v>1564254.58</v>
      </c>
      <c r="HA278" s="319">
        <v>232276.59</v>
      </c>
      <c r="HB278" s="319">
        <v>71996.05</v>
      </c>
      <c r="HC278" s="319">
        <v>1098973.18</v>
      </c>
      <c r="HD278" s="319">
        <v>65940</v>
      </c>
      <c r="HE278" s="319">
        <v>36800</v>
      </c>
      <c r="HF278" s="319">
        <v>559731.93999999994</v>
      </c>
      <c r="HG278" s="319">
        <v>463127.1</v>
      </c>
      <c r="HH278" s="319">
        <v>2490864.2400000002</v>
      </c>
      <c r="HI278" s="319">
        <v>1538812.86</v>
      </c>
      <c r="HJ278" s="319">
        <v>799831.59</v>
      </c>
      <c r="HK278" s="319">
        <v>113343.11</v>
      </c>
      <c r="HL278" s="319">
        <v>337762.42</v>
      </c>
      <c r="HM278" s="319">
        <v>174645.79</v>
      </c>
      <c r="HN278" s="319">
        <v>420570.68</v>
      </c>
      <c r="HO278" s="319">
        <v>174095.95</v>
      </c>
      <c r="HP278" s="319">
        <v>1072242.57</v>
      </c>
      <c r="HQ278" s="319">
        <v>80708.39</v>
      </c>
      <c r="HR278" s="319">
        <v>1416836.75</v>
      </c>
      <c r="HS278" s="319">
        <v>35382.410000000003</v>
      </c>
      <c r="HT278" s="319">
        <v>4146457.89</v>
      </c>
      <c r="HU278" s="319">
        <v>159126.70000000001</v>
      </c>
      <c r="HV278" s="319">
        <v>284580.78999999998</v>
      </c>
      <c r="HW278" s="319">
        <v>6728427.1500000004</v>
      </c>
      <c r="HX278" s="319">
        <v>145522.49</v>
      </c>
      <c r="HY278" s="319">
        <v>6966676.5</v>
      </c>
      <c r="HZ278" s="319">
        <v>49754.05</v>
      </c>
      <c r="IA278" s="319">
        <v>50896.26</v>
      </c>
      <c r="IB278" s="319">
        <v>283414.05</v>
      </c>
      <c r="IC278" s="319">
        <v>2027180.09</v>
      </c>
      <c r="ID278" s="319">
        <v>299138.02</v>
      </c>
      <c r="IE278" s="319">
        <v>566527.98</v>
      </c>
      <c r="IF278" s="319">
        <v>320218.7</v>
      </c>
      <c r="IG278" s="319">
        <v>17850.25</v>
      </c>
      <c r="IH278" s="319">
        <v>15012.26</v>
      </c>
      <c r="II278" s="319">
        <v>158720.32000000001</v>
      </c>
      <c r="IJ278" s="319">
        <v>728450.55</v>
      </c>
      <c r="IK278" s="319">
        <v>142616.72</v>
      </c>
      <c r="IL278" s="319">
        <v>154741.87</v>
      </c>
      <c r="IM278" s="319">
        <v>310923.82</v>
      </c>
      <c r="IN278" s="319">
        <v>160105.4</v>
      </c>
      <c r="IO278" s="319">
        <v>87867.91</v>
      </c>
      <c r="IP278" s="319">
        <v>162504.45000000001</v>
      </c>
      <c r="IQ278" s="319">
        <v>1788</v>
      </c>
      <c r="IR278" s="319">
        <v>1766646.5</v>
      </c>
      <c r="IS278" s="319">
        <v>1493246.79</v>
      </c>
      <c r="IT278" s="319">
        <v>1042949.42</v>
      </c>
      <c r="IU278" s="319">
        <v>592978.92000000004</v>
      </c>
      <c r="IV278" s="319">
        <v>477294.28</v>
      </c>
      <c r="IW278" s="319">
        <v>272098.84000000003</v>
      </c>
      <c r="IX278" s="319">
        <v>31512.65</v>
      </c>
      <c r="IY278" s="319">
        <v>238950.79</v>
      </c>
      <c r="IZ278" s="319">
        <v>245443.87</v>
      </c>
      <c r="JA278" s="319">
        <v>176284.01</v>
      </c>
      <c r="JB278" s="319">
        <v>118216.08</v>
      </c>
      <c r="JC278" s="319">
        <v>76212.289999999994</v>
      </c>
      <c r="JD278" s="319">
        <v>26947.74</v>
      </c>
      <c r="JE278" s="319">
        <v>34439.599999999999</v>
      </c>
      <c r="JF278" s="319">
        <v>1777058</v>
      </c>
      <c r="JG278" s="319">
        <v>259044.73</v>
      </c>
      <c r="JH278" s="319">
        <v>302591.17</v>
      </c>
      <c r="JI278" s="319">
        <v>633697.85</v>
      </c>
      <c r="JJ278" s="319">
        <v>769518.38</v>
      </c>
      <c r="JK278" s="319">
        <v>172081.44</v>
      </c>
      <c r="JL278" s="319">
        <v>31775.119999999999</v>
      </c>
      <c r="JM278" s="319">
        <v>3395</v>
      </c>
      <c r="JN278" s="319">
        <v>13932.67</v>
      </c>
      <c r="JO278" s="319">
        <v>487817.28</v>
      </c>
      <c r="JP278" s="319">
        <v>549019.85</v>
      </c>
      <c r="JQ278" s="319">
        <v>145309.44</v>
      </c>
      <c r="JR278" s="319">
        <v>0</v>
      </c>
      <c r="JS278" s="319">
        <v>1368338.69</v>
      </c>
      <c r="JT278" s="319">
        <v>439295.06</v>
      </c>
      <c r="JU278" s="319">
        <v>316190</v>
      </c>
      <c r="JV278" s="319">
        <v>15759898.33</v>
      </c>
      <c r="JW278" s="319">
        <v>326764.28999999998</v>
      </c>
      <c r="JX278" s="319">
        <v>92344.03</v>
      </c>
      <c r="JY278" s="319">
        <v>69178</v>
      </c>
      <c r="JZ278" s="319">
        <v>29363.01</v>
      </c>
      <c r="KA278" s="319">
        <v>111007.84</v>
      </c>
      <c r="KB278" s="319">
        <v>586354.47</v>
      </c>
      <c r="KC278" s="319">
        <v>709752.75</v>
      </c>
      <c r="KD278" s="319">
        <v>327192.8</v>
      </c>
      <c r="KE278" s="319">
        <v>49864.5</v>
      </c>
      <c r="KF278" s="319">
        <v>116196.89</v>
      </c>
      <c r="KG278" s="319">
        <v>106224.03</v>
      </c>
      <c r="KH278" s="319">
        <v>95014.68</v>
      </c>
      <c r="KI278" s="319">
        <v>1467795.55</v>
      </c>
      <c r="KJ278" s="319">
        <v>1174835.7</v>
      </c>
      <c r="KK278" s="319">
        <v>108801.56</v>
      </c>
      <c r="KL278" s="319">
        <v>110927.64</v>
      </c>
      <c r="KM278" s="319">
        <v>168659.7</v>
      </c>
      <c r="KN278" s="319">
        <v>103530</v>
      </c>
      <c r="KO278" s="319">
        <v>1076796.58</v>
      </c>
      <c r="KP278" s="319">
        <v>759792.95</v>
      </c>
      <c r="KQ278" s="319">
        <v>10092755.699999999</v>
      </c>
      <c r="KR278" s="319">
        <v>801462.93</v>
      </c>
      <c r="KS278" s="318">
        <v>44375.69</v>
      </c>
      <c r="KU278" s="338" t="s">
        <v>943</v>
      </c>
      <c r="KV278" s="312" t="s">
        <v>943</v>
      </c>
      <c r="KY278" s="312" t="s">
        <v>943</v>
      </c>
    </row>
    <row r="279" spans="1:311" x14ac:dyDescent="0.25">
      <c r="A279" s="317">
        <v>2021</v>
      </c>
      <c r="B279" s="316" t="s">
        <v>807</v>
      </c>
      <c r="C279" s="316" t="s">
        <v>820</v>
      </c>
      <c r="D279" s="316" t="s">
        <v>827</v>
      </c>
      <c r="E279" s="316" t="s">
        <v>780</v>
      </c>
      <c r="F279" s="315">
        <v>1097683.1499999999</v>
      </c>
      <c r="G279" s="315">
        <v>30817.5</v>
      </c>
      <c r="H279" s="315">
        <v>17915144.079999998</v>
      </c>
      <c r="I279" s="315">
        <v>1577930.37</v>
      </c>
      <c r="J279" s="315">
        <v>177487.4</v>
      </c>
      <c r="K279" s="315">
        <v>985211.8</v>
      </c>
      <c r="L279" s="315">
        <v>6384439.2300000004</v>
      </c>
      <c r="M279" s="315">
        <v>2330353.4500000002</v>
      </c>
      <c r="N279" s="315">
        <v>6087270.7000000002</v>
      </c>
      <c r="O279" s="315">
        <v>18400572.75</v>
      </c>
      <c r="P279" s="315">
        <v>2868923.62</v>
      </c>
      <c r="Q279" s="315">
        <v>1017728.36</v>
      </c>
      <c r="R279" s="315">
        <v>4234761</v>
      </c>
      <c r="S279" s="315">
        <v>1611089.16</v>
      </c>
      <c r="T279" s="315">
        <v>3504728.55</v>
      </c>
      <c r="U279" s="315">
        <v>1</v>
      </c>
      <c r="V279" s="315">
        <v>8677737.8200000003</v>
      </c>
      <c r="W279" s="315">
        <v>1394502.31</v>
      </c>
      <c r="X279" s="315">
        <v>7182949.2400000002</v>
      </c>
      <c r="Y279" s="315">
        <v>647622.46</v>
      </c>
      <c r="Z279" s="315">
        <v>1960939.14</v>
      </c>
      <c r="AA279" s="315">
        <v>17527670.920000002</v>
      </c>
      <c r="AB279" s="315">
        <v>4289742.22</v>
      </c>
      <c r="AC279" s="315">
        <v>2120001</v>
      </c>
      <c r="AD279" s="315">
        <v>26699462.809999999</v>
      </c>
      <c r="AE279" s="315">
        <v>335542.15000000002</v>
      </c>
      <c r="AF279" s="315">
        <v>1051183.6599999999</v>
      </c>
      <c r="AG279" s="315">
        <v>1492126.2</v>
      </c>
      <c r="AH279" s="315">
        <v>1363690</v>
      </c>
      <c r="AI279" s="315">
        <v>2244224.5099999998</v>
      </c>
      <c r="AJ279" s="315">
        <v>3617117.53</v>
      </c>
      <c r="AK279" s="315">
        <v>12874.7</v>
      </c>
      <c r="AL279" s="315">
        <v>4885739.82</v>
      </c>
      <c r="AM279" s="315">
        <v>1781017.94</v>
      </c>
      <c r="AN279" s="315">
        <v>95363.79</v>
      </c>
      <c r="AO279" s="315">
        <v>2</v>
      </c>
      <c r="AP279" s="315">
        <v>1243839.6000000001</v>
      </c>
      <c r="AQ279" s="315">
        <v>1402002</v>
      </c>
      <c r="AR279" s="315">
        <v>0</v>
      </c>
      <c r="AS279" s="315">
        <v>304810.75</v>
      </c>
      <c r="AT279" s="315">
        <v>1842804.85</v>
      </c>
      <c r="AU279" s="315">
        <v>588615.80000000005</v>
      </c>
      <c r="AV279" s="315">
        <v>1253665.05</v>
      </c>
      <c r="AW279" s="315">
        <v>1</v>
      </c>
      <c r="AX279" s="315">
        <v>122800</v>
      </c>
      <c r="AY279" s="315">
        <v>1547362.95</v>
      </c>
      <c r="AZ279" s="315">
        <v>2140319</v>
      </c>
      <c r="BA279" s="315">
        <v>263699.25</v>
      </c>
      <c r="BB279" s="315">
        <v>234439.32</v>
      </c>
      <c r="BC279" s="315">
        <v>7043041.1699999999</v>
      </c>
      <c r="BD279" s="315">
        <v>11632061.949999999</v>
      </c>
      <c r="BE279" s="315">
        <v>1220000</v>
      </c>
      <c r="BF279" s="315">
        <v>6195459.8600000003</v>
      </c>
      <c r="BG279" s="315">
        <v>1030004</v>
      </c>
      <c r="BH279" s="315">
        <v>13562</v>
      </c>
      <c r="BI279" s="315">
        <v>8619092.5999999996</v>
      </c>
      <c r="BJ279" s="315">
        <v>219858.8</v>
      </c>
      <c r="BK279" s="315">
        <v>18327840.989999998</v>
      </c>
      <c r="BL279" s="315">
        <v>120522.15</v>
      </c>
      <c r="BM279" s="315">
        <v>1688850</v>
      </c>
      <c r="BN279" s="315">
        <v>4703319.9400000004</v>
      </c>
      <c r="BO279" s="315">
        <v>4734054.42</v>
      </c>
      <c r="BP279" s="315">
        <v>315446.71000000002</v>
      </c>
      <c r="BQ279" s="315">
        <v>0</v>
      </c>
      <c r="BR279" s="315">
        <v>20087517.98</v>
      </c>
      <c r="BS279" s="315">
        <v>3166059.75</v>
      </c>
      <c r="BT279" s="315">
        <v>411811.92</v>
      </c>
      <c r="BU279" s="315">
        <v>869175.9</v>
      </c>
      <c r="BV279" s="315">
        <v>3</v>
      </c>
      <c r="BW279" s="315">
        <v>3503947.52</v>
      </c>
      <c r="BX279" s="315">
        <v>5349795.45</v>
      </c>
      <c r="BY279" s="315">
        <v>6581397.2400000002</v>
      </c>
      <c r="BZ279" s="315">
        <v>1502933.4</v>
      </c>
      <c r="CA279" s="315">
        <v>445110.95</v>
      </c>
      <c r="CB279" s="315">
        <v>3908436.28</v>
      </c>
      <c r="CC279" s="315">
        <v>2909389.9</v>
      </c>
      <c r="CD279" s="315">
        <v>4469976.51</v>
      </c>
      <c r="CE279" s="315">
        <v>4216429.45</v>
      </c>
      <c r="CF279" s="315">
        <v>11288213.529999999</v>
      </c>
      <c r="CG279" s="315">
        <v>1748506</v>
      </c>
      <c r="CH279" s="315">
        <v>2</v>
      </c>
      <c r="CI279" s="315">
        <v>16872625.219999999</v>
      </c>
      <c r="CJ279" s="315">
        <v>217479.75</v>
      </c>
      <c r="CK279" s="315">
        <v>444493.19</v>
      </c>
      <c r="CL279" s="315">
        <v>99538</v>
      </c>
      <c r="CM279" s="315">
        <v>2</v>
      </c>
      <c r="CN279" s="315">
        <v>1635803.25</v>
      </c>
      <c r="CO279" s="315">
        <v>7825932.2000000002</v>
      </c>
      <c r="CP279" s="315">
        <v>0</v>
      </c>
      <c r="CQ279" s="315">
        <v>1975998.61</v>
      </c>
      <c r="CR279" s="315">
        <v>1</v>
      </c>
      <c r="CS279" s="315">
        <v>1258354.95</v>
      </c>
      <c r="CT279" s="315">
        <v>324208.75</v>
      </c>
      <c r="CU279" s="315">
        <v>2</v>
      </c>
      <c r="CV279" s="315">
        <v>0</v>
      </c>
      <c r="CW279" s="315">
        <v>330014.8</v>
      </c>
      <c r="CX279" s="315">
        <v>4176516.25</v>
      </c>
      <c r="CY279" s="315">
        <v>872664.25</v>
      </c>
      <c r="CZ279" s="315">
        <v>24455432.109999999</v>
      </c>
      <c r="DA279" s="315">
        <v>2276344.7999999998</v>
      </c>
      <c r="DB279" s="315">
        <v>5274124.75</v>
      </c>
      <c r="DC279" s="315">
        <v>3694277.2</v>
      </c>
      <c r="DD279" s="315">
        <v>17698845.699999999</v>
      </c>
      <c r="DE279" s="315">
        <v>25875999.780000001</v>
      </c>
      <c r="DF279" s="315">
        <v>557441.18000000005</v>
      </c>
      <c r="DG279" s="315">
        <v>894404.36</v>
      </c>
      <c r="DH279" s="315">
        <v>2080371.95</v>
      </c>
      <c r="DI279" s="315">
        <v>1498022.9</v>
      </c>
      <c r="DJ279" s="315">
        <v>508076</v>
      </c>
      <c r="DK279" s="315">
        <v>36773.65</v>
      </c>
      <c r="DL279" s="315">
        <v>619580.38</v>
      </c>
      <c r="DM279" s="315">
        <v>206851.9</v>
      </c>
      <c r="DN279" s="315">
        <v>129571</v>
      </c>
      <c r="DO279" s="315">
        <v>0</v>
      </c>
      <c r="DP279" s="315">
        <v>393138.2</v>
      </c>
      <c r="DQ279" s="315">
        <v>14000</v>
      </c>
      <c r="DR279" s="315">
        <v>3681361.55</v>
      </c>
      <c r="DS279" s="315">
        <v>9984711.5199999996</v>
      </c>
      <c r="DT279" s="315">
        <v>2596251</v>
      </c>
      <c r="DU279" s="315">
        <v>2311776.09</v>
      </c>
      <c r="DV279" s="315">
        <v>2340730.6800000002</v>
      </c>
      <c r="DW279" s="315">
        <v>594433.80000000005</v>
      </c>
      <c r="DX279" s="315">
        <v>3298757.61</v>
      </c>
      <c r="DY279" s="315">
        <v>2571620.35</v>
      </c>
      <c r="DZ279" s="315">
        <v>2184675.5499999998</v>
      </c>
      <c r="EA279" s="315">
        <v>15151464.67</v>
      </c>
      <c r="EB279" s="315">
        <v>2722588.61</v>
      </c>
      <c r="EC279" s="315">
        <v>629073.6</v>
      </c>
      <c r="ED279" s="315">
        <v>0</v>
      </c>
      <c r="EE279" s="315">
        <v>2652212.56</v>
      </c>
      <c r="EF279" s="315">
        <v>320616.31</v>
      </c>
      <c r="EG279" s="315">
        <v>11309089.49</v>
      </c>
      <c r="EH279" s="315">
        <v>570883.85</v>
      </c>
      <c r="EI279" s="315">
        <v>3832582.08</v>
      </c>
      <c r="EJ279" s="315">
        <v>7242574.79</v>
      </c>
      <c r="EK279" s="315">
        <v>2350020.11</v>
      </c>
      <c r="EL279" s="315">
        <v>389399.1</v>
      </c>
      <c r="EM279" s="315">
        <v>689963.79</v>
      </c>
      <c r="EN279" s="315">
        <v>955997.6</v>
      </c>
      <c r="EO279" s="315">
        <v>6815830.4100000001</v>
      </c>
      <c r="EP279" s="315">
        <v>3664900.33</v>
      </c>
      <c r="EQ279" s="315">
        <v>594259.14</v>
      </c>
      <c r="ER279" s="315">
        <v>5003726.8499999996</v>
      </c>
      <c r="ES279" s="315">
        <v>13046.8</v>
      </c>
      <c r="ET279" s="315">
        <v>1793417.65</v>
      </c>
      <c r="EU279" s="315">
        <v>1533226.77</v>
      </c>
      <c r="EV279" s="315">
        <v>981920.65</v>
      </c>
      <c r="EW279" s="315">
        <v>1225008.7</v>
      </c>
      <c r="EX279" s="315">
        <v>7409452.8700000001</v>
      </c>
      <c r="EY279" s="315">
        <v>8429563.8200000003</v>
      </c>
      <c r="EZ279" s="315">
        <v>212075699.81</v>
      </c>
      <c r="FA279" s="315">
        <v>2506802.39</v>
      </c>
      <c r="FB279" s="315">
        <v>504134.5</v>
      </c>
      <c r="FC279" s="315">
        <v>10222622.1</v>
      </c>
      <c r="FD279" s="315">
        <v>1047479.54</v>
      </c>
      <c r="FE279" s="315">
        <v>20908081.390000001</v>
      </c>
      <c r="FF279" s="315">
        <v>2424403.52</v>
      </c>
      <c r="FG279" s="315">
        <v>805901.95</v>
      </c>
      <c r="FH279" s="315">
        <v>2597589.06</v>
      </c>
      <c r="FI279" s="315">
        <v>506450</v>
      </c>
      <c r="FJ279" s="315">
        <v>11381992.27</v>
      </c>
      <c r="FK279" s="315">
        <v>971217.85</v>
      </c>
      <c r="FL279" s="315">
        <v>265927.75</v>
      </c>
      <c r="FM279" s="315">
        <v>14453702.85</v>
      </c>
      <c r="FN279" s="315">
        <v>190018.35</v>
      </c>
      <c r="FO279" s="315">
        <v>1116655.3999999999</v>
      </c>
      <c r="FP279" s="315">
        <v>268238.05</v>
      </c>
      <c r="FQ279" s="315">
        <v>595023.14</v>
      </c>
      <c r="FR279" s="315">
        <v>4116134.06</v>
      </c>
      <c r="FS279" s="315">
        <v>606085.55000000005</v>
      </c>
      <c r="FT279" s="315">
        <v>850917.92</v>
      </c>
      <c r="FU279" s="315">
        <v>2680100</v>
      </c>
      <c r="FV279" s="315">
        <v>0</v>
      </c>
      <c r="FW279" s="315">
        <v>0</v>
      </c>
      <c r="FX279" s="315">
        <v>905150.45</v>
      </c>
      <c r="FY279" s="315">
        <v>3614100.87</v>
      </c>
      <c r="FZ279" s="315">
        <v>474487.1</v>
      </c>
      <c r="GA279" s="315">
        <v>591610.30000000005</v>
      </c>
      <c r="GB279" s="315">
        <v>374977.45</v>
      </c>
      <c r="GC279" s="315">
        <v>0</v>
      </c>
      <c r="GD279" s="315">
        <v>1576938.39</v>
      </c>
      <c r="GE279" s="315">
        <v>3527982.91</v>
      </c>
      <c r="GF279" s="315">
        <v>1120463.2</v>
      </c>
      <c r="GG279" s="315">
        <v>6392318.71</v>
      </c>
      <c r="GH279" s="315">
        <v>1405605.95</v>
      </c>
      <c r="GI279" s="315">
        <v>3361672.39</v>
      </c>
      <c r="GJ279" s="315">
        <v>1173516.6000000001</v>
      </c>
      <c r="GK279" s="315">
        <v>29326544.370000001</v>
      </c>
      <c r="GL279" s="315">
        <v>0</v>
      </c>
      <c r="GM279" s="315">
        <v>104245161.92</v>
      </c>
      <c r="GN279" s="315">
        <v>1542708.18</v>
      </c>
      <c r="GO279" s="315">
        <v>10061637.439999999</v>
      </c>
      <c r="GP279" s="315">
        <v>689614.15</v>
      </c>
      <c r="GQ279" s="315">
        <v>6363</v>
      </c>
      <c r="GR279" s="315">
        <v>4001205.09</v>
      </c>
      <c r="GS279" s="315">
        <v>164538289.09</v>
      </c>
      <c r="GT279" s="315">
        <v>828442.89</v>
      </c>
      <c r="GU279" s="315">
        <v>26708443.050000001</v>
      </c>
      <c r="GV279" s="315">
        <v>953340</v>
      </c>
      <c r="GW279" s="315">
        <v>537000</v>
      </c>
      <c r="GX279" s="315">
        <v>16607200.119999999</v>
      </c>
      <c r="GY279" s="315">
        <v>1321819.18</v>
      </c>
      <c r="GZ279" s="315">
        <v>4218229.83</v>
      </c>
      <c r="HA279" s="315">
        <v>5900864.3499999996</v>
      </c>
      <c r="HB279" s="315">
        <v>11114.35</v>
      </c>
      <c r="HC279" s="315">
        <v>11886755.279999999</v>
      </c>
      <c r="HD279" s="315">
        <v>1</v>
      </c>
      <c r="HE279" s="315">
        <v>724500</v>
      </c>
      <c r="HF279" s="315">
        <v>2840510.1</v>
      </c>
      <c r="HG279" s="315">
        <v>1784426.15</v>
      </c>
      <c r="HH279" s="315">
        <v>7461151.1399999997</v>
      </c>
      <c r="HI279" s="315">
        <v>9167435.1500000004</v>
      </c>
      <c r="HJ279" s="315">
        <v>3635512.6</v>
      </c>
      <c r="HK279" s="315">
        <v>2398824.1</v>
      </c>
      <c r="HL279" s="315">
        <v>2080270.31</v>
      </c>
      <c r="HM279" s="315">
        <v>663207.05000000005</v>
      </c>
      <c r="HN279" s="315">
        <v>126585.55</v>
      </c>
      <c r="HO279" s="315">
        <v>1487698.5</v>
      </c>
      <c r="HP279" s="315">
        <v>4138606.64</v>
      </c>
      <c r="HQ279" s="315">
        <v>994362.65</v>
      </c>
      <c r="HR279" s="315">
        <v>838331.95</v>
      </c>
      <c r="HS279" s="315">
        <v>1727324.85</v>
      </c>
      <c r="HT279" s="315">
        <v>28547430.699999999</v>
      </c>
      <c r="HU279" s="315">
        <v>148000</v>
      </c>
      <c r="HV279" s="315">
        <v>7916343.79</v>
      </c>
      <c r="HW279" s="315">
        <v>61143204.829999998</v>
      </c>
      <c r="HX279" s="315">
        <v>119310</v>
      </c>
      <c r="HY279" s="315">
        <v>22687900</v>
      </c>
      <c r="HZ279" s="315">
        <v>1018424.54</v>
      </c>
      <c r="IA279" s="315">
        <v>0</v>
      </c>
      <c r="IB279" s="315">
        <v>1595362.37</v>
      </c>
      <c r="IC279" s="315">
        <v>15337733.09</v>
      </c>
      <c r="ID279" s="315">
        <v>617396</v>
      </c>
      <c r="IE279" s="315">
        <v>6758739.8799999999</v>
      </c>
      <c r="IF279" s="315">
        <v>64159.55</v>
      </c>
      <c r="IG279" s="315">
        <v>709046.15</v>
      </c>
      <c r="IH279" s="315">
        <v>0</v>
      </c>
      <c r="II279" s="315">
        <v>600983.94999999995</v>
      </c>
      <c r="IJ279" s="315">
        <v>2421465.0499999998</v>
      </c>
      <c r="IK279" s="315">
        <v>315908.95</v>
      </c>
      <c r="IL279" s="315">
        <v>734688.1</v>
      </c>
      <c r="IM279" s="315">
        <v>26486.3</v>
      </c>
      <c r="IN279" s="315">
        <v>4135791.66</v>
      </c>
      <c r="IO279" s="315">
        <v>181321</v>
      </c>
      <c r="IP279" s="315">
        <v>4</v>
      </c>
      <c r="IQ279" s="315">
        <v>614185.87</v>
      </c>
      <c r="IR279" s="315">
        <v>4242348.9000000004</v>
      </c>
      <c r="IS279" s="315">
        <v>2594393.5699999998</v>
      </c>
      <c r="IT279" s="315">
        <v>7686844.3600000003</v>
      </c>
      <c r="IU279" s="315">
        <v>663717.44999999995</v>
      </c>
      <c r="IV279" s="315">
        <v>4508431.5</v>
      </c>
      <c r="IW279" s="315">
        <v>443975.2</v>
      </c>
      <c r="IX279" s="315">
        <v>110111.65</v>
      </c>
      <c r="IY279" s="315">
        <v>5041167.71</v>
      </c>
      <c r="IZ279" s="315">
        <v>389041.69</v>
      </c>
      <c r="JA279" s="315">
        <v>461015.75</v>
      </c>
      <c r="JB279" s="315">
        <v>1016743.21</v>
      </c>
      <c r="JC279" s="315">
        <v>3028968.55</v>
      </c>
      <c r="JD279" s="315">
        <v>933552</v>
      </c>
      <c r="JE279" s="315">
        <v>8446.4500000000007</v>
      </c>
      <c r="JF279" s="315">
        <v>4340720.1399999997</v>
      </c>
      <c r="JG279" s="315">
        <v>443863.9</v>
      </c>
      <c r="JH279" s="315">
        <v>4196134.28</v>
      </c>
      <c r="JI279" s="315">
        <v>2044773.9</v>
      </c>
      <c r="JJ279" s="315">
        <v>1227533.25</v>
      </c>
      <c r="JK279" s="315">
        <v>713232.47</v>
      </c>
      <c r="JL279" s="315">
        <v>1675000.17</v>
      </c>
      <c r="JM279" s="315">
        <v>651025.05000000005</v>
      </c>
      <c r="JN279" s="315">
        <v>125200</v>
      </c>
      <c r="JO279" s="315">
        <v>9144145.8800000008</v>
      </c>
      <c r="JP279" s="315">
        <v>1248502.5</v>
      </c>
      <c r="JQ279" s="315">
        <v>521600</v>
      </c>
      <c r="JR279" s="315">
        <v>305100</v>
      </c>
      <c r="JS279" s="315">
        <v>18518655.940000001</v>
      </c>
      <c r="JT279" s="315">
        <v>1886705.25</v>
      </c>
      <c r="JU279" s="315">
        <v>65979.12</v>
      </c>
      <c r="JV279" s="315">
        <v>25533860.690000001</v>
      </c>
      <c r="JW279" s="315">
        <v>562153.49</v>
      </c>
      <c r="JX279" s="315">
        <v>1138106.78</v>
      </c>
      <c r="JY279" s="315">
        <v>978.7</v>
      </c>
      <c r="JZ279" s="315">
        <v>21543.85</v>
      </c>
      <c r="KA279" s="315">
        <v>6239840.5099999998</v>
      </c>
      <c r="KB279" s="315">
        <v>475840.25</v>
      </c>
      <c r="KC279" s="315">
        <v>186460.47</v>
      </c>
      <c r="KD279" s="315">
        <v>1507854.98</v>
      </c>
      <c r="KE279" s="315">
        <v>12706463.41</v>
      </c>
      <c r="KF279" s="315">
        <v>2</v>
      </c>
      <c r="KG279" s="315">
        <v>1684866.85</v>
      </c>
      <c r="KH279" s="315">
        <v>177721.8</v>
      </c>
      <c r="KI279" s="315">
        <v>1798552.8</v>
      </c>
      <c r="KJ279" s="315">
        <v>1030120.68</v>
      </c>
      <c r="KK279" s="315">
        <v>1019620.7</v>
      </c>
      <c r="KL279" s="315">
        <v>165901.79999999999</v>
      </c>
      <c r="KM279" s="315">
        <v>661345.19999999995</v>
      </c>
      <c r="KN279" s="315">
        <v>1051234.67</v>
      </c>
      <c r="KO279" s="315">
        <v>2504731.7999999998</v>
      </c>
      <c r="KP279" s="315">
        <v>266445.15000000002</v>
      </c>
      <c r="KQ279" s="315">
        <v>82086780.650000006</v>
      </c>
      <c r="KR279" s="315">
        <v>2293012.19</v>
      </c>
      <c r="KS279" s="314">
        <v>2558692.27</v>
      </c>
      <c r="KU279" s="312">
        <v>14</v>
      </c>
      <c r="KV279" s="312">
        <v>141</v>
      </c>
      <c r="KY279" s="312">
        <v>9141</v>
      </c>
    </row>
    <row r="280" spans="1:311" x14ac:dyDescent="0.25">
      <c r="A280" s="321">
        <v>2021</v>
      </c>
      <c r="B280" s="320" t="s">
        <v>807</v>
      </c>
      <c r="C280" s="320" t="s">
        <v>820</v>
      </c>
      <c r="D280" s="320" t="s">
        <v>826</v>
      </c>
      <c r="E280" s="320" t="s">
        <v>780</v>
      </c>
      <c r="F280" s="319">
        <v>4003771.95</v>
      </c>
      <c r="G280" s="319">
        <v>202627.45</v>
      </c>
      <c r="H280" s="319">
        <v>42190082.130000003</v>
      </c>
      <c r="I280" s="319">
        <v>436941.52</v>
      </c>
      <c r="J280" s="319">
        <v>140000</v>
      </c>
      <c r="K280" s="319">
        <v>2242729.5</v>
      </c>
      <c r="L280" s="319">
        <v>3954198.53</v>
      </c>
      <c r="M280" s="319">
        <v>739359.3</v>
      </c>
      <c r="N280" s="319">
        <v>16280399.82</v>
      </c>
      <c r="O280" s="319">
        <v>8801410.8300000001</v>
      </c>
      <c r="P280" s="319">
        <v>1885175.55</v>
      </c>
      <c r="Q280" s="319">
        <v>29369.599999999999</v>
      </c>
      <c r="R280" s="319">
        <v>8529384.5</v>
      </c>
      <c r="S280" s="319">
        <v>3376057.13</v>
      </c>
      <c r="T280" s="319">
        <v>1208462</v>
      </c>
      <c r="U280" s="319">
        <v>15745935.199999999</v>
      </c>
      <c r="V280" s="319">
        <v>13273633.17</v>
      </c>
      <c r="W280" s="319">
        <v>1734925.46</v>
      </c>
      <c r="X280" s="319">
        <v>1380810.48</v>
      </c>
      <c r="Y280" s="319">
        <v>843794.45</v>
      </c>
      <c r="Z280" s="319">
        <v>2786829.55</v>
      </c>
      <c r="AA280" s="319">
        <v>28890585.190000001</v>
      </c>
      <c r="AB280" s="319">
        <v>2243704.87</v>
      </c>
      <c r="AC280" s="319">
        <v>0</v>
      </c>
      <c r="AD280" s="319">
        <v>37290679.850000001</v>
      </c>
      <c r="AE280" s="319">
        <v>0</v>
      </c>
      <c r="AF280" s="319">
        <v>2212468.9300000002</v>
      </c>
      <c r="AG280" s="319">
        <v>205406.9</v>
      </c>
      <c r="AH280" s="319">
        <v>61718.3</v>
      </c>
      <c r="AI280" s="319">
        <v>608583.43000000005</v>
      </c>
      <c r="AJ280" s="319">
        <v>576668.93000000005</v>
      </c>
      <c r="AK280" s="319">
        <v>1528129.9</v>
      </c>
      <c r="AL280" s="319">
        <v>12566220.630000001</v>
      </c>
      <c r="AM280" s="319">
        <v>151002</v>
      </c>
      <c r="AN280" s="319">
        <v>4</v>
      </c>
      <c r="AO280" s="319">
        <v>1</v>
      </c>
      <c r="AP280" s="319">
        <v>6039071.75</v>
      </c>
      <c r="AQ280" s="319">
        <v>224297</v>
      </c>
      <c r="AR280" s="319">
        <v>2086933.9</v>
      </c>
      <c r="AS280" s="319">
        <v>1977776.78</v>
      </c>
      <c r="AT280" s="319">
        <v>0</v>
      </c>
      <c r="AU280" s="319">
        <v>695279.45</v>
      </c>
      <c r="AV280" s="319">
        <v>1</v>
      </c>
      <c r="AW280" s="319">
        <v>22236345.699999999</v>
      </c>
      <c r="AX280" s="319">
        <v>0</v>
      </c>
      <c r="AY280" s="319">
        <v>4638605.0199999996</v>
      </c>
      <c r="AZ280" s="319">
        <v>1778392.98</v>
      </c>
      <c r="BA280" s="319">
        <v>286658.15000000002</v>
      </c>
      <c r="BB280" s="319">
        <v>34415.4</v>
      </c>
      <c r="BC280" s="319">
        <v>2019809.3</v>
      </c>
      <c r="BD280" s="319">
        <v>14283003.199999999</v>
      </c>
      <c r="BE280" s="319">
        <v>2314702.1</v>
      </c>
      <c r="BF280" s="319">
        <v>3</v>
      </c>
      <c r="BG280" s="319">
        <v>70002</v>
      </c>
      <c r="BH280" s="319">
        <v>93101</v>
      </c>
      <c r="BI280" s="319">
        <v>33002985.199999999</v>
      </c>
      <c r="BJ280" s="319">
        <v>18980.900000000001</v>
      </c>
      <c r="BK280" s="319">
        <v>16580458.949999999</v>
      </c>
      <c r="BL280" s="319">
        <v>4867.05</v>
      </c>
      <c r="BM280" s="319">
        <v>50300</v>
      </c>
      <c r="BN280" s="319">
        <v>14448183.470000001</v>
      </c>
      <c r="BO280" s="319">
        <v>1</v>
      </c>
      <c r="BP280" s="319">
        <v>10806.45</v>
      </c>
      <c r="BQ280" s="319">
        <v>166813.75</v>
      </c>
      <c r="BR280" s="319">
        <v>420621.15</v>
      </c>
      <c r="BS280" s="319">
        <v>140001</v>
      </c>
      <c r="BT280" s="319">
        <v>15001</v>
      </c>
      <c r="BU280" s="319">
        <v>370000</v>
      </c>
      <c r="BV280" s="319">
        <v>3</v>
      </c>
      <c r="BW280" s="319">
        <v>2739126.4</v>
      </c>
      <c r="BX280" s="319">
        <v>1603027.65</v>
      </c>
      <c r="BY280" s="319">
        <v>7425610.0599999996</v>
      </c>
      <c r="BZ280" s="319">
        <v>350681.24</v>
      </c>
      <c r="CA280" s="319">
        <v>100887.7</v>
      </c>
      <c r="CB280" s="319">
        <v>0</v>
      </c>
      <c r="CC280" s="319">
        <v>8909900.7300000004</v>
      </c>
      <c r="CD280" s="319">
        <v>6326846.5800000001</v>
      </c>
      <c r="CE280" s="319">
        <v>750267.7</v>
      </c>
      <c r="CF280" s="319">
        <v>15636861.65</v>
      </c>
      <c r="CG280" s="319">
        <v>5</v>
      </c>
      <c r="CH280" s="319">
        <v>1199003</v>
      </c>
      <c r="CI280" s="319">
        <v>22761560.5</v>
      </c>
      <c r="CJ280" s="319">
        <v>332608.3</v>
      </c>
      <c r="CK280" s="319">
        <v>0</v>
      </c>
      <c r="CL280" s="319">
        <v>1265435.6000000001</v>
      </c>
      <c r="CM280" s="319">
        <v>0</v>
      </c>
      <c r="CN280" s="319">
        <v>5165048.1500000004</v>
      </c>
      <c r="CO280" s="319">
        <v>9270484.3000000007</v>
      </c>
      <c r="CP280" s="319">
        <v>1</v>
      </c>
      <c r="CQ280" s="319">
        <v>89500</v>
      </c>
      <c r="CR280" s="319">
        <v>192500</v>
      </c>
      <c r="CS280" s="319">
        <v>3035601</v>
      </c>
      <c r="CT280" s="319">
        <v>615270.05000000005</v>
      </c>
      <c r="CU280" s="319">
        <v>49648.5</v>
      </c>
      <c r="CV280" s="319">
        <v>368410</v>
      </c>
      <c r="CW280" s="319">
        <v>325854.7</v>
      </c>
      <c r="CX280" s="319">
        <v>1764193.75</v>
      </c>
      <c r="CY280" s="319">
        <v>391775.1</v>
      </c>
      <c r="CZ280" s="319">
        <v>22936963.050000001</v>
      </c>
      <c r="DA280" s="319">
        <v>8093042.96</v>
      </c>
      <c r="DB280" s="319">
        <v>17583897.309999999</v>
      </c>
      <c r="DC280" s="319">
        <v>237655</v>
      </c>
      <c r="DD280" s="319">
        <v>61262457.490000002</v>
      </c>
      <c r="DE280" s="319">
        <v>43733535.060000002</v>
      </c>
      <c r="DF280" s="319">
        <v>597315.34</v>
      </c>
      <c r="DG280" s="319">
        <v>921226.05</v>
      </c>
      <c r="DH280" s="319">
        <v>2337954.19</v>
      </c>
      <c r="DI280" s="319">
        <v>7411250.4500000002</v>
      </c>
      <c r="DJ280" s="319">
        <v>8547333.1899999995</v>
      </c>
      <c r="DK280" s="319">
        <v>1</v>
      </c>
      <c r="DL280" s="319">
        <v>154927.85</v>
      </c>
      <c r="DM280" s="319">
        <v>4165524.7</v>
      </c>
      <c r="DN280" s="319">
        <v>661262</v>
      </c>
      <c r="DO280" s="319">
        <v>50500</v>
      </c>
      <c r="DP280" s="319">
        <v>3244581.62</v>
      </c>
      <c r="DQ280" s="319">
        <v>0</v>
      </c>
      <c r="DR280" s="319">
        <v>5063616.8499999996</v>
      </c>
      <c r="DS280" s="319">
        <v>3900010.29</v>
      </c>
      <c r="DT280" s="319">
        <v>12164544.9</v>
      </c>
      <c r="DU280" s="319">
        <v>2366573.5699999998</v>
      </c>
      <c r="DV280" s="319">
        <v>1383471.84</v>
      </c>
      <c r="DW280" s="319">
        <v>3119805.55</v>
      </c>
      <c r="DX280" s="319">
        <v>9640342.0299999993</v>
      </c>
      <c r="DY280" s="319">
        <v>2550079.25</v>
      </c>
      <c r="DZ280" s="319">
        <v>2757552.74</v>
      </c>
      <c r="EA280" s="319">
        <v>59128220.68</v>
      </c>
      <c r="EB280" s="319">
        <v>6961803.25</v>
      </c>
      <c r="EC280" s="319">
        <v>6146959.9900000002</v>
      </c>
      <c r="ED280" s="319">
        <v>11</v>
      </c>
      <c r="EE280" s="319">
        <v>1441213.73</v>
      </c>
      <c r="EF280" s="319">
        <v>377303.55</v>
      </c>
      <c r="EG280" s="319">
        <v>8894372.5099999998</v>
      </c>
      <c r="EH280" s="319">
        <v>9914.01</v>
      </c>
      <c r="EI280" s="319">
        <v>1115282.0900000001</v>
      </c>
      <c r="EJ280" s="319">
        <v>7045605.6500000004</v>
      </c>
      <c r="EK280" s="319">
        <v>88413.05</v>
      </c>
      <c r="EL280" s="319">
        <v>191828.4</v>
      </c>
      <c r="EM280" s="319">
        <v>445439.4</v>
      </c>
      <c r="EN280" s="319">
        <v>2123812.8199999998</v>
      </c>
      <c r="EO280" s="319">
        <v>1000000</v>
      </c>
      <c r="EP280" s="319">
        <v>1</v>
      </c>
      <c r="EQ280" s="319">
        <v>616341.68000000005</v>
      </c>
      <c r="ER280" s="319">
        <v>1374663.1</v>
      </c>
      <c r="ES280" s="319">
        <v>28400</v>
      </c>
      <c r="ET280" s="319">
        <v>113159</v>
      </c>
      <c r="EU280" s="319">
        <v>0</v>
      </c>
      <c r="EV280" s="319">
        <v>328300</v>
      </c>
      <c r="EW280" s="319">
        <v>11707674</v>
      </c>
      <c r="EX280" s="319">
        <v>4363100</v>
      </c>
      <c r="EY280" s="319">
        <v>32641674.5</v>
      </c>
      <c r="EZ280" s="319">
        <v>339667775.44</v>
      </c>
      <c r="FA280" s="319">
        <v>856999.86</v>
      </c>
      <c r="FB280" s="319">
        <v>1793461</v>
      </c>
      <c r="FC280" s="319">
        <v>7426121.9000000004</v>
      </c>
      <c r="FD280" s="319">
        <v>1782288.54</v>
      </c>
      <c r="FE280" s="319">
        <v>64258009.600000001</v>
      </c>
      <c r="FF280" s="319">
        <v>9064991.4900000002</v>
      </c>
      <c r="FG280" s="319">
        <v>601225.63</v>
      </c>
      <c r="FH280" s="319">
        <v>15339581.300000001</v>
      </c>
      <c r="FI280" s="319">
        <v>486301</v>
      </c>
      <c r="FJ280" s="319">
        <v>3512601</v>
      </c>
      <c r="FK280" s="319">
        <v>46002</v>
      </c>
      <c r="FL280" s="319">
        <v>0</v>
      </c>
      <c r="FM280" s="319">
        <v>5680961</v>
      </c>
      <c r="FN280" s="319">
        <v>0</v>
      </c>
      <c r="FO280" s="319">
        <v>575045.1</v>
      </c>
      <c r="FP280" s="319">
        <v>1064386.3999999999</v>
      </c>
      <c r="FQ280" s="319">
        <v>426146.3</v>
      </c>
      <c r="FR280" s="319">
        <v>4890057.09</v>
      </c>
      <c r="FS280" s="319">
        <v>301762.02</v>
      </c>
      <c r="FT280" s="319">
        <v>591638.81999999995</v>
      </c>
      <c r="FU280" s="319">
        <v>0</v>
      </c>
      <c r="FV280" s="319">
        <v>0</v>
      </c>
      <c r="FW280" s="319">
        <v>19491.8</v>
      </c>
      <c r="FX280" s="319">
        <v>0</v>
      </c>
      <c r="FY280" s="319">
        <v>2844289.32</v>
      </c>
      <c r="FZ280" s="319">
        <v>0</v>
      </c>
      <c r="GA280" s="319">
        <v>268981.8</v>
      </c>
      <c r="GB280" s="319">
        <v>209252.09</v>
      </c>
      <c r="GC280" s="319">
        <v>0</v>
      </c>
      <c r="GD280" s="319">
        <v>950050</v>
      </c>
      <c r="GE280" s="319">
        <v>7101973.4500000002</v>
      </c>
      <c r="GF280" s="319">
        <v>26945.65</v>
      </c>
      <c r="GG280" s="319">
        <v>1871272.2</v>
      </c>
      <c r="GH280" s="319">
        <v>0</v>
      </c>
      <c r="GI280" s="319">
        <v>2825818.57</v>
      </c>
      <c r="GJ280" s="319">
        <v>199348</v>
      </c>
      <c r="GK280" s="319">
        <v>58095318.350000001</v>
      </c>
      <c r="GL280" s="319">
        <v>0</v>
      </c>
      <c r="GM280" s="319">
        <v>0</v>
      </c>
      <c r="GN280" s="319">
        <v>612180.1</v>
      </c>
      <c r="GO280" s="319">
        <v>2701162.16</v>
      </c>
      <c r="GP280" s="319">
        <v>1</v>
      </c>
      <c r="GQ280" s="319">
        <v>310866.84999999998</v>
      </c>
      <c r="GR280" s="319">
        <v>543292.12</v>
      </c>
      <c r="GS280" s="319">
        <v>123914968.06999999</v>
      </c>
      <c r="GT280" s="319">
        <v>304476.7</v>
      </c>
      <c r="GU280" s="319">
        <v>8435929.9000000004</v>
      </c>
      <c r="GV280" s="319">
        <v>85201</v>
      </c>
      <c r="GW280" s="319">
        <v>186000</v>
      </c>
      <c r="GX280" s="319">
        <v>31011610.600000001</v>
      </c>
      <c r="GY280" s="319">
        <v>337523.65</v>
      </c>
      <c r="GZ280" s="319">
        <v>2158029.19</v>
      </c>
      <c r="HA280" s="319">
        <v>6741370.6699999999</v>
      </c>
      <c r="HB280" s="319">
        <v>73600</v>
      </c>
      <c r="HC280" s="319">
        <v>41278914</v>
      </c>
      <c r="HD280" s="319">
        <v>956002</v>
      </c>
      <c r="HE280" s="319">
        <v>178201</v>
      </c>
      <c r="HF280" s="319">
        <v>679272.8</v>
      </c>
      <c r="HG280" s="319">
        <v>10889257.15</v>
      </c>
      <c r="HH280" s="319">
        <v>21494546.449999999</v>
      </c>
      <c r="HI280" s="319">
        <v>3449076</v>
      </c>
      <c r="HJ280" s="319">
        <v>2195720.88</v>
      </c>
      <c r="HK280" s="319">
        <v>119225.55</v>
      </c>
      <c r="HL280" s="319">
        <v>339518.35</v>
      </c>
      <c r="HM280" s="319">
        <v>5067533.5999999996</v>
      </c>
      <c r="HN280" s="319">
        <v>2</v>
      </c>
      <c r="HO280" s="319">
        <v>6368540.2300000004</v>
      </c>
      <c r="HP280" s="319">
        <v>13260759.789999999</v>
      </c>
      <c r="HQ280" s="319">
        <v>301618.75</v>
      </c>
      <c r="HR280" s="319">
        <v>13673098.07</v>
      </c>
      <c r="HS280" s="319">
        <v>1631.45</v>
      </c>
      <c r="HT280" s="319">
        <v>27184831.719999999</v>
      </c>
      <c r="HU280" s="319">
        <v>320001</v>
      </c>
      <c r="HV280" s="319">
        <v>14476252.310000001</v>
      </c>
      <c r="HW280" s="319">
        <v>49008329.289999999</v>
      </c>
      <c r="HX280" s="319">
        <v>1761976.84</v>
      </c>
      <c r="HY280" s="319">
        <v>69916300</v>
      </c>
      <c r="HZ280" s="319">
        <v>2346630.71</v>
      </c>
      <c r="IA280" s="319">
        <v>1</v>
      </c>
      <c r="IB280" s="319">
        <v>3506666.86</v>
      </c>
      <c r="IC280" s="319">
        <v>16521602.77</v>
      </c>
      <c r="ID280" s="319">
        <v>109771</v>
      </c>
      <c r="IE280" s="319">
        <v>7988786.8499999996</v>
      </c>
      <c r="IF280" s="319">
        <v>2596606.25</v>
      </c>
      <c r="IG280" s="319">
        <v>266780.75</v>
      </c>
      <c r="IH280" s="319">
        <v>1000</v>
      </c>
      <c r="II280" s="319">
        <v>1257547.1000000001</v>
      </c>
      <c r="IJ280" s="319">
        <v>3495335.62</v>
      </c>
      <c r="IK280" s="319">
        <v>692909.18</v>
      </c>
      <c r="IL280" s="319">
        <v>852703</v>
      </c>
      <c r="IM280" s="319">
        <v>914396.7</v>
      </c>
      <c r="IN280" s="319">
        <v>7913310.7199999997</v>
      </c>
      <c r="IO280" s="319">
        <v>3814074.65</v>
      </c>
      <c r="IP280" s="319">
        <v>139949.29999999999</v>
      </c>
      <c r="IQ280" s="319">
        <v>533002</v>
      </c>
      <c r="IR280" s="319">
        <v>29573312.640000001</v>
      </c>
      <c r="IS280" s="319">
        <v>20355741.670000002</v>
      </c>
      <c r="IT280" s="319">
        <v>7484369.9000000004</v>
      </c>
      <c r="IU280" s="319">
        <v>1</v>
      </c>
      <c r="IV280" s="319">
        <v>11263224.699999999</v>
      </c>
      <c r="IW280" s="319">
        <v>4</v>
      </c>
      <c r="IX280" s="319">
        <v>73291.850000000006</v>
      </c>
      <c r="IY280" s="319">
        <v>88254.34</v>
      </c>
      <c r="IZ280" s="319">
        <v>0</v>
      </c>
      <c r="JA280" s="319">
        <v>440200</v>
      </c>
      <c r="JB280" s="319">
        <v>3661141</v>
      </c>
      <c r="JC280" s="319">
        <v>576051.44999999995</v>
      </c>
      <c r="JD280" s="319">
        <v>0</v>
      </c>
      <c r="JE280" s="319">
        <v>182001</v>
      </c>
      <c r="JF280" s="319">
        <v>5794280.7300000004</v>
      </c>
      <c r="JG280" s="319">
        <v>177130.2</v>
      </c>
      <c r="JH280" s="319">
        <v>497378.6</v>
      </c>
      <c r="JI280" s="319">
        <v>2122700</v>
      </c>
      <c r="JJ280" s="319">
        <v>23576</v>
      </c>
      <c r="JK280" s="319">
        <v>1</v>
      </c>
      <c r="JL280" s="319">
        <v>33796.6</v>
      </c>
      <c r="JM280" s="319">
        <v>48756.1</v>
      </c>
      <c r="JN280" s="319">
        <v>59221.35</v>
      </c>
      <c r="JO280" s="319">
        <v>3028767.05</v>
      </c>
      <c r="JP280" s="319">
        <v>2</v>
      </c>
      <c r="JQ280" s="319">
        <v>0</v>
      </c>
      <c r="JR280" s="319">
        <v>221401</v>
      </c>
      <c r="JS280" s="319">
        <v>7219305.4000000004</v>
      </c>
      <c r="JT280" s="319">
        <v>0</v>
      </c>
      <c r="JU280" s="319">
        <v>1</v>
      </c>
      <c r="JV280" s="319">
        <v>47032296.259999998</v>
      </c>
      <c r="JW280" s="319">
        <v>4178387.7</v>
      </c>
      <c r="JX280" s="319">
        <v>2953001</v>
      </c>
      <c r="JY280" s="319">
        <v>9652.7000000000007</v>
      </c>
      <c r="JZ280" s="319">
        <v>66500.800000000003</v>
      </c>
      <c r="KA280" s="319">
        <v>1466088.4</v>
      </c>
      <c r="KB280" s="319">
        <v>0</v>
      </c>
      <c r="KC280" s="319">
        <v>1</v>
      </c>
      <c r="KD280" s="319">
        <v>1806277.6</v>
      </c>
      <c r="KE280" s="319">
        <v>12283001.16</v>
      </c>
      <c r="KF280" s="319">
        <v>480034.75</v>
      </c>
      <c r="KG280" s="319">
        <v>141029.6</v>
      </c>
      <c r="KH280" s="319">
        <v>638411.25</v>
      </c>
      <c r="KI280" s="319">
        <v>3041857.05</v>
      </c>
      <c r="KJ280" s="319">
        <v>117550.25</v>
      </c>
      <c r="KK280" s="319">
        <v>0</v>
      </c>
      <c r="KL280" s="319">
        <v>1439122.3</v>
      </c>
      <c r="KM280" s="319">
        <v>198491.8</v>
      </c>
      <c r="KN280" s="319">
        <v>0</v>
      </c>
      <c r="KO280" s="319">
        <v>8169286.3700000001</v>
      </c>
      <c r="KP280" s="319">
        <v>9000001</v>
      </c>
      <c r="KQ280" s="319">
        <v>114636825.20999999</v>
      </c>
      <c r="KR280" s="319">
        <v>21182817.09</v>
      </c>
      <c r="KS280" s="318">
        <v>859850</v>
      </c>
      <c r="KU280" s="312">
        <v>14</v>
      </c>
      <c r="KV280" s="312">
        <v>143</v>
      </c>
      <c r="KY280" s="312">
        <v>9143</v>
      </c>
    </row>
    <row r="281" spans="1:311" x14ac:dyDescent="0.25">
      <c r="A281" s="317">
        <v>2021</v>
      </c>
      <c r="B281" s="316" t="s">
        <v>807</v>
      </c>
      <c r="C281" s="316" t="s">
        <v>820</v>
      </c>
      <c r="D281" s="316" t="s">
        <v>825</v>
      </c>
      <c r="E281" s="316" t="s">
        <v>780</v>
      </c>
      <c r="F281" s="315">
        <v>355093.2</v>
      </c>
      <c r="G281" s="315">
        <v>343094.2</v>
      </c>
      <c r="H281" s="315">
        <v>0</v>
      </c>
      <c r="I281" s="315">
        <v>0</v>
      </c>
      <c r="J281" s="315">
        <v>0</v>
      </c>
      <c r="K281" s="315">
        <v>233746.05</v>
      </c>
      <c r="L281" s="315">
        <v>4231562.45</v>
      </c>
      <c r="M281" s="315">
        <v>130001</v>
      </c>
      <c r="N281" s="315">
        <v>342727.75</v>
      </c>
      <c r="O281" s="315">
        <v>336345.03</v>
      </c>
      <c r="P281" s="315">
        <v>1427728.3</v>
      </c>
      <c r="Q281" s="315">
        <v>906474.59</v>
      </c>
      <c r="R281" s="315">
        <v>0</v>
      </c>
      <c r="S281" s="315">
        <v>41700</v>
      </c>
      <c r="T281" s="315">
        <v>34682</v>
      </c>
      <c r="U281" s="315">
        <v>1</v>
      </c>
      <c r="V281" s="315">
        <v>2829876.12</v>
      </c>
      <c r="W281" s="315">
        <v>21834.1</v>
      </c>
      <c r="X281" s="315">
        <v>1544265.09</v>
      </c>
      <c r="Y281" s="315">
        <v>65000</v>
      </c>
      <c r="Z281" s="315">
        <v>1361413.16</v>
      </c>
      <c r="AA281" s="315">
        <v>7251463.2300000004</v>
      </c>
      <c r="AB281" s="315">
        <v>372183.83</v>
      </c>
      <c r="AC281" s="315">
        <v>0</v>
      </c>
      <c r="AD281" s="315">
        <v>9333414.0500000007</v>
      </c>
      <c r="AE281" s="315">
        <v>1016105.67</v>
      </c>
      <c r="AF281" s="315">
        <v>0</v>
      </c>
      <c r="AG281" s="315">
        <v>0</v>
      </c>
      <c r="AH281" s="315">
        <v>0</v>
      </c>
      <c r="AI281" s="315">
        <v>1880580</v>
      </c>
      <c r="AJ281" s="315">
        <v>0</v>
      </c>
      <c r="AK281" s="315">
        <v>0</v>
      </c>
      <c r="AL281" s="315">
        <v>11188677.18</v>
      </c>
      <c r="AM281" s="315">
        <v>172444.3</v>
      </c>
      <c r="AN281" s="315">
        <v>0</v>
      </c>
      <c r="AO281" s="315">
        <v>355414.75</v>
      </c>
      <c r="AP281" s="315">
        <v>40679.15</v>
      </c>
      <c r="AQ281" s="315">
        <v>317828.25</v>
      </c>
      <c r="AR281" s="315">
        <v>248001</v>
      </c>
      <c r="AS281" s="315">
        <v>299983.57</v>
      </c>
      <c r="AT281" s="315">
        <v>0</v>
      </c>
      <c r="AU281" s="315">
        <v>238161.87</v>
      </c>
      <c r="AV281" s="315">
        <v>0</v>
      </c>
      <c r="AW281" s="315">
        <v>2</v>
      </c>
      <c r="AX281" s="315">
        <v>88000</v>
      </c>
      <c r="AY281" s="315">
        <v>1</v>
      </c>
      <c r="AZ281" s="315">
        <v>1670692.3</v>
      </c>
      <c r="BA281" s="315">
        <v>60733</v>
      </c>
      <c r="BB281" s="315">
        <v>0</v>
      </c>
      <c r="BC281" s="315">
        <v>185077.85</v>
      </c>
      <c r="BD281" s="315">
        <v>43876.1</v>
      </c>
      <c r="BE281" s="315">
        <v>0</v>
      </c>
      <c r="BF281" s="315">
        <v>2</v>
      </c>
      <c r="BG281" s="315">
        <v>0</v>
      </c>
      <c r="BH281" s="315">
        <v>63962</v>
      </c>
      <c r="BI281" s="315">
        <v>0</v>
      </c>
      <c r="BJ281" s="315">
        <v>0</v>
      </c>
      <c r="BK281" s="315">
        <v>1360930.24</v>
      </c>
      <c r="BL281" s="315">
        <v>1</v>
      </c>
      <c r="BM281" s="315">
        <v>998384.36</v>
      </c>
      <c r="BN281" s="315">
        <v>438505.5</v>
      </c>
      <c r="BO281" s="315">
        <v>0</v>
      </c>
      <c r="BP281" s="315">
        <v>576080.41</v>
      </c>
      <c r="BQ281" s="315">
        <v>823470.8</v>
      </c>
      <c r="BR281" s="315">
        <v>316560.84000000003</v>
      </c>
      <c r="BS281" s="315">
        <v>940000</v>
      </c>
      <c r="BT281" s="315">
        <v>1</v>
      </c>
      <c r="BU281" s="315">
        <v>122000</v>
      </c>
      <c r="BV281" s="315">
        <v>60891.7</v>
      </c>
      <c r="BW281" s="315">
        <v>199130.9</v>
      </c>
      <c r="BX281" s="315">
        <v>306482.2</v>
      </c>
      <c r="BY281" s="315">
        <v>0</v>
      </c>
      <c r="BZ281" s="315">
        <v>1</v>
      </c>
      <c r="CA281" s="315">
        <v>144459.20000000001</v>
      </c>
      <c r="CB281" s="315">
        <v>0</v>
      </c>
      <c r="CC281" s="315">
        <v>3422384.46</v>
      </c>
      <c r="CD281" s="315">
        <v>1171693.6299999999</v>
      </c>
      <c r="CE281" s="315">
        <v>0</v>
      </c>
      <c r="CF281" s="315">
        <v>188751.95</v>
      </c>
      <c r="CG281" s="315">
        <v>0</v>
      </c>
      <c r="CH281" s="315">
        <v>0</v>
      </c>
      <c r="CI281" s="315">
        <v>0</v>
      </c>
      <c r="CJ281" s="315">
        <v>46000</v>
      </c>
      <c r="CK281" s="315">
        <v>106360</v>
      </c>
      <c r="CL281" s="315">
        <v>1532656.1</v>
      </c>
      <c r="CM281" s="315">
        <v>1</v>
      </c>
      <c r="CN281" s="315">
        <v>14355.01</v>
      </c>
      <c r="CO281" s="315">
        <v>465101.75</v>
      </c>
      <c r="CP281" s="315">
        <v>1</v>
      </c>
      <c r="CQ281" s="315">
        <v>103839.6</v>
      </c>
      <c r="CR281" s="315">
        <v>98275.3</v>
      </c>
      <c r="CS281" s="315">
        <v>0</v>
      </c>
      <c r="CT281" s="315">
        <v>0</v>
      </c>
      <c r="CU281" s="315">
        <v>335845.2</v>
      </c>
      <c r="CV281" s="315">
        <v>0</v>
      </c>
      <c r="CW281" s="315">
        <v>720182.45</v>
      </c>
      <c r="CX281" s="315">
        <v>0</v>
      </c>
      <c r="CY281" s="315">
        <v>0</v>
      </c>
      <c r="CZ281" s="315">
        <v>0</v>
      </c>
      <c r="DA281" s="315">
        <v>0</v>
      </c>
      <c r="DB281" s="315">
        <v>730644.37</v>
      </c>
      <c r="DC281" s="315">
        <v>0</v>
      </c>
      <c r="DD281" s="315">
        <v>0</v>
      </c>
      <c r="DE281" s="315">
        <v>0</v>
      </c>
      <c r="DF281" s="315">
        <v>189964</v>
      </c>
      <c r="DG281" s="315">
        <v>1043831.49</v>
      </c>
      <c r="DH281" s="315">
        <v>249287.5</v>
      </c>
      <c r="DI281" s="315">
        <v>0</v>
      </c>
      <c r="DJ281" s="315">
        <v>319392.5</v>
      </c>
      <c r="DK281" s="315">
        <v>0</v>
      </c>
      <c r="DL281" s="315">
        <v>0</v>
      </c>
      <c r="DM281" s="315">
        <v>102116.3</v>
      </c>
      <c r="DN281" s="315">
        <v>1</v>
      </c>
      <c r="DO281" s="315">
        <v>0</v>
      </c>
      <c r="DP281" s="315">
        <v>242875.25</v>
      </c>
      <c r="DQ281" s="315">
        <v>0</v>
      </c>
      <c r="DR281" s="315">
        <v>3694919.15</v>
      </c>
      <c r="DS281" s="315">
        <v>0</v>
      </c>
      <c r="DT281" s="315">
        <v>172167.2</v>
      </c>
      <c r="DU281" s="315">
        <v>1</v>
      </c>
      <c r="DV281" s="315">
        <v>195978.79</v>
      </c>
      <c r="DW281" s="315">
        <v>65448.25</v>
      </c>
      <c r="DX281" s="315">
        <v>1419336.85</v>
      </c>
      <c r="DY281" s="315">
        <v>159861.35999999999</v>
      </c>
      <c r="DZ281" s="315">
        <v>677644.42</v>
      </c>
      <c r="EA281" s="315">
        <v>2119581</v>
      </c>
      <c r="EB281" s="315">
        <v>508041.72</v>
      </c>
      <c r="EC281" s="315">
        <v>2</v>
      </c>
      <c r="ED281" s="315">
        <v>1</v>
      </c>
      <c r="EE281" s="315">
        <v>1273321.75</v>
      </c>
      <c r="EF281" s="315">
        <v>1</v>
      </c>
      <c r="EG281" s="315">
        <v>2779856.5</v>
      </c>
      <c r="EH281" s="315">
        <v>0</v>
      </c>
      <c r="EI281" s="315">
        <v>2869794.77</v>
      </c>
      <c r="EJ281" s="315">
        <v>2377620.12</v>
      </c>
      <c r="EK281" s="315">
        <v>2</v>
      </c>
      <c r="EL281" s="315">
        <v>512011</v>
      </c>
      <c r="EM281" s="315">
        <v>0</v>
      </c>
      <c r="EN281" s="315">
        <v>680874.93</v>
      </c>
      <c r="EO281" s="315">
        <v>501962.97</v>
      </c>
      <c r="EP281" s="315">
        <v>0</v>
      </c>
      <c r="EQ281" s="315">
        <v>320780.25</v>
      </c>
      <c r="ER281" s="315">
        <v>0</v>
      </c>
      <c r="ES281" s="315">
        <v>1140652.96</v>
      </c>
      <c r="ET281" s="315">
        <v>4651276.2</v>
      </c>
      <c r="EU281" s="315">
        <v>570740.6</v>
      </c>
      <c r="EV281" s="315">
        <v>154423.75</v>
      </c>
      <c r="EW281" s="315">
        <v>0</v>
      </c>
      <c r="EX281" s="315">
        <v>570360</v>
      </c>
      <c r="EY281" s="315">
        <v>1</v>
      </c>
      <c r="EZ281" s="315">
        <v>482149628.48000002</v>
      </c>
      <c r="FA281" s="315">
        <v>3059069.12</v>
      </c>
      <c r="FB281" s="315">
        <v>60622.5</v>
      </c>
      <c r="FC281" s="315">
        <v>2043117.5</v>
      </c>
      <c r="FD281" s="315">
        <v>0</v>
      </c>
      <c r="FE281" s="315">
        <v>0</v>
      </c>
      <c r="FF281" s="315">
        <v>0</v>
      </c>
      <c r="FG281" s="315">
        <v>39100</v>
      </c>
      <c r="FH281" s="315">
        <v>1621707.43</v>
      </c>
      <c r="FI281" s="315">
        <v>0</v>
      </c>
      <c r="FJ281" s="315">
        <v>0</v>
      </c>
      <c r="FK281" s="315">
        <v>557277.75</v>
      </c>
      <c r="FL281" s="315">
        <v>0</v>
      </c>
      <c r="FM281" s="315">
        <v>2977265.95</v>
      </c>
      <c r="FN281" s="315">
        <v>0</v>
      </c>
      <c r="FO281" s="315">
        <v>0</v>
      </c>
      <c r="FP281" s="315">
        <v>0</v>
      </c>
      <c r="FQ281" s="315">
        <v>0</v>
      </c>
      <c r="FR281" s="315">
        <v>861262.52</v>
      </c>
      <c r="FS281" s="315">
        <v>1309022.0900000001</v>
      </c>
      <c r="FT281" s="315">
        <v>566663.26</v>
      </c>
      <c r="FU281" s="315">
        <v>0</v>
      </c>
      <c r="FV281" s="315">
        <v>0</v>
      </c>
      <c r="FW281" s="315">
        <v>629133.44999999995</v>
      </c>
      <c r="FX281" s="315">
        <v>92.6</v>
      </c>
      <c r="FY281" s="315">
        <v>0</v>
      </c>
      <c r="FZ281" s="315">
        <v>14000</v>
      </c>
      <c r="GA281" s="315">
        <v>174652.45</v>
      </c>
      <c r="GB281" s="315">
        <v>0</v>
      </c>
      <c r="GC281" s="315">
        <v>51231</v>
      </c>
      <c r="GD281" s="315">
        <v>122573.55</v>
      </c>
      <c r="GE281" s="315">
        <v>0</v>
      </c>
      <c r="GF281" s="315">
        <v>6</v>
      </c>
      <c r="GG281" s="315">
        <v>1367209.19</v>
      </c>
      <c r="GH281" s="315">
        <v>0</v>
      </c>
      <c r="GI281" s="315">
        <v>770232.05</v>
      </c>
      <c r="GJ281" s="315">
        <v>26063.4</v>
      </c>
      <c r="GK281" s="315">
        <v>0</v>
      </c>
      <c r="GL281" s="315">
        <v>0</v>
      </c>
      <c r="GM281" s="315">
        <v>0</v>
      </c>
      <c r="GN281" s="315">
        <v>609525.56000000006</v>
      </c>
      <c r="GO281" s="315">
        <v>8709897.4499999993</v>
      </c>
      <c r="GP281" s="315">
        <v>1</v>
      </c>
      <c r="GQ281" s="315">
        <v>735119.92</v>
      </c>
      <c r="GR281" s="315">
        <v>47200</v>
      </c>
      <c r="GS281" s="315">
        <v>15485251.039999999</v>
      </c>
      <c r="GT281" s="315">
        <v>188830</v>
      </c>
      <c r="GU281" s="315">
        <v>23792916.629999999</v>
      </c>
      <c r="GV281" s="315">
        <v>274450</v>
      </c>
      <c r="GW281" s="315">
        <v>0</v>
      </c>
      <c r="GX281" s="315">
        <v>6066172.4800000004</v>
      </c>
      <c r="GY281" s="315">
        <v>214040.59</v>
      </c>
      <c r="GZ281" s="315">
        <v>188291.24</v>
      </c>
      <c r="HA281" s="315">
        <v>901324.63</v>
      </c>
      <c r="HB281" s="315">
        <v>88193.85</v>
      </c>
      <c r="HC281" s="315">
        <v>13802864.439999999</v>
      </c>
      <c r="HD281" s="315">
        <v>30000</v>
      </c>
      <c r="HE281" s="315">
        <v>0</v>
      </c>
      <c r="HF281" s="315">
        <v>97501</v>
      </c>
      <c r="HG281" s="315">
        <v>309084</v>
      </c>
      <c r="HH281" s="315">
        <v>4622249.55</v>
      </c>
      <c r="HI281" s="315">
        <v>936900</v>
      </c>
      <c r="HJ281" s="315">
        <v>96154.16</v>
      </c>
      <c r="HK281" s="315">
        <v>1</v>
      </c>
      <c r="HL281" s="315">
        <v>0</v>
      </c>
      <c r="HM281" s="315">
        <v>389552.01</v>
      </c>
      <c r="HN281" s="315">
        <v>0</v>
      </c>
      <c r="HO281" s="315">
        <v>320415.7</v>
      </c>
      <c r="HP281" s="315">
        <v>0</v>
      </c>
      <c r="HQ281" s="315">
        <v>36446.800000000003</v>
      </c>
      <c r="HR281" s="315">
        <v>0</v>
      </c>
      <c r="HS281" s="315">
        <v>9829.9500000000007</v>
      </c>
      <c r="HT281" s="315">
        <v>0</v>
      </c>
      <c r="HU281" s="315">
        <v>1</v>
      </c>
      <c r="HV281" s="315">
        <v>4464458.83</v>
      </c>
      <c r="HW281" s="315">
        <v>11917205.300000001</v>
      </c>
      <c r="HX281" s="315">
        <v>293712.40000000002</v>
      </c>
      <c r="HY281" s="315">
        <v>0</v>
      </c>
      <c r="HZ281" s="315">
        <v>0</v>
      </c>
      <c r="IA281" s="315">
        <v>1</v>
      </c>
      <c r="IB281" s="315">
        <v>2840011.67</v>
      </c>
      <c r="IC281" s="315">
        <v>4165966.38</v>
      </c>
      <c r="ID281" s="315">
        <v>0</v>
      </c>
      <c r="IE281" s="315">
        <v>1139654.6000000001</v>
      </c>
      <c r="IF281" s="315">
        <v>0</v>
      </c>
      <c r="IG281" s="315">
        <v>369125.4</v>
      </c>
      <c r="IH281" s="315">
        <v>1035885.95</v>
      </c>
      <c r="II281" s="315">
        <v>1117740.72</v>
      </c>
      <c r="IJ281" s="315">
        <v>1666060.16</v>
      </c>
      <c r="IK281" s="315">
        <v>106251.36</v>
      </c>
      <c r="IL281" s="315">
        <v>2</v>
      </c>
      <c r="IM281" s="315">
        <v>1</v>
      </c>
      <c r="IN281" s="315">
        <v>2485221.64</v>
      </c>
      <c r="IO281" s="315">
        <v>471525.72</v>
      </c>
      <c r="IP281" s="315">
        <v>195977.95</v>
      </c>
      <c r="IQ281" s="315">
        <v>46000</v>
      </c>
      <c r="IR281" s="315">
        <v>720201.43</v>
      </c>
      <c r="IS281" s="315">
        <v>0</v>
      </c>
      <c r="IT281" s="315">
        <v>845628.55</v>
      </c>
      <c r="IU281" s="315">
        <v>8961.0499999999993</v>
      </c>
      <c r="IV281" s="315">
        <v>1591969.35</v>
      </c>
      <c r="IW281" s="315">
        <v>1</v>
      </c>
      <c r="IX281" s="315">
        <v>146920</v>
      </c>
      <c r="IY281" s="315">
        <v>0</v>
      </c>
      <c r="IZ281" s="315">
        <v>0</v>
      </c>
      <c r="JA281" s="315">
        <v>1789312.68</v>
      </c>
      <c r="JB281" s="315">
        <v>0</v>
      </c>
      <c r="JC281" s="315">
        <v>426054.3</v>
      </c>
      <c r="JD281" s="315">
        <v>135800</v>
      </c>
      <c r="JE281" s="315">
        <v>36959.699999999997</v>
      </c>
      <c r="JF281" s="315">
        <v>0</v>
      </c>
      <c r="JG281" s="315">
        <v>177397.2</v>
      </c>
      <c r="JH281" s="315">
        <v>1513277.92</v>
      </c>
      <c r="JI281" s="315">
        <v>0</v>
      </c>
      <c r="JJ281" s="315">
        <v>211531.4</v>
      </c>
      <c r="JK281" s="315">
        <v>290440.45</v>
      </c>
      <c r="JL281" s="315">
        <v>1</v>
      </c>
      <c r="JM281" s="315">
        <v>99560</v>
      </c>
      <c r="JN281" s="315">
        <v>0</v>
      </c>
      <c r="JO281" s="315">
        <v>968158.38</v>
      </c>
      <c r="JP281" s="315">
        <v>266000</v>
      </c>
      <c r="JQ281" s="315">
        <v>0</v>
      </c>
      <c r="JR281" s="315">
        <v>1</v>
      </c>
      <c r="JS281" s="315">
        <v>3613536.63</v>
      </c>
      <c r="JT281" s="315">
        <v>0</v>
      </c>
      <c r="JU281" s="315">
        <v>14880</v>
      </c>
      <c r="JV281" s="315">
        <v>0</v>
      </c>
      <c r="JW281" s="315">
        <v>0</v>
      </c>
      <c r="JX281" s="315">
        <v>0</v>
      </c>
      <c r="JY281" s="315">
        <v>0</v>
      </c>
      <c r="JZ281" s="315">
        <v>159689.75</v>
      </c>
      <c r="KA281" s="315">
        <v>1</v>
      </c>
      <c r="KB281" s="315">
        <v>52000</v>
      </c>
      <c r="KC281" s="315">
        <v>0</v>
      </c>
      <c r="KD281" s="315">
        <v>1062344.6000000001</v>
      </c>
      <c r="KE281" s="315">
        <v>11745783.640000001</v>
      </c>
      <c r="KF281" s="315">
        <v>0</v>
      </c>
      <c r="KG281" s="315">
        <v>362066.07</v>
      </c>
      <c r="KH281" s="315">
        <v>185475.85</v>
      </c>
      <c r="KI281" s="315">
        <v>1472265.55</v>
      </c>
      <c r="KJ281" s="315">
        <v>1</v>
      </c>
      <c r="KK281" s="315">
        <v>0</v>
      </c>
      <c r="KL281" s="315">
        <v>0</v>
      </c>
      <c r="KM281" s="315">
        <v>41252.35</v>
      </c>
      <c r="KN281" s="315">
        <v>625937.15</v>
      </c>
      <c r="KO281" s="315">
        <v>497717.57</v>
      </c>
      <c r="KP281" s="315">
        <v>181865.5</v>
      </c>
      <c r="KQ281" s="315">
        <v>41097161.719999999</v>
      </c>
      <c r="KR281" s="315">
        <v>1134754.8500000001</v>
      </c>
      <c r="KS281" s="314">
        <v>695220.16</v>
      </c>
      <c r="KU281" s="312">
        <v>14</v>
      </c>
      <c r="KV281" s="312">
        <v>144</v>
      </c>
      <c r="KY281" s="312">
        <v>9144</v>
      </c>
    </row>
    <row r="282" spans="1:311" x14ac:dyDescent="0.25">
      <c r="A282" s="321">
        <v>2021</v>
      </c>
      <c r="B282" s="320" t="s">
        <v>807</v>
      </c>
      <c r="C282" s="320" t="s">
        <v>820</v>
      </c>
      <c r="D282" s="320" t="s">
        <v>824</v>
      </c>
      <c r="E282" s="320" t="s">
        <v>780</v>
      </c>
      <c r="F282" s="319">
        <v>1</v>
      </c>
      <c r="G282" s="319">
        <v>150000</v>
      </c>
      <c r="H282" s="319">
        <v>538920</v>
      </c>
      <c r="I282" s="319">
        <v>1</v>
      </c>
      <c r="J282" s="319">
        <v>1</v>
      </c>
      <c r="K282" s="319">
        <v>100000</v>
      </c>
      <c r="L282" s="319">
        <v>5788893.1900000004</v>
      </c>
      <c r="M282" s="319">
        <v>388500</v>
      </c>
      <c r="N282" s="319">
        <v>320001</v>
      </c>
      <c r="O282" s="319">
        <v>495001</v>
      </c>
      <c r="P282" s="319">
        <v>616100</v>
      </c>
      <c r="Q282" s="319">
        <v>50000</v>
      </c>
      <c r="R282" s="319">
        <v>2422510</v>
      </c>
      <c r="S282" s="319">
        <v>1000000</v>
      </c>
      <c r="T282" s="319">
        <v>0</v>
      </c>
      <c r="U282" s="319">
        <v>0</v>
      </c>
      <c r="V282" s="319">
        <v>1</v>
      </c>
      <c r="W282" s="319">
        <v>0</v>
      </c>
      <c r="X282" s="319">
        <v>363736.2</v>
      </c>
      <c r="Y282" s="319">
        <v>301610</v>
      </c>
      <c r="Z282" s="319">
        <v>1</v>
      </c>
      <c r="AA282" s="319">
        <v>1586182</v>
      </c>
      <c r="AB282" s="319">
        <v>1</v>
      </c>
      <c r="AC282" s="319">
        <v>200001</v>
      </c>
      <c r="AD282" s="319">
        <v>38286</v>
      </c>
      <c r="AE282" s="319">
        <v>0</v>
      </c>
      <c r="AF282" s="319">
        <v>0</v>
      </c>
      <c r="AG282" s="319">
        <v>0</v>
      </c>
      <c r="AH282" s="319">
        <v>0</v>
      </c>
      <c r="AI282" s="319">
        <v>1</v>
      </c>
      <c r="AJ282" s="319">
        <v>1</v>
      </c>
      <c r="AK282" s="319">
        <v>0</v>
      </c>
      <c r="AL282" s="319">
        <v>80504</v>
      </c>
      <c r="AM282" s="319">
        <v>1</v>
      </c>
      <c r="AN282" s="319">
        <v>17500</v>
      </c>
      <c r="AO282" s="319">
        <v>137445.95000000001</v>
      </c>
      <c r="AP282" s="319">
        <v>1</v>
      </c>
      <c r="AQ282" s="319">
        <v>1</v>
      </c>
      <c r="AR282" s="319">
        <v>1</v>
      </c>
      <c r="AS282" s="319">
        <v>514904.5</v>
      </c>
      <c r="AT282" s="319">
        <v>0</v>
      </c>
      <c r="AU282" s="319">
        <v>1</v>
      </c>
      <c r="AV282" s="319">
        <v>395000</v>
      </c>
      <c r="AW282" s="319">
        <v>1</v>
      </c>
      <c r="AX282" s="319">
        <v>89900</v>
      </c>
      <c r="AY282" s="319">
        <v>1</v>
      </c>
      <c r="AZ282" s="319">
        <v>1</v>
      </c>
      <c r="BA282" s="319">
        <v>1000</v>
      </c>
      <c r="BB282" s="319">
        <v>792100</v>
      </c>
      <c r="BC282" s="319">
        <v>346400</v>
      </c>
      <c r="BD282" s="319">
        <v>251863</v>
      </c>
      <c r="BE282" s="319">
        <v>0</v>
      </c>
      <c r="BF282" s="319">
        <v>1</v>
      </c>
      <c r="BG282" s="319">
        <v>1</v>
      </c>
      <c r="BH282" s="319">
        <v>187551</v>
      </c>
      <c r="BI282" s="319">
        <v>0</v>
      </c>
      <c r="BJ282" s="319">
        <v>1</v>
      </c>
      <c r="BK282" s="319">
        <v>31130</v>
      </c>
      <c r="BL282" s="319">
        <v>1</v>
      </c>
      <c r="BM282" s="319">
        <v>20500</v>
      </c>
      <c r="BN282" s="319">
        <v>312635.45</v>
      </c>
      <c r="BO282" s="319">
        <v>700000</v>
      </c>
      <c r="BP282" s="319">
        <v>1</v>
      </c>
      <c r="BQ282" s="319">
        <v>0</v>
      </c>
      <c r="BR282" s="319">
        <v>38400</v>
      </c>
      <c r="BS282" s="319">
        <v>1</v>
      </c>
      <c r="BT282" s="319">
        <v>1</v>
      </c>
      <c r="BU282" s="319">
        <v>0</v>
      </c>
      <c r="BV282" s="319">
        <v>1211.5999999999999</v>
      </c>
      <c r="BW282" s="319">
        <v>0</v>
      </c>
      <c r="BX282" s="319">
        <v>429100</v>
      </c>
      <c r="BY282" s="319">
        <v>0</v>
      </c>
      <c r="BZ282" s="319">
        <v>480000</v>
      </c>
      <c r="CA282" s="319">
        <v>251172.25</v>
      </c>
      <c r="CB282" s="319">
        <v>306865.5</v>
      </c>
      <c r="CC282" s="319">
        <v>0</v>
      </c>
      <c r="CD282" s="319">
        <v>0</v>
      </c>
      <c r="CE282" s="319">
        <v>0</v>
      </c>
      <c r="CF282" s="319">
        <v>209018</v>
      </c>
      <c r="CG282" s="319">
        <v>0</v>
      </c>
      <c r="CH282" s="319">
        <v>33511</v>
      </c>
      <c r="CI282" s="319">
        <v>0</v>
      </c>
      <c r="CJ282" s="319">
        <v>518960</v>
      </c>
      <c r="CK282" s="319">
        <v>59700</v>
      </c>
      <c r="CL282" s="319">
        <v>120757</v>
      </c>
      <c r="CM282" s="319">
        <v>0</v>
      </c>
      <c r="CN282" s="319">
        <v>100000</v>
      </c>
      <c r="CO282" s="319">
        <v>140000</v>
      </c>
      <c r="CP282" s="319">
        <v>3000</v>
      </c>
      <c r="CQ282" s="319">
        <v>0</v>
      </c>
      <c r="CR282" s="319">
        <v>210000</v>
      </c>
      <c r="CS282" s="319">
        <v>1</v>
      </c>
      <c r="CT282" s="319">
        <v>1</v>
      </c>
      <c r="CU282" s="319">
        <v>93000</v>
      </c>
      <c r="CV282" s="319">
        <v>153300</v>
      </c>
      <c r="CW282" s="319">
        <v>17003</v>
      </c>
      <c r="CX282" s="319">
        <v>1</v>
      </c>
      <c r="CY282" s="319">
        <v>0</v>
      </c>
      <c r="CZ282" s="319">
        <v>0</v>
      </c>
      <c r="DA282" s="319">
        <v>0</v>
      </c>
      <c r="DB282" s="319">
        <v>2</v>
      </c>
      <c r="DC282" s="319">
        <v>0</v>
      </c>
      <c r="DD282" s="319">
        <v>0</v>
      </c>
      <c r="DE282" s="319">
        <v>1</v>
      </c>
      <c r="DF282" s="319">
        <v>0</v>
      </c>
      <c r="DG282" s="319">
        <v>151002.16</v>
      </c>
      <c r="DH282" s="319">
        <v>1</v>
      </c>
      <c r="DI282" s="319">
        <v>1</v>
      </c>
      <c r="DJ282" s="319">
        <v>1</v>
      </c>
      <c r="DK282" s="319">
        <v>0</v>
      </c>
      <c r="DL282" s="319">
        <v>0</v>
      </c>
      <c r="DM282" s="319">
        <v>1</v>
      </c>
      <c r="DN282" s="319">
        <v>1</v>
      </c>
      <c r="DO282" s="319">
        <v>271109.68</v>
      </c>
      <c r="DP282" s="319">
        <v>232171.2</v>
      </c>
      <c r="DQ282" s="319">
        <v>224000</v>
      </c>
      <c r="DR282" s="319">
        <v>1</v>
      </c>
      <c r="DS282" s="319">
        <v>0</v>
      </c>
      <c r="DT282" s="319">
        <v>526483</v>
      </c>
      <c r="DU282" s="319">
        <v>1</v>
      </c>
      <c r="DV282" s="319">
        <v>84000</v>
      </c>
      <c r="DW282" s="319">
        <v>1</v>
      </c>
      <c r="DX282" s="319">
        <v>1472900</v>
      </c>
      <c r="DY282" s="319">
        <v>690000</v>
      </c>
      <c r="DZ282" s="319">
        <v>1513000</v>
      </c>
      <c r="EA282" s="319">
        <v>0</v>
      </c>
      <c r="EB282" s="319">
        <v>1</v>
      </c>
      <c r="EC282" s="319">
        <v>550837</v>
      </c>
      <c r="ED282" s="319">
        <v>260000</v>
      </c>
      <c r="EE282" s="319">
        <v>1</v>
      </c>
      <c r="EF282" s="319">
        <v>1</v>
      </c>
      <c r="EG282" s="319">
        <v>518590</v>
      </c>
      <c r="EH282" s="319">
        <v>80100</v>
      </c>
      <c r="EI282" s="319">
        <v>1570474.1</v>
      </c>
      <c r="EJ282" s="319">
        <v>1002423.8</v>
      </c>
      <c r="EK282" s="319">
        <v>1</v>
      </c>
      <c r="EL282" s="319">
        <v>158600</v>
      </c>
      <c r="EM282" s="319">
        <v>1</v>
      </c>
      <c r="EN282" s="319">
        <v>895130.8</v>
      </c>
      <c r="EO282" s="319">
        <v>381550</v>
      </c>
      <c r="EP282" s="319">
        <v>0</v>
      </c>
      <c r="EQ282" s="319">
        <v>758100</v>
      </c>
      <c r="ER282" s="319">
        <v>954872.25</v>
      </c>
      <c r="ES282" s="319">
        <v>285245</v>
      </c>
      <c r="ET282" s="319">
        <v>827000</v>
      </c>
      <c r="EU282" s="319">
        <v>1</v>
      </c>
      <c r="EV282" s="319">
        <v>526000</v>
      </c>
      <c r="EW282" s="319">
        <v>4186</v>
      </c>
      <c r="EX282" s="319">
        <v>1</v>
      </c>
      <c r="EY282" s="319">
        <v>1</v>
      </c>
      <c r="EZ282" s="319">
        <v>12864178.4</v>
      </c>
      <c r="FA282" s="319">
        <v>1</v>
      </c>
      <c r="FB282" s="319">
        <v>1</v>
      </c>
      <c r="FC282" s="319">
        <v>2259585.2799999998</v>
      </c>
      <c r="FD282" s="319">
        <v>1884999.2</v>
      </c>
      <c r="FE282" s="319">
        <v>1</v>
      </c>
      <c r="FF282" s="319">
        <v>987000</v>
      </c>
      <c r="FG282" s="319">
        <v>235553</v>
      </c>
      <c r="FH282" s="319">
        <v>543733.05000000005</v>
      </c>
      <c r="FI282" s="319">
        <v>1195110</v>
      </c>
      <c r="FJ282" s="319">
        <v>1</v>
      </c>
      <c r="FK282" s="319">
        <v>449445</v>
      </c>
      <c r="FL282" s="319">
        <v>9300</v>
      </c>
      <c r="FM282" s="319">
        <v>180102</v>
      </c>
      <c r="FN282" s="319">
        <v>0</v>
      </c>
      <c r="FO282" s="319">
        <v>82000</v>
      </c>
      <c r="FP282" s="319">
        <v>5500</v>
      </c>
      <c r="FQ282" s="319">
        <v>0</v>
      </c>
      <c r="FR282" s="319">
        <v>0</v>
      </c>
      <c r="FS282" s="319">
        <v>93426</v>
      </c>
      <c r="FT282" s="319">
        <v>860220</v>
      </c>
      <c r="FU282" s="319">
        <v>184000</v>
      </c>
      <c r="FV282" s="319">
        <v>182013</v>
      </c>
      <c r="FW282" s="319">
        <v>1</v>
      </c>
      <c r="FX282" s="319">
        <v>0</v>
      </c>
      <c r="FY282" s="319">
        <v>1</v>
      </c>
      <c r="FZ282" s="319">
        <v>0</v>
      </c>
      <c r="GA282" s="319">
        <v>0</v>
      </c>
      <c r="GB282" s="319">
        <v>700000</v>
      </c>
      <c r="GC282" s="319">
        <v>0</v>
      </c>
      <c r="GD282" s="319">
        <v>800000</v>
      </c>
      <c r="GE282" s="319">
        <v>1</v>
      </c>
      <c r="GF282" s="319">
        <v>0</v>
      </c>
      <c r="GG282" s="319">
        <v>1450736</v>
      </c>
      <c r="GH282" s="319">
        <v>1</v>
      </c>
      <c r="GI282" s="319">
        <v>1</v>
      </c>
      <c r="GJ282" s="319">
        <v>258100</v>
      </c>
      <c r="GK282" s="319">
        <v>717904.22</v>
      </c>
      <c r="GL282" s="319">
        <v>1</v>
      </c>
      <c r="GM282" s="319">
        <v>0</v>
      </c>
      <c r="GN282" s="319">
        <v>110000</v>
      </c>
      <c r="GO282" s="319">
        <v>1</v>
      </c>
      <c r="GP282" s="319">
        <v>225085</v>
      </c>
      <c r="GQ282" s="319">
        <v>116200</v>
      </c>
      <c r="GR282" s="319">
        <v>300000</v>
      </c>
      <c r="GS282" s="319">
        <v>0</v>
      </c>
      <c r="GT282" s="319">
        <v>32500</v>
      </c>
      <c r="GU282" s="319">
        <v>1707098.49</v>
      </c>
      <c r="GV282" s="319">
        <v>20500</v>
      </c>
      <c r="GW282" s="319">
        <v>288080</v>
      </c>
      <c r="GX282" s="319">
        <v>319900</v>
      </c>
      <c r="GY282" s="319">
        <v>105749</v>
      </c>
      <c r="GZ282" s="319">
        <v>1634848.85</v>
      </c>
      <c r="HA282" s="319">
        <v>2550</v>
      </c>
      <c r="HB282" s="319">
        <v>0</v>
      </c>
      <c r="HC282" s="319">
        <v>55624.800000000003</v>
      </c>
      <c r="HD282" s="319">
        <v>1</v>
      </c>
      <c r="HE282" s="319">
        <v>540432</v>
      </c>
      <c r="HF282" s="319">
        <v>1</v>
      </c>
      <c r="HG282" s="319">
        <v>0</v>
      </c>
      <c r="HH282" s="319">
        <v>119670</v>
      </c>
      <c r="HI282" s="319">
        <v>0</v>
      </c>
      <c r="HJ282" s="319">
        <v>42600</v>
      </c>
      <c r="HK282" s="319">
        <v>0</v>
      </c>
      <c r="HL282" s="319">
        <v>0</v>
      </c>
      <c r="HM282" s="319">
        <v>1</v>
      </c>
      <c r="HN282" s="319">
        <v>0</v>
      </c>
      <c r="HO282" s="319">
        <v>162740</v>
      </c>
      <c r="HP282" s="319">
        <v>0</v>
      </c>
      <c r="HQ282" s="319">
        <v>240900</v>
      </c>
      <c r="HR282" s="319">
        <v>0</v>
      </c>
      <c r="HS282" s="319">
        <v>37000</v>
      </c>
      <c r="HT282" s="319">
        <v>0</v>
      </c>
      <c r="HU282" s="319">
        <v>240000</v>
      </c>
      <c r="HV282" s="319">
        <v>0</v>
      </c>
      <c r="HW282" s="319">
        <v>379884.55</v>
      </c>
      <c r="HX282" s="319">
        <v>998195.1</v>
      </c>
      <c r="HY282" s="319">
        <v>0</v>
      </c>
      <c r="HZ282" s="319">
        <v>218100</v>
      </c>
      <c r="IA282" s="319">
        <v>1</v>
      </c>
      <c r="IB282" s="319">
        <v>7351.2</v>
      </c>
      <c r="IC282" s="319">
        <v>0</v>
      </c>
      <c r="ID282" s="319">
        <v>0</v>
      </c>
      <c r="IE282" s="319">
        <v>1</v>
      </c>
      <c r="IF282" s="319">
        <v>1</v>
      </c>
      <c r="IG282" s="319">
        <v>6001</v>
      </c>
      <c r="IH282" s="319">
        <v>3900</v>
      </c>
      <c r="II282" s="319">
        <v>1</v>
      </c>
      <c r="IJ282" s="319">
        <v>63800</v>
      </c>
      <c r="IK282" s="319">
        <v>0</v>
      </c>
      <c r="IL282" s="319">
        <v>66899.399999999994</v>
      </c>
      <c r="IM282" s="319">
        <v>88000</v>
      </c>
      <c r="IN282" s="319">
        <v>1</v>
      </c>
      <c r="IO282" s="319">
        <v>800000</v>
      </c>
      <c r="IP282" s="319">
        <v>566250</v>
      </c>
      <c r="IQ282" s="319">
        <v>475000</v>
      </c>
      <c r="IR282" s="319">
        <v>0</v>
      </c>
      <c r="IS282" s="319">
        <v>0</v>
      </c>
      <c r="IT282" s="319">
        <v>1</v>
      </c>
      <c r="IU282" s="319">
        <v>379745</v>
      </c>
      <c r="IV282" s="319">
        <v>291100</v>
      </c>
      <c r="IW282" s="319">
        <v>2</v>
      </c>
      <c r="IX282" s="319">
        <v>15001</v>
      </c>
      <c r="IY282" s="319">
        <v>245220</v>
      </c>
      <c r="IZ282" s="319">
        <v>0</v>
      </c>
      <c r="JA282" s="319">
        <v>0</v>
      </c>
      <c r="JB282" s="319">
        <v>204500</v>
      </c>
      <c r="JC282" s="319">
        <v>100000</v>
      </c>
      <c r="JD282" s="319">
        <v>4600</v>
      </c>
      <c r="JE282" s="319">
        <v>15000</v>
      </c>
      <c r="JF282" s="319">
        <v>0</v>
      </c>
      <c r="JG282" s="319">
        <v>1</v>
      </c>
      <c r="JH282" s="319">
        <v>1</v>
      </c>
      <c r="JI282" s="319">
        <v>0</v>
      </c>
      <c r="JJ282" s="319">
        <v>0</v>
      </c>
      <c r="JK282" s="319">
        <v>1</v>
      </c>
      <c r="JL282" s="319">
        <v>3000</v>
      </c>
      <c r="JM282" s="319">
        <v>8020</v>
      </c>
      <c r="JN282" s="319">
        <v>21897</v>
      </c>
      <c r="JO282" s="319">
        <v>1000</v>
      </c>
      <c r="JP282" s="319">
        <v>1</v>
      </c>
      <c r="JQ282" s="319">
        <v>100000</v>
      </c>
      <c r="JR282" s="319">
        <v>15000</v>
      </c>
      <c r="JS282" s="319">
        <v>1530024.8</v>
      </c>
      <c r="JT282" s="319">
        <v>0</v>
      </c>
      <c r="JU282" s="319">
        <v>0</v>
      </c>
      <c r="JV282" s="319">
        <v>0</v>
      </c>
      <c r="JW282" s="319">
        <v>255717.48</v>
      </c>
      <c r="JX282" s="319">
        <v>1</v>
      </c>
      <c r="JY282" s="319">
        <v>71000</v>
      </c>
      <c r="JZ282" s="319">
        <v>14300</v>
      </c>
      <c r="KA282" s="319">
        <v>1</v>
      </c>
      <c r="KB282" s="319">
        <v>0</v>
      </c>
      <c r="KC282" s="319">
        <v>1</v>
      </c>
      <c r="KD282" s="319">
        <v>313000</v>
      </c>
      <c r="KE282" s="319">
        <v>1377005.6</v>
      </c>
      <c r="KF282" s="319">
        <v>20581</v>
      </c>
      <c r="KG282" s="319">
        <v>1</v>
      </c>
      <c r="KH282" s="319">
        <v>174800</v>
      </c>
      <c r="KI282" s="319">
        <v>1</v>
      </c>
      <c r="KJ282" s="319">
        <v>1</v>
      </c>
      <c r="KK282" s="319">
        <v>100000</v>
      </c>
      <c r="KL282" s="319">
        <v>0</v>
      </c>
      <c r="KM282" s="319">
        <v>0</v>
      </c>
      <c r="KN282" s="319">
        <v>6000</v>
      </c>
      <c r="KO282" s="319">
        <v>110402</v>
      </c>
      <c r="KP282" s="319">
        <v>355720</v>
      </c>
      <c r="KQ282" s="319">
        <v>920809.6</v>
      </c>
      <c r="KR282" s="319">
        <v>0</v>
      </c>
      <c r="KS282" s="318">
        <v>2001</v>
      </c>
      <c r="KU282" s="312">
        <v>14</v>
      </c>
      <c r="KV282" s="312">
        <v>145</v>
      </c>
      <c r="KY282" s="312">
        <v>9145</v>
      </c>
    </row>
    <row r="283" spans="1:311" x14ac:dyDescent="0.25">
      <c r="A283" s="317">
        <v>2021</v>
      </c>
      <c r="B283" s="316" t="s">
        <v>807</v>
      </c>
      <c r="C283" s="316" t="s">
        <v>820</v>
      </c>
      <c r="D283" s="316" t="s">
        <v>823</v>
      </c>
      <c r="E283" s="316" t="s">
        <v>780</v>
      </c>
      <c r="F283" s="315">
        <v>0</v>
      </c>
      <c r="G283" s="315">
        <v>0</v>
      </c>
      <c r="H283" s="315">
        <v>1</v>
      </c>
      <c r="I283" s="315">
        <v>1</v>
      </c>
      <c r="J283" s="315">
        <v>0</v>
      </c>
      <c r="K283" s="315">
        <v>0</v>
      </c>
      <c r="L283" s="315">
        <v>872308.43</v>
      </c>
      <c r="M283" s="315">
        <v>3</v>
      </c>
      <c r="N283" s="315">
        <v>99061.75</v>
      </c>
      <c r="O283" s="315">
        <v>309415.12</v>
      </c>
      <c r="P283" s="315">
        <v>1</v>
      </c>
      <c r="Q283" s="315">
        <v>0</v>
      </c>
      <c r="R283" s="315">
        <v>0</v>
      </c>
      <c r="S283" s="315">
        <v>0</v>
      </c>
      <c r="T283" s="315">
        <v>21000</v>
      </c>
      <c r="U283" s="315">
        <v>0</v>
      </c>
      <c r="V283" s="315">
        <v>3</v>
      </c>
      <c r="W283" s="315">
        <v>0</v>
      </c>
      <c r="X283" s="315">
        <v>0</v>
      </c>
      <c r="Y283" s="315">
        <v>0</v>
      </c>
      <c r="Z283" s="315">
        <v>87000</v>
      </c>
      <c r="AA283" s="315">
        <v>117198.2</v>
      </c>
      <c r="AB283" s="315">
        <v>0</v>
      </c>
      <c r="AC283" s="315">
        <v>0</v>
      </c>
      <c r="AD283" s="315">
        <v>411401</v>
      </c>
      <c r="AE283" s="315">
        <v>0</v>
      </c>
      <c r="AF283" s="315">
        <v>150508</v>
      </c>
      <c r="AG283" s="315">
        <v>50860</v>
      </c>
      <c r="AH283" s="315">
        <v>0</v>
      </c>
      <c r="AI283" s="315">
        <v>43258.7</v>
      </c>
      <c r="AJ283" s="315">
        <v>0</v>
      </c>
      <c r="AK283" s="315">
        <v>0</v>
      </c>
      <c r="AL283" s="315">
        <v>575522.85</v>
      </c>
      <c r="AM283" s="315">
        <v>26250</v>
      </c>
      <c r="AN283" s="315">
        <v>0</v>
      </c>
      <c r="AO283" s="315">
        <v>0</v>
      </c>
      <c r="AP283" s="315">
        <v>0</v>
      </c>
      <c r="AQ283" s="315">
        <v>0</v>
      </c>
      <c r="AR283" s="315">
        <v>0</v>
      </c>
      <c r="AS283" s="315">
        <v>0</v>
      </c>
      <c r="AT283" s="315">
        <v>0</v>
      </c>
      <c r="AU283" s="315">
        <v>1</v>
      </c>
      <c r="AV283" s="315">
        <v>0</v>
      </c>
      <c r="AW283" s="315">
        <v>1</v>
      </c>
      <c r="AX283" s="315">
        <v>0</v>
      </c>
      <c r="AY283" s="315">
        <v>2521.4499999999998</v>
      </c>
      <c r="AZ283" s="315">
        <v>140084.4</v>
      </c>
      <c r="BA283" s="315">
        <v>0</v>
      </c>
      <c r="BB283" s="315">
        <v>0</v>
      </c>
      <c r="BC283" s="315">
        <v>0</v>
      </c>
      <c r="BD283" s="315">
        <v>2071734.39</v>
      </c>
      <c r="BE283" s="315">
        <v>0</v>
      </c>
      <c r="BF283" s="315">
        <v>12417.1</v>
      </c>
      <c r="BG283" s="315">
        <v>1</v>
      </c>
      <c r="BH283" s="315">
        <v>1</v>
      </c>
      <c r="BI283" s="315">
        <v>343401</v>
      </c>
      <c r="BJ283" s="315">
        <v>1</v>
      </c>
      <c r="BK283" s="315">
        <v>0</v>
      </c>
      <c r="BL283" s="315">
        <v>0</v>
      </c>
      <c r="BM283" s="315">
        <v>0</v>
      </c>
      <c r="BN283" s="315">
        <v>502238.75</v>
      </c>
      <c r="BO283" s="315">
        <v>7220.95</v>
      </c>
      <c r="BP283" s="315">
        <v>2</v>
      </c>
      <c r="BQ283" s="315">
        <v>0</v>
      </c>
      <c r="BR283" s="315">
        <v>109478.5</v>
      </c>
      <c r="BS283" s="315">
        <v>353402</v>
      </c>
      <c r="BT283" s="315">
        <v>0</v>
      </c>
      <c r="BU283" s="315">
        <v>0</v>
      </c>
      <c r="BV283" s="315">
        <v>0</v>
      </c>
      <c r="BW283" s="315">
        <v>25500</v>
      </c>
      <c r="BX283" s="315">
        <v>60001</v>
      </c>
      <c r="BY283" s="315">
        <v>353645.95</v>
      </c>
      <c r="BZ283" s="315">
        <v>0</v>
      </c>
      <c r="CA283" s="315">
        <v>0</v>
      </c>
      <c r="CB283" s="315">
        <v>0</v>
      </c>
      <c r="CC283" s="315">
        <v>1</v>
      </c>
      <c r="CD283" s="315">
        <v>39030.6</v>
      </c>
      <c r="CE283" s="315">
        <v>1</v>
      </c>
      <c r="CF283" s="315">
        <v>0</v>
      </c>
      <c r="CG283" s="315">
        <v>1</v>
      </c>
      <c r="CH283" s="315">
        <v>0</v>
      </c>
      <c r="CI283" s="315">
        <v>204477.1</v>
      </c>
      <c r="CJ283" s="315">
        <v>0</v>
      </c>
      <c r="CK283" s="315">
        <v>0</v>
      </c>
      <c r="CL283" s="315">
        <v>22944.55</v>
      </c>
      <c r="CM283" s="315">
        <v>1</v>
      </c>
      <c r="CN283" s="315">
        <v>0</v>
      </c>
      <c r="CO283" s="315">
        <v>80289.149999999994</v>
      </c>
      <c r="CP283" s="315">
        <v>1</v>
      </c>
      <c r="CQ283" s="315">
        <v>0</v>
      </c>
      <c r="CR283" s="315">
        <v>1</v>
      </c>
      <c r="CS283" s="315">
        <v>0</v>
      </c>
      <c r="CT283" s="315">
        <v>0</v>
      </c>
      <c r="CU283" s="315">
        <v>1</v>
      </c>
      <c r="CV283" s="315">
        <v>1</v>
      </c>
      <c r="CW283" s="315">
        <v>1</v>
      </c>
      <c r="CX283" s="315">
        <v>0</v>
      </c>
      <c r="CY283" s="315">
        <v>1</v>
      </c>
      <c r="CZ283" s="315">
        <v>234771.20000000001</v>
      </c>
      <c r="DA283" s="315">
        <v>157195.29999999999</v>
      </c>
      <c r="DB283" s="315">
        <v>87071</v>
      </c>
      <c r="DC283" s="315">
        <v>72002</v>
      </c>
      <c r="DD283" s="315">
        <v>1164600</v>
      </c>
      <c r="DE283" s="315">
        <v>347618</v>
      </c>
      <c r="DF283" s="315">
        <v>0</v>
      </c>
      <c r="DG283" s="315">
        <v>3</v>
      </c>
      <c r="DH283" s="315">
        <v>0</v>
      </c>
      <c r="DI283" s="315">
        <v>0</v>
      </c>
      <c r="DJ283" s="315">
        <v>42001</v>
      </c>
      <c r="DK283" s="315">
        <v>0</v>
      </c>
      <c r="DL283" s="315">
        <v>68146.8</v>
      </c>
      <c r="DM283" s="315">
        <v>1</v>
      </c>
      <c r="DN283" s="315">
        <v>1</v>
      </c>
      <c r="DO283" s="315">
        <v>0</v>
      </c>
      <c r="DP283" s="315">
        <v>45001</v>
      </c>
      <c r="DQ283" s="315">
        <v>0</v>
      </c>
      <c r="DR283" s="315">
        <v>15001</v>
      </c>
      <c r="DS283" s="315">
        <v>2438436.39</v>
      </c>
      <c r="DT283" s="315">
        <v>176499.25</v>
      </c>
      <c r="DU283" s="315">
        <v>1</v>
      </c>
      <c r="DV283" s="315">
        <v>34751</v>
      </c>
      <c r="DW283" s="315">
        <v>1</v>
      </c>
      <c r="DX283" s="315">
        <v>0</v>
      </c>
      <c r="DY283" s="315">
        <v>0</v>
      </c>
      <c r="DZ283" s="315">
        <v>0</v>
      </c>
      <c r="EA283" s="315">
        <v>779445.85</v>
      </c>
      <c r="EB283" s="315">
        <v>0</v>
      </c>
      <c r="EC283" s="315">
        <v>0</v>
      </c>
      <c r="ED283" s="315">
        <v>0</v>
      </c>
      <c r="EE283" s="315">
        <v>155301</v>
      </c>
      <c r="EF283" s="315">
        <v>1</v>
      </c>
      <c r="EG283" s="315">
        <v>60152.35</v>
      </c>
      <c r="EH283" s="315">
        <v>0</v>
      </c>
      <c r="EI283" s="315">
        <v>619267.74</v>
      </c>
      <c r="EJ283" s="315">
        <v>0</v>
      </c>
      <c r="EK283" s="315">
        <v>1</v>
      </c>
      <c r="EL283" s="315">
        <v>0</v>
      </c>
      <c r="EM283" s="315">
        <v>133801</v>
      </c>
      <c r="EN283" s="315">
        <v>54002</v>
      </c>
      <c r="EO283" s="315">
        <v>128884.95</v>
      </c>
      <c r="EP283" s="315">
        <v>0</v>
      </c>
      <c r="EQ283" s="315">
        <v>2</v>
      </c>
      <c r="ER283" s="315">
        <v>2</v>
      </c>
      <c r="ES283" s="315">
        <v>0</v>
      </c>
      <c r="ET283" s="315">
        <v>83431.7</v>
      </c>
      <c r="EU283" s="315">
        <v>0</v>
      </c>
      <c r="EV283" s="315">
        <v>0</v>
      </c>
      <c r="EW283" s="315">
        <v>0</v>
      </c>
      <c r="EX283" s="315">
        <v>83701</v>
      </c>
      <c r="EY283" s="315">
        <v>773979.81</v>
      </c>
      <c r="EZ283" s="315">
        <v>40941753.649999999</v>
      </c>
      <c r="FA283" s="315">
        <v>2</v>
      </c>
      <c r="FB283" s="315">
        <v>2</v>
      </c>
      <c r="FC283" s="315">
        <v>311833.84999999998</v>
      </c>
      <c r="FD283" s="315">
        <v>0</v>
      </c>
      <c r="FE283" s="315">
        <v>1</v>
      </c>
      <c r="FF283" s="315">
        <v>0</v>
      </c>
      <c r="FG283" s="315">
        <v>0</v>
      </c>
      <c r="FH283" s="315">
        <v>161407.10999999999</v>
      </c>
      <c r="FI283" s="315">
        <v>2</v>
      </c>
      <c r="FJ283" s="315">
        <v>0</v>
      </c>
      <c r="FK283" s="315">
        <v>0</v>
      </c>
      <c r="FL283" s="315">
        <v>0</v>
      </c>
      <c r="FM283" s="315">
        <v>37455</v>
      </c>
      <c r="FN283" s="315">
        <v>0</v>
      </c>
      <c r="FO283" s="315">
        <v>0</v>
      </c>
      <c r="FP283" s="315">
        <v>0</v>
      </c>
      <c r="FQ283" s="315">
        <v>2</v>
      </c>
      <c r="FR283" s="315">
        <v>278695.14</v>
      </c>
      <c r="FS283" s="315">
        <v>0</v>
      </c>
      <c r="FT283" s="315">
        <v>0</v>
      </c>
      <c r="FU283" s="315">
        <v>1</v>
      </c>
      <c r="FV283" s="315">
        <v>0</v>
      </c>
      <c r="FW283" s="315">
        <v>1</v>
      </c>
      <c r="FX283" s="315">
        <v>0</v>
      </c>
      <c r="FY283" s="315">
        <v>95835.4</v>
      </c>
      <c r="FZ283" s="315">
        <v>0</v>
      </c>
      <c r="GA283" s="315">
        <v>0</v>
      </c>
      <c r="GB283" s="315">
        <v>1</v>
      </c>
      <c r="GC283" s="315">
        <v>0</v>
      </c>
      <c r="GD283" s="315">
        <v>42622.5</v>
      </c>
      <c r="GE283" s="315">
        <v>0</v>
      </c>
      <c r="GF283" s="315">
        <v>5</v>
      </c>
      <c r="GG283" s="315">
        <v>102326.25</v>
      </c>
      <c r="GH283" s="315">
        <v>72113</v>
      </c>
      <c r="GI283" s="315">
        <v>66698.45</v>
      </c>
      <c r="GJ283" s="315">
        <v>0</v>
      </c>
      <c r="GK283" s="315">
        <v>1671625.4</v>
      </c>
      <c r="GL283" s="315">
        <v>0</v>
      </c>
      <c r="GM283" s="315">
        <v>0</v>
      </c>
      <c r="GN283" s="315">
        <v>2</v>
      </c>
      <c r="GO283" s="315">
        <v>253528.87</v>
      </c>
      <c r="GP283" s="315">
        <v>0</v>
      </c>
      <c r="GQ283" s="315">
        <v>0</v>
      </c>
      <c r="GR283" s="315">
        <v>1</v>
      </c>
      <c r="GS283" s="315">
        <v>30766.41</v>
      </c>
      <c r="GT283" s="315">
        <v>0</v>
      </c>
      <c r="GU283" s="315">
        <v>883371.05</v>
      </c>
      <c r="GV283" s="315">
        <v>0</v>
      </c>
      <c r="GW283" s="315">
        <v>0</v>
      </c>
      <c r="GX283" s="315">
        <v>333672.87</v>
      </c>
      <c r="GY283" s="315">
        <v>21984.11</v>
      </c>
      <c r="GZ283" s="315">
        <v>119184.45</v>
      </c>
      <c r="HA283" s="315">
        <v>295561.55</v>
      </c>
      <c r="HB283" s="315">
        <v>7131.87</v>
      </c>
      <c r="HC283" s="315">
        <v>207219.55</v>
      </c>
      <c r="HD283" s="315">
        <v>0</v>
      </c>
      <c r="HE283" s="315">
        <v>1</v>
      </c>
      <c r="HF283" s="315">
        <v>0</v>
      </c>
      <c r="HG283" s="315">
        <v>42243.55</v>
      </c>
      <c r="HH283" s="315">
        <v>1251218.3600000001</v>
      </c>
      <c r="HI283" s="315">
        <v>34501</v>
      </c>
      <c r="HJ283" s="315">
        <v>113400</v>
      </c>
      <c r="HK283" s="315">
        <v>1</v>
      </c>
      <c r="HL283" s="315">
        <v>0</v>
      </c>
      <c r="HM283" s="315">
        <v>29013.55</v>
      </c>
      <c r="HN283" s="315">
        <v>0</v>
      </c>
      <c r="HO283" s="315">
        <v>0</v>
      </c>
      <c r="HP283" s="315">
        <v>480366.8</v>
      </c>
      <c r="HQ283" s="315">
        <v>0</v>
      </c>
      <c r="HR283" s="315">
        <v>58804.2</v>
      </c>
      <c r="HS283" s="315">
        <v>0</v>
      </c>
      <c r="HT283" s="315">
        <v>563924.82999999996</v>
      </c>
      <c r="HU283" s="315">
        <v>1</v>
      </c>
      <c r="HV283" s="315">
        <v>10000</v>
      </c>
      <c r="HW283" s="315">
        <v>4546230.04</v>
      </c>
      <c r="HX283" s="315">
        <v>0</v>
      </c>
      <c r="HY283" s="315">
        <v>2326600</v>
      </c>
      <c r="HZ283" s="315">
        <v>39880.050000000003</v>
      </c>
      <c r="IA283" s="315">
        <v>1</v>
      </c>
      <c r="IB283" s="315">
        <v>215742.15</v>
      </c>
      <c r="IC283" s="315">
        <v>278063.24</v>
      </c>
      <c r="ID283" s="315">
        <v>0</v>
      </c>
      <c r="IE283" s="315">
        <v>233659.35</v>
      </c>
      <c r="IF283" s="315">
        <v>0</v>
      </c>
      <c r="IG283" s="315">
        <v>0</v>
      </c>
      <c r="IH283" s="315">
        <v>0</v>
      </c>
      <c r="II283" s="315">
        <v>0</v>
      </c>
      <c r="IJ283" s="315">
        <v>1</v>
      </c>
      <c r="IK283" s="315">
        <v>1</v>
      </c>
      <c r="IL283" s="315">
        <v>2</v>
      </c>
      <c r="IM283" s="315">
        <v>1</v>
      </c>
      <c r="IN283" s="315">
        <v>497852.75</v>
      </c>
      <c r="IO283" s="315">
        <v>1</v>
      </c>
      <c r="IP283" s="315">
        <v>0</v>
      </c>
      <c r="IQ283" s="315">
        <v>16980</v>
      </c>
      <c r="IR283" s="315">
        <v>0</v>
      </c>
      <c r="IS283" s="315">
        <v>84109.8</v>
      </c>
      <c r="IT283" s="315">
        <v>571379.18000000005</v>
      </c>
      <c r="IU283" s="315">
        <v>1</v>
      </c>
      <c r="IV283" s="315">
        <v>48000</v>
      </c>
      <c r="IW283" s="315">
        <v>1</v>
      </c>
      <c r="IX283" s="315">
        <v>1</v>
      </c>
      <c r="IY283" s="315">
        <v>121362.2</v>
      </c>
      <c r="IZ283" s="315">
        <v>0</v>
      </c>
      <c r="JA283" s="315">
        <v>19000</v>
      </c>
      <c r="JB283" s="315">
        <v>0</v>
      </c>
      <c r="JC283" s="315">
        <v>0</v>
      </c>
      <c r="JD283" s="315">
        <v>0</v>
      </c>
      <c r="JE283" s="315">
        <v>0</v>
      </c>
      <c r="JF283" s="315">
        <v>1</v>
      </c>
      <c r="JG283" s="315">
        <v>0</v>
      </c>
      <c r="JH283" s="315">
        <v>22608</v>
      </c>
      <c r="JI283" s="315">
        <v>62640</v>
      </c>
      <c r="JJ283" s="315">
        <v>52002</v>
      </c>
      <c r="JK283" s="315">
        <v>0</v>
      </c>
      <c r="JL283" s="315">
        <v>0</v>
      </c>
      <c r="JM283" s="315">
        <v>29348</v>
      </c>
      <c r="JN283" s="315">
        <v>0</v>
      </c>
      <c r="JO283" s="315">
        <v>0</v>
      </c>
      <c r="JP283" s="315">
        <v>1</v>
      </c>
      <c r="JQ283" s="315">
        <v>1</v>
      </c>
      <c r="JR283" s="315">
        <v>0</v>
      </c>
      <c r="JS283" s="315">
        <v>1</v>
      </c>
      <c r="JT283" s="315">
        <v>39000</v>
      </c>
      <c r="JU283" s="315">
        <v>19942.150000000001</v>
      </c>
      <c r="JV283" s="315">
        <v>1020227.59</v>
      </c>
      <c r="JW283" s="315">
        <v>0</v>
      </c>
      <c r="JX283" s="315">
        <v>0</v>
      </c>
      <c r="JY283" s="315">
        <v>0</v>
      </c>
      <c r="JZ283" s="315">
        <v>0</v>
      </c>
      <c r="KA283" s="315">
        <v>18401</v>
      </c>
      <c r="KB283" s="315">
        <v>0</v>
      </c>
      <c r="KC283" s="315">
        <v>0</v>
      </c>
      <c r="KD283" s="315">
        <v>2</v>
      </c>
      <c r="KE283" s="315">
        <v>390826.7</v>
      </c>
      <c r="KF283" s="315">
        <v>0</v>
      </c>
      <c r="KG283" s="315">
        <v>45100</v>
      </c>
      <c r="KH283" s="315">
        <v>0</v>
      </c>
      <c r="KI283" s="315">
        <v>1</v>
      </c>
      <c r="KJ283" s="315">
        <v>0</v>
      </c>
      <c r="KK283" s="315">
        <v>0</v>
      </c>
      <c r="KL283" s="315">
        <v>1</v>
      </c>
      <c r="KM283" s="315">
        <v>0</v>
      </c>
      <c r="KN283" s="315">
        <v>0</v>
      </c>
      <c r="KO283" s="315">
        <v>248671.14</v>
      </c>
      <c r="KP283" s="315">
        <v>0</v>
      </c>
      <c r="KQ283" s="315">
        <v>2788688.33</v>
      </c>
      <c r="KR283" s="315">
        <v>33191.4</v>
      </c>
      <c r="KS283" s="314">
        <v>0</v>
      </c>
      <c r="KU283" s="312">
        <v>14</v>
      </c>
      <c r="KV283" s="312">
        <v>146</v>
      </c>
      <c r="KY283" s="312">
        <v>9146</v>
      </c>
    </row>
    <row r="284" spans="1:311" x14ac:dyDescent="0.25">
      <c r="A284" s="321">
        <v>2021</v>
      </c>
      <c r="B284" s="320" t="s">
        <v>807</v>
      </c>
      <c r="C284" s="320" t="s">
        <v>820</v>
      </c>
      <c r="D284" s="320" t="s">
        <v>822</v>
      </c>
      <c r="E284" s="320" t="s">
        <v>780</v>
      </c>
      <c r="F284" s="319">
        <v>0</v>
      </c>
      <c r="G284" s="319">
        <v>0</v>
      </c>
      <c r="H284" s="319">
        <v>0</v>
      </c>
      <c r="I284" s="319">
        <v>0</v>
      </c>
      <c r="J284" s="319">
        <v>0</v>
      </c>
      <c r="K284" s="319">
        <v>0</v>
      </c>
      <c r="L284" s="319">
        <v>0</v>
      </c>
      <c r="M284" s="319">
        <v>0</v>
      </c>
      <c r="N284" s="319">
        <v>0</v>
      </c>
      <c r="O284" s="319">
        <v>0</v>
      </c>
      <c r="P284" s="319">
        <v>0</v>
      </c>
      <c r="Q284" s="319">
        <v>0</v>
      </c>
      <c r="R284" s="319">
        <v>0</v>
      </c>
      <c r="S284" s="319">
        <v>0</v>
      </c>
      <c r="T284" s="319">
        <v>0</v>
      </c>
      <c r="U284" s="319">
        <v>0</v>
      </c>
      <c r="V284" s="319">
        <v>0</v>
      </c>
      <c r="W284" s="319">
        <v>0</v>
      </c>
      <c r="X284" s="319">
        <v>0</v>
      </c>
      <c r="Y284" s="319">
        <v>0</v>
      </c>
      <c r="Z284" s="319">
        <v>0</v>
      </c>
      <c r="AA284" s="319">
        <v>0</v>
      </c>
      <c r="AB284" s="319">
        <v>0</v>
      </c>
      <c r="AC284" s="319">
        <v>0</v>
      </c>
      <c r="AD284" s="319">
        <v>0</v>
      </c>
      <c r="AE284" s="319">
        <v>0</v>
      </c>
      <c r="AF284" s="319">
        <v>0</v>
      </c>
      <c r="AG284" s="319">
        <v>0</v>
      </c>
      <c r="AH284" s="319">
        <v>2514</v>
      </c>
      <c r="AI284" s="319">
        <v>0</v>
      </c>
      <c r="AJ284" s="319">
        <v>0</v>
      </c>
      <c r="AK284" s="319">
        <v>0</v>
      </c>
      <c r="AL284" s="319">
        <v>0</v>
      </c>
      <c r="AM284" s="319">
        <v>0</v>
      </c>
      <c r="AN284" s="319">
        <v>0</v>
      </c>
      <c r="AO284" s="319">
        <v>0</v>
      </c>
      <c r="AP284" s="319">
        <v>0</v>
      </c>
      <c r="AQ284" s="319">
        <v>0</v>
      </c>
      <c r="AR284" s="319">
        <v>0</v>
      </c>
      <c r="AS284" s="319">
        <v>0</v>
      </c>
      <c r="AT284" s="319">
        <v>0</v>
      </c>
      <c r="AU284" s="319">
        <v>0</v>
      </c>
      <c r="AV284" s="319">
        <v>0</v>
      </c>
      <c r="AW284" s="319">
        <v>0</v>
      </c>
      <c r="AX284" s="319">
        <v>0</v>
      </c>
      <c r="AY284" s="319">
        <v>251.78</v>
      </c>
      <c r="AZ284" s="319">
        <v>0</v>
      </c>
      <c r="BA284" s="319">
        <v>0</v>
      </c>
      <c r="BB284" s="319">
        <v>0</v>
      </c>
      <c r="BC284" s="319">
        <v>0</v>
      </c>
      <c r="BD284" s="319">
        <v>0</v>
      </c>
      <c r="BE284" s="319">
        <v>0</v>
      </c>
      <c r="BF284" s="319">
        <v>0</v>
      </c>
      <c r="BG284" s="319">
        <v>0</v>
      </c>
      <c r="BH284" s="319">
        <v>0</v>
      </c>
      <c r="BI284" s="319">
        <v>0</v>
      </c>
      <c r="BJ284" s="319">
        <v>0</v>
      </c>
      <c r="BK284" s="319">
        <v>0</v>
      </c>
      <c r="BL284" s="319">
        <v>0</v>
      </c>
      <c r="BM284" s="319">
        <v>0</v>
      </c>
      <c r="BN284" s="319">
        <v>0</v>
      </c>
      <c r="BO284" s="319">
        <v>0</v>
      </c>
      <c r="BP284" s="319">
        <v>0</v>
      </c>
      <c r="BQ284" s="319">
        <v>0</v>
      </c>
      <c r="BR284" s="319">
        <v>0</v>
      </c>
      <c r="BS284" s="319">
        <v>0</v>
      </c>
      <c r="BT284" s="319">
        <v>0</v>
      </c>
      <c r="BU284" s="319">
        <v>0</v>
      </c>
      <c r="BV284" s="319">
        <v>0</v>
      </c>
      <c r="BW284" s="319">
        <v>0</v>
      </c>
      <c r="BX284" s="319">
        <v>0</v>
      </c>
      <c r="BY284" s="319">
        <v>5069.8</v>
      </c>
      <c r="BZ284" s="319">
        <v>0</v>
      </c>
      <c r="CA284" s="319">
        <v>0</v>
      </c>
      <c r="CB284" s="319">
        <v>0</v>
      </c>
      <c r="CC284" s="319">
        <v>0</v>
      </c>
      <c r="CD284" s="319">
        <v>0</v>
      </c>
      <c r="CE284" s="319">
        <v>0</v>
      </c>
      <c r="CF284" s="319">
        <v>0</v>
      </c>
      <c r="CG284" s="319">
        <v>0</v>
      </c>
      <c r="CH284" s="319">
        <v>772</v>
      </c>
      <c r="CI284" s="319">
        <v>0</v>
      </c>
      <c r="CJ284" s="319">
        <v>0</v>
      </c>
      <c r="CK284" s="319">
        <v>0</v>
      </c>
      <c r="CL284" s="319">
        <v>0</v>
      </c>
      <c r="CM284" s="319">
        <v>0</v>
      </c>
      <c r="CN284" s="319">
        <v>0</v>
      </c>
      <c r="CO284" s="319">
        <v>0</v>
      </c>
      <c r="CP284" s="319">
        <v>0</v>
      </c>
      <c r="CQ284" s="319">
        <v>0</v>
      </c>
      <c r="CR284" s="319">
        <v>0</v>
      </c>
      <c r="CS284" s="319">
        <v>0</v>
      </c>
      <c r="CT284" s="319">
        <v>0</v>
      </c>
      <c r="CU284" s="319">
        <v>0</v>
      </c>
      <c r="CV284" s="319">
        <v>0</v>
      </c>
      <c r="CW284" s="319">
        <v>0</v>
      </c>
      <c r="CX284" s="319">
        <v>0</v>
      </c>
      <c r="CY284" s="319">
        <v>0</v>
      </c>
      <c r="CZ284" s="319">
        <v>0</v>
      </c>
      <c r="DA284" s="319">
        <v>0</v>
      </c>
      <c r="DB284" s="319">
        <v>0</v>
      </c>
      <c r="DC284" s="319">
        <v>0</v>
      </c>
      <c r="DD284" s="319">
        <v>0</v>
      </c>
      <c r="DE284" s="319">
        <v>127488.08</v>
      </c>
      <c r="DF284" s="319">
        <v>0</v>
      </c>
      <c r="DG284" s="319">
        <v>0</v>
      </c>
      <c r="DH284" s="319">
        <v>0</v>
      </c>
      <c r="DI284" s="319">
        <v>0</v>
      </c>
      <c r="DJ284" s="319">
        <v>0</v>
      </c>
      <c r="DK284" s="319">
        <v>0</v>
      </c>
      <c r="DL284" s="319">
        <v>0</v>
      </c>
      <c r="DM284" s="319">
        <v>1</v>
      </c>
      <c r="DN284" s="319">
        <v>0</v>
      </c>
      <c r="DO284" s="319">
        <v>0</v>
      </c>
      <c r="DP284" s="319">
        <v>0</v>
      </c>
      <c r="DQ284" s="319">
        <v>0</v>
      </c>
      <c r="DR284" s="319">
        <v>0</v>
      </c>
      <c r="DS284" s="319">
        <v>0</v>
      </c>
      <c r="DT284" s="319">
        <v>0</v>
      </c>
      <c r="DU284" s="319">
        <v>0</v>
      </c>
      <c r="DV284" s="319">
        <v>0</v>
      </c>
      <c r="DW284" s="319">
        <v>0</v>
      </c>
      <c r="DX284" s="319">
        <v>0</v>
      </c>
      <c r="DY284" s="319">
        <v>0</v>
      </c>
      <c r="DZ284" s="319">
        <v>0</v>
      </c>
      <c r="EA284" s="319">
        <v>0</v>
      </c>
      <c r="EB284" s="319">
        <v>0</v>
      </c>
      <c r="EC284" s="319">
        <v>0</v>
      </c>
      <c r="ED284" s="319">
        <v>0</v>
      </c>
      <c r="EE284" s="319">
        <v>0</v>
      </c>
      <c r="EF284" s="319">
        <v>0</v>
      </c>
      <c r="EG284" s="319">
        <v>0</v>
      </c>
      <c r="EH284" s="319">
        <v>0</v>
      </c>
      <c r="EI284" s="319">
        <v>0</v>
      </c>
      <c r="EJ284" s="319">
        <v>0</v>
      </c>
      <c r="EK284" s="319">
        <v>0</v>
      </c>
      <c r="EL284" s="319">
        <v>0</v>
      </c>
      <c r="EM284" s="319">
        <v>0</v>
      </c>
      <c r="EN284" s="319">
        <v>0</v>
      </c>
      <c r="EO284" s="319">
        <v>0</v>
      </c>
      <c r="EP284" s="319">
        <v>0</v>
      </c>
      <c r="EQ284" s="319">
        <v>18952.349999999999</v>
      </c>
      <c r="ER284" s="319">
        <v>2138.1</v>
      </c>
      <c r="ES284" s="319">
        <v>0</v>
      </c>
      <c r="ET284" s="319">
        <v>0</v>
      </c>
      <c r="EU284" s="319">
        <v>0</v>
      </c>
      <c r="EV284" s="319">
        <v>0</v>
      </c>
      <c r="EW284" s="319">
        <v>0</v>
      </c>
      <c r="EX284" s="319">
        <v>0</v>
      </c>
      <c r="EY284" s="319">
        <v>0</v>
      </c>
      <c r="EZ284" s="319">
        <v>9722371.1300000008</v>
      </c>
      <c r="FA284" s="319">
        <v>0</v>
      </c>
      <c r="FB284" s="319">
        <v>0</v>
      </c>
      <c r="FC284" s="319">
        <v>51431.09</v>
      </c>
      <c r="FD284" s="319">
        <v>3803.13</v>
      </c>
      <c r="FE284" s="319">
        <v>28470.69</v>
      </c>
      <c r="FF284" s="319">
        <v>0</v>
      </c>
      <c r="FG284" s="319">
        <v>0</v>
      </c>
      <c r="FH284" s="319">
        <v>0</v>
      </c>
      <c r="FI284" s="319">
        <v>0</v>
      </c>
      <c r="FJ284" s="319">
        <v>0</v>
      </c>
      <c r="FK284" s="319">
        <v>0</v>
      </c>
      <c r="FL284" s="319">
        <v>0</v>
      </c>
      <c r="FM284" s="319">
        <v>0</v>
      </c>
      <c r="FN284" s="319">
        <v>0</v>
      </c>
      <c r="FO284" s="319">
        <v>0</v>
      </c>
      <c r="FP284" s="319">
        <v>0</v>
      </c>
      <c r="FQ284" s="319">
        <v>0</v>
      </c>
      <c r="FR284" s="319">
        <v>0</v>
      </c>
      <c r="FS284" s="319">
        <v>0</v>
      </c>
      <c r="FT284" s="319">
        <v>0</v>
      </c>
      <c r="FU284" s="319">
        <v>1</v>
      </c>
      <c r="FV284" s="319">
        <v>0</v>
      </c>
      <c r="FW284" s="319">
        <v>0</v>
      </c>
      <c r="FX284" s="319">
        <v>0</v>
      </c>
      <c r="FY284" s="319">
        <v>0</v>
      </c>
      <c r="FZ284" s="319">
        <v>0</v>
      </c>
      <c r="GA284" s="319">
        <v>5000</v>
      </c>
      <c r="GB284" s="319">
        <v>0</v>
      </c>
      <c r="GC284" s="319">
        <v>0</v>
      </c>
      <c r="GD284" s="319">
        <v>0</v>
      </c>
      <c r="GE284" s="319">
        <v>0</v>
      </c>
      <c r="GF284" s="319">
        <v>0</v>
      </c>
      <c r="GG284" s="319">
        <v>0</v>
      </c>
      <c r="GH284" s="319">
        <v>0</v>
      </c>
      <c r="GI284" s="319">
        <v>0</v>
      </c>
      <c r="GJ284" s="319">
        <v>130115.55</v>
      </c>
      <c r="GK284" s="319">
        <v>0</v>
      </c>
      <c r="GL284" s="319">
        <v>0</v>
      </c>
      <c r="GM284" s="319">
        <v>0</v>
      </c>
      <c r="GN284" s="319">
        <v>0</v>
      </c>
      <c r="GO284" s="319">
        <v>0</v>
      </c>
      <c r="GP284" s="319">
        <v>0</v>
      </c>
      <c r="GQ284" s="319">
        <v>0</v>
      </c>
      <c r="GR284" s="319">
        <v>0</v>
      </c>
      <c r="GS284" s="319">
        <v>1716658.37</v>
      </c>
      <c r="GT284" s="319">
        <v>0</v>
      </c>
      <c r="GU284" s="319">
        <v>0</v>
      </c>
      <c r="GV284" s="319">
        <v>6043.35</v>
      </c>
      <c r="GW284" s="319">
        <v>0</v>
      </c>
      <c r="GX284" s="319">
        <v>0</v>
      </c>
      <c r="GY284" s="319">
        <v>70</v>
      </c>
      <c r="GZ284" s="319">
        <v>0</v>
      </c>
      <c r="HA284" s="319">
        <v>0</v>
      </c>
      <c r="HB284" s="319">
        <v>0</v>
      </c>
      <c r="HC284" s="319">
        <v>0</v>
      </c>
      <c r="HD284" s="319">
        <v>0</v>
      </c>
      <c r="HE284" s="319">
        <v>0</v>
      </c>
      <c r="HF284" s="319">
        <v>0</v>
      </c>
      <c r="HG284" s="319">
        <v>0</v>
      </c>
      <c r="HH284" s="319">
        <v>0</v>
      </c>
      <c r="HI284" s="319">
        <v>0</v>
      </c>
      <c r="HJ284" s="319">
        <v>1</v>
      </c>
      <c r="HK284" s="319">
        <v>0</v>
      </c>
      <c r="HL284" s="319">
        <v>0</v>
      </c>
      <c r="HM284" s="319">
        <v>0</v>
      </c>
      <c r="HN284" s="319">
        <v>0</v>
      </c>
      <c r="HO284" s="319">
        <v>0</v>
      </c>
      <c r="HP284" s="319">
        <v>0</v>
      </c>
      <c r="HQ284" s="319">
        <v>0</v>
      </c>
      <c r="HR284" s="319">
        <v>9323.6</v>
      </c>
      <c r="HS284" s="319">
        <v>0</v>
      </c>
      <c r="HT284" s="319">
        <v>0</v>
      </c>
      <c r="HU284" s="319">
        <v>0</v>
      </c>
      <c r="HV284" s="319">
        <v>0</v>
      </c>
      <c r="HW284" s="319">
        <v>548062.64</v>
      </c>
      <c r="HX284" s="319">
        <v>0</v>
      </c>
      <c r="HY284" s="319">
        <v>0</v>
      </c>
      <c r="HZ284" s="319">
        <v>0</v>
      </c>
      <c r="IA284" s="319">
        <v>0</v>
      </c>
      <c r="IB284" s="319">
        <v>0</v>
      </c>
      <c r="IC284" s="319">
        <v>0</v>
      </c>
      <c r="ID284" s="319">
        <v>0</v>
      </c>
      <c r="IE284" s="319">
        <v>0</v>
      </c>
      <c r="IF284" s="319">
        <v>0</v>
      </c>
      <c r="IG284" s="319">
        <v>0</v>
      </c>
      <c r="IH284" s="319">
        <v>0</v>
      </c>
      <c r="II284" s="319">
        <v>0</v>
      </c>
      <c r="IJ284" s="319">
        <v>0</v>
      </c>
      <c r="IK284" s="319">
        <v>0</v>
      </c>
      <c r="IL284" s="319">
        <v>0</v>
      </c>
      <c r="IM284" s="319">
        <v>0</v>
      </c>
      <c r="IN284" s="319">
        <v>0</v>
      </c>
      <c r="IO284" s="319">
        <v>0</v>
      </c>
      <c r="IP284" s="319">
        <v>0</v>
      </c>
      <c r="IQ284" s="319">
        <v>0</v>
      </c>
      <c r="IR284" s="319">
        <v>0</v>
      </c>
      <c r="IS284" s="319">
        <v>0</v>
      </c>
      <c r="IT284" s="319">
        <v>2480.64</v>
      </c>
      <c r="IU284" s="319">
        <v>0</v>
      </c>
      <c r="IV284" s="319">
        <v>0</v>
      </c>
      <c r="IW284" s="319">
        <v>0</v>
      </c>
      <c r="IX284" s="319">
        <v>0</v>
      </c>
      <c r="IY284" s="319">
        <v>0</v>
      </c>
      <c r="IZ284" s="319">
        <v>0</v>
      </c>
      <c r="JA284" s="319">
        <v>0</v>
      </c>
      <c r="JB284" s="319">
        <v>14139.78</v>
      </c>
      <c r="JC284" s="319">
        <v>0</v>
      </c>
      <c r="JD284" s="319">
        <v>0</v>
      </c>
      <c r="JE284" s="319">
        <v>0</v>
      </c>
      <c r="JF284" s="319">
        <v>0</v>
      </c>
      <c r="JG284" s="319">
        <v>0</v>
      </c>
      <c r="JH284" s="319">
        <v>0</v>
      </c>
      <c r="JI284" s="319">
        <v>0</v>
      </c>
      <c r="JJ284" s="319">
        <v>0</v>
      </c>
      <c r="JK284" s="319">
        <v>0</v>
      </c>
      <c r="JL284" s="319">
        <v>0</v>
      </c>
      <c r="JM284" s="319">
        <v>0</v>
      </c>
      <c r="JN284" s="319">
        <v>0</v>
      </c>
      <c r="JO284" s="319">
        <v>0</v>
      </c>
      <c r="JP284" s="319">
        <v>0</v>
      </c>
      <c r="JQ284" s="319">
        <v>0</v>
      </c>
      <c r="JR284" s="319">
        <v>0</v>
      </c>
      <c r="JS284" s="319">
        <v>0</v>
      </c>
      <c r="JT284" s="319">
        <v>0</v>
      </c>
      <c r="JU284" s="319">
        <v>0</v>
      </c>
      <c r="JV284" s="319">
        <v>73610.95</v>
      </c>
      <c r="JW284" s="319">
        <v>0</v>
      </c>
      <c r="JX284" s="319">
        <v>0</v>
      </c>
      <c r="JY284" s="319">
        <v>0</v>
      </c>
      <c r="JZ284" s="319">
        <v>0</v>
      </c>
      <c r="KA284" s="319">
        <v>0</v>
      </c>
      <c r="KB284" s="319">
        <v>0</v>
      </c>
      <c r="KC284" s="319">
        <v>0</v>
      </c>
      <c r="KD284" s="319">
        <v>0</v>
      </c>
      <c r="KE284" s="319">
        <v>21882</v>
      </c>
      <c r="KF284" s="319">
        <v>0</v>
      </c>
      <c r="KG284" s="319">
        <v>0</v>
      </c>
      <c r="KH284" s="319">
        <v>0</v>
      </c>
      <c r="KI284" s="319">
        <v>0</v>
      </c>
      <c r="KJ284" s="319">
        <v>0</v>
      </c>
      <c r="KK284" s="319">
        <v>0</v>
      </c>
      <c r="KL284" s="319">
        <v>0</v>
      </c>
      <c r="KM284" s="319">
        <v>0</v>
      </c>
      <c r="KN284" s="319">
        <v>0</v>
      </c>
      <c r="KO284" s="319">
        <v>0</v>
      </c>
      <c r="KP284" s="319">
        <v>53673.599999999999</v>
      </c>
      <c r="KQ284" s="319">
        <v>1379402.87</v>
      </c>
      <c r="KR284" s="319">
        <v>0</v>
      </c>
      <c r="KS284" s="318">
        <v>0</v>
      </c>
      <c r="KU284" s="312">
        <v>14</v>
      </c>
      <c r="KV284" s="312">
        <v>147</v>
      </c>
      <c r="KY284" s="312">
        <v>9147</v>
      </c>
    </row>
    <row r="285" spans="1:311" x14ac:dyDescent="0.25">
      <c r="A285" s="317">
        <v>2021</v>
      </c>
      <c r="B285" s="316" t="s">
        <v>807</v>
      </c>
      <c r="C285" s="316" t="s">
        <v>820</v>
      </c>
      <c r="D285" s="316" t="s">
        <v>821</v>
      </c>
      <c r="E285" s="316" t="s">
        <v>780</v>
      </c>
      <c r="F285" s="315">
        <v>0</v>
      </c>
      <c r="G285" s="315">
        <v>0</v>
      </c>
      <c r="H285" s="315">
        <v>0</v>
      </c>
      <c r="I285" s="315">
        <v>1</v>
      </c>
      <c r="J285" s="315">
        <v>0</v>
      </c>
      <c r="K285" s="315">
        <v>0</v>
      </c>
      <c r="L285" s="315">
        <v>0</v>
      </c>
      <c r="M285" s="315">
        <v>0</v>
      </c>
      <c r="N285" s="315">
        <v>141294.75</v>
      </c>
      <c r="O285" s="315">
        <v>14080.75</v>
      </c>
      <c r="P285" s="315">
        <v>0</v>
      </c>
      <c r="Q285" s="315">
        <v>0</v>
      </c>
      <c r="R285" s="315">
        <v>0</v>
      </c>
      <c r="S285" s="315">
        <v>0</v>
      </c>
      <c r="T285" s="315">
        <v>43151.1</v>
      </c>
      <c r="U285" s="315">
        <v>0</v>
      </c>
      <c r="V285" s="315">
        <v>0</v>
      </c>
      <c r="W285" s="315">
        <v>0</v>
      </c>
      <c r="X285" s="315">
        <v>0</v>
      </c>
      <c r="Y285" s="315">
        <v>0</v>
      </c>
      <c r="Z285" s="315">
        <v>0</v>
      </c>
      <c r="AA285" s="315">
        <v>0</v>
      </c>
      <c r="AB285" s="315">
        <v>79962.55</v>
      </c>
      <c r="AC285" s="315">
        <v>0</v>
      </c>
      <c r="AD285" s="315">
        <v>894388.65</v>
      </c>
      <c r="AE285" s="315">
        <v>0</v>
      </c>
      <c r="AF285" s="315">
        <v>0</v>
      </c>
      <c r="AG285" s="315">
        <v>0</v>
      </c>
      <c r="AH285" s="315">
        <v>52677.599999999999</v>
      </c>
      <c r="AI285" s="315">
        <v>0</v>
      </c>
      <c r="AJ285" s="315">
        <v>0</v>
      </c>
      <c r="AK285" s="315">
        <v>0</v>
      </c>
      <c r="AL285" s="315">
        <v>0</v>
      </c>
      <c r="AM285" s="315">
        <v>0</v>
      </c>
      <c r="AN285" s="315">
        <v>0</v>
      </c>
      <c r="AO285" s="315">
        <v>0</v>
      </c>
      <c r="AP285" s="315">
        <v>0</v>
      </c>
      <c r="AQ285" s="315">
        <v>0</v>
      </c>
      <c r="AR285" s="315">
        <v>0</v>
      </c>
      <c r="AS285" s="315">
        <v>0</v>
      </c>
      <c r="AT285" s="315">
        <v>0</v>
      </c>
      <c r="AU285" s="315">
        <v>0</v>
      </c>
      <c r="AV285" s="315">
        <v>0</v>
      </c>
      <c r="AW285" s="315">
        <v>0</v>
      </c>
      <c r="AX285" s="315">
        <v>0</v>
      </c>
      <c r="AY285" s="315">
        <v>1</v>
      </c>
      <c r="AZ285" s="315">
        <v>0</v>
      </c>
      <c r="BA285" s="315">
        <v>0</v>
      </c>
      <c r="BB285" s="315">
        <v>0</v>
      </c>
      <c r="BC285" s="315">
        <v>261075.94</v>
      </c>
      <c r="BD285" s="315">
        <v>44031.65</v>
      </c>
      <c r="BE285" s="315">
        <v>136681.65</v>
      </c>
      <c r="BF285" s="315">
        <v>0</v>
      </c>
      <c r="BG285" s="315">
        <v>0</v>
      </c>
      <c r="BH285" s="315">
        <v>0</v>
      </c>
      <c r="BI285" s="315">
        <v>0</v>
      </c>
      <c r="BJ285" s="315">
        <v>0</v>
      </c>
      <c r="BK285" s="315">
        <v>0</v>
      </c>
      <c r="BL285" s="315">
        <v>0</v>
      </c>
      <c r="BM285" s="315">
        <v>0</v>
      </c>
      <c r="BN285" s="315">
        <v>633895.4</v>
      </c>
      <c r="BO285" s="315">
        <v>0</v>
      </c>
      <c r="BP285" s="315">
        <v>0</v>
      </c>
      <c r="BQ285" s="315">
        <v>20244</v>
      </c>
      <c r="BR285" s="315">
        <v>175650</v>
      </c>
      <c r="BS285" s="315">
        <v>38531</v>
      </c>
      <c r="BT285" s="315">
        <v>0</v>
      </c>
      <c r="BU285" s="315">
        <v>0</v>
      </c>
      <c r="BV285" s="315">
        <v>0</v>
      </c>
      <c r="BW285" s="315">
        <v>0</v>
      </c>
      <c r="BX285" s="315">
        <v>0</v>
      </c>
      <c r="BY285" s="315">
        <v>818954.95</v>
      </c>
      <c r="BZ285" s="315">
        <v>0</v>
      </c>
      <c r="CA285" s="315">
        <v>0</v>
      </c>
      <c r="CB285" s="315">
        <v>0</v>
      </c>
      <c r="CC285" s="315">
        <v>0</v>
      </c>
      <c r="CD285" s="315">
        <v>0</v>
      </c>
      <c r="CE285" s="315">
        <v>0</v>
      </c>
      <c r="CF285" s="315">
        <v>0</v>
      </c>
      <c r="CG285" s="315">
        <v>1</v>
      </c>
      <c r="CH285" s="315">
        <v>0</v>
      </c>
      <c r="CI285" s="315">
        <v>3592518.04</v>
      </c>
      <c r="CJ285" s="315">
        <v>0</v>
      </c>
      <c r="CK285" s="315">
        <v>0</v>
      </c>
      <c r="CL285" s="315">
        <v>0</v>
      </c>
      <c r="CM285" s="315">
        <v>0</v>
      </c>
      <c r="CN285" s="315">
        <v>0</v>
      </c>
      <c r="CO285" s="315">
        <v>24935.95</v>
      </c>
      <c r="CP285" s="315">
        <v>0</v>
      </c>
      <c r="CQ285" s="315">
        <v>98236.75</v>
      </c>
      <c r="CR285" s="315">
        <v>1</v>
      </c>
      <c r="CS285" s="315">
        <v>0</v>
      </c>
      <c r="CT285" s="315">
        <v>0</v>
      </c>
      <c r="CU285" s="315">
        <v>0</v>
      </c>
      <c r="CV285" s="315">
        <v>0</v>
      </c>
      <c r="CW285" s="315">
        <v>0</v>
      </c>
      <c r="CX285" s="315">
        <v>0</v>
      </c>
      <c r="CY285" s="315">
        <v>0</v>
      </c>
      <c r="CZ285" s="315">
        <v>259704.8</v>
      </c>
      <c r="DA285" s="315">
        <v>0</v>
      </c>
      <c r="DB285" s="315">
        <v>0</v>
      </c>
      <c r="DC285" s="315">
        <v>0</v>
      </c>
      <c r="DD285" s="315">
        <v>0</v>
      </c>
      <c r="DE285" s="315">
        <v>0</v>
      </c>
      <c r="DF285" s="315">
        <v>0</v>
      </c>
      <c r="DG285" s="315">
        <v>0</v>
      </c>
      <c r="DH285" s="315">
        <v>0</v>
      </c>
      <c r="DI285" s="315">
        <v>0</v>
      </c>
      <c r="DJ285" s="315">
        <v>0</v>
      </c>
      <c r="DK285" s="315">
        <v>0</v>
      </c>
      <c r="DL285" s="315">
        <v>0</v>
      </c>
      <c r="DM285" s="315">
        <v>11323.25</v>
      </c>
      <c r="DN285" s="315">
        <v>0</v>
      </c>
      <c r="DO285" s="315">
        <v>0</v>
      </c>
      <c r="DP285" s="315">
        <v>0</v>
      </c>
      <c r="DQ285" s="315">
        <v>0</v>
      </c>
      <c r="DR285" s="315">
        <v>0</v>
      </c>
      <c r="DS285" s="315">
        <v>0</v>
      </c>
      <c r="DT285" s="315">
        <v>0</v>
      </c>
      <c r="DU285" s="315">
        <v>0</v>
      </c>
      <c r="DV285" s="315">
        <v>0</v>
      </c>
      <c r="DW285" s="315">
        <v>149382.25</v>
      </c>
      <c r="DX285" s="315">
        <v>568735.55000000005</v>
      </c>
      <c r="DY285" s="315">
        <v>0</v>
      </c>
      <c r="DZ285" s="315">
        <v>0</v>
      </c>
      <c r="EA285" s="315">
        <v>697419.02</v>
      </c>
      <c r="EB285" s="315">
        <v>0</v>
      </c>
      <c r="EC285" s="315">
        <v>0</v>
      </c>
      <c r="ED285" s="315">
        <v>0</v>
      </c>
      <c r="EE285" s="315">
        <v>233446.65</v>
      </c>
      <c r="EF285" s="315">
        <v>0</v>
      </c>
      <c r="EG285" s="315">
        <v>10530.8</v>
      </c>
      <c r="EH285" s="315">
        <v>0</v>
      </c>
      <c r="EI285" s="315">
        <v>0</v>
      </c>
      <c r="EJ285" s="315">
        <v>459037.51</v>
      </c>
      <c r="EK285" s="315">
        <v>0</v>
      </c>
      <c r="EL285" s="315">
        <v>60922.55</v>
      </c>
      <c r="EM285" s="315">
        <v>152387.85</v>
      </c>
      <c r="EN285" s="315">
        <v>0</v>
      </c>
      <c r="EO285" s="315">
        <v>155300.25</v>
      </c>
      <c r="EP285" s="315">
        <v>19300</v>
      </c>
      <c r="EQ285" s="315">
        <v>0</v>
      </c>
      <c r="ER285" s="315">
        <v>0</v>
      </c>
      <c r="ES285" s="315">
        <v>123174.74</v>
      </c>
      <c r="ET285" s="315">
        <v>0</v>
      </c>
      <c r="EU285" s="315">
        <v>0</v>
      </c>
      <c r="EV285" s="315">
        <v>0</v>
      </c>
      <c r="EW285" s="315">
        <v>0</v>
      </c>
      <c r="EX285" s="315">
        <v>66534.55</v>
      </c>
      <c r="EY285" s="315">
        <v>1</v>
      </c>
      <c r="EZ285" s="315">
        <v>33531437.77</v>
      </c>
      <c r="FA285" s="315">
        <v>0</v>
      </c>
      <c r="FB285" s="315">
        <v>0</v>
      </c>
      <c r="FC285" s="315">
        <v>0</v>
      </c>
      <c r="FD285" s="315">
        <v>3572</v>
      </c>
      <c r="FE285" s="315">
        <v>0</v>
      </c>
      <c r="FF285" s="315">
        <v>0</v>
      </c>
      <c r="FG285" s="315">
        <v>0</v>
      </c>
      <c r="FH285" s="315">
        <v>1413337.71</v>
      </c>
      <c r="FI285" s="315">
        <v>0</v>
      </c>
      <c r="FJ285" s="315">
        <v>0</v>
      </c>
      <c r="FK285" s="315">
        <v>0</v>
      </c>
      <c r="FL285" s="315">
        <v>0</v>
      </c>
      <c r="FM285" s="315">
        <v>56140.05</v>
      </c>
      <c r="FN285" s="315">
        <v>0</v>
      </c>
      <c r="FO285" s="315">
        <v>0</v>
      </c>
      <c r="FP285" s="315">
        <v>0</v>
      </c>
      <c r="FQ285" s="315">
        <v>0</v>
      </c>
      <c r="FR285" s="315">
        <v>0</v>
      </c>
      <c r="FS285" s="315">
        <v>99700</v>
      </c>
      <c r="FT285" s="315">
        <v>0</v>
      </c>
      <c r="FU285" s="315">
        <v>0</v>
      </c>
      <c r="FV285" s="315">
        <v>0</v>
      </c>
      <c r="FW285" s="315">
        <v>0</v>
      </c>
      <c r="FX285" s="315">
        <v>0</v>
      </c>
      <c r="FY285" s="315">
        <v>1</v>
      </c>
      <c r="FZ285" s="315">
        <v>29726.1</v>
      </c>
      <c r="GA285" s="315">
        <v>19618.150000000001</v>
      </c>
      <c r="GB285" s="315">
        <v>0</v>
      </c>
      <c r="GC285" s="315">
        <v>0</v>
      </c>
      <c r="GD285" s="315">
        <v>50747.45</v>
      </c>
      <c r="GE285" s="315">
        <v>160195</v>
      </c>
      <c r="GF285" s="315">
        <v>0</v>
      </c>
      <c r="GG285" s="315">
        <v>0</v>
      </c>
      <c r="GH285" s="315">
        <v>0</v>
      </c>
      <c r="GI285" s="315">
        <v>0</v>
      </c>
      <c r="GJ285" s="315">
        <v>174100</v>
      </c>
      <c r="GK285" s="315">
        <v>797885.66</v>
      </c>
      <c r="GL285" s="315">
        <v>0</v>
      </c>
      <c r="GM285" s="315">
        <v>3</v>
      </c>
      <c r="GN285" s="315">
        <v>0</v>
      </c>
      <c r="GO285" s="315">
        <v>0</v>
      </c>
      <c r="GP285" s="315">
        <v>0</v>
      </c>
      <c r="GQ285" s="315">
        <v>0</v>
      </c>
      <c r="GR285" s="315">
        <v>0</v>
      </c>
      <c r="GS285" s="315">
        <v>214084.89</v>
      </c>
      <c r="GT285" s="315">
        <v>99703.95</v>
      </c>
      <c r="GU285" s="315">
        <v>0</v>
      </c>
      <c r="GV285" s="315">
        <v>94500</v>
      </c>
      <c r="GW285" s="315">
        <v>0</v>
      </c>
      <c r="GX285" s="315">
        <v>526597.06000000006</v>
      </c>
      <c r="GY285" s="315">
        <v>0</v>
      </c>
      <c r="GZ285" s="315">
        <v>261050.78</v>
      </c>
      <c r="HA285" s="315">
        <v>31860.45</v>
      </c>
      <c r="HB285" s="315">
        <v>0</v>
      </c>
      <c r="HC285" s="315">
        <v>0</v>
      </c>
      <c r="HD285" s="315">
        <v>0</v>
      </c>
      <c r="HE285" s="315">
        <v>0</v>
      </c>
      <c r="HF285" s="315">
        <v>0</v>
      </c>
      <c r="HG285" s="315">
        <v>0</v>
      </c>
      <c r="HH285" s="315">
        <v>0</v>
      </c>
      <c r="HI285" s="315">
        <v>0</v>
      </c>
      <c r="HJ285" s="315">
        <v>0</v>
      </c>
      <c r="HK285" s="315">
        <v>0</v>
      </c>
      <c r="HL285" s="315">
        <v>63520.76</v>
      </c>
      <c r="HM285" s="315">
        <v>0</v>
      </c>
      <c r="HN285" s="315">
        <v>0</v>
      </c>
      <c r="HO285" s="315">
        <v>33769.15</v>
      </c>
      <c r="HP285" s="315">
        <v>183049.32</v>
      </c>
      <c r="HQ285" s="315">
        <v>0</v>
      </c>
      <c r="HR285" s="315">
        <v>0</v>
      </c>
      <c r="HS285" s="315">
        <v>0</v>
      </c>
      <c r="HT285" s="315">
        <v>4317251.79</v>
      </c>
      <c r="HU285" s="315">
        <v>1</v>
      </c>
      <c r="HV285" s="315">
        <v>1001</v>
      </c>
      <c r="HW285" s="315">
        <v>8411709.4100000001</v>
      </c>
      <c r="HX285" s="315">
        <v>0</v>
      </c>
      <c r="HY285" s="315">
        <v>136437.92000000001</v>
      </c>
      <c r="HZ285" s="315">
        <v>0</v>
      </c>
      <c r="IA285" s="315">
        <v>55590.35</v>
      </c>
      <c r="IB285" s="315">
        <v>0</v>
      </c>
      <c r="IC285" s="315">
        <v>458825.45</v>
      </c>
      <c r="ID285" s="315">
        <v>0</v>
      </c>
      <c r="IE285" s="315">
        <v>0</v>
      </c>
      <c r="IF285" s="315">
        <v>0</v>
      </c>
      <c r="IG285" s="315">
        <v>39371.199999999997</v>
      </c>
      <c r="IH285" s="315">
        <v>0</v>
      </c>
      <c r="II285" s="315">
        <v>1</v>
      </c>
      <c r="IJ285" s="315">
        <v>1065635.24</v>
      </c>
      <c r="IK285" s="315">
        <v>0</v>
      </c>
      <c r="IL285" s="315">
        <v>0</v>
      </c>
      <c r="IM285" s="315">
        <v>0</v>
      </c>
      <c r="IN285" s="315">
        <v>0</v>
      </c>
      <c r="IO285" s="315">
        <v>0</v>
      </c>
      <c r="IP285" s="315">
        <v>0</v>
      </c>
      <c r="IQ285" s="315">
        <v>0</v>
      </c>
      <c r="IR285" s="315">
        <v>67559.850000000006</v>
      </c>
      <c r="IS285" s="315">
        <v>94678.7</v>
      </c>
      <c r="IT285" s="315">
        <v>0</v>
      </c>
      <c r="IU285" s="315">
        <v>35741.35</v>
      </c>
      <c r="IV285" s="315">
        <v>0</v>
      </c>
      <c r="IW285" s="315">
        <v>0</v>
      </c>
      <c r="IX285" s="315">
        <v>0</v>
      </c>
      <c r="IY285" s="315">
        <v>60588.800000000003</v>
      </c>
      <c r="IZ285" s="315">
        <v>0</v>
      </c>
      <c r="JA285" s="315">
        <v>4684.95</v>
      </c>
      <c r="JB285" s="315">
        <v>0</v>
      </c>
      <c r="JC285" s="315">
        <v>0</v>
      </c>
      <c r="JD285" s="315">
        <v>0</v>
      </c>
      <c r="JE285" s="315">
        <v>0</v>
      </c>
      <c r="JF285" s="315">
        <v>0</v>
      </c>
      <c r="JG285" s="315">
        <v>0</v>
      </c>
      <c r="JH285" s="315">
        <v>1092732.53</v>
      </c>
      <c r="JI285" s="315">
        <v>0</v>
      </c>
      <c r="JJ285" s="315">
        <v>0</v>
      </c>
      <c r="JK285" s="315">
        <v>0</v>
      </c>
      <c r="JL285" s="315">
        <v>3</v>
      </c>
      <c r="JM285" s="315">
        <v>0</v>
      </c>
      <c r="JN285" s="315">
        <v>0</v>
      </c>
      <c r="JO285" s="315">
        <v>172294.08</v>
      </c>
      <c r="JP285" s="315">
        <v>0</v>
      </c>
      <c r="JQ285" s="315">
        <v>0</v>
      </c>
      <c r="JR285" s="315">
        <v>0</v>
      </c>
      <c r="JS285" s="315">
        <v>0</v>
      </c>
      <c r="JT285" s="315">
        <v>0</v>
      </c>
      <c r="JU285" s="315">
        <v>0</v>
      </c>
      <c r="JV285" s="315">
        <v>0</v>
      </c>
      <c r="JW285" s="315">
        <v>0</v>
      </c>
      <c r="JX285" s="315">
        <v>0</v>
      </c>
      <c r="JY285" s="315">
        <v>0</v>
      </c>
      <c r="JZ285" s="315">
        <v>0</v>
      </c>
      <c r="KA285" s="315">
        <v>0</v>
      </c>
      <c r="KB285" s="315">
        <v>0</v>
      </c>
      <c r="KC285" s="315">
        <v>0</v>
      </c>
      <c r="KD285" s="315">
        <v>0</v>
      </c>
      <c r="KE285" s="315">
        <v>17950.96</v>
      </c>
      <c r="KF285" s="315">
        <v>0</v>
      </c>
      <c r="KG285" s="315">
        <v>37888.199999999997</v>
      </c>
      <c r="KH285" s="315">
        <v>0</v>
      </c>
      <c r="KI285" s="315">
        <v>0</v>
      </c>
      <c r="KJ285" s="315">
        <v>66821.649999999994</v>
      </c>
      <c r="KK285" s="315">
        <v>0</v>
      </c>
      <c r="KL285" s="315">
        <v>0</v>
      </c>
      <c r="KM285" s="315">
        <v>77309.55</v>
      </c>
      <c r="KN285" s="315">
        <v>0</v>
      </c>
      <c r="KO285" s="315">
        <v>0</v>
      </c>
      <c r="KP285" s="315">
        <v>0</v>
      </c>
      <c r="KQ285" s="315">
        <v>0</v>
      </c>
      <c r="KR285" s="315">
        <v>0</v>
      </c>
      <c r="KS285" s="314">
        <v>0</v>
      </c>
      <c r="KU285" s="312">
        <v>14</v>
      </c>
      <c r="KV285" s="312">
        <v>149</v>
      </c>
      <c r="KY285" s="312">
        <v>9149</v>
      </c>
    </row>
    <row r="286" spans="1:311" x14ac:dyDescent="0.25">
      <c r="A286" s="321">
        <v>2021</v>
      </c>
      <c r="B286" s="320" t="s">
        <v>807</v>
      </c>
      <c r="C286" s="320" t="s">
        <v>820</v>
      </c>
      <c r="D286" s="320" t="s">
        <v>321</v>
      </c>
      <c r="E286" s="320" t="s">
        <v>780</v>
      </c>
      <c r="F286" s="319">
        <v>5456549.2999999998</v>
      </c>
      <c r="G286" s="319">
        <v>726539.15</v>
      </c>
      <c r="H286" s="319">
        <v>60644147.210000001</v>
      </c>
      <c r="I286" s="319">
        <v>2014874.89</v>
      </c>
      <c r="J286" s="319">
        <v>317488.40000000002</v>
      </c>
      <c r="K286" s="319">
        <v>3561687.35</v>
      </c>
      <c r="L286" s="319">
        <v>21231401.829999998</v>
      </c>
      <c r="M286" s="319">
        <v>3588216.75</v>
      </c>
      <c r="N286" s="319">
        <v>23270755.77</v>
      </c>
      <c r="O286" s="319">
        <v>28356825.48</v>
      </c>
      <c r="P286" s="319">
        <v>6797928.4699999997</v>
      </c>
      <c r="Q286" s="319">
        <v>2003572.55</v>
      </c>
      <c r="R286" s="319">
        <v>15186655.5</v>
      </c>
      <c r="S286" s="319">
        <v>6028846.29</v>
      </c>
      <c r="T286" s="319">
        <v>4812023.6500000004</v>
      </c>
      <c r="U286" s="319">
        <v>15745937.199999999</v>
      </c>
      <c r="V286" s="319">
        <v>24781251.109999999</v>
      </c>
      <c r="W286" s="319">
        <v>3151261.87</v>
      </c>
      <c r="X286" s="319">
        <v>10471761.01</v>
      </c>
      <c r="Y286" s="319">
        <v>1858026.91</v>
      </c>
      <c r="Z286" s="319">
        <v>6196182.8499999996</v>
      </c>
      <c r="AA286" s="319">
        <v>55373099.539999999</v>
      </c>
      <c r="AB286" s="319">
        <v>6985594.4699999997</v>
      </c>
      <c r="AC286" s="319">
        <v>2320002</v>
      </c>
      <c r="AD286" s="319">
        <v>74667632.359999999</v>
      </c>
      <c r="AE286" s="319">
        <v>1351647.82</v>
      </c>
      <c r="AF286" s="319">
        <v>3414160.59</v>
      </c>
      <c r="AG286" s="319">
        <v>1748393.1</v>
      </c>
      <c r="AH286" s="319">
        <v>1480599.9</v>
      </c>
      <c r="AI286" s="319">
        <v>4776647.6399999997</v>
      </c>
      <c r="AJ286" s="319">
        <v>4193787.46</v>
      </c>
      <c r="AK286" s="319">
        <v>1541004.6</v>
      </c>
      <c r="AL286" s="319">
        <v>29296664.48</v>
      </c>
      <c r="AM286" s="319">
        <v>2130715.2400000002</v>
      </c>
      <c r="AN286" s="319">
        <v>112867.79</v>
      </c>
      <c r="AO286" s="319">
        <v>492863.7</v>
      </c>
      <c r="AP286" s="319">
        <v>7323591.5</v>
      </c>
      <c r="AQ286" s="319">
        <v>1944128.25</v>
      </c>
      <c r="AR286" s="319">
        <v>2334935.9</v>
      </c>
      <c r="AS286" s="319">
        <v>3097475.6</v>
      </c>
      <c r="AT286" s="319">
        <v>1842804.85</v>
      </c>
      <c r="AU286" s="319">
        <v>1522059.12</v>
      </c>
      <c r="AV286" s="319">
        <v>1648666.05</v>
      </c>
      <c r="AW286" s="319">
        <v>22236350.699999999</v>
      </c>
      <c r="AX286" s="319">
        <v>300700</v>
      </c>
      <c r="AY286" s="319">
        <v>6188744.2000000002</v>
      </c>
      <c r="AZ286" s="319">
        <v>5729489.6799999997</v>
      </c>
      <c r="BA286" s="319">
        <v>612090.4</v>
      </c>
      <c r="BB286" s="319">
        <v>1060954.72</v>
      </c>
      <c r="BC286" s="319">
        <v>9855404.2599999998</v>
      </c>
      <c r="BD286" s="319">
        <v>28326570.289999999</v>
      </c>
      <c r="BE286" s="319">
        <v>3671383.75</v>
      </c>
      <c r="BF286" s="319">
        <v>6207882.96</v>
      </c>
      <c r="BG286" s="319">
        <v>1100008</v>
      </c>
      <c r="BH286" s="319">
        <v>358177</v>
      </c>
      <c r="BI286" s="319">
        <v>41965478.799999997</v>
      </c>
      <c r="BJ286" s="319">
        <v>238841.7</v>
      </c>
      <c r="BK286" s="319">
        <v>36300360.18</v>
      </c>
      <c r="BL286" s="319">
        <v>125391.2</v>
      </c>
      <c r="BM286" s="319">
        <v>2758034.36</v>
      </c>
      <c r="BN286" s="319">
        <v>21038778.510000002</v>
      </c>
      <c r="BO286" s="319">
        <v>5441276.3700000001</v>
      </c>
      <c r="BP286" s="319">
        <v>902336.57</v>
      </c>
      <c r="BQ286" s="319">
        <v>1010528.55</v>
      </c>
      <c r="BR286" s="319">
        <v>21148228.469999999</v>
      </c>
      <c r="BS286" s="319">
        <v>4637994.75</v>
      </c>
      <c r="BT286" s="319">
        <v>426814.92</v>
      </c>
      <c r="BU286" s="319">
        <v>1361175.9</v>
      </c>
      <c r="BV286" s="319">
        <v>62109.3</v>
      </c>
      <c r="BW286" s="319">
        <v>6467704.8200000003</v>
      </c>
      <c r="BX286" s="319">
        <v>7748406.2999999998</v>
      </c>
      <c r="BY286" s="319">
        <v>15184678</v>
      </c>
      <c r="BZ286" s="319">
        <v>2333615.64</v>
      </c>
      <c r="CA286" s="319">
        <v>941630.1</v>
      </c>
      <c r="CB286" s="319">
        <v>4215301.78</v>
      </c>
      <c r="CC286" s="319">
        <v>15241676.09</v>
      </c>
      <c r="CD286" s="319">
        <v>12007547.32</v>
      </c>
      <c r="CE286" s="319">
        <v>4966698.1500000004</v>
      </c>
      <c r="CF286" s="319">
        <v>27322845.129999999</v>
      </c>
      <c r="CG286" s="319">
        <v>1748513</v>
      </c>
      <c r="CH286" s="319">
        <v>1233288</v>
      </c>
      <c r="CI286" s="319">
        <v>43431180.859999999</v>
      </c>
      <c r="CJ286" s="319">
        <v>1115048.05</v>
      </c>
      <c r="CK286" s="319">
        <v>610553.18999999994</v>
      </c>
      <c r="CL286" s="319">
        <v>3041331.25</v>
      </c>
      <c r="CM286" s="319">
        <v>4</v>
      </c>
      <c r="CN286" s="319">
        <v>6915206.4100000001</v>
      </c>
      <c r="CO286" s="319">
        <v>17806743.350000001</v>
      </c>
      <c r="CP286" s="319">
        <v>3003</v>
      </c>
      <c r="CQ286" s="319">
        <v>2267574.96</v>
      </c>
      <c r="CR286" s="319">
        <v>500778.3</v>
      </c>
      <c r="CS286" s="319">
        <v>4293956.95</v>
      </c>
      <c r="CT286" s="319">
        <v>939479.8</v>
      </c>
      <c r="CU286" s="319">
        <v>478496.7</v>
      </c>
      <c r="CV286" s="319">
        <v>521711</v>
      </c>
      <c r="CW286" s="319">
        <v>1393055.95</v>
      </c>
      <c r="CX286" s="319">
        <v>5940711</v>
      </c>
      <c r="CY286" s="319">
        <v>1264440.3500000001</v>
      </c>
      <c r="CZ286" s="319">
        <v>47886871.159999996</v>
      </c>
      <c r="DA286" s="319">
        <v>10526583.060000001</v>
      </c>
      <c r="DB286" s="319">
        <v>23675739.43</v>
      </c>
      <c r="DC286" s="319">
        <v>4003934.2</v>
      </c>
      <c r="DD286" s="319">
        <v>80125903.189999998</v>
      </c>
      <c r="DE286" s="319">
        <v>70084641.920000002</v>
      </c>
      <c r="DF286" s="319">
        <v>1344720.52</v>
      </c>
      <c r="DG286" s="319">
        <v>3010467.06</v>
      </c>
      <c r="DH286" s="319">
        <v>4667614.6399999997</v>
      </c>
      <c r="DI286" s="319">
        <v>8909274.3499999996</v>
      </c>
      <c r="DJ286" s="319">
        <v>9416803.6899999995</v>
      </c>
      <c r="DK286" s="319">
        <v>36774.65</v>
      </c>
      <c r="DL286" s="319">
        <v>842655.03</v>
      </c>
      <c r="DM286" s="319">
        <v>4485819.1500000004</v>
      </c>
      <c r="DN286" s="319">
        <v>790836</v>
      </c>
      <c r="DO286" s="319">
        <v>321609.68</v>
      </c>
      <c r="DP286" s="319">
        <v>4157767.27</v>
      </c>
      <c r="DQ286" s="319">
        <v>238000</v>
      </c>
      <c r="DR286" s="319">
        <v>12454899.550000001</v>
      </c>
      <c r="DS286" s="319">
        <v>16323158.199999999</v>
      </c>
      <c r="DT286" s="319">
        <v>15635945.35</v>
      </c>
      <c r="DU286" s="319">
        <v>4678352.66</v>
      </c>
      <c r="DV286" s="319">
        <v>4038932.31</v>
      </c>
      <c r="DW286" s="319">
        <v>3929071.85</v>
      </c>
      <c r="DX286" s="319">
        <v>16400072.039999999</v>
      </c>
      <c r="DY286" s="319">
        <v>5971560.96</v>
      </c>
      <c r="DZ286" s="319">
        <v>7132872.71</v>
      </c>
      <c r="EA286" s="319">
        <v>77876131.219999999</v>
      </c>
      <c r="EB286" s="319">
        <v>10192434.58</v>
      </c>
      <c r="EC286" s="319">
        <v>7326872.5899999999</v>
      </c>
      <c r="ED286" s="319">
        <v>260012</v>
      </c>
      <c r="EE286" s="319">
        <v>5755496.6900000004</v>
      </c>
      <c r="EF286" s="319">
        <v>697922.86</v>
      </c>
      <c r="EG286" s="319">
        <v>23572591.649999999</v>
      </c>
      <c r="EH286" s="319">
        <v>660897.86</v>
      </c>
      <c r="EI286" s="319">
        <v>10007400.779999999</v>
      </c>
      <c r="EJ286" s="319">
        <v>18127261.870000001</v>
      </c>
      <c r="EK286" s="319">
        <v>2438437.16</v>
      </c>
      <c r="EL286" s="319">
        <v>1312761.05</v>
      </c>
      <c r="EM286" s="319">
        <v>1421593.04</v>
      </c>
      <c r="EN286" s="319">
        <v>4709818.1500000004</v>
      </c>
      <c r="EO286" s="319">
        <v>8983528.5800000001</v>
      </c>
      <c r="EP286" s="319">
        <v>3684201.33</v>
      </c>
      <c r="EQ286" s="319">
        <v>2308435.42</v>
      </c>
      <c r="ER286" s="319">
        <v>7335402.2999999998</v>
      </c>
      <c r="ES286" s="319">
        <v>1590519.5</v>
      </c>
      <c r="ET286" s="319">
        <v>7468284.5499999998</v>
      </c>
      <c r="EU286" s="319">
        <v>2103968.37</v>
      </c>
      <c r="EV286" s="319">
        <v>1990644.4</v>
      </c>
      <c r="EW286" s="319">
        <v>12936868.699999999</v>
      </c>
      <c r="EX286" s="319">
        <v>12493149.42</v>
      </c>
      <c r="EY286" s="319">
        <v>41845221.130000003</v>
      </c>
      <c r="EZ286" s="319">
        <v>1130952844.6800001</v>
      </c>
      <c r="FA286" s="319">
        <v>6422874.3700000001</v>
      </c>
      <c r="FB286" s="319">
        <v>2358221</v>
      </c>
      <c r="FC286" s="319">
        <v>22314711.719999999</v>
      </c>
      <c r="FD286" s="319">
        <v>4722142.41</v>
      </c>
      <c r="FE286" s="319">
        <v>85194563.680000007</v>
      </c>
      <c r="FF286" s="319">
        <v>12476395.01</v>
      </c>
      <c r="FG286" s="319">
        <v>1681780.58</v>
      </c>
      <c r="FH286" s="319">
        <v>21677355.66</v>
      </c>
      <c r="FI286" s="319">
        <v>2187863</v>
      </c>
      <c r="FJ286" s="319">
        <v>14894594.27</v>
      </c>
      <c r="FK286" s="319">
        <v>2023942.6</v>
      </c>
      <c r="FL286" s="319">
        <v>275227.75</v>
      </c>
      <c r="FM286" s="319">
        <v>23385626.850000001</v>
      </c>
      <c r="FN286" s="319">
        <v>190018.35</v>
      </c>
      <c r="FO286" s="319">
        <v>1773700.5</v>
      </c>
      <c r="FP286" s="319">
        <v>1338124.45</v>
      </c>
      <c r="FQ286" s="319">
        <v>1021171.44</v>
      </c>
      <c r="FR286" s="319">
        <v>10146148.810000001</v>
      </c>
      <c r="FS286" s="319">
        <v>2409995.66</v>
      </c>
      <c r="FT286" s="319">
        <v>2869440</v>
      </c>
      <c r="FU286" s="319">
        <v>2864102</v>
      </c>
      <c r="FV286" s="319">
        <v>182013</v>
      </c>
      <c r="FW286" s="319">
        <v>648627.25</v>
      </c>
      <c r="FX286" s="319">
        <v>905243.05</v>
      </c>
      <c r="FY286" s="319">
        <v>6554227.5899999999</v>
      </c>
      <c r="FZ286" s="319">
        <v>518213.2</v>
      </c>
      <c r="GA286" s="319">
        <v>1059862.7</v>
      </c>
      <c r="GB286" s="319">
        <v>1284230.54</v>
      </c>
      <c r="GC286" s="319">
        <v>51231</v>
      </c>
      <c r="GD286" s="319">
        <v>3542931.89</v>
      </c>
      <c r="GE286" s="319">
        <v>10790152.359999999</v>
      </c>
      <c r="GF286" s="319">
        <v>1147419.8500000001</v>
      </c>
      <c r="GG286" s="319">
        <v>11183862.35</v>
      </c>
      <c r="GH286" s="319">
        <v>1477719.95</v>
      </c>
      <c r="GI286" s="319">
        <v>7024422.46</v>
      </c>
      <c r="GJ286" s="319">
        <v>1961243.55</v>
      </c>
      <c r="GK286" s="319">
        <v>90609278</v>
      </c>
      <c r="GL286" s="319">
        <v>1</v>
      </c>
      <c r="GM286" s="319">
        <v>104245164.92</v>
      </c>
      <c r="GN286" s="319">
        <v>2874415.84</v>
      </c>
      <c r="GO286" s="319">
        <v>21726226.920000002</v>
      </c>
      <c r="GP286" s="319">
        <v>914701.15</v>
      </c>
      <c r="GQ286" s="319">
        <v>1168549.77</v>
      </c>
      <c r="GR286" s="319">
        <v>4891698.21</v>
      </c>
      <c r="GS286" s="319">
        <v>305900017.87</v>
      </c>
      <c r="GT286" s="319">
        <v>1453953.54</v>
      </c>
      <c r="GU286" s="319">
        <v>61527759.119999997</v>
      </c>
      <c r="GV286" s="319">
        <v>1434034.35</v>
      </c>
      <c r="GW286" s="319">
        <v>1011080</v>
      </c>
      <c r="GX286" s="319">
        <v>54865153.130000003</v>
      </c>
      <c r="GY286" s="319">
        <v>2001186.53</v>
      </c>
      <c r="GZ286" s="319">
        <v>8579634.3399999999</v>
      </c>
      <c r="HA286" s="319">
        <v>13873531.65</v>
      </c>
      <c r="HB286" s="319">
        <v>180040.07</v>
      </c>
      <c r="HC286" s="319">
        <v>67231378.069999993</v>
      </c>
      <c r="HD286" s="319">
        <v>986004</v>
      </c>
      <c r="HE286" s="319">
        <v>1443134</v>
      </c>
      <c r="HF286" s="319">
        <v>3617284.9</v>
      </c>
      <c r="HG286" s="319">
        <v>13025010.85</v>
      </c>
      <c r="HH286" s="319">
        <v>34948835.5</v>
      </c>
      <c r="HI286" s="319">
        <v>13587912.15</v>
      </c>
      <c r="HJ286" s="319">
        <v>6083388.6399999997</v>
      </c>
      <c r="HK286" s="319">
        <v>2518051.65</v>
      </c>
      <c r="HL286" s="319">
        <v>2483309.42</v>
      </c>
      <c r="HM286" s="319">
        <v>6149307.21</v>
      </c>
      <c r="HN286" s="319">
        <v>126587.55</v>
      </c>
      <c r="HO286" s="319">
        <v>8373163.5800000001</v>
      </c>
      <c r="HP286" s="319">
        <v>18062782.550000001</v>
      </c>
      <c r="HQ286" s="319">
        <v>1573328.2</v>
      </c>
      <c r="HR286" s="319">
        <v>14579557.82</v>
      </c>
      <c r="HS286" s="319">
        <v>1775786.25</v>
      </c>
      <c r="HT286" s="319">
        <v>60613439.039999999</v>
      </c>
      <c r="HU286" s="319">
        <v>708004</v>
      </c>
      <c r="HV286" s="319">
        <v>26868055.93</v>
      </c>
      <c r="HW286" s="319">
        <v>135954626.06</v>
      </c>
      <c r="HX286" s="319">
        <v>3173194.34</v>
      </c>
      <c r="HY286" s="319">
        <v>95067237.920000002</v>
      </c>
      <c r="HZ286" s="319">
        <v>3623035.3</v>
      </c>
      <c r="IA286" s="319">
        <v>55594.35</v>
      </c>
      <c r="IB286" s="319">
        <v>8165134.25</v>
      </c>
      <c r="IC286" s="319">
        <v>36762190.93</v>
      </c>
      <c r="ID286" s="319">
        <v>727167</v>
      </c>
      <c r="IE286" s="319">
        <v>16120841.68</v>
      </c>
      <c r="IF286" s="319">
        <v>2660766.7999999998</v>
      </c>
      <c r="IG286" s="319">
        <v>1390324.5</v>
      </c>
      <c r="IH286" s="319">
        <v>1040785.95</v>
      </c>
      <c r="II286" s="319">
        <v>2976273.77</v>
      </c>
      <c r="IJ286" s="319">
        <v>8712297.0700000003</v>
      </c>
      <c r="IK286" s="319">
        <v>1115070.49</v>
      </c>
      <c r="IL286" s="319">
        <v>1654294.5</v>
      </c>
      <c r="IM286" s="319">
        <v>1028885</v>
      </c>
      <c r="IN286" s="319">
        <v>15032177.77</v>
      </c>
      <c r="IO286" s="319">
        <v>5266922.37</v>
      </c>
      <c r="IP286" s="319">
        <v>902181.25</v>
      </c>
      <c r="IQ286" s="319">
        <v>1685167.87</v>
      </c>
      <c r="IR286" s="319">
        <v>34603422.82</v>
      </c>
      <c r="IS286" s="319">
        <v>23128923.739999998</v>
      </c>
      <c r="IT286" s="319">
        <v>16590703.630000001</v>
      </c>
      <c r="IU286" s="319">
        <v>1088166.8500000001</v>
      </c>
      <c r="IV286" s="319">
        <v>17702725.550000001</v>
      </c>
      <c r="IW286" s="319">
        <v>443983.2</v>
      </c>
      <c r="IX286" s="319">
        <v>345325.5</v>
      </c>
      <c r="IY286" s="319">
        <v>5556593.0499999998</v>
      </c>
      <c r="IZ286" s="319">
        <v>389041.69</v>
      </c>
      <c r="JA286" s="319">
        <v>2714213.38</v>
      </c>
      <c r="JB286" s="319">
        <v>4896523.99</v>
      </c>
      <c r="JC286" s="319">
        <v>4131074.3</v>
      </c>
      <c r="JD286" s="319">
        <v>1073952</v>
      </c>
      <c r="JE286" s="319">
        <v>242407.15</v>
      </c>
      <c r="JF286" s="319">
        <v>10135001.869999999</v>
      </c>
      <c r="JG286" s="319">
        <v>798392.3</v>
      </c>
      <c r="JH286" s="319">
        <v>7322132.3300000001</v>
      </c>
      <c r="JI286" s="319">
        <v>4230113.9000000004</v>
      </c>
      <c r="JJ286" s="319">
        <v>1514642.65</v>
      </c>
      <c r="JK286" s="319">
        <v>1003674.92</v>
      </c>
      <c r="JL286" s="319">
        <v>1711800.77</v>
      </c>
      <c r="JM286" s="319">
        <v>836709.15</v>
      </c>
      <c r="JN286" s="319">
        <v>206318.35</v>
      </c>
      <c r="JO286" s="319">
        <v>13314365.390000001</v>
      </c>
      <c r="JP286" s="319">
        <v>1514506.5</v>
      </c>
      <c r="JQ286" s="319">
        <v>621601</v>
      </c>
      <c r="JR286" s="319">
        <v>541502</v>
      </c>
      <c r="JS286" s="319">
        <v>30881523.77</v>
      </c>
      <c r="JT286" s="319">
        <v>1925705.25</v>
      </c>
      <c r="JU286" s="319">
        <v>100802.27</v>
      </c>
      <c r="JV286" s="319">
        <v>73659995.489999995</v>
      </c>
      <c r="JW286" s="319">
        <v>4996258.67</v>
      </c>
      <c r="JX286" s="319">
        <v>4091108.78</v>
      </c>
      <c r="JY286" s="319">
        <v>81631.399999999994</v>
      </c>
      <c r="JZ286" s="319">
        <v>262034.4</v>
      </c>
      <c r="KA286" s="319">
        <v>7724331.9100000001</v>
      </c>
      <c r="KB286" s="319">
        <v>527840.25</v>
      </c>
      <c r="KC286" s="319">
        <v>186462.47</v>
      </c>
      <c r="KD286" s="319">
        <v>4689479.18</v>
      </c>
      <c r="KE286" s="319">
        <v>38542913.469999999</v>
      </c>
      <c r="KF286" s="319">
        <v>500617.75</v>
      </c>
      <c r="KG286" s="319">
        <v>2270951.7200000002</v>
      </c>
      <c r="KH286" s="319">
        <v>1176408.8999999999</v>
      </c>
      <c r="KI286" s="319">
        <v>6312677.4000000004</v>
      </c>
      <c r="KJ286" s="319">
        <v>1214494.58</v>
      </c>
      <c r="KK286" s="319">
        <v>1119620.7</v>
      </c>
      <c r="KL286" s="319">
        <v>1605025.1</v>
      </c>
      <c r="KM286" s="319">
        <v>978398.9</v>
      </c>
      <c r="KN286" s="319">
        <v>1683171.82</v>
      </c>
      <c r="KO286" s="319">
        <v>11530808.880000001</v>
      </c>
      <c r="KP286" s="319">
        <v>9857705.25</v>
      </c>
      <c r="KQ286" s="319">
        <v>242909668.38</v>
      </c>
      <c r="KR286" s="319">
        <v>24643775.530000001</v>
      </c>
      <c r="KS286" s="318">
        <v>4115763.43</v>
      </c>
      <c r="KU286" s="338" t="s">
        <v>943</v>
      </c>
      <c r="KV286" s="312" t="s">
        <v>943</v>
      </c>
      <c r="KY286" s="312" t="s">
        <v>943</v>
      </c>
    </row>
    <row r="287" spans="1:311" x14ac:dyDescent="0.25">
      <c r="A287" s="317">
        <v>2021</v>
      </c>
      <c r="B287" s="316" t="s">
        <v>807</v>
      </c>
      <c r="C287" s="316" t="s">
        <v>817</v>
      </c>
      <c r="D287" s="316" t="s">
        <v>819</v>
      </c>
      <c r="E287" s="316" t="s">
        <v>780</v>
      </c>
      <c r="F287" s="315">
        <v>0</v>
      </c>
      <c r="G287" s="315">
        <v>0</v>
      </c>
      <c r="H287" s="315">
        <v>0</v>
      </c>
      <c r="I287" s="315">
        <v>0</v>
      </c>
      <c r="J287" s="315">
        <v>0</v>
      </c>
      <c r="K287" s="315">
        <v>0</v>
      </c>
      <c r="L287" s="315">
        <v>0</v>
      </c>
      <c r="M287" s="315">
        <v>0</v>
      </c>
      <c r="N287" s="315">
        <v>0</v>
      </c>
      <c r="O287" s="315">
        <v>0</v>
      </c>
      <c r="P287" s="315">
        <v>1</v>
      </c>
      <c r="Q287" s="315">
        <v>15000</v>
      </c>
      <c r="R287" s="315">
        <v>0</v>
      </c>
      <c r="S287" s="315">
        <v>289137.45</v>
      </c>
      <c r="T287" s="315">
        <v>0</v>
      </c>
      <c r="U287" s="315">
        <v>0</v>
      </c>
      <c r="V287" s="315">
        <v>0</v>
      </c>
      <c r="W287" s="315">
        <v>0</v>
      </c>
      <c r="X287" s="315">
        <v>0</v>
      </c>
      <c r="Y287" s="315">
        <v>0</v>
      </c>
      <c r="Z287" s="315">
        <v>0</v>
      </c>
      <c r="AA287" s="315">
        <v>3</v>
      </c>
      <c r="AB287" s="315">
        <v>0</v>
      </c>
      <c r="AC287" s="315">
        <v>0</v>
      </c>
      <c r="AD287" s="315">
        <v>74732</v>
      </c>
      <c r="AE287" s="315">
        <v>0</v>
      </c>
      <c r="AF287" s="315">
        <v>51400</v>
      </c>
      <c r="AG287" s="315">
        <v>0</v>
      </c>
      <c r="AH287" s="315">
        <v>0</v>
      </c>
      <c r="AI287" s="315">
        <v>60801</v>
      </c>
      <c r="AJ287" s="315">
        <v>0</v>
      </c>
      <c r="AK287" s="315">
        <v>0</v>
      </c>
      <c r="AL287" s="315">
        <v>0</v>
      </c>
      <c r="AM287" s="315">
        <v>0</v>
      </c>
      <c r="AN287" s="315">
        <v>0</v>
      </c>
      <c r="AO287" s="315">
        <v>0</v>
      </c>
      <c r="AP287" s="315">
        <v>0</v>
      </c>
      <c r="AQ287" s="315">
        <v>0</v>
      </c>
      <c r="AR287" s="315">
        <v>0</v>
      </c>
      <c r="AS287" s="315">
        <v>0</v>
      </c>
      <c r="AT287" s="315">
        <v>0</v>
      </c>
      <c r="AU287" s="315">
        <v>0</v>
      </c>
      <c r="AV287" s="315">
        <v>0</v>
      </c>
      <c r="AW287" s="315">
        <v>0</v>
      </c>
      <c r="AX287" s="315">
        <v>0</v>
      </c>
      <c r="AY287" s="315">
        <v>0</v>
      </c>
      <c r="AZ287" s="315">
        <v>0</v>
      </c>
      <c r="BA287" s="315">
        <v>0</v>
      </c>
      <c r="BB287" s="315">
        <v>720000</v>
      </c>
      <c r="BC287" s="315">
        <v>0</v>
      </c>
      <c r="BD287" s="315">
        <v>0</v>
      </c>
      <c r="BE287" s="315">
        <v>29264.799999999999</v>
      </c>
      <c r="BF287" s="315">
        <v>0</v>
      </c>
      <c r="BG287" s="315">
        <v>110000</v>
      </c>
      <c r="BH287" s="315">
        <v>0</v>
      </c>
      <c r="BI287" s="315">
        <v>8805</v>
      </c>
      <c r="BJ287" s="315">
        <v>0</v>
      </c>
      <c r="BK287" s="315">
        <v>0</v>
      </c>
      <c r="BL287" s="315">
        <v>0</v>
      </c>
      <c r="BM287" s="315">
        <v>0</v>
      </c>
      <c r="BN287" s="315">
        <v>0</v>
      </c>
      <c r="BO287" s="315">
        <v>0</v>
      </c>
      <c r="BP287" s="315">
        <v>0</v>
      </c>
      <c r="BQ287" s="315">
        <v>25000</v>
      </c>
      <c r="BR287" s="315">
        <v>0</v>
      </c>
      <c r="BS287" s="315">
        <v>2</v>
      </c>
      <c r="BT287" s="315">
        <v>0</v>
      </c>
      <c r="BU287" s="315">
        <v>0</v>
      </c>
      <c r="BV287" s="315">
        <v>0</v>
      </c>
      <c r="BW287" s="315">
        <v>8500</v>
      </c>
      <c r="BX287" s="315">
        <v>0</v>
      </c>
      <c r="BY287" s="315">
        <v>0</v>
      </c>
      <c r="BZ287" s="315">
        <v>0</v>
      </c>
      <c r="CA287" s="315">
        <v>0</v>
      </c>
      <c r="CB287" s="315">
        <v>0</v>
      </c>
      <c r="CC287" s="315">
        <v>0</v>
      </c>
      <c r="CD287" s="315">
        <v>0</v>
      </c>
      <c r="CE287" s="315">
        <v>0</v>
      </c>
      <c r="CF287" s="315">
        <v>81000</v>
      </c>
      <c r="CG287" s="315">
        <v>0</v>
      </c>
      <c r="CH287" s="315">
        <v>0</v>
      </c>
      <c r="CI287" s="315">
        <v>4</v>
      </c>
      <c r="CJ287" s="315">
        <v>0</v>
      </c>
      <c r="CK287" s="315">
        <v>0</v>
      </c>
      <c r="CL287" s="315">
        <v>0</v>
      </c>
      <c r="CM287" s="315">
        <v>0</v>
      </c>
      <c r="CN287" s="315">
        <v>0</v>
      </c>
      <c r="CO287" s="315">
        <v>0</v>
      </c>
      <c r="CP287" s="315">
        <v>0</v>
      </c>
      <c r="CQ287" s="315">
        <v>0</v>
      </c>
      <c r="CR287" s="315">
        <v>0</v>
      </c>
      <c r="CS287" s="315">
        <v>0</v>
      </c>
      <c r="CT287" s="315">
        <v>0</v>
      </c>
      <c r="CU287" s="315">
        <v>0</v>
      </c>
      <c r="CV287" s="315">
        <v>0</v>
      </c>
      <c r="CW287" s="315">
        <v>0</v>
      </c>
      <c r="CX287" s="315">
        <v>0</v>
      </c>
      <c r="CY287" s="315">
        <v>0</v>
      </c>
      <c r="CZ287" s="315">
        <v>91620.25</v>
      </c>
      <c r="DA287" s="315">
        <v>0</v>
      </c>
      <c r="DB287" s="315">
        <v>0</v>
      </c>
      <c r="DC287" s="315">
        <v>0</v>
      </c>
      <c r="DD287" s="315">
        <v>25000</v>
      </c>
      <c r="DE287" s="315">
        <v>0</v>
      </c>
      <c r="DF287" s="315">
        <v>0</v>
      </c>
      <c r="DG287" s="315">
        <v>10000</v>
      </c>
      <c r="DH287" s="315">
        <v>0</v>
      </c>
      <c r="DI287" s="315">
        <v>0</v>
      </c>
      <c r="DJ287" s="315">
        <v>0</v>
      </c>
      <c r="DK287" s="315">
        <v>0</v>
      </c>
      <c r="DL287" s="315">
        <v>0</v>
      </c>
      <c r="DM287" s="315">
        <v>12250</v>
      </c>
      <c r="DN287" s="315">
        <v>0</v>
      </c>
      <c r="DO287" s="315">
        <v>0</v>
      </c>
      <c r="DP287" s="315">
        <v>0</v>
      </c>
      <c r="DQ287" s="315">
        <v>16500</v>
      </c>
      <c r="DR287" s="315">
        <v>0</v>
      </c>
      <c r="DS287" s="315">
        <v>0</v>
      </c>
      <c r="DT287" s="315">
        <v>151000</v>
      </c>
      <c r="DU287" s="315">
        <v>950000</v>
      </c>
      <c r="DV287" s="315">
        <v>0</v>
      </c>
      <c r="DW287" s="315">
        <v>0</v>
      </c>
      <c r="DX287" s="315">
        <v>0</v>
      </c>
      <c r="DY287" s="315">
        <v>0</v>
      </c>
      <c r="DZ287" s="315">
        <v>1320000</v>
      </c>
      <c r="EA287" s="315">
        <v>0</v>
      </c>
      <c r="EB287" s="315">
        <v>9602</v>
      </c>
      <c r="EC287" s="315">
        <v>0</v>
      </c>
      <c r="ED287" s="315">
        <v>0</v>
      </c>
      <c r="EE287" s="315">
        <v>0</v>
      </c>
      <c r="EF287" s="315">
        <v>4500</v>
      </c>
      <c r="EG287" s="315">
        <v>315877</v>
      </c>
      <c r="EH287" s="315">
        <v>0</v>
      </c>
      <c r="EI287" s="315">
        <v>0</v>
      </c>
      <c r="EJ287" s="315">
        <v>1</v>
      </c>
      <c r="EK287" s="315">
        <v>0</v>
      </c>
      <c r="EL287" s="315">
        <v>0</v>
      </c>
      <c r="EM287" s="315">
        <v>19770</v>
      </c>
      <c r="EN287" s="315">
        <v>0</v>
      </c>
      <c r="EO287" s="315">
        <v>0</v>
      </c>
      <c r="EP287" s="315">
        <v>8150</v>
      </c>
      <c r="EQ287" s="315">
        <v>0</v>
      </c>
      <c r="ER287" s="315">
        <v>0</v>
      </c>
      <c r="ES287" s="315">
        <v>0</v>
      </c>
      <c r="ET287" s="315">
        <v>37883</v>
      </c>
      <c r="EU287" s="315">
        <v>0</v>
      </c>
      <c r="EV287" s="315">
        <v>0</v>
      </c>
      <c r="EW287" s="315">
        <v>0</v>
      </c>
      <c r="EX287" s="315">
        <v>0</v>
      </c>
      <c r="EY287" s="315">
        <v>2</v>
      </c>
      <c r="EZ287" s="315">
        <v>20974220.559999999</v>
      </c>
      <c r="FA287" s="315">
        <v>260400</v>
      </c>
      <c r="FB287" s="315">
        <v>0</v>
      </c>
      <c r="FC287" s="315">
        <v>7746686.6500000004</v>
      </c>
      <c r="FD287" s="315">
        <v>0</v>
      </c>
      <c r="FE287" s="315">
        <v>100000</v>
      </c>
      <c r="FF287" s="315">
        <v>125750</v>
      </c>
      <c r="FG287" s="315">
        <v>115695.89</v>
      </c>
      <c r="FH287" s="315">
        <v>44045.25</v>
      </c>
      <c r="FI287" s="315">
        <v>198002</v>
      </c>
      <c r="FJ287" s="315">
        <v>134400</v>
      </c>
      <c r="FK287" s="315">
        <v>100000</v>
      </c>
      <c r="FL287" s="315">
        <v>0</v>
      </c>
      <c r="FM287" s="315">
        <v>0</v>
      </c>
      <c r="FN287" s="315">
        <v>0</v>
      </c>
      <c r="FO287" s="315">
        <v>0</v>
      </c>
      <c r="FP287" s="315">
        <v>0</v>
      </c>
      <c r="FQ287" s="315">
        <v>0</v>
      </c>
      <c r="FR287" s="315">
        <v>798929.55</v>
      </c>
      <c r="FS287" s="315">
        <v>5700</v>
      </c>
      <c r="FT287" s="315">
        <v>0</v>
      </c>
      <c r="FU287" s="315">
        <v>0</v>
      </c>
      <c r="FV287" s="315">
        <v>0</v>
      </c>
      <c r="FW287" s="315">
        <v>0</v>
      </c>
      <c r="FX287" s="315">
        <v>0</v>
      </c>
      <c r="FY287" s="315">
        <v>46561.4</v>
      </c>
      <c r="FZ287" s="315">
        <v>0</v>
      </c>
      <c r="GA287" s="315">
        <v>0</v>
      </c>
      <c r="GB287" s="315">
        <v>1</v>
      </c>
      <c r="GC287" s="315">
        <v>0</v>
      </c>
      <c r="GD287" s="315">
        <v>1603</v>
      </c>
      <c r="GE287" s="315">
        <v>32500</v>
      </c>
      <c r="GF287" s="315">
        <v>0</v>
      </c>
      <c r="GG287" s="315">
        <v>0</v>
      </c>
      <c r="GH287" s="315">
        <v>0</v>
      </c>
      <c r="GI287" s="315">
        <v>0</v>
      </c>
      <c r="GJ287" s="315">
        <v>0</v>
      </c>
      <c r="GK287" s="315">
        <v>6</v>
      </c>
      <c r="GL287" s="315">
        <v>0</v>
      </c>
      <c r="GM287" s="315">
        <v>0</v>
      </c>
      <c r="GN287" s="315">
        <v>0</v>
      </c>
      <c r="GO287" s="315">
        <v>135000</v>
      </c>
      <c r="GP287" s="315">
        <v>0</v>
      </c>
      <c r="GQ287" s="315">
        <v>0</v>
      </c>
      <c r="GR287" s="315">
        <v>0</v>
      </c>
      <c r="GS287" s="315">
        <v>0</v>
      </c>
      <c r="GT287" s="315">
        <v>0</v>
      </c>
      <c r="GU287" s="315">
        <v>0</v>
      </c>
      <c r="GV287" s="315">
        <v>49020</v>
      </c>
      <c r="GW287" s="315">
        <v>0</v>
      </c>
      <c r="GX287" s="315">
        <v>114900</v>
      </c>
      <c r="GY287" s="315">
        <v>0</v>
      </c>
      <c r="GZ287" s="315">
        <v>6500</v>
      </c>
      <c r="HA287" s="315">
        <v>295353.8</v>
      </c>
      <c r="HB287" s="315">
        <v>0</v>
      </c>
      <c r="HC287" s="315">
        <v>175000</v>
      </c>
      <c r="HD287" s="315">
        <v>0</v>
      </c>
      <c r="HE287" s="315">
        <v>0</v>
      </c>
      <c r="HF287" s="315">
        <v>0</v>
      </c>
      <c r="HG287" s="315">
        <v>0</v>
      </c>
      <c r="HH287" s="315">
        <v>0</v>
      </c>
      <c r="HI287" s="315">
        <v>2</v>
      </c>
      <c r="HJ287" s="315">
        <v>0</v>
      </c>
      <c r="HK287" s="315">
        <v>0</v>
      </c>
      <c r="HL287" s="315">
        <v>30000</v>
      </c>
      <c r="HM287" s="315">
        <v>0</v>
      </c>
      <c r="HN287" s="315">
        <v>0</v>
      </c>
      <c r="HO287" s="315">
        <v>0</v>
      </c>
      <c r="HP287" s="315">
        <v>0</v>
      </c>
      <c r="HQ287" s="315">
        <v>0</v>
      </c>
      <c r="HR287" s="315">
        <v>0</v>
      </c>
      <c r="HS287" s="315">
        <v>0</v>
      </c>
      <c r="HT287" s="315">
        <v>73663</v>
      </c>
      <c r="HU287" s="315">
        <v>0</v>
      </c>
      <c r="HV287" s="315">
        <v>0</v>
      </c>
      <c r="HW287" s="315">
        <v>200000</v>
      </c>
      <c r="HX287" s="315">
        <v>0</v>
      </c>
      <c r="HY287" s="315">
        <v>689700</v>
      </c>
      <c r="HZ287" s="315">
        <v>55551</v>
      </c>
      <c r="IA287" s="315">
        <v>1</v>
      </c>
      <c r="IB287" s="315">
        <v>0</v>
      </c>
      <c r="IC287" s="315">
        <v>0</v>
      </c>
      <c r="ID287" s="315">
        <v>0</v>
      </c>
      <c r="IE287" s="315">
        <v>22350</v>
      </c>
      <c r="IF287" s="315">
        <v>0</v>
      </c>
      <c r="IG287" s="315">
        <v>0</v>
      </c>
      <c r="IH287" s="315">
        <v>0</v>
      </c>
      <c r="II287" s="315">
        <v>0</v>
      </c>
      <c r="IJ287" s="315">
        <v>0</v>
      </c>
      <c r="IK287" s="315">
        <v>0</v>
      </c>
      <c r="IL287" s="315">
        <v>0</v>
      </c>
      <c r="IM287" s="315">
        <v>0</v>
      </c>
      <c r="IN287" s="315">
        <v>0</v>
      </c>
      <c r="IO287" s="315">
        <v>0</v>
      </c>
      <c r="IP287" s="315">
        <v>2250</v>
      </c>
      <c r="IQ287" s="315">
        <v>0</v>
      </c>
      <c r="IR287" s="315">
        <v>117600</v>
      </c>
      <c r="IS287" s="315">
        <v>5000</v>
      </c>
      <c r="IT287" s="315">
        <v>0</v>
      </c>
      <c r="IU287" s="315">
        <v>130000</v>
      </c>
      <c r="IV287" s="315">
        <v>0</v>
      </c>
      <c r="IW287" s="315">
        <v>0</v>
      </c>
      <c r="IX287" s="315">
        <v>0</v>
      </c>
      <c r="IY287" s="315">
        <v>0</v>
      </c>
      <c r="IZ287" s="315">
        <v>0</v>
      </c>
      <c r="JA287" s="315">
        <v>0</v>
      </c>
      <c r="JB287" s="315">
        <v>0</v>
      </c>
      <c r="JC287" s="315">
        <v>0</v>
      </c>
      <c r="JD287" s="315">
        <v>0</v>
      </c>
      <c r="JE287" s="315">
        <v>0</v>
      </c>
      <c r="JF287" s="315">
        <v>2001</v>
      </c>
      <c r="JG287" s="315">
        <v>0</v>
      </c>
      <c r="JH287" s="315">
        <v>0</v>
      </c>
      <c r="JI287" s="315">
        <v>0</v>
      </c>
      <c r="JJ287" s="315">
        <v>0</v>
      </c>
      <c r="JK287" s="315">
        <v>0</v>
      </c>
      <c r="JL287" s="315">
        <v>0</v>
      </c>
      <c r="JM287" s="315">
        <v>0</v>
      </c>
      <c r="JN287" s="315">
        <v>0</v>
      </c>
      <c r="JO287" s="315">
        <v>0</v>
      </c>
      <c r="JP287" s="315">
        <v>0</v>
      </c>
      <c r="JQ287" s="315">
        <v>213468.65</v>
      </c>
      <c r="JR287" s="315">
        <v>0</v>
      </c>
      <c r="JS287" s="315">
        <v>0</v>
      </c>
      <c r="JT287" s="315">
        <v>128800</v>
      </c>
      <c r="JU287" s="315">
        <v>2251</v>
      </c>
      <c r="JV287" s="315">
        <v>405575</v>
      </c>
      <c r="JW287" s="315">
        <v>0</v>
      </c>
      <c r="JX287" s="315">
        <v>0</v>
      </c>
      <c r="JY287" s="315">
        <v>0</v>
      </c>
      <c r="JZ287" s="315">
        <v>0</v>
      </c>
      <c r="KA287" s="315">
        <v>0</v>
      </c>
      <c r="KB287" s="315">
        <v>5000</v>
      </c>
      <c r="KC287" s="315">
        <v>0</v>
      </c>
      <c r="KD287" s="315">
        <v>0</v>
      </c>
      <c r="KE287" s="315">
        <v>31910.720000000001</v>
      </c>
      <c r="KF287" s="315">
        <v>0</v>
      </c>
      <c r="KG287" s="315">
        <v>0</v>
      </c>
      <c r="KH287" s="315">
        <v>0</v>
      </c>
      <c r="KI287" s="315">
        <v>0</v>
      </c>
      <c r="KJ287" s="315">
        <v>0</v>
      </c>
      <c r="KK287" s="315">
        <v>8640</v>
      </c>
      <c r="KL287" s="315">
        <v>0</v>
      </c>
      <c r="KM287" s="315">
        <v>0</v>
      </c>
      <c r="KN287" s="315">
        <v>2750</v>
      </c>
      <c r="KO287" s="315">
        <v>0</v>
      </c>
      <c r="KP287" s="315">
        <v>0</v>
      </c>
      <c r="KQ287" s="315">
        <v>0</v>
      </c>
      <c r="KR287" s="315">
        <v>0</v>
      </c>
      <c r="KS287" s="314">
        <v>0</v>
      </c>
      <c r="KU287" s="312">
        <v>15</v>
      </c>
      <c r="KV287" s="312">
        <v>152</v>
      </c>
      <c r="KY287" s="312">
        <v>9152</v>
      </c>
    </row>
    <row r="288" spans="1:311" x14ac:dyDescent="0.25">
      <c r="A288" s="321">
        <v>2021</v>
      </c>
      <c r="B288" s="320" t="s">
        <v>807</v>
      </c>
      <c r="C288" s="320" t="s">
        <v>817</v>
      </c>
      <c r="D288" s="320" t="s">
        <v>818</v>
      </c>
      <c r="E288" s="320" t="s">
        <v>780</v>
      </c>
      <c r="F288" s="319">
        <v>3115</v>
      </c>
      <c r="G288" s="319">
        <v>26700</v>
      </c>
      <c r="H288" s="319">
        <v>0</v>
      </c>
      <c r="I288" s="319">
        <v>0</v>
      </c>
      <c r="J288" s="319">
        <v>0</v>
      </c>
      <c r="K288" s="319">
        <v>29600</v>
      </c>
      <c r="L288" s="319">
        <v>0</v>
      </c>
      <c r="M288" s="319">
        <v>66940</v>
      </c>
      <c r="N288" s="319">
        <v>1</v>
      </c>
      <c r="O288" s="319">
        <v>28066.9</v>
      </c>
      <c r="P288" s="319">
        <v>215527.9</v>
      </c>
      <c r="Q288" s="319">
        <v>215652</v>
      </c>
      <c r="R288" s="319">
        <v>186642.61</v>
      </c>
      <c r="S288" s="319">
        <v>25505</v>
      </c>
      <c r="T288" s="319">
        <v>3506</v>
      </c>
      <c r="U288" s="319">
        <v>0</v>
      </c>
      <c r="V288" s="319">
        <v>3</v>
      </c>
      <c r="W288" s="319">
        <v>4</v>
      </c>
      <c r="X288" s="319">
        <v>0</v>
      </c>
      <c r="Y288" s="319">
        <v>180318</v>
      </c>
      <c r="Z288" s="319">
        <v>10002</v>
      </c>
      <c r="AA288" s="319">
        <v>0</v>
      </c>
      <c r="AB288" s="319">
        <v>379462</v>
      </c>
      <c r="AC288" s="319">
        <v>0</v>
      </c>
      <c r="AD288" s="319">
        <v>0</v>
      </c>
      <c r="AE288" s="319">
        <v>0</v>
      </c>
      <c r="AF288" s="319">
        <v>0</v>
      </c>
      <c r="AG288" s="319">
        <v>43800</v>
      </c>
      <c r="AH288" s="319">
        <v>74800</v>
      </c>
      <c r="AI288" s="319">
        <v>0</v>
      </c>
      <c r="AJ288" s="319">
        <v>225916</v>
      </c>
      <c r="AK288" s="319">
        <v>0</v>
      </c>
      <c r="AL288" s="319">
        <v>23603</v>
      </c>
      <c r="AM288" s="319">
        <v>19700</v>
      </c>
      <c r="AN288" s="319">
        <v>1</v>
      </c>
      <c r="AO288" s="319">
        <v>1</v>
      </c>
      <c r="AP288" s="319">
        <v>1</v>
      </c>
      <c r="AQ288" s="319">
        <v>6</v>
      </c>
      <c r="AR288" s="319">
        <v>41351</v>
      </c>
      <c r="AS288" s="319">
        <v>0</v>
      </c>
      <c r="AT288" s="319">
        <v>16500</v>
      </c>
      <c r="AU288" s="319">
        <v>118000</v>
      </c>
      <c r="AV288" s="319">
        <v>40001</v>
      </c>
      <c r="AW288" s="319">
        <v>101170.6</v>
      </c>
      <c r="AX288" s="319">
        <v>6231</v>
      </c>
      <c r="AY288" s="319">
        <v>1009</v>
      </c>
      <c r="AZ288" s="319">
        <v>196966.51</v>
      </c>
      <c r="BA288" s="319">
        <v>0</v>
      </c>
      <c r="BB288" s="319">
        <v>54263</v>
      </c>
      <c r="BC288" s="319">
        <v>0</v>
      </c>
      <c r="BD288" s="319">
        <v>1</v>
      </c>
      <c r="BE288" s="319">
        <v>1</v>
      </c>
      <c r="BF288" s="319">
        <v>12000</v>
      </c>
      <c r="BG288" s="319">
        <v>4401</v>
      </c>
      <c r="BH288" s="319">
        <v>20000</v>
      </c>
      <c r="BI288" s="319">
        <v>2</v>
      </c>
      <c r="BJ288" s="319">
        <v>1</v>
      </c>
      <c r="BK288" s="319">
        <v>1043201</v>
      </c>
      <c r="BL288" s="319">
        <v>24805</v>
      </c>
      <c r="BM288" s="319">
        <v>1</v>
      </c>
      <c r="BN288" s="319">
        <v>22387</v>
      </c>
      <c r="BO288" s="319">
        <v>32000</v>
      </c>
      <c r="BP288" s="319">
        <v>1</v>
      </c>
      <c r="BQ288" s="319">
        <v>27000</v>
      </c>
      <c r="BR288" s="319">
        <v>19195</v>
      </c>
      <c r="BS288" s="319">
        <v>50011</v>
      </c>
      <c r="BT288" s="319">
        <v>2070</v>
      </c>
      <c r="BU288" s="319">
        <v>212</v>
      </c>
      <c r="BV288" s="319">
        <v>1</v>
      </c>
      <c r="BW288" s="319">
        <v>0</v>
      </c>
      <c r="BX288" s="319">
        <v>94485</v>
      </c>
      <c r="BY288" s="319">
        <v>46122</v>
      </c>
      <c r="BZ288" s="319">
        <v>0</v>
      </c>
      <c r="CA288" s="319">
        <v>1</v>
      </c>
      <c r="CB288" s="319">
        <v>2203</v>
      </c>
      <c r="CC288" s="319">
        <v>0</v>
      </c>
      <c r="CD288" s="319">
        <v>134999</v>
      </c>
      <c r="CE288" s="319">
        <v>0</v>
      </c>
      <c r="CF288" s="319">
        <v>34750</v>
      </c>
      <c r="CG288" s="319">
        <v>51420.95</v>
      </c>
      <c r="CH288" s="319">
        <v>11402</v>
      </c>
      <c r="CI288" s="319">
        <v>20</v>
      </c>
      <c r="CJ288" s="319">
        <v>55105</v>
      </c>
      <c r="CK288" s="319">
        <v>0</v>
      </c>
      <c r="CL288" s="319">
        <v>1010</v>
      </c>
      <c r="CM288" s="319">
        <v>0</v>
      </c>
      <c r="CN288" s="319">
        <v>1</v>
      </c>
      <c r="CO288" s="319">
        <v>49492</v>
      </c>
      <c r="CP288" s="319">
        <v>16004</v>
      </c>
      <c r="CQ288" s="319">
        <v>0</v>
      </c>
      <c r="CR288" s="319">
        <v>1</v>
      </c>
      <c r="CS288" s="319">
        <v>1167</v>
      </c>
      <c r="CT288" s="319">
        <v>69744</v>
      </c>
      <c r="CU288" s="319">
        <v>23000</v>
      </c>
      <c r="CV288" s="319">
        <v>2751</v>
      </c>
      <c r="CW288" s="319">
        <v>77801</v>
      </c>
      <c r="CX288" s="319">
        <v>366397.05</v>
      </c>
      <c r="CY288" s="319">
        <v>0</v>
      </c>
      <c r="CZ288" s="319">
        <v>1</v>
      </c>
      <c r="DA288" s="319">
        <v>0</v>
      </c>
      <c r="DB288" s="319">
        <v>7686</v>
      </c>
      <c r="DC288" s="319">
        <v>61610</v>
      </c>
      <c r="DD288" s="319">
        <v>18</v>
      </c>
      <c r="DE288" s="319">
        <v>11794</v>
      </c>
      <c r="DF288" s="319">
        <v>0</v>
      </c>
      <c r="DG288" s="319">
        <v>1</v>
      </c>
      <c r="DH288" s="319">
        <v>0</v>
      </c>
      <c r="DI288" s="319">
        <v>1</v>
      </c>
      <c r="DJ288" s="319">
        <v>641005</v>
      </c>
      <c r="DK288" s="319">
        <v>1</v>
      </c>
      <c r="DL288" s="319">
        <v>1</v>
      </c>
      <c r="DM288" s="319">
        <v>1</v>
      </c>
      <c r="DN288" s="319">
        <v>11900</v>
      </c>
      <c r="DO288" s="319">
        <v>0</v>
      </c>
      <c r="DP288" s="319">
        <v>6508</v>
      </c>
      <c r="DQ288" s="319">
        <v>0</v>
      </c>
      <c r="DR288" s="319">
        <v>1</v>
      </c>
      <c r="DS288" s="319">
        <v>231</v>
      </c>
      <c r="DT288" s="319">
        <v>0</v>
      </c>
      <c r="DU288" s="319">
        <v>1</v>
      </c>
      <c r="DV288" s="319">
        <v>1</v>
      </c>
      <c r="DW288" s="319">
        <v>0</v>
      </c>
      <c r="DX288" s="319">
        <v>509625</v>
      </c>
      <c r="DY288" s="319">
        <v>85200</v>
      </c>
      <c r="DZ288" s="319">
        <v>15901</v>
      </c>
      <c r="EA288" s="319">
        <v>1245650</v>
      </c>
      <c r="EB288" s="319">
        <v>1</v>
      </c>
      <c r="EC288" s="319">
        <v>49400</v>
      </c>
      <c r="ED288" s="319">
        <v>201</v>
      </c>
      <c r="EE288" s="319">
        <v>0</v>
      </c>
      <c r="EF288" s="319">
        <v>0</v>
      </c>
      <c r="EG288" s="319">
        <v>310050</v>
      </c>
      <c r="EH288" s="319">
        <v>7300</v>
      </c>
      <c r="EI288" s="319">
        <v>8</v>
      </c>
      <c r="EJ288" s="319">
        <v>23409</v>
      </c>
      <c r="EK288" s="319">
        <v>0</v>
      </c>
      <c r="EL288" s="319">
        <v>1</v>
      </c>
      <c r="EM288" s="319">
        <v>1</v>
      </c>
      <c r="EN288" s="319">
        <v>31902</v>
      </c>
      <c r="EO288" s="319">
        <v>1</v>
      </c>
      <c r="EP288" s="319">
        <v>0</v>
      </c>
      <c r="EQ288" s="319">
        <v>4</v>
      </c>
      <c r="ER288" s="319">
        <v>0</v>
      </c>
      <c r="ES288" s="319">
        <v>23104</v>
      </c>
      <c r="ET288" s="319">
        <v>0</v>
      </c>
      <c r="EU288" s="319">
        <v>1</v>
      </c>
      <c r="EV288" s="319">
        <v>32001</v>
      </c>
      <c r="EW288" s="319">
        <v>0</v>
      </c>
      <c r="EX288" s="319">
        <v>1</v>
      </c>
      <c r="EY288" s="319">
        <v>1654185</v>
      </c>
      <c r="EZ288" s="319">
        <v>120892012</v>
      </c>
      <c r="FA288" s="319">
        <v>184600</v>
      </c>
      <c r="FB288" s="319">
        <v>33</v>
      </c>
      <c r="FC288" s="319">
        <v>0</v>
      </c>
      <c r="FD288" s="319">
        <v>162420.4</v>
      </c>
      <c r="FE288" s="319">
        <v>106218.65</v>
      </c>
      <c r="FF288" s="319">
        <v>0</v>
      </c>
      <c r="FG288" s="319">
        <v>2201</v>
      </c>
      <c r="FH288" s="319">
        <v>0</v>
      </c>
      <c r="FI288" s="319">
        <v>74325</v>
      </c>
      <c r="FJ288" s="319">
        <v>0</v>
      </c>
      <c r="FK288" s="319">
        <v>1</v>
      </c>
      <c r="FL288" s="319">
        <v>0</v>
      </c>
      <c r="FM288" s="319">
        <v>0</v>
      </c>
      <c r="FN288" s="319">
        <v>1</v>
      </c>
      <c r="FO288" s="319">
        <v>4124</v>
      </c>
      <c r="FP288" s="319">
        <v>6</v>
      </c>
      <c r="FQ288" s="319">
        <v>1</v>
      </c>
      <c r="FR288" s="319">
        <v>148457.29999999999</v>
      </c>
      <c r="FS288" s="319">
        <v>6450</v>
      </c>
      <c r="FT288" s="319">
        <v>0</v>
      </c>
      <c r="FU288" s="319">
        <v>15501</v>
      </c>
      <c r="FV288" s="319">
        <v>0</v>
      </c>
      <c r="FW288" s="319">
        <v>0</v>
      </c>
      <c r="FX288" s="319">
        <v>0</v>
      </c>
      <c r="FY288" s="319">
        <v>46501</v>
      </c>
      <c r="FZ288" s="319">
        <v>1</v>
      </c>
      <c r="GA288" s="319">
        <v>6180</v>
      </c>
      <c r="GB288" s="319">
        <v>28601</v>
      </c>
      <c r="GC288" s="319">
        <v>24040</v>
      </c>
      <c r="GD288" s="319">
        <v>0</v>
      </c>
      <c r="GE288" s="319">
        <v>37101</v>
      </c>
      <c r="GF288" s="319">
        <v>0</v>
      </c>
      <c r="GG288" s="319">
        <v>69075</v>
      </c>
      <c r="GH288" s="319">
        <v>3101</v>
      </c>
      <c r="GI288" s="319">
        <v>5040</v>
      </c>
      <c r="GJ288" s="319">
        <v>685</v>
      </c>
      <c r="GK288" s="319">
        <v>0</v>
      </c>
      <c r="GL288" s="319">
        <v>60323</v>
      </c>
      <c r="GM288" s="319">
        <v>0</v>
      </c>
      <c r="GN288" s="319">
        <v>4001</v>
      </c>
      <c r="GO288" s="319">
        <v>16</v>
      </c>
      <c r="GP288" s="319">
        <v>39127.68</v>
      </c>
      <c r="GQ288" s="319">
        <v>20741.759999999998</v>
      </c>
      <c r="GR288" s="319">
        <v>1</v>
      </c>
      <c r="GS288" s="319">
        <v>3174980</v>
      </c>
      <c r="GT288" s="319">
        <v>0</v>
      </c>
      <c r="GU288" s="319">
        <v>0</v>
      </c>
      <c r="GV288" s="319">
        <v>44650</v>
      </c>
      <c r="GW288" s="319">
        <v>207</v>
      </c>
      <c r="GX288" s="319">
        <v>955810</v>
      </c>
      <c r="GY288" s="319">
        <v>0</v>
      </c>
      <c r="GZ288" s="319">
        <v>116367</v>
      </c>
      <c r="HA288" s="319">
        <v>255926.5</v>
      </c>
      <c r="HB288" s="319">
        <v>2402</v>
      </c>
      <c r="HC288" s="319">
        <v>65379</v>
      </c>
      <c r="HD288" s="319">
        <v>24057</v>
      </c>
      <c r="HE288" s="319">
        <v>30000</v>
      </c>
      <c r="HF288" s="319">
        <v>10000</v>
      </c>
      <c r="HG288" s="319">
        <v>83202</v>
      </c>
      <c r="HH288" s="319">
        <v>0</v>
      </c>
      <c r="HI288" s="319">
        <v>11</v>
      </c>
      <c r="HJ288" s="319">
        <v>13000</v>
      </c>
      <c r="HK288" s="319">
        <v>0</v>
      </c>
      <c r="HL288" s="319">
        <v>21503</v>
      </c>
      <c r="HM288" s="319">
        <v>1</v>
      </c>
      <c r="HN288" s="319">
        <v>350000</v>
      </c>
      <c r="HO288" s="319">
        <v>49805</v>
      </c>
      <c r="HP288" s="319">
        <v>10</v>
      </c>
      <c r="HQ288" s="319">
        <v>3</v>
      </c>
      <c r="HR288" s="319">
        <v>1</v>
      </c>
      <c r="HS288" s="319">
        <v>9492</v>
      </c>
      <c r="HT288" s="319">
        <v>3500001</v>
      </c>
      <c r="HU288" s="319">
        <v>77200</v>
      </c>
      <c r="HV288" s="319">
        <v>8</v>
      </c>
      <c r="HW288" s="319">
        <v>48</v>
      </c>
      <c r="HX288" s="319">
        <v>78995</v>
      </c>
      <c r="HY288" s="319">
        <v>18</v>
      </c>
      <c r="HZ288" s="319">
        <v>0</v>
      </c>
      <c r="IA288" s="319">
        <v>1</v>
      </c>
      <c r="IB288" s="319">
        <v>0</v>
      </c>
      <c r="IC288" s="319">
        <v>0</v>
      </c>
      <c r="ID288" s="319">
        <v>30100</v>
      </c>
      <c r="IE288" s="319">
        <v>1500</v>
      </c>
      <c r="IF288" s="319">
        <v>1</v>
      </c>
      <c r="IG288" s="319">
        <v>24300</v>
      </c>
      <c r="IH288" s="319">
        <v>6080</v>
      </c>
      <c r="II288" s="319">
        <v>0</v>
      </c>
      <c r="IJ288" s="319">
        <v>658609</v>
      </c>
      <c r="IK288" s="319">
        <v>19900</v>
      </c>
      <c r="IL288" s="319">
        <v>0</v>
      </c>
      <c r="IM288" s="319">
        <v>29452</v>
      </c>
      <c r="IN288" s="319">
        <v>130401</v>
      </c>
      <c r="IO288" s="319">
        <v>0</v>
      </c>
      <c r="IP288" s="319">
        <v>176355</v>
      </c>
      <c r="IQ288" s="319">
        <v>0</v>
      </c>
      <c r="IR288" s="319">
        <v>129652</v>
      </c>
      <c r="IS288" s="319">
        <v>177896</v>
      </c>
      <c r="IT288" s="319">
        <v>1</v>
      </c>
      <c r="IU288" s="319">
        <v>2950</v>
      </c>
      <c r="IV288" s="319">
        <v>1</v>
      </c>
      <c r="IW288" s="319">
        <v>6</v>
      </c>
      <c r="IX288" s="319">
        <v>2501</v>
      </c>
      <c r="IY288" s="319">
        <v>1</v>
      </c>
      <c r="IZ288" s="319">
        <v>12500</v>
      </c>
      <c r="JA288" s="319">
        <v>0</v>
      </c>
      <c r="JB288" s="319">
        <v>0</v>
      </c>
      <c r="JC288" s="319">
        <v>25500</v>
      </c>
      <c r="JD288" s="319">
        <v>38790</v>
      </c>
      <c r="JE288" s="319">
        <v>0</v>
      </c>
      <c r="JF288" s="319">
        <v>1</v>
      </c>
      <c r="JG288" s="319">
        <v>203</v>
      </c>
      <c r="JH288" s="319">
        <v>165331.46</v>
      </c>
      <c r="JI288" s="319">
        <v>0</v>
      </c>
      <c r="JJ288" s="319">
        <v>175502</v>
      </c>
      <c r="JK288" s="319">
        <v>1</v>
      </c>
      <c r="JL288" s="319">
        <v>74550</v>
      </c>
      <c r="JM288" s="319">
        <v>0</v>
      </c>
      <c r="JN288" s="319">
        <v>37450</v>
      </c>
      <c r="JO288" s="319">
        <v>1</v>
      </c>
      <c r="JP288" s="319">
        <v>0</v>
      </c>
      <c r="JQ288" s="319">
        <v>1</v>
      </c>
      <c r="JR288" s="319">
        <v>0</v>
      </c>
      <c r="JS288" s="319">
        <v>3107172.9</v>
      </c>
      <c r="JT288" s="319">
        <v>23000</v>
      </c>
      <c r="JU288" s="319">
        <v>226</v>
      </c>
      <c r="JV288" s="319">
        <v>2400300</v>
      </c>
      <c r="JW288" s="319">
        <v>68101</v>
      </c>
      <c r="JX288" s="319">
        <v>24001</v>
      </c>
      <c r="JY288" s="319">
        <v>22750</v>
      </c>
      <c r="JZ288" s="319">
        <v>18090</v>
      </c>
      <c r="KA288" s="319">
        <v>1</v>
      </c>
      <c r="KB288" s="319">
        <v>4801</v>
      </c>
      <c r="KC288" s="319">
        <v>21050</v>
      </c>
      <c r="KD288" s="319">
        <v>19480</v>
      </c>
      <c r="KE288" s="319">
        <v>263527</v>
      </c>
      <c r="KF288" s="319">
        <v>30411.15</v>
      </c>
      <c r="KG288" s="319">
        <v>58840</v>
      </c>
      <c r="KH288" s="319">
        <v>21670</v>
      </c>
      <c r="KI288" s="319">
        <v>10</v>
      </c>
      <c r="KJ288" s="319">
        <v>28000</v>
      </c>
      <c r="KK288" s="319">
        <v>15700</v>
      </c>
      <c r="KL288" s="319">
        <v>1</v>
      </c>
      <c r="KM288" s="319">
        <v>10000</v>
      </c>
      <c r="KN288" s="319">
        <v>1954</v>
      </c>
      <c r="KO288" s="319">
        <v>21001</v>
      </c>
      <c r="KP288" s="319">
        <v>56506</v>
      </c>
      <c r="KQ288" s="319">
        <v>13218692</v>
      </c>
      <c r="KR288" s="319">
        <v>0</v>
      </c>
      <c r="KS288" s="318">
        <v>0</v>
      </c>
      <c r="KU288" s="312">
        <v>15</v>
      </c>
      <c r="KV288" s="312">
        <v>153</v>
      </c>
      <c r="KY288" s="312">
        <v>9153</v>
      </c>
    </row>
    <row r="289" spans="1:311" x14ac:dyDescent="0.25">
      <c r="A289" s="317">
        <v>2021</v>
      </c>
      <c r="B289" s="316" t="s">
        <v>807</v>
      </c>
      <c r="C289" s="316" t="s">
        <v>817</v>
      </c>
      <c r="D289" s="316" t="s">
        <v>321</v>
      </c>
      <c r="E289" s="316" t="s">
        <v>780</v>
      </c>
      <c r="F289" s="315">
        <v>3115</v>
      </c>
      <c r="G289" s="315">
        <v>26700</v>
      </c>
      <c r="H289" s="315">
        <v>0</v>
      </c>
      <c r="I289" s="315">
        <v>0</v>
      </c>
      <c r="J289" s="315">
        <v>0</v>
      </c>
      <c r="K289" s="315">
        <v>29600</v>
      </c>
      <c r="L289" s="315">
        <v>0</v>
      </c>
      <c r="M289" s="315">
        <v>66940</v>
      </c>
      <c r="N289" s="315">
        <v>1</v>
      </c>
      <c r="O289" s="315">
        <v>28066.9</v>
      </c>
      <c r="P289" s="315">
        <v>215528.9</v>
      </c>
      <c r="Q289" s="315">
        <v>230652</v>
      </c>
      <c r="R289" s="315">
        <v>186642.61</v>
      </c>
      <c r="S289" s="315">
        <v>314642.45</v>
      </c>
      <c r="T289" s="315">
        <v>3506</v>
      </c>
      <c r="U289" s="315">
        <v>0</v>
      </c>
      <c r="V289" s="315">
        <v>3</v>
      </c>
      <c r="W289" s="315">
        <v>4</v>
      </c>
      <c r="X289" s="315">
        <v>0</v>
      </c>
      <c r="Y289" s="315">
        <v>180318</v>
      </c>
      <c r="Z289" s="315">
        <v>10002</v>
      </c>
      <c r="AA289" s="315">
        <v>3</v>
      </c>
      <c r="AB289" s="315">
        <v>379462</v>
      </c>
      <c r="AC289" s="315">
        <v>0</v>
      </c>
      <c r="AD289" s="315">
        <v>74732</v>
      </c>
      <c r="AE289" s="315">
        <v>0</v>
      </c>
      <c r="AF289" s="315">
        <v>51400</v>
      </c>
      <c r="AG289" s="315">
        <v>43800</v>
      </c>
      <c r="AH289" s="315">
        <v>74800</v>
      </c>
      <c r="AI289" s="315">
        <v>60801</v>
      </c>
      <c r="AJ289" s="315">
        <v>225916</v>
      </c>
      <c r="AK289" s="315">
        <v>0</v>
      </c>
      <c r="AL289" s="315">
        <v>23603</v>
      </c>
      <c r="AM289" s="315">
        <v>19700</v>
      </c>
      <c r="AN289" s="315">
        <v>1</v>
      </c>
      <c r="AO289" s="315">
        <v>1</v>
      </c>
      <c r="AP289" s="315">
        <v>1</v>
      </c>
      <c r="AQ289" s="315">
        <v>6</v>
      </c>
      <c r="AR289" s="315">
        <v>41351</v>
      </c>
      <c r="AS289" s="315">
        <v>0</v>
      </c>
      <c r="AT289" s="315">
        <v>16500</v>
      </c>
      <c r="AU289" s="315">
        <v>118000</v>
      </c>
      <c r="AV289" s="315">
        <v>40001</v>
      </c>
      <c r="AW289" s="315">
        <v>101170.6</v>
      </c>
      <c r="AX289" s="315">
        <v>6231</v>
      </c>
      <c r="AY289" s="315">
        <v>1009</v>
      </c>
      <c r="AZ289" s="315">
        <v>196966.51</v>
      </c>
      <c r="BA289" s="315">
        <v>0</v>
      </c>
      <c r="BB289" s="315">
        <v>774263</v>
      </c>
      <c r="BC289" s="315">
        <v>0</v>
      </c>
      <c r="BD289" s="315">
        <v>1</v>
      </c>
      <c r="BE289" s="315">
        <v>29265.8</v>
      </c>
      <c r="BF289" s="315">
        <v>12000</v>
      </c>
      <c r="BG289" s="315">
        <v>114401</v>
      </c>
      <c r="BH289" s="315">
        <v>20000</v>
      </c>
      <c r="BI289" s="315">
        <v>8807</v>
      </c>
      <c r="BJ289" s="315">
        <v>1</v>
      </c>
      <c r="BK289" s="315">
        <v>1043201</v>
      </c>
      <c r="BL289" s="315">
        <v>24805</v>
      </c>
      <c r="BM289" s="315">
        <v>1</v>
      </c>
      <c r="BN289" s="315">
        <v>22387</v>
      </c>
      <c r="BO289" s="315">
        <v>32000</v>
      </c>
      <c r="BP289" s="315">
        <v>1</v>
      </c>
      <c r="BQ289" s="315">
        <v>52000</v>
      </c>
      <c r="BR289" s="315">
        <v>19195</v>
      </c>
      <c r="BS289" s="315">
        <v>50013</v>
      </c>
      <c r="BT289" s="315">
        <v>2070</v>
      </c>
      <c r="BU289" s="315">
        <v>212</v>
      </c>
      <c r="BV289" s="315">
        <v>1</v>
      </c>
      <c r="BW289" s="315">
        <v>8500</v>
      </c>
      <c r="BX289" s="315">
        <v>94485</v>
      </c>
      <c r="BY289" s="315">
        <v>46122</v>
      </c>
      <c r="BZ289" s="315">
        <v>0</v>
      </c>
      <c r="CA289" s="315">
        <v>1</v>
      </c>
      <c r="CB289" s="315">
        <v>2203</v>
      </c>
      <c r="CC289" s="315">
        <v>0</v>
      </c>
      <c r="CD289" s="315">
        <v>134999</v>
      </c>
      <c r="CE289" s="315">
        <v>0</v>
      </c>
      <c r="CF289" s="315">
        <v>115750</v>
      </c>
      <c r="CG289" s="315">
        <v>51420.95</v>
      </c>
      <c r="CH289" s="315">
        <v>11402</v>
      </c>
      <c r="CI289" s="315">
        <v>24</v>
      </c>
      <c r="CJ289" s="315">
        <v>55105</v>
      </c>
      <c r="CK289" s="315">
        <v>0</v>
      </c>
      <c r="CL289" s="315">
        <v>1010</v>
      </c>
      <c r="CM289" s="315">
        <v>0</v>
      </c>
      <c r="CN289" s="315">
        <v>1</v>
      </c>
      <c r="CO289" s="315">
        <v>49492</v>
      </c>
      <c r="CP289" s="315">
        <v>16004</v>
      </c>
      <c r="CQ289" s="315">
        <v>0</v>
      </c>
      <c r="CR289" s="315">
        <v>1</v>
      </c>
      <c r="CS289" s="315">
        <v>1167</v>
      </c>
      <c r="CT289" s="315">
        <v>69744</v>
      </c>
      <c r="CU289" s="315">
        <v>23000</v>
      </c>
      <c r="CV289" s="315">
        <v>2751</v>
      </c>
      <c r="CW289" s="315">
        <v>77801</v>
      </c>
      <c r="CX289" s="315">
        <v>366397.05</v>
      </c>
      <c r="CY289" s="315">
        <v>0</v>
      </c>
      <c r="CZ289" s="315">
        <v>91621.25</v>
      </c>
      <c r="DA289" s="315">
        <v>0</v>
      </c>
      <c r="DB289" s="315">
        <v>7686</v>
      </c>
      <c r="DC289" s="315">
        <v>61610</v>
      </c>
      <c r="DD289" s="315">
        <v>25018</v>
      </c>
      <c r="DE289" s="315">
        <v>11794</v>
      </c>
      <c r="DF289" s="315">
        <v>0</v>
      </c>
      <c r="DG289" s="315">
        <v>10001</v>
      </c>
      <c r="DH289" s="315">
        <v>0</v>
      </c>
      <c r="DI289" s="315">
        <v>1</v>
      </c>
      <c r="DJ289" s="315">
        <v>641005</v>
      </c>
      <c r="DK289" s="315">
        <v>1</v>
      </c>
      <c r="DL289" s="315">
        <v>1</v>
      </c>
      <c r="DM289" s="315">
        <v>12251</v>
      </c>
      <c r="DN289" s="315">
        <v>11900</v>
      </c>
      <c r="DO289" s="315">
        <v>0</v>
      </c>
      <c r="DP289" s="315">
        <v>6508</v>
      </c>
      <c r="DQ289" s="315">
        <v>16500</v>
      </c>
      <c r="DR289" s="315">
        <v>1</v>
      </c>
      <c r="DS289" s="315">
        <v>231</v>
      </c>
      <c r="DT289" s="315">
        <v>151000</v>
      </c>
      <c r="DU289" s="315">
        <v>950001</v>
      </c>
      <c r="DV289" s="315">
        <v>1</v>
      </c>
      <c r="DW289" s="315">
        <v>0</v>
      </c>
      <c r="DX289" s="315">
        <v>509625</v>
      </c>
      <c r="DY289" s="315">
        <v>85200</v>
      </c>
      <c r="DZ289" s="315">
        <v>1335901</v>
      </c>
      <c r="EA289" s="315">
        <v>1245650</v>
      </c>
      <c r="EB289" s="315">
        <v>9603</v>
      </c>
      <c r="EC289" s="315">
        <v>49400</v>
      </c>
      <c r="ED289" s="315">
        <v>201</v>
      </c>
      <c r="EE289" s="315">
        <v>0</v>
      </c>
      <c r="EF289" s="315">
        <v>4500</v>
      </c>
      <c r="EG289" s="315">
        <v>625927</v>
      </c>
      <c r="EH289" s="315">
        <v>7300</v>
      </c>
      <c r="EI289" s="315">
        <v>8</v>
      </c>
      <c r="EJ289" s="315">
        <v>23410</v>
      </c>
      <c r="EK289" s="315">
        <v>0</v>
      </c>
      <c r="EL289" s="315">
        <v>1</v>
      </c>
      <c r="EM289" s="315">
        <v>19771</v>
      </c>
      <c r="EN289" s="315">
        <v>31902</v>
      </c>
      <c r="EO289" s="315">
        <v>1</v>
      </c>
      <c r="EP289" s="315">
        <v>8150</v>
      </c>
      <c r="EQ289" s="315">
        <v>4</v>
      </c>
      <c r="ER289" s="315">
        <v>0</v>
      </c>
      <c r="ES289" s="315">
        <v>23104</v>
      </c>
      <c r="ET289" s="315">
        <v>37883</v>
      </c>
      <c r="EU289" s="315">
        <v>1</v>
      </c>
      <c r="EV289" s="315">
        <v>32001</v>
      </c>
      <c r="EW289" s="315">
        <v>0</v>
      </c>
      <c r="EX289" s="315">
        <v>1</v>
      </c>
      <c r="EY289" s="315">
        <v>1654187</v>
      </c>
      <c r="EZ289" s="315">
        <v>141866232.56</v>
      </c>
      <c r="FA289" s="315">
        <v>445000</v>
      </c>
      <c r="FB289" s="315">
        <v>33</v>
      </c>
      <c r="FC289" s="315">
        <v>7746686.6500000004</v>
      </c>
      <c r="FD289" s="315">
        <v>162420.4</v>
      </c>
      <c r="FE289" s="315">
        <v>206218.65</v>
      </c>
      <c r="FF289" s="315">
        <v>125750</v>
      </c>
      <c r="FG289" s="315">
        <v>117896.89</v>
      </c>
      <c r="FH289" s="315">
        <v>44045.25</v>
      </c>
      <c r="FI289" s="315">
        <v>272327</v>
      </c>
      <c r="FJ289" s="315">
        <v>134400</v>
      </c>
      <c r="FK289" s="315">
        <v>100001</v>
      </c>
      <c r="FL289" s="315">
        <v>0</v>
      </c>
      <c r="FM289" s="315">
        <v>0</v>
      </c>
      <c r="FN289" s="315">
        <v>1</v>
      </c>
      <c r="FO289" s="315">
        <v>4124</v>
      </c>
      <c r="FP289" s="315">
        <v>6</v>
      </c>
      <c r="FQ289" s="315">
        <v>1</v>
      </c>
      <c r="FR289" s="315">
        <v>947386.85</v>
      </c>
      <c r="FS289" s="315">
        <v>12150</v>
      </c>
      <c r="FT289" s="315">
        <v>0</v>
      </c>
      <c r="FU289" s="315">
        <v>15501</v>
      </c>
      <c r="FV289" s="315">
        <v>0</v>
      </c>
      <c r="FW289" s="315">
        <v>0</v>
      </c>
      <c r="FX289" s="315">
        <v>0</v>
      </c>
      <c r="FY289" s="315">
        <v>93062.399999999994</v>
      </c>
      <c r="FZ289" s="315">
        <v>1</v>
      </c>
      <c r="GA289" s="315">
        <v>6180</v>
      </c>
      <c r="GB289" s="315">
        <v>28602</v>
      </c>
      <c r="GC289" s="315">
        <v>24040</v>
      </c>
      <c r="GD289" s="315">
        <v>1603</v>
      </c>
      <c r="GE289" s="315">
        <v>69601</v>
      </c>
      <c r="GF289" s="315">
        <v>0</v>
      </c>
      <c r="GG289" s="315">
        <v>69075</v>
      </c>
      <c r="GH289" s="315">
        <v>3101</v>
      </c>
      <c r="GI289" s="315">
        <v>5040</v>
      </c>
      <c r="GJ289" s="315">
        <v>685</v>
      </c>
      <c r="GK289" s="315">
        <v>6</v>
      </c>
      <c r="GL289" s="315">
        <v>60323</v>
      </c>
      <c r="GM289" s="315">
        <v>0</v>
      </c>
      <c r="GN289" s="315">
        <v>4001</v>
      </c>
      <c r="GO289" s="315">
        <v>135016</v>
      </c>
      <c r="GP289" s="315">
        <v>39127.68</v>
      </c>
      <c r="GQ289" s="315">
        <v>20741.759999999998</v>
      </c>
      <c r="GR289" s="315">
        <v>1</v>
      </c>
      <c r="GS289" s="315">
        <v>3174980</v>
      </c>
      <c r="GT289" s="315">
        <v>0</v>
      </c>
      <c r="GU289" s="315">
        <v>0</v>
      </c>
      <c r="GV289" s="315">
        <v>93670</v>
      </c>
      <c r="GW289" s="315">
        <v>207</v>
      </c>
      <c r="GX289" s="315">
        <v>1070710</v>
      </c>
      <c r="GY289" s="315">
        <v>0</v>
      </c>
      <c r="GZ289" s="315">
        <v>122867</v>
      </c>
      <c r="HA289" s="315">
        <v>551280.30000000005</v>
      </c>
      <c r="HB289" s="315">
        <v>2402</v>
      </c>
      <c r="HC289" s="315">
        <v>240379</v>
      </c>
      <c r="HD289" s="315">
        <v>24057</v>
      </c>
      <c r="HE289" s="315">
        <v>30000</v>
      </c>
      <c r="HF289" s="315">
        <v>10000</v>
      </c>
      <c r="HG289" s="315">
        <v>83202</v>
      </c>
      <c r="HH289" s="315">
        <v>0</v>
      </c>
      <c r="HI289" s="315">
        <v>13</v>
      </c>
      <c r="HJ289" s="315">
        <v>13000</v>
      </c>
      <c r="HK289" s="315">
        <v>0</v>
      </c>
      <c r="HL289" s="315">
        <v>51503</v>
      </c>
      <c r="HM289" s="315">
        <v>1</v>
      </c>
      <c r="HN289" s="315">
        <v>350000</v>
      </c>
      <c r="HO289" s="315">
        <v>49805</v>
      </c>
      <c r="HP289" s="315">
        <v>10</v>
      </c>
      <c r="HQ289" s="315">
        <v>3</v>
      </c>
      <c r="HR289" s="315">
        <v>1</v>
      </c>
      <c r="HS289" s="315">
        <v>9492</v>
      </c>
      <c r="HT289" s="315">
        <v>3573664</v>
      </c>
      <c r="HU289" s="315">
        <v>77200</v>
      </c>
      <c r="HV289" s="315">
        <v>8</v>
      </c>
      <c r="HW289" s="315">
        <v>200048</v>
      </c>
      <c r="HX289" s="315">
        <v>78995</v>
      </c>
      <c r="HY289" s="315">
        <v>689718</v>
      </c>
      <c r="HZ289" s="315">
        <v>55551</v>
      </c>
      <c r="IA289" s="315">
        <v>2</v>
      </c>
      <c r="IB289" s="315">
        <v>0</v>
      </c>
      <c r="IC289" s="315">
        <v>0</v>
      </c>
      <c r="ID289" s="315">
        <v>30100</v>
      </c>
      <c r="IE289" s="315">
        <v>23850</v>
      </c>
      <c r="IF289" s="315">
        <v>1</v>
      </c>
      <c r="IG289" s="315">
        <v>24300</v>
      </c>
      <c r="IH289" s="315">
        <v>6080</v>
      </c>
      <c r="II289" s="315">
        <v>0</v>
      </c>
      <c r="IJ289" s="315">
        <v>658609</v>
      </c>
      <c r="IK289" s="315">
        <v>19900</v>
      </c>
      <c r="IL289" s="315">
        <v>0</v>
      </c>
      <c r="IM289" s="315">
        <v>29452</v>
      </c>
      <c r="IN289" s="315">
        <v>130401</v>
      </c>
      <c r="IO289" s="315">
        <v>0</v>
      </c>
      <c r="IP289" s="315">
        <v>178605</v>
      </c>
      <c r="IQ289" s="315">
        <v>0</v>
      </c>
      <c r="IR289" s="315">
        <v>247252</v>
      </c>
      <c r="IS289" s="315">
        <v>182896</v>
      </c>
      <c r="IT289" s="315">
        <v>1</v>
      </c>
      <c r="IU289" s="315">
        <v>132950</v>
      </c>
      <c r="IV289" s="315">
        <v>1</v>
      </c>
      <c r="IW289" s="315">
        <v>6</v>
      </c>
      <c r="IX289" s="315">
        <v>2501</v>
      </c>
      <c r="IY289" s="315">
        <v>1</v>
      </c>
      <c r="IZ289" s="315">
        <v>12500</v>
      </c>
      <c r="JA289" s="315">
        <v>0</v>
      </c>
      <c r="JB289" s="315">
        <v>0</v>
      </c>
      <c r="JC289" s="315">
        <v>25500</v>
      </c>
      <c r="JD289" s="315">
        <v>38790</v>
      </c>
      <c r="JE289" s="315">
        <v>0</v>
      </c>
      <c r="JF289" s="315">
        <v>2002</v>
      </c>
      <c r="JG289" s="315">
        <v>203</v>
      </c>
      <c r="JH289" s="315">
        <v>165331.46</v>
      </c>
      <c r="JI289" s="315">
        <v>0</v>
      </c>
      <c r="JJ289" s="315">
        <v>175502</v>
      </c>
      <c r="JK289" s="315">
        <v>1</v>
      </c>
      <c r="JL289" s="315">
        <v>74550</v>
      </c>
      <c r="JM289" s="315">
        <v>0</v>
      </c>
      <c r="JN289" s="315">
        <v>37450</v>
      </c>
      <c r="JO289" s="315">
        <v>1</v>
      </c>
      <c r="JP289" s="315">
        <v>0</v>
      </c>
      <c r="JQ289" s="315">
        <v>213469.65</v>
      </c>
      <c r="JR289" s="315">
        <v>0</v>
      </c>
      <c r="JS289" s="315">
        <v>3107172.9</v>
      </c>
      <c r="JT289" s="315">
        <v>151800</v>
      </c>
      <c r="JU289" s="315">
        <v>2477</v>
      </c>
      <c r="JV289" s="315">
        <v>2805875</v>
      </c>
      <c r="JW289" s="315">
        <v>68101</v>
      </c>
      <c r="JX289" s="315">
        <v>24001</v>
      </c>
      <c r="JY289" s="315">
        <v>22750</v>
      </c>
      <c r="JZ289" s="315">
        <v>18090</v>
      </c>
      <c r="KA289" s="315">
        <v>1</v>
      </c>
      <c r="KB289" s="315">
        <v>9801</v>
      </c>
      <c r="KC289" s="315">
        <v>21050</v>
      </c>
      <c r="KD289" s="315">
        <v>19480</v>
      </c>
      <c r="KE289" s="315">
        <v>295437.71999999997</v>
      </c>
      <c r="KF289" s="315">
        <v>30411.15</v>
      </c>
      <c r="KG289" s="315">
        <v>58840</v>
      </c>
      <c r="KH289" s="315">
        <v>21670</v>
      </c>
      <c r="KI289" s="315">
        <v>10</v>
      </c>
      <c r="KJ289" s="315">
        <v>28000</v>
      </c>
      <c r="KK289" s="315">
        <v>24340</v>
      </c>
      <c r="KL289" s="315">
        <v>1</v>
      </c>
      <c r="KM289" s="315">
        <v>10000</v>
      </c>
      <c r="KN289" s="315">
        <v>4704</v>
      </c>
      <c r="KO289" s="315">
        <v>21001</v>
      </c>
      <c r="KP289" s="315">
        <v>56506</v>
      </c>
      <c r="KQ289" s="315">
        <v>13218692</v>
      </c>
      <c r="KR289" s="315">
        <v>0</v>
      </c>
      <c r="KS289" s="314">
        <v>0</v>
      </c>
      <c r="KU289" s="338" t="s">
        <v>943</v>
      </c>
      <c r="KV289" s="312" t="s">
        <v>943</v>
      </c>
      <c r="KY289" s="312" t="s">
        <v>943</v>
      </c>
    </row>
    <row r="290" spans="1:311" x14ac:dyDescent="0.25">
      <c r="A290" s="321">
        <v>2021</v>
      </c>
      <c r="B290" s="320" t="s">
        <v>807</v>
      </c>
      <c r="C290" s="320" t="s">
        <v>814</v>
      </c>
      <c r="D290" s="320" t="s">
        <v>816</v>
      </c>
      <c r="E290" s="320" t="s">
        <v>780</v>
      </c>
      <c r="F290" s="319">
        <v>0</v>
      </c>
      <c r="G290" s="319">
        <v>0</v>
      </c>
      <c r="H290" s="319">
        <v>0</v>
      </c>
      <c r="I290" s="319">
        <v>1</v>
      </c>
      <c r="J290" s="319">
        <v>0</v>
      </c>
      <c r="K290" s="319">
        <v>0</v>
      </c>
      <c r="L290" s="319">
        <v>44445</v>
      </c>
      <c r="M290" s="319">
        <v>0</v>
      </c>
      <c r="N290" s="319">
        <v>0</v>
      </c>
      <c r="O290" s="319">
        <v>0</v>
      </c>
      <c r="P290" s="319">
        <v>0</v>
      </c>
      <c r="Q290" s="319">
        <v>0</v>
      </c>
      <c r="R290" s="319">
        <v>0</v>
      </c>
      <c r="S290" s="319">
        <v>0</v>
      </c>
      <c r="T290" s="319">
        <v>0</v>
      </c>
      <c r="U290" s="319">
        <v>0</v>
      </c>
      <c r="V290" s="319">
        <v>0</v>
      </c>
      <c r="W290" s="319">
        <v>0</v>
      </c>
      <c r="X290" s="319">
        <v>0</v>
      </c>
      <c r="Y290" s="319">
        <v>0</v>
      </c>
      <c r="Z290" s="319">
        <v>0</v>
      </c>
      <c r="AA290" s="319">
        <v>0</v>
      </c>
      <c r="AB290" s="319">
        <v>0</v>
      </c>
      <c r="AC290" s="319">
        <v>0</v>
      </c>
      <c r="AD290" s="319">
        <v>0</v>
      </c>
      <c r="AE290" s="319">
        <v>0</v>
      </c>
      <c r="AF290" s="319">
        <v>21539.1</v>
      </c>
      <c r="AG290" s="319">
        <v>0</v>
      </c>
      <c r="AH290" s="319">
        <v>0</v>
      </c>
      <c r="AI290" s="319">
        <v>0</v>
      </c>
      <c r="AJ290" s="319">
        <v>0</v>
      </c>
      <c r="AK290" s="319">
        <v>0</v>
      </c>
      <c r="AL290" s="319">
        <v>0</v>
      </c>
      <c r="AM290" s="319">
        <v>0</v>
      </c>
      <c r="AN290" s="319">
        <v>0</v>
      </c>
      <c r="AO290" s="319">
        <v>0</v>
      </c>
      <c r="AP290" s="319">
        <v>0</v>
      </c>
      <c r="AQ290" s="319">
        <v>0</v>
      </c>
      <c r="AR290" s="319">
        <v>0</v>
      </c>
      <c r="AS290" s="319">
        <v>0</v>
      </c>
      <c r="AT290" s="319">
        <v>0</v>
      </c>
      <c r="AU290" s="319">
        <v>0</v>
      </c>
      <c r="AV290" s="319">
        <v>0</v>
      </c>
      <c r="AW290" s="319">
        <v>0</v>
      </c>
      <c r="AX290" s="319">
        <v>0</v>
      </c>
      <c r="AY290" s="319">
        <v>0</v>
      </c>
      <c r="AZ290" s="319">
        <v>0</v>
      </c>
      <c r="BA290" s="319">
        <v>0</v>
      </c>
      <c r="BB290" s="319">
        <v>0</v>
      </c>
      <c r="BC290" s="319">
        <v>0</v>
      </c>
      <c r="BD290" s="319">
        <v>0</v>
      </c>
      <c r="BE290" s="319">
        <v>0</v>
      </c>
      <c r="BF290" s="319">
        <v>0</v>
      </c>
      <c r="BG290" s="319">
        <v>0</v>
      </c>
      <c r="BH290" s="319">
        <v>0</v>
      </c>
      <c r="BI290" s="319">
        <v>0</v>
      </c>
      <c r="BJ290" s="319">
        <v>0</v>
      </c>
      <c r="BK290" s="319">
        <v>0</v>
      </c>
      <c r="BL290" s="319">
        <v>0</v>
      </c>
      <c r="BM290" s="319">
        <v>0</v>
      </c>
      <c r="BN290" s="319">
        <v>0</v>
      </c>
      <c r="BO290" s="319">
        <v>0</v>
      </c>
      <c r="BP290" s="319">
        <v>0</v>
      </c>
      <c r="BQ290" s="319">
        <v>0</v>
      </c>
      <c r="BR290" s="319">
        <v>0</v>
      </c>
      <c r="BS290" s="319">
        <v>0</v>
      </c>
      <c r="BT290" s="319">
        <v>0</v>
      </c>
      <c r="BU290" s="319">
        <v>45000</v>
      </c>
      <c r="BV290" s="319">
        <v>1</v>
      </c>
      <c r="BW290" s="319">
        <v>66275.95</v>
      </c>
      <c r="BX290" s="319">
        <v>0</v>
      </c>
      <c r="BY290" s="319">
        <v>74190.25</v>
      </c>
      <c r="BZ290" s="319">
        <v>0</v>
      </c>
      <c r="CA290" s="319">
        <v>0</v>
      </c>
      <c r="CB290" s="319">
        <v>0</v>
      </c>
      <c r="CC290" s="319">
        <v>0</v>
      </c>
      <c r="CD290" s="319">
        <v>0</v>
      </c>
      <c r="CE290" s="319">
        <v>0</v>
      </c>
      <c r="CF290" s="319">
        <v>0</v>
      </c>
      <c r="CG290" s="319">
        <v>0</v>
      </c>
      <c r="CH290" s="319">
        <v>0</v>
      </c>
      <c r="CI290" s="319">
        <v>0</v>
      </c>
      <c r="CJ290" s="319">
        <v>0</v>
      </c>
      <c r="CK290" s="319">
        <v>0</v>
      </c>
      <c r="CL290" s="319">
        <v>0</v>
      </c>
      <c r="CM290" s="319">
        <v>0</v>
      </c>
      <c r="CN290" s="319">
        <v>0</v>
      </c>
      <c r="CO290" s="319">
        <v>0</v>
      </c>
      <c r="CP290" s="319">
        <v>0</v>
      </c>
      <c r="CQ290" s="319">
        <v>0</v>
      </c>
      <c r="CR290" s="319">
        <v>1</v>
      </c>
      <c r="CS290" s="319">
        <v>0</v>
      </c>
      <c r="CT290" s="319">
        <v>0</v>
      </c>
      <c r="CU290" s="319">
        <v>0</v>
      </c>
      <c r="CV290" s="319">
        <v>0</v>
      </c>
      <c r="CW290" s="319">
        <v>0</v>
      </c>
      <c r="CX290" s="319">
        <v>0</v>
      </c>
      <c r="CY290" s="319">
        <v>0</v>
      </c>
      <c r="CZ290" s="319">
        <v>0</v>
      </c>
      <c r="DA290" s="319">
        <v>0</v>
      </c>
      <c r="DB290" s="319">
        <v>0</v>
      </c>
      <c r="DC290" s="319">
        <v>0</v>
      </c>
      <c r="DD290" s="319">
        <v>108613.1</v>
      </c>
      <c r="DE290" s="319">
        <v>0</v>
      </c>
      <c r="DF290" s="319">
        <v>0</v>
      </c>
      <c r="DG290" s="319">
        <v>0</v>
      </c>
      <c r="DH290" s="319">
        <v>0</v>
      </c>
      <c r="DI290" s="319">
        <v>0</v>
      </c>
      <c r="DJ290" s="319">
        <v>0</v>
      </c>
      <c r="DK290" s="319">
        <v>140889.10999999999</v>
      </c>
      <c r="DL290" s="319">
        <v>0</v>
      </c>
      <c r="DM290" s="319">
        <v>0</v>
      </c>
      <c r="DN290" s="319">
        <v>0</v>
      </c>
      <c r="DO290" s="319">
        <v>207000</v>
      </c>
      <c r="DP290" s="319">
        <v>0</v>
      </c>
      <c r="DQ290" s="319">
        <v>14734.98</v>
      </c>
      <c r="DR290" s="319">
        <v>0</v>
      </c>
      <c r="DS290" s="319">
        <v>127228.07</v>
      </c>
      <c r="DT290" s="319">
        <v>0</v>
      </c>
      <c r="DU290" s="319">
        <v>0</v>
      </c>
      <c r="DV290" s="319">
        <v>0</v>
      </c>
      <c r="DW290" s="319">
        <v>0</v>
      </c>
      <c r="DX290" s="319">
        <v>0</v>
      </c>
      <c r="DY290" s="319">
        <v>142911.35999999999</v>
      </c>
      <c r="DZ290" s="319">
        <v>0</v>
      </c>
      <c r="EA290" s="319">
        <v>534657.78</v>
      </c>
      <c r="EB290" s="319">
        <v>0</v>
      </c>
      <c r="EC290" s="319">
        <v>0</v>
      </c>
      <c r="ED290" s="319">
        <v>0</v>
      </c>
      <c r="EE290" s="319">
        <v>0</v>
      </c>
      <c r="EF290" s="319">
        <v>7255</v>
      </c>
      <c r="EG290" s="319">
        <v>5000000</v>
      </c>
      <c r="EH290" s="319">
        <v>0</v>
      </c>
      <c r="EI290" s="319">
        <v>0</v>
      </c>
      <c r="EJ290" s="319">
        <v>0</v>
      </c>
      <c r="EK290" s="319">
        <v>0</v>
      </c>
      <c r="EL290" s="319">
        <v>0</v>
      </c>
      <c r="EM290" s="319">
        <v>0</v>
      </c>
      <c r="EN290" s="319">
        <v>0</v>
      </c>
      <c r="EO290" s="319">
        <v>0</v>
      </c>
      <c r="EP290" s="319">
        <v>213600</v>
      </c>
      <c r="EQ290" s="319">
        <v>0</v>
      </c>
      <c r="ER290" s="319">
        <v>0</v>
      </c>
      <c r="ES290" s="319">
        <v>0</v>
      </c>
      <c r="ET290" s="319">
        <v>0</v>
      </c>
      <c r="EU290" s="319">
        <v>0</v>
      </c>
      <c r="EV290" s="319">
        <v>0</v>
      </c>
      <c r="EW290" s="319">
        <v>0</v>
      </c>
      <c r="EX290" s="319">
        <v>0</v>
      </c>
      <c r="EY290" s="319">
        <v>0</v>
      </c>
      <c r="EZ290" s="319">
        <v>0</v>
      </c>
      <c r="FA290" s="319">
        <v>0</v>
      </c>
      <c r="FB290" s="319">
        <v>0</v>
      </c>
      <c r="FC290" s="319">
        <v>0</v>
      </c>
      <c r="FD290" s="319">
        <v>0</v>
      </c>
      <c r="FE290" s="319">
        <v>0</v>
      </c>
      <c r="FF290" s="319">
        <v>0</v>
      </c>
      <c r="FG290" s="319">
        <v>0</v>
      </c>
      <c r="FH290" s="319">
        <v>0</v>
      </c>
      <c r="FI290" s="319">
        <v>0</v>
      </c>
      <c r="FJ290" s="319">
        <v>0</v>
      </c>
      <c r="FK290" s="319">
        <v>0</v>
      </c>
      <c r="FL290" s="319">
        <v>0</v>
      </c>
      <c r="FM290" s="319">
        <v>0</v>
      </c>
      <c r="FN290" s="319">
        <v>0</v>
      </c>
      <c r="FO290" s="319">
        <v>0</v>
      </c>
      <c r="FP290" s="319">
        <v>0</v>
      </c>
      <c r="FQ290" s="319">
        <v>0</v>
      </c>
      <c r="FR290" s="319">
        <v>0</v>
      </c>
      <c r="FS290" s="319">
        <v>0</v>
      </c>
      <c r="FT290" s="319">
        <v>0</v>
      </c>
      <c r="FU290" s="319">
        <v>0</v>
      </c>
      <c r="FV290" s="319">
        <v>0</v>
      </c>
      <c r="FW290" s="319">
        <v>0</v>
      </c>
      <c r="FX290" s="319">
        <v>0</v>
      </c>
      <c r="FY290" s="319">
        <v>0</v>
      </c>
      <c r="FZ290" s="319">
        <v>0</v>
      </c>
      <c r="GA290" s="319">
        <v>0</v>
      </c>
      <c r="GB290" s="319">
        <v>0</v>
      </c>
      <c r="GC290" s="319">
        <v>0</v>
      </c>
      <c r="GD290" s="319">
        <v>0</v>
      </c>
      <c r="GE290" s="319">
        <v>0</v>
      </c>
      <c r="GF290" s="319">
        <v>1032353.97</v>
      </c>
      <c r="GG290" s="319">
        <v>0</v>
      </c>
      <c r="GH290" s="319">
        <v>0</v>
      </c>
      <c r="GI290" s="319">
        <v>0</v>
      </c>
      <c r="GJ290" s="319">
        <v>0</v>
      </c>
      <c r="GK290" s="319">
        <v>0</v>
      </c>
      <c r="GL290" s="319">
        <v>0</v>
      </c>
      <c r="GM290" s="319">
        <v>0</v>
      </c>
      <c r="GN290" s="319">
        <v>0</v>
      </c>
      <c r="GO290" s="319">
        <v>0</v>
      </c>
      <c r="GP290" s="319">
        <v>0</v>
      </c>
      <c r="GQ290" s="319">
        <v>0</v>
      </c>
      <c r="GR290" s="319">
        <v>0</v>
      </c>
      <c r="GS290" s="319">
        <v>0</v>
      </c>
      <c r="GT290" s="319">
        <v>0</v>
      </c>
      <c r="GU290" s="319">
        <v>0</v>
      </c>
      <c r="GV290" s="319">
        <v>0</v>
      </c>
      <c r="GW290" s="319">
        <v>304700</v>
      </c>
      <c r="GX290" s="319">
        <v>0</v>
      </c>
      <c r="GY290" s="319">
        <v>0</v>
      </c>
      <c r="GZ290" s="319">
        <v>0</v>
      </c>
      <c r="HA290" s="319">
        <v>733896.15</v>
      </c>
      <c r="HB290" s="319">
        <v>0</v>
      </c>
      <c r="HC290" s="319">
        <v>0</v>
      </c>
      <c r="HD290" s="319">
        <v>0</v>
      </c>
      <c r="HE290" s="319">
        <v>0</v>
      </c>
      <c r="HF290" s="319">
        <v>0</v>
      </c>
      <c r="HG290" s="319">
        <v>0</v>
      </c>
      <c r="HH290" s="319">
        <v>0</v>
      </c>
      <c r="HI290" s="319">
        <v>0</v>
      </c>
      <c r="HJ290" s="319">
        <v>0</v>
      </c>
      <c r="HK290" s="319">
        <v>0</v>
      </c>
      <c r="HL290" s="319">
        <v>0</v>
      </c>
      <c r="HM290" s="319">
        <v>1</v>
      </c>
      <c r="HN290" s="319">
        <v>0</v>
      </c>
      <c r="HO290" s="319">
        <v>0</v>
      </c>
      <c r="HP290" s="319">
        <v>0</v>
      </c>
      <c r="HQ290" s="319">
        <v>0</v>
      </c>
      <c r="HR290" s="319">
        <v>0</v>
      </c>
      <c r="HS290" s="319">
        <v>0</v>
      </c>
      <c r="HT290" s="319">
        <v>0</v>
      </c>
      <c r="HU290" s="319">
        <v>0</v>
      </c>
      <c r="HV290" s="319">
        <v>0</v>
      </c>
      <c r="HW290" s="319">
        <v>138300</v>
      </c>
      <c r="HX290" s="319">
        <v>213468.65</v>
      </c>
      <c r="HY290" s="319">
        <v>900000</v>
      </c>
      <c r="HZ290" s="319">
        <v>0</v>
      </c>
      <c r="IA290" s="319">
        <v>0</v>
      </c>
      <c r="IB290" s="319">
        <v>0</v>
      </c>
      <c r="IC290" s="319">
        <v>0</v>
      </c>
      <c r="ID290" s="319">
        <v>0</v>
      </c>
      <c r="IE290" s="319">
        <v>8524.7000000000007</v>
      </c>
      <c r="IF290" s="319">
        <v>0</v>
      </c>
      <c r="IG290" s="319">
        <v>0</v>
      </c>
      <c r="IH290" s="319">
        <v>0</v>
      </c>
      <c r="II290" s="319">
        <v>158798.04999999999</v>
      </c>
      <c r="IJ290" s="319">
        <v>5084523</v>
      </c>
      <c r="IK290" s="319">
        <v>1</v>
      </c>
      <c r="IL290" s="319">
        <v>0</v>
      </c>
      <c r="IM290" s="319">
        <v>0</v>
      </c>
      <c r="IN290" s="319">
        <v>0</v>
      </c>
      <c r="IO290" s="319">
        <v>0</v>
      </c>
      <c r="IP290" s="319">
        <v>0</v>
      </c>
      <c r="IQ290" s="319">
        <v>0</v>
      </c>
      <c r="IR290" s="319">
        <v>0</v>
      </c>
      <c r="IS290" s="319">
        <v>0</v>
      </c>
      <c r="IT290" s="319">
        <v>0</v>
      </c>
      <c r="IU290" s="319">
        <v>0</v>
      </c>
      <c r="IV290" s="319">
        <v>0</v>
      </c>
      <c r="IW290" s="319">
        <v>0</v>
      </c>
      <c r="IX290" s="319">
        <v>701</v>
      </c>
      <c r="IY290" s="319">
        <v>0</v>
      </c>
      <c r="IZ290" s="319">
        <v>0</v>
      </c>
      <c r="JA290" s="319">
        <v>0</v>
      </c>
      <c r="JB290" s="319">
        <v>0</v>
      </c>
      <c r="JC290" s="319">
        <v>0</v>
      </c>
      <c r="JD290" s="319">
        <v>0</v>
      </c>
      <c r="JE290" s="319">
        <v>0</v>
      </c>
      <c r="JF290" s="319">
        <v>36988.5</v>
      </c>
      <c r="JG290" s="319">
        <v>25321</v>
      </c>
      <c r="JH290" s="319">
        <v>0</v>
      </c>
      <c r="JI290" s="319">
        <v>0</v>
      </c>
      <c r="JJ290" s="319">
        <v>0</v>
      </c>
      <c r="JK290" s="319">
        <v>0</v>
      </c>
      <c r="JL290" s="319">
        <v>0</v>
      </c>
      <c r="JM290" s="319">
        <v>0</v>
      </c>
      <c r="JN290" s="319">
        <v>0</v>
      </c>
      <c r="JO290" s="319">
        <v>450584</v>
      </c>
      <c r="JP290" s="319">
        <v>0</v>
      </c>
      <c r="JQ290" s="319">
        <v>0</v>
      </c>
      <c r="JR290" s="319">
        <v>0</v>
      </c>
      <c r="JS290" s="319">
        <v>0</v>
      </c>
      <c r="JT290" s="319">
        <v>0</v>
      </c>
      <c r="JU290" s="319">
        <v>0</v>
      </c>
      <c r="JV290" s="319">
        <v>0</v>
      </c>
      <c r="JW290" s="319">
        <v>0</v>
      </c>
      <c r="JX290" s="319">
        <v>0</v>
      </c>
      <c r="JY290" s="319">
        <v>0</v>
      </c>
      <c r="JZ290" s="319">
        <v>0</v>
      </c>
      <c r="KA290" s="319">
        <v>0</v>
      </c>
      <c r="KB290" s="319">
        <v>0</v>
      </c>
      <c r="KC290" s="319">
        <v>0</v>
      </c>
      <c r="KD290" s="319">
        <v>0</v>
      </c>
      <c r="KE290" s="319">
        <v>0</v>
      </c>
      <c r="KF290" s="319">
        <v>0</v>
      </c>
      <c r="KG290" s="319">
        <v>0</v>
      </c>
      <c r="KH290" s="319">
        <v>0</v>
      </c>
      <c r="KI290" s="319">
        <v>0</v>
      </c>
      <c r="KJ290" s="319">
        <v>0</v>
      </c>
      <c r="KK290" s="319">
        <v>0</v>
      </c>
      <c r="KL290" s="319">
        <v>0</v>
      </c>
      <c r="KM290" s="319">
        <v>0</v>
      </c>
      <c r="KN290" s="319">
        <v>0</v>
      </c>
      <c r="KO290" s="319">
        <v>51850</v>
      </c>
      <c r="KP290" s="319">
        <v>0</v>
      </c>
      <c r="KQ290" s="319">
        <v>0</v>
      </c>
      <c r="KR290" s="319">
        <v>0</v>
      </c>
      <c r="KS290" s="318">
        <v>0</v>
      </c>
      <c r="KU290" s="312">
        <v>16</v>
      </c>
      <c r="KV290" s="312">
        <v>162</v>
      </c>
      <c r="KY290" s="312">
        <v>9162</v>
      </c>
    </row>
    <row r="291" spans="1:311" x14ac:dyDescent="0.25">
      <c r="A291" s="317">
        <v>2021</v>
      </c>
      <c r="B291" s="316" t="s">
        <v>807</v>
      </c>
      <c r="C291" s="316" t="s">
        <v>814</v>
      </c>
      <c r="D291" s="316" t="s">
        <v>815</v>
      </c>
      <c r="E291" s="316" t="s">
        <v>780</v>
      </c>
      <c r="F291" s="315">
        <v>0</v>
      </c>
      <c r="G291" s="315">
        <v>0</v>
      </c>
      <c r="H291" s="315">
        <v>0</v>
      </c>
      <c r="I291" s="315">
        <v>0</v>
      </c>
      <c r="J291" s="315">
        <v>0</v>
      </c>
      <c r="K291" s="315">
        <v>0</v>
      </c>
      <c r="L291" s="315">
        <v>0</v>
      </c>
      <c r="M291" s="315">
        <v>0</v>
      </c>
      <c r="N291" s="315">
        <v>102075.8</v>
      </c>
      <c r="O291" s="315">
        <v>0</v>
      </c>
      <c r="P291" s="315">
        <v>0</v>
      </c>
      <c r="Q291" s="315">
        <v>0</v>
      </c>
      <c r="R291" s="315">
        <v>0</v>
      </c>
      <c r="S291" s="315">
        <v>4300</v>
      </c>
      <c r="T291" s="315">
        <v>0</v>
      </c>
      <c r="U291" s="315">
        <v>0</v>
      </c>
      <c r="V291" s="315">
        <v>0</v>
      </c>
      <c r="W291" s="315">
        <v>0</v>
      </c>
      <c r="X291" s="315">
        <v>71112</v>
      </c>
      <c r="Y291" s="315">
        <v>0</v>
      </c>
      <c r="Z291" s="315">
        <v>0</v>
      </c>
      <c r="AA291" s="315">
        <v>1686643.75</v>
      </c>
      <c r="AB291" s="315">
        <v>0</v>
      </c>
      <c r="AC291" s="315">
        <v>0</v>
      </c>
      <c r="AD291" s="315">
        <v>0</v>
      </c>
      <c r="AE291" s="315">
        <v>0</v>
      </c>
      <c r="AF291" s="315">
        <v>0</v>
      </c>
      <c r="AG291" s="315">
        <v>0</v>
      </c>
      <c r="AH291" s="315">
        <v>0</v>
      </c>
      <c r="AI291" s="315">
        <v>0</v>
      </c>
      <c r="AJ291" s="315">
        <v>0</v>
      </c>
      <c r="AK291" s="315">
        <v>0</v>
      </c>
      <c r="AL291" s="315">
        <v>357381</v>
      </c>
      <c r="AM291" s="315">
        <v>0</v>
      </c>
      <c r="AN291" s="315">
        <v>0</v>
      </c>
      <c r="AO291" s="315">
        <v>0</v>
      </c>
      <c r="AP291" s="315">
        <v>0</v>
      </c>
      <c r="AQ291" s="315">
        <v>0</v>
      </c>
      <c r="AR291" s="315">
        <v>0</v>
      </c>
      <c r="AS291" s="315">
        <v>31295.98</v>
      </c>
      <c r="AT291" s="315">
        <v>0</v>
      </c>
      <c r="AU291" s="315">
        <v>0</v>
      </c>
      <c r="AV291" s="315">
        <v>0</v>
      </c>
      <c r="AW291" s="315">
        <v>0</v>
      </c>
      <c r="AX291" s="315">
        <v>135830</v>
      </c>
      <c r="AY291" s="315">
        <v>0</v>
      </c>
      <c r="AZ291" s="315">
        <v>0</v>
      </c>
      <c r="BA291" s="315">
        <v>0</v>
      </c>
      <c r="BB291" s="315">
        <v>0</v>
      </c>
      <c r="BC291" s="315">
        <v>0</v>
      </c>
      <c r="BD291" s="315">
        <v>3132798.9</v>
      </c>
      <c r="BE291" s="315">
        <v>0</v>
      </c>
      <c r="BF291" s="315">
        <v>0</v>
      </c>
      <c r="BG291" s="315">
        <v>0</v>
      </c>
      <c r="BH291" s="315">
        <v>0</v>
      </c>
      <c r="BI291" s="315">
        <v>0</v>
      </c>
      <c r="BJ291" s="315">
        <v>0</v>
      </c>
      <c r="BK291" s="315">
        <v>0</v>
      </c>
      <c r="BL291" s="315">
        <v>0</v>
      </c>
      <c r="BM291" s="315">
        <v>0</v>
      </c>
      <c r="BN291" s="315">
        <v>0</v>
      </c>
      <c r="BO291" s="315">
        <v>0</v>
      </c>
      <c r="BP291" s="315">
        <v>0</v>
      </c>
      <c r="BQ291" s="315">
        <v>0</v>
      </c>
      <c r="BR291" s="315">
        <v>0</v>
      </c>
      <c r="BS291" s="315">
        <v>0</v>
      </c>
      <c r="BT291" s="315">
        <v>0</v>
      </c>
      <c r="BU291" s="315">
        <v>0</v>
      </c>
      <c r="BV291" s="315">
        <v>23042.35</v>
      </c>
      <c r="BW291" s="315">
        <v>44200</v>
      </c>
      <c r="BX291" s="315">
        <v>0</v>
      </c>
      <c r="BY291" s="315">
        <v>394669.03</v>
      </c>
      <c r="BZ291" s="315">
        <v>0</v>
      </c>
      <c r="CA291" s="315">
        <v>0</v>
      </c>
      <c r="CB291" s="315">
        <v>0</v>
      </c>
      <c r="CC291" s="315">
        <v>0</v>
      </c>
      <c r="CD291" s="315">
        <v>196985.25</v>
      </c>
      <c r="CE291" s="315">
        <v>0</v>
      </c>
      <c r="CF291" s="315">
        <v>0</v>
      </c>
      <c r="CG291" s="315">
        <v>0</v>
      </c>
      <c r="CH291" s="315">
        <v>0</v>
      </c>
      <c r="CI291" s="315">
        <v>0</v>
      </c>
      <c r="CJ291" s="315">
        <v>0</v>
      </c>
      <c r="CK291" s="315">
        <v>0</v>
      </c>
      <c r="CL291" s="315">
        <v>0</v>
      </c>
      <c r="CM291" s="315">
        <v>0</v>
      </c>
      <c r="CN291" s="315">
        <v>0</v>
      </c>
      <c r="CO291" s="315">
        <v>32000</v>
      </c>
      <c r="CP291" s="315">
        <v>0</v>
      </c>
      <c r="CQ291" s="315">
        <v>0</v>
      </c>
      <c r="CR291" s="315">
        <v>0</v>
      </c>
      <c r="CS291" s="315">
        <v>0</v>
      </c>
      <c r="CT291" s="315">
        <v>0</v>
      </c>
      <c r="CU291" s="315">
        <v>0</v>
      </c>
      <c r="CV291" s="315">
        <v>0</v>
      </c>
      <c r="CW291" s="315">
        <v>0</v>
      </c>
      <c r="CX291" s="315">
        <v>0</v>
      </c>
      <c r="CY291" s="315">
        <v>0</v>
      </c>
      <c r="CZ291" s="315">
        <v>0</v>
      </c>
      <c r="DA291" s="315">
        <v>0</v>
      </c>
      <c r="DB291" s="315">
        <v>0</v>
      </c>
      <c r="DC291" s="315">
        <v>0</v>
      </c>
      <c r="DD291" s="315">
        <v>0</v>
      </c>
      <c r="DE291" s="315">
        <v>236422.65</v>
      </c>
      <c r="DF291" s="315">
        <v>0</v>
      </c>
      <c r="DG291" s="315">
        <v>0</v>
      </c>
      <c r="DH291" s="315">
        <v>0</v>
      </c>
      <c r="DI291" s="315">
        <v>0</v>
      </c>
      <c r="DJ291" s="315">
        <v>0</v>
      </c>
      <c r="DK291" s="315">
        <v>0</v>
      </c>
      <c r="DL291" s="315">
        <v>0</v>
      </c>
      <c r="DM291" s="315">
        <v>0</v>
      </c>
      <c r="DN291" s="315">
        <v>0</v>
      </c>
      <c r="DO291" s="315">
        <v>0</v>
      </c>
      <c r="DP291" s="315">
        <v>0</v>
      </c>
      <c r="DQ291" s="315">
        <v>0</v>
      </c>
      <c r="DR291" s="315">
        <v>0</v>
      </c>
      <c r="DS291" s="315">
        <v>0</v>
      </c>
      <c r="DT291" s="315">
        <v>0</v>
      </c>
      <c r="DU291" s="315">
        <v>0</v>
      </c>
      <c r="DV291" s="315">
        <v>1</v>
      </c>
      <c r="DW291" s="315">
        <v>0</v>
      </c>
      <c r="DX291" s="315">
        <v>0</v>
      </c>
      <c r="DY291" s="315">
        <v>0</v>
      </c>
      <c r="DZ291" s="315">
        <v>0</v>
      </c>
      <c r="EA291" s="315">
        <v>891048.4</v>
      </c>
      <c r="EB291" s="315">
        <v>0</v>
      </c>
      <c r="EC291" s="315">
        <v>0</v>
      </c>
      <c r="ED291" s="315">
        <v>0</v>
      </c>
      <c r="EE291" s="315">
        <v>0</v>
      </c>
      <c r="EF291" s="315">
        <v>0</v>
      </c>
      <c r="EG291" s="315">
        <v>0</v>
      </c>
      <c r="EH291" s="315">
        <v>0</v>
      </c>
      <c r="EI291" s="315">
        <v>0</v>
      </c>
      <c r="EJ291" s="315">
        <v>0</v>
      </c>
      <c r="EK291" s="315">
        <v>0</v>
      </c>
      <c r="EL291" s="315">
        <v>0</v>
      </c>
      <c r="EM291" s="315">
        <v>0</v>
      </c>
      <c r="EN291" s="315">
        <v>0</v>
      </c>
      <c r="EO291" s="315">
        <v>0</v>
      </c>
      <c r="EP291" s="315">
        <v>0</v>
      </c>
      <c r="EQ291" s="315">
        <v>0</v>
      </c>
      <c r="ER291" s="315">
        <v>390000</v>
      </c>
      <c r="ES291" s="315">
        <v>0</v>
      </c>
      <c r="ET291" s="315">
        <v>0</v>
      </c>
      <c r="EU291" s="315">
        <v>0</v>
      </c>
      <c r="EV291" s="315">
        <v>0</v>
      </c>
      <c r="EW291" s="315">
        <v>0</v>
      </c>
      <c r="EX291" s="315">
        <v>0</v>
      </c>
      <c r="EY291" s="315">
        <v>2920000</v>
      </c>
      <c r="EZ291" s="315">
        <v>9832590.0099999998</v>
      </c>
      <c r="FA291" s="315">
        <v>238171.96</v>
      </c>
      <c r="FB291" s="315">
        <v>0</v>
      </c>
      <c r="FC291" s="315">
        <v>14764.45</v>
      </c>
      <c r="FD291" s="315">
        <v>0</v>
      </c>
      <c r="FE291" s="315">
        <v>0</v>
      </c>
      <c r="FF291" s="315">
        <v>0</v>
      </c>
      <c r="FG291" s="315">
        <v>0</v>
      </c>
      <c r="FH291" s="315">
        <v>0</v>
      </c>
      <c r="FI291" s="315">
        <v>0</v>
      </c>
      <c r="FJ291" s="315">
        <v>0</v>
      </c>
      <c r="FK291" s="315">
        <v>640031</v>
      </c>
      <c r="FL291" s="315">
        <v>0</v>
      </c>
      <c r="FM291" s="315">
        <v>0</v>
      </c>
      <c r="FN291" s="315">
        <v>0</v>
      </c>
      <c r="FO291" s="315">
        <v>0</v>
      </c>
      <c r="FP291" s="315">
        <v>0</v>
      </c>
      <c r="FQ291" s="315">
        <v>0</v>
      </c>
      <c r="FR291" s="315">
        <v>0</v>
      </c>
      <c r="FS291" s="315">
        <v>0</v>
      </c>
      <c r="FT291" s="315">
        <v>0</v>
      </c>
      <c r="FU291" s="315">
        <v>0</v>
      </c>
      <c r="FV291" s="315">
        <v>0</v>
      </c>
      <c r="FW291" s="315">
        <v>0</v>
      </c>
      <c r="FX291" s="315">
        <v>0</v>
      </c>
      <c r="FY291" s="315">
        <v>0</v>
      </c>
      <c r="FZ291" s="315">
        <v>0</v>
      </c>
      <c r="GA291" s="315">
        <v>0</v>
      </c>
      <c r="GB291" s="315">
        <v>0</v>
      </c>
      <c r="GC291" s="315">
        <v>0</v>
      </c>
      <c r="GD291" s="315">
        <v>0</v>
      </c>
      <c r="GE291" s="315">
        <v>0</v>
      </c>
      <c r="GF291" s="315">
        <v>3</v>
      </c>
      <c r="GG291" s="315">
        <v>0</v>
      </c>
      <c r="GH291" s="315">
        <v>0</v>
      </c>
      <c r="GI291" s="315">
        <v>0</v>
      </c>
      <c r="GJ291" s="315">
        <v>0</v>
      </c>
      <c r="GK291" s="315">
        <v>0</v>
      </c>
      <c r="GL291" s="315">
        <v>0</v>
      </c>
      <c r="GM291" s="315">
        <v>0</v>
      </c>
      <c r="GN291" s="315">
        <v>1</v>
      </c>
      <c r="GO291" s="315">
        <v>0</v>
      </c>
      <c r="GP291" s="315">
        <v>0</v>
      </c>
      <c r="GQ291" s="315">
        <v>0</v>
      </c>
      <c r="GR291" s="315">
        <v>0</v>
      </c>
      <c r="GS291" s="315">
        <v>239298.63</v>
      </c>
      <c r="GT291" s="315">
        <v>33411.449999999997</v>
      </c>
      <c r="GU291" s="315">
        <v>0</v>
      </c>
      <c r="GV291" s="315">
        <v>0</v>
      </c>
      <c r="GW291" s="315">
        <v>0</v>
      </c>
      <c r="GX291" s="315">
        <v>0</v>
      </c>
      <c r="GY291" s="315">
        <v>0</v>
      </c>
      <c r="GZ291" s="315">
        <v>0</v>
      </c>
      <c r="HA291" s="315">
        <v>0</v>
      </c>
      <c r="HB291" s="315">
        <v>0</v>
      </c>
      <c r="HC291" s="315">
        <v>0</v>
      </c>
      <c r="HD291" s="315">
        <v>0</v>
      </c>
      <c r="HE291" s="315">
        <v>0</v>
      </c>
      <c r="HF291" s="315">
        <v>0</v>
      </c>
      <c r="HG291" s="315">
        <v>3000</v>
      </c>
      <c r="HH291" s="315">
        <v>0</v>
      </c>
      <c r="HI291" s="315">
        <v>0</v>
      </c>
      <c r="HJ291" s="315">
        <v>0</v>
      </c>
      <c r="HK291" s="315">
        <v>0</v>
      </c>
      <c r="HL291" s="315">
        <v>0</v>
      </c>
      <c r="HM291" s="315">
        <v>0</v>
      </c>
      <c r="HN291" s="315">
        <v>0</v>
      </c>
      <c r="HO291" s="315">
        <v>0</v>
      </c>
      <c r="HP291" s="315">
        <v>0</v>
      </c>
      <c r="HQ291" s="315">
        <v>0</v>
      </c>
      <c r="HR291" s="315">
        <v>0</v>
      </c>
      <c r="HS291" s="315">
        <v>0</v>
      </c>
      <c r="HT291" s="315">
        <v>0</v>
      </c>
      <c r="HU291" s="315">
        <v>0</v>
      </c>
      <c r="HV291" s="315">
        <v>0</v>
      </c>
      <c r="HW291" s="315">
        <v>0</v>
      </c>
      <c r="HX291" s="315">
        <v>0</v>
      </c>
      <c r="HY291" s="315">
        <v>0</v>
      </c>
      <c r="HZ291" s="315">
        <v>0</v>
      </c>
      <c r="IA291" s="315">
        <v>0</v>
      </c>
      <c r="IB291" s="315">
        <v>3</v>
      </c>
      <c r="IC291" s="315">
        <v>72000</v>
      </c>
      <c r="ID291" s="315">
        <v>0</v>
      </c>
      <c r="IE291" s="315">
        <v>0</v>
      </c>
      <c r="IF291" s="315">
        <v>0</v>
      </c>
      <c r="IG291" s="315">
        <v>0</v>
      </c>
      <c r="IH291" s="315">
        <v>0</v>
      </c>
      <c r="II291" s="315">
        <v>0</v>
      </c>
      <c r="IJ291" s="315">
        <v>1158000</v>
      </c>
      <c r="IK291" s="315">
        <v>0</v>
      </c>
      <c r="IL291" s="315">
        <v>0</v>
      </c>
      <c r="IM291" s="315">
        <v>0</v>
      </c>
      <c r="IN291" s="315">
        <v>0</v>
      </c>
      <c r="IO291" s="315">
        <v>0</v>
      </c>
      <c r="IP291" s="315">
        <v>0</v>
      </c>
      <c r="IQ291" s="315">
        <v>0</v>
      </c>
      <c r="IR291" s="315">
        <v>0</v>
      </c>
      <c r="IS291" s="315">
        <v>0</v>
      </c>
      <c r="IT291" s="315">
        <v>0</v>
      </c>
      <c r="IU291" s="315">
        <v>0</v>
      </c>
      <c r="IV291" s="315">
        <v>0</v>
      </c>
      <c r="IW291" s="315">
        <v>0</v>
      </c>
      <c r="IX291" s="315">
        <v>0</v>
      </c>
      <c r="IY291" s="315">
        <v>0</v>
      </c>
      <c r="IZ291" s="315">
        <v>0</v>
      </c>
      <c r="JA291" s="315">
        <v>0</v>
      </c>
      <c r="JB291" s="315">
        <v>0</v>
      </c>
      <c r="JC291" s="315">
        <v>0</v>
      </c>
      <c r="JD291" s="315">
        <v>0</v>
      </c>
      <c r="JE291" s="315">
        <v>0</v>
      </c>
      <c r="JF291" s="315">
        <v>0</v>
      </c>
      <c r="JG291" s="315">
        <v>0</v>
      </c>
      <c r="JH291" s="315">
        <v>0</v>
      </c>
      <c r="JI291" s="315">
        <v>0</v>
      </c>
      <c r="JJ291" s="315">
        <v>0</v>
      </c>
      <c r="JK291" s="315">
        <v>0</v>
      </c>
      <c r="JL291" s="315">
        <v>0</v>
      </c>
      <c r="JM291" s="315">
        <v>0</v>
      </c>
      <c r="JN291" s="315">
        <v>0</v>
      </c>
      <c r="JO291" s="315">
        <v>0</v>
      </c>
      <c r="JP291" s="315">
        <v>0</v>
      </c>
      <c r="JQ291" s="315">
        <v>0</v>
      </c>
      <c r="JR291" s="315">
        <v>0</v>
      </c>
      <c r="JS291" s="315">
        <v>0</v>
      </c>
      <c r="JT291" s="315">
        <v>0</v>
      </c>
      <c r="JU291" s="315">
        <v>0</v>
      </c>
      <c r="JV291" s="315">
        <v>0</v>
      </c>
      <c r="JW291" s="315">
        <v>0</v>
      </c>
      <c r="JX291" s="315">
        <v>0</v>
      </c>
      <c r="JY291" s="315">
        <v>0</v>
      </c>
      <c r="JZ291" s="315">
        <v>0</v>
      </c>
      <c r="KA291" s="315">
        <v>0</v>
      </c>
      <c r="KB291" s="315">
        <v>0</v>
      </c>
      <c r="KC291" s="315">
        <v>0</v>
      </c>
      <c r="KD291" s="315">
        <v>0</v>
      </c>
      <c r="KE291" s="315">
        <v>0</v>
      </c>
      <c r="KF291" s="315">
        <v>0</v>
      </c>
      <c r="KG291" s="315">
        <v>0</v>
      </c>
      <c r="KH291" s="315">
        <v>0</v>
      </c>
      <c r="KI291" s="315">
        <v>0</v>
      </c>
      <c r="KJ291" s="315">
        <v>0</v>
      </c>
      <c r="KK291" s="315">
        <v>0</v>
      </c>
      <c r="KL291" s="315">
        <v>0</v>
      </c>
      <c r="KM291" s="315">
        <v>0</v>
      </c>
      <c r="KN291" s="315">
        <v>0</v>
      </c>
      <c r="KO291" s="315">
        <v>0</v>
      </c>
      <c r="KP291" s="315">
        <v>0</v>
      </c>
      <c r="KQ291" s="315">
        <v>0</v>
      </c>
      <c r="KR291" s="315">
        <v>0</v>
      </c>
      <c r="KS291" s="314">
        <v>0</v>
      </c>
      <c r="KU291" s="312">
        <v>16</v>
      </c>
      <c r="KV291" s="312">
        <v>165</v>
      </c>
      <c r="KY291" s="312">
        <v>9165</v>
      </c>
    </row>
    <row r="292" spans="1:311" x14ac:dyDescent="0.25">
      <c r="A292" s="321">
        <v>2021</v>
      </c>
      <c r="B292" s="320" t="s">
        <v>807</v>
      </c>
      <c r="C292" s="320" t="s">
        <v>814</v>
      </c>
      <c r="D292" s="320" t="s">
        <v>321</v>
      </c>
      <c r="E292" s="320" t="s">
        <v>780</v>
      </c>
      <c r="F292" s="319">
        <v>0</v>
      </c>
      <c r="G292" s="319">
        <v>0</v>
      </c>
      <c r="H292" s="319">
        <v>0</v>
      </c>
      <c r="I292" s="319">
        <v>1</v>
      </c>
      <c r="J292" s="319">
        <v>0</v>
      </c>
      <c r="K292" s="319">
        <v>0</v>
      </c>
      <c r="L292" s="319">
        <v>44445</v>
      </c>
      <c r="M292" s="319">
        <v>0</v>
      </c>
      <c r="N292" s="319">
        <v>102075.8</v>
      </c>
      <c r="O292" s="319">
        <v>0</v>
      </c>
      <c r="P292" s="319">
        <v>0</v>
      </c>
      <c r="Q292" s="319">
        <v>0</v>
      </c>
      <c r="R292" s="319">
        <v>0</v>
      </c>
      <c r="S292" s="319">
        <v>4300</v>
      </c>
      <c r="T292" s="319">
        <v>0</v>
      </c>
      <c r="U292" s="319">
        <v>0</v>
      </c>
      <c r="V292" s="319">
        <v>0</v>
      </c>
      <c r="W292" s="319">
        <v>0</v>
      </c>
      <c r="X292" s="319">
        <v>71112</v>
      </c>
      <c r="Y292" s="319">
        <v>0</v>
      </c>
      <c r="Z292" s="319">
        <v>0</v>
      </c>
      <c r="AA292" s="319">
        <v>1686643.75</v>
      </c>
      <c r="AB292" s="319">
        <v>0</v>
      </c>
      <c r="AC292" s="319">
        <v>0</v>
      </c>
      <c r="AD292" s="319">
        <v>0</v>
      </c>
      <c r="AE292" s="319">
        <v>0</v>
      </c>
      <c r="AF292" s="319">
        <v>21539.1</v>
      </c>
      <c r="AG292" s="319">
        <v>0</v>
      </c>
      <c r="AH292" s="319">
        <v>0</v>
      </c>
      <c r="AI292" s="319">
        <v>0</v>
      </c>
      <c r="AJ292" s="319">
        <v>0</v>
      </c>
      <c r="AK292" s="319">
        <v>0</v>
      </c>
      <c r="AL292" s="319">
        <v>357381</v>
      </c>
      <c r="AM292" s="319">
        <v>0</v>
      </c>
      <c r="AN292" s="319">
        <v>0</v>
      </c>
      <c r="AO292" s="319">
        <v>0</v>
      </c>
      <c r="AP292" s="319">
        <v>0</v>
      </c>
      <c r="AQ292" s="319">
        <v>0</v>
      </c>
      <c r="AR292" s="319">
        <v>0</v>
      </c>
      <c r="AS292" s="319">
        <v>31295.98</v>
      </c>
      <c r="AT292" s="319">
        <v>0</v>
      </c>
      <c r="AU292" s="319">
        <v>0</v>
      </c>
      <c r="AV292" s="319">
        <v>0</v>
      </c>
      <c r="AW292" s="319">
        <v>0</v>
      </c>
      <c r="AX292" s="319">
        <v>135830</v>
      </c>
      <c r="AY292" s="319">
        <v>0</v>
      </c>
      <c r="AZ292" s="319">
        <v>0</v>
      </c>
      <c r="BA292" s="319">
        <v>0</v>
      </c>
      <c r="BB292" s="319">
        <v>0</v>
      </c>
      <c r="BC292" s="319">
        <v>0</v>
      </c>
      <c r="BD292" s="319">
        <v>3132798.9</v>
      </c>
      <c r="BE292" s="319">
        <v>0</v>
      </c>
      <c r="BF292" s="319">
        <v>0</v>
      </c>
      <c r="BG292" s="319">
        <v>0</v>
      </c>
      <c r="BH292" s="319">
        <v>0</v>
      </c>
      <c r="BI292" s="319">
        <v>0</v>
      </c>
      <c r="BJ292" s="319">
        <v>0</v>
      </c>
      <c r="BK292" s="319">
        <v>0</v>
      </c>
      <c r="BL292" s="319">
        <v>0</v>
      </c>
      <c r="BM292" s="319">
        <v>0</v>
      </c>
      <c r="BN292" s="319">
        <v>0</v>
      </c>
      <c r="BO292" s="319">
        <v>0</v>
      </c>
      <c r="BP292" s="319">
        <v>0</v>
      </c>
      <c r="BQ292" s="319">
        <v>0</v>
      </c>
      <c r="BR292" s="319">
        <v>0</v>
      </c>
      <c r="BS292" s="319">
        <v>0</v>
      </c>
      <c r="BT292" s="319">
        <v>0</v>
      </c>
      <c r="BU292" s="319">
        <v>45000</v>
      </c>
      <c r="BV292" s="319">
        <v>23043.35</v>
      </c>
      <c r="BW292" s="319">
        <v>110475.95</v>
      </c>
      <c r="BX292" s="319">
        <v>0</v>
      </c>
      <c r="BY292" s="319">
        <v>468859.28</v>
      </c>
      <c r="BZ292" s="319">
        <v>0</v>
      </c>
      <c r="CA292" s="319">
        <v>0</v>
      </c>
      <c r="CB292" s="319">
        <v>0</v>
      </c>
      <c r="CC292" s="319">
        <v>0</v>
      </c>
      <c r="CD292" s="319">
        <v>196985.25</v>
      </c>
      <c r="CE292" s="319">
        <v>0</v>
      </c>
      <c r="CF292" s="319">
        <v>0</v>
      </c>
      <c r="CG292" s="319">
        <v>0</v>
      </c>
      <c r="CH292" s="319">
        <v>0</v>
      </c>
      <c r="CI292" s="319">
        <v>0</v>
      </c>
      <c r="CJ292" s="319">
        <v>0</v>
      </c>
      <c r="CK292" s="319">
        <v>0</v>
      </c>
      <c r="CL292" s="319">
        <v>0</v>
      </c>
      <c r="CM292" s="319">
        <v>0</v>
      </c>
      <c r="CN292" s="319">
        <v>0</v>
      </c>
      <c r="CO292" s="319">
        <v>32000</v>
      </c>
      <c r="CP292" s="319">
        <v>0</v>
      </c>
      <c r="CQ292" s="319">
        <v>0</v>
      </c>
      <c r="CR292" s="319">
        <v>1</v>
      </c>
      <c r="CS292" s="319">
        <v>0</v>
      </c>
      <c r="CT292" s="319">
        <v>0</v>
      </c>
      <c r="CU292" s="319">
        <v>0</v>
      </c>
      <c r="CV292" s="319">
        <v>0</v>
      </c>
      <c r="CW292" s="319">
        <v>0</v>
      </c>
      <c r="CX292" s="319">
        <v>0</v>
      </c>
      <c r="CY292" s="319">
        <v>0</v>
      </c>
      <c r="CZ292" s="319">
        <v>0</v>
      </c>
      <c r="DA292" s="319">
        <v>0</v>
      </c>
      <c r="DB292" s="319">
        <v>0</v>
      </c>
      <c r="DC292" s="319">
        <v>0</v>
      </c>
      <c r="DD292" s="319">
        <v>108613.1</v>
      </c>
      <c r="DE292" s="319">
        <v>236422.65</v>
      </c>
      <c r="DF292" s="319">
        <v>0</v>
      </c>
      <c r="DG292" s="319">
        <v>0</v>
      </c>
      <c r="DH292" s="319">
        <v>0</v>
      </c>
      <c r="DI292" s="319">
        <v>0</v>
      </c>
      <c r="DJ292" s="319">
        <v>0</v>
      </c>
      <c r="DK292" s="319">
        <v>140889.10999999999</v>
      </c>
      <c r="DL292" s="319">
        <v>0</v>
      </c>
      <c r="DM292" s="319">
        <v>0</v>
      </c>
      <c r="DN292" s="319">
        <v>0</v>
      </c>
      <c r="DO292" s="319">
        <v>207000</v>
      </c>
      <c r="DP292" s="319">
        <v>0</v>
      </c>
      <c r="DQ292" s="319">
        <v>14734.98</v>
      </c>
      <c r="DR292" s="319">
        <v>0</v>
      </c>
      <c r="DS292" s="319">
        <v>127228.07</v>
      </c>
      <c r="DT292" s="319">
        <v>0</v>
      </c>
      <c r="DU292" s="319">
        <v>0</v>
      </c>
      <c r="DV292" s="319">
        <v>1</v>
      </c>
      <c r="DW292" s="319">
        <v>0</v>
      </c>
      <c r="DX292" s="319">
        <v>0</v>
      </c>
      <c r="DY292" s="319">
        <v>142911.35999999999</v>
      </c>
      <c r="DZ292" s="319">
        <v>0</v>
      </c>
      <c r="EA292" s="319">
        <v>1425706.18</v>
      </c>
      <c r="EB292" s="319">
        <v>0</v>
      </c>
      <c r="EC292" s="319">
        <v>0</v>
      </c>
      <c r="ED292" s="319">
        <v>0</v>
      </c>
      <c r="EE292" s="319">
        <v>0</v>
      </c>
      <c r="EF292" s="319">
        <v>7255</v>
      </c>
      <c r="EG292" s="319">
        <v>5000000</v>
      </c>
      <c r="EH292" s="319">
        <v>0</v>
      </c>
      <c r="EI292" s="319">
        <v>0</v>
      </c>
      <c r="EJ292" s="319">
        <v>0</v>
      </c>
      <c r="EK292" s="319">
        <v>0</v>
      </c>
      <c r="EL292" s="319">
        <v>0</v>
      </c>
      <c r="EM292" s="319">
        <v>0</v>
      </c>
      <c r="EN292" s="319">
        <v>0</v>
      </c>
      <c r="EO292" s="319">
        <v>0</v>
      </c>
      <c r="EP292" s="319">
        <v>213600</v>
      </c>
      <c r="EQ292" s="319">
        <v>0</v>
      </c>
      <c r="ER292" s="319">
        <v>390000</v>
      </c>
      <c r="ES292" s="319">
        <v>0</v>
      </c>
      <c r="ET292" s="319">
        <v>0</v>
      </c>
      <c r="EU292" s="319">
        <v>0</v>
      </c>
      <c r="EV292" s="319">
        <v>0</v>
      </c>
      <c r="EW292" s="319">
        <v>0</v>
      </c>
      <c r="EX292" s="319">
        <v>0</v>
      </c>
      <c r="EY292" s="319">
        <v>2920000</v>
      </c>
      <c r="EZ292" s="319">
        <v>9832590.0099999998</v>
      </c>
      <c r="FA292" s="319">
        <v>238171.96</v>
      </c>
      <c r="FB292" s="319">
        <v>0</v>
      </c>
      <c r="FC292" s="319">
        <v>14764.45</v>
      </c>
      <c r="FD292" s="319">
        <v>0</v>
      </c>
      <c r="FE292" s="319">
        <v>0</v>
      </c>
      <c r="FF292" s="319">
        <v>0</v>
      </c>
      <c r="FG292" s="319">
        <v>0</v>
      </c>
      <c r="FH292" s="319">
        <v>0</v>
      </c>
      <c r="FI292" s="319">
        <v>0</v>
      </c>
      <c r="FJ292" s="319">
        <v>0</v>
      </c>
      <c r="FK292" s="319">
        <v>640031</v>
      </c>
      <c r="FL292" s="319">
        <v>0</v>
      </c>
      <c r="FM292" s="319">
        <v>0</v>
      </c>
      <c r="FN292" s="319">
        <v>0</v>
      </c>
      <c r="FO292" s="319">
        <v>0</v>
      </c>
      <c r="FP292" s="319">
        <v>0</v>
      </c>
      <c r="FQ292" s="319">
        <v>0</v>
      </c>
      <c r="FR292" s="319">
        <v>0</v>
      </c>
      <c r="FS292" s="319">
        <v>0</v>
      </c>
      <c r="FT292" s="319">
        <v>0</v>
      </c>
      <c r="FU292" s="319">
        <v>0</v>
      </c>
      <c r="FV292" s="319">
        <v>0</v>
      </c>
      <c r="FW292" s="319">
        <v>0</v>
      </c>
      <c r="FX292" s="319">
        <v>0</v>
      </c>
      <c r="FY292" s="319">
        <v>0</v>
      </c>
      <c r="FZ292" s="319">
        <v>0</v>
      </c>
      <c r="GA292" s="319">
        <v>0</v>
      </c>
      <c r="GB292" s="319">
        <v>0</v>
      </c>
      <c r="GC292" s="319">
        <v>0</v>
      </c>
      <c r="GD292" s="319">
        <v>0</v>
      </c>
      <c r="GE292" s="319">
        <v>0</v>
      </c>
      <c r="GF292" s="319">
        <v>1032356.97</v>
      </c>
      <c r="GG292" s="319">
        <v>0</v>
      </c>
      <c r="GH292" s="319">
        <v>0</v>
      </c>
      <c r="GI292" s="319">
        <v>0</v>
      </c>
      <c r="GJ292" s="319">
        <v>0</v>
      </c>
      <c r="GK292" s="319">
        <v>0</v>
      </c>
      <c r="GL292" s="319">
        <v>0</v>
      </c>
      <c r="GM292" s="319">
        <v>0</v>
      </c>
      <c r="GN292" s="319">
        <v>1</v>
      </c>
      <c r="GO292" s="319">
        <v>0</v>
      </c>
      <c r="GP292" s="319">
        <v>0</v>
      </c>
      <c r="GQ292" s="319">
        <v>0</v>
      </c>
      <c r="GR292" s="319">
        <v>0</v>
      </c>
      <c r="GS292" s="319">
        <v>239298.63</v>
      </c>
      <c r="GT292" s="319">
        <v>33411.449999999997</v>
      </c>
      <c r="GU292" s="319">
        <v>0</v>
      </c>
      <c r="GV292" s="319">
        <v>0</v>
      </c>
      <c r="GW292" s="319">
        <v>304700</v>
      </c>
      <c r="GX292" s="319">
        <v>0</v>
      </c>
      <c r="GY292" s="319">
        <v>0</v>
      </c>
      <c r="GZ292" s="319">
        <v>0</v>
      </c>
      <c r="HA292" s="319">
        <v>733896.15</v>
      </c>
      <c r="HB292" s="319">
        <v>0</v>
      </c>
      <c r="HC292" s="319">
        <v>0</v>
      </c>
      <c r="HD292" s="319">
        <v>0</v>
      </c>
      <c r="HE292" s="319">
        <v>0</v>
      </c>
      <c r="HF292" s="319">
        <v>0</v>
      </c>
      <c r="HG292" s="319">
        <v>3000</v>
      </c>
      <c r="HH292" s="319">
        <v>0</v>
      </c>
      <c r="HI292" s="319">
        <v>0</v>
      </c>
      <c r="HJ292" s="319">
        <v>0</v>
      </c>
      <c r="HK292" s="319">
        <v>0</v>
      </c>
      <c r="HL292" s="319">
        <v>0</v>
      </c>
      <c r="HM292" s="319">
        <v>1</v>
      </c>
      <c r="HN292" s="319">
        <v>0</v>
      </c>
      <c r="HO292" s="319">
        <v>0</v>
      </c>
      <c r="HP292" s="319">
        <v>0</v>
      </c>
      <c r="HQ292" s="319">
        <v>0</v>
      </c>
      <c r="HR292" s="319">
        <v>0</v>
      </c>
      <c r="HS292" s="319">
        <v>0</v>
      </c>
      <c r="HT292" s="319">
        <v>0</v>
      </c>
      <c r="HU292" s="319">
        <v>0</v>
      </c>
      <c r="HV292" s="319">
        <v>0</v>
      </c>
      <c r="HW292" s="319">
        <v>138300</v>
      </c>
      <c r="HX292" s="319">
        <v>213468.65</v>
      </c>
      <c r="HY292" s="319">
        <v>900000</v>
      </c>
      <c r="HZ292" s="319">
        <v>0</v>
      </c>
      <c r="IA292" s="319">
        <v>0</v>
      </c>
      <c r="IB292" s="319">
        <v>3</v>
      </c>
      <c r="IC292" s="319">
        <v>72000</v>
      </c>
      <c r="ID292" s="319">
        <v>0</v>
      </c>
      <c r="IE292" s="319">
        <v>8524.7000000000007</v>
      </c>
      <c r="IF292" s="319">
        <v>0</v>
      </c>
      <c r="IG292" s="319">
        <v>0</v>
      </c>
      <c r="IH292" s="319">
        <v>0</v>
      </c>
      <c r="II292" s="319">
        <v>158798.04999999999</v>
      </c>
      <c r="IJ292" s="319">
        <v>6242523</v>
      </c>
      <c r="IK292" s="319">
        <v>1</v>
      </c>
      <c r="IL292" s="319">
        <v>0</v>
      </c>
      <c r="IM292" s="319">
        <v>0</v>
      </c>
      <c r="IN292" s="319">
        <v>0</v>
      </c>
      <c r="IO292" s="319">
        <v>0</v>
      </c>
      <c r="IP292" s="319">
        <v>0</v>
      </c>
      <c r="IQ292" s="319">
        <v>0</v>
      </c>
      <c r="IR292" s="319">
        <v>0</v>
      </c>
      <c r="IS292" s="319">
        <v>0</v>
      </c>
      <c r="IT292" s="319">
        <v>0</v>
      </c>
      <c r="IU292" s="319">
        <v>0</v>
      </c>
      <c r="IV292" s="319">
        <v>0</v>
      </c>
      <c r="IW292" s="319">
        <v>0</v>
      </c>
      <c r="IX292" s="319">
        <v>701</v>
      </c>
      <c r="IY292" s="319">
        <v>0</v>
      </c>
      <c r="IZ292" s="319">
        <v>0</v>
      </c>
      <c r="JA292" s="319">
        <v>0</v>
      </c>
      <c r="JB292" s="319">
        <v>0</v>
      </c>
      <c r="JC292" s="319">
        <v>0</v>
      </c>
      <c r="JD292" s="319">
        <v>0</v>
      </c>
      <c r="JE292" s="319">
        <v>0</v>
      </c>
      <c r="JF292" s="319">
        <v>36988.5</v>
      </c>
      <c r="JG292" s="319">
        <v>25321</v>
      </c>
      <c r="JH292" s="319">
        <v>0</v>
      </c>
      <c r="JI292" s="319">
        <v>0</v>
      </c>
      <c r="JJ292" s="319">
        <v>0</v>
      </c>
      <c r="JK292" s="319">
        <v>0</v>
      </c>
      <c r="JL292" s="319">
        <v>0</v>
      </c>
      <c r="JM292" s="319">
        <v>0</v>
      </c>
      <c r="JN292" s="319">
        <v>0</v>
      </c>
      <c r="JO292" s="319">
        <v>450584</v>
      </c>
      <c r="JP292" s="319">
        <v>0</v>
      </c>
      <c r="JQ292" s="319">
        <v>0</v>
      </c>
      <c r="JR292" s="319">
        <v>0</v>
      </c>
      <c r="JS292" s="319">
        <v>0</v>
      </c>
      <c r="JT292" s="319">
        <v>0</v>
      </c>
      <c r="JU292" s="319">
        <v>0</v>
      </c>
      <c r="JV292" s="319">
        <v>0</v>
      </c>
      <c r="JW292" s="319">
        <v>0</v>
      </c>
      <c r="JX292" s="319">
        <v>0</v>
      </c>
      <c r="JY292" s="319">
        <v>0</v>
      </c>
      <c r="JZ292" s="319">
        <v>0</v>
      </c>
      <c r="KA292" s="319">
        <v>0</v>
      </c>
      <c r="KB292" s="319">
        <v>0</v>
      </c>
      <c r="KC292" s="319">
        <v>0</v>
      </c>
      <c r="KD292" s="319">
        <v>0</v>
      </c>
      <c r="KE292" s="319">
        <v>0</v>
      </c>
      <c r="KF292" s="319">
        <v>0</v>
      </c>
      <c r="KG292" s="319">
        <v>0</v>
      </c>
      <c r="KH292" s="319">
        <v>0</v>
      </c>
      <c r="KI292" s="319">
        <v>0</v>
      </c>
      <c r="KJ292" s="319">
        <v>0</v>
      </c>
      <c r="KK292" s="319">
        <v>0</v>
      </c>
      <c r="KL292" s="319">
        <v>0</v>
      </c>
      <c r="KM292" s="319">
        <v>0</v>
      </c>
      <c r="KN292" s="319">
        <v>0</v>
      </c>
      <c r="KO292" s="319">
        <v>51850</v>
      </c>
      <c r="KP292" s="319">
        <v>0</v>
      </c>
      <c r="KQ292" s="319">
        <v>0</v>
      </c>
      <c r="KR292" s="319">
        <v>0</v>
      </c>
      <c r="KS292" s="318">
        <v>0</v>
      </c>
      <c r="KU292" s="338" t="s">
        <v>943</v>
      </c>
      <c r="KV292" s="312" t="s">
        <v>943</v>
      </c>
      <c r="KY292" s="312" t="s">
        <v>943</v>
      </c>
    </row>
    <row r="293" spans="1:311" x14ac:dyDescent="0.25">
      <c r="A293" s="317">
        <v>2021</v>
      </c>
      <c r="B293" s="316" t="s">
        <v>807</v>
      </c>
      <c r="C293" s="316" t="s">
        <v>812</v>
      </c>
      <c r="D293" s="316" t="s">
        <v>813</v>
      </c>
      <c r="E293" s="316" t="s">
        <v>780</v>
      </c>
      <c r="F293" s="315">
        <v>0</v>
      </c>
      <c r="G293" s="315">
        <v>0</v>
      </c>
      <c r="H293" s="315">
        <v>0</v>
      </c>
      <c r="I293" s="315">
        <v>8290.7000000000007</v>
      </c>
      <c r="J293" s="315">
        <v>0</v>
      </c>
      <c r="K293" s="315">
        <v>0</v>
      </c>
      <c r="L293" s="315">
        <v>0</v>
      </c>
      <c r="M293" s="315">
        <v>0</v>
      </c>
      <c r="N293" s="315">
        <v>116186.95</v>
      </c>
      <c r="O293" s="315">
        <v>6000</v>
      </c>
      <c r="P293" s="315">
        <v>0</v>
      </c>
      <c r="Q293" s="315">
        <v>0</v>
      </c>
      <c r="R293" s="315">
        <v>0</v>
      </c>
      <c r="S293" s="315">
        <v>0</v>
      </c>
      <c r="T293" s="315">
        <v>0</v>
      </c>
      <c r="U293" s="315">
        <v>0</v>
      </c>
      <c r="V293" s="315">
        <v>2086719.25</v>
      </c>
      <c r="W293" s="315">
        <v>0</v>
      </c>
      <c r="X293" s="315">
        <v>418271.69</v>
      </c>
      <c r="Y293" s="315">
        <v>0</v>
      </c>
      <c r="Z293" s="315">
        <v>0</v>
      </c>
      <c r="AA293" s="315">
        <v>0</v>
      </c>
      <c r="AB293" s="315">
        <v>0</v>
      </c>
      <c r="AC293" s="315">
        <v>0</v>
      </c>
      <c r="AD293" s="315">
        <v>574986.85</v>
      </c>
      <c r="AE293" s="315">
        <v>0</v>
      </c>
      <c r="AF293" s="315">
        <v>0</v>
      </c>
      <c r="AG293" s="315">
        <v>0</v>
      </c>
      <c r="AH293" s="315">
        <v>0</v>
      </c>
      <c r="AI293" s="315">
        <v>0</v>
      </c>
      <c r="AJ293" s="315">
        <v>0</v>
      </c>
      <c r="AK293" s="315">
        <v>0</v>
      </c>
      <c r="AL293" s="315">
        <v>2601233.6</v>
      </c>
      <c r="AM293" s="315">
        <v>0</v>
      </c>
      <c r="AN293" s="315">
        <v>0</v>
      </c>
      <c r="AO293" s="315">
        <v>0</v>
      </c>
      <c r="AP293" s="315">
        <v>0</v>
      </c>
      <c r="AQ293" s="315">
        <v>0</v>
      </c>
      <c r="AR293" s="315">
        <v>0</v>
      </c>
      <c r="AS293" s="315">
        <v>146073.45000000001</v>
      </c>
      <c r="AT293" s="315">
        <v>0</v>
      </c>
      <c r="AU293" s="315">
        <v>0</v>
      </c>
      <c r="AV293" s="315">
        <v>0</v>
      </c>
      <c r="AW293" s="315">
        <v>0</v>
      </c>
      <c r="AX293" s="315">
        <v>0</v>
      </c>
      <c r="AY293" s="315">
        <v>0</v>
      </c>
      <c r="AZ293" s="315">
        <v>0</v>
      </c>
      <c r="BA293" s="315">
        <v>0</v>
      </c>
      <c r="BB293" s="315">
        <v>0</v>
      </c>
      <c r="BC293" s="315">
        <v>0</v>
      </c>
      <c r="BD293" s="315">
        <v>756294.67</v>
      </c>
      <c r="BE293" s="315">
        <v>0</v>
      </c>
      <c r="BF293" s="315">
        <v>0</v>
      </c>
      <c r="BG293" s="315">
        <v>98020.27</v>
      </c>
      <c r="BH293" s="315">
        <v>0</v>
      </c>
      <c r="BI293" s="315">
        <v>2374985.69</v>
      </c>
      <c r="BJ293" s="315">
        <v>524458.15</v>
      </c>
      <c r="BK293" s="315">
        <v>0</v>
      </c>
      <c r="BL293" s="315">
        <v>0</v>
      </c>
      <c r="BM293" s="315">
        <v>0</v>
      </c>
      <c r="BN293" s="315">
        <v>0</v>
      </c>
      <c r="BO293" s="315">
        <v>0</v>
      </c>
      <c r="BP293" s="315">
        <v>0</v>
      </c>
      <c r="BQ293" s="315">
        <v>0</v>
      </c>
      <c r="BR293" s="315">
        <v>0</v>
      </c>
      <c r="BS293" s="315">
        <v>350272.55</v>
      </c>
      <c r="BT293" s="315">
        <v>0</v>
      </c>
      <c r="BU293" s="315">
        <v>0</v>
      </c>
      <c r="BV293" s="315">
        <v>0</v>
      </c>
      <c r="BW293" s="315">
        <v>100923.6</v>
      </c>
      <c r="BX293" s="315">
        <v>0</v>
      </c>
      <c r="BY293" s="315">
        <v>0</v>
      </c>
      <c r="BZ293" s="315">
        <v>0</v>
      </c>
      <c r="CA293" s="315">
        <v>134450.56</v>
      </c>
      <c r="CB293" s="315">
        <v>0</v>
      </c>
      <c r="CC293" s="315">
        <v>0</v>
      </c>
      <c r="CD293" s="315">
        <v>6939.35</v>
      </c>
      <c r="CE293" s="315">
        <v>0</v>
      </c>
      <c r="CF293" s="315">
        <v>0</v>
      </c>
      <c r="CG293" s="315">
        <v>0</v>
      </c>
      <c r="CH293" s="315">
        <v>0</v>
      </c>
      <c r="CI293" s="315">
        <v>0</v>
      </c>
      <c r="CJ293" s="315">
        <v>0</v>
      </c>
      <c r="CK293" s="315">
        <v>1</v>
      </c>
      <c r="CL293" s="315">
        <v>8540.0499999999993</v>
      </c>
      <c r="CM293" s="315">
        <v>0</v>
      </c>
      <c r="CN293" s="315">
        <v>0</v>
      </c>
      <c r="CO293" s="315">
        <v>289945.65000000002</v>
      </c>
      <c r="CP293" s="315">
        <v>0</v>
      </c>
      <c r="CQ293" s="315">
        <v>0</v>
      </c>
      <c r="CR293" s="315">
        <v>0</v>
      </c>
      <c r="CS293" s="315">
        <v>0</v>
      </c>
      <c r="CT293" s="315">
        <v>0</v>
      </c>
      <c r="CU293" s="315">
        <v>0</v>
      </c>
      <c r="CV293" s="315">
        <v>0</v>
      </c>
      <c r="CW293" s="315">
        <v>136824</v>
      </c>
      <c r="CX293" s="315">
        <v>0</v>
      </c>
      <c r="CY293" s="315">
        <v>0</v>
      </c>
      <c r="CZ293" s="315">
        <v>0</v>
      </c>
      <c r="DA293" s="315">
        <v>0</v>
      </c>
      <c r="DB293" s="315">
        <v>0</v>
      </c>
      <c r="DC293" s="315">
        <v>0</v>
      </c>
      <c r="DD293" s="315">
        <v>66642.240000000005</v>
      </c>
      <c r="DE293" s="315">
        <v>0</v>
      </c>
      <c r="DF293" s="315">
        <v>27520</v>
      </c>
      <c r="DG293" s="315">
        <v>0</v>
      </c>
      <c r="DH293" s="315">
        <v>0</v>
      </c>
      <c r="DI293" s="315">
        <v>85624.75</v>
      </c>
      <c r="DJ293" s="315">
        <v>0</v>
      </c>
      <c r="DK293" s="315">
        <v>0</v>
      </c>
      <c r="DL293" s="315">
        <v>129743.45</v>
      </c>
      <c r="DM293" s="315">
        <v>0</v>
      </c>
      <c r="DN293" s="315">
        <v>0</v>
      </c>
      <c r="DO293" s="315">
        <v>0</v>
      </c>
      <c r="DP293" s="315">
        <v>0</v>
      </c>
      <c r="DQ293" s="315">
        <v>0</v>
      </c>
      <c r="DR293" s="315">
        <v>0</v>
      </c>
      <c r="DS293" s="315">
        <v>1187055.67</v>
      </c>
      <c r="DT293" s="315">
        <v>0</v>
      </c>
      <c r="DU293" s="315">
        <v>0</v>
      </c>
      <c r="DV293" s="315">
        <v>116141.45</v>
      </c>
      <c r="DW293" s="315">
        <v>0</v>
      </c>
      <c r="DX293" s="315">
        <v>0</v>
      </c>
      <c r="DY293" s="315">
        <v>0</v>
      </c>
      <c r="DZ293" s="315">
        <v>0</v>
      </c>
      <c r="EA293" s="315">
        <v>0</v>
      </c>
      <c r="EB293" s="315">
        <v>0</v>
      </c>
      <c r="EC293" s="315">
        <v>0</v>
      </c>
      <c r="ED293" s="315">
        <v>1</v>
      </c>
      <c r="EE293" s="315">
        <v>0</v>
      </c>
      <c r="EF293" s="315">
        <v>0</v>
      </c>
      <c r="EG293" s="315">
        <v>0</v>
      </c>
      <c r="EH293" s="315">
        <v>0</v>
      </c>
      <c r="EI293" s="315">
        <v>0</v>
      </c>
      <c r="EJ293" s="315">
        <v>685767</v>
      </c>
      <c r="EK293" s="315">
        <v>0</v>
      </c>
      <c r="EL293" s="315">
        <v>0</v>
      </c>
      <c r="EM293" s="315">
        <v>0</v>
      </c>
      <c r="EN293" s="315">
        <v>0</v>
      </c>
      <c r="EO293" s="315">
        <v>39596.449999999997</v>
      </c>
      <c r="EP293" s="315">
        <v>0</v>
      </c>
      <c r="EQ293" s="315">
        <v>0</v>
      </c>
      <c r="ER293" s="315">
        <v>0</v>
      </c>
      <c r="ES293" s="315">
        <v>0</v>
      </c>
      <c r="ET293" s="315">
        <v>0</v>
      </c>
      <c r="EU293" s="315">
        <v>0</v>
      </c>
      <c r="EV293" s="315">
        <v>0</v>
      </c>
      <c r="EW293" s="315">
        <v>0</v>
      </c>
      <c r="EX293" s="315">
        <v>0</v>
      </c>
      <c r="EY293" s="315">
        <v>1792421.22</v>
      </c>
      <c r="EZ293" s="315">
        <v>1391691.43</v>
      </c>
      <c r="FA293" s="315">
        <v>0</v>
      </c>
      <c r="FB293" s="315">
        <v>0</v>
      </c>
      <c r="FC293" s="315">
        <v>0</v>
      </c>
      <c r="FD293" s="315">
        <v>0</v>
      </c>
      <c r="FE293" s="315">
        <v>0</v>
      </c>
      <c r="FF293" s="315">
        <v>0</v>
      </c>
      <c r="FG293" s="315">
        <v>0</v>
      </c>
      <c r="FH293" s="315">
        <v>99455.72</v>
      </c>
      <c r="FI293" s="315">
        <v>0</v>
      </c>
      <c r="FJ293" s="315">
        <v>0</v>
      </c>
      <c r="FK293" s="315">
        <v>0</v>
      </c>
      <c r="FL293" s="315">
        <v>0</v>
      </c>
      <c r="FM293" s="315">
        <v>0</v>
      </c>
      <c r="FN293" s="315">
        <v>0</v>
      </c>
      <c r="FO293" s="315">
        <v>36487.199999999997</v>
      </c>
      <c r="FP293" s="315">
        <v>63656.7</v>
      </c>
      <c r="FQ293" s="315">
        <v>0</v>
      </c>
      <c r="FR293" s="315">
        <v>38342.959999999999</v>
      </c>
      <c r="FS293" s="315">
        <v>0</v>
      </c>
      <c r="FT293" s="315">
        <v>66698.45</v>
      </c>
      <c r="FU293" s="315">
        <v>0</v>
      </c>
      <c r="FV293" s="315">
        <v>0</v>
      </c>
      <c r="FW293" s="315">
        <v>0</v>
      </c>
      <c r="FX293" s="315">
        <v>0</v>
      </c>
      <c r="FY293" s="315">
        <v>0</v>
      </c>
      <c r="FZ293" s="315">
        <v>0</v>
      </c>
      <c r="GA293" s="315">
        <v>0</v>
      </c>
      <c r="GB293" s="315">
        <v>0</v>
      </c>
      <c r="GC293" s="315">
        <v>0</v>
      </c>
      <c r="GD293" s="315">
        <v>0</v>
      </c>
      <c r="GE293" s="315">
        <v>0</v>
      </c>
      <c r="GF293" s="315">
        <v>0</v>
      </c>
      <c r="GG293" s="315">
        <v>0</v>
      </c>
      <c r="GH293" s="315">
        <v>0</v>
      </c>
      <c r="GI293" s="315">
        <v>0</v>
      </c>
      <c r="GJ293" s="315">
        <v>0</v>
      </c>
      <c r="GK293" s="315">
        <v>0</v>
      </c>
      <c r="GL293" s="315">
        <v>0</v>
      </c>
      <c r="GM293" s="315">
        <v>0</v>
      </c>
      <c r="GN293" s="315">
        <v>15616.96</v>
      </c>
      <c r="GO293" s="315">
        <v>0</v>
      </c>
      <c r="GP293" s="315">
        <v>0</v>
      </c>
      <c r="GQ293" s="315">
        <v>0</v>
      </c>
      <c r="GR293" s="315">
        <v>0</v>
      </c>
      <c r="GS293" s="315">
        <v>0</v>
      </c>
      <c r="GT293" s="315">
        <v>0</v>
      </c>
      <c r="GU293" s="315">
        <v>30760.6</v>
      </c>
      <c r="GV293" s="315">
        <v>0</v>
      </c>
      <c r="GW293" s="315">
        <v>0</v>
      </c>
      <c r="GX293" s="315">
        <v>0</v>
      </c>
      <c r="GY293" s="315">
        <v>0</v>
      </c>
      <c r="GZ293" s="315">
        <v>0</v>
      </c>
      <c r="HA293" s="315">
        <v>0</v>
      </c>
      <c r="HB293" s="315">
        <v>0</v>
      </c>
      <c r="HC293" s="315">
        <v>0</v>
      </c>
      <c r="HD293" s="315">
        <v>118389</v>
      </c>
      <c r="HE293" s="315">
        <v>0</v>
      </c>
      <c r="HF293" s="315">
        <v>0</v>
      </c>
      <c r="HG293" s="315">
        <v>350725.3</v>
      </c>
      <c r="HH293" s="315">
        <v>0</v>
      </c>
      <c r="HI293" s="315">
        <v>192352.55</v>
      </c>
      <c r="HJ293" s="315">
        <v>0</v>
      </c>
      <c r="HK293" s="315">
        <v>0</v>
      </c>
      <c r="HL293" s="315">
        <v>0</v>
      </c>
      <c r="HM293" s="315">
        <v>0</v>
      </c>
      <c r="HN293" s="315">
        <v>0</v>
      </c>
      <c r="HO293" s="315">
        <v>0</v>
      </c>
      <c r="HP293" s="315">
        <v>526201.9</v>
      </c>
      <c r="HQ293" s="315">
        <v>0</v>
      </c>
      <c r="HR293" s="315">
        <v>0</v>
      </c>
      <c r="HS293" s="315">
        <v>0</v>
      </c>
      <c r="HT293" s="315">
        <v>0</v>
      </c>
      <c r="HU293" s="315">
        <v>0</v>
      </c>
      <c r="HV293" s="315">
        <v>0</v>
      </c>
      <c r="HW293" s="315">
        <v>356486.05</v>
      </c>
      <c r="HX293" s="315">
        <v>0</v>
      </c>
      <c r="HY293" s="315">
        <v>329400</v>
      </c>
      <c r="HZ293" s="315">
        <v>0</v>
      </c>
      <c r="IA293" s="315">
        <v>0</v>
      </c>
      <c r="IB293" s="315">
        <v>0</v>
      </c>
      <c r="IC293" s="315">
        <v>0</v>
      </c>
      <c r="ID293" s="315">
        <v>0</v>
      </c>
      <c r="IE293" s="315">
        <v>536300.80000000005</v>
      </c>
      <c r="IF293" s="315">
        <v>0</v>
      </c>
      <c r="IG293" s="315">
        <v>0</v>
      </c>
      <c r="IH293" s="315">
        <v>0</v>
      </c>
      <c r="II293" s="315">
        <v>0</v>
      </c>
      <c r="IJ293" s="315">
        <v>0</v>
      </c>
      <c r="IK293" s="315">
        <v>0</v>
      </c>
      <c r="IL293" s="315">
        <v>0</v>
      </c>
      <c r="IM293" s="315">
        <v>0</v>
      </c>
      <c r="IN293" s="315">
        <v>107945.4</v>
      </c>
      <c r="IO293" s="315">
        <v>0</v>
      </c>
      <c r="IP293" s="315">
        <v>0</v>
      </c>
      <c r="IQ293" s="315">
        <v>0</v>
      </c>
      <c r="IR293" s="315">
        <v>0</v>
      </c>
      <c r="IS293" s="315">
        <v>0</v>
      </c>
      <c r="IT293" s="315">
        <v>37879.4</v>
      </c>
      <c r="IU293" s="315">
        <v>0</v>
      </c>
      <c r="IV293" s="315">
        <v>0</v>
      </c>
      <c r="IW293" s="315">
        <v>0</v>
      </c>
      <c r="IX293" s="315">
        <v>0</v>
      </c>
      <c r="IY293" s="315">
        <v>0</v>
      </c>
      <c r="IZ293" s="315">
        <v>0</v>
      </c>
      <c r="JA293" s="315">
        <v>0</v>
      </c>
      <c r="JB293" s="315">
        <v>0</v>
      </c>
      <c r="JC293" s="315">
        <v>0</v>
      </c>
      <c r="JD293" s="315">
        <v>0</v>
      </c>
      <c r="JE293" s="315">
        <v>0</v>
      </c>
      <c r="JF293" s="315">
        <v>0</v>
      </c>
      <c r="JG293" s="315">
        <v>0</v>
      </c>
      <c r="JH293" s="315">
        <v>0</v>
      </c>
      <c r="JI293" s="315">
        <v>0</v>
      </c>
      <c r="JJ293" s="315">
        <v>0</v>
      </c>
      <c r="JK293" s="315">
        <v>48167.3</v>
      </c>
      <c r="JL293" s="315">
        <v>0</v>
      </c>
      <c r="JM293" s="315">
        <v>0</v>
      </c>
      <c r="JN293" s="315">
        <v>0</v>
      </c>
      <c r="JO293" s="315">
        <v>420651.56</v>
      </c>
      <c r="JP293" s="315">
        <v>0</v>
      </c>
      <c r="JQ293" s="315">
        <v>0</v>
      </c>
      <c r="JR293" s="315">
        <v>0</v>
      </c>
      <c r="JS293" s="315">
        <v>0</v>
      </c>
      <c r="JT293" s="315">
        <v>0</v>
      </c>
      <c r="JU293" s="315">
        <v>94505.5</v>
      </c>
      <c r="JV293" s="315">
        <v>0</v>
      </c>
      <c r="JW293" s="315">
        <v>0</v>
      </c>
      <c r="JX293" s="315">
        <v>0</v>
      </c>
      <c r="JY293" s="315">
        <v>0</v>
      </c>
      <c r="JZ293" s="315">
        <v>0</v>
      </c>
      <c r="KA293" s="315">
        <v>0</v>
      </c>
      <c r="KB293" s="315">
        <v>0</v>
      </c>
      <c r="KC293" s="315">
        <v>0</v>
      </c>
      <c r="KD293" s="315">
        <v>0</v>
      </c>
      <c r="KE293" s="315">
        <v>0</v>
      </c>
      <c r="KF293" s="315">
        <v>0</v>
      </c>
      <c r="KG293" s="315">
        <v>0</v>
      </c>
      <c r="KH293" s="315">
        <v>0</v>
      </c>
      <c r="KI293" s="315">
        <v>0</v>
      </c>
      <c r="KJ293" s="315">
        <v>0</v>
      </c>
      <c r="KK293" s="315">
        <v>0</v>
      </c>
      <c r="KL293" s="315">
        <v>0</v>
      </c>
      <c r="KM293" s="315">
        <v>0</v>
      </c>
      <c r="KN293" s="315">
        <v>0</v>
      </c>
      <c r="KO293" s="315">
        <v>0</v>
      </c>
      <c r="KP293" s="315">
        <v>68683.320000000007</v>
      </c>
      <c r="KQ293" s="315">
        <v>0</v>
      </c>
      <c r="KR293" s="315">
        <v>0</v>
      </c>
      <c r="KS293" s="314">
        <v>67395.8</v>
      </c>
      <c r="KU293" s="312">
        <v>17</v>
      </c>
      <c r="KV293" s="312">
        <v>170</v>
      </c>
      <c r="KY293" s="312">
        <v>9170</v>
      </c>
    </row>
    <row r="294" spans="1:311" x14ac:dyDescent="0.25">
      <c r="A294" s="321">
        <v>2021</v>
      </c>
      <c r="B294" s="320" t="s">
        <v>807</v>
      </c>
      <c r="C294" s="320" t="s">
        <v>812</v>
      </c>
      <c r="D294" s="320" t="s">
        <v>321</v>
      </c>
      <c r="E294" s="320" t="s">
        <v>780</v>
      </c>
      <c r="F294" s="319">
        <v>0</v>
      </c>
      <c r="G294" s="319">
        <v>0</v>
      </c>
      <c r="H294" s="319">
        <v>0</v>
      </c>
      <c r="I294" s="319">
        <v>8290.7000000000007</v>
      </c>
      <c r="J294" s="319">
        <v>0</v>
      </c>
      <c r="K294" s="319">
        <v>0</v>
      </c>
      <c r="L294" s="319">
        <v>0</v>
      </c>
      <c r="M294" s="319">
        <v>0</v>
      </c>
      <c r="N294" s="319">
        <v>116186.95</v>
      </c>
      <c r="O294" s="319">
        <v>6000</v>
      </c>
      <c r="P294" s="319">
        <v>0</v>
      </c>
      <c r="Q294" s="319">
        <v>0</v>
      </c>
      <c r="R294" s="319">
        <v>0</v>
      </c>
      <c r="S294" s="319">
        <v>0</v>
      </c>
      <c r="T294" s="319">
        <v>0</v>
      </c>
      <c r="U294" s="319">
        <v>0</v>
      </c>
      <c r="V294" s="319">
        <v>2086719.25</v>
      </c>
      <c r="W294" s="319">
        <v>0</v>
      </c>
      <c r="X294" s="319">
        <v>418271.69</v>
      </c>
      <c r="Y294" s="319">
        <v>0</v>
      </c>
      <c r="Z294" s="319">
        <v>0</v>
      </c>
      <c r="AA294" s="319">
        <v>0</v>
      </c>
      <c r="AB294" s="319">
        <v>0</v>
      </c>
      <c r="AC294" s="319">
        <v>0</v>
      </c>
      <c r="AD294" s="319">
        <v>574986.85</v>
      </c>
      <c r="AE294" s="319">
        <v>0</v>
      </c>
      <c r="AF294" s="319">
        <v>0</v>
      </c>
      <c r="AG294" s="319">
        <v>0</v>
      </c>
      <c r="AH294" s="319">
        <v>0</v>
      </c>
      <c r="AI294" s="319">
        <v>0</v>
      </c>
      <c r="AJ294" s="319">
        <v>0</v>
      </c>
      <c r="AK294" s="319">
        <v>0</v>
      </c>
      <c r="AL294" s="319">
        <v>2601233.6</v>
      </c>
      <c r="AM294" s="319">
        <v>0</v>
      </c>
      <c r="AN294" s="319">
        <v>0</v>
      </c>
      <c r="AO294" s="319">
        <v>0</v>
      </c>
      <c r="AP294" s="319">
        <v>0</v>
      </c>
      <c r="AQ294" s="319">
        <v>0</v>
      </c>
      <c r="AR294" s="319">
        <v>0</v>
      </c>
      <c r="AS294" s="319">
        <v>146073.45000000001</v>
      </c>
      <c r="AT294" s="319">
        <v>0</v>
      </c>
      <c r="AU294" s="319">
        <v>0</v>
      </c>
      <c r="AV294" s="319">
        <v>0</v>
      </c>
      <c r="AW294" s="319">
        <v>0</v>
      </c>
      <c r="AX294" s="319">
        <v>0</v>
      </c>
      <c r="AY294" s="319">
        <v>0</v>
      </c>
      <c r="AZ294" s="319">
        <v>0</v>
      </c>
      <c r="BA294" s="319">
        <v>0</v>
      </c>
      <c r="BB294" s="319">
        <v>0</v>
      </c>
      <c r="BC294" s="319">
        <v>0</v>
      </c>
      <c r="BD294" s="319">
        <v>756294.67</v>
      </c>
      <c r="BE294" s="319">
        <v>0</v>
      </c>
      <c r="BF294" s="319">
        <v>0</v>
      </c>
      <c r="BG294" s="319">
        <v>98020.27</v>
      </c>
      <c r="BH294" s="319">
        <v>0</v>
      </c>
      <c r="BI294" s="319">
        <v>2374985.69</v>
      </c>
      <c r="BJ294" s="319">
        <v>524458.15</v>
      </c>
      <c r="BK294" s="319">
        <v>0</v>
      </c>
      <c r="BL294" s="319">
        <v>0</v>
      </c>
      <c r="BM294" s="319">
        <v>0</v>
      </c>
      <c r="BN294" s="319">
        <v>0</v>
      </c>
      <c r="BO294" s="319">
        <v>0</v>
      </c>
      <c r="BP294" s="319">
        <v>0</v>
      </c>
      <c r="BQ294" s="319">
        <v>0</v>
      </c>
      <c r="BR294" s="319">
        <v>0</v>
      </c>
      <c r="BS294" s="319">
        <v>350272.55</v>
      </c>
      <c r="BT294" s="319">
        <v>0</v>
      </c>
      <c r="BU294" s="319">
        <v>0</v>
      </c>
      <c r="BV294" s="319">
        <v>0</v>
      </c>
      <c r="BW294" s="319">
        <v>100923.6</v>
      </c>
      <c r="BX294" s="319">
        <v>0</v>
      </c>
      <c r="BY294" s="319">
        <v>0</v>
      </c>
      <c r="BZ294" s="319">
        <v>0</v>
      </c>
      <c r="CA294" s="319">
        <v>134450.56</v>
      </c>
      <c r="CB294" s="319">
        <v>0</v>
      </c>
      <c r="CC294" s="319">
        <v>0</v>
      </c>
      <c r="CD294" s="319">
        <v>6939.35</v>
      </c>
      <c r="CE294" s="319">
        <v>0</v>
      </c>
      <c r="CF294" s="319">
        <v>0</v>
      </c>
      <c r="CG294" s="319">
        <v>0</v>
      </c>
      <c r="CH294" s="319">
        <v>0</v>
      </c>
      <c r="CI294" s="319">
        <v>0</v>
      </c>
      <c r="CJ294" s="319">
        <v>0</v>
      </c>
      <c r="CK294" s="319">
        <v>1</v>
      </c>
      <c r="CL294" s="319">
        <v>8540.0499999999993</v>
      </c>
      <c r="CM294" s="319">
        <v>0</v>
      </c>
      <c r="CN294" s="319">
        <v>0</v>
      </c>
      <c r="CO294" s="319">
        <v>289945.65000000002</v>
      </c>
      <c r="CP294" s="319">
        <v>0</v>
      </c>
      <c r="CQ294" s="319">
        <v>0</v>
      </c>
      <c r="CR294" s="319">
        <v>0</v>
      </c>
      <c r="CS294" s="319">
        <v>0</v>
      </c>
      <c r="CT294" s="319">
        <v>0</v>
      </c>
      <c r="CU294" s="319">
        <v>0</v>
      </c>
      <c r="CV294" s="319">
        <v>0</v>
      </c>
      <c r="CW294" s="319">
        <v>136824</v>
      </c>
      <c r="CX294" s="319">
        <v>0</v>
      </c>
      <c r="CY294" s="319">
        <v>0</v>
      </c>
      <c r="CZ294" s="319">
        <v>0</v>
      </c>
      <c r="DA294" s="319">
        <v>0</v>
      </c>
      <c r="DB294" s="319">
        <v>0</v>
      </c>
      <c r="DC294" s="319">
        <v>0</v>
      </c>
      <c r="DD294" s="319">
        <v>66642.240000000005</v>
      </c>
      <c r="DE294" s="319">
        <v>0</v>
      </c>
      <c r="DF294" s="319">
        <v>27520</v>
      </c>
      <c r="DG294" s="319">
        <v>0</v>
      </c>
      <c r="DH294" s="319">
        <v>0</v>
      </c>
      <c r="DI294" s="319">
        <v>85624.75</v>
      </c>
      <c r="DJ294" s="319">
        <v>0</v>
      </c>
      <c r="DK294" s="319">
        <v>0</v>
      </c>
      <c r="DL294" s="319">
        <v>129743.45</v>
      </c>
      <c r="DM294" s="319">
        <v>0</v>
      </c>
      <c r="DN294" s="319">
        <v>0</v>
      </c>
      <c r="DO294" s="319">
        <v>0</v>
      </c>
      <c r="DP294" s="319">
        <v>0</v>
      </c>
      <c r="DQ294" s="319">
        <v>0</v>
      </c>
      <c r="DR294" s="319">
        <v>0</v>
      </c>
      <c r="DS294" s="319">
        <v>1187055.67</v>
      </c>
      <c r="DT294" s="319">
        <v>0</v>
      </c>
      <c r="DU294" s="319">
        <v>0</v>
      </c>
      <c r="DV294" s="319">
        <v>116141.45</v>
      </c>
      <c r="DW294" s="319">
        <v>0</v>
      </c>
      <c r="DX294" s="319">
        <v>0</v>
      </c>
      <c r="DY294" s="319">
        <v>0</v>
      </c>
      <c r="DZ294" s="319">
        <v>0</v>
      </c>
      <c r="EA294" s="319">
        <v>0</v>
      </c>
      <c r="EB294" s="319">
        <v>0</v>
      </c>
      <c r="EC294" s="319">
        <v>0</v>
      </c>
      <c r="ED294" s="319">
        <v>1</v>
      </c>
      <c r="EE294" s="319">
        <v>0</v>
      </c>
      <c r="EF294" s="319">
        <v>0</v>
      </c>
      <c r="EG294" s="319">
        <v>0</v>
      </c>
      <c r="EH294" s="319">
        <v>0</v>
      </c>
      <c r="EI294" s="319">
        <v>0</v>
      </c>
      <c r="EJ294" s="319">
        <v>685767</v>
      </c>
      <c r="EK294" s="319">
        <v>0</v>
      </c>
      <c r="EL294" s="319">
        <v>0</v>
      </c>
      <c r="EM294" s="319">
        <v>0</v>
      </c>
      <c r="EN294" s="319">
        <v>0</v>
      </c>
      <c r="EO294" s="319">
        <v>39596.449999999997</v>
      </c>
      <c r="EP294" s="319">
        <v>0</v>
      </c>
      <c r="EQ294" s="319">
        <v>0</v>
      </c>
      <c r="ER294" s="319">
        <v>0</v>
      </c>
      <c r="ES294" s="319">
        <v>0</v>
      </c>
      <c r="ET294" s="319">
        <v>0</v>
      </c>
      <c r="EU294" s="319">
        <v>0</v>
      </c>
      <c r="EV294" s="319">
        <v>0</v>
      </c>
      <c r="EW294" s="319">
        <v>0</v>
      </c>
      <c r="EX294" s="319">
        <v>0</v>
      </c>
      <c r="EY294" s="319">
        <v>1792421.22</v>
      </c>
      <c r="EZ294" s="319">
        <v>1391691.43</v>
      </c>
      <c r="FA294" s="319">
        <v>0</v>
      </c>
      <c r="FB294" s="319">
        <v>0</v>
      </c>
      <c r="FC294" s="319">
        <v>0</v>
      </c>
      <c r="FD294" s="319">
        <v>0</v>
      </c>
      <c r="FE294" s="319">
        <v>0</v>
      </c>
      <c r="FF294" s="319">
        <v>0</v>
      </c>
      <c r="FG294" s="319">
        <v>0</v>
      </c>
      <c r="FH294" s="319">
        <v>99455.72</v>
      </c>
      <c r="FI294" s="319">
        <v>0</v>
      </c>
      <c r="FJ294" s="319">
        <v>0</v>
      </c>
      <c r="FK294" s="319">
        <v>0</v>
      </c>
      <c r="FL294" s="319">
        <v>0</v>
      </c>
      <c r="FM294" s="319">
        <v>0</v>
      </c>
      <c r="FN294" s="319">
        <v>0</v>
      </c>
      <c r="FO294" s="319">
        <v>36487.199999999997</v>
      </c>
      <c r="FP294" s="319">
        <v>63656.7</v>
      </c>
      <c r="FQ294" s="319">
        <v>0</v>
      </c>
      <c r="FR294" s="319">
        <v>38342.959999999999</v>
      </c>
      <c r="FS294" s="319">
        <v>0</v>
      </c>
      <c r="FT294" s="319">
        <v>66698.45</v>
      </c>
      <c r="FU294" s="319">
        <v>0</v>
      </c>
      <c r="FV294" s="319">
        <v>0</v>
      </c>
      <c r="FW294" s="319">
        <v>0</v>
      </c>
      <c r="FX294" s="319">
        <v>0</v>
      </c>
      <c r="FY294" s="319">
        <v>0</v>
      </c>
      <c r="FZ294" s="319">
        <v>0</v>
      </c>
      <c r="GA294" s="319">
        <v>0</v>
      </c>
      <c r="GB294" s="319">
        <v>0</v>
      </c>
      <c r="GC294" s="319">
        <v>0</v>
      </c>
      <c r="GD294" s="319">
        <v>0</v>
      </c>
      <c r="GE294" s="319">
        <v>0</v>
      </c>
      <c r="GF294" s="319">
        <v>0</v>
      </c>
      <c r="GG294" s="319">
        <v>0</v>
      </c>
      <c r="GH294" s="319">
        <v>0</v>
      </c>
      <c r="GI294" s="319">
        <v>0</v>
      </c>
      <c r="GJ294" s="319">
        <v>0</v>
      </c>
      <c r="GK294" s="319">
        <v>0</v>
      </c>
      <c r="GL294" s="319">
        <v>0</v>
      </c>
      <c r="GM294" s="319">
        <v>0</v>
      </c>
      <c r="GN294" s="319">
        <v>15616.96</v>
      </c>
      <c r="GO294" s="319">
        <v>0</v>
      </c>
      <c r="GP294" s="319">
        <v>0</v>
      </c>
      <c r="GQ294" s="319">
        <v>0</v>
      </c>
      <c r="GR294" s="319">
        <v>0</v>
      </c>
      <c r="GS294" s="319">
        <v>0</v>
      </c>
      <c r="GT294" s="319">
        <v>0</v>
      </c>
      <c r="GU294" s="319">
        <v>30760.6</v>
      </c>
      <c r="GV294" s="319">
        <v>0</v>
      </c>
      <c r="GW294" s="319">
        <v>0</v>
      </c>
      <c r="GX294" s="319">
        <v>0</v>
      </c>
      <c r="GY294" s="319">
        <v>0</v>
      </c>
      <c r="GZ294" s="319">
        <v>0</v>
      </c>
      <c r="HA294" s="319">
        <v>0</v>
      </c>
      <c r="HB294" s="319">
        <v>0</v>
      </c>
      <c r="HC294" s="319">
        <v>0</v>
      </c>
      <c r="HD294" s="319">
        <v>118389</v>
      </c>
      <c r="HE294" s="319">
        <v>0</v>
      </c>
      <c r="HF294" s="319">
        <v>0</v>
      </c>
      <c r="HG294" s="319">
        <v>350725.3</v>
      </c>
      <c r="HH294" s="319">
        <v>0</v>
      </c>
      <c r="HI294" s="319">
        <v>192352.55</v>
      </c>
      <c r="HJ294" s="319">
        <v>0</v>
      </c>
      <c r="HK294" s="319">
        <v>0</v>
      </c>
      <c r="HL294" s="319">
        <v>0</v>
      </c>
      <c r="HM294" s="319">
        <v>0</v>
      </c>
      <c r="HN294" s="319">
        <v>0</v>
      </c>
      <c r="HO294" s="319">
        <v>0</v>
      </c>
      <c r="HP294" s="319">
        <v>526201.9</v>
      </c>
      <c r="HQ294" s="319">
        <v>0</v>
      </c>
      <c r="HR294" s="319">
        <v>0</v>
      </c>
      <c r="HS294" s="319">
        <v>0</v>
      </c>
      <c r="HT294" s="319">
        <v>0</v>
      </c>
      <c r="HU294" s="319">
        <v>0</v>
      </c>
      <c r="HV294" s="319">
        <v>0</v>
      </c>
      <c r="HW294" s="319">
        <v>356486.05</v>
      </c>
      <c r="HX294" s="319">
        <v>0</v>
      </c>
      <c r="HY294" s="319">
        <v>329400</v>
      </c>
      <c r="HZ294" s="319">
        <v>0</v>
      </c>
      <c r="IA294" s="319">
        <v>0</v>
      </c>
      <c r="IB294" s="319">
        <v>0</v>
      </c>
      <c r="IC294" s="319">
        <v>0</v>
      </c>
      <c r="ID294" s="319">
        <v>0</v>
      </c>
      <c r="IE294" s="319">
        <v>536300.80000000005</v>
      </c>
      <c r="IF294" s="319">
        <v>0</v>
      </c>
      <c r="IG294" s="319">
        <v>0</v>
      </c>
      <c r="IH294" s="319">
        <v>0</v>
      </c>
      <c r="II294" s="319">
        <v>0</v>
      </c>
      <c r="IJ294" s="319">
        <v>0</v>
      </c>
      <c r="IK294" s="319">
        <v>0</v>
      </c>
      <c r="IL294" s="319">
        <v>0</v>
      </c>
      <c r="IM294" s="319">
        <v>0</v>
      </c>
      <c r="IN294" s="319">
        <v>107945.4</v>
      </c>
      <c r="IO294" s="319">
        <v>0</v>
      </c>
      <c r="IP294" s="319">
        <v>0</v>
      </c>
      <c r="IQ294" s="319">
        <v>0</v>
      </c>
      <c r="IR294" s="319">
        <v>0</v>
      </c>
      <c r="IS294" s="319">
        <v>0</v>
      </c>
      <c r="IT294" s="319">
        <v>37879.4</v>
      </c>
      <c r="IU294" s="319">
        <v>0</v>
      </c>
      <c r="IV294" s="319">
        <v>0</v>
      </c>
      <c r="IW294" s="319">
        <v>0</v>
      </c>
      <c r="IX294" s="319">
        <v>0</v>
      </c>
      <c r="IY294" s="319">
        <v>0</v>
      </c>
      <c r="IZ294" s="319">
        <v>0</v>
      </c>
      <c r="JA294" s="319">
        <v>0</v>
      </c>
      <c r="JB294" s="319">
        <v>0</v>
      </c>
      <c r="JC294" s="319">
        <v>0</v>
      </c>
      <c r="JD294" s="319">
        <v>0</v>
      </c>
      <c r="JE294" s="319">
        <v>0</v>
      </c>
      <c r="JF294" s="319">
        <v>0</v>
      </c>
      <c r="JG294" s="319">
        <v>0</v>
      </c>
      <c r="JH294" s="319">
        <v>0</v>
      </c>
      <c r="JI294" s="319">
        <v>0</v>
      </c>
      <c r="JJ294" s="319">
        <v>0</v>
      </c>
      <c r="JK294" s="319">
        <v>48167.3</v>
      </c>
      <c r="JL294" s="319">
        <v>0</v>
      </c>
      <c r="JM294" s="319">
        <v>0</v>
      </c>
      <c r="JN294" s="319">
        <v>0</v>
      </c>
      <c r="JO294" s="319">
        <v>420651.56</v>
      </c>
      <c r="JP294" s="319">
        <v>0</v>
      </c>
      <c r="JQ294" s="319">
        <v>0</v>
      </c>
      <c r="JR294" s="319">
        <v>0</v>
      </c>
      <c r="JS294" s="319">
        <v>0</v>
      </c>
      <c r="JT294" s="319">
        <v>0</v>
      </c>
      <c r="JU294" s="319">
        <v>94505.5</v>
      </c>
      <c r="JV294" s="319">
        <v>0</v>
      </c>
      <c r="JW294" s="319">
        <v>0</v>
      </c>
      <c r="JX294" s="319">
        <v>0</v>
      </c>
      <c r="JY294" s="319">
        <v>0</v>
      </c>
      <c r="JZ294" s="319">
        <v>0</v>
      </c>
      <c r="KA294" s="319">
        <v>0</v>
      </c>
      <c r="KB294" s="319">
        <v>0</v>
      </c>
      <c r="KC294" s="319">
        <v>0</v>
      </c>
      <c r="KD294" s="319">
        <v>0</v>
      </c>
      <c r="KE294" s="319">
        <v>0</v>
      </c>
      <c r="KF294" s="319">
        <v>0</v>
      </c>
      <c r="KG294" s="319">
        <v>0</v>
      </c>
      <c r="KH294" s="319">
        <v>0</v>
      </c>
      <c r="KI294" s="319">
        <v>0</v>
      </c>
      <c r="KJ294" s="319">
        <v>0</v>
      </c>
      <c r="KK294" s="319">
        <v>0</v>
      </c>
      <c r="KL294" s="319">
        <v>0</v>
      </c>
      <c r="KM294" s="319">
        <v>0</v>
      </c>
      <c r="KN294" s="319">
        <v>0</v>
      </c>
      <c r="KO294" s="319">
        <v>0</v>
      </c>
      <c r="KP294" s="319">
        <v>68683.320000000007</v>
      </c>
      <c r="KQ294" s="319">
        <v>0</v>
      </c>
      <c r="KR294" s="319">
        <v>0</v>
      </c>
      <c r="KS294" s="318">
        <v>67395.8</v>
      </c>
      <c r="KU294" s="338" t="s">
        <v>943</v>
      </c>
      <c r="KV294" s="312" t="s">
        <v>943</v>
      </c>
      <c r="KY294" s="312" t="s">
        <v>943</v>
      </c>
    </row>
    <row r="295" spans="1:311" x14ac:dyDescent="0.25">
      <c r="A295" s="317">
        <v>2021</v>
      </c>
      <c r="B295" s="316" t="s">
        <v>807</v>
      </c>
      <c r="C295" s="316" t="s">
        <v>810</v>
      </c>
      <c r="D295" s="316" t="s">
        <v>811</v>
      </c>
      <c r="E295" s="316" t="s">
        <v>780</v>
      </c>
      <c r="F295" s="315">
        <v>0</v>
      </c>
      <c r="G295" s="315">
        <v>0</v>
      </c>
      <c r="H295" s="315">
        <v>0</v>
      </c>
      <c r="I295" s="315">
        <v>0</v>
      </c>
      <c r="J295" s="315">
        <v>0</v>
      </c>
      <c r="K295" s="315">
        <v>0</v>
      </c>
      <c r="L295" s="315">
        <v>0</v>
      </c>
      <c r="M295" s="315">
        <v>0</v>
      </c>
      <c r="N295" s="315">
        <v>0</v>
      </c>
      <c r="O295" s="315">
        <v>0</v>
      </c>
      <c r="P295" s="315">
        <v>0</v>
      </c>
      <c r="Q295" s="315">
        <v>0</v>
      </c>
      <c r="R295" s="315">
        <v>0</v>
      </c>
      <c r="S295" s="315">
        <v>0</v>
      </c>
      <c r="T295" s="315">
        <v>0</v>
      </c>
      <c r="U295" s="315">
        <v>0</v>
      </c>
      <c r="V295" s="315">
        <v>50039.02</v>
      </c>
      <c r="W295" s="315">
        <v>0</v>
      </c>
      <c r="X295" s="315">
        <v>0</v>
      </c>
      <c r="Y295" s="315">
        <v>0</v>
      </c>
      <c r="Z295" s="315">
        <v>0</v>
      </c>
      <c r="AA295" s="315">
        <v>0</v>
      </c>
      <c r="AB295" s="315">
        <v>0</v>
      </c>
      <c r="AC295" s="315">
        <v>0</v>
      </c>
      <c r="AD295" s="315">
        <v>28736.560000000001</v>
      </c>
      <c r="AE295" s="315">
        <v>0</v>
      </c>
      <c r="AF295" s="315">
        <v>0</v>
      </c>
      <c r="AG295" s="315">
        <v>0</v>
      </c>
      <c r="AH295" s="315">
        <v>0</v>
      </c>
      <c r="AI295" s="315">
        <v>0</v>
      </c>
      <c r="AJ295" s="315">
        <v>2013.15</v>
      </c>
      <c r="AK295" s="315">
        <v>0</v>
      </c>
      <c r="AL295" s="315">
        <v>0</v>
      </c>
      <c r="AM295" s="315">
        <v>0</v>
      </c>
      <c r="AN295" s="315">
        <v>0</v>
      </c>
      <c r="AO295" s="315">
        <v>0</v>
      </c>
      <c r="AP295" s="315">
        <v>0</v>
      </c>
      <c r="AQ295" s="315">
        <v>0</v>
      </c>
      <c r="AR295" s="315">
        <v>0</v>
      </c>
      <c r="AS295" s="315">
        <v>0</v>
      </c>
      <c r="AT295" s="315">
        <v>0</v>
      </c>
      <c r="AU295" s="315">
        <v>0</v>
      </c>
      <c r="AV295" s="315">
        <v>0</v>
      </c>
      <c r="AW295" s="315">
        <v>0</v>
      </c>
      <c r="AX295" s="315">
        <v>0</v>
      </c>
      <c r="AY295" s="315">
        <v>0</v>
      </c>
      <c r="AZ295" s="315">
        <v>0</v>
      </c>
      <c r="BA295" s="315">
        <v>0</v>
      </c>
      <c r="BB295" s="315">
        <v>0</v>
      </c>
      <c r="BC295" s="315">
        <v>33731.5</v>
      </c>
      <c r="BD295" s="315">
        <v>18413.349999999999</v>
      </c>
      <c r="BE295" s="315">
        <v>0</v>
      </c>
      <c r="BF295" s="315">
        <v>0</v>
      </c>
      <c r="BG295" s="315">
        <v>0</v>
      </c>
      <c r="BH295" s="315">
        <v>0</v>
      </c>
      <c r="BI295" s="315">
        <v>0</v>
      </c>
      <c r="BJ295" s="315">
        <v>0</v>
      </c>
      <c r="BK295" s="315">
        <v>0</v>
      </c>
      <c r="BL295" s="315">
        <v>0</v>
      </c>
      <c r="BM295" s="315">
        <v>0</v>
      </c>
      <c r="BN295" s="315">
        <v>0</v>
      </c>
      <c r="BO295" s="315">
        <v>0</v>
      </c>
      <c r="BP295" s="315">
        <v>0</v>
      </c>
      <c r="BQ295" s="315">
        <v>0</v>
      </c>
      <c r="BR295" s="315">
        <v>0</v>
      </c>
      <c r="BS295" s="315">
        <v>0</v>
      </c>
      <c r="BT295" s="315">
        <v>0</v>
      </c>
      <c r="BU295" s="315">
        <v>0</v>
      </c>
      <c r="BV295" s="315">
        <v>0</v>
      </c>
      <c r="BW295" s="315">
        <v>0</v>
      </c>
      <c r="BX295" s="315">
        <v>0</v>
      </c>
      <c r="BY295" s="315">
        <v>0</v>
      </c>
      <c r="BZ295" s="315">
        <v>0</v>
      </c>
      <c r="CA295" s="315">
        <v>0</v>
      </c>
      <c r="CB295" s="315">
        <v>0</v>
      </c>
      <c r="CC295" s="315">
        <v>0</v>
      </c>
      <c r="CD295" s="315">
        <v>0</v>
      </c>
      <c r="CE295" s="315">
        <v>0</v>
      </c>
      <c r="CF295" s="315">
        <v>0</v>
      </c>
      <c r="CG295" s="315">
        <v>208326.19</v>
      </c>
      <c r="CH295" s="315">
        <v>0</v>
      </c>
      <c r="CI295" s="315">
        <v>0</v>
      </c>
      <c r="CJ295" s="315">
        <v>0</v>
      </c>
      <c r="CK295" s="315">
        <v>0</v>
      </c>
      <c r="CL295" s="315">
        <v>0</v>
      </c>
      <c r="CM295" s="315">
        <v>0</v>
      </c>
      <c r="CN295" s="315">
        <v>0</v>
      </c>
      <c r="CO295" s="315">
        <v>0</v>
      </c>
      <c r="CP295" s="315">
        <v>0</v>
      </c>
      <c r="CQ295" s="315">
        <v>118048.49</v>
      </c>
      <c r="CR295" s="315">
        <v>0</v>
      </c>
      <c r="CS295" s="315">
        <v>0</v>
      </c>
      <c r="CT295" s="315">
        <v>0</v>
      </c>
      <c r="CU295" s="315">
        <v>0</v>
      </c>
      <c r="CV295" s="315">
        <v>0</v>
      </c>
      <c r="CW295" s="315">
        <v>0</v>
      </c>
      <c r="CX295" s="315">
        <v>0</v>
      </c>
      <c r="CY295" s="315">
        <v>0</v>
      </c>
      <c r="CZ295" s="315">
        <v>0</v>
      </c>
      <c r="DA295" s="315">
        <v>0</v>
      </c>
      <c r="DB295" s="315">
        <v>0</v>
      </c>
      <c r="DC295" s="315">
        <v>0</v>
      </c>
      <c r="DD295" s="315">
        <v>50884.02</v>
      </c>
      <c r="DE295" s="315">
        <v>0</v>
      </c>
      <c r="DF295" s="315">
        <v>0</v>
      </c>
      <c r="DG295" s="315">
        <v>0</v>
      </c>
      <c r="DH295" s="315">
        <v>0</v>
      </c>
      <c r="DI295" s="315">
        <v>0</v>
      </c>
      <c r="DJ295" s="315">
        <v>0</v>
      </c>
      <c r="DK295" s="315">
        <v>0</v>
      </c>
      <c r="DL295" s="315">
        <v>15864.84</v>
      </c>
      <c r="DM295" s="315">
        <v>0</v>
      </c>
      <c r="DN295" s="315">
        <v>157832.15</v>
      </c>
      <c r="DO295" s="315">
        <v>0</v>
      </c>
      <c r="DP295" s="315">
        <v>0</v>
      </c>
      <c r="DQ295" s="315">
        <v>0</v>
      </c>
      <c r="DR295" s="315">
        <v>0</v>
      </c>
      <c r="DS295" s="315">
        <v>0</v>
      </c>
      <c r="DT295" s="315">
        <v>0</v>
      </c>
      <c r="DU295" s="315">
        <v>0</v>
      </c>
      <c r="DV295" s="315">
        <v>0</v>
      </c>
      <c r="DW295" s="315">
        <v>0</v>
      </c>
      <c r="DX295" s="315">
        <v>0</v>
      </c>
      <c r="DY295" s="315">
        <v>28433.72</v>
      </c>
      <c r="DZ295" s="315">
        <v>0</v>
      </c>
      <c r="EA295" s="315">
        <v>0</v>
      </c>
      <c r="EB295" s="315">
        <v>0</v>
      </c>
      <c r="EC295" s="315">
        <v>0</v>
      </c>
      <c r="ED295" s="315">
        <v>0</v>
      </c>
      <c r="EE295" s="315">
        <v>0</v>
      </c>
      <c r="EF295" s="315">
        <v>0</v>
      </c>
      <c r="EG295" s="315">
        <v>0</v>
      </c>
      <c r="EH295" s="315">
        <v>0</v>
      </c>
      <c r="EI295" s="315">
        <v>0</v>
      </c>
      <c r="EJ295" s="315">
        <v>0</v>
      </c>
      <c r="EK295" s="315">
        <v>0</v>
      </c>
      <c r="EL295" s="315">
        <v>0</v>
      </c>
      <c r="EM295" s="315">
        <v>0</v>
      </c>
      <c r="EN295" s="315">
        <v>0</v>
      </c>
      <c r="EO295" s="315">
        <v>0</v>
      </c>
      <c r="EP295" s="315">
        <v>26363.599999999999</v>
      </c>
      <c r="EQ295" s="315">
        <v>0</v>
      </c>
      <c r="ER295" s="315">
        <v>0</v>
      </c>
      <c r="ES295" s="315">
        <v>0</v>
      </c>
      <c r="ET295" s="315">
        <v>0</v>
      </c>
      <c r="EU295" s="315">
        <v>0</v>
      </c>
      <c r="EV295" s="315">
        <v>0</v>
      </c>
      <c r="EW295" s="315">
        <v>0</v>
      </c>
      <c r="EX295" s="315">
        <v>0</v>
      </c>
      <c r="EY295" s="315">
        <v>0</v>
      </c>
      <c r="EZ295" s="315">
        <v>8099949.5599999996</v>
      </c>
      <c r="FA295" s="315">
        <v>0</v>
      </c>
      <c r="FB295" s="315">
        <v>76999.44</v>
      </c>
      <c r="FC295" s="315">
        <v>0</v>
      </c>
      <c r="FD295" s="315">
        <v>0</v>
      </c>
      <c r="FE295" s="315">
        <v>0</v>
      </c>
      <c r="FF295" s="315">
        <v>0</v>
      </c>
      <c r="FG295" s="315">
        <v>0</v>
      </c>
      <c r="FH295" s="315">
        <v>103074.96</v>
      </c>
      <c r="FI295" s="315">
        <v>0</v>
      </c>
      <c r="FJ295" s="315">
        <v>0</v>
      </c>
      <c r="FK295" s="315">
        <v>0</v>
      </c>
      <c r="FL295" s="315">
        <v>0</v>
      </c>
      <c r="FM295" s="315">
        <v>0</v>
      </c>
      <c r="FN295" s="315">
        <v>0</v>
      </c>
      <c r="FO295" s="315">
        <v>0</v>
      </c>
      <c r="FP295" s="315">
        <v>0</v>
      </c>
      <c r="FQ295" s="315">
        <v>0</v>
      </c>
      <c r="FR295" s="315">
        <v>0</v>
      </c>
      <c r="FS295" s="315">
        <v>0</v>
      </c>
      <c r="FT295" s="315">
        <v>0</v>
      </c>
      <c r="FU295" s="315">
        <v>0</v>
      </c>
      <c r="FV295" s="315">
        <v>0</v>
      </c>
      <c r="FW295" s="315">
        <v>0</v>
      </c>
      <c r="FX295" s="315">
        <v>0</v>
      </c>
      <c r="FY295" s="315">
        <v>0</v>
      </c>
      <c r="FZ295" s="315">
        <v>0</v>
      </c>
      <c r="GA295" s="315">
        <v>0</v>
      </c>
      <c r="GB295" s="315">
        <v>2789.47</v>
      </c>
      <c r="GC295" s="315">
        <v>0</v>
      </c>
      <c r="GD295" s="315">
        <v>0</v>
      </c>
      <c r="GE295" s="315">
        <v>0</v>
      </c>
      <c r="GF295" s="315">
        <v>0</v>
      </c>
      <c r="GG295" s="315">
        <v>0</v>
      </c>
      <c r="GH295" s="315">
        <v>0</v>
      </c>
      <c r="GI295" s="315">
        <v>0</v>
      </c>
      <c r="GJ295" s="315">
        <v>15689</v>
      </c>
      <c r="GK295" s="315">
        <v>0</v>
      </c>
      <c r="GL295" s="315">
        <v>0</v>
      </c>
      <c r="GM295" s="315">
        <v>0</v>
      </c>
      <c r="GN295" s="315">
        <v>0</v>
      </c>
      <c r="GO295" s="315">
        <v>0</v>
      </c>
      <c r="GP295" s="315">
        <v>0</v>
      </c>
      <c r="GQ295" s="315">
        <v>0</v>
      </c>
      <c r="GR295" s="315">
        <v>0</v>
      </c>
      <c r="GS295" s="315">
        <v>0</v>
      </c>
      <c r="GT295" s="315">
        <v>0</v>
      </c>
      <c r="GU295" s="315">
        <v>0</v>
      </c>
      <c r="GV295" s="315">
        <v>0</v>
      </c>
      <c r="GW295" s="315">
        <v>0</v>
      </c>
      <c r="GX295" s="315">
        <v>0</v>
      </c>
      <c r="GY295" s="315">
        <v>0</v>
      </c>
      <c r="GZ295" s="315">
        <v>0</v>
      </c>
      <c r="HA295" s="315">
        <v>45342.87</v>
      </c>
      <c r="HB295" s="315">
        <v>0</v>
      </c>
      <c r="HC295" s="315">
        <v>0</v>
      </c>
      <c r="HD295" s="315">
        <v>0</v>
      </c>
      <c r="HE295" s="315">
        <v>0</v>
      </c>
      <c r="HF295" s="315">
        <v>0</v>
      </c>
      <c r="HG295" s="315">
        <v>48053.9</v>
      </c>
      <c r="HH295" s="315">
        <v>0</v>
      </c>
      <c r="HI295" s="315">
        <v>0</v>
      </c>
      <c r="HJ295" s="315">
        <v>0</v>
      </c>
      <c r="HK295" s="315">
        <v>63750</v>
      </c>
      <c r="HL295" s="315">
        <v>0</v>
      </c>
      <c r="HM295" s="315">
        <v>0</v>
      </c>
      <c r="HN295" s="315">
        <v>0</v>
      </c>
      <c r="HO295" s="315">
        <v>0</v>
      </c>
      <c r="HP295" s="315">
        <v>0</v>
      </c>
      <c r="HQ295" s="315">
        <v>0</v>
      </c>
      <c r="HR295" s="315">
        <v>0</v>
      </c>
      <c r="HS295" s="315">
        <v>0</v>
      </c>
      <c r="HT295" s="315">
        <v>0</v>
      </c>
      <c r="HU295" s="315">
        <v>0</v>
      </c>
      <c r="HV295" s="315">
        <v>0</v>
      </c>
      <c r="HW295" s="315">
        <v>0</v>
      </c>
      <c r="HX295" s="315">
        <v>0</v>
      </c>
      <c r="HY295" s="315">
        <v>0</v>
      </c>
      <c r="HZ295" s="315">
        <v>67923.67</v>
      </c>
      <c r="IA295" s="315">
        <v>0</v>
      </c>
      <c r="IB295" s="315">
        <v>0</v>
      </c>
      <c r="IC295" s="315">
        <v>0</v>
      </c>
      <c r="ID295" s="315">
        <v>0</v>
      </c>
      <c r="IE295" s="315">
        <v>0</v>
      </c>
      <c r="IF295" s="315">
        <v>0</v>
      </c>
      <c r="IG295" s="315">
        <v>0</v>
      </c>
      <c r="IH295" s="315">
        <v>0</v>
      </c>
      <c r="II295" s="315">
        <v>0</v>
      </c>
      <c r="IJ295" s="315">
        <v>260102.45</v>
      </c>
      <c r="IK295" s="315">
        <v>0</v>
      </c>
      <c r="IL295" s="315">
        <v>0</v>
      </c>
      <c r="IM295" s="315">
        <v>0</v>
      </c>
      <c r="IN295" s="315">
        <v>0</v>
      </c>
      <c r="IO295" s="315">
        <v>0</v>
      </c>
      <c r="IP295" s="315">
        <v>0</v>
      </c>
      <c r="IQ295" s="315">
        <v>0</v>
      </c>
      <c r="IR295" s="315">
        <v>0</v>
      </c>
      <c r="IS295" s="315">
        <v>26201.360000000001</v>
      </c>
      <c r="IT295" s="315">
        <v>0</v>
      </c>
      <c r="IU295" s="315">
        <v>0</v>
      </c>
      <c r="IV295" s="315">
        <v>0</v>
      </c>
      <c r="IW295" s="315">
        <v>0</v>
      </c>
      <c r="IX295" s="315">
        <v>0</v>
      </c>
      <c r="IY295" s="315">
        <v>0</v>
      </c>
      <c r="IZ295" s="315">
        <v>0</v>
      </c>
      <c r="JA295" s="315">
        <v>0</v>
      </c>
      <c r="JB295" s="315">
        <v>0</v>
      </c>
      <c r="JC295" s="315">
        <v>0</v>
      </c>
      <c r="JD295" s="315">
        <v>0</v>
      </c>
      <c r="JE295" s="315">
        <v>0</v>
      </c>
      <c r="JF295" s="315">
        <v>0</v>
      </c>
      <c r="JG295" s="315">
        <v>0</v>
      </c>
      <c r="JH295" s="315">
        <v>0</v>
      </c>
      <c r="JI295" s="315">
        <v>0</v>
      </c>
      <c r="JJ295" s="315">
        <v>0</v>
      </c>
      <c r="JK295" s="315">
        <v>0</v>
      </c>
      <c r="JL295" s="315">
        <v>0</v>
      </c>
      <c r="JM295" s="315">
        <v>0</v>
      </c>
      <c r="JN295" s="315">
        <v>0</v>
      </c>
      <c r="JO295" s="315">
        <v>0</v>
      </c>
      <c r="JP295" s="315">
        <v>0</v>
      </c>
      <c r="JQ295" s="315">
        <v>0</v>
      </c>
      <c r="JR295" s="315">
        <v>0</v>
      </c>
      <c r="JS295" s="315">
        <v>0</v>
      </c>
      <c r="JT295" s="315">
        <v>0</v>
      </c>
      <c r="JU295" s="315">
        <v>0</v>
      </c>
      <c r="JV295" s="315">
        <v>0</v>
      </c>
      <c r="JW295" s="315">
        <v>0</v>
      </c>
      <c r="JX295" s="315">
        <v>0</v>
      </c>
      <c r="JY295" s="315">
        <v>0</v>
      </c>
      <c r="JZ295" s="315">
        <v>0</v>
      </c>
      <c r="KA295" s="315">
        <v>0</v>
      </c>
      <c r="KB295" s="315">
        <v>0</v>
      </c>
      <c r="KC295" s="315">
        <v>0</v>
      </c>
      <c r="KD295" s="315">
        <v>0</v>
      </c>
      <c r="KE295" s="315">
        <v>0</v>
      </c>
      <c r="KF295" s="315">
        <v>0</v>
      </c>
      <c r="KG295" s="315">
        <v>0</v>
      </c>
      <c r="KH295" s="315">
        <v>0</v>
      </c>
      <c r="KI295" s="315">
        <v>0</v>
      </c>
      <c r="KJ295" s="315">
        <v>0</v>
      </c>
      <c r="KK295" s="315">
        <v>0</v>
      </c>
      <c r="KL295" s="315">
        <v>0</v>
      </c>
      <c r="KM295" s="315">
        <v>0</v>
      </c>
      <c r="KN295" s="315">
        <v>0</v>
      </c>
      <c r="KO295" s="315">
        <v>0</v>
      </c>
      <c r="KP295" s="315">
        <v>0</v>
      </c>
      <c r="KQ295" s="315">
        <v>0</v>
      </c>
      <c r="KR295" s="315">
        <v>0</v>
      </c>
      <c r="KS295" s="314">
        <v>0</v>
      </c>
      <c r="KU295" s="312">
        <v>18</v>
      </c>
      <c r="KV295" s="312">
        <v>180</v>
      </c>
      <c r="KY295" s="312">
        <v>9180</v>
      </c>
    </row>
    <row r="296" spans="1:311" x14ac:dyDescent="0.25">
      <c r="A296" s="321">
        <v>2021</v>
      </c>
      <c r="B296" s="320" t="s">
        <v>807</v>
      </c>
      <c r="C296" s="320" t="s">
        <v>810</v>
      </c>
      <c r="D296" s="320" t="s">
        <v>321</v>
      </c>
      <c r="E296" s="320" t="s">
        <v>780</v>
      </c>
      <c r="F296" s="319">
        <v>0</v>
      </c>
      <c r="G296" s="319">
        <v>0</v>
      </c>
      <c r="H296" s="319">
        <v>0</v>
      </c>
      <c r="I296" s="319">
        <v>0</v>
      </c>
      <c r="J296" s="319">
        <v>0</v>
      </c>
      <c r="K296" s="319">
        <v>0</v>
      </c>
      <c r="L296" s="319">
        <v>0</v>
      </c>
      <c r="M296" s="319">
        <v>0</v>
      </c>
      <c r="N296" s="319">
        <v>0</v>
      </c>
      <c r="O296" s="319">
        <v>0</v>
      </c>
      <c r="P296" s="319">
        <v>0</v>
      </c>
      <c r="Q296" s="319">
        <v>0</v>
      </c>
      <c r="R296" s="319">
        <v>0</v>
      </c>
      <c r="S296" s="319">
        <v>0</v>
      </c>
      <c r="T296" s="319">
        <v>0</v>
      </c>
      <c r="U296" s="319">
        <v>0</v>
      </c>
      <c r="V296" s="319">
        <v>50039.02</v>
      </c>
      <c r="W296" s="319">
        <v>0</v>
      </c>
      <c r="X296" s="319">
        <v>0</v>
      </c>
      <c r="Y296" s="319">
        <v>0</v>
      </c>
      <c r="Z296" s="319">
        <v>0</v>
      </c>
      <c r="AA296" s="319">
        <v>0</v>
      </c>
      <c r="AB296" s="319">
        <v>0</v>
      </c>
      <c r="AC296" s="319">
        <v>0</v>
      </c>
      <c r="AD296" s="319">
        <v>28736.560000000001</v>
      </c>
      <c r="AE296" s="319">
        <v>0</v>
      </c>
      <c r="AF296" s="319">
        <v>0</v>
      </c>
      <c r="AG296" s="319">
        <v>0</v>
      </c>
      <c r="AH296" s="319">
        <v>0</v>
      </c>
      <c r="AI296" s="319">
        <v>0</v>
      </c>
      <c r="AJ296" s="319">
        <v>2013.15</v>
      </c>
      <c r="AK296" s="319">
        <v>0</v>
      </c>
      <c r="AL296" s="319">
        <v>0</v>
      </c>
      <c r="AM296" s="319">
        <v>0</v>
      </c>
      <c r="AN296" s="319">
        <v>0</v>
      </c>
      <c r="AO296" s="319">
        <v>0</v>
      </c>
      <c r="AP296" s="319">
        <v>0</v>
      </c>
      <c r="AQ296" s="319">
        <v>0</v>
      </c>
      <c r="AR296" s="319">
        <v>0</v>
      </c>
      <c r="AS296" s="319">
        <v>0</v>
      </c>
      <c r="AT296" s="319">
        <v>0</v>
      </c>
      <c r="AU296" s="319">
        <v>0</v>
      </c>
      <c r="AV296" s="319">
        <v>0</v>
      </c>
      <c r="AW296" s="319">
        <v>0</v>
      </c>
      <c r="AX296" s="319">
        <v>0</v>
      </c>
      <c r="AY296" s="319">
        <v>0</v>
      </c>
      <c r="AZ296" s="319">
        <v>0</v>
      </c>
      <c r="BA296" s="319">
        <v>0</v>
      </c>
      <c r="BB296" s="319">
        <v>0</v>
      </c>
      <c r="BC296" s="319">
        <v>33731.5</v>
      </c>
      <c r="BD296" s="319">
        <v>18413.349999999999</v>
      </c>
      <c r="BE296" s="319">
        <v>0</v>
      </c>
      <c r="BF296" s="319">
        <v>0</v>
      </c>
      <c r="BG296" s="319">
        <v>0</v>
      </c>
      <c r="BH296" s="319">
        <v>0</v>
      </c>
      <c r="BI296" s="319">
        <v>0</v>
      </c>
      <c r="BJ296" s="319">
        <v>0</v>
      </c>
      <c r="BK296" s="319">
        <v>0</v>
      </c>
      <c r="BL296" s="319">
        <v>0</v>
      </c>
      <c r="BM296" s="319">
        <v>0</v>
      </c>
      <c r="BN296" s="319">
        <v>0</v>
      </c>
      <c r="BO296" s="319">
        <v>0</v>
      </c>
      <c r="BP296" s="319">
        <v>0</v>
      </c>
      <c r="BQ296" s="319">
        <v>0</v>
      </c>
      <c r="BR296" s="319">
        <v>0</v>
      </c>
      <c r="BS296" s="319">
        <v>0</v>
      </c>
      <c r="BT296" s="319">
        <v>0</v>
      </c>
      <c r="BU296" s="319">
        <v>0</v>
      </c>
      <c r="BV296" s="319">
        <v>0</v>
      </c>
      <c r="BW296" s="319">
        <v>0</v>
      </c>
      <c r="BX296" s="319">
        <v>0</v>
      </c>
      <c r="BY296" s="319">
        <v>0</v>
      </c>
      <c r="BZ296" s="319">
        <v>0</v>
      </c>
      <c r="CA296" s="319">
        <v>0</v>
      </c>
      <c r="CB296" s="319">
        <v>0</v>
      </c>
      <c r="CC296" s="319">
        <v>0</v>
      </c>
      <c r="CD296" s="319">
        <v>0</v>
      </c>
      <c r="CE296" s="319">
        <v>0</v>
      </c>
      <c r="CF296" s="319">
        <v>0</v>
      </c>
      <c r="CG296" s="319">
        <v>208326.19</v>
      </c>
      <c r="CH296" s="319">
        <v>0</v>
      </c>
      <c r="CI296" s="319">
        <v>0</v>
      </c>
      <c r="CJ296" s="319">
        <v>0</v>
      </c>
      <c r="CK296" s="319">
        <v>0</v>
      </c>
      <c r="CL296" s="319">
        <v>0</v>
      </c>
      <c r="CM296" s="319">
        <v>0</v>
      </c>
      <c r="CN296" s="319">
        <v>0</v>
      </c>
      <c r="CO296" s="319">
        <v>0</v>
      </c>
      <c r="CP296" s="319">
        <v>0</v>
      </c>
      <c r="CQ296" s="319">
        <v>118048.49</v>
      </c>
      <c r="CR296" s="319">
        <v>0</v>
      </c>
      <c r="CS296" s="319">
        <v>0</v>
      </c>
      <c r="CT296" s="319">
        <v>0</v>
      </c>
      <c r="CU296" s="319">
        <v>0</v>
      </c>
      <c r="CV296" s="319">
        <v>0</v>
      </c>
      <c r="CW296" s="319">
        <v>0</v>
      </c>
      <c r="CX296" s="319">
        <v>0</v>
      </c>
      <c r="CY296" s="319">
        <v>0</v>
      </c>
      <c r="CZ296" s="319">
        <v>0</v>
      </c>
      <c r="DA296" s="319">
        <v>0</v>
      </c>
      <c r="DB296" s="319">
        <v>0</v>
      </c>
      <c r="DC296" s="319">
        <v>0</v>
      </c>
      <c r="DD296" s="319">
        <v>50884.02</v>
      </c>
      <c r="DE296" s="319">
        <v>0</v>
      </c>
      <c r="DF296" s="319">
        <v>0</v>
      </c>
      <c r="DG296" s="319">
        <v>0</v>
      </c>
      <c r="DH296" s="319">
        <v>0</v>
      </c>
      <c r="DI296" s="319">
        <v>0</v>
      </c>
      <c r="DJ296" s="319">
        <v>0</v>
      </c>
      <c r="DK296" s="319">
        <v>0</v>
      </c>
      <c r="DL296" s="319">
        <v>15864.84</v>
      </c>
      <c r="DM296" s="319">
        <v>0</v>
      </c>
      <c r="DN296" s="319">
        <v>157832.15</v>
      </c>
      <c r="DO296" s="319">
        <v>0</v>
      </c>
      <c r="DP296" s="319">
        <v>0</v>
      </c>
      <c r="DQ296" s="319">
        <v>0</v>
      </c>
      <c r="DR296" s="319">
        <v>0</v>
      </c>
      <c r="DS296" s="319">
        <v>0</v>
      </c>
      <c r="DT296" s="319">
        <v>0</v>
      </c>
      <c r="DU296" s="319">
        <v>0</v>
      </c>
      <c r="DV296" s="319">
        <v>0</v>
      </c>
      <c r="DW296" s="319">
        <v>0</v>
      </c>
      <c r="DX296" s="319">
        <v>0</v>
      </c>
      <c r="DY296" s="319">
        <v>28433.72</v>
      </c>
      <c r="DZ296" s="319">
        <v>0</v>
      </c>
      <c r="EA296" s="319">
        <v>0</v>
      </c>
      <c r="EB296" s="319">
        <v>0</v>
      </c>
      <c r="EC296" s="319">
        <v>0</v>
      </c>
      <c r="ED296" s="319">
        <v>0</v>
      </c>
      <c r="EE296" s="319">
        <v>0</v>
      </c>
      <c r="EF296" s="319">
        <v>0</v>
      </c>
      <c r="EG296" s="319">
        <v>0</v>
      </c>
      <c r="EH296" s="319">
        <v>0</v>
      </c>
      <c r="EI296" s="319">
        <v>0</v>
      </c>
      <c r="EJ296" s="319">
        <v>0</v>
      </c>
      <c r="EK296" s="319">
        <v>0</v>
      </c>
      <c r="EL296" s="319">
        <v>0</v>
      </c>
      <c r="EM296" s="319">
        <v>0</v>
      </c>
      <c r="EN296" s="319">
        <v>0</v>
      </c>
      <c r="EO296" s="319">
        <v>0</v>
      </c>
      <c r="EP296" s="319">
        <v>26363.599999999999</v>
      </c>
      <c r="EQ296" s="319">
        <v>0</v>
      </c>
      <c r="ER296" s="319">
        <v>0</v>
      </c>
      <c r="ES296" s="319">
        <v>0</v>
      </c>
      <c r="ET296" s="319">
        <v>0</v>
      </c>
      <c r="EU296" s="319">
        <v>0</v>
      </c>
      <c r="EV296" s="319">
        <v>0</v>
      </c>
      <c r="EW296" s="319">
        <v>0</v>
      </c>
      <c r="EX296" s="319">
        <v>0</v>
      </c>
      <c r="EY296" s="319">
        <v>0</v>
      </c>
      <c r="EZ296" s="319">
        <v>8099949.5599999996</v>
      </c>
      <c r="FA296" s="319">
        <v>0</v>
      </c>
      <c r="FB296" s="319">
        <v>76999.44</v>
      </c>
      <c r="FC296" s="319">
        <v>0</v>
      </c>
      <c r="FD296" s="319">
        <v>0</v>
      </c>
      <c r="FE296" s="319">
        <v>0</v>
      </c>
      <c r="FF296" s="319">
        <v>0</v>
      </c>
      <c r="FG296" s="319">
        <v>0</v>
      </c>
      <c r="FH296" s="319">
        <v>103074.96</v>
      </c>
      <c r="FI296" s="319">
        <v>0</v>
      </c>
      <c r="FJ296" s="319">
        <v>0</v>
      </c>
      <c r="FK296" s="319">
        <v>0</v>
      </c>
      <c r="FL296" s="319">
        <v>0</v>
      </c>
      <c r="FM296" s="319">
        <v>0</v>
      </c>
      <c r="FN296" s="319">
        <v>0</v>
      </c>
      <c r="FO296" s="319">
        <v>0</v>
      </c>
      <c r="FP296" s="319">
        <v>0</v>
      </c>
      <c r="FQ296" s="319">
        <v>0</v>
      </c>
      <c r="FR296" s="319">
        <v>0</v>
      </c>
      <c r="FS296" s="319">
        <v>0</v>
      </c>
      <c r="FT296" s="319">
        <v>0</v>
      </c>
      <c r="FU296" s="319">
        <v>0</v>
      </c>
      <c r="FV296" s="319">
        <v>0</v>
      </c>
      <c r="FW296" s="319">
        <v>0</v>
      </c>
      <c r="FX296" s="319">
        <v>0</v>
      </c>
      <c r="FY296" s="319">
        <v>0</v>
      </c>
      <c r="FZ296" s="319">
        <v>0</v>
      </c>
      <c r="GA296" s="319">
        <v>0</v>
      </c>
      <c r="GB296" s="319">
        <v>2789.47</v>
      </c>
      <c r="GC296" s="319">
        <v>0</v>
      </c>
      <c r="GD296" s="319">
        <v>0</v>
      </c>
      <c r="GE296" s="319">
        <v>0</v>
      </c>
      <c r="GF296" s="319">
        <v>0</v>
      </c>
      <c r="GG296" s="319">
        <v>0</v>
      </c>
      <c r="GH296" s="319">
        <v>0</v>
      </c>
      <c r="GI296" s="319">
        <v>0</v>
      </c>
      <c r="GJ296" s="319">
        <v>15689</v>
      </c>
      <c r="GK296" s="319">
        <v>0</v>
      </c>
      <c r="GL296" s="319">
        <v>0</v>
      </c>
      <c r="GM296" s="319">
        <v>0</v>
      </c>
      <c r="GN296" s="319">
        <v>0</v>
      </c>
      <c r="GO296" s="319">
        <v>0</v>
      </c>
      <c r="GP296" s="319">
        <v>0</v>
      </c>
      <c r="GQ296" s="319">
        <v>0</v>
      </c>
      <c r="GR296" s="319">
        <v>0</v>
      </c>
      <c r="GS296" s="319">
        <v>0</v>
      </c>
      <c r="GT296" s="319">
        <v>0</v>
      </c>
      <c r="GU296" s="319">
        <v>0</v>
      </c>
      <c r="GV296" s="319">
        <v>0</v>
      </c>
      <c r="GW296" s="319">
        <v>0</v>
      </c>
      <c r="GX296" s="319">
        <v>0</v>
      </c>
      <c r="GY296" s="319">
        <v>0</v>
      </c>
      <c r="GZ296" s="319">
        <v>0</v>
      </c>
      <c r="HA296" s="319">
        <v>45342.87</v>
      </c>
      <c r="HB296" s="319">
        <v>0</v>
      </c>
      <c r="HC296" s="319">
        <v>0</v>
      </c>
      <c r="HD296" s="319">
        <v>0</v>
      </c>
      <c r="HE296" s="319">
        <v>0</v>
      </c>
      <c r="HF296" s="319">
        <v>0</v>
      </c>
      <c r="HG296" s="319">
        <v>48053.9</v>
      </c>
      <c r="HH296" s="319">
        <v>0</v>
      </c>
      <c r="HI296" s="319">
        <v>0</v>
      </c>
      <c r="HJ296" s="319">
        <v>0</v>
      </c>
      <c r="HK296" s="319">
        <v>63750</v>
      </c>
      <c r="HL296" s="319">
        <v>0</v>
      </c>
      <c r="HM296" s="319">
        <v>0</v>
      </c>
      <c r="HN296" s="319">
        <v>0</v>
      </c>
      <c r="HO296" s="319">
        <v>0</v>
      </c>
      <c r="HP296" s="319">
        <v>0</v>
      </c>
      <c r="HQ296" s="319">
        <v>0</v>
      </c>
      <c r="HR296" s="319">
        <v>0</v>
      </c>
      <c r="HS296" s="319">
        <v>0</v>
      </c>
      <c r="HT296" s="319">
        <v>0</v>
      </c>
      <c r="HU296" s="319">
        <v>0</v>
      </c>
      <c r="HV296" s="319">
        <v>0</v>
      </c>
      <c r="HW296" s="319">
        <v>0</v>
      </c>
      <c r="HX296" s="319">
        <v>0</v>
      </c>
      <c r="HY296" s="319">
        <v>0</v>
      </c>
      <c r="HZ296" s="319">
        <v>67923.67</v>
      </c>
      <c r="IA296" s="319">
        <v>0</v>
      </c>
      <c r="IB296" s="319">
        <v>0</v>
      </c>
      <c r="IC296" s="319">
        <v>0</v>
      </c>
      <c r="ID296" s="319">
        <v>0</v>
      </c>
      <c r="IE296" s="319">
        <v>0</v>
      </c>
      <c r="IF296" s="319">
        <v>0</v>
      </c>
      <c r="IG296" s="319">
        <v>0</v>
      </c>
      <c r="IH296" s="319">
        <v>0</v>
      </c>
      <c r="II296" s="319">
        <v>0</v>
      </c>
      <c r="IJ296" s="319">
        <v>260102.45</v>
      </c>
      <c r="IK296" s="319">
        <v>0</v>
      </c>
      <c r="IL296" s="319">
        <v>0</v>
      </c>
      <c r="IM296" s="319">
        <v>0</v>
      </c>
      <c r="IN296" s="319">
        <v>0</v>
      </c>
      <c r="IO296" s="319">
        <v>0</v>
      </c>
      <c r="IP296" s="319">
        <v>0</v>
      </c>
      <c r="IQ296" s="319">
        <v>0</v>
      </c>
      <c r="IR296" s="319">
        <v>0</v>
      </c>
      <c r="IS296" s="319">
        <v>26201.360000000001</v>
      </c>
      <c r="IT296" s="319">
        <v>0</v>
      </c>
      <c r="IU296" s="319">
        <v>0</v>
      </c>
      <c r="IV296" s="319">
        <v>0</v>
      </c>
      <c r="IW296" s="319">
        <v>0</v>
      </c>
      <c r="IX296" s="319">
        <v>0</v>
      </c>
      <c r="IY296" s="319">
        <v>0</v>
      </c>
      <c r="IZ296" s="319">
        <v>0</v>
      </c>
      <c r="JA296" s="319">
        <v>0</v>
      </c>
      <c r="JB296" s="319">
        <v>0</v>
      </c>
      <c r="JC296" s="319">
        <v>0</v>
      </c>
      <c r="JD296" s="319">
        <v>0</v>
      </c>
      <c r="JE296" s="319">
        <v>0</v>
      </c>
      <c r="JF296" s="319">
        <v>0</v>
      </c>
      <c r="JG296" s="319">
        <v>0</v>
      </c>
      <c r="JH296" s="319">
        <v>0</v>
      </c>
      <c r="JI296" s="319">
        <v>0</v>
      </c>
      <c r="JJ296" s="319">
        <v>0</v>
      </c>
      <c r="JK296" s="319">
        <v>0</v>
      </c>
      <c r="JL296" s="319">
        <v>0</v>
      </c>
      <c r="JM296" s="319">
        <v>0</v>
      </c>
      <c r="JN296" s="319">
        <v>0</v>
      </c>
      <c r="JO296" s="319">
        <v>0</v>
      </c>
      <c r="JP296" s="319">
        <v>0</v>
      </c>
      <c r="JQ296" s="319">
        <v>0</v>
      </c>
      <c r="JR296" s="319">
        <v>0</v>
      </c>
      <c r="JS296" s="319">
        <v>0</v>
      </c>
      <c r="JT296" s="319">
        <v>0</v>
      </c>
      <c r="JU296" s="319">
        <v>0</v>
      </c>
      <c r="JV296" s="319">
        <v>0</v>
      </c>
      <c r="JW296" s="319">
        <v>0</v>
      </c>
      <c r="JX296" s="319">
        <v>0</v>
      </c>
      <c r="JY296" s="319">
        <v>0</v>
      </c>
      <c r="JZ296" s="319">
        <v>0</v>
      </c>
      <c r="KA296" s="319">
        <v>0</v>
      </c>
      <c r="KB296" s="319">
        <v>0</v>
      </c>
      <c r="KC296" s="319">
        <v>0</v>
      </c>
      <c r="KD296" s="319">
        <v>0</v>
      </c>
      <c r="KE296" s="319">
        <v>0</v>
      </c>
      <c r="KF296" s="319">
        <v>0</v>
      </c>
      <c r="KG296" s="319">
        <v>0</v>
      </c>
      <c r="KH296" s="319">
        <v>0</v>
      </c>
      <c r="KI296" s="319">
        <v>0</v>
      </c>
      <c r="KJ296" s="319">
        <v>0</v>
      </c>
      <c r="KK296" s="319">
        <v>0</v>
      </c>
      <c r="KL296" s="319">
        <v>0</v>
      </c>
      <c r="KM296" s="319">
        <v>0</v>
      </c>
      <c r="KN296" s="319">
        <v>0</v>
      </c>
      <c r="KO296" s="319">
        <v>0</v>
      </c>
      <c r="KP296" s="319">
        <v>0</v>
      </c>
      <c r="KQ296" s="319">
        <v>0</v>
      </c>
      <c r="KR296" s="319">
        <v>0</v>
      </c>
      <c r="KS296" s="318">
        <v>0</v>
      </c>
      <c r="KU296" s="338" t="s">
        <v>943</v>
      </c>
      <c r="KV296" s="312" t="s">
        <v>943</v>
      </c>
      <c r="KY296" s="312" t="s">
        <v>943</v>
      </c>
    </row>
    <row r="297" spans="1:311" x14ac:dyDescent="0.25">
      <c r="A297" s="317">
        <v>2021</v>
      </c>
      <c r="B297" s="316" t="s">
        <v>807</v>
      </c>
      <c r="C297" s="316" t="s">
        <v>808</v>
      </c>
      <c r="D297" s="316" t="s">
        <v>809</v>
      </c>
      <c r="E297" s="316" t="s">
        <v>780</v>
      </c>
      <c r="F297" s="315">
        <v>0</v>
      </c>
      <c r="G297" s="315">
        <v>0</v>
      </c>
      <c r="H297" s="315">
        <v>0</v>
      </c>
      <c r="I297" s="315">
        <v>0</v>
      </c>
      <c r="J297" s="315">
        <v>94609.78</v>
      </c>
      <c r="K297" s="315">
        <v>0</v>
      </c>
      <c r="L297" s="315">
        <v>0</v>
      </c>
      <c r="M297" s="315">
        <v>0</v>
      </c>
      <c r="N297" s="315">
        <v>0</v>
      </c>
      <c r="O297" s="315">
        <v>0</v>
      </c>
      <c r="P297" s="315">
        <v>0</v>
      </c>
      <c r="Q297" s="315">
        <v>0</v>
      </c>
      <c r="R297" s="315">
        <v>0</v>
      </c>
      <c r="S297" s="315">
        <v>0</v>
      </c>
      <c r="T297" s="315">
        <v>0</v>
      </c>
      <c r="U297" s="315">
        <v>0</v>
      </c>
      <c r="V297" s="315">
        <v>0</v>
      </c>
      <c r="W297" s="315">
        <v>0</v>
      </c>
      <c r="X297" s="315">
        <v>0</v>
      </c>
      <c r="Y297" s="315">
        <v>0</v>
      </c>
      <c r="Z297" s="315">
        <v>0</v>
      </c>
      <c r="AA297" s="315">
        <v>0</v>
      </c>
      <c r="AB297" s="315">
        <v>0</v>
      </c>
      <c r="AC297" s="315">
        <v>0</v>
      </c>
      <c r="AD297" s="315">
        <v>4931594.2</v>
      </c>
      <c r="AE297" s="315">
        <v>0</v>
      </c>
      <c r="AF297" s="315">
        <v>0</v>
      </c>
      <c r="AG297" s="315">
        <v>0</v>
      </c>
      <c r="AH297" s="315">
        <v>0</v>
      </c>
      <c r="AI297" s="315">
        <v>0</v>
      </c>
      <c r="AJ297" s="315">
        <v>0</v>
      </c>
      <c r="AK297" s="315">
        <v>0</v>
      </c>
      <c r="AL297" s="315">
        <v>0</v>
      </c>
      <c r="AM297" s="315">
        <v>0</v>
      </c>
      <c r="AN297" s="315">
        <v>0</v>
      </c>
      <c r="AO297" s="315">
        <v>0</v>
      </c>
      <c r="AP297" s="315">
        <v>0</v>
      </c>
      <c r="AQ297" s="315">
        <v>0</v>
      </c>
      <c r="AR297" s="315">
        <v>0</v>
      </c>
      <c r="AS297" s="315">
        <v>0</v>
      </c>
      <c r="AT297" s="315">
        <v>0</v>
      </c>
      <c r="AU297" s="315">
        <v>0</v>
      </c>
      <c r="AV297" s="315">
        <v>0</v>
      </c>
      <c r="AW297" s="315">
        <v>0</v>
      </c>
      <c r="AX297" s="315">
        <v>0</v>
      </c>
      <c r="AY297" s="315">
        <v>0</v>
      </c>
      <c r="AZ297" s="315">
        <v>0</v>
      </c>
      <c r="BA297" s="315">
        <v>0</v>
      </c>
      <c r="BB297" s="315">
        <v>0</v>
      </c>
      <c r="BC297" s="315">
        <v>0</v>
      </c>
      <c r="BD297" s="315">
        <v>0</v>
      </c>
      <c r="BE297" s="315">
        <v>0</v>
      </c>
      <c r="BF297" s="315">
        <v>814238.36</v>
      </c>
      <c r="BG297" s="315">
        <v>0</v>
      </c>
      <c r="BH297" s="315">
        <v>0</v>
      </c>
      <c r="BI297" s="315">
        <v>0</v>
      </c>
      <c r="BJ297" s="315">
        <v>0</v>
      </c>
      <c r="BK297" s="315">
        <v>0</v>
      </c>
      <c r="BL297" s="315">
        <v>0</v>
      </c>
      <c r="BM297" s="315">
        <v>0</v>
      </c>
      <c r="BN297" s="315">
        <v>0</v>
      </c>
      <c r="BO297" s="315">
        <v>0</v>
      </c>
      <c r="BP297" s="315">
        <v>0</v>
      </c>
      <c r="BQ297" s="315">
        <v>0</v>
      </c>
      <c r="BR297" s="315">
        <v>0</v>
      </c>
      <c r="BS297" s="315">
        <v>0</v>
      </c>
      <c r="BT297" s="315">
        <v>0</v>
      </c>
      <c r="BU297" s="315">
        <v>0</v>
      </c>
      <c r="BV297" s="315">
        <v>0</v>
      </c>
      <c r="BW297" s="315">
        <v>0</v>
      </c>
      <c r="BX297" s="315">
        <v>0</v>
      </c>
      <c r="BY297" s="315">
        <v>557456.30000000005</v>
      </c>
      <c r="BZ297" s="315">
        <v>0</v>
      </c>
      <c r="CA297" s="315">
        <v>0</v>
      </c>
      <c r="CB297" s="315">
        <v>0</v>
      </c>
      <c r="CC297" s="315">
        <v>0</v>
      </c>
      <c r="CD297" s="315">
        <v>0</v>
      </c>
      <c r="CE297" s="315">
        <v>0</v>
      </c>
      <c r="CF297" s="315">
        <v>0</v>
      </c>
      <c r="CG297" s="315">
        <v>0</v>
      </c>
      <c r="CH297" s="315">
        <v>0</v>
      </c>
      <c r="CI297" s="315">
        <v>0</v>
      </c>
      <c r="CJ297" s="315">
        <v>0</v>
      </c>
      <c r="CK297" s="315">
        <v>0</v>
      </c>
      <c r="CL297" s="315">
        <v>0</v>
      </c>
      <c r="CM297" s="315">
        <v>0</v>
      </c>
      <c r="CN297" s="315">
        <v>0</v>
      </c>
      <c r="CO297" s="315">
        <v>0</v>
      </c>
      <c r="CP297" s="315">
        <v>0</v>
      </c>
      <c r="CQ297" s="315">
        <v>0</v>
      </c>
      <c r="CR297" s="315">
        <v>0</v>
      </c>
      <c r="CS297" s="315">
        <v>0</v>
      </c>
      <c r="CT297" s="315">
        <v>0</v>
      </c>
      <c r="CU297" s="315">
        <v>0</v>
      </c>
      <c r="CV297" s="315">
        <v>0</v>
      </c>
      <c r="CW297" s="315">
        <v>0</v>
      </c>
      <c r="CX297" s="315">
        <v>0</v>
      </c>
      <c r="CY297" s="315">
        <v>0</v>
      </c>
      <c r="CZ297" s="315">
        <v>0</v>
      </c>
      <c r="DA297" s="315">
        <v>0</v>
      </c>
      <c r="DB297" s="315">
        <v>0</v>
      </c>
      <c r="DC297" s="315">
        <v>0</v>
      </c>
      <c r="DD297" s="315">
        <v>0</v>
      </c>
      <c r="DE297" s="315">
        <v>0</v>
      </c>
      <c r="DF297" s="315">
        <v>0</v>
      </c>
      <c r="DG297" s="315">
        <v>0</v>
      </c>
      <c r="DH297" s="315">
        <v>0</v>
      </c>
      <c r="DI297" s="315">
        <v>0</v>
      </c>
      <c r="DJ297" s="315">
        <v>0</v>
      </c>
      <c r="DK297" s="315">
        <v>0</v>
      </c>
      <c r="DL297" s="315">
        <v>0</v>
      </c>
      <c r="DM297" s="315">
        <v>0</v>
      </c>
      <c r="DN297" s="315">
        <v>0</v>
      </c>
      <c r="DO297" s="315">
        <v>0</v>
      </c>
      <c r="DP297" s="315">
        <v>0</v>
      </c>
      <c r="DQ297" s="315">
        <v>0</v>
      </c>
      <c r="DR297" s="315">
        <v>0</v>
      </c>
      <c r="DS297" s="315">
        <v>0</v>
      </c>
      <c r="DT297" s="315">
        <v>0</v>
      </c>
      <c r="DU297" s="315">
        <v>0</v>
      </c>
      <c r="DV297" s="315">
        <v>0</v>
      </c>
      <c r="DW297" s="315">
        <v>0</v>
      </c>
      <c r="DX297" s="315">
        <v>0</v>
      </c>
      <c r="DY297" s="315">
        <v>0</v>
      </c>
      <c r="DZ297" s="315">
        <v>0</v>
      </c>
      <c r="EA297" s="315">
        <v>0</v>
      </c>
      <c r="EB297" s="315">
        <v>0</v>
      </c>
      <c r="EC297" s="315">
        <v>0</v>
      </c>
      <c r="ED297" s="315">
        <v>0</v>
      </c>
      <c r="EE297" s="315">
        <v>0</v>
      </c>
      <c r="EF297" s="315">
        <v>0</v>
      </c>
      <c r="EG297" s="315">
        <v>0</v>
      </c>
      <c r="EH297" s="315">
        <v>264666.31</v>
      </c>
      <c r="EI297" s="315">
        <v>0</v>
      </c>
      <c r="EJ297" s="315">
        <v>0</v>
      </c>
      <c r="EK297" s="315">
        <v>0</v>
      </c>
      <c r="EL297" s="315">
        <v>0</v>
      </c>
      <c r="EM297" s="315">
        <v>0</v>
      </c>
      <c r="EN297" s="315">
        <v>0</v>
      </c>
      <c r="EO297" s="315">
        <v>0</v>
      </c>
      <c r="EP297" s="315">
        <v>894162.09</v>
      </c>
      <c r="EQ297" s="315">
        <v>0</v>
      </c>
      <c r="ER297" s="315">
        <v>0</v>
      </c>
      <c r="ES297" s="315">
        <v>0</v>
      </c>
      <c r="ET297" s="315">
        <v>0</v>
      </c>
      <c r="EU297" s="315">
        <v>0</v>
      </c>
      <c r="EV297" s="315">
        <v>0</v>
      </c>
      <c r="EW297" s="315">
        <v>0</v>
      </c>
      <c r="EX297" s="315">
        <v>0</v>
      </c>
      <c r="EY297" s="315">
        <v>2036402.56</v>
      </c>
      <c r="EZ297" s="315">
        <v>1065020607.6799999</v>
      </c>
      <c r="FA297" s="315">
        <v>0</v>
      </c>
      <c r="FB297" s="315">
        <v>0</v>
      </c>
      <c r="FC297" s="315">
        <v>0</v>
      </c>
      <c r="FD297" s="315">
        <v>0</v>
      </c>
      <c r="FE297" s="315">
        <v>0</v>
      </c>
      <c r="FF297" s="315">
        <v>0</v>
      </c>
      <c r="FG297" s="315">
        <v>0</v>
      </c>
      <c r="FH297" s="315">
        <v>0</v>
      </c>
      <c r="FI297" s="315">
        <v>0</v>
      </c>
      <c r="FJ297" s="315">
        <v>0</v>
      </c>
      <c r="FK297" s="315">
        <v>0</v>
      </c>
      <c r="FL297" s="315">
        <v>0</v>
      </c>
      <c r="FM297" s="315">
        <v>0</v>
      </c>
      <c r="FN297" s="315">
        <v>0</v>
      </c>
      <c r="FO297" s="315">
        <v>0</v>
      </c>
      <c r="FP297" s="315">
        <v>0</v>
      </c>
      <c r="FQ297" s="315">
        <v>0</v>
      </c>
      <c r="FR297" s="315">
        <v>0</v>
      </c>
      <c r="FS297" s="315">
        <v>0</v>
      </c>
      <c r="FT297" s="315">
        <v>0</v>
      </c>
      <c r="FU297" s="315">
        <v>0</v>
      </c>
      <c r="FV297" s="315">
        <v>0</v>
      </c>
      <c r="FW297" s="315">
        <v>0</v>
      </c>
      <c r="FX297" s="315">
        <v>0</v>
      </c>
      <c r="FY297" s="315">
        <v>0</v>
      </c>
      <c r="FZ297" s="315">
        <v>0</v>
      </c>
      <c r="GA297" s="315">
        <v>0</v>
      </c>
      <c r="GB297" s="315">
        <v>0</v>
      </c>
      <c r="GC297" s="315">
        <v>0</v>
      </c>
      <c r="GD297" s="315">
        <v>0</v>
      </c>
      <c r="GE297" s="315">
        <v>0</v>
      </c>
      <c r="GF297" s="315">
        <v>0</v>
      </c>
      <c r="GG297" s="315">
        <v>0</v>
      </c>
      <c r="GH297" s="315">
        <v>0</v>
      </c>
      <c r="GI297" s="315">
        <v>0</v>
      </c>
      <c r="GJ297" s="315">
        <v>0</v>
      </c>
      <c r="GK297" s="315">
        <v>0</v>
      </c>
      <c r="GL297" s="315">
        <v>0</v>
      </c>
      <c r="GM297" s="315">
        <v>4343638.5599999996</v>
      </c>
      <c r="GN297" s="315">
        <v>0</v>
      </c>
      <c r="GO297" s="315">
        <v>0</v>
      </c>
      <c r="GP297" s="315">
        <v>0</v>
      </c>
      <c r="GQ297" s="315">
        <v>0</v>
      </c>
      <c r="GR297" s="315">
        <v>0</v>
      </c>
      <c r="GS297" s="315">
        <v>3011111</v>
      </c>
      <c r="GT297" s="315">
        <v>0</v>
      </c>
      <c r="GU297" s="315">
        <v>0</v>
      </c>
      <c r="GV297" s="315">
        <v>0</v>
      </c>
      <c r="GW297" s="315">
        <v>0</v>
      </c>
      <c r="GX297" s="315">
        <v>0</v>
      </c>
      <c r="GY297" s="315">
        <v>0</v>
      </c>
      <c r="GZ297" s="315">
        <v>0</v>
      </c>
      <c r="HA297" s="315">
        <v>0</v>
      </c>
      <c r="HB297" s="315">
        <v>0</v>
      </c>
      <c r="HC297" s="315">
        <v>0</v>
      </c>
      <c r="HD297" s="315">
        <v>0</v>
      </c>
      <c r="HE297" s="315">
        <v>0</v>
      </c>
      <c r="HF297" s="315">
        <v>0</v>
      </c>
      <c r="HG297" s="315">
        <v>0</v>
      </c>
      <c r="HH297" s="315">
        <v>0</v>
      </c>
      <c r="HI297" s="315">
        <v>0</v>
      </c>
      <c r="HJ297" s="315">
        <v>0</v>
      </c>
      <c r="HK297" s="315">
        <v>0</v>
      </c>
      <c r="HL297" s="315">
        <v>0</v>
      </c>
      <c r="HM297" s="315">
        <v>0</v>
      </c>
      <c r="HN297" s="315">
        <v>0</v>
      </c>
      <c r="HO297" s="315">
        <v>0</v>
      </c>
      <c r="HP297" s="315">
        <v>0</v>
      </c>
      <c r="HQ297" s="315">
        <v>0</v>
      </c>
      <c r="HR297" s="315">
        <v>54969.45</v>
      </c>
      <c r="HS297" s="315">
        <v>0</v>
      </c>
      <c r="HT297" s="315">
        <v>6049.54</v>
      </c>
      <c r="HU297" s="315">
        <v>0</v>
      </c>
      <c r="HV297" s="315">
        <v>0</v>
      </c>
      <c r="HW297" s="315">
        <v>0</v>
      </c>
      <c r="HX297" s="315">
        <v>0</v>
      </c>
      <c r="HY297" s="315">
        <v>0</v>
      </c>
      <c r="HZ297" s="315">
        <v>0</v>
      </c>
      <c r="IA297" s="315">
        <v>0</v>
      </c>
      <c r="IB297" s="315">
        <v>0</v>
      </c>
      <c r="IC297" s="315">
        <v>0</v>
      </c>
      <c r="ID297" s="315">
        <v>0</v>
      </c>
      <c r="IE297" s="315">
        <v>0</v>
      </c>
      <c r="IF297" s="315">
        <v>0</v>
      </c>
      <c r="IG297" s="315">
        <v>0</v>
      </c>
      <c r="IH297" s="315">
        <v>0</v>
      </c>
      <c r="II297" s="315">
        <v>0</v>
      </c>
      <c r="IJ297" s="315">
        <v>238203.57</v>
      </c>
      <c r="IK297" s="315">
        <v>0</v>
      </c>
      <c r="IL297" s="315">
        <v>0</v>
      </c>
      <c r="IM297" s="315">
        <v>0</v>
      </c>
      <c r="IN297" s="315">
        <v>0</v>
      </c>
      <c r="IO297" s="315">
        <v>731662.4</v>
      </c>
      <c r="IP297" s="315">
        <v>0</v>
      </c>
      <c r="IQ297" s="315">
        <v>0</v>
      </c>
      <c r="IR297" s="315">
        <v>0</v>
      </c>
      <c r="IS297" s="315">
        <v>0</v>
      </c>
      <c r="IT297" s="315">
        <v>0</v>
      </c>
      <c r="IU297" s="315">
        <v>470115.8</v>
      </c>
      <c r="IV297" s="315">
        <v>0</v>
      </c>
      <c r="IW297" s="315">
        <v>0</v>
      </c>
      <c r="IX297" s="315">
        <v>0</v>
      </c>
      <c r="IY297" s="315">
        <v>0</v>
      </c>
      <c r="IZ297" s="315">
        <v>0</v>
      </c>
      <c r="JA297" s="315">
        <v>0</v>
      </c>
      <c r="JB297" s="315">
        <v>0</v>
      </c>
      <c r="JC297" s="315">
        <v>0</v>
      </c>
      <c r="JD297" s="315">
        <v>0</v>
      </c>
      <c r="JE297" s="315">
        <v>0</v>
      </c>
      <c r="JF297" s="315">
        <v>84019.42</v>
      </c>
      <c r="JG297" s="315">
        <v>0</v>
      </c>
      <c r="JH297" s="315">
        <v>0</v>
      </c>
      <c r="JI297" s="315">
        <v>0</v>
      </c>
      <c r="JJ297" s="315">
        <v>0</v>
      </c>
      <c r="JK297" s="315">
        <v>0</v>
      </c>
      <c r="JL297" s="315">
        <v>0</v>
      </c>
      <c r="JM297" s="315">
        <v>0</v>
      </c>
      <c r="JN297" s="315">
        <v>0</v>
      </c>
      <c r="JO297" s="315">
        <v>0</v>
      </c>
      <c r="JP297" s="315">
        <v>0</v>
      </c>
      <c r="JQ297" s="315">
        <v>0</v>
      </c>
      <c r="JR297" s="315">
        <v>0</v>
      </c>
      <c r="JS297" s="315">
        <v>0</v>
      </c>
      <c r="JT297" s="315">
        <v>0</v>
      </c>
      <c r="JU297" s="315">
        <v>0</v>
      </c>
      <c r="JV297" s="315">
        <v>28612975.620000001</v>
      </c>
      <c r="JW297" s="315">
        <v>0</v>
      </c>
      <c r="JX297" s="315">
        <v>0</v>
      </c>
      <c r="JY297" s="315">
        <v>0</v>
      </c>
      <c r="JZ297" s="315">
        <v>0</v>
      </c>
      <c r="KA297" s="315">
        <v>0</v>
      </c>
      <c r="KB297" s="315">
        <v>0</v>
      </c>
      <c r="KC297" s="315">
        <v>0</v>
      </c>
      <c r="KD297" s="315">
        <v>0</v>
      </c>
      <c r="KE297" s="315">
        <v>0</v>
      </c>
      <c r="KF297" s="315">
        <v>0</v>
      </c>
      <c r="KG297" s="315">
        <v>0</v>
      </c>
      <c r="KH297" s="315">
        <v>0</v>
      </c>
      <c r="KI297" s="315">
        <v>0</v>
      </c>
      <c r="KJ297" s="315">
        <v>0</v>
      </c>
      <c r="KK297" s="315">
        <v>0</v>
      </c>
      <c r="KL297" s="315">
        <v>0</v>
      </c>
      <c r="KM297" s="315">
        <v>0</v>
      </c>
      <c r="KN297" s="315">
        <v>0</v>
      </c>
      <c r="KO297" s="315">
        <v>0</v>
      </c>
      <c r="KP297" s="315">
        <v>0</v>
      </c>
      <c r="KQ297" s="315">
        <v>0</v>
      </c>
      <c r="KR297" s="315">
        <v>0</v>
      </c>
      <c r="KS297" s="314">
        <v>0</v>
      </c>
      <c r="KU297" s="312">
        <v>19</v>
      </c>
      <c r="KV297" s="312">
        <v>190</v>
      </c>
      <c r="KY297" s="312">
        <v>9190</v>
      </c>
    </row>
    <row r="298" spans="1:311" x14ac:dyDescent="0.25">
      <c r="A298" s="321">
        <v>2021</v>
      </c>
      <c r="B298" s="320" t="s">
        <v>807</v>
      </c>
      <c r="C298" s="320" t="s">
        <v>808</v>
      </c>
      <c r="D298" s="320" t="s">
        <v>321</v>
      </c>
      <c r="E298" s="320" t="s">
        <v>780</v>
      </c>
      <c r="F298" s="319">
        <v>0</v>
      </c>
      <c r="G298" s="319">
        <v>0</v>
      </c>
      <c r="H298" s="319">
        <v>0</v>
      </c>
      <c r="I298" s="319">
        <v>0</v>
      </c>
      <c r="J298" s="319">
        <v>94609.78</v>
      </c>
      <c r="K298" s="319">
        <v>0</v>
      </c>
      <c r="L298" s="319">
        <v>0</v>
      </c>
      <c r="M298" s="319">
        <v>0</v>
      </c>
      <c r="N298" s="319">
        <v>0</v>
      </c>
      <c r="O298" s="319">
        <v>0</v>
      </c>
      <c r="P298" s="319">
        <v>0</v>
      </c>
      <c r="Q298" s="319">
        <v>0</v>
      </c>
      <c r="R298" s="319">
        <v>0</v>
      </c>
      <c r="S298" s="319">
        <v>0</v>
      </c>
      <c r="T298" s="319">
        <v>0</v>
      </c>
      <c r="U298" s="319">
        <v>0</v>
      </c>
      <c r="V298" s="319">
        <v>0</v>
      </c>
      <c r="W298" s="319">
        <v>0</v>
      </c>
      <c r="X298" s="319">
        <v>0</v>
      </c>
      <c r="Y298" s="319">
        <v>0</v>
      </c>
      <c r="Z298" s="319">
        <v>0</v>
      </c>
      <c r="AA298" s="319">
        <v>0</v>
      </c>
      <c r="AB298" s="319">
        <v>0</v>
      </c>
      <c r="AC298" s="319">
        <v>0</v>
      </c>
      <c r="AD298" s="319">
        <v>4931594.2</v>
      </c>
      <c r="AE298" s="319">
        <v>0</v>
      </c>
      <c r="AF298" s="319">
        <v>0</v>
      </c>
      <c r="AG298" s="319">
        <v>0</v>
      </c>
      <c r="AH298" s="319">
        <v>0</v>
      </c>
      <c r="AI298" s="319">
        <v>0</v>
      </c>
      <c r="AJ298" s="319">
        <v>0</v>
      </c>
      <c r="AK298" s="319">
        <v>0</v>
      </c>
      <c r="AL298" s="319">
        <v>0</v>
      </c>
      <c r="AM298" s="319">
        <v>0</v>
      </c>
      <c r="AN298" s="319">
        <v>0</v>
      </c>
      <c r="AO298" s="319">
        <v>0</v>
      </c>
      <c r="AP298" s="319">
        <v>0</v>
      </c>
      <c r="AQ298" s="319">
        <v>0</v>
      </c>
      <c r="AR298" s="319">
        <v>0</v>
      </c>
      <c r="AS298" s="319">
        <v>0</v>
      </c>
      <c r="AT298" s="319">
        <v>0</v>
      </c>
      <c r="AU298" s="319">
        <v>0</v>
      </c>
      <c r="AV298" s="319">
        <v>0</v>
      </c>
      <c r="AW298" s="319">
        <v>0</v>
      </c>
      <c r="AX298" s="319">
        <v>0</v>
      </c>
      <c r="AY298" s="319">
        <v>0</v>
      </c>
      <c r="AZ298" s="319">
        <v>0</v>
      </c>
      <c r="BA298" s="319">
        <v>0</v>
      </c>
      <c r="BB298" s="319">
        <v>0</v>
      </c>
      <c r="BC298" s="319">
        <v>0</v>
      </c>
      <c r="BD298" s="319">
        <v>0</v>
      </c>
      <c r="BE298" s="319">
        <v>0</v>
      </c>
      <c r="BF298" s="319">
        <v>814238.36</v>
      </c>
      <c r="BG298" s="319">
        <v>0</v>
      </c>
      <c r="BH298" s="319">
        <v>0</v>
      </c>
      <c r="BI298" s="319">
        <v>0</v>
      </c>
      <c r="BJ298" s="319">
        <v>0</v>
      </c>
      <c r="BK298" s="319">
        <v>0</v>
      </c>
      <c r="BL298" s="319">
        <v>0</v>
      </c>
      <c r="BM298" s="319">
        <v>0</v>
      </c>
      <c r="BN298" s="319">
        <v>0</v>
      </c>
      <c r="BO298" s="319">
        <v>0</v>
      </c>
      <c r="BP298" s="319">
        <v>0</v>
      </c>
      <c r="BQ298" s="319">
        <v>0</v>
      </c>
      <c r="BR298" s="319">
        <v>0</v>
      </c>
      <c r="BS298" s="319">
        <v>0</v>
      </c>
      <c r="BT298" s="319">
        <v>0</v>
      </c>
      <c r="BU298" s="319">
        <v>0</v>
      </c>
      <c r="BV298" s="319">
        <v>0</v>
      </c>
      <c r="BW298" s="319">
        <v>0</v>
      </c>
      <c r="BX298" s="319">
        <v>0</v>
      </c>
      <c r="BY298" s="319">
        <v>557456.30000000005</v>
      </c>
      <c r="BZ298" s="319">
        <v>0</v>
      </c>
      <c r="CA298" s="319">
        <v>0</v>
      </c>
      <c r="CB298" s="319">
        <v>0</v>
      </c>
      <c r="CC298" s="319">
        <v>0</v>
      </c>
      <c r="CD298" s="319">
        <v>0</v>
      </c>
      <c r="CE298" s="319">
        <v>0</v>
      </c>
      <c r="CF298" s="319">
        <v>0</v>
      </c>
      <c r="CG298" s="319">
        <v>0</v>
      </c>
      <c r="CH298" s="319">
        <v>0</v>
      </c>
      <c r="CI298" s="319">
        <v>0</v>
      </c>
      <c r="CJ298" s="319">
        <v>0</v>
      </c>
      <c r="CK298" s="319">
        <v>0</v>
      </c>
      <c r="CL298" s="319">
        <v>0</v>
      </c>
      <c r="CM298" s="319">
        <v>0</v>
      </c>
      <c r="CN298" s="319">
        <v>0</v>
      </c>
      <c r="CO298" s="319">
        <v>0</v>
      </c>
      <c r="CP298" s="319">
        <v>0</v>
      </c>
      <c r="CQ298" s="319">
        <v>0</v>
      </c>
      <c r="CR298" s="319">
        <v>0</v>
      </c>
      <c r="CS298" s="319">
        <v>0</v>
      </c>
      <c r="CT298" s="319">
        <v>0</v>
      </c>
      <c r="CU298" s="319">
        <v>0</v>
      </c>
      <c r="CV298" s="319">
        <v>0</v>
      </c>
      <c r="CW298" s="319">
        <v>0</v>
      </c>
      <c r="CX298" s="319">
        <v>0</v>
      </c>
      <c r="CY298" s="319">
        <v>0</v>
      </c>
      <c r="CZ298" s="319">
        <v>0</v>
      </c>
      <c r="DA298" s="319">
        <v>0</v>
      </c>
      <c r="DB298" s="319">
        <v>0</v>
      </c>
      <c r="DC298" s="319">
        <v>0</v>
      </c>
      <c r="DD298" s="319">
        <v>0</v>
      </c>
      <c r="DE298" s="319">
        <v>0</v>
      </c>
      <c r="DF298" s="319">
        <v>0</v>
      </c>
      <c r="DG298" s="319">
        <v>0</v>
      </c>
      <c r="DH298" s="319">
        <v>0</v>
      </c>
      <c r="DI298" s="319">
        <v>0</v>
      </c>
      <c r="DJ298" s="319">
        <v>0</v>
      </c>
      <c r="DK298" s="319">
        <v>0</v>
      </c>
      <c r="DL298" s="319">
        <v>0</v>
      </c>
      <c r="DM298" s="319">
        <v>0</v>
      </c>
      <c r="DN298" s="319">
        <v>0</v>
      </c>
      <c r="DO298" s="319">
        <v>0</v>
      </c>
      <c r="DP298" s="319">
        <v>0</v>
      </c>
      <c r="DQ298" s="319">
        <v>0</v>
      </c>
      <c r="DR298" s="319">
        <v>0</v>
      </c>
      <c r="DS298" s="319">
        <v>0</v>
      </c>
      <c r="DT298" s="319">
        <v>0</v>
      </c>
      <c r="DU298" s="319">
        <v>0</v>
      </c>
      <c r="DV298" s="319">
        <v>0</v>
      </c>
      <c r="DW298" s="319">
        <v>0</v>
      </c>
      <c r="DX298" s="319">
        <v>0</v>
      </c>
      <c r="DY298" s="319">
        <v>0</v>
      </c>
      <c r="DZ298" s="319">
        <v>0</v>
      </c>
      <c r="EA298" s="319">
        <v>0</v>
      </c>
      <c r="EB298" s="319">
        <v>0</v>
      </c>
      <c r="EC298" s="319">
        <v>0</v>
      </c>
      <c r="ED298" s="319">
        <v>0</v>
      </c>
      <c r="EE298" s="319">
        <v>0</v>
      </c>
      <c r="EF298" s="319">
        <v>0</v>
      </c>
      <c r="EG298" s="319">
        <v>0</v>
      </c>
      <c r="EH298" s="319">
        <v>264666.31</v>
      </c>
      <c r="EI298" s="319">
        <v>0</v>
      </c>
      <c r="EJ298" s="319">
        <v>0</v>
      </c>
      <c r="EK298" s="319">
        <v>0</v>
      </c>
      <c r="EL298" s="319">
        <v>0</v>
      </c>
      <c r="EM298" s="319">
        <v>0</v>
      </c>
      <c r="EN298" s="319">
        <v>0</v>
      </c>
      <c r="EO298" s="319">
        <v>0</v>
      </c>
      <c r="EP298" s="319">
        <v>894162.09</v>
      </c>
      <c r="EQ298" s="319">
        <v>0</v>
      </c>
      <c r="ER298" s="319">
        <v>0</v>
      </c>
      <c r="ES298" s="319">
        <v>0</v>
      </c>
      <c r="ET298" s="319">
        <v>0</v>
      </c>
      <c r="EU298" s="319">
        <v>0</v>
      </c>
      <c r="EV298" s="319">
        <v>0</v>
      </c>
      <c r="EW298" s="319">
        <v>0</v>
      </c>
      <c r="EX298" s="319">
        <v>0</v>
      </c>
      <c r="EY298" s="319">
        <v>2036402.56</v>
      </c>
      <c r="EZ298" s="319">
        <v>1065020607.6799999</v>
      </c>
      <c r="FA298" s="319">
        <v>0</v>
      </c>
      <c r="FB298" s="319">
        <v>0</v>
      </c>
      <c r="FC298" s="319">
        <v>0</v>
      </c>
      <c r="FD298" s="319">
        <v>0</v>
      </c>
      <c r="FE298" s="319">
        <v>0</v>
      </c>
      <c r="FF298" s="319">
        <v>0</v>
      </c>
      <c r="FG298" s="319">
        <v>0</v>
      </c>
      <c r="FH298" s="319">
        <v>0</v>
      </c>
      <c r="FI298" s="319">
        <v>0</v>
      </c>
      <c r="FJ298" s="319">
        <v>0</v>
      </c>
      <c r="FK298" s="319">
        <v>0</v>
      </c>
      <c r="FL298" s="319">
        <v>0</v>
      </c>
      <c r="FM298" s="319">
        <v>0</v>
      </c>
      <c r="FN298" s="319">
        <v>0</v>
      </c>
      <c r="FO298" s="319">
        <v>0</v>
      </c>
      <c r="FP298" s="319">
        <v>0</v>
      </c>
      <c r="FQ298" s="319">
        <v>0</v>
      </c>
      <c r="FR298" s="319">
        <v>0</v>
      </c>
      <c r="FS298" s="319">
        <v>0</v>
      </c>
      <c r="FT298" s="319">
        <v>0</v>
      </c>
      <c r="FU298" s="319">
        <v>0</v>
      </c>
      <c r="FV298" s="319">
        <v>0</v>
      </c>
      <c r="FW298" s="319">
        <v>0</v>
      </c>
      <c r="FX298" s="319">
        <v>0</v>
      </c>
      <c r="FY298" s="319">
        <v>0</v>
      </c>
      <c r="FZ298" s="319">
        <v>0</v>
      </c>
      <c r="GA298" s="319">
        <v>0</v>
      </c>
      <c r="GB298" s="319">
        <v>0</v>
      </c>
      <c r="GC298" s="319">
        <v>0</v>
      </c>
      <c r="GD298" s="319">
        <v>0</v>
      </c>
      <c r="GE298" s="319">
        <v>0</v>
      </c>
      <c r="GF298" s="319">
        <v>0</v>
      </c>
      <c r="GG298" s="319">
        <v>0</v>
      </c>
      <c r="GH298" s="319">
        <v>0</v>
      </c>
      <c r="GI298" s="319">
        <v>0</v>
      </c>
      <c r="GJ298" s="319">
        <v>0</v>
      </c>
      <c r="GK298" s="319">
        <v>0</v>
      </c>
      <c r="GL298" s="319">
        <v>0</v>
      </c>
      <c r="GM298" s="319">
        <v>4343638.5599999996</v>
      </c>
      <c r="GN298" s="319">
        <v>0</v>
      </c>
      <c r="GO298" s="319">
        <v>0</v>
      </c>
      <c r="GP298" s="319">
        <v>0</v>
      </c>
      <c r="GQ298" s="319">
        <v>0</v>
      </c>
      <c r="GR298" s="319">
        <v>0</v>
      </c>
      <c r="GS298" s="319">
        <v>3011111</v>
      </c>
      <c r="GT298" s="319">
        <v>0</v>
      </c>
      <c r="GU298" s="319">
        <v>0</v>
      </c>
      <c r="GV298" s="319">
        <v>0</v>
      </c>
      <c r="GW298" s="319">
        <v>0</v>
      </c>
      <c r="GX298" s="319">
        <v>0</v>
      </c>
      <c r="GY298" s="319">
        <v>0</v>
      </c>
      <c r="GZ298" s="319">
        <v>0</v>
      </c>
      <c r="HA298" s="319">
        <v>0</v>
      </c>
      <c r="HB298" s="319">
        <v>0</v>
      </c>
      <c r="HC298" s="319">
        <v>0</v>
      </c>
      <c r="HD298" s="319">
        <v>0</v>
      </c>
      <c r="HE298" s="319">
        <v>0</v>
      </c>
      <c r="HF298" s="319">
        <v>0</v>
      </c>
      <c r="HG298" s="319">
        <v>0</v>
      </c>
      <c r="HH298" s="319">
        <v>0</v>
      </c>
      <c r="HI298" s="319">
        <v>0</v>
      </c>
      <c r="HJ298" s="319">
        <v>0</v>
      </c>
      <c r="HK298" s="319">
        <v>0</v>
      </c>
      <c r="HL298" s="319">
        <v>0</v>
      </c>
      <c r="HM298" s="319">
        <v>0</v>
      </c>
      <c r="HN298" s="319">
        <v>0</v>
      </c>
      <c r="HO298" s="319">
        <v>0</v>
      </c>
      <c r="HP298" s="319">
        <v>0</v>
      </c>
      <c r="HQ298" s="319">
        <v>0</v>
      </c>
      <c r="HR298" s="319">
        <v>54969.45</v>
      </c>
      <c r="HS298" s="319">
        <v>0</v>
      </c>
      <c r="HT298" s="319">
        <v>6049.54</v>
      </c>
      <c r="HU298" s="319">
        <v>0</v>
      </c>
      <c r="HV298" s="319">
        <v>0</v>
      </c>
      <c r="HW298" s="319">
        <v>0</v>
      </c>
      <c r="HX298" s="319">
        <v>0</v>
      </c>
      <c r="HY298" s="319">
        <v>0</v>
      </c>
      <c r="HZ298" s="319">
        <v>0</v>
      </c>
      <c r="IA298" s="319">
        <v>0</v>
      </c>
      <c r="IB298" s="319">
        <v>0</v>
      </c>
      <c r="IC298" s="319">
        <v>0</v>
      </c>
      <c r="ID298" s="319">
        <v>0</v>
      </c>
      <c r="IE298" s="319">
        <v>0</v>
      </c>
      <c r="IF298" s="319">
        <v>0</v>
      </c>
      <c r="IG298" s="319">
        <v>0</v>
      </c>
      <c r="IH298" s="319">
        <v>0</v>
      </c>
      <c r="II298" s="319">
        <v>0</v>
      </c>
      <c r="IJ298" s="319">
        <v>238203.57</v>
      </c>
      <c r="IK298" s="319">
        <v>0</v>
      </c>
      <c r="IL298" s="319">
        <v>0</v>
      </c>
      <c r="IM298" s="319">
        <v>0</v>
      </c>
      <c r="IN298" s="319">
        <v>0</v>
      </c>
      <c r="IO298" s="319">
        <v>731662.4</v>
      </c>
      <c r="IP298" s="319">
        <v>0</v>
      </c>
      <c r="IQ298" s="319">
        <v>0</v>
      </c>
      <c r="IR298" s="319">
        <v>0</v>
      </c>
      <c r="IS298" s="319">
        <v>0</v>
      </c>
      <c r="IT298" s="319">
        <v>0</v>
      </c>
      <c r="IU298" s="319">
        <v>470115.8</v>
      </c>
      <c r="IV298" s="319">
        <v>0</v>
      </c>
      <c r="IW298" s="319">
        <v>0</v>
      </c>
      <c r="IX298" s="319">
        <v>0</v>
      </c>
      <c r="IY298" s="319">
        <v>0</v>
      </c>
      <c r="IZ298" s="319">
        <v>0</v>
      </c>
      <c r="JA298" s="319">
        <v>0</v>
      </c>
      <c r="JB298" s="319">
        <v>0</v>
      </c>
      <c r="JC298" s="319">
        <v>0</v>
      </c>
      <c r="JD298" s="319">
        <v>0</v>
      </c>
      <c r="JE298" s="319">
        <v>0</v>
      </c>
      <c r="JF298" s="319">
        <v>84019.42</v>
      </c>
      <c r="JG298" s="319">
        <v>0</v>
      </c>
      <c r="JH298" s="319">
        <v>0</v>
      </c>
      <c r="JI298" s="319">
        <v>0</v>
      </c>
      <c r="JJ298" s="319">
        <v>0</v>
      </c>
      <c r="JK298" s="319">
        <v>0</v>
      </c>
      <c r="JL298" s="319">
        <v>0</v>
      </c>
      <c r="JM298" s="319">
        <v>0</v>
      </c>
      <c r="JN298" s="319">
        <v>0</v>
      </c>
      <c r="JO298" s="319">
        <v>0</v>
      </c>
      <c r="JP298" s="319">
        <v>0</v>
      </c>
      <c r="JQ298" s="319">
        <v>0</v>
      </c>
      <c r="JR298" s="319">
        <v>0</v>
      </c>
      <c r="JS298" s="319">
        <v>0</v>
      </c>
      <c r="JT298" s="319">
        <v>0</v>
      </c>
      <c r="JU298" s="319">
        <v>0</v>
      </c>
      <c r="JV298" s="319">
        <v>28612975.620000001</v>
      </c>
      <c r="JW298" s="319">
        <v>0</v>
      </c>
      <c r="JX298" s="319">
        <v>0</v>
      </c>
      <c r="JY298" s="319">
        <v>0</v>
      </c>
      <c r="JZ298" s="319">
        <v>0</v>
      </c>
      <c r="KA298" s="319">
        <v>0</v>
      </c>
      <c r="KB298" s="319">
        <v>0</v>
      </c>
      <c r="KC298" s="319">
        <v>0</v>
      </c>
      <c r="KD298" s="319">
        <v>0</v>
      </c>
      <c r="KE298" s="319">
        <v>0</v>
      </c>
      <c r="KF298" s="319">
        <v>0</v>
      </c>
      <c r="KG298" s="319">
        <v>0</v>
      </c>
      <c r="KH298" s="319">
        <v>0</v>
      </c>
      <c r="KI298" s="319">
        <v>0</v>
      </c>
      <c r="KJ298" s="319">
        <v>0</v>
      </c>
      <c r="KK298" s="319">
        <v>0</v>
      </c>
      <c r="KL298" s="319">
        <v>0</v>
      </c>
      <c r="KM298" s="319">
        <v>0</v>
      </c>
      <c r="KN298" s="319">
        <v>0</v>
      </c>
      <c r="KO298" s="319">
        <v>0</v>
      </c>
      <c r="KP298" s="319">
        <v>0</v>
      </c>
      <c r="KQ298" s="319">
        <v>0</v>
      </c>
      <c r="KR298" s="319">
        <v>0</v>
      </c>
      <c r="KS298" s="318">
        <v>0</v>
      </c>
      <c r="KU298" s="338" t="s">
        <v>943</v>
      </c>
      <c r="KV298" s="312" t="s">
        <v>943</v>
      </c>
      <c r="KY298" s="312" t="s">
        <v>943</v>
      </c>
    </row>
    <row r="299" spans="1:311" x14ac:dyDescent="0.25">
      <c r="A299" s="317">
        <v>2021</v>
      </c>
      <c r="B299" s="316" t="s">
        <v>807</v>
      </c>
      <c r="C299" s="316" t="s">
        <v>321</v>
      </c>
      <c r="D299" s="316"/>
      <c r="E299" s="316" t="s">
        <v>780</v>
      </c>
      <c r="F299" s="315">
        <v>12955355.07</v>
      </c>
      <c r="G299" s="315">
        <v>1795009.01</v>
      </c>
      <c r="H299" s="315">
        <v>124502472.95</v>
      </c>
      <c r="I299" s="315">
        <v>7179239.4100000001</v>
      </c>
      <c r="J299" s="315">
        <v>1513488.5</v>
      </c>
      <c r="K299" s="315">
        <v>6975497.9800000004</v>
      </c>
      <c r="L299" s="315">
        <v>32807069.030000001</v>
      </c>
      <c r="M299" s="315">
        <v>13533346.140000001</v>
      </c>
      <c r="N299" s="315">
        <v>59382041.939999998</v>
      </c>
      <c r="O299" s="315">
        <v>37581845.07</v>
      </c>
      <c r="P299" s="315">
        <v>11740772.789999999</v>
      </c>
      <c r="Q299" s="315">
        <v>8243061.96</v>
      </c>
      <c r="R299" s="315">
        <v>18882500.550000001</v>
      </c>
      <c r="S299" s="315">
        <v>12387049.210000001</v>
      </c>
      <c r="T299" s="315">
        <v>8872401.6699999999</v>
      </c>
      <c r="U299" s="315">
        <v>36592715.799999997</v>
      </c>
      <c r="V299" s="315">
        <v>44104734.780000001</v>
      </c>
      <c r="W299" s="315">
        <v>5422643.4500000002</v>
      </c>
      <c r="X299" s="315">
        <v>14582755.91</v>
      </c>
      <c r="Y299" s="315">
        <v>4667568.8899999997</v>
      </c>
      <c r="Z299" s="315">
        <v>8520589.9399999995</v>
      </c>
      <c r="AA299" s="315">
        <v>80251519.159999996</v>
      </c>
      <c r="AB299" s="315">
        <v>12891379.25</v>
      </c>
      <c r="AC299" s="315">
        <v>3883791.56</v>
      </c>
      <c r="AD299" s="315">
        <v>118939368.98999999</v>
      </c>
      <c r="AE299" s="315">
        <v>2601880</v>
      </c>
      <c r="AF299" s="315">
        <v>7981095.8899999997</v>
      </c>
      <c r="AG299" s="315">
        <v>3354331.95</v>
      </c>
      <c r="AH299" s="315">
        <v>10778839.890000001</v>
      </c>
      <c r="AI299" s="315">
        <v>11690404.01</v>
      </c>
      <c r="AJ299" s="315">
        <v>23658852.25</v>
      </c>
      <c r="AK299" s="315">
        <v>3200166.84</v>
      </c>
      <c r="AL299" s="315">
        <v>68432693.640000001</v>
      </c>
      <c r="AM299" s="315">
        <v>4401678.55</v>
      </c>
      <c r="AN299" s="315">
        <v>6918826.9299999997</v>
      </c>
      <c r="AO299" s="315">
        <v>3413770.7</v>
      </c>
      <c r="AP299" s="315">
        <v>12494718.68</v>
      </c>
      <c r="AQ299" s="315">
        <v>3136245.85</v>
      </c>
      <c r="AR299" s="315">
        <v>36767915.130000003</v>
      </c>
      <c r="AS299" s="315">
        <v>7283790.4699999997</v>
      </c>
      <c r="AT299" s="315">
        <v>8535264.7200000007</v>
      </c>
      <c r="AU299" s="315">
        <v>8444512.4600000009</v>
      </c>
      <c r="AV299" s="315">
        <v>4766760.9400000004</v>
      </c>
      <c r="AW299" s="315">
        <v>60201439.07</v>
      </c>
      <c r="AX299" s="315">
        <v>3287468.8</v>
      </c>
      <c r="AY299" s="315">
        <v>8661592.1099999994</v>
      </c>
      <c r="AZ299" s="315">
        <v>11015459.77</v>
      </c>
      <c r="BA299" s="315">
        <v>1302456.6200000001</v>
      </c>
      <c r="BB299" s="315">
        <v>7885249.1600000001</v>
      </c>
      <c r="BC299" s="315">
        <v>21280236.129999999</v>
      </c>
      <c r="BD299" s="315">
        <v>45296397.009999998</v>
      </c>
      <c r="BE299" s="315">
        <v>12789439.890000001</v>
      </c>
      <c r="BF299" s="315">
        <v>9920171.9299999997</v>
      </c>
      <c r="BG299" s="315">
        <v>2676221.7400000002</v>
      </c>
      <c r="BH299" s="315">
        <v>1193049.99</v>
      </c>
      <c r="BI299" s="315">
        <v>64922952.799999997</v>
      </c>
      <c r="BJ299" s="315">
        <v>1275514.3500000001</v>
      </c>
      <c r="BK299" s="315">
        <v>51447829.130000003</v>
      </c>
      <c r="BL299" s="315">
        <v>1331812.26</v>
      </c>
      <c r="BM299" s="315">
        <v>5263328.16</v>
      </c>
      <c r="BN299" s="315">
        <v>48126597.810000002</v>
      </c>
      <c r="BO299" s="315">
        <v>18538205.920000002</v>
      </c>
      <c r="BP299" s="315">
        <v>3004858.7</v>
      </c>
      <c r="BQ299" s="315">
        <v>2063904.25</v>
      </c>
      <c r="BR299" s="315">
        <v>23930792.75</v>
      </c>
      <c r="BS299" s="315">
        <v>13993505.130000001</v>
      </c>
      <c r="BT299" s="315">
        <v>4701191.0199999996</v>
      </c>
      <c r="BU299" s="315">
        <v>2463977.7999999998</v>
      </c>
      <c r="BV299" s="315">
        <v>7533351.2599999998</v>
      </c>
      <c r="BW299" s="315">
        <v>16091323.949999999</v>
      </c>
      <c r="BX299" s="315">
        <v>12718219.119999999</v>
      </c>
      <c r="BY299" s="315">
        <v>30771885.989999998</v>
      </c>
      <c r="BZ299" s="315">
        <v>6442753.3200000003</v>
      </c>
      <c r="CA299" s="315">
        <v>8964625.7699999996</v>
      </c>
      <c r="CB299" s="315">
        <v>6057360.4699999997</v>
      </c>
      <c r="CC299" s="315">
        <v>24399773.170000002</v>
      </c>
      <c r="CD299" s="315">
        <v>26622703.27</v>
      </c>
      <c r="CE299" s="315">
        <v>14805920.300000001</v>
      </c>
      <c r="CF299" s="315">
        <v>39473249.659999996</v>
      </c>
      <c r="CG299" s="315">
        <v>16018120</v>
      </c>
      <c r="CH299" s="315">
        <v>15531963.35</v>
      </c>
      <c r="CI299" s="315">
        <v>85659610.549999997</v>
      </c>
      <c r="CJ299" s="315">
        <v>3035860.51</v>
      </c>
      <c r="CK299" s="315">
        <v>2558245.85</v>
      </c>
      <c r="CL299" s="315">
        <v>8375221.9199999999</v>
      </c>
      <c r="CM299" s="315">
        <v>1914264.42</v>
      </c>
      <c r="CN299" s="315">
        <v>22454814.73</v>
      </c>
      <c r="CO299" s="315">
        <v>28832077.48</v>
      </c>
      <c r="CP299" s="315">
        <v>2803116.52</v>
      </c>
      <c r="CQ299" s="315">
        <v>13612039.83</v>
      </c>
      <c r="CR299" s="315">
        <v>1472749.3</v>
      </c>
      <c r="CS299" s="315">
        <v>9833633.8100000005</v>
      </c>
      <c r="CT299" s="315">
        <v>6441526.8300000001</v>
      </c>
      <c r="CU299" s="315">
        <v>2241327.62</v>
      </c>
      <c r="CV299" s="315">
        <v>2027233.53</v>
      </c>
      <c r="CW299" s="315">
        <v>5084526.5599999996</v>
      </c>
      <c r="CX299" s="315">
        <v>14410471.66</v>
      </c>
      <c r="CY299" s="315">
        <v>19354733.829999998</v>
      </c>
      <c r="CZ299" s="315">
        <v>89686103.140000001</v>
      </c>
      <c r="DA299" s="315">
        <v>28614340.890000001</v>
      </c>
      <c r="DB299" s="315">
        <v>43414556.939999998</v>
      </c>
      <c r="DC299" s="315">
        <v>13755392.98</v>
      </c>
      <c r="DD299" s="315">
        <v>122842970.62</v>
      </c>
      <c r="DE299" s="315">
        <v>87833340.299999997</v>
      </c>
      <c r="DF299" s="315">
        <v>4073829.95</v>
      </c>
      <c r="DG299" s="315">
        <v>6542938.6299999999</v>
      </c>
      <c r="DH299" s="315">
        <v>9657370.6799999997</v>
      </c>
      <c r="DI299" s="315">
        <v>12298401.210000001</v>
      </c>
      <c r="DJ299" s="315">
        <v>17006023.109999999</v>
      </c>
      <c r="DK299" s="315">
        <v>18350309.18</v>
      </c>
      <c r="DL299" s="315">
        <v>4343215.5199999996</v>
      </c>
      <c r="DM299" s="315">
        <v>17829348.359999999</v>
      </c>
      <c r="DN299" s="315">
        <v>2094587.91</v>
      </c>
      <c r="DO299" s="315">
        <v>4595102.6900000004</v>
      </c>
      <c r="DP299" s="315">
        <v>5900681.5</v>
      </c>
      <c r="DQ299" s="315">
        <v>2103414.6</v>
      </c>
      <c r="DR299" s="315">
        <v>15910452.460000001</v>
      </c>
      <c r="DS299" s="315">
        <v>54706332.880000003</v>
      </c>
      <c r="DT299" s="315">
        <v>25058534.600000001</v>
      </c>
      <c r="DU299" s="315">
        <v>30768918.710000001</v>
      </c>
      <c r="DV299" s="315">
        <v>6437514.1600000001</v>
      </c>
      <c r="DW299" s="315">
        <v>8815933.8000000007</v>
      </c>
      <c r="DX299" s="315">
        <v>23977592.23</v>
      </c>
      <c r="DY299" s="315">
        <v>20480593.100000001</v>
      </c>
      <c r="DZ299" s="315">
        <v>14336453.77</v>
      </c>
      <c r="EA299" s="315">
        <v>127516346.56999999</v>
      </c>
      <c r="EB299" s="315">
        <v>16441288.779999999</v>
      </c>
      <c r="EC299" s="315">
        <v>11190003.949999999</v>
      </c>
      <c r="ED299" s="315">
        <v>5108854.75</v>
      </c>
      <c r="EE299" s="315">
        <v>9022409.8200000003</v>
      </c>
      <c r="EF299" s="315">
        <v>1501914.35</v>
      </c>
      <c r="EG299" s="315">
        <v>46220891.659999996</v>
      </c>
      <c r="EH299" s="315">
        <v>4776923.07</v>
      </c>
      <c r="EI299" s="315">
        <v>18589006.870000001</v>
      </c>
      <c r="EJ299" s="315">
        <v>55824065.640000001</v>
      </c>
      <c r="EK299" s="315">
        <v>4735541.04</v>
      </c>
      <c r="EL299" s="315">
        <v>2678610.6</v>
      </c>
      <c r="EM299" s="315">
        <v>16399744.24</v>
      </c>
      <c r="EN299" s="315">
        <v>14229970.93</v>
      </c>
      <c r="EO299" s="315">
        <v>23490147.66</v>
      </c>
      <c r="EP299" s="315">
        <v>21367635.809999999</v>
      </c>
      <c r="EQ299" s="315">
        <v>4367934.0599999996</v>
      </c>
      <c r="ER299" s="315">
        <v>13959565.35</v>
      </c>
      <c r="ES299" s="315">
        <v>3518997.8</v>
      </c>
      <c r="ET299" s="315">
        <v>13195389.99</v>
      </c>
      <c r="EU299" s="315">
        <v>7244810.5800000001</v>
      </c>
      <c r="EV299" s="315">
        <v>2904090.93</v>
      </c>
      <c r="EW299" s="315">
        <v>15751596.640000001</v>
      </c>
      <c r="EX299" s="315">
        <v>18515096.23</v>
      </c>
      <c r="EY299" s="315">
        <v>102981859.73999999</v>
      </c>
      <c r="EZ299" s="315">
        <v>3310629484.3000002</v>
      </c>
      <c r="FA299" s="315">
        <v>12566754.960000001</v>
      </c>
      <c r="FB299" s="315">
        <v>9110420.1199999992</v>
      </c>
      <c r="FC299" s="315">
        <v>58132502.380000003</v>
      </c>
      <c r="FD299" s="315">
        <v>9053431.9499999993</v>
      </c>
      <c r="FE299" s="315">
        <v>112201681.48999999</v>
      </c>
      <c r="FF299" s="315">
        <v>18709964.050000001</v>
      </c>
      <c r="FG299" s="315">
        <v>4256480</v>
      </c>
      <c r="FH299" s="315">
        <v>45744665.990000002</v>
      </c>
      <c r="FI299" s="315">
        <v>4841623.67</v>
      </c>
      <c r="FJ299" s="315">
        <v>30287715.140000001</v>
      </c>
      <c r="FK299" s="315">
        <v>7947009.2400000002</v>
      </c>
      <c r="FL299" s="315">
        <v>900336.52</v>
      </c>
      <c r="FM299" s="315">
        <v>40088105.960000001</v>
      </c>
      <c r="FN299" s="315">
        <v>3734531.25</v>
      </c>
      <c r="FO299" s="315">
        <v>7254805.3799999999</v>
      </c>
      <c r="FP299" s="315">
        <v>3303942.44</v>
      </c>
      <c r="FQ299" s="315">
        <v>4863184.42</v>
      </c>
      <c r="FR299" s="315">
        <v>76780166.069999993</v>
      </c>
      <c r="FS299" s="315">
        <v>3674354.05</v>
      </c>
      <c r="FT299" s="315">
        <v>7056907.9900000002</v>
      </c>
      <c r="FU299" s="315">
        <v>6579216.9500000002</v>
      </c>
      <c r="FV299" s="315">
        <v>2123212.71</v>
      </c>
      <c r="FW299" s="315">
        <v>1055056.42</v>
      </c>
      <c r="FX299" s="315">
        <v>27292299.940000001</v>
      </c>
      <c r="FY299" s="315">
        <v>56311539.719999999</v>
      </c>
      <c r="FZ299" s="315">
        <v>2261701.58</v>
      </c>
      <c r="GA299" s="315">
        <v>2703319.24</v>
      </c>
      <c r="GB299" s="315">
        <v>4631819.03</v>
      </c>
      <c r="GC299" s="315">
        <v>4017367.59</v>
      </c>
      <c r="GD299" s="315">
        <v>8160394.7999999998</v>
      </c>
      <c r="GE299" s="315">
        <v>21471910.670000002</v>
      </c>
      <c r="GF299" s="315">
        <v>6001738.1699999999</v>
      </c>
      <c r="GG299" s="315">
        <v>26113478.690000001</v>
      </c>
      <c r="GH299" s="315">
        <v>3371070.49</v>
      </c>
      <c r="GI299" s="315">
        <v>12664997.02</v>
      </c>
      <c r="GJ299" s="315">
        <v>5347119.1900000004</v>
      </c>
      <c r="GK299" s="315">
        <v>176074524.84999999</v>
      </c>
      <c r="GL299" s="315">
        <v>26946323.120000001</v>
      </c>
      <c r="GM299" s="315">
        <v>180179144.81999999</v>
      </c>
      <c r="GN299" s="315">
        <v>9675350.6199999992</v>
      </c>
      <c r="GO299" s="315">
        <v>37823710.640000001</v>
      </c>
      <c r="GP299" s="315">
        <v>1557619.04</v>
      </c>
      <c r="GQ299" s="315">
        <v>1533699.23</v>
      </c>
      <c r="GR299" s="315">
        <v>12325716.050000001</v>
      </c>
      <c r="GS299" s="315">
        <v>406947705.06</v>
      </c>
      <c r="GT299" s="315">
        <v>3002915.15</v>
      </c>
      <c r="GU299" s="315">
        <v>106339590.87</v>
      </c>
      <c r="GV299" s="315">
        <v>5698031.96</v>
      </c>
      <c r="GW299" s="315">
        <v>2328302.33</v>
      </c>
      <c r="GX299" s="315">
        <v>85495549</v>
      </c>
      <c r="GY299" s="315">
        <v>3546848.78</v>
      </c>
      <c r="GZ299" s="315">
        <v>15462963.91</v>
      </c>
      <c r="HA299" s="315">
        <v>25062904.32</v>
      </c>
      <c r="HB299" s="315">
        <v>3549615.23</v>
      </c>
      <c r="HC299" s="315">
        <v>81183668.409999996</v>
      </c>
      <c r="HD299" s="315">
        <v>2010492.13</v>
      </c>
      <c r="HE299" s="315">
        <v>3420849</v>
      </c>
      <c r="HF299" s="315">
        <v>5519614.5899999999</v>
      </c>
      <c r="HG299" s="315">
        <v>36208381.399999999</v>
      </c>
      <c r="HH299" s="315">
        <v>83944375.569999993</v>
      </c>
      <c r="HI299" s="315">
        <v>24439460.09</v>
      </c>
      <c r="HJ299" s="315">
        <v>10829028.41</v>
      </c>
      <c r="HK299" s="315">
        <v>3834113.63</v>
      </c>
      <c r="HL299" s="315">
        <v>18509887.190000001</v>
      </c>
      <c r="HM299" s="315">
        <v>9180153.9199999999</v>
      </c>
      <c r="HN299" s="315">
        <v>5093078.5</v>
      </c>
      <c r="HO299" s="315">
        <v>10678126.640000001</v>
      </c>
      <c r="HP299" s="315">
        <v>44524822.850000001</v>
      </c>
      <c r="HQ299" s="315">
        <v>1874272.16</v>
      </c>
      <c r="HR299" s="315">
        <v>26344431.260000002</v>
      </c>
      <c r="HS299" s="315">
        <v>2507998.5499999998</v>
      </c>
      <c r="HT299" s="315">
        <v>98768210.650000006</v>
      </c>
      <c r="HU299" s="315">
        <v>3444586.39</v>
      </c>
      <c r="HV299" s="315">
        <v>36489436.689999998</v>
      </c>
      <c r="HW299" s="315">
        <v>242389166.72999999</v>
      </c>
      <c r="HX299" s="315">
        <v>5199266.28</v>
      </c>
      <c r="HY299" s="315">
        <v>167602168.31</v>
      </c>
      <c r="HZ299" s="315">
        <v>9255404.0099999998</v>
      </c>
      <c r="IA299" s="315">
        <v>4283578.3499999996</v>
      </c>
      <c r="IB299" s="315">
        <v>17156210.449999999</v>
      </c>
      <c r="IC299" s="315">
        <v>79081703.739999995</v>
      </c>
      <c r="ID299" s="315">
        <v>5332321.26</v>
      </c>
      <c r="IE299" s="315">
        <v>37291187.840000004</v>
      </c>
      <c r="IF299" s="315">
        <v>3791750.87</v>
      </c>
      <c r="IG299" s="315">
        <v>4302076.08</v>
      </c>
      <c r="IH299" s="315">
        <v>1810812.12</v>
      </c>
      <c r="II299" s="315">
        <v>5134780.45</v>
      </c>
      <c r="IJ299" s="315">
        <v>28798140.579999998</v>
      </c>
      <c r="IK299" s="315">
        <v>1930581.7</v>
      </c>
      <c r="IL299" s="315">
        <v>2673406.19</v>
      </c>
      <c r="IM299" s="315">
        <v>4039517.34</v>
      </c>
      <c r="IN299" s="315">
        <v>23897417.670000002</v>
      </c>
      <c r="IO299" s="315">
        <v>8801577.9000000004</v>
      </c>
      <c r="IP299" s="315">
        <v>3798292.19</v>
      </c>
      <c r="IQ299" s="315">
        <v>5376989.2800000003</v>
      </c>
      <c r="IR299" s="315">
        <v>95389644.819999993</v>
      </c>
      <c r="IS299" s="315">
        <v>41528599.590000004</v>
      </c>
      <c r="IT299" s="315">
        <v>29591735.93</v>
      </c>
      <c r="IU299" s="315">
        <v>3692658.24</v>
      </c>
      <c r="IV299" s="315">
        <v>28144402.370000001</v>
      </c>
      <c r="IW299" s="315">
        <v>7930754.2599999998</v>
      </c>
      <c r="IX299" s="315">
        <v>1284346.3700000001</v>
      </c>
      <c r="IY299" s="315">
        <v>13377666.6</v>
      </c>
      <c r="IZ299" s="315">
        <v>8435118.2200000007</v>
      </c>
      <c r="JA299" s="315">
        <v>7212709.0999999996</v>
      </c>
      <c r="JB299" s="315">
        <v>6335380.25</v>
      </c>
      <c r="JC299" s="315">
        <v>11432085.869999999</v>
      </c>
      <c r="JD299" s="315">
        <v>2390155.08</v>
      </c>
      <c r="JE299" s="315">
        <v>1579449.49</v>
      </c>
      <c r="JF299" s="315">
        <v>18936434.670000002</v>
      </c>
      <c r="JG299" s="315">
        <v>1993080.48</v>
      </c>
      <c r="JH299" s="315">
        <v>11036466.189999999</v>
      </c>
      <c r="JI299" s="315">
        <v>15228695.4</v>
      </c>
      <c r="JJ299" s="315">
        <v>18900092.800000001</v>
      </c>
      <c r="JK299" s="315">
        <v>2274773.65</v>
      </c>
      <c r="JL299" s="315">
        <v>4702477.2</v>
      </c>
      <c r="JM299" s="315">
        <v>1575744.21</v>
      </c>
      <c r="JN299" s="315">
        <v>1639425.96</v>
      </c>
      <c r="JO299" s="315">
        <v>20202317.84</v>
      </c>
      <c r="JP299" s="315">
        <v>3354780.65</v>
      </c>
      <c r="JQ299" s="315">
        <v>3352595.17</v>
      </c>
      <c r="JR299" s="315">
        <v>1118740.3799999999</v>
      </c>
      <c r="JS299" s="315">
        <v>49138227.060000002</v>
      </c>
      <c r="JT299" s="315">
        <v>5417698.2699999996</v>
      </c>
      <c r="JU299" s="315">
        <v>28385254.66</v>
      </c>
      <c r="JV299" s="315">
        <v>261018372.94</v>
      </c>
      <c r="JW299" s="315">
        <v>8442299.8200000003</v>
      </c>
      <c r="JX299" s="315">
        <v>9902214.4499999993</v>
      </c>
      <c r="JY299" s="315">
        <v>480593.06</v>
      </c>
      <c r="JZ299" s="315">
        <v>1569855.43</v>
      </c>
      <c r="KA299" s="315">
        <v>10369123.289999999</v>
      </c>
      <c r="KB299" s="315">
        <v>5605610.0999999996</v>
      </c>
      <c r="KC299" s="315">
        <v>3149144.25</v>
      </c>
      <c r="KD299" s="315">
        <v>7855321.5999999996</v>
      </c>
      <c r="KE299" s="315">
        <v>51652523.229999997</v>
      </c>
      <c r="KF299" s="315">
        <v>1923573.97</v>
      </c>
      <c r="KG299" s="315">
        <v>5565278.1900000004</v>
      </c>
      <c r="KH299" s="315">
        <v>4544106.12</v>
      </c>
      <c r="KI299" s="315">
        <v>12892980.24</v>
      </c>
      <c r="KJ299" s="315">
        <v>4717212.6100000003</v>
      </c>
      <c r="KK299" s="315">
        <v>1806541.09</v>
      </c>
      <c r="KL299" s="315">
        <v>4759189.6100000003</v>
      </c>
      <c r="KM299" s="315">
        <v>5324043.66</v>
      </c>
      <c r="KN299" s="315">
        <v>8559162.3599999994</v>
      </c>
      <c r="KO299" s="315">
        <v>31981930.059999999</v>
      </c>
      <c r="KP299" s="315">
        <v>16163114.01</v>
      </c>
      <c r="KQ299" s="315">
        <v>386663087.02999997</v>
      </c>
      <c r="KR299" s="315">
        <v>38488283.829999998</v>
      </c>
      <c r="KS299" s="314">
        <v>8771463.0600000005</v>
      </c>
      <c r="KU299" s="338" t="s">
        <v>944</v>
      </c>
      <c r="KV299" s="312" t="s">
        <v>943</v>
      </c>
      <c r="KY299" s="312" t="s">
        <v>943</v>
      </c>
    </row>
    <row r="300" spans="1:311" x14ac:dyDescent="0.25">
      <c r="A300" s="321">
        <v>2021</v>
      </c>
      <c r="B300" s="320" t="s">
        <v>781</v>
      </c>
      <c r="C300" s="320" t="s">
        <v>802</v>
      </c>
      <c r="D300" s="320" t="s">
        <v>806</v>
      </c>
      <c r="E300" s="320" t="s">
        <v>780</v>
      </c>
      <c r="F300" s="319">
        <v>456996.1</v>
      </c>
      <c r="G300" s="319">
        <v>0</v>
      </c>
      <c r="H300" s="319">
        <v>2277413.7999999998</v>
      </c>
      <c r="I300" s="319">
        <v>105528.12</v>
      </c>
      <c r="J300" s="319">
        <v>37799.07</v>
      </c>
      <c r="K300" s="319">
        <v>79553.5</v>
      </c>
      <c r="L300" s="319">
        <v>275218.40000000002</v>
      </c>
      <c r="M300" s="319">
        <v>702091.06</v>
      </c>
      <c r="N300" s="319">
        <v>1818035.8</v>
      </c>
      <c r="O300" s="319">
        <v>2138933.0499999998</v>
      </c>
      <c r="P300" s="319">
        <v>14529.71</v>
      </c>
      <c r="Q300" s="319">
        <v>95652.4</v>
      </c>
      <c r="R300" s="319">
        <v>1112021.24</v>
      </c>
      <c r="S300" s="319">
        <v>0</v>
      </c>
      <c r="T300" s="319">
        <v>383001.36</v>
      </c>
      <c r="U300" s="319">
        <v>385835.43</v>
      </c>
      <c r="V300" s="319">
        <v>1423787.83</v>
      </c>
      <c r="W300" s="319">
        <v>0</v>
      </c>
      <c r="X300" s="319">
        <v>629621.46</v>
      </c>
      <c r="Y300" s="319">
        <v>0</v>
      </c>
      <c r="Z300" s="319">
        <v>112.6</v>
      </c>
      <c r="AA300" s="319">
        <v>2882451.18</v>
      </c>
      <c r="AB300" s="319">
        <v>606375.93999999994</v>
      </c>
      <c r="AC300" s="319">
        <v>15795.16</v>
      </c>
      <c r="AD300" s="319">
        <v>6253745.5599999996</v>
      </c>
      <c r="AE300" s="319">
        <v>0</v>
      </c>
      <c r="AF300" s="319">
        <v>177034.5</v>
      </c>
      <c r="AG300" s="319">
        <v>194462.27</v>
      </c>
      <c r="AH300" s="319">
        <v>71592.070000000007</v>
      </c>
      <c r="AI300" s="319">
        <v>0</v>
      </c>
      <c r="AJ300" s="319">
        <v>134615.26999999999</v>
      </c>
      <c r="AK300" s="319">
        <v>1500</v>
      </c>
      <c r="AL300" s="319">
        <v>3122171.18</v>
      </c>
      <c r="AM300" s="319">
        <v>0</v>
      </c>
      <c r="AN300" s="319">
        <v>4737.6000000000004</v>
      </c>
      <c r="AO300" s="319">
        <v>156486.72</v>
      </c>
      <c r="AP300" s="319">
        <v>318</v>
      </c>
      <c r="AQ300" s="319">
        <v>0</v>
      </c>
      <c r="AR300" s="319">
        <v>202764.1</v>
      </c>
      <c r="AS300" s="319">
        <v>323317.90999999997</v>
      </c>
      <c r="AT300" s="319">
        <v>177474.46</v>
      </c>
      <c r="AU300" s="319">
        <v>7672.61</v>
      </c>
      <c r="AV300" s="319">
        <v>0</v>
      </c>
      <c r="AW300" s="319">
        <v>4412557.66</v>
      </c>
      <c r="AX300" s="319">
        <v>0</v>
      </c>
      <c r="AY300" s="319">
        <v>304049.09999999998</v>
      </c>
      <c r="AZ300" s="319">
        <v>537106.44999999995</v>
      </c>
      <c r="BA300" s="319">
        <v>27021.8</v>
      </c>
      <c r="BB300" s="319">
        <v>323728.2</v>
      </c>
      <c r="BC300" s="319">
        <v>853606.28</v>
      </c>
      <c r="BD300" s="319">
        <v>3475466.2</v>
      </c>
      <c r="BE300" s="319">
        <v>1015318.02</v>
      </c>
      <c r="BF300" s="319">
        <v>256965.81</v>
      </c>
      <c r="BG300" s="319">
        <v>0</v>
      </c>
      <c r="BH300" s="319">
        <v>55561.56</v>
      </c>
      <c r="BI300" s="319">
        <v>4654225.83</v>
      </c>
      <c r="BJ300" s="319">
        <v>17800</v>
      </c>
      <c r="BK300" s="319">
        <v>1337101.22</v>
      </c>
      <c r="BL300" s="319">
        <v>0</v>
      </c>
      <c r="BM300" s="319">
        <v>472903.64</v>
      </c>
      <c r="BN300" s="319">
        <v>1815461.83</v>
      </c>
      <c r="BO300" s="319">
        <v>267657.44</v>
      </c>
      <c r="BP300" s="319">
        <v>0</v>
      </c>
      <c r="BQ300" s="319">
        <v>0</v>
      </c>
      <c r="BR300" s="319">
        <v>0</v>
      </c>
      <c r="BS300" s="319">
        <v>447942.87</v>
      </c>
      <c r="BT300" s="319">
        <v>331014.75</v>
      </c>
      <c r="BU300" s="319">
        <v>99138.58</v>
      </c>
      <c r="BV300" s="319">
        <v>772760.52</v>
      </c>
      <c r="BW300" s="319">
        <v>621081.84</v>
      </c>
      <c r="BX300" s="319">
        <v>1120626.8</v>
      </c>
      <c r="BY300" s="319">
        <v>7256033.3700000001</v>
      </c>
      <c r="BZ300" s="319">
        <v>0</v>
      </c>
      <c r="CA300" s="319">
        <v>35025.550000000003</v>
      </c>
      <c r="CB300" s="319">
        <v>38180.449999999997</v>
      </c>
      <c r="CC300" s="319">
        <v>1238053.45</v>
      </c>
      <c r="CD300" s="319">
        <v>935412.72</v>
      </c>
      <c r="CE300" s="319">
        <v>507283.07</v>
      </c>
      <c r="CF300" s="319">
        <v>1261188.1399999999</v>
      </c>
      <c r="CG300" s="319">
        <v>1963476.25</v>
      </c>
      <c r="CH300" s="319">
        <v>51906.55</v>
      </c>
      <c r="CI300" s="319">
        <v>2848145.65</v>
      </c>
      <c r="CJ300" s="319">
        <v>57992.1</v>
      </c>
      <c r="CK300" s="319">
        <v>2197.5500000000002</v>
      </c>
      <c r="CL300" s="319">
        <v>166295.29999999999</v>
      </c>
      <c r="CM300" s="319">
        <v>69818.42</v>
      </c>
      <c r="CN300" s="319">
        <v>629614.9</v>
      </c>
      <c r="CO300" s="319">
        <v>508726.39</v>
      </c>
      <c r="CP300" s="319">
        <v>187747.57</v>
      </c>
      <c r="CQ300" s="319">
        <v>132968.71</v>
      </c>
      <c r="CR300" s="319">
        <v>0</v>
      </c>
      <c r="CS300" s="319">
        <v>158968.1</v>
      </c>
      <c r="CT300" s="319">
        <v>274146.8</v>
      </c>
      <c r="CU300" s="319">
        <v>0</v>
      </c>
      <c r="CV300" s="319">
        <v>0</v>
      </c>
      <c r="CW300" s="319">
        <v>0</v>
      </c>
      <c r="CX300" s="319">
        <v>300004.53999999998</v>
      </c>
      <c r="CY300" s="319">
        <v>137128.34</v>
      </c>
      <c r="CZ300" s="319">
        <v>1574971.73</v>
      </c>
      <c r="DA300" s="319">
        <v>1006740.15</v>
      </c>
      <c r="DB300" s="319">
        <v>1470619.12</v>
      </c>
      <c r="DC300" s="319">
        <v>478553.91</v>
      </c>
      <c r="DD300" s="319">
        <v>6135260.8200000003</v>
      </c>
      <c r="DE300" s="319">
        <v>3077375.89</v>
      </c>
      <c r="DF300" s="319">
        <v>0</v>
      </c>
      <c r="DG300" s="319">
        <v>464941.34</v>
      </c>
      <c r="DH300" s="319">
        <v>108143.71</v>
      </c>
      <c r="DI300" s="319">
        <v>283789.89</v>
      </c>
      <c r="DJ300" s="319">
        <v>636950.69999999995</v>
      </c>
      <c r="DK300" s="319">
        <v>206632.67</v>
      </c>
      <c r="DL300" s="319">
        <v>237357.6</v>
      </c>
      <c r="DM300" s="319">
        <v>144676</v>
      </c>
      <c r="DN300" s="319">
        <v>2613.6</v>
      </c>
      <c r="DO300" s="319">
        <v>222897.05</v>
      </c>
      <c r="DP300" s="319">
        <v>0</v>
      </c>
      <c r="DQ300" s="319">
        <v>5371.92</v>
      </c>
      <c r="DR300" s="319">
        <v>456723.3</v>
      </c>
      <c r="DS300" s="319">
        <v>1016515.2</v>
      </c>
      <c r="DT300" s="319">
        <v>39412.379999999997</v>
      </c>
      <c r="DU300" s="319">
        <v>311694.78000000003</v>
      </c>
      <c r="DV300" s="319">
        <v>63819.45</v>
      </c>
      <c r="DW300" s="319">
        <v>173324.69</v>
      </c>
      <c r="DX300" s="319">
        <v>713889.65</v>
      </c>
      <c r="DY300" s="319">
        <v>446847.24</v>
      </c>
      <c r="DZ300" s="319">
        <v>296147.83</v>
      </c>
      <c r="EA300" s="319">
        <v>7613579.25</v>
      </c>
      <c r="EB300" s="319">
        <v>22712.28</v>
      </c>
      <c r="EC300" s="319">
        <v>0</v>
      </c>
      <c r="ED300" s="319">
        <v>206763</v>
      </c>
      <c r="EE300" s="319">
        <v>662455.74</v>
      </c>
      <c r="EF300" s="319">
        <v>53890.05</v>
      </c>
      <c r="EG300" s="319">
        <v>2011034.82</v>
      </c>
      <c r="EH300" s="319">
        <v>0</v>
      </c>
      <c r="EI300" s="319">
        <v>922115.36</v>
      </c>
      <c r="EJ300" s="319">
        <v>1042905.08</v>
      </c>
      <c r="EK300" s="319">
        <v>291.95</v>
      </c>
      <c r="EL300" s="319">
        <v>117466.13</v>
      </c>
      <c r="EM300" s="319">
        <v>381971.35</v>
      </c>
      <c r="EN300" s="319">
        <v>366698.86</v>
      </c>
      <c r="EO300" s="319">
        <v>320714.64</v>
      </c>
      <c r="EP300" s="319">
        <v>846689.86</v>
      </c>
      <c r="EQ300" s="319">
        <v>0</v>
      </c>
      <c r="ER300" s="319">
        <v>285108.96000000002</v>
      </c>
      <c r="ES300" s="319">
        <v>0</v>
      </c>
      <c r="ET300" s="319">
        <v>235264.45</v>
      </c>
      <c r="EU300" s="319">
        <v>133834.67000000001</v>
      </c>
      <c r="EV300" s="319">
        <v>0</v>
      </c>
      <c r="EW300" s="319">
        <v>312924.14</v>
      </c>
      <c r="EX300" s="319">
        <v>612827.94999999995</v>
      </c>
      <c r="EY300" s="319">
        <v>8655426.8699999992</v>
      </c>
      <c r="EZ300" s="319">
        <v>116654595.52</v>
      </c>
      <c r="FA300" s="319">
        <v>209187.19</v>
      </c>
      <c r="FB300" s="319">
        <v>328668.07</v>
      </c>
      <c r="FC300" s="319">
        <v>2520804.67</v>
      </c>
      <c r="FD300" s="319">
        <v>724477.41</v>
      </c>
      <c r="FE300" s="319">
        <v>0</v>
      </c>
      <c r="FF300" s="319">
        <v>214317.93</v>
      </c>
      <c r="FG300" s="319">
        <v>45397.9</v>
      </c>
      <c r="FH300" s="319">
        <v>2033236.11</v>
      </c>
      <c r="FI300" s="319">
        <v>63995.6</v>
      </c>
      <c r="FJ300" s="319">
        <v>492831.57</v>
      </c>
      <c r="FK300" s="319">
        <v>44400.29</v>
      </c>
      <c r="FL300" s="319">
        <v>11366.7</v>
      </c>
      <c r="FM300" s="319">
        <v>801569.5</v>
      </c>
      <c r="FN300" s="319">
        <v>95961.42</v>
      </c>
      <c r="FO300" s="319">
        <v>566132.82999999996</v>
      </c>
      <c r="FP300" s="319">
        <v>156184.20000000001</v>
      </c>
      <c r="FQ300" s="319">
        <v>308577.25</v>
      </c>
      <c r="FR300" s="319">
        <v>5239204.1900000004</v>
      </c>
      <c r="FS300" s="319">
        <v>97959.2</v>
      </c>
      <c r="FT300" s="319">
        <v>0</v>
      </c>
      <c r="FU300" s="319">
        <v>415870.36</v>
      </c>
      <c r="FV300" s="319">
        <v>0</v>
      </c>
      <c r="FW300" s="319">
        <v>32901.800000000003</v>
      </c>
      <c r="FX300" s="319">
        <v>376488.67</v>
      </c>
      <c r="FY300" s="319">
        <v>478532.27</v>
      </c>
      <c r="FZ300" s="319">
        <v>94065.3</v>
      </c>
      <c r="GA300" s="319">
        <v>55917.120000000003</v>
      </c>
      <c r="GB300" s="319">
        <v>94420</v>
      </c>
      <c r="GC300" s="319">
        <v>202285.64</v>
      </c>
      <c r="GD300" s="319">
        <v>313326.94</v>
      </c>
      <c r="GE300" s="319">
        <v>779646.72</v>
      </c>
      <c r="GF300" s="319">
        <v>56665.32</v>
      </c>
      <c r="GG300" s="319">
        <v>2440246.9500000002</v>
      </c>
      <c r="GH300" s="319">
        <v>102130.5</v>
      </c>
      <c r="GI300" s="319">
        <v>0</v>
      </c>
      <c r="GJ300" s="319">
        <v>111084.75</v>
      </c>
      <c r="GK300" s="319">
        <v>9253455.5500000007</v>
      </c>
      <c r="GL300" s="319">
        <v>2234411.7599999998</v>
      </c>
      <c r="GM300" s="319">
        <v>8582098.4299999997</v>
      </c>
      <c r="GN300" s="319">
        <v>8.3000000000000007</v>
      </c>
      <c r="GO300" s="319">
        <v>2299673.89</v>
      </c>
      <c r="GP300" s="319">
        <v>0</v>
      </c>
      <c r="GQ300" s="319">
        <v>17960.150000000001</v>
      </c>
      <c r="GR300" s="319">
        <v>39933.360000000001</v>
      </c>
      <c r="GS300" s="319">
        <v>13152447.060000001</v>
      </c>
      <c r="GT300" s="319">
        <v>34.909999999999997</v>
      </c>
      <c r="GU300" s="319">
        <v>3577040.71</v>
      </c>
      <c r="GV300" s="319">
        <v>83169.3</v>
      </c>
      <c r="GW300" s="319">
        <v>73743.649999999994</v>
      </c>
      <c r="GX300" s="319">
        <v>2065730.92</v>
      </c>
      <c r="GY300" s="319">
        <v>2657.82</v>
      </c>
      <c r="GZ300" s="319">
        <v>992869.67</v>
      </c>
      <c r="HA300" s="319">
        <v>270785.58</v>
      </c>
      <c r="HB300" s="319">
        <v>0</v>
      </c>
      <c r="HC300" s="319">
        <v>1661949.39</v>
      </c>
      <c r="HD300" s="319">
        <v>39261.199999999997</v>
      </c>
      <c r="HE300" s="319">
        <v>251026.38</v>
      </c>
      <c r="HF300" s="319">
        <v>231010.4</v>
      </c>
      <c r="HG300" s="319">
        <v>2583506.71</v>
      </c>
      <c r="HH300" s="319">
        <v>4072947.07</v>
      </c>
      <c r="HI300" s="319">
        <v>1686098.05</v>
      </c>
      <c r="HJ300" s="319">
        <v>491815.45</v>
      </c>
      <c r="HK300" s="319">
        <v>65841.2</v>
      </c>
      <c r="HL300" s="319">
        <v>234876.61</v>
      </c>
      <c r="HM300" s="319">
        <v>536.6</v>
      </c>
      <c r="HN300" s="319">
        <v>127912</v>
      </c>
      <c r="HO300" s="319">
        <v>137764.28</v>
      </c>
      <c r="HP300" s="319">
        <v>1217052.19</v>
      </c>
      <c r="HQ300" s="319">
        <v>220</v>
      </c>
      <c r="HR300" s="319">
        <v>1284454.54</v>
      </c>
      <c r="HS300" s="319">
        <v>0</v>
      </c>
      <c r="HT300" s="319">
        <v>1815977.63</v>
      </c>
      <c r="HU300" s="319">
        <v>150174.65</v>
      </c>
      <c r="HV300" s="319">
        <v>496609.6</v>
      </c>
      <c r="HW300" s="319">
        <v>49273.9</v>
      </c>
      <c r="HX300" s="319">
        <v>150441.65</v>
      </c>
      <c r="HY300" s="319">
        <v>9093778.1899999995</v>
      </c>
      <c r="HZ300" s="319">
        <v>665684.07999999996</v>
      </c>
      <c r="IA300" s="319">
        <v>240817.9</v>
      </c>
      <c r="IB300" s="319">
        <v>297257.36</v>
      </c>
      <c r="IC300" s="319">
        <v>1773786.22</v>
      </c>
      <c r="ID300" s="319">
        <v>830.8</v>
      </c>
      <c r="IE300" s="319">
        <v>2034953.8</v>
      </c>
      <c r="IF300" s="319">
        <v>158410.5</v>
      </c>
      <c r="IG300" s="319">
        <v>26561.55</v>
      </c>
      <c r="IH300" s="319">
        <v>32972.769999999997</v>
      </c>
      <c r="II300" s="319">
        <v>0</v>
      </c>
      <c r="IJ300" s="319">
        <v>0</v>
      </c>
      <c r="IK300" s="319">
        <v>75365.5</v>
      </c>
      <c r="IL300" s="319">
        <v>59184.6</v>
      </c>
      <c r="IM300" s="319">
        <v>0</v>
      </c>
      <c r="IN300" s="319">
        <v>32508.77</v>
      </c>
      <c r="IO300" s="319">
        <v>188311.2</v>
      </c>
      <c r="IP300" s="319">
        <v>153857.93</v>
      </c>
      <c r="IQ300" s="319">
        <v>179806.78</v>
      </c>
      <c r="IR300" s="319">
        <v>1068775.8700000001</v>
      </c>
      <c r="IS300" s="319">
        <v>1391145.44</v>
      </c>
      <c r="IT300" s="319">
        <v>2670443.8199999998</v>
      </c>
      <c r="IU300" s="319">
        <v>613742.32999999996</v>
      </c>
      <c r="IV300" s="319">
        <v>1224807.6499999999</v>
      </c>
      <c r="IW300" s="319">
        <v>50800.32</v>
      </c>
      <c r="IX300" s="319">
        <v>46852.81</v>
      </c>
      <c r="IY300" s="319">
        <v>258440.92</v>
      </c>
      <c r="IZ300" s="319">
        <v>0</v>
      </c>
      <c r="JA300" s="319">
        <v>195.45</v>
      </c>
      <c r="JB300" s="319">
        <v>1072.8499999999999</v>
      </c>
      <c r="JC300" s="319">
        <v>1103364.95</v>
      </c>
      <c r="JD300" s="319">
        <v>105851.05</v>
      </c>
      <c r="JE300" s="319">
        <v>14821.2</v>
      </c>
      <c r="JF300" s="319">
        <v>558178.72</v>
      </c>
      <c r="JG300" s="319">
        <v>69646.91</v>
      </c>
      <c r="JH300" s="319">
        <v>738026.9</v>
      </c>
      <c r="JI300" s="319">
        <v>323462.3</v>
      </c>
      <c r="JJ300" s="319">
        <v>332648.46999999997</v>
      </c>
      <c r="JK300" s="319">
        <v>146073.12</v>
      </c>
      <c r="JL300" s="319">
        <v>9344.2000000000007</v>
      </c>
      <c r="JM300" s="319">
        <v>20532.97</v>
      </c>
      <c r="JN300" s="319">
        <v>141640.42000000001</v>
      </c>
      <c r="JO300" s="319">
        <v>964408.22</v>
      </c>
      <c r="JP300" s="319">
        <v>242024.19</v>
      </c>
      <c r="JQ300" s="319">
        <v>61774.85</v>
      </c>
      <c r="JR300" s="319">
        <v>85689.34</v>
      </c>
      <c r="JS300" s="319">
        <v>955887.47</v>
      </c>
      <c r="JT300" s="319">
        <v>187733.32</v>
      </c>
      <c r="JU300" s="319">
        <v>121543.41</v>
      </c>
      <c r="JV300" s="319">
        <v>12744138.92</v>
      </c>
      <c r="JW300" s="319">
        <v>817572.97</v>
      </c>
      <c r="JX300" s="319">
        <v>431128.6</v>
      </c>
      <c r="JY300" s="319">
        <v>52637.25</v>
      </c>
      <c r="JZ300" s="319">
        <v>46302.65</v>
      </c>
      <c r="KA300" s="319">
        <v>159631.14000000001</v>
      </c>
      <c r="KB300" s="319">
        <v>530909.1</v>
      </c>
      <c r="KC300" s="319">
        <v>206428.02</v>
      </c>
      <c r="KD300" s="319">
        <v>23942.3</v>
      </c>
      <c r="KE300" s="319">
        <v>3102381.27</v>
      </c>
      <c r="KF300" s="319">
        <v>59182.35</v>
      </c>
      <c r="KG300" s="319">
        <v>122794.47</v>
      </c>
      <c r="KH300" s="319">
        <v>99237.35</v>
      </c>
      <c r="KI300" s="319">
        <v>327684.88</v>
      </c>
      <c r="KJ300" s="319">
        <v>1270631.3999999999</v>
      </c>
      <c r="KK300" s="319">
        <v>0</v>
      </c>
      <c r="KL300" s="319">
        <v>0</v>
      </c>
      <c r="KM300" s="319">
        <v>13494.65</v>
      </c>
      <c r="KN300" s="319">
        <v>130345.23</v>
      </c>
      <c r="KO300" s="319">
        <v>776440.5</v>
      </c>
      <c r="KP300" s="319">
        <v>449609.01</v>
      </c>
      <c r="KQ300" s="319">
        <v>22839050.030000001</v>
      </c>
      <c r="KR300" s="319">
        <v>1824637.12</v>
      </c>
      <c r="KS300" s="318">
        <v>372612.48</v>
      </c>
      <c r="KU300" s="312">
        <v>20</v>
      </c>
      <c r="KV300" s="312">
        <v>200</v>
      </c>
      <c r="KY300" s="312">
        <v>9200</v>
      </c>
    </row>
    <row r="301" spans="1:311" x14ac:dyDescent="0.25">
      <c r="A301" s="317">
        <v>2021</v>
      </c>
      <c r="B301" s="316" t="s">
        <v>781</v>
      </c>
      <c r="C301" s="316" t="s">
        <v>802</v>
      </c>
      <c r="D301" s="316" t="s">
        <v>805</v>
      </c>
      <c r="E301" s="316" t="s">
        <v>780</v>
      </c>
      <c r="F301" s="315">
        <v>0</v>
      </c>
      <c r="G301" s="315">
        <v>0</v>
      </c>
      <c r="H301" s="315">
        <v>0</v>
      </c>
      <c r="I301" s="315">
        <v>0</v>
      </c>
      <c r="J301" s="315">
        <v>29445.15</v>
      </c>
      <c r="K301" s="315">
        <v>0</v>
      </c>
      <c r="L301" s="315">
        <v>0</v>
      </c>
      <c r="M301" s="315">
        <v>0</v>
      </c>
      <c r="N301" s="315">
        <v>0</v>
      </c>
      <c r="O301" s="315">
        <v>0</v>
      </c>
      <c r="P301" s="315">
        <v>0</v>
      </c>
      <c r="Q301" s="315">
        <v>0</v>
      </c>
      <c r="R301" s="315">
        <v>0</v>
      </c>
      <c r="S301" s="315">
        <v>0</v>
      </c>
      <c r="T301" s="315">
        <v>0</v>
      </c>
      <c r="U301" s="315">
        <v>0</v>
      </c>
      <c r="V301" s="315">
        <v>0</v>
      </c>
      <c r="W301" s="315">
        <v>0</v>
      </c>
      <c r="X301" s="315">
        <v>0</v>
      </c>
      <c r="Y301" s="315">
        <v>0</v>
      </c>
      <c r="Z301" s="315">
        <v>0</v>
      </c>
      <c r="AA301" s="315">
        <v>53537.5</v>
      </c>
      <c r="AB301" s="315">
        <v>0</v>
      </c>
      <c r="AC301" s="315">
        <v>0</v>
      </c>
      <c r="AD301" s="315">
        <v>0</v>
      </c>
      <c r="AE301" s="315">
        <v>0</v>
      </c>
      <c r="AF301" s="315">
        <v>0</v>
      </c>
      <c r="AG301" s="315">
        <v>0</v>
      </c>
      <c r="AH301" s="315">
        <v>439073</v>
      </c>
      <c r="AI301" s="315">
        <v>0</v>
      </c>
      <c r="AJ301" s="315">
        <v>0</v>
      </c>
      <c r="AK301" s="315">
        <v>0</v>
      </c>
      <c r="AL301" s="315">
        <v>0</v>
      </c>
      <c r="AM301" s="315">
        <v>166211.9</v>
      </c>
      <c r="AN301" s="315">
        <v>0</v>
      </c>
      <c r="AO301" s="315">
        <v>0</v>
      </c>
      <c r="AP301" s="315">
        <v>0</v>
      </c>
      <c r="AQ301" s="315">
        <v>0</v>
      </c>
      <c r="AR301" s="315">
        <v>0</v>
      </c>
      <c r="AS301" s="315">
        <v>0</v>
      </c>
      <c r="AT301" s="315">
        <v>0</v>
      </c>
      <c r="AU301" s="315">
        <v>0</v>
      </c>
      <c r="AV301" s="315">
        <v>0</v>
      </c>
      <c r="AW301" s="315">
        <v>0</v>
      </c>
      <c r="AX301" s="315">
        <v>0</v>
      </c>
      <c r="AY301" s="315">
        <v>0</v>
      </c>
      <c r="AZ301" s="315">
        <v>0</v>
      </c>
      <c r="BA301" s="315">
        <v>0</v>
      </c>
      <c r="BB301" s="315">
        <v>0</v>
      </c>
      <c r="BC301" s="315">
        <v>0</v>
      </c>
      <c r="BD301" s="315">
        <v>0</v>
      </c>
      <c r="BE301" s="315">
        <v>0</v>
      </c>
      <c r="BF301" s="315">
        <v>0</v>
      </c>
      <c r="BG301" s="315">
        <v>0</v>
      </c>
      <c r="BH301" s="315">
        <v>32691</v>
      </c>
      <c r="BI301" s="315">
        <v>0</v>
      </c>
      <c r="BJ301" s="315">
        <v>0</v>
      </c>
      <c r="BK301" s="315">
        <v>0</v>
      </c>
      <c r="BL301" s="315">
        <v>0</v>
      </c>
      <c r="BM301" s="315">
        <v>0</v>
      </c>
      <c r="BN301" s="315">
        <v>0</v>
      </c>
      <c r="BO301" s="315">
        <v>0</v>
      </c>
      <c r="BP301" s="315">
        <v>0</v>
      </c>
      <c r="BQ301" s="315">
        <v>0</v>
      </c>
      <c r="BR301" s="315">
        <v>0</v>
      </c>
      <c r="BS301" s="315">
        <v>0</v>
      </c>
      <c r="BT301" s="315">
        <v>0</v>
      </c>
      <c r="BU301" s="315">
        <v>0</v>
      </c>
      <c r="BV301" s="315">
        <v>0</v>
      </c>
      <c r="BW301" s="315">
        <v>1298.82</v>
      </c>
      <c r="BX301" s="315">
        <v>0</v>
      </c>
      <c r="BY301" s="315">
        <v>0</v>
      </c>
      <c r="BZ301" s="315">
        <v>0</v>
      </c>
      <c r="CA301" s="315">
        <v>0</v>
      </c>
      <c r="CB301" s="315">
        <v>0</v>
      </c>
      <c r="CC301" s="315">
        <v>0</v>
      </c>
      <c r="CD301" s="315">
        <v>0</v>
      </c>
      <c r="CE301" s="315">
        <v>0</v>
      </c>
      <c r="CF301" s="315">
        <v>0</v>
      </c>
      <c r="CG301" s="315">
        <v>0</v>
      </c>
      <c r="CH301" s="315">
        <v>101598.75</v>
      </c>
      <c r="CI301" s="315">
        <v>0</v>
      </c>
      <c r="CJ301" s="315">
        <v>0</v>
      </c>
      <c r="CK301" s="315">
        <v>0</v>
      </c>
      <c r="CL301" s="315">
        <v>0</v>
      </c>
      <c r="CM301" s="315">
        <v>0</v>
      </c>
      <c r="CN301" s="315">
        <v>0</v>
      </c>
      <c r="CO301" s="315">
        <v>0</v>
      </c>
      <c r="CP301" s="315">
        <v>0</v>
      </c>
      <c r="CQ301" s="315">
        <v>0</v>
      </c>
      <c r="CR301" s="315">
        <v>0</v>
      </c>
      <c r="CS301" s="315">
        <v>0</v>
      </c>
      <c r="CT301" s="315">
        <v>0</v>
      </c>
      <c r="CU301" s="315">
        <v>0</v>
      </c>
      <c r="CV301" s="315">
        <v>0</v>
      </c>
      <c r="CW301" s="315">
        <v>0</v>
      </c>
      <c r="CX301" s="315">
        <v>0</v>
      </c>
      <c r="CY301" s="315">
        <v>0</v>
      </c>
      <c r="CZ301" s="315">
        <v>0</v>
      </c>
      <c r="DA301" s="315">
        <v>0</v>
      </c>
      <c r="DB301" s="315">
        <v>0</v>
      </c>
      <c r="DC301" s="315">
        <v>0</v>
      </c>
      <c r="DD301" s="315">
        <v>0</v>
      </c>
      <c r="DE301" s="315">
        <v>0</v>
      </c>
      <c r="DF301" s="315">
        <v>0</v>
      </c>
      <c r="DG301" s="315">
        <v>0</v>
      </c>
      <c r="DH301" s="315">
        <v>0</v>
      </c>
      <c r="DI301" s="315">
        <v>0</v>
      </c>
      <c r="DJ301" s="315">
        <v>0</v>
      </c>
      <c r="DK301" s="315">
        <v>0</v>
      </c>
      <c r="DL301" s="315">
        <v>0</v>
      </c>
      <c r="DM301" s="315">
        <v>0</v>
      </c>
      <c r="DN301" s="315">
        <v>0</v>
      </c>
      <c r="DO301" s="315">
        <v>0</v>
      </c>
      <c r="DP301" s="315">
        <v>0</v>
      </c>
      <c r="DQ301" s="315">
        <v>0</v>
      </c>
      <c r="DR301" s="315">
        <v>0</v>
      </c>
      <c r="DS301" s="315">
        <v>0</v>
      </c>
      <c r="DT301" s="315">
        <v>0</v>
      </c>
      <c r="DU301" s="315">
        <v>0</v>
      </c>
      <c r="DV301" s="315">
        <v>0</v>
      </c>
      <c r="DW301" s="315">
        <v>0</v>
      </c>
      <c r="DX301" s="315">
        <v>0</v>
      </c>
      <c r="DY301" s="315">
        <v>37727</v>
      </c>
      <c r="DZ301" s="315">
        <v>0</v>
      </c>
      <c r="EA301" s="315">
        <v>0</v>
      </c>
      <c r="EB301" s="315">
        <v>0</v>
      </c>
      <c r="EC301" s="315">
        <v>0</v>
      </c>
      <c r="ED301" s="315">
        <v>0</v>
      </c>
      <c r="EE301" s="315">
        <v>0</v>
      </c>
      <c r="EF301" s="315">
        <v>0</v>
      </c>
      <c r="EG301" s="315">
        <v>0</v>
      </c>
      <c r="EH301" s="315">
        <v>0</v>
      </c>
      <c r="EI301" s="315">
        <v>4795.04</v>
      </c>
      <c r="EJ301" s="315">
        <v>0</v>
      </c>
      <c r="EK301" s="315">
        <v>0</v>
      </c>
      <c r="EL301" s="315">
        <v>0</v>
      </c>
      <c r="EM301" s="315">
        <v>0</v>
      </c>
      <c r="EN301" s="315">
        <v>0</v>
      </c>
      <c r="EO301" s="315">
        <v>0</v>
      </c>
      <c r="EP301" s="315">
        <v>0</v>
      </c>
      <c r="EQ301" s="315">
        <v>0</v>
      </c>
      <c r="ER301" s="315">
        <v>0</v>
      </c>
      <c r="ES301" s="315">
        <v>0</v>
      </c>
      <c r="ET301" s="315">
        <v>0</v>
      </c>
      <c r="EU301" s="315">
        <v>0</v>
      </c>
      <c r="EV301" s="315">
        <v>0</v>
      </c>
      <c r="EW301" s="315">
        <v>0</v>
      </c>
      <c r="EX301" s="315">
        <v>0</v>
      </c>
      <c r="EY301" s="315">
        <v>0</v>
      </c>
      <c r="EZ301" s="315">
        <v>0</v>
      </c>
      <c r="FA301" s="315">
        <v>0</v>
      </c>
      <c r="FB301" s="315">
        <v>0</v>
      </c>
      <c r="FC301" s="315">
        <v>43203.7</v>
      </c>
      <c r="FD301" s="315">
        <v>0</v>
      </c>
      <c r="FE301" s="315">
        <v>0</v>
      </c>
      <c r="FF301" s="315">
        <v>0</v>
      </c>
      <c r="FG301" s="315">
        <v>0</v>
      </c>
      <c r="FH301" s="315">
        <v>0</v>
      </c>
      <c r="FI301" s="315">
        <v>0</v>
      </c>
      <c r="FJ301" s="315">
        <v>1150</v>
      </c>
      <c r="FK301" s="315">
        <v>0</v>
      </c>
      <c r="FL301" s="315">
        <v>0</v>
      </c>
      <c r="FM301" s="315">
        <v>0</v>
      </c>
      <c r="FN301" s="315">
        <v>0</v>
      </c>
      <c r="FO301" s="315">
        <v>0</v>
      </c>
      <c r="FP301" s="315">
        <v>0</v>
      </c>
      <c r="FQ301" s="315">
        <v>0</v>
      </c>
      <c r="FR301" s="315">
        <v>0</v>
      </c>
      <c r="FS301" s="315">
        <v>0</v>
      </c>
      <c r="FT301" s="315">
        <v>0</v>
      </c>
      <c r="FU301" s="315">
        <v>0</v>
      </c>
      <c r="FV301" s="315">
        <v>0</v>
      </c>
      <c r="FW301" s="315">
        <v>0</v>
      </c>
      <c r="FX301" s="315">
        <v>0</v>
      </c>
      <c r="FY301" s="315">
        <v>0</v>
      </c>
      <c r="FZ301" s="315">
        <v>0</v>
      </c>
      <c r="GA301" s="315">
        <v>0</v>
      </c>
      <c r="GB301" s="315">
        <v>0</v>
      </c>
      <c r="GC301" s="315">
        <v>0</v>
      </c>
      <c r="GD301" s="315">
        <v>0</v>
      </c>
      <c r="GE301" s="315">
        <v>0</v>
      </c>
      <c r="GF301" s="315">
        <v>0</v>
      </c>
      <c r="GG301" s="315">
        <v>0</v>
      </c>
      <c r="GH301" s="315">
        <v>0</v>
      </c>
      <c r="GI301" s="315">
        <v>0</v>
      </c>
      <c r="GJ301" s="315">
        <v>0</v>
      </c>
      <c r="GK301" s="315">
        <v>0</v>
      </c>
      <c r="GL301" s="315">
        <v>0</v>
      </c>
      <c r="GM301" s="315">
        <v>0</v>
      </c>
      <c r="GN301" s="315">
        <v>0</v>
      </c>
      <c r="GO301" s="315">
        <v>0</v>
      </c>
      <c r="GP301" s="315">
        <v>0</v>
      </c>
      <c r="GQ301" s="315">
        <v>0</v>
      </c>
      <c r="GR301" s="315">
        <v>0</v>
      </c>
      <c r="GS301" s="315">
        <v>0</v>
      </c>
      <c r="GT301" s="315">
        <v>0</v>
      </c>
      <c r="GU301" s="315">
        <v>0</v>
      </c>
      <c r="GV301" s="315">
        <v>0</v>
      </c>
      <c r="GW301" s="315">
        <v>0</v>
      </c>
      <c r="GX301" s="315">
        <v>0</v>
      </c>
      <c r="GY301" s="315">
        <v>0</v>
      </c>
      <c r="GZ301" s="315">
        <v>0</v>
      </c>
      <c r="HA301" s="315">
        <v>0</v>
      </c>
      <c r="HB301" s="315">
        <v>0</v>
      </c>
      <c r="HC301" s="315">
        <v>0</v>
      </c>
      <c r="HD301" s="315">
        <v>0</v>
      </c>
      <c r="HE301" s="315">
        <v>0</v>
      </c>
      <c r="HF301" s="315">
        <v>0</v>
      </c>
      <c r="HG301" s="315">
        <v>0</v>
      </c>
      <c r="HH301" s="315">
        <v>0</v>
      </c>
      <c r="HI301" s="315">
        <v>15816.55</v>
      </c>
      <c r="HJ301" s="315">
        <v>0</v>
      </c>
      <c r="HK301" s="315">
        <v>0</v>
      </c>
      <c r="HL301" s="315">
        <v>0</v>
      </c>
      <c r="HM301" s="315">
        <v>0</v>
      </c>
      <c r="HN301" s="315">
        <v>0</v>
      </c>
      <c r="HO301" s="315">
        <v>0</v>
      </c>
      <c r="HP301" s="315">
        <v>0</v>
      </c>
      <c r="HQ301" s="315">
        <v>0</v>
      </c>
      <c r="HR301" s="315">
        <v>0</v>
      </c>
      <c r="HS301" s="315">
        <v>0</v>
      </c>
      <c r="HT301" s="315">
        <v>0</v>
      </c>
      <c r="HU301" s="315">
        <v>0</v>
      </c>
      <c r="HV301" s="315">
        <v>0</v>
      </c>
      <c r="HW301" s="315">
        <v>0</v>
      </c>
      <c r="HX301" s="315">
        <v>0</v>
      </c>
      <c r="HY301" s="315">
        <v>1520834.13</v>
      </c>
      <c r="HZ301" s="315">
        <v>0</v>
      </c>
      <c r="IA301" s="315">
        <v>0</v>
      </c>
      <c r="IB301" s="315">
        <v>0</v>
      </c>
      <c r="IC301" s="315">
        <v>0</v>
      </c>
      <c r="ID301" s="315">
        <v>0</v>
      </c>
      <c r="IE301" s="315">
        <v>0</v>
      </c>
      <c r="IF301" s="315">
        <v>0</v>
      </c>
      <c r="IG301" s="315">
        <v>0</v>
      </c>
      <c r="IH301" s="315">
        <v>0</v>
      </c>
      <c r="II301" s="315">
        <v>0</v>
      </c>
      <c r="IJ301" s="315">
        <v>0</v>
      </c>
      <c r="IK301" s="315">
        <v>0</v>
      </c>
      <c r="IL301" s="315">
        <v>0</v>
      </c>
      <c r="IM301" s="315">
        <v>0</v>
      </c>
      <c r="IN301" s="315">
        <v>0</v>
      </c>
      <c r="IO301" s="315">
        <v>0</v>
      </c>
      <c r="IP301" s="315">
        <v>0</v>
      </c>
      <c r="IQ301" s="315">
        <v>0</v>
      </c>
      <c r="IR301" s="315">
        <v>0</v>
      </c>
      <c r="IS301" s="315">
        <v>0</v>
      </c>
      <c r="IT301" s="315">
        <v>0</v>
      </c>
      <c r="IU301" s="315">
        <v>0</v>
      </c>
      <c r="IV301" s="315">
        <v>0</v>
      </c>
      <c r="IW301" s="315">
        <v>0</v>
      </c>
      <c r="IX301" s="315">
        <v>0</v>
      </c>
      <c r="IY301" s="315">
        <v>0</v>
      </c>
      <c r="IZ301" s="315">
        <v>0</v>
      </c>
      <c r="JA301" s="315">
        <v>0</v>
      </c>
      <c r="JB301" s="315">
        <v>0</v>
      </c>
      <c r="JC301" s="315">
        <v>0</v>
      </c>
      <c r="JD301" s="315">
        <v>0</v>
      </c>
      <c r="JE301" s="315">
        <v>0</v>
      </c>
      <c r="JF301" s="315">
        <v>0</v>
      </c>
      <c r="JG301" s="315">
        <v>0</v>
      </c>
      <c r="JH301" s="315">
        <v>0</v>
      </c>
      <c r="JI301" s="315">
        <v>0</v>
      </c>
      <c r="JJ301" s="315">
        <v>0</v>
      </c>
      <c r="JK301" s="315">
        <v>0</v>
      </c>
      <c r="JL301" s="315">
        <v>0</v>
      </c>
      <c r="JM301" s="315">
        <v>0</v>
      </c>
      <c r="JN301" s="315">
        <v>0</v>
      </c>
      <c r="JO301" s="315">
        <v>0</v>
      </c>
      <c r="JP301" s="315">
        <v>0</v>
      </c>
      <c r="JQ301" s="315">
        <v>0</v>
      </c>
      <c r="JR301" s="315">
        <v>0</v>
      </c>
      <c r="JS301" s="315">
        <v>0</v>
      </c>
      <c r="JT301" s="315">
        <v>0</v>
      </c>
      <c r="JU301" s="315">
        <v>0</v>
      </c>
      <c r="JV301" s="315">
        <v>0</v>
      </c>
      <c r="JW301" s="315">
        <v>0</v>
      </c>
      <c r="JX301" s="315">
        <v>0</v>
      </c>
      <c r="JY301" s="315">
        <v>0</v>
      </c>
      <c r="JZ301" s="315">
        <v>0</v>
      </c>
      <c r="KA301" s="315">
        <v>0</v>
      </c>
      <c r="KB301" s="315">
        <v>0</v>
      </c>
      <c r="KC301" s="315">
        <v>0</v>
      </c>
      <c r="KD301" s="315">
        <v>0</v>
      </c>
      <c r="KE301" s="315">
        <v>0</v>
      </c>
      <c r="KF301" s="315">
        <v>0</v>
      </c>
      <c r="KG301" s="315">
        <v>0</v>
      </c>
      <c r="KH301" s="315">
        <v>0</v>
      </c>
      <c r="KI301" s="315">
        <v>0</v>
      </c>
      <c r="KJ301" s="315">
        <v>0</v>
      </c>
      <c r="KK301" s="315">
        <v>0</v>
      </c>
      <c r="KL301" s="315">
        <v>0</v>
      </c>
      <c r="KM301" s="315">
        <v>0</v>
      </c>
      <c r="KN301" s="315">
        <v>0</v>
      </c>
      <c r="KO301" s="315">
        <v>0</v>
      </c>
      <c r="KP301" s="315">
        <v>44230.1</v>
      </c>
      <c r="KQ301" s="315">
        <v>0</v>
      </c>
      <c r="KR301" s="315">
        <v>0</v>
      </c>
      <c r="KS301" s="314">
        <v>0</v>
      </c>
      <c r="KU301" s="312">
        <v>20</v>
      </c>
      <c r="KV301" s="312">
        <v>204</v>
      </c>
      <c r="KY301" s="312">
        <v>9204</v>
      </c>
    </row>
    <row r="302" spans="1:311" x14ac:dyDescent="0.25">
      <c r="A302" s="321">
        <v>2021</v>
      </c>
      <c r="B302" s="320" t="s">
        <v>781</v>
      </c>
      <c r="C302" s="320" t="s">
        <v>802</v>
      </c>
      <c r="D302" s="320" t="s">
        <v>804</v>
      </c>
      <c r="E302" s="320" t="s">
        <v>780</v>
      </c>
      <c r="F302" s="319">
        <v>11428.55</v>
      </c>
      <c r="G302" s="319">
        <v>0</v>
      </c>
      <c r="H302" s="319">
        <v>0</v>
      </c>
      <c r="I302" s="319">
        <v>0</v>
      </c>
      <c r="J302" s="319">
        <v>0</v>
      </c>
      <c r="K302" s="319">
        <v>5300</v>
      </c>
      <c r="L302" s="319">
        <v>22446.68</v>
      </c>
      <c r="M302" s="319">
        <v>0</v>
      </c>
      <c r="N302" s="319">
        <v>32508.7</v>
      </c>
      <c r="O302" s="319">
        <v>0</v>
      </c>
      <c r="P302" s="319">
        <v>0</v>
      </c>
      <c r="Q302" s="319">
        <v>0</v>
      </c>
      <c r="R302" s="319">
        <v>0</v>
      </c>
      <c r="S302" s="319">
        <v>0</v>
      </c>
      <c r="T302" s="319">
        <v>8550</v>
      </c>
      <c r="U302" s="319">
        <v>0</v>
      </c>
      <c r="V302" s="319">
        <v>0</v>
      </c>
      <c r="W302" s="319">
        <v>0</v>
      </c>
      <c r="X302" s="319">
        <v>56931.81</v>
      </c>
      <c r="Y302" s="319">
        <v>0</v>
      </c>
      <c r="Z302" s="319">
        <v>0</v>
      </c>
      <c r="AA302" s="319">
        <v>0</v>
      </c>
      <c r="AB302" s="319">
        <v>0</v>
      </c>
      <c r="AC302" s="319">
        <v>0</v>
      </c>
      <c r="AD302" s="319">
        <v>180943.58</v>
      </c>
      <c r="AE302" s="319">
        <v>0</v>
      </c>
      <c r="AF302" s="319">
        <v>0</v>
      </c>
      <c r="AG302" s="319">
        <v>0</v>
      </c>
      <c r="AH302" s="319">
        <v>90139.31</v>
      </c>
      <c r="AI302" s="319">
        <v>0</v>
      </c>
      <c r="AJ302" s="319">
        <v>7000</v>
      </c>
      <c r="AK302" s="319">
        <v>0</v>
      </c>
      <c r="AL302" s="319">
        <v>0</v>
      </c>
      <c r="AM302" s="319">
        <v>0</v>
      </c>
      <c r="AN302" s="319">
        <v>0</v>
      </c>
      <c r="AO302" s="319">
        <v>0</v>
      </c>
      <c r="AP302" s="319">
        <v>0</v>
      </c>
      <c r="AQ302" s="319">
        <v>0</v>
      </c>
      <c r="AR302" s="319">
        <v>0</v>
      </c>
      <c r="AS302" s="319">
        <v>0</v>
      </c>
      <c r="AT302" s="319">
        <v>0</v>
      </c>
      <c r="AU302" s="319">
        <v>0</v>
      </c>
      <c r="AV302" s="319">
        <v>0</v>
      </c>
      <c r="AW302" s="319">
        <v>0</v>
      </c>
      <c r="AX302" s="319">
        <v>0</v>
      </c>
      <c r="AY302" s="319">
        <v>0</v>
      </c>
      <c r="AZ302" s="319">
        <v>0</v>
      </c>
      <c r="BA302" s="319">
        <v>0</v>
      </c>
      <c r="BB302" s="319">
        <v>0</v>
      </c>
      <c r="BC302" s="319">
        <v>1000</v>
      </c>
      <c r="BD302" s="319">
        <v>0</v>
      </c>
      <c r="BE302" s="319">
        <v>0</v>
      </c>
      <c r="BF302" s="319">
        <v>0</v>
      </c>
      <c r="BG302" s="319">
        <v>0</v>
      </c>
      <c r="BH302" s="319">
        <v>0</v>
      </c>
      <c r="BI302" s="319">
        <v>0</v>
      </c>
      <c r="BJ302" s="319">
        <v>0</v>
      </c>
      <c r="BK302" s="319">
        <v>0</v>
      </c>
      <c r="BL302" s="319">
        <v>0</v>
      </c>
      <c r="BM302" s="319">
        <v>2850</v>
      </c>
      <c r="BN302" s="319">
        <v>0</v>
      </c>
      <c r="BO302" s="319">
        <v>71729.350000000006</v>
      </c>
      <c r="BP302" s="319">
        <v>0</v>
      </c>
      <c r="BQ302" s="319">
        <v>0</v>
      </c>
      <c r="BR302" s="319">
        <v>0</v>
      </c>
      <c r="BS302" s="319">
        <v>12337.05</v>
      </c>
      <c r="BT302" s="319">
        <v>0</v>
      </c>
      <c r="BU302" s="319">
        <v>0</v>
      </c>
      <c r="BV302" s="319">
        <v>64461.32</v>
      </c>
      <c r="BW302" s="319">
        <v>1883.05</v>
      </c>
      <c r="BX302" s="319">
        <v>27639.75</v>
      </c>
      <c r="BY302" s="319">
        <v>215061.03</v>
      </c>
      <c r="BZ302" s="319">
        <v>0</v>
      </c>
      <c r="CA302" s="319">
        <v>0</v>
      </c>
      <c r="CB302" s="319">
        <v>0</v>
      </c>
      <c r="CC302" s="319">
        <v>0</v>
      </c>
      <c r="CD302" s="319">
        <v>0</v>
      </c>
      <c r="CE302" s="319">
        <v>0</v>
      </c>
      <c r="CF302" s="319">
        <v>0</v>
      </c>
      <c r="CG302" s="319">
        <v>0</v>
      </c>
      <c r="CH302" s="319">
        <v>27251.25</v>
      </c>
      <c r="CI302" s="319">
        <v>500277.55</v>
      </c>
      <c r="CJ302" s="319">
        <v>0</v>
      </c>
      <c r="CK302" s="319">
        <v>0</v>
      </c>
      <c r="CL302" s="319">
        <v>0</v>
      </c>
      <c r="CM302" s="319">
        <v>0</v>
      </c>
      <c r="CN302" s="319">
        <v>0</v>
      </c>
      <c r="CO302" s="319">
        <v>0</v>
      </c>
      <c r="CP302" s="319">
        <v>0</v>
      </c>
      <c r="CQ302" s="319">
        <v>0</v>
      </c>
      <c r="CR302" s="319">
        <v>0</v>
      </c>
      <c r="CS302" s="319">
        <v>0</v>
      </c>
      <c r="CT302" s="319">
        <v>40507.599999999999</v>
      </c>
      <c r="CU302" s="319">
        <v>0</v>
      </c>
      <c r="CV302" s="319">
        <v>0</v>
      </c>
      <c r="CW302" s="319">
        <v>0</v>
      </c>
      <c r="CX302" s="319">
        <v>0</v>
      </c>
      <c r="CY302" s="319">
        <v>0</v>
      </c>
      <c r="CZ302" s="319">
        <v>0</v>
      </c>
      <c r="DA302" s="319">
        <v>497137.57</v>
      </c>
      <c r="DB302" s="319">
        <v>55810.71</v>
      </c>
      <c r="DC302" s="319">
        <v>0</v>
      </c>
      <c r="DD302" s="319">
        <v>240322.89</v>
      </c>
      <c r="DE302" s="319">
        <v>0</v>
      </c>
      <c r="DF302" s="319">
        <v>0</v>
      </c>
      <c r="DG302" s="319">
        <v>0</v>
      </c>
      <c r="DH302" s="319">
        <v>0</v>
      </c>
      <c r="DI302" s="319">
        <v>0</v>
      </c>
      <c r="DJ302" s="319">
        <v>0</v>
      </c>
      <c r="DK302" s="319">
        <v>0</v>
      </c>
      <c r="DL302" s="319">
        <v>0</v>
      </c>
      <c r="DM302" s="319">
        <v>15627.65</v>
      </c>
      <c r="DN302" s="319">
        <v>0</v>
      </c>
      <c r="DO302" s="319">
        <v>0</v>
      </c>
      <c r="DP302" s="319">
        <v>0</v>
      </c>
      <c r="DQ302" s="319">
        <v>0</v>
      </c>
      <c r="DR302" s="319">
        <v>1630</v>
      </c>
      <c r="DS302" s="319">
        <v>58740</v>
      </c>
      <c r="DT302" s="319">
        <v>0</v>
      </c>
      <c r="DU302" s="319">
        <v>667317.68999999994</v>
      </c>
      <c r="DV302" s="319">
        <v>29642.15</v>
      </c>
      <c r="DW302" s="319">
        <v>0</v>
      </c>
      <c r="DX302" s="319">
        <v>0</v>
      </c>
      <c r="DY302" s="319">
        <v>17294.150000000001</v>
      </c>
      <c r="DZ302" s="319">
        <v>1305</v>
      </c>
      <c r="EA302" s="319">
        <v>29775.15</v>
      </c>
      <c r="EB302" s="319">
        <v>0</v>
      </c>
      <c r="EC302" s="319">
        <v>0</v>
      </c>
      <c r="ED302" s="319">
        <v>0</v>
      </c>
      <c r="EE302" s="319">
        <v>0</v>
      </c>
      <c r="EF302" s="319">
        <v>0</v>
      </c>
      <c r="EG302" s="319">
        <v>0</v>
      </c>
      <c r="EH302" s="319">
        <v>0</v>
      </c>
      <c r="EI302" s="319">
        <v>134968.54</v>
      </c>
      <c r="EJ302" s="319">
        <v>22711.4</v>
      </c>
      <c r="EK302" s="319">
        <v>0</v>
      </c>
      <c r="EL302" s="319">
        <v>0</v>
      </c>
      <c r="EM302" s="319">
        <v>50000</v>
      </c>
      <c r="EN302" s="319">
        <v>0</v>
      </c>
      <c r="EO302" s="319">
        <v>458.4</v>
      </c>
      <c r="EP302" s="319">
        <v>0</v>
      </c>
      <c r="EQ302" s="319">
        <v>0</v>
      </c>
      <c r="ER302" s="319">
        <v>21150</v>
      </c>
      <c r="ES302" s="319">
        <v>0</v>
      </c>
      <c r="ET302" s="319">
        <v>4694</v>
      </c>
      <c r="EU302" s="319">
        <v>0</v>
      </c>
      <c r="EV302" s="319">
        <v>0</v>
      </c>
      <c r="EW302" s="319">
        <v>0</v>
      </c>
      <c r="EX302" s="319">
        <v>0</v>
      </c>
      <c r="EY302" s="319">
        <v>206750.34</v>
      </c>
      <c r="EZ302" s="319">
        <v>2465878.96</v>
      </c>
      <c r="FA302" s="319">
        <v>0</v>
      </c>
      <c r="FB302" s="319">
        <v>0</v>
      </c>
      <c r="FC302" s="319">
        <v>0</v>
      </c>
      <c r="FD302" s="319">
        <v>0</v>
      </c>
      <c r="FE302" s="319">
        <v>0</v>
      </c>
      <c r="FF302" s="319">
        <v>0</v>
      </c>
      <c r="FG302" s="319">
        <v>0</v>
      </c>
      <c r="FH302" s="319">
        <v>0</v>
      </c>
      <c r="FI302" s="319">
        <v>0</v>
      </c>
      <c r="FJ302" s="319">
        <v>0</v>
      </c>
      <c r="FK302" s="319">
        <v>0</v>
      </c>
      <c r="FL302" s="319">
        <v>0</v>
      </c>
      <c r="FM302" s="319">
        <v>0</v>
      </c>
      <c r="FN302" s="319">
        <v>0</v>
      </c>
      <c r="FO302" s="319">
        <v>0</v>
      </c>
      <c r="FP302" s="319">
        <v>0</v>
      </c>
      <c r="FQ302" s="319">
        <v>0</v>
      </c>
      <c r="FR302" s="319">
        <v>2651872.34</v>
      </c>
      <c r="FS302" s="319">
        <v>69986</v>
      </c>
      <c r="FT302" s="319">
        <v>59674.7</v>
      </c>
      <c r="FU302" s="319">
        <v>0</v>
      </c>
      <c r="FV302" s="319">
        <v>0</v>
      </c>
      <c r="FW302" s="319">
        <v>0</v>
      </c>
      <c r="FX302" s="319">
        <v>0</v>
      </c>
      <c r="FY302" s="319">
        <v>0</v>
      </c>
      <c r="FZ302" s="319">
        <v>0</v>
      </c>
      <c r="GA302" s="319">
        <v>0</v>
      </c>
      <c r="GB302" s="319">
        <v>0</v>
      </c>
      <c r="GC302" s="319">
        <v>0</v>
      </c>
      <c r="GD302" s="319">
        <v>0</v>
      </c>
      <c r="GE302" s="319">
        <v>0</v>
      </c>
      <c r="GF302" s="319">
        <v>75023.87</v>
      </c>
      <c r="GG302" s="319">
        <v>0</v>
      </c>
      <c r="GH302" s="319">
        <v>0</v>
      </c>
      <c r="GI302" s="319">
        <v>10574.18</v>
      </c>
      <c r="GJ302" s="319">
        <v>700</v>
      </c>
      <c r="GK302" s="319">
        <v>391.5</v>
      </c>
      <c r="GL302" s="319">
        <v>0</v>
      </c>
      <c r="GM302" s="319">
        <v>1303719.92</v>
      </c>
      <c r="GN302" s="319">
        <v>4.8499999999999996</v>
      </c>
      <c r="GO302" s="319">
        <v>958.2</v>
      </c>
      <c r="GP302" s="319">
        <v>371.92</v>
      </c>
      <c r="GQ302" s="319">
        <v>0</v>
      </c>
      <c r="GR302" s="319">
        <v>0</v>
      </c>
      <c r="GS302" s="319">
        <v>1635985.32</v>
      </c>
      <c r="GT302" s="319">
        <v>0</v>
      </c>
      <c r="GU302" s="319">
        <v>0</v>
      </c>
      <c r="GV302" s="319">
        <v>1828.7</v>
      </c>
      <c r="GW302" s="319">
        <v>0</v>
      </c>
      <c r="GX302" s="319">
        <v>0</v>
      </c>
      <c r="GY302" s="319">
        <v>0</v>
      </c>
      <c r="GZ302" s="319">
        <v>88821.25</v>
      </c>
      <c r="HA302" s="319">
        <v>30642.63</v>
      </c>
      <c r="HB302" s="319">
        <v>0</v>
      </c>
      <c r="HC302" s="319">
        <v>101339.57</v>
      </c>
      <c r="HD302" s="319">
        <v>0</v>
      </c>
      <c r="HE302" s="319">
        <v>0</v>
      </c>
      <c r="HF302" s="319">
        <v>0</v>
      </c>
      <c r="HG302" s="319">
        <v>0</v>
      </c>
      <c r="HH302" s="319">
        <v>288355.84999999998</v>
      </c>
      <c r="HI302" s="319">
        <v>16266.34</v>
      </c>
      <c r="HJ302" s="319">
        <v>427224.7</v>
      </c>
      <c r="HK302" s="319">
        <v>0</v>
      </c>
      <c r="HL302" s="319">
        <v>0</v>
      </c>
      <c r="HM302" s="319">
        <v>0</v>
      </c>
      <c r="HN302" s="319">
        <v>119.65</v>
      </c>
      <c r="HO302" s="319">
        <v>3200</v>
      </c>
      <c r="HP302" s="319">
        <v>0</v>
      </c>
      <c r="HQ302" s="319">
        <v>0</v>
      </c>
      <c r="HR302" s="319">
        <v>0</v>
      </c>
      <c r="HS302" s="319">
        <v>0</v>
      </c>
      <c r="HT302" s="319">
        <v>52031.05</v>
      </c>
      <c r="HU302" s="319">
        <v>0</v>
      </c>
      <c r="HV302" s="319">
        <v>0</v>
      </c>
      <c r="HW302" s="319">
        <v>0</v>
      </c>
      <c r="HX302" s="319">
        <v>0</v>
      </c>
      <c r="HY302" s="319">
        <v>591996.53</v>
      </c>
      <c r="HZ302" s="319">
        <v>0</v>
      </c>
      <c r="IA302" s="319">
        <v>2643.2</v>
      </c>
      <c r="IB302" s="319">
        <v>23955.7</v>
      </c>
      <c r="IC302" s="319">
        <v>0</v>
      </c>
      <c r="ID302" s="319">
        <v>21806.7</v>
      </c>
      <c r="IE302" s="319">
        <v>9113.3700000000008</v>
      </c>
      <c r="IF302" s="319">
        <v>141440.65</v>
      </c>
      <c r="IG302" s="319">
        <v>0</v>
      </c>
      <c r="IH302" s="319">
        <v>0</v>
      </c>
      <c r="II302" s="319">
        <v>0</v>
      </c>
      <c r="IJ302" s="319">
        <v>15476.14</v>
      </c>
      <c r="IK302" s="319">
        <v>0</v>
      </c>
      <c r="IL302" s="319">
        <v>0</v>
      </c>
      <c r="IM302" s="319">
        <v>0</v>
      </c>
      <c r="IN302" s="319">
        <v>0</v>
      </c>
      <c r="IO302" s="319">
        <v>19218.599999999999</v>
      </c>
      <c r="IP302" s="319">
        <v>0</v>
      </c>
      <c r="IQ302" s="319">
        <v>0</v>
      </c>
      <c r="IR302" s="319">
        <v>0</v>
      </c>
      <c r="IS302" s="319">
        <v>137597.07</v>
      </c>
      <c r="IT302" s="319">
        <v>0</v>
      </c>
      <c r="IU302" s="319">
        <v>0</v>
      </c>
      <c r="IV302" s="319">
        <v>0</v>
      </c>
      <c r="IW302" s="319">
        <v>39.5</v>
      </c>
      <c r="IX302" s="319">
        <v>0</v>
      </c>
      <c r="IY302" s="319">
        <v>1512.35</v>
      </c>
      <c r="IZ302" s="319">
        <v>0</v>
      </c>
      <c r="JA302" s="319">
        <v>0</v>
      </c>
      <c r="JB302" s="319">
        <v>0</v>
      </c>
      <c r="JC302" s="319">
        <v>0</v>
      </c>
      <c r="JD302" s="319">
        <v>0</v>
      </c>
      <c r="JE302" s="319">
        <v>0</v>
      </c>
      <c r="JF302" s="319">
        <v>1052.0999999999999</v>
      </c>
      <c r="JG302" s="319">
        <v>0</v>
      </c>
      <c r="JH302" s="319">
        <v>0</v>
      </c>
      <c r="JI302" s="319">
        <v>0</v>
      </c>
      <c r="JJ302" s="319">
        <v>0</v>
      </c>
      <c r="JK302" s="319">
        <v>0</v>
      </c>
      <c r="JL302" s="319">
        <v>0</v>
      </c>
      <c r="JM302" s="319">
        <v>0</v>
      </c>
      <c r="JN302" s="319">
        <v>0</v>
      </c>
      <c r="JO302" s="319">
        <v>0</v>
      </c>
      <c r="JP302" s="319">
        <v>0</v>
      </c>
      <c r="JQ302" s="319">
        <v>0</v>
      </c>
      <c r="JR302" s="319">
        <v>0</v>
      </c>
      <c r="JS302" s="319">
        <v>144060.95000000001</v>
      </c>
      <c r="JT302" s="319">
        <v>0</v>
      </c>
      <c r="JU302" s="319">
        <v>1780.75</v>
      </c>
      <c r="JV302" s="319">
        <v>5461578.71</v>
      </c>
      <c r="JW302" s="319">
        <v>0</v>
      </c>
      <c r="JX302" s="319">
        <v>5450.98</v>
      </c>
      <c r="JY302" s="319">
        <v>73284.22</v>
      </c>
      <c r="JZ302" s="319">
        <v>0</v>
      </c>
      <c r="KA302" s="319">
        <v>0</v>
      </c>
      <c r="KB302" s="319">
        <v>12353.3</v>
      </c>
      <c r="KC302" s="319">
        <v>0</v>
      </c>
      <c r="KD302" s="319">
        <v>0</v>
      </c>
      <c r="KE302" s="319">
        <v>0</v>
      </c>
      <c r="KF302" s="319">
        <v>0</v>
      </c>
      <c r="KG302" s="319">
        <v>0</v>
      </c>
      <c r="KH302" s="319">
        <v>0</v>
      </c>
      <c r="KI302" s="319">
        <v>0</v>
      </c>
      <c r="KJ302" s="319">
        <v>0</v>
      </c>
      <c r="KK302" s="319">
        <v>0</v>
      </c>
      <c r="KL302" s="319">
        <v>0</v>
      </c>
      <c r="KM302" s="319">
        <v>0</v>
      </c>
      <c r="KN302" s="319">
        <v>0</v>
      </c>
      <c r="KO302" s="319">
        <v>140344.54999999999</v>
      </c>
      <c r="KP302" s="319">
        <v>16159.48</v>
      </c>
      <c r="KQ302" s="319">
        <v>181078.52</v>
      </c>
      <c r="KR302" s="319">
        <v>0</v>
      </c>
      <c r="KS302" s="318">
        <v>0</v>
      </c>
      <c r="KU302" s="312">
        <v>20</v>
      </c>
      <c r="KV302" s="312">
        <v>206</v>
      </c>
      <c r="KY302" s="312">
        <v>9206</v>
      </c>
    </row>
    <row r="303" spans="1:311" x14ac:dyDescent="0.25">
      <c r="A303" s="317">
        <v>2021</v>
      </c>
      <c r="B303" s="316" t="s">
        <v>781</v>
      </c>
      <c r="C303" s="316" t="s">
        <v>802</v>
      </c>
      <c r="D303" s="316" t="s">
        <v>803</v>
      </c>
      <c r="E303" s="316" t="s">
        <v>780</v>
      </c>
      <c r="F303" s="315">
        <v>12016</v>
      </c>
      <c r="G303" s="315">
        <v>0</v>
      </c>
      <c r="H303" s="315">
        <v>0</v>
      </c>
      <c r="I303" s="315">
        <v>0</v>
      </c>
      <c r="J303" s="315">
        <v>0</v>
      </c>
      <c r="K303" s="315">
        <v>0</v>
      </c>
      <c r="L303" s="315">
        <v>0</v>
      </c>
      <c r="M303" s="315">
        <v>70741.600000000006</v>
      </c>
      <c r="N303" s="315">
        <v>97559.9</v>
      </c>
      <c r="O303" s="315">
        <v>7744.8</v>
      </c>
      <c r="P303" s="315">
        <v>4551.29</v>
      </c>
      <c r="Q303" s="315">
        <v>0</v>
      </c>
      <c r="R303" s="315">
        <v>0</v>
      </c>
      <c r="S303" s="315">
        <v>3151.3</v>
      </c>
      <c r="T303" s="315">
        <v>0</v>
      </c>
      <c r="U303" s="315">
        <v>82811.3</v>
      </c>
      <c r="V303" s="315">
        <v>0</v>
      </c>
      <c r="W303" s="315">
        <v>0</v>
      </c>
      <c r="X303" s="315">
        <v>8530</v>
      </c>
      <c r="Y303" s="315">
        <v>5202.25</v>
      </c>
      <c r="Z303" s="315">
        <v>27881.41</v>
      </c>
      <c r="AA303" s="315">
        <v>0</v>
      </c>
      <c r="AB303" s="315">
        <v>0</v>
      </c>
      <c r="AC303" s="315">
        <v>0</v>
      </c>
      <c r="AD303" s="315">
        <v>0</v>
      </c>
      <c r="AE303" s="315">
        <v>0</v>
      </c>
      <c r="AF303" s="315">
        <v>0</v>
      </c>
      <c r="AG303" s="315">
        <v>0</v>
      </c>
      <c r="AH303" s="315">
        <v>0</v>
      </c>
      <c r="AI303" s="315">
        <v>0</v>
      </c>
      <c r="AJ303" s="315">
        <v>0</v>
      </c>
      <c r="AK303" s="315">
        <v>0</v>
      </c>
      <c r="AL303" s="315">
        <v>3025.34</v>
      </c>
      <c r="AM303" s="315">
        <v>10000</v>
      </c>
      <c r="AN303" s="315">
        <v>0</v>
      </c>
      <c r="AO303" s="315">
        <v>8100</v>
      </c>
      <c r="AP303" s="315">
        <v>50000</v>
      </c>
      <c r="AQ303" s="315">
        <v>0</v>
      </c>
      <c r="AR303" s="315">
        <v>6710.86</v>
      </c>
      <c r="AS303" s="315">
        <v>0</v>
      </c>
      <c r="AT303" s="315">
        <v>0</v>
      </c>
      <c r="AU303" s="315">
        <v>0</v>
      </c>
      <c r="AV303" s="315">
        <v>0</v>
      </c>
      <c r="AW303" s="315">
        <v>0</v>
      </c>
      <c r="AX303" s="315">
        <v>0</v>
      </c>
      <c r="AY303" s="315">
        <v>8465</v>
      </c>
      <c r="AZ303" s="315">
        <v>0</v>
      </c>
      <c r="BA303" s="315">
        <v>0</v>
      </c>
      <c r="BB303" s="315">
        <v>0</v>
      </c>
      <c r="BC303" s="315">
        <v>7.22</v>
      </c>
      <c r="BD303" s="315">
        <v>6420</v>
      </c>
      <c r="BE303" s="315">
        <v>0</v>
      </c>
      <c r="BF303" s="315">
        <v>0</v>
      </c>
      <c r="BG303" s="315">
        <v>0</v>
      </c>
      <c r="BH303" s="315">
        <v>0</v>
      </c>
      <c r="BI303" s="315">
        <v>0</v>
      </c>
      <c r="BJ303" s="315">
        <v>0</v>
      </c>
      <c r="BK303" s="315">
        <v>62057.4</v>
      </c>
      <c r="BL303" s="315">
        <v>0</v>
      </c>
      <c r="BM303" s="315">
        <v>6699.66</v>
      </c>
      <c r="BN303" s="315">
        <v>49097.55</v>
      </c>
      <c r="BO303" s="315">
        <v>0</v>
      </c>
      <c r="BP303" s="315">
        <v>0</v>
      </c>
      <c r="BQ303" s="315">
        <v>0</v>
      </c>
      <c r="BR303" s="315">
        <v>128638</v>
      </c>
      <c r="BS303" s="315">
        <v>27237.65</v>
      </c>
      <c r="BT303" s="315">
        <v>0</v>
      </c>
      <c r="BU303" s="315">
        <v>0</v>
      </c>
      <c r="BV303" s="315">
        <v>0</v>
      </c>
      <c r="BW303" s="315">
        <v>10.06</v>
      </c>
      <c r="BX303" s="315">
        <v>0</v>
      </c>
      <c r="BY303" s="315">
        <v>572860.15</v>
      </c>
      <c r="BZ303" s="315">
        <v>23534</v>
      </c>
      <c r="CA303" s="315">
        <v>10310</v>
      </c>
      <c r="CB303" s="315">
        <v>11820</v>
      </c>
      <c r="CC303" s="315">
        <v>0</v>
      </c>
      <c r="CD303" s="315">
        <v>0</v>
      </c>
      <c r="CE303" s="315">
        <v>58113.8</v>
      </c>
      <c r="CF303" s="315">
        <v>20310</v>
      </c>
      <c r="CG303" s="315">
        <v>800</v>
      </c>
      <c r="CH303" s="315">
        <v>7749.55</v>
      </c>
      <c r="CI303" s="315">
        <v>0</v>
      </c>
      <c r="CJ303" s="315">
        <v>0</v>
      </c>
      <c r="CK303" s="315">
        <v>0</v>
      </c>
      <c r="CL303" s="315">
        <v>2970</v>
      </c>
      <c r="CM303" s="315">
        <v>0</v>
      </c>
      <c r="CN303" s="315">
        <v>9963.82</v>
      </c>
      <c r="CO303" s="315">
        <v>41595.5</v>
      </c>
      <c r="CP303" s="315">
        <v>0</v>
      </c>
      <c r="CQ303" s="315">
        <v>0</v>
      </c>
      <c r="CR303" s="315">
        <v>0</v>
      </c>
      <c r="CS303" s="315">
        <v>0</v>
      </c>
      <c r="CT303" s="315">
        <v>0</v>
      </c>
      <c r="CU303" s="315">
        <v>0</v>
      </c>
      <c r="CV303" s="315">
        <v>0</v>
      </c>
      <c r="CW303" s="315">
        <v>0</v>
      </c>
      <c r="CX303" s="315">
        <v>0</v>
      </c>
      <c r="CY303" s="315">
        <v>0</v>
      </c>
      <c r="CZ303" s="315">
        <v>27435.9</v>
      </c>
      <c r="DA303" s="315">
        <v>0</v>
      </c>
      <c r="DB303" s="315">
        <v>14312.25</v>
      </c>
      <c r="DC303" s="315">
        <v>0</v>
      </c>
      <c r="DD303" s="315">
        <v>0</v>
      </c>
      <c r="DE303" s="315">
        <v>18886.349999999999</v>
      </c>
      <c r="DF303" s="315">
        <v>1760</v>
      </c>
      <c r="DG303" s="315">
        <v>0</v>
      </c>
      <c r="DH303" s="315">
        <v>0</v>
      </c>
      <c r="DI303" s="315">
        <v>4450</v>
      </c>
      <c r="DJ303" s="315">
        <v>0</v>
      </c>
      <c r="DK303" s="315">
        <v>10048.34</v>
      </c>
      <c r="DL303" s="315">
        <v>29074.400000000001</v>
      </c>
      <c r="DM303" s="315">
        <v>2160</v>
      </c>
      <c r="DN303" s="315">
        <v>0</v>
      </c>
      <c r="DO303" s="315">
        <v>0</v>
      </c>
      <c r="DP303" s="315">
        <v>0</v>
      </c>
      <c r="DQ303" s="315">
        <v>0</v>
      </c>
      <c r="DR303" s="315">
        <v>9030.15</v>
      </c>
      <c r="DS303" s="315">
        <v>0</v>
      </c>
      <c r="DT303" s="315">
        <v>38714.339999999997</v>
      </c>
      <c r="DU303" s="315">
        <v>0</v>
      </c>
      <c r="DV303" s="315">
        <v>0</v>
      </c>
      <c r="DW303" s="315">
        <v>0</v>
      </c>
      <c r="DX303" s="315">
        <v>31621.55</v>
      </c>
      <c r="DY303" s="315">
        <v>0</v>
      </c>
      <c r="DZ303" s="315">
        <v>0</v>
      </c>
      <c r="EA303" s="315">
        <v>0</v>
      </c>
      <c r="EB303" s="315">
        <v>0</v>
      </c>
      <c r="EC303" s="315">
        <v>0</v>
      </c>
      <c r="ED303" s="315">
        <v>12289.14</v>
      </c>
      <c r="EE303" s="315">
        <v>0</v>
      </c>
      <c r="EF303" s="315">
        <v>0</v>
      </c>
      <c r="EG303" s="315">
        <v>75173.850000000006</v>
      </c>
      <c r="EH303" s="315">
        <v>0</v>
      </c>
      <c r="EI303" s="315">
        <v>0</v>
      </c>
      <c r="EJ303" s="315">
        <v>35980.82</v>
      </c>
      <c r="EK303" s="315">
        <v>0</v>
      </c>
      <c r="EL303" s="315">
        <v>1550</v>
      </c>
      <c r="EM303" s="315">
        <v>0</v>
      </c>
      <c r="EN303" s="315">
        <v>31234.85</v>
      </c>
      <c r="EO303" s="315">
        <v>39013.74</v>
      </c>
      <c r="EP303" s="315">
        <v>0</v>
      </c>
      <c r="EQ303" s="315">
        <v>0</v>
      </c>
      <c r="ER303" s="315">
        <v>0</v>
      </c>
      <c r="ES303" s="315">
        <v>0</v>
      </c>
      <c r="ET303" s="315">
        <v>24867.65</v>
      </c>
      <c r="EU303" s="315">
        <v>0</v>
      </c>
      <c r="EV303" s="315">
        <v>0</v>
      </c>
      <c r="EW303" s="315">
        <v>0</v>
      </c>
      <c r="EX303" s="315">
        <v>0</v>
      </c>
      <c r="EY303" s="315">
        <v>163264.9</v>
      </c>
      <c r="EZ303" s="315">
        <v>1808914.46</v>
      </c>
      <c r="FA303" s="315">
        <v>30119.78</v>
      </c>
      <c r="FB303" s="315">
        <v>0</v>
      </c>
      <c r="FC303" s="315">
        <v>10020</v>
      </c>
      <c r="FD303" s="315">
        <v>0</v>
      </c>
      <c r="FE303" s="315">
        <v>68671.95</v>
      </c>
      <c r="FF303" s="315">
        <v>10079.66</v>
      </c>
      <c r="FG303" s="315">
        <v>0</v>
      </c>
      <c r="FH303" s="315">
        <v>8448.73</v>
      </c>
      <c r="FI303" s="315">
        <v>0</v>
      </c>
      <c r="FJ303" s="315">
        <v>8960.7000000000007</v>
      </c>
      <c r="FK303" s="315">
        <v>0</v>
      </c>
      <c r="FL303" s="315">
        <v>0</v>
      </c>
      <c r="FM303" s="315">
        <v>1125</v>
      </c>
      <c r="FN303" s="315">
        <v>0</v>
      </c>
      <c r="FO303" s="315">
        <v>0</v>
      </c>
      <c r="FP303" s="315">
        <v>32.75</v>
      </c>
      <c r="FQ303" s="315">
        <v>551806.68999999994</v>
      </c>
      <c r="FR303" s="315">
        <v>0</v>
      </c>
      <c r="FS303" s="315">
        <v>2899.38</v>
      </c>
      <c r="FT303" s="315">
        <v>0</v>
      </c>
      <c r="FU303" s="315">
        <v>0</v>
      </c>
      <c r="FV303" s="315">
        <v>0</v>
      </c>
      <c r="FW303" s="315">
        <v>0</v>
      </c>
      <c r="FX303" s="315">
        <v>0</v>
      </c>
      <c r="FY303" s="315">
        <v>57877.67</v>
      </c>
      <c r="FZ303" s="315">
        <v>0</v>
      </c>
      <c r="GA303" s="315">
        <v>0</v>
      </c>
      <c r="GB303" s="315">
        <v>0</v>
      </c>
      <c r="GC303" s="315">
        <v>0</v>
      </c>
      <c r="GD303" s="315">
        <v>0</v>
      </c>
      <c r="GE303" s="315">
        <v>19045.7</v>
      </c>
      <c r="GF303" s="315">
        <v>3961.6</v>
      </c>
      <c r="GG303" s="315">
        <v>18756.05</v>
      </c>
      <c r="GH303" s="315">
        <v>0</v>
      </c>
      <c r="GI303" s="315">
        <v>0</v>
      </c>
      <c r="GJ303" s="315">
        <v>0</v>
      </c>
      <c r="GK303" s="315">
        <v>0</v>
      </c>
      <c r="GL303" s="315">
        <v>0</v>
      </c>
      <c r="GM303" s="315">
        <v>34415.800000000003</v>
      </c>
      <c r="GN303" s="315">
        <v>5099.95</v>
      </c>
      <c r="GO303" s="315">
        <v>0</v>
      </c>
      <c r="GP303" s="315">
        <v>0</v>
      </c>
      <c r="GQ303" s="315">
        <v>0</v>
      </c>
      <c r="GR303" s="315">
        <v>18945</v>
      </c>
      <c r="GS303" s="315">
        <v>31656.82</v>
      </c>
      <c r="GT303" s="315">
        <v>0</v>
      </c>
      <c r="GU303" s="315">
        <v>0</v>
      </c>
      <c r="GV303" s="315">
        <v>0</v>
      </c>
      <c r="GW303" s="315">
        <v>0</v>
      </c>
      <c r="GX303" s="315">
        <v>0</v>
      </c>
      <c r="GY303" s="315">
        <v>0</v>
      </c>
      <c r="GZ303" s="315">
        <v>0</v>
      </c>
      <c r="HA303" s="315">
        <v>0</v>
      </c>
      <c r="HB303" s="315">
        <v>0</v>
      </c>
      <c r="HC303" s="315">
        <v>34828</v>
      </c>
      <c r="HD303" s="315">
        <v>0</v>
      </c>
      <c r="HE303" s="315">
        <v>0</v>
      </c>
      <c r="HF303" s="315">
        <v>0</v>
      </c>
      <c r="HG303" s="315">
        <v>0</v>
      </c>
      <c r="HH303" s="315">
        <v>35637.230000000003</v>
      </c>
      <c r="HI303" s="315">
        <v>67676.22</v>
      </c>
      <c r="HJ303" s="315">
        <v>0</v>
      </c>
      <c r="HK303" s="315">
        <v>0</v>
      </c>
      <c r="HL303" s="315">
        <v>28846.19</v>
      </c>
      <c r="HM303" s="315">
        <v>12699.95</v>
      </c>
      <c r="HN303" s="315">
        <v>0</v>
      </c>
      <c r="HO303" s="315">
        <v>0</v>
      </c>
      <c r="HP303" s="315">
        <v>0</v>
      </c>
      <c r="HQ303" s="315">
        <v>0</v>
      </c>
      <c r="HR303" s="315">
        <v>45272.4</v>
      </c>
      <c r="HS303" s="315">
        <v>0</v>
      </c>
      <c r="HT303" s="315">
        <v>0</v>
      </c>
      <c r="HU303" s="315">
        <v>0</v>
      </c>
      <c r="HV303" s="315">
        <v>0</v>
      </c>
      <c r="HW303" s="315">
        <v>67424.399999999994</v>
      </c>
      <c r="HX303" s="315">
        <v>0</v>
      </c>
      <c r="HY303" s="315">
        <v>60</v>
      </c>
      <c r="HZ303" s="315">
        <v>0</v>
      </c>
      <c r="IA303" s="315">
        <v>3025</v>
      </c>
      <c r="IB303" s="315">
        <v>0</v>
      </c>
      <c r="IC303" s="315">
        <v>195228.75</v>
      </c>
      <c r="ID303" s="315">
        <v>0</v>
      </c>
      <c r="IE303" s="315">
        <v>44268.27</v>
      </c>
      <c r="IF303" s="315">
        <v>9165.75</v>
      </c>
      <c r="IG303" s="315">
        <v>270000</v>
      </c>
      <c r="IH303" s="315">
        <v>0</v>
      </c>
      <c r="II303" s="315">
        <v>478364.57</v>
      </c>
      <c r="IJ303" s="315">
        <v>139033</v>
      </c>
      <c r="IK303" s="315">
        <v>0</v>
      </c>
      <c r="IL303" s="315">
        <v>0</v>
      </c>
      <c r="IM303" s="315">
        <v>0</v>
      </c>
      <c r="IN303" s="315">
        <v>0</v>
      </c>
      <c r="IO303" s="315">
        <v>0</v>
      </c>
      <c r="IP303" s="315">
        <v>1202</v>
      </c>
      <c r="IQ303" s="315">
        <v>0</v>
      </c>
      <c r="IR303" s="315">
        <v>0</v>
      </c>
      <c r="IS303" s="315">
        <v>0</v>
      </c>
      <c r="IT303" s="315">
        <v>0</v>
      </c>
      <c r="IU303" s="315">
        <v>23959.05</v>
      </c>
      <c r="IV303" s="315">
        <v>0</v>
      </c>
      <c r="IW303" s="315">
        <v>4097.93</v>
      </c>
      <c r="IX303" s="315">
        <v>0</v>
      </c>
      <c r="IY303" s="315">
        <v>137015.51999999999</v>
      </c>
      <c r="IZ303" s="315">
        <v>14050.85</v>
      </c>
      <c r="JA303" s="315">
        <v>6026.99</v>
      </c>
      <c r="JB303" s="315">
        <v>1930</v>
      </c>
      <c r="JC303" s="315">
        <v>22530.55</v>
      </c>
      <c r="JD303" s="315">
        <v>0</v>
      </c>
      <c r="JE303" s="315">
        <v>0</v>
      </c>
      <c r="JF303" s="315">
        <v>1420</v>
      </c>
      <c r="JG303" s="315">
        <v>0</v>
      </c>
      <c r="JH303" s="315">
        <v>1623.95</v>
      </c>
      <c r="JI303" s="315">
        <v>44932.35</v>
      </c>
      <c r="JJ303" s="315">
        <v>0</v>
      </c>
      <c r="JK303" s="315">
        <v>0</v>
      </c>
      <c r="JL303" s="315">
        <v>0</v>
      </c>
      <c r="JM303" s="315">
        <v>0</v>
      </c>
      <c r="JN303" s="315">
        <v>0</v>
      </c>
      <c r="JO303" s="315">
        <v>176390.79</v>
      </c>
      <c r="JP303" s="315">
        <v>20</v>
      </c>
      <c r="JQ303" s="315">
        <v>0</v>
      </c>
      <c r="JR303" s="315">
        <v>0</v>
      </c>
      <c r="JS303" s="315">
        <v>60676.7</v>
      </c>
      <c r="JT303" s="315">
        <v>0</v>
      </c>
      <c r="JU303" s="315">
        <v>0</v>
      </c>
      <c r="JV303" s="315">
        <v>500</v>
      </c>
      <c r="JW303" s="315">
        <v>0</v>
      </c>
      <c r="JX303" s="315">
        <v>50</v>
      </c>
      <c r="JY303" s="315">
        <v>0</v>
      </c>
      <c r="JZ303" s="315">
        <v>0</v>
      </c>
      <c r="KA303" s="315">
        <v>0</v>
      </c>
      <c r="KB303" s="315">
        <v>0</v>
      </c>
      <c r="KC303" s="315">
        <v>0</v>
      </c>
      <c r="KD303" s="315">
        <v>0</v>
      </c>
      <c r="KE303" s="315">
        <v>0</v>
      </c>
      <c r="KF303" s="315">
        <v>0</v>
      </c>
      <c r="KG303" s="315">
        <v>0</v>
      </c>
      <c r="KH303" s="315">
        <v>300</v>
      </c>
      <c r="KI303" s="315">
        <v>10017.6</v>
      </c>
      <c r="KJ303" s="315">
        <v>371.85</v>
      </c>
      <c r="KK303" s="315">
        <v>0</v>
      </c>
      <c r="KL303" s="315">
        <v>0</v>
      </c>
      <c r="KM303" s="315">
        <v>0</v>
      </c>
      <c r="KN303" s="315">
        <v>12258.2</v>
      </c>
      <c r="KO303" s="315">
        <v>2600747.15</v>
      </c>
      <c r="KP303" s="315">
        <v>0</v>
      </c>
      <c r="KQ303" s="315">
        <v>0</v>
      </c>
      <c r="KR303" s="315">
        <v>0</v>
      </c>
      <c r="KS303" s="314">
        <v>0</v>
      </c>
      <c r="KU303" s="312">
        <v>20</v>
      </c>
      <c r="KV303" s="312">
        <v>209</v>
      </c>
      <c r="KY303" s="312">
        <v>9209</v>
      </c>
    </row>
    <row r="304" spans="1:311" x14ac:dyDescent="0.25">
      <c r="A304" s="321">
        <v>2021</v>
      </c>
      <c r="B304" s="320" t="s">
        <v>781</v>
      </c>
      <c r="C304" s="320" t="s">
        <v>802</v>
      </c>
      <c r="D304" s="320" t="s">
        <v>321</v>
      </c>
      <c r="E304" s="320" t="s">
        <v>780</v>
      </c>
      <c r="F304" s="319">
        <v>480440.65</v>
      </c>
      <c r="G304" s="319">
        <v>0</v>
      </c>
      <c r="H304" s="319">
        <v>2277413.7999999998</v>
      </c>
      <c r="I304" s="319">
        <v>105528.12</v>
      </c>
      <c r="J304" s="319">
        <v>67244.22</v>
      </c>
      <c r="K304" s="319">
        <v>84853.5</v>
      </c>
      <c r="L304" s="319">
        <v>297665.08</v>
      </c>
      <c r="M304" s="319">
        <v>772832.66</v>
      </c>
      <c r="N304" s="319">
        <v>1948104.4</v>
      </c>
      <c r="O304" s="319">
        <v>2146677.85</v>
      </c>
      <c r="P304" s="319">
        <v>19081</v>
      </c>
      <c r="Q304" s="319">
        <v>95652.4</v>
      </c>
      <c r="R304" s="319">
        <v>1112021.24</v>
      </c>
      <c r="S304" s="319">
        <v>3151.3</v>
      </c>
      <c r="T304" s="319">
        <v>391551.36</v>
      </c>
      <c r="U304" s="319">
        <v>468646.73</v>
      </c>
      <c r="V304" s="319">
        <v>1423787.83</v>
      </c>
      <c r="W304" s="319">
        <v>0</v>
      </c>
      <c r="X304" s="319">
        <v>695083.27</v>
      </c>
      <c r="Y304" s="319">
        <v>5202.25</v>
      </c>
      <c r="Z304" s="319">
        <v>27994.01</v>
      </c>
      <c r="AA304" s="319">
        <v>2935988.68</v>
      </c>
      <c r="AB304" s="319">
        <v>606375.93999999994</v>
      </c>
      <c r="AC304" s="319">
        <v>15795.16</v>
      </c>
      <c r="AD304" s="319">
        <v>6434689.1399999997</v>
      </c>
      <c r="AE304" s="319">
        <v>0</v>
      </c>
      <c r="AF304" s="319">
        <v>177034.5</v>
      </c>
      <c r="AG304" s="319">
        <v>194462.27</v>
      </c>
      <c r="AH304" s="319">
        <v>600804.38</v>
      </c>
      <c r="AI304" s="319">
        <v>0</v>
      </c>
      <c r="AJ304" s="319">
        <v>141615.26999999999</v>
      </c>
      <c r="AK304" s="319">
        <v>1500</v>
      </c>
      <c r="AL304" s="319">
        <v>3125196.52</v>
      </c>
      <c r="AM304" s="319">
        <v>176211.9</v>
      </c>
      <c r="AN304" s="319">
        <v>4737.6000000000004</v>
      </c>
      <c r="AO304" s="319">
        <v>164586.72</v>
      </c>
      <c r="AP304" s="319">
        <v>50318</v>
      </c>
      <c r="AQ304" s="319">
        <v>0</v>
      </c>
      <c r="AR304" s="319">
        <v>209474.96</v>
      </c>
      <c r="AS304" s="319">
        <v>323317.90999999997</v>
      </c>
      <c r="AT304" s="319">
        <v>177474.46</v>
      </c>
      <c r="AU304" s="319">
        <v>7672.61</v>
      </c>
      <c r="AV304" s="319">
        <v>0</v>
      </c>
      <c r="AW304" s="319">
        <v>4412557.66</v>
      </c>
      <c r="AX304" s="319">
        <v>0</v>
      </c>
      <c r="AY304" s="319">
        <v>312514.09999999998</v>
      </c>
      <c r="AZ304" s="319">
        <v>537106.44999999995</v>
      </c>
      <c r="BA304" s="319">
        <v>27021.8</v>
      </c>
      <c r="BB304" s="319">
        <v>323728.2</v>
      </c>
      <c r="BC304" s="319">
        <v>854613.5</v>
      </c>
      <c r="BD304" s="319">
        <v>3481886.2</v>
      </c>
      <c r="BE304" s="319">
        <v>1015318.02</v>
      </c>
      <c r="BF304" s="319">
        <v>256965.81</v>
      </c>
      <c r="BG304" s="319">
        <v>0</v>
      </c>
      <c r="BH304" s="319">
        <v>88252.56</v>
      </c>
      <c r="BI304" s="319">
        <v>4654225.83</v>
      </c>
      <c r="BJ304" s="319">
        <v>17800</v>
      </c>
      <c r="BK304" s="319">
        <v>1399158.62</v>
      </c>
      <c r="BL304" s="319">
        <v>0</v>
      </c>
      <c r="BM304" s="319">
        <v>482453.3</v>
      </c>
      <c r="BN304" s="319">
        <v>1864559.38</v>
      </c>
      <c r="BO304" s="319">
        <v>339386.79</v>
      </c>
      <c r="BP304" s="319">
        <v>0</v>
      </c>
      <c r="BQ304" s="319">
        <v>0</v>
      </c>
      <c r="BR304" s="319">
        <v>128638</v>
      </c>
      <c r="BS304" s="319">
        <v>487517.57</v>
      </c>
      <c r="BT304" s="319">
        <v>331014.75</v>
      </c>
      <c r="BU304" s="319">
        <v>99138.58</v>
      </c>
      <c r="BV304" s="319">
        <v>837221.84</v>
      </c>
      <c r="BW304" s="319">
        <v>624273.77</v>
      </c>
      <c r="BX304" s="319">
        <v>1148266.55</v>
      </c>
      <c r="BY304" s="319">
        <v>8043954.5499999998</v>
      </c>
      <c r="BZ304" s="319">
        <v>23534</v>
      </c>
      <c r="CA304" s="319">
        <v>45335.55</v>
      </c>
      <c r="CB304" s="319">
        <v>50000.45</v>
      </c>
      <c r="CC304" s="319">
        <v>1238053.45</v>
      </c>
      <c r="CD304" s="319">
        <v>935412.72</v>
      </c>
      <c r="CE304" s="319">
        <v>565396.87</v>
      </c>
      <c r="CF304" s="319">
        <v>1281498.1399999999</v>
      </c>
      <c r="CG304" s="319">
        <v>1964276.25</v>
      </c>
      <c r="CH304" s="319">
        <v>188506.1</v>
      </c>
      <c r="CI304" s="319">
        <v>3348423.2</v>
      </c>
      <c r="CJ304" s="319">
        <v>57992.1</v>
      </c>
      <c r="CK304" s="319">
        <v>2197.5500000000002</v>
      </c>
      <c r="CL304" s="319">
        <v>169265.3</v>
      </c>
      <c r="CM304" s="319">
        <v>69818.42</v>
      </c>
      <c r="CN304" s="319">
        <v>639578.72</v>
      </c>
      <c r="CO304" s="319">
        <v>550321.89</v>
      </c>
      <c r="CP304" s="319">
        <v>187747.57</v>
      </c>
      <c r="CQ304" s="319">
        <v>132968.71</v>
      </c>
      <c r="CR304" s="319">
        <v>0</v>
      </c>
      <c r="CS304" s="319">
        <v>158968.1</v>
      </c>
      <c r="CT304" s="319">
        <v>314654.40000000002</v>
      </c>
      <c r="CU304" s="319">
        <v>0</v>
      </c>
      <c r="CV304" s="319">
        <v>0</v>
      </c>
      <c r="CW304" s="319">
        <v>0</v>
      </c>
      <c r="CX304" s="319">
        <v>300004.53999999998</v>
      </c>
      <c r="CY304" s="319">
        <v>137128.34</v>
      </c>
      <c r="CZ304" s="319">
        <v>1602407.63</v>
      </c>
      <c r="DA304" s="319">
        <v>1503877.72</v>
      </c>
      <c r="DB304" s="319">
        <v>1540742.08</v>
      </c>
      <c r="DC304" s="319">
        <v>478553.91</v>
      </c>
      <c r="DD304" s="319">
        <v>6375583.71</v>
      </c>
      <c r="DE304" s="319">
        <v>3096262.24</v>
      </c>
      <c r="DF304" s="319">
        <v>1760</v>
      </c>
      <c r="DG304" s="319">
        <v>464941.34</v>
      </c>
      <c r="DH304" s="319">
        <v>108143.71</v>
      </c>
      <c r="DI304" s="319">
        <v>288239.89</v>
      </c>
      <c r="DJ304" s="319">
        <v>636950.69999999995</v>
      </c>
      <c r="DK304" s="319">
        <v>216681.01</v>
      </c>
      <c r="DL304" s="319">
        <v>266432</v>
      </c>
      <c r="DM304" s="319">
        <v>162463.65</v>
      </c>
      <c r="DN304" s="319">
        <v>2613.6</v>
      </c>
      <c r="DO304" s="319">
        <v>222897.05</v>
      </c>
      <c r="DP304" s="319">
        <v>0</v>
      </c>
      <c r="DQ304" s="319">
        <v>5371.92</v>
      </c>
      <c r="DR304" s="319">
        <v>467383.45</v>
      </c>
      <c r="DS304" s="319">
        <v>1075255.2</v>
      </c>
      <c r="DT304" s="319">
        <v>78126.720000000001</v>
      </c>
      <c r="DU304" s="319">
        <v>979012.47</v>
      </c>
      <c r="DV304" s="319">
        <v>93461.6</v>
      </c>
      <c r="DW304" s="319">
        <v>173324.69</v>
      </c>
      <c r="DX304" s="319">
        <v>745511.2</v>
      </c>
      <c r="DY304" s="319">
        <v>501868.39</v>
      </c>
      <c r="DZ304" s="319">
        <v>297452.83</v>
      </c>
      <c r="EA304" s="319">
        <v>7643354.4000000004</v>
      </c>
      <c r="EB304" s="319">
        <v>22712.28</v>
      </c>
      <c r="EC304" s="319">
        <v>0</v>
      </c>
      <c r="ED304" s="319">
        <v>219052.14</v>
      </c>
      <c r="EE304" s="319">
        <v>662455.74</v>
      </c>
      <c r="EF304" s="319">
        <v>53890.05</v>
      </c>
      <c r="EG304" s="319">
        <v>2086208.67</v>
      </c>
      <c r="EH304" s="319">
        <v>0</v>
      </c>
      <c r="EI304" s="319">
        <v>1061878.94</v>
      </c>
      <c r="EJ304" s="319">
        <v>1101597.3</v>
      </c>
      <c r="EK304" s="319">
        <v>291.95</v>
      </c>
      <c r="EL304" s="319">
        <v>119016.13</v>
      </c>
      <c r="EM304" s="319">
        <v>431971.35</v>
      </c>
      <c r="EN304" s="319">
        <v>397933.71</v>
      </c>
      <c r="EO304" s="319">
        <v>360186.78</v>
      </c>
      <c r="EP304" s="319">
        <v>846689.86</v>
      </c>
      <c r="EQ304" s="319">
        <v>0</v>
      </c>
      <c r="ER304" s="319">
        <v>306258.96000000002</v>
      </c>
      <c r="ES304" s="319">
        <v>0</v>
      </c>
      <c r="ET304" s="319">
        <v>264826.09999999998</v>
      </c>
      <c r="EU304" s="319">
        <v>133834.67000000001</v>
      </c>
      <c r="EV304" s="319">
        <v>0</v>
      </c>
      <c r="EW304" s="319">
        <v>312924.14</v>
      </c>
      <c r="EX304" s="319">
        <v>612827.94999999995</v>
      </c>
      <c r="EY304" s="319">
        <v>9025442.1099999994</v>
      </c>
      <c r="EZ304" s="319">
        <v>120929388.94</v>
      </c>
      <c r="FA304" s="319">
        <v>239306.97</v>
      </c>
      <c r="FB304" s="319">
        <v>328668.07</v>
      </c>
      <c r="FC304" s="319">
        <v>2574028.37</v>
      </c>
      <c r="FD304" s="319">
        <v>724477.41</v>
      </c>
      <c r="FE304" s="319">
        <v>68671.95</v>
      </c>
      <c r="FF304" s="319">
        <v>224397.59</v>
      </c>
      <c r="FG304" s="319">
        <v>45397.9</v>
      </c>
      <c r="FH304" s="319">
        <v>2041684.84</v>
      </c>
      <c r="FI304" s="319">
        <v>63995.6</v>
      </c>
      <c r="FJ304" s="319">
        <v>502942.27</v>
      </c>
      <c r="FK304" s="319">
        <v>44400.29</v>
      </c>
      <c r="FL304" s="319">
        <v>11366.7</v>
      </c>
      <c r="FM304" s="319">
        <v>802694.5</v>
      </c>
      <c r="FN304" s="319">
        <v>95961.42</v>
      </c>
      <c r="FO304" s="319">
        <v>566132.82999999996</v>
      </c>
      <c r="FP304" s="319">
        <v>156216.95000000001</v>
      </c>
      <c r="FQ304" s="319">
        <v>860383.94</v>
      </c>
      <c r="FR304" s="319">
        <v>7891076.5300000003</v>
      </c>
      <c r="FS304" s="319">
        <v>170844.58</v>
      </c>
      <c r="FT304" s="319">
        <v>59674.7</v>
      </c>
      <c r="FU304" s="319">
        <v>415870.36</v>
      </c>
      <c r="FV304" s="319">
        <v>0</v>
      </c>
      <c r="FW304" s="319">
        <v>32901.800000000003</v>
      </c>
      <c r="FX304" s="319">
        <v>376488.67</v>
      </c>
      <c r="FY304" s="319">
        <v>536409.93999999994</v>
      </c>
      <c r="FZ304" s="319">
        <v>94065.3</v>
      </c>
      <c r="GA304" s="319">
        <v>55917.120000000003</v>
      </c>
      <c r="GB304" s="319">
        <v>94420</v>
      </c>
      <c r="GC304" s="319">
        <v>202285.64</v>
      </c>
      <c r="GD304" s="319">
        <v>313326.94</v>
      </c>
      <c r="GE304" s="319">
        <v>798692.42</v>
      </c>
      <c r="GF304" s="319">
        <v>135650.79</v>
      </c>
      <c r="GG304" s="319">
        <v>2459003</v>
      </c>
      <c r="GH304" s="319">
        <v>102130.5</v>
      </c>
      <c r="GI304" s="319">
        <v>10574.18</v>
      </c>
      <c r="GJ304" s="319">
        <v>111784.75</v>
      </c>
      <c r="GK304" s="319">
        <v>9253847.0500000007</v>
      </c>
      <c r="GL304" s="319">
        <v>2234411.7599999998</v>
      </c>
      <c r="GM304" s="319">
        <v>9920234.1500000004</v>
      </c>
      <c r="GN304" s="319">
        <v>5113.1000000000004</v>
      </c>
      <c r="GO304" s="319">
        <v>2300632.09</v>
      </c>
      <c r="GP304" s="319">
        <v>371.92</v>
      </c>
      <c r="GQ304" s="319">
        <v>17960.150000000001</v>
      </c>
      <c r="GR304" s="319">
        <v>58878.36</v>
      </c>
      <c r="GS304" s="319">
        <v>14820089.199999999</v>
      </c>
      <c r="GT304" s="319">
        <v>34.909999999999997</v>
      </c>
      <c r="GU304" s="319">
        <v>3577040.71</v>
      </c>
      <c r="GV304" s="319">
        <v>84998</v>
      </c>
      <c r="GW304" s="319">
        <v>73743.649999999994</v>
      </c>
      <c r="GX304" s="319">
        <v>2065730.92</v>
      </c>
      <c r="GY304" s="319">
        <v>2657.82</v>
      </c>
      <c r="GZ304" s="319">
        <v>1081690.92</v>
      </c>
      <c r="HA304" s="319">
        <v>301428.21000000002</v>
      </c>
      <c r="HB304" s="319">
        <v>0</v>
      </c>
      <c r="HC304" s="319">
        <v>1798116.96</v>
      </c>
      <c r="HD304" s="319">
        <v>39261.199999999997</v>
      </c>
      <c r="HE304" s="319">
        <v>251026.38</v>
      </c>
      <c r="HF304" s="319">
        <v>231010.4</v>
      </c>
      <c r="HG304" s="319">
        <v>2583506.71</v>
      </c>
      <c r="HH304" s="319">
        <v>4396940.1500000004</v>
      </c>
      <c r="HI304" s="319">
        <v>1785857.16</v>
      </c>
      <c r="HJ304" s="319">
        <v>919040.15</v>
      </c>
      <c r="HK304" s="319">
        <v>65841.2</v>
      </c>
      <c r="HL304" s="319">
        <v>263722.8</v>
      </c>
      <c r="HM304" s="319">
        <v>13236.55</v>
      </c>
      <c r="HN304" s="319">
        <v>128031.65</v>
      </c>
      <c r="HO304" s="319">
        <v>140964.28</v>
      </c>
      <c r="HP304" s="319">
        <v>1217052.19</v>
      </c>
      <c r="HQ304" s="319">
        <v>220</v>
      </c>
      <c r="HR304" s="319">
        <v>1329726.94</v>
      </c>
      <c r="HS304" s="319">
        <v>0</v>
      </c>
      <c r="HT304" s="319">
        <v>1868008.68</v>
      </c>
      <c r="HU304" s="319">
        <v>150174.65</v>
      </c>
      <c r="HV304" s="319">
        <v>496609.6</v>
      </c>
      <c r="HW304" s="319">
        <v>116698.3</v>
      </c>
      <c r="HX304" s="319">
        <v>150441.65</v>
      </c>
      <c r="HY304" s="319">
        <v>11206668.85</v>
      </c>
      <c r="HZ304" s="319">
        <v>665684.07999999996</v>
      </c>
      <c r="IA304" s="319">
        <v>246486.1</v>
      </c>
      <c r="IB304" s="319">
        <v>321213.06</v>
      </c>
      <c r="IC304" s="319">
        <v>1969014.97</v>
      </c>
      <c r="ID304" s="319">
        <v>22637.5</v>
      </c>
      <c r="IE304" s="319">
        <v>2088335.44</v>
      </c>
      <c r="IF304" s="319">
        <v>309016.90000000002</v>
      </c>
      <c r="IG304" s="319">
        <v>296561.55</v>
      </c>
      <c r="IH304" s="319">
        <v>32972.769999999997</v>
      </c>
      <c r="II304" s="319">
        <v>478364.57</v>
      </c>
      <c r="IJ304" s="319">
        <v>154509.14000000001</v>
      </c>
      <c r="IK304" s="319">
        <v>75365.5</v>
      </c>
      <c r="IL304" s="319">
        <v>59184.6</v>
      </c>
      <c r="IM304" s="319">
        <v>0</v>
      </c>
      <c r="IN304" s="319">
        <v>32508.77</v>
      </c>
      <c r="IO304" s="319">
        <v>207529.8</v>
      </c>
      <c r="IP304" s="319">
        <v>155059.93</v>
      </c>
      <c r="IQ304" s="319">
        <v>179806.78</v>
      </c>
      <c r="IR304" s="319">
        <v>1068775.8700000001</v>
      </c>
      <c r="IS304" s="319">
        <v>1528742.51</v>
      </c>
      <c r="IT304" s="319">
        <v>2670443.8199999998</v>
      </c>
      <c r="IU304" s="319">
        <v>637701.38</v>
      </c>
      <c r="IV304" s="319">
        <v>1224807.6499999999</v>
      </c>
      <c r="IW304" s="319">
        <v>54937.75</v>
      </c>
      <c r="IX304" s="319">
        <v>46852.81</v>
      </c>
      <c r="IY304" s="319">
        <v>396968.79</v>
      </c>
      <c r="IZ304" s="319">
        <v>14050.85</v>
      </c>
      <c r="JA304" s="319">
        <v>6222.44</v>
      </c>
      <c r="JB304" s="319">
        <v>3002.85</v>
      </c>
      <c r="JC304" s="319">
        <v>1125895.5</v>
      </c>
      <c r="JD304" s="319">
        <v>105851.05</v>
      </c>
      <c r="JE304" s="319">
        <v>14821.2</v>
      </c>
      <c r="JF304" s="319">
        <v>560650.81999999995</v>
      </c>
      <c r="JG304" s="319">
        <v>69646.91</v>
      </c>
      <c r="JH304" s="319">
        <v>739650.85</v>
      </c>
      <c r="JI304" s="319">
        <v>368394.65</v>
      </c>
      <c r="JJ304" s="319">
        <v>332648.46999999997</v>
      </c>
      <c r="JK304" s="319">
        <v>146073.12</v>
      </c>
      <c r="JL304" s="319">
        <v>9344.2000000000007</v>
      </c>
      <c r="JM304" s="319">
        <v>20532.97</v>
      </c>
      <c r="JN304" s="319">
        <v>141640.42000000001</v>
      </c>
      <c r="JO304" s="319">
        <v>1140799.01</v>
      </c>
      <c r="JP304" s="319">
        <v>242044.19</v>
      </c>
      <c r="JQ304" s="319">
        <v>61774.85</v>
      </c>
      <c r="JR304" s="319">
        <v>85689.34</v>
      </c>
      <c r="JS304" s="319">
        <v>1160625.1200000001</v>
      </c>
      <c r="JT304" s="319">
        <v>187733.32</v>
      </c>
      <c r="JU304" s="319">
        <v>123324.16</v>
      </c>
      <c r="JV304" s="319">
        <v>18206217.629999999</v>
      </c>
      <c r="JW304" s="319">
        <v>817572.97</v>
      </c>
      <c r="JX304" s="319">
        <v>436629.58</v>
      </c>
      <c r="JY304" s="319">
        <v>125921.47</v>
      </c>
      <c r="JZ304" s="319">
        <v>46302.65</v>
      </c>
      <c r="KA304" s="319">
        <v>159631.14000000001</v>
      </c>
      <c r="KB304" s="319">
        <v>543262.4</v>
      </c>
      <c r="KC304" s="319">
        <v>206428.02</v>
      </c>
      <c r="KD304" s="319">
        <v>23942.3</v>
      </c>
      <c r="KE304" s="319">
        <v>3102381.27</v>
      </c>
      <c r="KF304" s="319">
        <v>59182.35</v>
      </c>
      <c r="KG304" s="319">
        <v>122794.47</v>
      </c>
      <c r="KH304" s="319">
        <v>99537.35</v>
      </c>
      <c r="KI304" s="319">
        <v>337702.48</v>
      </c>
      <c r="KJ304" s="319">
        <v>1271003.25</v>
      </c>
      <c r="KK304" s="319">
        <v>0</v>
      </c>
      <c r="KL304" s="319">
        <v>0</v>
      </c>
      <c r="KM304" s="319">
        <v>13494.65</v>
      </c>
      <c r="KN304" s="319">
        <v>142603.43</v>
      </c>
      <c r="KO304" s="319">
        <v>3517532.2</v>
      </c>
      <c r="KP304" s="319">
        <v>509998.59</v>
      </c>
      <c r="KQ304" s="319">
        <v>23020128.550000001</v>
      </c>
      <c r="KR304" s="319">
        <v>1824637.12</v>
      </c>
      <c r="KS304" s="318">
        <v>372612.48</v>
      </c>
      <c r="KU304" s="338" t="s">
        <v>943</v>
      </c>
      <c r="KV304" s="312" t="s">
        <v>943</v>
      </c>
      <c r="KY304" s="312" t="s">
        <v>943</v>
      </c>
    </row>
    <row r="305" spans="1:311" x14ac:dyDescent="0.25">
      <c r="A305" s="317">
        <v>2021</v>
      </c>
      <c r="B305" s="316" t="s">
        <v>781</v>
      </c>
      <c r="C305" s="316" t="s">
        <v>799</v>
      </c>
      <c r="D305" s="316" t="s">
        <v>801</v>
      </c>
      <c r="E305" s="316" t="s">
        <v>780</v>
      </c>
      <c r="F305" s="315">
        <v>0</v>
      </c>
      <c r="G305" s="315">
        <v>0</v>
      </c>
      <c r="H305" s="315">
        <v>0</v>
      </c>
      <c r="I305" s="315">
        <v>0</v>
      </c>
      <c r="J305" s="315">
        <v>0</v>
      </c>
      <c r="K305" s="315">
        <v>0</v>
      </c>
      <c r="L305" s="315">
        <v>0</v>
      </c>
      <c r="M305" s="315">
        <v>0</v>
      </c>
      <c r="N305" s="315">
        <v>7000000</v>
      </c>
      <c r="O305" s="315">
        <v>2500000</v>
      </c>
      <c r="P305" s="315">
        <v>0</v>
      </c>
      <c r="Q305" s="315">
        <v>0</v>
      </c>
      <c r="R305" s="315">
        <v>0</v>
      </c>
      <c r="S305" s="315">
        <v>2952790.4</v>
      </c>
      <c r="T305" s="315">
        <v>0</v>
      </c>
      <c r="U305" s="315">
        <v>0</v>
      </c>
      <c r="V305" s="315">
        <v>0</v>
      </c>
      <c r="W305" s="315">
        <v>0</v>
      </c>
      <c r="X305" s="315">
        <v>0</v>
      </c>
      <c r="Y305" s="315">
        <v>0</v>
      </c>
      <c r="Z305" s="315">
        <v>34809</v>
      </c>
      <c r="AA305" s="315">
        <v>0</v>
      </c>
      <c r="AB305" s="315">
        <v>4159.28</v>
      </c>
      <c r="AC305" s="315">
        <v>0</v>
      </c>
      <c r="AD305" s="315">
        <v>9700238.3000000007</v>
      </c>
      <c r="AE305" s="315">
        <v>0</v>
      </c>
      <c r="AF305" s="315">
        <v>0</v>
      </c>
      <c r="AG305" s="315">
        <v>0</v>
      </c>
      <c r="AH305" s="315">
        <v>800000</v>
      </c>
      <c r="AI305" s="315">
        <v>0</v>
      </c>
      <c r="AJ305" s="315">
        <v>0</v>
      </c>
      <c r="AK305" s="315">
        <v>0</v>
      </c>
      <c r="AL305" s="315">
        <v>0</v>
      </c>
      <c r="AM305" s="315">
        <v>0</v>
      </c>
      <c r="AN305" s="315">
        <v>0</v>
      </c>
      <c r="AO305" s="315">
        <v>0</v>
      </c>
      <c r="AP305" s="315">
        <v>0</v>
      </c>
      <c r="AQ305" s="315">
        <v>0</v>
      </c>
      <c r="AR305" s="315">
        <v>0</v>
      </c>
      <c r="AS305" s="315">
        <v>0</v>
      </c>
      <c r="AT305" s="315">
        <v>0</v>
      </c>
      <c r="AU305" s="315">
        <v>0</v>
      </c>
      <c r="AV305" s="315">
        <v>0</v>
      </c>
      <c r="AW305" s="315">
        <v>0</v>
      </c>
      <c r="AX305" s="315">
        <v>0</v>
      </c>
      <c r="AY305" s="315">
        <v>31955.65</v>
      </c>
      <c r="AZ305" s="315">
        <v>0</v>
      </c>
      <c r="BA305" s="315">
        <v>0</v>
      </c>
      <c r="BB305" s="315">
        <v>0</v>
      </c>
      <c r="BC305" s="315">
        <v>0</v>
      </c>
      <c r="BD305" s="315">
        <v>9050000</v>
      </c>
      <c r="BE305" s="315">
        <v>0</v>
      </c>
      <c r="BF305" s="315">
        <v>0</v>
      </c>
      <c r="BG305" s="315">
        <v>0</v>
      </c>
      <c r="BH305" s="315">
        <v>0</v>
      </c>
      <c r="BI305" s="315">
        <v>0</v>
      </c>
      <c r="BJ305" s="315">
        <v>0</v>
      </c>
      <c r="BK305" s="315">
        <v>4000000</v>
      </c>
      <c r="BL305" s="315">
        <v>0</v>
      </c>
      <c r="BM305" s="315">
        <v>500000</v>
      </c>
      <c r="BN305" s="315">
        <v>0</v>
      </c>
      <c r="BO305" s="315">
        <v>0</v>
      </c>
      <c r="BP305" s="315">
        <v>0</v>
      </c>
      <c r="BQ305" s="315">
        <v>0</v>
      </c>
      <c r="BR305" s="315">
        <v>0</v>
      </c>
      <c r="BS305" s="315">
        <v>0</v>
      </c>
      <c r="BT305" s="315">
        <v>0</v>
      </c>
      <c r="BU305" s="315">
        <v>0</v>
      </c>
      <c r="BV305" s="315">
        <v>0</v>
      </c>
      <c r="BW305" s="315">
        <v>0</v>
      </c>
      <c r="BX305" s="315">
        <v>0</v>
      </c>
      <c r="BY305" s="315">
        <v>6475000</v>
      </c>
      <c r="BZ305" s="315">
        <v>41374.26</v>
      </c>
      <c r="CA305" s="315">
        <v>0</v>
      </c>
      <c r="CB305" s="315">
        <v>3329750</v>
      </c>
      <c r="CC305" s="315">
        <v>0</v>
      </c>
      <c r="CD305" s="315">
        <v>8000000</v>
      </c>
      <c r="CE305" s="315">
        <v>0</v>
      </c>
      <c r="CF305" s="315">
        <v>2000000</v>
      </c>
      <c r="CG305" s="315">
        <v>0</v>
      </c>
      <c r="CH305" s="315">
        <v>0</v>
      </c>
      <c r="CI305" s="315">
        <v>0</v>
      </c>
      <c r="CJ305" s="315">
        <v>0</v>
      </c>
      <c r="CK305" s="315">
        <v>0</v>
      </c>
      <c r="CL305" s="315">
        <v>0</v>
      </c>
      <c r="CM305" s="315">
        <v>0</v>
      </c>
      <c r="CN305" s="315">
        <v>0</v>
      </c>
      <c r="CO305" s="315">
        <v>0</v>
      </c>
      <c r="CP305" s="315">
        <v>0</v>
      </c>
      <c r="CQ305" s="315">
        <v>0</v>
      </c>
      <c r="CR305" s="315">
        <v>0</v>
      </c>
      <c r="CS305" s="315">
        <v>0</v>
      </c>
      <c r="CT305" s="315">
        <v>0</v>
      </c>
      <c r="CU305" s="315">
        <v>0</v>
      </c>
      <c r="CV305" s="315">
        <v>0</v>
      </c>
      <c r="CW305" s="315">
        <v>0</v>
      </c>
      <c r="CX305" s="315">
        <v>0</v>
      </c>
      <c r="CY305" s="315">
        <v>5340000</v>
      </c>
      <c r="CZ305" s="315">
        <v>0</v>
      </c>
      <c r="DA305" s="315">
        <v>0</v>
      </c>
      <c r="DB305" s="315">
        <v>0</v>
      </c>
      <c r="DC305" s="315">
        <v>0</v>
      </c>
      <c r="DD305" s="315">
        <v>0</v>
      </c>
      <c r="DE305" s="315">
        <v>5000000</v>
      </c>
      <c r="DF305" s="315">
        <v>0</v>
      </c>
      <c r="DG305" s="315">
        <v>0</v>
      </c>
      <c r="DH305" s="315">
        <v>0</v>
      </c>
      <c r="DI305" s="315">
        <v>0</v>
      </c>
      <c r="DJ305" s="315">
        <v>2000000</v>
      </c>
      <c r="DK305" s="315">
        <v>0</v>
      </c>
      <c r="DL305" s="315">
        <v>0</v>
      </c>
      <c r="DM305" s="315">
        <v>0</v>
      </c>
      <c r="DN305" s="315">
        <v>0</v>
      </c>
      <c r="DO305" s="315">
        <v>0</v>
      </c>
      <c r="DP305" s="315">
        <v>0</v>
      </c>
      <c r="DQ305" s="315">
        <v>0</v>
      </c>
      <c r="DR305" s="315">
        <v>1827500</v>
      </c>
      <c r="DS305" s="315">
        <v>0</v>
      </c>
      <c r="DT305" s="315">
        <v>0</v>
      </c>
      <c r="DU305" s="315">
        <v>0</v>
      </c>
      <c r="DV305" s="315">
        <v>0</v>
      </c>
      <c r="DW305" s="315">
        <v>0</v>
      </c>
      <c r="DX305" s="315">
        <v>0</v>
      </c>
      <c r="DY305" s="315">
        <v>3000000</v>
      </c>
      <c r="DZ305" s="315">
        <v>78468.490000000005</v>
      </c>
      <c r="EA305" s="315">
        <v>14000000</v>
      </c>
      <c r="EB305" s="315">
        <v>0</v>
      </c>
      <c r="EC305" s="315">
        <v>0</v>
      </c>
      <c r="ED305" s="315">
        <v>8680</v>
      </c>
      <c r="EE305" s="315">
        <v>0</v>
      </c>
      <c r="EF305" s="315">
        <v>0</v>
      </c>
      <c r="EG305" s="315">
        <v>2500000</v>
      </c>
      <c r="EH305" s="315">
        <v>0</v>
      </c>
      <c r="EI305" s="315">
        <v>0</v>
      </c>
      <c r="EJ305" s="315">
        <v>0</v>
      </c>
      <c r="EK305" s="315">
        <v>0</v>
      </c>
      <c r="EL305" s="315">
        <v>0</v>
      </c>
      <c r="EM305" s="315">
        <v>0</v>
      </c>
      <c r="EN305" s="315">
        <v>0</v>
      </c>
      <c r="EO305" s="315">
        <v>0</v>
      </c>
      <c r="EP305" s="315">
        <v>11300000</v>
      </c>
      <c r="EQ305" s="315">
        <v>0</v>
      </c>
      <c r="ER305" s="315">
        <v>0</v>
      </c>
      <c r="ES305" s="315">
        <v>0</v>
      </c>
      <c r="ET305" s="315">
        <v>0</v>
      </c>
      <c r="EU305" s="315">
        <v>0</v>
      </c>
      <c r="EV305" s="315">
        <v>0</v>
      </c>
      <c r="EW305" s="315">
        <v>0</v>
      </c>
      <c r="EX305" s="315">
        <v>0</v>
      </c>
      <c r="EY305" s="315">
        <v>3000000</v>
      </c>
      <c r="EZ305" s="315">
        <v>464900000</v>
      </c>
      <c r="FA305" s="315">
        <v>0</v>
      </c>
      <c r="FB305" s="315">
        <v>0</v>
      </c>
      <c r="FC305" s="315">
        <v>10515.08</v>
      </c>
      <c r="FD305" s="315">
        <v>0</v>
      </c>
      <c r="FE305" s="315">
        <v>0</v>
      </c>
      <c r="FF305" s="315">
        <v>0</v>
      </c>
      <c r="FG305" s="315">
        <v>0</v>
      </c>
      <c r="FH305" s="315">
        <v>484603.03</v>
      </c>
      <c r="FI305" s="315">
        <v>0</v>
      </c>
      <c r="FJ305" s="315">
        <v>0</v>
      </c>
      <c r="FK305" s="315">
        <v>0</v>
      </c>
      <c r="FL305" s="315">
        <v>0</v>
      </c>
      <c r="FM305" s="315">
        <v>0</v>
      </c>
      <c r="FN305" s="315">
        <v>0</v>
      </c>
      <c r="FO305" s="315">
        <v>0</v>
      </c>
      <c r="FP305" s="315">
        <v>1063000</v>
      </c>
      <c r="FQ305" s="315">
        <v>0</v>
      </c>
      <c r="FR305" s="315">
        <v>0</v>
      </c>
      <c r="FS305" s="315">
        <v>0</v>
      </c>
      <c r="FT305" s="315">
        <v>0</v>
      </c>
      <c r="FU305" s="315">
        <v>0</v>
      </c>
      <c r="FV305" s="315">
        <v>0</v>
      </c>
      <c r="FW305" s="315">
        <v>0</v>
      </c>
      <c r="FX305" s="315">
        <v>1000000</v>
      </c>
      <c r="FY305" s="315">
        <v>0</v>
      </c>
      <c r="FZ305" s="315">
        <v>0</v>
      </c>
      <c r="GA305" s="315">
        <v>0</v>
      </c>
      <c r="GB305" s="315">
        <v>0</v>
      </c>
      <c r="GC305" s="315">
        <v>0</v>
      </c>
      <c r="GD305" s="315">
        <v>0</v>
      </c>
      <c r="GE305" s="315">
        <v>0</v>
      </c>
      <c r="GF305" s="315">
        <v>0</v>
      </c>
      <c r="GG305" s="315">
        <v>0</v>
      </c>
      <c r="GH305" s="315">
        <v>0</v>
      </c>
      <c r="GI305" s="315">
        <v>0</v>
      </c>
      <c r="GJ305" s="315">
        <v>0</v>
      </c>
      <c r="GK305" s="315">
        <v>35000000</v>
      </c>
      <c r="GL305" s="315">
        <v>93204.03</v>
      </c>
      <c r="GM305" s="315">
        <v>0</v>
      </c>
      <c r="GN305" s="315">
        <v>0</v>
      </c>
      <c r="GO305" s="315">
        <v>0</v>
      </c>
      <c r="GP305" s="315">
        <v>0</v>
      </c>
      <c r="GQ305" s="315">
        <v>599000</v>
      </c>
      <c r="GR305" s="315">
        <v>0</v>
      </c>
      <c r="GS305" s="315">
        <v>56200000</v>
      </c>
      <c r="GT305" s="315">
        <v>0</v>
      </c>
      <c r="GU305" s="315">
        <v>0</v>
      </c>
      <c r="GV305" s="315">
        <v>0</v>
      </c>
      <c r="GW305" s="315">
        <v>0</v>
      </c>
      <c r="GX305" s="315">
        <v>7500000</v>
      </c>
      <c r="GY305" s="315">
        <v>1580000</v>
      </c>
      <c r="GZ305" s="315">
        <v>0</v>
      </c>
      <c r="HA305" s="315">
        <v>800000</v>
      </c>
      <c r="HB305" s="315">
        <v>0</v>
      </c>
      <c r="HC305" s="315">
        <v>0</v>
      </c>
      <c r="HD305" s="315">
        <v>0</v>
      </c>
      <c r="HE305" s="315">
        <v>0</v>
      </c>
      <c r="HF305" s="315">
        <v>0</v>
      </c>
      <c r="HG305" s="315">
        <v>0</v>
      </c>
      <c r="HH305" s="315">
        <v>11000000</v>
      </c>
      <c r="HI305" s="315">
        <v>1427300</v>
      </c>
      <c r="HJ305" s="315">
        <v>2500000</v>
      </c>
      <c r="HK305" s="315">
        <v>0</v>
      </c>
      <c r="HL305" s="315">
        <v>0</v>
      </c>
      <c r="HM305" s="315">
        <v>0</v>
      </c>
      <c r="HN305" s="315">
        <v>0</v>
      </c>
      <c r="HO305" s="315">
        <v>39672.43</v>
      </c>
      <c r="HP305" s="315">
        <v>0</v>
      </c>
      <c r="HQ305" s="315">
        <v>0</v>
      </c>
      <c r="HR305" s="315">
        <v>2000000</v>
      </c>
      <c r="HS305" s="315">
        <v>0</v>
      </c>
      <c r="HT305" s="315">
        <v>0</v>
      </c>
      <c r="HU305" s="315">
        <v>0</v>
      </c>
      <c r="HV305" s="315">
        <v>1500000</v>
      </c>
      <c r="HW305" s="315">
        <v>0</v>
      </c>
      <c r="HX305" s="315">
        <v>0</v>
      </c>
      <c r="HY305" s="315">
        <v>0</v>
      </c>
      <c r="HZ305" s="315">
        <v>0</v>
      </c>
      <c r="IA305" s="315">
        <v>0</v>
      </c>
      <c r="IB305" s="315">
        <v>0</v>
      </c>
      <c r="IC305" s="315">
        <v>0</v>
      </c>
      <c r="ID305" s="315">
        <v>0</v>
      </c>
      <c r="IE305" s="315">
        <v>0</v>
      </c>
      <c r="IF305" s="315">
        <v>0</v>
      </c>
      <c r="IG305" s="315">
        <v>0</v>
      </c>
      <c r="IH305" s="315">
        <v>0</v>
      </c>
      <c r="II305" s="315">
        <v>499290</v>
      </c>
      <c r="IJ305" s="315">
        <v>0</v>
      </c>
      <c r="IK305" s="315">
        <v>0</v>
      </c>
      <c r="IL305" s="315">
        <v>19940.47</v>
      </c>
      <c r="IM305" s="315">
        <v>0</v>
      </c>
      <c r="IN305" s="315">
        <v>0</v>
      </c>
      <c r="IO305" s="315">
        <v>0</v>
      </c>
      <c r="IP305" s="315">
        <v>0</v>
      </c>
      <c r="IQ305" s="315">
        <v>537.54999999999995</v>
      </c>
      <c r="IR305" s="315">
        <v>0</v>
      </c>
      <c r="IS305" s="315">
        <v>0</v>
      </c>
      <c r="IT305" s="315">
        <v>0</v>
      </c>
      <c r="IU305" s="315">
        <v>0</v>
      </c>
      <c r="IV305" s="315">
        <v>3000000</v>
      </c>
      <c r="IW305" s="315">
        <v>0</v>
      </c>
      <c r="IX305" s="315">
        <v>0</v>
      </c>
      <c r="IY305" s="315">
        <v>0</v>
      </c>
      <c r="IZ305" s="315">
        <v>0</v>
      </c>
      <c r="JA305" s="315">
        <v>0</v>
      </c>
      <c r="JB305" s="315">
        <v>0</v>
      </c>
      <c r="JC305" s="315">
        <v>0</v>
      </c>
      <c r="JD305" s="315">
        <v>0</v>
      </c>
      <c r="JE305" s="315">
        <v>0</v>
      </c>
      <c r="JF305" s="315">
        <v>0</v>
      </c>
      <c r="JG305" s="315">
        <v>0</v>
      </c>
      <c r="JH305" s="315">
        <v>0</v>
      </c>
      <c r="JI305" s="315">
        <v>0</v>
      </c>
      <c r="JJ305" s="315">
        <v>0</v>
      </c>
      <c r="JK305" s="315">
        <v>0</v>
      </c>
      <c r="JL305" s="315">
        <v>0</v>
      </c>
      <c r="JM305" s="315">
        <v>0</v>
      </c>
      <c r="JN305" s="315">
        <v>0</v>
      </c>
      <c r="JO305" s="315">
        <v>0</v>
      </c>
      <c r="JP305" s="315">
        <v>0</v>
      </c>
      <c r="JQ305" s="315">
        <v>0</v>
      </c>
      <c r="JR305" s="315">
        <v>0</v>
      </c>
      <c r="JS305" s="315">
        <v>6500000</v>
      </c>
      <c r="JT305" s="315">
        <v>0</v>
      </c>
      <c r="JU305" s="315">
        <v>0</v>
      </c>
      <c r="JV305" s="315">
        <v>0</v>
      </c>
      <c r="JW305" s="315">
        <v>1000000</v>
      </c>
      <c r="JX305" s="315">
        <v>0</v>
      </c>
      <c r="JY305" s="315">
        <v>0</v>
      </c>
      <c r="JZ305" s="315">
        <v>0</v>
      </c>
      <c r="KA305" s="315">
        <v>0</v>
      </c>
      <c r="KB305" s="315">
        <v>0</v>
      </c>
      <c r="KC305" s="315">
        <v>0</v>
      </c>
      <c r="KD305" s="315">
        <v>0</v>
      </c>
      <c r="KE305" s="315">
        <v>10500000</v>
      </c>
      <c r="KF305" s="315">
        <v>0</v>
      </c>
      <c r="KG305" s="315">
        <v>0</v>
      </c>
      <c r="KH305" s="315">
        <v>0</v>
      </c>
      <c r="KI305" s="315">
        <v>0</v>
      </c>
      <c r="KJ305" s="315">
        <v>0</v>
      </c>
      <c r="KK305" s="315">
        <v>0</v>
      </c>
      <c r="KL305" s="315">
        <v>0</v>
      </c>
      <c r="KM305" s="315">
        <v>0</v>
      </c>
      <c r="KN305" s="315">
        <v>0</v>
      </c>
      <c r="KO305" s="315">
        <v>0</v>
      </c>
      <c r="KP305" s="315">
        <v>0</v>
      </c>
      <c r="KQ305" s="315">
        <v>0</v>
      </c>
      <c r="KR305" s="315">
        <v>0</v>
      </c>
      <c r="KS305" s="314">
        <v>0</v>
      </c>
      <c r="KU305" s="312">
        <v>21</v>
      </c>
      <c r="KV305" s="312">
        <v>210</v>
      </c>
      <c r="KY305" s="312">
        <v>9210</v>
      </c>
    </row>
    <row r="306" spans="1:311" x14ac:dyDescent="0.25">
      <c r="A306" s="321">
        <v>2021</v>
      </c>
      <c r="B306" s="320" t="s">
        <v>781</v>
      </c>
      <c r="C306" s="320" t="s">
        <v>799</v>
      </c>
      <c r="D306" s="320" t="s">
        <v>800</v>
      </c>
      <c r="E306" s="320" t="s">
        <v>780</v>
      </c>
      <c r="F306" s="319">
        <v>0</v>
      </c>
      <c r="G306" s="319">
        <v>0</v>
      </c>
      <c r="H306" s="319">
        <v>0</v>
      </c>
      <c r="I306" s="319">
        <v>0</v>
      </c>
      <c r="J306" s="319">
        <v>0</v>
      </c>
      <c r="K306" s="319">
        <v>0</v>
      </c>
      <c r="L306" s="319">
        <v>0</v>
      </c>
      <c r="M306" s="319">
        <v>0</v>
      </c>
      <c r="N306" s="319">
        <v>0</v>
      </c>
      <c r="O306" s="319">
        <v>0</v>
      </c>
      <c r="P306" s="319">
        <v>0</v>
      </c>
      <c r="Q306" s="319">
        <v>0</v>
      </c>
      <c r="R306" s="319">
        <v>0</v>
      </c>
      <c r="S306" s="319">
        <v>0</v>
      </c>
      <c r="T306" s="319">
        <v>0</v>
      </c>
      <c r="U306" s="319">
        <v>0</v>
      </c>
      <c r="V306" s="319">
        <v>0</v>
      </c>
      <c r="W306" s="319">
        <v>0</v>
      </c>
      <c r="X306" s="319">
        <v>1000000</v>
      </c>
      <c r="Y306" s="319">
        <v>0</v>
      </c>
      <c r="Z306" s="319">
        <v>0</v>
      </c>
      <c r="AA306" s="319">
        <v>0</v>
      </c>
      <c r="AB306" s="319">
        <v>0</v>
      </c>
      <c r="AC306" s="319">
        <v>0</v>
      </c>
      <c r="AD306" s="319">
        <v>0</v>
      </c>
      <c r="AE306" s="319">
        <v>0</v>
      </c>
      <c r="AF306" s="319">
        <v>0</v>
      </c>
      <c r="AG306" s="319">
        <v>0</v>
      </c>
      <c r="AH306" s="319">
        <v>0</v>
      </c>
      <c r="AI306" s="319">
        <v>0</v>
      </c>
      <c r="AJ306" s="319">
        <v>0</v>
      </c>
      <c r="AK306" s="319">
        <v>0</v>
      </c>
      <c r="AL306" s="319">
        <v>0</v>
      </c>
      <c r="AM306" s="319">
        <v>0</v>
      </c>
      <c r="AN306" s="319">
        <v>0</v>
      </c>
      <c r="AO306" s="319">
        <v>0</v>
      </c>
      <c r="AP306" s="319">
        <v>0</v>
      </c>
      <c r="AQ306" s="319">
        <v>0</v>
      </c>
      <c r="AR306" s="319">
        <v>0</v>
      </c>
      <c r="AS306" s="319">
        <v>0</v>
      </c>
      <c r="AT306" s="319">
        <v>0</v>
      </c>
      <c r="AU306" s="319">
        <v>0</v>
      </c>
      <c r="AV306" s="319">
        <v>0</v>
      </c>
      <c r="AW306" s="319">
        <v>0</v>
      </c>
      <c r="AX306" s="319">
        <v>251829.35</v>
      </c>
      <c r="AY306" s="319">
        <v>0</v>
      </c>
      <c r="AZ306" s="319">
        <v>0</v>
      </c>
      <c r="BA306" s="319">
        <v>0</v>
      </c>
      <c r="BB306" s="319">
        <v>3356.58</v>
      </c>
      <c r="BC306" s="319">
        <v>4911.2</v>
      </c>
      <c r="BD306" s="319">
        <v>0</v>
      </c>
      <c r="BE306" s="319">
        <v>0</v>
      </c>
      <c r="BF306" s="319">
        <v>0</v>
      </c>
      <c r="BG306" s="319">
        <v>0</v>
      </c>
      <c r="BH306" s="319">
        <v>0</v>
      </c>
      <c r="BI306" s="319">
        <v>0</v>
      </c>
      <c r="BJ306" s="319">
        <v>0</v>
      </c>
      <c r="BK306" s="319">
        <v>0</v>
      </c>
      <c r="BL306" s="319">
        <v>0</v>
      </c>
      <c r="BM306" s="319">
        <v>0</v>
      </c>
      <c r="BN306" s="319">
        <v>90281</v>
      </c>
      <c r="BO306" s="319">
        <v>0</v>
      </c>
      <c r="BP306" s="319">
        <v>0</v>
      </c>
      <c r="BQ306" s="319">
        <v>0</v>
      </c>
      <c r="BR306" s="319">
        <v>37697.599999999999</v>
      </c>
      <c r="BS306" s="319">
        <v>0</v>
      </c>
      <c r="BT306" s="319">
        <v>0</v>
      </c>
      <c r="BU306" s="319">
        <v>0</v>
      </c>
      <c r="BV306" s="319">
        <v>0</v>
      </c>
      <c r="BW306" s="319">
        <v>0</v>
      </c>
      <c r="BX306" s="319">
        <v>0</v>
      </c>
      <c r="BY306" s="319">
        <v>0</v>
      </c>
      <c r="BZ306" s="319">
        <v>0</v>
      </c>
      <c r="CA306" s="319">
        <v>0</v>
      </c>
      <c r="CB306" s="319">
        <v>0</v>
      </c>
      <c r="CC306" s="319">
        <v>0</v>
      </c>
      <c r="CD306" s="319">
        <v>0</v>
      </c>
      <c r="CE306" s="319">
        <v>0</v>
      </c>
      <c r="CF306" s="319">
        <v>0</v>
      </c>
      <c r="CG306" s="319">
        <v>0</v>
      </c>
      <c r="CH306" s="319">
        <v>0</v>
      </c>
      <c r="CI306" s="319">
        <v>0</v>
      </c>
      <c r="CJ306" s="319">
        <v>0</v>
      </c>
      <c r="CK306" s="319">
        <v>0</v>
      </c>
      <c r="CL306" s="319">
        <v>0</v>
      </c>
      <c r="CM306" s="319">
        <v>0</v>
      </c>
      <c r="CN306" s="319">
        <v>0</v>
      </c>
      <c r="CO306" s="319">
        <v>0</v>
      </c>
      <c r="CP306" s="319">
        <v>0</v>
      </c>
      <c r="CQ306" s="319">
        <v>0</v>
      </c>
      <c r="CR306" s="319">
        <v>0</v>
      </c>
      <c r="CS306" s="319">
        <v>0</v>
      </c>
      <c r="CT306" s="319">
        <v>0</v>
      </c>
      <c r="CU306" s="319">
        <v>0</v>
      </c>
      <c r="CV306" s="319">
        <v>0</v>
      </c>
      <c r="CW306" s="319">
        <v>0</v>
      </c>
      <c r="CX306" s="319">
        <v>0</v>
      </c>
      <c r="CY306" s="319">
        <v>0</v>
      </c>
      <c r="CZ306" s="319">
        <v>4000000</v>
      </c>
      <c r="DA306" s="319">
        <v>0</v>
      </c>
      <c r="DB306" s="319">
        <v>0</v>
      </c>
      <c r="DC306" s="319">
        <v>0</v>
      </c>
      <c r="DD306" s="319">
        <v>0</v>
      </c>
      <c r="DE306" s="319">
        <v>0</v>
      </c>
      <c r="DF306" s="319">
        <v>0</v>
      </c>
      <c r="DG306" s="319">
        <v>2249.6799999999998</v>
      </c>
      <c r="DH306" s="319">
        <v>0</v>
      </c>
      <c r="DI306" s="319">
        <v>0</v>
      </c>
      <c r="DJ306" s="319">
        <v>0</v>
      </c>
      <c r="DK306" s="319">
        <v>0</v>
      </c>
      <c r="DL306" s="319">
        <v>0</v>
      </c>
      <c r="DM306" s="319">
        <v>0</v>
      </c>
      <c r="DN306" s="319">
        <v>0</v>
      </c>
      <c r="DO306" s="319">
        <v>0</v>
      </c>
      <c r="DP306" s="319">
        <v>0</v>
      </c>
      <c r="DQ306" s="319">
        <v>0</v>
      </c>
      <c r="DR306" s="319">
        <v>0</v>
      </c>
      <c r="DS306" s="319">
        <v>0</v>
      </c>
      <c r="DT306" s="319">
        <v>0</v>
      </c>
      <c r="DU306" s="319">
        <v>0</v>
      </c>
      <c r="DV306" s="319">
        <v>0</v>
      </c>
      <c r="DW306" s="319">
        <v>0</v>
      </c>
      <c r="DX306" s="319">
        <v>0</v>
      </c>
      <c r="DY306" s="319">
        <v>0</v>
      </c>
      <c r="DZ306" s="319">
        <v>0</v>
      </c>
      <c r="EA306" s="319">
        <v>0</v>
      </c>
      <c r="EB306" s="319">
        <v>0</v>
      </c>
      <c r="EC306" s="319">
        <v>0</v>
      </c>
      <c r="ED306" s="319">
        <v>0</v>
      </c>
      <c r="EE306" s="319">
        <v>0</v>
      </c>
      <c r="EF306" s="319">
        <v>0</v>
      </c>
      <c r="EG306" s="319">
        <v>0</v>
      </c>
      <c r="EH306" s="319">
        <v>0</v>
      </c>
      <c r="EI306" s="319">
        <v>0</v>
      </c>
      <c r="EJ306" s="319">
        <v>2797007.28</v>
      </c>
      <c r="EK306" s="319">
        <v>0</v>
      </c>
      <c r="EL306" s="319">
        <v>0</v>
      </c>
      <c r="EM306" s="319">
        <v>0</v>
      </c>
      <c r="EN306" s="319">
        <v>0</v>
      </c>
      <c r="EO306" s="319">
        <v>0</v>
      </c>
      <c r="EP306" s="319">
        <v>0</v>
      </c>
      <c r="EQ306" s="319">
        <v>0</v>
      </c>
      <c r="ER306" s="319">
        <v>69210.53</v>
      </c>
      <c r="ES306" s="319">
        <v>0</v>
      </c>
      <c r="ET306" s="319">
        <v>0</v>
      </c>
      <c r="EU306" s="319">
        <v>0</v>
      </c>
      <c r="EV306" s="319">
        <v>0</v>
      </c>
      <c r="EW306" s="319">
        <v>0</v>
      </c>
      <c r="EX306" s="319">
        <v>0</v>
      </c>
      <c r="EY306" s="319">
        <v>0</v>
      </c>
      <c r="EZ306" s="319">
        <v>250000000</v>
      </c>
      <c r="FA306" s="319">
        <v>0</v>
      </c>
      <c r="FB306" s="319">
        <v>0</v>
      </c>
      <c r="FC306" s="319">
        <v>0</v>
      </c>
      <c r="FD306" s="319">
        <v>0</v>
      </c>
      <c r="FE306" s="319">
        <v>0</v>
      </c>
      <c r="FF306" s="319">
        <v>0</v>
      </c>
      <c r="FG306" s="319">
        <v>0</v>
      </c>
      <c r="FH306" s="319">
        <v>0</v>
      </c>
      <c r="FI306" s="319">
        <v>0</v>
      </c>
      <c r="FJ306" s="319">
        <v>0</v>
      </c>
      <c r="FK306" s="319">
        <v>0</v>
      </c>
      <c r="FL306" s="319">
        <v>0</v>
      </c>
      <c r="FM306" s="319">
        <v>0</v>
      </c>
      <c r="FN306" s="319">
        <v>0</v>
      </c>
      <c r="FO306" s="319">
        <v>0</v>
      </c>
      <c r="FP306" s="319">
        <v>0</v>
      </c>
      <c r="FQ306" s="319">
        <v>0</v>
      </c>
      <c r="FR306" s="319">
        <v>815210.16</v>
      </c>
      <c r="FS306" s="319">
        <v>0</v>
      </c>
      <c r="FT306" s="319">
        <v>0</v>
      </c>
      <c r="FU306" s="319">
        <v>0</v>
      </c>
      <c r="FV306" s="319">
        <v>0</v>
      </c>
      <c r="FW306" s="319">
        <v>0</v>
      </c>
      <c r="FX306" s="319">
        <v>0</v>
      </c>
      <c r="FY306" s="319">
        <v>0</v>
      </c>
      <c r="FZ306" s="319">
        <v>0</v>
      </c>
      <c r="GA306" s="319">
        <v>0</v>
      </c>
      <c r="GB306" s="319">
        <v>0</v>
      </c>
      <c r="GC306" s="319">
        <v>0</v>
      </c>
      <c r="GD306" s="319">
        <v>0</v>
      </c>
      <c r="GE306" s="319">
        <v>0</v>
      </c>
      <c r="GF306" s="319">
        <v>0</v>
      </c>
      <c r="GG306" s="319">
        <v>0</v>
      </c>
      <c r="GH306" s="319">
        <v>0</v>
      </c>
      <c r="GI306" s="319">
        <v>0</v>
      </c>
      <c r="GJ306" s="319">
        <v>0</v>
      </c>
      <c r="GK306" s="319">
        <v>0</v>
      </c>
      <c r="GL306" s="319">
        <v>0</v>
      </c>
      <c r="GM306" s="319">
        <v>23568069.989999998</v>
      </c>
      <c r="GN306" s="319">
        <v>0</v>
      </c>
      <c r="GO306" s="319">
        <v>6649.25</v>
      </c>
      <c r="GP306" s="319">
        <v>0</v>
      </c>
      <c r="GQ306" s="319">
        <v>0</v>
      </c>
      <c r="GR306" s="319">
        <v>0</v>
      </c>
      <c r="GS306" s="319">
        <v>0</v>
      </c>
      <c r="GT306" s="319">
        <v>0</v>
      </c>
      <c r="GU306" s="319">
        <v>20000000</v>
      </c>
      <c r="GV306" s="319">
        <v>0</v>
      </c>
      <c r="GW306" s="319">
        <v>0</v>
      </c>
      <c r="GX306" s="319">
        <v>0</v>
      </c>
      <c r="GY306" s="319">
        <v>0</v>
      </c>
      <c r="GZ306" s="319">
        <v>0</v>
      </c>
      <c r="HA306" s="319">
        <v>0</v>
      </c>
      <c r="HB306" s="319">
        <v>0</v>
      </c>
      <c r="HC306" s="319">
        <v>0</v>
      </c>
      <c r="HD306" s="319">
        <v>0</v>
      </c>
      <c r="HE306" s="319">
        <v>0</v>
      </c>
      <c r="HF306" s="319">
        <v>0</v>
      </c>
      <c r="HG306" s="319">
        <v>0</v>
      </c>
      <c r="HH306" s="319">
        <v>0</v>
      </c>
      <c r="HI306" s="319">
        <v>0</v>
      </c>
      <c r="HJ306" s="319">
        <v>1000</v>
      </c>
      <c r="HK306" s="319">
        <v>0</v>
      </c>
      <c r="HL306" s="319">
        <v>0</v>
      </c>
      <c r="HM306" s="319">
        <v>0</v>
      </c>
      <c r="HN306" s="319">
        <v>0</v>
      </c>
      <c r="HO306" s="319">
        <v>0</v>
      </c>
      <c r="HP306" s="319">
        <v>0</v>
      </c>
      <c r="HQ306" s="319">
        <v>0</v>
      </c>
      <c r="HR306" s="319">
        <v>0</v>
      </c>
      <c r="HS306" s="319">
        <v>0</v>
      </c>
      <c r="HT306" s="319">
        <v>0</v>
      </c>
      <c r="HU306" s="319">
        <v>0</v>
      </c>
      <c r="HV306" s="319">
        <v>0</v>
      </c>
      <c r="HW306" s="319">
        <v>0</v>
      </c>
      <c r="HX306" s="319">
        <v>0</v>
      </c>
      <c r="HY306" s="319">
        <v>0</v>
      </c>
      <c r="HZ306" s="319">
        <v>0</v>
      </c>
      <c r="IA306" s="319">
        <v>0</v>
      </c>
      <c r="IB306" s="319">
        <v>0</v>
      </c>
      <c r="IC306" s="319">
        <v>3240000</v>
      </c>
      <c r="ID306" s="319">
        <v>0</v>
      </c>
      <c r="IE306" s="319">
        <v>0</v>
      </c>
      <c r="IF306" s="319">
        <v>0</v>
      </c>
      <c r="IG306" s="319">
        <v>0</v>
      </c>
      <c r="IH306" s="319">
        <v>0</v>
      </c>
      <c r="II306" s="319">
        <v>0</v>
      </c>
      <c r="IJ306" s="319">
        <v>0</v>
      </c>
      <c r="IK306" s="319">
        <v>0</v>
      </c>
      <c r="IL306" s="319">
        <v>0</v>
      </c>
      <c r="IM306" s="319">
        <v>0</v>
      </c>
      <c r="IN306" s="319">
        <v>0</v>
      </c>
      <c r="IO306" s="319">
        <v>1200000</v>
      </c>
      <c r="IP306" s="319">
        <v>0</v>
      </c>
      <c r="IQ306" s="319">
        <v>0</v>
      </c>
      <c r="IR306" s="319">
        <v>0</v>
      </c>
      <c r="IS306" s="319">
        <v>0</v>
      </c>
      <c r="IT306" s="319">
        <v>0</v>
      </c>
      <c r="IU306" s="319">
        <v>0</v>
      </c>
      <c r="IV306" s="319">
        <v>0</v>
      </c>
      <c r="IW306" s="319">
        <v>0</v>
      </c>
      <c r="IX306" s="319">
        <v>0</v>
      </c>
      <c r="IY306" s="319">
        <v>0</v>
      </c>
      <c r="IZ306" s="319">
        <v>0</v>
      </c>
      <c r="JA306" s="319">
        <v>0</v>
      </c>
      <c r="JB306" s="319">
        <v>0</v>
      </c>
      <c r="JC306" s="319">
        <v>0</v>
      </c>
      <c r="JD306" s="319">
        <v>0</v>
      </c>
      <c r="JE306" s="319">
        <v>0</v>
      </c>
      <c r="JF306" s="319">
        <v>0</v>
      </c>
      <c r="JG306" s="319">
        <v>0</v>
      </c>
      <c r="JH306" s="319">
        <v>0</v>
      </c>
      <c r="JI306" s="319">
        <v>0</v>
      </c>
      <c r="JJ306" s="319">
        <v>0</v>
      </c>
      <c r="JK306" s="319">
        <v>0</v>
      </c>
      <c r="JL306" s="319">
        <v>0</v>
      </c>
      <c r="JM306" s="319">
        <v>0</v>
      </c>
      <c r="JN306" s="319">
        <v>0</v>
      </c>
      <c r="JO306" s="319">
        <v>0</v>
      </c>
      <c r="JP306" s="319">
        <v>0</v>
      </c>
      <c r="JQ306" s="319">
        <v>0</v>
      </c>
      <c r="JR306" s="319">
        <v>0</v>
      </c>
      <c r="JS306" s="319">
        <v>0</v>
      </c>
      <c r="JT306" s="319">
        <v>0</v>
      </c>
      <c r="JU306" s="319">
        <v>0</v>
      </c>
      <c r="JV306" s="319">
        <v>80000000</v>
      </c>
      <c r="JW306" s="319">
        <v>0</v>
      </c>
      <c r="JX306" s="319">
        <v>0</v>
      </c>
      <c r="JY306" s="319">
        <v>0</v>
      </c>
      <c r="JZ306" s="319">
        <v>0</v>
      </c>
      <c r="KA306" s="319">
        <v>0</v>
      </c>
      <c r="KB306" s="319">
        <v>0</v>
      </c>
      <c r="KC306" s="319">
        <v>0</v>
      </c>
      <c r="KD306" s="319">
        <v>0</v>
      </c>
      <c r="KE306" s="319">
        <v>0</v>
      </c>
      <c r="KF306" s="319">
        <v>0</v>
      </c>
      <c r="KG306" s="319">
        <v>0</v>
      </c>
      <c r="KH306" s="319">
        <v>0</v>
      </c>
      <c r="KI306" s="319">
        <v>0</v>
      </c>
      <c r="KJ306" s="319">
        <v>0</v>
      </c>
      <c r="KK306" s="319">
        <v>0</v>
      </c>
      <c r="KL306" s="319">
        <v>0</v>
      </c>
      <c r="KM306" s="319">
        <v>0</v>
      </c>
      <c r="KN306" s="319">
        <v>0</v>
      </c>
      <c r="KO306" s="319">
        <v>0</v>
      </c>
      <c r="KP306" s="319">
        <v>0</v>
      </c>
      <c r="KQ306" s="319">
        <v>0</v>
      </c>
      <c r="KR306" s="319">
        <v>0</v>
      </c>
      <c r="KS306" s="318">
        <v>0</v>
      </c>
      <c r="KU306" s="312">
        <v>21</v>
      </c>
      <c r="KV306" s="312">
        <v>219</v>
      </c>
      <c r="KY306" s="312">
        <v>9219</v>
      </c>
    </row>
    <row r="307" spans="1:311" x14ac:dyDescent="0.25">
      <c r="A307" s="317">
        <v>2021</v>
      </c>
      <c r="B307" s="316" t="s">
        <v>781</v>
      </c>
      <c r="C307" s="316" t="s">
        <v>799</v>
      </c>
      <c r="D307" s="316" t="s">
        <v>321</v>
      </c>
      <c r="E307" s="316" t="s">
        <v>780</v>
      </c>
      <c r="F307" s="315">
        <v>0</v>
      </c>
      <c r="G307" s="315">
        <v>0</v>
      </c>
      <c r="H307" s="315">
        <v>0</v>
      </c>
      <c r="I307" s="315">
        <v>0</v>
      </c>
      <c r="J307" s="315">
        <v>0</v>
      </c>
      <c r="K307" s="315">
        <v>0</v>
      </c>
      <c r="L307" s="315">
        <v>0</v>
      </c>
      <c r="M307" s="315">
        <v>0</v>
      </c>
      <c r="N307" s="315">
        <v>7000000</v>
      </c>
      <c r="O307" s="315">
        <v>2500000</v>
      </c>
      <c r="P307" s="315">
        <v>0</v>
      </c>
      <c r="Q307" s="315">
        <v>0</v>
      </c>
      <c r="R307" s="315">
        <v>0</v>
      </c>
      <c r="S307" s="315">
        <v>2952790.4</v>
      </c>
      <c r="T307" s="315">
        <v>0</v>
      </c>
      <c r="U307" s="315">
        <v>0</v>
      </c>
      <c r="V307" s="315">
        <v>0</v>
      </c>
      <c r="W307" s="315">
        <v>0</v>
      </c>
      <c r="X307" s="315">
        <v>1000000</v>
      </c>
      <c r="Y307" s="315">
        <v>0</v>
      </c>
      <c r="Z307" s="315">
        <v>34809</v>
      </c>
      <c r="AA307" s="315">
        <v>0</v>
      </c>
      <c r="AB307" s="315">
        <v>4159.28</v>
      </c>
      <c r="AC307" s="315">
        <v>0</v>
      </c>
      <c r="AD307" s="315">
        <v>9700238.3000000007</v>
      </c>
      <c r="AE307" s="315">
        <v>0</v>
      </c>
      <c r="AF307" s="315">
        <v>0</v>
      </c>
      <c r="AG307" s="315">
        <v>0</v>
      </c>
      <c r="AH307" s="315">
        <v>800000</v>
      </c>
      <c r="AI307" s="315">
        <v>0</v>
      </c>
      <c r="AJ307" s="315">
        <v>0</v>
      </c>
      <c r="AK307" s="315">
        <v>0</v>
      </c>
      <c r="AL307" s="315">
        <v>0</v>
      </c>
      <c r="AM307" s="315">
        <v>0</v>
      </c>
      <c r="AN307" s="315">
        <v>0</v>
      </c>
      <c r="AO307" s="315">
        <v>0</v>
      </c>
      <c r="AP307" s="315">
        <v>0</v>
      </c>
      <c r="AQ307" s="315">
        <v>0</v>
      </c>
      <c r="AR307" s="315">
        <v>0</v>
      </c>
      <c r="AS307" s="315">
        <v>0</v>
      </c>
      <c r="AT307" s="315">
        <v>0</v>
      </c>
      <c r="AU307" s="315">
        <v>0</v>
      </c>
      <c r="AV307" s="315">
        <v>0</v>
      </c>
      <c r="AW307" s="315">
        <v>0</v>
      </c>
      <c r="AX307" s="315">
        <v>251829.35</v>
      </c>
      <c r="AY307" s="315">
        <v>31955.65</v>
      </c>
      <c r="AZ307" s="315">
        <v>0</v>
      </c>
      <c r="BA307" s="315">
        <v>0</v>
      </c>
      <c r="BB307" s="315">
        <v>3356.58</v>
      </c>
      <c r="BC307" s="315">
        <v>4911.2</v>
      </c>
      <c r="BD307" s="315">
        <v>9050000</v>
      </c>
      <c r="BE307" s="315">
        <v>0</v>
      </c>
      <c r="BF307" s="315">
        <v>0</v>
      </c>
      <c r="BG307" s="315">
        <v>0</v>
      </c>
      <c r="BH307" s="315">
        <v>0</v>
      </c>
      <c r="BI307" s="315">
        <v>0</v>
      </c>
      <c r="BJ307" s="315">
        <v>0</v>
      </c>
      <c r="BK307" s="315">
        <v>4000000</v>
      </c>
      <c r="BL307" s="315">
        <v>0</v>
      </c>
      <c r="BM307" s="315">
        <v>500000</v>
      </c>
      <c r="BN307" s="315">
        <v>90281</v>
      </c>
      <c r="BO307" s="315">
        <v>0</v>
      </c>
      <c r="BP307" s="315">
        <v>0</v>
      </c>
      <c r="BQ307" s="315">
        <v>0</v>
      </c>
      <c r="BR307" s="315">
        <v>37697.599999999999</v>
      </c>
      <c r="BS307" s="315">
        <v>0</v>
      </c>
      <c r="BT307" s="315">
        <v>0</v>
      </c>
      <c r="BU307" s="315">
        <v>0</v>
      </c>
      <c r="BV307" s="315">
        <v>0</v>
      </c>
      <c r="BW307" s="315">
        <v>0</v>
      </c>
      <c r="BX307" s="315">
        <v>0</v>
      </c>
      <c r="BY307" s="315">
        <v>6475000</v>
      </c>
      <c r="BZ307" s="315">
        <v>41374.26</v>
      </c>
      <c r="CA307" s="315">
        <v>0</v>
      </c>
      <c r="CB307" s="315">
        <v>3329750</v>
      </c>
      <c r="CC307" s="315">
        <v>0</v>
      </c>
      <c r="CD307" s="315">
        <v>8000000</v>
      </c>
      <c r="CE307" s="315">
        <v>0</v>
      </c>
      <c r="CF307" s="315">
        <v>2000000</v>
      </c>
      <c r="CG307" s="315">
        <v>0</v>
      </c>
      <c r="CH307" s="315">
        <v>0</v>
      </c>
      <c r="CI307" s="315">
        <v>0</v>
      </c>
      <c r="CJ307" s="315">
        <v>0</v>
      </c>
      <c r="CK307" s="315">
        <v>0</v>
      </c>
      <c r="CL307" s="315">
        <v>0</v>
      </c>
      <c r="CM307" s="315">
        <v>0</v>
      </c>
      <c r="CN307" s="315">
        <v>0</v>
      </c>
      <c r="CO307" s="315">
        <v>0</v>
      </c>
      <c r="CP307" s="315">
        <v>0</v>
      </c>
      <c r="CQ307" s="315">
        <v>0</v>
      </c>
      <c r="CR307" s="315">
        <v>0</v>
      </c>
      <c r="CS307" s="315">
        <v>0</v>
      </c>
      <c r="CT307" s="315">
        <v>0</v>
      </c>
      <c r="CU307" s="315">
        <v>0</v>
      </c>
      <c r="CV307" s="315">
        <v>0</v>
      </c>
      <c r="CW307" s="315">
        <v>0</v>
      </c>
      <c r="CX307" s="315">
        <v>0</v>
      </c>
      <c r="CY307" s="315">
        <v>5340000</v>
      </c>
      <c r="CZ307" s="315">
        <v>4000000</v>
      </c>
      <c r="DA307" s="315">
        <v>0</v>
      </c>
      <c r="DB307" s="315">
        <v>0</v>
      </c>
      <c r="DC307" s="315">
        <v>0</v>
      </c>
      <c r="DD307" s="315">
        <v>0</v>
      </c>
      <c r="DE307" s="315">
        <v>5000000</v>
      </c>
      <c r="DF307" s="315">
        <v>0</v>
      </c>
      <c r="DG307" s="315">
        <v>2249.6799999999998</v>
      </c>
      <c r="DH307" s="315">
        <v>0</v>
      </c>
      <c r="DI307" s="315">
        <v>0</v>
      </c>
      <c r="DJ307" s="315">
        <v>2000000</v>
      </c>
      <c r="DK307" s="315">
        <v>0</v>
      </c>
      <c r="DL307" s="315">
        <v>0</v>
      </c>
      <c r="DM307" s="315">
        <v>0</v>
      </c>
      <c r="DN307" s="315">
        <v>0</v>
      </c>
      <c r="DO307" s="315">
        <v>0</v>
      </c>
      <c r="DP307" s="315">
        <v>0</v>
      </c>
      <c r="DQ307" s="315">
        <v>0</v>
      </c>
      <c r="DR307" s="315">
        <v>1827500</v>
      </c>
      <c r="DS307" s="315">
        <v>0</v>
      </c>
      <c r="DT307" s="315">
        <v>0</v>
      </c>
      <c r="DU307" s="315">
        <v>0</v>
      </c>
      <c r="DV307" s="315">
        <v>0</v>
      </c>
      <c r="DW307" s="315">
        <v>0</v>
      </c>
      <c r="DX307" s="315">
        <v>0</v>
      </c>
      <c r="DY307" s="315">
        <v>3000000</v>
      </c>
      <c r="DZ307" s="315">
        <v>78468.490000000005</v>
      </c>
      <c r="EA307" s="315">
        <v>14000000</v>
      </c>
      <c r="EB307" s="315">
        <v>0</v>
      </c>
      <c r="EC307" s="315">
        <v>0</v>
      </c>
      <c r="ED307" s="315">
        <v>8680</v>
      </c>
      <c r="EE307" s="315">
        <v>0</v>
      </c>
      <c r="EF307" s="315">
        <v>0</v>
      </c>
      <c r="EG307" s="315">
        <v>2500000</v>
      </c>
      <c r="EH307" s="315">
        <v>0</v>
      </c>
      <c r="EI307" s="315">
        <v>0</v>
      </c>
      <c r="EJ307" s="315">
        <v>2797007.28</v>
      </c>
      <c r="EK307" s="315">
        <v>0</v>
      </c>
      <c r="EL307" s="315">
        <v>0</v>
      </c>
      <c r="EM307" s="315">
        <v>0</v>
      </c>
      <c r="EN307" s="315">
        <v>0</v>
      </c>
      <c r="EO307" s="315">
        <v>0</v>
      </c>
      <c r="EP307" s="315">
        <v>11300000</v>
      </c>
      <c r="EQ307" s="315">
        <v>0</v>
      </c>
      <c r="ER307" s="315">
        <v>69210.53</v>
      </c>
      <c r="ES307" s="315">
        <v>0</v>
      </c>
      <c r="ET307" s="315">
        <v>0</v>
      </c>
      <c r="EU307" s="315">
        <v>0</v>
      </c>
      <c r="EV307" s="315">
        <v>0</v>
      </c>
      <c r="EW307" s="315">
        <v>0</v>
      </c>
      <c r="EX307" s="315">
        <v>0</v>
      </c>
      <c r="EY307" s="315">
        <v>3000000</v>
      </c>
      <c r="EZ307" s="315">
        <v>714900000</v>
      </c>
      <c r="FA307" s="315">
        <v>0</v>
      </c>
      <c r="FB307" s="315">
        <v>0</v>
      </c>
      <c r="FC307" s="315">
        <v>10515.08</v>
      </c>
      <c r="FD307" s="315">
        <v>0</v>
      </c>
      <c r="FE307" s="315">
        <v>0</v>
      </c>
      <c r="FF307" s="315">
        <v>0</v>
      </c>
      <c r="FG307" s="315">
        <v>0</v>
      </c>
      <c r="FH307" s="315">
        <v>484603.03</v>
      </c>
      <c r="FI307" s="315">
        <v>0</v>
      </c>
      <c r="FJ307" s="315">
        <v>0</v>
      </c>
      <c r="FK307" s="315">
        <v>0</v>
      </c>
      <c r="FL307" s="315">
        <v>0</v>
      </c>
      <c r="FM307" s="315">
        <v>0</v>
      </c>
      <c r="FN307" s="315">
        <v>0</v>
      </c>
      <c r="FO307" s="315">
        <v>0</v>
      </c>
      <c r="FP307" s="315">
        <v>1063000</v>
      </c>
      <c r="FQ307" s="315">
        <v>0</v>
      </c>
      <c r="FR307" s="315">
        <v>815210.16</v>
      </c>
      <c r="FS307" s="315">
        <v>0</v>
      </c>
      <c r="FT307" s="315">
        <v>0</v>
      </c>
      <c r="FU307" s="315">
        <v>0</v>
      </c>
      <c r="FV307" s="315">
        <v>0</v>
      </c>
      <c r="FW307" s="315">
        <v>0</v>
      </c>
      <c r="FX307" s="315">
        <v>1000000</v>
      </c>
      <c r="FY307" s="315">
        <v>0</v>
      </c>
      <c r="FZ307" s="315">
        <v>0</v>
      </c>
      <c r="GA307" s="315">
        <v>0</v>
      </c>
      <c r="GB307" s="315">
        <v>0</v>
      </c>
      <c r="GC307" s="315">
        <v>0</v>
      </c>
      <c r="GD307" s="315">
        <v>0</v>
      </c>
      <c r="GE307" s="315">
        <v>0</v>
      </c>
      <c r="GF307" s="315">
        <v>0</v>
      </c>
      <c r="GG307" s="315">
        <v>0</v>
      </c>
      <c r="GH307" s="315">
        <v>0</v>
      </c>
      <c r="GI307" s="315">
        <v>0</v>
      </c>
      <c r="GJ307" s="315">
        <v>0</v>
      </c>
      <c r="GK307" s="315">
        <v>35000000</v>
      </c>
      <c r="GL307" s="315">
        <v>93204.03</v>
      </c>
      <c r="GM307" s="315">
        <v>23568069.989999998</v>
      </c>
      <c r="GN307" s="315">
        <v>0</v>
      </c>
      <c r="GO307" s="315">
        <v>6649.25</v>
      </c>
      <c r="GP307" s="315">
        <v>0</v>
      </c>
      <c r="GQ307" s="315">
        <v>599000</v>
      </c>
      <c r="GR307" s="315">
        <v>0</v>
      </c>
      <c r="GS307" s="315">
        <v>56200000</v>
      </c>
      <c r="GT307" s="315">
        <v>0</v>
      </c>
      <c r="GU307" s="315">
        <v>20000000</v>
      </c>
      <c r="GV307" s="315">
        <v>0</v>
      </c>
      <c r="GW307" s="315">
        <v>0</v>
      </c>
      <c r="GX307" s="315">
        <v>7500000</v>
      </c>
      <c r="GY307" s="315">
        <v>1580000</v>
      </c>
      <c r="GZ307" s="315">
        <v>0</v>
      </c>
      <c r="HA307" s="315">
        <v>800000</v>
      </c>
      <c r="HB307" s="315">
        <v>0</v>
      </c>
      <c r="HC307" s="315">
        <v>0</v>
      </c>
      <c r="HD307" s="315">
        <v>0</v>
      </c>
      <c r="HE307" s="315">
        <v>0</v>
      </c>
      <c r="HF307" s="315">
        <v>0</v>
      </c>
      <c r="HG307" s="315">
        <v>0</v>
      </c>
      <c r="HH307" s="315">
        <v>11000000</v>
      </c>
      <c r="HI307" s="315">
        <v>1427300</v>
      </c>
      <c r="HJ307" s="315">
        <v>2501000</v>
      </c>
      <c r="HK307" s="315">
        <v>0</v>
      </c>
      <c r="HL307" s="315">
        <v>0</v>
      </c>
      <c r="HM307" s="315">
        <v>0</v>
      </c>
      <c r="HN307" s="315">
        <v>0</v>
      </c>
      <c r="HO307" s="315">
        <v>39672.43</v>
      </c>
      <c r="HP307" s="315">
        <v>0</v>
      </c>
      <c r="HQ307" s="315">
        <v>0</v>
      </c>
      <c r="HR307" s="315">
        <v>2000000</v>
      </c>
      <c r="HS307" s="315">
        <v>0</v>
      </c>
      <c r="HT307" s="315">
        <v>0</v>
      </c>
      <c r="HU307" s="315">
        <v>0</v>
      </c>
      <c r="HV307" s="315">
        <v>1500000</v>
      </c>
      <c r="HW307" s="315">
        <v>0</v>
      </c>
      <c r="HX307" s="315">
        <v>0</v>
      </c>
      <c r="HY307" s="315">
        <v>0</v>
      </c>
      <c r="HZ307" s="315">
        <v>0</v>
      </c>
      <c r="IA307" s="315">
        <v>0</v>
      </c>
      <c r="IB307" s="315">
        <v>0</v>
      </c>
      <c r="IC307" s="315">
        <v>3240000</v>
      </c>
      <c r="ID307" s="315">
        <v>0</v>
      </c>
      <c r="IE307" s="315">
        <v>0</v>
      </c>
      <c r="IF307" s="315">
        <v>0</v>
      </c>
      <c r="IG307" s="315">
        <v>0</v>
      </c>
      <c r="IH307" s="315">
        <v>0</v>
      </c>
      <c r="II307" s="315">
        <v>499290</v>
      </c>
      <c r="IJ307" s="315">
        <v>0</v>
      </c>
      <c r="IK307" s="315">
        <v>0</v>
      </c>
      <c r="IL307" s="315">
        <v>19940.47</v>
      </c>
      <c r="IM307" s="315">
        <v>0</v>
      </c>
      <c r="IN307" s="315">
        <v>0</v>
      </c>
      <c r="IO307" s="315">
        <v>1200000</v>
      </c>
      <c r="IP307" s="315">
        <v>0</v>
      </c>
      <c r="IQ307" s="315">
        <v>537.54999999999995</v>
      </c>
      <c r="IR307" s="315">
        <v>0</v>
      </c>
      <c r="IS307" s="315">
        <v>0</v>
      </c>
      <c r="IT307" s="315">
        <v>0</v>
      </c>
      <c r="IU307" s="315">
        <v>0</v>
      </c>
      <c r="IV307" s="315">
        <v>3000000</v>
      </c>
      <c r="IW307" s="315">
        <v>0</v>
      </c>
      <c r="IX307" s="315">
        <v>0</v>
      </c>
      <c r="IY307" s="315">
        <v>0</v>
      </c>
      <c r="IZ307" s="315">
        <v>0</v>
      </c>
      <c r="JA307" s="315">
        <v>0</v>
      </c>
      <c r="JB307" s="315">
        <v>0</v>
      </c>
      <c r="JC307" s="315">
        <v>0</v>
      </c>
      <c r="JD307" s="315">
        <v>0</v>
      </c>
      <c r="JE307" s="315">
        <v>0</v>
      </c>
      <c r="JF307" s="315">
        <v>0</v>
      </c>
      <c r="JG307" s="315">
        <v>0</v>
      </c>
      <c r="JH307" s="315">
        <v>0</v>
      </c>
      <c r="JI307" s="315">
        <v>0</v>
      </c>
      <c r="JJ307" s="315">
        <v>0</v>
      </c>
      <c r="JK307" s="315">
        <v>0</v>
      </c>
      <c r="JL307" s="315">
        <v>0</v>
      </c>
      <c r="JM307" s="315">
        <v>0</v>
      </c>
      <c r="JN307" s="315">
        <v>0</v>
      </c>
      <c r="JO307" s="315">
        <v>0</v>
      </c>
      <c r="JP307" s="315">
        <v>0</v>
      </c>
      <c r="JQ307" s="315">
        <v>0</v>
      </c>
      <c r="JR307" s="315">
        <v>0</v>
      </c>
      <c r="JS307" s="315">
        <v>6500000</v>
      </c>
      <c r="JT307" s="315">
        <v>0</v>
      </c>
      <c r="JU307" s="315">
        <v>0</v>
      </c>
      <c r="JV307" s="315">
        <v>80000000</v>
      </c>
      <c r="JW307" s="315">
        <v>1000000</v>
      </c>
      <c r="JX307" s="315">
        <v>0</v>
      </c>
      <c r="JY307" s="315">
        <v>0</v>
      </c>
      <c r="JZ307" s="315">
        <v>0</v>
      </c>
      <c r="KA307" s="315">
        <v>0</v>
      </c>
      <c r="KB307" s="315">
        <v>0</v>
      </c>
      <c r="KC307" s="315">
        <v>0</v>
      </c>
      <c r="KD307" s="315">
        <v>0</v>
      </c>
      <c r="KE307" s="315">
        <v>10500000</v>
      </c>
      <c r="KF307" s="315">
        <v>0</v>
      </c>
      <c r="KG307" s="315">
        <v>0</v>
      </c>
      <c r="KH307" s="315">
        <v>0</v>
      </c>
      <c r="KI307" s="315">
        <v>0</v>
      </c>
      <c r="KJ307" s="315">
        <v>0</v>
      </c>
      <c r="KK307" s="315">
        <v>0</v>
      </c>
      <c r="KL307" s="315">
        <v>0</v>
      </c>
      <c r="KM307" s="315">
        <v>0</v>
      </c>
      <c r="KN307" s="315">
        <v>0</v>
      </c>
      <c r="KO307" s="315">
        <v>0</v>
      </c>
      <c r="KP307" s="315">
        <v>0</v>
      </c>
      <c r="KQ307" s="315">
        <v>0</v>
      </c>
      <c r="KR307" s="315">
        <v>0</v>
      </c>
      <c r="KS307" s="314">
        <v>0</v>
      </c>
      <c r="KU307" s="338" t="s">
        <v>943</v>
      </c>
      <c r="KV307" s="312" t="s">
        <v>943</v>
      </c>
      <c r="KY307" s="312" t="s">
        <v>943</v>
      </c>
    </row>
    <row r="308" spans="1:311" x14ac:dyDescent="0.25">
      <c r="A308" s="321">
        <v>2021</v>
      </c>
      <c r="B308" s="320" t="s">
        <v>781</v>
      </c>
      <c r="C308" s="320" t="s">
        <v>795</v>
      </c>
      <c r="D308" s="320" t="s">
        <v>798</v>
      </c>
      <c r="E308" s="320" t="s">
        <v>780</v>
      </c>
      <c r="F308" s="319">
        <v>0</v>
      </c>
      <c r="G308" s="319">
        <v>0</v>
      </c>
      <c r="H308" s="319">
        <v>0</v>
      </c>
      <c r="I308" s="319">
        <v>0</v>
      </c>
      <c r="J308" s="319">
        <v>0</v>
      </c>
      <c r="K308" s="319">
        <v>0</v>
      </c>
      <c r="L308" s="319">
        <v>0</v>
      </c>
      <c r="M308" s="319">
        <v>0</v>
      </c>
      <c r="N308" s="319">
        <v>0</v>
      </c>
      <c r="O308" s="319">
        <v>0</v>
      </c>
      <c r="P308" s="319">
        <v>0</v>
      </c>
      <c r="Q308" s="319">
        <v>0</v>
      </c>
      <c r="R308" s="319">
        <v>0</v>
      </c>
      <c r="S308" s="319">
        <v>7275000</v>
      </c>
      <c r="T308" s="319">
        <v>0</v>
      </c>
      <c r="U308" s="319">
        <v>0</v>
      </c>
      <c r="V308" s="319">
        <v>0</v>
      </c>
      <c r="W308" s="319">
        <v>0</v>
      </c>
      <c r="X308" s="319">
        <v>0</v>
      </c>
      <c r="Y308" s="319">
        <v>0</v>
      </c>
      <c r="Z308" s="319">
        <v>0</v>
      </c>
      <c r="AA308" s="319">
        <v>0</v>
      </c>
      <c r="AB308" s="319">
        <v>0</v>
      </c>
      <c r="AC308" s="319">
        <v>2698800</v>
      </c>
      <c r="AD308" s="319">
        <v>32180000</v>
      </c>
      <c r="AE308" s="319">
        <v>0</v>
      </c>
      <c r="AF308" s="319">
        <v>4144258.16</v>
      </c>
      <c r="AG308" s="319">
        <v>0</v>
      </c>
      <c r="AH308" s="319">
        <v>0</v>
      </c>
      <c r="AI308" s="319">
        <v>7910666.5999999996</v>
      </c>
      <c r="AJ308" s="319">
        <v>0</v>
      </c>
      <c r="AK308" s="319">
        <v>0</v>
      </c>
      <c r="AL308" s="319">
        <v>0</v>
      </c>
      <c r="AM308" s="319">
        <v>0</v>
      </c>
      <c r="AN308" s="319">
        <v>0</v>
      </c>
      <c r="AO308" s="319">
        <v>0</v>
      </c>
      <c r="AP308" s="319">
        <v>0</v>
      </c>
      <c r="AQ308" s="319">
        <v>0</v>
      </c>
      <c r="AR308" s="319">
        <v>24184000</v>
      </c>
      <c r="AS308" s="319">
        <v>3990000</v>
      </c>
      <c r="AT308" s="319">
        <v>0</v>
      </c>
      <c r="AU308" s="319">
        <v>0</v>
      </c>
      <c r="AV308" s="319">
        <v>0</v>
      </c>
      <c r="AW308" s="319">
        <v>15000000</v>
      </c>
      <c r="AX308" s="319">
        <v>800000</v>
      </c>
      <c r="AY308" s="319">
        <v>0</v>
      </c>
      <c r="AZ308" s="319">
        <v>0</v>
      </c>
      <c r="BA308" s="319">
        <v>0</v>
      </c>
      <c r="BB308" s="319">
        <v>0</v>
      </c>
      <c r="BC308" s="319">
        <v>0</v>
      </c>
      <c r="BD308" s="319">
        <v>0</v>
      </c>
      <c r="BE308" s="319">
        <v>3340000</v>
      </c>
      <c r="BF308" s="319">
        <v>0</v>
      </c>
      <c r="BG308" s="319">
        <v>2121599.7000000002</v>
      </c>
      <c r="BH308" s="319">
        <v>0</v>
      </c>
      <c r="BI308" s="319">
        <v>30100000</v>
      </c>
      <c r="BJ308" s="319">
        <v>15450</v>
      </c>
      <c r="BK308" s="319">
        <v>0</v>
      </c>
      <c r="BL308" s="319">
        <v>78600</v>
      </c>
      <c r="BM308" s="319">
        <v>0</v>
      </c>
      <c r="BN308" s="319">
        <v>0</v>
      </c>
      <c r="BO308" s="319">
        <v>0</v>
      </c>
      <c r="BP308" s="319">
        <v>0</v>
      </c>
      <c r="BQ308" s="319">
        <v>0</v>
      </c>
      <c r="BR308" s="319">
        <v>7584150</v>
      </c>
      <c r="BS308" s="319">
        <v>0</v>
      </c>
      <c r="BT308" s="319">
        <v>0</v>
      </c>
      <c r="BU308" s="319">
        <v>0</v>
      </c>
      <c r="BV308" s="319">
        <v>0</v>
      </c>
      <c r="BW308" s="319">
        <v>0</v>
      </c>
      <c r="BX308" s="319">
        <v>0</v>
      </c>
      <c r="BY308" s="319">
        <v>0</v>
      </c>
      <c r="BZ308" s="319">
        <v>0</v>
      </c>
      <c r="CA308" s="319">
        <v>0</v>
      </c>
      <c r="CB308" s="319">
        <v>0</v>
      </c>
      <c r="CC308" s="319">
        <v>5743336</v>
      </c>
      <c r="CD308" s="319">
        <v>0</v>
      </c>
      <c r="CE308" s="319">
        <v>0</v>
      </c>
      <c r="CF308" s="319">
        <v>0</v>
      </c>
      <c r="CG308" s="319">
        <v>0</v>
      </c>
      <c r="CH308" s="319">
        <v>0</v>
      </c>
      <c r="CI308" s="319">
        <v>0</v>
      </c>
      <c r="CJ308" s="319">
        <v>0</v>
      </c>
      <c r="CK308" s="319">
        <v>0</v>
      </c>
      <c r="CL308" s="319">
        <v>4030500</v>
      </c>
      <c r="CM308" s="319">
        <v>199799.65</v>
      </c>
      <c r="CN308" s="319">
        <v>9220000</v>
      </c>
      <c r="CO308" s="319">
        <v>0</v>
      </c>
      <c r="CP308" s="319">
        <v>950000</v>
      </c>
      <c r="CQ308" s="319">
        <v>0</v>
      </c>
      <c r="CR308" s="319">
        <v>280000</v>
      </c>
      <c r="CS308" s="319">
        <v>0</v>
      </c>
      <c r="CT308" s="319">
        <v>0</v>
      </c>
      <c r="CU308" s="319">
        <v>449807</v>
      </c>
      <c r="CV308" s="319">
        <v>969450</v>
      </c>
      <c r="CW308" s="319">
        <v>1753916.65</v>
      </c>
      <c r="CX308" s="319">
        <v>5800000</v>
      </c>
      <c r="CY308" s="319">
        <v>7423440</v>
      </c>
      <c r="CZ308" s="319">
        <v>0</v>
      </c>
      <c r="DA308" s="319">
        <v>0</v>
      </c>
      <c r="DB308" s="319">
        <v>0</v>
      </c>
      <c r="DC308" s="319">
        <v>0</v>
      </c>
      <c r="DD308" s="319">
        <v>0</v>
      </c>
      <c r="DE308" s="319">
        <v>0</v>
      </c>
      <c r="DF308" s="319">
        <v>0</v>
      </c>
      <c r="DG308" s="319">
        <v>0</v>
      </c>
      <c r="DH308" s="319">
        <v>6642766.5999999996</v>
      </c>
      <c r="DI308" s="319">
        <v>0</v>
      </c>
      <c r="DJ308" s="319">
        <v>0</v>
      </c>
      <c r="DK308" s="319">
        <v>0</v>
      </c>
      <c r="DL308" s="319">
        <v>0</v>
      </c>
      <c r="DM308" s="319">
        <v>9195332</v>
      </c>
      <c r="DN308" s="319">
        <v>0</v>
      </c>
      <c r="DO308" s="319">
        <v>0</v>
      </c>
      <c r="DP308" s="319">
        <v>0</v>
      </c>
      <c r="DQ308" s="319">
        <v>1189500</v>
      </c>
      <c r="DR308" s="319">
        <v>0</v>
      </c>
      <c r="DS308" s="319">
        <v>0</v>
      </c>
      <c r="DT308" s="319">
        <v>0</v>
      </c>
      <c r="DU308" s="319">
        <v>9901550</v>
      </c>
      <c r="DV308" s="319">
        <v>0</v>
      </c>
      <c r="DW308" s="319">
        <v>0</v>
      </c>
      <c r="DX308" s="319">
        <v>0</v>
      </c>
      <c r="DY308" s="319">
        <v>0</v>
      </c>
      <c r="DZ308" s="319">
        <v>11918850.300000001</v>
      </c>
      <c r="EA308" s="319">
        <v>0</v>
      </c>
      <c r="EB308" s="319">
        <v>0</v>
      </c>
      <c r="EC308" s="319">
        <v>3120350</v>
      </c>
      <c r="ED308" s="319">
        <v>1750000</v>
      </c>
      <c r="EE308" s="319">
        <v>1477400</v>
      </c>
      <c r="EF308" s="319">
        <v>740500</v>
      </c>
      <c r="EG308" s="319">
        <v>0</v>
      </c>
      <c r="EH308" s="319">
        <v>0</v>
      </c>
      <c r="EI308" s="319">
        <v>0</v>
      </c>
      <c r="EJ308" s="319">
        <v>0</v>
      </c>
      <c r="EK308" s="319">
        <v>0</v>
      </c>
      <c r="EL308" s="319">
        <v>0</v>
      </c>
      <c r="EM308" s="319">
        <v>9150000</v>
      </c>
      <c r="EN308" s="319">
        <v>0</v>
      </c>
      <c r="EO308" s="319">
        <v>0</v>
      </c>
      <c r="EP308" s="319">
        <v>5000000</v>
      </c>
      <c r="EQ308" s="319">
        <v>0</v>
      </c>
      <c r="ER308" s="319">
        <v>1758575</v>
      </c>
      <c r="ES308" s="319">
        <v>1783180</v>
      </c>
      <c r="ET308" s="319">
        <v>0</v>
      </c>
      <c r="EU308" s="319">
        <v>4923700</v>
      </c>
      <c r="EV308" s="319">
        <v>1549750</v>
      </c>
      <c r="EW308" s="319">
        <v>0</v>
      </c>
      <c r="EX308" s="319">
        <v>11276002</v>
      </c>
      <c r="EY308" s="319">
        <v>0</v>
      </c>
      <c r="EZ308" s="319">
        <v>0</v>
      </c>
      <c r="FA308" s="319">
        <v>0</v>
      </c>
      <c r="FB308" s="319">
        <v>0</v>
      </c>
      <c r="FC308" s="319">
        <v>13240984</v>
      </c>
      <c r="FD308" s="319">
        <v>4884722.9000000004</v>
      </c>
      <c r="FE308" s="319">
        <v>0</v>
      </c>
      <c r="FF308" s="319">
        <v>9504925</v>
      </c>
      <c r="FG308" s="319">
        <v>0</v>
      </c>
      <c r="FH308" s="319">
        <v>0</v>
      </c>
      <c r="FI308" s="319">
        <v>0</v>
      </c>
      <c r="FJ308" s="319">
        <v>0</v>
      </c>
      <c r="FK308" s="319">
        <v>5065463.75</v>
      </c>
      <c r="FL308" s="319">
        <v>340000</v>
      </c>
      <c r="FM308" s="319">
        <v>0</v>
      </c>
      <c r="FN308" s="319">
        <v>0</v>
      </c>
      <c r="FO308" s="319">
        <v>0</v>
      </c>
      <c r="FP308" s="319">
        <v>710500</v>
      </c>
      <c r="FQ308" s="319">
        <v>0</v>
      </c>
      <c r="FR308" s="319">
        <v>0</v>
      </c>
      <c r="FS308" s="319">
        <v>0</v>
      </c>
      <c r="FT308" s="319">
        <v>0</v>
      </c>
      <c r="FU308" s="319">
        <v>0</v>
      </c>
      <c r="FV308" s="319">
        <v>0</v>
      </c>
      <c r="FW308" s="319">
        <v>0</v>
      </c>
      <c r="FX308" s="319">
        <v>0</v>
      </c>
      <c r="FY308" s="319">
        <v>24800000</v>
      </c>
      <c r="FZ308" s="319">
        <v>540000</v>
      </c>
      <c r="GA308" s="319">
        <v>1379666.68</v>
      </c>
      <c r="GB308" s="319">
        <v>0</v>
      </c>
      <c r="GC308" s="319">
        <v>0</v>
      </c>
      <c r="GD308" s="319">
        <v>0</v>
      </c>
      <c r="GE308" s="319">
        <v>0</v>
      </c>
      <c r="GF308" s="319">
        <v>2000000</v>
      </c>
      <c r="GG308" s="319">
        <v>0</v>
      </c>
      <c r="GH308" s="319">
        <v>0</v>
      </c>
      <c r="GI308" s="319">
        <v>0</v>
      </c>
      <c r="GJ308" s="319">
        <v>0</v>
      </c>
      <c r="GK308" s="319">
        <v>24500</v>
      </c>
      <c r="GL308" s="319">
        <v>0</v>
      </c>
      <c r="GM308" s="319">
        <v>0</v>
      </c>
      <c r="GN308" s="319">
        <v>0</v>
      </c>
      <c r="GO308" s="319">
        <v>0</v>
      </c>
      <c r="GP308" s="319">
        <v>665400</v>
      </c>
      <c r="GQ308" s="319">
        <v>0</v>
      </c>
      <c r="GR308" s="319">
        <v>0</v>
      </c>
      <c r="GS308" s="319">
        <v>0</v>
      </c>
      <c r="GT308" s="319">
        <v>0</v>
      </c>
      <c r="GU308" s="319">
        <v>0</v>
      </c>
      <c r="GV308" s="319">
        <v>0</v>
      </c>
      <c r="GW308" s="319">
        <v>1036703</v>
      </c>
      <c r="GX308" s="319">
        <v>0</v>
      </c>
      <c r="GY308" s="319">
        <v>0</v>
      </c>
      <c r="GZ308" s="319">
        <v>0</v>
      </c>
      <c r="HA308" s="319">
        <v>0</v>
      </c>
      <c r="HB308" s="319">
        <v>0</v>
      </c>
      <c r="HC308" s="319">
        <v>1110000</v>
      </c>
      <c r="HD308" s="319">
        <v>0</v>
      </c>
      <c r="HE308" s="319">
        <v>356000</v>
      </c>
      <c r="HF308" s="319">
        <v>0</v>
      </c>
      <c r="HG308" s="319">
        <v>0</v>
      </c>
      <c r="HH308" s="319">
        <v>28866740</v>
      </c>
      <c r="HI308" s="319">
        <v>0</v>
      </c>
      <c r="HJ308" s="319">
        <v>3542000</v>
      </c>
      <c r="HK308" s="319">
        <v>0</v>
      </c>
      <c r="HL308" s="319">
        <v>0</v>
      </c>
      <c r="HM308" s="319">
        <v>0</v>
      </c>
      <c r="HN308" s="319">
        <v>0</v>
      </c>
      <c r="HO308" s="319">
        <v>8786250</v>
      </c>
      <c r="HP308" s="319">
        <v>0</v>
      </c>
      <c r="HQ308" s="319">
        <v>1055600</v>
      </c>
      <c r="HR308" s="319">
        <v>0</v>
      </c>
      <c r="HS308" s="319">
        <v>0</v>
      </c>
      <c r="HT308" s="319">
        <v>0</v>
      </c>
      <c r="HU308" s="319">
        <v>1710000</v>
      </c>
      <c r="HV308" s="319">
        <v>0</v>
      </c>
      <c r="HW308" s="319">
        <v>0</v>
      </c>
      <c r="HX308" s="319">
        <v>0</v>
      </c>
      <c r="HY308" s="319">
        <v>0</v>
      </c>
      <c r="HZ308" s="319">
        <v>0</v>
      </c>
      <c r="IA308" s="319">
        <v>239000</v>
      </c>
      <c r="IB308" s="319">
        <v>0</v>
      </c>
      <c r="IC308" s="319">
        <v>33600000</v>
      </c>
      <c r="ID308" s="319">
        <v>3914700</v>
      </c>
      <c r="IE308" s="319">
        <v>0</v>
      </c>
      <c r="IF308" s="319">
        <v>0</v>
      </c>
      <c r="IG308" s="319">
        <v>0</v>
      </c>
      <c r="IH308" s="319">
        <v>0</v>
      </c>
      <c r="II308" s="319">
        <v>0</v>
      </c>
      <c r="IJ308" s="319">
        <v>23257285</v>
      </c>
      <c r="IK308" s="319">
        <v>0</v>
      </c>
      <c r="IL308" s="319">
        <v>1561965</v>
      </c>
      <c r="IM308" s="319">
        <v>0</v>
      </c>
      <c r="IN308" s="319">
        <v>0</v>
      </c>
      <c r="IO308" s="319">
        <v>500000</v>
      </c>
      <c r="IP308" s="319">
        <v>1114251.95</v>
      </c>
      <c r="IQ308" s="319">
        <v>923754.25</v>
      </c>
      <c r="IR308" s="319">
        <v>0</v>
      </c>
      <c r="IS308" s="319">
        <v>0</v>
      </c>
      <c r="IT308" s="319">
        <v>16587700</v>
      </c>
      <c r="IU308" s="319">
        <v>0</v>
      </c>
      <c r="IV308" s="319">
        <v>0</v>
      </c>
      <c r="IW308" s="319">
        <v>0</v>
      </c>
      <c r="IX308" s="319">
        <v>0</v>
      </c>
      <c r="IY308" s="319">
        <v>0</v>
      </c>
      <c r="IZ308" s="319">
        <v>0</v>
      </c>
      <c r="JA308" s="319">
        <v>0</v>
      </c>
      <c r="JB308" s="319">
        <v>0</v>
      </c>
      <c r="JC308" s="319">
        <v>6500000</v>
      </c>
      <c r="JD308" s="319">
        <v>570000</v>
      </c>
      <c r="JE308" s="319">
        <v>0</v>
      </c>
      <c r="JF308" s="319">
        <v>0</v>
      </c>
      <c r="JG308" s="319">
        <v>0</v>
      </c>
      <c r="JH308" s="319">
        <v>7957333.3200000003</v>
      </c>
      <c r="JI308" s="319">
        <v>2390000</v>
      </c>
      <c r="JJ308" s="319">
        <v>6668672</v>
      </c>
      <c r="JK308" s="319">
        <v>842750</v>
      </c>
      <c r="JL308" s="319">
        <v>2231150</v>
      </c>
      <c r="JM308" s="319">
        <v>0</v>
      </c>
      <c r="JN308" s="319">
        <v>0</v>
      </c>
      <c r="JO308" s="319">
        <v>0</v>
      </c>
      <c r="JP308" s="319">
        <v>1260000</v>
      </c>
      <c r="JQ308" s="319">
        <v>0</v>
      </c>
      <c r="JR308" s="319">
        <v>200000</v>
      </c>
      <c r="JS308" s="319">
        <v>0</v>
      </c>
      <c r="JT308" s="319">
        <v>4061676.35</v>
      </c>
      <c r="JU308" s="319">
        <v>0</v>
      </c>
      <c r="JV308" s="319">
        <v>412500</v>
      </c>
      <c r="JW308" s="319">
        <v>0</v>
      </c>
      <c r="JX308" s="319">
        <v>0</v>
      </c>
      <c r="JY308" s="319">
        <v>0</v>
      </c>
      <c r="JZ308" s="319">
        <v>0</v>
      </c>
      <c r="KA308" s="319">
        <v>0</v>
      </c>
      <c r="KB308" s="319">
        <v>0</v>
      </c>
      <c r="KC308" s="319">
        <v>0</v>
      </c>
      <c r="KD308" s="319">
        <v>0</v>
      </c>
      <c r="KE308" s="319">
        <v>17700000</v>
      </c>
      <c r="KF308" s="319">
        <v>0</v>
      </c>
      <c r="KG308" s="319">
        <v>2000000</v>
      </c>
      <c r="KH308" s="319">
        <v>0</v>
      </c>
      <c r="KI308" s="319">
        <v>0</v>
      </c>
      <c r="KJ308" s="319">
        <v>0</v>
      </c>
      <c r="KK308" s="319">
        <v>0</v>
      </c>
      <c r="KL308" s="319">
        <v>0</v>
      </c>
      <c r="KM308" s="319">
        <v>2840500</v>
      </c>
      <c r="KN308" s="319">
        <v>0</v>
      </c>
      <c r="KO308" s="319">
        <v>0</v>
      </c>
      <c r="KP308" s="319">
        <v>0</v>
      </c>
      <c r="KQ308" s="319">
        <v>0</v>
      </c>
      <c r="KR308" s="319">
        <v>25349550</v>
      </c>
      <c r="KS308" s="318">
        <v>3845940</v>
      </c>
      <c r="KU308" s="312">
        <v>22</v>
      </c>
      <c r="KV308" s="312">
        <v>220</v>
      </c>
      <c r="KY308" s="312">
        <v>9220</v>
      </c>
    </row>
    <row r="309" spans="1:311" x14ac:dyDescent="0.25">
      <c r="A309" s="317">
        <v>2021</v>
      </c>
      <c r="B309" s="316" t="s">
        <v>781</v>
      </c>
      <c r="C309" s="316" t="s">
        <v>795</v>
      </c>
      <c r="D309" s="316" t="s">
        <v>797</v>
      </c>
      <c r="E309" s="316" t="s">
        <v>780</v>
      </c>
      <c r="F309" s="315">
        <v>2870000</v>
      </c>
      <c r="G309" s="315">
        <v>72000</v>
      </c>
      <c r="H309" s="315">
        <v>73414920</v>
      </c>
      <c r="I309" s="315">
        <v>1736420</v>
      </c>
      <c r="J309" s="315">
        <v>0</v>
      </c>
      <c r="K309" s="315">
        <v>3288150</v>
      </c>
      <c r="L309" s="315">
        <v>20175850</v>
      </c>
      <c r="M309" s="315">
        <v>9000000</v>
      </c>
      <c r="N309" s="315">
        <v>17673500</v>
      </c>
      <c r="O309" s="315">
        <v>12000000</v>
      </c>
      <c r="P309" s="315">
        <v>5970000</v>
      </c>
      <c r="Q309" s="315">
        <v>5722100</v>
      </c>
      <c r="R309" s="315">
        <v>15525567.5</v>
      </c>
      <c r="S309" s="315">
        <v>200000</v>
      </c>
      <c r="T309" s="315">
        <v>6898600</v>
      </c>
      <c r="U309" s="315">
        <v>17053499.800000001</v>
      </c>
      <c r="V309" s="315">
        <v>28465000</v>
      </c>
      <c r="W309" s="315">
        <v>3395000</v>
      </c>
      <c r="X309" s="315">
        <v>9391950</v>
      </c>
      <c r="Y309" s="315">
        <v>0</v>
      </c>
      <c r="Z309" s="315">
        <v>5947789.6100000003</v>
      </c>
      <c r="AA309" s="315">
        <v>51201600</v>
      </c>
      <c r="AB309" s="315">
        <v>9194100</v>
      </c>
      <c r="AC309" s="315">
        <v>0</v>
      </c>
      <c r="AD309" s="315">
        <v>51200000</v>
      </c>
      <c r="AE309" s="315">
        <v>1221245</v>
      </c>
      <c r="AF309" s="315">
        <v>0</v>
      </c>
      <c r="AG309" s="315">
        <v>0</v>
      </c>
      <c r="AH309" s="315">
        <v>5872000</v>
      </c>
      <c r="AI309" s="315">
        <v>0</v>
      </c>
      <c r="AJ309" s="315">
        <v>0</v>
      </c>
      <c r="AK309" s="315">
        <v>0</v>
      </c>
      <c r="AL309" s="315">
        <v>38500000</v>
      </c>
      <c r="AM309" s="315">
        <v>1265000</v>
      </c>
      <c r="AN309" s="315">
        <v>2070000</v>
      </c>
      <c r="AO309" s="315">
        <v>0</v>
      </c>
      <c r="AP309" s="315">
        <v>4680000</v>
      </c>
      <c r="AQ309" s="315">
        <v>2151600</v>
      </c>
      <c r="AR309" s="315">
        <v>0</v>
      </c>
      <c r="AS309" s="315">
        <v>0</v>
      </c>
      <c r="AT309" s="315">
        <v>5810000</v>
      </c>
      <c r="AU309" s="315">
        <v>6574907.3499999996</v>
      </c>
      <c r="AV309" s="315">
        <v>1650000</v>
      </c>
      <c r="AW309" s="315">
        <v>0</v>
      </c>
      <c r="AX309" s="315">
        <v>0</v>
      </c>
      <c r="AY309" s="315">
        <v>5923000</v>
      </c>
      <c r="AZ309" s="315">
        <v>5799500</v>
      </c>
      <c r="BA309" s="315">
        <v>226000</v>
      </c>
      <c r="BB309" s="315">
        <v>0</v>
      </c>
      <c r="BC309" s="315">
        <v>11000000</v>
      </c>
      <c r="BD309" s="315">
        <v>24574210</v>
      </c>
      <c r="BE309" s="315">
        <v>0</v>
      </c>
      <c r="BF309" s="315">
        <v>0</v>
      </c>
      <c r="BG309" s="315">
        <v>0</v>
      </c>
      <c r="BH309" s="315">
        <v>70700</v>
      </c>
      <c r="BI309" s="315">
        <v>0</v>
      </c>
      <c r="BJ309" s="315">
        <v>0</v>
      </c>
      <c r="BK309" s="315">
        <v>24229750</v>
      </c>
      <c r="BL309" s="315">
        <v>0</v>
      </c>
      <c r="BM309" s="315">
        <v>2300000</v>
      </c>
      <c r="BN309" s="315">
        <v>10500000</v>
      </c>
      <c r="BO309" s="315">
        <v>0</v>
      </c>
      <c r="BP309" s="315">
        <v>327500</v>
      </c>
      <c r="BQ309" s="315">
        <v>608000</v>
      </c>
      <c r="BR309" s="315">
        <v>0</v>
      </c>
      <c r="BS309" s="315">
        <v>7202000</v>
      </c>
      <c r="BT309" s="315">
        <v>3000000</v>
      </c>
      <c r="BU309" s="315">
        <v>1300000</v>
      </c>
      <c r="BV309" s="315">
        <v>784000</v>
      </c>
      <c r="BW309" s="315">
        <v>0</v>
      </c>
      <c r="BX309" s="315">
        <v>6680843.4199999999</v>
      </c>
      <c r="BY309" s="315">
        <v>13798000</v>
      </c>
      <c r="BZ309" s="315">
        <v>3865586</v>
      </c>
      <c r="CA309" s="315">
        <v>5250738.7</v>
      </c>
      <c r="CB309" s="315">
        <v>0</v>
      </c>
      <c r="CC309" s="315">
        <v>4014375</v>
      </c>
      <c r="CD309" s="315">
        <v>9000000</v>
      </c>
      <c r="CE309" s="315">
        <v>3000000</v>
      </c>
      <c r="CF309" s="315">
        <v>24211540.5</v>
      </c>
      <c r="CG309" s="315">
        <v>2500000</v>
      </c>
      <c r="CH309" s="315">
        <v>11105000</v>
      </c>
      <c r="CI309" s="315">
        <v>5560000</v>
      </c>
      <c r="CJ309" s="315">
        <v>1723832.35</v>
      </c>
      <c r="CK309" s="315">
        <v>955000</v>
      </c>
      <c r="CL309" s="315">
        <v>0</v>
      </c>
      <c r="CM309" s="315">
        <v>0</v>
      </c>
      <c r="CN309" s="315">
        <v>0</v>
      </c>
      <c r="CO309" s="315">
        <v>18375000</v>
      </c>
      <c r="CP309" s="315">
        <v>0</v>
      </c>
      <c r="CQ309" s="315">
        <v>6000000</v>
      </c>
      <c r="CR309" s="315">
        <v>0</v>
      </c>
      <c r="CS309" s="315">
        <v>5105600</v>
      </c>
      <c r="CT309" s="315">
        <v>0</v>
      </c>
      <c r="CU309" s="315">
        <v>0</v>
      </c>
      <c r="CV309" s="315">
        <v>0</v>
      </c>
      <c r="CW309" s="315">
        <v>0</v>
      </c>
      <c r="CX309" s="315">
        <v>0</v>
      </c>
      <c r="CY309" s="315">
        <v>0</v>
      </c>
      <c r="CZ309" s="315">
        <v>50568125</v>
      </c>
      <c r="DA309" s="315">
        <v>4000000</v>
      </c>
      <c r="DB309" s="315">
        <v>30000000</v>
      </c>
      <c r="DC309" s="315">
        <v>3300000</v>
      </c>
      <c r="DD309" s="315">
        <v>25000000</v>
      </c>
      <c r="DE309" s="315">
        <v>47958333</v>
      </c>
      <c r="DF309" s="315">
        <v>780000</v>
      </c>
      <c r="DG309" s="315">
        <v>3835000</v>
      </c>
      <c r="DH309" s="315">
        <v>340000</v>
      </c>
      <c r="DI309" s="315">
        <v>8797500</v>
      </c>
      <c r="DJ309" s="315">
        <v>4250000</v>
      </c>
      <c r="DK309" s="315">
        <v>4720000</v>
      </c>
      <c r="DL309" s="315">
        <v>1500000</v>
      </c>
      <c r="DM309" s="315">
        <v>0</v>
      </c>
      <c r="DN309" s="315">
        <v>1200000</v>
      </c>
      <c r="DO309" s="315">
        <v>2472950</v>
      </c>
      <c r="DP309" s="315">
        <v>3448000</v>
      </c>
      <c r="DQ309" s="315">
        <v>0</v>
      </c>
      <c r="DR309" s="315">
        <v>9805315</v>
      </c>
      <c r="DS309" s="315">
        <v>36410000</v>
      </c>
      <c r="DT309" s="315">
        <v>13424484.140000001</v>
      </c>
      <c r="DU309" s="315">
        <v>0</v>
      </c>
      <c r="DV309" s="315">
        <v>5298599.3</v>
      </c>
      <c r="DW309" s="315">
        <v>2370000</v>
      </c>
      <c r="DX309" s="315">
        <v>16369022.75</v>
      </c>
      <c r="DY309" s="315">
        <v>7101580</v>
      </c>
      <c r="DZ309" s="315">
        <v>0</v>
      </c>
      <c r="EA309" s="315">
        <v>61475000</v>
      </c>
      <c r="EB309" s="315">
        <v>11058960</v>
      </c>
      <c r="EC309" s="315">
        <v>3980000</v>
      </c>
      <c r="ED309" s="315">
        <v>0</v>
      </c>
      <c r="EE309" s="315">
        <v>4234600</v>
      </c>
      <c r="EF309" s="315">
        <v>0</v>
      </c>
      <c r="EG309" s="315">
        <v>29889300</v>
      </c>
      <c r="EH309" s="315">
        <v>2000000</v>
      </c>
      <c r="EI309" s="315">
        <v>2500000</v>
      </c>
      <c r="EJ309" s="315">
        <v>26858442.809999999</v>
      </c>
      <c r="EK309" s="315">
        <v>965000</v>
      </c>
      <c r="EL309" s="315">
        <v>1825000</v>
      </c>
      <c r="EM309" s="315">
        <v>0</v>
      </c>
      <c r="EN309" s="315">
        <v>8218500</v>
      </c>
      <c r="EO309" s="315">
        <v>13452265.5</v>
      </c>
      <c r="EP309" s="315">
        <v>0</v>
      </c>
      <c r="EQ309" s="315">
        <v>1605000</v>
      </c>
      <c r="ER309" s="315">
        <v>7714600</v>
      </c>
      <c r="ES309" s="315">
        <v>0</v>
      </c>
      <c r="ET309" s="315">
        <v>8500000</v>
      </c>
      <c r="EU309" s="315">
        <v>0</v>
      </c>
      <c r="EV309" s="315">
        <v>0</v>
      </c>
      <c r="EW309" s="315">
        <v>9037500</v>
      </c>
      <c r="EX309" s="315">
        <v>0</v>
      </c>
      <c r="EY309" s="315">
        <v>45000000</v>
      </c>
      <c r="EZ309" s="315">
        <v>427662500</v>
      </c>
      <c r="FA309" s="315">
        <v>4679500</v>
      </c>
      <c r="FB309" s="315">
        <v>6758000</v>
      </c>
      <c r="FC309" s="315">
        <v>5508534.6500000004</v>
      </c>
      <c r="FD309" s="315">
        <v>0</v>
      </c>
      <c r="FE309" s="315">
        <v>56000000</v>
      </c>
      <c r="FF309" s="315">
        <v>0</v>
      </c>
      <c r="FG309" s="315">
        <v>2457715.5499999998</v>
      </c>
      <c r="FH309" s="315">
        <v>32846155</v>
      </c>
      <c r="FI309" s="315">
        <v>2615875</v>
      </c>
      <c r="FJ309" s="315">
        <v>12707000</v>
      </c>
      <c r="FK309" s="315">
        <v>0</v>
      </c>
      <c r="FL309" s="315">
        <v>0</v>
      </c>
      <c r="FM309" s="315">
        <v>23388200</v>
      </c>
      <c r="FN309" s="315">
        <v>700000</v>
      </c>
      <c r="FO309" s="315">
        <v>3655000</v>
      </c>
      <c r="FP309" s="315">
        <v>0</v>
      </c>
      <c r="FQ309" s="315">
        <v>0</v>
      </c>
      <c r="FR309" s="315">
        <v>5011350.72</v>
      </c>
      <c r="FS309" s="315">
        <v>2377578</v>
      </c>
      <c r="FT309" s="315">
        <v>5259860</v>
      </c>
      <c r="FU309" s="315">
        <v>2405500</v>
      </c>
      <c r="FV309" s="315">
        <v>0</v>
      </c>
      <c r="FW309" s="315">
        <v>650000</v>
      </c>
      <c r="FX309" s="315">
        <v>21098095</v>
      </c>
      <c r="FY309" s="315">
        <v>0</v>
      </c>
      <c r="FZ309" s="315">
        <v>0</v>
      </c>
      <c r="GA309" s="315">
        <v>0</v>
      </c>
      <c r="GB309" s="315">
        <v>2516990</v>
      </c>
      <c r="GC309" s="315">
        <v>1640300</v>
      </c>
      <c r="GD309" s="315">
        <v>3659250</v>
      </c>
      <c r="GE309" s="315">
        <v>7684208</v>
      </c>
      <c r="GF309" s="315">
        <v>0</v>
      </c>
      <c r="GG309" s="315">
        <v>14634870</v>
      </c>
      <c r="GH309" s="315">
        <v>1000000</v>
      </c>
      <c r="GI309" s="315">
        <v>8073291.5999999996</v>
      </c>
      <c r="GJ309" s="315">
        <v>2607850</v>
      </c>
      <c r="GK309" s="315">
        <v>45000000</v>
      </c>
      <c r="GL309" s="315">
        <v>0</v>
      </c>
      <c r="GM309" s="315">
        <v>51250000</v>
      </c>
      <c r="GN309" s="315">
        <v>4400000</v>
      </c>
      <c r="GO309" s="315">
        <v>12403700</v>
      </c>
      <c r="GP309" s="315">
        <v>0</v>
      </c>
      <c r="GQ309" s="315">
        <v>0</v>
      </c>
      <c r="GR309" s="315">
        <v>6973250</v>
      </c>
      <c r="GS309" s="315">
        <v>228728000</v>
      </c>
      <c r="GT309" s="315">
        <v>1307790</v>
      </c>
      <c r="GU309" s="315">
        <v>33000000</v>
      </c>
      <c r="GV309" s="315">
        <v>0</v>
      </c>
      <c r="GW309" s="315">
        <v>0</v>
      </c>
      <c r="GX309" s="315">
        <v>67047500</v>
      </c>
      <c r="GY309" s="315">
        <v>0</v>
      </c>
      <c r="GZ309" s="315">
        <v>6955491.1699999999</v>
      </c>
      <c r="HA309" s="315">
        <v>12256858.82</v>
      </c>
      <c r="HB309" s="315">
        <v>738000</v>
      </c>
      <c r="HC309" s="315">
        <v>54006300</v>
      </c>
      <c r="HD309" s="315">
        <v>0</v>
      </c>
      <c r="HE309" s="315">
        <v>700000</v>
      </c>
      <c r="HF309" s="315">
        <v>3188350</v>
      </c>
      <c r="HG309" s="315">
        <v>12402666.68</v>
      </c>
      <c r="HH309" s="315">
        <v>0</v>
      </c>
      <c r="HI309" s="315">
        <v>10895275</v>
      </c>
      <c r="HJ309" s="315">
        <v>0</v>
      </c>
      <c r="HK309" s="315">
        <v>2750182.45</v>
      </c>
      <c r="HL309" s="315">
        <v>11780000</v>
      </c>
      <c r="HM309" s="315">
        <v>6501505</v>
      </c>
      <c r="HN309" s="315">
        <v>1769500</v>
      </c>
      <c r="HO309" s="315">
        <v>0</v>
      </c>
      <c r="HP309" s="315">
        <v>29500000</v>
      </c>
      <c r="HQ309" s="315">
        <v>0</v>
      </c>
      <c r="HR309" s="315">
        <v>7000000</v>
      </c>
      <c r="HS309" s="315">
        <v>1200000</v>
      </c>
      <c r="HT309" s="315">
        <v>77000000</v>
      </c>
      <c r="HU309" s="315">
        <v>0</v>
      </c>
      <c r="HV309" s="315">
        <v>30579000</v>
      </c>
      <c r="HW309" s="315">
        <v>134400000</v>
      </c>
      <c r="HX309" s="315">
        <v>3134625</v>
      </c>
      <c r="HY309" s="315">
        <v>83859680</v>
      </c>
      <c r="HZ309" s="315">
        <v>1720000</v>
      </c>
      <c r="IA309" s="315">
        <v>0</v>
      </c>
      <c r="IB309" s="315">
        <v>10322600</v>
      </c>
      <c r="IC309" s="315">
        <v>2226200</v>
      </c>
      <c r="ID309" s="315">
        <v>0</v>
      </c>
      <c r="IE309" s="315">
        <v>14000000</v>
      </c>
      <c r="IF309" s="315">
        <v>200000</v>
      </c>
      <c r="IG309" s="315">
        <v>2140025</v>
      </c>
      <c r="IH309" s="315">
        <v>1000000</v>
      </c>
      <c r="II309" s="315">
        <v>2870139</v>
      </c>
      <c r="IJ309" s="315">
        <v>0</v>
      </c>
      <c r="IK309" s="315">
        <v>758550</v>
      </c>
      <c r="IL309" s="315">
        <v>0</v>
      </c>
      <c r="IM309" s="315">
        <v>2900000</v>
      </c>
      <c r="IN309" s="315">
        <v>8508462.0999999996</v>
      </c>
      <c r="IO309" s="315">
        <v>4917198</v>
      </c>
      <c r="IP309" s="315">
        <v>0</v>
      </c>
      <c r="IQ309" s="315">
        <v>3427333</v>
      </c>
      <c r="IR309" s="315">
        <v>62200000</v>
      </c>
      <c r="IS309" s="315">
        <v>12000000</v>
      </c>
      <c r="IT309" s="315">
        <v>0</v>
      </c>
      <c r="IU309" s="315">
        <v>2100000</v>
      </c>
      <c r="IV309" s="315">
        <v>16000000</v>
      </c>
      <c r="IW309" s="315">
        <v>4000000</v>
      </c>
      <c r="IX309" s="315">
        <v>503500</v>
      </c>
      <c r="IY309" s="315">
        <v>5893635</v>
      </c>
      <c r="IZ309" s="315">
        <v>2000000</v>
      </c>
      <c r="JA309" s="315">
        <v>1831250</v>
      </c>
      <c r="JB309" s="315">
        <v>4374250</v>
      </c>
      <c r="JC309" s="315">
        <v>0</v>
      </c>
      <c r="JD309" s="315">
        <v>0</v>
      </c>
      <c r="JE309" s="315">
        <v>0</v>
      </c>
      <c r="JF309" s="315">
        <v>8750000</v>
      </c>
      <c r="JG309" s="315">
        <v>1450000</v>
      </c>
      <c r="JH309" s="315">
        <v>0</v>
      </c>
      <c r="JI309" s="315">
        <v>0</v>
      </c>
      <c r="JJ309" s="315">
        <v>0</v>
      </c>
      <c r="JK309" s="315">
        <v>0</v>
      </c>
      <c r="JL309" s="315">
        <v>0</v>
      </c>
      <c r="JM309" s="315">
        <v>500000</v>
      </c>
      <c r="JN309" s="315">
        <v>260000</v>
      </c>
      <c r="JO309" s="315">
        <v>8961000</v>
      </c>
      <c r="JP309" s="315">
        <v>0</v>
      </c>
      <c r="JQ309" s="315">
        <v>692000</v>
      </c>
      <c r="JR309" s="315">
        <v>0</v>
      </c>
      <c r="JS309" s="315">
        <v>34582169.200000003</v>
      </c>
      <c r="JT309" s="315">
        <v>0</v>
      </c>
      <c r="JU309" s="315">
        <v>0</v>
      </c>
      <c r="JV309" s="315">
        <v>117250000</v>
      </c>
      <c r="JW309" s="315">
        <v>2350000</v>
      </c>
      <c r="JX309" s="315">
        <v>0</v>
      </c>
      <c r="JY309" s="315">
        <v>0</v>
      </c>
      <c r="JZ309" s="315">
        <v>0</v>
      </c>
      <c r="KA309" s="315">
        <v>5592952</v>
      </c>
      <c r="KB309" s="315">
        <v>1500000</v>
      </c>
      <c r="KC309" s="315">
        <v>767000</v>
      </c>
      <c r="KD309" s="315">
        <v>1206000</v>
      </c>
      <c r="KE309" s="315">
        <v>0</v>
      </c>
      <c r="KF309" s="315">
        <v>300000</v>
      </c>
      <c r="KG309" s="315">
        <v>0</v>
      </c>
      <c r="KH309" s="315">
        <v>2887500</v>
      </c>
      <c r="KI309" s="315">
        <v>7900500</v>
      </c>
      <c r="KJ309" s="315">
        <v>0</v>
      </c>
      <c r="KK309" s="315">
        <v>0</v>
      </c>
      <c r="KL309" s="315">
        <v>833333.35</v>
      </c>
      <c r="KM309" s="315">
        <v>0</v>
      </c>
      <c r="KN309" s="315">
        <v>5736560</v>
      </c>
      <c r="KO309" s="315">
        <v>0</v>
      </c>
      <c r="KP309" s="315">
        <v>9000000</v>
      </c>
      <c r="KQ309" s="315">
        <v>294512080</v>
      </c>
      <c r="KR309" s="315">
        <v>0</v>
      </c>
      <c r="KS309" s="314">
        <v>450000</v>
      </c>
      <c r="KU309" s="312">
        <v>22</v>
      </c>
      <c r="KV309" s="312">
        <v>221</v>
      </c>
      <c r="KY309" s="312">
        <v>9221</v>
      </c>
    </row>
    <row r="310" spans="1:311" x14ac:dyDescent="0.25">
      <c r="A310" s="321">
        <v>2021</v>
      </c>
      <c r="B310" s="320" t="s">
        <v>781</v>
      </c>
      <c r="C310" s="320" t="s">
        <v>795</v>
      </c>
      <c r="D310" s="320" t="s">
        <v>796</v>
      </c>
      <c r="E310" s="320" t="s">
        <v>780</v>
      </c>
      <c r="F310" s="319">
        <v>0</v>
      </c>
      <c r="G310" s="319">
        <v>0</v>
      </c>
      <c r="H310" s="319">
        <v>0</v>
      </c>
      <c r="I310" s="319">
        <v>0</v>
      </c>
      <c r="J310" s="319">
        <v>912480</v>
      </c>
      <c r="K310" s="319">
        <v>0</v>
      </c>
      <c r="L310" s="319">
        <v>0</v>
      </c>
      <c r="M310" s="319">
        <v>0</v>
      </c>
      <c r="N310" s="319">
        <v>0</v>
      </c>
      <c r="O310" s="319">
        <v>400000</v>
      </c>
      <c r="P310" s="319">
        <v>0</v>
      </c>
      <c r="Q310" s="319">
        <v>0</v>
      </c>
      <c r="R310" s="319">
        <v>0</v>
      </c>
      <c r="S310" s="319">
        <v>0</v>
      </c>
      <c r="T310" s="319">
        <v>0</v>
      </c>
      <c r="U310" s="319">
        <v>0</v>
      </c>
      <c r="V310" s="319">
        <v>0</v>
      </c>
      <c r="W310" s="319">
        <v>0</v>
      </c>
      <c r="X310" s="319">
        <v>0</v>
      </c>
      <c r="Y310" s="319">
        <v>3376597.35</v>
      </c>
      <c r="Z310" s="319">
        <v>0</v>
      </c>
      <c r="AA310" s="319">
        <v>0</v>
      </c>
      <c r="AB310" s="319">
        <v>0</v>
      </c>
      <c r="AC310" s="319">
        <v>0</v>
      </c>
      <c r="AD310" s="319">
        <v>0</v>
      </c>
      <c r="AE310" s="319">
        <v>0</v>
      </c>
      <c r="AF310" s="319">
        <v>0</v>
      </c>
      <c r="AG310" s="319">
        <v>0</v>
      </c>
      <c r="AH310" s="319">
        <v>0</v>
      </c>
      <c r="AI310" s="319">
        <v>0</v>
      </c>
      <c r="AJ310" s="319">
        <v>0</v>
      </c>
      <c r="AK310" s="319">
        <v>366800</v>
      </c>
      <c r="AL310" s="319">
        <v>0</v>
      </c>
      <c r="AM310" s="319">
        <v>0</v>
      </c>
      <c r="AN310" s="319">
        <v>0</v>
      </c>
      <c r="AO310" s="319">
        <v>0</v>
      </c>
      <c r="AP310" s="319">
        <v>0</v>
      </c>
      <c r="AQ310" s="319">
        <v>0</v>
      </c>
      <c r="AR310" s="319">
        <v>0</v>
      </c>
      <c r="AS310" s="319">
        <v>0</v>
      </c>
      <c r="AT310" s="319">
        <v>0</v>
      </c>
      <c r="AU310" s="319">
        <v>0</v>
      </c>
      <c r="AV310" s="319">
        <v>0</v>
      </c>
      <c r="AW310" s="319">
        <v>0</v>
      </c>
      <c r="AX310" s="319">
        <v>0</v>
      </c>
      <c r="AY310" s="319">
        <v>0</v>
      </c>
      <c r="AZ310" s="319">
        <v>0</v>
      </c>
      <c r="BA310" s="319">
        <v>0</v>
      </c>
      <c r="BB310" s="319">
        <v>12000</v>
      </c>
      <c r="BC310" s="319">
        <v>0</v>
      </c>
      <c r="BD310" s="319">
        <v>769800</v>
      </c>
      <c r="BE310" s="319">
        <v>0</v>
      </c>
      <c r="BF310" s="319">
        <v>7500000</v>
      </c>
      <c r="BG310" s="319">
        <v>0</v>
      </c>
      <c r="BH310" s="319">
        <v>0</v>
      </c>
      <c r="BI310" s="319">
        <v>0</v>
      </c>
      <c r="BJ310" s="319">
        <v>0</v>
      </c>
      <c r="BK310" s="319">
        <v>0</v>
      </c>
      <c r="BL310" s="319">
        <v>0</v>
      </c>
      <c r="BM310" s="319">
        <v>0</v>
      </c>
      <c r="BN310" s="319">
        <v>0</v>
      </c>
      <c r="BO310" s="319">
        <v>0</v>
      </c>
      <c r="BP310" s="319">
        <v>0</v>
      </c>
      <c r="BQ310" s="319">
        <v>0</v>
      </c>
      <c r="BR310" s="319">
        <v>0</v>
      </c>
      <c r="BS310" s="319">
        <v>0</v>
      </c>
      <c r="BT310" s="319">
        <v>0</v>
      </c>
      <c r="BU310" s="319">
        <v>0</v>
      </c>
      <c r="BV310" s="319">
        <v>0</v>
      </c>
      <c r="BW310" s="319">
        <v>0</v>
      </c>
      <c r="BX310" s="319">
        <v>0</v>
      </c>
      <c r="BY310" s="319">
        <v>0</v>
      </c>
      <c r="BZ310" s="319">
        <v>0</v>
      </c>
      <c r="CA310" s="319">
        <v>0</v>
      </c>
      <c r="CB310" s="319">
        <v>0</v>
      </c>
      <c r="CC310" s="319">
        <v>0</v>
      </c>
      <c r="CD310" s="319">
        <v>0</v>
      </c>
      <c r="CE310" s="319">
        <v>0</v>
      </c>
      <c r="CF310" s="319">
        <v>0</v>
      </c>
      <c r="CG310" s="319">
        <v>0</v>
      </c>
      <c r="CH310" s="319">
        <v>0</v>
      </c>
      <c r="CI310" s="319">
        <v>0</v>
      </c>
      <c r="CJ310" s="319">
        <v>0</v>
      </c>
      <c r="CK310" s="319">
        <v>0</v>
      </c>
      <c r="CL310" s="319">
        <v>0</v>
      </c>
      <c r="CM310" s="319">
        <v>0</v>
      </c>
      <c r="CN310" s="319">
        <v>179100</v>
      </c>
      <c r="CO310" s="319">
        <v>0</v>
      </c>
      <c r="CP310" s="319">
        <v>0</v>
      </c>
      <c r="CQ310" s="319">
        <v>0</v>
      </c>
      <c r="CR310" s="319">
        <v>0</v>
      </c>
      <c r="CS310" s="319">
        <v>0</v>
      </c>
      <c r="CT310" s="319">
        <v>0</v>
      </c>
      <c r="CU310" s="319">
        <v>0</v>
      </c>
      <c r="CV310" s="319">
        <v>0</v>
      </c>
      <c r="CW310" s="319">
        <v>0</v>
      </c>
      <c r="CX310" s="319">
        <v>0</v>
      </c>
      <c r="CY310" s="319">
        <v>0</v>
      </c>
      <c r="CZ310" s="319">
        <v>0</v>
      </c>
      <c r="DA310" s="319">
        <v>0</v>
      </c>
      <c r="DB310" s="319">
        <v>0</v>
      </c>
      <c r="DC310" s="319">
        <v>0</v>
      </c>
      <c r="DD310" s="319">
        <v>0</v>
      </c>
      <c r="DE310" s="319">
        <v>0</v>
      </c>
      <c r="DF310" s="319">
        <v>0</v>
      </c>
      <c r="DG310" s="319">
        <v>0</v>
      </c>
      <c r="DH310" s="319">
        <v>0</v>
      </c>
      <c r="DI310" s="319">
        <v>0</v>
      </c>
      <c r="DJ310" s="319">
        <v>0</v>
      </c>
      <c r="DK310" s="319">
        <v>0</v>
      </c>
      <c r="DL310" s="319">
        <v>0</v>
      </c>
      <c r="DM310" s="319">
        <v>0</v>
      </c>
      <c r="DN310" s="319">
        <v>0</v>
      </c>
      <c r="DO310" s="319">
        <v>0</v>
      </c>
      <c r="DP310" s="319">
        <v>0</v>
      </c>
      <c r="DQ310" s="319">
        <v>50632.95</v>
      </c>
      <c r="DR310" s="319">
        <v>0</v>
      </c>
      <c r="DS310" s="319">
        <v>0</v>
      </c>
      <c r="DT310" s="319">
        <v>0</v>
      </c>
      <c r="DU310" s="319">
        <v>0</v>
      </c>
      <c r="DV310" s="319">
        <v>0</v>
      </c>
      <c r="DW310" s="319">
        <v>0</v>
      </c>
      <c r="DX310" s="319">
        <v>0</v>
      </c>
      <c r="DY310" s="319">
        <v>0</v>
      </c>
      <c r="DZ310" s="319">
        <v>0</v>
      </c>
      <c r="EA310" s="319">
        <v>0</v>
      </c>
      <c r="EB310" s="319">
        <v>0</v>
      </c>
      <c r="EC310" s="319">
        <v>0</v>
      </c>
      <c r="ED310" s="319">
        <v>0</v>
      </c>
      <c r="EE310" s="319">
        <v>0</v>
      </c>
      <c r="EF310" s="319">
        <v>0</v>
      </c>
      <c r="EG310" s="319">
        <v>0</v>
      </c>
      <c r="EH310" s="319">
        <v>0</v>
      </c>
      <c r="EI310" s="319">
        <v>743950</v>
      </c>
      <c r="EJ310" s="319">
        <v>0</v>
      </c>
      <c r="EK310" s="319">
        <v>0</v>
      </c>
      <c r="EL310" s="319">
        <v>0</v>
      </c>
      <c r="EM310" s="319">
        <v>0</v>
      </c>
      <c r="EN310" s="319">
        <v>174333.15</v>
      </c>
      <c r="EO310" s="319">
        <v>0</v>
      </c>
      <c r="EP310" s="319">
        <v>0</v>
      </c>
      <c r="EQ310" s="319">
        <v>0</v>
      </c>
      <c r="ER310" s="319">
        <v>0</v>
      </c>
      <c r="ES310" s="319">
        <v>0</v>
      </c>
      <c r="ET310" s="319">
        <v>0</v>
      </c>
      <c r="EU310" s="319">
        <v>0</v>
      </c>
      <c r="EV310" s="319">
        <v>0</v>
      </c>
      <c r="EW310" s="319">
        <v>0</v>
      </c>
      <c r="EX310" s="319">
        <v>0</v>
      </c>
      <c r="EY310" s="319">
        <v>0</v>
      </c>
      <c r="EZ310" s="319">
        <v>1400000000</v>
      </c>
      <c r="FA310" s="319">
        <v>0</v>
      </c>
      <c r="FB310" s="319">
        <v>0</v>
      </c>
      <c r="FC310" s="319">
        <v>0</v>
      </c>
      <c r="FD310" s="319">
        <v>0</v>
      </c>
      <c r="FE310" s="319">
        <v>0</v>
      </c>
      <c r="FF310" s="319">
        <v>0</v>
      </c>
      <c r="FG310" s="319">
        <v>0</v>
      </c>
      <c r="FH310" s="319">
        <v>0</v>
      </c>
      <c r="FI310" s="319">
        <v>0</v>
      </c>
      <c r="FJ310" s="319">
        <v>0</v>
      </c>
      <c r="FK310" s="319">
        <v>0</v>
      </c>
      <c r="FL310" s="319">
        <v>0</v>
      </c>
      <c r="FM310" s="319">
        <v>0</v>
      </c>
      <c r="FN310" s="319">
        <v>0</v>
      </c>
      <c r="FO310" s="319">
        <v>0</v>
      </c>
      <c r="FP310" s="319">
        <v>0</v>
      </c>
      <c r="FQ310" s="319">
        <v>330000</v>
      </c>
      <c r="FR310" s="319">
        <v>0</v>
      </c>
      <c r="FS310" s="319">
        <v>0</v>
      </c>
      <c r="FT310" s="319">
        <v>0</v>
      </c>
      <c r="FU310" s="319">
        <v>0</v>
      </c>
      <c r="FV310" s="319">
        <v>0</v>
      </c>
      <c r="FW310" s="319">
        <v>0</v>
      </c>
      <c r="FX310" s="319">
        <v>0</v>
      </c>
      <c r="FY310" s="319">
        <v>0</v>
      </c>
      <c r="FZ310" s="319">
        <v>0</v>
      </c>
      <c r="GA310" s="319">
        <v>0</v>
      </c>
      <c r="GB310" s="319">
        <v>0</v>
      </c>
      <c r="GC310" s="319">
        <v>0</v>
      </c>
      <c r="GD310" s="319">
        <v>0</v>
      </c>
      <c r="GE310" s="319">
        <v>0</v>
      </c>
      <c r="GF310" s="319">
        <v>0</v>
      </c>
      <c r="GG310" s="319">
        <v>0</v>
      </c>
      <c r="GH310" s="319">
        <v>0</v>
      </c>
      <c r="GI310" s="319">
        <v>0</v>
      </c>
      <c r="GJ310" s="319">
        <v>0</v>
      </c>
      <c r="GK310" s="319">
        <v>0</v>
      </c>
      <c r="GL310" s="319">
        <v>0</v>
      </c>
      <c r="GM310" s="319">
        <v>0</v>
      </c>
      <c r="GN310" s="319">
        <v>0</v>
      </c>
      <c r="GO310" s="319">
        <v>0</v>
      </c>
      <c r="GP310" s="319">
        <v>0</v>
      </c>
      <c r="GQ310" s="319">
        <v>0</v>
      </c>
      <c r="GR310" s="319">
        <v>0</v>
      </c>
      <c r="GS310" s="319">
        <v>0</v>
      </c>
      <c r="GT310" s="319">
        <v>0</v>
      </c>
      <c r="GU310" s="319">
        <v>0</v>
      </c>
      <c r="GV310" s="319">
        <v>2300000</v>
      </c>
      <c r="GW310" s="319">
        <v>0</v>
      </c>
      <c r="GX310" s="319">
        <v>0</v>
      </c>
      <c r="GY310" s="319">
        <v>0</v>
      </c>
      <c r="GZ310" s="319">
        <v>0</v>
      </c>
      <c r="HA310" s="319">
        <v>5919810</v>
      </c>
      <c r="HB310" s="319">
        <v>0</v>
      </c>
      <c r="HC310" s="319">
        <v>0</v>
      </c>
      <c r="HD310" s="319">
        <v>1180000</v>
      </c>
      <c r="HE310" s="319">
        <v>0</v>
      </c>
      <c r="HF310" s="319">
        <v>0</v>
      </c>
      <c r="HG310" s="319">
        <v>0</v>
      </c>
      <c r="HH310" s="319">
        <v>0</v>
      </c>
      <c r="HI310" s="319">
        <v>0</v>
      </c>
      <c r="HJ310" s="319">
        <v>0</v>
      </c>
      <c r="HK310" s="319">
        <v>0</v>
      </c>
      <c r="HL310" s="319">
        <v>0</v>
      </c>
      <c r="HM310" s="319">
        <v>0</v>
      </c>
      <c r="HN310" s="319">
        <v>0</v>
      </c>
      <c r="HO310" s="319">
        <v>0</v>
      </c>
      <c r="HP310" s="319">
        <v>0</v>
      </c>
      <c r="HQ310" s="319">
        <v>0</v>
      </c>
      <c r="HR310" s="319">
        <v>0</v>
      </c>
      <c r="HS310" s="319">
        <v>0</v>
      </c>
      <c r="HT310" s="319">
        <v>0</v>
      </c>
      <c r="HU310" s="319">
        <v>0</v>
      </c>
      <c r="HV310" s="319">
        <v>0</v>
      </c>
      <c r="HW310" s="319">
        <v>0</v>
      </c>
      <c r="HX310" s="319">
        <v>0</v>
      </c>
      <c r="HY310" s="319">
        <v>0</v>
      </c>
      <c r="HZ310" s="319">
        <v>0</v>
      </c>
      <c r="IA310" s="319">
        <v>0</v>
      </c>
      <c r="IB310" s="319">
        <v>0</v>
      </c>
      <c r="IC310" s="319">
        <v>0</v>
      </c>
      <c r="ID310" s="319">
        <v>0</v>
      </c>
      <c r="IE310" s="319">
        <v>0</v>
      </c>
      <c r="IF310" s="319">
        <v>0</v>
      </c>
      <c r="IG310" s="319">
        <v>0</v>
      </c>
      <c r="IH310" s="319">
        <v>0</v>
      </c>
      <c r="II310" s="319">
        <v>0</v>
      </c>
      <c r="IJ310" s="319">
        <v>0</v>
      </c>
      <c r="IK310" s="319">
        <v>0</v>
      </c>
      <c r="IL310" s="319">
        <v>0</v>
      </c>
      <c r="IM310" s="319">
        <v>0</v>
      </c>
      <c r="IN310" s="319">
        <v>0</v>
      </c>
      <c r="IO310" s="319">
        <v>48000</v>
      </c>
      <c r="IP310" s="319">
        <v>0</v>
      </c>
      <c r="IQ310" s="319">
        <v>0</v>
      </c>
      <c r="IR310" s="319">
        <v>0</v>
      </c>
      <c r="IS310" s="319">
        <v>0</v>
      </c>
      <c r="IT310" s="319">
        <v>0</v>
      </c>
      <c r="IU310" s="319">
        <v>0</v>
      </c>
      <c r="IV310" s="319">
        <v>0</v>
      </c>
      <c r="IW310" s="319">
        <v>0</v>
      </c>
      <c r="IX310" s="319">
        <v>0</v>
      </c>
      <c r="IY310" s="319">
        <v>0</v>
      </c>
      <c r="IZ310" s="319">
        <v>0</v>
      </c>
      <c r="JA310" s="319">
        <v>0</v>
      </c>
      <c r="JB310" s="319">
        <v>0</v>
      </c>
      <c r="JC310" s="319">
        <v>0</v>
      </c>
      <c r="JD310" s="319">
        <v>0</v>
      </c>
      <c r="JE310" s="319">
        <v>0</v>
      </c>
      <c r="JF310" s="319">
        <v>0</v>
      </c>
      <c r="JG310" s="319">
        <v>0</v>
      </c>
      <c r="JH310" s="319">
        <v>0</v>
      </c>
      <c r="JI310" s="319">
        <v>0</v>
      </c>
      <c r="JJ310" s="319">
        <v>0</v>
      </c>
      <c r="JK310" s="319">
        <v>0</v>
      </c>
      <c r="JL310" s="319">
        <v>0</v>
      </c>
      <c r="JM310" s="319">
        <v>0</v>
      </c>
      <c r="JN310" s="319">
        <v>200000</v>
      </c>
      <c r="JO310" s="319">
        <v>0</v>
      </c>
      <c r="JP310" s="319">
        <v>0</v>
      </c>
      <c r="JQ310" s="319">
        <v>0</v>
      </c>
      <c r="JR310" s="319">
        <v>0</v>
      </c>
      <c r="JS310" s="319">
        <v>0</v>
      </c>
      <c r="JT310" s="319">
        <v>0</v>
      </c>
      <c r="JU310" s="319">
        <v>0</v>
      </c>
      <c r="JV310" s="319">
        <v>0</v>
      </c>
      <c r="JW310" s="319">
        <v>0</v>
      </c>
      <c r="JX310" s="319">
        <v>0</v>
      </c>
      <c r="JY310" s="319">
        <v>0</v>
      </c>
      <c r="JZ310" s="319">
        <v>0</v>
      </c>
      <c r="KA310" s="319">
        <v>0</v>
      </c>
      <c r="KB310" s="319">
        <v>0</v>
      </c>
      <c r="KC310" s="319">
        <v>0</v>
      </c>
      <c r="KD310" s="319">
        <v>0</v>
      </c>
      <c r="KE310" s="319">
        <v>0</v>
      </c>
      <c r="KF310" s="319">
        <v>0</v>
      </c>
      <c r="KG310" s="319">
        <v>0</v>
      </c>
      <c r="KH310" s="319">
        <v>0</v>
      </c>
      <c r="KI310" s="319">
        <v>0</v>
      </c>
      <c r="KJ310" s="319">
        <v>0</v>
      </c>
      <c r="KK310" s="319">
        <v>799732.45</v>
      </c>
      <c r="KL310" s="319">
        <v>0</v>
      </c>
      <c r="KM310" s="319">
        <v>0</v>
      </c>
      <c r="KN310" s="319">
        <v>0</v>
      </c>
      <c r="KO310" s="319">
        <v>11830000</v>
      </c>
      <c r="KP310" s="319">
        <v>0</v>
      </c>
      <c r="KQ310" s="319">
        <v>0</v>
      </c>
      <c r="KR310" s="319">
        <v>0</v>
      </c>
      <c r="KS310" s="318">
        <v>0</v>
      </c>
      <c r="KU310" s="312">
        <v>22</v>
      </c>
      <c r="KV310" s="312">
        <v>223</v>
      </c>
      <c r="KY310" s="312">
        <v>9223</v>
      </c>
    </row>
    <row r="311" spans="1:311" x14ac:dyDescent="0.25">
      <c r="A311" s="317">
        <v>2021</v>
      </c>
      <c r="B311" s="316" t="s">
        <v>781</v>
      </c>
      <c r="C311" s="316" t="s">
        <v>795</v>
      </c>
      <c r="D311" s="316" t="s">
        <v>321</v>
      </c>
      <c r="E311" s="316" t="s">
        <v>780</v>
      </c>
      <c r="F311" s="315">
        <v>2870000</v>
      </c>
      <c r="G311" s="315">
        <v>72000</v>
      </c>
      <c r="H311" s="315">
        <v>73414920</v>
      </c>
      <c r="I311" s="315">
        <v>1736420</v>
      </c>
      <c r="J311" s="315">
        <v>912480</v>
      </c>
      <c r="K311" s="315">
        <v>3288150</v>
      </c>
      <c r="L311" s="315">
        <v>20175850</v>
      </c>
      <c r="M311" s="315">
        <v>9000000</v>
      </c>
      <c r="N311" s="315">
        <v>17673500</v>
      </c>
      <c r="O311" s="315">
        <v>12400000</v>
      </c>
      <c r="P311" s="315">
        <v>5970000</v>
      </c>
      <c r="Q311" s="315">
        <v>5722100</v>
      </c>
      <c r="R311" s="315">
        <v>15525567.5</v>
      </c>
      <c r="S311" s="315">
        <v>7475000</v>
      </c>
      <c r="T311" s="315">
        <v>6898600</v>
      </c>
      <c r="U311" s="315">
        <v>17053499.800000001</v>
      </c>
      <c r="V311" s="315">
        <v>28465000</v>
      </c>
      <c r="W311" s="315">
        <v>3395000</v>
      </c>
      <c r="X311" s="315">
        <v>9391950</v>
      </c>
      <c r="Y311" s="315">
        <v>3376597.35</v>
      </c>
      <c r="Z311" s="315">
        <v>5947789.6100000003</v>
      </c>
      <c r="AA311" s="315">
        <v>51201600</v>
      </c>
      <c r="AB311" s="315">
        <v>9194100</v>
      </c>
      <c r="AC311" s="315">
        <v>2698800</v>
      </c>
      <c r="AD311" s="315">
        <v>83380000</v>
      </c>
      <c r="AE311" s="315">
        <v>1221245</v>
      </c>
      <c r="AF311" s="315">
        <v>4144258.16</v>
      </c>
      <c r="AG311" s="315">
        <v>0</v>
      </c>
      <c r="AH311" s="315">
        <v>5872000</v>
      </c>
      <c r="AI311" s="315">
        <v>7910666.5999999996</v>
      </c>
      <c r="AJ311" s="315">
        <v>0</v>
      </c>
      <c r="AK311" s="315">
        <v>366800</v>
      </c>
      <c r="AL311" s="315">
        <v>38500000</v>
      </c>
      <c r="AM311" s="315">
        <v>1265000</v>
      </c>
      <c r="AN311" s="315">
        <v>2070000</v>
      </c>
      <c r="AO311" s="315">
        <v>0</v>
      </c>
      <c r="AP311" s="315">
        <v>4680000</v>
      </c>
      <c r="AQ311" s="315">
        <v>2151600</v>
      </c>
      <c r="AR311" s="315">
        <v>24184000</v>
      </c>
      <c r="AS311" s="315">
        <v>3990000</v>
      </c>
      <c r="AT311" s="315">
        <v>5810000</v>
      </c>
      <c r="AU311" s="315">
        <v>6574907.3499999996</v>
      </c>
      <c r="AV311" s="315">
        <v>1650000</v>
      </c>
      <c r="AW311" s="315">
        <v>15000000</v>
      </c>
      <c r="AX311" s="315">
        <v>800000</v>
      </c>
      <c r="AY311" s="315">
        <v>5923000</v>
      </c>
      <c r="AZ311" s="315">
        <v>5799500</v>
      </c>
      <c r="BA311" s="315">
        <v>226000</v>
      </c>
      <c r="BB311" s="315">
        <v>12000</v>
      </c>
      <c r="BC311" s="315">
        <v>11000000</v>
      </c>
      <c r="BD311" s="315">
        <v>25344010</v>
      </c>
      <c r="BE311" s="315">
        <v>3340000</v>
      </c>
      <c r="BF311" s="315">
        <v>7500000</v>
      </c>
      <c r="BG311" s="315">
        <v>2121599.7000000002</v>
      </c>
      <c r="BH311" s="315">
        <v>70700</v>
      </c>
      <c r="BI311" s="315">
        <v>30100000</v>
      </c>
      <c r="BJ311" s="315">
        <v>15450</v>
      </c>
      <c r="BK311" s="315">
        <v>24229750</v>
      </c>
      <c r="BL311" s="315">
        <v>78600</v>
      </c>
      <c r="BM311" s="315">
        <v>2300000</v>
      </c>
      <c r="BN311" s="315">
        <v>10500000</v>
      </c>
      <c r="BO311" s="315">
        <v>0</v>
      </c>
      <c r="BP311" s="315">
        <v>327500</v>
      </c>
      <c r="BQ311" s="315">
        <v>608000</v>
      </c>
      <c r="BR311" s="315">
        <v>7584150</v>
      </c>
      <c r="BS311" s="315">
        <v>7202000</v>
      </c>
      <c r="BT311" s="315">
        <v>3000000</v>
      </c>
      <c r="BU311" s="315">
        <v>1300000</v>
      </c>
      <c r="BV311" s="315">
        <v>784000</v>
      </c>
      <c r="BW311" s="315">
        <v>0</v>
      </c>
      <c r="BX311" s="315">
        <v>6680843.4199999999</v>
      </c>
      <c r="BY311" s="315">
        <v>13798000</v>
      </c>
      <c r="BZ311" s="315">
        <v>3865586</v>
      </c>
      <c r="CA311" s="315">
        <v>5250738.7</v>
      </c>
      <c r="CB311" s="315">
        <v>0</v>
      </c>
      <c r="CC311" s="315">
        <v>9757711</v>
      </c>
      <c r="CD311" s="315">
        <v>9000000</v>
      </c>
      <c r="CE311" s="315">
        <v>3000000</v>
      </c>
      <c r="CF311" s="315">
        <v>24211540.5</v>
      </c>
      <c r="CG311" s="315">
        <v>2500000</v>
      </c>
      <c r="CH311" s="315">
        <v>11105000</v>
      </c>
      <c r="CI311" s="315">
        <v>5560000</v>
      </c>
      <c r="CJ311" s="315">
        <v>1723832.35</v>
      </c>
      <c r="CK311" s="315">
        <v>955000</v>
      </c>
      <c r="CL311" s="315">
        <v>4030500</v>
      </c>
      <c r="CM311" s="315">
        <v>199799.65</v>
      </c>
      <c r="CN311" s="315">
        <v>9399100</v>
      </c>
      <c r="CO311" s="315">
        <v>18375000</v>
      </c>
      <c r="CP311" s="315">
        <v>950000</v>
      </c>
      <c r="CQ311" s="315">
        <v>6000000</v>
      </c>
      <c r="CR311" s="315">
        <v>280000</v>
      </c>
      <c r="CS311" s="315">
        <v>5105600</v>
      </c>
      <c r="CT311" s="315">
        <v>0</v>
      </c>
      <c r="CU311" s="315">
        <v>449807</v>
      </c>
      <c r="CV311" s="315">
        <v>969450</v>
      </c>
      <c r="CW311" s="315">
        <v>1753916.65</v>
      </c>
      <c r="CX311" s="315">
        <v>5800000</v>
      </c>
      <c r="CY311" s="315">
        <v>7423440</v>
      </c>
      <c r="CZ311" s="315">
        <v>50568125</v>
      </c>
      <c r="DA311" s="315">
        <v>4000000</v>
      </c>
      <c r="DB311" s="315">
        <v>30000000</v>
      </c>
      <c r="DC311" s="315">
        <v>3300000</v>
      </c>
      <c r="DD311" s="315">
        <v>25000000</v>
      </c>
      <c r="DE311" s="315">
        <v>47958333</v>
      </c>
      <c r="DF311" s="315">
        <v>780000</v>
      </c>
      <c r="DG311" s="315">
        <v>3835000</v>
      </c>
      <c r="DH311" s="315">
        <v>6982766.5999999996</v>
      </c>
      <c r="DI311" s="315">
        <v>8797500</v>
      </c>
      <c r="DJ311" s="315">
        <v>4250000</v>
      </c>
      <c r="DK311" s="315">
        <v>4720000</v>
      </c>
      <c r="DL311" s="315">
        <v>1500000</v>
      </c>
      <c r="DM311" s="315">
        <v>9195332</v>
      </c>
      <c r="DN311" s="315">
        <v>1200000</v>
      </c>
      <c r="DO311" s="315">
        <v>2472950</v>
      </c>
      <c r="DP311" s="315">
        <v>3448000</v>
      </c>
      <c r="DQ311" s="315">
        <v>1240132.95</v>
      </c>
      <c r="DR311" s="315">
        <v>9805315</v>
      </c>
      <c r="DS311" s="315">
        <v>36410000</v>
      </c>
      <c r="DT311" s="315">
        <v>13424484.140000001</v>
      </c>
      <c r="DU311" s="315">
        <v>9901550</v>
      </c>
      <c r="DV311" s="315">
        <v>5298599.3</v>
      </c>
      <c r="DW311" s="315">
        <v>2370000</v>
      </c>
      <c r="DX311" s="315">
        <v>16369022.75</v>
      </c>
      <c r="DY311" s="315">
        <v>7101580</v>
      </c>
      <c r="DZ311" s="315">
        <v>11918850.300000001</v>
      </c>
      <c r="EA311" s="315">
        <v>61475000</v>
      </c>
      <c r="EB311" s="315">
        <v>11058960</v>
      </c>
      <c r="EC311" s="315">
        <v>7100350</v>
      </c>
      <c r="ED311" s="315">
        <v>1750000</v>
      </c>
      <c r="EE311" s="315">
        <v>5712000</v>
      </c>
      <c r="EF311" s="315">
        <v>740500</v>
      </c>
      <c r="EG311" s="315">
        <v>29889300</v>
      </c>
      <c r="EH311" s="315">
        <v>2000000</v>
      </c>
      <c r="EI311" s="315">
        <v>3243950</v>
      </c>
      <c r="EJ311" s="315">
        <v>26858442.809999999</v>
      </c>
      <c r="EK311" s="315">
        <v>965000</v>
      </c>
      <c r="EL311" s="315">
        <v>1825000</v>
      </c>
      <c r="EM311" s="315">
        <v>9150000</v>
      </c>
      <c r="EN311" s="315">
        <v>8392833.1500000004</v>
      </c>
      <c r="EO311" s="315">
        <v>13452265.5</v>
      </c>
      <c r="EP311" s="315">
        <v>5000000</v>
      </c>
      <c r="EQ311" s="315">
        <v>1605000</v>
      </c>
      <c r="ER311" s="315">
        <v>9473175</v>
      </c>
      <c r="ES311" s="315">
        <v>1783180</v>
      </c>
      <c r="ET311" s="315">
        <v>8500000</v>
      </c>
      <c r="EU311" s="315">
        <v>4923700</v>
      </c>
      <c r="EV311" s="315">
        <v>1549750</v>
      </c>
      <c r="EW311" s="315">
        <v>9037500</v>
      </c>
      <c r="EX311" s="315">
        <v>11276002</v>
      </c>
      <c r="EY311" s="315">
        <v>45000000</v>
      </c>
      <c r="EZ311" s="315">
        <v>1827662500</v>
      </c>
      <c r="FA311" s="315">
        <v>4679500</v>
      </c>
      <c r="FB311" s="315">
        <v>6758000</v>
      </c>
      <c r="FC311" s="315">
        <v>18749518.649999999</v>
      </c>
      <c r="FD311" s="315">
        <v>4884722.9000000004</v>
      </c>
      <c r="FE311" s="315">
        <v>56000000</v>
      </c>
      <c r="FF311" s="315">
        <v>9504925</v>
      </c>
      <c r="FG311" s="315">
        <v>2457715.5499999998</v>
      </c>
      <c r="FH311" s="315">
        <v>32846155</v>
      </c>
      <c r="FI311" s="315">
        <v>2615875</v>
      </c>
      <c r="FJ311" s="315">
        <v>12707000</v>
      </c>
      <c r="FK311" s="315">
        <v>5065463.75</v>
      </c>
      <c r="FL311" s="315">
        <v>340000</v>
      </c>
      <c r="FM311" s="315">
        <v>23388200</v>
      </c>
      <c r="FN311" s="315">
        <v>700000</v>
      </c>
      <c r="FO311" s="315">
        <v>3655000</v>
      </c>
      <c r="FP311" s="315">
        <v>710500</v>
      </c>
      <c r="FQ311" s="315">
        <v>330000</v>
      </c>
      <c r="FR311" s="315">
        <v>5011350.72</v>
      </c>
      <c r="FS311" s="315">
        <v>2377578</v>
      </c>
      <c r="FT311" s="315">
        <v>5259860</v>
      </c>
      <c r="FU311" s="315">
        <v>2405500</v>
      </c>
      <c r="FV311" s="315">
        <v>0</v>
      </c>
      <c r="FW311" s="315">
        <v>650000</v>
      </c>
      <c r="FX311" s="315">
        <v>21098095</v>
      </c>
      <c r="FY311" s="315">
        <v>24800000</v>
      </c>
      <c r="FZ311" s="315">
        <v>540000</v>
      </c>
      <c r="GA311" s="315">
        <v>1379666.68</v>
      </c>
      <c r="GB311" s="315">
        <v>2516990</v>
      </c>
      <c r="GC311" s="315">
        <v>1640300</v>
      </c>
      <c r="GD311" s="315">
        <v>3659250</v>
      </c>
      <c r="GE311" s="315">
        <v>7684208</v>
      </c>
      <c r="GF311" s="315">
        <v>2000000</v>
      </c>
      <c r="GG311" s="315">
        <v>14634870</v>
      </c>
      <c r="GH311" s="315">
        <v>1000000</v>
      </c>
      <c r="GI311" s="315">
        <v>8073291.5999999996</v>
      </c>
      <c r="GJ311" s="315">
        <v>2607850</v>
      </c>
      <c r="GK311" s="315">
        <v>45024500</v>
      </c>
      <c r="GL311" s="315">
        <v>0</v>
      </c>
      <c r="GM311" s="315">
        <v>51250000</v>
      </c>
      <c r="GN311" s="315">
        <v>4400000</v>
      </c>
      <c r="GO311" s="315">
        <v>12403700</v>
      </c>
      <c r="GP311" s="315">
        <v>665400</v>
      </c>
      <c r="GQ311" s="315">
        <v>0</v>
      </c>
      <c r="GR311" s="315">
        <v>6973250</v>
      </c>
      <c r="GS311" s="315">
        <v>228728000</v>
      </c>
      <c r="GT311" s="315">
        <v>1307790</v>
      </c>
      <c r="GU311" s="315">
        <v>33000000</v>
      </c>
      <c r="GV311" s="315">
        <v>2300000</v>
      </c>
      <c r="GW311" s="315">
        <v>1036703</v>
      </c>
      <c r="GX311" s="315">
        <v>67047500</v>
      </c>
      <c r="GY311" s="315">
        <v>0</v>
      </c>
      <c r="GZ311" s="315">
        <v>6955491.1699999999</v>
      </c>
      <c r="HA311" s="315">
        <v>18176668.82</v>
      </c>
      <c r="HB311" s="315">
        <v>738000</v>
      </c>
      <c r="HC311" s="315">
        <v>55116300</v>
      </c>
      <c r="HD311" s="315">
        <v>1180000</v>
      </c>
      <c r="HE311" s="315">
        <v>1056000</v>
      </c>
      <c r="HF311" s="315">
        <v>3188350</v>
      </c>
      <c r="HG311" s="315">
        <v>12402666.68</v>
      </c>
      <c r="HH311" s="315">
        <v>28866740</v>
      </c>
      <c r="HI311" s="315">
        <v>10895275</v>
      </c>
      <c r="HJ311" s="315">
        <v>3542000</v>
      </c>
      <c r="HK311" s="315">
        <v>2750182.45</v>
      </c>
      <c r="HL311" s="315">
        <v>11780000</v>
      </c>
      <c r="HM311" s="315">
        <v>6501505</v>
      </c>
      <c r="HN311" s="315">
        <v>1769500</v>
      </c>
      <c r="HO311" s="315">
        <v>8786250</v>
      </c>
      <c r="HP311" s="315">
        <v>29500000</v>
      </c>
      <c r="HQ311" s="315">
        <v>1055600</v>
      </c>
      <c r="HR311" s="315">
        <v>7000000</v>
      </c>
      <c r="HS311" s="315">
        <v>1200000</v>
      </c>
      <c r="HT311" s="315">
        <v>77000000</v>
      </c>
      <c r="HU311" s="315">
        <v>1710000</v>
      </c>
      <c r="HV311" s="315">
        <v>30579000</v>
      </c>
      <c r="HW311" s="315">
        <v>134400000</v>
      </c>
      <c r="HX311" s="315">
        <v>3134625</v>
      </c>
      <c r="HY311" s="315">
        <v>83859680</v>
      </c>
      <c r="HZ311" s="315">
        <v>1720000</v>
      </c>
      <c r="IA311" s="315">
        <v>239000</v>
      </c>
      <c r="IB311" s="315">
        <v>10322600</v>
      </c>
      <c r="IC311" s="315">
        <v>35826200</v>
      </c>
      <c r="ID311" s="315">
        <v>3914700</v>
      </c>
      <c r="IE311" s="315">
        <v>14000000</v>
      </c>
      <c r="IF311" s="315">
        <v>200000</v>
      </c>
      <c r="IG311" s="315">
        <v>2140025</v>
      </c>
      <c r="IH311" s="315">
        <v>1000000</v>
      </c>
      <c r="II311" s="315">
        <v>2870139</v>
      </c>
      <c r="IJ311" s="315">
        <v>23257285</v>
      </c>
      <c r="IK311" s="315">
        <v>758550</v>
      </c>
      <c r="IL311" s="315">
        <v>1561965</v>
      </c>
      <c r="IM311" s="315">
        <v>2900000</v>
      </c>
      <c r="IN311" s="315">
        <v>8508462.0999999996</v>
      </c>
      <c r="IO311" s="315">
        <v>5465198</v>
      </c>
      <c r="IP311" s="315">
        <v>1114251.95</v>
      </c>
      <c r="IQ311" s="315">
        <v>4351087.25</v>
      </c>
      <c r="IR311" s="315">
        <v>62200000</v>
      </c>
      <c r="IS311" s="315">
        <v>12000000</v>
      </c>
      <c r="IT311" s="315">
        <v>16587700</v>
      </c>
      <c r="IU311" s="315">
        <v>2100000</v>
      </c>
      <c r="IV311" s="315">
        <v>16000000</v>
      </c>
      <c r="IW311" s="315">
        <v>4000000</v>
      </c>
      <c r="IX311" s="315">
        <v>503500</v>
      </c>
      <c r="IY311" s="315">
        <v>5893635</v>
      </c>
      <c r="IZ311" s="315">
        <v>2000000</v>
      </c>
      <c r="JA311" s="315">
        <v>1831250</v>
      </c>
      <c r="JB311" s="315">
        <v>4374250</v>
      </c>
      <c r="JC311" s="315">
        <v>6500000</v>
      </c>
      <c r="JD311" s="315">
        <v>570000</v>
      </c>
      <c r="JE311" s="315">
        <v>0</v>
      </c>
      <c r="JF311" s="315">
        <v>8750000</v>
      </c>
      <c r="JG311" s="315">
        <v>1450000</v>
      </c>
      <c r="JH311" s="315">
        <v>7957333.3200000003</v>
      </c>
      <c r="JI311" s="315">
        <v>2390000</v>
      </c>
      <c r="JJ311" s="315">
        <v>6668672</v>
      </c>
      <c r="JK311" s="315">
        <v>842750</v>
      </c>
      <c r="JL311" s="315">
        <v>2231150</v>
      </c>
      <c r="JM311" s="315">
        <v>500000</v>
      </c>
      <c r="JN311" s="315">
        <v>460000</v>
      </c>
      <c r="JO311" s="315">
        <v>8961000</v>
      </c>
      <c r="JP311" s="315">
        <v>1260000</v>
      </c>
      <c r="JQ311" s="315">
        <v>692000</v>
      </c>
      <c r="JR311" s="315">
        <v>200000</v>
      </c>
      <c r="JS311" s="315">
        <v>34582169.200000003</v>
      </c>
      <c r="JT311" s="315">
        <v>4061676.35</v>
      </c>
      <c r="JU311" s="315">
        <v>0</v>
      </c>
      <c r="JV311" s="315">
        <v>117662500</v>
      </c>
      <c r="JW311" s="315">
        <v>2350000</v>
      </c>
      <c r="JX311" s="315">
        <v>0</v>
      </c>
      <c r="JY311" s="315">
        <v>0</v>
      </c>
      <c r="JZ311" s="315">
        <v>0</v>
      </c>
      <c r="KA311" s="315">
        <v>5592952</v>
      </c>
      <c r="KB311" s="315">
        <v>1500000</v>
      </c>
      <c r="KC311" s="315">
        <v>767000</v>
      </c>
      <c r="KD311" s="315">
        <v>1206000</v>
      </c>
      <c r="KE311" s="315">
        <v>17700000</v>
      </c>
      <c r="KF311" s="315">
        <v>300000</v>
      </c>
      <c r="KG311" s="315">
        <v>2000000</v>
      </c>
      <c r="KH311" s="315">
        <v>2887500</v>
      </c>
      <c r="KI311" s="315">
        <v>7900500</v>
      </c>
      <c r="KJ311" s="315">
        <v>0</v>
      </c>
      <c r="KK311" s="315">
        <v>799732.45</v>
      </c>
      <c r="KL311" s="315">
        <v>833333.35</v>
      </c>
      <c r="KM311" s="315">
        <v>2840500</v>
      </c>
      <c r="KN311" s="315">
        <v>5736560</v>
      </c>
      <c r="KO311" s="315">
        <v>11830000</v>
      </c>
      <c r="KP311" s="315">
        <v>9000000</v>
      </c>
      <c r="KQ311" s="315">
        <v>294512080</v>
      </c>
      <c r="KR311" s="315">
        <v>25349550</v>
      </c>
      <c r="KS311" s="314">
        <v>4295940</v>
      </c>
      <c r="KU311" s="338" t="s">
        <v>943</v>
      </c>
      <c r="KV311" s="312" t="s">
        <v>943</v>
      </c>
      <c r="KY311" s="312" t="s">
        <v>943</v>
      </c>
    </row>
    <row r="312" spans="1:311" x14ac:dyDescent="0.25">
      <c r="A312" s="321">
        <v>2021</v>
      </c>
      <c r="B312" s="320" t="s">
        <v>781</v>
      </c>
      <c r="C312" s="320" t="s">
        <v>791</v>
      </c>
      <c r="D312" s="320" t="s">
        <v>794</v>
      </c>
      <c r="E312" s="320" t="s">
        <v>780</v>
      </c>
      <c r="F312" s="319">
        <v>0</v>
      </c>
      <c r="G312" s="319">
        <v>0</v>
      </c>
      <c r="H312" s="319">
        <v>0</v>
      </c>
      <c r="I312" s="319">
        <v>0</v>
      </c>
      <c r="J312" s="319">
        <v>0</v>
      </c>
      <c r="K312" s="319">
        <v>0</v>
      </c>
      <c r="L312" s="319">
        <v>0</v>
      </c>
      <c r="M312" s="319">
        <v>0</v>
      </c>
      <c r="N312" s="319">
        <v>0</v>
      </c>
      <c r="O312" s="319">
        <v>0</v>
      </c>
      <c r="P312" s="319">
        <v>0</v>
      </c>
      <c r="Q312" s="319">
        <v>0</v>
      </c>
      <c r="R312" s="319">
        <v>0</v>
      </c>
      <c r="S312" s="319">
        <v>0</v>
      </c>
      <c r="T312" s="319">
        <v>0</v>
      </c>
      <c r="U312" s="319">
        <v>0</v>
      </c>
      <c r="V312" s="319">
        <v>0</v>
      </c>
      <c r="W312" s="319">
        <v>0</v>
      </c>
      <c r="X312" s="319">
        <v>0</v>
      </c>
      <c r="Y312" s="319">
        <v>0</v>
      </c>
      <c r="Z312" s="319">
        <v>0</v>
      </c>
      <c r="AA312" s="319">
        <v>0</v>
      </c>
      <c r="AB312" s="319">
        <v>0</v>
      </c>
      <c r="AC312" s="319">
        <v>0</v>
      </c>
      <c r="AD312" s="319">
        <v>0</v>
      </c>
      <c r="AE312" s="319">
        <v>0</v>
      </c>
      <c r="AF312" s="319">
        <v>0</v>
      </c>
      <c r="AG312" s="319">
        <v>0</v>
      </c>
      <c r="AH312" s="319">
        <v>0</v>
      </c>
      <c r="AI312" s="319">
        <v>0</v>
      </c>
      <c r="AJ312" s="319">
        <v>0</v>
      </c>
      <c r="AK312" s="319">
        <v>0</v>
      </c>
      <c r="AL312" s="319">
        <v>0</v>
      </c>
      <c r="AM312" s="319">
        <v>0</v>
      </c>
      <c r="AN312" s="319">
        <v>0</v>
      </c>
      <c r="AO312" s="319">
        <v>0</v>
      </c>
      <c r="AP312" s="319">
        <v>0</v>
      </c>
      <c r="AQ312" s="319">
        <v>0</v>
      </c>
      <c r="AR312" s="319">
        <v>0</v>
      </c>
      <c r="AS312" s="319">
        <v>0</v>
      </c>
      <c r="AT312" s="319">
        <v>0</v>
      </c>
      <c r="AU312" s="319">
        <v>0</v>
      </c>
      <c r="AV312" s="319">
        <v>0</v>
      </c>
      <c r="AW312" s="319">
        <v>0</v>
      </c>
      <c r="AX312" s="319">
        <v>0</v>
      </c>
      <c r="AY312" s="319">
        <v>0</v>
      </c>
      <c r="AZ312" s="319">
        <v>0</v>
      </c>
      <c r="BA312" s="319">
        <v>0</v>
      </c>
      <c r="BB312" s="319">
        <v>0</v>
      </c>
      <c r="BC312" s="319">
        <v>0</v>
      </c>
      <c r="BD312" s="319">
        <v>0</v>
      </c>
      <c r="BE312" s="319">
        <v>0</v>
      </c>
      <c r="BF312" s="319">
        <v>0</v>
      </c>
      <c r="BG312" s="319">
        <v>0</v>
      </c>
      <c r="BH312" s="319">
        <v>0</v>
      </c>
      <c r="BI312" s="319">
        <v>0</v>
      </c>
      <c r="BJ312" s="319">
        <v>0</v>
      </c>
      <c r="BK312" s="319">
        <v>0</v>
      </c>
      <c r="BL312" s="319">
        <v>0</v>
      </c>
      <c r="BM312" s="319">
        <v>0</v>
      </c>
      <c r="BN312" s="319">
        <v>0</v>
      </c>
      <c r="BO312" s="319">
        <v>0</v>
      </c>
      <c r="BP312" s="319">
        <v>0</v>
      </c>
      <c r="BQ312" s="319">
        <v>0</v>
      </c>
      <c r="BR312" s="319">
        <v>0</v>
      </c>
      <c r="BS312" s="319">
        <v>0</v>
      </c>
      <c r="BT312" s="319">
        <v>0</v>
      </c>
      <c r="BU312" s="319">
        <v>0</v>
      </c>
      <c r="BV312" s="319">
        <v>0</v>
      </c>
      <c r="BW312" s="319">
        <v>0</v>
      </c>
      <c r="BX312" s="319">
        <v>0</v>
      </c>
      <c r="BY312" s="319">
        <v>0</v>
      </c>
      <c r="BZ312" s="319">
        <v>0</v>
      </c>
      <c r="CA312" s="319">
        <v>0</v>
      </c>
      <c r="CB312" s="319">
        <v>0</v>
      </c>
      <c r="CC312" s="319">
        <v>0</v>
      </c>
      <c r="CD312" s="319">
        <v>0</v>
      </c>
      <c r="CE312" s="319">
        <v>0</v>
      </c>
      <c r="CF312" s="319">
        <v>0</v>
      </c>
      <c r="CG312" s="319">
        <v>0</v>
      </c>
      <c r="CH312" s="319">
        <v>0</v>
      </c>
      <c r="CI312" s="319">
        <v>0</v>
      </c>
      <c r="CJ312" s="319">
        <v>0</v>
      </c>
      <c r="CK312" s="319">
        <v>0</v>
      </c>
      <c r="CL312" s="319">
        <v>0</v>
      </c>
      <c r="CM312" s="319">
        <v>0</v>
      </c>
      <c r="CN312" s="319">
        <v>0</v>
      </c>
      <c r="CO312" s="319">
        <v>0</v>
      </c>
      <c r="CP312" s="319">
        <v>0</v>
      </c>
      <c r="CQ312" s="319">
        <v>0</v>
      </c>
      <c r="CR312" s="319">
        <v>0</v>
      </c>
      <c r="CS312" s="319">
        <v>0</v>
      </c>
      <c r="CT312" s="319">
        <v>0</v>
      </c>
      <c r="CU312" s="319">
        <v>0</v>
      </c>
      <c r="CV312" s="319">
        <v>0</v>
      </c>
      <c r="CW312" s="319">
        <v>0</v>
      </c>
      <c r="CX312" s="319">
        <v>0</v>
      </c>
      <c r="CY312" s="319">
        <v>0</v>
      </c>
      <c r="CZ312" s="319">
        <v>0</v>
      </c>
      <c r="DA312" s="319">
        <v>0</v>
      </c>
      <c r="DB312" s="319">
        <v>0</v>
      </c>
      <c r="DC312" s="319">
        <v>0</v>
      </c>
      <c r="DD312" s="319">
        <v>0</v>
      </c>
      <c r="DE312" s="319">
        <v>0</v>
      </c>
      <c r="DF312" s="319">
        <v>0</v>
      </c>
      <c r="DG312" s="319">
        <v>0</v>
      </c>
      <c r="DH312" s="319">
        <v>0</v>
      </c>
      <c r="DI312" s="319">
        <v>0</v>
      </c>
      <c r="DJ312" s="319">
        <v>0</v>
      </c>
      <c r="DK312" s="319">
        <v>0</v>
      </c>
      <c r="DL312" s="319">
        <v>0</v>
      </c>
      <c r="DM312" s="319">
        <v>0</v>
      </c>
      <c r="DN312" s="319">
        <v>0</v>
      </c>
      <c r="DO312" s="319">
        <v>0</v>
      </c>
      <c r="DP312" s="319">
        <v>0</v>
      </c>
      <c r="DQ312" s="319">
        <v>0</v>
      </c>
      <c r="DR312" s="319">
        <v>0</v>
      </c>
      <c r="DS312" s="319">
        <v>0</v>
      </c>
      <c r="DT312" s="319">
        <v>0</v>
      </c>
      <c r="DU312" s="319">
        <v>0</v>
      </c>
      <c r="DV312" s="319">
        <v>0</v>
      </c>
      <c r="DW312" s="319">
        <v>0</v>
      </c>
      <c r="DX312" s="319">
        <v>0</v>
      </c>
      <c r="DY312" s="319">
        <v>0</v>
      </c>
      <c r="DZ312" s="319">
        <v>0</v>
      </c>
      <c r="EA312" s="319">
        <v>0</v>
      </c>
      <c r="EB312" s="319">
        <v>0</v>
      </c>
      <c r="EC312" s="319">
        <v>0</v>
      </c>
      <c r="ED312" s="319">
        <v>0</v>
      </c>
      <c r="EE312" s="319">
        <v>0</v>
      </c>
      <c r="EF312" s="319">
        <v>0</v>
      </c>
      <c r="EG312" s="319">
        <v>0</v>
      </c>
      <c r="EH312" s="319">
        <v>0</v>
      </c>
      <c r="EI312" s="319">
        <v>0</v>
      </c>
      <c r="EJ312" s="319">
        <v>0</v>
      </c>
      <c r="EK312" s="319">
        <v>0</v>
      </c>
      <c r="EL312" s="319">
        <v>0</v>
      </c>
      <c r="EM312" s="319">
        <v>0</v>
      </c>
      <c r="EN312" s="319">
        <v>0</v>
      </c>
      <c r="EO312" s="319">
        <v>0</v>
      </c>
      <c r="EP312" s="319">
        <v>0</v>
      </c>
      <c r="EQ312" s="319">
        <v>0</v>
      </c>
      <c r="ER312" s="319">
        <v>0</v>
      </c>
      <c r="ES312" s="319">
        <v>0</v>
      </c>
      <c r="ET312" s="319">
        <v>0</v>
      </c>
      <c r="EU312" s="319">
        <v>0</v>
      </c>
      <c r="EV312" s="319">
        <v>0</v>
      </c>
      <c r="EW312" s="319">
        <v>0</v>
      </c>
      <c r="EX312" s="319">
        <v>0</v>
      </c>
      <c r="EY312" s="319">
        <v>0</v>
      </c>
      <c r="EZ312" s="319">
        <v>0</v>
      </c>
      <c r="FA312" s="319">
        <v>0</v>
      </c>
      <c r="FB312" s="319">
        <v>0</v>
      </c>
      <c r="FC312" s="319">
        <v>0</v>
      </c>
      <c r="FD312" s="319">
        <v>0</v>
      </c>
      <c r="FE312" s="319">
        <v>0</v>
      </c>
      <c r="FF312" s="319">
        <v>0</v>
      </c>
      <c r="FG312" s="319">
        <v>0</v>
      </c>
      <c r="FH312" s="319">
        <v>0</v>
      </c>
      <c r="FI312" s="319">
        <v>0</v>
      </c>
      <c r="FJ312" s="319">
        <v>0</v>
      </c>
      <c r="FK312" s="319">
        <v>0</v>
      </c>
      <c r="FL312" s="319">
        <v>0</v>
      </c>
      <c r="FM312" s="319">
        <v>0</v>
      </c>
      <c r="FN312" s="319">
        <v>0</v>
      </c>
      <c r="FO312" s="319">
        <v>0</v>
      </c>
      <c r="FP312" s="319">
        <v>0</v>
      </c>
      <c r="FQ312" s="319">
        <v>0</v>
      </c>
      <c r="FR312" s="319">
        <v>0</v>
      </c>
      <c r="FS312" s="319">
        <v>0</v>
      </c>
      <c r="FT312" s="319">
        <v>0</v>
      </c>
      <c r="FU312" s="319">
        <v>0</v>
      </c>
      <c r="FV312" s="319">
        <v>0</v>
      </c>
      <c r="FW312" s="319">
        <v>0</v>
      </c>
      <c r="FX312" s="319">
        <v>0</v>
      </c>
      <c r="FY312" s="319">
        <v>0</v>
      </c>
      <c r="FZ312" s="319">
        <v>0</v>
      </c>
      <c r="GA312" s="319">
        <v>0</v>
      </c>
      <c r="GB312" s="319">
        <v>0</v>
      </c>
      <c r="GC312" s="319">
        <v>0</v>
      </c>
      <c r="GD312" s="319">
        <v>0</v>
      </c>
      <c r="GE312" s="319">
        <v>0</v>
      </c>
      <c r="GF312" s="319">
        <v>0</v>
      </c>
      <c r="GG312" s="319">
        <v>0</v>
      </c>
      <c r="GH312" s="319">
        <v>0</v>
      </c>
      <c r="GI312" s="319">
        <v>0</v>
      </c>
      <c r="GJ312" s="319">
        <v>0</v>
      </c>
      <c r="GK312" s="319">
        <v>0</v>
      </c>
      <c r="GL312" s="319">
        <v>0</v>
      </c>
      <c r="GM312" s="319">
        <v>0</v>
      </c>
      <c r="GN312" s="319">
        <v>0</v>
      </c>
      <c r="GO312" s="319">
        <v>0</v>
      </c>
      <c r="GP312" s="319">
        <v>0</v>
      </c>
      <c r="GQ312" s="319">
        <v>0</v>
      </c>
      <c r="GR312" s="319">
        <v>0</v>
      </c>
      <c r="GS312" s="319">
        <v>0</v>
      </c>
      <c r="GT312" s="319">
        <v>0</v>
      </c>
      <c r="GU312" s="319">
        <v>0</v>
      </c>
      <c r="GV312" s="319">
        <v>0</v>
      </c>
      <c r="GW312" s="319">
        <v>0</v>
      </c>
      <c r="GX312" s="319">
        <v>0</v>
      </c>
      <c r="GY312" s="319">
        <v>0</v>
      </c>
      <c r="GZ312" s="319">
        <v>0</v>
      </c>
      <c r="HA312" s="319">
        <v>0</v>
      </c>
      <c r="HB312" s="319">
        <v>0</v>
      </c>
      <c r="HC312" s="319">
        <v>0</v>
      </c>
      <c r="HD312" s="319">
        <v>0</v>
      </c>
      <c r="HE312" s="319">
        <v>0</v>
      </c>
      <c r="HF312" s="319">
        <v>0</v>
      </c>
      <c r="HG312" s="319">
        <v>0</v>
      </c>
      <c r="HH312" s="319">
        <v>0</v>
      </c>
      <c r="HI312" s="319">
        <v>0</v>
      </c>
      <c r="HJ312" s="319">
        <v>0</v>
      </c>
      <c r="HK312" s="319">
        <v>0</v>
      </c>
      <c r="HL312" s="319">
        <v>0</v>
      </c>
      <c r="HM312" s="319">
        <v>0</v>
      </c>
      <c r="HN312" s="319">
        <v>0</v>
      </c>
      <c r="HO312" s="319">
        <v>0</v>
      </c>
      <c r="HP312" s="319">
        <v>0</v>
      </c>
      <c r="HQ312" s="319">
        <v>0</v>
      </c>
      <c r="HR312" s="319">
        <v>0</v>
      </c>
      <c r="HS312" s="319">
        <v>0</v>
      </c>
      <c r="HT312" s="319">
        <v>0</v>
      </c>
      <c r="HU312" s="319">
        <v>0</v>
      </c>
      <c r="HV312" s="319">
        <v>0</v>
      </c>
      <c r="HW312" s="319">
        <v>0</v>
      </c>
      <c r="HX312" s="319">
        <v>0</v>
      </c>
      <c r="HY312" s="319">
        <v>0</v>
      </c>
      <c r="HZ312" s="319">
        <v>0</v>
      </c>
      <c r="IA312" s="319">
        <v>0</v>
      </c>
      <c r="IB312" s="319">
        <v>0</v>
      </c>
      <c r="IC312" s="319">
        <v>0</v>
      </c>
      <c r="ID312" s="319">
        <v>0</v>
      </c>
      <c r="IE312" s="319">
        <v>0</v>
      </c>
      <c r="IF312" s="319">
        <v>0</v>
      </c>
      <c r="IG312" s="319">
        <v>0</v>
      </c>
      <c r="IH312" s="319">
        <v>0</v>
      </c>
      <c r="II312" s="319">
        <v>0</v>
      </c>
      <c r="IJ312" s="319">
        <v>0</v>
      </c>
      <c r="IK312" s="319">
        <v>0</v>
      </c>
      <c r="IL312" s="319">
        <v>0</v>
      </c>
      <c r="IM312" s="319">
        <v>0</v>
      </c>
      <c r="IN312" s="319">
        <v>0</v>
      </c>
      <c r="IO312" s="319">
        <v>0</v>
      </c>
      <c r="IP312" s="319">
        <v>0</v>
      </c>
      <c r="IQ312" s="319">
        <v>0</v>
      </c>
      <c r="IR312" s="319">
        <v>0</v>
      </c>
      <c r="IS312" s="319">
        <v>0</v>
      </c>
      <c r="IT312" s="319">
        <v>0</v>
      </c>
      <c r="IU312" s="319">
        <v>0</v>
      </c>
      <c r="IV312" s="319">
        <v>0</v>
      </c>
      <c r="IW312" s="319">
        <v>0</v>
      </c>
      <c r="IX312" s="319">
        <v>0</v>
      </c>
      <c r="IY312" s="319">
        <v>0</v>
      </c>
      <c r="IZ312" s="319">
        <v>0</v>
      </c>
      <c r="JA312" s="319">
        <v>0</v>
      </c>
      <c r="JB312" s="319">
        <v>0</v>
      </c>
      <c r="JC312" s="319">
        <v>0</v>
      </c>
      <c r="JD312" s="319">
        <v>0</v>
      </c>
      <c r="JE312" s="319">
        <v>0</v>
      </c>
      <c r="JF312" s="319">
        <v>0</v>
      </c>
      <c r="JG312" s="319">
        <v>0</v>
      </c>
      <c r="JH312" s="319">
        <v>0</v>
      </c>
      <c r="JI312" s="319">
        <v>0</v>
      </c>
      <c r="JJ312" s="319">
        <v>0</v>
      </c>
      <c r="JK312" s="319">
        <v>0</v>
      </c>
      <c r="JL312" s="319">
        <v>0</v>
      </c>
      <c r="JM312" s="319">
        <v>0</v>
      </c>
      <c r="JN312" s="319">
        <v>0</v>
      </c>
      <c r="JO312" s="319">
        <v>0</v>
      </c>
      <c r="JP312" s="319">
        <v>0</v>
      </c>
      <c r="JQ312" s="319">
        <v>0</v>
      </c>
      <c r="JR312" s="319">
        <v>0</v>
      </c>
      <c r="JS312" s="319">
        <v>0</v>
      </c>
      <c r="JT312" s="319">
        <v>0</v>
      </c>
      <c r="JU312" s="319">
        <v>0</v>
      </c>
      <c r="JV312" s="319">
        <v>0</v>
      </c>
      <c r="JW312" s="319">
        <v>0</v>
      </c>
      <c r="JX312" s="319">
        <v>0</v>
      </c>
      <c r="JY312" s="319">
        <v>0</v>
      </c>
      <c r="JZ312" s="319">
        <v>0</v>
      </c>
      <c r="KA312" s="319">
        <v>0</v>
      </c>
      <c r="KB312" s="319">
        <v>0</v>
      </c>
      <c r="KC312" s="319">
        <v>0</v>
      </c>
      <c r="KD312" s="319">
        <v>0</v>
      </c>
      <c r="KE312" s="319">
        <v>0</v>
      </c>
      <c r="KF312" s="319">
        <v>0</v>
      </c>
      <c r="KG312" s="319">
        <v>0</v>
      </c>
      <c r="KH312" s="319">
        <v>0</v>
      </c>
      <c r="KI312" s="319">
        <v>0</v>
      </c>
      <c r="KJ312" s="319">
        <v>0</v>
      </c>
      <c r="KK312" s="319">
        <v>0</v>
      </c>
      <c r="KL312" s="319">
        <v>0</v>
      </c>
      <c r="KM312" s="319">
        <v>0</v>
      </c>
      <c r="KN312" s="319">
        <v>0</v>
      </c>
      <c r="KO312" s="319">
        <v>0</v>
      </c>
      <c r="KP312" s="319">
        <v>0</v>
      </c>
      <c r="KQ312" s="319">
        <v>0</v>
      </c>
      <c r="KR312" s="319">
        <v>0</v>
      </c>
      <c r="KS312" s="318">
        <v>0</v>
      </c>
      <c r="KU312" s="312">
        <v>23</v>
      </c>
      <c r="KV312" s="312">
        <v>231</v>
      </c>
      <c r="KY312" s="312">
        <v>9231</v>
      </c>
    </row>
    <row r="313" spans="1:311" x14ac:dyDescent="0.25">
      <c r="A313" s="317">
        <v>2021</v>
      </c>
      <c r="B313" s="316" t="s">
        <v>781</v>
      </c>
      <c r="C313" s="316" t="s">
        <v>791</v>
      </c>
      <c r="D313" s="316" t="s">
        <v>793</v>
      </c>
      <c r="E313" s="316" t="s">
        <v>780</v>
      </c>
      <c r="F313" s="315">
        <v>0</v>
      </c>
      <c r="G313" s="315">
        <v>38159.199999999997</v>
      </c>
      <c r="H313" s="315">
        <v>0</v>
      </c>
      <c r="I313" s="315">
        <v>0</v>
      </c>
      <c r="J313" s="315">
        <v>0</v>
      </c>
      <c r="K313" s="315">
        <v>63346.7</v>
      </c>
      <c r="L313" s="315">
        <v>178141.85</v>
      </c>
      <c r="M313" s="315">
        <v>0</v>
      </c>
      <c r="N313" s="315">
        <v>229748.04</v>
      </c>
      <c r="O313" s="315">
        <v>534812.6</v>
      </c>
      <c r="P313" s="315">
        <v>117683.2</v>
      </c>
      <c r="Q313" s="315">
        <v>5749.07</v>
      </c>
      <c r="R313" s="315">
        <v>0</v>
      </c>
      <c r="S313" s="315">
        <v>20000</v>
      </c>
      <c r="T313" s="315">
        <v>0</v>
      </c>
      <c r="U313" s="315">
        <v>0</v>
      </c>
      <c r="V313" s="315">
        <v>0</v>
      </c>
      <c r="W313" s="315">
        <v>0</v>
      </c>
      <c r="X313" s="315">
        <v>0</v>
      </c>
      <c r="Y313" s="315">
        <v>0</v>
      </c>
      <c r="Z313" s="315">
        <v>0</v>
      </c>
      <c r="AA313" s="315">
        <v>0</v>
      </c>
      <c r="AB313" s="315">
        <v>0</v>
      </c>
      <c r="AC313" s="315">
        <v>0</v>
      </c>
      <c r="AD313" s="315">
        <v>43929.15</v>
      </c>
      <c r="AE313" s="315">
        <v>0</v>
      </c>
      <c r="AF313" s="315">
        <v>0</v>
      </c>
      <c r="AG313" s="315">
        <v>0</v>
      </c>
      <c r="AH313" s="315">
        <v>0</v>
      </c>
      <c r="AI313" s="315">
        <v>20000</v>
      </c>
      <c r="AJ313" s="315">
        <v>0</v>
      </c>
      <c r="AK313" s="315">
        <v>0</v>
      </c>
      <c r="AL313" s="315">
        <v>7998022.9000000004</v>
      </c>
      <c r="AM313" s="315">
        <v>0</v>
      </c>
      <c r="AN313" s="315">
        <v>0</v>
      </c>
      <c r="AO313" s="315">
        <v>0</v>
      </c>
      <c r="AP313" s="315">
        <v>0</v>
      </c>
      <c r="AQ313" s="315">
        <v>0</v>
      </c>
      <c r="AR313" s="315">
        <v>0</v>
      </c>
      <c r="AS313" s="315">
        <v>0</v>
      </c>
      <c r="AT313" s="315">
        <v>0</v>
      </c>
      <c r="AU313" s="315">
        <v>0</v>
      </c>
      <c r="AV313" s="315">
        <v>0</v>
      </c>
      <c r="AW313" s="315">
        <v>712927.34</v>
      </c>
      <c r="AX313" s="315">
        <v>0</v>
      </c>
      <c r="AY313" s="315">
        <v>0</v>
      </c>
      <c r="AZ313" s="315">
        <v>0</v>
      </c>
      <c r="BA313" s="315">
        <v>0</v>
      </c>
      <c r="BB313" s="315">
        <v>0</v>
      </c>
      <c r="BC313" s="315">
        <v>209747.3</v>
      </c>
      <c r="BD313" s="315">
        <v>308893.68</v>
      </c>
      <c r="BE313" s="315">
        <v>0</v>
      </c>
      <c r="BF313" s="315">
        <v>0</v>
      </c>
      <c r="BG313" s="315">
        <v>0</v>
      </c>
      <c r="BH313" s="315">
        <v>0</v>
      </c>
      <c r="BI313" s="315">
        <v>6824.2</v>
      </c>
      <c r="BJ313" s="315">
        <v>0</v>
      </c>
      <c r="BK313" s="315">
        <v>208055.1</v>
      </c>
      <c r="BL313" s="315">
        <v>0</v>
      </c>
      <c r="BM313" s="315">
        <v>0</v>
      </c>
      <c r="BN313" s="315">
        <v>0</v>
      </c>
      <c r="BO313" s="315">
        <v>0</v>
      </c>
      <c r="BP313" s="315">
        <v>0</v>
      </c>
      <c r="BQ313" s="315">
        <v>0</v>
      </c>
      <c r="BR313" s="315">
        <v>750</v>
      </c>
      <c r="BS313" s="315">
        <v>139735.34</v>
      </c>
      <c r="BT313" s="315">
        <v>1053</v>
      </c>
      <c r="BU313" s="315">
        <v>0</v>
      </c>
      <c r="BV313" s="315">
        <v>0</v>
      </c>
      <c r="BW313" s="315">
        <v>0</v>
      </c>
      <c r="BX313" s="315">
        <v>0</v>
      </c>
      <c r="BY313" s="315">
        <v>0</v>
      </c>
      <c r="BZ313" s="315">
        <v>0</v>
      </c>
      <c r="CA313" s="315">
        <v>0</v>
      </c>
      <c r="CB313" s="315">
        <v>0</v>
      </c>
      <c r="CC313" s="315">
        <v>0</v>
      </c>
      <c r="CD313" s="315">
        <v>118146.42</v>
      </c>
      <c r="CE313" s="315">
        <v>338857.14</v>
      </c>
      <c r="CF313" s="315">
        <v>908746.05</v>
      </c>
      <c r="CG313" s="315">
        <v>0</v>
      </c>
      <c r="CH313" s="315">
        <v>0</v>
      </c>
      <c r="CI313" s="315">
        <v>40394.15</v>
      </c>
      <c r="CJ313" s="315">
        <v>0</v>
      </c>
      <c r="CK313" s="315">
        <v>0</v>
      </c>
      <c r="CL313" s="315">
        <v>0</v>
      </c>
      <c r="CM313" s="315">
        <v>0</v>
      </c>
      <c r="CN313" s="315">
        <v>2220591.75</v>
      </c>
      <c r="CO313" s="315">
        <v>0</v>
      </c>
      <c r="CP313" s="315">
        <v>0</v>
      </c>
      <c r="CQ313" s="315">
        <v>0</v>
      </c>
      <c r="CR313" s="315">
        <v>0</v>
      </c>
      <c r="CS313" s="315">
        <v>123878.68</v>
      </c>
      <c r="CT313" s="315">
        <v>15500</v>
      </c>
      <c r="CU313" s="315">
        <v>0</v>
      </c>
      <c r="CV313" s="315">
        <v>0</v>
      </c>
      <c r="CW313" s="315">
        <v>0</v>
      </c>
      <c r="CX313" s="315">
        <v>0</v>
      </c>
      <c r="CY313" s="315">
        <v>0</v>
      </c>
      <c r="CZ313" s="315">
        <v>0</v>
      </c>
      <c r="DA313" s="315">
        <v>0</v>
      </c>
      <c r="DB313" s="315">
        <v>0</v>
      </c>
      <c r="DC313" s="315">
        <v>15200</v>
      </c>
      <c r="DD313" s="315">
        <v>2752.2</v>
      </c>
      <c r="DE313" s="315">
        <v>31224.6</v>
      </c>
      <c r="DF313" s="315">
        <v>0</v>
      </c>
      <c r="DG313" s="315">
        <v>15490.6</v>
      </c>
      <c r="DH313" s="315">
        <v>0</v>
      </c>
      <c r="DI313" s="315">
        <v>0</v>
      </c>
      <c r="DJ313" s="315">
        <v>0</v>
      </c>
      <c r="DK313" s="315">
        <v>0</v>
      </c>
      <c r="DL313" s="315">
        <v>0</v>
      </c>
      <c r="DM313" s="315">
        <v>0</v>
      </c>
      <c r="DN313" s="315">
        <v>0</v>
      </c>
      <c r="DO313" s="315">
        <v>0</v>
      </c>
      <c r="DP313" s="315">
        <v>0</v>
      </c>
      <c r="DQ313" s="315">
        <v>0</v>
      </c>
      <c r="DR313" s="315">
        <v>0</v>
      </c>
      <c r="DS313" s="315">
        <v>104513.25</v>
      </c>
      <c r="DT313" s="315">
        <v>0</v>
      </c>
      <c r="DU313" s="315">
        <v>0</v>
      </c>
      <c r="DV313" s="315">
        <v>10823.2</v>
      </c>
      <c r="DW313" s="315">
        <v>0</v>
      </c>
      <c r="DX313" s="315">
        <v>0</v>
      </c>
      <c r="DY313" s="315">
        <v>6500</v>
      </c>
      <c r="DZ313" s="315">
        <v>0</v>
      </c>
      <c r="EA313" s="315">
        <v>0</v>
      </c>
      <c r="EB313" s="315">
        <v>5097.63</v>
      </c>
      <c r="EC313" s="315">
        <v>0</v>
      </c>
      <c r="ED313" s="315">
        <v>4431.3500000000004</v>
      </c>
      <c r="EE313" s="315">
        <v>0</v>
      </c>
      <c r="EF313" s="315">
        <v>0</v>
      </c>
      <c r="EG313" s="315">
        <v>158968.44</v>
      </c>
      <c r="EH313" s="315">
        <v>0</v>
      </c>
      <c r="EI313" s="315">
        <v>69712.570000000007</v>
      </c>
      <c r="EJ313" s="315">
        <v>100</v>
      </c>
      <c r="EK313" s="315">
        <v>0</v>
      </c>
      <c r="EL313" s="315">
        <v>0</v>
      </c>
      <c r="EM313" s="315">
        <v>80597.119999999995</v>
      </c>
      <c r="EN313" s="315">
        <v>302412.71000000002</v>
      </c>
      <c r="EO313" s="315">
        <v>0</v>
      </c>
      <c r="EP313" s="315">
        <v>0</v>
      </c>
      <c r="EQ313" s="315">
        <v>28262.54</v>
      </c>
      <c r="ER313" s="315">
        <v>100000</v>
      </c>
      <c r="ES313" s="315">
        <v>0</v>
      </c>
      <c r="ET313" s="315">
        <v>0</v>
      </c>
      <c r="EU313" s="315">
        <v>0</v>
      </c>
      <c r="EV313" s="315">
        <v>0</v>
      </c>
      <c r="EW313" s="315">
        <v>0</v>
      </c>
      <c r="EX313" s="315">
        <v>0</v>
      </c>
      <c r="EY313" s="315">
        <v>1264152.06</v>
      </c>
      <c r="EZ313" s="315">
        <v>34615193.109999999</v>
      </c>
      <c r="FA313" s="315">
        <v>250000</v>
      </c>
      <c r="FB313" s="315">
        <v>0</v>
      </c>
      <c r="FC313" s="315">
        <v>0</v>
      </c>
      <c r="FD313" s="315">
        <v>80714.399999999994</v>
      </c>
      <c r="FE313" s="315">
        <v>18006.400000000001</v>
      </c>
      <c r="FF313" s="315">
        <v>0</v>
      </c>
      <c r="FG313" s="315">
        <v>0</v>
      </c>
      <c r="FH313" s="315">
        <v>99155.85</v>
      </c>
      <c r="FI313" s="315">
        <v>0</v>
      </c>
      <c r="FJ313" s="315">
        <v>0</v>
      </c>
      <c r="FK313" s="315">
        <v>0</v>
      </c>
      <c r="FL313" s="315">
        <v>0</v>
      </c>
      <c r="FM313" s="315">
        <v>0</v>
      </c>
      <c r="FN313" s="315">
        <v>0</v>
      </c>
      <c r="FO313" s="315">
        <v>3880</v>
      </c>
      <c r="FP313" s="315">
        <v>12354.95</v>
      </c>
      <c r="FQ313" s="315">
        <v>0</v>
      </c>
      <c r="FR313" s="315">
        <v>1385545.2</v>
      </c>
      <c r="FS313" s="315">
        <v>11968.15</v>
      </c>
      <c r="FT313" s="315">
        <v>0</v>
      </c>
      <c r="FU313" s="315">
        <v>0</v>
      </c>
      <c r="FV313" s="315">
        <v>0</v>
      </c>
      <c r="FW313" s="315">
        <v>0</v>
      </c>
      <c r="FX313" s="315">
        <v>0</v>
      </c>
      <c r="FY313" s="315">
        <v>0</v>
      </c>
      <c r="FZ313" s="315">
        <v>733.33</v>
      </c>
      <c r="GA313" s="315">
        <v>0</v>
      </c>
      <c r="GB313" s="315">
        <v>0</v>
      </c>
      <c r="GC313" s="315">
        <v>0</v>
      </c>
      <c r="GD313" s="315">
        <v>63918.01</v>
      </c>
      <c r="GE313" s="315">
        <v>0</v>
      </c>
      <c r="GF313" s="315">
        <v>0</v>
      </c>
      <c r="GG313" s="315">
        <v>13274.95</v>
      </c>
      <c r="GH313" s="315">
        <v>0</v>
      </c>
      <c r="GI313" s="315">
        <v>0</v>
      </c>
      <c r="GJ313" s="315">
        <v>0</v>
      </c>
      <c r="GK313" s="315">
        <v>5101100.91</v>
      </c>
      <c r="GL313" s="315">
        <v>0</v>
      </c>
      <c r="GM313" s="315">
        <v>9914144.5399999991</v>
      </c>
      <c r="GN313" s="315">
        <v>0</v>
      </c>
      <c r="GO313" s="315">
        <v>0</v>
      </c>
      <c r="GP313" s="315">
        <v>0</v>
      </c>
      <c r="GQ313" s="315">
        <v>10623.35</v>
      </c>
      <c r="GR313" s="315">
        <v>0</v>
      </c>
      <c r="GS313" s="315">
        <v>0</v>
      </c>
      <c r="GT313" s="315">
        <v>0</v>
      </c>
      <c r="GU313" s="315">
        <v>0</v>
      </c>
      <c r="GV313" s="315">
        <v>0</v>
      </c>
      <c r="GW313" s="315">
        <v>0</v>
      </c>
      <c r="GX313" s="315">
        <v>239132.1</v>
      </c>
      <c r="GY313" s="315">
        <v>0</v>
      </c>
      <c r="GZ313" s="315">
        <v>813778.63</v>
      </c>
      <c r="HA313" s="315">
        <v>0</v>
      </c>
      <c r="HB313" s="315">
        <v>0</v>
      </c>
      <c r="HC313" s="315">
        <v>0</v>
      </c>
      <c r="HD313" s="315">
        <v>0</v>
      </c>
      <c r="HE313" s="315">
        <v>0</v>
      </c>
      <c r="HF313" s="315">
        <v>0</v>
      </c>
      <c r="HG313" s="315">
        <v>53000</v>
      </c>
      <c r="HH313" s="315">
        <v>0</v>
      </c>
      <c r="HI313" s="315">
        <v>0</v>
      </c>
      <c r="HJ313" s="315">
        <v>0</v>
      </c>
      <c r="HK313" s="315">
        <v>0</v>
      </c>
      <c r="HL313" s="315">
        <v>0</v>
      </c>
      <c r="HM313" s="315">
        <v>0</v>
      </c>
      <c r="HN313" s="315">
        <v>0</v>
      </c>
      <c r="HO313" s="315">
        <v>0</v>
      </c>
      <c r="HP313" s="315">
        <v>0</v>
      </c>
      <c r="HQ313" s="315">
        <v>0</v>
      </c>
      <c r="HR313" s="315">
        <v>0</v>
      </c>
      <c r="HS313" s="315">
        <v>0</v>
      </c>
      <c r="HT313" s="315">
        <v>861787.53</v>
      </c>
      <c r="HU313" s="315">
        <v>0</v>
      </c>
      <c r="HV313" s="315">
        <v>0</v>
      </c>
      <c r="HW313" s="315">
        <v>5162309.79</v>
      </c>
      <c r="HX313" s="315">
        <v>0</v>
      </c>
      <c r="HY313" s="315">
        <v>1908399.39</v>
      </c>
      <c r="HZ313" s="315">
        <v>0</v>
      </c>
      <c r="IA313" s="315">
        <v>142756.04999999999</v>
      </c>
      <c r="IB313" s="315">
        <v>0</v>
      </c>
      <c r="IC313" s="315">
        <v>0</v>
      </c>
      <c r="ID313" s="315">
        <v>0</v>
      </c>
      <c r="IE313" s="315">
        <v>52909.919999999998</v>
      </c>
      <c r="IF313" s="315">
        <v>0</v>
      </c>
      <c r="IG313" s="315">
        <v>0</v>
      </c>
      <c r="IH313" s="315">
        <v>0</v>
      </c>
      <c r="II313" s="315">
        <v>0</v>
      </c>
      <c r="IJ313" s="315">
        <v>0</v>
      </c>
      <c r="IK313" s="315">
        <v>0</v>
      </c>
      <c r="IL313" s="315">
        <v>0</v>
      </c>
      <c r="IM313" s="315">
        <v>0</v>
      </c>
      <c r="IN313" s="315">
        <v>0</v>
      </c>
      <c r="IO313" s="315">
        <v>0</v>
      </c>
      <c r="IP313" s="315">
        <v>2615.8000000000002</v>
      </c>
      <c r="IQ313" s="315">
        <v>0</v>
      </c>
      <c r="IR313" s="315">
        <v>0</v>
      </c>
      <c r="IS313" s="315">
        <v>0</v>
      </c>
      <c r="IT313" s="315">
        <v>0</v>
      </c>
      <c r="IU313" s="315">
        <v>0</v>
      </c>
      <c r="IV313" s="315">
        <v>0</v>
      </c>
      <c r="IW313" s="315">
        <v>0</v>
      </c>
      <c r="IX313" s="315">
        <v>0</v>
      </c>
      <c r="IY313" s="315">
        <v>0</v>
      </c>
      <c r="IZ313" s="315">
        <v>0</v>
      </c>
      <c r="JA313" s="315">
        <v>0</v>
      </c>
      <c r="JB313" s="315">
        <v>0</v>
      </c>
      <c r="JC313" s="315">
        <v>0</v>
      </c>
      <c r="JD313" s="315">
        <v>0</v>
      </c>
      <c r="JE313" s="315">
        <v>0</v>
      </c>
      <c r="JF313" s="315">
        <v>0</v>
      </c>
      <c r="JG313" s="315">
        <v>0</v>
      </c>
      <c r="JH313" s="315">
        <v>0</v>
      </c>
      <c r="JI313" s="315">
        <v>0</v>
      </c>
      <c r="JJ313" s="315">
        <v>0</v>
      </c>
      <c r="JK313" s="315">
        <v>0</v>
      </c>
      <c r="JL313" s="315">
        <v>0</v>
      </c>
      <c r="JM313" s="315">
        <v>0</v>
      </c>
      <c r="JN313" s="315">
        <v>0</v>
      </c>
      <c r="JO313" s="315">
        <v>3551.37</v>
      </c>
      <c r="JP313" s="315">
        <v>0</v>
      </c>
      <c r="JQ313" s="315">
        <v>0</v>
      </c>
      <c r="JR313" s="315">
        <v>0</v>
      </c>
      <c r="JS313" s="315">
        <v>0</v>
      </c>
      <c r="JT313" s="315">
        <v>0</v>
      </c>
      <c r="JU313" s="315">
        <v>938251.7</v>
      </c>
      <c r="JV313" s="315">
        <v>0</v>
      </c>
      <c r="JW313" s="315">
        <v>3150.45</v>
      </c>
      <c r="JX313" s="315">
        <v>0</v>
      </c>
      <c r="JY313" s="315">
        <v>0</v>
      </c>
      <c r="JZ313" s="315">
        <v>0</v>
      </c>
      <c r="KA313" s="315">
        <v>0</v>
      </c>
      <c r="KB313" s="315">
        <v>0</v>
      </c>
      <c r="KC313" s="315">
        <v>0</v>
      </c>
      <c r="KD313" s="315">
        <v>0</v>
      </c>
      <c r="KE313" s="315">
        <v>0</v>
      </c>
      <c r="KF313" s="315">
        <v>0</v>
      </c>
      <c r="KG313" s="315">
        <v>0</v>
      </c>
      <c r="KH313" s="315">
        <v>0</v>
      </c>
      <c r="KI313" s="315">
        <v>12793.5</v>
      </c>
      <c r="KJ313" s="315">
        <v>0</v>
      </c>
      <c r="KK313" s="315">
        <v>0</v>
      </c>
      <c r="KL313" s="315">
        <v>0</v>
      </c>
      <c r="KM313" s="315">
        <v>0</v>
      </c>
      <c r="KN313" s="315">
        <v>34276.92</v>
      </c>
      <c r="KO313" s="315">
        <v>0</v>
      </c>
      <c r="KP313" s="315">
        <v>0</v>
      </c>
      <c r="KQ313" s="315">
        <v>1475894.27</v>
      </c>
      <c r="KR313" s="315">
        <v>0</v>
      </c>
      <c r="KS313" s="314">
        <v>0</v>
      </c>
      <c r="KU313" s="312">
        <v>23</v>
      </c>
      <c r="KV313" s="312">
        <v>233</v>
      </c>
      <c r="KY313" s="312">
        <v>9233</v>
      </c>
    </row>
    <row r="314" spans="1:311" x14ac:dyDescent="0.25">
      <c r="A314" s="321">
        <v>2021</v>
      </c>
      <c r="B314" s="320" t="s">
        <v>781</v>
      </c>
      <c r="C314" s="320" t="s">
        <v>791</v>
      </c>
      <c r="D314" s="320" t="s">
        <v>792</v>
      </c>
      <c r="E314" s="320" t="s">
        <v>780</v>
      </c>
      <c r="F314" s="319">
        <v>0</v>
      </c>
      <c r="G314" s="319">
        <v>0</v>
      </c>
      <c r="H314" s="319">
        <v>0</v>
      </c>
      <c r="I314" s="319">
        <v>0</v>
      </c>
      <c r="J314" s="319">
        <v>0</v>
      </c>
      <c r="K314" s="319">
        <v>0</v>
      </c>
      <c r="L314" s="319">
        <v>0</v>
      </c>
      <c r="M314" s="319">
        <v>227426.35</v>
      </c>
      <c r="N314" s="319">
        <v>0</v>
      </c>
      <c r="O314" s="319">
        <v>0</v>
      </c>
      <c r="P314" s="319">
        <v>0</v>
      </c>
      <c r="Q314" s="319">
        <v>0</v>
      </c>
      <c r="R314" s="319">
        <v>0</v>
      </c>
      <c r="S314" s="319">
        <v>250000</v>
      </c>
      <c r="T314" s="319">
        <v>0</v>
      </c>
      <c r="U314" s="319">
        <v>0</v>
      </c>
      <c r="V314" s="319">
        <v>0</v>
      </c>
      <c r="W314" s="319">
        <v>16500</v>
      </c>
      <c r="X314" s="319">
        <v>180000</v>
      </c>
      <c r="Y314" s="319">
        <v>0</v>
      </c>
      <c r="Z314" s="319">
        <v>0</v>
      </c>
      <c r="AA314" s="319">
        <v>0</v>
      </c>
      <c r="AB314" s="319">
        <v>0</v>
      </c>
      <c r="AC314" s="319">
        <v>0</v>
      </c>
      <c r="AD314" s="319">
        <v>1340800</v>
      </c>
      <c r="AE314" s="319">
        <v>0</v>
      </c>
      <c r="AF314" s="319">
        <v>0</v>
      </c>
      <c r="AG314" s="319">
        <v>0</v>
      </c>
      <c r="AH314" s="319">
        <v>0</v>
      </c>
      <c r="AI314" s="319">
        <v>0</v>
      </c>
      <c r="AJ314" s="319">
        <v>0</v>
      </c>
      <c r="AK314" s="319">
        <v>0</v>
      </c>
      <c r="AL314" s="319">
        <v>0</v>
      </c>
      <c r="AM314" s="319">
        <v>0</v>
      </c>
      <c r="AN314" s="319">
        <v>0</v>
      </c>
      <c r="AO314" s="319">
        <v>0</v>
      </c>
      <c r="AP314" s="319">
        <v>0</v>
      </c>
      <c r="AQ314" s="319">
        <v>0</v>
      </c>
      <c r="AR314" s="319">
        <v>0</v>
      </c>
      <c r="AS314" s="319">
        <v>0</v>
      </c>
      <c r="AT314" s="319">
        <v>0</v>
      </c>
      <c r="AU314" s="319">
        <v>0</v>
      </c>
      <c r="AV314" s="319">
        <v>0</v>
      </c>
      <c r="AW314" s="319">
        <v>0</v>
      </c>
      <c r="AX314" s="319">
        <v>0</v>
      </c>
      <c r="AY314" s="319">
        <v>0</v>
      </c>
      <c r="AZ314" s="319">
        <v>0</v>
      </c>
      <c r="BA314" s="319">
        <v>0</v>
      </c>
      <c r="BB314" s="319">
        <v>0</v>
      </c>
      <c r="BC314" s="319">
        <v>0</v>
      </c>
      <c r="BD314" s="319">
        <v>0</v>
      </c>
      <c r="BE314" s="319">
        <v>0</v>
      </c>
      <c r="BF314" s="319">
        <v>0</v>
      </c>
      <c r="BG314" s="319">
        <v>0</v>
      </c>
      <c r="BH314" s="319">
        <v>0</v>
      </c>
      <c r="BI314" s="319">
        <v>0</v>
      </c>
      <c r="BJ314" s="319">
        <v>0</v>
      </c>
      <c r="BK314" s="319">
        <v>0</v>
      </c>
      <c r="BL314" s="319">
        <v>0</v>
      </c>
      <c r="BM314" s="319">
        <v>0</v>
      </c>
      <c r="BN314" s="319">
        <v>0</v>
      </c>
      <c r="BO314" s="319">
        <v>0</v>
      </c>
      <c r="BP314" s="319">
        <v>0</v>
      </c>
      <c r="BQ314" s="319">
        <v>0</v>
      </c>
      <c r="BR314" s="319">
        <v>0</v>
      </c>
      <c r="BS314" s="319">
        <v>0</v>
      </c>
      <c r="BT314" s="319">
        <v>0</v>
      </c>
      <c r="BU314" s="319">
        <v>0</v>
      </c>
      <c r="BV314" s="319">
        <v>0</v>
      </c>
      <c r="BW314" s="319">
        <v>0</v>
      </c>
      <c r="BX314" s="319">
        <v>0</v>
      </c>
      <c r="BY314" s="319">
        <v>0</v>
      </c>
      <c r="BZ314" s="319">
        <v>0</v>
      </c>
      <c r="CA314" s="319">
        <v>0</v>
      </c>
      <c r="CB314" s="319">
        <v>0</v>
      </c>
      <c r="CC314" s="319">
        <v>0</v>
      </c>
      <c r="CD314" s="319">
        <v>0</v>
      </c>
      <c r="CE314" s="319">
        <v>0</v>
      </c>
      <c r="CF314" s="319">
        <v>0</v>
      </c>
      <c r="CG314" s="319">
        <v>0</v>
      </c>
      <c r="CH314" s="319">
        <v>0</v>
      </c>
      <c r="CI314" s="319">
        <v>9769110</v>
      </c>
      <c r="CJ314" s="319">
        <v>0</v>
      </c>
      <c r="CK314" s="319">
        <v>0</v>
      </c>
      <c r="CL314" s="319">
        <v>0</v>
      </c>
      <c r="CM314" s="319">
        <v>0</v>
      </c>
      <c r="CN314" s="319">
        <v>0</v>
      </c>
      <c r="CO314" s="319">
        <v>586891</v>
      </c>
      <c r="CP314" s="319">
        <v>0</v>
      </c>
      <c r="CQ314" s="319">
        <v>0</v>
      </c>
      <c r="CR314" s="319">
        <v>21035</v>
      </c>
      <c r="CS314" s="319">
        <v>0</v>
      </c>
      <c r="CT314" s="319">
        <v>0</v>
      </c>
      <c r="CU314" s="319">
        <v>0</v>
      </c>
      <c r="CV314" s="319">
        <v>0</v>
      </c>
      <c r="CW314" s="319">
        <v>69000</v>
      </c>
      <c r="CX314" s="319">
        <v>0</v>
      </c>
      <c r="CY314" s="319">
        <v>0</v>
      </c>
      <c r="CZ314" s="319">
        <v>0</v>
      </c>
      <c r="DA314" s="319">
        <v>0</v>
      </c>
      <c r="DB314" s="319">
        <v>0</v>
      </c>
      <c r="DC314" s="319">
        <v>0</v>
      </c>
      <c r="DD314" s="319">
        <v>0</v>
      </c>
      <c r="DE314" s="319">
        <v>0</v>
      </c>
      <c r="DF314" s="319">
        <v>50000</v>
      </c>
      <c r="DG314" s="319">
        <v>0</v>
      </c>
      <c r="DH314" s="319">
        <v>0</v>
      </c>
      <c r="DI314" s="319">
        <v>0</v>
      </c>
      <c r="DJ314" s="319">
        <v>0</v>
      </c>
      <c r="DK314" s="319">
        <v>0</v>
      </c>
      <c r="DL314" s="319">
        <v>0</v>
      </c>
      <c r="DM314" s="319">
        <v>0</v>
      </c>
      <c r="DN314" s="319">
        <v>0</v>
      </c>
      <c r="DO314" s="319">
        <v>90000</v>
      </c>
      <c r="DP314" s="319">
        <v>0</v>
      </c>
      <c r="DQ314" s="319">
        <v>0</v>
      </c>
      <c r="DR314" s="319">
        <v>0</v>
      </c>
      <c r="DS314" s="319">
        <v>0</v>
      </c>
      <c r="DT314" s="319">
        <v>437707</v>
      </c>
      <c r="DU314" s="319">
        <v>0</v>
      </c>
      <c r="DV314" s="319">
        <v>0</v>
      </c>
      <c r="DW314" s="319">
        <v>0</v>
      </c>
      <c r="DX314" s="319">
        <v>0</v>
      </c>
      <c r="DY314" s="319">
        <v>0</v>
      </c>
      <c r="DZ314" s="319">
        <v>0</v>
      </c>
      <c r="EA314" s="319">
        <v>0</v>
      </c>
      <c r="EB314" s="319">
        <v>0</v>
      </c>
      <c r="EC314" s="319">
        <v>0</v>
      </c>
      <c r="ED314" s="319">
        <v>0</v>
      </c>
      <c r="EE314" s="319">
        <v>0</v>
      </c>
      <c r="EF314" s="319">
        <v>7400</v>
      </c>
      <c r="EG314" s="319">
        <v>0</v>
      </c>
      <c r="EH314" s="319">
        <v>0</v>
      </c>
      <c r="EI314" s="319">
        <v>0</v>
      </c>
      <c r="EJ314" s="319">
        <v>0</v>
      </c>
      <c r="EK314" s="319">
        <v>0</v>
      </c>
      <c r="EL314" s="319">
        <v>0</v>
      </c>
      <c r="EM314" s="319">
        <v>0</v>
      </c>
      <c r="EN314" s="319">
        <v>263000</v>
      </c>
      <c r="EO314" s="319">
        <v>0</v>
      </c>
      <c r="EP314" s="319">
        <v>0</v>
      </c>
      <c r="EQ314" s="319">
        <v>0</v>
      </c>
      <c r="ER314" s="319">
        <v>40000</v>
      </c>
      <c r="ES314" s="319">
        <v>0</v>
      </c>
      <c r="ET314" s="319">
        <v>0</v>
      </c>
      <c r="EU314" s="319">
        <v>0</v>
      </c>
      <c r="EV314" s="319">
        <v>0</v>
      </c>
      <c r="EW314" s="319">
        <v>0</v>
      </c>
      <c r="EX314" s="319">
        <v>0</v>
      </c>
      <c r="EY314" s="319">
        <v>0</v>
      </c>
      <c r="EZ314" s="319">
        <v>114860344.70999999</v>
      </c>
      <c r="FA314" s="319">
        <v>0</v>
      </c>
      <c r="FB314" s="319">
        <v>0</v>
      </c>
      <c r="FC314" s="319">
        <v>0</v>
      </c>
      <c r="FD314" s="319">
        <v>0</v>
      </c>
      <c r="FE314" s="319">
        <v>0</v>
      </c>
      <c r="FF314" s="319">
        <v>0</v>
      </c>
      <c r="FG314" s="319">
        <v>0</v>
      </c>
      <c r="FH314" s="319">
        <v>650000</v>
      </c>
      <c r="FI314" s="319">
        <v>0</v>
      </c>
      <c r="FJ314" s="319">
        <v>0</v>
      </c>
      <c r="FK314" s="319">
        <v>0</v>
      </c>
      <c r="FL314" s="319">
        <v>0</v>
      </c>
      <c r="FM314" s="319">
        <v>0</v>
      </c>
      <c r="FN314" s="319">
        <v>0</v>
      </c>
      <c r="FO314" s="319">
        <v>0</v>
      </c>
      <c r="FP314" s="319">
        <v>0</v>
      </c>
      <c r="FQ314" s="319">
        <v>0</v>
      </c>
      <c r="FR314" s="319">
        <v>597769.35</v>
      </c>
      <c r="FS314" s="319">
        <v>0</v>
      </c>
      <c r="FT314" s="319">
        <v>0</v>
      </c>
      <c r="FU314" s="319">
        <v>0</v>
      </c>
      <c r="FV314" s="319">
        <v>0</v>
      </c>
      <c r="FW314" s="319">
        <v>0</v>
      </c>
      <c r="FX314" s="319">
        <v>0</v>
      </c>
      <c r="FY314" s="319">
        <v>0</v>
      </c>
      <c r="FZ314" s="319">
        <v>0</v>
      </c>
      <c r="GA314" s="319">
        <v>0</v>
      </c>
      <c r="GB314" s="319">
        <v>0</v>
      </c>
      <c r="GC314" s="319">
        <v>0</v>
      </c>
      <c r="GD314" s="319">
        <v>0</v>
      </c>
      <c r="GE314" s="319">
        <v>0</v>
      </c>
      <c r="GF314" s="319">
        <v>0</v>
      </c>
      <c r="GG314" s="319">
        <v>0</v>
      </c>
      <c r="GH314" s="319">
        <v>0</v>
      </c>
      <c r="GI314" s="319">
        <v>0</v>
      </c>
      <c r="GJ314" s="319">
        <v>0</v>
      </c>
      <c r="GK314" s="319">
        <v>298839.84999999998</v>
      </c>
      <c r="GL314" s="319">
        <v>0</v>
      </c>
      <c r="GM314" s="319">
        <v>0</v>
      </c>
      <c r="GN314" s="319">
        <v>0</v>
      </c>
      <c r="GO314" s="319">
        <v>0</v>
      </c>
      <c r="GP314" s="319">
        <v>0</v>
      </c>
      <c r="GQ314" s="319">
        <v>0</v>
      </c>
      <c r="GR314" s="319">
        <v>0</v>
      </c>
      <c r="GS314" s="319">
        <v>0</v>
      </c>
      <c r="GT314" s="319">
        <v>40000</v>
      </c>
      <c r="GU314" s="319">
        <v>0</v>
      </c>
      <c r="GV314" s="319">
        <v>122000</v>
      </c>
      <c r="GW314" s="319">
        <v>40000</v>
      </c>
      <c r="GX314" s="319">
        <v>0</v>
      </c>
      <c r="GY314" s="319">
        <v>0</v>
      </c>
      <c r="GZ314" s="319">
        <v>0</v>
      </c>
      <c r="HA314" s="319">
        <v>0</v>
      </c>
      <c r="HB314" s="319">
        <v>0</v>
      </c>
      <c r="HC314" s="319">
        <v>0</v>
      </c>
      <c r="HD314" s="319">
        <v>0</v>
      </c>
      <c r="HE314" s="319">
        <v>0</v>
      </c>
      <c r="HF314" s="319">
        <v>0</v>
      </c>
      <c r="HG314" s="319">
        <v>0</v>
      </c>
      <c r="HH314" s="319">
        <v>0</v>
      </c>
      <c r="HI314" s="319">
        <v>5000</v>
      </c>
      <c r="HJ314" s="319">
        <v>0</v>
      </c>
      <c r="HK314" s="319">
        <v>20000</v>
      </c>
      <c r="HL314" s="319">
        <v>0</v>
      </c>
      <c r="HM314" s="319">
        <v>0</v>
      </c>
      <c r="HN314" s="319">
        <v>0</v>
      </c>
      <c r="HO314" s="319">
        <v>0</v>
      </c>
      <c r="HP314" s="319">
        <v>0</v>
      </c>
      <c r="HQ314" s="319">
        <v>0</v>
      </c>
      <c r="HR314" s="319">
        <v>0</v>
      </c>
      <c r="HS314" s="319">
        <v>0</v>
      </c>
      <c r="HT314" s="319">
        <v>0</v>
      </c>
      <c r="HU314" s="319">
        <v>0</v>
      </c>
      <c r="HV314" s="319">
        <v>0</v>
      </c>
      <c r="HW314" s="319">
        <v>0</v>
      </c>
      <c r="HX314" s="319">
        <v>0</v>
      </c>
      <c r="HY314" s="319">
        <v>0</v>
      </c>
      <c r="HZ314" s="319">
        <v>0</v>
      </c>
      <c r="IA314" s="319">
        <v>0</v>
      </c>
      <c r="IB314" s="319">
        <v>0</v>
      </c>
      <c r="IC314" s="319">
        <v>0</v>
      </c>
      <c r="ID314" s="319">
        <v>0</v>
      </c>
      <c r="IE314" s="319">
        <v>0</v>
      </c>
      <c r="IF314" s="319">
        <v>0</v>
      </c>
      <c r="IG314" s="319">
        <v>0</v>
      </c>
      <c r="IH314" s="319">
        <v>0</v>
      </c>
      <c r="II314" s="319">
        <v>0</v>
      </c>
      <c r="IJ314" s="319">
        <v>0</v>
      </c>
      <c r="IK314" s="319">
        <v>0</v>
      </c>
      <c r="IL314" s="319">
        <v>20605.599999999999</v>
      </c>
      <c r="IM314" s="319">
        <v>0</v>
      </c>
      <c r="IN314" s="319">
        <v>0</v>
      </c>
      <c r="IO314" s="319">
        <v>50000</v>
      </c>
      <c r="IP314" s="319">
        <v>0</v>
      </c>
      <c r="IQ314" s="319">
        <v>0</v>
      </c>
      <c r="IR314" s="319">
        <v>0</v>
      </c>
      <c r="IS314" s="319">
        <v>0</v>
      </c>
      <c r="IT314" s="319">
        <v>0</v>
      </c>
      <c r="IU314" s="319">
        <v>0</v>
      </c>
      <c r="IV314" s="319">
        <v>333215.7</v>
      </c>
      <c r="IW314" s="319">
        <v>0</v>
      </c>
      <c r="IX314" s="319">
        <v>0</v>
      </c>
      <c r="IY314" s="319">
        <v>0</v>
      </c>
      <c r="IZ314" s="319">
        <v>0</v>
      </c>
      <c r="JA314" s="319">
        <v>0</v>
      </c>
      <c r="JB314" s="319">
        <v>0</v>
      </c>
      <c r="JC314" s="319">
        <v>0</v>
      </c>
      <c r="JD314" s="319">
        <v>0</v>
      </c>
      <c r="JE314" s="319">
        <v>0</v>
      </c>
      <c r="JF314" s="319">
        <v>0</v>
      </c>
      <c r="JG314" s="319">
        <v>0</v>
      </c>
      <c r="JH314" s="319">
        <v>0</v>
      </c>
      <c r="JI314" s="319">
        <v>1483.2</v>
      </c>
      <c r="JJ314" s="319">
        <v>0</v>
      </c>
      <c r="JK314" s="319">
        <v>0</v>
      </c>
      <c r="JL314" s="319">
        <v>0</v>
      </c>
      <c r="JM314" s="319">
        <v>0</v>
      </c>
      <c r="JN314" s="319">
        <v>0</v>
      </c>
      <c r="JO314" s="319">
        <v>0</v>
      </c>
      <c r="JP314" s="319">
        <v>0</v>
      </c>
      <c r="JQ314" s="319">
        <v>0</v>
      </c>
      <c r="JR314" s="319">
        <v>0</v>
      </c>
      <c r="JS314" s="319">
        <v>0</v>
      </c>
      <c r="JT314" s="319">
        <v>38020</v>
      </c>
      <c r="JU314" s="319">
        <v>0</v>
      </c>
      <c r="JV314" s="319">
        <v>0</v>
      </c>
      <c r="JW314" s="319">
        <v>0</v>
      </c>
      <c r="JX314" s="319">
        <v>0</v>
      </c>
      <c r="JY314" s="319">
        <v>0</v>
      </c>
      <c r="JZ314" s="319">
        <v>0</v>
      </c>
      <c r="KA314" s="319">
        <v>0</v>
      </c>
      <c r="KB314" s="319">
        <v>0</v>
      </c>
      <c r="KC314" s="319">
        <v>0</v>
      </c>
      <c r="KD314" s="319">
        <v>0</v>
      </c>
      <c r="KE314" s="319">
        <v>0</v>
      </c>
      <c r="KF314" s="319">
        <v>0</v>
      </c>
      <c r="KG314" s="319">
        <v>0</v>
      </c>
      <c r="KH314" s="319">
        <v>0</v>
      </c>
      <c r="KI314" s="319">
        <v>0</v>
      </c>
      <c r="KJ314" s="319">
        <v>0</v>
      </c>
      <c r="KK314" s="319">
        <v>0</v>
      </c>
      <c r="KL314" s="319">
        <v>0</v>
      </c>
      <c r="KM314" s="319">
        <v>0</v>
      </c>
      <c r="KN314" s="319">
        <v>0</v>
      </c>
      <c r="KO314" s="319">
        <v>0</v>
      </c>
      <c r="KP314" s="319">
        <v>0</v>
      </c>
      <c r="KQ314" s="319">
        <v>11116294.779999999</v>
      </c>
      <c r="KR314" s="319">
        <v>0</v>
      </c>
      <c r="KS314" s="318">
        <v>0</v>
      </c>
      <c r="KU314" s="312">
        <v>23</v>
      </c>
      <c r="KV314" s="312">
        <v>234</v>
      </c>
      <c r="KY314" s="312">
        <v>9234</v>
      </c>
    </row>
    <row r="315" spans="1:311" x14ac:dyDescent="0.25">
      <c r="A315" s="317">
        <v>2021</v>
      </c>
      <c r="B315" s="316" t="s">
        <v>781</v>
      </c>
      <c r="C315" s="316" t="s">
        <v>791</v>
      </c>
      <c r="D315" s="316" t="s">
        <v>321</v>
      </c>
      <c r="E315" s="316" t="s">
        <v>780</v>
      </c>
      <c r="F315" s="315">
        <v>0</v>
      </c>
      <c r="G315" s="315">
        <v>38159.199999999997</v>
      </c>
      <c r="H315" s="315">
        <v>0</v>
      </c>
      <c r="I315" s="315">
        <v>0</v>
      </c>
      <c r="J315" s="315">
        <v>0</v>
      </c>
      <c r="K315" s="315">
        <v>63346.7</v>
      </c>
      <c r="L315" s="315">
        <v>178141.85</v>
      </c>
      <c r="M315" s="315">
        <v>227426.35</v>
      </c>
      <c r="N315" s="315">
        <v>229748.04</v>
      </c>
      <c r="O315" s="315">
        <v>534812.6</v>
      </c>
      <c r="P315" s="315">
        <v>117683.2</v>
      </c>
      <c r="Q315" s="315">
        <v>5749.07</v>
      </c>
      <c r="R315" s="315">
        <v>0</v>
      </c>
      <c r="S315" s="315">
        <v>270000</v>
      </c>
      <c r="T315" s="315">
        <v>0</v>
      </c>
      <c r="U315" s="315">
        <v>0</v>
      </c>
      <c r="V315" s="315">
        <v>0</v>
      </c>
      <c r="W315" s="315">
        <v>16500</v>
      </c>
      <c r="X315" s="315">
        <v>180000</v>
      </c>
      <c r="Y315" s="315">
        <v>0</v>
      </c>
      <c r="Z315" s="315">
        <v>0</v>
      </c>
      <c r="AA315" s="315">
        <v>0</v>
      </c>
      <c r="AB315" s="315">
        <v>0</v>
      </c>
      <c r="AC315" s="315">
        <v>0</v>
      </c>
      <c r="AD315" s="315">
        <v>1384729.15</v>
      </c>
      <c r="AE315" s="315">
        <v>0</v>
      </c>
      <c r="AF315" s="315">
        <v>0</v>
      </c>
      <c r="AG315" s="315">
        <v>0</v>
      </c>
      <c r="AH315" s="315">
        <v>0</v>
      </c>
      <c r="AI315" s="315">
        <v>20000</v>
      </c>
      <c r="AJ315" s="315">
        <v>0</v>
      </c>
      <c r="AK315" s="315">
        <v>0</v>
      </c>
      <c r="AL315" s="315">
        <v>7998022.9000000004</v>
      </c>
      <c r="AM315" s="315">
        <v>0</v>
      </c>
      <c r="AN315" s="315">
        <v>0</v>
      </c>
      <c r="AO315" s="315">
        <v>0</v>
      </c>
      <c r="AP315" s="315">
        <v>0</v>
      </c>
      <c r="AQ315" s="315">
        <v>0</v>
      </c>
      <c r="AR315" s="315">
        <v>0</v>
      </c>
      <c r="AS315" s="315">
        <v>0</v>
      </c>
      <c r="AT315" s="315">
        <v>0</v>
      </c>
      <c r="AU315" s="315">
        <v>0</v>
      </c>
      <c r="AV315" s="315">
        <v>0</v>
      </c>
      <c r="AW315" s="315">
        <v>712927.34</v>
      </c>
      <c r="AX315" s="315">
        <v>0</v>
      </c>
      <c r="AY315" s="315">
        <v>0</v>
      </c>
      <c r="AZ315" s="315">
        <v>0</v>
      </c>
      <c r="BA315" s="315">
        <v>0</v>
      </c>
      <c r="BB315" s="315">
        <v>0</v>
      </c>
      <c r="BC315" s="315">
        <v>209747.3</v>
      </c>
      <c r="BD315" s="315">
        <v>308893.68</v>
      </c>
      <c r="BE315" s="315">
        <v>0</v>
      </c>
      <c r="BF315" s="315">
        <v>0</v>
      </c>
      <c r="BG315" s="315">
        <v>0</v>
      </c>
      <c r="BH315" s="315">
        <v>0</v>
      </c>
      <c r="BI315" s="315">
        <v>6824.2</v>
      </c>
      <c r="BJ315" s="315">
        <v>0</v>
      </c>
      <c r="BK315" s="315">
        <v>208055.1</v>
      </c>
      <c r="BL315" s="315">
        <v>0</v>
      </c>
      <c r="BM315" s="315">
        <v>0</v>
      </c>
      <c r="BN315" s="315">
        <v>0</v>
      </c>
      <c r="BO315" s="315">
        <v>0</v>
      </c>
      <c r="BP315" s="315">
        <v>0</v>
      </c>
      <c r="BQ315" s="315">
        <v>0</v>
      </c>
      <c r="BR315" s="315">
        <v>750</v>
      </c>
      <c r="BS315" s="315">
        <v>139735.34</v>
      </c>
      <c r="BT315" s="315">
        <v>1053</v>
      </c>
      <c r="BU315" s="315">
        <v>0</v>
      </c>
      <c r="BV315" s="315">
        <v>0</v>
      </c>
      <c r="BW315" s="315">
        <v>0</v>
      </c>
      <c r="BX315" s="315">
        <v>0</v>
      </c>
      <c r="BY315" s="315">
        <v>0</v>
      </c>
      <c r="BZ315" s="315">
        <v>0</v>
      </c>
      <c r="CA315" s="315">
        <v>0</v>
      </c>
      <c r="CB315" s="315">
        <v>0</v>
      </c>
      <c r="CC315" s="315">
        <v>0</v>
      </c>
      <c r="CD315" s="315">
        <v>118146.42</v>
      </c>
      <c r="CE315" s="315">
        <v>338857.14</v>
      </c>
      <c r="CF315" s="315">
        <v>908746.05</v>
      </c>
      <c r="CG315" s="315">
        <v>0</v>
      </c>
      <c r="CH315" s="315">
        <v>0</v>
      </c>
      <c r="CI315" s="315">
        <v>9809504.1500000004</v>
      </c>
      <c r="CJ315" s="315">
        <v>0</v>
      </c>
      <c r="CK315" s="315">
        <v>0</v>
      </c>
      <c r="CL315" s="315">
        <v>0</v>
      </c>
      <c r="CM315" s="315">
        <v>0</v>
      </c>
      <c r="CN315" s="315">
        <v>2220591.75</v>
      </c>
      <c r="CO315" s="315">
        <v>586891</v>
      </c>
      <c r="CP315" s="315">
        <v>0</v>
      </c>
      <c r="CQ315" s="315">
        <v>0</v>
      </c>
      <c r="CR315" s="315">
        <v>21035</v>
      </c>
      <c r="CS315" s="315">
        <v>123878.68</v>
      </c>
      <c r="CT315" s="315">
        <v>15500</v>
      </c>
      <c r="CU315" s="315">
        <v>0</v>
      </c>
      <c r="CV315" s="315">
        <v>0</v>
      </c>
      <c r="CW315" s="315">
        <v>69000</v>
      </c>
      <c r="CX315" s="315">
        <v>0</v>
      </c>
      <c r="CY315" s="315">
        <v>0</v>
      </c>
      <c r="CZ315" s="315">
        <v>0</v>
      </c>
      <c r="DA315" s="315">
        <v>0</v>
      </c>
      <c r="DB315" s="315">
        <v>0</v>
      </c>
      <c r="DC315" s="315">
        <v>15200</v>
      </c>
      <c r="DD315" s="315">
        <v>2752.2</v>
      </c>
      <c r="DE315" s="315">
        <v>31224.6</v>
      </c>
      <c r="DF315" s="315">
        <v>50000</v>
      </c>
      <c r="DG315" s="315">
        <v>15490.6</v>
      </c>
      <c r="DH315" s="315">
        <v>0</v>
      </c>
      <c r="DI315" s="315">
        <v>0</v>
      </c>
      <c r="DJ315" s="315">
        <v>0</v>
      </c>
      <c r="DK315" s="315">
        <v>0</v>
      </c>
      <c r="DL315" s="315">
        <v>0</v>
      </c>
      <c r="DM315" s="315">
        <v>0</v>
      </c>
      <c r="DN315" s="315">
        <v>0</v>
      </c>
      <c r="DO315" s="315">
        <v>90000</v>
      </c>
      <c r="DP315" s="315">
        <v>0</v>
      </c>
      <c r="DQ315" s="315">
        <v>0</v>
      </c>
      <c r="DR315" s="315">
        <v>0</v>
      </c>
      <c r="DS315" s="315">
        <v>104513.25</v>
      </c>
      <c r="DT315" s="315">
        <v>437707</v>
      </c>
      <c r="DU315" s="315">
        <v>0</v>
      </c>
      <c r="DV315" s="315">
        <v>10823.2</v>
      </c>
      <c r="DW315" s="315">
        <v>0</v>
      </c>
      <c r="DX315" s="315">
        <v>0</v>
      </c>
      <c r="DY315" s="315">
        <v>6500</v>
      </c>
      <c r="DZ315" s="315">
        <v>0</v>
      </c>
      <c r="EA315" s="315">
        <v>0</v>
      </c>
      <c r="EB315" s="315">
        <v>5097.63</v>
      </c>
      <c r="EC315" s="315">
        <v>0</v>
      </c>
      <c r="ED315" s="315">
        <v>4431.3500000000004</v>
      </c>
      <c r="EE315" s="315">
        <v>0</v>
      </c>
      <c r="EF315" s="315">
        <v>7400</v>
      </c>
      <c r="EG315" s="315">
        <v>158968.44</v>
      </c>
      <c r="EH315" s="315">
        <v>0</v>
      </c>
      <c r="EI315" s="315">
        <v>69712.570000000007</v>
      </c>
      <c r="EJ315" s="315">
        <v>100</v>
      </c>
      <c r="EK315" s="315">
        <v>0</v>
      </c>
      <c r="EL315" s="315">
        <v>0</v>
      </c>
      <c r="EM315" s="315">
        <v>80597.119999999995</v>
      </c>
      <c r="EN315" s="315">
        <v>565412.71</v>
      </c>
      <c r="EO315" s="315">
        <v>0</v>
      </c>
      <c r="EP315" s="315">
        <v>0</v>
      </c>
      <c r="EQ315" s="315">
        <v>28262.54</v>
      </c>
      <c r="ER315" s="315">
        <v>140000</v>
      </c>
      <c r="ES315" s="315">
        <v>0</v>
      </c>
      <c r="ET315" s="315">
        <v>0</v>
      </c>
      <c r="EU315" s="315">
        <v>0</v>
      </c>
      <c r="EV315" s="315">
        <v>0</v>
      </c>
      <c r="EW315" s="315">
        <v>0</v>
      </c>
      <c r="EX315" s="315">
        <v>0</v>
      </c>
      <c r="EY315" s="315">
        <v>1264152.06</v>
      </c>
      <c r="EZ315" s="315">
        <v>149475537.81999999</v>
      </c>
      <c r="FA315" s="315">
        <v>250000</v>
      </c>
      <c r="FB315" s="315">
        <v>0</v>
      </c>
      <c r="FC315" s="315">
        <v>0</v>
      </c>
      <c r="FD315" s="315">
        <v>80714.399999999994</v>
      </c>
      <c r="FE315" s="315">
        <v>18006.400000000001</v>
      </c>
      <c r="FF315" s="315">
        <v>0</v>
      </c>
      <c r="FG315" s="315">
        <v>0</v>
      </c>
      <c r="FH315" s="315">
        <v>749155.85</v>
      </c>
      <c r="FI315" s="315">
        <v>0</v>
      </c>
      <c r="FJ315" s="315">
        <v>0</v>
      </c>
      <c r="FK315" s="315">
        <v>0</v>
      </c>
      <c r="FL315" s="315">
        <v>0</v>
      </c>
      <c r="FM315" s="315">
        <v>0</v>
      </c>
      <c r="FN315" s="315">
        <v>0</v>
      </c>
      <c r="FO315" s="315">
        <v>3880</v>
      </c>
      <c r="FP315" s="315">
        <v>12354.95</v>
      </c>
      <c r="FQ315" s="315">
        <v>0</v>
      </c>
      <c r="FR315" s="315">
        <v>1983314.55</v>
      </c>
      <c r="FS315" s="315">
        <v>11968.15</v>
      </c>
      <c r="FT315" s="315">
        <v>0</v>
      </c>
      <c r="FU315" s="315">
        <v>0</v>
      </c>
      <c r="FV315" s="315">
        <v>0</v>
      </c>
      <c r="FW315" s="315">
        <v>0</v>
      </c>
      <c r="FX315" s="315">
        <v>0</v>
      </c>
      <c r="FY315" s="315">
        <v>0</v>
      </c>
      <c r="FZ315" s="315">
        <v>733.33</v>
      </c>
      <c r="GA315" s="315">
        <v>0</v>
      </c>
      <c r="GB315" s="315">
        <v>0</v>
      </c>
      <c r="GC315" s="315">
        <v>0</v>
      </c>
      <c r="GD315" s="315">
        <v>63918.01</v>
      </c>
      <c r="GE315" s="315">
        <v>0</v>
      </c>
      <c r="GF315" s="315">
        <v>0</v>
      </c>
      <c r="GG315" s="315">
        <v>13274.95</v>
      </c>
      <c r="GH315" s="315">
        <v>0</v>
      </c>
      <c r="GI315" s="315">
        <v>0</v>
      </c>
      <c r="GJ315" s="315">
        <v>0</v>
      </c>
      <c r="GK315" s="315">
        <v>5399940.7599999998</v>
      </c>
      <c r="GL315" s="315">
        <v>0</v>
      </c>
      <c r="GM315" s="315">
        <v>9914144.5399999991</v>
      </c>
      <c r="GN315" s="315">
        <v>0</v>
      </c>
      <c r="GO315" s="315">
        <v>0</v>
      </c>
      <c r="GP315" s="315">
        <v>0</v>
      </c>
      <c r="GQ315" s="315">
        <v>10623.35</v>
      </c>
      <c r="GR315" s="315">
        <v>0</v>
      </c>
      <c r="GS315" s="315">
        <v>0</v>
      </c>
      <c r="GT315" s="315">
        <v>40000</v>
      </c>
      <c r="GU315" s="315">
        <v>0</v>
      </c>
      <c r="GV315" s="315">
        <v>122000</v>
      </c>
      <c r="GW315" s="315">
        <v>40000</v>
      </c>
      <c r="GX315" s="315">
        <v>239132.1</v>
      </c>
      <c r="GY315" s="315">
        <v>0</v>
      </c>
      <c r="GZ315" s="315">
        <v>813778.63</v>
      </c>
      <c r="HA315" s="315">
        <v>0</v>
      </c>
      <c r="HB315" s="315">
        <v>0</v>
      </c>
      <c r="HC315" s="315">
        <v>0</v>
      </c>
      <c r="HD315" s="315">
        <v>0</v>
      </c>
      <c r="HE315" s="315">
        <v>0</v>
      </c>
      <c r="HF315" s="315">
        <v>0</v>
      </c>
      <c r="HG315" s="315">
        <v>53000</v>
      </c>
      <c r="HH315" s="315">
        <v>0</v>
      </c>
      <c r="HI315" s="315">
        <v>5000</v>
      </c>
      <c r="HJ315" s="315">
        <v>0</v>
      </c>
      <c r="HK315" s="315">
        <v>20000</v>
      </c>
      <c r="HL315" s="315">
        <v>0</v>
      </c>
      <c r="HM315" s="315">
        <v>0</v>
      </c>
      <c r="HN315" s="315">
        <v>0</v>
      </c>
      <c r="HO315" s="315">
        <v>0</v>
      </c>
      <c r="HP315" s="315">
        <v>0</v>
      </c>
      <c r="HQ315" s="315">
        <v>0</v>
      </c>
      <c r="HR315" s="315">
        <v>0</v>
      </c>
      <c r="HS315" s="315">
        <v>0</v>
      </c>
      <c r="HT315" s="315">
        <v>861787.53</v>
      </c>
      <c r="HU315" s="315">
        <v>0</v>
      </c>
      <c r="HV315" s="315">
        <v>0</v>
      </c>
      <c r="HW315" s="315">
        <v>5162309.79</v>
      </c>
      <c r="HX315" s="315">
        <v>0</v>
      </c>
      <c r="HY315" s="315">
        <v>1908399.39</v>
      </c>
      <c r="HZ315" s="315">
        <v>0</v>
      </c>
      <c r="IA315" s="315">
        <v>142756.04999999999</v>
      </c>
      <c r="IB315" s="315">
        <v>0</v>
      </c>
      <c r="IC315" s="315">
        <v>0</v>
      </c>
      <c r="ID315" s="315">
        <v>0</v>
      </c>
      <c r="IE315" s="315">
        <v>52909.919999999998</v>
      </c>
      <c r="IF315" s="315">
        <v>0</v>
      </c>
      <c r="IG315" s="315">
        <v>0</v>
      </c>
      <c r="IH315" s="315">
        <v>0</v>
      </c>
      <c r="II315" s="315">
        <v>0</v>
      </c>
      <c r="IJ315" s="315">
        <v>0</v>
      </c>
      <c r="IK315" s="315">
        <v>0</v>
      </c>
      <c r="IL315" s="315">
        <v>20605.599999999999</v>
      </c>
      <c r="IM315" s="315">
        <v>0</v>
      </c>
      <c r="IN315" s="315">
        <v>0</v>
      </c>
      <c r="IO315" s="315">
        <v>50000</v>
      </c>
      <c r="IP315" s="315">
        <v>2615.8000000000002</v>
      </c>
      <c r="IQ315" s="315">
        <v>0</v>
      </c>
      <c r="IR315" s="315">
        <v>0</v>
      </c>
      <c r="IS315" s="315">
        <v>0</v>
      </c>
      <c r="IT315" s="315">
        <v>0</v>
      </c>
      <c r="IU315" s="315">
        <v>0</v>
      </c>
      <c r="IV315" s="315">
        <v>333215.7</v>
      </c>
      <c r="IW315" s="315">
        <v>0</v>
      </c>
      <c r="IX315" s="315">
        <v>0</v>
      </c>
      <c r="IY315" s="315">
        <v>0</v>
      </c>
      <c r="IZ315" s="315">
        <v>0</v>
      </c>
      <c r="JA315" s="315">
        <v>0</v>
      </c>
      <c r="JB315" s="315">
        <v>0</v>
      </c>
      <c r="JC315" s="315">
        <v>0</v>
      </c>
      <c r="JD315" s="315">
        <v>0</v>
      </c>
      <c r="JE315" s="315">
        <v>0</v>
      </c>
      <c r="JF315" s="315">
        <v>0</v>
      </c>
      <c r="JG315" s="315">
        <v>0</v>
      </c>
      <c r="JH315" s="315">
        <v>0</v>
      </c>
      <c r="JI315" s="315">
        <v>1483.2</v>
      </c>
      <c r="JJ315" s="315">
        <v>0</v>
      </c>
      <c r="JK315" s="315">
        <v>0</v>
      </c>
      <c r="JL315" s="315">
        <v>0</v>
      </c>
      <c r="JM315" s="315">
        <v>0</v>
      </c>
      <c r="JN315" s="315">
        <v>0</v>
      </c>
      <c r="JO315" s="315">
        <v>3551.37</v>
      </c>
      <c r="JP315" s="315">
        <v>0</v>
      </c>
      <c r="JQ315" s="315">
        <v>0</v>
      </c>
      <c r="JR315" s="315">
        <v>0</v>
      </c>
      <c r="JS315" s="315">
        <v>0</v>
      </c>
      <c r="JT315" s="315">
        <v>38020</v>
      </c>
      <c r="JU315" s="315">
        <v>938251.7</v>
      </c>
      <c r="JV315" s="315">
        <v>0</v>
      </c>
      <c r="JW315" s="315">
        <v>3150.45</v>
      </c>
      <c r="JX315" s="315">
        <v>0</v>
      </c>
      <c r="JY315" s="315">
        <v>0</v>
      </c>
      <c r="JZ315" s="315">
        <v>0</v>
      </c>
      <c r="KA315" s="315">
        <v>0</v>
      </c>
      <c r="KB315" s="315">
        <v>0</v>
      </c>
      <c r="KC315" s="315">
        <v>0</v>
      </c>
      <c r="KD315" s="315">
        <v>0</v>
      </c>
      <c r="KE315" s="315">
        <v>0</v>
      </c>
      <c r="KF315" s="315">
        <v>0</v>
      </c>
      <c r="KG315" s="315">
        <v>0</v>
      </c>
      <c r="KH315" s="315">
        <v>0</v>
      </c>
      <c r="KI315" s="315">
        <v>12793.5</v>
      </c>
      <c r="KJ315" s="315">
        <v>0</v>
      </c>
      <c r="KK315" s="315">
        <v>0</v>
      </c>
      <c r="KL315" s="315">
        <v>0</v>
      </c>
      <c r="KM315" s="315">
        <v>0</v>
      </c>
      <c r="KN315" s="315">
        <v>34276.92</v>
      </c>
      <c r="KO315" s="315">
        <v>0</v>
      </c>
      <c r="KP315" s="315">
        <v>0</v>
      </c>
      <c r="KQ315" s="315">
        <v>12592189.050000001</v>
      </c>
      <c r="KR315" s="315">
        <v>0</v>
      </c>
      <c r="KS315" s="314">
        <v>0</v>
      </c>
      <c r="KU315" s="338" t="s">
        <v>943</v>
      </c>
      <c r="KV315" s="312" t="s">
        <v>943</v>
      </c>
      <c r="KY315" s="312" t="s">
        <v>943</v>
      </c>
    </row>
    <row r="316" spans="1:311" x14ac:dyDescent="0.25">
      <c r="A316" s="321">
        <v>2021</v>
      </c>
      <c r="B316" s="320" t="s">
        <v>781</v>
      </c>
      <c r="C316" s="320" t="s">
        <v>788</v>
      </c>
      <c r="D316" s="320" t="s">
        <v>790</v>
      </c>
      <c r="E316" s="320" t="s">
        <v>780</v>
      </c>
      <c r="F316" s="319">
        <v>0</v>
      </c>
      <c r="G316" s="319">
        <v>83653.399999999994</v>
      </c>
      <c r="H316" s="319">
        <v>3270309.52</v>
      </c>
      <c r="I316" s="319">
        <v>0</v>
      </c>
      <c r="J316" s="319">
        <v>0</v>
      </c>
      <c r="K316" s="319">
        <v>0</v>
      </c>
      <c r="L316" s="319">
        <v>0</v>
      </c>
      <c r="M316" s="319">
        <v>0</v>
      </c>
      <c r="N316" s="319">
        <v>0</v>
      </c>
      <c r="O316" s="319">
        <v>0</v>
      </c>
      <c r="P316" s="319">
        <v>0</v>
      </c>
      <c r="Q316" s="319">
        <v>0</v>
      </c>
      <c r="R316" s="319">
        <v>0</v>
      </c>
      <c r="S316" s="319">
        <v>0</v>
      </c>
      <c r="T316" s="319">
        <v>0</v>
      </c>
      <c r="U316" s="319">
        <v>0</v>
      </c>
      <c r="V316" s="319">
        <v>0</v>
      </c>
      <c r="W316" s="319">
        <v>0</v>
      </c>
      <c r="X316" s="319">
        <v>0</v>
      </c>
      <c r="Y316" s="319">
        <v>227274.55</v>
      </c>
      <c r="Z316" s="319">
        <v>0</v>
      </c>
      <c r="AA316" s="319">
        <v>250441.69</v>
      </c>
      <c r="AB316" s="319">
        <v>0</v>
      </c>
      <c r="AC316" s="319">
        <v>0</v>
      </c>
      <c r="AD316" s="319">
        <v>1464069.89</v>
      </c>
      <c r="AE316" s="319">
        <v>17658.98</v>
      </c>
      <c r="AF316" s="319">
        <v>0</v>
      </c>
      <c r="AG316" s="319">
        <v>0</v>
      </c>
      <c r="AH316" s="319">
        <v>0</v>
      </c>
      <c r="AI316" s="319">
        <v>0</v>
      </c>
      <c r="AJ316" s="319">
        <v>0</v>
      </c>
      <c r="AK316" s="319">
        <v>0</v>
      </c>
      <c r="AL316" s="319">
        <v>0</v>
      </c>
      <c r="AM316" s="319">
        <v>0</v>
      </c>
      <c r="AN316" s="319">
        <v>0</v>
      </c>
      <c r="AO316" s="319">
        <v>0</v>
      </c>
      <c r="AP316" s="319">
        <v>0</v>
      </c>
      <c r="AQ316" s="319">
        <v>0</v>
      </c>
      <c r="AR316" s="319">
        <v>0</v>
      </c>
      <c r="AS316" s="319">
        <v>0</v>
      </c>
      <c r="AT316" s="319">
        <v>0</v>
      </c>
      <c r="AU316" s="319">
        <v>0</v>
      </c>
      <c r="AV316" s="319">
        <v>0</v>
      </c>
      <c r="AW316" s="319">
        <v>0</v>
      </c>
      <c r="AX316" s="319">
        <v>0</v>
      </c>
      <c r="AY316" s="319">
        <v>0</v>
      </c>
      <c r="AZ316" s="319">
        <v>0</v>
      </c>
      <c r="BA316" s="319">
        <v>0</v>
      </c>
      <c r="BB316" s="319">
        <v>0</v>
      </c>
      <c r="BC316" s="319">
        <v>0</v>
      </c>
      <c r="BD316" s="319">
        <v>0</v>
      </c>
      <c r="BE316" s="319">
        <v>0</v>
      </c>
      <c r="BF316" s="319">
        <v>0</v>
      </c>
      <c r="BG316" s="319">
        <v>0</v>
      </c>
      <c r="BH316" s="319">
        <v>0</v>
      </c>
      <c r="BI316" s="319">
        <v>0</v>
      </c>
      <c r="BJ316" s="319">
        <v>0</v>
      </c>
      <c r="BK316" s="319">
        <v>0</v>
      </c>
      <c r="BL316" s="319">
        <v>74218.75</v>
      </c>
      <c r="BM316" s="319">
        <v>0</v>
      </c>
      <c r="BN316" s="319">
        <v>0</v>
      </c>
      <c r="BO316" s="319">
        <v>0</v>
      </c>
      <c r="BP316" s="319">
        <v>0</v>
      </c>
      <c r="BQ316" s="319">
        <v>0</v>
      </c>
      <c r="BR316" s="319">
        <v>13035781.26</v>
      </c>
      <c r="BS316" s="319">
        <v>0</v>
      </c>
      <c r="BT316" s="319">
        <v>0</v>
      </c>
      <c r="BU316" s="319">
        <v>0</v>
      </c>
      <c r="BV316" s="319">
        <v>0</v>
      </c>
      <c r="BW316" s="319">
        <v>0</v>
      </c>
      <c r="BX316" s="319">
        <v>0</v>
      </c>
      <c r="BY316" s="319">
        <v>74.05</v>
      </c>
      <c r="BZ316" s="319">
        <v>0</v>
      </c>
      <c r="CA316" s="319">
        <v>0</v>
      </c>
      <c r="CB316" s="319">
        <v>0</v>
      </c>
      <c r="CC316" s="319">
        <v>0</v>
      </c>
      <c r="CD316" s="319">
        <v>0</v>
      </c>
      <c r="CE316" s="319">
        <v>1800000</v>
      </c>
      <c r="CF316" s="319">
        <v>0</v>
      </c>
      <c r="CG316" s="319">
        <v>0</v>
      </c>
      <c r="CH316" s="319">
        <v>0</v>
      </c>
      <c r="CI316" s="319">
        <v>0</v>
      </c>
      <c r="CJ316" s="319">
        <v>0</v>
      </c>
      <c r="CK316" s="319">
        <v>0</v>
      </c>
      <c r="CL316" s="319">
        <v>23276</v>
      </c>
      <c r="CM316" s="319">
        <v>0</v>
      </c>
      <c r="CN316" s="319">
        <v>0</v>
      </c>
      <c r="CO316" s="319">
        <v>0</v>
      </c>
      <c r="CP316" s="319">
        <v>0</v>
      </c>
      <c r="CQ316" s="319">
        <v>15945.68</v>
      </c>
      <c r="CR316" s="319">
        <v>0</v>
      </c>
      <c r="CS316" s="319">
        <v>0</v>
      </c>
      <c r="CT316" s="319">
        <v>0</v>
      </c>
      <c r="CU316" s="319">
        <v>0</v>
      </c>
      <c r="CV316" s="319">
        <v>0</v>
      </c>
      <c r="CW316" s="319">
        <v>0</v>
      </c>
      <c r="CX316" s="319">
        <v>0</v>
      </c>
      <c r="CY316" s="319">
        <v>0</v>
      </c>
      <c r="CZ316" s="319">
        <v>0</v>
      </c>
      <c r="DA316" s="319">
        <v>0</v>
      </c>
      <c r="DB316" s="319">
        <v>0</v>
      </c>
      <c r="DC316" s="319">
        <v>0</v>
      </c>
      <c r="DD316" s="319">
        <v>0</v>
      </c>
      <c r="DE316" s="319">
        <v>0</v>
      </c>
      <c r="DF316" s="319">
        <v>0</v>
      </c>
      <c r="DG316" s="319">
        <v>0</v>
      </c>
      <c r="DH316" s="319">
        <v>0</v>
      </c>
      <c r="DI316" s="319">
        <v>0</v>
      </c>
      <c r="DJ316" s="319">
        <v>0</v>
      </c>
      <c r="DK316" s="319">
        <v>0</v>
      </c>
      <c r="DL316" s="319">
        <v>0</v>
      </c>
      <c r="DM316" s="319">
        <v>0</v>
      </c>
      <c r="DN316" s="319">
        <v>0</v>
      </c>
      <c r="DO316" s="319">
        <v>0</v>
      </c>
      <c r="DP316" s="319">
        <v>0</v>
      </c>
      <c r="DQ316" s="319">
        <v>0</v>
      </c>
      <c r="DR316" s="319">
        <v>0</v>
      </c>
      <c r="DS316" s="319">
        <v>0</v>
      </c>
      <c r="DT316" s="319">
        <v>0</v>
      </c>
      <c r="DU316" s="319">
        <v>0</v>
      </c>
      <c r="DV316" s="319">
        <v>0</v>
      </c>
      <c r="DW316" s="319">
        <v>0</v>
      </c>
      <c r="DX316" s="319">
        <v>25233.5</v>
      </c>
      <c r="DY316" s="319">
        <v>0</v>
      </c>
      <c r="DZ316" s="319">
        <v>0</v>
      </c>
      <c r="EA316" s="319">
        <v>0</v>
      </c>
      <c r="EB316" s="319">
        <v>0</v>
      </c>
      <c r="EC316" s="319">
        <v>0</v>
      </c>
      <c r="ED316" s="319">
        <v>0</v>
      </c>
      <c r="EE316" s="319">
        <v>0</v>
      </c>
      <c r="EF316" s="319">
        <v>0</v>
      </c>
      <c r="EG316" s="319">
        <v>0</v>
      </c>
      <c r="EH316" s="319">
        <v>0</v>
      </c>
      <c r="EI316" s="319">
        <v>488847.35</v>
      </c>
      <c r="EJ316" s="319">
        <v>0</v>
      </c>
      <c r="EK316" s="319">
        <v>0</v>
      </c>
      <c r="EL316" s="319">
        <v>0</v>
      </c>
      <c r="EM316" s="319">
        <v>0</v>
      </c>
      <c r="EN316" s="319">
        <v>0</v>
      </c>
      <c r="EO316" s="319">
        <v>0</v>
      </c>
      <c r="EP316" s="319">
        <v>0</v>
      </c>
      <c r="EQ316" s="319">
        <v>0</v>
      </c>
      <c r="ER316" s="319">
        <v>0</v>
      </c>
      <c r="ES316" s="319">
        <v>0</v>
      </c>
      <c r="ET316" s="319">
        <v>0</v>
      </c>
      <c r="EU316" s="319">
        <v>0</v>
      </c>
      <c r="EV316" s="319">
        <v>0</v>
      </c>
      <c r="EW316" s="319">
        <v>0</v>
      </c>
      <c r="EX316" s="319">
        <v>298689.11</v>
      </c>
      <c r="EY316" s="319">
        <v>0</v>
      </c>
      <c r="EZ316" s="319">
        <v>0</v>
      </c>
      <c r="FA316" s="319">
        <v>0</v>
      </c>
      <c r="FB316" s="319">
        <v>0</v>
      </c>
      <c r="FC316" s="319">
        <v>0</v>
      </c>
      <c r="FD316" s="319">
        <v>0</v>
      </c>
      <c r="FE316" s="319">
        <v>0</v>
      </c>
      <c r="FF316" s="319">
        <v>13074.8</v>
      </c>
      <c r="FG316" s="319">
        <v>0</v>
      </c>
      <c r="FH316" s="319">
        <v>0</v>
      </c>
      <c r="FI316" s="319">
        <v>0</v>
      </c>
      <c r="FJ316" s="319">
        <v>0</v>
      </c>
      <c r="FK316" s="319">
        <v>0</v>
      </c>
      <c r="FL316" s="319">
        <v>0</v>
      </c>
      <c r="FM316" s="319">
        <v>800762.6</v>
      </c>
      <c r="FN316" s="319">
        <v>0</v>
      </c>
      <c r="FO316" s="319">
        <v>0</v>
      </c>
      <c r="FP316" s="319">
        <v>0</v>
      </c>
      <c r="FQ316" s="319">
        <v>0</v>
      </c>
      <c r="FR316" s="319">
        <v>0</v>
      </c>
      <c r="FS316" s="319">
        <v>0</v>
      </c>
      <c r="FT316" s="319">
        <v>0</v>
      </c>
      <c r="FU316" s="319">
        <v>0</v>
      </c>
      <c r="FV316" s="319">
        <v>0</v>
      </c>
      <c r="FW316" s="319">
        <v>0</v>
      </c>
      <c r="FX316" s="319">
        <v>0</v>
      </c>
      <c r="FY316" s="319">
        <v>0</v>
      </c>
      <c r="FZ316" s="319">
        <v>0</v>
      </c>
      <c r="GA316" s="319">
        <v>0</v>
      </c>
      <c r="GB316" s="319">
        <v>0</v>
      </c>
      <c r="GC316" s="319">
        <v>0</v>
      </c>
      <c r="GD316" s="319">
        <v>0</v>
      </c>
      <c r="GE316" s="319">
        <v>0</v>
      </c>
      <c r="GF316" s="319">
        <v>0</v>
      </c>
      <c r="GG316" s="319">
        <v>0</v>
      </c>
      <c r="GH316" s="319">
        <v>0</v>
      </c>
      <c r="GI316" s="319">
        <v>270347.74</v>
      </c>
      <c r="GJ316" s="319">
        <v>188.45</v>
      </c>
      <c r="GK316" s="319">
        <v>3434.18</v>
      </c>
      <c r="GL316" s="319">
        <v>0</v>
      </c>
      <c r="GM316" s="319">
        <v>10691041.49</v>
      </c>
      <c r="GN316" s="319">
        <v>0</v>
      </c>
      <c r="GO316" s="319">
        <v>0</v>
      </c>
      <c r="GP316" s="319">
        <v>0</v>
      </c>
      <c r="GQ316" s="319">
        <v>0</v>
      </c>
      <c r="GR316" s="319">
        <v>0</v>
      </c>
      <c r="GS316" s="319">
        <v>0</v>
      </c>
      <c r="GT316" s="319">
        <v>0</v>
      </c>
      <c r="GU316" s="319">
        <v>180920.41</v>
      </c>
      <c r="GV316" s="319">
        <v>0</v>
      </c>
      <c r="GW316" s="319">
        <v>0</v>
      </c>
      <c r="GX316" s="319">
        <v>0</v>
      </c>
      <c r="GY316" s="319">
        <v>0</v>
      </c>
      <c r="GZ316" s="319">
        <v>0</v>
      </c>
      <c r="HA316" s="319">
        <v>0</v>
      </c>
      <c r="HB316" s="319">
        <v>0</v>
      </c>
      <c r="HC316" s="319">
        <v>0</v>
      </c>
      <c r="HD316" s="319">
        <v>0</v>
      </c>
      <c r="HE316" s="319">
        <v>0</v>
      </c>
      <c r="HF316" s="319">
        <v>0</v>
      </c>
      <c r="HG316" s="319">
        <v>0</v>
      </c>
      <c r="HH316" s="319">
        <v>0</v>
      </c>
      <c r="HI316" s="319">
        <v>0</v>
      </c>
      <c r="HJ316" s="319">
        <v>0</v>
      </c>
      <c r="HK316" s="319">
        <v>0</v>
      </c>
      <c r="HL316" s="319">
        <v>0</v>
      </c>
      <c r="HM316" s="319">
        <v>0</v>
      </c>
      <c r="HN316" s="319">
        <v>0</v>
      </c>
      <c r="HO316" s="319">
        <v>0</v>
      </c>
      <c r="HP316" s="319">
        <v>0</v>
      </c>
      <c r="HQ316" s="319">
        <v>0</v>
      </c>
      <c r="HR316" s="319">
        <v>0</v>
      </c>
      <c r="HS316" s="319">
        <v>0</v>
      </c>
      <c r="HT316" s="319">
        <v>0</v>
      </c>
      <c r="HU316" s="319">
        <v>0</v>
      </c>
      <c r="HV316" s="319">
        <v>0</v>
      </c>
      <c r="HW316" s="319">
        <v>2374508.0499999998</v>
      </c>
      <c r="HX316" s="319">
        <v>0</v>
      </c>
      <c r="HY316" s="319">
        <v>0</v>
      </c>
      <c r="HZ316" s="319">
        <v>53934.16</v>
      </c>
      <c r="IA316" s="319">
        <v>0</v>
      </c>
      <c r="IB316" s="319">
        <v>0</v>
      </c>
      <c r="IC316" s="319">
        <v>0</v>
      </c>
      <c r="ID316" s="319">
        <v>0</v>
      </c>
      <c r="IE316" s="319">
        <v>255</v>
      </c>
      <c r="IF316" s="319">
        <v>0</v>
      </c>
      <c r="IG316" s="319">
        <v>0</v>
      </c>
      <c r="IH316" s="319">
        <v>0</v>
      </c>
      <c r="II316" s="319">
        <v>0</v>
      </c>
      <c r="IJ316" s="319">
        <v>0</v>
      </c>
      <c r="IK316" s="319">
        <v>0</v>
      </c>
      <c r="IL316" s="319">
        <v>0</v>
      </c>
      <c r="IM316" s="319">
        <v>0</v>
      </c>
      <c r="IN316" s="319">
        <v>0</v>
      </c>
      <c r="IO316" s="319">
        <v>0</v>
      </c>
      <c r="IP316" s="319">
        <v>0</v>
      </c>
      <c r="IQ316" s="319">
        <v>0</v>
      </c>
      <c r="IR316" s="319">
        <v>142820</v>
      </c>
      <c r="IS316" s="319">
        <v>30442.63</v>
      </c>
      <c r="IT316" s="319">
        <v>0</v>
      </c>
      <c r="IU316" s="319">
        <v>0</v>
      </c>
      <c r="IV316" s="319">
        <v>322040.09000000003</v>
      </c>
      <c r="IW316" s="319">
        <v>0</v>
      </c>
      <c r="IX316" s="319">
        <v>0</v>
      </c>
      <c r="IY316" s="319">
        <v>0</v>
      </c>
      <c r="IZ316" s="319">
        <v>0</v>
      </c>
      <c r="JA316" s="319">
        <v>0</v>
      </c>
      <c r="JB316" s="319">
        <v>0</v>
      </c>
      <c r="JC316" s="319">
        <v>0</v>
      </c>
      <c r="JD316" s="319">
        <v>0</v>
      </c>
      <c r="JE316" s="319">
        <v>0</v>
      </c>
      <c r="JF316" s="319">
        <v>0</v>
      </c>
      <c r="JG316" s="319">
        <v>0</v>
      </c>
      <c r="JH316" s="319">
        <v>0</v>
      </c>
      <c r="JI316" s="319">
        <v>0</v>
      </c>
      <c r="JJ316" s="319">
        <v>0</v>
      </c>
      <c r="JK316" s="319">
        <v>0</v>
      </c>
      <c r="JL316" s="319">
        <v>0</v>
      </c>
      <c r="JM316" s="319">
        <v>0</v>
      </c>
      <c r="JN316" s="319">
        <v>0</v>
      </c>
      <c r="JO316" s="319">
        <v>5850</v>
      </c>
      <c r="JP316" s="319">
        <v>0</v>
      </c>
      <c r="JQ316" s="319">
        <v>0</v>
      </c>
      <c r="JR316" s="319">
        <v>0</v>
      </c>
      <c r="JS316" s="319">
        <v>0</v>
      </c>
      <c r="JT316" s="319">
        <v>0</v>
      </c>
      <c r="JU316" s="319">
        <v>0</v>
      </c>
      <c r="JV316" s="319">
        <v>7370044.0999999996</v>
      </c>
      <c r="JW316" s="319">
        <v>0</v>
      </c>
      <c r="JX316" s="319">
        <v>0</v>
      </c>
      <c r="JY316" s="319">
        <v>0</v>
      </c>
      <c r="JZ316" s="319">
        <v>0</v>
      </c>
      <c r="KA316" s="319">
        <v>0</v>
      </c>
      <c r="KB316" s="319">
        <v>0</v>
      </c>
      <c r="KC316" s="319">
        <v>0</v>
      </c>
      <c r="KD316" s="319">
        <v>0</v>
      </c>
      <c r="KE316" s="319">
        <v>2183497.5</v>
      </c>
      <c r="KF316" s="319">
        <v>0</v>
      </c>
      <c r="KG316" s="319">
        <v>0</v>
      </c>
      <c r="KH316" s="319">
        <v>0</v>
      </c>
      <c r="KI316" s="319">
        <v>0</v>
      </c>
      <c r="KJ316" s="319">
        <v>0</v>
      </c>
      <c r="KK316" s="319">
        <v>0</v>
      </c>
      <c r="KL316" s="319">
        <v>2668.85</v>
      </c>
      <c r="KM316" s="319">
        <v>0</v>
      </c>
      <c r="KN316" s="319">
        <v>0</v>
      </c>
      <c r="KO316" s="319">
        <v>0</v>
      </c>
      <c r="KP316" s="319">
        <v>0</v>
      </c>
      <c r="KQ316" s="319">
        <v>341920.14</v>
      </c>
      <c r="KR316" s="319">
        <v>0</v>
      </c>
      <c r="KS316" s="318">
        <v>0</v>
      </c>
      <c r="KU316" s="312">
        <v>25</v>
      </c>
      <c r="KV316" s="312">
        <v>258</v>
      </c>
      <c r="KY316" s="312">
        <v>9258</v>
      </c>
    </row>
    <row r="317" spans="1:311" x14ac:dyDescent="0.25">
      <c r="A317" s="317">
        <v>2021</v>
      </c>
      <c r="B317" s="316" t="s">
        <v>781</v>
      </c>
      <c r="C317" s="316" t="s">
        <v>788</v>
      </c>
      <c r="D317" s="316" t="s">
        <v>789</v>
      </c>
      <c r="E317" s="316" t="s">
        <v>780</v>
      </c>
      <c r="F317" s="315">
        <v>349000.4</v>
      </c>
      <c r="G317" s="315">
        <v>0</v>
      </c>
      <c r="H317" s="315">
        <v>0</v>
      </c>
      <c r="I317" s="315">
        <v>121986.21</v>
      </c>
      <c r="J317" s="315">
        <v>294971.09999999998</v>
      </c>
      <c r="K317" s="315">
        <v>74827.039999999994</v>
      </c>
      <c r="L317" s="315">
        <v>50951.57</v>
      </c>
      <c r="M317" s="315">
        <v>280085.83</v>
      </c>
      <c r="N317" s="315">
        <v>7118040.7800000003</v>
      </c>
      <c r="O317" s="315">
        <v>523912.44</v>
      </c>
      <c r="P317" s="315">
        <v>528277.65</v>
      </c>
      <c r="Q317" s="315">
        <v>156878.76</v>
      </c>
      <c r="R317" s="315">
        <v>468334.5</v>
      </c>
      <c r="S317" s="315">
        <v>720968</v>
      </c>
      <c r="T317" s="315">
        <v>37319.54</v>
      </c>
      <c r="U317" s="315">
        <v>3927069.81</v>
      </c>
      <c r="V317" s="315">
        <v>937266.75</v>
      </c>
      <c r="W317" s="315">
        <v>151179.42000000001</v>
      </c>
      <c r="X317" s="315">
        <v>115763.97</v>
      </c>
      <c r="Y317" s="315">
        <v>0</v>
      </c>
      <c r="Z317" s="315">
        <v>216356.55</v>
      </c>
      <c r="AA317" s="315">
        <v>0</v>
      </c>
      <c r="AB317" s="315">
        <v>424305.28</v>
      </c>
      <c r="AC317" s="315">
        <v>44599.1</v>
      </c>
      <c r="AD317" s="315">
        <v>343793.65</v>
      </c>
      <c r="AE317" s="315">
        <v>131897</v>
      </c>
      <c r="AF317" s="315">
        <v>135610.04999999999</v>
      </c>
      <c r="AG317" s="315">
        <v>58748.56</v>
      </c>
      <c r="AH317" s="315">
        <v>60262.45</v>
      </c>
      <c r="AI317" s="315">
        <v>191954.87</v>
      </c>
      <c r="AJ317" s="315">
        <v>1523279.82</v>
      </c>
      <c r="AK317" s="315">
        <v>133802.65</v>
      </c>
      <c r="AL317" s="315">
        <v>516413.63</v>
      </c>
      <c r="AM317" s="315">
        <v>423423.93</v>
      </c>
      <c r="AN317" s="315">
        <v>611802.85</v>
      </c>
      <c r="AO317" s="315">
        <v>5600</v>
      </c>
      <c r="AP317" s="315">
        <v>402414.54</v>
      </c>
      <c r="AQ317" s="315">
        <v>52319.96</v>
      </c>
      <c r="AR317" s="315">
        <v>0</v>
      </c>
      <c r="AS317" s="315">
        <v>466278.73</v>
      </c>
      <c r="AT317" s="315">
        <v>110044.12</v>
      </c>
      <c r="AU317" s="315">
        <v>455946.1</v>
      </c>
      <c r="AV317" s="315">
        <v>265388.2</v>
      </c>
      <c r="AW317" s="315">
        <v>3734333.23</v>
      </c>
      <c r="AX317" s="315">
        <v>139810.42000000001</v>
      </c>
      <c r="AY317" s="315">
        <v>760</v>
      </c>
      <c r="AZ317" s="315">
        <v>377882.37</v>
      </c>
      <c r="BA317" s="315">
        <v>2111.9</v>
      </c>
      <c r="BB317" s="315">
        <v>61032.62</v>
      </c>
      <c r="BC317" s="315">
        <v>506098.1</v>
      </c>
      <c r="BD317" s="315">
        <v>852.9</v>
      </c>
      <c r="BE317" s="315">
        <v>282909.09999999998</v>
      </c>
      <c r="BF317" s="315">
        <v>113200</v>
      </c>
      <c r="BG317" s="315">
        <v>57608.1</v>
      </c>
      <c r="BH317" s="315">
        <v>1200</v>
      </c>
      <c r="BI317" s="315">
        <v>11815741.42</v>
      </c>
      <c r="BJ317" s="315">
        <v>0</v>
      </c>
      <c r="BK317" s="315">
        <v>992984.2</v>
      </c>
      <c r="BL317" s="315">
        <v>0</v>
      </c>
      <c r="BM317" s="315">
        <v>173394.71</v>
      </c>
      <c r="BN317" s="315">
        <v>865484.74</v>
      </c>
      <c r="BO317" s="315">
        <v>208358.72</v>
      </c>
      <c r="BP317" s="315">
        <v>117495.84</v>
      </c>
      <c r="BQ317" s="315">
        <v>102509.73</v>
      </c>
      <c r="BR317" s="315">
        <v>0</v>
      </c>
      <c r="BS317" s="315">
        <v>51532.41</v>
      </c>
      <c r="BT317" s="315">
        <v>135311.9</v>
      </c>
      <c r="BU317" s="315">
        <v>126325</v>
      </c>
      <c r="BV317" s="315">
        <v>0</v>
      </c>
      <c r="BW317" s="315">
        <v>685719.66</v>
      </c>
      <c r="BX317" s="315">
        <v>637358.6</v>
      </c>
      <c r="BY317" s="315">
        <v>21693.35</v>
      </c>
      <c r="BZ317" s="315">
        <v>254885.55</v>
      </c>
      <c r="CA317" s="315">
        <v>281043.95</v>
      </c>
      <c r="CB317" s="315">
        <v>48961.37</v>
      </c>
      <c r="CC317" s="315">
        <v>0</v>
      </c>
      <c r="CD317" s="315">
        <v>2850281.33</v>
      </c>
      <c r="CE317" s="315">
        <v>514496.92</v>
      </c>
      <c r="CF317" s="315">
        <v>315640.5</v>
      </c>
      <c r="CG317" s="315">
        <v>717535.5</v>
      </c>
      <c r="CH317" s="315">
        <v>62817.85</v>
      </c>
      <c r="CI317" s="315">
        <v>3480513.27</v>
      </c>
      <c r="CJ317" s="315">
        <v>77888.789999999994</v>
      </c>
      <c r="CK317" s="315">
        <v>156437.10999999999</v>
      </c>
      <c r="CL317" s="315">
        <v>142155.25</v>
      </c>
      <c r="CM317" s="315">
        <v>65012</v>
      </c>
      <c r="CN317" s="315">
        <v>308136.55</v>
      </c>
      <c r="CO317" s="315">
        <v>400994.4</v>
      </c>
      <c r="CP317" s="315">
        <v>11659.87</v>
      </c>
      <c r="CQ317" s="315">
        <v>453901.88</v>
      </c>
      <c r="CR317" s="315">
        <v>111808.4</v>
      </c>
      <c r="CS317" s="315">
        <v>162589.54999999999</v>
      </c>
      <c r="CT317" s="315">
        <v>218617.74</v>
      </c>
      <c r="CU317" s="315">
        <v>69736.259999999995</v>
      </c>
      <c r="CV317" s="315">
        <v>91553.2</v>
      </c>
      <c r="CW317" s="315">
        <v>94661.05</v>
      </c>
      <c r="CX317" s="315">
        <v>110241.09</v>
      </c>
      <c r="CY317" s="315">
        <v>706703.71</v>
      </c>
      <c r="CZ317" s="315">
        <v>2564261.58</v>
      </c>
      <c r="DA317" s="315">
        <v>2410072.19</v>
      </c>
      <c r="DB317" s="315">
        <v>1294291.32</v>
      </c>
      <c r="DC317" s="315">
        <v>62588.92</v>
      </c>
      <c r="DD317" s="315">
        <v>22817311.870000001</v>
      </c>
      <c r="DE317" s="315">
        <v>1760604.45</v>
      </c>
      <c r="DF317" s="315">
        <v>248347.68</v>
      </c>
      <c r="DG317" s="315">
        <v>8900</v>
      </c>
      <c r="DH317" s="315">
        <v>47073</v>
      </c>
      <c r="DI317" s="315">
        <v>20571</v>
      </c>
      <c r="DJ317" s="315">
        <v>412374.89</v>
      </c>
      <c r="DK317" s="315">
        <v>3127921.67</v>
      </c>
      <c r="DL317" s="315">
        <v>31829.79</v>
      </c>
      <c r="DM317" s="315">
        <v>75539.289999999994</v>
      </c>
      <c r="DN317" s="315">
        <v>63308.66</v>
      </c>
      <c r="DO317" s="315">
        <v>8629.1</v>
      </c>
      <c r="DP317" s="315">
        <v>415781.94</v>
      </c>
      <c r="DQ317" s="315">
        <v>34789.949999999997</v>
      </c>
      <c r="DR317" s="315">
        <v>66766.95</v>
      </c>
      <c r="DS317" s="315">
        <v>1266040.5</v>
      </c>
      <c r="DT317" s="315">
        <v>1136414.8</v>
      </c>
      <c r="DU317" s="315">
        <v>3526</v>
      </c>
      <c r="DV317" s="315">
        <v>130178.77</v>
      </c>
      <c r="DW317" s="315">
        <v>83542.16</v>
      </c>
      <c r="DX317" s="315">
        <v>445926.1</v>
      </c>
      <c r="DY317" s="315">
        <v>4521030.9400000004</v>
      </c>
      <c r="DZ317" s="315">
        <v>71718.7</v>
      </c>
      <c r="EA317" s="315">
        <v>4375313.4000000004</v>
      </c>
      <c r="EB317" s="315">
        <v>417108.39</v>
      </c>
      <c r="EC317" s="315">
        <v>284755.95</v>
      </c>
      <c r="ED317" s="315">
        <v>2770</v>
      </c>
      <c r="EE317" s="315">
        <v>96770.03</v>
      </c>
      <c r="EF317" s="315">
        <v>10274.4</v>
      </c>
      <c r="EG317" s="315">
        <v>1730760.23</v>
      </c>
      <c r="EH317" s="315">
        <v>251280.94</v>
      </c>
      <c r="EI317" s="315">
        <v>0</v>
      </c>
      <c r="EJ317" s="315">
        <v>1382715.83</v>
      </c>
      <c r="EK317" s="315">
        <v>148878.17000000001</v>
      </c>
      <c r="EL317" s="315">
        <v>223688.93</v>
      </c>
      <c r="EM317" s="315">
        <v>1143740.3999999999</v>
      </c>
      <c r="EN317" s="315">
        <v>734001.75</v>
      </c>
      <c r="EO317" s="315">
        <v>883254.45</v>
      </c>
      <c r="EP317" s="315">
        <v>376265.6</v>
      </c>
      <c r="EQ317" s="315">
        <v>154280.26999999999</v>
      </c>
      <c r="ER317" s="315">
        <v>1203750.9099999999</v>
      </c>
      <c r="ES317" s="315">
        <v>325927.56</v>
      </c>
      <c r="ET317" s="315">
        <v>76463.820000000007</v>
      </c>
      <c r="EU317" s="315">
        <v>19546</v>
      </c>
      <c r="EV317" s="315">
        <v>140797.87</v>
      </c>
      <c r="EW317" s="315">
        <v>601330.56000000006</v>
      </c>
      <c r="EX317" s="315">
        <v>0</v>
      </c>
      <c r="EY317" s="315">
        <v>3296467.53</v>
      </c>
      <c r="EZ317" s="315">
        <v>135806483.69</v>
      </c>
      <c r="FA317" s="315">
        <v>349643.86</v>
      </c>
      <c r="FB317" s="315">
        <v>27031.55</v>
      </c>
      <c r="FC317" s="315">
        <v>1123245.1499999999</v>
      </c>
      <c r="FD317" s="315">
        <v>494502.74</v>
      </c>
      <c r="FE317" s="315">
        <v>2216080.36</v>
      </c>
      <c r="FF317" s="315">
        <v>241922.41</v>
      </c>
      <c r="FG317" s="315">
        <v>82607.7</v>
      </c>
      <c r="FH317" s="315">
        <v>506705</v>
      </c>
      <c r="FI317" s="315">
        <v>50865</v>
      </c>
      <c r="FJ317" s="315">
        <v>3978069.48</v>
      </c>
      <c r="FK317" s="315">
        <v>315633.84999999998</v>
      </c>
      <c r="FL317" s="315">
        <v>35904.949999999997</v>
      </c>
      <c r="FM317" s="315">
        <v>220349.78</v>
      </c>
      <c r="FN317" s="315">
        <v>245359.62</v>
      </c>
      <c r="FO317" s="315">
        <v>1461466.85</v>
      </c>
      <c r="FP317" s="315">
        <v>22842.98</v>
      </c>
      <c r="FQ317" s="315">
        <v>443225.87</v>
      </c>
      <c r="FR317" s="315">
        <v>6765334.7699999996</v>
      </c>
      <c r="FS317" s="315">
        <v>350</v>
      </c>
      <c r="FT317" s="315">
        <v>118789.8</v>
      </c>
      <c r="FU317" s="315">
        <v>101044.78</v>
      </c>
      <c r="FV317" s="315">
        <v>93751.73</v>
      </c>
      <c r="FW317" s="315">
        <v>11384</v>
      </c>
      <c r="FX317" s="315">
        <v>243366.49</v>
      </c>
      <c r="FY317" s="315">
        <v>16362484.33</v>
      </c>
      <c r="FZ317" s="315">
        <v>12995.62</v>
      </c>
      <c r="GA317" s="315">
        <v>3745</v>
      </c>
      <c r="GB317" s="315">
        <v>12381.82</v>
      </c>
      <c r="GC317" s="315">
        <v>41314.699999999997</v>
      </c>
      <c r="GD317" s="315">
        <v>7382</v>
      </c>
      <c r="GE317" s="315">
        <v>463807.1</v>
      </c>
      <c r="GF317" s="315">
        <v>216368.07</v>
      </c>
      <c r="GG317" s="315">
        <v>468147.45</v>
      </c>
      <c r="GH317" s="315">
        <v>73350.55</v>
      </c>
      <c r="GI317" s="315">
        <v>0</v>
      </c>
      <c r="GJ317" s="315">
        <v>41946.44</v>
      </c>
      <c r="GK317" s="315">
        <v>16782491.210000001</v>
      </c>
      <c r="GL317" s="315">
        <v>170661.45</v>
      </c>
      <c r="GM317" s="315">
        <v>1296879.56</v>
      </c>
      <c r="GN317" s="315">
        <v>247036.72</v>
      </c>
      <c r="GO317" s="315">
        <v>665324.74</v>
      </c>
      <c r="GP317" s="315">
        <v>112368.47</v>
      </c>
      <c r="GQ317" s="315">
        <v>43650.67</v>
      </c>
      <c r="GR317" s="315">
        <v>734588.65</v>
      </c>
      <c r="GS317" s="315">
        <v>3418974.76</v>
      </c>
      <c r="GT317" s="315">
        <v>93028.18</v>
      </c>
      <c r="GU317" s="315">
        <v>4066996.98</v>
      </c>
      <c r="GV317" s="315">
        <v>248271.77</v>
      </c>
      <c r="GW317" s="315">
        <v>5106.01</v>
      </c>
      <c r="GX317" s="315">
        <v>1400938.96</v>
      </c>
      <c r="GY317" s="315">
        <v>143861.01999999999</v>
      </c>
      <c r="GZ317" s="315">
        <v>110068.43</v>
      </c>
      <c r="HA317" s="315">
        <v>449595.1</v>
      </c>
      <c r="HB317" s="315">
        <v>245142.37</v>
      </c>
      <c r="HC317" s="315">
        <v>4415894.71</v>
      </c>
      <c r="HD317" s="315">
        <v>8603.33</v>
      </c>
      <c r="HE317" s="315">
        <v>226068.65</v>
      </c>
      <c r="HF317" s="315">
        <v>55212.71</v>
      </c>
      <c r="HG317" s="315">
        <v>5199380.8</v>
      </c>
      <c r="HH317" s="315">
        <v>542445.64</v>
      </c>
      <c r="HI317" s="315">
        <v>181303.66</v>
      </c>
      <c r="HJ317" s="315">
        <v>158473.25</v>
      </c>
      <c r="HK317" s="315">
        <v>7500</v>
      </c>
      <c r="HL317" s="315">
        <v>2904109.38</v>
      </c>
      <c r="HM317" s="315">
        <v>482403.98</v>
      </c>
      <c r="HN317" s="315">
        <v>169420.47</v>
      </c>
      <c r="HO317" s="315">
        <v>136416.14000000001</v>
      </c>
      <c r="HP317" s="315">
        <v>250480.67</v>
      </c>
      <c r="HQ317" s="315">
        <v>106133.18</v>
      </c>
      <c r="HR317" s="315">
        <v>1183057.69</v>
      </c>
      <c r="HS317" s="315">
        <v>63853.35</v>
      </c>
      <c r="HT317" s="315">
        <v>5840182.3700000001</v>
      </c>
      <c r="HU317" s="315">
        <v>39544.629999999997</v>
      </c>
      <c r="HV317" s="315">
        <v>510768.28</v>
      </c>
      <c r="HW317" s="315">
        <v>32233854.800000001</v>
      </c>
      <c r="HX317" s="315">
        <v>117942.02</v>
      </c>
      <c r="HY317" s="315">
        <v>9251124.3399999999</v>
      </c>
      <c r="HZ317" s="315">
        <v>0</v>
      </c>
      <c r="IA317" s="315">
        <v>59139.67</v>
      </c>
      <c r="IB317" s="315">
        <v>113499.8</v>
      </c>
      <c r="IC317" s="315">
        <v>5665958.6100000003</v>
      </c>
      <c r="ID317" s="315">
        <v>256219.05</v>
      </c>
      <c r="IE317" s="315">
        <v>1222325.4099999999</v>
      </c>
      <c r="IF317" s="315">
        <v>111809.95</v>
      </c>
      <c r="IG317" s="315">
        <v>301515.89</v>
      </c>
      <c r="IH317" s="315">
        <v>0</v>
      </c>
      <c r="II317" s="315">
        <v>158532.67000000001</v>
      </c>
      <c r="IJ317" s="315">
        <v>2411904.7200000002</v>
      </c>
      <c r="IK317" s="315">
        <v>61633.3</v>
      </c>
      <c r="IL317" s="315">
        <v>76340.56</v>
      </c>
      <c r="IM317" s="315">
        <v>509194.65</v>
      </c>
      <c r="IN317" s="315">
        <v>1561041.25</v>
      </c>
      <c r="IO317" s="315">
        <v>118771.36</v>
      </c>
      <c r="IP317" s="315">
        <v>155254.45000000001</v>
      </c>
      <c r="IQ317" s="315">
        <v>7009.12</v>
      </c>
      <c r="IR317" s="315">
        <v>6811814.5999999996</v>
      </c>
      <c r="IS317" s="315">
        <v>180877.11</v>
      </c>
      <c r="IT317" s="315">
        <v>1013452.94</v>
      </c>
      <c r="IU317" s="315">
        <v>126236.25</v>
      </c>
      <c r="IV317" s="315">
        <v>0</v>
      </c>
      <c r="IW317" s="315">
        <v>0</v>
      </c>
      <c r="IX317" s="315">
        <v>0</v>
      </c>
      <c r="IY317" s="315">
        <v>75675</v>
      </c>
      <c r="IZ317" s="315">
        <v>607302.96</v>
      </c>
      <c r="JA317" s="315">
        <v>102267.71</v>
      </c>
      <c r="JB317" s="315">
        <v>283305.15000000002</v>
      </c>
      <c r="JC317" s="315">
        <v>225662.9</v>
      </c>
      <c r="JD317" s="315">
        <v>143285.01</v>
      </c>
      <c r="JE317" s="315">
        <v>345302.72</v>
      </c>
      <c r="JF317" s="315">
        <v>280</v>
      </c>
      <c r="JG317" s="315">
        <v>14736.55</v>
      </c>
      <c r="JH317" s="315">
        <v>180989.37</v>
      </c>
      <c r="JI317" s="315">
        <v>3074164.78</v>
      </c>
      <c r="JJ317" s="315">
        <v>570457.26</v>
      </c>
      <c r="JK317" s="315">
        <v>22854.35</v>
      </c>
      <c r="JL317" s="315">
        <v>432128.18</v>
      </c>
      <c r="JM317" s="315">
        <v>48874.1</v>
      </c>
      <c r="JN317" s="315">
        <v>5562.1</v>
      </c>
      <c r="JO317" s="315">
        <v>0</v>
      </c>
      <c r="JP317" s="315">
        <v>47715.5</v>
      </c>
      <c r="JQ317" s="315">
        <v>99774.48</v>
      </c>
      <c r="JR317" s="315">
        <v>76550</v>
      </c>
      <c r="JS317" s="315">
        <v>238217.3</v>
      </c>
      <c r="JT317" s="315">
        <v>51561.65</v>
      </c>
      <c r="JU317" s="315">
        <v>6585859.71</v>
      </c>
      <c r="JV317" s="315">
        <v>3656367.15</v>
      </c>
      <c r="JW317" s="315">
        <v>392292</v>
      </c>
      <c r="JX317" s="315">
        <v>998056.17</v>
      </c>
      <c r="JY317" s="315">
        <v>41959.09</v>
      </c>
      <c r="JZ317" s="315">
        <v>15926.3</v>
      </c>
      <c r="KA317" s="315">
        <v>83751.7</v>
      </c>
      <c r="KB317" s="315">
        <v>179597.35</v>
      </c>
      <c r="KC317" s="315">
        <v>20412.45</v>
      </c>
      <c r="KD317" s="315">
        <v>383905.4</v>
      </c>
      <c r="KE317" s="315">
        <v>0</v>
      </c>
      <c r="KF317" s="315">
        <v>129717.2</v>
      </c>
      <c r="KG317" s="315">
        <v>61876.65</v>
      </c>
      <c r="KH317" s="315">
        <v>21203.5</v>
      </c>
      <c r="KI317" s="315">
        <v>775718.01</v>
      </c>
      <c r="KJ317" s="315">
        <v>38877.370000000003</v>
      </c>
      <c r="KK317" s="315">
        <v>103389.91</v>
      </c>
      <c r="KL317" s="315">
        <v>237949.59</v>
      </c>
      <c r="KM317" s="315">
        <v>147697.93</v>
      </c>
      <c r="KN317" s="315">
        <v>253877.6</v>
      </c>
      <c r="KO317" s="315">
        <v>118498.2</v>
      </c>
      <c r="KP317" s="315">
        <v>57998.67</v>
      </c>
      <c r="KQ317" s="315">
        <v>14717341.130000001</v>
      </c>
      <c r="KR317" s="315">
        <v>1010741.42</v>
      </c>
      <c r="KS317" s="314">
        <v>442415.1</v>
      </c>
      <c r="KU317" s="312">
        <v>25</v>
      </c>
      <c r="KV317" s="312">
        <v>259</v>
      </c>
      <c r="KY317" s="312">
        <v>9259</v>
      </c>
    </row>
    <row r="318" spans="1:311" x14ac:dyDescent="0.25">
      <c r="A318" s="321">
        <v>2021</v>
      </c>
      <c r="B318" s="320" t="s">
        <v>781</v>
      </c>
      <c r="C318" s="320" t="s">
        <v>788</v>
      </c>
      <c r="D318" s="320" t="s">
        <v>321</v>
      </c>
      <c r="E318" s="320" t="s">
        <v>780</v>
      </c>
      <c r="F318" s="319">
        <v>349000.4</v>
      </c>
      <c r="G318" s="319">
        <v>83653.399999999994</v>
      </c>
      <c r="H318" s="319">
        <v>3270309.52</v>
      </c>
      <c r="I318" s="319">
        <v>121986.21</v>
      </c>
      <c r="J318" s="319">
        <v>294971.09999999998</v>
      </c>
      <c r="K318" s="319">
        <v>74827.039999999994</v>
      </c>
      <c r="L318" s="319">
        <v>50951.57</v>
      </c>
      <c r="M318" s="319">
        <v>280085.83</v>
      </c>
      <c r="N318" s="319">
        <v>7118040.7800000003</v>
      </c>
      <c r="O318" s="319">
        <v>523912.44</v>
      </c>
      <c r="P318" s="319">
        <v>528277.65</v>
      </c>
      <c r="Q318" s="319">
        <v>156878.76</v>
      </c>
      <c r="R318" s="319">
        <v>468334.5</v>
      </c>
      <c r="S318" s="319">
        <v>720968</v>
      </c>
      <c r="T318" s="319">
        <v>37319.54</v>
      </c>
      <c r="U318" s="319">
        <v>3927069.81</v>
      </c>
      <c r="V318" s="319">
        <v>937266.75</v>
      </c>
      <c r="W318" s="319">
        <v>151179.42000000001</v>
      </c>
      <c r="X318" s="319">
        <v>115763.97</v>
      </c>
      <c r="Y318" s="319">
        <v>227274.55</v>
      </c>
      <c r="Z318" s="319">
        <v>216356.55</v>
      </c>
      <c r="AA318" s="319">
        <v>250441.69</v>
      </c>
      <c r="AB318" s="319">
        <v>424305.28</v>
      </c>
      <c r="AC318" s="319">
        <v>44599.1</v>
      </c>
      <c r="AD318" s="319">
        <v>1807863.54</v>
      </c>
      <c r="AE318" s="319">
        <v>149555.98000000001</v>
      </c>
      <c r="AF318" s="319">
        <v>135610.04999999999</v>
      </c>
      <c r="AG318" s="319">
        <v>58748.56</v>
      </c>
      <c r="AH318" s="319">
        <v>60262.45</v>
      </c>
      <c r="AI318" s="319">
        <v>191954.87</v>
      </c>
      <c r="AJ318" s="319">
        <v>1523279.82</v>
      </c>
      <c r="AK318" s="319">
        <v>133802.65</v>
      </c>
      <c r="AL318" s="319">
        <v>516413.63</v>
      </c>
      <c r="AM318" s="319">
        <v>423423.93</v>
      </c>
      <c r="AN318" s="319">
        <v>611802.85</v>
      </c>
      <c r="AO318" s="319">
        <v>5600</v>
      </c>
      <c r="AP318" s="319">
        <v>402414.54</v>
      </c>
      <c r="AQ318" s="319">
        <v>52319.96</v>
      </c>
      <c r="AR318" s="319">
        <v>0</v>
      </c>
      <c r="AS318" s="319">
        <v>466278.73</v>
      </c>
      <c r="AT318" s="319">
        <v>110044.12</v>
      </c>
      <c r="AU318" s="319">
        <v>455946.1</v>
      </c>
      <c r="AV318" s="319">
        <v>265388.2</v>
      </c>
      <c r="AW318" s="319">
        <v>3734333.23</v>
      </c>
      <c r="AX318" s="319">
        <v>139810.42000000001</v>
      </c>
      <c r="AY318" s="319">
        <v>760</v>
      </c>
      <c r="AZ318" s="319">
        <v>377882.37</v>
      </c>
      <c r="BA318" s="319">
        <v>2111.9</v>
      </c>
      <c r="BB318" s="319">
        <v>61032.62</v>
      </c>
      <c r="BC318" s="319">
        <v>506098.1</v>
      </c>
      <c r="BD318" s="319">
        <v>852.9</v>
      </c>
      <c r="BE318" s="319">
        <v>282909.09999999998</v>
      </c>
      <c r="BF318" s="319">
        <v>113200</v>
      </c>
      <c r="BG318" s="319">
        <v>57608.1</v>
      </c>
      <c r="BH318" s="319">
        <v>1200</v>
      </c>
      <c r="BI318" s="319">
        <v>11815741.42</v>
      </c>
      <c r="BJ318" s="319">
        <v>0</v>
      </c>
      <c r="BK318" s="319">
        <v>992984.2</v>
      </c>
      <c r="BL318" s="319">
        <v>74218.75</v>
      </c>
      <c r="BM318" s="319">
        <v>173394.71</v>
      </c>
      <c r="BN318" s="319">
        <v>865484.74</v>
      </c>
      <c r="BO318" s="319">
        <v>208358.72</v>
      </c>
      <c r="BP318" s="319">
        <v>117495.84</v>
      </c>
      <c r="BQ318" s="319">
        <v>102509.73</v>
      </c>
      <c r="BR318" s="319">
        <v>13035781.26</v>
      </c>
      <c r="BS318" s="319">
        <v>51532.41</v>
      </c>
      <c r="BT318" s="319">
        <v>135311.9</v>
      </c>
      <c r="BU318" s="319">
        <v>126325</v>
      </c>
      <c r="BV318" s="319">
        <v>0</v>
      </c>
      <c r="BW318" s="319">
        <v>685719.66</v>
      </c>
      <c r="BX318" s="319">
        <v>637358.6</v>
      </c>
      <c r="BY318" s="319">
        <v>21767.4</v>
      </c>
      <c r="BZ318" s="319">
        <v>254885.55</v>
      </c>
      <c r="CA318" s="319">
        <v>281043.95</v>
      </c>
      <c r="CB318" s="319">
        <v>48961.37</v>
      </c>
      <c r="CC318" s="319">
        <v>0</v>
      </c>
      <c r="CD318" s="319">
        <v>2850281.33</v>
      </c>
      <c r="CE318" s="319">
        <v>2314496.92</v>
      </c>
      <c r="CF318" s="319">
        <v>315640.5</v>
      </c>
      <c r="CG318" s="319">
        <v>717535.5</v>
      </c>
      <c r="CH318" s="319">
        <v>62817.85</v>
      </c>
      <c r="CI318" s="319">
        <v>3480513.27</v>
      </c>
      <c r="CJ318" s="319">
        <v>77888.789999999994</v>
      </c>
      <c r="CK318" s="319">
        <v>156437.10999999999</v>
      </c>
      <c r="CL318" s="319">
        <v>165431.25</v>
      </c>
      <c r="CM318" s="319">
        <v>65012</v>
      </c>
      <c r="CN318" s="319">
        <v>308136.55</v>
      </c>
      <c r="CO318" s="319">
        <v>400994.4</v>
      </c>
      <c r="CP318" s="319">
        <v>11659.87</v>
      </c>
      <c r="CQ318" s="319">
        <v>469847.56</v>
      </c>
      <c r="CR318" s="319">
        <v>111808.4</v>
      </c>
      <c r="CS318" s="319">
        <v>162589.54999999999</v>
      </c>
      <c r="CT318" s="319">
        <v>218617.74</v>
      </c>
      <c r="CU318" s="319">
        <v>69736.259999999995</v>
      </c>
      <c r="CV318" s="319">
        <v>91553.2</v>
      </c>
      <c r="CW318" s="319">
        <v>94661.05</v>
      </c>
      <c r="CX318" s="319">
        <v>110241.09</v>
      </c>
      <c r="CY318" s="319">
        <v>706703.71</v>
      </c>
      <c r="CZ318" s="319">
        <v>2564261.58</v>
      </c>
      <c r="DA318" s="319">
        <v>2410072.19</v>
      </c>
      <c r="DB318" s="319">
        <v>1294291.32</v>
      </c>
      <c r="DC318" s="319">
        <v>62588.92</v>
      </c>
      <c r="DD318" s="319">
        <v>22817311.870000001</v>
      </c>
      <c r="DE318" s="319">
        <v>1760604.45</v>
      </c>
      <c r="DF318" s="319">
        <v>248347.68</v>
      </c>
      <c r="DG318" s="319">
        <v>8900</v>
      </c>
      <c r="DH318" s="319">
        <v>47073</v>
      </c>
      <c r="DI318" s="319">
        <v>20571</v>
      </c>
      <c r="DJ318" s="319">
        <v>412374.89</v>
      </c>
      <c r="DK318" s="319">
        <v>3127921.67</v>
      </c>
      <c r="DL318" s="319">
        <v>31829.79</v>
      </c>
      <c r="DM318" s="319">
        <v>75539.289999999994</v>
      </c>
      <c r="DN318" s="319">
        <v>63308.66</v>
      </c>
      <c r="DO318" s="319">
        <v>8629.1</v>
      </c>
      <c r="DP318" s="319">
        <v>415781.94</v>
      </c>
      <c r="DQ318" s="319">
        <v>34789.949999999997</v>
      </c>
      <c r="DR318" s="319">
        <v>66766.95</v>
      </c>
      <c r="DS318" s="319">
        <v>1266040.5</v>
      </c>
      <c r="DT318" s="319">
        <v>1136414.8</v>
      </c>
      <c r="DU318" s="319">
        <v>3526</v>
      </c>
      <c r="DV318" s="319">
        <v>130178.77</v>
      </c>
      <c r="DW318" s="319">
        <v>83542.16</v>
      </c>
      <c r="DX318" s="319">
        <v>471159.6</v>
      </c>
      <c r="DY318" s="319">
        <v>4521030.9400000004</v>
      </c>
      <c r="DZ318" s="319">
        <v>71718.7</v>
      </c>
      <c r="EA318" s="319">
        <v>4375313.4000000004</v>
      </c>
      <c r="EB318" s="319">
        <v>417108.39</v>
      </c>
      <c r="EC318" s="319">
        <v>284755.95</v>
      </c>
      <c r="ED318" s="319">
        <v>2770</v>
      </c>
      <c r="EE318" s="319">
        <v>96770.03</v>
      </c>
      <c r="EF318" s="319">
        <v>10274.4</v>
      </c>
      <c r="EG318" s="319">
        <v>1730760.23</v>
      </c>
      <c r="EH318" s="319">
        <v>251280.94</v>
      </c>
      <c r="EI318" s="319">
        <v>488847.35</v>
      </c>
      <c r="EJ318" s="319">
        <v>1382715.83</v>
      </c>
      <c r="EK318" s="319">
        <v>148878.17000000001</v>
      </c>
      <c r="EL318" s="319">
        <v>223688.93</v>
      </c>
      <c r="EM318" s="319">
        <v>1143740.3999999999</v>
      </c>
      <c r="EN318" s="319">
        <v>734001.75</v>
      </c>
      <c r="EO318" s="319">
        <v>883254.45</v>
      </c>
      <c r="EP318" s="319">
        <v>376265.6</v>
      </c>
      <c r="EQ318" s="319">
        <v>154280.26999999999</v>
      </c>
      <c r="ER318" s="319">
        <v>1203750.9099999999</v>
      </c>
      <c r="ES318" s="319">
        <v>325927.56</v>
      </c>
      <c r="ET318" s="319">
        <v>76463.820000000007</v>
      </c>
      <c r="EU318" s="319">
        <v>19546</v>
      </c>
      <c r="EV318" s="319">
        <v>140797.87</v>
      </c>
      <c r="EW318" s="319">
        <v>601330.56000000006</v>
      </c>
      <c r="EX318" s="319">
        <v>298689.11</v>
      </c>
      <c r="EY318" s="319">
        <v>3296467.53</v>
      </c>
      <c r="EZ318" s="319">
        <v>135806483.69</v>
      </c>
      <c r="FA318" s="319">
        <v>349643.86</v>
      </c>
      <c r="FB318" s="319">
        <v>27031.55</v>
      </c>
      <c r="FC318" s="319">
        <v>1123245.1499999999</v>
      </c>
      <c r="FD318" s="319">
        <v>494502.74</v>
      </c>
      <c r="FE318" s="319">
        <v>2216080.36</v>
      </c>
      <c r="FF318" s="319">
        <v>254997.21</v>
      </c>
      <c r="FG318" s="319">
        <v>82607.7</v>
      </c>
      <c r="FH318" s="319">
        <v>506705</v>
      </c>
      <c r="FI318" s="319">
        <v>50865</v>
      </c>
      <c r="FJ318" s="319">
        <v>3978069.48</v>
      </c>
      <c r="FK318" s="319">
        <v>315633.84999999998</v>
      </c>
      <c r="FL318" s="319">
        <v>35904.949999999997</v>
      </c>
      <c r="FM318" s="319">
        <v>1021112.38</v>
      </c>
      <c r="FN318" s="319">
        <v>245359.62</v>
      </c>
      <c r="FO318" s="319">
        <v>1461466.85</v>
      </c>
      <c r="FP318" s="319">
        <v>22842.98</v>
      </c>
      <c r="FQ318" s="319">
        <v>443225.87</v>
      </c>
      <c r="FR318" s="319">
        <v>6765334.7699999996</v>
      </c>
      <c r="FS318" s="319">
        <v>350</v>
      </c>
      <c r="FT318" s="319">
        <v>118789.8</v>
      </c>
      <c r="FU318" s="319">
        <v>101044.78</v>
      </c>
      <c r="FV318" s="319">
        <v>93751.73</v>
      </c>
      <c r="FW318" s="319">
        <v>11384</v>
      </c>
      <c r="FX318" s="319">
        <v>243366.49</v>
      </c>
      <c r="FY318" s="319">
        <v>16362484.33</v>
      </c>
      <c r="FZ318" s="319">
        <v>12995.62</v>
      </c>
      <c r="GA318" s="319">
        <v>3745</v>
      </c>
      <c r="GB318" s="319">
        <v>12381.82</v>
      </c>
      <c r="GC318" s="319">
        <v>41314.699999999997</v>
      </c>
      <c r="GD318" s="319">
        <v>7382</v>
      </c>
      <c r="GE318" s="319">
        <v>463807.1</v>
      </c>
      <c r="GF318" s="319">
        <v>216368.07</v>
      </c>
      <c r="GG318" s="319">
        <v>468147.45</v>
      </c>
      <c r="GH318" s="319">
        <v>73350.55</v>
      </c>
      <c r="GI318" s="319">
        <v>270347.74</v>
      </c>
      <c r="GJ318" s="319">
        <v>42134.89</v>
      </c>
      <c r="GK318" s="319">
        <v>16785925.390000001</v>
      </c>
      <c r="GL318" s="319">
        <v>170661.45</v>
      </c>
      <c r="GM318" s="319">
        <v>11987921.050000001</v>
      </c>
      <c r="GN318" s="319">
        <v>247036.72</v>
      </c>
      <c r="GO318" s="319">
        <v>665324.74</v>
      </c>
      <c r="GP318" s="319">
        <v>112368.47</v>
      </c>
      <c r="GQ318" s="319">
        <v>43650.67</v>
      </c>
      <c r="GR318" s="319">
        <v>734588.65</v>
      </c>
      <c r="GS318" s="319">
        <v>3418974.76</v>
      </c>
      <c r="GT318" s="319">
        <v>93028.18</v>
      </c>
      <c r="GU318" s="319">
        <v>4247917.3899999997</v>
      </c>
      <c r="GV318" s="319">
        <v>248271.77</v>
      </c>
      <c r="GW318" s="319">
        <v>5106.01</v>
      </c>
      <c r="GX318" s="319">
        <v>1400938.96</v>
      </c>
      <c r="GY318" s="319">
        <v>143861.01999999999</v>
      </c>
      <c r="GZ318" s="319">
        <v>110068.43</v>
      </c>
      <c r="HA318" s="319">
        <v>449595.1</v>
      </c>
      <c r="HB318" s="319">
        <v>245142.37</v>
      </c>
      <c r="HC318" s="319">
        <v>4415894.71</v>
      </c>
      <c r="HD318" s="319">
        <v>8603.33</v>
      </c>
      <c r="HE318" s="319">
        <v>226068.65</v>
      </c>
      <c r="HF318" s="319">
        <v>55212.71</v>
      </c>
      <c r="HG318" s="319">
        <v>5199380.8</v>
      </c>
      <c r="HH318" s="319">
        <v>542445.64</v>
      </c>
      <c r="HI318" s="319">
        <v>181303.66</v>
      </c>
      <c r="HJ318" s="319">
        <v>158473.25</v>
      </c>
      <c r="HK318" s="319">
        <v>7500</v>
      </c>
      <c r="HL318" s="319">
        <v>2904109.38</v>
      </c>
      <c r="HM318" s="319">
        <v>482403.98</v>
      </c>
      <c r="HN318" s="319">
        <v>169420.47</v>
      </c>
      <c r="HO318" s="319">
        <v>136416.14000000001</v>
      </c>
      <c r="HP318" s="319">
        <v>250480.67</v>
      </c>
      <c r="HQ318" s="319">
        <v>106133.18</v>
      </c>
      <c r="HR318" s="319">
        <v>1183057.69</v>
      </c>
      <c r="HS318" s="319">
        <v>63853.35</v>
      </c>
      <c r="HT318" s="319">
        <v>5840182.3700000001</v>
      </c>
      <c r="HU318" s="319">
        <v>39544.629999999997</v>
      </c>
      <c r="HV318" s="319">
        <v>510768.28</v>
      </c>
      <c r="HW318" s="319">
        <v>34608362.850000001</v>
      </c>
      <c r="HX318" s="319">
        <v>117942.02</v>
      </c>
      <c r="HY318" s="319">
        <v>9251124.3399999999</v>
      </c>
      <c r="HZ318" s="319">
        <v>53934.16</v>
      </c>
      <c r="IA318" s="319">
        <v>59139.67</v>
      </c>
      <c r="IB318" s="319">
        <v>113499.8</v>
      </c>
      <c r="IC318" s="319">
        <v>5665958.6100000003</v>
      </c>
      <c r="ID318" s="319">
        <v>256219.05</v>
      </c>
      <c r="IE318" s="319">
        <v>1222580.4099999999</v>
      </c>
      <c r="IF318" s="319">
        <v>111809.95</v>
      </c>
      <c r="IG318" s="319">
        <v>301515.89</v>
      </c>
      <c r="IH318" s="319">
        <v>0</v>
      </c>
      <c r="II318" s="319">
        <v>158532.67000000001</v>
      </c>
      <c r="IJ318" s="319">
        <v>2411904.7200000002</v>
      </c>
      <c r="IK318" s="319">
        <v>61633.3</v>
      </c>
      <c r="IL318" s="319">
        <v>76340.56</v>
      </c>
      <c r="IM318" s="319">
        <v>509194.65</v>
      </c>
      <c r="IN318" s="319">
        <v>1561041.25</v>
      </c>
      <c r="IO318" s="319">
        <v>118771.36</v>
      </c>
      <c r="IP318" s="319">
        <v>155254.45000000001</v>
      </c>
      <c r="IQ318" s="319">
        <v>7009.12</v>
      </c>
      <c r="IR318" s="319">
        <v>6954634.5999999996</v>
      </c>
      <c r="IS318" s="319">
        <v>211319.74</v>
      </c>
      <c r="IT318" s="319">
        <v>1013452.94</v>
      </c>
      <c r="IU318" s="319">
        <v>126236.25</v>
      </c>
      <c r="IV318" s="319">
        <v>322040.09000000003</v>
      </c>
      <c r="IW318" s="319">
        <v>0</v>
      </c>
      <c r="IX318" s="319">
        <v>0</v>
      </c>
      <c r="IY318" s="319">
        <v>75675</v>
      </c>
      <c r="IZ318" s="319">
        <v>607302.96</v>
      </c>
      <c r="JA318" s="319">
        <v>102267.71</v>
      </c>
      <c r="JB318" s="319">
        <v>283305.15000000002</v>
      </c>
      <c r="JC318" s="319">
        <v>225662.9</v>
      </c>
      <c r="JD318" s="319">
        <v>143285.01</v>
      </c>
      <c r="JE318" s="319">
        <v>345302.72</v>
      </c>
      <c r="JF318" s="319">
        <v>280</v>
      </c>
      <c r="JG318" s="319">
        <v>14736.55</v>
      </c>
      <c r="JH318" s="319">
        <v>180989.37</v>
      </c>
      <c r="JI318" s="319">
        <v>3074164.78</v>
      </c>
      <c r="JJ318" s="319">
        <v>570457.26</v>
      </c>
      <c r="JK318" s="319">
        <v>22854.35</v>
      </c>
      <c r="JL318" s="319">
        <v>432128.18</v>
      </c>
      <c r="JM318" s="319">
        <v>48874.1</v>
      </c>
      <c r="JN318" s="319">
        <v>5562.1</v>
      </c>
      <c r="JO318" s="319">
        <v>5850</v>
      </c>
      <c r="JP318" s="319">
        <v>47715.5</v>
      </c>
      <c r="JQ318" s="319">
        <v>99774.48</v>
      </c>
      <c r="JR318" s="319">
        <v>76550</v>
      </c>
      <c r="JS318" s="319">
        <v>238217.3</v>
      </c>
      <c r="JT318" s="319">
        <v>51561.65</v>
      </c>
      <c r="JU318" s="319">
        <v>6585859.71</v>
      </c>
      <c r="JV318" s="319">
        <v>11026411.25</v>
      </c>
      <c r="JW318" s="319">
        <v>392292</v>
      </c>
      <c r="JX318" s="319">
        <v>998056.17</v>
      </c>
      <c r="JY318" s="319">
        <v>41959.09</v>
      </c>
      <c r="JZ318" s="319">
        <v>15926.3</v>
      </c>
      <c r="KA318" s="319">
        <v>83751.7</v>
      </c>
      <c r="KB318" s="319">
        <v>179597.35</v>
      </c>
      <c r="KC318" s="319">
        <v>20412.45</v>
      </c>
      <c r="KD318" s="319">
        <v>383905.4</v>
      </c>
      <c r="KE318" s="319">
        <v>2183497.5</v>
      </c>
      <c r="KF318" s="319">
        <v>129717.2</v>
      </c>
      <c r="KG318" s="319">
        <v>61876.65</v>
      </c>
      <c r="KH318" s="319">
        <v>21203.5</v>
      </c>
      <c r="KI318" s="319">
        <v>775718.01</v>
      </c>
      <c r="KJ318" s="319">
        <v>38877.370000000003</v>
      </c>
      <c r="KK318" s="319">
        <v>103389.91</v>
      </c>
      <c r="KL318" s="319">
        <v>240618.44</v>
      </c>
      <c r="KM318" s="319">
        <v>147697.93</v>
      </c>
      <c r="KN318" s="319">
        <v>253877.6</v>
      </c>
      <c r="KO318" s="319">
        <v>118498.2</v>
      </c>
      <c r="KP318" s="319">
        <v>57998.67</v>
      </c>
      <c r="KQ318" s="319">
        <v>15059261.27</v>
      </c>
      <c r="KR318" s="319">
        <v>1010741.42</v>
      </c>
      <c r="KS318" s="318">
        <v>442415.1</v>
      </c>
      <c r="KU318" s="338" t="s">
        <v>943</v>
      </c>
      <c r="KV318" s="312" t="s">
        <v>943</v>
      </c>
      <c r="KY318" s="312" t="s">
        <v>943</v>
      </c>
    </row>
    <row r="319" spans="1:311" x14ac:dyDescent="0.25">
      <c r="A319" s="317">
        <v>2021</v>
      </c>
      <c r="B319" s="316" t="s">
        <v>781</v>
      </c>
      <c r="C319" s="316" t="s">
        <v>784</v>
      </c>
      <c r="D319" s="316" t="s">
        <v>787</v>
      </c>
      <c r="E319" s="316" t="s">
        <v>780</v>
      </c>
      <c r="F319" s="315">
        <v>1517034.58</v>
      </c>
      <c r="G319" s="315">
        <v>250318.99</v>
      </c>
      <c r="H319" s="315">
        <v>25879138.789999999</v>
      </c>
      <c r="I319" s="315">
        <v>1369447.12</v>
      </c>
      <c r="J319" s="315">
        <v>152873.18</v>
      </c>
      <c r="K319" s="315">
        <v>181338.8</v>
      </c>
      <c r="L319" s="315">
        <v>2071574.07</v>
      </c>
      <c r="M319" s="315">
        <v>1450278.99</v>
      </c>
      <c r="N319" s="315">
        <v>6428155.1200000001</v>
      </c>
      <c r="O319" s="315">
        <v>4100570.62</v>
      </c>
      <c r="P319" s="315">
        <v>289896.19</v>
      </c>
      <c r="Q319" s="315">
        <v>606585.97</v>
      </c>
      <c r="R319" s="315">
        <v>250798.96</v>
      </c>
      <c r="S319" s="315">
        <v>18016.03</v>
      </c>
      <c r="T319" s="315">
        <v>111157.75999999999</v>
      </c>
      <c r="U319" s="315">
        <v>1047316.19</v>
      </c>
      <c r="V319" s="315">
        <v>7599003.9900000002</v>
      </c>
      <c r="W319" s="315">
        <v>0</v>
      </c>
      <c r="X319" s="315">
        <v>608245.32999999996</v>
      </c>
      <c r="Y319" s="315">
        <v>23640.29</v>
      </c>
      <c r="Z319" s="315">
        <v>946758.22</v>
      </c>
      <c r="AA319" s="315">
        <v>9430400.9100000001</v>
      </c>
      <c r="AB319" s="315">
        <v>435034.17</v>
      </c>
      <c r="AC319" s="315">
        <v>55000</v>
      </c>
      <c r="AD319" s="315">
        <v>11839831.810000001</v>
      </c>
      <c r="AE319" s="315">
        <v>248349.51</v>
      </c>
      <c r="AF319" s="315">
        <v>596164.81999999995</v>
      </c>
      <c r="AG319" s="315">
        <v>150365.57</v>
      </c>
      <c r="AH319" s="315">
        <v>428509.95</v>
      </c>
      <c r="AI319" s="315">
        <v>930265.19</v>
      </c>
      <c r="AJ319" s="315">
        <v>383774.47</v>
      </c>
      <c r="AK319" s="315">
        <v>142095.79999999999</v>
      </c>
      <c r="AL319" s="315">
        <v>775249.73</v>
      </c>
      <c r="AM319" s="315">
        <v>988316.94</v>
      </c>
      <c r="AN319" s="315">
        <v>600862.66</v>
      </c>
      <c r="AO319" s="315">
        <v>1943035.7</v>
      </c>
      <c r="AP319" s="315">
        <v>2497087.59</v>
      </c>
      <c r="AQ319" s="315">
        <v>4594.3</v>
      </c>
      <c r="AR319" s="315">
        <v>861495.03</v>
      </c>
      <c r="AS319" s="315">
        <v>374502.86</v>
      </c>
      <c r="AT319" s="315">
        <v>194032.6</v>
      </c>
      <c r="AU319" s="315">
        <v>70261.41</v>
      </c>
      <c r="AV319" s="315">
        <v>240504.27</v>
      </c>
      <c r="AW319" s="315">
        <v>6428587.21</v>
      </c>
      <c r="AX319" s="315">
        <v>95942.49</v>
      </c>
      <c r="AY319" s="315">
        <v>461318.09</v>
      </c>
      <c r="AZ319" s="315">
        <v>1615650.25</v>
      </c>
      <c r="BA319" s="315">
        <v>131469.71</v>
      </c>
      <c r="BB319" s="315">
        <v>19638.5</v>
      </c>
      <c r="BC319" s="315">
        <v>1322253.1000000001</v>
      </c>
      <c r="BD319" s="315">
        <v>827668.01</v>
      </c>
      <c r="BE319" s="315">
        <v>290757.55</v>
      </c>
      <c r="BF319" s="315">
        <v>545880.30000000005</v>
      </c>
      <c r="BG319" s="315">
        <v>32614.92</v>
      </c>
      <c r="BH319" s="315">
        <v>291633.56</v>
      </c>
      <c r="BI319" s="315">
        <v>4399161.3899999997</v>
      </c>
      <c r="BJ319" s="315">
        <v>620148.55000000005</v>
      </c>
      <c r="BK319" s="315">
        <v>2385348.59</v>
      </c>
      <c r="BL319" s="315">
        <v>274739.34000000003</v>
      </c>
      <c r="BM319" s="315">
        <v>886915.91</v>
      </c>
      <c r="BN319" s="315">
        <v>5613879.6100000003</v>
      </c>
      <c r="BO319" s="315">
        <v>1816022.33</v>
      </c>
      <c r="BP319" s="315">
        <v>0</v>
      </c>
      <c r="BQ319" s="315">
        <v>156960.17000000001</v>
      </c>
      <c r="BR319" s="315">
        <v>618457.76</v>
      </c>
      <c r="BS319" s="315">
        <v>445272.22</v>
      </c>
      <c r="BT319" s="315">
        <v>689685.38</v>
      </c>
      <c r="BU319" s="315">
        <v>86407.25</v>
      </c>
      <c r="BV319" s="315">
        <v>400066.25</v>
      </c>
      <c r="BW319" s="315">
        <v>145743.73000000001</v>
      </c>
      <c r="BX319" s="315">
        <v>1706273.83</v>
      </c>
      <c r="BY319" s="315">
        <v>584231.79</v>
      </c>
      <c r="BZ319" s="315">
        <v>170985.58</v>
      </c>
      <c r="CA319" s="315">
        <v>88565.79</v>
      </c>
      <c r="CB319" s="315">
        <v>449169.15</v>
      </c>
      <c r="CC319" s="315">
        <v>2588353.23</v>
      </c>
      <c r="CD319" s="315">
        <v>583927.86</v>
      </c>
      <c r="CE319" s="315">
        <v>1487641.03</v>
      </c>
      <c r="CF319" s="315">
        <v>8479205.5</v>
      </c>
      <c r="CG319" s="315">
        <v>568330.93999999994</v>
      </c>
      <c r="CH319" s="315">
        <v>104002.29</v>
      </c>
      <c r="CI319" s="315">
        <v>12583258.970000001</v>
      </c>
      <c r="CJ319" s="315">
        <v>51603.05</v>
      </c>
      <c r="CK319" s="315">
        <v>21032.45</v>
      </c>
      <c r="CL319" s="315">
        <v>189973.46</v>
      </c>
      <c r="CM319" s="315">
        <v>109887.01</v>
      </c>
      <c r="CN319" s="315">
        <v>2920231.3</v>
      </c>
      <c r="CO319" s="315">
        <v>3735814.93</v>
      </c>
      <c r="CP319" s="315">
        <v>833161.5</v>
      </c>
      <c r="CQ319" s="315">
        <v>1418446.02</v>
      </c>
      <c r="CR319" s="315">
        <v>213784.2</v>
      </c>
      <c r="CS319" s="315">
        <v>292648.25</v>
      </c>
      <c r="CT319" s="315">
        <v>2982791.5</v>
      </c>
      <c r="CU319" s="315">
        <v>481077.96</v>
      </c>
      <c r="CV319" s="315">
        <v>68881.100000000006</v>
      </c>
      <c r="CW319" s="315">
        <v>23705.4</v>
      </c>
      <c r="CX319" s="315">
        <v>430653.74</v>
      </c>
      <c r="CY319" s="315">
        <v>442974.61</v>
      </c>
      <c r="CZ319" s="315">
        <v>6198949.0300000003</v>
      </c>
      <c r="DA319" s="315">
        <v>1466400.91</v>
      </c>
      <c r="DB319" s="315">
        <v>4703407.49</v>
      </c>
      <c r="DC319" s="315">
        <v>411325.76</v>
      </c>
      <c r="DD319" s="315">
        <v>4986772.07</v>
      </c>
      <c r="DE319" s="315">
        <v>2034801.14</v>
      </c>
      <c r="DF319" s="315">
        <v>324416.86</v>
      </c>
      <c r="DG319" s="315">
        <v>468364.06</v>
      </c>
      <c r="DH319" s="315">
        <v>156769.85999999999</v>
      </c>
      <c r="DI319" s="315">
        <v>1079108.1000000001</v>
      </c>
      <c r="DJ319" s="315">
        <v>3547229.12</v>
      </c>
      <c r="DK319" s="315">
        <v>3483916.04</v>
      </c>
      <c r="DL319" s="315">
        <v>339516.36</v>
      </c>
      <c r="DM319" s="315">
        <v>1113904.8999999999</v>
      </c>
      <c r="DN319" s="315">
        <v>85144.23</v>
      </c>
      <c r="DO319" s="315">
        <v>210808.02</v>
      </c>
      <c r="DP319" s="315">
        <v>874269.06</v>
      </c>
      <c r="DQ319" s="315">
        <v>26188.55</v>
      </c>
      <c r="DR319" s="315">
        <v>1030637.63</v>
      </c>
      <c r="DS319" s="315">
        <v>59113.46</v>
      </c>
      <c r="DT319" s="315">
        <v>1457665.89</v>
      </c>
      <c r="DU319" s="315">
        <v>4652700.84</v>
      </c>
      <c r="DV319" s="315">
        <v>102648.1</v>
      </c>
      <c r="DW319" s="315">
        <v>1528846.34</v>
      </c>
      <c r="DX319" s="315">
        <v>2949261.33</v>
      </c>
      <c r="DY319" s="315">
        <v>3591725.84</v>
      </c>
      <c r="DZ319" s="315">
        <v>623203.83999999997</v>
      </c>
      <c r="EA319" s="315">
        <v>13952834.4</v>
      </c>
      <c r="EB319" s="315">
        <v>1025092.11</v>
      </c>
      <c r="EC319" s="315">
        <v>761972.66</v>
      </c>
      <c r="ED319" s="315">
        <v>992962.47</v>
      </c>
      <c r="EE319" s="315">
        <v>162193.59</v>
      </c>
      <c r="EF319" s="315">
        <v>189655.2</v>
      </c>
      <c r="EG319" s="315">
        <v>1543140.82</v>
      </c>
      <c r="EH319" s="315">
        <v>1757474.42</v>
      </c>
      <c r="EI319" s="315">
        <v>3809904.69</v>
      </c>
      <c r="EJ319" s="315">
        <v>4235266.33</v>
      </c>
      <c r="EK319" s="315">
        <v>814696.84</v>
      </c>
      <c r="EL319" s="315">
        <v>246079.15</v>
      </c>
      <c r="EM319" s="315">
        <v>363042.51</v>
      </c>
      <c r="EN319" s="315">
        <v>1365110.48</v>
      </c>
      <c r="EO319" s="315">
        <v>2137789.9</v>
      </c>
      <c r="EP319" s="315">
        <v>1279680.3500000001</v>
      </c>
      <c r="EQ319" s="315">
        <v>98999</v>
      </c>
      <c r="ER319" s="315">
        <v>534235</v>
      </c>
      <c r="ES319" s="315">
        <v>0</v>
      </c>
      <c r="ET319" s="315">
        <v>645350.1</v>
      </c>
      <c r="EU319" s="315">
        <v>451763.89</v>
      </c>
      <c r="EV319" s="315">
        <v>47009.93</v>
      </c>
      <c r="EW319" s="315">
        <v>2165912.64</v>
      </c>
      <c r="EX319" s="315">
        <v>350720.86</v>
      </c>
      <c r="EY319" s="315">
        <v>10263057.1</v>
      </c>
      <c r="EZ319" s="315">
        <v>1715131.25</v>
      </c>
      <c r="FA319" s="315">
        <v>2819437.44</v>
      </c>
      <c r="FB319" s="315">
        <v>272396.17</v>
      </c>
      <c r="FC319" s="315">
        <v>935119.46</v>
      </c>
      <c r="FD319" s="315">
        <v>109393.1</v>
      </c>
      <c r="FE319" s="315">
        <v>11261594.91</v>
      </c>
      <c r="FF319" s="315">
        <v>2828101.67</v>
      </c>
      <c r="FG319" s="315">
        <v>79451.28</v>
      </c>
      <c r="FH319" s="315">
        <v>1694876.29</v>
      </c>
      <c r="FI319" s="315">
        <v>0</v>
      </c>
      <c r="FJ319" s="315">
        <v>1777260.73</v>
      </c>
      <c r="FK319" s="315">
        <v>100468.2</v>
      </c>
      <c r="FL319" s="315">
        <v>35000</v>
      </c>
      <c r="FM319" s="315">
        <v>5529679.0700000003</v>
      </c>
      <c r="FN319" s="315">
        <v>260279.61</v>
      </c>
      <c r="FO319" s="315">
        <v>54929.77</v>
      </c>
      <c r="FP319" s="315">
        <v>322102.44</v>
      </c>
      <c r="FQ319" s="315">
        <v>138878.73000000001</v>
      </c>
      <c r="FR319" s="315">
        <v>28602864.199999999</v>
      </c>
      <c r="FS319" s="315">
        <v>180138.53</v>
      </c>
      <c r="FT319" s="315">
        <v>395833.35</v>
      </c>
      <c r="FU319" s="315">
        <v>434729</v>
      </c>
      <c r="FV319" s="315">
        <v>674316.4</v>
      </c>
      <c r="FW319" s="315">
        <v>47720.800000000003</v>
      </c>
      <c r="FX319" s="315">
        <v>1040480.59</v>
      </c>
      <c r="FY319" s="315">
        <v>4407643.45</v>
      </c>
      <c r="FZ319" s="315">
        <v>45055.360000000001</v>
      </c>
      <c r="GA319" s="315">
        <v>59666.2</v>
      </c>
      <c r="GB319" s="315">
        <v>211152.35</v>
      </c>
      <c r="GC319" s="315">
        <v>100894.39999999999</v>
      </c>
      <c r="GD319" s="315">
        <v>256073</v>
      </c>
      <c r="GE319" s="315">
        <v>96640.26</v>
      </c>
      <c r="GF319" s="315">
        <v>518113.06</v>
      </c>
      <c r="GG319" s="315">
        <v>2334939.91</v>
      </c>
      <c r="GH319" s="315">
        <v>409145.7</v>
      </c>
      <c r="GI319" s="315">
        <v>738276.92</v>
      </c>
      <c r="GJ319" s="315">
        <v>493576.29</v>
      </c>
      <c r="GK319" s="315">
        <v>16563709.93</v>
      </c>
      <c r="GL319" s="315">
        <v>793641.56</v>
      </c>
      <c r="GM319" s="315">
        <v>20226832.309999999</v>
      </c>
      <c r="GN319" s="315">
        <v>812750</v>
      </c>
      <c r="GO319" s="315">
        <v>7247683.7699999996</v>
      </c>
      <c r="GP319" s="315">
        <v>152478.75</v>
      </c>
      <c r="GQ319" s="315">
        <v>123498.82</v>
      </c>
      <c r="GR319" s="315">
        <v>381580.92</v>
      </c>
      <c r="GS319" s="315">
        <v>30748689.289999999</v>
      </c>
      <c r="GT319" s="315">
        <v>212515.28</v>
      </c>
      <c r="GU319" s="315">
        <v>8745489.7699999996</v>
      </c>
      <c r="GV319" s="315">
        <v>278915.46000000002</v>
      </c>
      <c r="GW319" s="315">
        <v>124404.01</v>
      </c>
      <c r="GX319" s="315">
        <v>2668341.2400000002</v>
      </c>
      <c r="GY319" s="315">
        <v>632960.68000000005</v>
      </c>
      <c r="GZ319" s="315">
        <v>1895566.9</v>
      </c>
      <c r="HA319" s="315">
        <v>2407751.14</v>
      </c>
      <c r="HB319" s="315">
        <v>170675.3</v>
      </c>
      <c r="HC319" s="315">
        <v>4052396.66</v>
      </c>
      <c r="HD319" s="315">
        <v>84252.32</v>
      </c>
      <c r="HE319" s="315">
        <v>416504.6</v>
      </c>
      <c r="HF319" s="315">
        <v>357550.13</v>
      </c>
      <c r="HG319" s="315">
        <v>5353780.54</v>
      </c>
      <c r="HH319" s="315">
        <v>10748643.18</v>
      </c>
      <c r="HI319" s="315">
        <v>2659236.7599999998</v>
      </c>
      <c r="HJ319" s="315">
        <v>1277532.19</v>
      </c>
      <c r="HK319" s="315">
        <v>197939.72</v>
      </c>
      <c r="HL319" s="315">
        <v>145312.4</v>
      </c>
      <c r="HM319" s="315">
        <v>1082944.08</v>
      </c>
      <c r="HN319" s="315">
        <v>289315.92</v>
      </c>
      <c r="HO319" s="315">
        <v>431721.84</v>
      </c>
      <c r="HP319" s="315">
        <v>2086116.89</v>
      </c>
      <c r="HQ319" s="315">
        <v>69649</v>
      </c>
      <c r="HR319" s="315">
        <v>8169997.1100000003</v>
      </c>
      <c r="HS319" s="315">
        <v>56249.45</v>
      </c>
      <c r="HT319" s="315">
        <v>8005749.0700000003</v>
      </c>
      <c r="HU319" s="315">
        <v>158302.79999999999</v>
      </c>
      <c r="HV319" s="315">
        <v>46660</v>
      </c>
      <c r="HW319" s="315">
        <v>14635275.68</v>
      </c>
      <c r="HX319" s="315">
        <v>35227.25</v>
      </c>
      <c r="HY319" s="315">
        <v>10068368</v>
      </c>
      <c r="HZ319" s="315">
        <v>599946.86</v>
      </c>
      <c r="IA319" s="315">
        <v>702653.38</v>
      </c>
      <c r="IB319" s="315">
        <v>1594108.8</v>
      </c>
      <c r="IC319" s="315">
        <v>0</v>
      </c>
      <c r="ID319" s="315">
        <v>52411.15</v>
      </c>
      <c r="IE319" s="315">
        <v>2058417.02</v>
      </c>
      <c r="IF319" s="315">
        <v>1155349.7</v>
      </c>
      <c r="IG319" s="315">
        <v>157488.34</v>
      </c>
      <c r="IH319" s="315">
        <v>298508.21999999997</v>
      </c>
      <c r="II319" s="315">
        <v>0</v>
      </c>
      <c r="IJ319" s="315">
        <v>492009.44</v>
      </c>
      <c r="IK319" s="315">
        <v>22485.9</v>
      </c>
      <c r="IL319" s="315">
        <v>473907.38</v>
      </c>
      <c r="IM319" s="315">
        <v>188477.05</v>
      </c>
      <c r="IN319" s="315">
        <v>2519202.64</v>
      </c>
      <c r="IO319" s="315">
        <v>1040260.09</v>
      </c>
      <c r="IP319" s="315">
        <v>366249.88</v>
      </c>
      <c r="IQ319" s="315">
        <v>271278</v>
      </c>
      <c r="IR319" s="315">
        <v>17074611.98</v>
      </c>
      <c r="IS319" s="315">
        <v>14781136.91</v>
      </c>
      <c r="IT319" s="315">
        <v>5603758.8799999999</v>
      </c>
      <c r="IU319" s="315">
        <v>377201.17</v>
      </c>
      <c r="IV319" s="315">
        <v>1181168.2</v>
      </c>
      <c r="IW319" s="315">
        <v>98360</v>
      </c>
      <c r="IX319" s="315">
        <v>75502.16</v>
      </c>
      <c r="IY319" s="315">
        <v>282354.87</v>
      </c>
      <c r="IZ319" s="315">
        <v>751347.54</v>
      </c>
      <c r="JA319" s="315">
        <v>293958.53000000003</v>
      </c>
      <c r="JB319" s="315">
        <v>415458.94</v>
      </c>
      <c r="JC319" s="315">
        <v>251187.45</v>
      </c>
      <c r="JD319" s="315">
        <v>300202.43</v>
      </c>
      <c r="JE319" s="315">
        <v>124777.53</v>
      </c>
      <c r="JF319" s="315">
        <v>372996.79</v>
      </c>
      <c r="JG319" s="315">
        <v>107530.66</v>
      </c>
      <c r="JH319" s="315">
        <v>326616.51</v>
      </c>
      <c r="JI319" s="315">
        <v>2377328.7599999998</v>
      </c>
      <c r="JJ319" s="315">
        <v>1476766.75</v>
      </c>
      <c r="JK319" s="315">
        <v>97550.75</v>
      </c>
      <c r="JL319" s="315">
        <v>423868.6</v>
      </c>
      <c r="JM319" s="315">
        <v>161831.15</v>
      </c>
      <c r="JN319" s="315">
        <v>19164.05</v>
      </c>
      <c r="JO319" s="315">
        <v>1435438.43</v>
      </c>
      <c r="JP319" s="315">
        <v>16300</v>
      </c>
      <c r="JQ319" s="315">
        <v>0</v>
      </c>
      <c r="JR319" s="315">
        <v>38094.82</v>
      </c>
      <c r="JS319" s="315">
        <v>2629370.0299999998</v>
      </c>
      <c r="JT319" s="315">
        <v>282481.8</v>
      </c>
      <c r="JU319" s="315">
        <v>126509.38</v>
      </c>
      <c r="JV319" s="315">
        <v>18017685.649999999</v>
      </c>
      <c r="JW319" s="315">
        <v>579632.81999999995</v>
      </c>
      <c r="JX319" s="315">
        <v>3702793.73</v>
      </c>
      <c r="JY319" s="315">
        <v>39513.46</v>
      </c>
      <c r="JZ319" s="315">
        <v>124585.25</v>
      </c>
      <c r="KA319" s="315">
        <v>1349752.64</v>
      </c>
      <c r="KB319" s="315">
        <v>390466.81</v>
      </c>
      <c r="KC319" s="315">
        <v>141755.1</v>
      </c>
      <c r="KD319" s="315">
        <v>874092.92</v>
      </c>
      <c r="KE319" s="315">
        <v>6598575.4400000004</v>
      </c>
      <c r="KF319" s="315">
        <v>214209.9</v>
      </c>
      <c r="KG319" s="315">
        <v>494716</v>
      </c>
      <c r="KH319" s="315">
        <v>266757.56</v>
      </c>
      <c r="KI319" s="315">
        <v>1122850</v>
      </c>
      <c r="KJ319" s="315">
        <v>28116.52</v>
      </c>
      <c r="KK319" s="315">
        <v>56332.02</v>
      </c>
      <c r="KL319" s="315">
        <v>325023.3</v>
      </c>
      <c r="KM319" s="315">
        <v>92254.81</v>
      </c>
      <c r="KN319" s="315">
        <v>140700.31</v>
      </c>
      <c r="KO319" s="315">
        <v>8102486.2400000002</v>
      </c>
      <c r="KP319" s="315">
        <v>1126573.23</v>
      </c>
      <c r="KQ319" s="315">
        <v>5416531.1500000004</v>
      </c>
      <c r="KR319" s="315">
        <v>1058695.69</v>
      </c>
      <c r="KS319" s="314">
        <v>396179.11</v>
      </c>
      <c r="KU319" s="312">
        <v>28</v>
      </c>
      <c r="KV319" s="312">
        <v>280</v>
      </c>
      <c r="KY319" s="312">
        <v>9280</v>
      </c>
    </row>
    <row r="320" spans="1:311" x14ac:dyDescent="0.25">
      <c r="A320" s="321">
        <v>2021</v>
      </c>
      <c r="B320" s="320" t="s">
        <v>781</v>
      </c>
      <c r="C320" s="320" t="s">
        <v>784</v>
      </c>
      <c r="D320" s="320" t="s">
        <v>786</v>
      </c>
      <c r="E320" s="320" t="s">
        <v>780</v>
      </c>
      <c r="F320" s="319">
        <v>0</v>
      </c>
      <c r="G320" s="319">
        <v>0</v>
      </c>
      <c r="H320" s="319">
        <v>8700000</v>
      </c>
      <c r="I320" s="319">
        <v>0</v>
      </c>
      <c r="J320" s="319">
        <v>0</v>
      </c>
      <c r="K320" s="319">
        <v>0</v>
      </c>
      <c r="L320" s="319">
        <v>1308509.1200000001</v>
      </c>
      <c r="M320" s="319">
        <v>121108.45</v>
      </c>
      <c r="N320" s="319">
        <v>4005804.17</v>
      </c>
      <c r="O320" s="319">
        <v>0</v>
      </c>
      <c r="P320" s="319">
        <v>0</v>
      </c>
      <c r="Q320" s="319">
        <v>0</v>
      </c>
      <c r="R320" s="319">
        <v>385105.7</v>
      </c>
      <c r="S320" s="319">
        <v>0</v>
      </c>
      <c r="T320" s="319">
        <v>0</v>
      </c>
      <c r="U320" s="319">
        <v>7896671.54</v>
      </c>
      <c r="V320" s="319">
        <v>560921.61</v>
      </c>
      <c r="W320" s="319">
        <v>0</v>
      </c>
      <c r="X320" s="319">
        <v>712906.2</v>
      </c>
      <c r="Y320" s="319">
        <v>79695.37</v>
      </c>
      <c r="Z320" s="319">
        <v>0</v>
      </c>
      <c r="AA320" s="319">
        <v>1180291.3799999999</v>
      </c>
      <c r="AB320" s="319">
        <v>0</v>
      </c>
      <c r="AC320" s="319">
        <v>344000</v>
      </c>
      <c r="AD320" s="319">
        <v>3028018.35</v>
      </c>
      <c r="AE320" s="319">
        <v>30000</v>
      </c>
      <c r="AF320" s="319">
        <v>0</v>
      </c>
      <c r="AG320" s="319">
        <v>273000</v>
      </c>
      <c r="AH320" s="319">
        <v>0</v>
      </c>
      <c r="AI320" s="319">
        <v>6118.75</v>
      </c>
      <c r="AJ320" s="319">
        <v>11151098.779999999</v>
      </c>
      <c r="AK320" s="319">
        <v>380000</v>
      </c>
      <c r="AL320" s="319">
        <v>703678.91</v>
      </c>
      <c r="AM320" s="319">
        <v>0</v>
      </c>
      <c r="AN320" s="319">
        <v>115000</v>
      </c>
      <c r="AO320" s="319">
        <v>947800</v>
      </c>
      <c r="AP320" s="319">
        <v>105000</v>
      </c>
      <c r="AQ320" s="319">
        <v>95664.85</v>
      </c>
      <c r="AR320" s="319">
        <v>2818000</v>
      </c>
      <c r="AS320" s="319">
        <v>51372.15</v>
      </c>
      <c r="AT320" s="319">
        <v>0</v>
      </c>
      <c r="AU320" s="319">
        <v>0</v>
      </c>
      <c r="AV320" s="319">
        <v>130000</v>
      </c>
      <c r="AW320" s="319">
        <v>780245.32</v>
      </c>
      <c r="AX320" s="319">
        <v>336534.15</v>
      </c>
      <c r="AY320" s="319">
        <v>0</v>
      </c>
      <c r="AZ320" s="319">
        <v>0</v>
      </c>
      <c r="BA320" s="319">
        <v>0</v>
      </c>
      <c r="BB320" s="319">
        <v>509153.04</v>
      </c>
      <c r="BC320" s="319">
        <v>10900</v>
      </c>
      <c r="BD320" s="319">
        <v>0</v>
      </c>
      <c r="BE320" s="319">
        <v>0</v>
      </c>
      <c r="BF320" s="319">
        <v>0</v>
      </c>
      <c r="BG320" s="319">
        <v>6185</v>
      </c>
      <c r="BH320" s="319">
        <v>35417.769999999997</v>
      </c>
      <c r="BI320" s="319">
        <v>520124.35</v>
      </c>
      <c r="BJ320" s="319">
        <v>86236.45</v>
      </c>
      <c r="BK320" s="319">
        <v>27064.15</v>
      </c>
      <c r="BL320" s="319">
        <v>593425.6</v>
      </c>
      <c r="BM320" s="319">
        <v>81400.600000000006</v>
      </c>
      <c r="BN320" s="319">
        <v>0</v>
      </c>
      <c r="BO320" s="319">
        <v>192704.4</v>
      </c>
      <c r="BP320" s="319">
        <v>684223.1</v>
      </c>
      <c r="BQ320" s="319">
        <v>0</v>
      </c>
      <c r="BR320" s="319">
        <v>11630</v>
      </c>
      <c r="BS320" s="319">
        <v>0</v>
      </c>
      <c r="BT320" s="319">
        <v>0</v>
      </c>
      <c r="BU320" s="319">
        <v>0</v>
      </c>
      <c r="BV320" s="319">
        <v>1257935.0900000001</v>
      </c>
      <c r="BW320" s="319">
        <v>0</v>
      </c>
      <c r="BX320" s="319">
        <v>615243.35</v>
      </c>
      <c r="BY320" s="319">
        <v>29068.2</v>
      </c>
      <c r="BZ320" s="319">
        <v>212365.25</v>
      </c>
      <c r="CA320" s="319">
        <v>152776.9</v>
      </c>
      <c r="CB320" s="319">
        <v>565576</v>
      </c>
      <c r="CC320" s="319">
        <v>0</v>
      </c>
      <c r="CD320" s="319">
        <v>458779.25</v>
      </c>
      <c r="CE320" s="319">
        <v>1567085.55</v>
      </c>
      <c r="CF320" s="319">
        <v>1600743.33</v>
      </c>
      <c r="CG320" s="319">
        <v>445554.75</v>
      </c>
      <c r="CH320" s="319">
        <v>0</v>
      </c>
      <c r="CI320" s="319">
        <v>337613.55</v>
      </c>
      <c r="CJ320" s="319">
        <v>340000</v>
      </c>
      <c r="CK320" s="319">
        <v>195000</v>
      </c>
      <c r="CL320" s="319">
        <v>769738.85</v>
      </c>
      <c r="CM320" s="319">
        <v>0</v>
      </c>
      <c r="CN320" s="319">
        <v>80075</v>
      </c>
      <c r="CO320" s="319">
        <v>0</v>
      </c>
      <c r="CP320" s="319">
        <v>0</v>
      </c>
      <c r="CQ320" s="319">
        <v>241004.75</v>
      </c>
      <c r="CR320" s="319">
        <v>238089.7</v>
      </c>
      <c r="CS320" s="319">
        <v>260000</v>
      </c>
      <c r="CT320" s="319">
        <v>0</v>
      </c>
      <c r="CU320" s="319">
        <v>2000</v>
      </c>
      <c r="CV320" s="319">
        <v>0</v>
      </c>
      <c r="CW320" s="319">
        <v>107434.9</v>
      </c>
      <c r="CX320" s="319">
        <v>0</v>
      </c>
      <c r="CY320" s="319">
        <v>0</v>
      </c>
      <c r="CZ320" s="319">
        <v>862642.32</v>
      </c>
      <c r="DA320" s="319">
        <v>4073403.55</v>
      </c>
      <c r="DB320" s="319">
        <v>0</v>
      </c>
      <c r="DC320" s="319">
        <v>0</v>
      </c>
      <c r="DD320" s="319">
        <v>900364.29</v>
      </c>
      <c r="DE320" s="319">
        <v>1507807.45</v>
      </c>
      <c r="DF320" s="319">
        <v>2232864.85</v>
      </c>
      <c r="DG320" s="319">
        <v>72646.66</v>
      </c>
      <c r="DH320" s="319">
        <v>0</v>
      </c>
      <c r="DI320" s="319">
        <v>100000</v>
      </c>
      <c r="DJ320" s="319">
        <v>0</v>
      </c>
      <c r="DK320" s="319">
        <v>6229140.2000000002</v>
      </c>
      <c r="DL320" s="319">
        <v>117060.7</v>
      </c>
      <c r="DM320" s="319">
        <v>1209873.75</v>
      </c>
      <c r="DN320" s="319">
        <v>10532</v>
      </c>
      <c r="DO320" s="319">
        <v>1051334.18</v>
      </c>
      <c r="DP320" s="319">
        <v>194541.85</v>
      </c>
      <c r="DQ320" s="319">
        <v>0</v>
      </c>
      <c r="DR320" s="319">
        <v>0</v>
      </c>
      <c r="DS320" s="319">
        <v>4229254.6399999997</v>
      </c>
      <c r="DT320" s="319">
        <v>0</v>
      </c>
      <c r="DU320" s="319">
        <v>1552907.48</v>
      </c>
      <c r="DV320" s="319">
        <v>0</v>
      </c>
      <c r="DW320" s="319">
        <v>28700</v>
      </c>
      <c r="DX320" s="319">
        <v>116713.1</v>
      </c>
      <c r="DY320" s="319">
        <v>150000</v>
      </c>
      <c r="DZ320" s="319">
        <v>251649.95</v>
      </c>
      <c r="EA320" s="319">
        <v>3157780.95</v>
      </c>
      <c r="EB320" s="319">
        <v>0</v>
      </c>
      <c r="EC320" s="319">
        <v>1460398.98</v>
      </c>
      <c r="ED320" s="319">
        <v>212912.94</v>
      </c>
      <c r="EE320" s="319">
        <v>0</v>
      </c>
      <c r="EF320" s="319">
        <v>173691.9</v>
      </c>
      <c r="EG320" s="319">
        <v>2295808.94</v>
      </c>
      <c r="EH320" s="319">
        <v>1660.35</v>
      </c>
      <c r="EI320" s="319">
        <v>1000000</v>
      </c>
      <c r="EJ320" s="319">
        <v>663120.1</v>
      </c>
      <c r="EK320" s="319">
        <v>0</v>
      </c>
      <c r="EL320" s="319">
        <v>3000</v>
      </c>
      <c r="EM320" s="319">
        <v>578401.35</v>
      </c>
      <c r="EN320" s="319">
        <v>1859471.39</v>
      </c>
      <c r="EO320" s="319">
        <v>0</v>
      </c>
      <c r="EP320" s="319">
        <v>0</v>
      </c>
      <c r="EQ320" s="319">
        <v>10450</v>
      </c>
      <c r="ER320" s="319">
        <v>279063.84999999998</v>
      </c>
      <c r="ES320" s="319">
        <v>59205.33</v>
      </c>
      <c r="ET320" s="319">
        <v>0</v>
      </c>
      <c r="EU320" s="319">
        <v>0</v>
      </c>
      <c r="EV320" s="319">
        <v>0</v>
      </c>
      <c r="EW320" s="319">
        <v>74697.350000000006</v>
      </c>
      <c r="EX320" s="319">
        <v>0</v>
      </c>
      <c r="EY320" s="319">
        <v>6800374.1699999999</v>
      </c>
      <c r="EZ320" s="319">
        <v>210421522.18000001</v>
      </c>
      <c r="FA320" s="319">
        <v>25000</v>
      </c>
      <c r="FB320" s="319">
        <v>550000</v>
      </c>
      <c r="FC320" s="319">
        <v>1981586.36</v>
      </c>
      <c r="FD320" s="319">
        <v>105000</v>
      </c>
      <c r="FE320" s="319">
        <v>1436299.15</v>
      </c>
      <c r="FF320" s="319">
        <v>0</v>
      </c>
      <c r="FG320" s="319">
        <v>0</v>
      </c>
      <c r="FH320" s="319">
        <v>1499800</v>
      </c>
      <c r="FI320" s="319">
        <v>0</v>
      </c>
      <c r="FJ320" s="319">
        <v>0</v>
      </c>
      <c r="FK320" s="319">
        <v>1433208.7</v>
      </c>
      <c r="FL320" s="319">
        <v>75000</v>
      </c>
      <c r="FM320" s="319">
        <v>1216244.19</v>
      </c>
      <c r="FN320" s="319">
        <v>0</v>
      </c>
      <c r="FO320" s="319">
        <v>0</v>
      </c>
      <c r="FP320" s="319">
        <v>5000</v>
      </c>
      <c r="FQ320" s="319">
        <v>15600</v>
      </c>
      <c r="FR320" s="319">
        <v>919490.65</v>
      </c>
      <c r="FS320" s="319">
        <v>42405.35</v>
      </c>
      <c r="FT320" s="319">
        <v>307688.28000000003</v>
      </c>
      <c r="FU320" s="319">
        <v>0</v>
      </c>
      <c r="FV320" s="319">
        <v>88000</v>
      </c>
      <c r="FW320" s="319">
        <v>0</v>
      </c>
      <c r="FX320" s="319">
        <v>0</v>
      </c>
      <c r="FY320" s="319">
        <v>2532535.9900000002</v>
      </c>
      <c r="FZ320" s="319">
        <v>0</v>
      </c>
      <c r="GA320" s="319">
        <v>0</v>
      </c>
      <c r="GB320" s="319">
        <v>274716.28999999998</v>
      </c>
      <c r="GC320" s="319">
        <v>0</v>
      </c>
      <c r="GD320" s="319">
        <v>0</v>
      </c>
      <c r="GE320" s="319">
        <v>430000</v>
      </c>
      <c r="GF320" s="319">
        <v>0</v>
      </c>
      <c r="GG320" s="319">
        <v>569000</v>
      </c>
      <c r="GH320" s="319">
        <v>0</v>
      </c>
      <c r="GI320" s="319">
        <v>0</v>
      </c>
      <c r="GJ320" s="319">
        <v>4159.1000000000004</v>
      </c>
      <c r="GK320" s="319">
        <v>25301582.989999998</v>
      </c>
      <c r="GL320" s="319">
        <v>3100000</v>
      </c>
      <c r="GM320" s="319">
        <v>15683161.949999999</v>
      </c>
      <c r="GN320" s="319">
        <v>56000</v>
      </c>
      <c r="GO320" s="319">
        <v>7524451.6100000003</v>
      </c>
      <c r="GP320" s="319">
        <v>285391.35999999999</v>
      </c>
      <c r="GQ320" s="319">
        <v>191687.95</v>
      </c>
      <c r="GR320" s="319">
        <v>0</v>
      </c>
      <c r="GS320" s="319">
        <v>577006.55000000005</v>
      </c>
      <c r="GT320" s="319">
        <v>1191066</v>
      </c>
      <c r="GU320" s="319">
        <v>0</v>
      </c>
      <c r="GV320" s="319">
        <v>23878.9</v>
      </c>
      <c r="GW320" s="319">
        <v>0</v>
      </c>
      <c r="GX320" s="319">
        <v>60889</v>
      </c>
      <c r="GY320" s="319">
        <v>109303</v>
      </c>
      <c r="GZ320" s="319">
        <v>0</v>
      </c>
      <c r="HA320" s="319">
        <v>1433117.73</v>
      </c>
      <c r="HB320" s="319">
        <v>50000</v>
      </c>
      <c r="HC320" s="319">
        <v>84423.7</v>
      </c>
      <c r="HD320" s="319">
        <v>138000</v>
      </c>
      <c r="HE320" s="319">
        <v>0</v>
      </c>
      <c r="HF320" s="319">
        <v>1200396.44</v>
      </c>
      <c r="HG320" s="319">
        <v>0</v>
      </c>
      <c r="HH320" s="319">
        <v>4314433.67</v>
      </c>
      <c r="HI320" s="319">
        <v>2542451.77</v>
      </c>
      <c r="HJ320" s="319">
        <v>650000</v>
      </c>
      <c r="HK320" s="319">
        <v>0</v>
      </c>
      <c r="HL320" s="319">
        <v>0</v>
      </c>
      <c r="HM320" s="319">
        <v>294495.15000000002</v>
      </c>
      <c r="HN320" s="319">
        <v>17235.3</v>
      </c>
      <c r="HO320" s="319">
        <v>611115.73</v>
      </c>
      <c r="HP320" s="319">
        <v>0</v>
      </c>
      <c r="HQ320" s="319">
        <v>0</v>
      </c>
      <c r="HR320" s="319">
        <v>86401.87</v>
      </c>
      <c r="HS320" s="319">
        <v>0</v>
      </c>
      <c r="HT320" s="319">
        <v>0</v>
      </c>
      <c r="HU320" s="319">
        <v>525100.15</v>
      </c>
      <c r="HV320" s="319">
        <v>0</v>
      </c>
      <c r="HW320" s="319">
        <v>5418768.0199999996</v>
      </c>
      <c r="HX320" s="319">
        <v>0</v>
      </c>
      <c r="HY320" s="319">
        <v>0</v>
      </c>
      <c r="HZ320" s="319">
        <v>0</v>
      </c>
      <c r="IA320" s="319">
        <v>0</v>
      </c>
      <c r="IB320" s="319">
        <v>73979.520000000004</v>
      </c>
      <c r="IC320" s="319">
        <v>14718171.439999999</v>
      </c>
      <c r="ID320" s="319">
        <v>0</v>
      </c>
      <c r="IE320" s="319">
        <v>22700</v>
      </c>
      <c r="IF320" s="319">
        <v>670000</v>
      </c>
      <c r="IG320" s="319">
        <v>0</v>
      </c>
      <c r="IH320" s="319">
        <v>0</v>
      </c>
      <c r="II320" s="319">
        <v>374180.95</v>
      </c>
      <c r="IJ320" s="319">
        <v>21677.09</v>
      </c>
      <c r="IK320" s="319">
        <v>0</v>
      </c>
      <c r="IL320" s="319">
        <v>156426.25</v>
      </c>
      <c r="IM320" s="319">
        <v>0</v>
      </c>
      <c r="IN320" s="319">
        <v>0</v>
      </c>
      <c r="IO320" s="319">
        <v>132915.79999999999</v>
      </c>
      <c r="IP320" s="319">
        <v>295352.84999999998</v>
      </c>
      <c r="IQ320" s="319">
        <v>0</v>
      </c>
      <c r="IR320" s="319">
        <v>1367476.09</v>
      </c>
      <c r="IS320" s="319">
        <v>0</v>
      </c>
      <c r="IT320" s="319">
        <v>158050.03</v>
      </c>
      <c r="IU320" s="319">
        <v>1100</v>
      </c>
      <c r="IV320" s="319">
        <v>0</v>
      </c>
      <c r="IW320" s="319">
        <v>50000</v>
      </c>
      <c r="IX320" s="319">
        <v>34000</v>
      </c>
      <c r="IY320" s="319">
        <v>0</v>
      </c>
      <c r="IZ320" s="319">
        <v>0</v>
      </c>
      <c r="JA320" s="319">
        <v>0</v>
      </c>
      <c r="JB320" s="319">
        <v>478500</v>
      </c>
      <c r="JC320" s="319">
        <v>546000</v>
      </c>
      <c r="JD320" s="319">
        <v>0</v>
      </c>
      <c r="JE320" s="319">
        <v>0</v>
      </c>
      <c r="JF320" s="319">
        <v>2031743.31</v>
      </c>
      <c r="JG320" s="319">
        <v>197390.3</v>
      </c>
      <c r="JH320" s="319">
        <v>134838</v>
      </c>
      <c r="JI320" s="319">
        <v>0</v>
      </c>
      <c r="JJ320" s="319">
        <v>418653.97</v>
      </c>
      <c r="JK320" s="319">
        <v>0</v>
      </c>
      <c r="JL320" s="319">
        <v>0</v>
      </c>
      <c r="JM320" s="319">
        <v>0</v>
      </c>
      <c r="JN320" s="319">
        <v>16000</v>
      </c>
      <c r="JO320" s="319">
        <v>135850</v>
      </c>
      <c r="JP320" s="319">
        <v>239547.85</v>
      </c>
      <c r="JQ320" s="319">
        <v>0</v>
      </c>
      <c r="JR320" s="319">
        <v>0</v>
      </c>
      <c r="JS320" s="319">
        <v>880354.75</v>
      </c>
      <c r="JT320" s="319">
        <v>0</v>
      </c>
      <c r="JU320" s="319">
        <v>3587232.75</v>
      </c>
      <c r="JV320" s="319">
        <v>102451.95</v>
      </c>
      <c r="JW320" s="319">
        <v>227926.3</v>
      </c>
      <c r="JX320" s="319">
        <v>740000</v>
      </c>
      <c r="JY320" s="319">
        <v>11700</v>
      </c>
      <c r="JZ320" s="319">
        <v>18383.849999999999</v>
      </c>
      <c r="KA320" s="319">
        <v>50000</v>
      </c>
      <c r="KB320" s="319">
        <v>0</v>
      </c>
      <c r="KC320" s="319">
        <v>0</v>
      </c>
      <c r="KD320" s="319">
        <v>96201.55</v>
      </c>
      <c r="KE320" s="319">
        <v>0</v>
      </c>
      <c r="KF320" s="319">
        <v>233623.13</v>
      </c>
      <c r="KG320" s="319">
        <v>1255183.55</v>
      </c>
      <c r="KH320" s="319">
        <v>0</v>
      </c>
      <c r="KI320" s="319">
        <v>248690.25</v>
      </c>
      <c r="KJ320" s="319">
        <v>6727.95</v>
      </c>
      <c r="KK320" s="319">
        <v>122940.3</v>
      </c>
      <c r="KL320" s="319">
        <v>0</v>
      </c>
      <c r="KM320" s="319">
        <v>702128.67</v>
      </c>
      <c r="KN320" s="319">
        <v>1060252.3999999999</v>
      </c>
      <c r="KO320" s="319">
        <v>1195000</v>
      </c>
      <c r="KP320" s="319">
        <v>4584347.3499999996</v>
      </c>
      <c r="KQ320" s="319">
        <v>11416177.220000001</v>
      </c>
      <c r="KR320" s="319">
        <v>8729590.0199999996</v>
      </c>
      <c r="KS320" s="318">
        <v>0</v>
      </c>
      <c r="KU320" s="312">
        <v>28</v>
      </c>
      <c r="KV320" s="312">
        <v>281</v>
      </c>
      <c r="KY320" s="312">
        <v>9281</v>
      </c>
    </row>
    <row r="321" spans="1:311" x14ac:dyDescent="0.25">
      <c r="A321" s="317">
        <v>2021</v>
      </c>
      <c r="B321" s="316" t="s">
        <v>781</v>
      </c>
      <c r="C321" s="316" t="s">
        <v>784</v>
      </c>
      <c r="D321" s="316" t="s">
        <v>785</v>
      </c>
      <c r="E321" s="316" t="s">
        <v>780</v>
      </c>
      <c r="F321" s="315">
        <v>6160214.0499999998</v>
      </c>
      <c r="G321" s="315">
        <v>293847.59999999998</v>
      </c>
      <c r="H321" s="315">
        <v>6374804.5499999998</v>
      </c>
      <c r="I321" s="315">
        <v>3621948.47</v>
      </c>
      <c r="J321" s="315">
        <v>85920</v>
      </c>
      <c r="K321" s="315">
        <v>1094392.8999999999</v>
      </c>
      <c r="L321" s="315">
        <v>3476192.93</v>
      </c>
      <c r="M321" s="315">
        <v>895846.33</v>
      </c>
      <c r="N321" s="315">
        <v>9268584</v>
      </c>
      <c r="O321" s="315">
        <v>10990596.869999999</v>
      </c>
      <c r="P321" s="315">
        <v>2885986.29</v>
      </c>
      <c r="Q321" s="315">
        <v>768626.84</v>
      </c>
      <c r="R321" s="315">
        <v>542958.35</v>
      </c>
      <c r="S321" s="315">
        <v>16940.7</v>
      </c>
      <c r="T321" s="315">
        <v>1073058</v>
      </c>
      <c r="U321" s="315">
        <v>3759728.35</v>
      </c>
      <c r="V321" s="315">
        <v>2969846.64</v>
      </c>
      <c r="W321" s="315">
        <v>330370.73</v>
      </c>
      <c r="X321" s="315">
        <v>85000</v>
      </c>
      <c r="Y321" s="315">
        <v>558573.35</v>
      </c>
      <c r="Z321" s="315">
        <v>454949.6</v>
      </c>
      <c r="AA321" s="315">
        <v>9562617.0500000007</v>
      </c>
      <c r="AB321" s="315">
        <v>1515855.51</v>
      </c>
      <c r="AC321" s="315">
        <v>55215</v>
      </c>
      <c r="AD321" s="315">
        <v>1363998.7</v>
      </c>
      <c r="AE321" s="315">
        <v>814100.3</v>
      </c>
      <c r="AF321" s="315">
        <v>2252918.17</v>
      </c>
      <c r="AG321" s="315">
        <v>1796219.18</v>
      </c>
      <c r="AH321" s="315">
        <v>151765</v>
      </c>
      <c r="AI321" s="315">
        <v>1914198.51</v>
      </c>
      <c r="AJ321" s="315">
        <v>738410.53</v>
      </c>
      <c r="AK321" s="315">
        <v>415216.3</v>
      </c>
      <c r="AL321" s="315">
        <v>11344262.779999999</v>
      </c>
      <c r="AM321" s="315">
        <v>1329501</v>
      </c>
      <c r="AN321" s="315">
        <v>1808172.25</v>
      </c>
      <c r="AO321" s="315">
        <v>257546.4</v>
      </c>
      <c r="AP321" s="315">
        <v>3820445.1</v>
      </c>
      <c r="AQ321" s="315">
        <v>390000</v>
      </c>
      <c r="AR321" s="315">
        <v>8214942.5999999996</v>
      </c>
      <c r="AS321" s="315">
        <v>272490.31</v>
      </c>
      <c r="AT321" s="315">
        <v>1533905.8</v>
      </c>
      <c r="AU321" s="315">
        <v>310493.37</v>
      </c>
      <c r="AV321" s="315">
        <v>1931796.05</v>
      </c>
      <c r="AW321" s="315">
        <v>28958318.5</v>
      </c>
      <c r="AX321" s="315">
        <v>1344171.25</v>
      </c>
      <c r="AY321" s="315">
        <v>957246.05</v>
      </c>
      <c r="AZ321" s="315">
        <v>873080</v>
      </c>
      <c r="BA321" s="315">
        <v>331848.15000000002</v>
      </c>
      <c r="BB321" s="315">
        <v>5035558.97</v>
      </c>
      <c r="BC321" s="315">
        <v>5479846.7599999998</v>
      </c>
      <c r="BD321" s="315">
        <v>2531659.85</v>
      </c>
      <c r="BE321" s="315">
        <v>5972571.4100000001</v>
      </c>
      <c r="BF321" s="315">
        <v>1504125.82</v>
      </c>
      <c r="BG321" s="315">
        <v>304856.7</v>
      </c>
      <c r="BH321" s="315">
        <v>171918.29</v>
      </c>
      <c r="BI321" s="315">
        <v>10996004.720000001</v>
      </c>
      <c r="BJ321" s="315">
        <v>366100</v>
      </c>
      <c r="BK321" s="315">
        <v>3163352.55</v>
      </c>
      <c r="BL321" s="315">
        <v>0</v>
      </c>
      <c r="BM321" s="315">
        <v>407000</v>
      </c>
      <c r="BN321" s="315">
        <v>26574514.469999999</v>
      </c>
      <c r="BO321" s="315">
        <v>11613552.310000001</v>
      </c>
      <c r="BP321" s="315">
        <v>1410963.35</v>
      </c>
      <c r="BQ321" s="315">
        <v>867903.92</v>
      </c>
      <c r="BR321" s="315">
        <v>1120219.5</v>
      </c>
      <c r="BS321" s="315">
        <v>2138200</v>
      </c>
      <c r="BT321" s="315">
        <v>321387.75</v>
      </c>
      <c r="BU321" s="315">
        <v>705142.9</v>
      </c>
      <c r="BV321" s="315">
        <v>1511020.84</v>
      </c>
      <c r="BW321" s="315">
        <v>2343768.27</v>
      </c>
      <c r="BX321" s="315">
        <v>859576</v>
      </c>
      <c r="BY321" s="315">
        <v>1819864.05</v>
      </c>
      <c r="BZ321" s="315">
        <v>244817.8</v>
      </c>
      <c r="CA321" s="315">
        <v>166993.85</v>
      </c>
      <c r="CB321" s="315">
        <v>1001981.86</v>
      </c>
      <c r="CC321" s="315">
        <v>5406276.5999999996</v>
      </c>
      <c r="CD321" s="315">
        <v>1636938.47</v>
      </c>
      <c r="CE321" s="315">
        <v>3898276.75</v>
      </c>
      <c r="CF321" s="315">
        <v>150645.66</v>
      </c>
      <c r="CG321" s="315">
        <v>5916500</v>
      </c>
      <c r="CH321" s="315">
        <v>1081894.25</v>
      </c>
      <c r="CI321" s="315">
        <v>28599919.73</v>
      </c>
      <c r="CJ321" s="315">
        <v>134097</v>
      </c>
      <c r="CK321" s="315">
        <v>167664</v>
      </c>
      <c r="CL321" s="315">
        <v>297941.05</v>
      </c>
      <c r="CM321" s="315">
        <v>462678.04</v>
      </c>
      <c r="CN321" s="315">
        <v>4807817.68</v>
      </c>
      <c r="CO321" s="315">
        <v>4583558.6500000004</v>
      </c>
      <c r="CP321" s="315">
        <v>463464.52</v>
      </c>
      <c r="CQ321" s="315">
        <v>3935544.27</v>
      </c>
      <c r="CR321" s="315">
        <v>0</v>
      </c>
      <c r="CS321" s="315">
        <v>3236610.35</v>
      </c>
      <c r="CT321" s="315">
        <v>1881834.05</v>
      </c>
      <c r="CU321" s="315">
        <v>702109.55</v>
      </c>
      <c r="CV321" s="315">
        <v>467020.79999999999</v>
      </c>
      <c r="CW321" s="315">
        <v>899785.36</v>
      </c>
      <c r="CX321" s="315">
        <v>7729572.29</v>
      </c>
      <c r="CY321" s="315">
        <v>959289.36</v>
      </c>
      <c r="CZ321" s="315">
        <v>4574574</v>
      </c>
      <c r="DA321" s="315">
        <v>14251203.58</v>
      </c>
      <c r="DB321" s="315">
        <v>5575663.3899999997</v>
      </c>
      <c r="DC321" s="315">
        <v>3911642.4</v>
      </c>
      <c r="DD321" s="315">
        <v>31346257.989999998</v>
      </c>
      <c r="DE321" s="315">
        <v>21701484.16</v>
      </c>
      <c r="DF321" s="315">
        <v>85842</v>
      </c>
      <c r="DG321" s="315">
        <v>450069.15</v>
      </c>
      <c r="DH321" s="315">
        <v>1105101.1499999999</v>
      </c>
      <c r="DI321" s="315">
        <v>997724.21</v>
      </c>
      <c r="DJ321" s="315">
        <v>4995027.2</v>
      </c>
      <c r="DK321" s="315">
        <v>0</v>
      </c>
      <c r="DL321" s="315">
        <v>1012469.2</v>
      </c>
      <c r="DM321" s="315">
        <v>6039642.8499999996</v>
      </c>
      <c r="DN321" s="315">
        <v>150763</v>
      </c>
      <c r="DO321" s="315">
        <v>1796.15</v>
      </c>
      <c r="DP321" s="315">
        <v>584418.5</v>
      </c>
      <c r="DQ321" s="315">
        <v>106158.65</v>
      </c>
      <c r="DR321" s="315">
        <v>1806000.65</v>
      </c>
      <c r="DS321" s="315">
        <v>2986082.6</v>
      </c>
      <c r="DT321" s="315">
        <v>7742227.8099999996</v>
      </c>
      <c r="DU321" s="315">
        <v>12233169.029999999</v>
      </c>
      <c r="DV321" s="315">
        <v>653703.25</v>
      </c>
      <c r="DW321" s="315">
        <v>1085127.44</v>
      </c>
      <c r="DX321" s="315">
        <v>2487934.5</v>
      </c>
      <c r="DY321" s="315">
        <v>1125946.75</v>
      </c>
      <c r="DZ321" s="315">
        <v>522660.97</v>
      </c>
      <c r="EA321" s="315">
        <v>947469.39</v>
      </c>
      <c r="EB321" s="315">
        <v>2154143.7999999998</v>
      </c>
      <c r="EC321" s="315">
        <v>398064</v>
      </c>
      <c r="ED321" s="315">
        <v>1499904.1</v>
      </c>
      <c r="EE321" s="315">
        <v>1644745.07</v>
      </c>
      <c r="EF321" s="315">
        <v>124600</v>
      </c>
      <c r="EG321" s="315">
        <v>3898841.29</v>
      </c>
      <c r="EH321" s="315">
        <v>766507.36</v>
      </c>
      <c r="EI321" s="315">
        <v>5899642.2000000002</v>
      </c>
      <c r="EJ321" s="315">
        <v>14951900.91</v>
      </c>
      <c r="EK321" s="315">
        <v>1837117.55</v>
      </c>
      <c r="EL321" s="315">
        <v>199661.1</v>
      </c>
      <c r="EM321" s="315">
        <v>2855847.45</v>
      </c>
      <c r="EN321" s="315">
        <v>540472.6</v>
      </c>
      <c r="EO321" s="315">
        <v>2302807.04</v>
      </c>
      <c r="EP321" s="315">
        <v>2565000</v>
      </c>
      <c r="EQ321" s="315">
        <v>658282.85</v>
      </c>
      <c r="ER321" s="315">
        <v>920688.4</v>
      </c>
      <c r="ES321" s="315">
        <v>749248.92</v>
      </c>
      <c r="ET321" s="315">
        <v>2825238.45</v>
      </c>
      <c r="EU321" s="315">
        <v>805639.6</v>
      </c>
      <c r="EV321" s="315">
        <v>476250</v>
      </c>
      <c r="EW321" s="315">
        <v>1804245.92</v>
      </c>
      <c r="EX321" s="315">
        <v>3025313.03</v>
      </c>
      <c r="EY321" s="315">
        <v>24332366.77</v>
      </c>
      <c r="EZ321" s="315">
        <v>149718920.41999999</v>
      </c>
      <c r="FA321" s="315">
        <v>420219</v>
      </c>
      <c r="FB321" s="315">
        <v>840601</v>
      </c>
      <c r="FC321" s="315">
        <v>25341870.109999999</v>
      </c>
      <c r="FD321" s="315">
        <v>1782629.5</v>
      </c>
      <c r="FE321" s="315">
        <v>10303348.619999999</v>
      </c>
      <c r="FF321" s="315">
        <v>644780.05000000005</v>
      </c>
      <c r="FG321" s="315">
        <v>623546.94999999995</v>
      </c>
      <c r="FH321" s="315">
        <v>2556262.5</v>
      </c>
      <c r="FI321" s="315">
        <v>920594.85</v>
      </c>
      <c r="FJ321" s="315">
        <v>8259971.3099999996</v>
      </c>
      <c r="FK321" s="315">
        <v>612139.61</v>
      </c>
      <c r="FL321" s="315">
        <v>108150</v>
      </c>
      <c r="FM321" s="315">
        <v>6600953.4000000004</v>
      </c>
      <c r="FN321" s="315">
        <v>1082127.69</v>
      </c>
      <c r="FO321" s="315">
        <v>1375762.16</v>
      </c>
      <c r="FP321" s="315">
        <v>745285.3</v>
      </c>
      <c r="FQ321" s="315">
        <v>2115350.5499999998</v>
      </c>
      <c r="FR321" s="315">
        <v>24046457.98</v>
      </c>
      <c r="FS321" s="315">
        <v>693985.2</v>
      </c>
      <c r="FT321" s="315">
        <v>523223.7</v>
      </c>
      <c r="FU321" s="315">
        <v>1359422.25</v>
      </c>
      <c r="FV321" s="315">
        <v>277734.5</v>
      </c>
      <c r="FW321" s="315">
        <v>0</v>
      </c>
      <c r="FX321" s="315">
        <v>3019362.17</v>
      </c>
      <c r="FY321" s="315">
        <v>1401827.49</v>
      </c>
      <c r="FZ321" s="315">
        <v>631994</v>
      </c>
      <c r="GA321" s="315">
        <v>807800.05</v>
      </c>
      <c r="GB321" s="315">
        <v>567271</v>
      </c>
      <c r="GC321" s="315">
        <v>597274.75</v>
      </c>
      <c r="GD321" s="315">
        <v>1873212.2</v>
      </c>
      <c r="GE321" s="315">
        <v>11179999.27</v>
      </c>
      <c r="GF321" s="315">
        <v>1069202.75</v>
      </c>
      <c r="GG321" s="315">
        <v>2402448.16</v>
      </c>
      <c r="GH321" s="315">
        <v>1379394.05</v>
      </c>
      <c r="GI321" s="315">
        <v>2629517.02</v>
      </c>
      <c r="GJ321" s="315">
        <v>1069650.6499999999</v>
      </c>
      <c r="GK321" s="315">
        <v>20317073.210000001</v>
      </c>
      <c r="GL321" s="315">
        <v>14828583.82</v>
      </c>
      <c r="GM321" s="315">
        <v>37628780.829999998</v>
      </c>
      <c r="GN321" s="315">
        <v>2833367.3</v>
      </c>
      <c r="GO321" s="315">
        <v>3107635.68</v>
      </c>
      <c r="GP321" s="315">
        <v>28869.75</v>
      </c>
      <c r="GQ321" s="315">
        <v>0</v>
      </c>
      <c r="GR321" s="315">
        <v>3889397.05</v>
      </c>
      <c r="GS321" s="315">
        <v>72454945.260000005</v>
      </c>
      <c r="GT321" s="315">
        <v>90011.75</v>
      </c>
      <c r="GU321" s="315">
        <v>26032307.030000001</v>
      </c>
      <c r="GV321" s="315">
        <v>398115.91</v>
      </c>
      <c r="GW321" s="315">
        <v>254656.25</v>
      </c>
      <c r="GX321" s="315">
        <v>4289083.8099999996</v>
      </c>
      <c r="GY321" s="315">
        <v>0</v>
      </c>
      <c r="GZ321" s="315">
        <v>2858799.2</v>
      </c>
      <c r="HA321" s="315">
        <v>812585.45</v>
      </c>
      <c r="HB321" s="315">
        <v>899969.48</v>
      </c>
      <c r="HC321" s="315">
        <v>7722714.2699999996</v>
      </c>
      <c r="HD321" s="315">
        <v>325909</v>
      </c>
      <c r="HE321" s="315">
        <v>682000</v>
      </c>
      <c r="HF321" s="315">
        <v>173717.55</v>
      </c>
      <c r="HG321" s="315">
        <v>5376884.6100000003</v>
      </c>
      <c r="HH321" s="315">
        <v>22158580.260000002</v>
      </c>
      <c r="HI321" s="315">
        <v>3808422.25</v>
      </c>
      <c r="HJ321" s="315">
        <v>802933.85</v>
      </c>
      <c r="HK321" s="315">
        <v>330000</v>
      </c>
      <c r="HL321" s="315">
        <v>2103743.75</v>
      </c>
      <c r="HM321" s="315">
        <v>410236.95</v>
      </c>
      <c r="HN321" s="315">
        <v>1519832.5</v>
      </c>
      <c r="HO321" s="315">
        <v>447225</v>
      </c>
      <c r="HP321" s="315">
        <v>9332843.8399999999</v>
      </c>
      <c r="HQ321" s="315">
        <v>164212.34</v>
      </c>
      <c r="HR321" s="315">
        <v>6575247.6500000004</v>
      </c>
      <c r="HS321" s="315">
        <v>317531.13</v>
      </c>
      <c r="HT321" s="315">
        <v>5192483</v>
      </c>
      <c r="HU321" s="315">
        <v>145164</v>
      </c>
      <c r="HV321" s="315">
        <v>3085000</v>
      </c>
      <c r="HW321" s="315">
        <v>35441953.859999999</v>
      </c>
      <c r="HX321" s="315">
        <v>883562</v>
      </c>
      <c r="HY321" s="315">
        <v>31724570.07</v>
      </c>
      <c r="HZ321" s="315">
        <v>4251007.54</v>
      </c>
      <c r="IA321" s="315">
        <v>1417630</v>
      </c>
      <c r="IB321" s="315">
        <v>3383296.2</v>
      </c>
      <c r="IC321" s="315">
        <v>15283272.18</v>
      </c>
      <c r="ID321" s="315">
        <v>774603.95</v>
      </c>
      <c r="IE321" s="315">
        <v>15088174.470000001</v>
      </c>
      <c r="IF321" s="315">
        <v>389201.75</v>
      </c>
      <c r="IG321" s="315">
        <v>867863.03</v>
      </c>
      <c r="IH321" s="315">
        <v>208495</v>
      </c>
      <c r="II321" s="315">
        <v>620833.42000000004</v>
      </c>
      <c r="IJ321" s="315">
        <v>2460755.19</v>
      </c>
      <c r="IK321" s="315">
        <v>98900</v>
      </c>
      <c r="IL321" s="315">
        <v>0</v>
      </c>
      <c r="IM321" s="315">
        <v>294838</v>
      </c>
      <c r="IN321" s="315">
        <v>4463199.95</v>
      </c>
      <c r="IO321" s="315">
        <v>586902.85</v>
      </c>
      <c r="IP321" s="315">
        <v>1059115.7</v>
      </c>
      <c r="IQ321" s="315">
        <v>173600</v>
      </c>
      <c r="IR321" s="315">
        <v>6621160.0599999996</v>
      </c>
      <c r="IS321" s="315">
        <v>12945164.66</v>
      </c>
      <c r="IT321" s="315">
        <v>1005138.45</v>
      </c>
      <c r="IU321" s="315">
        <v>450419.44</v>
      </c>
      <c r="IV321" s="315">
        <v>6083170.7300000004</v>
      </c>
      <c r="IW321" s="315">
        <v>2585047.1</v>
      </c>
      <c r="IX321" s="315">
        <v>484465.2</v>
      </c>
      <c r="IY321" s="315">
        <v>3449028.93</v>
      </c>
      <c r="IZ321" s="315">
        <v>2358768.65</v>
      </c>
      <c r="JA321" s="315">
        <v>3521889.65</v>
      </c>
      <c r="JB321" s="315">
        <v>372176</v>
      </c>
      <c r="JC321" s="315">
        <v>2163042</v>
      </c>
      <c r="JD321" s="315">
        <v>574541.05000000005</v>
      </c>
      <c r="JE321" s="315">
        <v>435866.35</v>
      </c>
      <c r="JF321" s="315">
        <v>7220763.75</v>
      </c>
      <c r="JG321" s="315">
        <v>43255.8</v>
      </c>
      <c r="JH321" s="315">
        <v>56030.54</v>
      </c>
      <c r="JI321" s="315">
        <v>5743003.79</v>
      </c>
      <c r="JJ321" s="315">
        <v>4619696.34</v>
      </c>
      <c r="JK321" s="315">
        <v>665449.94999999995</v>
      </c>
      <c r="JL321" s="315">
        <v>669510.44999999995</v>
      </c>
      <c r="JM321" s="315">
        <v>380776.38</v>
      </c>
      <c r="JN321" s="315">
        <v>646625</v>
      </c>
      <c r="JO321" s="315">
        <v>3426919.77</v>
      </c>
      <c r="JP321" s="315">
        <v>516968</v>
      </c>
      <c r="JQ321" s="315">
        <v>1206718.95</v>
      </c>
      <c r="JR321" s="315">
        <v>221242.55</v>
      </c>
      <c r="JS321" s="315">
        <v>2172898.19</v>
      </c>
      <c r="JT321" s="315">
        <v>255509.45</v>
      </c>
      <c r="JU321" s="315">
        <v>16447331.15</v>
      </c>
      <c r="JV321" s="315">
        <v>16003106.460000001</v>
      </c>
      <c r="JW321" s="315">
        <v>2955207.05</v>
      </c>
      <c r="JX321" s="315">
        <v>565635.30000000005</v>
      </c>
      <c r="JY321" s="315">
        <v>223355.55</v>
      </c>
      <c r="JZ321" s="315">
        <v>65376.1</v>
      </c>
      <c r="KA321" s="315">
        <v>2639874.88</v>
      </c>
      <c r="KB321" s="315">
        <v>2768819.54</v>
      </c>
      <c r="KC321" s="315">
        <v>1508359.65</v>
      </c>
      <c r="KD321" s="315">
        <v>4363999.45</v>
      </c>
      <c r="KE321" s="315">
        <v>9348036.5199999996</v>
      </c>
      <c r="KF321" s="315">
        <v>718429.43</v>
      </c>
      <c r="KG321" s="315">
        <v>278591</v>
      </c>
      <c r="KH321" s="315">
        <v>862058.35</v>
      </c>
      <c r="KI321" s="315">
        <v>2302040.2000000002</v>
      </c>
      <c r="KJ321" s="315">
        <v>799340.2</v>
      </c>
      <c r="KK321" s="315">
        <v>54243.4</v>
      </c>
      <c r="KL321" s="315">
        <v>2890509.85</v>
      </c>
      <c r="KM321" s="315">
        <v>922226.05</v>
      </c>
      <c r="KN321" s="315">
        <v>1006315.55</v>
      </c>
      <c r="KO321" s="315">
        <v>2272987.15</v>
      </c>
      <c r="KP321" s="315">
        <v>0</v>
      </c>
      <c r="KQ321" s="315">
        <v>12019107.779999999</v>
      </c>
      <c r="KR321" s="315">
        <v>0</v>
      </c>
      <c r="KS321" s="314">
        <v>1590118.95</v>
      </c>
      <c r="KU321" s="312">
        <v>28</v>
      </c>
      <c r="KV321" s="312">
        <v>282</v>
      </c>
      <c r="KY321" s="312">
        <v>9282</v>
      </c>
    </row>
    <row r="322" spans="1:311" x14ac:dyDescent="0.25">
      <c r="A322" s="321">
        <v>2021</v>
      </c>
      <c r="B322" s="320" t="s">
        <v>781</v>
      </c>
      <c r="C322" s="320" t="s">
        <v>784</v>
      </c>
      <c r="D322" s="320" t="s">
        <v>321</v>
      </c>
      <c r="E322" s="320" t="s">
        <v>780</v>
      </c>
      <c r="F322" s="319">
        <v>7677248.6299999999</v>
      </c>
      <c r="G322" s="319">
        <v>544166.59</v>
      </c>
      <c r="H322" s="319">
        <v>40953943.340000004</v>
      </c>
      <c r="I322" s="319">
        <v>4991395.59</v>
      </c>
      <c r="J322" s="319">
        <v>238793.18</v>
      </c>
      <c r="K322" s="319">
        <v>1275731.7</v>
      </c>
      <c r="L322" s="319">
        <v>6856276.1200000001</v>
      </c>
      <c r="M322" s="319">
        <v>2467233.77</v>
      </c>
      <c r="N322" s="319">
        <v>19702543.289999999</v>
      </c>
      <c r="O322" s="319">
        <v>15091167.49</v>
      </c>
      <c r="P322" s="319">
        <v>3175882.48</v>
      </c>
      <c r="Q322" s="319">
        <v>1375212.81</v>
      </c>
      <c r="R322" s="319">
        <v>1178863.01</v>
      </c>
      <c r="S322" s="319">
        <v>34956.730000000003</v>
      </c>
      <c r="T322" s="319">
        <v>1184215.76</v>
      </c>
      <c r="U322" s="319">
        <v>12703716.08</v>
      </c>
      <c r="V322" s="319">
        <v>11129772.24</v>
      </c>
      <c r="W322" s="319">
        <v>330370.73</v>
      </c>
      <c r="X322" s="319">
        <v>1406151.53</v>
      </c>
      <c r="Y322" s="319">
        <v>661909.01</v>
      </c>
      <c r="Z322" s="319">
        <v>1401707.82</v>
      </c>
      <c r="AA322" s="319">
        <v>20173309.34</v>
      </c>
      <c r="AB322" s="319">
        <v>1950889.68</v>
      </c>
      <c r="AC322" s="319">
        <v>454215</v>
      </c>
      <c r="AD322" s="319">
        <v>16231848.859999999</v>
      </c>
      <c r="AE322" s="319">
        <v>1092449.81</v>
      </c>
      <c r="AF322" s="319">
        <v>2849082.99</v>
      </c>
      <c r="AG322" s="319">
        <v>2219584.75</v>
      </c>
      <c r="AH322" s="319">
        <v>580274.94999999995</v>
      </c>
      <c r="AI322" s="319">
        <v>2850582.45</v>
      </c>
      <c r="AJ322" s="319">
        <v>12273283.779999999</v>
      </c>
      <c r="AK322" s="319">
        <v>937312.1</v>
      </c>
      <c r="AL322" s="319">
        <v>12823191.42</v>
      </c>
      <c r="AM322" s="319">
        <v>2317817.94</v>
      </c>
      <c r="AN322" s="319">
        <v>2524034.91</v>
      </c>
      <c r="AO322" s="319">
        <v>3148382.1</v>
      </c>
      <c r="AP322" s="319">
        <v>6422532.6900000004</v>
      </c>
      <c r="AQ322" s="319">
        <v>490259.15</v>
      </c>
      <c r="AR322" s="319">
        <v>11894437.630000001</v>
      </c>
      <c r="AS322" s="319">
        <v>698365.32</v>
      </c>
      <c r="AT322" s="319">
        <v>1727938.4</v>
      </c>
      <c r="AU322" s="319">
        <v>380754.78</v>
      </c>
      <c r="AV322" s="319">
        <v>2302300.3199999998</v>
      </c>
      <c r="AW322" s="319">
        <v>36167151.030000001</v>
      </c>
      <c r="AX322" s="319">
        <v>1776647.89</v>
      </c>
      <c r="AY322" s="319">
        <v>1418564.14</v>
      </c>
      <c r="AZ322" s="319">
        <v>2488730.25</v>
      </c>
      <c r="BA322" s="319">
        <v>463317.86</v>
      </c>
      <c r="BB322" s="319">
        <v>5564350.5099999998</v>
      </c>
      <c r="BC322" s="319">
        <v>6812999.8600000003</v>
      </c>
      <c r="BD322" s="319">
        <v>3359327.86</v>
      </c>
      <c r="BE322" s="319">
        <v>6263328.96</v>
      </c>
      <c r="BF322" s="319">
        <v>2050006.12</v>
      </c>
      <c r="BG322" s="319">
        <v>343656.62</v>
      </c>
      <c r="BH322" s="319">
        <v>498969.62</v>
      </c>
      <c r="BI322" s="319">
        <v>15915290.460000001</v>
      </c>
      <c r="BJ322" s="319">
        <v>1072485</v>
      </c>
      <c r="BK322" s="319">
        <v>5575765.29</v>
      </c>
      <c r="BL322" s="319">
        <v>868164.94</v>
      </c>
      <c r="BM322" s="319">
        <v>1375316.51</v>
      </c>
      <c r="BN322" s="319">
        <v>32188394.079999998</v>
      </c>
      <c r="BO322" s="319">
        <v>13622279.039999999</v>
      </c>
      <c r="BP322" s="319">
        <v>2095186.45</v>
      </c>
      <c r="BQ322" s="319">
        <v>1024864.09</v>
      </c>
      <c r="BR322" s="319">
        <v>1750307.26</v>
      </c>
      <c r="BS322" s="319">
        <v>2583472.2200000002</v>
      </c>
      <c r="BT322" s="319">
        <v>1011073.13</v>
      </c>
      <c r="BU322" s="319">
        <v>791550.15</v>
      </c>
      <c r="BV322" s="319">
        <v>3169022.18</v>
      </c>
      <c r="BW322" s="319">
        <v>2489512</v>
      </c>
      <c r="BX322" s="319">
        <v>3181093.18</v>
      </c>
      <c r="BY322" s="319">
        <v>2433164.04</v>
      </c>
      <c r="BZ322" s="319">
        <v>628168.63</v>
      </c>
      <c r="CA322" s="319">
        <v>408336.54</v>
      </c>
      <c r="CB322" s="319">
        <v>2016727.01</v>
      </c>
      <c r="CC322" s="319">
        <v>7994629.8300000001</v>
      </c>
      <c r="CD322" s="319">
        <v>2679645.58</v>
      </c>
      <c r="CE322" s="319">
        <v>6953003.3300000001</v>
      </c>
      <c r="CF322" s="319">
        <v>10230594.49</v>
      </c>
      <c r="CG322" s="319">
        <v>6930385.6900000004</v>
      </c>
      <c r="CH322" s="319">
        <v>1185896.54</v>
      </c>
      <c r="CI322" s="319">
        <v>41520792.25</v>
      </c>
      <c r="CJ322" s="319">
        <v>525700.05000000005</v>
      </c>
      <c r="CK322" s="319">
        <v>383696.45</v>
      </c>
      <c r="CL322" s="319">
        <v>1257653.3600000001</v>
      </c>
      <c r="CM322" s="319">
        <v>572565.05000000005</v>
      </c>
      <c r="CN322" s="319">
        <v>7808123.9800000004</v>
      </c>
      <c r="CO322" s="319">
        <v>8319373.5800000001</v>
      </c>
      <c r="CP322" s="319">
        <v>1296626.02</v>
      </c>
      <c r="CQ322" s="319">
        <v>5594995.04</v>
      </c>
      <c r="CR322" s="319">
        <v>451873.9</v>
      </c>
      <c r="CS322" s="319">
        <v>3789258.6</v>
      </c>
      <c r="CT322" s="319">
        <v>4864625.55</v>
      </c>
      <c r="CU322" s="319">
        <v>1185187.51</v>
      </c>
      <c r="CV322" s="319">
        <v>535901.9</v>
      </c>
      <c r="CW322" s="319">
        <v>1030925.66</v>
      </c>
      <c r="CX322" s="319">
        <v>8160226.0300000003</v>
      </c>
      <c r="CY322" s="319">
        <v>1402263.97</v>
      </c>
      <c r="CZ322" s="319">
        <v>11636165.35</v>
      </c>
      <c r="DA322" s="319">
        <v>19791008.039999999</v>
      </c>
      <c r="DB322" s="319">
        <v>10279070.880000001</v>
      </c>
      <c r="DC322" s="319">
        <v>4322968.16</v>
      </c>
      <c r="DD322" s="319">
        <v>37233394.350000001</v>
      </c>
      <c r="DE322" s="319">
        <v>25244092.75</v>
      </c>
      <c r="DF322" s="319">
        <v>2643123.71</v>
      </c>
      <c r="DG322" s="319">
        <v>991079.87</v>
      </c>
      <c r="DH322" s="319">
        <v>1261871.01</v>
      </c>
      <c r="DI322" s="319">
        <v>2176832.31</v>
      </c>
      <c r="DJ322" s="319">
        <v>8542256.3200000003</v>
      </c>
      <c r="DK322" s="319">
        <v>9713056.2400000002</v>
      </c>
      <c r="DL322" s="319">
        <v>1469046.26</v>
      </c>
      <c r="DM322" s="319">
        <v>8363421.5</v>
      </c>
      <c r="DN322" s="319">
        <v>246439.23</v>
      </c>
      <c r="DO322" s="319">
        <v>1263938.3500000001</v>
      </c>
      <c r="DP322" s="319">
        <v>1653229.41</v>
      </c>
      <c r="DQ322" s="319">
        <v>132347.20000000001</v>
      </c>
      <c r="DR322" s="319">
        <v>2836638.28</v>
      </c>
      <c r="DS322" s="319">
        <v>7274450.7000000002</v>
      </c>
      <c r="DT322" s="319">
        <v>9199893.6999999993</v>
      </c>
      <c r="DU322" s="319">
        <v>18438777.350000001</v>
      </c>
      <c r="DV322" s="319">
        <v>756351.35</v>
      </c>
      <c r="DW322" s="319">
        <v>2642673.7799999998</v>
      </c>
      <c r="DX322" s="319">
        <v>5553908.9299999997</v>
      </c>
      <c r="DY322" s="319">
        <v>4867672.59</v>
      </c>
      <c r="DZ322" s="319">
        <v>1397514.76</v>
      </c>
      <c r="EA322" s="319">
        <v>18058084.739999998</v>
      </c>
      <c r="EB322" s="319">
        <v>3179235.91</v>
      </c>
      <c r="EC322" s="319">
        <v>2620435.64</v>
      </c>
      <c r="ED322" s="319">
        <v>2705779.51</v>
      </c>
      <c r="EE322" s="319">
        <v>1806938.66</v>
      </c>
      <c r="EF322" s="319">
        <v>487947.1</v>
      </c>
      <c r="EG322" s="319">
        <v>7737791.0499999998</v>
      </c>
      <c r="EH322" s="319">
        <v>2525642.13</v>
      </c>
      <c r="EI322" s="319">
        <v>10709546.890000001</v>
      </c>
      <c r="EJ322" s="319">
        <v>19850287.34</v>
      </c>
      <c r="EK322" s="319">
        <v>2651814.39</v>
      </c>
      <c r="EL322" s="319">
        <v>448740.25</v>
      </c>
      <c r="EM322" s="319">
        <v>3797291.31</v>
      </c>
      <c r="EN322" s="319">
        <v>3765054.47</v>
      </c>
      <c r="EO322" s="319">
        <v>4440596.9400000004</v>
      </c>
      <c r="EP322" s="319">
        <v>3844680.35</v>
      </c>
      <c r="EQ322" s="319">
        <v>767731.85</v>
      </c>
      <c r="ER322" s="319">
        <v>1733987.25</v>
      </c>
      <c r="ES322" s="319">
        <v>808454.25</v>
      </c>
      <c r="ET322" s="319">
        <v>3470588.55</v>
      </c>
      <c r="EU322" s="319">
        <v>1257403.49</v>
      </c>
      <c r="EV322" s="319">
        <v>523259.93</v>
      </c>
      <c r="EW322" s="319">
        <v>4044855.91</v>
      </c>
      <c r="EX322" s="319">
        <v>3376033.89</v>
      </c>
      <c r="EY322" s="319">
        <v>41395798.039999999</v>
      </c>
      <c r="EZ322" s="319">
        <v>361855573.85000002</v>
      </c>
      <c r="FA322" s="319">
        <v>3264656.44</v>
      </c>
      <c r="FB322" s="319">
        <v>1662997.17</v>
      </c>
      <c r="FC322" s="319">
        <v>28258575.93</v>
      </c>
      <c r="FD322" s="319">
        <v>1997022.6</v>
      </c>
      <c r="FE322" s="319">
        <v>23001242.68</v>
      </c>
      <c r="FF322" s="319">
        <v>3472881.72</v>
      </c>
      <c r="FG322" s="319">
        <v>702998.23</v>
      </c>
      <c r="FH322" s="319">
        <v>5750938.79</v>
      </c>
      <c r="FI322" s="319">
        <v>920594.85</v>
      </c>
      <c r="FJ322" s="319">
        <v>10037232.039999999</v>
      </c>
      <c r="FK322" s="319">
        <v>2145816.5099999998</v>
      </c>
      <c r="FL322" s="319">
        <v>218150</v>
      </c>
      <c r="FM322" s="319">
        <v>13346876.66</v>
      </c>
      <c r="FN322" s="319">
        <v>1342407.3</v>
      </c>
      <c r="FO322" s="319">
        <v>1430691.93</v>
      </c>
      <c r="FP322" s="319">
        <v>1072387.74</v>
      </c>
      <c r="FQ322" s="319">
        <v>2269829.2799999998</v>
      </c>
      <c r="FR322" s="319">
        <v>53568812.829999998</v>
      </c>
      <c r="FS322" s="319">
        <v>916529.08</v>
      </c>
      <c r="FT322" s="319">
        <v>1226745.33</v>
      </c>
      <c r="FU322" s="319">
        <v>1794151.25</v>
      </c>
      <c r="FV322" s="319">
        <v>1040050.9</v>
      </c>
      <c r="FW322" s="319">
        <v>47720.800000000003</v>
      </c>
      <c r="FX322" s="319">
        <v>4059842.76</v>
      </c>
      <c r="FY322" s="319">
        <v>8342006.9299999997</v>
      </c>
      <c r="FZ322" s="319">
        <v>677049.36</v>
      </c>
      <c r="GA322" s="319">
        <v>867466.25</v>
      </c>
      <c r="GB322" s="319">
        <v>1053139.6399999999</v>
      </c>
      <c r="GC322" s="319">
        <v>698169.15</v>
      </c>
      <c r="GD322" s="319">
        <v>2129285.2000000002</v>
      </c>
      <c r="GE322" s="319">
        <v>11706639.529999999</v>
      </c>
      <c r="GF322" s="319">
        <v>1587315.81</v>
      </c>
      <c r="GG322" s="319">
        <v>5306388.07</v>
      </c>
      <c r="GH322" s="319">
        <v>1788539.75</v>
      </c>
      <c r="GI322" s="319">
        <v>3367793.94</v>
      </c>
      <c r="GJ322" s="319">
        <v>1567386.04</v>
      </c>
      <c r="GK322" s="319">
        <v>62182366.130000003</v>
      </c>
      <c r="GL322" s="319">
        <v>18722225.379999999</v>
      </c>
      <c r="GM322" s="319">
        <v>73538775.090000004</v>
      </c>
      <c r="GN322" s="319">
        <v>3702117.3</v>
      </c>
      <c r="GO322" s="319">
        <v>17879771.059999999</v>
      </c>
      <c r="GP322" s="319">
        <v>466739.86</v>
      </c>
      <c r="GQ322" s="319">
        <v>315186.77</v>
      </c>
      <c r="GR322" s="319">
        <v>4270977.97</v>
      </c>
      <c r="GS322" s="319">
        <v>103780641.09999999</v>
      </c>
      <c r="GT322" s="319">
        <v>1493593.03</v>
      </c>
      <c r="GU322" s="319">
        <v>34777796.799999997</v>
      </c>
      <c r="GV322" s="319">
        <v>700910.27</v>
      </c>
      <c r="GW322" s="319">
        <v>379060.26</v>
      </c>
      <c r="GX322" s="319">
        <v>7018314.0499999998</v>
      </c>
      <c r="GY322" s="319">
        <v>742263.68</v>
      </c>
      <c r="GZ322" s="319">
        <v>4754366.0999999996</v>
      </c>
      <c r="HA322" s="319">
        <v>4653454.32</v>
      </c>
      <c r="HB322" s="319">
        <v>1120644.78</v>
      </c>
      <c r="HC322" s="319">
        <v>11859534.630000001</v>
      </c>
      <c r="HD322" s="319">
        <v>548161.31999999995</v>
      </c>
      <c r="HE322" s="319">
        <v>1098504.6000000001</v>
      </c>
      <c r="HF322" s="319">
        <v>1731664.12</v>
      </c>
      <c r="HG322" s="319">
        <v>10730665.15</v>
      </c>
      <c r="HH322" s="319">
        <v>37221657.109999999</v>
      </c>
      <c r="HI322" s="319">
        <v>9010110.7799999993</v>
      </c>
      <c r="HJ322" s="319">
        <v>2730466.04</v>
      </c>
      <c r="HK322" s="319">
        <v>527939.72</v>
      </c>
      <c r="HL322" s="319">
        <v>2249056.15</v>
      </c>
      <c r="HM322" s="319">
        <v>1787676.18</v>
      </c>
      <c r="HN322" s="319">
        <v>1826383.72</v>
      </c>
      <c r="HO322" s="319">
        <v>1490062.57</v>
      </c>
      <c r="HP322" s="319">
        <v>11418960.73</v>
      </c>
      <c r="HQ322" s="319">
        <v>233861.34</v>
      </c>
      <c r="HR322" s="319">
        <v>14831646.630000001</v>
      </c>
      <c r="HS322" s="319">
        <v>373780.58</v>
      </c>
      <c r="HT322" s="319">
        <v>13198232.07</v>
      </c>
      <c r="HU322" s="319">
        <v>828566.95</v>
      </c>
      <c r="HV322" s="319">
        <v>3131660</v>
      </c>
      <c r="HW322" s="319">
        <v>55495997.560000002</v>
      </c>
      <c r="HX322" s="319">
        <v>918789.25</v>
      </c>
      <c r="HY322" s="319">
        <v>41792938.07</v>
      </c>
      <c r="HZ322" s="319">
        <v>4850954.4000000004</v>
      </c>
      <c r="IA322" s="319">
        <v>2120283.38</v>
      </c>
      <c r="IB322" s="319">
        <v>5051384.5199999996</v>
      </c>
      <c r="IC322" s="319">
        <v>30001443.620000001</v>
      </c>
      <c r="ID322" s="319">
        <v>827015.1</v>
      </c>
      <c r="IE322" s="319">
        <v>17169291.489999998</v>
      </c>
      <c r="IF322" s="319">
        <v>2214551.4500000002</v>
      </c>
      <c r="IG322" s="319">
        <v>1025351.37</v>
      </c>
      <c r="IH322" s="319">
        <v>507003.22</v>
      </c>
      <c r="II322" s="319">
        <v>995014.37</v>
      </c>
      <c r="IJ322" s="319">
        <v>2974441.72</v>
      </c>
      <c r="IK322" s="319">
        <v>121385.9</v>
      </c>
      <c r="IL322" s="319">
        <v>630333.63</v>
      </c>
      <c r="IM322" s="319">
        <v>483315.05</v>
      </c>
      <c r="IN322" s="319">
        <v>6982402.5899999999</v>
      </c>
      <c r="IO322" s="319">
        <v>1760078.74</v>
      </c>
      <c r="IP322" s="319">
        <v>1720718.43</v>
      </c>
      <c r="IQ322" s="319">
        <v>444878</v>
      </c>
      <c r="IR322" s="319">
        <v>25063248.129999999</v>
      </c>
      <c r="IS322" s="319">
        <v>27726301.57</v>
      </c>
      <c r="IT322" s="319">
        <v>6766947.3600000003</v>
      </c>
      <c r="IU322" s="319">
        <v>828720.61</v>
      </c>
      <c r="IV322" s="319">
        <v>7264338.9299999997</v>
      </c>
      <c r="IW322" s="319">
        <v>2733407.1</v>
      </c>
      <c r="IX322" s="319">
        <v>593967.35999999999</v>
      </c>
      <c r="IY322" s="319">
        <v>3731383.8</v>
      </c>
      <c r="IZ322" s="319">
        <v>3110116.19</v>
      </c>
      <c r="JA322" s="319">
        <v>3815848.18</v>
      </c>
      <c r="JB322" s="319">
        <v>1266134.94</v>
      </c>
      <c r="JC322" s="319">
        <v>2960229.45</v>
      </c>
      <c r="JD322" s="319">
        <v>874743.48</v>
      </c>
      <c r="JE322" s="319">
        <v>560643.88</v>
      </c>
      <c r="JF322" s="319">
        <v>9625503.8499999996</v>
      </c>
      <c r="JG322" s="319">
        <v>348176.76</v>
      </c>
      <c r="JH322" s="319">
        <v>517485.05</v>
      </c>
      <c r="JI322" s="319">
        <v>8120332.5499999998</v>
      </c>
      <c r="JJ322" s="319">
        <v>6515117.0599999996</v>
      </c>
      <c r="JK322" s="319">
        <v>763000.7</v>
      </c>
      <c r="JL322" s="319">
        <v>1093379.05</v>
      </c>
      <c r="JM322" s="319">
        <v>542607.53</v>
      </c>
      <c r="JN322" s="319">
        <v>681789.05</v>
      </c>
      <c r="JO322" s="319">
        <v>4998208.2</v>
      </c>
      <c r="JP322" s="319">
        <v>772815.85</v>
      </c>
      <c r="JQ322" s="319">
        <v>1206718.95</v>
      </c>
      <c r="JR322" s="319">
        <v>259337.37</v>
      </c>
      <c r="JS322" s="319">
        <v>5682622.9699999997</v>
      </c>
      <c r="JT322" s="319">
        <v>537991.25</v>
      </c>
      <c r="JU322" s="319">
        <v>20161073.280000001</v>
      </c>
      <c r="JV322" s="319">
        <v>34123244.060000002</v>
      </c>
      <c r="JW322" s="319">
        <v>3762766.17</v>
      </c>
      <c r="JX322" s="319">
        <v>5008429.03</v>
      </c>
      <c r="JY322" s="319">
        <v>274569.01</v>
      </c>
      <c r="JZ322" s="319">
        <v>208345.2</v>
      </c>
      <c r="KA322" s="319">
        <v>4039627.52</v>
      </c>
      <c r="KB322" s="319">
        <v>3159286.35</v>
      </c>
      <c r="KC322" s="319">
        <v>1650114.75</v>
      </c>
      <c r="KD322" s="319">
        <v>5334293.92</v>
      </c>
      <c r="KE322" s="319">
        <v>15946611.960000001</v>
      </c>
      <c r="KF322" s="319">
        <v>1166262.46</v>
      </c>
      <c r="KG322" s="319">
        <v>2028490.55</v>
      </c>
      <c r="KH322" s="319">
        <v>1128815.9099999999</v>
      </c>
      <c r="KI322" s="319">
        <v>3673580.45</v>
      </c>
      <c r="KJ322" s="319">
        <v>834184.67</v>
      </c>
      <c r="KK322" s="319">
        <v>233515.72</v>
      </c>
      <c r="KL322" s="319">
        <v>3215533.15</v>
      </c>
      <c r="KM322" s="319">
        <v>1716609.53</v>
      </c>
      <c r="KN322" s="319">
        <v>2207268.2599999998</v>
      </c>
      <c r="KO322" s="319">
        <v>11570473.390000001</v>
      </c>
      <c r="KP322" s="319">
        <v>5710920.5800000001</v>
      </c>
      <c r="KQ322" s="319">
        <v>28851816.149999999</v>
      </c>
      <c r="KR322" s="319">
        <v>9788285.7100000009</v>
      </c>
      <c r="KS322" s="318">
        <v>1986298.06</v>
      </c>
      <c r="KU322" s="338" t="s">
        <v>943</v>
      </c>
      <c r="KV322" s="312" t="s">
        <v>943</v>
      </c>
      <c r="KY322" s="312" t="s">
        <v>943</v>
      </c>
    </row>
    <row r="323" spans="1:311" x14ac:dyDescent="0.25">
      <c r="A323" s="317">
        <v>2021</v>
      </c>
      <c r="B323" s="316" t="s">
        <v>781</v>
      </c>
      <c r="C323" s="316" t="s">
        <v>782</v>
      </c>
      <c r="D323" s="316" t="s">
        <v>783</v>
      </c>
      <c r="E323" s="316" t="s">
        <v>780</v>
      </c>
      <c r="F323" s="315">
        <v>1578665.39</v>
      </c>
      <c r="G323" s="315">
        <v>1057029.82</v>
      </c>
      <c r="H323" s="315">
        <v>4585886.29</v>
      </c>
      <c r="I323" s="315">
        <v>223909.49</v>
      </c>
      <c r="J323" s="315">
        <v>0</v>
      </c>
      <c r="K323" s="315">
        <v>2188589.04</v>
      </c>
      <c r="L323" s="315">
        <v>5248184.41</v>
      </c>
      <c r="M323" s="315">
        <v>785767.53</v>
      </c>
      <c r="N323" s="315">
        <v>5710105.4299999997</v>
      </c>
      <c r="O323" s="315">
        <v>4385274.6900000004</v>
      </c>
      <c r="P323" s="315">
        <v>1929848.46</v>
      </c>
      <c r="Q323" s="315">
        <v>887468.92</v>
      </c>
      <c r="R323" s="315">
        <v>597714.30000000005</v>
      </c>
      <c r="S323" s="315">
        <v>930182.78</v>
      </c>
      <c r="T323" s="315">
        <v>360715.01</v>
      </c>
      <c r="U323" s="315">
        <v>2439783.38</v>
      </c>
      <c r="V323" s="315">
        <v>2148907.96</v>
      </c>
      <c r="W323" s="315">
        <v>1529593.3</v>
      </c>
      <c r="X323" s="315">
        <v>1793807.14</v>
      </c>
      <c r="Y323" s="315">
        <v>396585.73</v>
      </c>
      <c r="Z323" s="315">
        <v>891932.95</v>
      </c>
      <c r="AA323" s="315">
        <v>5690179.4500000002</v>
      </c>
      <c r="AB323" s="315">
        <v>711549.07</v>
      </c>
      <c r="AC323" s="315">
        <v>670382.30000000005</v>
      </c>
      <c r="AD323" s="315">
        <v>0</v>
      </c>
      <c r="AE323" s="315">
        <v>138629.21</v>
      </c>
      <c r="AF323" s="315">
        <v>675110.19</v>
      </c>
      <c r="AG323" s="315">
        <v>881536.37</v>
      </c>
      <c r="AH323" s="315">
        <v>2865498.11</v>
      </c>
      <c r="AI323" s="315">
        <v>717200.09</v>
      </c>
      <c r="AJ323" s="315">
        <v>9720673.3800000008</v>
      </c>
      <c r="AK323" s="315">
        <v>1760752.09</v>
      </c>
      <c r="AL323" s="315">
        <v>5469869.1699999999</v>
      </c>
      <c r="AM323" s="315">
        <v>219224.78</v>
      </c>
      <c r="AN323" s="315">
        <v>1708251.57</v>
      </c>
      <c r="AO323" s="315">
        <v>95201.88</v>
      </c>
      <c r="AP323" s="315">
        <v>939453.45</v>
      </c>
      <c r="AQ323" s="315">
        <v>442066.74</v>
      </c>
      <c r="AR323" s="315">
        <v>480002.54</v>
      </c>
      <c r="AS323" s="315">
        <v>1805828.51</v>
      </c>
      <c r="AT323" s="315">
        <v>709807.74</v>
      </c>
      <c r="AU323" s="315">
        <v>1025231.62</v>
      </c>
      <c r="AV323" s="315">
        <v>549072.42000000004</v>
      </c>
      <c r="AW323" s="315">
        <v>174469.81</v>
      </c>
      <c r="AX323" s="315">
        <v>319181.14</v>
      </c>
      <c r="AY323" s="315">
        <v>974798.22</v>
      </c>
      <c r="AZ323" s="315">
        <v>1812240.7</v>
      </c>
      <c r="BA323" s="315">
        <v>584005.06000000006</v>
      </c>
      <c r="BB323" s="315">
        <v>1920781.25</v>
      </c>
      <c r="BC323" s="315">
        <v>1891866.17</v>
      </c>
      <c r="BD323" s="315">
        <v>3751426.37</v>
      </c>
      <c r="BE323" s="315">
        <v>1887883.81</v>
      </c>
      <c r="BF323" s="315">
        <v>0</v>
      </c>
      <c r="BG323" s="315">
        <v>153357.32</v>
      </c>
      <c r="BH323" s="315">
        <v>533927.81000000006</v>
      </c>
      <c r="BI323" s="315">
        <v>2430870.89</v>
      </c>
      <c r="BJ323" s="315">
        <v>169779.35</v>
      </c>
      <c r="BK323" s="315">
        <v>15042115.92</v>
      </c>
      <c r="BL323" s="315">
        <v>310828.57</v>
      </c>
      <c r="BM323" s="315">
        <v>432163.64</v>
      </c>
      <c r="BN323" s="315">
        <v>2617878.61</v>
      </c>
      <c r="BO323" s="315">
        <v>4368181.37</v>
      </c>
      <c r="BP323" s="315">
        <v>464676.41</v>
      </c>
      <c r="BQ323" s="315">
        <v>328530.43</v>
      </c>
      <c r="BR323" s="315">
        <v>1393468.63</v>
      </c>
      <c r="BS323" s="315">
        <v>3529247.59</v>
      </c>
      <c r="BT323" s="315">
        <v>222738.24</v>
      </c>
      <c r="BU323" s="315">
        <v>146964.07</v>
      </c>
      <c r="BV323" s="315">
        <v>2743107.24</v>
      </c>
      <c r="BW323" s="315">
        <v>12291818.52</v>
      </c>
      <c r="BX323" s="315">
        <v>1070657.3700000001</v>
      </c>
      <c r="BY323" s="315">
        <v>0</v>
      </c>
      <c r="BZ323" s="315">
        <v>1629204.88</v>
      </c>
      <c r="CA323" s="315">
        <v>2979171.03</v>
      </c>
      <c r="CB323" s="315">
        <v>611921.64</v>
      </c>
      <c r="CC323" s="315">
        <v>5409378.8899999997</v>
      </c>
      <c r="CD323" s="315">
        <v>3039217.22</v>
      </c>
      <c r="CE323" s="315">
        <v>1634166.04</v>
      </c>
      <c r="CF323" s="315">
        <v>525229.98</v>
      </c>
      <c r="CG323" s="315">
        <v>3905922.56</v>
      </c>
      <c r="CH323" s="315">
        <v>2989742.86</v>
      </c>
      <c r="CI323" s="315">
        <v>21940377.68</v>
      </c>
      <c r="CJ323" s="315">
        <v>650447.22</v>
      </c>
      <c r="CK323" s="315">
        <v>1060914.74</v>
      </c>
      <c r="CL323" s="315">
        <v>2752372.01</v>
      </c>
      <c r="CM323" s="315">
        <v>1007069.3</v>
      </c>
      <c r="CN323" s="315">
        <v>2079283.73</v>
      </c>
      <c r="CO323" s="315">
        <v>599496.61</v>
      </c>
      <c r="CP323" s="315">
        <v>357083.06</v>
      </c>
      <c r="CQ323" s="315">
        <v>1414228.52</v>
      </c>
      <c r="CR323" s="315">
        <v>608032</v>
      </c>
      <c r="CS323" s="315">
        <v>493338.88</v>
      </c>
      <c r="CT323" s="315">
        <v>1028129.14</v>
      </c>
      <c r="CU323" s="315">
        <v>536596.85</v>
      </c>
      <c r="CV323" s="315">
        <v>430328.43</v>
      </c>
      <c r="CW323" s="315">
        <v>2136023.2000000002</v>
      </c>
      <c r="CX323" s="315">
        <v>40000</v>
      </c>
      <c r="CY323" s="315">
        <v>4345197.8099999996</v>
      </c>
      <c r="CZ323" s="315">
        <v>19315143.579999998</v>
      </c>
      <c r="DA323" s="315">
        <v>909382.94</v>
      </c>
      <c r="DB323" s="315">
        <v>300452.65999999997</v>
      </c>
      <c r="DC323" s="315">
        <v>5576081.9900000002</v>
      </c>
      <c r="DD323" s="315">
        <v>31413928.489999998</v>
      </c>
      <c r="DE323" s="315">
        <v>4742823.26</v>
      </c>
      <c r="DF323" s="315">
        <v>350598.56</v>
      </c>
      <c r="DG323" s="315">
        <v>1225277.1399999999</v>
      </c>
      <c r="DH323" s="315">
        <v>1257516.3600000001</v>
      </c>
      <c r="DI323" s="315">
        <v>1015258.01</v>
      </c>
      <c r="DJ323" s="315">
        <v>1164441.2</v>
      </c>
      <c r="DK323" s="315">
        <v>572650.26</v>
      </c>
      <c r="DL323" s="315">
        <v>1075907.47</v>
      </c>
      <c r="DM323" s="315">
        <v>32591.919999999998</v>
      </c>
      <c r="DN323" s="315">
        <v>582226.42000000004</v>
      </c>
      <c r="DO323" s="315">
        <v>536688.18999999994</v>
      </c>
      <c r="DP323" s="315">
        <v>383670.15</v>
      </c>
      <c r="DQ323" s="315">
        <v>690772.58</v>
      </c>
      <c r="DR323" s="315">
        <v>906848.78</v>
      </c>
      <c r="DS323" s="315">
        <v>8576073.2300000004</v>
      </c>
      <c r="DT323" s="315">
        <v>781908.24</v>
      </c>
      <c r="DU323" s="315">
        <v>1446052.89</v>
      </c>
      <c r="DV323" s="315">
        <v>148099.94</v>
      </c>
      <c r="DW323" s="315">
        <v>3546393.17</v>
      </c>
      <c r="DX323" s="315">
        <v>837989.75</v>
      </c>
      <c r="DY323" s="315">
        <v>481941.18</v>
      </c>
      <c r="DZ323" s="315">
        <v>572448.68999999994</v>
      </c>
      <c r="EA323" s="315">
        <v>21964594.030000001</v>
      </c>
      <c r="EB323" s="315">
        <v>1758174.57</v>
      </c>
      <c r="EC323" s="315">
        <v>1184462.3600000001</v>
      </c>
      <c r="ED323" s="315">
        <v>418141.75</v>
      </c>
      <c r="EE323" s="315">
        <v>744245.39</v>
      </c>
      <c r="EF323" s="315">
        <v>201902.8</v>
      </c>
      <c r="EG323" s="315">
        <v>2117863.27</v>
      </c>
      <c r="EH323" s="315">
        <v>0</v>
      </c>
      <c r="EI323" s="315">
        <v>3015071.12</v>
      </c>
      <c r="EJ323" s="315">
        <v>3833915.08</v>
      </c>
      <c r="EK323" s="315">
        <v>969556.53</v>
      </c>
      <c r="EL323" s="315">
        <v>62165.29</v>
      </c>
      <c r="EM323" s="315">
        <v>1796144.06</v>
      </c>
      <c r="EN323" s="315">
        <v>374735.14</v>
      </c>
      <c r="EO323" s="315">
        <v>4353843.99</v>
      </c>
      <c r="EP323" s="315">
        <v>0</v>
      </c>
      <c r="EQ323" s="315">
        <v>1812659.4</v>
      </c>
      <c r="ER323" s="315">
        <v>1033182.7</v>
      </c>
      <c r="ES323" s="315">
        <v>601435.99</v>
      </c>
      <c r="ET323" s="315">
        <v>883511.52</v>
      </c>
      <c r="EU323" s="315">
        <v>910326.42</v>
      </c>
      <c r="EV323" s="315">
        <v>690283.13</v>
      </c>
      <c r="EW323" s="315">
        <v>1754986.03</v>
      </c>
      <c r="EX323" s="315">
        <v>2951543.28</v>
      </c>
      <c r="EY323" s="315">
        <v>0</v>
      </c>
      <c r="EZ323" s="315">
        <v>0</v>
      </c>
      <c r="FA323" s="315">
        <v>3783647.69</v>
      </c>
      <c r="FB323" s="315">
        <v>333723.33</v>
      </c>
      <c r="FC323" s="315">
        <v>7416619.2000000002</v>
      </c>
      <c r="FD323" s="315">
        <v>871991.9</v>
      </c>
      <c r="FE323" s="315">
        <v>30897680.100000001</v>
      </c>
      <c r="FF323" s="315">
        <v>5252762.53</v>
      </c>
      <c r="FG323" s="315">
        <v>967760.62</v>
      </c>
      <c r="FH323" s="315">
        <v>3365423.48</v>
      </c>
      <c r="FI323" s="315">
        <v>1190293.22</v>
      </c>
      <c r="FJ323" s="315">
        <v>3062471.35</v>
      </c>
      <c r="FK323" s="315">
        <v>375694.84</v>
      </c>
      <c r="FL323" s="315">
        <v>294914.87</v>
      </c>
      <c r="FM323" s="315">
        <v>1529222.42</v>
      </c>
      <c r="FN323" s="315">
        <v>1350802.91</v>
      </c>
      <c r="FO323" s="315">
        <v>137633.76999999999</v>
      </c>
      <c r="FP323" s="315">
        <v>266639.82</v>
      </c>
      <c r="FQ323" s="315">
        <v>959745.33</v>
      </c>
      <c r="FR323" s="315">
        <v>745066.51</v>
      </c>
      <c r="FS323" s="315">
        <v>197084.24</v>
      </c>
      <c r="FT323" s="315">
        <v>391838.16</v>
      </c>
      <c r="FU323" s="315">
        <v>1862650.56</v>
      </c>
      <c r="FV323" s="315">
        <v>989410.08</v>
      </c>
      <c r="FW323" s="315">
        <v>313049.82</v>
      </c>
      <c r="FX323" s="315">
        <v>514507.02</v>
      </c>
      <c r="FY323" s="315">
        <v>6270638.5199999996</v>
      </c>
      <c r="FZ323" s="315">
        <v>936857.97</v>
      </c>
      <c r="GA323" s="315">
        <v>396524.19</v>
      </c>
      <c r="GB323" s="315">
        <v>954887.57</v>
      </c>
      <c r="GC323" s="315">
        <v>1435298.1</v>
      </c>
      <c r="GD323" s="315">
        <v>1987232.65</v>
      </c>
      <c r="GE323" s="315">
        <v>818563.62</v>
      </c>
      <c r="GF323" s="315">
        <v>2062403.5</v>
      </c>
      <c r="GG323" s="315">
        <v>3231795.22</v>
      </c>
      <c r="GH323" s="315">
        <v>407049.69</v>
      </c>
      <c r="GI323" s="315">
        <v>942989.56</v>
      </c>
      <c r="GJ323" s="315">
        <v>1017963.51</v>
      </c>
      <c r="GK323" s="315">
        <v>2427945.52</v>
      </c>
      <c r="GL323" s="315">
        <v>5725820.5</v>
      </c>
      <c r="GM323" s="315">
        <v>0</v>
      </c>
      <c r="GN323" s="315">
        <v>1321083.5</v>
      </c>
      <c r="GO323" s="315">
        <v>4567633.5</v>
      </c>
      <c r="GP323" s="315">
        <v>312738.78999999998</v>
      </c>
      <c r="GQ323" s="315">
        <v>547278.29</v>
      </c>
      <c r="GR323" s="315">
        <v>288021.07</v>
      </c>
      <c r="GS323" s="315">
        <v>0</v>
      </c>
      <c r="GT323" s="315">
        <v>68469.03</v>
      </c>
      <c r="GU323" s="315">
        <v>10736835.970000001</v>
      </c>
      <c r="GV323" s="315">
        <v>2241851.92</v>
      </c>
      <c r="GW323" s="315">
        <v>793689.41</v>
      </c>
      <c r="GX323" s="315">
        <v>223932.97</v>
      </c>
      <c r="GY323" s="315">
        <v>1078066.26</v>
      </c>
      <c r="GZ323" s="315">
        <v>1747568.66</v>
      </c>
      <c r="HA323" s="315">
        <v>681757.87</v>
      </c>
      <c r="HB323" s="315">
        <v>1445828.08</v>
      </c>
      <c r="HC323" s="315">
        <v>7993822.1100000003</v>
      </c>
      <c r="HD323" s="315">
        <v>234466.28</v>
      </c>
      <c r="HE323" s="315">
        <v>789249.37</v>
      </c>
      <c r="HF323" s="315">
        <v>313377.36</v>
      </c>
      <c r="HG323" s="315">
        <v>5239162.0599999996</v>
      </c>
      <c r="HH323" s="315">
        <v>1916592.67</v>
      </c>
      <c r="HI323" s="315">
        <v>1134613.49</v>
      </c>
      <c r="HJ323" s="315">
        <v>978048.97</v>
      </c>
      <c r="HK323" s="315">
        <v>462650.26</v>
      </c>
      <c r="HL323" s="315">
        <v>1312998.8600000001</v>
      </c>
      <c r="HM323" s="315">
        <v>395332.21</v>
      </c>
      <c r="HN323" s="315">
        <v>1199742.6599999999</v>
      </c>
      <c r="HO323" s="315">
        <v>84761.22</v>
      </c>
      <c r="HP323" s="315">
        <v>2138329.2599999998</v>
      </c>
      <c r="HQ323" s="315">
        <v>478457.64</v>
      </c>
      <c r="HR323" s="315">
        <v>0</v>
      </c>
      <c r="HS323" s="315">
        <v>870364.62</v>
      </c>
      <c r="HT323" s="315">
        <v>0</v>
      </c>
      <c r="HU323" s="315">
        <v>716300.16</v>
      </c>
      <c r="HV323" s="315">
        <v>271398.81</v>
      </c>
      <c r="HW323" s="315">
        <v>12605798.23</v>
      </c>
      <c r="HX323" s="315">
        <v>877468.36</v>
      </c>
      <c r="HY323" s="315">
        <v>19583357.66</v>
      </c>
      <c r="HZ323" s="315">
        <v>1964831.37</v>
      </c>
      <c r="IA323" s="315">
        <v>1475913.15</v>
      </c>
      <c r="IB323" s="315">
        <v>1347513.07</v>
      </c>
      <c r="IC323" s="315">
        <v>2379086.54</v>
      </c>
      <c r="ID323" s="315">
        <v>311749.61</v>
      </c>
      <c r="IE323" s="315">
        <v>2758070.58</v>
      </c>
      <c r="IF323" s="315">
        <v>956372.57</v>
      </c>
      <c r="IG323" s="315">
        <v>538622.27</v>
      </c>
      <c r="IH323" s="315">
        <v>270836.13</v>
      </c>
      <c r="II323" s="315">
        <v>133439.84</v>
      </c>
      <c r="IJ323" s="315">
        <v>0</v>
      </c>
      <c r="IK323" s="315">
        <v>913647</v>
      </c>
      <c r="IL323" s="315">
        <v>305036.33</v>
      </c>
      <c r="IM323" s="315">
        <v>147007.64000000001</v>
      </c>
      <c r="IN323" s="315">
        <v>6813002.96</v>
      </c>
      <c r="IO323" s="315">
        <v>0</v>
      </c>
      <c r="IP323" s="315">
        <v>650391.63</v>
      </c>
      <c r="IQ323" s="315">
        <v>393670.58</v>
      </c>
      <c r="IR323" s="315">
        <v>102986.22</v>
      </c>
      <c r="IS323" s="315">
        <v>62235.77</v>
      </c>
      <c r="IT323" s="315">
        <v>2553191.81</v>
      </c>
      <c r="IU323" s="315">
        <v>0</v>
      </c>
      <c r="IV323" s="315">
        <v>0</v>
      </c>
      <c r="IW323" s="315">
        <v>1142409.4099999999</v>
      </c>
      <c r="IX323" s="315">
        <v>140026.20000000001</v>
      </c>
      <c r="IY323" s="315">
        <v>3280004.01</v>
      </c>
      <c r="IZ323" s="315">
        <v>2703648.22</v>
      </c>
      <c r="JA323" s="315">
        <v>1457120.77</v>
      </c>
      <c r="JB323" s="315">
        <v>408687.31</v>
      </c>
      <c r="JC323" s="315">
        <v>620298.02</v>
      </c>
      <c r="JD323" s="315">
        <v>696275.54</v>
      </c>
      <c r="JE323" s="315">
        <v>658681.68999999994</v>
      </c>
      <c r="JF323" s="315">
        <v>0</v>
      </c>
      <c r="JG323" s="315">
        <v>110520.26</v>
      </c>
      <c r="JH323" s="315">
        <v>1641007.6</v>
      </c>
      <c r="JI323" s="315">
        <v>1274320.22</v>
      </c>
      <c r="JJ323" s="315">
        <v>4813198.01</v>
      </c>
      <c r="JK323" s="315">
        <v>500095.48</v>
      </c>
      <c r="JL323" s="315">
        <v>936475.77</v>
      </c>
      <c r="JM323" s="315">
        <v>463729.61</v>
      </c>
      <c r="JN323" s="315">
        <v>350434.39</v>
      </c>
      <c r="JO323" s="315">
        <v>5092909.26</v>
      </c>
      <c r="JP323" s="315">
        <v>1032205.11</v>
      </c>
      <c r="JQ323" s="315">
        <v>1292326.8899999999</v>
      </c>
      <c r="JR323" s="315">
        <v>497163.67</v>
      </c>
      <c r="JS323" s="315">
        <v>974592.47</v>
      </c>
      <c r="JT323" s="315">
        <v>540715.69999999995</v>
      </c>
      <c r="JU323" s="315">
        <v>576745.81000000006</v>
      </c>
      <c r="JV323" s="315">
        <v>0</v>
      </c>
      <c r="JW323" s="315">
        <v>116518.23</v>
      </c>
      <c r="JX323" s="315">
        <v>3459099.67</v>
      </c>
      <c r="JY323" s="315">
        <v>38143.49</v>
      </c>
      <c r="JZ323" s="315">
        <v>1299281.28</v>
      </c>
      <c r="KA323" s="315">
        <v>493160.93</v>
      </c>
      <c r="KB323" s="315">
        <v>223464</v>
      </c>
      <c r="KC323" s="315">
        <v>505189.03</v>
      </c>
      <c r="KD323" s="315">
        <v>907179.98</v>
      </c>
      <c r="KE323" s="315">
        <v>2220032.5</v>
      </c>
      <c r="KF323" s="315">
        <v>268411.96000000002</v>
      </c>
      <c r="KG323" s="315">
        <v>1352116.52</v>
      </c>
      <c r="KH323" s="315">
        <v>407049.36</v>
      </c>
      <c r="KI323" s="315">
        <v>192685.8</v>
      </c>
      <c r="KJ323" s="315">
        <v>2573147.3199999998</v>
      </c>
      <c r="KK323" s="315">
        <v>669903.01</v>
      </c>
      <c r="KL323" s="315">
        <v>469704.67</v>
      </c>
      <c r="KM323" s="315">
        <v>605741.55000000005</v>
      </c>
      <c r="KN323" s="315">
        <v>184576.15</v>
      </c>
      <c r="KO323" s="315">
        <v>4945426.2699999996</v>
      </c>
      <c r="KP323" s="315">
        <v>884196.17</v>
      </c>
      <c r="KQ323" s="315">
        <v>12627612.01</v>
      </c>
      <c r="KR323" s="315">
        <v>515069.58</v>
      </c>
      <c r="KS323" s="314">
        <v>1674197.42</v>
      </c>
      <c r="KU323" s="312">
        <v>29</v>
      </c>
      <c r="KV323" s="312">
        <v>290</v>
      </c>
      <c r="KY323" s="312">
        <v>9290</v>
      </c>
    </row>
    <row r="324" spans="1:311" x14ac:dyDescent="0.25">
      <c r="A324" s="321">
        <v>2021</v>
      </c>
      <c r="B324" s="320" t="s">
        <v>781</v>
      </c>
      <c r="C324" s="320" t="s">
        <v>782</v>
      </c>
      <c r="D324" s="320" t="s">
        <v>321</v>
      </c>
      <c r="E324" s="320" t="s">
        <v>780</v>
      </c>
      <c r="F324" s="319">
        <v>1578665.39</v>
      </c>
      <c r="G324" s="319">
        <v>1057029.82</v>
      </c>
      <c r="H324" s="319">
        <v>4585886.29</v>
      </c>
      <c r="I324" s="319">
        <v>223909.49</v>
      </c>
      <c r="J324" s="319">
        <v>0</v>
      </c>
      <c r="K324" s="319">
        <v>2188589.04</v>
      </c>
      <c r="L324" s="319">
        <v>5248184.41</v>
      </c>
      <c r="M324" s="319">
        <v>785767.53</v>
      </c>
      <c r="N324" s="319">
        <v>5710105.4299999997</v>
      </c>
      <c r="O324" s="319">
        <v>4385274.6900000004</v>
      </c>
      <c r="P324" s="319">
        <v>1929848.46</v>
      </c>
      <c r="Q324" s="319">
        <v>887468.92</v>
      </c>
      <c r="R324" s="319">
        <v>597714.30000000005</v>
      </c>
      <c r="S324" s="319">
        <v>930182.78</v>
      </c>
      <c r="T324" s="319">
        <v>360715.01</v>
      </c>
      <c r="U324" s="319">
        <v>2439783.38</v>
      </c>
      <c r="V324" s="319">
        <v>2148907.96</v>
      </c>
      <c r="W324" s="319">
        <v>1529593.3</v>
      </c>
      <c r="X324" s="319">
        <v>1793807.14</v>
      </c>
      <c r="Y324" s="319">
        <v>396585.73</v>
      </c>
      <c r="Z324" s="319">
        <v>891932.95</v>
      </c>
      <c r="AA324" s="319">
        <v>5690179.4500000002</v>
      </c>
      <c r="AB324" s="319">
        <v>711549.07</v>
      </c>
      <c r="AC324" s="319">
        <v>670382.30000000005</v>
      </c>
      <c r="AD324" s="319">
        <v>0</v>
      </c>
      <c r="AE324" s="319">
        <v>138629.21</v>
      </c>
      <c r="AF324" s="319">
        <v>675110.19</v>
      </c>
      <c r="AG324" s="319">
        <v>881536.37</v>
      </c>
      <c r="AH324" s="319">
        <v>2865498.11</v>
      </c>
      <c r="AI324" s="319">
        <v>717200.09</v>
      </c>
      <c r="AJ324" s="319">
        <v>9720673.3800000008</v>
      </c>
      <c r="AK324" s="319">
        <v>1760752.09</v>
      </c>
      <c r="AL324" s="319">
        <v>5469869.1699999999</v>
      </c>
      <c r="AM324" s="319">
        <v>219224.78</v>
      </c>
      <c r="AN324" s="319">
        <v>1708251.57</v>
      </c>
      <c r="AO324" s="319">
        <v>95201.88</v>
      </c>
      <c r="AP324" s="319">
        <v>939453.45</v>
      </c>
      <c r="AQ324" s="319">
        <v>442066.74</v>
      </c>
      <c r="AR324" s="319">
        <v>480002.54</v>
      </c>
      <c r="AS324" s="319">
        <v>1805828.51</v>
      </c>
      <c r="AT324" s="319">
        <v>709807.74</v>
      </c>
      <c r="AU324" s="319">
        <v>1025231.62</v>
      </c>
      <c r="AV324" s="319">
        <v>549072.42000000004</v>
      </c>
      <c r="AW324" s="319">
        <v>174469.81</v>
      </c>
      <c r="AX324" s="319">
        <v>319181.14</v>
      </c>
      <c r="AY324" s="319">
        <v>974798.22</v>
      </c>
      <c r="AZ324" s="319">
        <v>1812240.7</v>
      </c>
      <c r="BA324" s="319">
        <v>584005.06000000006</v>
      </c>
      <c r="BB324" s="319">
        <v>1920781.25</v>
      </c>
      <c r="BC324" s="319">
        <v>1891866.17</v>
      </c>
      <c r="BD324" s="319">
        <v>3751426.37</v>
      </c>
      <c r="BE324" s="319">
        <v>1887883.81</v>
      </c>
      <c r="BF324" s="319">
        <v>0</v>
      </c>
      <c r="BG324" s="319">
        <v>153357.32</v>
      </c>
      <c r="BH324" s="319">
        <v>533927.81000000006</v>
      </c>
      <c r="BI324" s="319">
        <v>2430870.89</v>
      </c>
      <c r="BJ324" s="319">
        <v>169779.35</v>
      </c>
      <c r="BK324" s="319">
        <v>15042115.92</v>
      </c>
      <c r="BL324" s="319">
        <v>310828.57</v>
      </c>
      <c r="BM324" s="319">
        <v>432163.64</v>
      </c>
      <c r="BN324" s="319">
        <v>2617878.61</v>
      </c>
      <c r="BO324" s="319">
        <v>4368181.37</v>
      </c>
      <c r="BP324" s="319">
        <v>464676.41</v>
      </c>
      <c r="BQ324" s="319">
        <v>328530.43</v>
      </c>
      <c r="BR324" s="319">
        <v>1393468.63</v>
      </c>
      <c r="BS324" s="319">
        <v>3529247.59</v>
      </c>
      <c r="BT324" s="319">
        <v>222738.24</v>
      </c>
      <c r="BU324" s="319">
        <v>146964.07</v>
      </c>
      <c r="BV324" s="319">
        <v>2743107.24</v>
      </c>
      <c r="BW324" s="319">
        <v>12291818.52</v>
      </c>
      <c r="BX324" s="319">
        <v>1070657.3700000001</v>
      </c>
      <c r="BY324" s="319">
        <v>0</v>
      </c>
      <c r="BZ324" s="319">
        <v>1629204.88</v>
      </c>
      <c r="CA324" s="319">
        <v>2979171.03</v>
      </c>
      <c r="CB324" s="319">
        <v>611921.64</v>
      </c>
      <c r="CC324" s="319">
        <v>5409378.8899999997</v>
      </c>
      <c r="CD324" s="319">
        <v>3039217.22</v>
      </c>
      <c r="CE324" s="319">
        <v>1634166.04</v>
      </c>
      <c r="CF324" s="319">
        <v>525229.98</v>
      </c>
      <c r="CG324" s="319">
        <v>3905922.56</v>
      </c>
      <c r="CH324" s="319">
        <v>2989742.86</v>
      </c>
      <c r="CI324" s="319">
        <v>21940377.68</v>
      </c>
      <c r="CJ324" s="319">
        <v>650447.22</v>
      </c>
      <c r="CK324" s="319">
        <v>1060914.74</v>
      </c>
      <c r="CL324" s="319">
        <v>2752372.01</v>
      </c>
      <c r="CM324" s="319">
        <v>1007069.3</v>
      </c>
      <c r="CN324" s="319">
        <v>2079283.73</v>
      </c>
      <c r="CO324" s="319">
        <v>599496.61</v>
      </c>
      <c r="CP324" s="319">
        <v>357083.06</v>
      </c>
      <c r="CQ324" s="319">
        <v>1414228.52</v>
      </c>
      <c r="CR324" s="319">
        <v>608032</v>
      </c>
      <c r="CS324" s="319">
        <v>493338.88</v>
      </c>
      <c r="CT324" s="319">
        <v>1028129.14</v>
      </c>
      <c r="CU324" s="319">
        <v>536596.85</v>
      </c>
      <c r="CV324" s="319">
        <v>430328.43</v>
      </c>
      <c r="CW324" s="319">
        <v>2136023.2000000002</v>
      </c>
      <c r="CX324" s="319">
        <v>40000</v>
      </c>
      <c r="CY324" s="319">
        <v>4345197.8099999996</v>
      </c>
      <c r="CZ324" s="319">
        <v>19315143.579999998</v>
      </c>
      <c r="DA324" s="319">
        <v>909382.94</v>
      </c>
      <c r="DB324" s="319">
        <v>300452.65999999997</v>
      </c>
      <c r="DC324" s="319">
        <v>5576081.9900000002</v>
      </c>
      <c r="DD324" s="319">
        <v>31413928.489999998</v>
      </c>
      <c r="DE324" s="319">
        <v>4742823.26</v>
      </c>
      <c r="DF324" s="319">
        <v>350598.56</v>
      </c>
      <c r="DG324" s="319">
        <v>1225277.1399999999</v>
      </c>
      <c r="DH324" s="319">
        <v>1257516.3600000001</v>
      </c>
      <c r="DI324" s="319">
        <v>1015258.01</v>
      </c>
      <c r="DJ324" s="319">
        <v>1164441.2</v>
      </c>
      <c r="DK324" s="319">
        <v>572650.26</v>
      </c>
      <c r="DL324" s="319">
        <v>1075907.47</v>
      </c>
      <c r="DM324" s="319">
        <v>32591.919999999998</v>
      </c>
      <c r="DN324" s="319">
        <v>582226.42000000004</v>
      </c>
      <c r="DO324" s="319">
        <v>536688.18999999994</v>
      </c>
      <c r="DP324" s="319">
        <v>383670.15</v>
      </c>
      <c r="DQ324" s="319">
        <v>690772.58</v>
      </c>
      <c r="DR324" s="319">
        <v>906848.78</v>
      </c>
      <c r="DS324" s="319">
        <v>8576073.2300000004</v>
      </c>
      <c r="DT324" s="319">
        <v>781908.24</v>
      </c>
      <c r="DU324" s="319">
        <v>1446052.89</v>
      </c>
      <c r="DV324" s="319">
        <v>148099.94</v>
      </c>
      <c r="DW324" s="319">
        <v>3546393.17</v>
      </c>
      <c r="DX324" s="319">
        <v>837989.75</v>
      </c>
      <c r="DY324" s="319">
        <v>481941.18</v>
      </c>
      <c r="DZ324" s="319">
        <v>572448.68999999994</v>
      </c>
      <c r="EA324" s="319">
        <v>21964594.030000001</v>
      </c>
      <c r="EB324" s="319">
        <v>1758174.57</v>
      </c>
      <c r="EC324" s="319">
        <v>1184462.3600000001</v>
      </c>
      <c r="ED324" s="319">
        <v>418141.75</v>
      </c>
      <c r="EE324" s="319">
        <v>744245.39</v>
      </c>
      <c r="EF324" s="319">
        <v>201902.8</v>
      </c>
      <c r="EG324" s="319">
        <v>2117863.27</v>
      </c>
      <c r="EH324" s="319">
        <v>0</v>
      </c>
      <c r="EI324" s="319">
        <v>3015071.12</v>
      </c>
      <c r="EJ324" s="319">
        <v>3833915.08</v>
      </c>
      <c r="EK324" s="319">
        <v>969556.53</v>
      </c>
      <c r="EL324" s="319">
        <v>62165.29</v>
      </c>
      <c r="EM324" s="319">
        <v>1796144.06</v>
      </c>
      <c r="EN324" s="319">
        <v>374735.14</v>
      </c>
      <c r="EO324" s="319">
        <v>4353843.99</v>
      </c>
      <c r="EP324" s="319">
        <v>0</v>
      </c>
      <c r="EQ324" s="319">
        <v>1812659.4</v>
      </c>
      <c r="ER324" s="319">
        <v>1033182.7</v>
      </c>
      <c r="ES324" s="319">
        <v>601435.99</v>
      </c>
      <c r="ET324" s="319">
        <v>883511.52</v>
      </c>
      <c r="EU324" s="319">
        <v>910326.42</v>
      </c>
      <c r="EV324" s="319">
        <v>690283.13</v>
      </c>
      <c r="EW324" s="319">
        <v>1754986.03</v>
      </c>
      <c r="EX324" s="319">
        <v>2951543.28</v>
      </c>
      <c r="EY324" s="319">
        <v>0</v>
      </c>
      <c r="EZ324" s="319">
        <v>0</v>
      </c>
      <c r="FA324" s="319">
        <v>3783647.69</v>
      </c>
      <c r="FB324" s="319">
        <v>333723.33</v>
      </c>
      <c r="FC324" s="319">
        <v>7416619.2000000002</v>
      </c>
      <c r="FD324" s="319">
        <v>871991.9</v>
      </c>
      <c r="FE324" s="319">
        <v>30897680.100000001</v>
      </c>
      <c r="FF324" s="319">
        <v>5252762.53</v>
      </c>
      <c r="FG324" s="319">
        <v>967760.62</v>
      </c>
      <c r="FH324" s="319">
        <v>3365423.48</v>
      </c>
      <c r="FI324" s="319">
        <v>1190293.22</v>
      </c>
      <c r="FJ324" s="319">
        <v>3062471.35</v>
      </c>
      <c r="FK324" s="319">
        <v>375694.84</v>
      </c>
      <c r="FL324" s="319">
        <v>294914.87</v>
      </c>
      <c r="FM324" s="319">
        <v>1529222.42</v>
      </c>
      <c r="FN324" s="319">
        <v>1350802.91</v>
      </c>
      <c r="FO324" s="319">
        <v>137633.76999999999</v>
      </c>
      <c r="FP324" s="319">
        <v>266639.82</v>
      </c>
      <c r="FQ324" s="319">
        <v>959745.33</v>
      </c>
      <c r="FR324" s="319">
        <v>745066.51</v>
      </c>
      <c r="FS324" s="319">
        <v>197084.24</v>
      </c>
      <c r="FT324" s="319">
        <v>391838.16</v>
      </c>
      <c r="FU324" s="319">
        <v>1862650.56</v>
      </c>
      <c r="FV324" s="319">
        <v>989410.08</v>
      </c>
      <c r="FW324" s="319">
        <v>313049.82</v>
      </c>
      <c r="FX324" s="319">
        <v>514507.02</v>
      </c>
      <c r="FY324" s="319">
        <v>6270638.5199999996</v>
      </c>
      <c r="FZ324" s="319">
        <v>936857.97</v>
      </c>
      <c r="GA324" s="319">
        <v>396524.19</v>
      </c>
      <c r="GB324" s="319">
        <v>954887.57</v>
      </c>
      <c r="GC324" s="319">
        <v>1435298.1</v>
      </c>
      <c r="GD324" s="319">
        <v>1987232.65</v>
      </c>
      <c r="GE324" s="319">
        <v>818563.62</v>
      </c>
      <c r="GF324" s="319">
        <v>2062403.5</v>
      </c>
      <c r="GG324" s="319">
        <v>3231795.22</v>
      </c>
      <c r="GH324" s="319">
        <v>407049.69</v>
      </c>
      <c r="GI324" s="319">
        <v>942989.56</v>
      </c>
      <c r="GJ324" s="319">
        <v>1017963.51</v>
      </c>
      <c r="GK324" s="319">
        <v>2427945.52</v>
      </c>
      <c r="GL324" s="319">
        <v>5725820.5</v>
      </c>
      <c r="GM324" s="319">
        <v>0</v>
      </c>
      <c r="GN324" s="319">
        <v>1321083.5</v>
      </c>
      <c r="GO324" s="319">
        <v>4567633.5</v>
      </c>
      <c r="GP324" s="319">
        <v>312738.78999999998</v>
      </c>
      <c r="GQ324" s="319">
        <v>547278.29</v>
      </c>
      <c r="GR324" s="319">
        <v>288021.07</v>
      </c>
      <c r="GS324" s="319">
        <v>0</v>
      </c>
      <c r="GT324" s="319">
        <v>68469.03</v>
      </c>
      <c r="GU324" s="319">
        <v>10736835.970000001</v>
      </c>
      <c r="GV324" s="319">
        <v>2241851.92</v>
      </c>
      <c r="GW324" s="319">
        <v>793689.41</v>
      </c>
      <c r="GX324" s="319">
        <v>223932.97</v>
      </c>
      <c r="GY324" s="319">
        <v>1078066.26</v>
      </c>
      <c r="GZ324" s="319">
        <v>1747568.66</v>
      </c>
      <c r="HA324" s="319">
        <v>681757.87</v>
      </c>
      <c r="HB324" s="319">
        <v>1445828.08</v>
      </c>
      <c r="HC324" s="319">
        <v>7993822.1100000003</v>
      </c>
      <c r="HD324" s="319">
        <v>234466.28</v>
      </c>
      <c r="HE324" s="319">
        <v>789249.37</v>
      </c>
      <c r="HF324" s="319">
        <v>313377.36</v>
      </c>
      <c r="HG324" s="319">
        <v>5239162.0599999996</v>
      </c>
      <c r="HH324" s="319">
        <v>1916592.67</v>
      </c>
      <c r="HI324" s="319">
        <v>1134613.49</v>
      </c>
      <c r="HJ324" s="319">
        <v>978048.97</v>
      </c>
      <c r="HK324" s="319">
        <v>462650.26</v>
      </c>
      <c r="HL324" s="319">
        <v>1312998.8600000001</v>
      </c>
      <c r="HM324" s="319">
        <v>395332.21</v>
      </c>
      <c r="HN324" s="319">
        <v>1199742.6599999999</v>
      </c>
      <c r="HO324" s="319">
        <v>84761.22</v>
      </c>
      <c r="HP324" s="319">
        <v>2138329.2599999998</v>
      </c>
      <c r="HQ324" s="319">
        <v>478457.64</v>
      </c>
      <c r="HR324" s="319">
        <v>0</v>
      </c>
      <c r="HS324" s="319">
        <v>870364.62</v>
      </c>
      <c r="HT324" s="319">
        <v>0</v>
      </c>
      <c r="HU324" s="319">
        <v>716300.16</v>
      </c>
      <c r="HV324" s="319">
        <v>271398.81</v>
      </c>
      <c r="HW324" s="319">
        <v>12605798.23</v>
      </c>
      <c r="HX324" s="319">
        <v>877468.36</v>
      </c>
      <c r="HY324" s="319">
        <v>19583357.66</v>
      </c>
      <c r="HZ324" s="319">
        <v>1964831.37</v>
      </c>
      <c r="IA324" s="319">
        <v>1475913.15</v>
      </c>
      <c r="IB324" s="319">
        <v>1347513.07</v>
      </c>
      <c r="IC324" s="319">
        <v>2379086.54</v>
      </c>
      <c r="ID324" s="319">
        <v>311749.61</v>
      </c>
      <c r="IE324" s="319">
        <v>2758070.58</v>
      </c>
      <c r="IF324" s="319">
        <v>956372.57</v>
      </c>
      <c r="IG324" s="319">
        <v>538622.27</v>
      </c>
      <c r="IH324" s="319">
        <v>270836.13</v>
      </c>
      <c r="II324" s="319">
        <v>133439.84</v>
      </c>
      <c r="IJ324" s="319">
        <v>0</v>
      </c>
      <c r="IK324" s="319">
        <v>913647</v>
      </c>
      <c r="IL324" s="319">
        <v>305036.33</v>
      </c>
      <c r="IM324" s="319">
        <v>147007.64000000001</v>
      </c>
      <c r="IN324" s="319">
        <v>6813002.96</v>
      </c>
      <c r="IO324" s="319">
        <v>0</v>
      </c>
      <c r="IP324" s="319">
        <v>650391.63</v>
      </c>
      <c r="IQ324" s="319">
        <v>393670.58</v>
      </c>
      <c r="IR324" s="319">
        <v>102986.22</v>
      </c>
      <c r="IS324" s="319">
        <v>62235.77</v>
      </c>
      <c r="IT324" s="319">
        <v>2553191.81</v>
      </c>
      <c r="IU324" s="319">
        <v>0</v>
      </c>
      <c r="IV324" s="319">
        <v>0</v>
      </c>
      <c r="IW324" s="319">
        <v>1142409.4099999999</v>
      </c>
      <c r="IX324" s="319">
        <v>140026.20000000001</v>
      </c>
      <c r="IY324" s="319">
        <v>3280004.01</v>
      </c>
      <c r="IZ324" s="319">
        <v>2703648.22</v>
      </c>
      <c r="JA324" s="319">
        <v>1457120.77</v>
      </c>
      <c r="JB324" s="319">
        <v>408687.31</v>
      </c>
      <c r="JC324" s="319">
        <v>620298.02</v>
      </c>
      <c r="JD324" s="319">
        <v>696275.54</v>
      </c>
      <c r="JE324" s="319">
        <v>658681.68999999994</v>
      </c>
      <c r="JF324" s="319">
        <v>0</v>
      </c>
      <c r="JG324" s="319">
        <v>110520.26</v>
      </c>
      <c r="JH324" s="319">
        <v>1641007.6</v>
      </c>
      <c r="JI324" s="319">
        <v>1274320.22</v>
      </c>
      <c r="JJ324" s="319">
        <v>4813198.01</v>
      </c>
      <c r="JK324" s="319">
        <v>500095.48</v>
      </c>
      <c r="JL324" s="319">
        <v>936475.77</v>
      </c>
      <c r="JM324" s="319">
        <v>463729.61</v>
      </c>
      <c r="JN324" s="319">
        <v>350434.39</v>
      </c>
      <c r="JO324" s="319">
        <v>5092909.26</v>
      </c>
      <c r="JP324" s="319">
        <v>1032205.11</v>
      </c>
      <c r="JQ324" s="319">
        <v>1292326.8899999999</v>
      </c>
      <c r="JR324" s="319">
        <v>497163.67</v>
      </c>
      <c r="JS324" s="319">
        <v>974592.47</v>
      </c>
      <c r="JT324" s="319">
        <v>540715.69999999995</v>
      </c>
      <c r="JU324" s="319">
        <v>576745.81000000006</v>
      </c>
      <c r="JV324" s="319">
        <v>0</v>
      </c>
      <c r="JW324" s="319">
        <v>116518.23</v>
      </c>
      <c r="JX324" s="319">
        <v>3459099.67</v>
      </c>
      <c r="JY324" s="319">
        <v>38143.49</v>
      </c>
      <c r="JZ324" s="319">
        <v>1299281.28</v>
      </c>
      <c r="KA324" s="319">
        <v>493160.93</v>
      </c>
      <c r="KB324" s="319">
        <v>223464</v>
      </c>
      <c r="KC324" s="319">
        <v>505189.03</v>
      </c>
      <c r="KD324" s="319">
        <v>907179.98</v>
      </c>
      <c r="KE324" s="319">
        <v>2220032.5</v>
      </c>
      <c r="KF324" s="319">
        <v>268411.96000000002</v>
      </c>
      <c r="KG324" s="319">
        <v>1352116.52</v>
      </c>
      <c r="KH324" s="319">
        <v>407049.36</v>
      </c>
      <c r="KI324" s="319">
        <v>192685.8</v>
      </c>
      <c r="KJ324" s="319">
        <v>2573147.3199999998</v>
      </c>
      <c r="KK324" s="319">
        <v>669903.01</v>
      </c>
      <c r="KL324" s="319">
        <v>469704.67</v>
      </c>
      <c r="KM324" s="319">
        <v>605741.55000000005</v>
      </c>
      <c r="KN324" s="319">
        <v>184576.15</v>
      </c>
      <c r="KO324" s="319">
        <v>4945426.2699999996</v>
      </c>
      <c r="KP324" s="319">
        <v>884196.17</v>
      </c>
      <c r="KQ324" s="319">
        <v>12627612.01</v>
      </c>
      <c r="KR324" s="319">
        <v>515069.58</v>
      </c>
      <c r="KS324" s="318">
        <v>1674197.42</v>
      </c>
      <c r="KU324" s="338" t="s">
        <v>943</v>
      </c>
      <c r="KV324" s="312" t="s">
        <v>943</v>
      </c>
      <c r="KY324" s="312" t="s">
        <v>943</v>
      </c>
    </row>
    <row r="325" spans="1:311" x14ac:dyDescent="0.25">
      <c r="A325" s="317">
        <v>2021</v>
      </c>
      <c r="B325" s="316" t="s">
        <v>781</v>
      </c>
      <c r="C325" s="316" t="s">
        <v>321</v>
      </c>
      <c r="D325" s="316"/>
      <c r="E325" s="316" t="s">
        <v>780</v>
      </c>
      <c r="F325" s="315">
        <v>12955355.07</v>
      </c>
      <c r="G325" s="315">
        <v>1795009.01</v>
      </c>
      <c r="H325" s="315">
        <v>124502472.95</v>
      </c>
      <c r="I325" s="315">
        <v>7179239.4100000001</v>
      </c>
      <c r="J325" s="315">
        <v>1513488.5</v>
      </c>
      <c r="K325" s="315">
        <v>6975497.9800000004</v>
      </c>
      <c r="L325" s="315">
        <v>32807069.030000001</v>
      </c>
      <c r="M325" s="315">
        <v>13533346.140000001</v>
      </c>
      <c r="N325" s="315">
        <v>59382041.939999998</v>
      </c>
      <c r="O325" s="315">
        <v>37581845.07</v>
      </c>
      <c r="P325" s="315">
        <v>11740772.789999999</v>
      </c>
      <c r="Q325" s="315">
        <v>8243061.96</v>
      </c>
      <c r="R325" s="315">
        <v>18882500.550000001</v>
      </c>
      <c r="S325" s="315">
        <v>12387049.210000001</v>
      </c>
      <c r="T325" s="315">
        <v>8872401.6699999999</v>
      </c>
      <c r="U325" s="315">
        <v>36592715.799999997</v>
      </c>
      <c r="V325" s="315">
        <v>44104734.780000001</v>
      </c>
      <c r="W325" s="315">
        <v>5422643.4500000002</v>
      </c>
      <c r="X325" s="315">
        <v>14582755.91</v>
      </c>
      <c r="Y325" s="315">
        <v>4667568.8899999997</v>
      </c>
      <c r="Z325" s="315">
        <v>8520589.9399999995</v>
      </c>
      <c r="AA325" s="315">
        <v>80251519.159999996</v>
      </c>
      <c r="AB325" s="315">
        <v>12891379.25</v>
      </c>
      <c r="AC325" s="315">
        <v>3883791.56</v>
      </c>
      <c r="AD325" s="315">
        <v>118939368.98999999</v>
      </c>
      <c r="AE325" s="315">
        <v>2601880</v>
      </c>
      <c r="AF325" s="315">
        <v>7981095.8899999997</v>
      </c>
      <c r="AG325" s="315">
        <v>3354331.95</v>
      </c>
      <c r="AH325" s="315">
        <v>10778839.890000001</v>
      </c>
      <c r="AI325" s="315">
        <v>11690404.01</v>
      </c>
      <c r="AJ325" s="315">
        <v>23658852.25</v>
      </c>
      <c r="AK325" s="315">
        <v>3200166.84</v>
      </c>
      <c r="AL325" s="315">
        <v>68432693.640000001</v>
      </c>
      <c r="AM325" s="315">
        <v>4401678.55</v>
      </c>
      <c r="AN325" s="315">
        <v>6918826.9299999997</v>
      </c>
      <c r="AO325" s="315">
        <v>3413770.7</v>
      </c>
      <c r="AP325" s="315">
        <v>12494718.68</v>
      </c>
      <c r="AQ325" s="315">
        <v>3136245.85</v>
      </c>
      <c r="AR325" s="315">
        <v>36767915.130000003</v>
      </c>
      <c r="AS325" s="315">
        <v>7283790.4699999997</v>
      </c>
      <c r="AT325" s="315">
        <v>8535264.7200000007</v>
      </c>
      <c r="AU325" s="315">
        <v>8444512.4600000009</v>
      </c>
      <c r="AV325" s="315">
        <v>4766760.9400000004</v>
      </c>
      <c r="AW325" s="315">
        <v>60201439.07</v>
      </c>
      <c r="AX325" s="315">
        <v>3287468.8</v>
      </c>
      <c r="AY325" s="315">
        <v>8661592.1099999994</v>
      </c>
      <c r="AZ325" s="315">
        <v>11015459.77</v>
      </c>
      <c r="BA325" s="315">
        <v>1302456.6200000001</v>
      </c>
      <c r="BB325" s="315">
        <v>7885249.1600000001</v>
      </c>
      <c r="BC325" s="315">
        <v>21280236.129999999</v>
      </c>
      <c r="BD325" s="315">
        <v>45296397.009999998</v>
      </c>
      <c r="BE325" s="315">
        <v>12789439.890000001</v>
      </c>
      <c r="BF325" s="315">
        <v>9920171.9299999997</v>
      </c>
      <c r="BG325" s="315">
        <v>2676221.7400000002</v>
      </c>
      <c r="BH325" s="315">
        <v>1193049.99</v>
      </c>
      <c r="BI325" s="315">
        <v>64922952.799999997</v>
      </c>
      <c r="BJ325" s="315">
        <v>1275514.3500000001</v>
      </c>
      <c r="BK325" s="315">
        <v>51447829.130000003</v>
      </c>
      <c r="BL325" s="315">
        <v>1331812.26</v>
      </c>
      <c r="BM325" s="315">
        <v>5263328.16</v>
      </c>
      <c r="BN325" s="315">
        <v>48126597.810000002</v>
      </c>
      <c r="BO325" s="315">
        <v>18538205.920000002</v>
      </c>
      <c r="BP325" s="315">
        <v>3004858.7</v>
      </c>
      <c r="BQ325" s="315">
        <v>2063904.25</v>
      </c>
      <c r="BR325" s="315">
        <v>23930792.75</v>
      </c>
      <c r="BS325" s="315">
        <v>13993505.130000001</v>
      </c>
      <c r="BT325" s="315">
        <v>4701191.0199999996</v>
      </c>
      <c r="BU325" s="315">
        <v>2463977.7999999998</v>
      </c>
      <c r="BV325" s="315">
        <v>7533351.2599999998</v>
      </c>
      <c r="BW325" s="315">
        <v>16091323.949999999</v>
      </c>
      <c r="BX325" s="315">
        <v>12718219.119999999</v>
      </c>
      <c r="BY325" s="315">
        <v>30771885.989999998</v>
      </c>
      <c r="BZ325" s="315">
        <v>6442753.3200000003</v>
      </c>
      <c r="CA325" s="315">
        <v>8964625.7699999996</v>
      </c>
      <c r="CB325" s="315">
        <v>6057360.4699999997</v>
      </c>
      <c r="CC325" s="315">
        <v>24399773.170000002</v>
      </c>
      <c r="CD325" s="315">
        <v>26622703.27</v>
      </c>
      <c r="CE325" s="315">
        <v>14805920.300000001</v>
      </c>
      <c r="CF325" s="315">
        <v>39473249.659999996</v>
      </c>
      <c r="CG325" s="315">
        <v>16018120</v>
      </c>
      <c r="CH325" s="315">
        <v>15531963.35</v>
      </c>
      <c r="CI325" s="315">
        <v>85659610.549999997</v>
      </c>
      <c r="CJ325" s="315">
        <v>3035860.51</v>
      </c>
      <c r="CK325" s="315">
        <v>2558245.85</v>
      </c>
      <c r="CL325" s="315">
        <v>8375221.9199999999</v>
      </c>
      <c r="CM325" s="315">
        <v>1914264.42</v>
      </c>
      <c r="CN325" s="315">
        <v>22454814.73</v>
      </c>
      <c r="CO325" s="315">
        <v>28832077.48</v>
      </c>
      <c r="CP325" s="315">
        <v>2803116.52</v>
      </c>
      <c r="CQ325" s="315">
        <v>13612039.83</v>
      </c>
      <c r="CR325" s="315">
        <v>1472749.3</v>
      </c>
      <c r="CS325" s="315">
        <v>9833633.8100000005</v>
      </c>
      <c r="CT325" s="315">
        <v>6441526.8300000001</v>
      </c>
      <c r="CU325" s="315">
        <v>2241327.62</v>
      </c>
      <c r="CV325" s="315">
        <v>2027233.53</v>
      </c>
      <c r="CW325" s="315">
        <v>5084526.5599999996</v>
      </c>
      <c r="CX325" s="315">
        <v>14410471.66</v>
      </c>
      <c r="CY325" s="315">
        <v>19354733.829999998</v>
      </c>
      <c r="CZ325" s="315">
        <v>89686103.140000001</v>
      </c>
      <c r="DA325" s="315">
        <v>28614340.890000001</v>
      </c>
      <c r="DB325" s="315">
        <v>43414556.939999998</v>
      </c>
      <c r="DC325" s="315">
        <v>13755392.98</v>
      </c>
      <c r="DD325" s="315">
        <v>122842970.62</v>
      </c>
      <c r="DE325" s="315">
        <v>87833340.299999997</v>
      </c>
      <c r="DF325" s="315">
        <v>4073829.95</v>
      </c>
      <c r="DG325" s="315">
        <v>6542938.6299999999</v>
      </c>
      <c r="DH325" s="315">
        <v>9657370.6799999997</v>
      </c>
      <c r="DI325" s="315">
        <v>12298401.210000001</v>
      </c>
      <c r="DJ325" s="315">
        <v>17006023.109999999</v>
      </c>
      <c r="DK325" s="315">
        <v>18350309.18</v>
      </c>
      <c r="DL325" s="315">
        <v>4343215.5199999996</v>
      </c>
      <c r="DM325" s="315">
        <v>17829348.359999999</v>
      </c>
      <c r="DN325" s="315">
        <v>2094587.91</v>
      </c>
      <c r="DO325" s="315">
        <v>4595102.6900000004</v>
      </c>
      <c r="DP325" s="315">
        <v>5900681.5</v>
      </c>
      <c r="DQ325" s="315">
        <v>2103414.6</v>
      </c>
      <c r="DR325" s="315">
        <v>15910452.460000001</v>
      </c>
      <c r="DS325" s="315">
        <v>54706332.880000003</v>
      </c>
      <c r="DT325" s="315">
        <v>25058534.600000001</v>
      </c>
      <c r="DU325" s="315">
        <v>30768918.710000001</v>
      </c>
      <c r="DV325" s="315">
        <v>6437514.1600000001</v>
      </c>
      <c r="DW325" s="315">
        <v>8815933.8000000007</v>
      </c>
      <c r="DX325" s="315">
        <v>23977592.23</v>
      </c>
      <c r="DY325" s="315">
        <v>20480593.100000001</v>
      </c>
      <c r="DZ325" s="315">
        <v>14336453.77</v>
      </c>
      <c r="EA325" s="315">
        <v>127516346.56999999</v>
      </c>
      <c r="EB325" s="315">
        <v>16441288.779999999</v>
      </c>
      <c r="EC325" s="315">
        <v>11190003.949999999</v>
      </c>
      <c r="ED325" s="315">
        <v>5108854.75</v>
      </c>
      <c r="EE325" s="315">
        <v>9022409.8200000003</v>
      </c>
      <c r="EF325" s="315">
        <v>1501914.35</v>
      </c>
      <c r="EG325" s="315">
        <v>46220891.659999996</v>
      </c>
      <c r="EH325" s="315">
        <v>4776923.07</v>
      </c>
      <c r="EI325" s="315">
        <v>18589006.870000001</v>
      </c>
      <c r="EJ325" s="315">
        <v>55824065.640000001</v>
      </c>
      <c r="EK325" s="315">
        <v>4735541.04</v>
      </c>
      <c r="EL325" s="315">
        <v>2678610.6</v>
      </c>
      <c r="EM325" s="315">
        <v>16399744.24</v>
      </c>
      <c r="EN325" s="315">
        <v>14229970.93</v>
      </c>
      <c r="EO325" s="315">
        <v>23490147.66</v>
      </c>
      <c r="EP325" s="315">
        <v>21367635.809999999</v>
      </c>
      <c r="EQ325" s="315">
        <v>4367934.0599999996</v>
      </c>
      <c r="ER325" s="315">
        <v>13959565.35</v>
      </c>
      <c r="ES325" s="315">
        <v>3518997.8</v>
      </c>
      <c r="ET325" s="315">
        <v>13195389.99</v>
      </c>
      <c r="EU325" s="315">
        <v>7244810.5800000001</v>
      </c>
      <c r="EV325" s="315">
        <v>2904090.93</v>
      </c>
      <c r="EW325" s="315">
        <v>15751596.640000001</v>
      </c>
      <c r="EX325" s="315">
        <v>18515096.23</v>
      </c>
      <c r="EY325" s="315">
        <v>102981859.73999999</v>
      </c>
      <c r="EZ325" s="315">
        <v>3310629484.3000002</v>
      </c>
      <c r="FA325" s="315">
        <v>12566754.960000001</v>
      </c>
      <c r="FB325" s="315">
        <v>9110420.1199999992</v>
      </c>
      <c r="FC325" s="315">
        <v>58132502.380000003</v>
      </c>
      <c r="FD325" s="315">
        <v>9053431.9499999993</v>
      </c>
      <c r="FE325" s="315">
        <v>112201681.48999999</v>
      </c>
      <c r="FF325" s="315">
        <v>18709964.050000001</v>
      </c>
      <c r="FG325" s="315">
        <v>4256480</v>
      </c>
      <c r="FH325" s="315">
        <v>45744665.990000002</v>
      </c>
      <c r="FI325" s="315">
        <v>4841623.67</v>
      </c>
      <c r="FJ325" s="315">
        <v>30287715.140000001</v>
      </c>
      <c r="FK325" s="315">
        <v>7947009.2400000002</v>
      </c>
      <c r="FL325" s="315">
        <v>900336.52</v>
      </c>
      <c r="FM325" s="315">
        <v>40088105.960000001</v>
      </c>
      <c r="FN325" s="315">
        <v>3734531.25</v>
      </c>
      <c r="FO325" s="315">
        <v>7254805.3799999999</v>
      </c>
      <c r="FP325" s="315">
        <v>3303942.44</v>
      </c>
      <c r="FQ325" s="315">
        <v>4863184.42</v>
      </c>
      <c r="FR325" s="315">
        <v>76780166.069999993</v>
      </c>
      <c r="FS325" s="315">
        <v>3674354.05</v>
      </c>
      <c r="FT325" s="315">
        <v>7056907.9900000002</v>
      </c>
      <c r="FU325" s="315">
        <v>6579216.9500000002</v>
      </c>
      <c r="FV325" s="315">
        <v>2123212.71</v>
      </c>
      <c r="FW325" s="315">
        <v>1055056.42</v>
      </c>
      <c r="FX325" s="315">
        <v>27292299.940000001</v>
      </c>
      <c r="FY325" s="315">
        <v>56311539.719999999</v>
      </c>
      <c r="FZ325" s="315">
        <v>2261701.58</v>
      </c>
      <c r="GA325" s="315">
        <v>2703319.24</v>
      </c>
      <c r="GB325" s="315">
        <v>4631819.03</v>
      </c>
      <c r="GC325" s="315">
        <v>4017367.59</v>
      </c>
      <c r="GD325" s="315">
        <v>8160394.7999999998</v>
      </c>
      <c r="GE325" s="315">
        <v>21471910.670000002</v>
      </c>
      <c r="GF325" s="315">
        <v>6001738.1699999999</v>
      </c>
      <c r="GG325" s="315">
        <v>26113478.690000001</v>
      </c>
      <c r="GH325" s="315">
        <v>3371070.49</v>
      </c>
      <c r="GI325" s="315">
        <v>12664997.02</v>
      </c>
      <c r="GJ325" s="315">
        <v>5347119.1900000004</v>
      </c>
      <c r="GK325" s="315">
        <v>176074524.84999999</v>
      </c>
      <c r="GL325" s="315">
        <v>26946323.120000001</v>
      </c>
      <c r="GM325" s="315">
        <v>180179144.81999999</v>
      </c>
      <c r="GN325" s="315">
        <v>9675350.6199999992</v>
      </c>
      <c r="GO325" s="315">
        <v>37823710.640000001</v>
      </c>
      <c r="GP325" s="315">
        <v>1557619.04</v>
      </c>
      <c r="GQ325" s="315">
        <v>1533699.23</v>
      </c>
      <c r="GR325" s="315">
        <v>12325716.050000001</v>
      </c>
      <c r="GS325" s="315">
        <v>406947705.06</v>
      </c>
      <c r="GT325" s="315">
        <v>3002915.15</v>
      </c>
      <c r="GU325" s="315">
        <v>106339590.87</v>
      </c>
      <c r="GV325" s="315">
        <v>5698031.96</v>
      </c>
      <c r="GW325" s="315">
        <v>2328302.33</v>
      </c>
      <c r="GX325" s="315">
        <v>85495549</v>
      </c>
      <c r="GY325" s="315">
        <v>3546848.78</v>
      </c>
      <c r="GZ325" s="315">
        <v>15462963.91</v>
      </c>
      <c r="HA325" s="315">
        <v>25062904.32</v>
      </c>
      <c r="HB325" s="315">
        <v>3549615.23</v>
      </c>
      <c r="HC325" s="315">
        <v>81183668.409999996</v>
      </c>
      <c r="HD325" s="315">
        <v>2010492.13</v>
      </c>
      <c r="HE325" s="315">
        <v>3420849</v>
      </c>
      <c r="HF325" s="315">
        <v>5519614.5899999999</v>
      </c>
      <c r="HG325" s="315">
        <v>36208381.399999999</v>
      </c>
      <c r="HH325" s="315">
        <v>83944375.569999993</v>
      </c>
      <c r="HI325" s="315">
        <v>24439460.09</v>
      </c>
      <c r="HJ325" s="315">
        <v>10829028.41</v>
      </c>
      <c r="HK325" s="315">
        <v>3834113.63</v>
      </c>
      <c r="HL325" s="315">
        <v>18509887.190000001</v>
      </c>
      <c r="HM325" s="315">
        <v>9180153.9199999999</v>
      </c>
      <c r="HN325" s="315">
        <v>5093078.5</v>
      </c>
      <c r="HO325" s="315">
        <v>10678126.640000001</v>
      </c>
      <c r="HP325" s="315">
        <v>44524822.850000001</v>
      </c>
      <c r="HQ325" s="315">
        <v>1874272.16</v>
      </c>
      <c r="HR325" s="315">
        <v>26344431.260000002</v>
      </c>
      <c r="HS325" s="315">
        <v>2507998.5499999998</v>
      </c>
      <c r="HT325" s="315">
        <v>98768210.650000006</v>
      </c>
      <c r="HU325" s="315">
        <v>3444586.39</v>
      </c>
      <c r="HV325" s="315">
        <v>36489436.689999998</v>
      </c>
      <c r="HW325" s="315">
        <v>242389166.72999999</v>
      </c>
      <c r="HX325" s="315">
        <v>5199266.28</v>
      </c>
      <c r="HY325" s="315">
        <v>167602168.31</v>
      </c>
      <c r="HZ325" s="315">
        <v>9255404.0099999998</v>
      </c>
      <c r="IA325" s="315">
        <v>4283578.3499999996</v>
      </c>
      <c r="IB325" s="315">
        <v>17156210.449999999</v>
      </c>
      <c r="IC325" s="315">
        <v>79081703.739999995</v>
      </c>
      <c r="ID325" s="315">
        <v>5332321.26</v>
      </c>
      <c r="IE325" s="315">
        <v>37291187.840000004</v>
      </c>
      <c r="IF325" s="315">
        <v>3791750.87</v>
      </c>
      <c r="IG325" s="315">
        <v>4302076.08</v>
      </c>
      <c r="IH325" s="315">
        <v>1810812.12</v>
      </c>
      <c r="II325" s="315">
        <v>5134780.45</v>
      </c>
      <c r="IJ325" s="315">
        <v>28798140.579999998</v>
      </c>
      <c r="IK325" s="315">
        <v>1930581.7</v>
      </c>
      <c r="IL325" s="315">
        <v>2673406.19</v>
      </c>
      <c r="IM325" s="315">
        <v>4039517.34</v>
      </c>
      <c r="IN325" s="315">
        <v>23897417.670000002</v>
      </c>
      <c r="IO325" s="315">
        <v>8801577.9000000004</v>
      </c>
      <c r="IP325" s="315">
        <v>3798292.19</v>
      </c>
      <c r="IQ325" s="315">
        <v>5376989.2800000003</v>
      </c>
      <c r="IR325" s="315">
        <v>95389644.819999993</v>
      </c>
      <c r="IS325" s="315">
        <v>41528599.590000004</v>
      </c>
      <c r="IT325" s="315">
        <v>29591735.93</v>
      </c>
      <c r="IU325" s="315">
        <v>3692658.24</v>
      </c>
      <c r="IV325" s="315">
        <v>28144402.370000001</v>
      </c>
      <c r="IW325" s="315">
        <v>7930754.2599999998</v>
      </c>
      <c r="IX325" s="315">
        <v>1284346.3700000001</v>
      </c>
      <c r="IY325" s="315">
        <v>13377666.6</v>
      </c>
      <c r="IZ325" s="315">
        <v>8435118.2200000007</v>
      </c>
      <c r="JA325" s="315">
        <v>7212709.0999999996</v>
      </c>
      <c r="JB325" s="315">
        <v>6335380.25</v>
      </c>
      <c r="JC325" s="315">
        <v>11432085.869999999</v>
      </c>
      <c r="JD325" s="315">
        <v>2390155.08</v>
      </c>
      <c r="JE325" s="315">
        <v>1579449.49</v>
      </c>
      <c r="JF325" s="315">
        <v>18936434.670000002</v>
      </c>
      <c r="JG325" s="315">
        <v>1993080.48</v>
      </c>
      <c r="JH325" s="315">
        <v>11036466.189999999</v>
      </c>
      <c r="JI325" s="315">
        <v>15228695.4</v>
      </c>
      <c r="JJ325" s="315">
        <v>18900092.800000001</v>
      </c>
      <c r="JK325" s="315">
        <v>2274773.65</v>
      </c>
      <c r="JL325" s="315">
        <v>4702477.2</v>
      </c>
      <c r="JM325" s="315">
        <v>1575744.21</v>
      </c>
      <c r="JN325" s="315">
        <v>1639425.96</v>
      </c>
      <c r="JO325" s="315">
        <v>20202317.84</v>
      </c>
      <c r="JP325" s="315">
        <v>3354780.65</v>
      </c>
      <c r="JQ325" s="315">
        <v>3352595.17</v>
      </c>
      <c r="JR325" s="315">
        <v>1118740.3799999999</v>
      </c>
      <c r="JS325" s="315">
        <v>49138227.060000002</v>
      </c>
      <c r="JT325" s="315">
        <v>5417698.2699999996</v>
      </c>
      <c r="JU325" s="315">
        <v>28385254.66</v>
      </c>
      <c r="JV325" s="315">
        <v>261018372.94</v>
      </c>
      <c r="JW325" s="315">
        <v>8442299.8200000003</v>
      </c>
      <c r="JX325" s="315">
        <v>9902214.4499999993</v>
      </c>
      <c r="JY325" s="315">
        <v>480593.06</v>
      </c>
      <c r="JZ325" s="315">
        <v>1569855.43</v>
      </c>
      <c r="KA325" s="315">
        <v>10369123.289999999</v>
      </c>
      <c r="KB325" s="315">
        <v>5605610.0999999996</v>
      </c>
      <c r="KC325" s="315">
        <v>3149144.25</v>
      </c>
      <c r="KD325" s="315">
        <v>7855321.5999999996</v>
      </c>
      <c r="KE325" s="315">
        <v>51652523.229999997</v>
      </c>
      <c r="KF325" s="315">
        <v>1923573.97</v>
      </c>
      <c r="KG325" s="315">
        <v>5565278.1900000004</v>
      </c>
      <c r="KH325" s="315">
        <v>4544106.12</v>
      </c>
      <c r="KI325" s="315">
        <v>12892980.24</v>
      </c>
      <c r="KJ325" s="315">
        <v>4717212.6100000003</v>
      </c>
      <c r="KK325" s="315">
        <v>1806541.09</v>
      </c>
      <c r="KL325" s="315">
        <v>4759189.6100000003</v>
      </c>
      <c r="KM325" s="315">
        <v>5324043.66</v>
      </c>
      <c r="KN325" s="315">
        <v>8559162.3599999994</v>
      </c>
      <c r="KO325" s="315">
        <v>31981930.059999999</v>
      </c>
      <c r="KP325" s="315">
        <v>16163114.01</v>
      </c>
      <c r="KQ325" s="315">
        <v>386663087.02999997</v>
      </c>
      <c r="KR325" s="315">
        <v>38488283.829999998</v>
      </c>
      <c r="KS325" s="314">
        <v>8771463.0600000005</v>
      </c>
      <c r="KU325" s="338" t="s">
        <v>944</v>
      </c>
      <c r="KV325" s="312" t="s">
        <v>943</v>
      </c>
      <c r="KY325" s="312" t="s">
        <v>943</v>
      </c>
    </row>
    <row r="326" spans="1:311" x14ac:dyDescent="0.25">
      <c r="A326" s="321">
        <v>2022</v>
      </c>
      <c r="B326" s="320" t="s">
        <v>891</v>
      </c>
      <c r="C326" s="320" t="s">
        <v>922</v>
      </c>
      <c r="D326" s="320" t="s">
        <v>931</v>
      </c>
      <c r="E326" s="320" t="s">
        <v>846</v>
      </c>
      <c r="F326" s="319">
        <v>132604</v>
      </c>
      <c r="G326" s="319">
        <v>28758.9</v>
      </c>
      <c r="H326" s="319">
        <v>560734.75</v>
      </c>
      <c r="I326" s="319">
        <v>111763.75</v>
      </c>
      <c r="J326" s="319">
        <v>28329</v>
      </c>
      <c r="K326" s="319">
        <v>56903.1</v>
      </c>
      <c r="L326" s="319">
        <v>11920</v>
      </c>
      <c r="M326" s="319">
        <v>86523.75</v>
      </c>
      <c r="N326" s="319">
        <v>384224.6</v>
      </c>
      <c r="O326" s="319">
        <v>300020</v>
      </c>
      <c r="P326" s="319">
        <v>192581.2</v>
      </c>
      <c r="Q326" s="319">
        <v>60805.2</v>
      </c>
      <c r="R326" s="319">
        <v>171702.9</v>
      </c>
      <c r="S326" s="319">
        <v>22282.5</v>
      </c>
      <c r="T326" s="319">
        <v>110160.35</v>
      </c>
      <c r="U326" s="319">
        <v>171236.8</v>
      </c>
      <c r="V326" s="319">
        <v>397816.05</v>
      </c>
      <c r="W326" s="319">
        <v>25047.85</v>
      </c>
      <c r="X326" s="319">
        <v>118182.3</v>
      </c>
      <c r="Y326" s="319">
        <v>28140</v>
      </c>
      <c r="Z326" s="319">
        <v>67021.8</v>
      </c>
      <c r="AA326" s="319">
        <v>363905.65</v>
      </c>
      <c r="AB326" s="319">
        <v>151949.29999999999</v>
      </c>
      <c r="AC326" s="319">
        <v>265</v>
      </c>
      <c r="AD326" s="319">
        <v>823228.8</v>
      </c>
      <c r="AE326" s="319">
        <v>17525</v>
      </c>
      <c r="AF326" s="319">
        <v>160293.9</v>
      </c>
      <c r="AG326" s="319">
        <v>40081.949999999997</v>
      </c>
      <c r="AH326" s="319">
        <v>104187.35</v>
      </c>
      <c r="AI326" s="319">
        <v>91751.7</v>
      </c>
      <c r="AJ326" s="319">
        <v>67860.2</v>
      </c>
      <c r="AK326" s="319">
        <v>40756.400000000001</v>
      </c>
      <c r="AL326" s="319">
        <v>395418.45</v>
      </c>
      <c r="AM326" s="319">
        <v>78681.7</v>
      </c>
      <c r="AN326" s="319">
        <v>75633.05</v>
      </c>
      <c r="AO326" s="319">
        <v>86690.35</v>
      </c>
      <c r="AP326" s="319">
        <v>138908.6</v>
      </c>
      <c r="AQ326" s="319">
        <v>32545.45</v>
      </c>
      <c r="AR326" s="319">
        <v>158960</v>
      </c>
      <c r="AS326" s="319">
        <v>96385.05</v>
      </c>
      <c r="AT326" s="319">
        <v>71694.25</v>
      </c>
      <c r="AU326" s="319">
        <v>177097.25</v>
      </c>
      <c r="AV326" s="319">
        <v>88620.05</v>
      </c>
      <c r="AW326" s="319">
        <v>606474.80000000005</v>
      </c>
      <c r="AX326" s="319">
        <v>26477.05</v>
      </c>
      <c r="AY326" s="319">
        <v>90081.05</v>
      </c>
      <c r="AZ326" s="319">
        <v>117978.95</v>
      </c>
      <c r="BA326" s="319">
        <v>23493.5</v>
      </c>
      <c r="BB326" s="319">
        <v>35647.449999999997</v>
      </c>
      <c r="BC326" s="319">
        <v>267232.2</v>
      </c>
      <c r="BD326" s="319">
        <v>318838.55</v>
      </c>
      <c r="BE326" s="319">
        <v>176990</v>
      </c>
      <c r="BF326" s="319">
        <v>24195.9</v>
      </c>
      <c r="BG326" s="319">
        <v>28608.12</v>
      </c>
      <c r="BH326" s="319">
        <v>41870.699999999997</v>
      </c>
      <c r="BI326" s="319">
        <v>422692.4</v>
      </c>
      <c r="BJ326" s="319">
        <v>17874</v>
      </c>
      <c r="BK326" s="319">
        <v>369173.3</v>
      </c>
      <c r="BL326" s="319">
        <v>21680</v>
      </c>
      <c r="BM326" s="319">
        <v>128375.6</v>
      </c>
      <c r="BN326" s="319">
        <v>313420.05</v>
      </c>
      <c r="BO326" s="319">
        <v>148491.04999999999</v>
      </c>
      <c r="BP326" s="319">
        <v>96894.45</v>
      </c>
      <c r="BQ326" s="319">
        <v>32194.2</v>
      </c>
      <c r="BR326" s="319">
        <v>127717.5</v>
      </c>
      <c r="BS326" s="319">
        <v>160011.95000000001</v>
      </c>
      <c r="BT326" s="319">
        <v>51718.8</v>
      </c>
      <c r="BU326" s="319">
        <v>24100</v>
      </c>
      <c r="BV326" s="319">
        <v>13360.4</v>
      </c>
      <c r="BW326" s="319">
        <v>295609.09999999998</v>
      </c>
      <c r="BX326" s="319">
        <v>137182.70000000001</v>
      </c>
      <c r="BY326" s="319">
        <v>246090</v>
      </c>
      <c r="BZ326" s="319">
        <v>73923.95</v>
      </c>
      <c r="CA326" s="319">
        <v>61190.400000000001</v>
      </c>
      <c r="CB326" s="319">
        <v>60683.85</v>
      </c>
      <c r="CC326" s="319">
        <v>222072.85</v>
      </c>
      <c r="CD326" s="319">
        <v>176494.9</v>
      </c>
      <c r="CE326" s="319">
        <v>314694.34999999998</v>
      </c>
      <c r="CF326" s="319">
        <v>344370</v>
      </c>
      <c r="CG326" s="319">
        <v>284344.34999999998</v>
      </c>
      <c r="CH326" s="319">
        <v>99251.55</v>
      </c>
      <c r="CI326" s="319">
        <v>534800.75</v>
      </c>
      <c r="CJ326" s="319">
        <v>52167.95</v>
      </c>
      <c r="CK326" s="319">
        <v>5035</v>
      </c>
      <c r="CL326" s="319">
        <v>93423</v>
      </c>
      <c r="CM326" s="319">
        <v>13356.25</v>
      </c>
      <c r="CN326" s="319">
        <v>156962.79999999999</v>
      </c>
      <c r="CO326" s="319">
        <v>324284.3</v>
      </c>
      <c r="CP326" s="319">
        <v>45624.65</v>
      </c>
      <c r="CQ326" s="319">
        <v>148446.25</v>
      </c>
      <c r="CR326" s="319">
        <v>16323.7</v>
      </c>
      <c r="CS326" s="319">
        <v>80090</v>
      </c>
      <c r="CT326" s="319">
        <v>84749.2</v>
      </c>
      <c r="CU326" s="319">
        <v>43607.5</v>
      </c>
      <c r="CV326" s="319">
        <v>37406.25</v>
      </c>
      <c r="CW326" s="319">
        <v>58483.6</v>
      </c>
      <c r="CX326" s="319">
        <v>108697.5</v>
      </c>
      <c r="CY326" s="319">
        <v>94017.2</v>
      </c>
      <c r="CZ326" s="319">
        <v>442459.7</v>
      </c>
      <c r="DA326" s="319">
        <v>113795</v>
      </c>
      <c r="DB326" s="319">
        <v>280748.90000000002</v>
      </c>
      <c r="DC326" s="319">
        <v>106645</v>
      </c>
      <c r="DD326" s="319">
        <v>779907.25</v>
      </c>
      <c r="DE326" s="319">
        <v>454217.15</v>
      </c>
      <c r="DF326" s="319">
        <v>5004.95</v>
      </c>
      <c r="DG326" s="319">
        <v>66886.100000000006</v>
      </c>
      <c r="DH326" s="319">
        <v>116195</v>
      </c>
      <c r="DI326" s="319">
        <v>122772.9</v>
      </c>
      <c r="DJ326" s="319">
        <v>279162.15000000002</v>
      </c>
      <c r="DK326" s="319">
        <v>73840</v>
      </c>
      <c r="DL326" s="319">
        <v>116453.8</v>
      </c>
      <c r="DM326" s="319">
        <v>105684.1</v>
      </c>
      <c r="DN326" s="319">
        <v>51898.05</v>
      </c>
      <c r="DO326" s="319">
        <v>61480.5</v>
      </c>
      <c r="DP326" s="319">
        <v>44430.84</v>
      </c>
      <c r="DQ326" s="319">
        <v>33886.800000000003</v>
      </c>
      <c r="DR326" s="319">
        <v>168786.5</v>
      </c>
      <c r="DS326" s="319">
        <v>265464.40000000002</v>
      </c>
      <c r="DT326" s="319">
        <v>173316.07</v>
      </c>
      <c r="DU326" s="319">
        <v>16502.3</v>
      </c>
      <c r="DV326" s="319">
        <v>56276.5</v>
      </c>
      <c r="DW326" s="319">
        <v>273074.7</v>
      </c>
      <c r="DX326" s="319">
        <v>158460.79999999999</v>
      </c>
      <c r="DY326" s="319">
        <v>116076</v>
      </c>
      <c r="DZ326" s="319">
        <v>169663.2</v>
      </c>
      <c r="EA326" s="319">
        <v>753022.03</v>
      </c>
      <c r="EB326" s="319">
        <v>124311.6</v>
      </c>
      <c r="EC326" s="319">
        <v>99515.7</v>
      </c>
      <c r="ED326" s="319">
        <v>37570.65</v>
      </c>
      <c r="EE326" s="319">
        <v>108531.45</v>
      </c>
      <c r="EF326" s="319">
        <v>18136.400000000001</v>
      </c>
      <c r="EG326" s="319">
        <v>336521.65</v>
      </c>
      <c r="EH326" s="319">
        <v>57834.95</v>
      </c>
      <c r="EI326" s="319">
        <v>187599.25</v>
      </c>
      <c r="EJ326" s="319">
        <v>447915.05</v>
      </c>
      <c r="EK326" s="319">
        <v>64036.22</v>
      </c>
      <c r="EL326" s="319">
        <v>85964.95</v>
      </c>
      <c r="EM326" s="319">
        <v>155390.65</v>
      </c>
      <c r="EN326" s="319">
        <v>147197.04999999999</v>
      </c>
      <c r="EO326" s="319">
        <v>345259.65</v>
      </c>
      <c r="EP326" s="319">
        <v>166527</v>
      </c>
      <c r="EQ326" s="319">
        <v>73490</v>
      </c>
      <c r="ER326" s="319">
        <v>245101.2</v>
      </c>
      <c r="ES326" s="319">
        <v>38677.1</v>
      </c>
      <c r="ET326" s="319">
        <v>156243.4</v>
      </c>
      <c r="EU326" s="319">
        <v>112264.35</v>
      </c>
      <c r="EV326" s="319">
        <v>27453.1</v>
      </c>
      <c r="EW326" s="319">
        <v>126232.55</v>
      </c>
      <c r="EX326" s="319">
        <v>183403.05</v>
      </c>
      <c r="EY326" s="319">
        <v>382559.9</v>
      </c>
      <c r="EZ326" s="319">
        <v>811827.93</v>
      </c>
      <c r="FA326" s="319">
        <v>97260.2</v>
      </c>
      <c r="FB326" s="319">
        <v>157083.85</v>
      </c>
      <c r="FC326" s="319">
        <v>611296.19999999995</v>
      </c>
      <c r="FD326" s="319">
        <v>209903.45</v>
      </c>
      <c r="FE326" s="319">
        <v>497313.6</v>
      </c>
      <c r="FF326" s="319">
        <v>212112</v>
      </c>
      <c r="FG326" s="319">
        <v>29344.6</v>
      </c>
      <c r="FH326" s="319">
        <v>258691.85</v>
      </c>
      <c r="FI326" s="319">
        <v>55798.3</v>
      </c>
      <c r="FJ326" s="319">
        <v>243774.75</v>
      </c>
      <c r="FK326" s="319">
        <v>76317.75</v>
      </c>
      <c r="FL326" s="319">
        <v>16088.43</v>
      </c>
      <c r="FM326" s="319">
        <v>282498.75</v>
      </c>
      <c r="FN326" s="319">
        <v>118266.1</v>
      </c>
      <c r="FO326" s="319">
        <v>109675</v>
      </c>
      <c r="FP326" s="319">
        <v>5333.75</v>
      </c>
      <c r="FQ326" s="319">
        <v>108736.35</v>
      </c>
      <c r="FR326" s="319">
        <v>458605.3</v>
      </c>
      <c r="FS326" s="319">
        <v>58909.05</v>
      </c>
      <c r="FT326" s="319">
        <v>132087.9</v>
      </c>
      <c r="FU326" s="319">
        <v>110641.7</v>
      </c>
      <c r="FV326" s="319">
        <v>23479.35</v>
      </c>
      <c r="FW326" s="319">
        <v>270</v>
      </c>
      <c r="FX326" s="319">
        <v>132213.25</v>
      </c>
      <c r="FY326" s="319">
        <v>237275.45</v>
      </c>
      <c r="FZ326" s="319">
        <v>66111</v>
      </c>
      <c r="GA326" s="319">
        <v>41177.800000000003</v>
      </c>
      <c r="GB326" s="319">
        <v>79907.55</v>
      </c>
      <c r="GC326" s="319">
        <v>18302.45</v>
      </c>
      <c r="GD326" s="319">
        <v>99716.45</v>
      </c>
      <c r="GE326" s="319">
        <v>234481.65</v>
      </c>
      <c r="GF326" s="319">
        <v>120974.6</v>
      </c>
      <c r="GG326" s="319">
        <v>237064.7</v>
      </c>
      <c r="GH326" s="319">
        <v>60821.2</v>
      </c>
      <c r="GI326" s="319">
        <v>13478.75</v>
      </c>
      <c r="GJ326" s="319">
        <v>128423.75</v>
      </c>
      <c r="GK326" s="319">
        <v>1088117.25</v>
      </c>
      <c r="GL326" s="319">
        <v>137858.35</v>
      </c>
      <c r="GM326" s="319">
        <v>905592.2</v>
      </c>
      <c r="GN326" s="319">
        <v>50757.1</v>
      </c>
      <c r="GO326" s="319">
        <v>358430.2</v>
      </c>
      <c r="GP326" s="319">
        <v>30236.11</v>
      </c>
      <c r="GQ326" s="319">
        <v>16980.55</v>
      </c>
      <c r="GR326" s="319">
        <v>188483.3</v>
      </c>
      <c r="GS326" s="319">
        <v>956909.8</v>
      </c>
      <c r="GT326" s="319">
        <v>44400.85</v>
      </c>
      <c r="GU326" s="319">
        <v>582679.35</v>
      </c>
      <c r="GV326" s="319">
        <v>57172.5</v>
      </c>
      <c r="GW326" s="319">
        <v>29137.5</v>
      </c>
      <c r="GX326" s="319">
        <v>372729.35</v>
      </c>
      <c r="GY326" s="319">
        <v>44887.15</v>
      </c>
      <c r="GZ326" s="319">
        <v>241613.5</v>
      </c>
      <c r="HA326" s="319">
        <v>261467.55</v>
      </c>
      <c r="HB326" s="319">
        <v>10010</v>
      </c>
      <c r="HC326" s="319">
        <v>396885.4</v>
      </c>
      <c r="HD326" s="319">
        <v>34390.400000000001</v>
      </c>
      <c r="HE326" s="319">
        <v>91088.4</v>
      </c>
      <c r="HF326" s="319">
        <v>55143.8</v>
      </c>
      <c r="HG326" s="319">
        <v>339011.25</v>
      </c>
      <c r="HH326" s="319">
        <v>527282.44999999995</v>
      </c>
      <c r="HI326" s="319">
        <v>234507.45</v>
      </c>
      <c r="HJ326" s="319">
        <v>177431.3</v>
      </c>
      <c r="HK326" s="319">
        <v>26670</v>
      </c>
      <c r="HL326" s="319">
        <v>187923.3</v>
      </c>
      <c r="HM326" s="319">
        <v>95042.15</v>
      </c>
      <c r="HN326" s="319">
        <v>91440</v>
      </c>
      <c r="HO326" s="319">
        <v>111432.55</v>
      </c>
      <c r="HP326" s="319">
        <v>504242.5</v>
      </c>
      <c r="HQ326" s="319">
        <v>5350</v>
      </c>
      <c r="HR326" s="319">
        <v>209339.9</v>
      </c>
      <c r="HS326" s="319">
        <v>24172.61</v>
      </c>
      <c r="HT326" s="319">
        <v>605494.35</v>
      </c>
      <c r="HU326" s="319">
        <v>45646.1</v>
      </c>
      <c r="HV326" s="319">
        <v>315392.59999999998</v>
      </c>
      <c r="HW326" s="319">
        <v>737103</v>
      </c>
      <c r="HX326" s="319">
        <v>75478.8</v>
      </c>
      <c r="HY326" s="319">
        <v>915524.5</v>
      </c>
      <c r="HZ326" s="319">
        <v>224440.35</v>
      </c>
      <c r="IA326" s="319">
        <v>68159</v>
      </c>
      <c r="IB326" s="319">
        <v>215170</v>
      </c>
      <c r="IC326" s="319">
        <v>326799.89</v>
      </c>
      <c r="ID326" s="319">
        <v>127775.45</v>
      </c>
      <c r="IE326" s="319">
        <v>278360.8</v>
      </c>
      <c r="IF326" s="319">
        <v>75429.850000000006</v>
      </c>
      <c r="IG326" s="319">
        <v>70151.649999999994</v>
      </c>
      <c r="IH326" s="319">
        <v>5432.5</v>
      </c>
      <c r="II326" s="319">
        <v>94489.600000000006</v>
      </c>
      <c r="IJ326" s="319">
        <v>181051.2</v>
      </c>
      <c r="IK326" s="319">
        <v>18602.5</v>
      </c>
      <c r="IL326" s="319">
        <v>17800</v>
      </c>
      <c r="IM326" s="319">
        <v>125399.1</v>
      </c>
      <c r="IN326" s="319">
        <v>255034.9</v>
      </c>
      <c r="IO326" s="319">
        <v>108443.15</v>
      </c>
      <c r="IP326" s="319">
        <v>87844.95</v>
      </c>
      <c r="IQ326" s="319">
        <v>65355.4</v>
      </c>
      <c r="IR326" s="319">
        <v>368361.1</v>
      </c>
      <c r="IS326" s="319">
        <v>313430.3</v>
      </c>
      <c r="IT326" s="319">
        <v>12820</v>
      </c>
      <c r="IU326" s="319">
        <v>69374.850000000006</v>
      </c>
      <c r="IV326" s="319">
        <v>279140.2</v>
      </c>
      <c r="IW326" s="319">
        <v>40901.800000000003</v>
      </c>
      <c r="IX326" s="319">
        <v>19257.150000000001</v>
      </c>
      <c r="IY326" s="319">
        <v>167653.29999999999</v>
      </c>
      <c r="IZ326" s="319">
        <v>68287.25</v>
      </c>
      <c r="JA326" s="319">
        <v>116149.3</v>
      </c>
      <c r="JB326" s="319">
        <v>40610.5</v>
      </c>
      <c r="JC326" s="319">
        <v>146815</v>
      </c>
      <c r="JD326" s="319">
        <v>45473.75</v>
      </c>
      <c r="JE326" s="319">
        <v>22203.45</v>
      </c>
      <c r="JF326" s="319">
        <v>193335</v>
      </c>
      <c r="JG326" s="319">
        <v>98312.4</v>
      </c>
      <c r="JH326" s="319">
        <v>76260.75</v>
      </c>
      <c r="JI326" s="319">
        <v>228425</v>
      </c>
      <c r="JJ326" s="319">
        <v>200301.95</v>
      </c>
      <c r="JK326" s="319">
        <v>52730.9</v>
      </c>
      <c r="JL326" s="319">
        <v>56909.15</v>
      </c>
      <c r="JM326" s="319">
        <v>13826.9</v>
      </c>
      <c r="JN326" s="319">
        <v>23058.75</v>
      </c>
      <c r="JO326" s="319">
        <v>312489.2</v>
      </c>
      <c r="JP326" s="319">
        <v>77533.2</v>
      </c>
      <c r="JQ326" s="319">
        <v>89784.59</v>
      </c>
      <c r="JR326" s="319">
        <v>20600</v>
      </c>
      <c r="JS326" s="319">
        <v>241625.75</v>
      </c>
      <c r="JT326" s="319">
        <v>33965</v>
      </c>
      <c r="JU326" s="319">
        <v>41216.050000000003</v>
      </c>
      <c r="JV326" s="319">
        <v>972727</v>
      </c>
      <c r="JW326" s="319">
        <v>227900.6</v>
      </c>
      <c r="JX326" s="319">
        <v>198939.75</v>
      </c>
      <c r="JY326" s="319">
        <v>3950</v>
      </c>
      <c r="JZ326" s="319">
        <v>16738.5</v>
      </c>
      <c r="KA326" s="319">
        <v>113745</v>
      </c>
      <c r="KB326" s="319">
        <v>202777</v>
      </c>
      <c r="KC326" s="319">
        <v>99620.5</v>
      </c>
      <c r="KD326" s="319">
        <v>59272.1</v>
      </c>
      <c r="KE326" s="319">
        <v>413532</v>
      </c>
      <c r="KF326" s="319">
        <v>83564.45</v>
      </c>
      <c r="KG326" s="319">
        <v>92412.35</v>
      </c>
      <c r="KH326" s="319">
        <v>93566.85</v>
      </c>
      <c r="KI326" s="319">
        <v>152883.25</v>
      </c>
      <c r="KJ326" s="319">
        <v>108086.65</v>
      </c>
      <c r="KK326" s="319">
        <v>0</v>
      </c>
      <c r="KL326" s="319">
        <v>2272.5</v>
      </c>
      <c r="KM326" s="319">
        <v>39150</v>
      </c>
      <c r="KN326" s="319">
        <v>75130</v>
      </c>
      <c r="KO326" s="319">
        <v>280837.3</v>
      </c>
      <c r="KP326" s="319">
        <v>161373</v>
      </c>
      <c r="KQ326" s="319">
        <v>1462974.2</v>
      </c>
      <c r="KR326" s="319">
        <v>111094.25</v>
      </c>
      <c r="KS326" s="318">
        <v>201889.2</v>
      </c>
      <c r="KU326" s="312">
        <v>30</v>
      </c>
      <c r="KV326" s="312">
        <v>300</v>
      </c>
      <c r="KY326" s="312" t="s">
        <v>943</v>
      </c>
    </row>
    <row r="327" spans="1:311" x14ac:dyDescent="0.25">
      <c r="A327" s="317">
        <v>2022</v>
      </c>
      <c r="B327" s="316" t="s">
        <v>891</v>
      </c>
      <c r="C327" s="316" t="s">
        <v>922</v>
      </c>
      <c r="D327" s="316" t="s">
        <v>930</v>
      </c>
      <c r="E327" s="316" t="s">
        <v>846</v>
      </c>
      <c r="F327" s="315">
        <v>283424.90999999997</v>
      </c>
      <c r="G327" s="315">
        <v>70874.7</v>
      </c>
      <c r="H327" s="315">
        <v>7482749.9500000002</v>
      </c>
      <c r="I327" s="315">
        <v>225552.23</v>
      </c>
      <c r="J327" s="315">
        <v>50175.58</v>
      </c>
      <c r="K327" s="315">
        <v>204607.3</v>
      </c>
      <c r="L327" s="315">
        <v>2021922.75</v>
      </c>
      <c r="M327" s="315">
        <v>598010.4</v>
      </c>
      <c r="N327" s="315">
        <v>4870838</v>
      </c>
      <c r="O327" s="315">
        <v>2249805</v>
      </c>
      <c r="P327" s="315">
        <v>624537.94999999995</v>
      </c>
      <c r="Q327" s="315">
        <v>183087.95</v>
      </c>
      <c r="R327" s="315">
        <v>1187271.6000000001</v>
      </c>
      <c r="S327" s="315">
        <v>1637876.64</v>
      </c>
      <c r="T327" s="315">
        <v>388404.5</v>
      </c>
      <c r="U327" s="315">
        <v>1247502.55</v>
      </c>
      <c r="V327" s="315">
        <v>4417123.75</v>
      </c>
      <c r="W327" s="315">
        <v>72763.899999999994</v>
      </c>
      <c r="X327" s="315">
        <v>613034.30000000005</v>
      </c>
      <c r="Y327" s="315">
        <v>138728.1</v>
      </c>
      <c r="Z327" s="315">
        <v>163691.96</v>
      </c>
      <c r="AA327" s="315">
        <v>5018404.45</v>
      </c>
      <c r="AB327" s="315">
        <v>1185007.6499999999</v>
      </c>
      <c r="AC327" s="315">
        <v>69583.75</v>
      </c>
      <c r="AD327" s="315">
        <v>9446383</v>
      </c>
      <c r="AE327" s="315">
        <v>63458.92</v>
      </c>
      <c r="AF327" s="315">
        <v>311217.45</v>
      </c>
      <c r="AG327" s="315">
        <v>235582.8</v>
      </c>
      <c r="AH327" s="315">
        <v>384788.1</v>
      </c>
      <c r="AI327" s="315">
        <v>350236.1</v>
      </c>
      <c r="AJ327" s="315">
        <v>313061.55</v>
      </c>
      <c r="AK327" s="315">
        <v>58646.7</v>
      </c>
      <c r="AL327" s="315">
        <v>3491140.9</v>
      </c>
      <c r="AM327" s="315">
        <v>173977.9</v>
      </c>
      <c r="AN327" s="315">
        <v>305124.59999999998</v>
      </c>
      <c r="AO327" s="315">
        <v>249076.15</v>
      </c>
      <c r="AP327" s="315">
        <v>197555.55</v>
      </c>
      <c r="AQ327" s="315">
        <v>62046.15</v>
      </c>
      <c r="AR327" s="315">
        <v>401816.25</v>
      </c>
      <c r="AS327" s="315">
        <v>554657.80000000005</v>
      </c>
      <c r="AT327" s="315">
        <v>238450.1</v>
      </c>
      <c r="AU327" s="315">
        <v>298887.67</v>
      </c>
      <c r="AV327" s="315">
        <v>128379.8</v>
      </c>
      <c r="AW327" s="315">
        <v>7354718.1500000004</v>
      </c>
      <c r="AX327" s="315">
        <v>56544</v>
      </c>
      <c r="AY327" s="315">
        <v>86779.7</v>
      </c>
      <c r="AZ327" s="315">
        <v>390984.98</v>
      </c>
      <c r="BA327" s="315">
        <v>39495.800000000003</v>
      </c>
      <c r="BB327" s="315">
        <v>211073.6</v>
      </c>
      <c r="BC327" s="315">
        <v>1234906.6000000001</v>
      </c>
      <c r="BD327" s="315">
        <v>2823022.85</v>
      </c>
      <c r="BE327" s="315">
        <v>502838.2</v>
      </c>
      <c r="BF327" s="315">
        <v>497355.4</v>
      </c>
      <c r="BG327" s="315">
        <v>99420.33</v>
      </c>
      <c r="BH327" s="315">
        <v>50061.65</v>
      </c>
      <c r="BI327" s="315">
        <v>7691809.5</v>
      </c>
      <c r="BJ327" s="315">
        <v>42376</v>
      </c>
      <c r="BK327" s="315">
        <v>2400813.35</v>
      </c>
      <c r="BL327" s="315">
        <v>51738.879999999997</v>
      </c>
      <c r="BM327" s="315">
        <v>151745.60000000001</v>
      </c>
      <c r="BN327" s="315">
        <v>2321083.85</v>
      </c>
      <c r="BO327" s="315">
        <v>608138.15</v>
      </c>
      <c r="BP327" s="315">
        <v>238474.95</v>
      </c>
      <c r="BQ327" s="315">
        <v>79957.350000000006</v>
      </c>
      <c r="BR327" s="315">
        <v>603514.94999999995</v>
      </c>
      <c r="BS327" s="315">
        <v>1192286.6000000001</v>
      </c>
      <c r="BT327" s="315">
        <v>115440.55</v>
      </c>
      <c r="BU327" s="315">
        <v>42033.35</v>
      </c>
      <c r="BV327" s="315">
        <v>398543.3</v>
      </c>
      <c r="BW327" s="315">
        <v>1383706.4</v>
      </c>
      <c r="BX327" s="315">
        <v>456473.05</v>
      </c>
      <c r="BY327" s="315">
        <v>2436960.25</v>
      </c>
      <c r="BZ327" s="315">
        <v>333215.40000000002</v>
      </c>
      <c r="CA327" s="315">
        <v>229999</v>
      </c>
      <c r="CB327" s="315">
        <v>204073.45</v>
      </c>
      <c r="CC327" s="315">
        <v>918652.6</v>
      </c>
      <c r="CD327" s="315">
        <v>1142779.2</v>
      </c>
      <c r="CE327" s="315">
        <v>2416239.9</v>
      </c>
      <c r="CF327" s="315">
        <v>2742888.45</v>
      </c>
      <c r="CG327" s="315">
        <v>1252527.75</v>
      </c>
      <c r="CH327" s="315">
        <v>328332.15000000002</v>
      </c>
      <c r="CI327" s="315">
        <v>8142444.2000000002</v>
      </c>
      <c r="CJ327" s="315">
        <v>107573.15</v>
      </c>
      <c r="CK327" s="315">
        <v>144903.85</v>
      </c>
      <c r="CL327" s="315">
        <v>363389.9</v>
      </c>
      <c r="CM327" s="315">
        <v>80299.100000000006</v>
      </c>
      <c r="CN327" s="315">
        <v>1499655.6</v>
      </c>
      <c r="CO327" s="315">
        <v>1581812.95</v>
      </c>
      <c r="CP327" s="315">
        <v>86092.5</v>
      </c>
      <c r="CQ327" s="315">
        <v>416682.85</v>
      </c>
      <c r="CR327" s="315">
        <v>25201</v>
      </c>
      <c r="CS327" s="315">
        <v>259766.5</v>
      </c>
      <c r="CT327" s="315">
        <v>699001.75</v>
      </c>
      <c r="CU327" s="315">
        <v>71375.3</v>
      </c>
      <c r="CV327" s="315">
        <v>57656.7</v>
      </c>
      <c r="CW327" s="315">
        <v>199517.2</v>
      </c>
      <c r="CX327" s="315">
        <v>493475.5</v>
      </c>
      <c r="CY327" s="315">
        <v>361684.2</v>
      </c>
      <c r="CZ327" s="315">
        <v>5076244.0999999996</v>
      </c>
      <c r="DA327" s="315">
        <v>1284397.28</v>
      </c>
      <c r="DB327" s="315">
        <v>1138946.5</v>
      </c>
      <c r="DC327" s="315">
        <v>516680.85</v>
      </c>
      <c r="DD327" s="315">
        <v>14858373.5</v>
      </c>
      <c r="DE327" s="315">
        <v>8035636.8300000001</v>
      </c>
      <c r="DF327" s="315">
        <v>206962.3</v>
      </c>
      <c r="DG327" s="315">
        <v>230704.7</v>
      </c>
      <c r="DH327" s="315">
        <v>306348.84999999998</v>
      </c>
      <c r="DI327" s="315">
        <v>341619.3</v>
      </c>
      <c r="DJ327" s="315">
        <v>1179961.45</v>
      </c>
      <c r="DK327" s="315">
        <v>414674.35</v>
      </c>
      <c r="DL327" s="315">
        <v>356815</v>
      </c>
      <c r="DM327" s="315">
        <v>670094.65</v>
      </c>
      <c r="DN327" s="315">
        <v>124547.05</v>
      </c>
      <c r="DO327" s="315">
        <v>209880.35</v>
      </c>
      <c r="DP327" s="315">
        <v>132874.15</v>
      </c>
      <c r="DQ327" s="315">
        <v>55989.7</v>
      </c>
      <c r="DR327" s="315">
        <v>1213597.74</v>
      </c>
      <c r="DS327" s="315">
        <v>2176905.2000000002</v>
      </c>
      <c r="DT327" s="315">
        <v>1152839.3700000001</v>
      </c>
      <c r="DU327" s="315">
        <v>802473.4</v>
      </c>
      <c r="DV327" s="315">
        <v>165017.54999999999</v>
      </c>
      <c r="DW327" s="315">
        <v>363964.55</v>
      </c>
      <c r="DX327" s="315">
        <v>1278459.05</v>
      </c>
      <c r="DY327" s="315">
        <v>647195.05000000005</v>
      </c>
      <c r="DZ327" s="315">
        <v>480343.73</v>
      </c>
      <c r="EA327" s="315">
        <v>10861928.58</v>
      </c>
      <c r="EB327" s="315">
        <v>652101</v>
      </c>
      <c r="EC327" s="315">
        <v>396816.6</v>
      </c>
      <c r="ED327" s="315">
        <v>159765.29999999999</v>
      </c>
      <c r="EE327" s="315">
        <v>363758.03</v>
      </c>
      <c r="EF327" s="315">
        <v>51902.400000000001</v>
      </c>
      <c r="EG327" s="315">
        <v>3282520.7</v>
      </c>
      <c r="EH327" s="315">
        <v>85384.15</v>
      </c>
      <c r="EI327" s="315">
        <v>1963475.65</v>
      </c>
      <c r="EJ327" s="315">
        <v>2691062.25</v>
      </c>
      <c r="EK327" s="315">
        <v>367224.8</v>
      </c>
      <c r="EL327" s="315">
        <v>75189.75</v>
      </c>
      <c r="EM327" s="315">
        <v>700444.35</v>
      </c>
      <c r="EN327" s="315">
        <v>776068.35</v>
      </c>
      <c r="EO327" s="315">
        <v>1109053.2</v>
      </c>
      <c r="EP327" s="315">
        <v>721997.4</v>
      </c>
      <c r="EQ327" s="315">
        <v>216344.1</v>
      </c>
      <c r="ER327" s="315">
        <v>541252.30000000005</v>
      </c>
      <c r="ES327" s="315">
        <v>92898.94</v>
      </c>
      <c r="ET327" s="315">
        <v>620230.85</v>
      </c>
      <c r="EU327" s="315">
        <v>186777.25</v>
      </c>
      <c r="EV327" s="315">
        <v>49488.3</v>
      </c>
      <c r="EW327" s="315">
        <v>530159.69999999995</v>
      </c>
      <c r="EX327" s="315">
        <v>1087972.75</v>
      </c>
      <c r="EY327" s="315">
        <v>10989086.98</v>
      </c>
      <c r="EZ327" s="315">
        <v>484947873.75</v>
      </c>
      <c r="FA327" s="315">
        <v>552725.5</v>
      </c>
      <c r="FB327" s="315">
        <v>166088.6</v>
      </c>
      <c r="FC327" s="315">
        <v>3862535.6</v>
      </c>
      <c r="FD327" s="315">
        <v>821857.35</v>
      </c>
      <c r="FE327" s="315">
        <v>6853646.2000000002</v>
      </c>
      <c r="FF327" s="315">
        <v>600420.65</v>
      </c>
      <c r="FG327" s="315">
        <v>61289.45</v>
      </c>
      <c r="FH327" s="315">
        <v>2778118.03</v>
      </c>
      <c r="FI327" s="315">
        <v>108079.61</v>
      </c>
      <c r="FJ327" s="315">
        <v>1439616.21</v>
      </c>
      <c r="FK327" s="315">
        <v>206635.67</v>
      </c>
      <c r="FL327" s="315">
        <v>29821.27</v>
      </c>
      <c r="FM327" s="315">
        <v>2202996.4500000002</v>
      </c>
      <c r="FN327" s="315">
        <v>235030.75</v>
      </c>
      <c r="FO327" s="315">
        <v>263454.05</v>
      </c>
      <c r="FP327" s="315">
        <v>198273.25</v>
      </c>
      <c r="FQ327" s="315">
        <v>151817.65</v>
      </c>
      <c r="FR327" s="315">
        <v>8615614.25</v>
      </c>
      <c r="FS327" s="315">
        <v>181713.8</v>
      </c>
      <c r="FT327" s="315">
        <v>236322.6</v>
      </c>
      <c r="FU327" s="315">
        <v>218991.75</v>
      </c>
      <c r="FV327" s="315">
        <v>39263.699999999997</v>
      </c>
      <c r="FW327" s="315">
        <v>14148.6</v>
      </c>
      <c r="FX327" s="315">
        <v>320698.65000000002</v>
      </c>
      <c r="FY327" s="315">
        <v>1138409.1100000001</v>
      </c>
      <c r="FZ327" s="315">
        <v>84715.65</v>
      </c>
      <c r="GA327" s="315">
        <v>106851.45</v>
      </c>
      <c r="GB327" s="315">
        <v>142667.65</v>
      </c>
      <c r="GC327" s="315">
        <v>93784.52</v>
      </c>
      <c r="GD327" s="315">
        <v>152318.39999999999</v>
      </c>
      <c r="GE327" s="315">
        <v>857134.3</v>
      </c>
      <c r="GF327" s="315">
        <v>418462.7</v>
      </c>
      <c r="GG327" s="315">
        <v>916170.1</v>
      </c>
      <c r="GH327" s="315">
        <v>191941.73</v>
      </c>
      <c r="GI327" s="315">
        <v>643065.65</v>
      </c>
      <c r="GJ327" s="315">
        <v>278390.55</v>
      </c>
      <c r="GK327" s="315">
        <v>32261196.510000002</v>
      </c>
      <c r="GL327" s="315">
        <v>534556.56000000006</v>
      </c>
      <c r="GM327" s="315">
        <v>27680670.550000001</v>
      </c>
      <c r="GN327" s="315">
        <v>447393.1</v>
      </c>
      <c r="GO327" s="315">
        <v>4064047.55</v>
      </c>
      <c r="GP327" s="315">
        <v>50824.6</v>
      </c>
      <c r="GQ327" s="315">
        <v>32887.599999999999</v>
      </c>
      <c r="GR327" s="315">
        <v>743289.71</v>
      </c>
      <c r="GS327" s="315">
        <v>44109353.590000004</v>
      </c>
      <c r="GT327" s="315">
        <v>43115.1</v>
      </c>
      <c r="GU327" s="315">
        <v>6957567.6500000004</v>
      </c>
      <c r="GV327" s="315">
        <v>239753.8</v>
      </c>
      <c r="GW327" s="315">
        <v>94116.3</v>
      </c>
      <c r="GX327" s="315">
        <v>7552041.9500000002</v>
      </c>
      <c r="GY327" s="315">
        <v>147049.1</v>
      </c>
      <c r="GZ327" s="315">
        <v>984338.05</v>
      </c>
      <c r="HA327" s="315">
        <v>1723928.05</v>
      </c>
      <c r="HB327" s="315">
        <v>229630</v>
      </c>
      <c r="HC327" s="315">
        <v>2976565.7</v>
      </c>
      <c r="HD327" s="315">
        <v>65625.850000000006</v>
      </c>
      <c r="HE327" s="315">
        <v>214302.55</v>
      </c>
      <c r="HF327" s="315">
        <v>347684.45</v>
      </c>
      <c r="HG327" s="315">
        <v>841324.2</v>
      </c>
      <c r="HH327" s="315">
        <v>9274936.6999999993</v>
      </c>
      <c r="HI327" s="315">
        <v>1827184.8</v>
      </c>
      <c r="HJ327" s="315">
        <v>801025.4</v>
      </c>
      <c r="HK327" s="315">
        <v>147954.35</v>
      </c>
      <c r="HL327" s="315">
        <v>779348.32</v>
      </c>
      <c r="HM327" s="315">
        <v>305978.65000000002</v>
      </c>
      <c r="HN327" s="315">
        <v>356504.7</v>
      </c>
      <c r="HO327" s="315">
        <v>238512</v>
      </c>
      <c r="HP327" s="315">
        <v>2802832</v>
      </c>
      <c r="HQ327" s="315">
        <v>66062.95</v>
      </c>
      <c r="HR327" s="315">
        <v>4602404.92</v>
      </c>
      <c r="HS327" s="315">
        <v>39593.919999999998</v>
      </c>
      <c r="HT327" s="315">
        <v>14713847.199999999</v>
      </c>
      <c r="HU327" s="315">
        <v>150104.85</v>
      </c>
      <c r="HV327" s="315">
        <v>1787546.75</v>
      </c>
      <c r="HW327" s="315">
        <v>22799037.100000001</v>
      </c>
      <c r="HX327" s="315">
        <v>318562.75</v>
      </c>
      <c r="HY327" s="315">
        <v>27170514.350000001</v>
      </c>
      <c r="HZ327" s="315">
        <v>775698.9</v>
      </c>
      <c r="IA327" s="315">
        <v>59369.599999999999</v>
      </c>
      <c r="IB327" s="315">
        <v>866145.35</v>
      </c>
      <c r="IC327" s="315">
        <v>4721292.0599999996</v>
      </c>
      <c r="ID327" s="315">
        <v>216044.25</v>
      </c>
      <c r="IE327" s="315">
        <v>2672775.7000000002</v>
      </c>
      <c r="IF327" s="315">
        <v>260139.45</v>
      </c>
      <c r="IG327" s="315">
        <v>205985.7</v>
      </c>
      <c r="IH327" s="315">
        <v>14255.4</v>
      </c>
      <c r="II327" s="315">
        <v>301792.05</v>
      </c>
      <c r="IJ327" s="315">
        <v>1374461.45</v>
      </c>
      <c r="IK327" s="315">
        <v>28984.75</v>
      </c>
      <c r="IL327" s="315">
        <v>74116.149999999994</v>
      </c>
      <c r="IM327" s="315">
        <v>227023.7</v>
      </c>
      <c r="IN327" s="315">
        <v>1242026.55</v>
      </c>
      <c r="IO327" s="315">
        <v>397352.1</v>
      </c>
      <c r="IP327" s="315">
        <v>258499.1</v>
      </c>
      <c r="IQ327" s="315">
        <v>160396.75</v>
      </c>
      <c r="IR327" s="315">
        <v>4244218.1500000004</v>
      </c>
      <c r="IS327" s="315">
        <v>4115827.3</v>
      </c>
      <c r="IT327" s="315">
        <v>5321156.95</v>
      </c>
      <c r="IU327" s="315">
        <v>72753.649999999994</v>
      </c>
      <c r="IV327" s="315">
        <v>1823610.3</v>
      </c>
      <c r="IW327" s="315">
        <v>168563.7</v>
      </c>
      <c r="IX327" s="315">
        <v>23240</v>
      </c>
      <c r="IY327" s="315">
        <v>758666.4</v>
      </c>
      <c r="IZ327" s="315">
        <v>179683.75</v>
      </c>
      <c r="JA327" s="315">
        <v>234488.45</v>
      </c>
      <c r="JB327" s="315">
        <v>110091.85</v>
      </c>
      <c r="JC327" s="315">
        <v>349858</v>
      </c>
      <c r="JD327" s="315">
        <v>76591.149999999994</v>
      </c>
      <c r="JE327" s="315">
        <v>23849.65</v>
      </c>
      <c r="JF327" s="315">
        <v>767704.15</v>
      </c>
      <c r="JG327" s="315">
        <v>74252</v>
      </c>
      <c r="JH327" s="315">
        <v>245018.4</v>
      </c>
      <c r="JI327" s="315">
        <v>1013883.9</v>
      </c>
      <c r="JJ327" s="315">
        <v>644035.9</v>
      </c>
      <c r="JK327" s="315">
        <v>66147.45</v>
      </c>
      <c r="JL327" s="315">
        <v>166614.45000000001</v>
      </c>
      <c r="JM327" s="315">
        <v>55606.85</v>
      </c>
      <c r="JN327" s="315">
        <v>66548.649999999994</v>
      </c>
      <c r="JO327" s="315">
        <v>1343961.1</v>
      </c>
      <c r="JP327" s="315">
        <v>238350.95</v>
      </c>
      <c r="JQ327" s="315">
        <v>224779.66</v>
      </c>
      <c r="JR327" s="315">
        <v>82529.600000000006</v>
      </c>
      <c r="JS327" s="315">
        <v>3757223.83</v>
      </c>
      <c r="JT327" s="315">
        <v>165314.25</v>
      </c>
      <c r="JU327" s="315">
        <v>38026.400000000001</v>
      </c>
      <c r="JV327" s="315">
        <v>35270272.700000003</v>
      </c>
      <c r="JW327" s="315">
        <v>849759.71</v>
      </c>
      <c r="JX327" s="315">
        <v>456116.7</v>
      </c>
      <c r="JY327" s="315">
        <v>18327.75</v>
      </c>
      <c r="JZ327" s="315">
        <v>26556.15</v>
      </c>
      <c r="KA327" s="315">
        <v>417182.15</v>
      </c>
      <c r="KB327" s="315">
        <v>438462.7</v>
      </c>
      <c r="KC327" s="315">
        <v>180143.1</v>
      </c>
      <c r="KD327" s="315">
        <v>144085.29999999999</v>
      </c>
      <c r="KE327" s="315">
        <v>4642479.8499999996</v>
      </c>
      <c r="KF327" s="315">
        <v>119383.2</v>
      </c>
      <c r="KG327" s="315">
        <v>273084.5</v>
      </c>
      <c r="KH327" s="315">
        <v>262872.84999999998</v>
      </c>
      <c r="KI327" s="315">
        <v>555423.75</v>
      </c>
      <c r="KJ327" s="315">
        <v>310259.59999999998</v>
      </c>
      <c r="KK327" s="315">
        <v>67705.75</v>
      </c>
      <c r="KL327" s="315">
        <v>189259.45</v>
      </c>
      <c r="KM327" s="315">
        <v>342538.62</v>
      </c>
      <c r="KN327" s="315">
        <v>226943.2</v>
      </c>
      <c r="KO327" s="315">
        <v>1767356.05</v>
      </c>
      <c r="KP327" s="315">
        <v>667950.94999999995</v>
      </c>
      <c r="KQ327" s="315">
        <v>53740858.600000001</v>
      </c>
      <c r="KR327" s="315">
        <v>2285843.15</v>
      </c>
      <c r="KS327" s="314">
        <v>917314.7</v>
      </c>
      <c r="KU327" s="312">
        <v>30</v>
      </c>
      <c r="KV327" s="312">
        <v>301</v>
      </c>
      <c r="KY327" s="312" t="s">
        <v>943</v>
      </c>
    </row>
    <row r="328" spans="1:311" x14ac:dyDescent="0.25">
      <c r="A328" s="321">
        <v>2022</v>
      </c>
      <c r="B328" s="320" t="s">
        <v>891</v>
      </c>
      <c r="C328" s="320" t="s">
        <v>922</v>
      </c>
      <c r="D328" s="320" t="s">
        <v>929</v>
      </c>
      <c r="E328" s="320" t="s">
        <v>846</v>
      </c>
      <c r="F328" s="319">
        <v>0</v>
      </c>
      <c r="G328" s="319">
        <v>0</v>
      </c>
      <c r="H328" s="319">
        <v>0</v>
      </c>
      <c r="I328" s="319">
        <v>0</v>
      </c>
      <c r="J328" s="319">
        <v>0</v>
      </c>
      <c r="K328" s="319">
        <v>0</v>
      </c>
      <c r="L328" s="319">
        <v>0</v>
      </c>
      <c r="M328" s="319">
        <v>0</v>
      </c>
      <c r="N328" s="319">
        <v>0</v>
      </c>
      <c r="O328" s="319">
        <v>0</v>
      </c>
      <c r="P328" s="319">
        <v>0</v>
      </c>
      <c r="Q328" s="319">
        <v>0</v>
      </c>
      <c r="R328" s="319">
        <v>0</v>
      </c>
      <c r="S328" s="319">
        <v>0</v>
      </c>
      <c r="T328" s="319">
        <v>0</v>
      </c>
      <c r="U328" s="319">
        <v>0</v>
      </c>
      <c r="V328" s="319">
        <v>0</v>
      </c>
      <c r="W328" s="319">
        <v>0</v>
      </c>
      <c r="X328" s="319">
        <v>0</v>
      </c>
      <c r="Y328" s="319">
        <v>0</v>
      </c>
      <c r="Z328" s="319">
        <v>0</v>
      </c>
      <c r="AA328" s="319">
        <v>0</v>
      </c>
      <c r="AB328" s="319">
        <v>0</v>
      </c>
      <c r="AC328" s="319">
        <v>0</v>
      </c>
      <c r="AD328" s="319">
        <v>18823.650000000001</v>
      </c>
      <c r="AE328" s="319">
        <v>0</v>
      </c>
      <c r="AF328" s="319">
        <v>0</v>
      </c>
      <c r="AG328" s="319">
        <v>0</v>
      </c>
      <c r="AH328" s="319">
        <v>0</v>
      </c>
      <c r="AI328" s="319">
        <v>0</v>
      </c>
      <c r="AJ328" s="319">
        <v>0</v>
      </c>
      <c r="AK328" s="319">
        <v>0</v>
      </c>
      <c r="AL328" s="319">
        <v>0</v>
      </c>
      <c r="AM328" s="319">
        <v>0</v>
      </c>
      <c r="AN328" s="319">
        <v>0</v>
      </c>
      <c r="AO328" s="319">
        <v>0</v>
      </c>
      <c r="AP328" s="319">
        <v>0</v>
      </c>
      <c r="AQ328" s="319">
        <v>0</v>
      </c>
      <c r="AR328" s="319">
        <v>0</v>
      </c>
      <c r="AS328" s="319">
        <v>0</v>
      </c>
      <c r="AT328" s="319">
        <v>0</v>
      </c>
      <c r="AU328" s="319">
        <v>0</v>
      </c>
      <c r="AV328" s="319">
        <v>0</v>
      </c>
      <c r="AW328" s="319">
        <v>58421.75</v>
      </c>
      <c r="AX328" s="319">
        <v>0</v>
      </c>
      <c r="AY328" s="319">
        <v>0</v>
      </c>
      <c r="AZ328" s="319">
        <v>0</v>
      </c>
      <c r="BA328" s="319">
        <v>0</v>
      </c>
      <c r="BB328" s="319">
        <v>0</v>
      </c>
      <c r="BC328" s="319">
        <v>0</v>
      </c>
      <c r="BD328" s="319">
        <v>0</v>
      </c>
      <c r="BE328" s="319">
        <v>0</v>
      </c>
      <c r="BF328" s="319">
        <v>0</v>
      </c>
      <c r="BG328" s="319">
        <v>0</v>
      </c>
      <c r="BH328" s="319">
        <v>0</v>
      </c>
      <c r="BI328" s="319">
        <v>0</v>
      </c>
      <c r="BJ328" s="319">
        <v>0</v>
      </c>
      <c r="BK328" s="319">
        <v>0</v>
      </c>
      <c r="BL328" s="319">
        <v>0</v>
      </c>
      <c r="BM328" s="319">
        <v>24413</v>
      </c>
      <c r="BN328" s="319">
        <v>14210.25</v>
      </c>
      <c r="BO328" s="319">
        <v>6529.85</v>
      </c>
      <c r="BP328" s="319">
        <v>0</v>
      </c>
      <c r="BQ328" s="319">
        <v>0</v>
      </c>
      <c r="BR328" s="319">
        <v>0</v>
      </c>
      <c r="BS328" s="319">
        <v>0</v>
      </c>
      <c r="BT328" s="319">
        <v>0</v>
      </c>
      <c r="BU328" s="319">
        <v>0</v>
      </c>
      <c r="BV328" s="319">
        <v>0</v>
      </c>
      <c r="BW328" s="319">
        <v>0</v>
      </c>
      <c r="BX328" s="319">
        <v>0</v>
      </c>
      <c r="BY328" s="319">
        <v>0</v>
      </c>
      <c r="BZ328" s="319">
        <v>0</v>
      </c>
      <c r="CA328" s="319">
        <v>0</v>
      </c>
      <c r="CB328" s="319">
        <v>0</v>
      </c>
      <c r="CC328" s="319">
        <v>0</v>
      </c>
      <c r="CD328" s="319">
        <v>0</v>
      </c>
      <c r="CE328" s="319">
        <v>0</v>
      </c>
      <c r="CF328" s="319">
        <v>0</v>
      </c>
      <c r="CG328" s="319">
        <v>0</v>
      </c>
      <c r="CH328" s="319">
        <v>0</v>
      </c>
      <c r="CI328" s="319">
        <v>5889.5</v>
      </c>
      <c r="CJ328" s="319">
        <v>0</v>
      </c>
      <c r="CK328" s="319">
        <v>0</v>
      </c>
      <c r="CL328" s="319">
        <v>0</v>
      </c>
      <c r="CM328" s="319">
        <v>0</v>
      </c>
      <c r="CN328" s="319">
        <v>0</v>
      </c>
      <c r="CO328" s="319">
        <v>0</v>
      </c>
      <c r="CP328" s="319">
        <v>0</v>
      </c>
      <c r="CQ328" s="319">
        <v>0</v>
      </c>
      <c r="CR328" s="319">
        <v>0</v>
      </c>
      <c r="CS328" s="319">
        <v>0</v>
      </c>
      <c r="CT328" s="319">
        <v>0</v>
      </c>
      <c r="CU328" s="319">
        <v>0</v>
      </c>
      <c r="CV328" s="319">
        <v>0</v>
      </c>
      <c r="CW328" s="319">
        <v>0</v>
      </c>
      <c r="CX328" s="319">
        <v>0</v>
      </c>
      <c r="CY328" s="319">
        <v>0</v>
      </c>
      <c r="CZ328" s="319">
        <v>0</v>
      </c>
      <c r="DA328" s="319">
        <v>0</v>
      </c>
      <c r="DB328" s="319">
        <v>0</v>
      </c>
      <c r="DC328" s="319">
        <v>0</v>
      </c>
      <c r="DD328" s="319">
        <v>88228.75</v>
      </c>
      <c r="DE328" s="319">
        <v>0</v>
      </c>
      <c r="DF328" s="319">
        <v>10864.75</v>
      </c>
      <c r="DG328" s="319">
        <v>0</v>
      </c>
      <c r="DH328" s="319">
        <v>0</v>
      </c>
      <c r="DI328" s="319">
        <v>0</v>
      </c>
      <c r="DJ328" s="319">
        <v>0</v>
      </c>
      <c r="DK328" s="319">
        <v>0</v>
      </c>
      <c r="DL328" s="319">
        <v>0</v>
      </c>
      <c r="DM328" s="319">
        <v>0</v>
      </c>
      <c r="DN328" s="319">
        <v>0</v>
      </c>
      <c r="DO328" s="319">
        <v>0</v>
      </c>
      <c r="DP328" s="319">
        <v>0</v>
      </c>
      <c r="DQ328" s="319">
        <v>0</v>
      </c>
      <c r="DR328" s="319">
        <v>0</v>
      </c>
      <c r="DS328" s="319">
        <v>0</v>
      </c>
      <c r="DT328" s="319">
        <v>0</v>
      </c>
      <c r="DU328" s="319">
        <v>0</v>
      </c>
      <c r="DV328" s="319">
        <v>0</v>
      </c>
      <c r="DW328" s="319">
        <v>0</v>
      </c>
      <c r="DX328" s="319">
        <v>0</v>
      </c>
      <c r="DY328" s="319">
        <v>0</v>
      </c>
      <c r="DZ328" s="319">
        <v>0</v>
      </c>
      <c r="EA328" s="319">
        <v>0</v>
      </c>
      <c r="EB328" s="319">
        <v>0</v>
      </c>
      <c r="EC328" s="319">
        <v>0</v>
      </c>
      <c r="ED328" s="319">
        <v>0</v>
      </c>
      <c r="EE328" s="319">
        <v>0</v>
      </c>
      <c r="EF328" s="319">
        <v>0</v>
      </c>
      <c r="EG328" s="319">
        <v>0</v>
      </c>
      <c r="EH328" s="319">
        <v>0</v>
      </c>
      <c r="EI328" s="319">
        <v>0</v>
      </c>
      <c r="EJ328" s="319">
        <v>0</v>
      </c>
      <c r="EK328" s="319">
        <v>0</v>
      </c>
      <c r="EL328" s="319">
        <v>0</v>
      </c>
      <c r="EM328" s="319">
        <v>0</v>
      </c>
      <c r="EN328" s="319">
        <v>0</v>
      </c>
      <c r="EO328" s="319">
        <v>0</v>
      </c>
      <c r="EP328" s="319">
        <v>13440</v>
      </c>
      <c r="EQ328" s="319">
        <v>0</v>
      </c>
      <c r="ER328" s="319">
        <v>0</v>
      </c>
      <c r="ES328" s="319">
        <v>0</v>
      </c>
      <c r="ET328" s="319">
        <v>0</v>
      </c>
      <c r="EU328" s="319">
        <v>0</v>
      </c>
      <c r="EV328" s="319">
        <v>0</v>
      </c>
      <c r="EW328" s="319">
        <v>0</v>
      </c>
      <c r="EX328" s="319">
        <v>0</v>
      </c>
      <c r="EY328" s="319">
        <v>0</v>
      </c>
      <c r="EZ328" s="319">
        <v>11878</v>
      </c>
      <c r="FA328" s="319">
        <v>0</v>
      </c>
      <c r="FB328" s="319">
        <v>0</v>
      </c>
      <c r="FC328" s="319">
        <v>0</v>
      </c>
      <c r="FD328" s="319">
        <v>0</v>
      </c>
      <c r="FE328" s="319">
        <v>22295</v>
      </c>
      <c r="FF328" s="319">
        <v>0</v>
      </c>
      <c r="FG328" s="319">
        <v>0</v>
      </c>
      <c r="FH328" s="319">
        <v>0</v>
      </c>
      <c r="FI328" s="319">
        <v>0</v>
      </c>
      <c r="FJ328" s="319">
        <v>0</v>
      </c>
      <c r="FK328" s="319">
        <v>0</v>
      </c>
      <c r="FL328" s="319">
        <v>0</v>
      </c>
      <c r="FM328" s="319">
        <v>0</v>
      </c>
      <c r="FN328" s="319">
        <v>0</v>
      </c>
      <c r="FO328" s="319">
        <v>0</v>
      </c>
      <c r="FP328" s="319">
        <v>0</v>
      </c>
      <c r="FQ328" s="319">
        <v>0</v>
      </c>
      <c r="FR328" s="319">
        <v>142625.59</v>
      </c>
      <c r="FS328" s="319">
        <v>0</v>
      </c>
      <c r="FT328" s="319">
        <v>0</v>
      </c>
      <c r="FU328" s="319">
        <v>0</v>
      </c>
      <c r="FV328" s="319">
        <v>0</v>
      </c>
      <c r="FW328" s="319">
        <v>0</v>
      </c>
      <c r="FX328" s="319">
        <v>0</v>
      </c>
      <c r="FY328" s="319">
        <v>0</v>
      </c>
      <c r="FZ328" s="319">
        <v>0</v>
      </c>
      <c r="GA328" s="319">
        <v>0</v>
      </c>
      <c r="GB328" s="319">
        <v>0</v>
      </c>
      <c r="GC328" s="319">
        <v>0</v>
      </c>
      <c r="GD328" s="319">
        <v>0</v>
      </c>
      <c r="GE328" s="319">
        <v>0</v>
      </c>
      <c r="GF328" s="319">
        <v>0</v>
      </c>
      <c r="GG328" s="319">
        <v>0</v>
      </c>
      <c r="GH328" s="319">
        <v>0</v>
      </c>
      <c r="GI328" s="319">
        <v>0</v>
      </c>
      <c r="GJ328" s="319">
        <v>0</v>
      </c>
      <c r="GK328" s="319">
        <v>0</v>
      </c>
      <c r="GL328" s="319">
        <v>0</v>
      </c>
      <c r="GM328" s="319">
        <v>0</v>
      </c>
      <c r="GN328" s="319">
        <v>0</v>
      </c>
      <c r="GO328" s="319">
        <v>0</v>
      </c>
      <c r="GP328" s="319">
        <v>0</v>
      </c>
      <c r="GQ328" s="319">
        <v>0</v>
      </c>
      <c r="GR328" s="319">
        <v>0</v>
      </c>
      <c r="GS328" s="319">
        <v>0</v>
      </c>
      <c r="GT328" s="319">
        <v>0</v>
      </c>
      <c r="GU328" s="319">
        <v>0</v>
      </c>
      <c r="GV328" s="319">
        <v>0</v>
      </c>
      <c r="GW328" s="319">
        <v>0</v>
      </c>
      <c r="GX328" s="319">
        <v>0</v>
      </c>
      <c r="GY328" s="319">
        <v>0</v>
      </c>
      <c r="GZ328" s="319">
        <v>0</v>
      </c>
      <c r="HA328" s="319">
        <v>0</v>
      </c>
      <c r="HB328" s="319">
        <v>0</v>
      </c>
      <c r="HC328" s="319">
        <v>46776.05</v>
      </c>
      <c r="HD328" s="319">
        <v>0</v>
      </c>
      <c r="HE328" s="319">
        <v>0</v>
      </c>
      <c r="HF328" s="319">
        <v>0</v>
      </c>
      <c r="HG328" s="319">
        <v>0</v>
      </c>
      <c r="HH328" s="319">
        <v>0</v>
      </c>
      <c r="HI328" s="319">
        <v>0</v>
      </c>
      <c r="HJ328" s="319">
        <v>0</v>
      </c>
      <c r="HK328" s="319">
        <v>0</v>
      </c>
      <c r="HL328" s="319">
        <v>0</v>
      </c>
      <c r="HM328" s="319">
        <v>0</v>
      </c>
      <c r="HN328" s="319">
        <v>0</v>
      </c>
      <c r="HO328" s="319">
        <v>0</v>
      </c>
      <c r="HP328" s="319">
        <v>0</v>
      </c>
      <c r="HQ328" s="319">
        <v>0</v>
      </c>
      <c r="HR328" s="319">
        <v>0</v>
      </c>
      <c r="HS328" s="319">
        <v>0</v>
      </c>
      <c r="HT328" s="319">
        <v>0</v>
      </c>
      <c r="HU328" s="319">
        <v>0</v>
      </c>
      <c r="HV328" s="319">
        <v>0</v>
      </c>
      <c r="HW328" s="319">
        <v>0</v>
      </c>
      <c r="HX328" s="319">
        <v>0</v>
      </c>
      <c r="HY328" s="319">
        <v>0</v>
      </c>
      <c r="HZ328" s="319">
        <v>0</v>
      </c>
      <c r="IA328" s="319">
        <v>0</v>
      </c>
      <c r="IB328" s="319">
        <v>0</v>
      </c>
      <c r="IC328" s="319">
        <v>0</v>
      </c>
      <c r="ID328" s="319">
        <v>0</v>
      </c>
      <c r="IE328" s="319">
        <v>0</v>
      </c>
      <c r="IF328" s="319">
        <v>0</v>
      </c>
      <c r="IG328" s="319">
        <v>0</v>
      </c>
      <c r="IH328" s="319">
        <v>0</v>
      </c>
      <c r="II328" s="319">
        <v>0</v>
      </c>
      <c r="IJ328" s="319">
        <v>0</v>
      </c>
      <c r="IK328" s="319">
        <v>0</v>
      </c>
      <c r="IL328" s="319">
        <v>0</v>
      </c>
      <c r="IM328" s="319">
        <v>0</v>
      </c>
      <c r="IN328" s="319">
        <v>0</v>
      </c>
      <c r="IO328" s="319">
        <v>0</v>
      </c>
      <c r="IP328" s="319">
        <v>0</v>
      </c>
      <c r="IQ328" s="319">
        <v>0</v>
      </c>
      <c r="IR328" s="319">
        <v>0</v>
      </c>
      <c r="IS328" s="319">
        <v>0</v>
      </c>
      <c r="IT328" s="319">
        <v>0</v>
      </c>
      <c r="IU328" s="319">
        <v>0</v>
      </c>
      <c r="IV328" s="319">
        <v>0</v>
      </c>
      <c r="IW328" s="319">
        <v>0</v>
      </c>
      <c r="IX328" s="319">
        <v>0</v>
      </c>
      <c r="IY328" s="319">
        <v>0</v>
      </c>
      <c r="IZ328" s="319">
        <v>0</v>
      </c>
      <c r="JA328" s="319">
        <v>0</v>
      </c>
      <c r="JB328" s="319">
        <v>0</v>
      </c>
      <c r="JC328" s="319">
        <v>0</v>
      </c>
      <c r="JD328" s="319">
        <v>0</v>
      </c>
      <c r="JE328" s="319">
        <v>0</v>
      </c>
      <c r="JF328" s="319">
        <v>0</v>
      </c>
      <c r="JG328" s="319">
        <v>0</v>
      </c>
      <c r="JH328" s="319">
        <v>0</v>
      </c>
      <c r="JI328" s="319">
        <v>0</v>
      </c>
      <c r="JJ328" s="319">
        <v>0</v>
      </c>
      <c r="JK328" s="319">
        <v>0</v>
      </c>
      <c r="JL328" s="319">
        <v>0</v>
      </c>
      <c r="JM328" s="319">
        <v>0</v>
      </c>
      <c r="JN328" s="319">
        <v>0</v>
      </c>
      <c r="JO328" s="319">
        <v>0</v>
      </c>
      <c r="JP328" s="319">
        <v>0</v>
      </c>
      <c r="JQ328" s="319">
        <v>0</v>
      </c>
      <c r="JR328" s="319">
        <v>0</v>
      </c>
      <c r="JS328" s="319">
        <v>0</v>
      </c>
      <c r="JT328" s="319">
        <v>0</v>
      </c>
      <c r="JU328" s="319">
        <v>0</v>
      </c>
      <c r="JV328" s="319">
        <v>82166.5</v>
      </c>
      <c r="JW328" s="319">
        <v>0</v>
      </c>
      <c r="JX328" s="319">
        <v>0</v>
      </c>
      <c r="JY328" s="319">
        <v>0</v>
      </c>
      <c r="JZ328" s="319">
        <v>0</v>
      </c>
      <c r="KA328" s="319">
        <v>0</v>
      </c>
      <c r="KB328" s="319">
        <v>0</v>
      </c>
      <c r="KC328" s="319">
        <v>0</v>
      </c>
      <c r="KD328" s="319">
        <v>0</v>
      </c>
      <c r="KE328" s="319">
        <v>0</v>
      </c>
      <c r="KF328" s="319">
        <v>0</v>
      </c>
      <c r="KG328" s="319">
        <v>0</v>
      </c>
      <c r="KH328" s="319">
        <v>0</v>
      </c>
      <c r="KI328" s="319">
        <v>0</v>
      </c>
      <c r="KJ328" s="319">
        <v>0</v>
      </c>
      <c r="KK328" s="319">
        <v>1425</v>
      </c>
      <c r="KL328" s="319">
        <v>0</v>
      </c>
      <c r="KM328" s="319">
        <v>0</v>
      </c>
      <c r="KN328" s="319">
        <v>0</v>
      </c>
      <c r="KO328" s="319">
        <v>0</v>
      </c>
      <c r="KP328" s="319">
        <v>0</v>
      </c>
      <c r="KQ328" s="319">
        <v>0</v>
      </c>
      <c r="KR328" s="319">
        <v>0</v>
      </c>
      <c r="KS328" s="318">
        <v>0</v>
      </c>
      <c r="KU328" s="312">
        <v>30</v>
      </c>
      <c r="KV328" s="312">
        <v>302</v>
      </c>
      <c r="KY328" s="312" t="s">
        <v>943</v>
      </c>
    </row>
    <row r="329" spans="1:311" x14ac:dyDescent="0.25">
      <c r="A329" s="317">
        <v>2022</v>
      </c>
      <c r="B329" s="316" t="s">
        <v>891</v>
      </c>
      <c r="C329" s="316" t="s">
        <v>922</v>
      </c>
      <c r="D329" s="316" t="s">
        <v>928</v>
      </c>
      <c r="E329" s="316" t="s">
        <v>846</v>
      </c>
      <c r="F329" s="315">
        <v>35350.54</v>
      </c>
      <c r="G329" s="315">
        <v>13899.9</v>
      </c>
      <c r="H329" s="315">
        <v>690450.1</v>
      </c>
      <c r="I329" s="315">
        <v>26761.05</v>
      </c>
      <c r="J329" s="315">
        <v>9044.85</v>
      </c>
      <c r="K329" s="315">
        <v>21103.95</v>
      </c>
      <c r="L329" s="315">
        <v>184306.95</v>
      </c>
      <c r="M329" s="315">
        <v>59886.2</v>
      </c>
      <c r="N329" s="315">
        <v>469753.4</v>
      </c>
      <c r="O329" s="315">
        <v>214521.15</v>
      </c>
      <c r="P329" s="315">
        <v>78123.600000000006</v>
      </c>
      <c r="Q329" s="315">
        <v>21681.8</v>
      </c>
      <c r="R329" s="315">
        <v>112616.05</v>
      </c>
      <c r="S329" s="315">
        <v>155113.57</v>
      </c>
      <c r="T329" s="315">
        <v>44147.6</v>
      </c>
      <c r="U329" s="315">
        <v>117856.3</v>
      </c>
      <c r="V329" s="315">
        <v>434111.32</v>
      </c>
      <c r="W329" s="315">
        <v>13368</v>
      </c>
      <c r="X329" s="315">
        <v>70272.77</v>
      </c>
      <c r="Y329" s="315">
        <v>16018.4</v>
      </c>
      <c r="Z329" s="315">
        <v>21928.39</v>
      </c>
      <c r="AA329" s="315">
        <v>479151.85</v>
      </c>
      <c r="AB329" s="315">
        <v>120127.25</v>
      </c>
      <c r="AC329" s="315">
        <v>5991.63</v>
      </c>
      <c r="AD329" s="315">
        <v>935555.95</v>
      </c>
      <c r="AE329" s="315">
        <v>10032.83</v>
      </c>
      <c r="AF329" s="315">
        <v>38456.9</v>
      </c>
      <c r="AG329" s="315">
        <v>40060.300000000003</v>
      </c>
      <c r="AH329" s="315">
        <v>44920.45</v>
      </c>
      <c r="AI329" s="315">
        <v>39199.18</v>
      </c>
      <c r="AJ329" s="315">
        <v>76384.38</v>
      </c>
      <c r="AK329" s="315">
        <v>6997.85</v>
      </c>
      <c r="AL329" s="315">
        <v>343889.65</v>
      </c>
      <c r="AM329" s="315">
        <v>21308.35</v>
      </c>
      <c r="AN329" s="315">
        <v>53981.65</v>
      </c>
      <c r="AO329" s="315">
        <v>30170.3</v>
      </c>
      <c r="AP329" s="315">
        <v>21629</v>
      </c>
      <c r="AQ329" s="315">
        <v>7951.25</v>
      </c>
      <c r="AR329" s="315">
        <v>49058.2</v>
      </c>
      <c r="AS329" s="315">
        <v>56471.85</v>
      </c>
      <c r="AT329" s="315">
        <v>32853.699999999997</v>
      </c>
      <c r="AU329" s="315">
        <v>34728.410000000003</v>
      </c>
      <c r="AV329" s="315">
        <v>20858.8</v>
      </c>
      <c r="AW329" s="315">
        <v>822875.75</v>
      </c>
      <c r="AX329" s="315">
        <v>6704.5</v>
      </c>
      <c r="AY329" s="315">
        <v>17898.45</v>
      </c>
      <c r="AZ329" s="315">
        <v>78698.149999999994</v>
      </c>
      <c r="BA329" s="315">
        <v>3945.7</v>
      </c>
      <c r="BB329" s="315">
        <v>25750.9</v>
      </c>
      <c r="BC329" s="315">
        <v>131682.85</v>
      </c>
      <c r="BD329" s="315">
        <v>290730.5</v>
      </c>
      <c r="BE329" s="315">
        <v>73077.8</v>
      </c>
      <c r="BF329" s="315">
        <v>64618.05</v>
      </c>
      <c r="BG329" s="315">
        <v>12965.75</v>
      </c>
      <c r="BH329" s="315">
        <v>7645.65</v>
      </c>
      <c r="BI329" s="315">
        <v>724627.2</v>
      </c>
      <c r="BJ329" s="315">
        <v>5247</v>
      </c>
      <c r="BK329" s="315">
        <v>248333.8</v>
      </c>
      <c r="BL329" s="315">
        <v>9719.2999999999993</v>
      </c>
      <c r="BM329" s="315">
        <v>7219.15</v>
      </c>
      <c r="BN329" s="315">
        <v>235876.4</v>
      </c>
      <c r="BO329" s="315">
        <v>59741.3</v>
      </c>
      <c r="BP329" s="315">
        <v>35694.25</v>
      </c>
      <c r="BQ329" s="315">
        <v>12438.15</v>
      </c>
      <c r="BR329" s="315">
        <v>67099.399999999994</v>
      </c>
      <c r="BS329" s="315">
        <v>130292.63</v>
      </c>
      <c r="BT329" s="315">
        <v>17233.900000000001</v>
      </c>
      <c r="BU329" s="315">
        <v>6898.75</v>
      </c>
      <c r="BV329" s="315">
        <v>32792.65</v>
      </c>
      <c r="BW329" s="315">
        <v>150128.04999999999</v>
      </c>
      <c r="BX329" s="315">
        <v>51235.9</v>
      </c>
      <c r="BY329" s="315">
        <v>234453.7</v>
      </c>
      <c r="BZ329" s="315">
        <v>33685.949999999997</v>
      </c>
      <c r="CA329" s="315">
        <v>25991.3</v>
      </c>
      <c r="CB329" s="315">
        <v>26259.9</v>
      </c>
      <c r="CC329" s="315">
        <v>100257.75</v>
      </c>
      <c r="CD329" s="315">
        <v>140463.15</v>
      </c>
      <c r="CE329" s="315">
        <v>257392.35</v>
      </c>
      <c r="CF329" s="315">
        <v>275158.05</v>
      </c>
      <c r="CG329" s="315">
        <v>132443.5</v>
      </c>
      <c r="CH329" s="315">
        <v>36066.199999999997</v>
      </c>
      <c r="CI329" s="315">
        <v>773080.6</v>
      </c>
      <c r="CJ329" s="315">
        <v>10289</v>
      </c>
      <c r="CK329" s="315">
        <v>13576.2</v>
      </c>
      <c r="CL329" s="315">
        <v>39097.15</v>
      </c>
      <c r="CM329" s="315">
        <v>10301.549999999999</v>
      </c>
      <c r="CN329" s="315">
        <v>148369.66</v>
      </c>
      <c r="CO329" s="315">
        <v>173955.15</v>
      </c>
      <c r="CP329" s="315">
        <v>9196.35</v>
      </c>
      <c r="CQ329" s="315">
        <v>49219.45</v>
      </c>
      <c r="CR329" s="315">
        <v>3193.05</v>
      </c>
      <c r="CS329" s="315">
        <v>32331</v>
      </c>
      <c r="CT329" s="315">
        <v>83666.149999999994</v>
      </c>
      <c r="CU329" s="315">
        <v>16812.150000000001</v>
      </c>
      <c r="CV329" s="315">
        <v>10551.5</v>
      </c>
      <c r="CW329" s="315">
        <v>22122.1</v>
      </c>
      <c r="CX329" s="315">
        <v>63821.4</v>
      </c>
      <c r="CY329" s="315">
        <v>44610.25</v>
      </c>
      <c r="CZ329" s="315">
        <v>488442.71</v>
      </c>
      <c r="DA329" s="315">
        <v>156324.85</v>
      </c>
      <c r="DB329" s="315">
        <v>134232.54999999999</v>
      </c>
      <c r="DC329" s="315">
        <v>58057.5</v>
      </c>
      <c r="DD329" s="315">
        <v>1399968.05</v>
      </c>
      <c r="DE329" s="315">
        <v>763024.95</v>
      </c>
      <c r="DF329" s="315">
        <v>4854.75</v>
      </c>
      <c r="DG329" s="315">
        <v>26905.46</v>
      </c>
      <c r="DH329" s="315">
        <v>35664.35</v>
      </c>
      <c r="DI329" s="315">
        <v>35885.83</v>
      </c>
      <c r="DJ329" s="315">
        <v>128836.05</v>
      </c>
      <c r="DK329" s="315">
        <v>56910.05</v>
      </c>
      <c r="DL329" s="315">
        <v>44815.73</v>
      </c>
      <c r="DM329" s="315">
        <v>93520.05</v>
      </c>
      <c r="DN329" s="315">
        <v>15428.1</v>
      </c>
      <c r="DO329" s="315">
        <v>21900.799999999999</v>
      </c>
      <c r="DP329" s="315">
        <v>10267.549999999999</v>
      </c>
      <c r="DQ329" s="315">
        <v>7635</v>
      </c>
      <c r="DR329" s="315">
        <v>120080.5</v>
      </c>
      <c r="DS329" s="315">
        <v>220322.9</v>
      </c>
      <c r="DT329" s="315">
        <v>199103.4</v>
      </c>
      <c r="DU329" s="315">
        <v>67858.45</v>
      </c>
      <c r="DV329" s="315">
        <v>18971.900000000001</v>
      </c>
      <c r="DW329" s="315">
        <v>39265.25</v>
      </c>
      <c r="DX329" s="315">
        <v>125823.5</v>
      </c>
      <c r="DY329" s="315">
        <v>67587.8</v>
      </c>
      <c r="DZ329" s="315">
        <v>48421.9</v>
      </c>
      <c r="EA329" s="315">
        <v>1073109.2</v>
      </c>
      <c r="EB329" s="315">
        <v>65794.05</v>
      </c>
      <c r="EC329" s="315">
        <v>73987.8</v>
      </c>
      <c r="ED329" s="315">
        <v>34144.75</v>
      </c>
      <c r="EE329" s="315">
        <v>76446.45</v>
      </c>
      <c r="EF329" s="315">
        <v>17374.05</v>
      </c>
      <c r="EG329" s="315">
        <v>324862</v>
      </c>
      <c r="EH329" s="315">
        <v>10296.5</v>
      </c>
      <c r="EI329" s="315">
        <v>171484.7</v>
      </c>
      <c r="EJ329" s="315">
        <v>276817.40000000002</v>
      </c>
      <c r="EK329" s="315">
        <v>37008.26</v>
      </c>
      <c r="EL329" s="315">
        <v>12452.75</v>
      </c>
      <c r="EM329" s="315">
        <v>85040.75</v>
      </c>
      <c r="EN329" s="315">
        <v>81934.350000000006</v>
      </c>
      <c r="EO329" s="315">
        <v>123710.25</v>
      </c>
      <c r="EP329" s="315">
        <v>75976.850000000006</v>
      </c>
      <c r="EQ329" s="315">
        <v>19663.3</v>
      </c>
      <c r="ER329" s="315">
        <v>69651.37</v>
      </c>
      <c r="ES329" s="315">
        <v>10032.27</v>
      </c>
      <c r="ET329" s="315">
        <v>69766.210000000006</v>
      </c>
      <c r="EU329" s="315">
        <v>27342.65</v>
      </c>
      <c r="EV329" s="315">
        <v>11678.95</v>
      </c>
      <c r="EW329" s="315">
        <v>58431.9</v>
      </c>
      <c r="EX329" s="315">
        <v>112794.7</v>
      </c>
      <c r="EY329" s="315">
        <v>1120789.1499999999</v>
      </c>
      <c r="EZ329" s="315">
        <v>44773073.460000001</v>
      </c>
      <c r="FA329" s="315">
        <v>52195.65</v>
      </c>
      <c r="FB329" s="315">
        <v>26083.599999999999</v>
      </c>
      <c r="FC329" s="315">
        <v>429270.85</v>
      </c>
      <c r="FD329" s="315">
        <v>96335.75</v>
      </c>
      <c r="FE329" s="315">
        <v>705902.4</v>
      </c>
      <c r="FF329" s="315">
        <v>73614.8</v>
      </c>
      <c r="FG329" s="315">
        <v>7388.75</v>
      </c>
      <c r="FH329" s="315">
        <v>274819.84999999998</v>
      </c>
      <c r="FI329" s="315">
        <v>24672.45</v>
      </c>
      <c r="FJ329" s="315">
        <v>144541.4</v>
      </c>
      <c r="FK329" s="315">
        <v>20289.5</v>
      </c>
      <c r="FL329" s="315">
        <v>5565.2</v>
      </c>
      <c r="FM329" s="315">
        <v>223887.1</v>
      </c>
      <c r="FN329" s="315">
        <v>32311.23</v>
      </c>
      <c r="FO329" s="315">
        <v>28521.3</v>
      </c>
      <c r="FP329" s="315">
        <v>16048.45</v>
      </c>
      <c r="FQ329" s="315">
        <v>21902.55</v>
      </c>
      <c r="FR329" s="315">
        <v>834243.6</v>
      </c>
      <c r="FS329" s="315">
        <v>20716.05</v>
      </c>
      <c r="FT329" s="315">
        <v>27280.2</v>
      </c>
      <c r="FU329" s="315">
        <v>30122.85</v>
      </c>
      <c r="FV329" s="315">
        <v>3805.45</v>
      </c>
      <c r="FW329" s="315">
        <v>609.04999999999995</v>
      </c>
      <c r="FX329" s="315">
        <v>38690</v>
      </c>
      <c r="FY329" s="315">
        <v>124069.2</v>
      </c>
      <c r="FZ329" s="315">
        <v>9728.26</v>
      </c>
      <c r="GA329" s="315">
        <v>11557.85</v>
      </c>
      <c r="GB329" s="315">
        <v>19269.95</v>
      </c>
      <c r="GC329" s="315">
        <v>7541.03</v>
      </c>
      <c r="GD329" s="315">
        <v>20941.55</v>
      </c>
      <c r="GE329" s="315">
        <v>103484.65</v>
      </c>
      <c r="GF329" s="315">
        <v>43079</v>
      </c>
      <c r="GG329" s="315">
        <v>90420.5</v>
      </c>
      <c r="GH329" s="315">
        <v>22267.9</v>
      </c>
      <c r="GI329" s="315">
        <v>57451.45</v>
      </c>
      <c r="GJ329" s="315">
        <v>34920</v>
      </c>
      <c r="GK329" s="315">
        <v>3009377.35</v>
      </c>
      <c r="GL329" s="315">
        <v>60320.9</v>
      </c>
      <c r="GM329" s="315">
        <v>2603129.15</v>
      </c>
      <c r="GN329" s="315">
        <v>42331.3</v>
      </c>
      <c r="GO329" s="315">
        <v>387990.95</v>
      </c>
      <c r="GP329" s="315">
        <v>12281.2</v>
      </c>
      <c r="GQ329" s="315">
        <v>4402.2</v>
      </c>
      <c r="GR329" s="315">
        <v>72587.490000000005</v>
      </c>
      <c r="GS329" s="315">
        <v>4169260.8</v>
      </c>
      <c r="GT329" s="315">
        <v>7504.39</v>
      </c>
      <c r="GU329" s="315">
        <v>694487.9</v>
      </c>
      <c r="GV329" s="315">
        <v>42127.4</v>
      </c>
      <c r="GW329" s="315">
        <v>5657.6</v>
      </c>
      <c r="GX329" s="315">
        <v>683796.8</v>
      </c>
      <c r="GY329" s="315">
        <v>14879.6</v>
      </c>
      <c r="GZ329" s="315">
        <v>103896.5</v>
      </c>
      <c r="HA329" s="315">
        <v>180972.05</v>
      </c>
      <c r="HB329" s="315">
        <v>21608.3</v>
      </c>
      <c r="HC329" s="315">
        <v>305894.45</v>
      </c>
      <c r="HD329" s="315">
        <v>10080.6</v>
      </c>
      <c r="HE329" s="315">
        <v>26775</v>
      </c>
      <c r="HF329" s="315">
        <v>30619.1</v>
      </c>
      <c r="HG329" s="315">
        <v>103820.7</v>
      </c>
      <c r="HH329" s="315">
        <v>853403.85</v>
      </c>
      <c r="HI329" s="315">
        <v>186108.4</v>
      </c>
      <c r="HJ329" s="315">
        <v>82951.5</v>
      </c>
      <c r="HK329" s="315">
        <v>20866.55</v>
      </c>
      <c r="HL329" s="315">
        <v>74011.55</v>
      </c>
      <c r="HM329" s="315">
        <v>34313.75</v>
      </c>
      <c r="HN329" s="315">
        <v>37871.75</v>
      </c>
      <c r="HO329" s="315">
        <v>28571.95</v>
      </c>
      <c r="HP329" s="315">
        <v>299482.09999999998</v>
      </c>
      <c r="HQ329" s="315">
        <v>7430.4</v>
      </c>
      <c r="HR329" s="315">
        <v>452997.28</v>
      </c>
      <c r="HS329" s="315">
        <v>5013.5600000000004</v>
      </c>
      <c r="HT329" s="315">
        <v>1376147</v>
      </c>
      <c r="HU329" s="315">
        <v>17695.150000000001</v>
      </c>
      <c r="HV329" s="315">
        <v>173743.15</v>
      </c>
      <c r="HW329" s="315">
        <v>2176503.7999999998</v>
      </c>
      <c r="HX329" s="315">
        <v>30483.25</v>
      </c>
      <c r="HY329" s="315">
        <v>2454998.9500000002</v>
      </c>
      <c r="HZ329" s="315">
        <v>75123.45</v>
      </c>
      <c r="IA329" s="315">
        <v>12594.9</v>
      </c>
      <c r="IB329" s="315">
        <v>93191.25</v>
      </c>
      <c r="IC329" s="315">
        <v>466823.8</v>
      </c>
      <c r="ID329" s="315">
        <v>69804.899999999994</v>
      </c>
      <c r="IE329" s="315">
        <v>267220.5</v>
      </c>
      <c r="IF329" s="315">
        <v>27336.5</v>
      </c>
      <c r="IG329" s="315">
        <v>24542.85</v>
      </c>
      <c r="IH329" s="315">
        <v>2833.95</v>
      </c>
      <c r="II329" s="315">
        <v>71216.649999999994</v>
      </c>
      <c r="IJ329" s="315">
        <v>141802.67000000001</v>
      </c>
      <c r="IK329" s="315">
        <v>8809.24</v>
      </c>
      <c r="IL329" s="315">
        <v>8326.9</v>
      </c>
      <c r="IM329" s="315">
        <v>30910.85</v>
      </c>
      <c r="IN329" s="315">
        <v>131098.54999999999</v>
      </c>
      <c r="IO329" s="315">
        <v>41570.25</v>
      </c>
      <c r="IP329" s="315">
        <v>27696</v>
      </c>
      <c r="IQ329" s="315">
        <v>18128.2</v>
      </c>
      <c r="IR329" s="315">
        <v>426495.15</v>
      </c>
      <c r="IS329" s="315">
        <v>421504.25</v>
      </c>
      <c r="IT329" s="315">
        <v>469886.95</v>
      </c>
      <c r="IU329" s="315">
        <v>10417.35</v>
      </c>
      <c r="IV329" s="315">
        <v>191207.4</v>
      </c>
      <c r="IW329" s="315">
        <v>28227.55</v>
      </c>
      <c r="IX329" s="315">
        <v>5824.45</v>
      </c>
      <c r="IY329" s="315">
        <v>81307.5</v>
      </c>
      <c r="IZ329" s="315">
        <v>24663.25</v>
      </c>
      <c r="JA329" s="315">
        <v>27976.65</v>
      </c>
      <c r="JB329" s="315">
        <v>19111.8</v>
      </c>
      <c r="JC329" s="315">
        <v>42877.05</v>
      </c>
      <c r="JD329" s="315">
        <v>10148.950000000001</v>
      </c>
      <c r="JE329" s="315">
        <v>6744.3</v>
      </c>
      <c r="JF329" s="315">
        <v>81589</v>
      </c>
      <c r="JG329" s="315">
        <v>12456.05</v>
      </c>
      <c r="JH329" s="315">
        <v>27535.75</v>
      </c>
      <c r="JI329" s="315">
        <v>115435.7</v>
      </c>
      <c r="JJ329" s="315">
        <v>74091.5</v>
      </c>
      <c r="JK329" s="315">
        <v>12199.75</v>
      </c>
      <c r="JL329" s="315">
        <v>19910.849999999999</v>
      </c>
      <c r="JM329" s="315">
        <v>4959.6000000000004</v>
      </c>
      <c r="JN329" s="315">
        <v>8008.35</v>
      </c>
      <c r="JO329" s="315">
        <v>144260.15</v>
      </c>
      <c r="JP329" s="315">
        <v>27946.45</v>
      </c>
      <c r="JQ329" s="315">
        <v>26812.46</v>
      </c>
      <c r="JR329" s="315">
        <v>10228.700000000001</v>
      </c>
      <c r="JS329" s="315">
        <v>350703.06</v>
      </c>
      <c r="JT329" s="315">
        <v>18990.52</v>
      </c>
      <c r="JU329" s="315">
        <v>8580.85</v>
      </c>
      <c r="JV329" s="315">
        <v>3339124.8</v>
      </c>
      <c r="JW329" s="315">
        <v>90262.45</v>
      </c>
      <c r="JX329" s="315">
        <v>54745.8</v>
      </c>
      <c r="JY329" s="315">
        <v>5174.55</v>
      </c>
      <c r="JZ329" s="315">
        <v>6854.5</v>
      </c>
      <c r="KA329" s="315">
        <v>48700.85</v>
      </c>
      <c r="KB329" s="315">
        <v>53369.599999999999</v>
      </c>
      <c r="KC329" s="315">
        <v>17531.45</v>
      </c>
      <c r="KD329" s="315">
        <v>17799.45</v>
      </c>
      <c r="KE329" s="315">
        <v>434937.25</v>
      </c>
      <c r="KF329" s="315">
        <v>15154.95</v>
      </c>
      <c r="KG329" s="315">
        <v>31226.6</v>
      </c>
      <c r="KH329" s="315">
        <v>32604.400000000001</v>
      </c>
      <c r="KI329" s="315">
        <v>61602.65</v>
      </c>
      <c r="KJ329" s="315">
        <v>37177.5</v>
      </c>
      <c r="KK329" s="315">
        <v>5863.2</v>
      </c>
      <c r="KL329" s="315">
        <v>26159.5</v>
      </c>
      <c r="KM329" s="315">
        <v>31707.23</v>
      </c>
      <c r="KN329" s="315">
        <v>21469.65</v>
      </c>
      <c r="KO329" s="315">
        <v>181665.15</v>
      </c>
      <c r="KP329" s="315">
        <v>75540.149999999994</v>
      </c>
      <c r="KQ329" s="315">
        <v>5517790.6500000004</v>
      </c>
      <c r="KR329" s="315">
        <v>227030.95</v>
      </c>
      <c r="KS329" s="314">
        <v>107596.1</v>
      </c>
      <c r="KU329" s="312">
        <v>30</v>
      </c>
      <c r="KV329" s="312">
        <v>303</v>
      </c>
      <c r="KY329" s="312" t="s">
        <v>943</v>
      </c>
    </row>
    <row r="330" spans="1:311" x14ac:dyDescent="0.25">
      <c r="A330" s="321">
        <v>2022</v>
      </c>
      <c r="B330" s="320" t="s">
        <v>891</v>
      </c>
      <c r="C330" s="320" t="s">
        <v>922</v>
      </c>
      <c r="D330" s="320" t="s">
        <v>927</v>
      </c>
      <c r="E330" s="320" t="s">
        <v>846</v>
      </c>
      <c r="F330" s="319">
        <v>35677.199999999997</v>
      </c>
      <c r="G330" s="319">
        <v>0</v>
      </c>
      <c r="H330" s="319">
        <v>970420.9</v>
      </c>
      <c r="I330" s="319">
        <v>31049.7</v>
      </c>
      <c r="J330" s="319">
        <v>2856.45</v>
      </c>
      <c r="K330" s="319">
        <v>22491</v>
      </c>
      <c r="L330" s="319">
        <v>143082.1</v>
      </c>
      <c r="M330" s="319">
        <v>76356.45</v>
      </c>
      <c r="N330" s="319">
        <v>723430.85</v>
      </c>
      <c r="O330" s="319">
        <v>321965.90000000002</v>
      </c>
      <c r="P330" s="319">
        <v>108325.7</v>
      </c>
      <c r="Q330" s="319">
        <v>13918.8</v>
      </c>
      <c r="R330" s="319">
        <v>95340.4</v>
      </c>
      <c r="S330" s="319">
        <v>206930.85</v>
      </c>
      <c r="T330" s="319">
        <v>56778</v>
      </c>
      <c r="U330" s="319">
        <v>177711.2</v>
      </c>
      <c r="V330" s="319">
        <v>612075.75</v>
      </c>
      <c r="W330" s="319">
        <v>3563.95</v>
      </c>
      <c r="X330" s="319">
        <v>48712.28</v>
      </c>
      <c r="Y330" s="319">
        <v>6492.8</v>
      </c>
      <c r="Z330" s="319">
        <v>23043.7</v>
      </c>
      <c r="AA330" s="319">
        <v>569848.25</v>
      </c>
      <c r="AB330" s="319">
        <v>70641.899999999994</v>
      </c>
      <c r="AC330" s="319">
        <v>0</v>
      </c>
      <c r="AD330" s="319">
        <v>1383106.2</v>
      </c>
      <c r="AE330" s="319">
        <v>471.6</v>
      </c>
      <c r="AF330" s="319">
        <v>42749.5</v>
      </c>
      <c r="AG330" s="319">
        <v>27813.5</v>
      </c>
      <c r="AH330" s="319">
        <v>35782.35</v>
      </c>
      <c r="AI330" s="319">
        <v>10751.5</v>
      </c>
      <c r="AJ330" s="319">
        <v>0</v>
      </c>
      <c r="AK330" s="319">
        <v>0</v>
      </c>
      <c r="AL330" s="319">
        <v>548396.44999999995</v>
      </c>
      <c r="AM330" s="319">
        <v>26261.75</v>
      </c>
      <c r="AN330" s="319">
        <v>63089.4</v>
      </c>
      <c r="AO330" s="319">
        <v>18535.2</v>
      </c>
      <c r="AP330" s="319">
        <v>27168.6</v>
      </c>
      <c r="AQ330" s="319">
        <v>0</v>
      </c>
      <c r="AR330" s="319">
        <v>56798.400000000001</v>
      </c>
      <c r="AS330" s="319">
        <v>79645.8</v>
      </c>
      <c r="AT330" s="319">
        <v>31777.200000000001</v>
      </c>
      <c r="AU330" s="319">
        <v>45732</v>
      </c>
      <c r="AV330" s="319">
        <v>7272.75</v>
      </c>
      <c r="AW330" s="319">
        <v>1094087.1499999999</v>
      </c>
      <c r="AX330" s="319">
        <v>3378.6</v>
      </c>
      <c r="AY330" s="319">
        <v>0</v>
      </c>
      <c r="AZ330" s="319">
        <v>0</v>
      </c>
      <c r="BA330" s="319">
        <v>0</v>
      </c>
      <c r="BB330" s="319">
        <v>0</v>
      </c>
      <c r="BC330" s="319">
        <v>202712.5</v>
      </c>
      <c r="BD330" s="319">
        <v>446257.65</v>
      </c>
      <c r="BE330" s="319">
        <v>71099.850000000006</v>
      </c>
      <c r="BF330" s="319">
        <v>59197.2</v>
      </c>
      <c r="BG330" s="319">
        <v>7032.1</v>
      </c>
      <c r="BH330" s="319">
        <v>0</v>
      </c>
      <c r="BI330" s="319">
        <v>1054069.3500000001</v>
      </c>
      <c r="BJ330" s="319">
        <v>0</v>
      </c>
      <c r="BK330" s="319">
        <v>377731.6</v>
      </c>
      <c r="BL330" s="319">
        <v>5988.3</v>
      </c>
      <c r="BM330" s="319">
        <v>3462.95</v>
      </c>
      <c r="BN330" s="319">
        <v>351266.2</v>
      </c>
      <c r="BO330" s="319">
        <v>56425.2</v>
      </c>
      <c r="BP330" s="319">
        <v>12701.75</v>
      </c>
      <c r="BQ330" s="319">
        <v>4401.6000000000004</v>
      </c>
      <c r="BR330" s="319">
        <v>28609.200000000001</v>
      </c>
      <c r="BS330" s="319">
        <v>172280.8</v>
      </c>
      <c r="BT330" s="319">
        <v>0</v>
      </c>
      <c r="BU330" s="319">
        <v>2360.4</v>
      </c>
      <c r="BV330" s="319">
        <v>29792.2</v>
      </c>
      <c r="BW330" s="319">
        <v>198226.95</v>
      </c>
      <c r="BX330" s="319">
        <v>32402.3</v>
      </c>
      <c r="BY330" s="319">
        <v>340895.9</v>
      </c>
      <c r="BZ330" s="319">
        <v>20385.95</v>
      </c>
      <c r="CA330" s="319">
        <v>31118.5</v>
      </c>
      <c r="CB330" s="319">
        <v>19191.650000000001</v>
      </c>
      <c r="CC330" s="319">
        <v>120087.1</v>
      </c>
      <c r="CD330" s="319">
        <v>204739.35</v>
      </c>
      <c r="CE330" s="319">
        <v>386976.5</v>
      </c>
      <c r="CF330" s="319">
        <v>371619.95</v>
      </c>
      <c r="CG330" s="319">
        <v>170580.3</v>
      </c>
      <c r="CH330" s="319">
        <v>31428</v>
      </c>
      <c r="CI330" s="319">
        <v>1119875.8500000001</v>
      </c>
      <c r="CJ330" s="319">
        <v>3028.4</v>
      </c>
      <c r="CK330" s="319">
        <v>7963</v>
      </c>
      <c r="CL330" s="319">
        <v>28945.65</v>
      </c>
      <c r="CM330" s="319">
        <v>2999.4</v>
      </c>
      <c r="CN330" s="319">
        <v>100144.15</v>
      </c>
      <c r="CO330" s="319">
        <v>250269.25</v>
      </c>
      <c r="CP330" s="319">
        <v>911.9</v>
      </c>
      <c r="CQ330" s="319">
        <v>74552.86</v>
      </c>
      <c r="CR330" s="319">
        <v>0</v>
      </c>
      <c r="CS330" s="319">
        <v>30800.400000000001</v>
      </c>
      <c r="CT330" s="319">
        <v>22176.1</v>
      </c>
      <c r="CU330" s="319">
        <v>7069.6</v>
      </c>
      <c r="CV330" s="319">
        <v>1079.9000000000001</v>
      </c>
      <c r="CW330" s="319">
        <v>8423.9500000000007</v>
      </c>
      <c r="CX330" s="319">
        <v>64186.400000000001</v>
      </c>
      <c r="CY330" s="319">
        <v>62744.65</v>
      </c>
      <c r="CZ330" s="319">
        <v>724896.1</v>
      </c>
      <c r="DA330" s="319">
        <v>260819.7</v>
      </c>
      <c r="DB330" s="319">
        <v>185704.45</v>
      </c>
      <c r="DC330" s="319">
        <v>23641.200000000001</v>
      </c>
      <c r="DD330" s="319">
        <v>2100210.4</v>
      </c>
      <c r="DE330" s="319">
        <v>1153346.75</v>
      </c>
      <c r="DF330" s="319">
        <v>7161</v>
      </c>
      <c r="DG330" s="319">
        <v>32828.400000000001</v>
      </c>
      <c r="DH330" s="319">
        <v>14420.8</v>
      </c>
      <c r="DI330" s="319">
        <v>19243.349999999999</v>
      </c>
      <c r="DJ330" s="319">
        <v>191709.45</v>
      </c>
      <c r="DK330" s="319">
        <v>59529.8</v>
      </c>
      <c r="DL330" s="319">
        <v>45709.9</v>
      </c>
      <c r="DM330" s="319">
        <v>99936</v>
      </c>
      <c r="DN330" s="319">
        <v>3554.65</v>
      </c>
      <c r="DO330" s="319">
        <v>5511.65</v>
      </c>
      <c r="DP330" s="319">
        <v>7513.5</v>
      </c>
      <c r="DQ330" s="319">
        <v>0</v>
      </c>
      <c r="DR330" s="319">
        <v>152310.45000000001</v>
      </c>
      <c r="DS330" s="319">
        <v>348573.2</v>
      </c>
      <c r="DT330" s="319">
        <v>219161.64</v>
      </c>
      <c r="DU330" s="319">
        <v>42948.5</v>
      </c>
      <c r="DV330" s="319">
        <v>9477.9500000000007</v>
      </c>
      <c r="DW330" s="319">
        <v>46706.400000000001</v>
      </c>
      <c r="DX330" s="319">
        <v>173097.60000000001</v>
      </c>
      <c r="DY330" s="319">
        <v>96348</v>
      </c>
      <c r="DZ330" s="319">
        <v>29431.5</v>
      </c>
      <c r="EA330" s="319">
        <v>1633452.63</v>
      </c>
      <c r="EB330" s="319">
        <v>86275.75</v>
      </c>
      <c r="EC330" s="319">
        <v>49050.1</v>
      </c>
      <c r="ED330" s="319">
        <v>33486</v>
      </c>
      <c r="EE330" s="319">
        <v>0</v>
      </c>
      <c r="EF330" s="319">
        <v>0</v>
      </c>
      <c r="EG330" s="319">
        <v>493758.3</v>
      </c>
      <c r="EH330" s="319">
        <v>7262.4</v>
      </c>
      <c r="EI330" s="319">
        <v>134563.5</v>
      </c>
      <c r="EJ330" s="319">
        <v>320260.84999999998</v>
      </c>
      <c r="EK330" s="319">
        <v>15152.6</v>
      </c>
      <c r="EL330" s="319">
        <v>7597.8</v>
      </c>
      <c r="EM330" s="319">
        <v>130511.65</v>
      </c>
      <c r="EN330" s="319">
        <v>97348.800000000003</v>
      </c>
      <c r="EO330" s="319">
        <v>187849.55</v>
      </c>
      <c r="EP330" s="319">
        <v>113858.6</v>
      </c>
      <c r="EQ330" s="319">
        <v>18048.7</v>
      </c>
      <c r="ER330" s="319">
        <v>84620.05</v>
      </c>
      <c r="ES330" s="319">
        <v>720.6</v>
      </c>
      <c r="ET330" s="319">
        <v>76761.600000000006</v>
      </c>
      <c r="EU330" s="319">
        <v>20732.400000000001</v>
      </c>
      <c r="EV330" s="319">
        <v>6175.2</v>
      </c>
      <c r="EW330" s="319">
        <v>50031.1</v>
      </c>
      <c r="EX330" s="319">
        <v>191397.05</v>
      </c>
      <c r="EY330" s="319">
        <v>1509332.94</v>
      </c>
      <c r="EZ330" s="319">
        <v>62957144.689999998</v>
      </c>
      <c r="FA330" s="319">
        <v>71585.399999999994</v>
      </c>
      <c r="FB330" s="319">
        <v>13001.2</v>
      </c>
      <c r="FC330" s="319">
        <v>560305.75</v>
      </c>
      <c r="FD330" s="319">
        <v>136951.70000000001</v>
      </c>
      <c r="FE330" s="319">
        <v>1022561</v>
      </c>
      <c r="FF330" s="319">
        <v>56339.9</v>
      </c>
      <c r="FG330" s="319">
        <v>5643.6</v>
      </c>
      <c r="FH330" s="319">
        <v>391546.85</v>
      </c>
      <c r="FI330" s="319">
        <v>0</v>
      </c>
      <c r="FJ330" s="319">
        <v>213106.4</v>
      </c>
      <c r="FK330" s="319">
        <v>23876.6</v>
      </c>
      <c r="FL330" s="319">
        <v>0</v>
      </c>
      <c r="FM330" s="319">
        <v>341199.8</v>
      </c>
      <c r="FN330" s="319">
        <v>17852.400000000001</v>
      </c>
      <c r="FO330" s="319">
        <v>11041.55</v>
      </c>
      <c r="FP330" s="319">
        <v>4639.2</v>
      </c>
      <c r="FQ330" s="319">
        <v>16991.400000000001</v>
      </c>
      <c r="FR330" s="319">
        <v>1232266.95</v>
      </c>
      <c r="FS330" s="319">
        <v>5394</v>
      </c>
      <c r="FT330" s="319">
        <v>12766.1</v>
      </c>
      <c r="FU330" s="319">
        <v>39830.449999999997</v>
      </c>
      <c r="FV330" s="319">
        <v>0</v>
      </c>
      <c r="FW330" s="319">
        <v>0</v>
      </c>
      <c r="FX330" s="319">
        <v>49692.2</v>
      </c>
      <c r="FY330" s="319">
        <v>213434.45</v>
      </c>
      <c r="FZ330" s="319">
        <v>4078.8</v>
      </c>
      <c r="GA330" s="319">
        <v>10569.6</v>
      </c>
      <c r="GB330" s="319">
        <v>6359.5</v>
      </c>
      <c r="GC330" s="319">
        <v>0</v>
      </c>
      <c r="GD330" s="319">
        <v>13999.6</v>
      </c>
      <c r="GE330" s="319">
        <v>166383.95000000001</v>
      </c>
      <c r="GF330" s="319">
        <v>39396.15</v>
      </c>
      <c r="GG330" s="319">
        <v>107456.5</v>
      </c>
      <c r="GH330" s="319">
        <v>24915.5</v>
      </c>
      <c r="GI330" s="319">
        <v>64966.8</v>
      </c>
      <c r="GJ330" s="319">
        <v>39727.699999999997</v>
      </c>
      <c r="GK330" s="319">
        <v>4593072.9000000004</v>
      </c>
      <c r="GL330" s="319">
        <v>30466.400000000001</v>
      </c>
      <c r="GM330" s="319">
        <v>3820942.65</v>
      </c>
      <c r="GN330" s="319">
        <v>56625.9</v>
      </c>
      <c r="GO330" s="319">
        <v>560239.65</v>
      </c>
      <c r="GP330" s="319">
        <v>0</v>
      </c>
      <c r="GQ330" s="319">
        <v>0</v>
      </c>
      <c r="GR330" s="319">
        <v>33723</v>
      </c>
      <c r="GS330" s="319">
        <v>5593490.4000000004</v>
      </c>
      <c r="GT330" s="319">
        <v>0</v>
      </c>
      <c r="GU330" s="319">
        <v>1087620.7</v>
      </c>
      <c r="GV330" s="319">
        <v>0</v>
      </c>
      <c r="GW330" s="319">
        <v>0</v>
      </c>
      <c r="GX330" s="319">
        <v>1103181.1000000001</v>
      </c>
      <c r="GY330" s="319">
        <v>11220.25</v>
      </c>
      <c r="GZ330" s="319">
        <v>148034.95000000001</v>
      </c>
      <c r="HA330" s="319">
        <v>272205.09999999998</v>
      </c>
      <c r="HB330" s="319">
        <v>15166.8</v>
      </c>
      <c r="HC330" s="319">
        <v>421901.1</v>
      </c>
      <c r="HD330" s="319">
        <v>0</v>
      </c>
      <c r="HE330" s="319">
        <v>19352.400000000001</v>
      </c>
      <c r="HF330" s="319">
        <v>45460.800000000003</v>
      </c>
      <c r="HG330" s="319">
        <v>154586.9</v>
      </c>
      <c r="HH330" s="319">
        <v>1315517.8999999999</v>
      </c>
      <c r="HI330" s="319">
        <v>238320</v>
      </c>
      <c r="HJ330" s="319">
        <v>106539.5</v>
      </c>
      <c r="HK330" s="319">
        <v>5496.65</v>
      </c>
      <c r="HL330" s="319">
        <v>58511</v>
      </c>
      <c r="HM330" s="319">
        <v>38440.800000000003</v>
      </c>
      <c r="HN330" s="319">
        <v>49322.400000000001</v>
      </c>
      <c r="HO330" s="319">
        <v>12199.95</v>
      </c>
      <c r="HP330" s="319">
        <v>482430.55</v>
      </c>
      <c r="HQ330" s="319">
        <v>0</v>
      </c>
      <c r="HR330" s="319">
        <v>674151.35</v>
      </c>
      <c r="HS330" s="319">
        <v>0</v>
      </c>
      <c r="HT330" s="319">
        <v>1932720.02</v>
      </c>
      <c r="HU330" s="319">
        <v>8156.7</v>
      </c>
      <c r="HV330" s="319">
        <v>203453.9</v>
      </c>
      <c r="HW330" s="319">
        <v>3167482.6</v>
      </c>
      <c r="HX330" s="319">
        <v>11371.55</v>
      </c>
      <c r="HY330" s="319">
        <v>3728646.8</v>
      </c>
      <c r="HZ330" s="319">
        <v>98160.4</v>
      </c>
      <c r="IA330" s="319">
        <v>6048</v>
      </c>
      <c r="IB330" s="319">
        <v>124099.3</v>
      </c>
      <c r="IC330" s="319">
        <v>716622.35</v>
      </c>
      <c r="ID330" s="319">
        <v>0</v>
      </c>
      <c r="IE330" s="319">
        <v>406179.7</v>
      </c>
      <c r="IF330" s="319">
        <v>12901.35</v>
      </c>
      <c r="IG330" s="319">
        <v>15015.15</v>
      </c>
      <c r="IH330" s="319">
        <v>0</v>
      </c>
      <c r="II330" s="319">
        <v>0</v>
      </c>
      <c r="IJ330" s="319">
        <v>105359.6</v>
      </c>
      <c r="IK330" s="319">
        <v>1723.55</v>
      </c>
      <c r="IL330" s="319">
        <v>3641.4</v>
      </c>
      <c r="IM330" s="319">
        <v>24904.9</v>
      </c>
      <c r="IN330" s="319">
        <v>191775.15</v>
      </c>
      <c r="IO330" s="319">
        <v>27863.15</v>
      </c>
      <c r="IP330" s="319">
        <v>7670.2</v>
      </c>
      <c r="IQ330" s="319">
        <v>22246.2</v>
      </c>
      <c r="IR330" s="319">
        <v>589822.44999999995</v>
      </c>
      <c r="IS330" s="319">
        <v>567991.35</v>
      </c>
      <c r="IT330" s="319">
        <v>710261.95</v>
      </c>
      <c r="IU330" s="319">
        <v>748.3</v>
      </c>
      <c r="IV330" s="319">
        <v>313500.90000000002</v>
      </c>
      <c r="IW330" s="319">
        <v>8189.4</v>
      </c>
      <c r="IX330" s="319">
        <v>0</v>
      </c>
      <c r="IY330" s="319">
        <v>132206.5</v>
      </c>
      <c r="IZ330" s="319">
        <v>13277.2</v>
      </c>
      <c r="JA330" s="319">
        <v>28637.1</v>
      </c>
      <c r="JB330" s="319">
        <v>0</v>
      </c>
      <c r="JC330" s="319">
        <v>42633.7</v>
      </c>
      <c r="JD330" s="319">
        <v>9343.7999999999993</v>
      </c>
      <c r="JE330" s="319">
        <v>0</v>
      </c>
      <c r="JF330" s="319">
        <v>94821.55</v>
      </c>
      <c r="JG330" s="319">
        <v>19145.400000000001</v>
      </c>
      <c r="JH330" s="319">
        <v>13487.15</v>
      </c>
      <c r="JI330" s="319">
        <v>171234.3</v>
      </c>
      <c r="JJ330" s="319">
        <v>79162.55</v>
      </c>
      <c r="JK330" s="319">
        <v>1730.4</v>
      </c>
      <c r="JL330" s="319">
        <v>28271.8</v>
      </c>
      <c r="JM330" s="319">
        <v>0</v>
      </c>
      <c r="JN330" s="319">
        <v>3510.65</v>
      </c>
      <c r="JO330" s="319">
        <v>221325.2</v>
      </c>
      <c r="JP330" s="319">
        <v>18046.2</v>
      </c>
      <c r="JQ330" s="319">
        <v>17486.650000000001</v>
      </c>
      <c r="JR330" s="319">
        <v>5461.2</v>
      </c>
      <c r="JS330" s="319">
        <v>589472.31000000006</v>
      </c>
      <c r="JT330" s="319">
        <v>10142.4</v>
      </c>
      <c r="JU330" s="319">
        <v>4066.8</v>
      </c>
      <c r="JV330" s="319">
        <v>5212697.2</v>
      </c>
      <c r="JW330" s="319">
        <v>101832.6</v>
      </c>
      <c r="JX330" s="319">
        <v>36526.199999999997</v>
      </c>
      <c r="JY330" s="319">
        <v>0</v>
      </c>
      <c r="JZ330" s="319">
        <v>0</v>
      </c>
      <c r="KA330" s="319">
        <v>17508.75</v>
      </c>
      <c r="KB330" s="319">
        <v>45790.2</v>
      </c>
      <c r="KC330" s="319">
        <v>9827.4500000000007</v>
      </c>
      <c r="KD330" s="319">
        <v>4100.55</v>
      </c>
      <c r="KE330" s="319">
        <v>677793.25</v>
      </c>
      <c r="KF330" s="319">
        <v>8898.6</v>
      </c>
      <c r="KG330" s="319">
        <v>9938.65</v>
      </c>
      <c r="KH330" s="319">
        <v>51376.800000000003</v>
      </c>
      <c r="KI330" s="319">
        <v>76396.05</v>
      </c>
      <c r="KJ330" s="319">
        <v>43682.2</v>
      </c>
      <c r="KK330" s="319">
        <v>0</v>
      </c>
      <c r="KL330" s="319">
        <v>11960.35</v>
      </c>
      <c r="KM330" s="319">
        <v>31268.41</v>
      </c>
      <c r="KN330" s="319">
        <v>15054.1</v>
      </c>
      <c r="KO330" s="319">
        <v>162367.15</v>
      </c>
      <c r="KP330" s="319">
        <v>98327.4</v>
      </c>
      <c r="KQ330" s="319">
        <v>8140987.3499999996</v>
      </c>
      <c r="KR330" s="319">
        <v>344457.45</v>
      </c>
      <c r="KS330" s="318">
        <v>136643.20000000001</v>
      </c>
      <c r="KU330" s="312">
        <v>30</v>
      </c>
      <c r="KV330" s="312">
        <v>304</v>
      </c>
      <c r="KY330" s="312" t="s">
        <v>943</v>
      </c>
    </row>
    <row r="331" spans="1:311" x14ac:dyDescent="0.25">
      <c r="A331" s="317">
        <v>2022</v>
      </c>
      <c r="B331" s="316" t="s">
        <v>891</v>
      </c>
      <c r="C331" s="316" t="s">
        <v>922</v>
      </c>
      <c r="D331" s="316" t="s">
        <v>926</v>
      </c>
      <c r="E331" s="316" t="s">
        <v>846</v>
      </c>
      <c r="F331" s="315">
        <v>12217.9</v>
      </c>
      <c r="G331" s="315">
        <v>252</v>
      </c>
      <c r="H331" s="315">
        <v>56250.5</v>
      </c>
      <c r="I331" s="315">
        <v>6141.75</v>
      </c>
      <c r="J331" s="315">
        <v>1612.7</v>
      </c>
      <c r="K331" s="315">
        <v>6115.8</v>
      </c>
      <c r="L331" s="315">
        <v>66839.55</v>
      </c>
      <c r="M331" s="315">
        <v>20045.2</v>
      </c>
      <c r="N331" s="315">
        <v>117921.05</v>
      </c>
      <c r="O331" s="315">
        <v>53632.6</v>
      </c>
      <c r="P331" s="315">
        <v>29812</v>
      </c>
      <c r="Q331" s="315">
        <v>5646.3</v>
      </c>
      <c r="R331" s="315">
        <v>36460.449999999997</v>
      </c>
      <c r="S331" s="315">
        <v>67237.73</v>
      </c>
      <c r="T331" s="315">
        <v>20467.099999999999</v>
      </c>
      <c r="U331" s="315">
        <v>121319.15</v>
      </c>
      <c r="V331" s="315">
        <v>70972.7</v>
      </c>
      <c r="W331" s="315">
        <v>1537.1</v>
      </c>
      <c r="X331" s="315">
        <v>23817.53</v>
      </c>
      <c r="Y331" s="315">
        <v>6046.4</v>
      </c>
      <c r="Z331" s="315">
        <v>1171.3</v>
      </c>
      <c r="AA331" s="315">
        <v>203947</v>
      </c>
      <c r="AB331" s="315">
        <v>24795</v>
      </c>
      <c r="AC331" s="315">
        <v>2630.6</v>
      </c>
      <c r="AD331" s="315">
        <v>378825.25</v>
      </c>
      <c r="AE331" s="315">
        <v>3716.44</v>
      </c>
      <c r="AF331" s="315">
        <v>14354.05</v>
      </c>
      <c r="AG331" s="315">
        <v>10388.200000000001</v>
      </c>
      <c r="AH331" s="315">
        <v>7397.1</v>
      </c>
      <c r="AI331" s="315">
        <v>14747.75</v>
      </c>
      <c r="AJ331" s="315">
        <v>12896.95</v>
      </c>
      <c r="AK331" s="315">
        <v>1283</v>
      </c>
      <c r="AL331" s="315">
        <v>118605.6</v>
      </c>
      <c r="AM331" s="315">
        <v>9665.9500000000007</v>
      </c>
      <c r="AN331" s="315">
        <v>15240.85</v>
      </c>
      <c r="AO331" s="315">
        <v>4145.55</v>
      </c>
      <c r="AP331" s="315">
        <v>11694.7</v>
      </c>
      <c r="AQ331" s="315">
        <v>6551.4</v>
      </c>
      <c r="AR331" s="315">
        <v>8320.6</v>
      </c>
      <c r="AS331" s="315">
        <v>17390.650000000001</v>
      </c>
      <c r="AT331" s="315">
        <v>14567.25</v>
      </c>
      <c r="AU331" s="315">
        <v>11674.05</v>
      </c>
      <c r="AV331" s="315">
        <v>4591</v>
      </c>
      <c r="AW331" s="315">
        <v>216558.8</v>
      </c>
      <c r="AX331" s="315">
        <v>724.8</v>
      </c>
      <c r="AY331" s="315">
        <v>2548.75</v>
      </c>
      <c r="AZ331" s="315">
        <v>0</v>
      </c>
      <c r="BA331" s="315">
        <v>6795.75</v>
      </c>
      <c r="BB331" s="315">
        <v>7424.05</v>
      </c>
      <c r="BC331" s="315">
        <v>54766.6</v>
      </c>
      <c r="BD331" s="315">
        <v>65445</v>
      </c>
      <c r="BE331" s="315">
        <v>16781.75</v>
      </c>
      <c r="BF331" s="315">
        <v>19929.05</v>
      </c>
      <c r="BG331" s="315">
        <v>20394.45</v>
      </c>
      <c r="BH331" s="315">
        <v>1426.4</v>
      </c>
      <c r="BI331" s="315">
        <v>369151.7</v>
      </c>
      <c r="BJ331" s="315">
        <v>983.9</v>
      </c>
      <c r="BK331" s="315">
        <v>99737.15</v>
      </c>
      <c r="BL331" s="315">
        <v>664.2</v>
      </c>
      <c r="BM331" s="315">
        <v>3643.5</v>
      </c>
      <c r="BN331" s="315">
        <v>102862.39999999999</v>
      </c>
      <c r="BO331" s="315">
        <v>18412.849999999999</v>
      </c>
      <c r="BP331" s="315">
        <v>10547.4</v>
      </c>
      <c r="BQ331" s="315">
        <v>5133.7</v>
      </c>
      <c r="BR331" s="315">
        <v>27174.400000000001</v>
      </c>
      <c r="BS331" s="315">
        <v>50060.17</v>
      </c>
      <c r="BT331" s="315">
        <v>4644.8</v>
      </c>
      <c r="BU331" s="315">
        <v>2556.9499999999998</v>
      </c>
      <c r="BV331" s="315">
        <v>7123.9</v>
      </c>
      <c r="BW331" s="315">
        <v>33083.4</v>
      </c>
      <c r="BX331" s="315">
        <v>21904.1</v>
      </c>
      <c r="BY331" s="315">
        <v>80771.600000000006</v>
      </c>
      <c r="BZ331" s="315">
        <v>24343.9</v>
      </c>
      <c r="CA331" s="315">
        <v>9622.4</v>
      </c>
      <c r="CB331" s="315">
        <v>15616.4</v>
      </c>
      <c r="CC331" s="315">
        <v>38792</v>
      </c>
      <c r="CD331" s="315">
        <v>42034.2</v>
      </c>
      <c r="CE331" s="315">
        <v>66484.600000000006</v>
      </c>
      <c r="CF331" s="315">
        <v>98177.9</v>
      </c>
      <c r="CG331" s="315">
        <v>52623.9</v>
      </c>
      <c r="CH331" s="315">
        <v>4694.1499999999996</v>
      </c>
      <c r="CI331" s="315">
        <v>188123.65</v>
      </c>
      <c r="CJ331" s="315">
        <v>1876.65</v>
      </c>
      <c r="CK331" s="315">
        <v>4369.7</v>
      </c>
      <c r="CL331" s="315">
        <v>14924.45</v>
      </c>
      <c r="CM331" s="315">
        <v>2081.5500000000002</v>
      </c>
      <c r="CN331" s="315">
        <v>46745.45</v>
      </c>
      <c r="CO331" s="315">
        <v>76020.5</v>
      </c>
      <c r="CP331" s="315">
        <v>937</v>
      </c>
      <c r="CQ331" s="315">
        <v>21105.63</v>
      </c>
      <c r="CR331" s="315">
        <v>4744.05</v>
      </c>
      <c r="CS331" s="315">
        <v>9437.0499999999993</v>
      </c>
      <c r="CT331" s="315">
        <v>11391.8</v>
      </c>
      <c r="CU331" s="315">
        <v>8361.0499999999993</v>
      </c>
      <c r="CV331" s="315">
        <v>1104.3</v>
      </c>
      <c r="CW331" s="315">
        <v>3866.15</v>
      </c>
      <c r="CX331" s="315">
        <v>19542.8</v>
      </c>
      <c r="CY331" s="315">
        <v>16979.3</v>
      </c>
      <c r="CZ331" s="315">
        <v>162180</v>
      </c>
      <c r="DA331" s="315">
        <v>0</v>
      </c>
      <c r="DB331" s="315">
        <v>33454.65</v>
      </c>
      <c r="DC331" s="315">
        <v>18489.599999999999</v>
      </c>
      <c r="DD331" s="315">
        <v>395741.66</v>
      </c>
      <c r="DE331" s="315">
        <v>386014</v>
      </c>
      <c r="DF331" s="315">
        <v>3771.3</v>
      </c>
      <c r="DG331" s="315">
        <v>3276.19</v>
      </c>
      <c r="DH331" s="315">
        <v>8093.55</v>
      </c>
      <c r="DI331" s="315">
        <v>9739.17</v>
      </c>
      <c r="DJ331" s="315">
        <v>47381.599999999999</v>
      </c>
      <c r="DK331" s="315">
        <v>16350.8</v>
      </c>
      <c r="DL331" s="315">
        <v>6818.42</v>
      </c>
      <c r="DM331" s="315">
        <v>23328</v>
      </c>
      <c r="DN331" s="315">
        <v>1580.45</v>
      </c>
      <c r="DO331" s="315">
        <v>7592.1</v>
      </c>
      <c r="DP331" s="315">
        <v>5858.5</v>
      </c>
      <c r="DQ331" s="315">
        <v>2279.25</v>
      </c>
      <c r="DR331" s="315">
        <v>54649.8</v>
      </c>
      <c r="DS331" s="315">
        <v>103875.95</v>
      </c>
      <c r="DT331" s="315">
        <v>49950.55</v>
      </c>
      <c r="DU331" s="315">
        <v>13061.55</v>
      </c>
      <c r="DV331" s="315">
        <v>4868.1000000000004</v>
      </c>
      <c r="DW331" s="315">
        <v>13684</v>
      </c>
      <c r="DX331" s="315">
        <v>27855.25</v>
      </c>
      <c r="DY331" s="315">
        <v>14372.05</v>
      </c>
      <c r="DZ331" s="315">
        <v>18315.8</v>
      </c>
      <c r="EA331" s="315">
        <v>402546.75</v>
      </c>
      <c r="EB331" s="315">
        <v>38129.15</v>
      </c>
      <c r="EC331" s="315">
        <v>12665.5</v>
      </c>
      <c r="ED331" s="315">
        <v>12709.25</v>
      </c>
      <c r="EE331" s="315">
        <v>0</v>
      </c>
      <c r="EF331" s="315">
        <v>0</v>
      </c>
      <c r="EG331" s="315">
        <v>84762.3</v>
      </c>
      <c r="EH331" s="315">
        <v>3401.55</v>
      </c>
      <c r="EI331" s="315">
        <v>6336.35</v>
      </c>
      <c r="EJ331" s="315">
        <v>54555.05</v>
      </c>
      <c r="EK331" s="315">
        <v>10819.09</v>
      </c>
      <c r="EL331" s="315">
        <v>4158.6000000000004</v>
      </c>
      <c r="EM331" s="315">
        <v>39767.800000000003</v>
      </c>
      <c r="EN331" s="315">
        <v>18109.400000000001</v>
      </c>
      <c r="EO331" s="315">
        <v>60054.3</v>
      </c>
      <c r="EP331" s="315">
        <v>14443.2</v>
      </c>
      <c r="EQ331" s="315">
        <v>4064.15</v>
      </c>
      <c r="ER331" s="315">
        <v>12493.05</v>
      </c>
      <c r="ES331" s="315">
        <v>1877.75</v>
      </c>
      <c r="ET331" s="315">
        <v>20243.7</v>
      </c>
      <c r="EU331" s="315">
        <v>9510.75</v>
      </c>
      <c r="EV331" s="315">
        <v>1633.05</v>
      </c>
      <c r="EW331" s="315">
        <v>23065.25</v>
      </c>
      <c r="EX331" s="315">
        <v>33014.1</v>
      </c>
      <c r="EY331" s="315">
        <v>313417.40000000002</v>
      </c>
      <c r="EZ331" s="315">
        <v>1979743.1</v>
      </c>
      <c r="FA331" s="315">
        <v>22972.25</v>
      </c>
      <c r="FB331" s="315">
        <v>3855.55</v>
      </c>
      <c r="FC331" s="315">
        <v>79975.3</v>
      </c>
      <c r="FD331" s="315">
        <v>37121.9</v>
      </c>
      <c r="FE331" s="315">
        <v>226221.1</v>
      </c>
      <c r="FF331" s="315">
        <v>35082.400000000001</v>
      </c>
      <c r="FG331" s="315">
        <v>2150.8000000000002</v>
      </c>
      <c r="FH331" s="315">
        <v>122478.5</v>
      </c>
      <c r="FI331" s="315">
        <v>1619.5</v>
      </c>
      <c r="FJ331" s="315">
        <v>76466</v>
      </c>
      <c r="FK331" s="315">
        <v>4324.8500000000004</v>
      </c>
      <c r="FL331" s="315">
        <v>295.5</v>
      </c>
      <c r="FM331" s="315">
        <v>60487.75</v>
      </c>
      <c r="FN331" s="315">
        <v>3911.94</v>
      </c>
      <c r="FO331" s="315">
        <v>8205</v>
      </c>
      <c r="FP331" s="315">
        <v>1959.1</v>
      </c>
      <c r="FQ331" s="315">
        <v>6976.35</v>
      </c>
      <c r="FR331" s="315">
        <v>132385.65</v>
      </c>
      <c r="FS331" s="315">
        <v>7192.35</v>
      </c>
      <c r="FT331" s="315">
        <v>4998.25</v>
      </c>
      <c r="FU331" s="315">
        <v>7767.35</v>
      </c>
      <c r="FV331" s="315">
        <v>1867.05</v>
      </c>
      <c r="FW331" s="315">
        <v>0</v>
      </c>
      <c r="FX331" s="315">
        <v>14498.15</v>
      </c>
      <c r="FY331" s="315">
        <v>42165.25</v>
      </c>
      <c r="FZ331" s="315">
        <v>1531.1</v>
      </c>
      <c r="GA331" s="315">
        <v>2654.15</v>
      </c>
      <c r="GB331" s="315">
        <v>5230.1499999999996</v>
      </c>
      <c r="GC331" s="315">
        <v>6663.8</v>
      </c>
      <c r="GD331" s="315">
        <v>4769.05</v>
      </c>
      <c r="GE331" s="315">
        <v>37933.800000000003</v>
      </c>
      <c r="GF331" s="315">
        <v>14226.7</v>
      </c>
      <c r="GG331" s="315">
        <v>17895.5</v>
      </c>
      <c r="GH331" s="315">
        <v>6902.05</v>
      </c>
      <c r="GI331" s="315">
        <v>20161.3</v>
      </c>
      <c r="GJ331" s="315">
        <v>15325.45</v>
      </c>
      <c r="GK331" s="315">
        <v>650308.75</v>
      </c>
      <c r="GL331" s="315">
        <v>26196.1</v>
      </c>
      <c r="GM331" s="315">
        <v>792022.95</v>
      </c>
      <c r="GN331" s="315">
        <v>9427.4</v>
      </c>
      <c r="GO331" s="315">
        <v>88101.2</v>
      </c>
      <c r="GP331" s="315">
        <v>1898.5</v>
      </c>
      <c r="GQ331" s="315">
        <v>654.04999999999995</v>
      </c>
      <c r="GR331" s="315">
        <v>33357.9</v>
      </c>
      <c r="GS331" s="315">
        <v>1622235.1</v>
      </c>
      <c r="GT331" s="315">
        <v>2656.35</v>
      </c>
      <c r="GU331" s="315">
        <v>227036.25</v>
      </c>
      <c r="GV331" s="315">
        <v>7643.5</v>
      </c>
      <c r="GW331" s="315">
        <v>620.45000000000005</v>
      </c>
      <c r="GX331" s="315">
        <v>236778.2</v>
      </c>
      <c r="GY331" s="315">
        <v>5735.15</v>
      </c>
      <c r="GZ331" s="315">
        <v>22778.38</v>
      </c>
      <c r="HA331" s="315">
        <v>56195.3</v>
      </c>
      <c r="HB331" s="315">
        <v>9872.4500000000007</v>
      </c>
      <c r="HC331" s="315">
        <v>83898.35</v>
      </c>
      <c r="HD331" s="315">
        <v>0</v>
      </c>
      <c r="HE331" s="315">
        <v>8579.2999999999993</v>
      </c>
      <c r="HF331" s="315">
        <v>13137.15</v>
      </c>
      <c r="HG331" s="315">
        <v>68070.149999999994</v>
      </c>
      <c r="HH331" s="315">
        <v>125424.35</v>
      </c>
      <c r="HI331" s="315">
        <v>27217.25</v>
      </c>
      <c r="HJ331" s="315">
        <v>32343.55</v>
      </c>
      <c r="HK331" s="315">
        <v>2995</v>
      </c>
      <c r="HL331" s="315">
        <v>18595.95</v>
      </c>
      <c r="HM331" s="315">
        <v>9080.25</v>
      </c>
      <c r="HN331" s="315">
        <v>14817.1</v>
      </c>
      <c r="HO331" s="315">
        <v>7970.35</v>
      </c>
      <c r="HP331" s="315">
        <v>98889.35</v>
      </c>
      <c r="HQ331" s="315">
        <v>2036.8</v>
      </c>
      <c r="HR331" s="315">
        <v>151843.6</v>
      </c>
      <c r="HS331" s="315">
        <v>551.45000000000005</v>
      </c>
      <c r="HT331" s="315">
        <v>148970.18</v>
      </c>
      <c r="HU331" s="315">
        <v>3867.35</v>
      </c>
      <c r="HV331" s="315">
        <v>42762</v>
      </c>
      <c r="HW331" s="315">
        <v>551520.1</v>
      </c>
      <c r="HX331" s="315">
        <v>9621.4500000000007</v>
      </c>
      <c r="HY331" s="315">
        <v>344518.69</v>
      </c>
      <c r="HZ331" s="315">
        <v>21219.35</v>
      </c>
      <c r="IA331" s="315">
        <v>3076.8</v>
      </c>
      <c r="IB331" s="315">
        <v>23534.9</v>
      </c>
      <c r="IC331" s="315">
        <v>120282</v>
      </c>
      <c r="ID331" s="315">
        <v>0</v>
      </c>
      <c r="IE331" s="315">
        <v>97899.199999999997</v>
      </c>
      <c r="IF331" s="315">
        <v>7931.35</v>
      </c>
      <c r="IG331" s="315">
        <v>11628.3</v>
      </c>
      <c r="IH331" s="315">
        <v>100</v>
      </c>
      <c r="II331" s="315">
        <v>0</v>
      </c>
      <c r="IJ331" s="315">
        <v>32314.68</v>
      </c>
      <c r="IK331" s="315">
        <v>0</v>
      </c>
      <c r="IL331" s="315">
        <v>3152.3</v>
      </c>
      <c r="IM331" s="315">
        <v>11617.75</v>
      </c>
      <c r="IN331" s="315">
        <v>55226.2</v>
      </c>
      <c r="IO331" s="315">
        <v>3538.95</v>
      </c>
      <c r="IP331" s="315">
        <v>2136.1999999999998</v>
      </c>
      <c r="IQ331" s="315">
        <v>3772.75</v>
      </c>
      <c r="IR331" s="315">
        <v>96628.5</v>
      </c>
      <c r="IS331" s="315">
        <v>90998.85</v>
      </c>
      <c r="IT331" s="315">
        <v>101822.55</v>
      </c>
      <c r="IU331" s="315">
        <v>455.1</v>
      </c>
      <c r="IV331" s="315">
        <v>64643.4</v>
      </c>
      <c r="IW331" s="315">
        <v>0</v>
      </c>
      <c r="IX331" s="315">
        <v>0</v>
      </c>
      <c r="IY331" s="315">
        <v>12111.5</v>
      </c>
      <c r="IZ331" s="315">
        <v>3408.6</v>
      </c>
      <c r="JA331" s="315">
        <v>11059.35</v>
      </c>
      <c r="JB331" s="315">
        <v>8309.75</v>
      </c>
      <c r="JC331" s="315">
        <v>12129.65</v>
      </c>
      <c r="JD331" s="315">
        <v>1392.3</v>
      </c>
      <c r="JE331" s="315">
        <v>612.20000000000005</v>
      </c>
      <c r="JF331" s="315">
        <v>29728.400000000001</v>
      </c>
      <c r="JG331" s="315">
        <v>3285.65</v>
      </c>
      <c r="JH331" s="315">
        <v>8179.15</v>
      </c>
      <c r="JI331" s="315">
        <v>40577.35</v>
      </c>
      <c r="JJ331" s="315">
        <v>27599.8</v>
      </c>
      <c r="JK331" s="315">
        <v>4285.25</v>
      </c>
      <c r="JL331" s="315">
        <v>7112.1</v>
      </c>
      <c r="JM331" s="315">
        <v>6877.95</v>
      </c>
      <c r="JN331" s="315">
        <v>1747.8</v>
      </c>
      <c r="JO331" s="315">
        <v>51572.7</v>
      </c>
      <c r="JP331" s="315">
        <v>10916.95</v>
      </c>
      <c r="JQ331" s="315">
        <v>7846.74</v>
      </c>
      <c r="JR331" s="315">
        <v>1457.5</v>
      </c>
      <c r="JS331" s="315">
        <v>198693.6</v>
      </c>
      <c r="JT331" s="315">
        <v>4871.87</v>
      </c>
      <c r="JU331" s="315">
        <v>926.2</v>
      </c>
      <c r="JV331" s="315">
        <v>1030278.6</v>
      </c>
      <c r="JW331" s="315">
        <v>40173.75</v>
      </c>
      <c r="JX331" s="315">
        <v>21996.05</v>
      </c>
      <c r="JY331" s="315">
        <v>97.8</v>
      </c>
      <c r="JZ331" s="315">
        <v>187</v>
      </c>
      <c r="KA331" s="315">
        <v>12011.5</v>
      </c>
      <c r="KB331" s="315">
        <v>16567.5</v>
      </c>
      <c r="KC331" s="315">
        <v>2159.6</v>
      </c>
      <c r="KD331" s="315">
        <v>2025</v>
      </c>
      <c r="KE331" s="315">
        <v>172279.2</v>
      </c>
      <c r="KF331" s="315">
        <v>4537.8999999999996</v>
      </c>
      <c r="KG331" s="315">
        <v>22595.05</v>
      </c>
      <c r="KH331" s="315">
        <v>7405.65</v>
      </c>
      <c r="KI331" s="315">
        <v>21113.95</v>
      </c>
      <c r="KJ331" s="315">
        <v>10259.75</v>
      </c>
      <c r="KK331" s="315">
        <v>550.1</v>
      </c>
      <c r="KL331" s="315">
        <v>8308.75</v>
      </c>
      <c r="KM331" s="315">
        <v>12859.38</v>
      </c>
      <c r="KN331" s="315">
        <v>7765</v>
      </c>
      <c r="KO331" s="315">
        <v>45400.2</v>
      </c>
      <c r="KP331" s="315">
        <v>51833</v>
      </c>
      <c r="KQ331" s="315">
        <v>245311.8</v>
      </c>
      <c r="KR331" s="315">
        <v>72263.5</v>
      </c>
      <c r="KS331" s="314">
        <v>38302.949999999997</v>
      </c>
      <c r="KU331" s="312">
        <v>30</v>
      </c>
      <c r="KV331" s="312">
        <v>305</v>
      </c>
      <c r="KY331" s="312" t="s">
        <v>943</v>
      </c>
    </row>
    <row r="332" spans="1:311" x14ac:dyDescent="0.25">
      <c r="A332" s="321">
        <v>2022</v>
      </c>
      <c r="B332" s="320" t="s">
        <v>891</v>
      </c>
      <c r="C332" s="320" t="s">
        <v>922</v>
      </c>
      <c r="D332" s="320" t="s">
        <v>925</v>
      </c>
      <c r="E332" s="320" t="s">
        <v>846</v>
      </c>
      <c r="F332" s="319">
        <v>6446.4</v>
      </c>
      <c r="G332" s="319">
        <v>605.20000000000005</v>
      </c>
      <c r="H332" s="319">
        <v>34195.5</v>
      </c>
      <c r="I332" s="319">
        <v>4065.29</v>
      </c>
      <c r="J332" s="319">
        <v>6863.25</v>
      </c>
      <c r="K332" s="319">
        <v>2617.15</v>
      </c>
      <c r="L332" s="319">
        <v>36425.17</v>
      </c>
      <c r="M332" s="319">
        <v>20678.400000000001</v>
      </c>
      <c r="N332" s="319">
        <v>49131.35</v>
      </c>
      <c r="O332" s="319">
        <v>83094.3</v>
      </c>
      <c r="P332" s="319">
        <v>4614.1000000000004</v>
      </c>
      <c r="Q332" s="319">
        <v>3736.3</v>
      </c>
      <c r="R332" s="319">
        <v>139455.01999999999</v>
      </c>
      <c r="S332" s="319">
        <v>14130.85</v>
      </c>
      <c r="T332" s="319">
        <v>401</v>
      </c>
      <c r="U332" s="319">
        <v>25214.3</v>
      </c>
      <c r="V332" s="319">
        <v>33423.32</v>
      </c>
      <c r="W332" s="319">
        <v>0</v>
      </c>
      <c r="X332" s="319">
        <v>39393.699999999997</v>
      </c>
      <c r="Y332" s="319">
        <v>25600.05</v>
      </c>
      <c r="Z332" s="319">
        <v>4529.55</v>
      </c>
      <c r="AA332" s="319">
        <v>133918.06</v>
      </c>
      <c r="AB332" s="319">
        <v>41951.199999999997</v>
      </c>
      <c r="AC332" s="319">
        <v>15919</v>
      </c>
      <c r="AD332" s="319">
        <v>168250.3</v>
      </c>
      <c r="AE332" s="319">
        <v>1683</v>
      </c>
      <c r="AF332" s="319">
        <v>12018.5</v>
      </c>
      <c r="AG332" s="319">
        <v>2619.35</v>
      </c>
      <c r="AH332" s="319">
        <v>9304.2000000000007</v>
      </c>
      <c r="AI332" s="319">
        <v>55103.58</v>
      </c>
      <c r="AJ332" s="319">
        <v>81897.75</v>
      </c>
      <c r="AK332" s="319">
        <v>996.1</v>
      </c>
      <c r="AL332" s="319">
        <v>38965.050000000003</v>
      </c>
      <c r="AM332" s="319">
        <v>1809.45</v>
      </c>
      <c r="AN332" s="319">
        <v>5063.1499999999996</v>
      </c>
      <c r="AO332" s="319">
        <v>1089.8</v>
      </c>
      <c r="AP332" s="319">
        <v>8013.49</v>
      </c>
      <c r="AQ332" s="319">
        <v>3255.6</v>
      </c>
      <c r="AR332" s="319">
        <v>13340</v>
      </c>
      <c r="AS332" s="319">
        <v>18092.849999999999</v>
      </c>
      <c r="AT332" s="319">
        <v>56416.6</v>
      </c>
      <c r="AU332" s="319">
        <v>4059.55</v>
      </c>
      <c r="AV332" s="319">
        <v>509.62</v>
      </c>
      <c r="AW332" s="319">
        <v>75477.8</v>
      </c>
      <c r="AX332" s="319">
        <v>968.75</v>
      </c>
      <c r="AY332" s="319">
        <v>1718.75</v>
      </c>
      <c r="AZ332" s="319">
        <v>17000</v>
      </c>
      <c r="BA332" s="319">
        <v>2904.8</v>
      </c>
      <c r="BB332" s="319">
        <v>10300</v>
      </c>
      <c r="BC332" s="319">
        <v>9244.0499999999993</v>
      </c>
      <c r="BD332" s="319">
        <v>117536.05</v>
      </c>
      <c r="BE332" s="319">
        <v>10810.55</v>
      </c>
      <c r="BF332" s="319">
        <v>94852.3</v>
      </c>
      <c r="BG332" s="319">
        <v>3478.8</v>
      </c>
      <c r="BH332" s="319">
        <v>1640.5</v>
      </c>
      <c r="BI332" s="319">
        <v>48910.15</v>
      </c>
      <c r="BJ332" s="319">
        <v>3257.25</v>
      </c>
      <c r="BK332" s="319">
        <v>49629.05</v>
      </c>
      <c r="BL332" s="319">
        <v>1516.5</v>
      </c>
      <c r="BM332" s="319">
        <v>0</v>
      </c>
      <c r="BN332" s="319">
        <v>41253.699999999997</v>
      </c>
      <c r="BO332" s="319">
        <v>36987</v>
      </c>
      <c r="BP332" s="319">
        <v>3690.3</v>
      </c>
      <c r="BQ332" s="319">
        <v>0</v>
      </c>
      <c r="BR332" s="319">
        <v>31191.599999999999</v>
      </c>
      <c r="BS332" s="319">
        <v>47071.93</v>
      </c>
      <c r="BT332" s="319">
        <v>29465.599999999999</v>
      </c>
      <c r="BU332" s="319">
        <v>12081.6</v>
      </c>
      <c r="BV332" s="319">
        <v>7811.95</v>
      </c>
      <c r="BW332" s="319">
        <v>19917.349999999999</v>
      </c>
      <c r="BX332" s="319">
        <v>7026.95</v>
      </c>
      <c r="BY332" s="319">
        <v>25435.5</v>
      </c>
      <c r="BZ332" s="319">
        <v>4547.62</v>
      </c>
      <c r="CA332" s="319">
        <v>2242.25</v>
      </c>
      <c r="CB332" s="319">
        <v>2266.65</v>
      </c>
      <c r="CC332" s="319">
        <v>14018.2</v>
      </c>
      <c r="CD332" s="319">
        <v>105334.5</v>
      </c>
      <c r="CE332" s="319">
        <v>18769.25</v>
      </c>
      <c r="CF332" s="319">
        <v>81052.45</v>
      </c>
      <c r="CG332" s="319">
        <v>22644.75</v>
      </c>
      <c r="CH332" s="319">
        <v>4955.25</v>
      </c>
      <c r="CI332" s="319">
        <v>58363.3</v>
      </c>
      <c r="CJ332" s="319">
        <v>3439.5</v>
      </c>
      <c r="CK332" s="319">
        <v>3004.7</v>
      </c>
      <c r="CL332" s="319">
        <v>2894.05</v>
      </c>
      <c r="CM332" s="319">
        <v>39454.35</v>
      </c>
      <c r="CN332" s="319">
        <v>16732.509999999998</v>
      </c>
      <c r="CO332" s="319">
        <v>25247.65</v>
      </c>
      <c r="CP332" s="319">
        <v>5350.95</v>
      </c>
      <c r="CQ332" s="319">
        <v>2950.7</v>
      </c>
      <c r="CR332" s="319">
        <v>1528.47</v>
      </c>
      <c r="CS332" s="319">
        <v>69796.83</v>
      </c>
      <c r="CT332" s="319">
        <v>75878.899999999994</v>
      </c>
      <c r="CU332" s="319">
        <v>5040</v>
      </c>
      <c r="CV332" s="319">
        <v>0</v>
      </c>
      <c r="CW332" s="319">
        <v>3903.05</v>
      </c>
      <c r="CX332" s="319">
        <v>0</v>
      </c>
      <c r="CY332" s="319">
        <v>70916.850000000006</v>
      </c>
      <c r="CZ332" s="319">
        <v>21652.3</v>
      </c>
      <c r="DA332" s="319">
        <v>235422.43</v>
      </c>
      <c r="DB332" s="319">
        <v>22080</v>
      </c>
      <c r="DC332" s="319">
        <v>119820.7</v>
      </c>
      <c r="DD332" s="319">
        <v>77284.55</v>
      </c>
      <c r="DE332" s="319">
        <v>92847.8</v>
      </c>
      <c r="DF332" s="319">
        <v>0</v>
      </c>
      <c r="DG332" s="319">
        <v>30457.15</v>
      </c>
      <c r="DH332" s="319">
        <v>6319.25</v>
      </c>
      <c r="DI332" s="319">
        <v>6535.1</v>
      </c>
      <c r="DJ332" s="319">
        <v>35771.25</v>
      </c>
      <c r="DK332" s="319">
        <v>47621.1</v>
      </c>
      <c r="DL332" s="319">
        <v>2873.4</v>
      </c>
      <c r="DM332" s="319">
        <v>3334.7</v>
      </c>
      <c r="DN332" s="319">
        <v>432.7</v>
      </c>
      <c r="DO332" s="319">
        <v>1514</v>
      </c>
      <c r="DP332" s="319">
        <v>1549.7</v>
      </c>
      <c r="DQ332" s="319">
        <v>1348.9</v>
      </c>
      <c r="DR332" s="319">
        <v>24339.45</v>
      </c>
      <c r="DS332" s="319">
        <v>21413.45</v>
      </c>
      <c r="DT332" s="319">
        <v>15791.73</v>
      </c>
      <c r="DU332" s="319">
        <v>18618.55</v>
      </c>
      <c r="DV332" s="319">
        <v>3055.05</v>
      </c>
      <c r="DW332" s="319">
        <v>3493.75</v>
      </c>
      <c r="DX332" s="319">
        <v>10461.950000000001</v>
      </c>
      <c r="DY332" s="319">
        <v>19321.8</v>
      </c>
      <c r="DZ332" s="319">
        <v>12804.2</v>
      </c>
      <c r="EA332" s="319">
        <v>127647.8</v>
      </c>
      <c r="EB332" s="319">
        <v>9886.5</v>
      </c>
      <c r="EC332" s="319">
        <v>4100.05</v>
      </c>
      <c r="ED332" s="319">
        <v>6789.6</v>
      </c>
      <c r="EE332" s="319">
        <v>3306.9</v>
      </c>
      <c r="EF332" s="319">
        <v>0</v>
      </c>
      <c r="EG332" s="319">
        <v>8050.28</v>
      </c>
      <c r="EH332" s="319">
        <v>1493</v>
      </c>
      <c r="EI332" s="319">
        <v>47043.46</v>
      </c>
      <c r="EJ332" s="319">
        <v>29233.64</v>
      </c>
      <c r="EK332" s="319">
        <v>1740.3</v>
      </c>
      <c r="EL332" s="319">
        <v>8652.2000000000007</v>
      </c>
      <c r="EM332" s="319">
        <v>96638.15</v>
      </c>
      <c r="EN332" s="319">
        <v>6779.6</v>
      </c>
      <c r="EO332" s="319">
        <v>16352.2</v>
      </c>
      <c r="EP332" s="319">
        <v>25572</v>
      </c>
      <c r="EQ332" s="319">
        <v>1785.3</v>
      </c>
      <c r="ER332" s="319">
        <v>25453.4</v>
      </c>
      <c r="ES332" s="319">
        <v>1500</v>
      </c>
      <c r="ET332" s="319">
        <v>42660.2</v>
      </c>
      <c r="EU332" s="319">
        <v>3674.9</v>
      </c>
      <c r="EV332" s="319">
        <v>7687.2</v>
      </c>
      <c r="EW332" s="319">
        <v>0</v>
      </c>
      <c r="EX332" s="319">
        <v>12500</v>
      </c>
      <c r="EY332" s="319">
        <v>1012460.9</v>
      </c>
      <c r="EZ332" s="319">
        <v>0</v>
      </c>
      <c r="FA332" s="319">
        <v>17023.5</v>
      </c>
      <c r="FB332" s="319">
        <v>4968.05</v>
      </c>
      <c r="FC332" s="319">
        <v>67543.75</v>
      </c>
      <c r="FD332" s="319">
        <v>81967.05</v>
      </c>
      <c r="FE332" s="319">
        <v>135580</v>
      </c>
      <c r="FF332" s="319">
        <v>5347.6</v>
      </c>
      <c r="FG332" s="319">
        <v>2444.1999999999998</v>
      </c>
      <c r="FH332" s="319">
        <v>14439.6</v>
      </c>
      <c r="FI332" s="319">
        <v>11783.45</v>
      </c>
      <c r="FJ332" s="319">
        <v>16623.39</v>
      </c>
      <c r="FK332" s="319">
        <v>2634.7</v>
      </c>
      <c r="FL332" s="319">
        <v>1381.75</v>
      </c>
      <c r="FM332" s="319">
        <v>30509.8</v>
      </c>
      <c r="FN332" s="319">
        <v>540.4</v>
      </c>
      <c r="FO332" s="319">
        <v>3560.7</v>
      </c>
      <c r="FP332" s="319">
        <v>6773.7</v>
      </c>
      <c r="FQ332" s="319">
        <v>6995.2</v>
      </c>
      <c r="FR332" s="319">
        <v>192663.36</v>
      </c>
      <c r="FS332" s="319">
        <v>1637</v>
      </c>
      <c r="FT332" s="319">
        <v>3558.74</v>
      </c>
      <c r="FU332" s="319">
        <v>5433.05</v>
      </c>
      <c r="FV332" s="319">
        <v>5257.3</v>
      </c>
      <c r="FW332" s="319">
        <v>6643.85</v>
      </c>
      <c r="FX332" s="319">
        <v>8943.4500000000007</v>
      </c>
      <c r="FY332" s="319">
        <v>14823.45</v>
      </c>
      <c r="FZ332" s="319">
        <v>2382.5</v>
      </c>
      <c r="GA332" s="319">
        <v>4843.3</v>
      </c>
      <c r="GB332" s="319">
        <v>4225.8</v>
      </c>
      <c r="GC332" s="319">
        <v>2032.25</v>
      </c>
      <c r="GD332" s="319">
        <v>1458.05</v>
      </c>
      <c r="GE332" s="319">
        <v>20725.5</v>
      </c>
      <c r="GF332" s="319">
        <v>3563</v>
      </c>
      <c r="GG332" s="319">
        <v>9813.5499999999993</v>
      </c>
      <c r="GH332" s="319">
        <v>17911.3</v>
      </c>
      <c r="GI332" s="319">
        <v>7301.6</v>
      </c>
      <c r="GJ332" s="319">
        <v>6859.05</v>
      </c>
      <c r="GK332" s="319">
        <v>577250.35</v>
      </c>
      <c r="GL332" s="319">
        <v>20062</v>
      </c>
      <c r="GM332" s="319">
        <v>193562.8</v>
      </c>
      <c r="GN332" s="319">
        <v>7731.6</v>
      </c>
      <c r="GO332" s="319">
        <v>45347.94</v>
      </c>
      <c r="GP332" s="319">
        <v>1208.3499999999999</v>
      </c>
      <c r="GQ332" s="319">
        <v>1716.6</v>
      </c>
      <c r="GR332" s="319">
        <v>7430.9</v>
      </c>
      <c r="GS332" s="319">
        <v>227917.23</v>
      </c>
      <c r="GT332" s="319">
        <v>1901.35</v>
      </c>
      <c r="GU332" s="319">
        <v>113562.7</v>
      </c>
      <c r="GV332" s="319">
        <v>1845.35</v>
      </c>
      <c r="GW332" s="319">
        <v>3233.15</v>
      </c>
      <c r="GX332" s="319">
        <v>82930.570000000007</v>
      </c>
      <c r="GY332" s="319">
        <v>2905.55</v>
      </c>
      <c r="GZ332" s="319">
        <v>28752.3</v>
      </c>
      <c r="HA332" s="319">
        <v>47972.160000000003</v>
      </c>
      <c r="HB332" s="319">
        <v>1958.1</v>
      </c>
      <c r="HC332" s="319">
        <v>76835.83</v>
      </c>
      <c r="HD332" s="319">
        <v>5159.45</v>
      </c>
      <c r="HE332" s="319">
        <v>1987.9</v>
      </c>
      <c r="HF332" s="319">
        <v>3954.8</v>
      </c>
      <c r="HG332" s="319">
        <v>52310.15</v>
      </c>
      <c r="HH332" s="319">
        <v>29120.7</v>
      </c>
      <c r="HI332" s="319">
        <v>9073.7000000000007</v>
      </c>
      <c r="HJ332" s="319">
        <v>13634.55</v>
      </c>
      <c r="HK332" s="319">
        <v>1539.8</v>
      </c>
      <c r="HL332" s="319">
        <v>8030</v>
      </c>
      <c r="HM332" s="319">
        <v>6520.1</v>
      </c>
      <c r="HN332" s="319">
        <v>3567.05</v>
      </c>
      <c r="HO332" s="319">
        <v>3486.8</v>
      </c>
      <c r="HP332" s="319">
        <v>20144.41</v>
      </c>
      <c r="HQ332" s="319">
        <v>3137.85</v>
      </c>
      <c r="HR332" s="319">
        <v>164808.32999999999</v>
      </c>
      <c r="HS332" s="319">
        <v>1365</v>
      </c>
      <c r="HT332" s="319">
        <v>55077.56</v>
      </c>
      <c r="HU332" s="319">
        <v>7022.7</v>
      </c>
      <c r="HV332" s="319">
        <v>26176.75</v>
      </c>
      <c r="HW332" s="319">
        <v>207307.14</v>
      </c>
      <c r="HX332" s="319">
        <v>4476.8</v>
      </c>
      <c r="HY332" s="319">
        <v>91734.3</v>
      </c>
      <c r="HZ332" s="319">
        <v>8438.7000000000007</v>
      </c>
      <c r="IA332" s="319">
        <v>27194.45</v>
      </c>
      <c r="IB332" s="319">
        <v>8871.1</v>
      </c>
      <c r="IC332" s="319">
        <v>92250</v>
      </c>
      <c r="ID332" s="319">
        <v>2935.4</v>
      </c>
      <c r="IE332" s="319">
        <v>27757.599999999999</v>
      </c>
      <c r="IF332" s="319">
        <v>29680.2</v>
      </c>
      <c r="IG332" s="319">
        <v>3380.8</v>
      </c>
      <c r="IH332" s="319">
        <v>1658.2</v>
      </c>
      <c r="II332" s="319">
        <v>5167.8500000000004</v>
      </c>
      <c r="IJ332" s="319">
        <v>34490.01</v>
      </c>
      <c r="IK332" s="319">
        <v>8327.5</v>
      </c>
      <c r="IL332" s="319">
        <v>27459.15</v>
      </c>
      <c r="IM332" s="319">
        <v>2634.3</v>
      </c>
      <c r="IN332" s="319">
        <v>13059.95</v>
      </c>
      <c r="IO332" s="319">
        <v>8112.8</v>
      </c>
      <c r="IP332" s="319">
        <v>2963.75</v>
      </c>
      <c r="IQ332" s="319">
        <v>917</v>
      </c>
      <c r="IR332" s="319">
        <v>26769.439999999999</v>
      </c>
      <c r="IS332" s="319">
        <v>40577.9</v>
      </c>
      <c r="IT332" s="319">
        <v>68060.05</v>
      </c>
      <c r="IU332" s="319">
        <v>5416.62</v>
      </c>
      <c r="IV332" s="319">
        <v>57620.75</v>
      </c>
      <c r="IW332" s="319">
        <v>39821.1</v>
      </c>
      <c r="IX332" s="319">
        <v>0</v>
      </c>
      <c r="IY332" s="319">
        <v>23608.75</v>
      </c>
      <c r="IZ332" s="319">
        <v>0</v>
      </c>
      <c r="JA332" s="319">
        <v>3478.6</v>
      </c>
      <c r="JB332" s="319">
        <v>91072</v>
      </c>
      <c r="JC332" s="319">
        <v>4558.1499999999996</v>
      </c>
      <c r="JD332" s="319">
        <v>1809.3</v>
      </c>
      <c r="JE332" s="319">
        <v>658.05</v>
      </c>
      <c r="JF332" s="319">
        <v>5493.4</v>
      </c>
      <c r="JG332" s="319">
        <v>1110.7</v>
      </c>
      <c r="JH332" s="319">
        <v>14101.6</v>
      </c>
      <c r="JI332" s="319">
        <v>3991.05</v>
      </c>
      <c r="JJ332" s="319">
        <v>11882.6</v>
      </c>
      <c r="JK332" s="319">
        <v>1032.1500000000001</v>
      </c>
      <c r="JL332" s="319">
        <v>2326.0500000000002</v>
      </c>
      <c r="JM332" s="319">
        <v>1496.45</v>
      </c>
      <c r="JN332" s="319">
        <v>17177.3</v>
      </c>
      <c r="JO332" s="319">
        <v>18407.2</v>
      </c>
      <c r="JP332" s="319">
        <v>3052.65</v>
      </c>
      <c r="JQ332" s="319">
        <v>4852.6000000000004</v>
      </c>
      <c r="JR332" s="319">
        <v>12029.4</v>
      </c>
      <c r="JS332" s="319">
        <v>123929</v>
      </c>
      <c r="JT332" s="319">
        <v>20519.21</v>
      </c>
      <c r="JU332" s="319">
        <v>35743.75</v>
      </c>
      <c r="JV332" s="319">
        <v>165785.44</v>
      </c>
      <c r="JW332" s="319">
        <v>14872.13</v>
      </c>
      <c r="JX332" s="319">
        <v>6680.8</v>
      </c>
      <c r="JY332" s="319">
        <v>21304.400000000001</v>
      </c>
      <c r="JZ332" s="319">
        <v>6809.6</v>
      </c>
      <c r="KA332" s="319">
        <v>4417.3</v>
      </c>
      <c r="KB332" s="319">
        <v>13670.85</v>
      </c>
      <c r="KC332" s="319">
        <v>3262.4</v>
      </c>
      <c r="KD332" s="319">
        <v>4597</v>
      </c>
      <c r="KE332" s="319">
        <v>41855.4</v>
      </c>
      <c r="KF332" s="319">
        <v>477.9</v>
      </c>
      <c r="KG332" s="319">
        <v>2732.32</v>
      </c>
      <c r="KH332" s="319">
        <v>6437.8</v>
      </c>
      <c r="KI332" s="319">
        <v>9281.35</v>
      </c>
      <c r="KJ332" s="319">
        <v>5421.85</v>
      </c>
      <c r="KK332" s="319">
        <v>3093.2</v>
      </c>
      <c r="KL332" s="319">
        <v>11618.7</v>
      </c>
      <c r="KM332" s="319">
        <v>6144.3</v>
      </c>
      <c r="KN332" s="319">
        <v>6406</v>
      </c>
      <c r="KO332" s="319">
        <v>18346.05</v>
      </c>
      <c r="KP332" s="319">
        <v>9249.7000000000007</v>
      </c>
      <c r="KQ332" s="319">
        <v>219907.76</v>
      </c>
      <c r="KR332" s="319">
        <v>173168.99</v>
      </c>
      <c r="KS332" s="318">
        <v>4193.75</v>
      </c>
      <c r="KU332" s="312">
        <v>30</v>
      </c>
      <c r="KV332" s="312">
        <v>306</v>
      </c>
      <c r="KY332" s="312" t="s">
        <v>943</v>
      </c>
    </row>
    <row r="333" spans="1:311" x14ac:dyDescent="0.25">
      <c r="A333" s="317">
        <v>2022</v>
      </c>
      <c r="B333" s="316" t="s">
        <v>891</v>
      </c>
      <c r="C333" s="316" t="s">
        <v>922</v>
      </c>
      <c r="D333" s="316" t="s">
        <v>924</v>
      </c>
      <c r="E333" s="316" t="s">
        <v>846</v>
      </c>
      <c r="F333" s="315">
        <v>0</v>
      </c>
      <c r="G333" s="315">
        <v>0</v>
      </c>
      <c r="H333" s="315">
        <v>0</v>
      </c>
      <c r="I333" s="315">
        <v>0</v>
      </c>
      <c r="J333" s="315">
        <v>0</v>
      </c>
      <c r="K333" s="315">
        <v>0</v>
      </c>
      <c r="L333" s="315">
        <v>0</v>
      </c>
      <c r="M333" s="315">
        <v>0</v>
      </c>
      <c r="N333" s="315">
        <v>0</v>
      </c>
      <c r="O333" s="315">
        <v>0</v>
      </c>
      <c r="P333" s="315">
        <v>187092.45</v>
      </c>
      <c r="Q333" s="315">
        <v>0</v>
      </c>
      <c r="R333" s="315">
        <v>0</v>
      </c>
      <c r="S333" s="315">
        <v>0</v>
      </c>
      <c r="T333" s="315">
        <v>0</v>
      </c>
      <c r="U333" s="315">
        <v>0</v>
      </c>
      <c r="V333" s="315">
        <v>0</v>
      </c>
      <c r="W333" s="315">
        <v>210</v>
      </c>
      <c r="X333" s="315">
        <v>0</v>
      </c>
      <c r="Y333" s="315">
        <v>0</v>
      </c>
      <c r="Z333" s="315">
        <v>0</v>
      </c>
      <c r="AA333" s="315">
        <v>0</v>
      </c>
      <c r="AB333" s="315">
        <v>0</v>
      </c>
      <c r="AC333" s="315">
        <v>0</v>
      </c>
      <c r="AD333" s="315">
        <v>0</v>
      </c>
      <c r="AE333" s="315">
        <v>0</v>
      </c>
      <c r="AF333" s="315">
        <v>0</v>
      </c>
      <c r="AG333" s="315">
        <v>0</v>
      </c>
      <c r="AH333" s="315">
        <v>0</v>
      </c>
      <c r="AI333" s="315">
        <v>0</v>
      </c>
      <c r="AJ333" s="315">
        <v>0</v>
      </c>
      <c r="AK333" s="315">
        <v>0</v>
      </c>
      <c r="AL333" s="315">
        <v>0</v>
      </c>
      <c r="AM333" s="315">
        <v>0</v>
      </c>
      <c r="AN333" s="315">
        <v>0</v>
      </c>
      <c r="AO333" s="315">
        <v>0</v>
      </c>
      <c r="AP333" s="315">
        <v>0</v>
      </c>
      <c r="AQ333" s="315">
        <v>0</v>
      </c>
      <c r="AR333" s="315">
        <v>0</v>
      </c>
      <c r="AS333" s="315">
        <v>0</v>
      </c>
      <c r="AT333" s="315">
        <v>0</v>
      </c>
      <c r="AU333" s="315">
        <v>0</v>
      </c>
      <c r="AV333" s="315">
        <v>0</v>
      </c>
      <c r="AW333" s="315">
        <v>0</v>
      </c>
      <c r="AX333" s="315">
        <v>0</v>
      </c>
      <c r="AY333" s="315">
        <v>0</v>
      </c>
      <c r="AZ333" s="315">
        <v>0</v>
      </c>
      <c r="BA333" s="315">
        <v>0</v>
      </c>
      <c r="BB333" s="315">
        <v>0</v>
      </c>
      <c r="BC333" s="315">
        <v>0</v>
      </c>
      <c r="BD333" s="315">
        <v>0</v>
      </c>
      <c r="BE333" s="315">
        <v>0</v>
      </c>
      <c r="BF333" s="315">
        <v>0</v>
      </c>
      <c r="BG333" s="315">
        <v>0</v>
      </c>
      <c r="BH333" s="315">
        <v>0</v>
      </c>
      <c r="BI333" s="315">
        <v>0</v>
      </c>
      <c r="BJ333" s="315">
        <v>0</v>
      </c>
      <c r="BK333" s="315">
        <v>0</v>
      </c>
      <c r="BL333" s="315">
        <v>0</v>
      </c>
      <c r="BM333" s="315">
        <v>0</v>
      </c>
      <c r="BN333" s="315">
        <v>0</v>
      </c>
      <c r="BO333" s="315">
        <v>0</v>
      </c>
      <c r="BP333" s="315">
        <v>0</v>
      </c>
      <c r="BQ333" s="315">
        <v>0</v>
      </c>
      <c r="BR333" s="315">
        <v>0</v>
      </c>
      <c r="BS333" s="315">
        <v>0</v>
      </c>
      <c r="BT333" s="315">
        <v>0</v>
      </c>
      <c r="BU333" s="315">
        <v>0</v>
      </c>
      <c r="BV333" s="315">
        <v>0</v>
      </c>
      <c r="BW333" s="315">
        <v>0</v>
      </c>
      <c r="BX333" s="315">
        <v>0</v>
      </c>
      <c r="BY333" s="315">
        <v>0</v>
      </c>
      <c r="BZ333" s="315">
        <v>0</v>
      </c>
      <c r="CA333" s="315">
        <v>0</v>
      </c>
      <c r="CB333" s="315">
        <v>0</v>
      </c>
      <c r="CC333" s="315">
        <v>0</v>
      </c>
      <c r="CD333" s="315">
        <v>2620.1999999999998</v>
      </c>
      <c r="CE333" s="315">
        <v>0</v>
      </c>
      <c r="CF333" s="315">
        <v>0</v>
      </c>
      <c r="CG333" s="315">
        <v>0</v>
      </c>
      <c r="CH333" s="315">
        <v>0</v>
      </c>
      <c r="CI333" s="315">
        <v>0</v>
      </c>
      <c r="CJ333" s="315">
        <v>0</v>
      </c>
      <c r="CK333" s="315">
        <v>0</v>
      </c>
      <c r="CL333" s="315">
        <v>0</v>
      </c>
      <c r="CM333" s="315">
        <v>0</v>
      </c>
      <c r="CN333" s="315">
        <v>0</v>
      </c>
      <c r="CO333" s="315">
        <v>0</v>
      </c>
      <c r="CP333" s="315">
        <v>0</v>
      </c>
      <c r="CQ333" s="315">
        <v>0</v>
      </c>
      <c r="CR333" s="315">
        <v>0</v>
      </c>
      <c r="CS333" s="315">
        <v>0</v>
      </c>
      <c r="CT333" s="315">
        <v>0</v>
      </c>
      <c r="CU333" s="315">
        <v>0</v>
      </c>
      <c r="CV333" s="315">
        <v>0</v>
      </c>
      <c r="CW333" s="315">
        <v>0</v>
      </c>
      <c r="CX333" s="315">
        <v>0</v>
      </c>
      <c r="CY333" s="315">
        <v>0</v>
      </c>
      <c r="CZ333" s="315">
        <v>0</v>
      </c>
      <c r="DA333" s="315">
        <v>60027.05</v>
      </c>
      <c r="DB333" s="315">
        <v>0</v>
      </c>
      <c r="DC333" s="315">
        <v>0</v>
      </c>
      <c r="DD333" s="315">
        <v>0</v>
      </c>
      <c r="DE333" s="315">
        <v>0</v>
      </c>
      <c r="DF333" s="315">
        <v>0</v>
      </c>
      <c r="DG333" s="315">
        <v>0</v>
      </c>
      <c r="DH333" s="315">
        <v>0</v>
      </c>
      <c r="DI333" s="315">
        <v>0</v>
      </c>
      <c r="DJ333" s="315">
        <v>0</v>
      </c>
      <c r="DK333" s="315">
        <v>0</v>
      </c>
      <c r="DL333" s="315">
        <v>0</v>
      </c>
      <c r="DM333" s="315">
        <v>0</v>
      </c>
      <c r="DN333" s="315">
        <v>0</v>
      </c>
      <c r="DO333" s="315">
        <v>0</v>
      </c>
      <c r="DP333" s="315">
        <v>0</v>
      </c>
      <c r="DQ333" s="315">
        <v>26010.799999999999</v>
      </c>
      <c r="DR333" s="315">
        <v>0</v>
      </c>
      <c r="DS333" s="315">
        <v>0</v>
      </c>
      <c r="DT333" s="315">
        <v>0</v>
      </c>
      <c r="DU333" s="315">
        <v>0</v>
      </c>
      <c r="DV333" s="315">
        <v>0</v>
      </c>
      <c r="DW333" s="315">
        <v>0</v>
      </c>
      <c r="DX333" s="315">
        <v>0</v>
      </c>
      <c r="DY333" s="315">
        <v>0</v>
      </c>
      <c r="DZ333" s="315">
        <v>0</v>
      </c>
      <c r="EA333" s="315">
        <v>0</v>
      </c>
      <c r="EB333" s="315">
        <v>0</v>
      </c>
      <c r="EC333" s="315">
        <v>0</v>
      </c>
      <c r="ED333" s="315">
        <v>0</v>
      </c>
      <c r="EE333" s="315">
        <v>0</v>
      </c>
      <c r="EF333" s="315">
        <v>0</v>
      </c>
      <c r="EG333" s="315">
        <v>0</v>
      </c>
      <c r="EH333" s="315">
        <v>0</v>
      </c>
      <c r="EI333" s="315">
        <v>0</v>
      </c>
      <c r="EJ333" s="315">
        <v>0</v>
      </c>
      <c r="EK333" s="315">
        <v>0</v>
      </c>
      <c r="EL333" s="315">
        <v>0</v>
      </c>
      <c r="EM333" s="315">
        <v>0</v>
      </c>
      <c r="EN333" s="315">
        <v>0</v>
      </c>
      <c r="EO333" s="315">
        <v>0</v>
      </c>
      <c r="EP333" s="315">
        <v>18430</v>
      </c>
      <c r="EQ333" s="315">
        <v>0</v>
      </c>
      <c r="ER333" s="315">
        <v>0</v>
      </c>
      <c r="ES333" s="315">
        <v>0</v>
      </c>
      <c r="ET333" s="315">
        <v>0</v>
      </c>
      <c r="EU333" s="315">
        <v>0</v>
      </c>
      <c r="EV333" s="315">
        <v>0</v>
      </c>
      <c r="EW333" s="315">
        <v>0</v>
      </c>
      <c r="EX333" s="315">
        <v>0</v>
      </c>
      <c r="EY333" s="315">
        <v>19142.7</v>
      </c>
      <c r="EZ333" s="315">
        <v>2391217.0499999998</v>
      </c>
      <c r="FA333" s="315">
        <v>0</v>
      </c>
      <c r="FB333" s="315">
        <v>0</v>
      </c>
      <c r="FC333" s="315">
        <v>0</v>
      </c>
      <c r="FD333" s="315">
        <v>0</v>
      </c>
      <c r="FE333" s="315">
        <v>0</v>
      </c>
      <c r="FF333" s="315">
        <v>0</v>
      </c>
      <c r="FG333" s="315">
        <v>0</v>
      </c>
      <c r="FH333" s="315">
        <v>0</v>
      </c>
      <c r="FI333" s="315">
        <v>0</v>
      </c>
      <c r="FJ333" s="315">
        <v>0</v>
      </c>
      <c r="FK333" s="315">
        <v>0</v>
      </c>
      <c r="FL333" s="315">
        <v>0</v>
      </c>
      <c r="FM333" s="315">
        <v>0</v>
      </c>
      <c r="FN333" s="315">
        <v>0</v>
      </c>
      <c r="FO333" s="315">
        <v>0</v>
      </c>
      <c r="FP333" s="315">
        <v>0</v>
      </c>
      <c r="FQ333" s="315">
        <v>0</v>
      </c>
      <c r="FR333" s="315">
        <v>9230.2000000000007</v>
      </c>
      <c r="FS333" s="315">
        <v>0</v>
      </c>
      <c r="FT333" s="315">
        <v>0</v>
      </c>
      <c r="FU333" s="315">
        <v>0</v>
      </c>
      <c r="FV333" s="315">
        <v>0</v>
      </c>
      <c r="FW333" s="315">
        <v>0</v>
      </c>
      <c r="FX333" s="315">
        <v>0</v>
      </c>
      <c r="FY333" s="315">
        <v>0</v>
      </c>
      <c r="FZ333" s="315">
        <v>0</v>
      </c>
      <c r="GA333" s="315">
        <v>0</v>
      </c>
      <c r="GB333" s="315">
        <v>0</v>
      </c>
      <c r="GC333" s="315">
        <v>0</v>
      </c>
      <c r="GD333" s="315">
        <v>0</v>
      </c>
      <c r="GE333" s="315">
        <v>0</v>
      </c>
      <c r="GF333" s="315">
        <v>0</v>
      </c>
      <c r="GG333" s="315">
        <v>0</v>
      </c>
      <c r="GH333" s="315">
        <v>0</v>
      </c>
      <c r="GI333" s="315">
        <v>0</v>
      </c>
      <c r="GJ333" s="315">
        <v>0</v>
      </c>
      <c r="GK333" s="315">
        <v>1057925.1000000001</v>
      </c>
      <c r="GL333" s="315">
        <v>0</v>
      </c>
      <c r="GM333" s="315">
        <v>8888</v>
      </c>
      <c r="GN333" s="315">
        <v>0</v>
      </c>
      <c r="GO333" s="315">
        <v>3981</v>
      </c>
      <c r="GP333" s="315">
        <v>0</v>
      </c>
      <c r="GQ333" s="315">
        <v>0</v>
      </c>
      <c r="GR333" s="315">
        <v>0</v>
      </c>
      <c r="GS333" s="315">
        <v>663248.05000000005</v>
      </c>
      <c r="GT333" s="315">
        <v>0</v>
      </c>
      <c r="GU333" s="315">
        <v>0</v>
      </c>
      <c r="GV333" s="315">
        <v>0</v>
      </c>
      <c r="GW333" s="315">
        <v>0</v>
      </c>
      <c r="GX333" s="315">
        <v>24821.1</v>
      </c>
      <c r="GY333" s="315">
        <v>0</v>
      </c>
      <c r="GZ333" s="315">
        <v>0</v>
      </c>
      <c r="HA333" s="315">
        <v>0</v>
      </c>
      <c r="HB333" s="315">
        <v>0</v>
      </c>
      <c r="HC333" s="315">
        <v>0</v>
      </c>
      <c r="HD333" s="315">
        <v>0</v>
      </c>
      <c r="HE333" s="315">
        <v>0</v>
      </c>
      <c r="HF333" s="315">
        <v>0</v>
      </c>
      <c r="HG333" s="315">
        <v>0</v>
      </c>
      <c r="HH333" s="315">
        <v>0</v>
      </c>
      <c r="HI333" s="315">
        <v>0</v>
      </c>
      <c r="HJ333" s="315">
        <v>0</v>
      </c>
      <c r="HK333" s="315">
        <v>0</v>
      </c>
      <c r="HL333" s="315">
        <v>0</v>
      </c>
      <c r="HM333" s="315">
        <v>0</v>
      </c>
      <c r="HN333" s="315">
        <v>0</v>
      </c>
      <c r="HO333" s="315">
        <v>0</v>
      </c>
      <c r="HP333" s="315">
        <v>0</v>
      </c>
      <c r="HQ333" s="315">
        <v>0</v>
      </c>
      <c r="HR333" s="315">
        <v>0</v>
      </c>
      <c r="HS333" s="315">
        <v>0</v>
      </c>
      <c r="HT333" s="315">
        <v>0</v>
      </c>
      <c r="HU333" s="315">
        <v>0</v>
      </c>
      <c r="HV333" s="315">
        <v>0</v>
      </c>
      <c r="HW333" s="315">
        <v>82998.899999999994</v>
      </c>
      <c r="HX333" s="315">
        <v>0</v>
      </c>
      <c r="HY333" s="315">
        <v>23768.400000000001</v>
      </c>
      <c r="HZ333" s="315">
        <v>0</v>
      </c>
      <c r="IA333" s="315">
        <v>0</v>
      </c>
      <c r="IB333" s="315">
        <v>27200.400000000001</v>
      </c>
      <c r="IC333" s="315">
        <v>0</v>
      </c>
      <c r="ID333" s="315">
        <v>0</v>
      </c>
      <c r="IE333" s="315">
        <v>0</v>
      </c>
      <c r="IF333" s="315">
        <v>0</v>
      </c>
      <c r="IG333" s="315">
        <v>0</v>
      </c>
      <c r="IH333" s="315">
        <v>0</v>
      </c>
      <c r="II333" s="315">
        <v>0</v>
      </c>
      <c r="IJ333" s="315">
        <v>0</v>
      </c>
      <c r="IK333" s="315">
        <v>0</v>
      </c>
      <c r="IL333" s="315">
        <v>0</v>
      </c>
      <c r="IM333" s="315">
        <v>0</v>
      </c>
      <c r="IN333" s="315">
        <v>0</v>
      </c>
      <c r="IO333" s="315">
        <v>0</v>
      </c>
      <c r="IP333" s="315">
        <v>0</v>
      </c>
      <c r="IQ333" s="315">
        <v>0</v>
      </c>
      <c r="IR333" s="315">
        <v>0</v>
      </c>
      <c r="IS333" s="315">
        <v>0</v>
      </c>
      <c r="IT333" s="315">
        <v>0</v>
      </c>
      <c r="IU333" s="315">
        <v>0</v>
      </c>
      <c r="IV333" s="315">
        <v>0</v>
      </c>
      <c r="IW333" s="315">
        <v>0</v>
      </c>
      <c r="IX333" s="315">
        <v>0</v>
      </c>
      <c r="IY333" s="315">
        <v>0</v>
      </c>
      <c r="IZ333" s="315">
        <v>0</v>
      </c>
      <c r="JA333" s="315">
        <v>0</v>
      </c>
      <c r="JB333" s="315">
        <v>0</v>
      </c>
      <c r="JC333" s="315">
        <v>0</v>
      </c>
      <c r="JD333" s="315">
        <v>0</v>
      </c>
      <c r="JE333" s="315">
        <v>0</v>
      </c>
      <c r="JF333" s="315">
        <v>0</v>
      </c>
      <c r="JG333" s="315">
        <v>0</v>
      </c>
      <c r="JH333" s="315">
        <v>0</v>
      </c>
      <c r="JI333" s="315">
        <v>0</v>
      </c>
      <c r="JJ333" s="315">
        <v>0</v>
      </c>
      <c r="JK333" s="315">
        <v>0</v>
      </c>
      <c r="JL333" s="315">
        <v>0</v>
      </c>
      <c r="JM333" s="315">
        <v>0</v>
      </c>
      <c r="JN333" s="315">
        <v>0</v>
      </c>
      <c r="JO333" s="315">
        <v>0</v>
      </c>
      <c r="JP333" s="315">
        <v>0</v>
      </c>
      <c r="JQ333" s="315">
        <v>0</v>
      </c>
      <c r="JR333" s="315">
        <v>0</v>
      </c>
      <c r="JS333" s="315">
        <v>500</v>
      </c>
      <c r="JT333" s="315">
        <v>0</v>
      </c>
      <c r="JU333" s="315">
        <v>0</v>
      </c>
      <c r="JV333" s="315">
        <v>260085.85</v>
      </c>
      <c r="JW333" s="315">
        <v>0</v>
      </c>
      <c r="JX333" s="315">
        <v>0</v>
      </c>
      <c r="JY333" s="315">
        <v>0</v>
      </c>
      <c r="JZ333" s="315">
        <v>0</v>
      </c>
      <c r="KA333" s="315">
        <v>0</v>
      </c>
      <c r="KB333" s="315">
        <v>0</v>
      </c>
      <c r="KC333" s="315">
        <v>0</v>
      </c>
      <c r="KD333" s="315">
        <v>0</v>
      </c>
      <c r="KE333" s="315">
        <v>0</v>
      </c>
      <c r="KF333" s="315">
        <v>0</v>
      </c>
      <c r="KG333" s="315">
        <v>0</v>
      </c>
      <c r="KH333" s="315">
        <v>0</v>
      </c>
      <c r="KI333" s="315">
        <v>0</v>
      </c>
      <c r="KJ333" s="315">
        <v>0</v>
      </c>
      <c r="KK333" s="315">
        <v>0</v>
      </c>
      <c r="KL333" s="315">
        <v>0</v>
      </c>
      <c r="KM333" s="315">
        <v>0</v>
      </c>
      <c r="KN333" s="315">
        <v>0</v>
      </c>
      <c r="KO333" s="315">
        <v>0</v>
      </c>
      <c r="KP333" s="315">
        <v>0</v>
      </c>
      <c r="KQ333" s="315">
        <v>54543.75</v>
      </c>
      <c r="KR333" s="315">
        <v>0</v>
      </c>
      <c r="KS333" s="314">
        <v>0</v>
      </c>
      <c r="KU333" s="312">
        <v>30</v>
      </c>
      <c r="KV333" s="312">
        <v>307</v>
      </c>
      <c r="KY333" s="312" t="s">
        <v>943</v>
      </c>
    </row>
    <row r="334" spans="1:311" x14ac:dyDescent="0.25">
      <c r="A334" s="321">
        <v>2022</v>
      </c>
      <c r="B334" s="320" t="s">
        <v>891</v>
      </c>
      <c r="C334" s="320" t="s">
        <v>922</v>
      </c>
      <c r="D334" s="320" t="s">
        <v>923</v>
      </c>
      <c r="E334" s="320" t="s">
        <v>846</v>
      </c>
      <c r="F334" s="319">
        <v>0</v>
      </c>
      <c r="G334" s="319">
        <v>0</v>
      </c>
      <c r="H334" s="319">
        <v>342494.56</v>
      </c>
      <c r="I334" s="319">
        <v>0</v>
      </c>
      <c r="J334" s="319">
        <v>0</v>
      </c>
      <c r="K334" s="319">
        <v>24391.25</v>
      </c>
      <c r="L334" s="319">
        <v>4150</v>
      </c>
      <c r="M334" s="319">
        <v>0</v>
      </c>
      <c r="N334" s="319">
        <v>0</v>
      </c>
      <c r="O334" s="319">
        <v>149161.60000000001</v>
      </c>
      <c r="P334" s="319">
        <v>0</v>
      </c>
      <c r="Q334" s="319">
        <v>0</v>
      </c>
      <c r="R334" s="319">
        <v>0</v>
      </c>
      <c r="S334" s="319">
        <v>0</v>
      </c>
      <c r="T334" s="319">
        <v>0</v>
      </c>
      <c r="U334" s="319">
        <v>0</v>
      </c>
      <c r="V334" s="319">
        <v>0</v>
      </c>
      <c r="W334" s="319">
        <v>0</v>
      </c>
      <c r="X334" s="319">
        <v>0</v>
      </c>
      <c r="Y334" s="319">
        <v>0</v>
      </c>
      <c r="Z334" s="319">
        <v>0</v>
      </c>
      <c r="AA334" s="319">
        <v>3525</v>
      </c>
      <c r="AB334" s="319">
        <v>0</v>
      </c>
      <c r="AC334" s="319">
        <v>0</v>
      </c>
      <c r="AD334" s="319">
        <v>28533.119999999999</v>
      </c>
      <c r="AE334" s="319">
        <v>0</v>
      </c>
      <c r="AF334" s="319">
        <v>0</v>
      </c>
      <c r="AG334" s="319">
        <v>142145.9</v>
      </c>
      <c r="AH334" s="319">
        <v>0</v>
      </c>
      <c r="AI334" s="319">
        <v>0</v>
      </c>
      <c r="AJ334" s="319">
        <v>0</v>
      </c>
      <c r="AK334" s="319">
        <v>6930</v>
      </c>
      <c r="AL334" s="319">
        <v>61396.2</v>
      </c>
      <c r="AM334" s="319">
        <v>0</v>
      </c>
      <c r="AN334" s="319">
        <v>0</v>
      </c>
      <c r="AO334" s="319">
        <v>0</v>
      </c>
      <c r="AP334" s="319">
        <v>4461.5</v>
      </c>
      <c r="AQ334" s="319">
        <v>0</v>
      </c>
      <c r="AR334" s="319">
        <v>0</v>
      </c>
      <c r="AS334" s="319">
        <v>8000</v>
      </c>
      <c r="AT334" s="319">
        <v>1890</v>
      </c>
      <c r="AU334" s="319">
        <v>0</v>
      </c>
      <c r="AV334" s="319">
        <v>0</v>
      </c>
      <c r="AW334" s="319">
        <v>89944.3</v>
      </c>
      <c r="AX334" s="319">
        <v>0</v>
      </c>
      <c r="AY334" s="319">
        <v>0</v>
      </c>
      <c r="AZ334" s="319">
        <v>12979.2</v>
      </c>
      <c r="BA334" s="319">
        <v>0</v>
      </c>
      <c r="BB334" s="319">
        <v>0</v>
      </c>
      <c r="BC334" s="319">
        <v>75313.649999999994</v>
      </c>
      <c r="BD334" s="319">
        <v>0</v>
      </c>
      <c r="BE334" s="319">
        <v>0</v>
      </c>
      <c r="BF334" s="319">
        <v>0</v>
      </c>
      <c r="BG334" s="319">
        <v>0</v>
      </c>
      <c r="BH334" s="319">
        <v>0</v>
      </c>
      <c r="BI334" s="319">
        <v>15850.45</v>
      </c>
      <c r="BJ334" s="319">
        <v>0</v>
      </c>
      <c r="BK334" s="319">
        <v>0</v>
      </c>
      <c r="BL334" s="319">
        <v>0</v>
      </c>
      <c r="BM334" s="319">
        <v>0</v>
      </c>
      <c r="BN334" s="319">
        <v>11489.5</v>
      </c>
      <c r="BO334" s="319">
        <v>0</v>
      </c>
      <c r="BP334" s="319">
        <v>0</v>
      </c>
      <c r="BQ334" s="319">
        <v>0</v>
      </c>
      <c r="BR334" s="319">
        <v>0</v>
      </c>
      <c r="BS334" s="319">
        <v>0</v>
      </c>
      <c r="BT334" s="319">
        <v>0</v>
      </c>
      <c r="BU334" s="319">
        <v>0</v>
      </c>
      <c r="BV334" s="319">
        <v>0</v>
      </c>
      <c r="BW334" s="319">
        <v>17810</v>
      </c>
      <c r="BX334" s="319">
        <v>2700</v>
      </c>
      <c r="BY334" s="319">
        <v>0</v>
      </c>
      <c r="BZ334" s="319">
        <v>0</v>
      </c>
      <c r="CA334" s="319">
        <v>0</v>
      </c>
      <c r="CB334" s="319">
        <v>0</v>
      </c>
      <c r="CC334" s="319">
        <v>0</v>
      </c>
      <c r="CD334" s="319">
        <v>12273.8</v>
      </c>
      <c r="CE334" s="319">
        <v>109528.5</v>
      </c>
      <c r="CF334" s="319">
        <v>0</v>
      </c>
      <c r="CG334" s="319">
        <v>0</v>
      </c>
      <c r="CH334" s="319">
        <v>0</v>
      </c>
      <c r="CI334" s="319">
        <v>0</v>
      </c>
      <c r="CJ334" s="319">
        <v>44839.45</v>
      </c>
      <c r="CK334" s="319">
        <v>1561.65</v>
      </c>
      <c r="CL334" s="319">
        <v>0</v>
      </c>
      <c r="CM334" s="319">
        <v>665</v>
      </c>
      <c r="CN334" s="319">
        <v>0</v>
      </c>
      <c r="CO334" s="319">
        <v>0</v>
      </c>
      <c r="CP334" s="319">
        <v>0</v>
      </c>
      <c r="CQ334" s="319">
        <v>0</v>
      </c>
      <c r="CR334" s="319">
        <v>0</v>
      </c>
      <c r="CS334" s="319">
        <v>0</v>
      </c>
      <c r="CT334" s="319">
        <v>0</v>
      </c>
      <c r="CU334" s="319">
        <v>0</v>
      </c>
      <c r="CV334" s="319">
        <v>0</v>
      </c>
      <c r="CW334" s="319">
        <v>0</v>
      </c>
      <c r="CX334" s="319">
        <v>0</v>
      </c>
      <c r="CY334" s="319">
        <v>0</v>
      </c>
      <c r="CZ334" s="319">
        <v>0</v>
      </c>
      <c r="DA334" s="319">
        <v>0</v>
      </c>
      <c r="DB334" s="319">
        <v>0</v>
      </c>
      <c r="DC334" s="319">
        <v>0</v>
      </c>
      <c r="DD334" s="319">
        <v>19882.650000000001</v>
      </c>
      <c r="DE334" s="319">
        <v>36219.85</v>
      </c>
      <c r="DF334" s="319">
        <v>0</v>
      </c>
      <c r="DG334" s="319">
        <v>0</v>
      </c>
      <c r="DH334" s="319">
        <v>3848.4</v>
      </c>
      <c r="DI334" s="319">
        <v>0</v>
      </c>
      <c r="DJ334" s="319">
        <v>50415.05</v>
      </c>
      <c r="DK334" s="319">
        <v>14038.7</v>
      </c>
      <c r="DL334" s="319">
        <v>0</v>
      </c>
      <c r="DM334" s="319">
        <v>2020</v>
      </c>
      <c r="DN334" s="319">
        <v>0</v>
      </c>
      <c r="DO334" s="319">
        <v>41000</v>
      </c>
      <c r="DP334" s="319">
        <v>0</v>
      </c>
      <c r="DQ334" s="319">
        <v>0</v>
      </c>
      <c r="DR334" s="319">
        <v>0</v>
      </c>
      <c r="DS334" s="319">
        <v>78474.66</v>
      </c>
      <c r="DT334" s="319">
        <v>17910.599999999999</v>
      </c>
      <c r="DU334" s="319">
        <v>0</v>
      </c>
      <c r="DV334" s="319">
        <v>0</v>
      </c>
      <c r="DW334" s="319">
        <v>0</v>
      </c>
      <c r="DX334" s="319">
        <v>0</v>
      </c>
      <c r="DY334" s="319">
        <v>4539.7</v>
      </c>
      <c r="DZ334" s="319">
        <v>0</v>
      </c>
      <c r="EA334" s="319">
        <v>10946.18</v>
      </c>
      <c r="EB334" s="319">
        <v>0</v>
      </c>
      <c r="EC334" s="319">
        <v>0</v>
      </c>
      <c r="ED334" s="319">
        <v>0</v>
      </c>
      <c r="EE334" s="319">
        <v>0</v>
      </c>
      <c r="EF334" s="319">
        <v>0</v>
      </c>
      <c r="EG334" s="319">
        <v>11405</v>
      </c>
      <c r="EH334" s="319">
        <v>0</v>
      </c>
      <c r="EI334" s="319">
        <v>12154.4</v>
      </c>
      <c r="EJ334" s="319">
        <v>10149.15</v>
      </c>
      <c r="EK334" s="319">
        <v>0</v>
      </c>
      <c r="EL334" s="319">
        <v>0</v>
      </c>
      <c r="EM334" s="319">
        <v>0</v>
      </c>
      <c r="EN334" s="319">
        <v>0</v>
      </c>
      <c r="EO334" s="319">
        <v>0</v>
      </c>
      <c r="EP334" s="319">
        <v>0</v>
      </c>
      <c r="EQ334" s="319">
        <v>0</v>
      </c>
      <c r="ER334" s="319">
        <v>0</v>
      </c>
      <c r="ES334" s="319">
        <v>0</v>
      </c>
      <c r="ET334" s="319">
        <v>0</v>
      </c>
      <c r="EU334" s="319">
        <v>0</v>
      </c>
      <c r="EV334" s="319">
        <v>0</v>
      </c>
      <c r="EW334" s="319">
        <v>0</v>
      </c>
      <c r="EX334" s="319">
        <v>0</v>
      </c>
      <c r="EY334" s="319">
        <v>26451.27</v>
      </c>
      <c r="EZ334" s="319">
        <v>0</v>
      </c>
      <c r="FA334" s="319">
        <v>6630</v>
      </c>
      <c r="FB334" s="319">
        <v>0</v>
      </c>
      <c r="FC334" s="319">
        <v>6500.5</v>
      </c>
      <c r="FD334" s="319">
        <v>0</v>
      </c>
      <c r="FE334" s="319">
        <v>153416</v>
      </c>
      <c r="FF334" s="319">
        <v>0</v>
      </c>
      <c r="FG334" s="319">
        <v>0</v>
      </c>
      <c r="FH334" s="319">
        <v>6007.15</v>
      </c>
      <c r="FI334" s="319">
        <v>0</v>
      </c>
      <c r="FJ334" s="319">
        <v>10219.969999999999</v>
      </c>
      <c r="FK334" s="319">
        <v>0</v>
      </c>
      <c r="FL334" s="319">
        <v>0</v>
      </c>
      <c r="FM334" s="319">
        <v>0</v>
      </c>
      <c r="FN334" s="319">
        <v>0</v>
      </c>
      <c r="FO334" s="319">
        <v>0</v>
      </c>
      <c r="FP334" s="319">
        <v>0</v>
      </c>
      <c r="FQ334" s="319">
        <v>0</v>
      </c>
      <c r="FR334" s="319">
        <v>130247.08</v>
      </c>
      <c r="FS334" s="319">
        <v>0</v>
      </c>
      <c r="FT334" s="319">
        <v>0</v>
      </c>
      <c r="FU334" s="319">
        <v>0</v>
      </c>
      <c r="FV334" s="319">
        <v>0</v>
      </c>
      <c r="FW334" s="319">
        <v>0</v>
      </c>
      <c r="FX334" s="319">
        <v>0</v>
      </c>
      <c r="FY334" s="319">
        <v>0</v>
      </c>
      <c r="FZ334" s="319">
        <v>0</v>
      </c>
      <c r="GA334" s="319">
        <v>0</v>
      </c>
      <c r="GB334" s="319">
        <v>0</v>
      </c>
      <c r="GC334" s="319">
        <v>0</v>
      </c>
      <c r="GD334" s="319">
        <v>0</v>
      </c>
      <c r="GE334" s="319">
        <v>0</v>
      </c>
      <c r="GF334" s="319">
        <v>0</v>
      </c>
      <c r="GG334" s="319">
        <v>0</v>
      </c>
      <c r="GH334" s="319">
        <v>0</v>
      </c>
      <c r="GI334" s="319">
        <v>0</v>
      </c>
      <c r="GJ334" s="319">
        <v>0</v>
      </c>
      <c r="GK334" s="319">
        <v>241174.2</v>
      </c>
      <c r="GL334" s="319">
        <v>0</v>
      </c>
      <c r="GM334" s="319">
        <v>0</v>
      </c>
      <c r="GN334" s="319">
        <v>12836.7</v>
      </c>
      <c r="GO334" s="319">
        <v>63274.7</v>
      </c>
      <c r="GP334" s="319">
        <v>0</v>
      </c>
      <c r="GQ334" s="319">
        <v>0</v>
      </c>
      <c r="GR334" s="319">
        <v>0</v>
      </c>
      <c r="GS334" s="319">
        <v>717989</v>
      </c>
      <c r="GT334" s="319">
        <v>0</v>
      </c>
      <c r="GU334" s="319">
        <v>10729.05</v>
      </c>
      <c r="GV334" s="319">
        <v>0</v>
      </c>
      <c r="GW334" s="319">
        <v>0</v>
      </c>
      <c r="GX334" s="319">
        <v>77332.570000000007</v>
      </c>
      <c r="GY334" s="319">
        <v>0</v>
      </c>
      <c r="GZ334" s="319">
        <v>0</v>
      </c>
      <c r="HA334" s="319">
        <v>58984.15</v>
      </c>
      <c r="HB334" s="319">
        <v>0</v>
      </c>
      <c r="HC334" s="319">
        <v>0</v>
      </c>
      <c r="HD334" s="319">
        <v>0</v>
      </c>
      <c r="HE334" s="319">
        <v>0</v>
      </c>
      <c r="HF334" s="319">
        <v>8723.7000000000007</v>
      </c>
      <c r="HG334" s="319">
        <v>4749.57</v>
      </c>
      <c r="HH334" s="319">
        <v>0</v>
      </c>
      <c r="HI334" s="319">
        <v>0</v>
      </c>
      <c r="HJ334" s="319">
        <v>0</v>
      </c>
      <c r="HK334" s="319">
        <v>0</v>
      </c>
      <c r="HL334" s="319">
        <v>0</v>
      </c>
      <c r="HM334" s="319">
        <v>0</v>
      </c>
      <c r="HN334" s="319">
        <v>0</v>
      </c>
      <c r="HO334" s="319">
        <v>0</v>
      </c>
      <c r="HP334" s="319">
        <v>0</v>
      </c>
      <c r="HQ334" s="319">
        <v>0</v>
      </c>
      <c r="HR334" s="319">
        <v>38153.599999999999</v>
      </c>
      <c r="HS334" s="319">
        <v>0</v>
      </c>
      <c r="HT334" s="319">
        <v>0</v>
      </c>
      <c r="HU334" s="319">
        <v>0</v>
      </c>
      <c r="HV334" s="319">
        <v>0</v>
      </c>
      <c r="HW334" s="319">
        <v>20000.2</v>
      </c>
      <c r="HX334" s="319">
        <v>0</v>
      </c>
      <c r="HY334" s="319">
        <v>530922.63</v>
      </c>
      <c r="HZ334" s="319">
        <v>7959.9</v>
      </c>
      <c r="IA334" s="319">
        <v>0</v>
      </c>
      <c r="IB334" s="319">
        <v>0</v>
      </c>
      <c r="IC334" s="319">
        <v>0</v>
      </c>
      <c r="ID334" s="319">
        <v>0</v>
      </c>
      <c r="IE334" s="319">
        <v>127413.35</v>
      </c>
      <c r="IF334" s="319">
        <v>0</v>
      </c>
      <c r="IG334" s="319">
        <v>0</v>
      </c>
      <c r="IH334" s="319">
        <v>0</v>
      </c>
      <c r="II334" s="319">
        <v>0</v>
      </c>
      <c r="IJ334" s="319">
        <v>0</v>
      </c>
      <c r="IK334" s="319">
        <v>2961</v>
      </c>
      <c r="IL334" s="319">
        <v>0</v>
      </c>
      <c r="IM334" s="319">
        <v>0</v>
      </c>
      <c r="IN334" s="319">
        <v>0</v>
      </c>
      <c r="IO334" s="319">
        <v>0</v>
      </c>
      <c r="IP334" s="319">
        <v>0</v>
      </c>
      <c r="IQ334" s="319">
        <v>0</v>
      </c>
      <c r="IR334" s="319">
        <v>0</v>
      </c>
      <c r="IS334" s="319">
        <v>148.55000000000001</v>
      </c>
      <c r="IT334" s="319">
        <v>121894.35</v>
      </c>
      <c r="IU334" s="319">
        <v>0</v>
      </c>
      <c r="IV334" s="319">
        <v>0</v>
      </c>
      <c r="IW334" s="319">
        <v>0</v>
      </c>
      <c r="IX334" s="319">
        <v>0</v>
      </c>
      <c r="IY334" s="319">
        <v>0</v>
      </c>
      <c r="IZ334" s="319">
        <v>0</v>
      </c>
      <c r="JA334" s="319">
        <v>0</v>
      </c>
      <c r="JB334" s="319">
        <v>0</v>
      </c>
      <c r="JC334" s="319">
        <v>0</v>
      </c>
      <c r="JD334" s="319">
        <v>0</v>
      </c>
      <c r="JE334" s="319">
        <v>0</v>
      </c>
      <c r="JF334" s="319">
        <v>0</v>
      </c>
      <c r="JG334" s="319">
        <v>0</v>
      </c>
      <c r="JH334" s="319">
        <v>0</v>
      </c>
      <c r="JI334" s="319">
        <v>0</v>
      </c>
      <c r="JJ334" s="319">
        <v>0</v>
      </c>
      <c r="JK334" s="319">
        <v>0</v>
      </c>
      <c r="JL334" s="319">
        <v>0</v>
      </c>
      <c r="JM334" s="319">
        <v>0</v>
      </c>
      <c r="JN334" s="319">
        <v>0</v>
      </c>
      <c r="JO334" s="319">
        <v>0</v>
      </c>
      <c r="JP334" s="319">
        <v>0</v>
      </c>
      <c r="JQ334" s="319">
        <v>0</v>
      </c>
      <c r="JR334" s="319">
        <v>0</v>
      </c>
      <c r="JS334" s="319">
        <v>0</v>
      </c>
      <c r="JT334" s="319">
        <v>0</v>
      </c>
      <c r="JU334" s="319">
        <v>0</v>
      </c>
      <c r="JV334" s="319">
        <v>889237.05</v>
      </c>
      <c r="JW334" s="319">
        <v>0</v>
      </c>
      <c r="JX334" s="319">
        <v>0</v>
      </c>
      <c r="JY334" s="319">
        <v>0</v>
      </c>
      <c r="JZ334" s="319">
        <v>0</v>
      </c>
      <c r="KA334" s="319">
        <v>0</v>
      </c>
      <c r="KB334" s="319">
        <v>0</v>
      </c>
      <c r="KC334" s="319">
        <v>0</v>
      </c>
      <c r="KD334" s="319">
        <v>0</v>
      </c>
      <c r="KE334" s="319">
        <v>49090.5</v>
      </c>
      <c r="KF334" s="319">
        <v>0</v>
      </c>
      <c r="KG334" s="319">
        <v>0</v>
      </c>
      <c r="KH334" s="319">
        <v>0</v>
      </c>
      <c r="KI334" s="319">
        <v>0</v>
      </c>
      <c r="KJ334" s="319">
        <v>0</v>
      </c>
      <c r="KK334" s="319">
        <v>0</v>
      </c>
      <c r="KL334" s="319">
        <v>0</v>
      </c>
      <c r="KM334" s="319">
        <v>0</v>
      </c>
      <c r="KN334" s="319">
        <v>0</v>
      </c>
      <c r="KO334" s="319">
        <v>0</v>
      </c>
      <c r="KP334" s="319">
        <v>0</v>
      </c>
      <c r="KQ334" s="319">
        <v>10267.5</v>
      </c>
      <c r="KR334" s="319">
        <v>0</v>
      </c>
      <c r="KS334" s="318">
        <v>0</v>
      </c>
      <c r="KU334" s="312">
        <v>30</v>
      </c>
      <c r="KV334" s="312">
        <v>308</v>
      </c>
      <c r="KY334" s="312" t="s">
        <v>943</v>
      </c>
    </row>
    <row r="335" spans="1:311" x14ac:dyDescent="0.25">
      <c r="A335" s="317">
        <v>2022</v>
      </c>
      <c r="B335" s="316" t="s">
        <v>891</v>
      </c>
      <c r="C335" s="316" t="s">
        <v>922</v>
      </c>
      <c r="D335" s="316" t="s">
        <v>921</v>
      </c>
      <c r="E335" s="316" t="s">
        <v>846</v>
      </c>
      <c r="F335" s="315">
        <v>590</v>
      </c>
      <c r="G335" s="315">
        <v>9003.2000000000007</v>
      </c>
      <c r="H335" s="315">
        <v>245371.51999999999</v>
      </c>
      <c r="I335" s="315">
        <v>0</v>
      </c>
      <c r="J335" s="315">
        <v>0</v>
      </c>
      <c r="K335" s="315">
        <v>2004.25</v>
      </c>
      <c r="L335" s="315">
        <v>6721.2</v>
      </c>
      <c r="M335" s="315">
        <v>9718.2000000000007</v>
      </c>
      <c r="N335" s="315">
        <v>28560.65</v>
      </c>
      <c r="O335" s="315">
        <v>53746.9</v>
      </c>
      <c r="P335" s="315">
        <v>3722.4</v>
      </c>
      <c r="Q335" s="315">
        <v>340</v>
      </c>
      <c r="R335" s="315">
        <v>5552.5</v>
      </c>
      <c r="S335" s="315">
        <v>147081.79</v>
      </c>
      <c r="T335" s="315">
        <v>1555</v>
      </c>
      <c r="U335" s="315">
        <v>5195.8</v>
      </c>
      <c r="V335" s="315">
        <v>75271.399999999994</v>
      </c>
      <c r="W335" s="315">
        <v>0</v>
      </c>
      <c r="X335" s="315">
        <v>8292.98</v>
      </c>
      <c r="Y335" s="315">
        <v>1660</v>
      </c>
      <c r="Z335" s="315">
        <v>7733.8</v>
      </c>
      <c r="AA335" s="315">
        <v>47491.21</v>
      </c>
      <c r="AB335" s="315">
        <v>12720.17</v>
      </c>
      <c r="AC335" s="315">
        <v>5777.33</v>
      </c>
      <c r="AD335" s="315">
        <v>78726.929999999993</v>
      </c>
      <c r="AE335" s="315">
        <v>7603.68</v>
      </c>
      <c r="AF335" s="315">
        <v>765</v>
      </c>
      <c r="AG335" s="315">
        <v>1287.4000000000001</v>
      </c>
      <c r="AH335" s="315">
        <v>450</v>
      </c>
      <c r="AI335" s="315">
        <v>16597.7</v>
      </c>
      <c r="AJ335" s="315">
        <v>2451.6999999999998</v>
      </c>
      <c r="AK335" s="315">
        <v>857.25</v>
      </c>
      <c r="AL335" s="315">
        <v>24463.599999999999</v>
      </c>
      <c r="AM335" s="315">
        <v>5105.3</v>
      </c>
      <c r="AN335" s="315">
        <v>11964.8</v>
      </c>
      <c r="AO335" s="315">
        <v>5090.1000000000004</v>
      </c>
      <c r="AP335" s="315">
        <v>4600</v>
      </c>
      <c r="AQ335" s="315">
        <v>4149.25</v>
      </c>
      <c r="AR335" s="315">
        <v>10431.950000000001</v>
      </c>
      <c r="AS335" s="315">
        <v>1687</v>
      </c>
      <c r="AT335" s="315">
        <v>4721.75</v>
      </c>
      <c r="AU335" s="315">
        <v>820</v>
      </c>
      <c r="AV335" s="315">
        <v>431.4</v>
      </c>
      <c r="AW335" s="315">
        <v>107908.46</v>
      </c>
      <c r="AX335" s="315">
        <v>389</v>
      </c>
      <c r="AY335" s="315">
        <v>225.45</v>
      </c>
      <c r="AZ335" s="315">
        <v>18098.95</v>
      </c>
      <c r="BA335" s="315">
        <v>0</v>
      </c>
      <c r="BB335" s="315">
        <v>0</v>
      </c>
      <c r="BC335" s="315">
        <v>7969.85</v>
      </c>
      <c r="BD335" s="315">
        <v>18360.8</v>
      </c>
      <c r="BE335" s="315">
        <v>420</v>
      </c>
      <c r="BF335" s="315">
        <v>1069.5999999999999</v>
      </c>
      <c r="BG335" s="315">
        <v>0</v>
      </c>
      <c r="BH335" s="315">
        <v>0</v>
      </c>
      <c r="BI335" s="315">
        <v>50716.25</v>
      </c>
      <c r="BJ335" s="315">
        <v>0</v>
      </c>
      <c r="BK335" s="315">
        <v>25589.4</v>
      </c>
      <c r="BL335" s="315">
        <v>1055.9000000000001</v>
      </c>
      <c r="BM335" s="315">
        <v>0</v>
      </c>
      <c r="BN335" s="315">
        <v>12348.15</v>
      </c>
      <c r="BO335" s="315">
        <v>5907.55</v>
      </c>
      <c r="BP335" s="315">
        <v>5463.65</v>
      </c>
      <c r="BQ335" s="315">
        <v>3254.9</v>
      </c>
      <c r="BR335" s="315">
        <v>7745.65</v>
      </c>
      <c r="BS335" s="315">
        <v>8340.15</v>
      </c>
      <c r="BT335" s="315">
        <v>6075.85</v>
      </c>
      <c r="BU335" s="315">
        <v>2134.5500000000002</v>
      </c>
      <c r="BV335" s="315">
        <v>1230</v>
      </c>
      <c r="BW335" s="315">
        <v>37264.519999999997</v>
      </c>
      <c r="BX335" s="315">
        <v>7163.85</v>
      </c>
      <c r="BY335" s="315">
        <v>25573</v>
      </c>
      <c r="BZ335" s="315">
        <v>2126</v>
      </c>
      <c r="CA335" s="315">
        <v>0</v>
      </c>
      <c r="CB335" s="315">
        <v>0</v>
      </c>
      <c r="CC335" s="315">
        <v>2094.5500000000002</v>
      </c>
      <c r="CD335" s="315">
        <v>8617.1</v>
      </c>
      <c r="CE335" s="315">
        <v>62727.05</v>
      </c>
      <c r="CF335" s="315">
        <v>39977.949999999997</v>
      </c>
      <c r="CG335" s="315">
        <v>3986</v>
      </c>
      <c r="CH335" s="315">
        <v>230</v>
      </c>
      <c r="CI335" s="315">
        <v>126369.35</v>
      </c>
      <c r="CJ335" s="315">
        <v>489.35</v>
      </c>
      <c r="CK335" s="315">
        <v>1195</v>
      </c>
      <c r="CL335" s="315">
        <v>6445</v>
      </c>
      <c r="CM335" s="315">
        <v>0</v>
      </c>
      <c r="CN335" s="315">
        <v>7384.05</v>
      </c>
      <c r="CO335" s="315">
        <v>2816.65</v>
      </c>
      <c r="CP335" s="315">
        <v>0</v>
      </c>
      <c r="CQ335" s="315">
        <v>686.95</v>
      </c>
      <c r="CR335" s="315">
        <v>3117.03</v>
      </c>
      <c r="CS335" s="315">
        <v>20888.560000000001</v>
      </c>
      <c r="CT335" s="315">
        <v>5328.55</v>
      </c>
      <c r="CU335" s="315">
        <v>11418.79</v>
      </c>
      <c r="CV335" s="315">
        <v>4140</v>
      </c>
      <c r="CW335" s="315">
        <v>0</v>
      </c>
      <c r="CX335" s="315">
        <v>2945.35</v>
      </c>
      <c r="CY335" s="315">
        <v>48851.75</v>
      </c>
      <c r="CZ335" s="315">
        <v>53067.4</v>
      </c>
      <c r="DA335" s="315">
        <v>80742.539999999994</v>
      </c>
      <c r="DB335" s="315">
        <v>26300.639999999999</v>
      </c>
      <c r="DC335" s="315">
        <v>0</v>
      </c>
      <c r="DD335" s="315">
        <v>390983.65</v>
      </c>
      <c r="DE335" s="315">
        <v>87693.95</v>
      </c>
      <c r="DF335" s="315">
        <v>1089.96</v>
      </c>
      <c r="DG335" s="315">
        <v>6790</v>
      </c>
      <c r="DH335" s="315">
        <v>2741.7</v>
      </c>
      <c r="DI335" s="315">
        <v>1040</v>
      </c>
      <c r="DJ335" s="315">
        <v>5228.8</v>
      </c>
      <c r="DK335" s="315">
        <v>0</v>
      </c>
      <c r="DL335" s="315">
        <v>3478.7</v>
      </c>
      <c r="DM335" s="315">
        <v>7562.15</v>
      </c>
      <c r="DN335" s="315">
        <v>322</v>
      </c>
      <c r="DO335" s="315">
        <v>19520</v>
      </c>
      <c r="DP335" s="315">
        <v>10600.95</v>
      </c>
      <c r="DQ335" s="315">
        <v>2989.8</v>
      </c>
      <c r="DR335" s="315">
        <v>6804.1</v>
      </c>
      <c r="DS335" s="315">
        <v>32808.53</v>
      </c>
      <c r="DT335" s="315">
        <v>7801.7</v>
      </c>
      <c r="DU335" s="315">
        <v>5764.65</v>
      </c>
      <c r="DV335" s="315">
        <v>833.1</v>
      </c>
      <c r="DW335" s="315">
        <v>7778.35</v>
      </c>
      <c r="DX335" s="315">
        <v>0</v>
      </c>
      <c r="DY335" s="315">
        <v>2124.6999999999998</v>
      </c>
      <c r="DZ335" s="315">
        <v>315</v>
      </c>
      <c r="EA335" s="315">
        <v>175837.57</v>
      </c>
      <c r="EB335" s="315">
        <v>11715</v>
      </c>
      <c r="EC335" s="315">
        <v>1970.3</v>
      </c>
      <c r="ED335" s="315">
        <v>0</v>
      </c>
      <c r="EE335" s="315">
        <v>5215.87</v>
      </c>
      <c r="EF335" s="315">
        <v>0</v>
      </c>
      <c r="EG335" s="315">
        <v>25622.16</v>
      </c>
      <c r="EH335" s="315">
        <v>0</v>
      </c>
      <c r="EI335" s="315">
        <v>135118.13</v>
      </c>
      <c r="EJ335" s="315">
        <v>35137.699999999997</v>
      </c>
      <c r="EK335" s="315">
        <v>54879.6</v>
      </c>
      <c r="EL335" s="315">
        <v>1966.25</v>
      </c>
      <c r="EM335" s="315">
        <v>31627.8</v>
      </c>
      <c r="EN335" s="315">
        <v>13885.95</v>
      </c>
      <c r="EO335" s="315">
        <v>17905.5</v>
      </c>
      <c r="EP335" s="315">
        <v>17426.77</v>
      </c>
      <c r="EQ335" s="315">
        <v>5208</v>
      </c>
      <c r="ER335" s="315">
        <v>8694.4</v>
      </c>
      <c r="ES335" s="315">
        <v>1645.02</v>
      </c>
      <c r="ET335" s="315">
        <v>22344.9</v>
      </c>
      <c r="EU335" s="315">
        <v>16769.099999999999</v>
      </c>
      <c r="EV335" s="315">
        <v>4047.5</v>
      </c>
      <c r="EW335" s="315">
        <v>16479.900000000001</v>
      </c>
      <c r="EX335" s="315">
        <v>15214.05</v>
      </c>
      <c r="EY335" s="315">
        <v>264010.56</v>
      </c>
      <c r="EZ335" s="315">
        <v>4824275.55</v>
      </c>
      <c r="FA335" s="315">
        <v>4640</v>
      </c>
      <c r="FB335" s="315">
        <v>15071.6</v>
      </c>
      <c r="FC335" s="315">
        <v>52524.25</v>
      </c>
      <c r="FD335" s="315">
        <v>0</v>
      </c>
      <c r="FE335" s="315">
        <v>67949.149999999994</v>
      </c>
      <c r="FF335" s="315">
        <v>6142.65</v>
      </c>
      <c r="FG335" s="315">
        <v>850</v>
      </c>
      <c r="FH335" s="315">
        <v>24741.8</v>
      </c>
      <c r="FI335" s="315">
        <v>7091.66</v>
      </c>
      <c r="FJ335" s="315">
        <v>26541.279999999999</v>
      </c>
      <c r="FK335" s="315">
        <v>202.05</v>
      </c>
      <c r="FL335" s="315">
        <v>0</v>
      </c>
      <c r="FM335" s="315">
        <v>6247.65</v>
      </c>
      <c r="FN335" s="315">
        <v>2886.9</v>
      </c>
      <c r="FO335" s="315">
        <v>15373.59</v>
      </c>
      <c r="FP335" s="315">
        <v>2939.75</v>
      </c>
      <c r="FQ335" s="315">
        <v>4085.85</v>
      </c>
      <c r="FR335" s="315">
        <v>83936.34</v>
      </c>
      <c r="FS335" s="315">
        <v>3250.85</v>
      </c>
      <c r="FT335" s="315">
        <v>2905</v>
      </c>
      <c r="FU335" s="315">
        <v>43451.4</v>
      </c>
      <c r="FV335" s="315">
        <v>1703.3</v>
      </c>
      <c r="FW335" s="315">
        <v>2279.3000000000002</v>
      </c>
      <c r="FX335" s="315">
        <v>0</v>
      </c>
      <c r="FY335" s="315">
        <v>1721.85</v>
      </c>
      <c r="FZ335" s="315">
        <v>1252.95</v>
      </c>
      <c r="GA335" s="315">
        <v>80</v>
      </c>
      <c r="GB335" s="315">
        <v>60</v>
      </c>
      <c r="GC335" s="315">
        <v>8158.27</v>
      </c>
      <c r="GD335" s="315">
        <v>13240.05</v>
      </c>
      <c r="GE335" s="315">
        <v>2520</v>
      </c>
      <c r="GF335" s="315">
        <v>2920.3</v>
      </c>
      <c r="GG335" s="315">
        <v>5594.25</v>
      </c>
      <c r="GH335" s="315">
        <v>0</v>
      </c>
      <c r="GI335" s="315">
        <v>8072.25</v>
      </c>
      <c r="GJ335" s="315">
        <v>510</v>
      </c>
      <c r="GK335" s="315">
        <v>422382.76</v>
      </c>
      <c r="GL335" s="315">
        <v>14149.7</v>
      </c>
      <c r="GM335" s="315">
        <v>472535.31</v>
      </c>
      <c r="GN335" s="315">
        <v>0</v>
      </c>
      <c r="GO335" s="315">
        <v>35102.339999999997</v>
      </c>
      <c r="GP335" s="315">
        <v>90</v>
      </c>
      <c r="GQ335" s="315">
        <v>0</v>
      </c>
      <c r="GR335" s="315">
        <v>5094</v>
      </c>
      <c r="GS335" s="315">
        <v>298683.05</v>
      </c>
      <c r="GT335" s="315">
        <v>0</v>
      </c>
      <c r="GU335" s="315">
        <v>91516.11</v>
      </c>
      <c r="GV335" s="315">
        <v>310</v>
      </c>
      <c r="GW335" s="315">
        <v>5736.05</v>
      </c>
      <c r="GX335" s="315">
        <v>122824.8</v>
      </c>
      <c r="GY335" s="315">
        <v>0</v>
      </c>
      <c r="GZ335" s="315">
        <v>28831.73</v>
      </c>
      <c r="HA335" s="315">
        <v>7127.1</v>
      </c>
      <c r="HB335" s="315">
        <v>3054.75</v>
      </c>
      <c r="HC335" s="315">
        <v>6227.4</v>
      </c>
      <c r="HD335" s="315">
        <v>4690.45</v>
      </c>
      <c r="HE335" s="315">
        <v>5479.35</v>
      </c>
      <c r="HF335" s="315">
        <v>8455.7000000000007</v>
      </c>
      <c r="HG335" s="315">
        <v>42029.43</v>
      </c>
      <c r="HH335" s="315">
        <v>103695.38</v>
      </c>
      <c r="HI335" s="315">
        <v>37491.550000000003</v>
      </c>
      <c r="HJ335" s="315">
        <v>9417.9</v>
      </c>
      <c r="HK335" s="315">
        <v>0</v>
      </c>
      <c r="HL335" s="315">
        <v>6262.19</v>
      </c>
      <c r="HM335" s="315">
        <v>4390.8</v>
      </c>
      <c r="HN335" s="315">
        <v>6362.3</v>
      </c>
      <c r="HO335" s="315">
        <v>3259</v>
      </c>
      <c r="HP335" s="315">
        <v>64787.45</v>
      </c>
      <c r="HQ335" s="315">
        <v>902.1</v>
      </c>
      <c r="HR335" s="315">
        <v>176112.24</v>
      </c>
      <c r="HS335" s="315">
        <v>7509.83</v>
      </c>
      <c r="HT335" s="315">
        <v>164039.85</v>
      </c>
      <c r="HU335" s="315">
        <v>8140.85</v>
      </c>
      <c r="HV335" s="315">
        <v>26716.95</v>
      </c>
      <c r="HW335" s="315">
        <v>406866.16</v>
      </c>
      <c r="HX335" s="315">
        <v>18214.5</v>
      </c>
      <c r="HY335" s="315">
        <v>299682.86</v>
      </c>
      <c r="HZ335" s="315">
        <v>36109.56</v>
      </c>
      <c r="IA335" s="315">
        <v>115</v>
      </c>
      <c r="IB335" s="315">
        <v>5788.45</v>
      </c>
      <c r="IC335" s="315">
        <v>33807.57</v>
      </c>
      <c r="ID335" s="315">
        <v>267.3</v>
      </c>
      <c r="IE335" s="315">
        <v>18029.150000000001</v>
      </c>
      <c r="IF335" s="315">
        <v>12853.85</v>
      </c>
      <c r="IG335" s="315">
        <v>2462.1999999999998</v>
      </c>
      <c r="IH335" s="315">
        <v>0</v>
      </c>
      <c r="II335" s="315">
        <v>0</v>
      </c>
      <c r="IJ335" s="315">
        <v>9312.23</v>
      </c>
      <c r="IK335" s="315">
        <v>0</v>
      </c>
      <c r="IL335" s="315">
        <v>4207.8999999999996</v>
      </c>
      <c r="IM335" s="315">
        <v>600</v>
      </c>
      <c r="IN335" s="315">
        <v>19216.55</v>
      </c>
      <c r="IO335" s="315">
        <v>1793.75</v>
      </c>
      <c r="IP335" s="315">
        <v>199.1</v>
      </c>
      <c r="IQ335" s="315">
        <v>895.55</v>
      </c>
      <c r="IR335" s="315">
        <v>73084.83</v>
      </c>
      <c r="IS335" s="315">
        <v>96215.5</v>
      </c>
      <c r="IT335" s="315">
        <v>99157.52</v>
      </c>
      <c r="IU335" s="315">
        <v>1110</v>
      </c>
      <c r="IV335" s="315">
        <v>11902.3</v>
      </c>
      <c r="IW335" s="315">
        <v>0</v>
      </c>
      <c r="IX335" s="315">
        <v>0</v>
      </c>
      <c r="IY335" s="315">
        <v>19314.55</v>
      </c>
      <c r="IZ335" s="315">
        <v>590.5</v>
      </c>
      <c r="JA335" s="315">
        <v>0</v>
      </c>
      <c r="JB335" s="315">
        <v>0</v>
      </c>
      <c r="JC335" s="315">
        <v>2505</v>
      </c>
      <c r="JD335" s="315">
        <v>0</v>
      </c>
      <c r="JE335" s="315">
        <v>0</v>
      </c>
      <c r="JF335" s="315">
        <v>75</v>
      </c>
      <c r="JG335" s="315">
        <v>6763.45</v>
      </c>
      <c r="JH335" s="315">
        <v>4352.3999999999996</v>
      </c>
      <c r="JI335" s="315">
        <v>9996.9500000000007</v>
      </c>
      <c r="JJ335" s="315">
        <v>1266.55</v>
      </c>
      <c r="JK335" s="315">
        <v>1959.7</v>
      </c>
      <c r="JL335" s="315">
        <v>2432.5500000000002</v>
      </c>
      <c r="JM335" s="315">
        <v>0</v>
      </c>
      <c r="JN335" s="315">
        <v>0</v>
      </c>
      <c r="JO335" s="315">
        <v>17766.38</v>
      </c>
      <c r="JP335" s="315">
        <v>0</v>
      </c>
      <c r="JQ335" s="315">
        <v>15642.25</v>
      </c>
      <c r="JR335" s="315">
        <v>6586.2</v>
      </c>
      <c r="JS335" s="315">
        <v>34448.949999999997</v>
      </c>
      <c r="JT335" s="315">
        <v>19579.52</v>
      </c>
      <c r="JU335" s="315">
        <v>5294.15</v>
      </c>
      <c r="JV335" s="315">
        <v>400958.59</v>
      </c>
      <c r="JW335" s="315">
        <v>5612.8</v>
      </c>
      <c r="JX335" s="315">
        <v>6622.5</v>
      </c>
      <c r="JY335" s="315">
        <v>1404.35</v>
      </c>
      <c r="JZ335" s="315">
        <v>5121.3999999999996</v>
      </c>
      <c r="KA335" s="315">
        <v>11033.3</v>
      </c>
      <c r="KB335" s="315">
        <v>15745.5</v>
      </c>
      <c r="KC335" s="315">
        <v>210</v>
      </c>
      <c r="KD335" s="315">
        <v>4564.7299999999996</v>
      </c>
      <c r="KE335" s="315">
        <v>55055.45</v>
      </c>
      <c r="KF335" s="315">
        <v>7298.5</v>
      </c>
      <c r="KG335" s="315">
        <v>1312.85</v>
      </c>
      <c r="KH335" s="315">
        <v>2345.3000000000002</v>
      </c>
      <c r="KI335" s="315">
        <v>2429.9</v>
      </c>
      <c r="KJ335" s="315">
        <v>2912.15</v>
      </c>
      <c r="KK335" s="315">
        <v>183</v>
      </c>
      <c r="KL335" s="315">
        <v>5659.45</v>
      </c>
      <c r="KM335" s="315">
        <v>0</v>
      </c>
      <c r="KN335" s="315">
        <v>10557.15</v>
      </c>
      <c r="KO335" s="315">
        <v>20652.099999999999</v>
      </c>
      <c r="KP335" s="315">
        <v>16547.13</v>
      </c>
      <c r="KQ335" s="315">
        <v>1097843.29</v>
      </c>
      <c r="KR335" s="315">
        <v>16244.95</v>
      </c>
      <c r="KS335" s="314">
        <v>17028.849999999999</v>
      </c>
      <c r="KU335" s="312">
        <v>30</v>
      </c>
      <c r="KV335" s="312">
        <v>309</v>
      </c>
      <c r="KY335" s="312" t="s">
        <v>943</v>
      </c>
    </row>
    <row r="336" spans="1:311" x14ac:dyDescent="0.25">
      <c r="A336" s="321">
        <v>2022</v>
      </c>
      <c r="B336" s="320" t="s">
        <v>891</v>
      </c>
      <c r="C336" s="320" t="s">
        <v>911</v>
      </c>
      <c r="D336" s="320" t="s">
        <v>920</v>
      </c>
      <c r="E336" s="320" t="s">
        <v>846</v>
      </c>
      <c r="F336" s="319">
        <v>15516.6</v>
      </c>
      <c r="G336" s="319">
        <v>2370.1999999999998</v>
      </c>
      <c r="H336" s="319">
        <v>213055.63</v>
      </c>
      <c r="I336" s="319">
        <v>12293.99</v>
      </c>
      <c r="J336" s="319">
        <v>5746.55</v>
      </c>
      <c r="K336" s="319">
        <v>5718.75</v>
      </c>
      <c r="L336" s="319">
        <v>43778.46</v>
      </c>
      <c r="M336" s="319">
        <v>23115.8</v>
      </c>
      <c r="N336" s="319">
        <v>112914.64</v>
      </c>
      <c r="O336" s="319">
        <v>79611.8</v>
      </c>
      <c r="P336" s="319">
        <v>23715.06</v>
      </c>
      <c r="Q336" s="319">
        <v>10715.11</v>
      </c>
      <c r="R336" s="319">
        <v>33857.839999999997</v>
      </c>
      <c r="S336" s="319">
        <v>115776.92</v>
      </c>
      <c r="T336" s="319">
        <v>13146.24</v>
      </c>
      <c r="U336" s="319">
        <v>74891.55</v>
      </c>
      <c r="V336" s="319">
        <v>90472.5</v>
      </c>
      <c r="W336" s="319">
        <v>22126.35</v>
      </c>
      <c r="X336" s="319">
        <v>15883.03</v>
      </c>
      <c r="Y336" s="319">
        <v>991.05</v>
      </c>
      <c r="Z336" s="319">
        <v>11257.5</v>
      </c>
      <c r="AA336" s="319">
        <v>179397.26</v>
      </c>
      <c r="AB336" s="319">
        <v>10471.15</v>
      </c>
      <c r="AC336" s="319">
        <v>2013.3</v>
      </c>
      <c r="AD336" s="319">
        <v>235305.73</v>
      </c>
      <c r="AE336" s="319">
        <v>4323.6099999999997</v>
      </c>
      <c r="AF336" s="319">
        <v>12679.48</v>
      </c>
      <c r="AG336" s="319">
        <v>10629.3</v>
      </c>
      <c r="AH336" s="319">
        <v>13406.8</v>
      </c>
      <c r="AI336" s="319">
        <v>19223.25</v>
      </c>
      <c r="AJ336" s="319">
        <v>20068.7</v>
      </c>
      <c r="AK336" s="319">
        <v>702.6</v>
      </c>
      <c r="AL336" s="319">
        <v>179828.45</v>
      </c>
      <c r="AM336" s="319">
        <v>29236</v>
      </c>
      <c r="AN336" s="319">
        <v>18065.95</v>
      </c>
      <c r="AO336" s="319">
        <v>9258.02</v>
      </c>
      <c r="AP336" s="319">
        <v>7296.6</v>
      </c>
      <c r="AQ336" s="319">
        <v>1450.04</v>
      </c>
      <c r="AR336" s="319">
        <v>11434</v>
      </c>
      <c r="AS336" s="319">
        <v>21445.45</v>
      </c>
      <c r="AT336" s="319">
        <v>17113.099999999999</v>
      </c>
      <c r="AU336" s="319">
        <v>13601.04</v>
      </c>
      <c r="AV336" s="319">
        <v>3094.95</v>
      </c>
      <c r="AW336" s="319">
        <v>176497.87</v>
      </c>
      <c r="AX336" s="319">
        <v>848.7</v>
      </c>
      <c r="AY336" s="319">
        <v>8543.75</v>
      </c>
      <c r="AZ336" s="319">
        <v>10178.65</v>
      </c>
      <c r="BA336" s="319">
        <v>779.8</v>
      </c>
      <c r="BB336" s="319">
        <v>15338.15</v>
      </c>
      <c r="BC336" s="319">
        <v>90862.75</v>
      </c>
      <c r="BD336" s="319">
        <v>38229.75</v>
      </c>
      <c r="BE336" s="319">
        <v>35693.93</v>
      </c>
      <c r="BF336" s="319">
        <v>19353.23</v>
      </c>
      <c r="BG336" s="319">
        <v>3926.2</v>
      </c>
      <c r="BH336" s="319">
        <v>2882.2</v>
      </c>
      <c r="BI336" s="319">
        <v>59787.75</v>
      </c>
      <c r="BJ336" s="319">
        <v>0</v>
      </c>
      <c r="BK336" s="319">
        <v>105046.52</v>
      </c>
      <c r="BL336" s="319">
        <v>3037.9</v>
      </c>
      <c r="BM336" s="319">
        <v>5424.52</v>
      </c>
      <c r="BN336" s="319">
        <v>39228.6</v>
      </c>
      <c r="BO336" s="319">
        <v>17631.2</v>
      </c>
      <c r="BP336" s="319">
        <v>12208.9</v>
      </c>
      <c r="BQ336" s="319">
        <v>4687.6000000000004</v>
      </c>
      <c r="BR336" s="319">
        <v>9715.33</v>
      </c>
      <c r="BS336" s="319">
        <v>58671.9</v>
      </c>
      <c r="BT336" s="319">
        <v>1857</v>
      </c>
      <c r="BU336" s="319">
        <v>2086.35</v>
      </c>
      <c r="BV336" s="319">
        <v>6012.85</v>
      </c>
      <c r="BW336" s="319">
        <v>85814.95</v>
      </c>
      <c r="BX336" s="319">
        <v>13943.4</v>
      </c>
      <c r="BY336" s="319">
        <v>143522.48000000001</v>
      </c>
      <c r="BZ336" s="319">
        <v>10911.95</v>
      </c>
      <c r="CA336" s="319">
        <v>3274.4</v>
      </c>
      <c r="CB336" s="319">
        <v>14772.85</v>
      </c>
      <c r="CC336" s="319">
        <v>42393.45</v>
      </c>
      <c r="CD336" s="319">
        <v>44996.75</v>
      </c>
      <c r="CE336" s="319">
        <v>38940.33</v>
      </c>
      <c r="CF336" s="319">
        <v>120551.4</v>
      </c>
      <c r="CG336" s="319">
        <v>36424.050000000003</v>
      </c>
      <c r="CH336" s="319">
        <v>14427.35</v>
      </c>
      <c r="CI336" s="319">
        <v>227182.5</v>
      </c>
      <c r="CJ336" s="319">
        <v>5342.85</v>
      </c>
      <c r="CK336" s="319">
        <v>8404.27</v>
      </c>
      <c r="CL336" s="319">
        <v>6924.45</v>
      </c>
      <c r="CM336" s="319">
        <v>3500.2</v>
      </c>
      <c r="CN336" s="319">
        <v>49414.37</v>
      </c>
      <c r="CO336" s="319">
        <v>40063.5</v>
      </c>
      <c r="CP336" s="319">
        <v>5082.5</v>
      </c>
      <c r="CQ336" s="319">
        <v>16621.71</v>
      </c>
      <c r="CR336" s="319">
        <v>3627.45</v>
      </c>
      <c r="CS336" s="319">
        <v>14012.95</v>
      </c>
      <c r="CT336" s="319">
        <v>19306.07</v>
      </c>
      <c r="CU336" s="319">
        <v>1533.4</v>
      </c>
      <c r="CV336" s="319">
        <v>4037.6</v>
      </c>
      <c r="CW336" s="319">
        <v>14395.5</v>
      </c>
      <c r="CX336" s="319">
        <v>12613.29</v>
      </c>
      <c r="CY336" s="319">
        <v>14966.7</v>
      </c>
      <c r="CZ336" s="319">
        <v>171154.3</v>
      </c>
      <c r="DA336" s="319">
        <v>30791</v>
      </c>
      <c r="DB336" s="319">
        <v>50239.62</v>
      </c>
      <c r="DC336" s="319">
        <v>18186.53</v>
      </c>
      <c r="DD336" s="319">
        <v>178392.9</v>
      </c>
      <c r="DE336" s="319">
        <v>198301.57</v>
      </c>
      <c r="DF336" s="319">
        <v>5424.65</v>
      </c>
      <c r="DG336" s="319">
        <v>3000.7</v>
      </c>
      <c r="DH336" s="319">
        <v>16480.45</v>
      </c>
      <c r="DI336" s="319">
        <v>14712.35</v>
      </c>
      <c r="DJ336" s="319">
        <v>36517.870000000003</v>
      </c>
      <c r="DK336" s="319">
        <v>28637.9</v>
      </c>
      <c r="DL336" s="319">
        <v>11610.19</v>
      </c>
      <c r="DM336" s="319">
        <v>15314.5</v>
      </c>
      <c r="DN336" s="319">
        <v>2295.2399999999998</v>
      </c>
      <c r="DO336" s="319">
        <v>8833.56</v>
      </c>
      <c r="DP336" s="319">
        <v>3442.38</v>
      </c>
      <c r="DQ336" s="319">
        <v>2306.25</v>
      </c>
      <c r="DR336" s="319">
        <v>32555.63</v>
      </c>
      <c r="DS336" s="319">
        <v>38112.379999999997</v>
      </c>
      <c r="DT336" s="319">
        <v>45452.55</v>
      </c>
      <c r="DU336" s="319">
        <v>27097.45</v>
      </c>
      <c r="DV336" s="319">
        <v>5694.65</v>
      </c>
      <c r="DW336" s="319">
        <v>14270.7</v>
      </c>
      <c r="DX336" s="319">
        <v>14528.55</v>
      </c>
      <c r="DY336" s="319">
        <v>27825.57</v>
      </c>
      <c r="DZ336" s="319">
        <v>15364.48</v>
      </c>
      <c r="EA336" s="319">
        <v>234700.43</v>
      </c>
      <c r="EB336" s="319">
        <v>13398.24</v>
      </c>
      <c r="EC336" s="319">
        <v>10409.15</v>
      </c>
      <c r="ED336" s="319">
        <v>4196.3500000000004</v>
      </c>
      <c r="EE336" s="319">
        <v>11527.85</v>
      </c>
      <c r="EF336" s="319">
        <v>4352.8</v>
      </c>
      <c r="EG336" s="319">
        <v>33846.69</v>
      </c>
      <c r="EH336" s="319">
        <v>1856.5</v>
      </c>
      <c r="EI336" s="319">
        <v>40707.5</v>
      </c>
      <c r="EJ336" s="319">
        <v>72431.759999999995</v>
      </c>
      <c r="EK336" s="319">
        <v>137137.74</v>
      </c>
      <c r="EL336" s="319">
        <v>5038.8</v>
      </c>
      <c r="EM336" s="319">
        <v>16116.4</v>
      </c>
      <c r="EN336" s="319">
        <v>20062.91</v>
      </c>
      <c r="EO336" s="319">
        <v>45066.22</v>
      </c>
      <c r="EP336" s="319">
        <v>41762.29</v>
      </c>
      <c r="EQ336" s="319">
        <v>6736.25</v>
      </c>
      <c r="ER336" s="319">
        <v>44134.04</v>
      </c>
      <c r="ES336" s="319">
        <v>4562.75</v>
      </c>
      <c r="ET336" s="319">
        <v>12471.69</v>
      </c>
      <c r="EU336" s="319">
        <v>3872.31</v>
      </c>
      <c r="EV336" s="319">
        <v>4153.34</v>
      </c>
      <c r="EW336" s="319">
        <v>17540.3</v>
      </c>
      <c r="EX336" s="319">
        <v>20784.11</v>
      </c>
      <c r="EY336" s="319">
        <v>353275.47</v>
      </c>
      <c r="EZ336" s="319">
        <v>2738277.44</v>
      </c>
      <c r="FA336" s="319">
        <v>13914.06</v>
      </c>
      <c r="FB336" s="319">
        <v>13872.73</v>
      </c>
      <c r="FC336" s="319">
        <v>165239.60999999999</v>
      </c>
      <c r="FD336" s="319">
        <v>33319.65</v>
      </c>
      <c r="FE336" s="319">
        <v>267721.81</v>
      </c>
      <c r="FF336" s="319">
        <v>13971.13</v>
      </c>
      <c r="FG336" s="319">
        <v>4567.45</v>
      </c>
      <c r="FH336" s="319">
        <v>29378.880000000001</v>
      </c>
      <c r="FI336" s="319">
        <v>2117.35</v>
      </c>
      <c r="FJ336" s="319">
        <v>36464.85</v>
      </c>
      <c r="FK336" s="319">
        <v>4306.45</v>
      </c>
      <c r="FL336" s="319">
        <v>23541.75</v>
      </c>
      <c r="FM336" s="319">
        <v>67765.45</v>
      </c>
      <c r="FN336" s="319">
        <v>10281.17</v>
      </c>
      <c r="FO336" s="319">
        <v>9926.85</v>
      </c>
      <c r="FP336" s="319">
        <v>10703.8</v>
      </c>
      <c r="FQ336" s="319">
        <v>6678.95</v>
      </c>
      <c r="FR336" s="319">
        <v>263984.24</v>
      </c>
      <c r="FS336" s="319">
        <v>7108.4</v>
      </c>
      <c r="FT336" s="319">
        <v>6428.2</v>
      </c>
      <c r="FU336" s="319">
        <v>16607.93</v>
      </c>
      <c r="FV336" s="319">
        <v>3999.4</v>
      </c>
      <c r="FW336" s="319">
        <v>306.7</v>
      </c>
      <c r="FX336" s="319">
        <v>6603.2</v>
      </c>
      <c r="FY336" s="319">
        <v>72697.289999999994</v>
      </c>
      <c r="FZ336" s="319">
        <v>3181.9</v>
      </c>
      <c r="GA336" s="319">
        <v>5113.6000000000004</v>
      </c>
      <c r="GB336" s="319">
        <v>15867.46</v>
      </c>
      <c r="GC336" s="319">
        <v>6924.43</v>
      </c>
      <c r="GD336" s="319">
        <v>17338.28</v>
      </c>
      <c r="GE336" s="319">
        <v>40688.300000000003</v>
      </c>
      <c r="GF336" s="319">
        <v>10634.65</v>
      </c>
      <c r="GG336" s="319">
        <v>40546.67</v>
      </c>
      <c r="GH336" s="319">
        <v>9096.2900000000009</v>
      </c>
      <c r="GI336" s="319">
        <v>19661.5</v>
      </c>
      <c r="GJ336" s="319">
        <v>9819.7000000000007</v>
      </c>
      <c r="GK336" s="319">
        <v>350407.69</v>
      </c>
      <c r="GL336" s="319">
        <v>15283.65</v>
      </c>
      <c r="GM336" s="319">
        <v>652274.55000000005</v>
      </c>
      <c r="GN336" s="319">
        <v>23473.1</v>
      </c>
      <c r="GO336" s="319">
        <v>104217.60000000001</v>
      </c>
      <c r="GP336" s="319">
        <v>1607</v>
      </c>
      <c r="GQ336" s="319">
        <v>1057.5</v>
      </c>
      <c r="GR336" s="319">
        <v>17567.7</v>
      </c>
      <c r="GS336" s="319">
        <v>503659.59</v>
      </c>
      <c r="GT336" s="319">
        <v>3880.85</v>
      </c>
      <c r="GU336" s="319">
        <v>96016.91</v>
      </c>
      <c r="GV336" s="319">
        <v>4774.45</v>
      </c>
      <c r="GW336" s="319">
        <v>621.9</v>
      </c>
      <c r="GX336" s="319">
        <v>268372.3</v>
      </c>
      <c r="GY336" s="319">
        <v>2515.1999999999998</v>
      </c>
      <c r="GZ336" s="319">
        <v>34026.639999999999</v>
      </c>
      <c r="HA336" s="319">
        <v>92933.34</v>
      </c>
      <c r="HB336" s="319">
        <v>3398.4</v>
      </c>
      <c r="HC336" s="319">
        <v>129864.3</v>
      </c>
      <c r="HD336" s="319">
        <v>6311.45</v>
      </c>
      <c r="HE336" s="319">
        <v>6439</v>
      </c>
      <c r="HF336" s="319">
        <v>2955.85</v>
      </c>
      <c r="HG336" s="319">
        <v>51715.75</v>
      </c>
      <c r="HH336" s="319">
        <v>281295.03000000003</v>
      </c>
      <c r="HI336" s="319">
        <v>106601.06</v>
      </c>
      <c r="HJ336" s="319">
        <v>20799.7</v>
      </c>
      <c r="HK336" s="319">
        <v>12323.86</v>
      </c>
      <c r="HL336" s="319">
        <v>22450.87</v>
      </c>
      <c r="HM336" s="319">
        <v>14606.36</v>
      </c>
      <c r="HN336" s="319">
        <v>42492.95</v>
      </c>
      <c r="HO336" s="319">
        <v>7229.8</v>
      </c>
      <c r="HP336" s="319">
        <v>132685.57</v>
      </c>
      <c r="HQ336" s="319">
        <v>1084.3</v>
      </c>
      <c r="HR336" s="319">
        <v>133018.35</v>
      </c>
      <c r="HS336" s="319">
        <v>1605.52</v>
      </c>
      <c r="HT336" s="319">
        <v>225664.33</v>
      </c>
      <c r="HU336" s="319">
        <v>6908.4</v>
      </c>
      <c r="HV336" s="319">
        <v>85493.55</v>
      </c>
      <c r="HW336" s="319">
        <v>466779.5</v>
      </c>
      <c r="HX336" s="319">
        <v>36587.29</v>
      </c>
      <c r="HY336" s="319">
        <v>518550.27</v>
      </c>
      <c r="HZ336" s="319">
        <v>10587.57</v>
      </c>
      <c r="IA336" s="319">
        <v>12624.75</v>
      </c>
      <c r="IB336" s="319">
        <v>29650.05</v>
      </c>
      <c r="IC336" s="319">
        <v>87711.03</v>
      </c>
      <c r="ID336" s="319">
        <v>10780.22</v>
      </c>
      <c r="IE336" s="319">
        <v>83945.3</v>
      </c>
      <c r="IF336" s="319">
        <v>14110.8</v>
      </c>
      <c r="IG336" s="319">
        <v>4485.3999999999996</v>
      </c>
      <c r="IH336" s="319">
        <v>1933.75</v>
      </c>
      <c r="II336" s="319">
        <v>5541.6</v>
      </c>
      <c r="IJ336" s="319">
        <v>38848.239999999998</v>
      </c>
      <c r="IK336" s="319">
        <v>10111.4</v>
      </c>
      <c r="IL336" s="319">
        <v>3546.7</v>
      </c>
      <c r="IM336" s="319">
        <v>12585.95</v>
      </c>
      <c r="IN336" s="319">
        <v>91795.5</v>
      </c>
      <c r="IO336" s="319">
        <v>8589.32</v>
      </c>
      <c r="IP336" s="319">
        <v>4007.2</v>
      </c>
      <c r="IQ336" s="319">
        <v>16682.55</v>
      </c>
      <c r="IR336" s="319">
        <v>141558.38</v>
      </c>
      <c r="IS336" s="319">
        <v>417525.18</v>
      </c>
      <c r="IT336" s="319">
        <v>98423.95</v>
      </c>
      <c r="IU336" s="319">
        <v>8054.65</v>
      </c>
      <c r="IV336" s="319">
        <v>91508.7</v>
      </c>
      <c r="IW336" s="319">
        <v>6747.61</v>
      </c>
      <c r="IX336" s="319">
        <v>5549</v>
      </c>
      <c r="IY336" s="319">
        <v>30810.23</v>
      </c>
      <c r="IZ336" s="319">
        <v>10979.85</v>
      </c>
      <c r="JA336" s="319">
        <v>8525</v>
      </c>
      <c r="JB336" s="319">
        <v>6321.75</v>
      </c>
      <c r="JC336" s="319">
        <v>11953.65</v>
      </c>
      <c r="JD336" s="319">
        <v>4842.6499999999996</v>
      </c>
      <c r="JE336" s="319">
        <v>1463.2</v>
      </c>
      <c r="JF336" s="319">
        <v>31155.29</v>
      </c>
      <c r="JG336" s="319">
        <v>4466.8999999999996</v>
      </c>
      <c r="JH336" s="319">
        <v>29598.240000000002</v>
      </c>
      <c r="JI336" s="319">
        <v>36335.480000000003</v>
      </c>
      <c r="JJ336" s="319">
        <v>18980.96</v>
      </c>
      <c r="JK336" s="319">
        <v>2144.85</v>
      </c>
      <c r="JL336" s="319">
        <v>8081.05</v>
      </c>
      <c r="JM336" s="319">
        <v>1813.1</v>
      </c>
      <c r="JN336" s="319">
        <v>230.65</v>
      </c>
      <c r="JO336" s="319">
        <v>28256.45</v>
      </c>
      <c r="JP336" s="319">
        <v>3655.5</v>
      </c>
      <c r="JQ336" s="319">
        <v>4909.5</v>
      </c>
      <c r="JR336" s="319">
        <v>1394.35</v>
      </c>
      <c r="JS336" s="319">
        <v>72471.039999999994</v>
      </c>
      <c r="JT336" s="319">
        <v>4112.71</v>
      </c>
      <c r="JU336" s="319">
        <v>5064.68</v>
      </c>
      <c r="JV336" s="319">
        <v>703707.16</v>
      </c>
      <c r="JW336" s="319">
        <v>5653.32</v>
      </c>
      <c r="JX336" s="319">
        <v>20572.55</v>
      </c>
      <c r="JY336" s="319">
        <v>624.35</v>
      </c>
      <c r="JZ336" s="319">
        <v>3808.45</v>
      </c>
      <c r="KA336" s="319">
        <v>14823</v>
      </c>
      <c r="KB336" s="319">
        <v>18997.849999999999</v>
      </c>
      <c r="KC336" s="319">
        <v>5815.35</v>
      </c>
      <c r="KD336" s="319">
        <v>6084.8</v>
      </c>
      <c r="KE336" s="319">
        <v>154825.07999999999</v>
      </c>
      <c r="KF336" s="319">
        <v>60218.05</v>
      </c>
      <c r="KG336" s="319">
        <v>24109.56</v>
      </c>
      <c r="KH336" s="319">
        <v>4905.25</v>
      </c>
      <c r="KI336" s="319">
        <v>32818.080000000002</v>
      </c>
      <c r="KJ336" s="319">
        <v>20158.650000000001</v>
      </c>
      <c r="KK336" s="319">
        <v>3825.65</v>
      </c>
      <c r="KL336" s="319">
        <v>29160.7</v>
      </c>
      <c r="KM336" s="319">
        <v>6962.93</v>
      </c>
      <c r="KN336" s="319">
        <v>7091.42</v>
      </c>
      <c r="KO336" s="319">
        <v>63022.400000000001</v>
      </c>
      <c r="KP336" s="319">
        <v>21573.62</v>
      </c>
      <c r="KQ336" s="319">
        <v>1383315.75</v>
      </c>
      <c r="KR336" s="319">
        <v>78329.55</v>
      </c>
      <c r="KS336" s="318">
        <v>20890.2</v>
      </c>
      <c r="KU336" s="312">
        <v>31</v>
      </c>
      <c r="KV336" s="312">
        <v>310</v>
      </c>
      <c r="KY336" s="312" t="s">
        <v>943</v>
      </c>
    </row>
    <row r="337" spans="1:311" x14ac:dyDescent="0.25">
      <c r="A337" s="317">
        <v>2022</v>
      </c>
      <c r="B337" s="316" t="s">
        <v>891</v>
      </c>
      <c r="C337" s="316" t="s">
        <v>911</v>
      </c>
      <c r="D337" s="316" t="s">
        <v>919</v>
      </c>
      <c r="E337" s="316" t="s">
        <v>846</v>
      </c>
      <c r="F337" s="315">
        <v>47164.85</v>
      </c>
      <c r="G337" s="315">
        <v>592.6</v>
      </c>
      <c r="H337" s="315">
        <v>619464.76</v>
      </c>
      <c r="I337" s="315">
        <v>35864.03</v>
      </c>
      <c r="J337" s="315">
        <v>1225.75</v>
      </c>
      <c r="K337" s="315">
        <v>42413.85</v>
      </c>
      <c r="L337" s="315">
        <v>155656.66</v>
      </c>
      <c r="M337" s="315">
        <v>195067.83</v>
      </c>
      <c r="N337" s="315">
        <v>306417.75</v>
      </c>
      <c r="O337" s="315">
        <v>306293.02</v>
      </c>
      <c r="P337" s="315">
        <v>94597.83</v>
      </c>
      <c r="Q337" s="315">
        <v>14016.01</v>
      </c>
      <c r="R337" s="315">
        <v>34129.64</v>
      </c>
      <c r="S337" s="315">
        <v>27466.74</v>
      </c>
      <c r="T337" s="315">
        <v>24406.94</v>
      </c>
      <c r="U337" s="315">
        <v>66616.83</v>
      </c>
      <c r="V337" s="315">
        <v>221661.97</v>
      </c>
      <c r="W337" s="315">
        <v>6235.75</v>
      </c>
      <c r="X337" s="315">
        <v>103756.79</v>
      </c>
      <c r="Y337" s="315">
        <v>6051.5</v>
      </c>
      <c r="Z337" s="315">
        <v>7160.74</v>
      </c>
      <c r="AA337" s="315">
        <v>662251.19999999995</v>
      </c>
      <c r="AB337" s="315">
        <v>72283.7</v>
      </c>
      <c r="AC337" s="315">
        <v>50435.75</v>
      </c>
      <c r="AD337" s="315">
        <v>1091050.68</v>
      </c>
      <c r="AE337" s="315">
        <v>37960.75</v>
      </c>
      <c r="AF337" s="315">
        <v>24413.15</v>
      </c>
      <c r="AG337" s="315">
        <v>30249.95</v>
      </c>
      <c r="AH337" s="315">
        <v>83772.7</v>
      </c>
      <c r="AI337" s="315">
        <v>40496.550000000003</v>
      </c>
      <c r="AJ337" s="315">
        <v>27025.84</v>
      </c>
      <c r="AK337" s="315">
        <v>5119.95</v>
      </c>
      <c r="AL337" s="315">
        <v>149483.85</v>
      </c>
      <c r="AM337" s="315">
        <v>8195.82</v>
      </c>
      <c r="AN337" s="315">
        <v>38134.89</v>
      </c>
      <c r="AO337" s="315">
        <v>22683.59</v>
      </c>
      <c r="AP337" s="315">
        <v>16765.55</v>
      </c>
      <c r="AQ337" s="315">
        <v>3381.55</v>
      </c>
      <c r="AR337" s="315">
        <v>6273.95</v>
      </c>
      <c r="AS337" s="315">
        <v>35865.29</v>
      </c>
      <c r="AT337" s="315">
        <v>2171.9499999999998</v>
      </c>
      <c r="AU337" s="315">
        <v>50144.82</v>
      </c>
      <c r="AV337" s="315">
        <v>5141.75</v>
      </c>
      <c r="AW337" s="315">
        <v>673600.45</v>
      </c>
      <c r="AX337" s="315">
        <v>93588.38</v>
      </c>
      <c r="AY337" s="315">
        <v>30701.61</v>
      </c>
      <c r="AZ337" s="315">
        <v>24983.5</v>
      </c>
      <c r="BA337" s="315">
        <v>4672.3500000000004</v>
      </c>
      <c r="BB337" s="315">
        <v>2762</v>
      </c>
      <c r="BC337" s="315">
        <v>149359.9</v>
      </c>
      <c r="BD337" s="315">
        <v>186145.9</v>
      </c>
      <c r="BE337" s="315">
        <v>72038.990000000005</v>
      </c>
      <c r="BF337" s="315">
        <v>28143.08</v>
      </c>
      <c r="BG337" s="315">
        <v>11058.75</v>
      </c>
      <c r="BH337" s="315">
        <v>2818.4</v>
      </c>
      <c r="BI337" s="315">
        <v>222463.7</v>
      </c>
      <c r="BJ337" s="315">
        <v>0</v>
      </c>
      <c r="BK337" s="315">
        <v>32356.69</v>
      </c>
      <c r="BL337" s="315">
        <v>13005.71</v>
      </c>
      <c r="BM337" s="315">
        <v>60366.39</v>
      </c>
      <c r="BN337" s="315">
        <v>164034.65</v>
      </c>
      <c r="BO337" s="315">
        <v>11007.55</v>
      </c>
      <c r="BP337" s="315">
        <v>14665.87</v>
      </c>
      <c r="BQ337" s="315">
        <v>9416.75</v>
      </c>
      <c r="BR337" s="315">
        <v>48921.25</v>
      </c>
      <c r="BS337" s="315">
        <v>73565.58</v>
      </c>
      <c r="BT337" s="315">
        <v>5036.5</v>
      </c>
      <c r="BU337" s="315">
        <v>3564.1</v>
      </c>
      <c r="BV337" s="315">
        <v>8631.2099999999991</v>
      </c>
      <c r="BW337" s="315">
        <v>62641.09</v>
      </c>
      <c r="BX337" s="315">
        <v>32877.599999999999</v>
      </c>
      <c r="BY337" s="315">
        <v>90032.91</v>
      </c>
      <c r="BZ337" s="315">
        <v>36392.949999999997</v>
      </c>
      <c r="CA337" s="315">
        <v>12874.41</v>
      </c>
      <c r="CB337" s="315">
        <v>5575</v>
      </c>
      <c r="CC337" s="315">
        <v>96556.800000000003</v>
      </c>
      <c r="CD337" s="315">
        <v>105398.03</v>
      </c>
      <c r="CE337" s="315">
        <v>120201.25</v>
      </c>
      <c r="CF337" s="315">
        <v>334987.62</v>
      </c>
      <c r="CG337" s="315">
        <v>50840.480000000003</v>
      </c>
      <c r="CH337" s="315">
        <v>104978.2</v>
      </c>
      <c r="CI337" s="315">
        <v>279162.8</v>
      </c>
      <c r="CJ337" s="315">
        <v>18135.400000000001</v>
      </c>
      <c r="CK337" s="315">
        <v>18671.810000000001</v>
      </c>
      <c r="CL337" s="315">
        <v>40394.85</v>
      </c>
      <c r="CM337" s="315">
        <v>4038.35</v>
      </c>
      <c r="CN337" s="315">
        <v>125258.82</v>
      </c>
      <c r="CO337" s="315">
        <v>100723.1</v>
      </c>
      <c r="CP337" s="315">
        <v>4852.6000000000004</v>
      </c>
      <c r="CQ337" s="315">
        <v>22905.48</v>
      </c>
      <c r="CR337" s="315">
        <v>0</v>
      </c>
      <c r="CS337" s="315">
        <v>31138.25</v>
      </c>
      <c r="CT337" s="315">
        <v>83168.58</v>
      </c>
      <c r="CU337" s="315">
        <v>5102.05</v>
      </c>
      <c r="CV337" s="315">
        <v>8709.7000000000007</v>
      </c>
      <c r="CW337" s="315">
        <v>23563.66</v>
      </c>
      <c r="CX337" s="315">
        <v>11935.35</v>
      </c>
      <c r="CY337" s="315">
        <v>7464.23</v>
      </c>
      <c r="CZ337" s="315">
        <v>280766.7</v>
      </c>
      <c r="DA337" s="315">
        <v>20995.26</v>
      </c>
      <c r="DB337" s="315">
        <v>44292.9</v>
      </c>
      <c r="DC337" s="315">
        <v>52817.96</v>
      </c>
      <c r="DD337" s="315">
        <v>572157.89</v>
      </c>
      <c r="DE337" s="315">
        <v>589363.26</v>
      </c>
      <c r="DF337" s="315">
        <v>13620.99</v>
      </c>
      <c r="DG337" s="315">
        <v>37007.15</v>
      </c>
      <c r="DH337" s="315">
        <v>90767.58</v>
      </c>
      <c r="DI337" s="315">
        <v>22337.85</v>
      </c>
      <c r="DJ337" s="315">
        <v>181822.63</v>
      </c>
      <c r="DK337" s="315">
        <v>12021.55</v>
      </c>
      <c r="DL337" s="315">
        <v>36070.53</v>
      </c>
      <c r="DM337" s="315">
        <v>455.55</v>
      </c>
      <c r="DN337" s="315">
        <v>3322.4</v>
      </c>
      <c r="DO337" s="315">
        <v>1516.05</v>
      </c>
      <c r="DP337" s="315">
        <v>11185.5</v>
      </c>
      <c r="DQ337" s="315">
        <v>1011.9</v>
      </c>
      <c r="DR337" s="315">
        <v>37765.11</v>
      </c>
      <c r="DS337" s="315">
        <v>119506.5</v>
      </c>
      <c r="DT337" s="315">
        <v>76070.31</v>
      </c>
      <c r="DU337" s="315">
        <v>172929.51</v>
      </c>
      <c r="DV337" s="315">
        <v>26333.79</v>
      </c>
      <c r="DW337" s="315">
        <v>22166.5</v>
      </c>
      <c r="DX337" s="315">
        <v>78099.02</v>
      </c>
      <c r="DY337" s="315">
        <v>14989.6</v>
      </c>
      <c r="DZ337" s="315">
        <v>22302.53</v>
      </c>
      <c r="EA337" s="315">
        <v>366859.73</v>
      </c>
      <c r="EB337" s="315">
        <v>109145.27</v>
      </c>
      <c r="EC337" s="315">
        <v>14064.52</v>
      </c>
      <c r="ED337" s="315">
        <v>24991.91</v>
      </c>
      <c r="EE337" s="315">
        <v>0</v>
      </c>
      <c r="EF337" s="315">
        <v>0</v>
      </c>
      <c r="EG337" s="315">
        <v>190067.04</v>
      </c>
      <c r="EH337" s="315">
        <v>4759.8</v>
      </c>
      <c r="EI337" s="315">
        <v>305076.82</v>
      </c>
      <c r="EJ337" s="315">
        <v>417333.31</v>
      </c>
      <c r="EK337" s="315">
        <v>13822.55</v>
      </c>
      <c r="EL337" s="315">
        <v>7536.9</v>
      </c>
      <c r="EM337" s="315">
        <v>81014.289999999994</v>
      </c>
      <c r="EN337" s="315">
        <v>80213.94</v>
      </c>
      <c r="EO337" s="315">
        <v>99020.15</v>
      </c>
      <c r="EP337" s="315">
        <v>56873.54</v>
      </c>
      <c r="EQ337" s="315">
        <v>45434.5</v>
      </c>
      <c r="ER337" s="315">
        <v>69187.14</v>
      </c>
      <c r="ES337" s="315">
        <v>199242.44</v>
      </c>
      <c r="ET337" s="315">
        <v>53603.7</v>
      </c>
      <c r="EU337" s="315">
        <v>3827.95</v>
      </c>
      <c r="EV337" s="315">
        <v>0</v>
      </c>
      <c r="EW337" s="315">
        <v>15076.35</v>
      </c>
      <c r="EX337" s="315">
        <v>32333.3</v>
      </c>
      <c r="EY337" s="315">
        <v>699663.44</v>
      </c>
      <c r="EZ337" s="315">
        <v>9886367.2799999993</v>
      </c>
      <c r="FA337" s="315">
        <v>9698.5499999999993</v>
      </c>
      <c r="FB337" s="315">
        <v>53956.27</v>
      </c>
      <c r="FC337" s="315">
        <v>300883.76</v>
      </c>
      <c r="FD337" s="315">
        <v>57944.55</v>
      </c>
      <c r="FE337" s="315">
        <v>353891.65</v>
      </c>
      <c r="FF337" s="315">
        <v>94723.27</v>
      </c>
      <c r="FG337" s="315">
        <v>14799.4</v>
      </c>
      <c r="FH337" s="315">
        <v>97695.81</v>
      </c>
      <c r="FI337" s="315">
        <v>1869.2</v>
      </c>
      <c r="FJ337" s="315">
        <v>94094.87</v>
      </c>
      <c r="FK337" s="315">
        <v>14736.28</v>
      </c>
      <c r="FL337" s="315">
        <v>0</v>
      </c>
      <c r="FM337" s="315">
        <v>149664.12</v>
      </c>
      <c r="FN337" s="315">
        <v>5732.2</v>
      </c>
      <c r="FO337" s="315">
        <v>8959.25</v>
      </c>
      <c r="FP337" s="315">
        <v>20884.689999999999</v>
      </c>
      <c r="FQ337" s="315">
        <v>33949.699999999997</v>
      </c>
      <c r="FR337" s="315">
        <v>808094.84</v>
      </c>
      <c r="FS337" s="315">
        <v>10220.25</v>
      </c>
      <c r="FT337" s="315">
        <v>19926.66</v>
      </c>
      <c r="FU337" s="315">
        <v>9266.7999999999993</v>
      </c>
      <c r="FV337" s="315">
        <v>0</v>
      </c>
      <c r="FW337" s="315">
        <v>0</v>
      </c>
      <c r="FX337" s="315">
        <v>13641.25</v>
      </c>
      <c r="FY337" s="315">
        <v>101356.93</v>
      </c>
      <c r="FZ337" s="315">
        <v>14121.15</v>
      </c>
      <c r="GA337" s="315">
        <v>3951</v>
      </c>
      <c r="GB337" s="315">
        <v>13670.38</v>
      </c>
      <c r="GC337" s="315">
        <v>41394.910000000003</v>
      </c>
      <c r="GD337" s="315">
        <v>34348.050000000003</v>
      </c>
      <c r="GE337" s="315">
        <v>38507.35</v>
      </c>
      <c r="GF337" s="315">
        <v>75820.33</v>
      </c>
      <c r="GG337" s="315">
        <v>136334.14000000001</v>
      </c>
      <c r="GH337" s="315">
        <v>25414.6</v>
      </c>
      <c r="GI337" s="315">
        <v>84317.01</v>
      </c>
      <c r="GJ337" s="315">
        <v>33363.949999999997</v>
      </c>
      <c r="GK337" s="315">
        <v>1155810.18</v>
      </c>
      <c r="GL337" s="315">
        <v>3374.55</v>
      </c>
      <c r="GM337" s="315">
        <v>1160652.08</v>
      </c>
      <c r="GN337" s="315">
        <v>39872.58</v>
      </c>
      <c r="GO337" s="315">
        <v>241408.42</v>
      </c>
      <c r="GP337" s="315">
        <v>1819.9</v>
      </c>
      <c r="GQ337" s="315">
        <v>336.43</v>
      </c>
      <c r="GR337" s="315">
        <v>54039.69</v>
      </c>
      <c r="GS337" s="315">
        <v>1537797.52</v>
      </c>
      <c r="GT337" s="315">
        <v>7371.6</v>
      </c>
      <c r="GU337" s="315">
        <v>913113.67</v>
      </c>
      <c r="GV337" s="315">
        <v>38425.730000000003</v>
      </c>
      <c r="GW337" s="315">
        <v>7815.4</v>
      </c>
      <c r="GX337" s="315">
        <v>314799.48</v>
      </c>
      <c r="GY337" s="315">
        <v>11155.13</v>
      </c>
      <c r="GZ337" s="315">
        <v>145463.24</v>
      </c>
      <c r="HA337" s="315">
        <v>210120.84</v>
      </c>
      <c r="HB337" s="315">
        <v>97673.13</v>
      </c>
      <c r="HC337" s="315">
        <v>142663.34</v>
      </c>
      <c r="HD337" s="315">
        <v>1101.95</v>
      </c>
      <c r="HE337" s="315">
        <v>2090.4499999999998</v>
      </c>
      <c r="HF337" s="315">
        <v>20650.849999999999</v>
      </c>
      <c r="HG337" s="315">
        <v>43662.79</v>
      </c>
      <c r="HH337" s="315">
        <v>869691.95</v>
      </c>
      <c r="HI337" s="315">
        <v>215212.91</v>
      </c>
      <c r="HJ337" s="315">
        <v>65077.91</v>
      </c>
      <c r="HK337" s="315">
        <v>14521.99</v>
      </c>
      <c r="HL337" s="315">
        <v>67855.97</v>
      </c>
      <c r="HM337" s="315">
        <v>51868.04</v>
      </c>
      <c r="HN337" s="315">
        <v>22434.799999999999</v>
      </c>
      <c r="HO337" s="315">
        <v>1245.7</v>
      </c>
      <c r="HP337" s="315">
        <v>339376.25</v>
      </c>
      <c r="HQ337" s="315">
        <v>5085</v>
      </c>
      <c r="HR337" s="315">
        <v>335151.03000000003</v>
      </c>
      <c r="HS337" s="315">
        <v>14</v>
      </c>
      <c r="HT337" s="315">
        <v>276051.26</v>
      </c>
      <c r="HU337" s="315">
        <v>2373.9</v>
      </c>
      <c r="HV337" s="315">
        <v>143428.32</v>
      </c>
      <c r="HW337" s="315">
        <v>957676.13</v>
      </c>
      <c r="HX337" s="315">
        <v>9714.9</v>
      </c>
      <c r="HY337" s="315">
        <v>874961.72</v>
      </c>
      <c r="HZ337" s="315">
        <v>45499.48</v>
      </c>
      <c r="IA337" s="315">
        <v>10302.450000000001</v>
      </c>
      <c r="IB337" s="315">
        <v>127767.7</v>
      </c>
      <c r="IC337" s="315">
        <v>267853.01</v>
      </c>
      <c r="ID337" s="315">
        <v>74887.55</v>
      </c>
      <c r="IE337" s="315">
        <v>175736.8</v>
      </c>
      <c r="IF337" s="315">
        <v>34442.699999999997</v>
      </c>
      <c r="IG337" s="315">
        <v>13684.2</v>
      </c>
      <c r="IH337" s="315">
        <v>389.3</v>
      </c>
      <c r="II337" s="315">
        <v>4307.55</v>
      </c>
      <c r="IJ337" s="315">
        <v>46791.43</v>
      </c>
      <c r="IK337" s="315">
        <v>1832.65</v>
      </c>
      <c r="IL337" s="315">
        <v>18283.349999999999</v>
      </c>
      <c r="IM337" s="315">
        <v>46894.85</v>
      </c>
      <c r="IN337" s="315">
        <v>114381.01</v>
      </c>
      <c r="IO337" s="315">
        <v>5746.1</v>
      </c>
      <c r="IP337" s="315">
        <v>47901.51</v>
      </c>
      <c r="IQ337" s="315">
        <v>2152.34</v>
      </c>
      <c r="IR337" s="315">
        <v>223115.95</v>
      </c>
      <c r="IS337" s="315">
        <v>339339.11</v>
      </c>
      <c r="IT337" s="315">
        <v>506906.14</v>
      </c>
      <c r="IU337" s="315">
        <v>5503.58</v>
      </c>
      <c r="IV337" s="315">
        <v>240565.75</v>
      </c>
      <c r="IW337" s="315">
        <v>5904.8</v>
      </c>
      <c r="IX337" s="315">
        <v>0</v>
      </c>
      <c r="IY337" s="315">
        <v>67981.8</v>
      </c>
      <c r="IZ337" s="315">
        <v>2466.52</v>
      </c>
      <c r="JA337" s="315">
        <v>24222.51</v>
      </c>
      <c r="JB337" s="315">
        <v>29408.799999999999</v>
      </c>
      <c r="JC337" s="315">
        <v>47089.35</v>
      </c>
      <c r="JD337" s="315">
        <v>451.05</v>
      </c>
      <c r="JE337" s="315">
        <v>3304.25</v>
      </c>
      <c r="JF337" s="315">
        <v>25537.37</v>
      </c>
      <c r="JG337" s="315">
        <v>8522.27</v>
      </c>
      <c r="JH337" s="315">
        <v>16691.09</v>
      </c>
      <c r="JI337" s="315">
        <v>55181.95</v>
      </c>
      <c r="JJ337" s="315">
        <v>16589.3</v>
      </c>
      <c r="JK337" s="315">
        <v>3486.65</v>
      </c>
      <c r="JL337" s="315">
        <v>58568.15</v>
      </c>
      <c r="JM337" s="315">
        <v>6295.91</v>
      </c>
      <c r="JN337" s="315">
        <v>8116.7</v>
      </c>
      <c r="JO337" s="315">
        <v>75313.119999999995</v>
      </c>
      <c r="JP337" s="315">
        <v>12828.5</v>
      </c>
      <c r="JQ337" s="315">
        <v>22570.55</v>
      </c>
      <c r="JR337" s="315">
        <v>2530</v>
      </c>
      <c r="JS337" s="315">
        <v>188403.67</v>
      </c>
      <c r="JT337" s="315">
        <v>38761.620000000003</v>
      </c>
      <c r="JU337" s="315">
        <v>10457.450000000001</v>
      </c>
      <c r="JV337" s="315">
        <v>1499507.52</v>
      </c>
      <c r="JW337" s="315">
        <v>36095.1</v>
      </c>
      <c r="JX337" s="315">
        <v>27322.55</v>
      </c>
      <c r="JY337" s="315">
        <v>0</v>
      </c>
      <c r="JZ337" s="315">
        <v>2454.6999999999998</v>
      </c>
      <c r="KA337" s="315">
        <v>23762.5</v>
      </c>
      <c r="KB337" s="315">
        <v>44504.1</v>
      </c>
      <c r="KC337" s="315">
        <v>17913.71</v>
      </c>
      <c r="KD337" s="315">
        <v>38251.300000000003</v>
      </c>
      <c r="KE337" s="315">
        <v>381808.57</v>
      </c>
      <c r="KF337" s="315">
        <v>8749.1</v>
      </c>
      <c r="KG337" s="315">
        <v>48397.279999999999</v>
      </c>
      <c r="KH337" s="315">
        <v>16273.36</v>
      </c>
      <c r="KI337" s="315">
        <v>41244.9</v>
      </c>
      <c r="KJ337" s="315">
        <v>10128.1</v>
      </c>
      <c r="KK337" s="315">
        <v>3971</v>
      </c>
      <c r="KL337" s="315">
        <v>5182.8500000000004</v>
      </c>
      <c r="KM337" s="315">
        <v>54478.879999999997</v>
      </c>
      <c r="KN337" s="315">
        <v>30329.9</v>
      </c>
      <c r="KO337" s="315">
        <v>100189.35</v>
      </c>
      <c r="KP337" s="315">
        <v>72615.48</v>
      </c>
      <c r="KQ337" s="315">
        <v>3243760.62</v>
      </c>
      <c r="KR337" s="315">
        <v>167933.42</v>
      </c>
      <c r="KS337" s="314">
        <v>71344.490000000005</v>
      </c>
      <c r="KU337" s="312">
        <v>31</v>
      </c>
      <c r="KV337" s="312">
        <v>311</v>
      </c>
      <c r="KY337" s="312" t="s">
        <v>943</v>
      </c>
    </row>
    <row r="338" spans="1:311" x14ac:dyDescent="0.25">
      <c r="A338" s="321">
        <v>2022</v>
      </c>
      <c r="B338" s="320" t="s">
        <v>891</v>
      </c>
      <c r="C338" s="320" t="s">
        <v>911</v>
      </c>
      <c r="D338" s="320" t="s">
        <v>918</v>
      </c>
      <c r="E338" s="320" t="s">
        <v>846</v>
      </c>
      <c r="F338" s="319">
        <v>89356.85</v>
      </c>
      <c r="G338" s="319">
        <v>28828.25</v>
      </c>
      <c r="H338" s="319">
        <v>1276585.18</v>
      </c>
      <c r="I338" s="319">
        <v>75737.279999999999</v>
      </c>
      <c r="J338" s="319">
        <v>14743.25</v>
      </c>
      <c r="K338" s="319">
        <v>65228.1</v>
      </c>
      <c r="L338" s="319">
        <v>356858.97</v>
      </c>
      <c r="M338" s="319">
        <v>389312.39</v>
      </c>
      <c r="N338" s="319">
        <v>3723814.28</v>
      </c>
      <c r="O338" s="319">
        <v>727899.64</v>
      </c>
      <c r="P338" s="319">
        <v>135119.26999999999</v>
      </c>
      <c r="Q338" s="319">
        <v>165435.37</v>
      </c>
      <c r="R338" s="319">
        <v>222490.75</v>
      </c>
      <c r="S338" s="319">
        <v>153587.75</v>
      </c>
      <c r="T338" s="319">
        <v>277325.44</v>
      </c>
      <c r="U338" s="319">
        <v>279293.25</v>
      </c>
      <c r="V338" s="319">
        <v>1494586.13</v>
      </c>
      <c r="W338" s="319">
        <v>78767.899999999994</v>
      </c>
      <c r="X338" s="319">
        <v>151374.9</v>
      </c>
      <c r="Y338" s="319">
        <v>78987.259999999995</v>
      </c>
      <c r="Z338" s="319">
        <v>48745.35</v>
      </c>
      <c r="AA338" s="319">
        <v>859690.45</v>
      </c>
      <c r="AB338" s="319">
        <v>603954.56999999995</v>
      </c>
      <c r="AC338" s="319">
        <v>34479.699999999997</v>
      </c>
      <c r="AD338" s="319">
        <v>1480728.6</v>
      </c>
      <c r="AE338" s="319">
        <v>29852.15</v>
      </c>
      <c r="AF338" s="319">
        <v>20608.45</v>
      </c>
      <c r="AG338" s="319">
        <v>128756</v>
      </c>
      <c r="AH338" s="319">
        <v>28338.6</v>
      </c>
      <c r="AI338" s="319">
        <v>216984.95</v>
      </c>
      <c r="AJ338" s="319">
        <v>56054.39</v>
      </c>
      <c r="AK338" s="319">
        <v>24615.95</v>
      </c>
      <c r="AL338" s="319">
        <v>1188685.03</v>
      </c>
      <c r="AM338" s="319">
        <v>24686.560000000001</v>
      </c>
      <c r="AN338" s="319">
        <v>86840.08</v>
      </c>
      <c r="AO338" s="319">
        <v>96497.68</v>
      </c>
      <c r="AP338" s="319">
        <v>89049.3</v>
      </c>
      <c r="AQ338" s="319">
        <v>69015.600000000006</v>
      </c>
      <c r="AR338" s="319">
        <v>125576.75</v>
      </c>
      <c r="AS338" s="319">
        <v>100718.88</v>
      </c>
      <c r="AT338" s="319">
        <v>66739.81</v>
      </c>
      <c r="AU338" s="319">
        <v>90554.4</v>
      </c>
      <c r="AV338" s="319">
        <v>43793.95</v>
      </c>
      <c r="AW338" s="319">
        <v>1152529.3799999999</v>
      </c>
      <c r="AX338" s="319">
        <v>4375.6499999999996</v>
      </c>
      <c r="AY338" s="319">
        <v>245542.3</v>
      </c>
      <c r="AZ338" s="319">
        <v>115997.05</v>
      </c>
      <c r="BA338" s="319">
        <v>41178.78</v>
      </c>
      <c r="BB338" s="319">
        <v>98556.95</v>
      </c>
      <c r="BC338" s="319">
        <v>190619.98</v>
      </c>
      <c r="BD338" s="319">
        <v>671877.85</v>
      </c>
      <c r="BE338" s="319">
        <v>120333.96</v>
      </c>
      <c r="BF338" s="319">
        <v>100645.8</v>
      </c>
      <c r="BG338" s="319">
        <v>75975.3</v>
      </c>
      <c r="BH338" s="319">
        <v>11635.25</v>
      </c>
      <c r="BI338" s="319">
        <v>691702.45</v>
      </c>
      <c r="BJ338" s="319">
        <v>16465.650000000001</v>
      </c>
      <c r="BK338" s="319">
        <v>636898.52</v>
      </c>
      <c r="BL338" s="319">
        <v>20616.810000000001</v>
      </c>
      <c r="BM338" s="319">
        <v>172851.42</v>
      </c>
      <c r="BN338" s="319">
        <v>403826.88</v>
      </c>
      <c r="BO338" s="319">
        <v>291297.96999999997</v>
      </c>
      <c r="BP338" s="319">
        <v>37989.9</v>
      </c>
      <c r="BQ338" s="319">
        <v>12375.85</v>
      </c>
      <c r="BR338" s="319">
        <v>201147.31</v>
      </c>
      <c r="BS338" s="319">
        <v>385314.12</v>
      </c>
      <c r="BT338" s="319">
        <v>9609.69</v>
      </c>
      <c r="BU338" s="319">
        <v>20267.349999999999</v>
      </c>
      <c r="BV338" s="319">
        <v>45945.25</v>
      </c>
      <c r="BW338" s="319">
        <v>188917.9</v>
      </c>
      <c r="BX338" s="319">
        <v>109233.4</v>
      </c>
      <c r="BY338" s="319">
        <v>202893.08</v>
      </c>
      <c r="BZ338" s="319">
        <v>35313.019999999997</v>
      </c>
      <c r="CA338" s="319">
        <v>91688.05</v>
      </c>
      <c r="CB338" s="319">
        <v>47774.65</v>
      </c>
      <c r="CC338" s="319">
        <v>248220.7</v>
      </c>
      <c r="CD338" s="319">
        <v>203894.02</v>
      </c>
      <c r="CE338" s="319">
        <v>262962.05</v>
      </c>
      <c r="CF338" s="319">
        <v>448206.8</v>
      </c>
      <c r="CG338" s="319">
        <v>180088.08</v>
      </c>
      <c r="CH338" s="319">
        <v>137527.49</v>
      </c>
      <c r="CI338" s="319">
        <v>983930.05</v>
      </c>
      <c r="CJ338" s="319">
        <v>70653.350000000006</v>
      </c>
      <c r="CK338" s="319">
        <v>26551.8</v>
      </c>
      <c r="CL338" s="319">
        <v>51746.9</v>
      </c>
      <c r="CM338" s="319">
        <v>59277.73</v>
      </c>
      <c r="CN338" s="319">
        <v>436824.9</v>
      </c>
      <c r="CO338" s="319">
        <v>522842.65</v>
      </c>
      <c r="CP338" s="319">
        <v>11123.95</v>
      </c>
      <c r="CQ338" s="319">
        <v>72920.77</v>
      </c>
      <c r="CR338" s="319">
        <v>49330.7</v>
      </c>
      <c r="CS338" s="319">
        <v>60678.91</v>
      </c>
      <c r="CT338" s="319">
        <v>73977.2</v>
      </c>
      <c r="CU338" s="319">
        <v>48575.75</v>
      </c>
      <c r="CV338" s="319">
        <v>51151.199999999997</v>
      </c>
      <c r="CW338" s="319">
        <v>154065.15</v>
      </c>
      <c r="CX338" s="319">
        <v>46526.95</v>
      </c>
      <c r="CY338" s="319">
        <v>99090.7</v>
      </c>
      <c r="CZ338" s="319">
        <v>1247849.19</v>
      </c>
      <c r="DA338" s="319">
        <v>112539.35</v>
      </c>
      <c r="DB338" s="319">
        <v>475139.1</v>
      </c>
      <c r="DC338" s="319">
        <v>145394.85</v>
      </c>
      <c r="DD338" s="319">
        <v>935497.32</v>
      </c>
      <c r="DE338" s="319">
        <v>818358.25</v>
      </c>
      <c r="DF338" s="319">
        <v>211759.55</v>
      </c>
      <c r="DG338" s="319">
        <v>75474.759999999995</v>
      </c>
      <c r="DH338" s="319">
        <v>153693</v>
      </c>
      <c r="DI338" s="319">
        <v>113389.43</v>
      </c>
      <c r="DJ338" s="319">
        <v>221305.85</v>
      </c>
      <c r="DK338" s="319">
        <v>54149.04</v>
      </c>
      <c r="DL338" s="319">
        <v>43690.38</v>
      </c>
      <c r="DM338" s="319">
        <v>112892.69</v>
      </c>
      <c r="DN338" s="319">
        <v>18274.95</v>
      </c>
      <c r="DO338" s="319">
        <v>112391.3</v>
      </c>
      <c r="DP338" s="319">
        <v>55464.7</v>
      </c>
      <c r="DQ338" s="319">
        <v>15479.6</v>
      </c>
      <c r="DR338" s="319">
        <v>412559.05</v>
      </c>
      <c r="DS338" s="319">
        <v>290294.02</v>
      </c>
      <c r="DT338" s="319">
        <v>331607.2</v>
      </c>
      <c r="DU338" s="319">
        <v>208968.41</v>
      </c>
      <c r="DV338" s="319">
        <v>75519.899999999994</v>
      </c>
      <c r="DW338" s="319">
        <v>153734.79999999999</v>
      </c>
      <c r="DX338" s="319">
        <v>881796.75</v>
      </c>
      <c r="DY338" s="319">
        <v>122787.21</v>
      </c>
      <c r="DZ338" s="319">
        <v>94360.960000000006</v>
      </c>
      <c r="EA338" s="319">
        <v>1307880.8500000001</v>
      </c>
      <c r="EB338" s="319">
        <v>148112.89000000001</v>
      </c>
      <c r="EC338" s="319">
        <v>204782.71</v>
      </c>
      <c r="ED338" s="319">
        <v>647781.86</v>
      </c>
      <c r="EE338" s="319">
        <v>130330.53</v>
      </c>
      <c r="EF338" s="319">
        <v>22498.65</v>
      </c>
      <c r="EG338" s="319">
        <v>713842.62</v>
      </c>
      <c r="EH338" s="319">
        <v>14391.8</v>
      </c>
      <c r="EI338" s="319">
        <v>197612.77</v>
      </c>
      <c r="EJ338" s="319">
        <v>691095.22</v>
      </c>
      <c r="EK338" s="319">
        <v>66858.14</v>
      </c>
      <c r="EL338" s="319">
        <v>35745.15</v>
      </c>
      <c r="EM338" s="319">
        <v>133565.87</v>
      </c>
      <c r="EN338" s="319">
        <v>195459.75</v>
      </c>
      <c r="EO338" s="319">
        <v>367099.09</v>
      </c>
      <c r="EP338" s="319">
        <v>95812.62</v>
      </c>
      <c r="EQ338" s="319">
        <v>58062.95</v>
      </c>
      <c r="ER338" s="319">
        <v>189156.84</v>
      </c>
      <c r="ES338" s="319">
        <v>54949.25</v>
      </c>
      <c r="ET338" s="319">
        <v>156492.6</v>
      </c>
      <c r="EU338" s="319">
        <v>57447.85</v>
      </c>
      <c r="EV338" s="319">
        <v>13796.4</v>
      </c>
      <c r="EW338" s="319">
        <v>99220.59</v>
      </c>
      <c r="EX338" s="319">
        <v>134538.84</v>
      </c>
      <c r="EY338" s="319">
        <v>969695.32</v>
      </c>
      <c r="EZ338" s="319">
        <v>229412562.44999999</v>
      </c>
      <c r="FA338" s="319">
        <v>152725.65</v>
      </c>
      <c r="FB338" s="319">
        <v>318976.33</v>
      </c>
      <c r="FC338" s="319">
        <v>2091294.59</v>
      </c>
      <c r="FD338" s="319">
        <v>211701.15</v>
      </c>
      <c r="FE338" s="319">
        <v>708049.3</v>
      </c>
      <c r="FF338" s="319">
        <v>98964.08</v>
      </c>
      <c r="FG338" s="319">
        <v>24496.799999999999</v>
      </c>
      <c r="FH338" s="319">
        <v>427332.2</v>
      </c>
      <c r="FI338" s="319">
        <v>79518.55</v>
      </c>
      <c r="FJ338" s="319">
        <v>215575.28</v>
      </c>
      <c r="FK338" s="319">
        <v>35796.32</v>
      </c>
      <c r="FL338" s="319">
        <v>20010.099999999999</v>
      </c>
      <c r="FM338" s="319">
        <v>557744.52</v>
      </c>
      <c r="FN338" s="319">
        <v>47483.42</v>
      </c>
      <c r="FO338" s="319">
        <v>53833.74</v>
      </c>
      <c r="FP338" s="319">
        <v>40530.9</v>
      </c>
      <c r="FQ338" s="319">
        <v>40681.300000000003</v>
      </c>
      <c r="FR338" s="319">
        <v>7688246.9699999997</v>
      </c>
      <c r="FS338" s="319">
        <v>48061.97</v>
      </c>
      <c r="FT338" s="319">
        <v>46805.2</v>
      </c>
      <c r="FU338" s="319">
        <v>186972.96</v>
      </c>
      <c r="FV338" s="319">
        <v>25328.65</v>
      </c>
      <c r="FW338" s="319">
        <v>2629.8</v>
      </c>
      <c r="FX338" s="319">
        <v>182895.5</v>
      </c>
      <c r="FY338" s="319">
        <v>116321.14</v>
      </c>
      <c r="FZ338" s="319">
        <v>56061.599999999999</v>
      </c>
      <c r="GA338" s="319">
        <v>55669.34</v>
      </c>
      <c r="GB338" s="319">
        <v>119091.66</v>
      </c>
      <c r="GC338" s="319">
        <v>30962.799999999999</v>
      </c>
      <c r="GD338" s="319">
        <v>58613</v>
      </c>
      <c r="GE338" s="319">
        <v>122895.7</v>
      </c>
      <c r="GF338" s="319">
        <v>322899.02</v>
      </c>
      <c r="GG338" s="319">
        <v>304147.06</v>
      </c>
      <c r="GH338" s="319">
        <v>26413.06</v>
      </c>
      <c r="GI338" s="319">
        <v>299647.84999999998</v>
      </c>
      <c r="GJ338" s="319">
        <v>63478.58</v>
      </c>
      <c r="GK338" s="319">
        <v>2421543.59</v>
      </c>
      <c r="GL338" s="319">
        <v>217357.7</v>
      </c>
      <c r="GM338" s="319">
        <v>7937932.5700000003</v>
      </c>
      <c r="GN338" s="319">
        <v>157695.15</v>
      </c>
      <c r="GO338" s="319">
        <v>3016722.72</v>
      </c>
      <c r="GP338" s="319">
        <v>9157.35</v>
      </c>
      <c r="GQ338" s="319">
        <v>6607.45</v>
      </c>
      <c r="GR338" s="319">
        <v>280228.37</v>
      </c>
      <c r="GS338" s="319">
        <v>19590158.940000001</v>
      </c>
      <c r="GT338" s="319">
        <v>19812</v>
      </c>
      <c r="GU338" s="319">
        <v>792366.05</v>
      </c>
      <c r="GV338" s="319">
        <v>63698.15</v>
      </c>
      <c r="GW338" s="319">
        <v>97001.9</v>
      </c>
      <c r="GX338" s="319">
        <v>940135.98</v>
      </c>
      <c r="GY338" s="319">
        <v>82837.5</v>
      </c>
      <c r="GZ338" s="319">
        <v>222131.66</v>
      </c>
      <c r="HA338" s="319">
        <v>288759.53999999998</v>
      </c>
      <c r="HB338" s="319">
        <v>33891.050000000003</v>
      </c>
      <c r="HC338" s="319">
        <v>1043378.56</v>
      </c>
      <c r="HD338" s="319">
        <v>68833.61</v>
      </c>
      <c r="HE338" s="319">
        <v>133691.85</v>
      </c>
      <c r="HF338" s="319">
        <v>187003.85</v>
      </c>
      <c r="HG338" s="319">
        <v>713213.08</v>
      </c>
      <c r="HH338" s="319">
        <v>1233629.94</v>
      </c>
      <c r="HI338" s="319">
        <v>394958.42</v>
      </c>
      <c r="HJ338" s="319">
        <v>266120.84999999998</v>
      </c>
      <c r="HK338" s="319">
        <v>125129.5</v>
      </c>
      <c r="HL338" s="319">
        <v>147280.87</v>
      </c>
      <c r="HM338" s="319">
        <v>103248.75</v>
      </c>
      <c r="HN338" s="319">
        <v>46003.95</v>
      </c>
      <c r="HO338" s="319">
        <v>148078.66</v>
      </c>
      <c r="HP338" s="319">
        <v>315170.14</v>
      </c>
      <c r="HQ338" s="319">
        <v>39961.550000000003</v>
      </c>
      <c r="HR338" s="319">
        <v>373428.52</v>
      </c>
      <c r="HS338" s="319">
        <v>65092.45</v>
      </c>
      <c r="HT338" s="319">
        <v>796625.07</v>
      </c>
      <c r="HU338" s="319">
        <v>103050.5</v>
      </c>
      <c r="HV338" s="319">
        <v>578121</v>
      </c>
      <c r="HW338" s="319">
        <v>6826393.1799999997</v>
      </c>
      <c r="HX338" s="319">
        <v>98414.65</v>
      </c>
      <c r="HY338" s="319">
        <v>1205570.3700000001</v>
      </c>
      <c r="HZ338" s="319">
        <v>177583.14</v>
      </c>
      <c r="IA338" s="319">
        <v>68638.8</v>
      </c>
      <c r="IB338" s="319">
        <v>279106.7</v>
      </c>
      <c r="IC338" s="319">
        <v>2627434.0499999998</v>
      </c>
      <c r="ID338" s="319">
        <v>65142.01</v>
      </c>
      <c r="IE338" s="319">
        <v>237199.64</v>
      </c>
      <c r="IF338" s="319">
        <v>40125.9</v>
      </c>
      <c r="IG338" s="319">
        <v>58547</v>
      </c>
      <c r="IH338" s="319">
        <v>9021.4500000000007</v>
      </c>
      <c r="II338" s="319">
        <v>69819.95</v>
      </c>
      <c r="IJ338" s="319">
        <v>114754.76</v>
      </c>
      <c r="IK338" s="319">
        <v>58404.59</v>
      </c>
      <c r="IL338" s="319">
        <v>18917.55</v>
      </c>
      <c r="IM338" s="319">
        <v>183016.95</v>
      </c>
      <c r="IN338" s="319">
        <v>681056.13</v>
      </c>
      <c r="IO338" s="319">
        <v>246337.08</v>
      </c>
      <c r="IP338" s="319">
        <v>198698.93</v>
      </c>
      <c r="IQ338" s="319">
        <v>12489.9</v>
      </c>
      <c r="IR338" s="319">
        <v>589091.43000000005</v>
      </c>
      <c r="IS338" s="319">
        <v>321987.15000000002</v>
      </c>
      <c r="IT338" s="319">
        <v>2468852.9900000002</v>
      </c>
      <c r="IU338" s="319">
        <v>127274.3</v>
      </c>
      <c r="IV338" s="319">
        <v>528719.35</v>
      </c>
      <c r="IW338" s="319">
        <v>67410.5</v>
      </c>
      <c r="IX338" s="319">
        <v>18827.150000000001</v>
      </c>
      <c r="IY338" s="319">
        <v>146428.20000000001</v>
      </c>
      <c r="IZ338" s="319">
        <v>12854.75</v>
      </c>
      <c r="JA338" s="319">
        <v>111916.15</v>
      </c>
      <c r="JB338" s="319">
        <v>106264.17</v>
      </c>
      <c r="JC338" s="319">
        <v>205547.65</v>
      </c>
      <c r="JD338" s="319">
        <v>78577.649999999994</v>
      </c>
      <c r="JE338" s="319">
        <v>11789.45</v>
      </c>
      <c r="JF338" s="319">
        <v>95736.3</v>
      </c>
      <c r="JG338" s="319">
        <v>19308</v>
      </c>
      <c r="JH338" s="319">
        <v>131680.82999999999</v>
      </c>
      <c r="JI338" s="319">
        <v>84462.25</v>
      </c>
      <c r="JJ338" s="319">
        <v>116661.29</v>
      </c>
      <c r="JK338" s="319">
        <v>84354.65</v>
      </c>
      <c r="JL338" s="319">
        <v>111142.64</v>
      </c>
      <c r="JM338" s="319">
        <v>24206.560000000001</v>
      </c>
      <c r="JN338" s="319">
        <v>38174</v>
      </c>
      <c r="JO338" s="319">
        <v>727603.67</v>
      </c>
      <c r="JP338" s="319">
        <v>114564.24</v>
      </c>
      <c r="JQ338" s="319">
        <v>102142.05</v>
      </c>
      <c r="JR338" s="319">
        <v>8555.6</v>
      </c>
      <c r="JS338" s="319">
        <v>610111.32999999996</v>
      </c>
      <c r="JT338" s="319">
        <v>61285.5</v>
      </c>
      <c r="JU338" s="319">
        <v>12755.25</v>
      </c>
      <c r="JV338" s="319">
        <v>4588956.7300000004</v>
      </c>
      <c r="JW338" s="319">
        <v>107768.6</v>
      </c>
      <c r="JX338" s="319">
        <v>70850.3</v>
      </c>
      <c r="JY338" s="319">
        <v>23611.45</v>
      </c>
      <c r="JZ338" s="319">
        <v>18609.150000000001</v>
      </c>
      <c r="KA338" s="319">
        <v>172780.1</v>
      </c>
      <c r="KB338" s="319">
        <v>167469.75</v>
      </c>
      <c r="KC338" s="319">
        <v>82878.8</v>
      </c>
      <c r="KD338" s="319">
        <v>67677.600000000006</v>
      </c>
      <c r="KE338" s="319">
        <v>1003569.34</v>
      </c>
      <c r="KF338" s="319">
        <v>14386.3</v>
      </c>
      <c r="KG338" s="319">
        <v>229136.2</v>
      </c>
      <c r="KH338" s="319">
        <v>75721.149999999994</v>
      </c>
      <c r="KI338" s="319">
        <v>114531</v>
      </c>
      <c r="KJ338" s="319">
        <v>50069.8</v>
      </c>
      <c r="KK338" s="319">
        <v>34154.589999999997</v>
      </c>
      <c r="KL338" s="319">
        <v>35417.599999999999</v>
      </c>
      <c r="KM338" s="319">
        <v>73276.66</v>
      </c>
      <c r="KN338" s="319">
        <v>67929.45</v>
      </c>
      <c r="KO338" s="319">
        <v>599439.49</v>
      </c>
      <c r="KP338" s="319">
        <v>261456.05</v>
      </c>
      <c r="KQ338" s="319">
        <v>35439521.640000001</v>
      </c>
      <c r="KR338" s="319">
        <v>354098.85</v>
      </c>
      <c r="KS338" s="318">
        <v>193099.81</v>
      </c>
      <c r="KU338" s="312">
        <v>31</v>
      </c>
      <c r="KV338" s="312">
        <v>312</v>
      </c>
      <c r="KY338" s="312" t="s">
        <v>943</v>
      </c>
    </row>
    <row r="339" spans="1:311" x14ac:dyDescent="0.25">
      <c r="A339" s="317">
        <v>2022</v>
      </c>
      <c r="B339" s="316" t="s">
        <v>891</v>
      </c>
      <c r="C339" s="316" t="s">
        <v>911</v>
      </c>
      <c r="D339" s="316" t="s">
        <v>917</v>
      </c>
      <c r="E339" s="316" t="s">
        <v>846</v>
      </c>
      <c r="F339" s="315">
        <v>16726.45</v>
      </c>
      <c r="G339" s="315">
        <v>2749.85</v>
      </c>
      <c r="H339" s="315">
        <v>163641.03</v>
      </c>
      <c r="I339" s="315">
        <v>3945.65</v>
      </c>
      <c r="J339" s="315">
        <v>0</v>
      </c>
      <c r="K339" s="315">
        <v>19832.8</v>
      </c>
      <c r="L339" s="315">
        <v>64371.1</v>
      </c>
      <c r="M339" s="315">
        <v>15477.65</v>
      </c>
      <c r="N339" s="315">
        <v>244175.54</v>
      </c>
      <c r="O339" s="315">
        <v>170129.92000000001</v>
      </c>
      <c r="P339" s="315">
        <v>28725.75</v>
      </c>
      <c r="Q339" s="315">
        <v>5223</v>
      </c>
      <c r="R339" s="315">
        <v>97214.12</v>
      </c>
      <c r="S339" s="315">
        <v>141589.04999999999</v>
      </c>
      <c r="T339" s="315">
        <v>18370.919999999998</v>
      </c>
      <c r="U339" s="315">
        <v>128301.58</v>
      </c>
      <c r="V339" s="315">
        <v>436078.89</v>
      </c>
      <c r="W339" s="315">
        <v>6755.55</v>
      </c>
      <c r="X339" s="315">
        <v>34459.64</v>
      </c>
      <c r="Y339" s="315">
        <v>10170.299999999999</v>
      </c>
      <c r="Z339" s="315">
        <v>104037.79</v>
      </c>
      <c r="AA339" s="315">
        <v>321192.75</v>
      </c>
      <c r="AB339" s="315">
        <v>60633.9</v>
      </c>
      <c r="AC339" s="315">
        <v>5881.95</v>
      </c>
      <c r="AD339" s="315">
        <v>318666.09999999998</v>
      </c>
      <c r="AE339" s="315">
        <v>74</v>
      </c>
      <c r="AF339" s="315">
        <v>4829.5</v>
      </c>
      <c r="AG339" s="315">
        <v>26002.75</v>
      </c>
      <c r="AH339" s="315">
        <v>9404.25</v>
      </c>
      <c r="AI339" s="315">
        <v>4589.29</v>
      </c>
      <c r="AJ339" s="315">
        <v>8062.62</v>
      </c>
      <c r="AK339" s="315">
        <v>1863.85</v>
      </c>
      <c r="AL339" s="315">
        <v>210451.25</v>
      </c>
      <c r="AM339" s="315">
        <v>2740.85</v>
      </c>
      <c r="AN339" s="315">
        <v>19851.75</v>
      </c>
      <c r="AO339" s="315">
        <v>9850.0499999999993</v>
      </c>
      <c r="AP339" s="315">
        <v>7243.55</v>
      </c>
      <c r="AQ339" s="315">
        <v>3587.07</v>
      </c>
      <c r="AR339" s="315">
        <v>53232.9</v>
      </c>
      <c r="AS339" s="315">
        <v>38171.160000000003</v>
      </c>
      <c r="AT339" s="315">
        <v>26094.560000000001</v>
      </c>
      <c r="AU339" s="315">
        <v>20345.36</v>
      </c>
      <c r="AV339" s="315">
        <v>391.9</v>
      </c>
      <c r="AW339" s="315">
        <v>376128.77</v>
      </c>
      <c r="AX339" s="315">
        <v>668.9</v>
      </c>
      <c r="AY339" s="315">
        <v>6711</v>
      </c>
      <c r="AZ339" s="315">
        <v>6499.62</v>
      </c>
      <c r="BA339" s="315">
        <v>0</v>
      </c>
      <c r="BB339" s="315">
        <v>2132.4499999999998</v>
      </c>
      <c r="BC339" s="315">
        <v>22426.959999999999</v>
      </c>
      <c r="BD339" s="315">
        <v>167350.25</v>
      </c>
      <c r="BE339" s="315">
        <v>28247</v>
      </c>
      <c r="BF339" s="315">
        <v>50973.45</v>
      </c>
      <c r="BG339" s="315">
        <v>5074.2700000000004</v>
      </c>
      <c r="BH339" s="315">
        <v>13574.7</v>
      </c>
      <c r="BI339" s="315">
        <v>444039.5</v>
      </c>
      <c r="BJ339" s="315">
        <v>6130.5</v>
      </c>
      <c r="BK339" s="315">
        <v>191336.59</v>
      </c>
      <c r="BL339" s="315">
        <v>49.45</v>
      </c>
      <c r="BM339" s="315">
        <v>0</v>
      </c>
      <c r="BN339" s="315">
        <v>124770.95</v>
      </c>
      <c r="BO339" s="315">
        <v>30429.53</v>
      </c>
      <c r="BP339" s="315">
        <v>2046.3</v>
      </c>
      <c r="BQ339" s="315">
        <v>875.77</v>
      </c>
      <c r="BR339" s="315">
        <v>43029.5</v>
      </c>
      <c r="BS339" s="315">
        <v>27249.35</v>
      </c>
      <c r="BT339" s="315">
        <v>2669.04</v>
      </c>
      <c r="BU339" s="315">
        <v>1578.8</v>
      </c>
      <c r="BV339" s="315">
        <v>32085.95</v>
      </c>
      <c r="BW339" s="315">
        <v>61884.23</v>
      </c>
      <c r="BX339" s="315">
        <v>243429.95</v>
      </c>
      <c r="BY339" s="315">
        <v>276258.08</v>
      </c>
      <c r="BZ339" s="315">
        <v>43766.41</v>
      </c>
      <c r="CA339" s="315">
        <v>88767.75</v>
      </c>
      <c r="CB339" s="315">
        <v>325.39999999999998</v>
      </c>
      <c r="CC339" s="315">
        <v>100634.32</v>
      </c>
      <c r="CD339" s="315">
        <v>56559.199999999997</v>
      </c>
      <c r="CE339" s="315">
        <v>36415.35</v>
      </c>
      <c r="CF339" s="315">
        <v>39630.15</v>
      </c>
      <c r="CG339" s="315">
        <v>34566.1</v>
      </c>
      <c r="CH339" s="315">
        <v>14140.18</v>
      </c>
      <c r="CI339" s="315">
        <v>608873.30000000005</v>
      </c>
      <c r="CJ339" s="315">
        <v>9343.77</v>
      </c>
      <c r="CK339" s="315">
        <v>3078.86</v>
      </c>
      <c r="CL339" s="315">
        <v>41060.1</v>
      </c>
      <c r="CM339" s="315">
        <v>3440.6</v>
      </c>
      <c r="CN339" s="315">
        <v>94938.11</v>
      </c>
      <c r="CO339" s="315">
        <v>85676.55</v>
      </c>
      <c r="CP339" s="315">
        <v>0</v>
      </c>
      <c r="CQ339" s="315">
        <v>6396.25</v>
      </c>
      <c r="CR339" s="315">
        <v>0</v>
      </c>
      <c r="CS339" s="315">
        <v>21518.14</v>
      </c>
      <c r="CT339" s="315">
        <v>131480.15</v>
      </c>
      <c r="CU339" s="315">
        <v>4703.6499999999996</v>
      </c>
      <c r="CV339" s="315">
        <v>11524.4</v>
      </c>
      <c r="CW339" s="315">
        <v>16540.57</v>
      </c>
      <c r="CX339" s="315">
        <v>76619.600000000006</v>
      </c>
      <c r="CY339" s="315">
        <v>16511.689999999999</v>
      </c>
      <c r="CZ339" s="315">
        <v>201599.45</v>
      </c>
      <c r="DA339" s="315">
        <v>70695.649999999994</v>
      </c>
      <c r="DB339" s="315">
        <v>25382.55</v>
      </c>
      <c r="DC339" s="315">
        <v>36112.9</v>
      </c>
      <c r="DD339" s="315">
        <v>871047.29</v>
      </c>
      <c r="DE339" s="315">
        <v>542814.84</v>
      </c>
      <c r="DF339" s="315">
        <v>3721.76</v>
      </c>
      <c r="DG339" s="315">
        <v>23834.85</v>
      </c>
      <c r="DH339" s="315">
        <v>8684.9</v>
      </c>
      <c r="DI339" s="315">
        <v>32539.1</v>
      </c>
      <c r="DJ339" s="315">
        <v>37797.35</v>
      </c>
      <c r="DK339" s="315">
        <v>3262.22</v>
      </c>
      <c r="DL339" s="315">
        <v>21298.400000000001</v>
      </c>
      <c r="DM339" s="315">
        <v>28075.15</v>
      </c>
      <c r="DN339" s="315">
        <v>0</v>
      </c>
      <c r="DO339" s="315">
        <v>0</v>
      </c>
      <c r="DP339" s="315">
        <v>0</v>
      </c>
      <c r="DQ339" s="315">
        <v>4025.4</v>
      </c>
      <c r="DR339" s="315">
        <v>0</v>
      </c>
      <c r="DS339" s="315">
        <v>49245.42</v>
      </c>
      <c r="DT339" s="315">
        <v>38644.949999999997</v>
      </c>
      <c r="DU339" s="315">
        <v>25510.6</v>
      </c>
      <c r="DV339" s="315">
        <v>3291.84</v>
      </c>
      <c r="DW339" s="315">
        <v>8637.26</v>
      </c>
      <c r="DX339" s="315">
        <v>168968.4</v>
      </c>
      <c r="DY339" s="315">
        <v>25151.439999999999</v>
      </c>
      <c r="DZ339" s="315">
        <v>23855.43</v>
      </c>
      <c r="EA339" s="315">
        <v>361495.55</v>
      </c>
      <c r="EB339" s="315">
        <v>111307.89</v>
      </c>
      <c r="EC339" s="315">
        <v>14146.6</v>
      </c>
      <c r="ED339" s="315">
        <v>2246.85</v>
      </c>
      <c r="EE339" s="315">
        <v>1023.26</v>
      </c>
      <c r="EF339" s="315">
        <v>0</v>
      </c>
      <c r="EG339" s="315">
        <v>197560.06</v>
      </c>
      <c r="EH339" s="315">
        <v>183.7</v>
      </c>
      <c r="EI339" s="315">
        <v>71232.259999999995</v>
      </c>
      <c r="EJ339" s="315">
        <v>147408.82999999999</v>
      </c>
      <c r="EK339" s="315">
        <v>29078.720000000001</v>
      </c>
      <c r="EL339" s="315">
        <v>6893.92</v>
      </c>
      <c r="EM339" s="315">
        <v>23716.13</v>
      </c>
      <c r="EN339" s="315">
        <v>44967.839999999997</v>
      </c>
      <c r="EO339" s="315">
        <v>43328.34</v>
      </c>
      <c r="EP339" s="315">
        <v>46588.45</v>
      </c>
      <c r="EQ339" s="315">
        <v>277621.46999999997</v>
      </c>
      <c r="ER339" s="315">
        <v>4788.6499999999996</v>
      </c>
      <c r="ES339" s="315">
        <v>4806.3900000000003</v>
      </c>
      <c r="ET339" s="315">
        <v>17196.900000000001</v>
      </c>
      <c r="EU339" s="315">
        <v>15417.06</v>
      </c>
      <c r="EV339" s="315">
        <v>17716.05</v>
      </c>
      <c r="EW339" s="315">
        <v>20603.669999999998</v>
      </c>
      <c r="EX339" s="315">
        <v>32601.200000000001</v>
      </c>
      <c r="EY339" s="315">
        <v>571977.78</v>
      </c>
      <c r="EZ339" s="315">
        <v>16694484.859999999</v>
      </c>
      <c r="FA339" s="315">
        <v>12332.45</v>
      </c>
      <c r="FB339" s="315">
        <v>18180.150000000001</v>
      </c>
      <c r="FC339" s="315">
        <v>403238.26</v>
      </c>
      <c r="FD339" s="315">
        <v>29317.63</v>
      </c>
      <c r="FE339" s="315">
        <v>523050.83</v>
      </c>
      <c r="FF339" s="315">
        <v>1237.5</v>
      </c>
      <c r="FG339" s="315">
        <v>3406.8</v>
      </c>
      <c r="FH339" s="315">
        <v>313247.38</v>
      </c>
      <c r="FI339" s="315">
        <v>9035.5499999999993</v>
      </c>
      <c r="FJ339" s="315">
        <v>58884.4</v>
      </c>
      <c r="FK339" s="315">
        <v>0</v>
      </c>
      <c r="FL339" s="315">
        <v>0</v>
      </c>
      <c r="FM339" s="315">
        <v>161894.97</v>
      </c>
      <c r="FN339" s="315">
        <v>12170.6</v>
      </c>
      <c r="FO339" s="315">
        <v>45947.6</v>
      </c>
      <c r="FP339" s="315">
        <v>0</v>
      </c>
      <c r="FQ339" s="315">
        <v>12959.25</v>
      </c>
      <c r="FR339" s="315">
        <v>759642.86</v>
      </c>
      <c r="FS339" s="315">
        <v>11350.29</v>
      </c>
      <c r="FT339" s="315">
        <v>0</v>
      </c>
      <c r="FU339" s="315">
        <v>3905.62</v>
      </c>
      <c r="FV339" s="315">
        <v>565.15</v>
      </c>
      <c r="FW339" s="315">
        <v>3727.3</v>
      </c>
      <c r="FX339" s="315">
        <v>0</v>
      </c>
      <c r="FY339" s="315">
        <v>50826.82</v>
      </c>
      <c r="FZ339" s="315">
        <v>2644.9</v>
      </c>
      <c r="GA339" s="315">
        <v>7175.85</v>
      </c>
      <c r="GB339" s="315">
        <v>1730.35</v>
      </c>
      <c r="GC339" s="315">
        <v>585.75</v>
      </c>
      <c r="GD339" s="315">
        <v>8036.74</v>
      </c>
      <c r="GE339" s="315">
        <v>17791.95</v>
      </c>
      <c r="GF339" s="315">
        <v>6801.62</v>
      </c>
      <c r="GG339" s="315">
        <v>69986.36</v>
      </c>
      <c r="GH339" s="315">
        <v>4028</v>
      </c>
      <c r="GI339" s="315">
        <v>2883.55</v>
      </c>
      <c r="GJ339" s="315">
        <v>12459.25</v>
      </c>
      <c r="GK339" s="315">
        <v>1413026.98</v>
      </c>
      <c r="GL339" s="315">
        <v>45912.71</v>
      </c>
      <c r="GM339" s="315">
        <v>2668173.6</v>
      </c>
      <c r="GN339" s="315">
        <v>23247.15</v>
      </c>
      <c r="GO339" s="315">
        <v>95563.55</v>
      </c>
      <c r="GP339" s="315">
        <v>6067.01</v>
      </c>
      <c r="GQ339" s="315">
        <v>0</v>
      </c>
      <c r="GR339" s="315">
        <v>28437.13</v>
      </c>
      <c r="GS339" s="315">
        <v>3355895.38</v>
      </c>
      <c r="GT339" s="315">
        <v>2737.73</v>
      </c>
      <c r="GU339" s="315">
        <v>698309.84</v>
      </c>
      <c r="GV339" s="315">
        <v>10121.549999999999</v>
      </c>
      <c r="GW339" s="315">
        <v>1009.75</v>
      </c>
      <c r="GX339" s="315">
        <v>429144.69</v>
      </c>
      <c r="GY339" s="315">
        <v>9320.32</v>
      </c>
      <c r="GZ339" s="315">
        <v>92562.11</v>
      </c>
      <c r="HA339" s="315">
        <v>76649.17</v>
      </c>
      <c r="HB339" s="315">
        <v>1511.05</v>
      </c>
      <c r="HC339" s="315">
        <v>101239.65</v>
      </c>
      <c r="HD339" s="315">
        <v>0</v>
      </c>
      <c r="HE339" s="315">
        <v>4433.05</v>
      </c>
      <c r="HF339" s="315">
        <v>17631.900000000001</v>
      </c>
      <c r="HG339" s="315">
        <v>21888.21</v>
      </c>
      <c r="HH339" s="315">
        <v>728390.38</v>
      </c>
      <c r="HI339" s="315">
        <v>51313.54</v>
      </c>
      <c r="HJ339" s="315">
        <v>53487.35</v>
      </c>
      <c r="HK339" s="315">
        <v>5595.45</v>
      </c>
      <c r="HL339" s="315">
        <v>9078.1299999999992</v>
      </c>
      <c r="HM339" s="315">
        <v>29787.4</v>
      </c>
      <c r="HN339" s="315">
        <v>550</v>
      </c>
      <c r="HO339" s="315">
        <v>7936.74</v>
      </c>
      <c r="HP339" s="315">
        <v>173752.04</v>
      </c>
      <c r="HQ339" s="315">
        <v>195</v>
      </c>
      <c r="HR339" s="315">
        <v>569054.61</v>
      </c>
      <c r="HS339" s="315">
        <v>6064.6</v>
      </c>
      <c r="HT339" s="315">
        <v>683622.94</v>
      </c>
      <c r="HU339" s="315">
        <v>23815</v>
      </c>
      <c r="HV339" s="315">
        <v>81577.58</v>
      </c>
      <c r="HW339" s="315">
        <v>510758.25</v>
      </c>
      <c r="HX339" s="315">
        <v>148023.82</v>
      </c>
      <c r="HY339" s="315">
        <v>1108726.94</v>
      </c>
      <c r="HZ339" s="315">
        <v>7567.45</v>
      </c>
      <c r="IA339" s="315">
        <v>10528.05</v>
      </c>
      <c r="IB339" s="315">
        <v>32511.27</v>
      </c>
      <c r="IC339" s="315">
        <v>123506.28</v>
      </c>
      <c r="ID339" s="315">
        <v>177632.45</v>
      </c>
      <c r="IE339" s="315">
        <v>254972.03</v>
      </c>
      <c r="IF339" s="315">
        <v>32653.66</v>
      </c>
      <c r="IG339" s="315">
        <v>5477.43</v>
      </c>
      <c r="IH339" s="315">
        <v>0</v>
      </c>
      <c r="II339" s="315">
        <v>13866.05</v>
      </c>
      <c r="IJ339" s="315">
        <v>20082.21</v>
      </c>
      <c r="IK339" s="315">
        <v>5126.75</v>
      </c>
      <c r="IL339" s="315">
        <v>0</v>
      </c>
      <c r="IM339" s="315">
        <v>16858.13</v>
      </c>
      <c r="IN339" s="315">
        <v>266422.49</v>
      </c>
      <c r="IO339" s="315">
        <v>46985.3</v>
      </c>
      <c r="IP339" s="315">
        <v>11586.69</v>
      </c>
      <c r="IQ339" s="315">
        <v>0</v>
      </c>
      <c r="IR339" s="315">
        <v>319380.09999999998</v>
      </c>
      <c r="IS339" s="315">
        <v>350287.88</v>
      </c>
      <c r="IT339" s="315">
        <v>675066.82</v>
      </c>
      <c r="IU339" s="315">
        <v>13298</v>
      </c>
      <c r="IV339" s="315">
        <v>82886</v>
      </c>
      <c r="IW339" s="315">
        <v>0</v>
      </c>
      <c r="IX339" s="315">
        <v>1127.5999999999999</v>
      </c>
      <c r="IY339" s="315">
        <v>30484.34</v>
      </c>
      <c r="IZ339" s="315">
        <v>3215.75</v>
      </c>
      <c r="JA339" s="315">
        <v>23844.35</v>
      </c>
      <c r="JB339" s="315">
        <v>3360.75</v>
      </c>
      <c r="JC339" s="315">
        <v>7018.65</v>
      </c>
      <c r="JD339" s="315">
        <v>0</v>
      </c>
      <c r="JE339" s="315">
        <v>347.95</v>
      </c>
      <c r="JF339" s="315">
        <v>12117.6</v>
      </c>
      <c r="JG339" s="315">
        <v>1863.71</v>
      </c>
      <c r="JH339" s="315">
        <v>0</v>
      </c>
      <c r="JI339" s="315">
        <v>131214.84</v>
      </c>
      <c r="JJ339" s="315">
        <v>18674.759999999998</v>
      </c>
      <c r="JK339" s="315">
        <v>11901.54</v>
      </c>
      <c r="JL339" s="315">
        <v>593.54999999999995</v>
      </c>
      <c r="JM339" s="315">
        <v>0</v>
      </c>
      <c r="JN339" s="315">
        <v>1195.95</v>
      </c>
      <c r="JO339" s="315">
        <v>72149.06</v>
      </c>
      <c r="JP339" s="315">
        <v>0</v>
      </c>
      <c r="JQ339" s="315">
        <v>21536.7</v>
      </c>
      <c r="JR339" s="315">
        <v>3484.73</v>
      </c>
      <c r="JS339" s="315">
        <v>80921.759999999995</v>
      </c>
      <c r="JT339" s="315">
        <v>28971.05</v>
      </c>
      <c r="JU339" s="315">
        <v>7778.65</v>
      </c>
      <c r="JV339" s="315">
        <v>1669371.54</v>
      </c>
      <c r="JW339" s="315">
        <v>39460.03</v>
      </c>
      <c r="JX339" s="315">
        <v>68833.2</v>
      </c>
      <c r="JY339" s="315">
        <v>0</v>
      </c>
      <c r="JZ339" s="315">
        <v>4203.75</v>
      </c>
      <c r="KA339" s="315">
        <v>10739.13</v>
      </c>
      <c r="KB339" s="315">
        <v>24626.6</v>
      </c>
      <c r="KC339" s="315">
        <v>12881.43</v>
      </c>
      <c r="KD339" s="315">
        <v>16295.6</v>
      </c>
      <c r="KE339" s="315">
        <v>250937.14</v>
      </c>
      <c r="KF339" s="315">
        <v>5941.15</v>
      </c>
      <c r="KG339" s="315">
        <v>5622.3</v>
      </c>
      <c r="KH339" s="315">
        <v>2635.75</v>
      </c>
      <c r="KI339" s="315">
        <v>49589.45</v>
      </c>
      <c r="KJ339" s="315">
        <v>25368.65</v>
      </c>
      <c r="KK339" s="315">
        <v>0</v>
      </c>
      <c r="KL339" s="315">
        <v>1212.5</v>
      </c>
      <c r="KM339" s="315">
        <v>7769.6</v>
      </c>
      <c r="KN339" s="315">
        <v>20571.28</v>
      </c>
      <c r="KO339" s="315">
        <v>567402.41</v>
      </c>
      <c r="KP339" s="315">
        <v>28000.5</v>
      </c>
      <c r="KQ339" s="315">
        <v>2585362.58</v>
      </c>
      <c r="KR339" s="315">
        <v>97009.66</v>
      </c>
      <c r="KS339" s="314">
        <v>186405.63</v>
      </c>
      <c r="KU339" s="312">
        <v>31</v>
      </c>
      <c r="KV339" s="312">
        <v>313</v>
      </c>
      <c r="KY339" s="312" t="s">
        <v>943</v>
      </c>
    </row>
    <row r="340" spans="1:311" x14ac:dyDescent="0.25">
      <c r="A340" s="321">
        <v>2022</v>
      </c>
      <c r="B340" s="320" t="s">
        <v>891</v>
      </c>
      <c r="C340" s="320" t="s">
        <v>911</v>
      </c>
      <c r="D340" s="320" t="s">
        <v>916</v>
      </c>
      <c r="E340" s="320" t="s">
        <v>846</v>
      </c>
      <c r="F340" s="319">
        <v>108044.2</v>
      </c>
      <c r="G340" s="319">
        <v>117815.65</v>
      </c>
      <c r="H340" s="319">
        <v>3306586.47</v>
      </c>
      <c r="I340" s="319">
        <v>184308.98</v>
      </c>
      <c r="J340" s="319">
        <v>77020</v>
      </c>
      <c r="K340" s="319">
        <v>144633.9</v>
      </c>
      <c r="L340" s="319">
        <v>960940.32</v>
      </c>
      <c r="M340" s="319">
        <v>399482.64</v>
      </c>
      <c r="N340" s="319">
        <v>1944904.37</v>
      </c>
      <c r="O340" s="319">
        <v>936199.53</v>
      </c>
      <c r="P340" s="319">
        <v>520546.74</v>
      </c>
      <c r="Q340" s="319">
        <v>243873.5</v>
      </c>
      <c r="R340" s="319">
        <v>565547.78</v>
      </c>
      <c r="S340" s="319">
        <v>937106.63</v>
      </c>
      <c r="T340" s="319">
        <v>266466.27</v>
      </c>
      <c r="U340" s="319">
        <v>569926.24</v>
      </c>
      <c r="V340" s="319">
        <v>717149.71</v>
      </c>
      <c r="W340" s="319">
        <v>139357.18</v>
      </c>
      <c r="X340" s="319">
        <v>308379.25</v>
      </c>
      <c r="Y340" s="319">
        <v>29940.97</v>
      </c>
      <c r="Z340" s="319">
        <v>33361.019999999997</v>
      </c>
      <c r="AA340" s="319">
        <v>2665821.0299999998</v>
      </c>
      <c r="AB340" s="319">
        <v>475779.18</v>
      </c>
      <c r="AC340" s="319">
        <v>13216.8</v>
      </c>
      <c r="AD340" s="319">
        <v>3558011.01</v>
      </c>
      <c r="AE340" s="319">
        <v>102581.78</v>
      </c>
      <c r="AF340" s="319">
        <v>96214.95</v>
      </c>
      <c r="AG340" s="319">
        <v>258364.43</v>
      </c>
      <c r="AH340" s="319">
        <v>109333.75</v>
      </c>
      <c r="AI340" s="319">
        <v>384241.05</v>
      </c>
      <c r="AJ340" s="319">
        <v>184525.5</v>
      </c>
      <c r="AK340" s="319">
        <v>154285.1</v>
      </c>
      <c r="AL340" s="319">
        <v>2112298.63</v>
      </c>
      <c r="AM340" s="319">
        <v>102097.97</v>
      </c>
      <c r="AN340" s="319">
        <v>200359.72</v>
      </c>
      <c r="AO340" s="319">
        <v>159838.24</v>
      </c>
      <c r="AP340" s="319">
        <v>219351.65</v>
      </c>
      <c r="AQ340" s="319">
        <v>197507.15</v>
      </c>
      <c r="AR340" s="319">
        <v>337748.05</v>
      </c>
      <c r="AS340" s="319">
        <v>396181.44</v>
      </c>
      <c r="AT340" s="319">
        <v>157819.28</v>
      </c>
      <c r="AU340" s="319">
        <v>355696.23</v>
      </c>
      <c r="AV340" s="319">
        <v>143416.85999999999</v>
      </c>
      <c r="AW340" s="319">
        <v>1229760.1100000001</v>
      </c>
      <c r="AX340" s="319">
        <v>78155.75</v>
      </c>
      <c r="AY340" s="319">
        <v>244796.82</v>
      </c>
      <c r="AZ340" s="319">
        <v>636698.18999999994</v>
      </c>
      <c r="BA340" s="319">
        <v>58106.95</v>
      </c>
      <c r="BB340" s="319">
        <v>487891.65</v>
      </c>
      <c r="BC340" s="319">
        <v>931677.37</v>
      </c>
      <c r="BD340" s="319">
        <v>1992470.6</v>
      </c>
      <c r="BE340" s="319">
        <v>382426.06</v>
      </c>
      <c r="BF340" s="319">
        <v>132272.07999999999</v>
      </c>
      <c r="BG340" s="319">
        <v>18227.400000000001</v>
      </c>
      <c r="BH340" s="319">
        <v>176146.7</v>
      </c>
      <c r="BI340" s="319">
        <v>606311.91</v>
      </c>
      <c r="BJ340" s="319">
        <v>8730.5499999999993</v>
      </c>
      <c r="BK340" s="319">
        <v>1237738.82</v>
      </c>
      <c r="BL340" s="319">
        <v>39160.5</v>
      </c>
      <c r="BM340" s="319">
        <v>114100.87</v>
      </c>
      <c r="BN340" s="319">
        <v>592125.69999999995</v>
      </c>
      <c r="BO340" s="319">
        <v>463973.25</v>
      </c>
      <c r="BP340" s="319">
        <v>41969.61</v>
      </c>
      <c r="BQ340" s="319">
        <v>163546.93</v>
      </c>
      <c r="BR340" s="319">
        <v>363779.7</v>
      </c>
      <c r="BS340" s="319">
        <v>682263.66</v>
      </c>
      <c r="BT340" s="319">
        <v>144157.25</v>
      </c>
      <c r="BU340" s="319">
        <v>92692.800000000003</v>
      </c>
      <c r="BV340" s="319">
        <v>430086.66</v>
      </c>
      <c r="BW340" s="319">
        <v>376951.76</v>
      </c>
      <c r="BX340" s="319">
        <v>163275.65</v>
      </c>
      <c r="BY340" s="319">
        <v>244873.13</v>
      </c>
      <c r="BZ340" s="319">
        <v>234786.45</v>
      </c>
      <c r="CA340" s="319">
        <v>205414.12</v>
      </c>
      <c r="CB340" s="319">
        <v>134326.46</v>
      </c>
      <c r="CC340" s="319">
        <v>835433.87</v>
      </c>
      <c r="CD340" s="319">
        <v>465491.55</v>
      </c>
      <c r="CE340" s="319">
        <v>840957.09</v>
      </c>
      <c r="CF340" s="319">
        <v>1186630.46</v>
      </c>
      <c r="CG340" s="319">
        <v>482800.32</v>
      </c>
      <c r="CH340" s="319">
        <v>439102.55</v>
      </c>
      <c r="CI340" s="319">
        <v>1799036.76</v>
      </c>
      <c r="CJ340" s="319">
        <v>77404.149999999994</v>
      </c>
      <c r="CK340" s="319">
        <v>383406.21</v>
      </c>
      <c r="CL340" s="319">
        <v>493693.6</v>
      </c>
      <c r="CM340" s="319">
        <v>91066.04</v>
      </c>
      <c r="CN340" s="319">
        <v>1059153.28</v>
      </c>
      <c r="CO340" s="319">
        <v>625579.35</v>
      </c>
      <c r="CP340" s="319">
        <v>64707.65</v>
      </c>
      <c r="CQ340" s="319">
        <v>354216.9</v>
      </c>
      <c r="CR340" s="319">
        <v>34904.32</v>
      </c>
      <c r="CS340" s="319">
        <v>438627.85</v>
      </c>
      <c r="CT340" s="319">
        <v>175372.55</v>
      </c>
      <c r="CU340" s="319">
        <v>20651.7</v>
      </c>
      <c r="CV340" s="319">
        <v>42398.7</v>
      </c>
      <c r="CW340" s="319">
        <v>122213.1</v>
      </c>
      <c r="CX340" s="319">
        <v>213143.35</v>
      </c>
      <c r="CY340" s="319">
        <v>212156.26</v>
      </c>
      <c r="CZ340" s="319">
        <v>1349128.5</v>
      </c>
      <c r="DA340" s="319">
        <v>457548.16</v>
      </c>
      <c r="DB340" s="319">
        <v>584884.68999999994</v>
      </c>
      <c r="DC340" s="319">
        <v>519859.72</v>
      </c>
      <c r="DD340" s="319">
        <v>2659478.54</v>
      </c>
      <c r="DE340" s="319">
        <v>998761.93</v>
      </c>
      <c r="DF340" s="319">
        <v>82552.899999999994</v>
      </c>
      <c r="DG340" s="319">
        <v>292367.58</v>
      </c>
      <c r="DH340" s="319">
        <v>522303.68</v>
      </c>
      <c r="DI340" s="319">
        <v>409482.72</v>
      </c>
      <c r="DJ340" s="319">
        <v>782145.06</v>
      </c>
      <c r="DK340" s="319">
        <v>297570.71999999997</v>
      </c>
      <c r="DL340" s="319">
        <v>203818.64</v>
      </c>
      <c r="DM340" s="319">
        <v>305293.78999999998</v>
      </c>
      <c r="DN340" s="319">
        <v>56074.25</v>
      </c>
      <c r="DO340" s="319">
        <v>366227.85</v>
      </c>
      <c r="DP340" s="319">
        <v>156330.25</v>
      </c>
      <c r="DQ340" s="319">
        <v>56886.69</v>
      </c>
      <c r="DR340" s="319">
        <v>467497.8</v>
      </c>
      <c r="DS340" s="319">
        <v>1215161.06</v>
      </c>
      <c r="DT340" s="319">
        <v>501341.23</v>
      </c>
      <c r="DU340" s="319">
        <v>479962.2</v>
      </c>
      <c r="DV340" s="319">
        <v>146905.93</v>
      </c>
      <c r="DW340" s="319">
        <v>282228.96000000002</v>
      </c>
      <c r="DX340" s="319">
        <v>946741.2</v>
      </c>
      <c r="DY340" s="319">
        <v>588133.78</v>
      </c>
      <c r="DZ340" s="319">
        <v>378978.03</v>
      </c>
      <c r="EA340" s="319">
        <v>2448559.79</v>
      </c>
      <c r="EB340" s="319">
        <v>305653.58</v>
      </c>
      <c r="EC340" s="319">
        <v>362731.25</v>
      </c>
      <c r="ED340" s="319">
        <v>188297.41</v>
      </c>
      <c r="EE340" s="319">
        <v>194234.45</v>
      </c>
      <c r="EF340" s="319">
        <v>125128.51</v>
      </c>
      <c r="EG340" s="319">
        <v>978267.91</v>
      </c>
      <c r="EH340" s="319">
        <v>66235.45</v>
      </c>
      <c r="EI340" s="319">
        <v>841885.85</v>
      </c>
      <c r="EJ340" s="319">
        <v>2182972.17</v>
      </c>
      <c r="EK340" s="319">
        <v>67477.399999999994</v>
      </c>
      <c r="EL340" s="319">
        <v>138751.54999999999</v>
      </c>
      <c r="EM340" s="319">
        <v>451157.95</v>
      </c>
      <c r="EN340" s="319">
        <v>580201.12</v>
      </c>
      <c r="EO340" s="319">
        <v>961841.71</v>
      </c>
      <c r="EP340" s="319">
        <v>343104.14</v>
      </c>
      <c r="EQ340" s="319">
        <v>183026.25</v>
      </c>
      <c r="ER340" s="319">
        <v>746448.82</v>
      </c>
      <c r="ES340" s="319">
        <v>237194.12</v>
      </c>
      <c r="ET340" s="319">
        <v>175508.34</v>
      </c>
      <c r="EU340" s="319">
        <v>258461.86</v>
      </c>
      <c r="EV340" s="319">
        <v>248310.95</v>
      </c>
      <c r="EW340" s="319">
        <v>289918.62</v>
      </c>
      <c r="EX340" s="319">
        <v>505601.15</v>
      </c>
      <c r="EY340" s="319">
        <v>2377461.79</v>
      </c>
      <c r="EZ340" s="319">
        <v>26683726.039999999</v>
      </c>
      <c r="FA340" s="319">
        <v>141566.9</v>
      </c>
      <c r="FB340" s="319">
        <v>1069035.3400000001</v>
      </c>
      <c r="FC340" s="319">
        <v>2337971.7999999998</v>
      </c>
      <c r="FD340" s="319">
        <v>910904.31</v>
      </c>
      <c r="FE340" s="319">
        <v>2334786.06</v>
      </c>
      <c r="FF340" s="319">
        <v>293288.34000000003</v>
      </c>
      <c r="FG340" s="319">
        <v>128279.6</v>
      </c>
      <c r="FH340" s="319">
        <v>1537500.33</v>
      </c>
      <c r="FI340" s="319">
        <v>208421.94</v>
      </c>
      <c r="FJ340" s="319">
        <v>1029556.71</v>
      </c>
      <c r="FK340" s="319">
        <v>269640.71999999997</v>
      </c>
      <c r="FL340" s="319">
        <v>33875.949999999997</v>
      </c>
      <c r="FM340" s="319">
        <v>759358.44</v>
      </c>
      <c r="FN340" s="319">
        <v>130385.51</v>
      </c>
      <c r="FO340" s="319">
        <v>245873.56</v>
      </c>
      <c r="FP340" s="319">
        <v>189405.51</v>
      </c>
      <c r="FQ340" s="319">
        <v>107007.45</v>
      </c>
      <c r="FR340" s="319">
        <v>2672450.69</v>
      </c>
      <c r="FS340" s="319">
        <v>65782.25</v>
      </c>
      <c r="FT340" s="319">
        <v>321353.59000000003</v>
      </c>
      <c r="FU340" s="319">
        <v>327595.34999999998</v>
      </c>
      <c r="FV340" s="319">
        <v>60169.55</v>
      </c>
      <c r="FW340" s="319">
        <v>4548</v>
      </c>
      <c r="FX340" s="319">
        <v>287196.53000000003</v>
      </c>
      <c r="FY340" s="319">
        <v>534404.71</v>
      </c>
      <c r="FZ340" s="319">
        <v>107930.6</v>
      </c>
      <c r="GA340" s="319">
        <v>251409.49</v>
      </c>
      <c r="GB340" s="319">
        <v>167931.3</v>
      </c>
      <c r="GC340" s="319">
        <v>187732.17</v>
      </c>
      <c r="GD340" s="319">
        <v>876528.27</v>
      </c>
      <c r="GE340" s="319">
        <v>1272207.21</v>
      </c>
      <c r="GF340" s="319">
        <v>211678.41</v>
      </c>
      <c r="GG340" s="319">
        <v>1152262.31</v>
      </c>
      <c r="GH340" s="319">
        <v>173938.86</v>
      </c>
      <c r="GI340" s="319">
        <v>246664.78</v>
      </c>
      <c r="GJ340" s="319">
        <v>91747.15</v>
      </c>
      <c r="GK340" s="319">
        <v>5598096.0599999996</v>
      </c>
      <c r="GL340" s="319">
        <v>273808.59000000003</v>
      </c>
      <c r="GM340" s="319">
        <v>3241610.3</v>
      </c>
      <c r="GN340" s="319">
        <v>363087.44</v>
      </c>
      <c r="GO340" s="319">
        <v>1137400.04</v>
      </c>
      <c r="GP340" s="319">
        <v>11114.47</v>
      </c>
      <c r="GQ340" s="319">
        <v>54579.1</v>
      </c>
      <c r="GR340" s="319">
        <v>519215.59</v>
      </c>
      <c r="GS340" s="319">
        <v>5216967.55</v>
      </c>
      <c r="GT340" s="319">
        <v>63250.05</v>
      </c>
      <c r="GU340" s="319">
        <v>4064291.61</v>
      </c>
      <c r="GV340" s="319">
        <v>205196.55</v>
      </c>
      <c r="GW340" s="319">
        <v>61518.35</v>
      </c>
      <c r="GX340" s="319">
        <v>1563837.2</v>
      </c>
      <c r="GY340" s="319">
        <v>119634.11</v>
      </c>
      <c r="GZ340" s="319">
        <v>733380.03</v>
      </c>
      <c r="HA340" s="319">
        <v>1006927.66</v>
      </c>
      <c r="HB340" s="319">
        <v>152606.24</v>
      </c>
      <c r="HC340" s="319">
        <v>1540289.71</v>
      </c>
      <c r="HD340" s="319">
        <v>182175.08</v>
      </c>
      <c r="HE340" s="319">
        <v>231176.71</v>
      </c>
      <c r="HF340" s="319">
        <v>135605.81</v>
      </c>
      <c r="HG340" s="319">
        <v>313154.89</v>
      </c>
      <c r="HH340" s="319">
        <v>3005591.5</v>
      </c>
      <c r="HI340" s="319">
        <v>976853.67</v>
      </c>
      <c r="HJ340" s="319">
        <v>287220.24</v>
      </c>
      <c r="HK340" s="319">
        <v>38624.35</v>
      </c>
      <c r="HL340" s="319">
        <v>495537.81</v>
      </c>
      <c r="HM340" s="319">
        <v>118778.84</v>
      </c>
      <c r="HN340" s="319">
        <v>156760.21</v>
      </c>
      <c r="HO340" s="319">
        <v>192492.4</v>
      </c>
      <c r="HP340" s="319">
        <v>870091.21</v>
      </c>
      <c r="HQ340" s="319">
        <v>180813.49</v>
      </c>
      <c r="HR340" s="319">
        <v>1583537.23</v>
      </c>
      <c r="HS340" s="319">
        <v>206045</v>
      </c>
      <c r="HT340" s="319">
        <v>1299472.6599999999</v>
      </c>
      <c r="HU340" s="319">
        <v>522657.56</v>
      </c>
      <c r="HV340" s="319">
        <v>788934.65</v>
      </c>
      <c r="HW340" s="319">
        <v>5206214.12</v>
      </c>
      <c r="HX340" s="319">
        <v>297252.34999999998</v>
      </c>
      <c r="HY340" s="319">
        <v>2570036.87</v>
      </c>
      <c r="HZ340" s="319">
        <v>160105.63</v>
      </c>
      <c r="IA340" s="319">
        <v>272393.65000000002</v>
      </c>
      <c r="IB340" s="319">
        <v>302651.83</v>
      </c>
      <c r="IC340" s="319">
        <v>1350159.86</v>
      </c>
      <c r="ID340" s="319">
        <v>201774.64</v>
      </c>
      <c r="IE340" s="319">
        <v>579014.05000000005</v>
      </c>
      <c r="IF340" s="319">
        <v>79618.899999999994</v>
      </c>
      <c r="IG340" s="319">
        <v>153377.38</v>
      </c>
      <c r="IH340" s="319">
        <v>47593.5</v>
      </c>
      <c r="II340" s="319">
        <v>444413.86</v>
      </c>
      <c r="IJ340" s="319">
        <v>1009635.45</v>
      </c>
      <c r="IK340" s="319">
        <v>31625.4</v>
      </c>
      <c r="IL340" s="319">
        <v>126030.87</v>
      </c>
      <c r="IM340" s="319">
        <v>380803.9</v>
      </c>
      <c r="IN340" s="319">
        <v>1014990.04</v>
      </c>
      <c r="IO340" s="319">
        <v>674980.93</v>
      </c>
      <c r="IP340" s="319">
        <v>226279.58</v>
      </c>
      <c r="IQ340" s="319">
        <v>104043.55</v>
      </c>
      <c r="IR340" s="319">
        <v>1669612.43</v>
      </c>
      <c r="IS340" s="319">
        <v>946615.56</v>
      </c>
      <c r="IT340" s="319">
        <v>2497061.27</v>
      </c>
      <c r="IU340" s="319">
        <v>110512.54</v>
      </c>
      <c r="IV340" s="319">
        <v>1315990.3999999999</v>
      </c>
      <c r="IW340" s="319">
        <v>188017.57</v>
      </c>
      <c r="IX340" s="319">
        <v>88634.7</v>
      </c>
      <c r="IY340" s="319">
        <v>421148.25</v>
      </c>
      <c r="IZ340" s="319">
        <v>34706.550000000003</v>
      </c>
      <c r="JA340" s="319">
        <v>150383.70000000001</v>
      </c>
      <c r="JB340" s="319">
        <v>104328.23</v>
      </c>
      <c r="JC340" s="319">
        <v>425842.6</v>
      </c>
      <c r="JD340" s="319">
        <v>43031.85</v>
      </c>
      <c r="JE340" s="319">
        <v>83726.8</v>
      </c>
      <c r="JF340" s="319">
        <v>256230.93</v>
      </c>
      <c r="JG340" s="319">
        <v>107360.4</v>
      </c>
      <c r="JH340" s="319">
        <v>277666.01</v>
      </c>
      <c r="JI340" s="319">
        <v>308678.28000000003</v>
      </c>
      <c r="JJ340" s="319">
        <v>367408.55</v>
      </c>
      <c r="JK340" s="319">
        <v>83824.149999999994</v>
      </c>
      <c r="JL340" s="319">
        <v>79464.600000000006</v>
      </c>
      <c r="JM340" s="319">
        <v>19869.59</v>
      </c>
      <c r="JN340" s="319">
        <v>50870.6</v>
      </c>
      <c r="JO340" s="319">
        <v>1255147.6399999999</v>
      </c>
      <c r="JP340" s="319">
        <v>389477.8</v>
      </c>
      <c r="JQ340" s="319">
        <v>262227.15000000002</v>
      </c>
      <c r="JR340" s="319">
        <v>75085.149999999994</v>
      </c>
      <c r="JS340" s="319">
        <v>851199.53</v>
      </c>
      <c r="JT340" s="319">
        <v>627586.66</v>
      </c>
      <c r="JU340" s="319">
        <v>102479</v>
      </c>
      <c r="JV340" s="319">
        <v>7274604.71</v>
      </c>
      <c r="JW340" s="319">
        <v>531947.22</v>
      </c>
      <c r="JX340" s="319">
        <v>218577.1</v>
      </c>
      <c r="JY340" s="319">
        <v>53411.9</v>
      </c>
      <c r="JZ340" s="319">
        <v>30462.25</v>
      </c>
      <c r="KA340" s="319">
        <v>350545.14</v>
      </c>
      <c r="KB340" s="319">
        <v>172830.3</v>
      </c>
      <c r="KC340" s="319">
        <v>704481.74</v>
      </c>
      <c r="KD340" s="319">
        <v>97495.37</v>
      </c>
      <c r="KE340" s="319">
        <v>2183752.65</v>
      </c>
      <c r="KF340" s="319">
        <v>67126.36</v>
      </c>
      <c r="KG340" s="319">
        <v>193402.85</v>
      </c>
      <c r="KH340" s="319">
        <v>257084.12</v>
      </c>
      <c r="KI340" s="319">
        <v>291051.09000000003</v>
      </c>
      <c r="KJ340" s="319">
        <v>180165.71</v>
      </c>
      <c r="KK340" s="319">
        <v>84367.55</v>
      </c>
      <c r="KL340" s="319">
        <v>242558.21</v>
      </c>
      <c r="KM340" s="319">
        <v>212477.12</v>
      </c>
      <c r="KN340" s="319">
        <v>233946.31</v>
      </c>
      <c r="KO340" s="319">
        <v>1185125.25</v>
      </c>
      <c r="KP340" s="319">
        <v>464977.16</v>
      </c>
      <c r="KQ340" s="319">
        <v>7162573.8799999999</v>
      </c>
      <c r="KR340" s="319">
        <v>1851565.46</v>
      </c>
      <c r="KS340" s="318">
        <v>665441.61</v>
      </c>
      <c r="KU340" s="312">
        <v>31</v>
      </c>
      <c r="KV340" s="312">
        <v>314</v>
      </c>
      <c r="KY340" s="312" t="s">
        <v>943</v>
      </c>
    </row>
    <row r="341" spans="1:311" x14ac:dyDescent="0.25">
      <c r="A341" s="317">
        <v>2022</v>
      </c>
      <c r="B341" s="316" t="s">
        <v>891</v>
      </c>
      <c r="C341" s="316" t="s">
        <v>911</v>
      </c>
      <c r="D341" s="316" t="s">
        <v>915</v>
      </c>
      <c r="E341" s="316" t="s">
        <v>846</v>
      </c>
      <c r="F341" s="315">
        <v>165429.9</v>
      </c>
      <c r="G341" s="315">
        <v>465</v>
      </c>
      <c r="H341" s="315">
        <v>519545.44</v>
      </c>
      <c r="I341" s="315">
        <v>32627.8</v>
      </c>
      <c r="J341" s="315">
        <v>12273.65</v>
      </c>
      <c r="K341" s="315">
        <v>8355.4</v>
      </c>
      <c r="L341" s="315">
        <v>82815.34</v>
      </c>
      <c r="M341" s="315">
        <v>43063.18</v>
      </c>
      <c r="N341" s="315">
        <v>344639.18</v>
      </c>
      <c r="O341" s="315">
        <v>341887.02</v>
      </c>
      <c r="P341" s="315">
        <v>160219.20000000001</v>
      </c>
      <c r="Q341" s="315">
        <v>8418.1</v>
      </c>
      <c r="R341" s="315">
        <v>6691.55</v>
      </c>
      <c r="S341" s="315">
        <v>57137.93</v>
      </c>
      <c r="T341" s="315">
        <v>6677.15</v>
      </c>
      <c r="U341" s="315">
        <v>196638.48</v>
      </c>
      <c r="V341" s="315">
        <v>53115.24</v>
      </c>
      <c r="W341" s="315">
        <v>37906.339999999997</v>
      </c>
      <c r="X341" s="315">
        <v>133349.12</v>
      </c>
      <c r="Y341" s="315">
        <v>32703.42</v>
      </c>
      <c r="Z341" s="315">
        <v>6449.5</v>
      </c>
      <c r="AA341" s="315">
        <v>421653.67</v>
      </c>
      <c r="AB341" s="315">
        <v>156396.04</v>
      </c>
      <c r="AC341" s="315">
        <v>7952.7</v>
      </c>
      <c r="AD341" s="315">
        <v>547191.09</v>
      </c>
      <c r="AE341" s="315">
        <v>3515.9</v>
      </c>
      <c r="AF341" s="315">
        <v>22592.11</v>
      </c>
      <c r="AG341" s="315">
        <v>17878.650000000001</v>
      </c>
      <c r="AH341" s="315">
        <v>37338.400000000001</v>
      </c>
      <c r="AI341" s="315">
        <v>0</v>
      </c>
      <c r="AJ341" s="315">
        <v>0</v>
      </c>
      <c r="AK341" s="315">
        <v>8625.2999999999993</v>
      </c>
      <c r="AL341" s="315">
        <v>116169.22</v>
      </c>
      <c r="AM341" s="315">
        <v>0</v>
      </c>
      <c r="AN341" s="315">
        <v>6746.05</v>
      </c>
      <c r="AO341" s="315">
        <v>28379.5</v>
      </c>
      <c r="AP341" s="315">
        <v>52690.39</v>
      </c>
      <c r="AQ341" s="315">
        <v>0</v>
      </c>
      <c r="AR341" s="315">
        <v>152790.75</v>
      </c>
      <c r="AS341" s="315">
        <v>61059.68</v>
      </c>
      <c r="AT341" s="315">
        <v>47629.74</v>
      </c>
      <c r="AU341" s="315">
        <v>44112.69</v>
      </c>
      <c r="AV341" s="315">
        <v>38430.199999999997</v>
      </c>
      <c r="AW341" s="315">
        <v>618333.51</v>
      </c>
      <c r="AX341" s="315">
        <v>5837.85</v>
      </c>
      <c r="AY341" s="315">
        <v>19130.05</v>
      </c>
      <c r="AZ341" s="315">
        <v>21433.93</v>
      </c>
      <c r="BA341" s="315">
        <v>0</v>
      </c>
      <c r="BB341" s="315">
        <v>0</v>
      </c>
      <c r="BC341" s="315">
        <v>223027.13</v>
      </c>
      <c r="BD341" s="315">
        <v>509843.15</v>
      </c>
      <c r="BE341" s="315">
        <v>37444.720000000001</v>
      </c>
      <c r="BF341" s="315">
        <v>7384.35</v>
      </c>
      <c r="BG341" s="315">
        <v>0</v>
      </c>
      <c r="BH341" s="315">
        <v>0</v>
      </c>
      <c r="BI341" s="315">
        <v>248600.7</v>
      </c>
      <c r="BJ341" s="315">
        <v>3660.55</v>
      </c>
      <c r="BK341" s="315">
        <v>78611.679999999993</v>
      </c>
      <c r="BL341" s="315">
        <v>0</v>
      </c>
      <c r="BM341" s="315">
        <v>6144.65</v>
      </c>
      <c r="BN341" s="315">
        <v>146012.38</v>
      </c>
      <c r="BO341" s="315">
        <v>67700.83</v>
      </c>
      <c r="BP341" s="315">
        <v>9886.5499999999993</v>
      </c>
      <c r="BQ341" s="315">
        <v>9172.7999999999993</v>
      </c>
      <c r="BR341" s="315">
        <v>85796.01</v>
      </c>
      <c r="BS341" s="315">
        <v>13690.6</v>
      </c>
      <c r="BT341" s="315">
        <v>10153.65</v>
      </c>
      <c r="BU341" s="315">
        <v>2935.9</v>
      </c>
      <c r="BV341" s="315">
        <v>26277.21</v>
      </c>
      <c r="BW341" s="315">
        <v>51893.93</v>
      </c>
      <c r="BX341" s="315">
        <v>17906.849999999999</v>
      </c>
      <c r="BY341" s="315">
        <v>242816.1</v>
      </c>
      <c r="BZ341" s="315">
        <v>94092.25</v>
      </c>
      <c r="CA341" s="315">
        <v>29711.38</v>
      </c>
      <c r="CB341" s="315">
        <v>560</v>
      </c>
      <c r="CC341" s="315">
        <v>89068.5</v>
      </c>
      <c r="CD341" s="315">
        <v>136978.54999999999</v>
      </c>
      <c r="CE341" s="315">
        <v>148648.25</v>
      </c>
      <c r="CF341" s="315">
        <v>267845.59999999998</v>
      </c>
      <c r="CG341" s="315">
        <v>138431.07999999999</v>
      </c>
      <c r="CH341" s="315">
        <v>101252.08</v>
      </c>
      <c r="CI341" s="315">
        <v>110660.05</v>
      </c>
      <c r="CJ341" s="315">
        <v>49907.45</v>
      </c>
      <c r="CK341" s="315">
        <v>1078.75</v>
      </c>
      <c r="CL341" s="315">
        <v>53152.6</v>
      </c>
      <c r="CM341" s="315">
        <v>0</v>
      </c>
      <c r="CN341" s="315">
        <v>236480.66</v>
      </c>
      <c r="CO341" s="315">
        <v>203585.59</v>
      </c>
      <c r="CP341" s="315">
        <v>2165.6799999999998</v>
      </c>
      <c r="CQ341" s="315">
        <v>69490.95</v>
      </c>
      <c r="CR341" s="315">
        <v>9862.25</v>
      </c>
      <c r="CS341" s="315">
        <v>42909.599999999999</v>
      </c>
      <c r="CT341" s="315">
        <v>106390.98</v>
      </c>
      <c r="CU341" s="315">
        <v>44479.35</v>
      </c>
      <c r="CV341" s="315">
        <v>7900</v>
      </c>
      <c r="CW341" s="315">
        <v>124088</v>
      </c>
      <c r="CX341" s="315">
        <v>9198.85</v>
      </c>
      <c r="CY341" s="315">
        <v>41093.19</v>
      </c>
      <c r="CZ341" s="315">
        <v>658137.15</v>
      </c>
      <c r="DA341" s="315">
        <v>128401.60000000001</v>
      </c>
      <c r="DB341" s="315">
        <v>16107.15</v>
      </c>
      <c r="DC341" s="315">
        <v>102125.05</v>
      </c>
      <c r="DD341" s="315">
        <v>333087.56</v>
      </c>
      <c r="DE341" s="315">
        <v>899799.12</v>
      </c>
      <c r="DF341" s="315">
        <v>36549.9</v>
      </c>
      <c r="DG341" s="315">
        <v>70650.12</v>
      </c>
      <c r="DH341" s="315">
        <v>47034.41</v>
      </c>
      <c r="DI341" s="315">
        <v>40806.839999999997</v>
      </c>
      <c r="DJ341" s="315">
        <v>30761.19</v>
      </c>
      <c r="DK341" s="315">
        <v>7922.6</v>
      </c>
      <c r="DL341" s="315">
        <v>62422.2</v>
      </c>
      <c r="DM341" s="315">
        <v>91869.03</v>
      </c>
      <c r="DN341" s="315">
        <v>7483.5</v>
      </c>
      <c r="DO341" s="315">
        <v>11891.7</v>
      </c>
      <c r="DP341" s="315">
        <v>11200.65</v>
      </c>
      <c r="DQ341" s="315">
        <v>4188.1499999999996</v>
      </c>
      <c r="DR341" s="315">
        <v>53649.7</v>
      </c>
      <c r="DS341" s="315">
        <v>115556.69</v>
      </c>
      <c r="DT341" s="315">
        <v>123390.47</v>
      </c>
      <c r="DU341" s="315">
        <v>94487.95</v>
      </c>
      <c r="DV341" s="315">
        <v>13123.9</v>
      </c>
      <c r="DW341" s="315">
        <v>96199.09</v>
      </c>
      <c r="DX341" s="315">
        <v>62424.6</v>
      </c>
      <c r="DY341" s="315">
        <v>77753.55</v>
      </c>
      <c r="DZ341" s="315">
        <v>11202.4</v>
      </c>
      <c r="EA341" s="315">
        <v>886231.96</v>
      </c>
      <c r="EB341" s="315">
        <v>63984.9</v>
      </c>
      <c r="EC341" s="315">
        <v>16929.66</v>
      </c>
      <c r="ED341" s="315">
        <v>166.25</v>
      </c>
      <c r="EE341" s="315">
        <v>5508.55</v>
      </c>
      <c r="EF341" s="315">
        <v>0</v>
      </c>
      <c r="EG341" s="315">
        <v>72488.649999999994</v>
      </c>
      <c r="EH341" s="315">
        <v>1304.1500000000001</v>
      </c>
      <c r="EI341" s="315">
        <v>182801.74</v>
      </c>
      <c r="EJ341" s="315">
        <v>267964.44</v>
      </c>
      <c r="EK341" s="315">
        <v>9065.0400000000009</v>
      </c>
      <c r="EL341" s="315">
        <v>5736.1</v>
      </c>
      <c r="EM341" s="315">
        <v>103060.41</v>
      </c>
      <c r="EN341" s="315">
        <v>98979.48</v>
      </c>
      <c r="EO341" s="315">
        <v>83440.3</v>
      </c>
      <c r="EP341" s="315">
        <v>50131.65</v>
      </c>
      <c r="EQ341" s="315">
        <v>126880.8</v>
      </c>
      <c r="ER341" s="315">
        <v>51944.25</v>
      </c>
      <c r="ES341" s="315">
        <v>17167.3</v>
      </c>
      <c r="ET341" s="315">
        <v>92777.9</v>
      </c>
      <c r="EU341" s="315">
        <v>3035.5</v>
      </c>
      <c r="EV341" s="315">
        <v>0</v>
      </c>
      <c r="EW341" s="315">
        <v>51963.7</v>
      </c>
      <c r="EX341" s="315">
        <v>116434.27</v>
      </c>
      <c r="EY341" s="315">
        <v>210917.8</v>
      </c>
      <c r="EZ341" s="315">
        <v>14787381.449999999</v>
      </c>
      <c r="FA341" s="315">
        <v>32207.83</v>
      </c>
      <c r="FB341" s="315">
        <v>69801.61</v>
      </c>
      <c r="FC341" s="315">
        <v>309332.84000000003</v>
      </c>
      <c r="FD341" s="315">
        <v>66637.5</v>
      </c>
      <c r="FE341" s="315">
        <v>401200.02</v>
      </c>
      <c r="FF341" s="315">
        <v>87228.11</v>
      </c>
      <c r="FG341" s="315">
        <v>5181.6499999999996</v>
      </c>
      <c r="FH341" s="315">
        <v>183445.43</v>
      </c>
      <c r="FI341" s="315">
        <v>14022.6</v>
      </c>
      <c r="FJ341" s="315">
        <v>113051.82</v>
      </c>
      <c r="FK341" s="315">
        <v>8309.7900000000009</v>
      </c>
      <c r="FL341" s="315">
        <v>228.8</v>
      </c>
      <c r="FM341" s="315">
        <v>184628.06</v>
      </c>
      <c r="FN341" s="315">
        <v>2228.0100000000002</v>
      </c>
      <c r="FO341" s="315">
        <v>12523.25</v>
      </c>
      <c r="FP341" s="315">
        <v>30646.55</v>
      </c>
      <c r="FQ341" s="315">
        <v>29422.1</v>
      </c>
      <c r="FR341" s="315">
        <v>844703.17</v>
      </c>
      <c r="FS341" s="315">
        <v>8571.39</v>
      </c>
      <c r="FT341" s="315">
        <v>10871.3</v>
      </c>
      <c r="FU341" s="315">
        <v>4540.6000000000004</v>
      </c>
      <c r="FV341" s="315">
        <v>3088.85</v>
      </c>
      <c r="FW341" s="315">
        <v>376.95</v>
      </c>
      <c r="FX341" s="315">
        <v>146781.32</v>
      </c>
      <c r="FY341" s="315">
        <v>93759.9</v>
      </c>
      <c r="FZ341" s="315">
        <v>0</v>
      </c>
      <c r="GA341" s="315">
        <v>8701.85</v>
      </c>
      <c r="GB341" s="315">
        <v>23999.8</v>
      </c>
      <c r="GC341" s="315">
        <v>368.8</v>
      </c>
      <c r="GD341" s="315">
        <v>26136.75</v>
      </c>
      <c r="GE341" s="315">
        <v>75547.31</v>
      </c>
      <c r="GF341" s="315">
        <v>19799.650000000001</v>
      </c>
      <c r="GG341" s="315">
        <v>30287.3</v>
      </c>
      <c r="GH341" s="315">
        <v>5637.5</v>
      </c>
      <c r="GI341" s="315">
        <v>81071.58</v>
      </c>
      <c r="GJ341" s="315">
        <v>32460.45</v>
      </c>
      <c r="GK341" s="315">
        <v>2711177.72</v>
      </c>
      <c r="GL341" s="315">
        <v>82838.81</v>
      </c>
      <c r="GM341" s="315">
        <v>1619943.74</v>
      </c>
      <c r="GN341" s="315">
        <v>27055.42</v>
      </c>
      <c r="GO341" s="315">
        <v>113406.13</v>
      </c>
      <c r="GP341" s="315">
        <v>0</v>
      </c>
      <c r="GQ341" s="315">
        <v>5827.4</v>
      </c>
      <c r="GR341" s="315">
        <v>16232.85</v>
      </c>
      <c r="GS341" s="315">
        <v>2255699.67</v>
      </c>
      <c r="GT341" s="315">
        <v>0</v>
      </c>
      <c r="GU341" s="315">
        <v>331438.08000000002</v>
      </c>
      <c r="GV341" s="315">
        <v>10093.1</v>
      </c>
      <c r="GW341" s="315">
        <v>1837.05</v>
      </c>
      <c r="GX341" s="315">
        <v>343845.39</v>
      </c>
      <c r="GY341" s="315">
        <v>0</v>
      </c>
      <c r="GZ341" s="315">
        <v>59518.3</v>
      </c>
      <c r="HA341" s="315">
        <v>124242.52</v>
      </c>
      <c r="HB341" s="315">
        <v>0</v>
      </c>
      <c r="HC341" s="315">
        <v>196970.7</v>
      </c>
      <c r="HD341" s="315">
        <v>0</v>
      </c>
      <c r="HE341" s="315">
        <v>38138.75</v>
      </c>
      <c r="HF341" s="315">
        <v>6054.58</v>
      </c>
      <c r="HG341" s="315">
        <v>79712.67</v>
      </c>
      <c r="HH341" s="315">
        <v>628099.97</v>
      </c>
      <c r="HI341" s="315">
        <v>286686.45</v>
      </c>
      <c r="HJ341" s="315">
        <v>27301.599999999999</v>
      </c>
      <c r="HK341" s="315">
        <v>6334.6</v>
      </c>
      <c r="HL341" s="315">
        <v>78821.100000000006</v>
      </c>
      <c r="HM341" s="315">
        <v>7361.65</v>
      </c>
      <c r="HN341" s="315">
        <v>11272.7</v>
      </c>
      <c r="HO341" s="315">
        <v>13783.27</v>
      </c>
      <c r="HP341" s="315">
        <v>418319.85</v>
      </c>
      <c r="HQ341" s="315">
        <v>0</v>
      </c>
      <c r="HR341" s="315">
        <v>325255.46999999997</v>
      </c>
      <c r="HS341" s="315">
        <v>346.75</v>
      </c>
      <c r="HT341" s="315">
        <v>372508.31</v>
      </c>
      <c r="HU341" s="315">
        <v>7343.4</v>
      </c>
      <c r="HV341" s="315">
        <v>279435.11</v>
      </c>
      <c r="HW341" s="315">
        <v>647758.77</v>
      </c>
      <c r="HX341" s="315">
        <v>7606.95</v>
      </c>
      <c r="HY341" s="315">
        <v>223188.04</v>
      </c>
      <c r="HZ341" s="315">
        <v>92905.13</v>
      </c>
      <c r="IA341" s="315">
        <v>1385.6</v>
      </c>
      <c r="IB341" s="315">
        <v>142760.56</v>
      </c>
      <c r="IC341" s="315">
        <v>189196.79</v>
      </c>
      <c r="ID341" s="315">
        <v>39326.160000000003</v>
      </c>
      <c r="IE341" s="315">
        <v>132530.85</v>
      </c>
      <c r="IF341" s="315">
        <v>34805.85</v>
      </c>
      <c r="IG341" s="315">
        <v>0</v>
      </c>
      <c r="IH341" s="315">
        <v>0</v>
      </c>
      <c r="II341" s="315">
        <v>16450.38</v>
      </c>
      <c r="IJ341" s="315">
        <v>78247.19</v>
      </c>
      <c r="IK341" s="315">
        <v>911.5</v>
      </c>
      <c r="IL341" s="315">
        <v>3552.8</v>
      </c>
      <c r="IM341" s="315">
        <v>43040.3</v>
      </c>
      <c r="IN341" s="315">
        <v>178671.35999999999</v>
      </c>
      <c r="IO341" s="315">
        <v>43738.93</v>
      </c>
      <c r="IP341" s="315">
        <v>11927.25</v>
      </c>
      <c r="IQ341" s="315">
        <v>4053.2</v>
      </c>
      <c r="IR341" s="315">
        <v>780033.07</v>
      </c>
      <c r="IS341" s="315">
        <v>42808.85</v>
      </c>
      <c r="IT341" s="315">
        <v>192941.66</v>
      </c>
      <c r="IU341" s="315">
        <v>30476.799999999999</v>
      </c>
      <c r="IV341" s="315">
        <v>62129.8</v>
      </c>
      <c r="IW341" s="315">
        <v>26300.799999999999</v>
      </c>
      <c r="IX341" s="315">
        <v>0</v>
      </c>
      <c r="IY341" s="315">
        <v>91909.07</v>
      </c>
      <c r="IZ341" s="315">
        <v>8283.5</v>
      </c>
      <c r="JA341" s="315">
        <v>16164</v>
      </c>
      <c r="JB341" s="315">
        <v>24445.99</v>
      </c>
      <c r="JC341" s="315">
        <v>103829.6</v>
      </c>
      <c r="JD341" s="315">
        <v>9457.42</v>
      </c>
      <c r="JE341" s="315">
        <v>2374.15</v>
      </c>
      <c r="JF341" s="315">
        <v>85142.18</v>
      </c>
      <c r="JG341" s="315">
        <v>3016.05</v>
      </c>
      <c r="JH341" s="315">
        <v>10178.950000000001</v>
      </c>
      <c r="JI341" s="315">
        <v>74671.149999999994</v>
      </c>
      <c r="JJ341" s="315">
        <v>48611.29</v>
      </c>
      <c r="JK341" s="315">
        <v>6718</v>
      </c>
      <c r="JL341" s="315">
        <v>7134.15</v>
      </c>
      <c r="JM341" s="315">
        <v>0</v>
      </c>
      <c r="JN341" s="315">
        <v>5308.9</v>
      </c>
      <c r="JO341" s="315">
        <v>143664.64000000001</v>
      </c>
      <c r="JP341" s="315">
        <v>13002.65</v>
      </c>
      <c r="JQ341" s="315">
        <v>12489.85</v>
      </c>
      <c r="JR341" s="315">
        <v>0</v>
      </c>
      <c r="JS341" s="315">
        <v>465114.05</v>
      </c>
      <c r="JT341" s="315">
        <v>9093.1</v>
      </c>
      <c r="JU341" s="315">
        <v>84048.8</v>
      </c>
      <c r="JV341" s="315">
        <v>787624.2</v>
      </c>
      <c r="JW341" s="315">
        <v>94909.63</v>
      </c>
      <c r="JX341" s="315">
        <v>14157.45</v>
      </c>
      <c r="JY341" s="315">
        <v>0</v>
      </c>
      <c r="JZ341" s="315">
        <v>2160.3000000000002</v>
      </c>
      <c r="KA341" s="315">
        <v>30911.48</v>
      </c>
      <c r="KB341" s="315">
        <v>54086.5</v>
      </c>
      <c r="KC341" s="315">
        <v>0</v>
      </c>
      <c r="KD341" s="315">
        <v>8774.9500000000007</v>
      </c>
      <c r="KE341" s="315">
        <v>338407.53</v>
      </c>
      <c r="KF341" s="315">
        <v>17914.599999999999</v>
      </c>
      <c r="KG341" s="315">
        <v>26934.400000000001</v>
      </c>
      <c r="KH341" s="315">
        <v>39777.199999999997</v>
      </c>
      <c r="KI341" s="315">
        <v>42147.199999999997</v>
      </c>
      <c r="KJ341" s="315">
        <v>30051.25</v>
      </c>
      <c r="KK341" s="315">
        <v>2289.75</v>
      </c>
      <c r="KL341" s="315">
        <v>307.2</v>
      </c>
      <c r="KM341" s="315">
        <v>4576.6499999999996</v>
      </c>
      <c r="KN341" s="315">
        <v>16146.18</v>
      </c>
      <c r="KO341" s="315">
        <v>306724.90000000002</v>
      </c>
      <c r="KP341" s="315">
        <v>155327.26</v>
      </c>
      <c r="KQ341" s="315">
        <v>3456776.64</v>
      </c>
      <c r="KR341" s="315">
        <v>50488.91</v>
      </c>
      <c r="KS341" s="314">
        <v>142079.62</v>
      </c>
      <c r="KU341" s="312">
        <v>31</v>
      </c>
      <c r="KV341" s="312">
        <v>315</v>
      </c>
      <c r="KY341" s="312" t="s">
        <v>943</v>
      </c>
    </row>
    <row r="342" spans="1:311" x14ac:dyDescent="0.25">
      <c r="A342" s="321">
        <v>2022</v>
      </c>
      <c r="B342" s="320" t="s">
        <v>891</v>
      </c>
      <c r="C342" s="320" t="s">
        <v>911</v>
      </c>
      <c r="D342" s="320" t="s">
        <v>914</v>
      </c>
      <c r="E342" s="320" t="s">
        <v>846</v>
      </c>
      <c r="F342" s="319">
        <v>180</v>
      </c>
      <c r="G342" s="319">
        <v>0</v>
      </c>
      <c r="H342" s="319">
        <v>219625.65</v>
      </c>
      <c r="I342" s="319">
        <v>352.01</v>
      </c>
      <c r="J342" s="319">
        <v>0</v>
      </c>
      <c r="K342" s="319">
        <v>0</v>
      </c>
      <c r="L342" s="319">
        <v>184593.75</v>
      </c>
      <c r="M342" s="319">
        <v>11709.2</v>
      </c>
      <c r="N342" s="319">
        <v>88490.15</v>
      </c>
      <c r="O342" s="319">
        <v>66066.7</v>
      </c>
      <c r="P342" s="319">
        <v>3392</v>
      </c>
      <c r="Q342" s="319">
        <v>0</v>
      </c>
      <c r="R342" s="319">
        <v>1200</v>
      </c>
      <c r="S342" s="319">
        <v>13324</v>
      </c>
      <c r="T342" s="319">
        <v>9626.9</v>
      </c>
      <c r="U342" s="319">
        <v>0</v>
      </c>
      <c r="V342" s="319">
        <v>443003.81</v>
      </c>
      <c r="W342" s="319">
        <v>56858.65</v>
      </c>
      <c r="X342" s="319">
        <v>157572.04999999999</v>
      </c>
      <c r="Y342" s="319">
        <v>0</v>
      </c>
      <c r="Z342" s="319">
        <v>300</v>
      </c>
      <c r="AA342" s="319">
        <v>372626.25</v>
      </c>
      <c r="AB342" s="319">
        <v>500</v>
      </c>
      <c r="AC342" s="319">
        <v>0</v>
      </c>
      <c r="AD342" s="319">
        <v>625749.29</v>
      </c>
      <c r="AE342" s="319">
        <v>2400</v>
      </c>
      <c r="AF342" s="319">
        <v>864.8</v>
      </c>
      <c r="AG342" s="319">
        <v>0</v>
      </c>
      <c r="AH342" s="319">
        <v>96732.800000000003</v>
      </c>
      <c r="AI342" s="319">
        <v>2000</v>
      </c>
      <c r="AJ342" s="319">
        <v>0</v>
      </c>
      <c r="AK342" s="319">
        <v>0</v>
      </c>
      <c r="AL342" s="319">
        <v>216846.29</v>
      </c>
      <c r="AM342" s="319">
        <v>0</v>
      </c>
      <c r="AN342" s="319">
        <v>6173.05</v>
      </c>
      <c r="AO342" s="319">
        <v>0</v>
      </c>
      <c r="AP342" s="319">
        <v>1481.65</v>
      </c>
      <c r="AQ342" s="319">
        <v>0</v>
      </c>
      <c r="AR342" s="319">
        <v>16452.05</v>
      </c>
      <c r="AS342" s="319">
        <v>38680.199999999997</v>
      </c>
      <c r="AT342" s="319">
        <v>3969.18</v>
      </c>
      <c r="AU342" s="319">
        <v>0</v>
      </c>
      <c r="AV342" s="319">
        <v>0</v>
      </c>
      <c r="AW342" s="319">
        <v>487913.37</v>
      </c>
      <c r="AX342" s="319">
        <v>200</v>
      </c>
      <c r="AY342" s="319">
        <v>0</v>
      </c>
      <c r="AZ342" s="319">
        <v>3676.6</v>
      </c>
      <c r="BA342" s="319">
        <v>0</v>
      </c>
      <c r="BB342" s="319">
        <v>0</v>
      </c>
      <c r="BC342" s="319">
        <v>984</v>
      </c>
      <c r="BD342" s="319">
        <v>146640.54999999999</v>
      </c>
      <c r="BE342" s="319">
        <v>0</v>
      </c>
      <c r="BF342" s="319">
        <v>0</v>
      </c>
      <c r="BG342" s="319">
        <v>0</v>
      </c>
      <c r="BH342" s="319">
        <v>0</v>
      </c>
      <c r="BI342" s="319">
        <v>249494.35</v>
      </c>
      <c r="BJ342" s="319">
        <v>0</v>
      </c>
      <c r="BK342" s="319">
        <v>67892.52</v>
      </c>
      <c r="BL342" s="319">
        <v>0</v>
      </c>
      <c r="BM342" s="319">
        <v>42211.86</v>
      </c>
      <c r="BN342" s="319">
        <v>64570</v>
      </c>
      <c r="BO342" s="319">
        <v>0</v>
      </c>
      <c r="BP342" s="319">
        <v>10293.44</v>
      </c>
      <c r="BQ342" s="319">
        <v>359.6</v>
      </c>
      <c r="BR342" s="319">
        <v>65196.46</v>
      </c>
      <c r="BS342" s="319">
        <v>113898.5</v>
      </c>
      <c r="BT342" s="319">
        <v>0</v>
      </c>
      <c r="BU342" s="319">
        <v>0</v>
      </c>
      <c r="BV342" s="319">
        <v>0</v>
      </c>
      <c r="BW342" s="319">
        <v>64227.58</v>
      </c>
      <c r="BX342" s="319">
        <v>15188.8</v>
      </c>
      <c r="BY342" s="319">
        <v>368559.6</v>
      </c>
      <c r="BZ342" s="319">
        <v>8524.6</v>
      </c>
      <c r="CA342" s="319">
        <v>14963.1</v>
      </c>
      <c r="CB342" s="319">
        <v>0</v>
      </c>
      <c r="CC342" s="319">
        <v>19738.75</v>
      </c>
      <c r="CD342" s="319">
        <v>77292.100000000006</v>
      </c>
      <c r="CE342" s="319">
        <v>172796.15</v>
      </c>
      <c r="CF342" s="319">
        <v>36180.35</v>
      </c>
      <c r="CG342" s="319">
        <v>25004</v>
      </c>
      <c r="CH342" s="319">
        <v>30130.98</v>
      </c>
      <c r="CI342" s="319">
        <v>57062.95</v>
      </c>
      <c r="CJ342" s="319">
        <v>0</v>
      </c>
      <c r="CK342" s="319">
        <v>0</v>
      </c>
      <c r="CL342" s="319">
        <v>0</v>
      </c>
      <c r="CM342" s="319">
        <v>5292.6</v>
      </c>
      <c r="CN342" s="319">
        <v>37323.379999999997</v>
      </c>
      <c r="CO342" s="319">
        <v>312750</v>
      </c>
      <c r="CP342" s="319">
        <v>12589.2</v>
      </c>
      <c r="CQ342" s="319">
        <v>26944.03</v>
      </c>
      <c r="CR342" s="319">
        <v>0</v>
      </c>
      <c r="CS342" s="319">
        <v>1919.6</v>
      </c>
      <c r="CT342" s="319">
        <v>0</v>
      </c>
      <c r="CU342" s="319">
        <v>0</v>
      </c>
      <c r="CV342" s="319">
        <v>0</v>
      </c>
      <c r="CW342" s="319">
        <v>0</v>
      </c>
      <c r="CX342" s="319">
        <v>0</v>
      </c>
      <c r="CY342" s="319">
        <v>17943.55</v>
      </c>
      <c r="CZ342" s="319">
        <v>28002.75</v>
      </c>
      <c r="DA342" s="319">
        <v>14015.65</v>
      </c>
      <c r="DB342" s="319">
        <v>0</v>
      </c>
      <c r="DC342" s="319">
        <v>9137.6200000000008</v>
      </c>
      <c r="DD342" s="319">
        <v>170034.8</v>
      </c>
      <c r="DE342" s="319">
        <v>133156.70000000001</v>
      </c>
      <c r="DF342" s="319">
        <v>500</v>
      </c>
      <c r="DG342" s="319">
        <v>0</v>
      </c>
      <c r="DH342" s="319">
        <v>59418.6</v>
      </c>
      <c r="DI342" s="319">
        <v>4059.18</v>
      </c>
      <c r="DJ342" s="319">
        <v>0</v>
      </c>
      <c r="DK342" s="319">
        <v>0</v>
      </c>
      <c r="DL342" s="319">
        <v>2970.55</v>
      </c>
      <c r="DM342" s="319">
        <v>3469.35</v>
      </c>
      <c r="DN342" s="319">
        <v>0</v>
      </c>
      <c r="DO342" s="319">
        <v>0</v>
      </c>
      <c r="DP342" s="319">
        <v>1852</v>
      </c>
      <c r="DQ342" s="319">
        <v>0</v>
      </c>
      <c r="DR342" s="319">
        <v>0</v>
      </c>
      <c r="DS342" s="319">
        <v>121170.1</v>
      </c>
      <c r="DT342" s="319">
        <v>46740</v>
      </c>
      <c r="DU342" s="319">
        <v>12000</v>
      </c>
      <c r="DV342" s="319">
        <v>2574.3000000000002</v>
      </c>
      <c r="DW342" s="319">
        <v>0</v>
      </c>
      <c r="DX342" s="319">
        <v>72403.95</v>
      </c>
      <c r="DY342" s="319">
        <v>53454.6</v>
      </c>
      <c r="DZ342" s="319">
        <v>972.2</v>
      </c>
      <c r="EA342" s="319">
        <v>170224.9</v>
      </c>
      <c r="EB342" s="319">
        <v>87387.05</v>
      </c>
      <c r="EC342" s="319">
        <v>0</v>
      </c>
      <c r="ED342" s="319">
        <v>0</v>
      </c>
      <c r="EE342" s="319">
        <v>0</v>
      </c>
      <c r="EF342" s="319">
        <v>0</v>
      </c>
      <c r="EG342" s="319">
        <v>653166.80000000005</v>
      </c>
      <c r="EH342" s="319">
        <v>0</v>
      </c>
      <c r="EI342" s="319">
        <v>79579.399999999994</v>
      </c>
      <c r="EJ342" s="319">
        <v>54693.35</v>
      </c>
      <c r="EK342" s="319">
        <v>0</v>
      </c>
      <c r="EL342" s="319">
        <v>0</v>
      </c>
      <c r="EM342" s="319">
        <v>28170.42</v>
      </c>
      <c r="EN342" s="319">
        <v>2600</v>
      </c>
      <c r="EO342" s="319">
        <v>30601.7</v>
      </c>
      <c r="EP342" s="319">
        <v>5010.6000000000004</v>
      </c>
      <c r="EQ342" s="319">
        <v>0</v>
      </c>
      <c r="ER342" s="319">
        <v>82600</v>
      </c>
      <c r="ES342" s="319">
        <v>11923.1</v>
      </c>
      <c r="ET342" s="319">
        <v>0</v>
      </c>
      <c r="EU342" s="319">
        <v>956.4</v>
      </c>
      <c r="EV342" s="319">
        <v>0</v>
      </c>
      <c r="EW342" s="319">
        <v>28681.02</v>
      </c>
      <c r="EX342" s="319">
        <v>21960</v>
      </c>
      <c r="EY342" s="319">
        <v>203545.28</v>
      </c>
      <c r="EZ342" s="319">
        <v>50731806.82</v>
      </c>
      <c r="FA342" s="319">
        <v>8281.4</v>
      </c>
      <c r="FB342" s="319">
        <v>5566.6</v>
      </c>
      <c r="FC342" s="319">
        <v>77642.05</v>
      </c>
      <c r="FD342" s="319">
        <v>0</v>
      </c>
      <c r="FE342" s="319">
        <v>284975.34999999998</v>
      </c>
      <c r="FF342" s="319">
        <v>0</v>
      </c>
      <c r="FG342" s="319">
        <v>4200</v>
      </c>
      <c r="FH342" s="319">
        <v>9989.5</v>
      </c>
      <c r="FI342" s="319">
        <v>21800</v>
      </c>
      <c r="FJ342" s="319">
        <v>5400</v>
      </c>
      <c r="FK342" s="319">
        <v>0</v>
      </c>
      <c r="FL342" s="319">
        <v>0</v>
      </c>
      <c r="FM342" s="319">
        <v>21024.400000000001</v>
      </c>
      <c r="FN342" s="319">
        <v>0</v>
      </c>
      <c r="FO342" s="319">
        <v>6209.6</v>
      </c>
      <c r="FP342" s="319">
        <v>0</v>
      </c>
      <c r="FQ342" s="319">
        <v>5107.8999999999996</v>
      </c>
      <c r="FR342" s="319">
        <v>1912320.16</v>
      </c>
      <c r="FS342" s="319">
        <v>9098.7999999999993</v>
      </c>
      <c r="FT342" s="319">
        <v>6861.85</v>
      </c>
      <c r="FU342" s="319">
        <v>239.4</v>
      </c>
      <c r="FV342" s="319">
        <v>6960</v>
      </c>
      <c r="FW342" s="319">
        <v>0</v>
      </c>
      <c r="FX342" s="319">
        <v>7800</v>
      </c>
      <c r="FY342" s="319">
        <v>72000</v>
      </c>
      <c r="FZ342" s="319">
        <v>14994.85</v>
      </c>
      <c r="GA342" s="319">
        <v>0</v>
      </c>
      <c r="GB342" s="319">
        <v>2714</v>
      </c>
      <c r="GC342" s="319">
        <v>0</v>
      </c>
      <c r="GD342" s="319">
        <v>618</v>
      </c>
      <c r="GE342" s="319">
        <v>3014.25</v>
      </c>
      <c r="GF342" s="319">
        <v>13365.1</v>
      </c>
      <c r="GG342" s="319">
        <v>37618.35</v>
      </c>
      <c r="GH342" s="319">
        <v>0</v>
      </c>
      <c r="GI342" s="319">
        <v>1510.35</v>
      </c>
      <c r="GJ342" s="319">
        <v>3352.55</v>
      </c>
      <c r="GK342" s="319">
        <v>524981.51</v>
      </c>
      <c r="GL342" s="319">
        <v>10000</v>
      </c>
      <c r="GM342" s="319">
        <v>1263147.3899999999</v>
      </c>
      <c r="GN342" s="319">
        <v>36445.5</v>
      </c>
      <c r="GO342" s="319">
        <v>57677.599999999999</v>
      </c>
      <c r="GP342" s="319">
        <v>0</v>
      </c>
      <c r="GQ342" s="319">
        <v>0</v>
      </c>
      <c r="GR342" s="319">
        <v>27812.57</v>
      </c>
      <c r="GS342" s="319">
        <v>2360148.63</v>
      </c>
      <c r="GT342" s="319">
        <v>0</v>
      </c>
      <c r="GU342" s="319">
        <v>46657.77</v>
      </c>
      <c r="GV342" s="319">
        <v>1025</v>
      </c>
      <c r="GW342" s="319">
        <v>7016.5</v>
      </c>
      <c r="GX342" s="319">
        <v>839483.98</v>
      </c>
      <c r="GY342" s="319">
        <v>0</v>
      </c>
      <c r="GZ342" s="319">
        <v>25270.400000000001</v>
      </c>
      <c r="HA342" s="319">
        <v>4828.95</v>
      </c>
      <c r="HB342" s="319">
        <v>1848.11</v>
      </c>
      <c r="HC342" s="319">
        <v>4207842.5999999996</v>
      </c>
      <c r="HD342" s="319">
        <v>0</v>
      </c>
      <c r="HE342" s="319">
        <v>0</v>
      </c>
      <c r="HF342" s="319">
        <v>11707.15</v>
      </c>
      <c r="HG342" s="319">
        <v>22810.799999999999</v>
      </c>
      <c r="HH342" s="319">
        <v>167461</v>
      </c>
      <c r="HI342" s="319">
        <v>43090.8</v>
      </c>
      <c r="HJ342" s="319">
        <v>52056.15</v>
      </c>
      <c r="HK342" s="319">
        <v>0</v>
      </c>
      <c r="HL342" s="319">
        <v>6776.35</v>
      </c>
      <c r="HM342" s="319">
        <v>3216</v>
      </c>
      <c r="HN342" s="319">
        <v>250</v>
      </c>
      <c r="HO342" s="319">
        <v>1000</v>
      </c>
      <c r="HP342" s="319">
        <v>4248.28</v>
      </c>
      <c r="HQ342" s="319">
        <v>0</v>
      </c>
      <c r="HR342" s="319">
        <v>195802.95</v>
      </c>
      <c r="HS342" s="319">
        <v>0</v>
      </c>
      <c r="HT342" s="319">
        <v>322804.83</v>
      </c>
      <c r="HU342" s="319">
        <v>0</v>
      </c>
      <c r="HV342" s="319">
        <v>72645.600000000006</v>
      </c>
      <c r="HW342" s="319">
        <v>287015.98</v>
      </c>
      <c r="HX342" s="319">
        <v>0</v>
      </c>
      <c r="HY342" s="319">
        <v>1727055.7</v>
      </c>
      <c r="HZ342" s="319">
        <v>43995.15</v>
      </c>
      <c r="IA342" s="319">
        <v>19211.55</v>
      </c>
      <c r="IB342" s="319">
        <v>104487.45</v>
      </c>
      <c r="IC342" s="319">
        <v>552068.55000000005</v>
      </c>
      <c r="ID342" s="319">
        <v>4800</v>
      </c>
      <c r="IE342" s="319">
        <v>96428.3</v>
      </c>
      <c r="IF342" s="319">
        <v>360</v>
      </c>
      <c r="IG342" s="319">
        <v>0</v>
      </c>
      <c r="IH342" s="319">
        <v>0</v>
      </c>
      <c r="II342" s="319">
        <v>252</v>
      </c>
      <c r="IJ342" s="319">
        <v>4264.8</v>
      </c>
      <c r="IK342" s="319">
        <v>10533.3</v>
      </c>
      <c r="IL342" s="319">
        <v>0</v>
      </c>
      <c r="IM342" s="319">
        <v>1920</v>
      </c>
      <c r="IN342" s="319">
        <v>207691.45</v>
      </c>
      <c r="IO342" s="319">
        <v>0</v>
      </c>
      <c r="IP342" s="319">
        <v>0</v>
      </c>
      <c r="IQ342" s="319">
        <v>2800.6</v>
      </c>
      <c r="IR342" s="319">
        <v>75982.95</v>
      </c>
      <c r="IS342" s="319">
        <v>24000</v>
      </c>
      <c r="IT342" s="319">
        <v>288931.44</v>
      </c>
      <c r="IU342" s="319">
        <v>3763.5</v>
      </c>
      <c r="IV342" s="319">
        <v>0</v>
      </c>
      <c r="IW342" s="319">
        <v>0</v>
      </c>
      <c r="IX342" s="319">
        <v>0</v>
      </c>
      <c r="IY342" s="319">
        <v>8082.65</v>
      </c>
      <c r="IZ342" s="319">
        <v>68531</v>
      </c>
      <c r="JA342" s="319">
        <v>3000</v>
      </c>
      <c r="JB342" s="319">
        <v>17526.740000000002</v>
      </c>
      <c r="JC342" s="319">
        <v>0</v>
      </c>
      <c r="JD342" s="319">
        <v>720</v>
      </c>
      <c r="JE342" s="319">
        <v>1500</v>
      </c>
      <c r="JF342" s="319">
        <v>42429.65</v>
      </c>
      <c r="JG342" s="319">
        <v>1809.6</v>
      </c>
      <c r="JH342" s="319">
        <v>0</v>
      </c>
      <c r="JI342" s="319">
        <v>18874.900000000001</v>
      </c>
      <c r="JJ342" s="319">
        <v>9120</v>
      </c>
      <c r="JK342" s="319">
        <v>21777.4</v>
      </c>
      <c r="JL342" s="319">
        <v>0</v>
      </c>
      <c r="JM342" s="319">
        <v>510.6</v>
      </c>
      <c r="JN342" s="319">
        <v>0</v>
      </c>
      <c r="JO342" s="319">
        <v>101463.2</v>
      </c>
      <c r="JP342" s="319">
        <v>0</v>
      </c>
      <c r="JQ342" s="319">
        <v>0</v>
      </c>
      <c r="JR342" s="319">
        <v>0</v>
      </c>
      <c r="JS342" s="319">
        <v>254442.4</v>
      </c>
      <c r="JT342" s="319">
        <v>0</v>
      </c>
      <c r="JU342" s="319">
        <v>0</v>
      </c>
      <c r="JV342" s="319">
        <v>1967828.93</v>
      </c>
      <c r="JW342" s="319">
        <v>646.20000000000005</v>
      </c>
      <c r="JX342" s="319">
        <v>16465.400000000001</v>
      </c>
      <c r="JY342" s="319">
        <v>0</v>
      </c>
      <c r="JZ342" s="319">
        <v>1800</v>
      </c>
      <c r="KA342" s="319">
        <v>8000</v>
      </c>
      <c r="KB342" s="319">
        <v>0</v>
      </c>
      <c r="KC342" s="319">
        <v>1711.8</v>
      </c>
      <c r="KD342" s="319">
        <v>0</v>
      </c>
      <c r="KE342" s="319">
        <v>231566.65</v>
      </c>
      <c r="KF342" s="319">
        <v>869.7</v>
      </c>
      <c r="KG342" s="319">
        <v>9000</v>
      </c>
      <c r="KH342" s="319">
        <v>0</v>
      </c>
      <c r="KI342" s="319">
        <v>17562.95</v>
      </c>
      <c r="KJ342" s="319">
        <v>14611.95</v>
      </c>
      <c r="KK342" s="319">
        <v>7000</v>
      </c>
      <c r="KL342" s="319">
        <v>700</v>
      </c>
      <c r="KM342" s="319">
        <v>8039.2</v>
      </c>
      <c r="KN342" s="319">
        <v>2972.4</v>
      </c>
      <c r="KO342" s="319">
        <v>112909.43</v>
      </c>
      <c r="KP342" s="319">
        <v>0</v>
      </c>
      <c r="KQ342" s="319">
        <v>2207735.9300000002</v>
      </c>
      <c r="KR342" s="319">
        <v>60000</v>
      </c>
      <c r="KS342" s="318">
        <v>0</v>
      </c>
      <c r="KU342" s="312">
        <v>31</v>
      </c>
      <c r="KV342" s="312">
        <v>316</v>
      </c>
      <c r="KY342" s="312" t="s">
        <v>943</v>
      </c>
    </row>
    <row r="343" spans="1:311" x14ac:dyDescent="0.25">
      <c r="A343" s="317">
        <v>2022</v>
      </c>
      <c r="B343" s="316" t="s">
        <v>891</v>
      </c>
      <c r="C343" s="316" t="s">
        <v>911</v>
      </c>
      <c r="D343" s="316" t="s">
        <v>913</v>
      </c>
      <c r="E343" s="316" t="s">
        <v>846</v>
      </c>
      <c r="F343" s="315">
        <v>33727.35</v>
      </c>
      <c r="G343" s="315">
        <v>1216.1500000000001</v>
      </c>
      <c r="H343" s="315">
        <v>173109.01</v>
      </c>
      <c r="I343" s="315">
        <v>21081.23</v>
      </c>
      <c r="J343" s="315">
        <v>6093.65</v>
      </c>
      <c r="K343" s="315">
        <v>9195.4500000000007</v>
      </c>
      <c r="L343" s="315">
        <v>40438.550000000003</v>
      </c>
      <c r="M343" s="315">
        <v>47261.73</v>
      </c>
      <c r="N343" s="315">
        <v>158642.41</v>
      </c>
      <c r="O343" s="315">
        <v>86947.65</v>
      </c>
      <c r="P343" s="315">
        <v>25312.92</v>
      </c>
      <c r="Q343" s="315">
        <v>21562.95</v>
      </c>
      <c r="R343" s="315">
        <v>13051.71</v>
      </c>
      <c r="S343" s="315">
        <v>14044.65</v>
      </c>
      <c r="T343" s="315">
        <v>21234.400000000001</v>
      </c>
      <c r="U343" s="315">
        <v>61141.4</v>
      </c>
      <c r="V343" s="315">
        <v>56841.48</v>
      </c>
      <c r="W343" s="315">
        <v>9484.65</v>
      </c>
      <c r="X343" s="315">
        <v>20381.310000000001</v>
      </c>
      <c r="Y343" s="315">
        <v>9797.5</v>
      </c>
      <c r="Z343" s="315">
        <v>13081.26</v>
      </c>
      <c r="AA343" s="315">
        <v>253492.93</v>
      </c>
      <c r="AB343" s="315">
        <v>20747.900000000001</v>
      </c>
      <c r="AC343" s="315">
        <v>2202.25</v>
      </c>
      <c r="AD343" s="315">
        <v>328489.53000000003</v>
      </c>
      <c r="AE343" s="315">
        <v>5167.6499999999996</v>
      </c>
      <c r="AF343" s="315">
        <v>49091.55</v>
      </c>
      <c r="AG343" s="315">
        <v>4889.7</v>
      </c>
      <c r="AH343" s="315">
        <v>10019.799999999999</v>
      </c>
      <c r="AI343" s="315">
        <v>32020.35</v>
      </c>
      <c r="AJ343" s="315">
        <v>20902.650000000001</v>
      </c>
      <c r="AK343" s="315">
        <v>13144.25</v>
      </c>
      <c r="AL343" s="315">
        <v>83683.3</v>
      </c>
      <c r="AM343" s="315">
        <v>17457.5</v>
      </c>
      <c r="AN343" s="315">
        <v>24647.8</v>
      </c>
      <c r="AO343" s="315">
        <v>11492.41</v>
      </c>
      <c r="AP343" s="315">
        <v>14809.7</v>
      </c>
      <c r="AQ343" s="315">
        <v>4990.95</v>
      </c>
      <c r="AR343" s="315">
        <v>12657.1</v>
      </c>
      <c r="AS343" s="315">
        <v>12450.7</v>
      </c>
      <c r="AT343" s="315">
        <v>29672.43</v>
      </c>
      <c r="AU343" s="315">
        <v>37942.93</v>
      </c>
      <c r="AV343" s="315">
        <v>16327.9</v>
      </c>
      <c r="AW343" s="315">
        <v>313681.08</v>
      </c>
      <c r="AX343" s="315">
        <v>5199.1499999999996</v>
      </c>
      <c r="AY343" s="315">
        <v>34068.629999999997</v>
      </c>
      <c r="AZ343" s="315">
        <v>35559.370000000003</v>
      </c>
      <c r="BA343" s="315">
        <v>2705.5</v>
      </c>
      <c r="BB343" s="315">
        <v>21462.9</v>
      </c>
      <c r="BC343" s="315">
        <v>107779.86</v>
      </c>
      <c r="BD343" s="315">
        <v>40551</v>
      </c>
      <c r="BE343" s="315">
        <v>114211.62</v>
      </c>
      <c r="BF343" s="315">
        <v>50134.84</v>
      </c>
      <c r="BG343" s="315">
        <v>8464.1</v>
      </c>
      <c r="BH343" s="315">
        <v>8451</v>
      </c>
      <c r="BI343" s="315">
        <v>128364.3</v>
      </c>
      <c r="BJ343" s="315">
        <v>7754.65</v>
      </c>
      <c r="BK343" s="315">
        <v>48876.66</v>
      </c>
      <c r="BL343" s="315">
        <v>6299.4</v>
      </c>
      <c r="BM343" s="315">
        <v>15009.35</v>
      </c>
      <c r="BN343" s="315">
        <v>46304.45</v>
      </c>
      <c r="BO343" s="315">
        <v>27378.9</v>
      </c>
      <c r="BP343" s="315">
        <v>6896.65</v>
      </c>
      <c r="BQ343" s="315">
        <v>8313.82</v>
      </c>
      <c r="BR343" s="315">
        <v>118090.21</v>
      </c>
      <c r="BS343" s="315">
        <v>47427.25</v>
      </c>
      <c r="BT343" s="315">
        <v>11631.25</v>
      </c>
      <c r="BU343" s="315">
        <v>2860.4</v>
      </c>
      <c r="BV343" s="315">
        <v>17630.3</v>
      </c>
      <c r="BW343" s="315">
        <v>130270.03</v>
      </c>
      <c r="BX343" s="315">
        <v>27531.3</v>
      </c>
      <c r="BY343" s="315">
        <v>65017.38</v>
      </c>
      <c r="BZ343" s="315">
        <v>7249.4</v>
      </c>
      <c r="CA343" s="315">
        <v>26863.599999999999</v>
      </c>
      <c r="CB343" s="315">
        <v>11507.7</v>
      </c>
      <c r="CC343" s="315">
        <v>62305.32</v>
      </c>
      <c r="CD343" s="315">
        <v>69646.89</v>
      </c>
      <c r="CE343" s="315">
        <v>37095.300000000003</v>
      </c>
      <c r="CF343" s="315">
        <v>90741.9</v>
      </c>
      <c r="CG343" s="315">
        <v>93539.35</v>
      </c>
      <c r="CH343" s="315">
        <v>6290.45</v>
      </c>
      <c r="CI343" s="315">
        <v>296458.40000000002</v>
      </c>
      <c r="CJ343" s="315">
        <v>11885.4</v>
      </c>
      <c r="CK343" s="315">
        <v>9297.9</v>
      </c>
      <c r="CL343" s="315">
        <v>35133.25</v>
      </c>
      <c r="CM343" s="315">
        <v>7795.4</v>
      </c>
      <c r="CN343" s="315">
        <v>55120.18</v>
      </c>
      <c r="CO343" s="315">
        <v>39571.35</v>
      </c>
      <c r="CP343" s="315">
        <v>7833.55</v>
      </c>
      <c r="CQ343" s="315">
        <v>43559.6</v>
      </c>
      <c r="CR343" s="315">
        <v>7055.05</v>
      </c>
      <c r="CS343" s="315">
        <v>11538.15</v>
      </c>
      <c r="CT343" s="315">
        <v>9904.4500000000007</v>
      </c>
      <c r="CU343" s="315">
        <v>7359.7</v>
      </c>
      <c r="CV343" s="315">
        <v>13322.45</v>
      </c>
      <c r="CW343" s="315">
        <v>11014.6</v>
      </c>
      <c r="CX343" s="315">
        <v>25048.35</v>
      </c>
      <c r="CY343" s="315">
        <v>16786.86</v>
      </c>
      <c r="CZ343" s="315">
        <v>68784.45</v>
      </c>
      <c r="DA343" s="315">
        <v>0</v>
      </c>
      <c r="DB343" s="315">
        <v>71237.119999999995</v>
      </c>
      <c r="DC343" s="315">
        <v>43302.43</v>
      </c>
      <c r="DD343" s="315">
        <v>539695.94999999995</v>
      </c>
      <c r="DE343" s="315">
        <v>336612.71</v>
      </c>
      <c r="DF343" s="315">
        <v>16810.45</v>
      </c>
      <c r="DG343" s="315">
        <v>21097.599999999999</v>
      </c>
      <c r="DH343" s="315">
        <v>19781.599999999999</v>
      </c>
      <c r="DI343" s="315">
        <v>24122.799999999999</v>
      </c>
      <c r="DJ343" s="315">
        <v>74569.75</v>
      </c>
      <c r="DK343" s="315">
        <v>19565.849999999999</v>
      </c>
      <c r="DL343" s="315">
        <v>16296.8</v>
      </c>
      <c r="DM343" s="315">
        <v>0</v>
      </c>
      <c r="DN343" s="315">
        <v>10467.74</v>
      </c>
      <c r="DO343" s="315">
        <v>0</v>
      </c>
      <c r="DP343" s="315">
        <v>3632</v>
      </c>
      <c r="DQ343" s="315">
        <v>7466.75</v>
      </c>
      <c r="DR343" s="315">
        <v>45404.54</v>
      </c>
      <c r="DS343" s="315">
        <v>133970.20000000001</v>
      </c>
      <c r="DT343" s="315">
        <v>33559.25</v>
      </c>
      <c r="DU343" s="315">
        <v>66292.800000000003</v>
      </c>
      <c r="DV343" s="315">
        <v>7305.15</v>
      </c>
      <c r="DW343" s="315">
        <v>41880.550000000003</v>
      </c>
      <c r="DX343" s="315">
        <v>35344.9</v>
      </c>
      <c r="DY343" s="315">
        <v>37851.06</v>
      </c>
      <c r="DZ343" s="315">
        <v>26788.12</v>
      </c>
      <c r="EA343" s="315">
        <v>195796.91</v>
      </c>
      <c r="EB343" s="315">
        <v>29493.17</v>
      </c>
      <c r="EC343" s="315">
        <v>23676</v>
      </c>
      <c r="ED343" s="315">
        <v>10455.9</v>
      </c>
      <c r="EE343" s="315">
        <v>6448.5</v>
      </c>
      <c r="EF343" s="315">
        <v>6697.05</v>
      </c>
      <c r="EG343" s="315">
        <v>57675.3</v>
      </c>
      <c r="EH343" s="315">
        <v>10672.45</v>
      </c>
      <c r="EI343" s="315">
        <v>26995.25</v>
      </c>
      <c r="EJ343" s="315">
        <v>61313.68</v>
      </c>
      <c r="EK343" s="315">
        <v>15931.3</v>
      </c>
      <c r="EL343" s="315">
        <v>10813.1</v>
      </c>
      <c r="EM343" s="315">
        <v>42079.35</v>
      </c>
      <c r="EN343" s="315">
        <v>45311.75</v>
      </c>
      <c r="EO343" s="315">
        <v>35590.199999999997</v>
      </c>
      <c r="EP343" s="315">
        <v>35641.4</v>
      </c>
      <c r="EQ343" s="315">
        <v>10005.6</v>
      </c>
      <c r="ER343" s="315">
        <v>78372.95</v>
      </c>
      <c r="ES343" s="315">
        <v>2823.55</v>
      </c>
      <c r="ET343" s="315">
        <v>26120.5</v>
      </c>
      <c r="EU343" s="315">
        <v>11806.8</v>
      </c>
      <c r="EV343" s="315">
        <v>2513.85</v>
      </c>
      <c r="EW343" s="315">
        <v>10477.4</v>
      </c>
      <c r="EX343" s="315">
        <v>21568.6</v>
      </c>
      <c r="EY343" s="315">
        <v>198800.36</v>
      </c>
      <c r="EZ343" s="315">
        <v>2791235.33</v>
      </c>
      <c r="FA343" s="315">
        <v>52098.96</v>
      </c>
      <c r="FB343" s="315">
        <v>15997.4</v>
      </c>
      <c r="FC343" s="315">
        <v>139561.54</v>
      </c>
      <c r="FD343" s="315">
        <v>23687.75</v>
      </c>
      <c r="FE343" s="315">
        <v>189442.5</v>
      </c>
      <c r="FF343" s="315">
        <v>23940.25</v>
      </c>
      <c r="FG343" s="315">
        <v>4784.6000000000004</v>
      </c>
      <c r="FH343" s="315">
        <v>74282.62</v>
      </c>
      <c r="FI343" s="315">
        <v>8763.4</v>
      </c>
      <c r="FJ343" s="315">
        <v>70529.39</v>
      </c>
      <c r="FK343" s="315">
        <v>12195.09</v>
      </c>
      <c r="FL343" s="315">
        <v>8836.0499999999993</v>
      </c>
      <c r="FM343" s="315">
        <v>53488.9</v>
      </c>
      <c r="FN343" s="315">
        <v>16250</v>
      </c>
      <c r="FO343" s="315">
        <v>12743.65</v>
      </c>
      <c r="FP343" s="315">
        <v>25018.5</v>
      </c>
      <c r="FQ343" s="315">
        <v>24682.7</v>
      </c>
      <c r="FR343" s="315">
        <v>210319.82</v>
      </c>
      <c r="FS343" s="315">
        <v>11600.25</v>
      </c>
      <c r="FT343" s="315">
        <v>18238.150000000001</v>
      </c>
      <c r="FU343" s="315">
        <v>47941</v>
      </c>
      <c r="FV343" s="315">
        <v>4335.7</v>
      </c>
      <c r="FW343" s="315">
        <v>4359.7</v>
      </c>
      <c r="FX343" s="315">
        <v>38714.9</v>
      </c>
      <c r="FY343" s="315">
        <v>57596.06</v>
      </c>
      <c r="FZ343" s="315">
        <v>11807.3</v>
      </c>
      <c r="GA343" s="315">
        <v>10238.549999999999</v>
      </c>
      <c r="GB343" s="315">
        <v>15119.3</v>
      </c>
      <c r="GC343" s="315">
        <v>8566.6</v>
      </c>
      <c r="GD343" s="315">
        <v>8918.7000000000007</v>
      </c>
      <c r="GE343" s="315">
        <v>29474.26</v>
      </c>
      <c r="GF343" s="315">
        <v>29857.57</v>
      </c>
      <c r="GG343" s="315">
        <v>74669.8</v>
      </c>
      <c r="GH343" s="315">
        <v>11411.15</v>
      </c>
      <c r="GI343" s="315">
        <v>67690.490000000005</v>
      </c>
      <c r="GJ343" s="315">
        <v>28035.85</v>
      </c>
      <c r="GK343" s="315">
        <v>244672.05</v>
      </c>
      <c r="GL343" s="315">
        <v>50684.7</v>
      </c>
      <c r="GM343" s="315">
        <v>528035.78</v>
      </c>
      <c r="GN343" s="315">
        <v>15566.65</v>
      </c>
      <c r="GO343" s="315">
        <v>67380.320000000007</v>
      </c>
      <c r="GP343" s="315">
        <v>7809.62</v>
      </c>
      <c r="GQ343" s="315">
        <v>10589.45</v>
      </c>
      <c r="GR343" s="315">
        <v>22909.85</v>
      </c>
      <c r="GS343" s="315">
        <v>675886.6</v>
      </c>
      <c r="GT343" s="315">
        <v>14913.05</v>
      </c>
      <c r="GU343" s="315">
        <v>60174</v>
      </c>
      <c r="GV343" s="315">
        <v>17838.349999999999</v>
      </c>
      <c r="GW343" s="315">
        <v>1694</v>
      </c>
      <c r="GX343" s="315">
        <v>272173.58</v>
      </c>
      <c r="GY343" s="315">
        <v>6672.9</v>
      </c>
      <c r="GZ343" s="315">
        <v>11875.47</v>
      </c>
      <c r="HA343" s="315">
        <v>68091.34</v>
      </c>
      <c r="HB343" s="315">
        <v>7058.4</v>
      </c>
      <c r="HC343" s="315">
        <v>260955.47</v>
      </c>
      <c r="HD343" s="315">
        <v>0</v>
      </c>
      <c r="HE343" s="315">
        <v>20122.75</v>
      </c>
      <c r="HF343" s="315">
        <v>14469.05</v>
      </c>
      <c r="HG343" s="315">
        <v>71815.3</v>
      </c>
      <c r="HH343" s="315">
        <v>174468.32</v>
      </c>
      <c r="HI343" s="315">
        <v>58023.95</v>
      </c>
      <c r="HJ343" s="315">
        <v>19217.599999999999</v>
      </c>
      <c r="HK343" s="315">
        <v>16307.65</v>
      </c>
      <c r="HL343" s="315">
        <v>29512.15</v>
      </c>
      <c r="HM343" s="315">
        <v>13004.05</v>
      </c>
      <c r="HN343" s="315">
        <v>30492.45</v>
      </c>
      <c r="HO343" s="315">
        <v>16945.599999999999</v>
      </c>
      <c r="HP343" s="315">
        <v>84661.53</v>
      </c>
      <c r="HQ343" s="315">
        <v>2497.5500000000002</v>
      </c>
      <c r="HR343" s="315">
        <v>107494.8</v>
      </c>
      <c r="HS343" s="315">
        <v>3337.35</v>
      </c>
      <c r="HT343" s="315">
        <v>185844.43</v>
      </c>
      <c r="HU343" s="315">
        <v>9350.6</v>
      </c>
      <c r="HV343" s="315">
        <v>45589.35</v>
      </c>
      <c r="HW343" s="315">
        <v>230593.43</v>
      </c>
      <c r="HX343" s="315">
        <v>13465.2</v>
      </c>
      <c r="HY343" s="315">
        <v>293142.2</v>
      </c>
      <c r="HZ343" s="315">
        <v>28052.240000000002</v>
      </c>
      <c r="IA343" s="315">
        <v>4205.55</v>
      </c>
      <c r="IB343" s="315">
        <v>21553</v>
      </c>
      <c r="IC343" s="315">
        <v>201644.91</v>
      </c>
      <c r="ID343" s="315">
        <v>15030.5</v>
      </c>
      <c r="IE343" s="315">
        <v>49276.09</v>
      </c>
      <c r="IF343" s="315">
        <v>16610.599999999999</v>
      </c>
      <c r="IG343" s="315">
        <v>9193.65</v>
      </c>
      <c r="IH343" s="315">
        <v>603</v>
      </c>
      <c r="II343" s="315">
        <v>11305.85</v>
      </c>
      <c r="IJ343" s="315">
        <v>33035.699999999997</v>
      </c>
      <c r="IK343" s="315">
        <v>4217.25</v>
      </c>
      <c r="IL343" s="315">
        <v>9352.9500000000007</v>
      </c>
      <c r="IM343" s="315">
        <v>44459.15</v>
      </c>
      <c r="IN343" s="315">
        <v>183808.92</v>
      </c>
      <c r="IO343" s="315">
        <v>16249</v>
      </c>
      <c r="IP343" s="315">
        <v>21573.33</v>
      </c>
      <c r="IQ343" s="315">
        <v>11296.1</v>
      </c>
      <c r="IR343" s="315">
        <v>131462.20000000001</v>
      </c>
      <c r="IS343" s="315">
        <v>49689.14</v>
      </c>
      <c r="IT343" s="315">
        <v>29445.1</v>
      </c>
      <c r="IU343" s="315">
        <v>7381.45</v>
      </c>
      <c r="IV343" s="315">
        <v>57686.29</v>
      </c>
      <c r="IW343" s="315">
        <v>19167.8</v>
      </c>
      <c r="IX343" s="315">
        <v>2613.8000000000002</v>
      </c>
      <c r="IY343" s="315">
        <v>38950.910000000003</v>
      </c>
      <c r="IZ343" s="315">
        <v>17728.419999999998</v>
      </c>
      <c r="JA343" s="315">
        <v>30753.05</v>
      </c>
      <c r="JB343" s="315">
        <v>10363.799999999999</v>
      </c>
      <c r="JC343" s="315">
        <v>35854.1</v>
      </c>
      <c r="JD343" s="315">
        <v>23417.8</v>
      </c>
      <c r="JE343" s="315">
        <v>3615.3</v>
      </c>
      <c r="JF343" s="315">
        <v>22161.200000000001</v>
      </c>
      <c r="JG343" s="315">
        <v>7989.75</v>
      </c>
      <c r="JH343" s="315">
        <v>12397.1</v>
      </c>
      <c r="JI343" s="315">
        <v>29031.38</v>
      </c>
      <c r="JJ343" s="315">
        <v>59089.1</v>
      </c>
      <c r="JK343" s="315">
        <v>6842.55</v>
      </c>
      <c r="JL343" s="315">
        <v>12997.65</v>
      </c>
      <c r="JM343" s="315">
        <v>6242.15</v>
      </c>
      <c r="JN343" s="315">
        <v>7046.95</v>
      </c>
      <c r="JO343" s="315">
        <v>49992.67</v>
      </c>
      <c r="JP343" s="315">
        <v>19213.3</v>
      </c>
      <c r="JQ343" s="315">
        <v>8202.7000000000007</v>
      </c>
      <c r="JR343" s="315">
        <v>7488.7</v>
      </c>
      <c r="JS343" s="315">
        <v>47469.55</v>
      </c>
      <c r="JT343" s="315">
        <v>16040.3</v>
      </c>
      <c r="JU343" s="315">
        <v>15297.62</v>
      </c>
      <c r="JV343" s="315">
        <v>546422.42000000004</v>
      </c>
      <c r="JW343" s="315">
        <v>18491.75</v>
      </c>
      <c r="JX343" s="315">
        <v>15212.45</v>
      </c>
      <c r="JY343" s="315">
        <v>1590.45</v>
      </c>
      <c r="JZ343" s="315">
        <v>4091.65</v>
      </c>
      <c r="KA343" s="315">
        <v>18454.7</v>
      </c>
      <c r="KB343" s="315">
        <v>22902.799999999999</v>
      </c>
      <c r="KC343" s="315">
        <v>23120.01</v>
      </c>
      <c r="KD343" s="315">
        <v>6375.3</v>
      </c>
      <c r="KE343" s="315">
        <v>60166.36</v>
      </c>
      <c r="KF343" s="315">
        <v>23094.799999999999</v>
      </c>
      <c r="KG343" s="315">
        <v>11779.6</v>
      </c>
      <c r="KH343" s="315">
        <v>17794.2</v>
      </c>
      <c r="KI343" s="315">
        <v>31686.45</v>
      </c>
      <c r="KJ343" s="315">
        <v>31946.95</v>
      </c>
      <c r="KK343" s="315">
        <v>3865.05</v>
      </c>
      <c r="KL343" s="315">
        <v>9374.65</v>
      </c>
      <c r="KM343" s="315">
        <v>18854.45</v>
      </c>
      <c r="KN343" s="315">
        <v>26530.61</v>
      </c>
      <c r="KO343" s="315">
        <v>139860.62</v>
      </c>
      <c r="KP343" s="315">
        <v>23012.880000000001</v>
      </c>
      <c r="KQ343" s="315">
        <v>999827.29</v>
      </c>
      <c r="KR343" s="315">
        <v>30551.1</v>
      </c>
      <c r="KS343" s="314">
        <v>65580.7</v>
      </c>
      <c r="KU343" s="312">
        <v>31</v>
      </c>
      <c r="KV343" s="312">
        <v>317</v>
      </c>
      <c r="KY343" s="312" t="s">
        <v>943</v>
      </c>
    </row>
    <row r="344" spans="1:311" x14ac:dyDescent="0.25">
      <c r="A344" s="321">
        <v>2022</v>
      </c>
      <c r="B344" s="320" t="s">
        <v>891</v>
      </c>
      <c r="C344" s="320" t="s">
        <v>911</v>
      </c>
      <c r="D344" s="320" t="s">
        <v>912</v>
      </c>
      <c r="E344" s="320" t="s">
        <v>846</v>
      </c>
      <c r="F344" s="319">
        <v>265581.94</v>
      </c>
      <c r="G344" s="319">
        <v>104690.84</v>
      </c>
      <c r="H344" s="319">
        <v>3192653.19</v>
      </c>
      <c r="I344" s="319">
        <v>258106.86</v>
      </c>
      <c r="J344" s="319">
        <v>61627.93</v>
      </c>
      <c r="K344" s="319">
        <v>297030.13</v>
      </c>
      <c r="L344" s="319">
        <v>1251731.06</v>
      </c>
      <c r="M344" s="319">
        <v>376673.33</v>
      </c>
      <c r="N344" s="319">
        <v>2018186.77</v>
      </c>
      <c r="O344" s="319">
        <v>2354263.06</v>
      </c>
      <c r="P344" s="319">
        <v>493151.37</v>
      </c>
      <c r="Q344" s="319">
        <v>173878.06</v>
      </c>
      <c r="R344" s="319">
        <v>810715.65</v>
      </c>
      <c r="S344" s="319">
        <v>386568.66</v>
      </c>
      <c r="T344" s="319">
        <v>375096.95</v>
      </c>
      <c r="U344" s="319">
        <v>476858.96</v>
      </c>
      <c r="V344" s="319">
        <v>1189872.4099999999</v>
      </c>
      <c r="W344" s="319">
        <v>21019.17</v>
      </c>
      <c r="X344" s="319">
        <v>255721.74</v>
      </c>
      <c r="Y344" s="319">
        <v>164769.10999999999</v>
      </c>
      <c r="Z344" s="319">
        <v>142972.12</v>
      </c>
      <c r="AA344" s="319">
        <v>3520179.16</v>
      </c>
      <c r="AB344" s="319">
        <v>587753.67000000004</v>
      </c>
      <c r="AC344" s="319">
        <v>194551.51</v>
      </c>
      <c r="AD344" s="319">
        <v>3200521.21</v>
      </c>
      <c r="AE344" s="319">
        <v>50817.54</v>
      </c>
      <c r="AF344" s="319">
        <v>325338.88</v>
      </c>
      <c r="AG344" s="319">
        <v>107580.43</v>
      </c>
      <c r="AH344" s="319">
        <v>243940.43</v>
      </c>
      <c r="AI344" s="319">
        <v>417931.71</v>
      </c>
      <c r="AJ344" s="319">
        <v>431208.72</v>
      </c>
      <c r="AK344" s="319">
        <v>75227.48</v>
      </c>
      <c r="AL344" s="319">
        <v>2471132.7400000002</v>
      </c>
      <c r="AM344" s="319">
        <v>97234.77</v>
      </c>
      <c r="AN344" s="319">
        <v>274651.12</v>
      </c>
      <c r="AO344" s="319">
        <v>191229.77</v>
      </c>
      <c r="AP344" s="319">
        <v>244228.99</v>
      </c>
      <c r="AQ344" s="319">
        <v>56712.56</v>
      </c>
      <c r="AR344" s="319">
        <v>470301.28</v>
      </c>
      <c r="AS344" s="319">
        <v>384527.14</v>
      </c>
      <c r="AT344" s="319">
        <v>182943.61</v>
      </c>
      <c r="AU344" s="319">
        <v>247002.53</v>
      </c>
      <c r="AV344" s="319">
        <v>301615.96999999997</v>
      </c>
      <c r="AW344" s="319">
        <v>2313100.39</v>
      </c>
      <c r="AX344" s="319">
        <v>75036.14</v>
      </c>
      <c r="AY344" s="319">
        <v>350466.4</v>
      </c>
      <c r="AZ344" s="319">
        <v>435581.67</v>
      </c>
      <c r="BA344" s="319">
        <v>77742.5</v>
      </c>
      <c r="BB344" s="319">
        <v>165176.46</v>
      </c>
      <c r="BC344" s="319">
        <v>911066.88</v>
      </c>
      <c r="BD344" s="319">
        <v>1638254.73</v>
      </c>
      <c r="BE344" s="319">
        <v>371243.16</v>
      </c>
      <c r="BF344" s="319">
        <v>272021.94</v>
      </c>
      <c r="BG344" s="319">
        <v>79702.33</v>
      </c>
      <c r="BH344" s="319">
        <v>111328.71</v>
      </c>
      <c r="BI344" s="319">
        <v>1741771.88</v>
      </c>
      <c r="BJ344" s="319">
        <v>103653.87</v>
      </c>
      <c r="BK344" s="319">
        <v>568938.48</v>
      </c>
      <c r="BL344" s="319">
        <v>65977.48</v>
      </c>
      <c r="BM344" s="319">
        <v>109850.66</v>
      </c>
      <c r="BN344" s="319">
        <v>872064.28</v>
      </c>
      <c r="BO344" s="319">
        <v>326301.28000000003</v>
      </c>
      <c r="BP344" s="319">
        <v>191947.71</v>
      </c>
      <c r="BQ344" s="319">
        <v>106268.62</v>
      </c>
      <c r="BR344" s="319">
        <v>336257.47</v>
      </c>
      <c r="BS344" s="319">
        <v>436327.93</v>
      </c>
      <c r="BT344" s="319">
        <v>191699.03</v>
      </c>
      <c r="BU344" s="319">
        <v>118431.46</v>
      </c>
      <c r="BV344" s="319">
        <v>159069.96</v>
      </c>
      <c r="BW344" s="319">
        <v>1034921.54</v>
      </c>
      <c r="BX344" s="319">
        <v>328298.90000000002</v>
      </c>
      <c r="BY344" s="319">
        <v>1071044.19</v>
      </c>
      <c r="BZ344" s="319">
        <v>126000.87</v>
      </c>
      <c r="CA344" s="319">
        <v>373541.47</v>
      </c>
      <c r="CB344" s="319">
        <v>53751.519999999997</v>
      </c>
      <c r="CC344" s="319">
        <v>987571.19</v>
      </c>
      <c r="CD344" s="319">
        <v>637160.36</v>
      </c>
      <c r="CE344" s="319">
        <v>1028823.36</v>
      </c>
      <c r="CF344" s="319">
        <v>1686664.52</v>
      </c>
      <c r="CG344" s="319">
        <v>698256.41</v>
      </c>
      <c r="CH344" s="319">
        <v>319490.19</v>
      </c>
      <c r="CI344" s="319">
        <v>1884986.99</v>
      </c>
      <c r="CJ344" s="319">
        <v>58736.84</v>
      </c>
      <c r="CK344" s="319">
        <v>71048.13</v>
      </c>
      <c r="CL344" s="319">
        <v>162436.26</v>
      </c>
      <c r="CM344" s="319">
        <v>72951.23</v>
      </c>
      <c r="CN344" s="319">
        <v>609321.72</v>
      </c>
      <c r="CO344" s="319">
        <v>656553.4</v>
      </c>
      <c r="CP344" s="319">
        <v>36072.29</v>
      </c>
      <c r="CQ344" s="319">
        <v>315190.68</v>
      </c>
      <c r="CR344" s="319">
        <v>79994.81</v>
      </c>
      <c r="CS344" s="319">
        <v>239111.55</v>
      </c>
      <c r="CT344" s="319">
        <v>555755.39</v>
      </c>
      <c r="CU344" s="319">
        <v>326860.03999999998</v>
      </c>
      <c r="CV344" s="319">
        <v>138898.1</v>
      </c>
      <c r="CW344" s="319">
        <v>208408.35</v>
      </c>
      <c r="CX344" s="319">
        <v>296354.93</v>
      </c>
      <c r="CY344" s="319">
        <v>324016.71000000002</v>
      </c>
      <c r="CZ344" s="319">
        <v>887838.09</v>
      </c>
      <c r="DA344" s="319">
        <v>825225.87</v>
      </c>
      <c r="DB344" s="319">
        <v>1733663.86</v>
      </c>
      <c r="DC344" s="319">
        <v>381600.74</v>
      </c>
      <c r="DD344" s="319">
        <v>2568636.4900000002</v>
      </c>
      <c r="DE344" s="319">
        <v>2317328.9500000002</v>
      </c>
      <c r="DF344" s="319">
        <v>140685.54999999999</v>
      </c>
      <c r="DG344" s="319">
        <v>218860.07</v>
      </c>
      <c r="DH344" s="319">
        <v>124640.02</v>
      </c>
      <c r="DI344" s="319">
        <v>182284.68</v>
      </c>
      <c r="DJ344" s="319">
        <v>802189.48</v>
      </c>
      <c r="DK344" s="319">
        <v>493971.7</v>
      </c>
      <c r="DL344" s="319">
        <v>328279.03999999998</v>
      </c>
      <c r="DM344" s="319">
        <v>143816.79999999999</v>
      </c>
      <c r="DN344" s="319">
        <v>107932.82</v>
      </c>
      <c r="DO344" s="319">
        <v>194732.88</v>
      </c>
      <c r="DP344" s="319">
        <v>122614.56</v>
      </c>
      <c r="DQ344" s="319">
        <v>122231.48</v>
      </c>
      <c r="DR344" s="319">
        <v>401783.62</v>
      </c>
      <c r="DS344" s="319">
        <v>1270629.6000000001</v>
      </c>
      <c r="DT344" s="319">
        <v>445282.14</v>
      </c>
      <c r="DU344" s="319">
        <v>937564.41</v>
      </c>
      <c r="DV344" s="319">
        <v>76831.42</v>
      </c>
      <c r="DW344" s="319">
        <v>355837.32</v>
      </c>
      <c r="DX344" s="319">
        <v>703960.37</v>
      </c>
      <c r="DY344" s="319">
        <v>470996.92</v>
      </c>
      <c r="DZ344" s="319">
        <v>369720.28</v>
      </c>
      <c r="EA344" s="319">
        <v>3129451.81</v>
      </c>
      <c r="EB344" s="319">
        <v>149150.1</v>
      </c>
      <c r="EC344" s="319">
        <v>323076.27</v>
      </c>
      <c r="ED344" s="319">
        <v>190451.7</v>
      </c>
      <c r="EE344" s="319">
        <v>202825.35</v>
      </c>
      <c r="EF344" s="319">
        <v>20539.169999999998</v>
      </c>
      <c r="EG344" s="319">
        <v>1052416.3700000001</v>
      </c>
      <c r="EH344" s="319">
        <v>100751.8</v>
      </c>
      <c r="EI344" s="319">
        <v>920817.13</v>
      </c>
      <c r="EJ344" s="319">
        <v>976501.64</v>
      </c>
      <c r="EK344" s="319">
        <v>201530.14</v>
      </c>
      <c r="EL344" s="319">
        <v>96703.09</v>
      </c>
      <c r="EM344" s="319">
        <v>547324.75</v>
      </c>
      <c r="EN344" s="319">
        <v>556417.46</v>
      </c>
      <c r="EO344" s="319">
        <v>375759.2</v>
      </c>
      <c r="EP344" s="319">
        <v>583436.85</v>
      </c>
      <c r="EQ344" s="319">
        <v>160010.67000000001</v>
      </c>
      <c r="ER344" s="319">
        <v>785104.57</v>
      </c>
      <c r="ES344" s="319">
        <v>93734.94</v>
      </c>
      <c r="ET344" s="319">
        <v>465563.82</v>
      </c>
      <c r="EU344" s="319">
        <v>153267.75</v>
      </c>
      <c r="EV344" s="319">
        <v>45290.81</v>
      </c>
      <c r="EW344" s="319">
        <v>314182.43</v>
      </c>
      <c r="EX344" s="319">
        <v>252730.71</v>
      </c>
      <c r="EY344" s="319">
        <v>2780963.24</v>
      </c>
      <c r="EZ344" s="319">
        <v>136323661.38999999</v>
      </c>
      <c r="FA344" s="319">
        <v>387383.72</v>
      </c>
      <c r="FB344" s="319">
        <v>604797.26</v>
      </c>
      <c r="FC344" s="319">
        <v>1586562.44</v>
      </c>
      <c r="FD344" s="319">
        <v>532006.1</v>
      </c>
      <c r="FE344" s="319">
        <v>3140432.59</v>
      </c>
      <c r="FF344" s="319">
        <v>582917.69999999995</v>
      </c>
      <c r="FG344" s="319">
        <v>72619.33</v>
      </c>
      <c r="FH344" s="319">
        <v>1610129.91</v>
      </c>
      <c r="FI344" s="319">
        <v>208302.56</v>
      </c>
      <c r="FJ344" s="319">
        <v>1047765.84</v>
      </c>
      <c r="FK344" s="319">
        <v>471443.97</v>
      </c>
      <c r="FL344" s="319">
        <v>23837.3</v>
      </c>
      <c r="FM344" s="319">
        <v>1187965.4099999999</v>
      </c>
      <c r="FN344" s="319">
        <v>158794</v>
      </c>
      <c r="FO344" s="319">
        <v>211873.78</v>
      </c>
      <c r="FP344" s="319">
        <v>179691.87</v>
      </c>
      <c r="FQ344" s="319">
        <v>120925.9</v>
      </c>
      <c r="FR344" s="319">
        <v>4875778.78</v>
      </c>
      <c r="FS344" s="319">
        <v>160669.24</v>
      </c>
      <c r="FT344" s="319">
        <v>249368.81</v>
      </c>
      <c r="FU344" s="319">
        <v>227186.06</v>
      </c>
      <c r="FV344" s="319">
        <v>104305.55</v>
      </c>
      <c r="FW344" s="319">
        <v>12418.26</v>
      </c>
      <c r="FX344" s="319">
        <v>274507.46000000002</v>
      </c>
      <c r="FY344" s="319">
        <v>765682.19</v>
      </c>
      <c r="FZ344" s="319">
        <v>47866.52</v>
      </c>
      <c r="GA344" s="319">
        <v>80297.710000000006</v>
      </c>
      <c r="GB344" s="319">
        <v>298423.46999999997</v>
      </c>
      <c r="GC344" s="319">
        <v>131231.95000000001</v>
      </c>
      <c r="GD344" s="319">
        <v>370528.26</v>
      </c>
      <c r="GE344" s="319">
        <v>772463.12</v>
      </c>
      <c r="GF344" s="319">
        <v>162498.39000000001</v>
      </c>
      <c r="GG344" s="319">
        <v>774958.02</v>
      </c>
      <c r="GH344" s="319">
        <v>90402.3</v>
      </c>
      <c r="GI344" s="319">
        <v>489418.7</v>
      </c>
      <c r="GJ344" s="319">
        <v>261788.06</v>
      </c>
      <c r="GK344" s="319">
        <v>8899762.2200000007</v>
      </c>
      <c r="GL344" s="319">
        <v>689220.68</v>
      </c>
      <c r="GM344" s="319">
        <v>5980314.4800000004</v>
      </c>
      <c r="GN344" s="319">
        <v>212973.05</v>
      </c>
      <c r="GO344" s="319">
        <v>1384763.04</v>
      </c>
      <c r="GP344" s="319">
        <v>136868.14000000001</v>
      </c>
      <c r="GQ344" s="319">
        <v>15631.59</v>
      </c>
      <c r="GR344" s="319">
        <v>480245.88</v>
      </c>
      <c r="GS344" s="319">
        <v>4748567.33</v>
      </c>
      <c r="GT344" s="319">
        <v>86960.6</v>
      </c>
      <c r="GU344" s="319">
        <v>2556667.11</v>
      </c>
      <c r="GV344" s="319">
        <v>124190.89</v>
      </c>
      <c r="GW344" s="319">
        <v>69552.649999999994</v>
      </c>
      <c r="GX344" s="319">
        <v>1368422.56</v>
      </c>
      <c r="GY344" s="319">
        <v>104678.21</v>
      </c>
      <c r="GZ344" s="319">
        <v>670688.28</v>
      </c>
      <c r="HA344" s="319">
        <v>892264.53</v>
      </c>
      <c r="HB344" s="319">
        <v>111062.29</v>
      </c>
      <c r="HC344" s="319">
        <v>2814506.34</v>
      </c>
      <c r="HD344" s="319">
        <v>19963.169999999998</v>
      </c>
      <c r="HE344" s="319">
        <v>144667.23000000001</v>
      </c>
      <c r="HF344" s="319">
        <v>219547.71</v>
      </c>
      <c r="HG344" s="319">
        <v>685803.22</v>
      </c>
      <c r="HH344" s="319">
        <v>2196364.67</v>
      </c>
      <c r="HI344" s="319">
        <v>1034945.09</v>
      </c>
      <c r="HJ344" s="319">
        <v>294398.86</v>
      </c>
      <c r="HK344" s="319">
        <v>107546.44</v>
      </c>
      <c r="HL344" s="319">
        <v>258857.87</v>
      </c>
      <c r="HM344" s="319">
        <v>204965.25</v>
      </c>
      <c r="HN344" s="319">
        <v>149609.99</v>
      </c>
      <c r="HO344" s="319">
        <v>154859.96</v>
      </c>
      <c r="HP344" s="319">
        <v>3257946.06</v>
      </c>
      <c r="HQ344" s="319">
        <v>56398.03</v>
      </c>
      <c r="HR344" s="319">
        <v>1696527.73</v>
      </c>
      <c r="HS344" s="319">
        <v>20614.62</v>
      </c>
      <c r="HT344" s="319">
        <v>2250342.09</v>
      </c>
      <c r="HU344" s="319">
        <v>76913.320000000007</v>
      </c>
      <c r="HV344" s="319">
        <v>272486.71999999997</v>
      </c>
      <c r="HW344" s="319">
        <v>5477164.7800000003</v>
      </c>
      <c r="HX344" s="319">
        <v>159865.88</v>
      </c>
      <c r="HY344" s="319">
        <v>4430231.66</v>
      </c>
      <c r="HZ344" s="319">
        <v>174441.71</v>
      </c>
      <c r="IA344" s="319">
        <v>186640.98</v>
      </c>
      <c r="IB344" s="319">
        <v>369520.18</v>
      </c>
      <c r="IC344" s="319">
        <v>3139460.57</v>
      </c>
      <c r="ID344" s="319">
        <v>244737.46</v>
      </c>
      <c r="IE344" s="319">
        <v>713980.08</v>
      </c>
      <c r="IF344" s="319">
        <v>120492.55</v>
      </c>
      <c r="IG344" s="319">
        <v>179891.78</v>
      </c>
      <c r="IH344" s="319">
        <v>34729.79</v>
      </c>
      <c r="II344" s="319">
        <v>172703.37</v>
      </c>
      <c r="IJ344" s="319">
        <v>608179.74</v>
      </c>
      <c r="IK344" s="319">
        <v>60805.87</v>
      </c>
      <c r="IL344" s="319">
        <v>75837.7</v>
      </c>
      <c r="IM344" s="319">
        <v>199768.54</v>
      </c>
      <c r="IN344" s="319">
        <v>1003974.91</v>
      </c>
      <c r="IO344" s="319">
        <v>284045.38</v>
      </c>
      <c r="IP344" s="319">
        <v>332157.31</v>
      </c>
      <c r="IQ344" s="319">
        <v>268747.96000000002</v>
      </c>
      <c r="IR344" s="319">
        <v>1096628.47</v>
      </c>
      <c r="IS344" s="319">
        <v>1186385.47</v>
      </c>
      <c r="IT344" s="319">
        <v>1286581.8400000001</v>
      </c>
      <c r="IU344" s="319">
        <v>187436.61</v>
      </c>
      <c r="IV344" s="319">
        <v>1095793.67</v>
      </c>
      <c r="IW344" s="319">
        <v>274709.5</v>
      </c>
      <c r="IX344" s="319">
        <v>40686.870000000003</v>
      </c>
      <c r="IY344" s="319">
        <v>355778.37</v>
      </c>
      <c r="IZ344" s="319">
        <v>318190.59999999998</v>
      </c>
      <c r="JA344" s="319">
        <v>112348.64</v>
      </c>
      <c r="JB344" s="319">
        <v>97993.27</v>
      </c>
      <c r="JC344" s="319">
        <v>288776.69</v>
      </c>
      <c r="JD344" s="319">
        <v>59253.3</v>
      </c>
      <c r="JE344" s="319">
        <v>54882.61</v>
      </c>
      <c r="JF344" s="319">
        <v>1064096.3899999999</v>
      </c>
      <c r="JG344" s="319">
        <v>120916.69</v>
      </c>
      <c r="JH344" s="319">
        <v>328838.11</v>
      </c>
      <c r="JI344" s="319">
        <v>440500.34</v>
      </c>
      <c r="JJ344" s="319">
        <v>595909.03</v>
      </c>
      <c r="JK344" s="319">
        <v>74488.61</v>
      </c>
      <c r="JL344" s="319">
        <v>63102.81</v>
      </c>
      <c r="JM344" s="319">
        <v>38687.620000000003</v>
      </c>
      <c r="JN344" s="319">
        <v>117218.68</v>
      </c>
      <c r="JO344" s="319">
        <v>1003227.44</v>
      </c>
      <c r="JP344" s="319">
        <v>115464.31</v>
      </c>
      <c r="JQ344" s="319">
        <v>130674.08</v>
      </c>
      <c r="JR344" s="319">
        <v>131688.89000000001</v>
      </c>
      <c r="JS344" s="319">
        <v>1568094.06</v>
      </c>
      <c r="JT344" s="319">
        <v>150866.51999999999</v>
      </c>
      <c r="JU344" s="319">
        <v>149077.62</v>
      </c>
      <c r="JV344" s="319">
        <v>5927494</v>
      </c>
      <c r="JW344" s="319">
        <v>162024.76999999999</v>
      </c>
      <c r="JX344" s="319">
        <v>409952.76</v>
      </c>
      <c r="JY344" s="319">
        <v>44943.13</v>
      </c>
      <c r="JZ344" s="319">
        <v>72312.600000000006</v>
      </c>
      <c r="KA344" s="319">
        <v>232546.44</v>
      </c>
      <c r="KB344" s="319">
        <v>339742.12</v>
      </c>
      <c r="KC344" s="319">
        <v>208167.87</v>
      </c>
      <c r="KD344" s="319">
        <v>169257.81</v>
      </c>
      <c r="KE344" s="319">
        <v>1296434.43</v>
      </c>
      <c r="KF344" s="319">
        <v>148767.57</v>
      </c>
      <c r="KG344" s="319">
        <v>225875.12</v>
      </c>
      <c r="KH344" s="319">
        <v>201410.73</v>
      </c>
      <c r="KI344" s="319">
        <v>506456.61</v>
      </c>
      <c r="KJ344" s="319">
        <v>202418.04</v>
      </c>
      <c r="KK344" s="319">
        <v>36680.31</v>
      </c>
      <c r="KL344" s="319">
        <v>146897.81</v>
      </c>
      <c r="KM344" s="319">
        <v>115297.43</v>
      </c>
      <c r="KN344" s="319">
        <v>178221.55</v>
      </c>
      <c r="KO344" s="319">
        <v>970383.57</v>
      </c>
      <c r="KP344" s="319">
        <v>394929.17</v>
      </c>
      <c r="KQ344" s="319">
        <v>10944530.18</v>
      </c>
      <c r="KR344" s="319">
        <v>322826.21999999997</v>
      </c>
      <c r="KS344" s="318">
        <v>259670.26</v>
      </c>
      <c r="KU344" s="312">
        <v>31</v>
      </c>
      <c r="KV344" s="312">
        <v>318</v>
      </c>
      <c r="KY344" s="312" t="s">
        <v>943</v>
      </c>
    </row>
    <row r="345" spans="1:311" x14ac:dyDescent="0.25">
      <c r="A345" s="317">
        <v>2022</v>
      </c>
      <c r="B345" s="316" t="s">
        <v>891</v>
      </c>
      <c r="C345" s="316" t="s">
        <v>911</v>
      </c>
      <c r="D345" s="316" t="s">
        <v>910</v>
      </c>
      <c r="E345" s="316" t="s">
        <v>846</v>
      </c>
      <c r="F345" s="315">
        <v>12268.7</v>
      </c>
      <c r="G345" s="315">
        <v>6326.3</v>
      </c>
      <c r="H345" s="315">
        <v>168753.35</v>
      </c>
      <c r="I345" s="315">
        <v>25420.95</v>
      </c>
      <c r="J345" s="315">
        <v>8836.61</v>
      </c>
      <c r="K345" s="315">
        <v>15051.2</v>
      </c>
      <c r="L345" s="315">
        <v>113164.57</v>
      </c>
      <c r="M345" s="315">
        <v>39508.07</v>
      </c>
      <c r="N345" s="315">
        <v>157064.38</v>
      </c>
      <c r="O345" s="315">
        <v>98890.3</v>
      </c>
      <c r="P345" s="315">
        <v>36953.26</v>
      </c>
      <c r="Q345" s="315">
        <v>9540.36</v>
      </c>
      <c r="R345" s="315">
        <v>72774.759999999995</v>
      </c>
      <c r="S345" s="315">
        <v>61961.14</v>
      </c>
      <c r="T345" s="315">
        <v>13868.2</v>
      </c>
      <c r="U345" s="315">
        <v>39209.94</v>
      </c>
      <c r="V345" s="315">
        <v>143965.95000000001</v>
      </c>
      <c r="W345" s="315">
        <v>7750.7</v>
      </c>
      <c r="X345" s="315">
        <v>45745.19</v>
      </c>
      <c r="Y345" s="315">
        <v>8351.85</v>
      </c>
      <c r="Z345" s="315">
        <v>63934.42</v>
      </c>
      <c r="AA345" s="315">
        <v>229287.76</v>
      </c>
      <c r="AB345" s="315">
        <v>82746.69</v>
      </c>
      <c r="AC345" s="315">
        <v>6087.1</v>
      </c>
      <c r="AD345" s="315">
        <v>573722.52</v>
      </c>
      <c r="AE345" s="315">
        <v>6001.3</v>
      </c>
      <c r="AF345" s="315">
        <v>51745.5</v>
      </c>
      <c r="AG345" s="315">
        <v>23343.53</v>
      </c>
      <c r="AH345" s="315">
        <v>11711.75</v>
      </c>
      <c r="AI345" s="315">
        <v>147059.67000000001</v>
      </c>
      <c r="AJ345" s="315">
        <v>16935.88</v>
      </c>
      <c r="AK345" s="315">
        <v>18417.900000000001</v>
      </c>
      <c r="AL345" s="315">
        <v>96953.04</v>
      </c>
      <c r="AM345" s="315">
        <v>4199.8500000000004</v>
      </c>
      <c r="AN345" s="315">
        <v>25995.7</v>
      </c>
      <c r="AO345" s="315">
        <v>15203.51</v>
      </c>
      <c r="AP345" s="315">
        <v>17941.25</v>
      </c>
      <c r="AQ345" s="315">
        <v>4876.95</v>
      </c>
      <c r="AR345" s="315">
        <v>44657.8</v>
      </c>
      <c r="AS345" s="315">
        <v>28560.21</v>
      </c>
      <c r="AT345" s="315">
        <v>21390</v>
      </c>
      <c r="AU345" s="315">
        <v>26651.29</v>
      </c>
      <c r="AV345" s="315">
        <v>7362.14</v>
      </c>
      <c r="AW345" s="315">
        <v>96522.45</v>
      </c>
      <c r="AX345" s="315">
        <v>8658.26</v>
      </c>
      <c r="AY345" s="315">
        <v>13626.67</v>
      </c>
      <c r="AZ345" s="315">
        <v>31269.9</v>
      </c>
      <c r="BA345" s="315">
        <v>6447.44</v>
      </c>
      <c r="BB345" s="315">
        <v>84449.9</v>
      </c>
      <c r="BC345" s="315">
        <v>31055.72</v>
      </c>
      <c r="BD345" s="315">
        <v>57661.34</v>
      </c>
      <c r="BE345" s="315">
        <v>49799.71</v>
      </c>
      <c r="BF345" s="315">
        <v>156608.73000000001</v>
      </c>
      <c r="BG345" s="315">
        <v>5872.15</v>
      </c>
      <c r="BH345" s="315">
        <v>3154</v>
      </c>
      <c r="BI345" s="315">
        <v>40418.75</v>
      </c>
      <c r="BJ345" s="315">
        <v>20727.099999999999</v>
      </c>
      <c r="BK345" s="315">
        <v>158513.51999999999</v>
      </c>
      <c r="BL345" s="315">
        <v>14669.73</v>
      </c>
      <c r="BM345" s="315">
        <v>15629.78</v>
      </c>
      <c r="BN345" s="315">
        <v>17185.53</v>
      </c>
      <c r="BO345" s="315">
        <v>11400.7</v>
      </c>
      <c r="BP345" s="315">
        <v>8262.07</v>
      </c>
      <c r="BQ345" s="315">
        <v>5721.5</v>
      </c>
      <c r="BR345" s="315">
        <v>55603.61</v>
      </c>
      <c r="BS345" s="315">
        <v>34257</v>
      </c>
      <c r="BT345" s="315">
        <v>6369.5</v>
      </c>
      <c r="BU345" s="315">
        <v>3938.15</v>
      </c>
      <c r="BV345" s="315">
        <v>8232.4</v>
      </c>
      <c r="BW345" s="315">
        <v>53048.69</v>
      </c>
      <c r="BX345" s="315">
        <v>21264.15</v>
      </c>
      <c r="BY345" s="315">
        <v>38242.69</v>
      </c>
      <c r="BZ345" s="315">
        <v>21421.1</v>
      </c>
      <c r="CA345" s="315">
        <v>14986.7</v>
      </c>
      <c r="CB345" s="315">
        <v>7223.65</v>
      </c>
      <c r="CC345" s="315">
        <v>55830.09</v>
      </c>
      <c r="CD345" s="315">
        <v>44519.08</v>
      </c>
      <c r="CE345" s="315">
        <v>36363.599999999999</v>
      </c>
      <c r="CF345" s="315">
        <v>90281.5</v>
      </c>
      <c r="CG345" s="315">
        <v>53100.7</v>
      </c>
      <c r="CH345" s="315">
        <v>26022.62</v>
      </c>
      <c r="CI345" s="315">
        <v>44540.91</v>
      </c>
      <c r="CJ345" s="315">
        <v>21815.11</v>
      </c>
      <c r="CK345" s="315">
        <v>15759.95</v>
      </c>
      <c r="CL345" s="315">
        <v>21611.5</v>
      </c>
      <c r="CM345" s="315">
        <v>15435.07</v>
      </c>
      <c r="CN345" s="315">
        <v>79642</v>
      </c>
      <c r="CO345" s="315">
        <v>85831.38</v>
      </c>
      <c r="CP345" s="315">
        <v>7371.95</v>
      </c>
      <c r="CQ345" s="315">
        <v>37444.050000000003</v>
      </c>
      <c r="CR345" s="315">
        <v>5892.62</v>
      </c>
      <c r="CS345" s="315">
        <v>11269.15</v>
      </c>
      <c r="CT345" s="315">
        <v>13455</v>
      </c>
      <c r="CU345" s="315">
        <v>17997.849999999999</v>
      </c>
      <c r="CV345" s="315">
        <v>16058.75</v>
      </c>
      <c r="CW345" s="315">
        <v>14651.47</v>
      </c>
      <c r="CX345" s="315">
        <v>31579.8</v>
      </c>
      <c r="CY345" s="315">
        <v>8410.35</v>
      </c>
      <c r="CZ345" s="315">
        <v>222107.59</v>
      </c>
      <c r="DA345" s="315">
        <v>842745.81</v>
      </c>
      <c r="DB345" s="315">
        <v>99963.56</v>
      </c>
      <c r="DC345" s="315">
        <v>67242.399999999994</v>
      </c>
      <c r="DD345" s="315">
        <v>223167.54</v>
      </c>
      <c r="DE345" s="315">
        <v>209979.32</v>
      </c>
      <c r="DF345" s="315">
        <v>7898.95</v>
      </c>
      <c r="DG345" s="315">
        <v>26825.360000000001</v>
      </c>
      <c r="DH345" s="315">
        <v>32190.55</v>
      </c>
      <c r="DI345" s="315">
        <v>44044.95</v>
      </c>
      <c r="DJ345" s="315">
        <v>45224.51</v>
      </c>
      <c r="DK345" s="315">
        <v>43793.75</v>
      </c>
      <c r="DL345" s="315">
        <v>16278.95</v>
      </c>
      <c r="DM345" s="315">
        <v>98464.98</v>
      </c>
      <c r="DN345" s="315">
        <v>6289.95</v>
      </c>
      <c r="DO345" s="315">
        <v>22445.95</v>
      </c>
      <c r="DP345" s="315">
        <v>6571.21</v>
      </c>
      <c r="DQ345" s="315">
        <v>6773.89</v>
      </c>
      <c r="DR345" s="315">
        <v>57829.7</v>
      </c>
      <c r="DS345" s="315">
        <v>232817.42</v>
      </c>
      <c r="DT345" s="315">
        <v>26258.9</v>
      </c>
      <c r="DU345" s="315">
        <v>29803.8</v>
      </c>
      <c r="DV345" s="315">
        <v>16235.57</v>
      </c>
      <c r="DW345" s="315">
        <v>17856.5</v>
      </c>
      <c r="DX345" s="315">
        <v>80932.95</v>
      </c>
      <c r="DY345" s="315">
        <v>39765.25</v>
      </c>
      <c r="DZ345" s="315">
        <v>29147.45</v>
      </c>
      <c r="EA345" s="315">
        <v>181397.1</v>
      </c>
      <c r="EB345" s="315">
        <v>41933.449999999997</v>
      </c>
      <c r="EC345" s="315">
        <v>24396.6</v>
      </c>
      <c r="ED345" s="315">
        <v>75545.460000000006</v>
      </c>
      <c r="EE345" s="315">
        <v>34165.449999999997</v>
      </c>
      <c r="EF345" s="315">
        <v>4705.2</v>
      </c>
      <c r="EG345" s="315">
        <v>141483.76999999999</v>
      </c>
      <c r="EH345" s="315">
        <v>3614.42</v>
      </c>
      <c r="EI345" s="315">
        <v>46399.95</v>
      </c>
      <c r="EJ345" s="315">
        <v>110604.02</v>
      </c>
      <c r="EK345" s="315">
        <v>17334.75</v>
      </c>
      <c r="EL345" s="315">
        <v>13721.45</v>
      </c>
      <c r="EM345" s="315">
        <v>64248.4</v>
      </c>
      <c r="EN345" s="315">
        <v>55498.33</v>
      </c>
      <c r="EO345" s="315">
        <v>44460.61</v>
      </c>
      <c r="EP345" s="315">
        <v>23138.65</v>
      </c>
      <c r="EQ345" s="315">
        <v>10036.200000000001</v>
      </c>
      <c r="ER345" s="315">
        <v>358261.33</v>
      </c>
      <c r="ES345" s="315">
        <v>47743.43</v>
      </c>
      <c r="ET345" s="315">
        <v>23962.55</v>
      </c>
      <c r="EU345" s="315">
        <v>6201.65</v>
      </c>
      <c r="EV345" s="315">
        <v>5529.3</v>
      </c>
      <c r="EW345" s="315">
        <v>5985.83</v>
      </c>
      <c r="EX345" s="315">
        <v>101281.51</v>
      </c>
      <c r="EY345" s="315">
        <v>714441.75</v>
      </c>
      <c r="EZ345" s="315">
        <v>49241699.700000003</v>
      </c>
      <c r="FA345" s="315">
        <v>170771.7</v>
      </c>
      <c r="FB345" s="315">
        <v>21086.880000000001</v>
      </c>
      <c r="FC345" s="315">
        <v>160495.01</v>
      </c>
      <c r="FD345" s="315">
        <v>49362.85</v>
      </c>
      <c r="FE345" s="315">
        <v>173134.6</v>
      </c>
      <c r="FF345" s="315">
        <v>59250.74</v>
      </c>
      <c r="FG345" s="315">
        <v>15495.91</v>
      </c>
      <c r="FH345" s="315">
        <v>66453.36</v>
      </c>
      <c r="FI345" s="315">
        <v>5368.59</v>
      </c>
      <c r="FJ345" s="315">
        <v>130076.95</v>
      </c>
      <c r="FK345" s="315">
        <v>20572.080000000002</v>
      </c>
      <c r="FL345" s="315">
        <v>7294.74</v>
      </c>
      <c r="FM345" s="315">
        <v>118294.05</v>
      </c>
      <c r="FN345" s="315">
        <v>3919.65</v>
      </c>
      <c r="FO345" s="315">
        <v>19411.55</v>
      </c>
      <c r="FP345" s="315">
        <v>2643.25</v>
      </c>
      <c r="FQ345" s="315">
        <v>46855.86</v>
      </c>
      <c r="FR345" s="315">
        <v>324372.27</v>
      </c>
      <c r="FS345" s="315">
        <v>9244.2099999999991</v>
      </c>
      <c r="FT345" s="315">
        <v>45560.84</v>
      </c>
      <c r="FU345" s="315">
        <v>41359.4</v>
      </c>
      <c r="FV345" s="315">
        <v>3942.3</v>
      </c>
      <c r="FW345" s="315">
        <v>978</v>
      </c>
      <c r="FX345" s="315">
        <v>51756.71</v>
      </c>
      <c r="FY345" s="315">
        <v>34338.660000000003</v>
      </c>
      <c r="FZ345" s="315">
        <v>7216</v>
      </c>
      <c r="GA345" s="315">
        <v>5605.85</v>
      </c>
      <c r="GB345" s="315">
        <v>12419.65</v>
      </c>
      <c r="GC345" s="315">
        <v>19083.45</v>
      </c>
      <c r="GD345" s="315">
        <v>12837.51</v>
      </c>
      <c r="GE345" s="315">
        <v>173010.77</v>
      </c>
      <c r="GF345" s="315">
        <v>30027.91</v>
      </c>
      <c r="GG345" s="315">
        <v>79324.62</v>
      </c>
      <c r="GH345" s="315">
        <v>7876.36</v>
      </c>
      <c r="GI345" s="315">
        <v>46710.07</v>
      </c>
      <c r="GJ345" s="315">
        <v>15061.95</v>
      </c>
      <c r="GK345" s="315">
        <v>835543.81</v>
      </c>
      <c r="GL345" s="315">
        <v>60599.93</v>
      </c>
      <c r="GM345" s="315">
        <v>985016.68</v>
      </c>
      <c r="GN345" s="315">
        <v>37753.199999999997</v>
      </c>
      <c r="GO345" s="315">
        <v>202285.07</v>
      </c>
      <c r="GP345" s="315">
        <v>7908.65</v>
      </c>
      <c r="GQ345" s="315">
        <v>2215.16</v>
      </c>
      <c r="GR345" s="315">
        <v>107894.32</v>
      </c>
      <c r="GS345" s="315">
        <v>1767002.52</v>
      </c>
      <c r="GT345" s="315">
        <v>6253.85</v>
      </c>
      <c r="GU345" s="315">
        <v>304282.15000000002</v>
      </c>
      <c r="GV345" s="315">
        <v>18976.05</v>
      </c>
      <c r="GW345" s="315">
        <v>7051.05</v>
      </c>
      <c r="GX345" s="315">
        <v>257889.68</v>
      </c>
      <c r="GY345" s="315">
        <v>17934.21</v>
      </c>
      <c r="GZ345" s="315">
        <v>84833.48</v>
      </c>
      <c r="HA345" s="315">
        <v>33679.449999999997</v>
      </c>
      <c r="HB345" s="315">
        <v>11461.4</v>
      </c>
      <c r="HC345" s="315">
        <v>39612.6</v>
      </c>
      <c r="HD345" s="315">
        <v>8354.77</v>
      </c>
      <c r="HE345" s="315">
        <v>27231.18</v>
      </c>
      <c r="HF345" s="315">
        <v>9515.61</v>
      </c>
      <c r="HG345" s="315">
        <v>67325.22</v>
      </c>
      <c r="HH345" s="315">
        <v>840111.71</v>
      </c>
      <c r="HI345" s="315">
        <v>77119.59</v>
      </c>
      <c r="HJ345" s="315">
        <v>0</v>
      </c>
      <c r="HK345" s="315">
        <v>9544.75</v>
      </c>
      <c r="HL345" s="315">
        <v>185932.79999999999</v>
      </c>
      <c r="HM345" s="315">
        <v>23945.75</v>
      </c>
      <c r="HN345" s="315">
        <v>14353.76</v>
      </c>
      <c r="HO345" s="315">
        <v>11489.75</v>
      </c>
      <c r="HP345" s="315">
        <v>68483.28</v>
      </c>
      <c r="HQ345" s="315">
        <v>5511.2</v>
      </c>
      <c r="HR345" s="315">
        <v>610877.37</v>
      </c>
      <c r="HS345" s="315">
        <v>4092.9</v>
      </c>
      <c r="HT345" s="315">
        <v>185180.64</v>
      </c>
      <c r="HU345" s="315">
        <v>26467.78</v>
      </c>
      <c r="HV345" s="315">
        <v>122562.71</v>
      </c>
      <c r="HW345" s="315">
        <v>614346.9</v>
      </c>
      <c r="HX345" s="315">
        <v>11518.34</v>
      </c>
      <c r="HY345" s="315">
        <v>307436.88</v>
      </c>
      <c r="HZ345" s="315">
        <v>31278.84</v>
      </c>
      <c r="IA345" s="315">
        <v>7297.2</v>
      </c>
      <c r="IB345" s="315">
        <v>34754.300000000003</v>
      </c>
      <c r="IC345" s="315">
        <v>504546.39</v>
      </c>
      <c r="ID345" s="315">
        <v>15083.01</v>
      </c>
      <c r="IE345" s="315">
        <v>120307.53</v>
      </c>
      <c r="IF345" s="315">
        <v>2623</v>
      </c>
      <c r="IG345" s="315">
        <v>43410.65</v>
      </c>
      <c r="IH345" s="315">
        <v>12041.95</v>
      </c>
      <c r="II345" s="315">
        <v>5299.85</v>
      </c>
      <c r="IJ345" s="315">
        <v>36616.83</v>
      </c>
      <c r="IK345" s="315">
        <v>5842.1</v>
      </c>
      <c r="IL345" s="315">
        <v>7629.3</v>
      </c>
      <c r="IM345" s="315">
        <v>14159.15</v>
      </c>
      <c r="IN345" s="315">
        <v>78335.72</v>
      </c>
      <c r="IO345" s="315">
        <v>43973.7</v>
      </c>
      <c r="IP345" s="315">
        <v>27781.200000000001</v>
      </c>
      <c r="IQ345" s="315">
        <v>9004.9500000000007</v>
      </c>
      <c r="IR345" s="315">
        <v>158724.09</v>
      </c>
      <c r="IS345" s="315">
        <v>31290.5</v>
      </c>
      <c r="IT345" s="315">
        <v>375084.15</v>
      </c>
      <c r="IU345" s="315">
        <v>2999.4</v>
      </c>
      <c r="IV345" s="315">
        <v>39168.76</v>
      </c>
      <c r="IW345" s="315">
        <v>7413.67</v>
      </c>
      <c r="IX345" s="315">
        <v>11972.23</v>
      </c>
      <c r="IY345" s="315">
        <v>89659.49</v>
      </c>
      <c r="IZ345" s="315">
        <v>29817.05</v>
      </c>
      <c r="JA345" s="315">
        <v>27831.69</v>
      </c>
      <c r="JB345" s="315">
        <v>14656.59</v>
      </c>
      <c r="JC345" s="315">
        <v>5503.85</v>
      </c>
      <c r="JD345" s="315">
        <v>5655.04</v>
      </c>
      <c r="JE345" s="315">
        <v>5654.1</v>
      </c>
      <c r="JF345" s="315">
        <v>25761.84</v>
      </c>
      <c r="JG345" s="315">
        <v>9821.6</v>
      </c>
      <c r="JH345" s="315">
        <v>21178.25</v>
      </c>
      <c r="JI345" s="315">
        <v>17521.59</v>
      </c>
      <c r="JJ345" s="315">
        <v>259960.76</v>
      </c>
      <c r="JK345" s="315">
        <v>18423.05</v>
      </c>
      <c r="JL345" s="315">
        <v>8534.85</v>
      </c>
      <c r="JM345" s="315">
        <v>8031.31</v>
      </c>
      <c r="JN345" s="315">
        <v>6675.8</v>
      </c>
      <c r="JO345" s="315">
        <v>49847.81</v>
      </c>
      <c r="JP345" s="315">
        <v>11758.65</v>
      </c>
      <c r="JQ345" s="315">
        <v>39704.339999999997</v>
      </c>
      <c r="JR345" s="315">
        <v>6752.1</v>
      </c>
      <c r="JS345" s="315">
        <v>401264.24</v>
      </c>
      <c r="JT345" s="315">
        <v>44027.15</v>
      </c>
      <c r="JU345" s="315">
        <v>1935.1</v>
      </c>
      <c r="JV345" s="315">
        <v>308613.62</v>
      </c>
      <c r="JW345" s="315">
        <v>13425.1</v>
      </c>
      <c r="JX345" s="315">
        <v>7193.12</v>
      </c>
      <c r="JY345" s="315">
        <v>7363.46</v>
      </c>
      <c r="JZ345" s="315">
        <v>3390</v>
      </c>
      <c r="KA345" s="315">
        <v>36853.5</v>
      </c>
      <c r="KB345" s="315">
        <v>10674.7</v>
      </c>
      <c r="KC345" s="315">
        <v>9100.98</v>
      </c>
      <c r="KD345" s="315">
        <v>0</v>
      </c>
      <c r="KE345" s="315">
        <v>153313</v>
      </c>
      <c r="KF345" s="315">
        <v>12844.7</v>
      </c>
      <c r="KG345" s="315">
        <v>28595.7</v>
      </c>
      <c r="KH345" s="315">
        <v>19883.650000000001</v>
      </c>
      <c r="KI345" s="315">
        <v>48231.68</v>
      </c>
      <c r="KJ345" s="315">
        <v>25926.65</v>
      </c>
      <c r="KK345" s="315">
        <v>0</v>
      </c>
      <c r="KL345" s="315">
        <v>36321.870000000003</v>
      </c>
      <c r="KM345" s="315">
        <v>35353.410000000003</v>
      </c>
      <c r="KN345" s="315">
        <v>13321.5</v>
      </c>
      <c r="KO345" s="315">
        <v>36374.35</v>
      </c>
      <c r="KP345" s="315">
        <v>18290</v>
      </c>
      <c r="KQ345" s="315">
        <v>1136449.5900000001</v>
      </c>
      <c r="KR345" s="315">
        <v>75078.649999999994</v>
      </c>
      <c r="KS345" s="314">
        <v>66445.11</v>
      </c>
      <c r="KU345" s="312">
        <v>31</v>
      </c>
      <c r="KV345" s="312">
        <v>319</v>
      </c>
      <c r="KY345" s="312" t="s">
        <v>943</v>
      </c>
    </row>
    <row r="346" spans="1:311" x14ac:dyDescent="0.25">
      <c r="A346" s="321">
        <v>2022</v>
      </c>
      <c r="B346" s="320" t="s">
        <v>891</v>
      </c>
      <c r="C346" s="320" t="s">
        <v>907</v>
      </c>
      <c r="D346" s="320" t="s">
        <v>909</v>
      </c>
      <c r="E346" s="320" t="s">
        <v>846</v>
      </c>
      <c r="F346" s="319">
        <v>3535.88</v>
      </c>
      <c r="G346" s="319">
        <v>0</v>
      </c>
      <c r="H346" s="319">
        <v>1005.53</v>
      </c>
      <c r="I346" s="319">
        <v>0</v>
      </c>
      <c r="J346" s="319">
        <v>285.25</v>
      </c>
      <c r="K346" s="319">
        <v>0</v>
      </c>
      <c r="L346" s="319">
        <v>3818.47</v>
      </c>
      <c r="M346" s="319">
        <v>0</v>
      </c>
      <c r="N346" s="319">
        <v>27661.119999999999</v>
      </c>
      <c r="O346" s="319">
        <v>0</v>
      </c>
      <c r="P346" s="319">
        <v>0</v>
      </c>
      <c r="Q346" s="319">
        <v>0</v>
      </c>
      <c r="R346" s="319">
        <v>55244.23</v>
      </c>
      <c r="S346" s="319">
        <v>0</v>
      </c>
      <c r="T346" s="319">
        <v>87.57</v>
      </c>
      <c r="U346" s="319">
        <v>10446.36</v>
      </c>
      <c r="V346" s="319">
        <v>0</v>
      </c>
      <c r="W346" s="319">
        <v>0</v>
      </c>
      <c r="X346" s="319">
        <v>3173.74</v>
      </c>
      <c r="Y346" s="319">
        <v>26.37</v>
      </c>
      <c r="Z346" s="319">
        <v>17.399999999999999</v>
      </c>
      <c r="AA346" s="319">
        <v>0</v>
      </c>
      <c r="AB346" s="319">
        <v>489.87</v>
      </c>
      <c r="AC346" s="319">
        <v>0</v>
      </c>
      <c r="AD346" s="319">
        <v>23182.37</v>
      </c>
      <c r="AE346" s="319">
        <v>0</v>
      </c>
      <c r="AF346" s="319">
        <v>0</v>
      </c>
      <c r="AG346" s="319">
        <v>399.73</v>
      </c>
      <c r="AH346" s="319">
        <v>67.17</v>
      </c>
      <c r="AI346" s="319">
        <v>50169.25</v>
      </c>
      <c r="AJ346" s="319">
        <v>8667.39</v>
      </c>
      <c r="AK346" s="319">
        <v>0</v>
      </c>
      <c r="AL346" s="319">
        <v>0</v>
      </c>
      <c r="AM346" s="319">
        <v>1913.58</v>
      </c>
      <c r="AN346" s="319">
        <v>257.33999999999997</v>
      </c>
      <c r="AO346" s="319">
        <v>0</v>
      </c>
      <c r="AP346" s="319">
        <v>152.43</v>
      </c>
      <c r="AQ346" s="319">
        <v>0</v>
      </c>
      <c r="AR346" s="319">
        <v>0</v>
      </c>
      <c r="AS346" s="319">
        <v>0</v>
      </c>
      <c r="AT346" s="319">
        <v>0</v>
      </c>
      <c r="AU346" s="319">
        <v>69.180000000000007</v>
      </c>
      <c r="AV346" s="319">
        <v>0</v>
      </c>
      <c r="AW346" s="319">
        <v>56645.02</v>
      </c>
      <c r="AX346" s="319">
        <v>0</v>
      </c>
      <c r="AY346" s="319">
        <v>0</v>
      </c>
      <c r="AZ346" s="319">
        <v>0</v>
      </c>
      <c r="BA346" s="319">
        <v>0</v>
      </c>
      <c r="BB346" s="319">
        <v>0</v>
      </c>
      <c r="BC346" s="319">
        <v>44.71</v>
      </c>
      <c r="BD346" s="319">
        <v>0</v>
      </c>
      <c r="BE346" s="319">
        <v>11209.83</v>
      </c>
      <c r="BF346" s="319">
        <v>3192.9</v>
      </c>
      <c r="BG346" s="319">
        <v>0</v>
      </c>
      <c r="BH346" s="319">
        <v>0</v>
      </c>
      <c r="BI346" s="319">
        <v>947.26</v>
      </c>
      <c r="BJ346" s="319">
        <v>0</v>
      </c>
      <c r="BK346" s="319">
        <v>573.66</v>
      </c>
      <c r="BL346" s="319">
        <v>0</v>
      </c>
      <c r="BM346" s="319">
        <v>376.95</v>
      </c>
      <c r="BN346" s="319">
        <v>18181.2</v>
      </c>
      <c r="BO346" s="319">
        <v>19960.48</v>
      </c>
      <c r="BP346" s="319">
        <v>25.44</v>
      </c>
      <c r="BQ346" s="319">
        <v>0</v>
      </c>
      <c r="BR346" s="319">
        <v>0</v>
      </c>
      <c r="BS346" s="319">
        <v>0</v>
      </c>
      <c r="BT346" s="319">
        <v>0</v>
      </c>
      <c r="BU346" s="319">
        <v>0</v>
      </c>
      <c r="BV346" s="319">
        <v>0</v>
      </c>
      <c r="BW346" s="319">
        <v>9311.43</v>
      </c>
      <c r="BX346" s="319">
        <v>0</v>
      </c>
      <c r="BY346" s="319">
        <v>34005.410000000003</v>
      </c>
      <c r="BZ346" s="319">
        <v>417.76</v>
      </c>
      <c r="CA346" s="319">
        <v>0</v>
      </c>
      <c r="CB346" s="319">
        <v>0</v>
      </c>
      <c r="CC346" s="319">
        <v>0</v>
      </c>
      <c r="CD346" s="319">
        <v>1648.91</v>
      </c>
      <c r="CE346" s="319">
        <v>0</v>
      </c>
      <c r="CF346" s="319">
        <v>0</v>
      </c>
      <c r="CG346" s="319">
        <v>53.3</v>
      </c>
      <c r="CH346" s="319">
        <v>0</v>
      </c>
      <c r="CI346" s="319">
        <v>0</v>
      </c>
      <c r="CJ346" s="319">
        <v>0</v>
      </c>
      <c r="CK346" s="319">
        <v>0</v>
      </c>
      <c r="CL346" s="319">
        <v>0</v>
      </c>
      <c r="CM346" s="319">
        <v>0</v>
      </c>
      <c r="CN346" s="319">
        <v>0</v>
      </c>
      <c r="CO346" s="319">
        <v>0</v>
      </c>
      <c r="CP346" s="319">
        <v>689.45</v>
      </c>
      <c r="CQ346" s="319">
        <v>5511.95</v>
      </c>
      <c r="CR346" s="319">
        <v>554</v>
      </c>
      <c r="CS346" s="319">
        <v>0</v>
      </c>
      <c r="CT346" s="319">
        <v>0</v>
      </c>
      <c r="CU346" s="319">
        <v>0</v>
      </c>
      <c r="CV346" s="319">
        <v>0</v>
      </c>
      <c r="CW346" s="319">
        <v>0</v>
      </c>
      <c r="CX346" s="319">
        <v>0</v>
      </c>
      <c r="CY346" s="319">
        <v>0</v>
      </c>
      <c r="CZ346" s="319">
        <v>818.05</v>
      </c>
      <c r="DA346" s="319">
        <v>4404.2700000000004</v>
      </c>
      <c r="DB346" s="319">
        <v>0</v>
      </c>
      <c r="DC346" s="319">
        <v>979.06</v>
      </c>
      <c r="DD346" s="319">
        <v>8384.4599999999991</v>
      </c>
      <c r="DE346" s="319">
        <v>2013.9</v>
      </c>
      <c r="DF346" s="319">
        <v>0</v>
      </c>
      <c r="DG346" s="319">
        <v>117.63</v>
      </c>
      <c r="DH346" s="319">
        <v>0</v>
      </c>
      <c r="DI346" s="319">
        <v>182.6</v>
      </c>
      <c r="DJ346" s="319">
        <v>0</v>
      </c>
      <c r="DK346" s="319">
        <v>1107.4100000000001</v>
      </c>
      <c r="DL346" s="319">
        <v>0</v>
      </c>
      <c r="DM346" s="319">
        <v>5359.65</v>
      </c>
      <c r="DN346" s="319">
        <v>0</v>
      </c>
      <c r="DO346" s="319">
        <v>0</v>
      </c>
      <c r="DP346" s="319">
        <v>0</v>
      </c>
      <c r="DQ346" s="319">
        <v>0</v>
      </c>
      <c r="DR346" s="319">
        <v>0</v>
      </c>
      <c r="DS346" s="319">
        <v>0</v>
      </c>
      <c r="DT346" s="319">
        <v>7.85</v>
      </c>
      <c r="DU346" s="319">
        <v>0</v>
      </c>
      <c r="DV346" s="319">
        <v>104.82</v>
      </c>
      <c r="DW346" s="319">
        <v>0</v>
      </c>
      <c r="DX346" s="319">
        <v>64.83</v>
      </c>
      <c r="DY346" s="319">
        <v>0</v>
      </c>
      <c r="DZ346" s="319">
        <v>0</v>
      </c>
      <c r="EA346" s="319">
        <v>0</v>
      </c>
      <c r="EB346" s="319">
        <v>2552.64</v>
      </c>
      <c r="EC346" s="319">
        <v>0</v>
      </c>
      <c r="ED346" s="319">
        <v>0</v>
      </c>
      <c r="EE346" s="319">
        <v>0</v>
      </c>
      <c r="EF346" s="319">
        <v>0</v>
      </c>
      <c r="EG346" s="319">
        <v>4584.3999999999996</v>
      </c>
      <c r="EH346" s="319">
        <v>0</v>
      </c>
      <c r="EI346" s="319">
        <v>7133.36</v>
      </c>
      <c r="EJ346" s="319">
        <v>0</v>
      </c>
      <c r="EK346" s="319">
        <v>0</v>
      </c>
      <c r="EL346" s="319">
        <v>0</v>
      </c>
      <c r="EM346" s="319">
        <v>571.65</v>
      </c>
      <c r="EN346" s="319">
        <v>0</v>
      </c>
      <c r="EO346" s="319">
        <v>0</v>
      </c>
      <c r="EP346" s="319">
        <v>46172.36</v>
      </c>
      <c r="EQ346" s="319">
        <v>5.96</v>
      </c>
      <c r="ER346" s="319">
        <v>1740.47</v>
      </c>
      <c r="ES346" s="319">
        <v>51.24</v>
      </c>
      <c r="ET346" s="319">
        <v>120.53</v>
      </c>
      <c r="EU346" s="319">
        <v>0</v>
      </c>
      <c r="EV346" s="319">
        <v>0</v>
      </c>
      <c r="EW346" s="319">
        <v>0</v>
      </c>
      <c r="EX346" s="319">
        <v>0</v>
      </c>
      <c r="EY346" s="319">
        <v>1211.67</v>
      </c>
      <c r="EZ346" s="319">
        <v>0</v>
      </c>
      <c r="FA346" s="319">
        <v>0</v>
      </c>
      <c r="FB346" s="319">
        <v>0</v>
      </c>
      <c r="FC346" s="319">
        <v>4441.03</v>
      </c>
      <c r="FD346" s="319">
        <v>0</v>
      </c>
      <c r="FE346" s="319">
        <v>42883.12</v>
      </c>
      <c r="FF346" s="319">
        <v>0</v>
      </c>
      <c r="FG346" s="319">
        <v>0</v>
      </c>
      <c r="FH346" s="319">
        <v>5228.41</v>
      </c>
      <c r="FI346" s="319">
        <v>1199.01</v>
      </c>
      <c r="FJ346" s="319">
        <v>0</v>
      </c>
      <c r="FK346" s="319">
        <v>900</v>
      </c>
      <c r="FL346" s="319">
        <v>0</v>
      </c>
      <c r="FM346" s="319">
        <v>0</v>
      </c>
      <c r="FN346" s="319">
        <v>0</v>
      </c>
      <c r="FO346" s="319">
        <v>0</v>
      </c>
      <c r="FP346" s="319">
        <v>0</v>
      </c>
      <c r="FQ346" s="319">
        <v>0</v>
      </c>
      <c r="FR346" s="319">
        <v>17346.740000000002</v>
      </c>
      <c r="FS346" s="319">
        <v>0</v>
      </c>
      <c r="FT346" s="319">
        <v>0</v>
      </c>
      <c r="FU346" s="319">
        <v>0</v>
      </c>
      <c r="FV346" s="319">
        <v>0</v>
      </c>
      <c r="FW346" s="319">
        <v>450</v>
      </c>
      <c r="FX346" s="319">
        <v>3790.58</v>
      </c>
      <c r="FY346" s="319">
        <v>13896.84</v>
      </c>
      <c r="FZ346" s="319">
        <v>0</v>
      </c>
      <c r="GA346" s="319">
        <v>661.32</v>
      </c>
      <c r="GB346" s="319">
        <v>0</v>
      </c>
      <c r="GC346" s="319">
        <v>0</v>
      </c>
      <c r="GD346" s="319">
        <v>0</v>
      </c>
      <c r="GE346" s="319">
        <v>0</v>
      </c>
      <c r="GF346" s="319">
        <v>0</v>
      </c>
      <c r="GG346" s="319">
        <v>0</v>
      </c>
      <c r="GH346" s="319">
        <v>0</v>
      </c>
      <c r="GI346" s="319">
        <v>0</v>
      </c>
      <c r="GJ346" s="319">
        <v>0</v>
      </c>
      <c r="GK346" s="319">
        <v>3361.46</v>
      </c>
      <c r="GL346" s="319">
        <v>8898.16</v>
      </c>
      <c r="GM346" s="319">
        <v>32968.589999999997</v>
      </c>
      <c r="GN346" s="319">
        <v>0</v>
      </c>
      <c r="GO346" s="319">
        <v>0</v>
      </c>
      <c r="GP346" s="319">
        <v>0</v>
      </c>
      <c r="GQ346" s="319">
        <v>0</v>
      </c>
      <c r="GR346" s="319">
        <v>0</v>
      </c>
      <c r="GS346" s="319">
        <v>0</v>
      </c>
      <c r="GT346" s="319">
        <v>0</v>
      </c>
      <c r="GU346" s="319">
        <v>10826.67</v>
      </c>
      <c r="GV346" s="319">
        <v>38.25</v>
      </c>
      <c r="GW346" s="319">
        <v>0</v>
      </c>
      <c r="GX346" s="319">
        <v>28296.54</v>
      </c>
      <c r="GY346" s="319">
        <v>0</v>
      </c>
      <c r="GZ346" s="319">
        <v>29.11</v>
      </c>
      <c r="HA346" s="319">
        <v>6940.27</v>
      </c>
      <c r="HB346" s="319">
        <v>0</v>
      </c>
      <c r="HC346" s="319">
        <v>0</v>
      </c>
      <c r="HD346" s="319">
        <v>0</v>
      </c>
      <c r="HE346" s="319">
        <v>107.16</v>
      </c>
      <c r="HF346" s="319">
        <v>0</v>
      </c>
      <c r="HG346" s="319">
        <v>348.7</v>
      </c>
      <c r="HH346" s="319">
        <v>10314.299999999999</v>
      </c>
      <c r="HI346" s="319">
        <v>0</v>
      </c>
      <c r="HJ346" s="319">
        <v>0</v>
      </c>
      <c r="HK346" s="319">
        <v>0</v>
      </c>
      <c r="HL346" s="319">
        <v>0</v>
      </c>
      <c r="HM346" s="319">
        <v>0</v>
      </c>
      <c r="HN346" s="319">
        <v>0</v>
      </c>
      <c r="HO346" s="319">
        <v>0</v>
      </c>
      <c r="HP346" s="319">
        <v>110.86</v>
      </c>
      <c r="HQ346" s="319">
        <v>0</v>
      </c>
      <c r="HR346" s="319">
        <v>0</v>
      </c>
      <c r="HS346" s="319">
        <v>0</v>
      </c>
      <c r="HT346" s="319">
        <v>0</v>
      </c>
      <c r="HU346" s="319">
        <v>0</v>
      </c>
      <c r="HV346" s="319">
        <v>2402.52</v>
      </c>
      <c r="HW346" s="319">
        <v>0</v>
      </c>
      <c r="HX346" s="319">
        <v>11.31</v>
      </c>
      <c r="HY346" s="319">
        <v>49057.919999999998</v>
      </c>
      <c r="HZ346" s="319">
        <v>0</v>
      </c>
      <c r="IA346" s="319">
        <v>0</v>
      </c>
      <c r="IB346" s="319">
        <v>0</v>
      </c>
      <c r="IC346" s="319">
        <v>0</v>
      </c>
      <c r="ID346" s="319">
        <v>384.06</v>
      </c>
      <c r="IE346" s="319">
        <v>2606.9</v>
      </c>
      <c r="IF346" s="319">
        <v>1007.31</v>
      </c>
      <c r="IG346" s="319">
        <v>1341.14</v>
      </c>
      <c r="IH346" s="319">
        <v>0</v>
      </c>
      <c r="II346" s="319">
        <v>20866.439999999999</v>
      </c>
      <c r="IJ346" s="319">
        <v>0</v>
      </c>
      <c r="IK346" s="319">
        <v>4.95</v>
      </c>
      <c r="IL346" s="319">
        <v>1793.31</v>
      </c>
      <c r="IM346" s="319">
        <v>0</v>
      </c>
      <c r="IN346" s="319">
        <v>0</v>
      </c>
      <c r="IO346" s="319">
        <v>3367.3</v>
      </c>
      <c r="IP346" s="319">
        <v>0</v>
      </c>
      <c r="IQ346" s="319">
        <v>0</v>
      </c>
      <c r="IR346" s="319">
        <v>34324.51</v>
      </c>
      <c r="IS346" s="319">
        <v>0</v>
      </c>
      <c r="IT346" s="319">
        <v>691.11</v>
      </c>
      <c r="IU346" s="319">
        <v>0</v>
      </c>
      <c r="IV346" s="319">
        <v>1526.77</v>
      </c>
      <c r="IW346" s="319">
        <v>0</v>
      </c>
      <c r="IX346" s="319">
        <v>0</v>
      </c>
      <c r="IY346" s="319">
        <v>442.39</v>
      </c>
      <c r="IZ346" s="319">
        <v>0</v>
      </c>
      <c r="JA346" s="319">
        <v>0</v>
      </c>
      <c r="JB346" s="319">
        <v>0</v>
      </c>
      <c r="JC346" s="319">
        <v>169.29</v>
      </c>
      <c r="JD346" s="319">
        <v>0</v>
      </c>
      <c r="JE346" s="319">
        <v>0</v>
      </c>
      <c r="JF346" s="319">
        <v>5752.48</v>
      </c>
      <c r="JG346" s="319">
        <v>0</v>
      </c>
      <c r="JH346" s="319">
        <v>0</v>
      </c>
      <c r="JI346" s="319">
        <v>0</v>
      </c>
      <c r="JJ346" s="319">
        <v>0</v>
      </c>
      <c r="JK346" s="319">
        <v>0</v>
      </c>
      <c r="JL346" s="319">
        <v>0</v>
      </c>
      <c r="JM346" s="319">
        <v>0</v>
      </c>
      <c r="JN346" s="319">
        <v>0</v>
      </c>
      <c r="JO346" s="319">
        <v>0</v>
      </c>
      <c r="JP346" s="319">
        <v>0</v>
      </c>
      <c r="JQ346" s="319">
        <v>0</v>
      </c>
      <c r="JR346" s="319">
        <v>0</v>
      </c>
      <c r="JS346" s="319">
        <v>0</v>
      </c>
      <c r="JT346" s="319">
        <v>0</v>
      </c>
      <c r="JU346" s="319">
        <v>0</v>
      </c>
      <c r="JV346" s="319">
        <v>50074.54</v>
      </c>
      <c r="JW346" s="319">
        <v>63.69</v>
      </c>
      <c r="JX346" s="319">
        <v>9762.91</v>
      </c>
      <c r="JY346" s="319">
        <v>0</v>
      </c>
      <c r="JZ346" s="319">
        <v>0</v>
      </c>
      <c r="KA346" s="319">
        <v>0</v>
      </c>
      <c r="KB346" s="319">
        <v>0</v>
      </c>
      <c r="KC346" s="319">
        <v>0</v>
      </c>
      <c r="KD346" s="319">
        <v>0</v>
      </c>
      <c r="KE346" s="319">
        <v>52.38</v>
      </c>
      <c r="KF346" s="319">
        <v>274.47000000000003</v>
      </c>
      <c r="KG346" s="319">
        <v>97.94</v>
      </c>
      <c r="KH346" s="319">
        <v>0</v>
      </c>
      <c r="KI346" s="319">
        <v>1141.04</v>
      </c>
      <c r="KJ346" s="319">
        <v>0</v>
      </c>
      <c r="KK346" s="319">
        <v>0</v>
      </c>
      <c r="KL346" s="319">
        <v>0</v>
      </c>
      <c r="KM346" s="319">
        <v>19667.88</v>
      </c>
      <c r="KN346" s="319">
        <v>53.9</v>
      </c>
      <c r="KO346" s="319">
        <v>0</v>
      </c>
      <c r="KP346" s="319">
        <v>0</v>
      </c>
      <c r="KQ346" s="319">
        <v>99423.34</v>
      </c>
      <c r="KR346" s="319">
        <v>0</v>
      </c>
      <c r="KS346" s="318">
        <v>1960.38</v>
      </c>
      <c r="KU346" s="312">
        <v>32</v>
      </c>
      <c r="KV346" s="312">
        <v>321</v>
      </c>
      <c r="KY346" s="312" t="s">
        <v>943</v>
      </c>
    </row>
    <row r="347" spans="1:311" x14ac:dyDescent="0.25">
      <c r="A347" s="317">
        <v>2022</v>
      </c>
      <c r="B347" s="316" t="s">
        <v>891</v>
      </c>
      <c r="C347" s="316" t="s">
        <v>907</v>
      </c>
      <c r="D347" s="316" t="s">
        <v>908</v>
      </c>
      <c r="E347" s="316" t="s">
        <v>846</v>
      </c>
      <c r="F347" s="315">
        <v>4403.75</v>
      </c>
      <c r="G347" s="315">
        <v>0</v>
      </c>
      <c r="H347" s="315">
        <v>518158.89</v>
      </c>
      <c r="I347" s="315">
        <v>21711.51</v>
      </c>
      <c r="J347" s="315">
        <v>7378.61</v>
      </c>
      <c r="K347" s="315">
        <v>24317.16</v>
      </c>
      <c r="L347" s="315">
        <v>83624.460000000006</v>
      </c>
      <c r="M347" s="315">
        <v>139392.09</v>
      </c>
      <c r="N347" s="315">
        <v>226016.17</v>
      </c>
      <c r="O347" s="315">
        <v>53549.31</v>
      </c>
      <c r="P347" s="315">
        <v>23532.81</v>
      </c>
      <c r="Q347" s="315">
        <v>71545.52</v>
      </c>
      <c r="R347" s="315">
        <v>263328.78999999998</v>
      </c>
      <c r="S347" s="315">
        <v>53619.72</v>
      </c>
      <c r="T347" s="315">
        <v>69407.33</v>
      </c>
      <c r="U347" s="315">
        <v>205159.14</v>
      </c>
      <c r="V347" s="315">
        <v>489381.62</v>
      </c>
      <c r="W347" s="315">
        <v>39370.25</v>
      </c>
      <c r="X347" s="315">
        <v>140424.10999999999</v>
      </c>
      <c r="Y347" s="315">
        <v>51438.83</v>
      </c>
      <c r="Z347" s="315">
        <v>32076.21</v>
      </c>
      <c r="AA347" s="315">
        <v>627262.98</v>
      </c>
      <c r="AB347" s="315">
        <v>90557.54</v>
      </c>
      <c r="AC347" s="315">
        <v>15129</v>
      </c>
      <c r="AD347" s="315">
        <v>775491.22</v>
      </c>
      <c r="AE347" s="315">
        <v>8963.2099999999991</v>
      </c>
      <c r="AF347" s="315">
        <v>48471.57</v>
      </c>
      <c r="AG347" s="315">
        <v>0</v>
      </c>
      <c r="AH347" s="315">
        <v>21899.97</v>
      </c>
      <c r="AI347" s="315">
        <v>45522.3</v>
      </c>
      <c r="AJ347" s="315">
        <v>0</v>
      </c>
      <c r="AK347" s="315">
        <v>5914.23</v>
      </c>
      <c r="AL347" s="315">
        <v>290732.33</v>
      </c>
      <c r="AM347" s="315">
        <v>9592.85</v>
      </c>
      <c r="AN347" s="315">
        <v>7790.96</v>
      </c>
      <c r="AO347" s="315">
        <v>0</v>
      </c>
      <c r="AP347" s="315">
        <v>30111.89</v>
      </c>
      <c r="AQ347" s="315">
        <v>7705.64</v>
      </c>
      <c r="AR347" s="315">
        <v>338385.51</v>
      </c>
      <c r="AS347" s="315">
        <v>26357.47</v>
      </c>
      <c r="AT347" s="315">
        <v>2881</v>
      </c>
      <c r="AU347" s="315">
        <v>45924.45</v>
      </c>
      <c r="AV347" s="315">
        <v>23300</v>
      </c>
      <c r="AW347" s="315">
        <v>55500</v>
      </c>
      <c r="AX347" s="315">
        <v>8634.7099999999991</v>
      </c>
      <c r="AY347" s="315">
        <v>33775.18</v>
      </c>
      <c r="AZ347" s="315">
        <v>18379.64</v>
      </c>
      <c r="BA347" s="315">
        <v>1527.2</v>
      </c>
      <c r="BB347" s="315">
        <v>9820.09</v>
      </c>
      <c r="BC347" s="315">
        <v>44514.51</v>
      </c>
      <c r="BD347" s="315">
        <v>346021.32</v>
      </c>
      <c r="BE347" s="315">
        <v>0</v>
      </c>
      <c r="BF347" s="315">
        <v>3600</v>
      </c>
      <c r="BG347" s="315">
        <v>14453.83</v>
      </c>
      <c r="BH347" s="315">
        <v>600.11</v>
      </c>
      <c r="BI347" s="315">
        <v>403532.7</v>
      </c>
      <c r="BJ347" s="315">
        <v>0</v>
      </c>
      <c r="BK347" s="315">
        <v>249556.73</v>
      </c>
      <c r="BL347" s="315">
        <v>52.28</v>
      </c>
      <c r="BM347" s="315">
        <v>8027.22</v>
      </c>
      <c r="BN347" s="315">
        <v>233000</v>
      </c>
      <c r="BO347" s="315">
        <v>0</v>
      </c>
      <c r="BP347" s="315">
        <v>1782.48</v>
      </c>
      <c r="BQ347" s="315">
        <v>2284.8000000000002</v>
      </c>
      <c r="BR347" s="315">
        <v>39444.03</v>
      </c>
      <c r="BS347" s="315">
        <v>69582.880000000005</v>
      </c>
      <c r="BT347" s="315">
        <v>20950</v>
      </c>
      <c r="BU347" s="315">
        <v>11492.78</v>
      </c>
      <c r="BV347" s="315">
        <v>2954.9</v>
      </c>
      <c r="BW347" s="315">
        <v>0</v>
      </c>
      <c r="BX347" s="315">
        <v>29478.37</v>
      </c>
      <c r="BY347" s="315">
        <v>0</v>
      </c>
      <c r="BZ347" s="315">
        <v>43479.75</v>
      </c>
      <c r="CA347" s="315">
        <v>42425.74</v>
      </c>
      <c r="CB347" s="315">
        <v>26067.33</v>
      </c>
      <c r="CC347" s="315">
        <v>98768.5</v>
      </c>
      <c r="CD347" s="315">
        <v>42523.33</v>
      </c>
      <c r="CE347" s="315">
        <v>8566.02</v>
      </c>
      <c r="CF347" s="315">
        <v>143388.97</v>
      </c>
      <c r="CG347" s="315">
        <v>8750</v>
      </c>
      <c r="CH347" s="315">
        <v>25277.39</v>
      </c>
      <c r="CI347" s="315">
        <v>32500</v>
      </c>
      <c r="CJ347" s="315">
        <v>11352.45</v>
      </c>
      <c r="CK347" s="315">
        <v>2468.9</v>
      </c>
      <c r="CL347" s="315">
        <v>66659.350000000006</v>
      </c>
      <c r="CM347" s="315">
        <v>931.5</v>
      </c>
      <c r="CN347" s="315">
        <v>77379.59</v>
      </c>
      <c r="CO347" s="315">
        <v>17744.28</v>
      </c>
      <c r="CP347" s="315">
        <v>2565</v>
      </c>
      <c r="CQ347" s="315">
        <v>19400</v>
      </c>
      <c r="CR347" s="315">
        <v>13807.36</v>
      </c>
      <c r="CS347" s="315">
        <v>37141.620000000003</v>
      </c>
      <c r="CT347" s="315">
        <v>7454.23</v>
      </c>
      <c r="CU347" s="315">
        <v>3731.27</v>
      </c>
      <c r="CV347" s="315">
        <v>1450.97</v>
      </c>
      <c r="CW347" s="315">
        <v>10159.469999999999</v>
      </c>
      <c r="CX347" s="315">
        <v>94888.2</v>
      </c>
      <c r="CY347" s="315">
        <v>103233.96</v>
      </c>
      <c r="CZ347" s="315">
        <v>554548.61</v>
      </c>
      <c r="DA347" s="315">
        <v>8000</v>
      </c>
      <c r="DB347" s="315">
        <v>239069.45</v>
      </c>
      <c r="DC347" s="315">
        <v>11476.85</v>
      </c>
      <c r="DD347" s="315">
        <v>178000</v>
      </c>
      <c r="DE347" s="315">
        <v>592748.69999999995</v>
      </c>
      <c r="DF347" s="315">
        <v>4297.32</v>
      </c>
      <c r="DG347" s="315">
        <v>9183.81</v>
      </c>
      <c r="DH347" s="315">
        <v>46424.39</v>
      </c>
      <c r="DI347" s="315">
        <v>45062.84</v>
      </c>
      <c r="DJ347" s="315">
        <v>84157.4</v>
      </c>
      <c r="DK347" s="315">
        <v>30436.67</v>
      </c>
      <c r="DL347" s="315">
        <v>5275.71</v>
      </c>
      <c r="DM347" s="315">
        <v>78140.62</v>
      </c>
      <c r="DN347" s="315">
        <v>0</v>
      </c>
      <c r="DO347" s="315">
        <v>27509.4</v>
      </c>
      <c r="DP347" s="315">
        <v>34823.72</v>
      </c>
      <c r="DQ347" s="315">
        <v>19445.990000000002</v>
      </c>
      <c r="DR347" s="315">
        <v>116361.43</v>
      </c>
      <c r="DS347" s="315">
        <v>271644</v>
      </c>
      <c r="DT347" s="315">
        <v>84713.53</v>
      </c>
      <c r="DU347" s="315">
        <v>106124.76</v>
      </c>
      <c r="DV347" s="315">
        <v>34998.11</v>
      </c>
      <c r="DW347" s="315">
        <v>17171</v>
      </c>
      <c r="DX347" s="315">
        <v>107243.45</v>
      </c>
      <c r="DY347" s="315">
        <v>390799.45</v>
      </c>
      <c r="DZ347" s="315">
        <v>29178.86</v>
      </c>
      <c r="EA347" s="315">
        <v>575278.13</v>
      </c>
      <c r="EB347" s="315">
        <v>51427.8</v>
      </c>
      <c r="EC347" s="315">
        <v>38851.4</v>
      </c>
      <c r="ED347" s="315">
        <v>18029.75</v>
      </c>
      <c r="EE347" s="315">
        <v>66491.42</v>
      </c>
      <c r="EF347" s="315">
        <v>3920.08</v>
      </c>
      <c r="EG347" s="315">
        <v>267609.53999999998</v>
      </c>
      <c r="EH347" s="315">
        <v>3752.08</v>
      </c>
      <c r="EI347" s="315">
        <v>6000</v>
      </c>
      <c r="EJ347" s="315">
        <v>338228.98</v>
      </c>
      <c r="EK347" s="315">
        <v>10185.76</v>
      </c>
      <c r="EL347" s="315">
        <v>7282.5</v>
      </c>
      <c r="EM347" s="315">
        <v>46355.56</v>
      </c>
      <c r="EN347" s="315">
        <v>34820.550000000003</v>
      </c>
      <c r="EO347" s="315">
        <v>106210.17</v>
      </c>
      <c r="EP347" s="315">
        <v>0</v>
      </c>
      <c r="EQ347" s="315">
        <v>6117.06</v>
      </c>
      <c r="ER347" s="315">
        <v>52243.98</v>
      </c>
      <c r="ES347" s="315">
        <v>16751.5</v>
      </c>
      <c r="ET347" s="315">
        <v>75339.72</v>
      </c>
      <c r="EU347" s="315">
        <v>29992.51</v>
      </c>
      <c r="EV347" s="315">
        <v>13009.31</v>
      </c>
      <c r="EW347" s="315">
        <v>32715.94</v>
      </c>
      <c r="EX347" s="315">
        <v>154215.23000000001</v>
      </c>
      <c r="EY347" s="315">
        <v>275451.40000000002</v>
      </c>
      <c r="EZ347" s="315">
        <v>37915821.210000001</v>
      </c>
      <c r="FA347" s="315">
        <v>19932.13</v>
      </c>
      <c r="FB347" s="315">
        <v>30215.5</v>
      </c>
      <c r="FC347" s="315">
        <v>122215.22</v>
      </c>
      <c r="FD347" s="315">
        <v>3655.3</v>
      </c>
      <c r="FE347" s="315">
        <v>319436.7</v>
      </c>
      <c r="FF347" s="315">
        <v>94506.64</v>
      </c>
      <c r="FG347" s="315">
        <v>16104.83</v>
      </c>
      <c r="FH347" s="315">
        <v>427658.85</v>
      </c>
      <c r="FI347" s="315">
        <v>20695.37</v>
      </c>
      <c r="FJ347" s="315">
        <v>54736.35</v>
      </c>
      <c r="FK347" s="315">
        <v>33196.76</v>
      </c>
      <c r="FL347" s="315">
        <v>2373.5100000000002</v>
      </c>
      <c r="FM347" s="315">
        <v>249362.87</v>
      </c>
      <c r="FN347" s="315">
        <v>3081.04</v>
      </c>
      <c r="FO347" s="315">
        <v>41001.06</v>
      </c>
      <c r="FP347" s="315">
        <v>14960.2</v>
      </c>
      <c r="FQ347" s="315">
        <v>148.33000000000001</v>
      </c>
      <c r="FR347" s="315">
        <v>21470.5</v>
      </c>
      <c r="FS347" s="315">
        <v>22713.51</v>
      </c>
      <c r="FT347" s="315">
        <v>36701.83</v>
      </c>
      <c r="FU347" s="315">
        <v>43435.5</v>
      </c>
      <c r="FV347" s="315">
        <v>0</v>
      </c>
      <c r="FW347" s="315">
        <v>0</v>
      </c>
      <c r="FX347" s="315">
        <v>173350.15</v>
      </c>
      <c r="FY347" s="315">
        <v>38200</v>
      </c>
      <c r="FZ347" s="315">
        <v>3478.5</v>
      </c>
      <c r="GA347" s="315">
        <v>5913.17</v>
      </c>
      <c r="GB347" s="315">
        <v>7191.89</v>
      </c>
      <c r="GC347" s="315">
        <v>18619.8</v>
      </c>
      <c r="GD347" s="315">
        <v>27556.1</v>
      </c>
      <c r="GE347" s="315">
        <v>35626.04</v>
      </c>
      <c r="GF347" s="315">
        <v>7000</v>
      </c>
      <c r="GG347" s="315">
        <v>137026.26</v>
      </c>
      <c r="GH347" s="315">
        <v>4330</v>
      </c>
      <c r="GI347" s="315">
        <v>76005.61</v>
      </c>
      <c r="GJ347" s="315">
        <v>19625.43</v>
      </c>
      <c r="GK347" s="315">
        <v>515815.41</v>
      </c>
      <c r="GL347" s="315">
        <v>6690.15</v>
      </c>
      <c r="GM347" s="315">
        <v>251640.78</v>
      </c>
      <c r="GN347" s="315">
        <v>30486.7</v>
      </c>
      <c r="GO347" s="315">
        <v>150942.20000000001</v>
      </c>
      <c r="GP347" s="315">
        <v>10307.049999999999</v>
      </c>
      <c r="GQ347" s="315">
        <v>3246.01</v>
      </c>
      <c r="GR347" s="315">
        <v>61628.26</v>
      </c>
      <c r="GS347" s="315">
        <v>1232759.43</v>
      </c>
      <c r="GT347" s="315">
        <v>10079.92</v>
      </c>
      <c r="GU347" s="315">
        <v>531106.28</v>
      </c>
      <c r="GV347" s="315">
        <v>4921.8</v>
      </c>
      <c r="GW347" s="315">
        <v>6855.34</v>
      </c>
      <c r="GX347" s="315">
        <v>752655</v>
      </c>
      <c r="GY347" s="315">
        <v>25167.61</v>
      </c>
      <c r="GZ347" s="315">
        <v>58467.46</v>
      </c>
      <c r="HA347" s="315">
        <v>90899.35</v>
      </c>
      <c r="HB347" s="315">
        <v>6389.95</v>
      </c>
      <c r="HC347" s="315">
        <v>223187.62</v>
      </c>
      <c r="HD347" s="315">
        <v>8686.82</v>
      </c>
      <c r="HE347" s="315">
        <v>12376.34</v>
      </c>
      <c r="HF347" s="315">
        <v>11712.11</v>
      </c>
      <c r="HG347" s="315">
        <v>200354.15</v>
      </c>
      <c r="HH347" s="315">
        <v>285373.87</v>
      </c>
      <c r="HI347" s="315">
        <v>51416</v>
      </c>
      <c r="HJ347" s="315">
        <v>32497.3</v>
      </c>
      <c r="HK347" s="315">
        <v>14484.89</v>
      </c>
      <c r="HL347" s="315">
        <v>45172.54</v>
      </c>
      <c r="HM347" s="315">
        <v>44732.28</v>
      </c>
      <c r="HN347" s="315">
        <v>13224.28</v>
      </c>
      <c r="HO347" s="315">
        <v>37050.129999999997</v>
      </c>
      <c r="HP347" s="315">
        <v>86410.57</v>
      </c>
      <c r="HQ347" s="315">
        <v>9002.49</v>
      </c>
      <c r="HR347" s="315">
        <v>24500</v>
      </c>
      <c r="HS347" s="315">
        <v>1578.89</v>
      </c>
      <c r="HT347" s="315">
        <v>849116.7</v>
      </c>
      <c r="HU347" s="315">
        <v>11678.53</v>
      </c>
      <c r="HV347" s="315">
        <v>225271.52</v>
      </c>
      <c r="HW347" s="315">
        <v>804373.78</v>
      </c>
      <c r="HX347" s="315">
        <v>18255.650000000001</v>
      </c>
      <c r="HY347" s="315">
        <v>1148666.7</v>
      </c>
      <c r="HZ347" s="315">
        <v>25970.63</v>
      </c>
      <c r="IA347" s="315">
        <v>3137.6</v>
      </c>
      <c r="IB347" s="315">
        <v>44210.12</v>
      </c>
      <c r="IC347" s="315">
        <v>359503.41</v>
      </c>
      <c r="ID347" s="315">
        <v>34173.32</v>
      </c>
      <c r="IE347" s="315">
        <v>156800</v>
      </c>
      <c r="IF347" s="315">
        <v>0</v>
      </c>
      <c r="IG347" s="315">
        <v>23678.49</v>
      </c>
      <c r="IH347" s="315">
        <v>2541.65</v>
      </c>
      <c r="II347" s="315">
        <v>0</v>
      </c>
      <c r="IJ347" s="315">
        <v>129690.77</v>
      </c>
      <c r="IK347" s="315">
        <v>7139.73</v>
      </c>
      <c r="IL347" s="315">
        <v>8431.17</v>
      </c>
      <c r="IM347" s="315">
        <v>21614.39</v>
      </c>
      <c r="IN347" s="315">
        <v>28428.35</v>
      </c>
      <c r="IO347" s="315">
        <v>62367.23</v>
      </c>
      <c r="IP347" s="315">
        <v>15984.18</v>
      </c>
      <c r="IQ347" s="315">
        <v>27269.95</v>
      </c>
      <c r="IR347" s="315">
        <v>633390</v>
      </c>
      <c r="IS347" s="315">
        <v>136800</v>
      </c>
      <c r="IT347" s="315">
        <v>92712.66</v>
      </c>
      <c r="IU347" s="315">
        <v>13110.83</v>
      </c>
      <c r="IV347" s="315">
        <v>171176.01</v>
      </c>
      <c r="IW347" s="315">
        <v>6350</v>
      </c>
      <c r="IX347" s="315">
        <v>8241.59</v>
      </c>
      <c r="IY347" s="315">
        <v>83395.58</v>
      </c>
      <c r="IZ347" s="315">
        <v>5000</v>
      </c>
      <c r="JA347" s="315">
        <v>32298.15</v>
      </c>
      <c r="JB347" s="315">
        <v>53338.81</v>
      </c>
      <c r="JC347" s="315">
        <v>64056</v>
      </c>
      <c r="JD347" s="315">
        <v>3758.3</v>
      </c>
      <c r="JE347" s="315">
        <v>0</v>
      </c>
      <c r="JF347" s="315">
        <v>61355.77</v>
      </c>
      <c r="JG347" s="315">
        <v>7672.83</v>
      </c>
      <c r="JH347" s="315">
        <v>36067.26</v>
      </c>
      <c r="JI347" s="315">
        <v>11689.86</v>
      </c>
      <c r="JJ347" s="315">
        <v>39903.54</v>
      </c>
      <c r="JK347" s="315">
        <v>8079.31</v>
      </c>
      <c r="JL347" s="315">
        <v>24726.74</v>
      </c>
      <c r="JM347" s="315">
        <v>45.1</v>
      </c>
      <c r="JN347" s="315">
        <v>4077</v>
      </c>
      <c r="JO347" s="315">
        <v>113555.15</v>
      </c>
      <c r="JP347" s="315">
        <v>5604.5</v>
      </c>
      <c r="JQ347" s="315">
        <v>9435.73</v>
      </c>
      <c r="JR347" s="315">
        <v>241.63</v>
      </c>
      <c r="JS347" s="315">
        <v>207245.55</v>
      </c>
      <c r="JT347" s="315">
        <v>27839.31</v>
      </c>
      <c r="JU347" s="315">
        <v>0</v>
      </c>
      <c r="JV347" s="315">
        <v>1177430.24</v>
      </c>
      <c r="JW347" s="315">
        <v>12362.2</v>
      </c>
      <c r="JX347" s="315">
        <v>0</v>
      </c>
      <c r="JY347" s="315">
        <v>0</v>
      </c>
      <c r="JZ347" s="315">
        <v>0</v>
      </c>
      <c r="KA347" s="315">
        <v>35967.29</v>
      </c>
      <c r="KB347" s="315">
        <v>8209.15</v>
      </c>
      <c r="KC347" s="315">
        <v>2465.7600000000002</v>
      </c>
      <c r="KD347" s="315">
        <v>8877</v>
      </c>
      <c r="KE347" s="315">
        <v>33477.300000000003</v>
      </c>
      <c r="KF347" s="315">
        <v>1260</v>
      </c>
      <c r="KG347" s="315">
        <v>5900</v>
      </c>
      <c r="KH347" s="315">
        <v>10861.66</v>
      </c>
      <c r="KI347" s="315">
        <v>81113.89</v>
      </c>
      <c r="KJ347" s="315">
        <v>0</v>
      </c>
      <c r="KK347" s="315">
        <v>2098.36</v>
      </c>
      <c r="KL347" s="315">
        <v>2833.33</v>
      </c>
      <c r="KM347" s="315">
        <v>105.57</v>
      </c>
      <c r="KN347" s="315">
        <v>47245.59</v>
      </c>
      <c r="KO347" s="315">
        <v>144272</v>
      </c>
      <c r="KP347" s="315">
        <v>31067.55</v>
      </c>
      <c r="KQ347" s="315">
        <v>3432636.32</v>
      </c>
      <c r="KR347" s="315">
        <v>116389.08</v>
      </c>
      <c r="KS347" s="314">
        <v>36623.49</v>
      </c>
      <c r="KU347" s="312">
        <v>32</v>
      </c>
      <c r="KV347" s="312">
        <v>322</v>
      </c>
      <c r="KY347" s="312" t="s">
        <v>943</v>
      </c>
    </row>
    <row r="348" spans="1:311" x14ac:dyDescent="0.25">
      <c r="A348" s="321">
        <v>2022</v>
      </c>
      <c r="B348" s="320" t="s">
        <v>891</v>
      </c>
      <c r="C348" s="320" t="s">
        <v>907</v>
      </c>
      <c r="D348" s="320" t="s">
        <v>906</v>
      </c>
      <c r="E348" s="320" t="s">
        <v>846</v>
      </c>
      <c r="F348" s="319">
        <v>126.86</v>
      </c>
      <c r="G348" s="319">
        <v>61.14</v>
      </c>
      <c r="H348" s="319">
        <v>125500</v>
      </c>
      <c r="I348" s="319">
        <v>0</v>
      </c>
      <c r="J348" s="319">
        <v>0</v>
      </c>
      <c r="K348" s="319">
        <v>88.41</v>
      </c>
      <c r="L348" s="319">
        <v>0</v>
      </c>
      <c r="M348" s="319">
        <v>1047.98</v>
      </c>
      <c r="N348" s="319">
        <v>0</v>
      </c>
      <c r="O348" s="319">
        <v>1326.95</v>
      </c>
      <c r="P348" s="319">
        <v>136.30000000000001</v>
      </c>
      <c r="Q348" s="319">
        <v>0</v>
      </c>
      <c r="R348" s="319">
        <v>315.29000000000002</v>
      </c>
      <c r="S348" s="319">
        <v>0</v>
      </c>
      <c r="T348" s="319">
        <v>0</v>
      </c>
      <c r="U348" s="319">
        <v>0</v>
      </c>
      <c r="V348" s="319">
        <v>41719.410000000003</v>
      </c>
      <c r="W348" s="319">
        <v>0</v>
      </c>
      <c r="X348" s="319">
        <v>0</v>
      </c>
      <c r="Y348" s="319">
        <v>0</v>
      </c>
      <c r="Z348" s="319">
        <v>338.01</v>
      </c>
      <c r="AA348" s="319">
        <v>1289.5999999999999</v>
      </c>
      <c r="AB348" s="319">
        <v>327.18</v>
      </c>
      <c r="AC348" s="319">
        <v>0</v>
      </c>
      <c r="AD348" s="319">
        <v>7132.07</v>
      </c>
      <c r="AE348" s="319">
        <v>100.6</v>
      </c>
      <c r="AF348" s="319">
        <v>82.15</v>
      </c>
      <c r="AG348" s="319">
        <v>335.25</v>
      </c>
      <c r="AH348" s="319">
        <v>5477.59</v>
      </c>
      <c r="AI348" s="319">
        <v>176.01</v>
      </c>
      <c r="AJ348" s="319">
        <v>0</v>
      </c>
      <c r="AK348" s="319">
        <v>0</v>
      </c>
      <c r="AL348" s="319">
        <v>4119.54</v>
      </c>
      <c r="AM348" s="319">
        <v>172.79</v>
      </c>
      <c r="AN348" s="319">
        <v>128.75</v>
      </c>
      <c r="AO348" s="319">
        <v>274.54000000000002</v>
      </c>
      <c r="AP348" s="319">
        <v>0</v>
      </c>
      <c r="AQ348" s="319">
        <v>26.44</v>
      </c>
      <c r="AR348" s="319">
        <v>419.3</v>
      </c>
      <c r="AS348" s="319">
        <v>66.2</v>
      </c>
      <c r="AT348" s="319">
        <v>79.08</v>
      </c>
      <c r="AU348" s="319">
        <v>0</v>
      </c>
      <c r="AV348" s="319">
        <v>76.23</v>
      </c>
      <c r="AW348" s="319">
        <v>222123.47</v>
      </c>
      <c r="AX348" s="319">
        <v>3411.75</v>
      </c>
      <c r="AY348" s="319">
        <v>10323.469999999999</v>
      </c>
      <c r="AZ348" s="319">
        <v>0</v>
      </c>
      <c r="BA348" s="319">
        <v>15.19</v>
      </c>
      <c r="BB348" s="319">
        <v>1976.07</v>
      </c>
      <c r="BC348" s="319">
        <v>0</v>
      </c>
      <c r="BD348" s="319">
        <v>816.65</v>
      </c>
      <c r="BE348" s="319">
        <v>0</v>
      </c>
      <c r="BF348" s="319">
        <v>4691.8999999999996</v>
      </c>
      <c r="BG348" s="319">
        <v>1238.46</v>
      </c>
      <c r="BH348" s="319">
        <v>0</v>
      </c>
      <c r="BI348" s="319">
        <v>2502.0300000000002</v>
      </c>
      <c r="BJ348" s="319">
        <v>215.8</v>
      </c>
      <c r="BK348" s="319">
        <v>958.15</v>
      </c>
      <c r="BL348" s="319">
        <v>0</v>
      </c>
      <c r="BM348" s="319">
        <v>289.14</v>
      </c>
      <c r="BN348" s="319">
        <v>833.28</v>
      </c>
      <c r="BO348" s="319">
        <v>708.07</v>
      </c>
      <c r="BP348" s="319">
        <v>0</v>
      </c>
      <c r="BQ348" s="319">
        <v>1308.23</v>
      </c>
      <c r="BR348" s="319">
        <v>111.89</v>
      </c>
      <c r="BS348" s="319">
        <v>661.06</v>
      </c>
      <c r="BT348" s="319">
        <v>26481.02</v>
      </c>
      <c r="BU348" s="319">
        <v>143.09</v>
      </c>
      <c r="BV348" s="319">
        <v>192.38</v>
      </c>
      <c r="BW348" s="319">
        <v>1047.1099999999999</v>
      </c>
      <c r="BX348" s="319">
        <v>822.87</v>
      </c>
      <c r="BY348" s="319">
        <v>990.36</v>
      </c>
      <c r="BZ348" s="319">
        <v>9295</v>
      </c>
      <c r="CA348" s="319">
        <v>120.22</v>
      </c>
      <c r="CB348" s="319">
        <v>0</v>
      </c>
      <c r="CC348" s="319">
        <v>74.11</v>
      </c>
      <c r="CD348" s="319">
        <v>926.97</v>
      </c>
      <c r="CE348" s="319">
        <v>0</v>
      </c>
      <c r="CF348" s="319">
        <v>2326.3200000000002</v>
      </c>
      <c r="CG348" s="319">
        <v>5874.31</v>
      </c>
      <c r="CH348" s="319">
        <v>193.12</v>
      </c>
      <c r="CI348" s="319">
        <v>3660.46</v>
      </c>
      <c r="CJ348" s="319">
        <v>0</v>
      </c>
      <c r="CK348" s="319">
        <v>162.44999999999999</v>
      </c>
      <c r="CL348" s="319">
        <v>101.6</v>
      </c>
      <c r="CM348" s="319">
        <v>44.67</v>
      </c>
      <c r="CN348" s="319">
        <v>1907.12</v>
      </c>
      <c r="CO348" s="319">
        <v>712.89</v>
      </c>
      <c r="CP348" s="319">
        <v>23177.360000000001</v>
      </c>
      <c r="CQ348" s="319">
        <v>2359.34</v>
      </c>
      <c r="CR348" s="319">
        <v>0</v>
      </c>
      <c r="CS348" s="319">
        <v>486.68</v>
      </c>
      <c r="CT348" s="319">
        <v>592.65</v>
      </c>
      <c r="CU348" s="319">
        <v>19.52</v>
      </c>
      <c r="CV348" s="319">
        <v>21.37</v>
      </c>
      <c r="CW348" s="319">
        <v>0</v>
      </c>
      <c r="CX348" s="319">
        <v>244.23</v>
      </c>
      <c r="CY348" s="319">
        <v>89.62</v>
      </c>
      <c r="CZ348" s="319">
        <v>2034.62</v>
      </c>
      <c r="DA348" s="319">
        <v>0</v>
      </c>
      <c r="DB348" s="319">
        <v>571.46</v>
      </c>
      <c r="DC348" s="319">
        <v>669.31</v>
      </c>
      <c r="DD348" s="319">
        <v>3758.21</v>
      </c>
      <c r="DE348" s="319">
        <v>5342.7</v>
      </c>
      <c r="DF348" s="319">
        <v>64.58</v>
      </c>
      <c r="DG348" s="319">
        <v>0</v>
      </c>
      <c r="DH348" s="319">
        <v>310.72000000000003</v>
      </c>
      <c r="DI348" s="319">
        <v>219.68</v>
      </c>
      <c r="DJ348" s="319">
        <v>1003.45</v>
      </c>
      <c r="DK348" s="319">
        <v>0</v>
      </c>
      <c r="DL348" s="319">
        <v>145.31</v>
      </c>
      <c r="DM348" s="319">
        <v>14.42</v>
      </c>
      <c r="DN348" s="319">
        <v>55.5</v>
      </c>
      <c r="DO348" s="319">
        <v>1014.82</v>
      </c>
      <c r="DP348" s="319">
        <v>49.87</v>
      </c>
      <c r="DQ348" s="319">
        <v>0</v>
      </c>
      <c r="DR348" s="319">
        <v>541.11</v>
      </c>
      <c r="DS348" s="319">
        <v>7966.11</v>
      </c>
      <c r="DT348" s="319">
        <v>0</v>
      </c>
      <c r="DU348" s="319">
        <v>1009.59</v>
      </c>
      <c r="DV348" s="319">
        <v>0</v>
      </c>
      <c r="DW348" s="319">
        <v>190.6</v>
      </c>
      <c r="DX348" s="319">
        <v>0</v>
      </c>
      <c r="DY348" s="319">
        <v>4676.1499999999996</v>
      </c>
      <c r="DZ348" s="319">
        <v>409.53</v>
      </c>
      <c r="EA348" s="319">
        <v>2791.94</v>
      </c>
      <c r="EB348" s="319">
        <v>292.99</v>
      </c>
      <c r="EC348" s="319">
        <v>0</v>
      </c>
      <c r="ED348" s="319">
        <v>0</v>
      </c>
      <c r="EE348" s="319">
        <v>178.06</v>
      </c>
      <c r="EF348" s="319">
        <v>0</v>
      </c>
      <c r="EG348" s="319">
        <v>990.08</v>
      </c>
      <c r="EH348" s="319">
        <v>48.66</v>
      </c>
      <c r="EI348" s="319">
        <v>0</v>
      </c>
      <c r="EJ348" s="319">
        <v>1092.8699999999999</v>
      </c>
      <c r="EK348" s="319">
        <v>621.74</v>
      </c>
      <c r="EL348" s="319">
        <v>18307.740000000002</v>
      </c>
      <c r="EM348" s="319">
        <v>0</v>
      </c>
      <c r="EN348" s="319">
        <v>542.08000000000004</v>
      </c>
      <c r="EO348" s="319">
        <v>550.37</v>
      </c>
      <c r="EP348" s="319">
        <v>757.66</v>
      </c>
      <c r="EQ348" s="319">
        <v>69.19</v>
      </c>
      <c r="ER348" s="319">
        <v>642.74</v>
      </c>
      <c r="ES348" s="319">
        <v>0</v>
      </c>
      <c r="ET348" s="319">
        <v>0</v>
      </c>
      <c r="EU348" s="319">
        <v>53.2</v>
      </c>
      <c r="EV348" s="319">
        <v>41.99</v>
      </c>
      <c r="EW348" s="319">
        <v>669.33</v>
      </c>
      <c r="EX348" s="319">
        <v>313.72000000000003</v>
      </c>
      <c r="EY348" s="319">
        <v>2805.78</v>
      </c>
      <c r="EZ348" s="319">
        <v>30422.68</v>
      </c>
      <c r="FA348" s="319">
        <v>143.08000000000001</v>
      </c>
      <c r="FB348" s="319">
        <v>142.99</v>
      </c>
      <c r="FC348" s="319">
        <v>11269.13</v>
      </c>
      <c r="FD348" s="319">
        <v>210.68</v>
      </c>
      <c r="FE348" s="319">
        <v>4833.37</v>
      </c>
      <c r="FF348" s="319">
        <v>955.85</v>
      </c>
      <c r="FG348" s="319">
        <v>49.28</v>
      </c>
      <c r="FH348" s="319">
        <v>648.91</v>
      </c>
      <c r="FI348" s="319">
        <v>0</v>
      </c>
      <c r="FJ348" s="319">
        <v>1587.4</v>
      </c>
      <c r="FK348" s="319">
        <v>104.43</v>
      </c>
      <c r="FL348" s="319">
        <v>12.62</v>
      </c>
      <c r="FM348" s="319">
        <v>542.41999999999996</v>
      </c>
      <c r="FN348" s="319">
        <v>0</v>
      </c>
      <c r="FO348" s="319">
        <v>38424.089999999997</v>
      </c>
      <c r="FP348" s="319">
        <v>180.56</v>
      </c>
      <c r="FQ348" s="319">
        <v>574.41999999999996</v>
      </c>
      <c r="FR348" s="319">
        <v>8494.43</v>
      </c>
      <c r="FS348" s="319">
        <v>78.2</v>
      </c>
      <c r="FT348" s="319">
        <v>142.18</v>
      </c>
      <c r="FU348" s="319">
        <v>0</v>
      </c>
      <c r="FV348" s="319">
        <v>25</v>
      </c>
      <c r="FW348" s="319">
        <v>3.36</v>
      </c>
      <c r="FX348" s="319">
        <v>2533.9899999999998</v>
      </c>
      <c r="FY348" s="319">
        <v>1349.91</v>
      </c>
      <c r="FZ348" s="319">
        <v>0</v>
      </c>
      <c r="GA348" s="319">
        <v>38.92</v>
      </c>
      <c r="GB348" s="319">
        <v>0</v>
      </c>
      <c r="GC348" s="319">
        <v>44.82</v>
      </c>
      <c r="GD348" s="319">
        <v>45.09</v>
      </c>
      <c r="GE348" s="319">
        <v>6052.49</v>
      </c>
      <c r="GF348" s="319">
        <v>2086.0500000000002</v>
      </c>
      <c r="GG348" s="319">
        <v>505.18</v>
      </c>
      <c r="GH348" s="319">
        <v>22</v>
      </c>
      <c r="GI348" s="319">
        <v>449.71</v>
      </c>
      <c r="GJ348" s="319">
        <v>152.18</v>
      </c>
      <c r="GK348" s="319">
        <v>0</v>
      </c>
      <c r="GL348" s="319">
        <v>1814.33</v>
      </c>
      <c r="GM348" s="319">
        <v>289376.93</v>
      </c>
      <c r="GN348" s="319">
        <v>249.8</v>
      </c>
      <c r="GO348" s="319">
        <v>731</v>
      </c>
      <c r="GP348" s="319">
        <v>26.49</v>
      </c>
      <c r="GQ348" s="319">
        <v>51.94</v>
      </c>
      <c r="GR348" s="319">
        <v>382.45</v>
      </c>
      <c r="GS348" s="319">
        <v>47299.23</v>
      </c>
      <c r="GT348" s="319">
        <v>44.29</v>
      </c>
      <c r="GU348" s="319">
        <v>4275.91</v>
      </c>
      <c r="GV348" s="319">
        <v>0</v>
      </c>
      <c r="GW348" s="319">
        <v>83.56</v>
      </c>
      <c r="GX348" s="319">
        <v>0</v>
      </c>
      <c r="GY348" s="319">
        <v>0</v>
      </c>
      <c r="GZ348" s="319">
        <v>0</v>
      </c>
      <c r="HA348" s="319">
        <v>189.6</v>
      </c>
      <c r="HB348" s="319">
        <v>0</v>
      </c>
      <c r="HC348" s="319">
        <v>1152.6300000000001</v>
      </c>
      <c r="HD348" s="319">
        <v>0</v>
      </c>
      <c r="HE348" s="319">
        <v>0</v>
      </c>
      <c r="HF348" s="319">
        <v>314.58</v>
      </c>
      <c r="HG348" s="319">
        <v>610.70000000000005</v>
      </c>
      <c r="HH348" s="319">
        <v>2914.03</v>
      </c>
      <c r="HI348" s="319">
        <v>6714.26</v>
      </c>
      <c r="HJ348" s="319">
        <v>410.01</v>
      </c>
      <c r="HK348" s="319">
        <v>140.22999999999999</v>
      </c>
      <c r="HL348" s="319">
        <v>819.86</v>
      </c>
      <c r="HM348" s="319">
        <v>153.07</v>
      </c>
      <c r="HN348" s="319">
        <v>69.5</v>
      </c>
      <c r="HO348" s="319">
        <v>1691.27</v>
      </c>
      <c r="HP348" s="319">
        <v>1116.49</v>
      </c>
      <c r="HQ348" s="319">
        <v>68.39</v>
      </c>
      <c r="HR348" s="319">
        <v>1277.51</v>
      </c>
      <c r="HS348" s="319">
        <v>3209.59</v>
      </c>
      <c r="HT348" s="319">
        <v>5476.13</v>
      </c>
      <c r="HU348" s="319">
        <v>0</v>
      </c>
      <c r="HV348" s="319">
        <v>992.39</v>
      </c>
      <c r="HW348" s="319">
        <v>17931.38</v>
      </c>
      <c r="HX348" s="319">
        <v>0</v>
      </c>
      <c r="HY348" s="319">
        <v>7820.03</v>
      </c>
      <c r="HZ348" s="319">
        <v>268.42</v>
      </c>
      <c r="IA348" s="319">
        <v>69.290000000000006</v>
      </c>
      <c r="IB348" s="319">
        <v>490.42</v>
      </c>
      <c r="IC348" s="319">
        <v>0</v>
      </c>
      <c r="ID348" s="319">
        <v>83.2</v>
      </c>
      <c r="IE348" s="319">
        <v>1426.4</v>
      </c>
      <c r="IF348" s="319">
        <v>149.33000000000001</v>
      </c>
      <c r="IG348" s="319">
        <v>114.12</v>
      </c>
      <c r="IH348" s="319">
        <v>70.81</v>
      </c>
      <c r="II348" s="319">
        <v>153.9</v>
      </c>
      <c r="IJ348" s="319">
        <v>858.57</v>
      </c>
      <c r="IK348" s="319">
        <v>0</v>
      </c>
      <c r="IL348" s="319">
        <v>1013.1</v>
      </c>
      <c r="IM348" s="319">
        <v>0</v>
      </c>
      <c r="IN348" s="319">
        <v>10644.05</v>
      </c>
      <c r="IO348" s="319">
        <v>4354.41</v>
      </c>
      <c r="IP348" s="319">
        <v>102.73</v>
      </c>
      <c r="IQ348" s="319">
        <v>974.42</v>
      </c>
      <c r="IR348" s="319">
        <v>2517.3000000000002</v>
      </c>
      <c r="IS348" s="319">
        <v>2786.47</v>
      </c>
      <c r="IT348" s="319">
        <v>0</v>
      </c>
      <c r="IU348" s="319">
        <v>64.400000000000006</v>
      </c>
      <c r="IV348" s="319">
        <v>840.69</v>
      </c>
      <c r="IW348" s="319">
        <v>0</v>
      </c>
      <c r="IX348" s="319">
        <v>0</v>
      </c>
      <c r="IY348" s="319">
        <v>525.94000000000005</v>
      </c>
      <c r="IZ348" s="319">
        <v>16702.560000000001</v>
      </c>
      <c r="JA348" s="319">
        <v>156</v>
      </c>
      <c r="JB348" s="319">
        <v>40</v>
      </c>
      <c r="JC348" s="319">
        <v>272.02</v>
      </c>
      <c r="JD348" s="319">
        <v>36.799999999999997</v>
      </c>
      <c r="JE348" s="319">
        <v>4571.97</v>
      </c>
      <c r="JF348" s="319">
        <v>859.11</v>
      </c>
      <c r="JG348" s="319">
        <v>45.63</v>
      </c>
      <c r="JH348" s="319">
        <v>159.4</v>
      </c>
      <c r="JI348" s="319">
        <v>660.7</v>
      </c>
      <c r="JJ348" s="319">
        <v>3228.56</v>
      </c>
      <c r="JK348" s="319">
        <v>60.51</v>
      </c>
      <c r="JL348" s="319">
        <v>76.06</v>
      </c>
      <c r="JM348" s="319">
        <v>21.34</v>
      </c>
      <c r="JN348" s="319">
        <v>4106.46</v>
      </c>
      <c r="JO348" s="319">
        <v>1157.46</v>
      </c>
      <c r="JP348" s="319">
        <v>0</v>
      </c>
      <c r="JQ348" s="319">
        <v>0</v>
      </c>
      <c r="JR348" s="319">
        <v>1984.43</v>
      </c>
      <c r="JS348" s="319">
        <v>536.36</v>
      </c>
      <c r="JT348" s="319">
        <v>0</v>
      </c>
      <c r="JU348" s="319">
        <v>553217.05000000005</v>
      </c>
      <c r="JV348" s="319">
        <v>11440.29</v>
      </c>
      <c r="JW348" s="319">
        <v>259.05</v>
      </c>
      <c r="JX348" s="319">
        <v>1195.56</v>
      </c>
      <c r="JY348" s="319">
        <v>925.88</v>
      </c>
      <c r="JZ348" s="319">
        <v>23.28</v>
      </c>
      <c r="KA348" s="319">
        <v>154.69999999999999</v>
      </c>
      <c r="KB348" s="319">
        <v>592.01</v>
      </c>
      <c r="KC348" s="319">
        <v>341.26</v>
      </c>
      <c r="KD348" s="319">
        <v>9.4</v>
      </c>
      <c r="KE348" s="319">
        <v>3132.64</v>
      </c>
      <c r="KF348" s="319">
        <v>0</v>
      </c>
      <c r="KG348" s="319">
        <v>0</v>
      </c>
      <c r="KH348" s="319">
        <v>148.51</v>
      </c>
      <c r="KI348" s="319">
        <v>252.96</v>
      </c>
      <c r="KJ348" s="319">
        <v>246.78</v>
      </c>
      <c r="KK348" s="319">
        <v>7.83</v>
      </c>
      <c r="KL348" s="319">
        <v>143.44999999999999</v>
      </c>
      <c r="KM348" s="319">
        <v>0</v>
      </c>
      <c r="KN348" s="319">
        <v>69.72</v>
      </c>
      <c r="KO348" s="319">
        <v>860.76</v>
      </c>
      <c r="KP348" s="319">
        <v>980.8</v>
      </c>
      <c r="KQ348" s="319">
        <v>5843.22</v>
      </c>
      <c r="KR348" s="319">
        <v>0</v>
      </c>
      <c r="KS348" s="318">
        <v>328.08</v>
      </c>
      <c r="KU348" s="312">
        <v>32</v>
      </c>
      <c r="KV348" s="312">
        <v>329</v>
      </c>
      <c r="KY348" s="312" t="s">
        <v>943</v>
      </c>
    </row>
    <row r="349" spans="1:311" x14ac:dyDescent="0.25">
      <c r="A349" s="317">
        <v>2022</v>
      </c>
      <c r="B349" s="316" t="s">
        <v>891</v>
      </c>
      <c r="C349" s="316" t="s">
        <v>902</v>
      </c>
      <c r="D349" s="316" t="s">
        <v>905</v>
      </c>
      <c r="E349" s="316" t="s">
        <v>846</v>
      </c>
      <c r="F349" s="315">
        <v>0</v>
      </c>
      <c r="G349" s="315">
        <v>7228.01</v>
      </c>
      <c r="H349" s="315">
        <v>640459.13</v>
      </c>
      <c r="I349" s="315">
        <v>100919.91</v>
      </c>
      <c r="J349" s="315">
        <v>0</v>
      </c>
      <c r="K349" s="315">
        <v>57360.160000000003</v>
      </c>
      <c r="L349" s="315">
        <v>47940.31</v>
      </c>
      <c r="M349" s="315">
        <v>633501.18999999994</v>
      </c>
      <c r="N349" s="315">
        <v>331557.28000000003</v>
      </c>
      <c r="O349" s="315">
        <v>386487.05</v>
      </c>
      <c r="P349" s="315">
        <v>160912.79</v>
      </c>
      <c r="Q349" s="315">
        <v>95926.720000000001</v>
      </c>
      <c r="R349" s="315">
        <v>53342.3</v>
      </c>
      <c r="S349" s="315">
        <v>93362.83</v>
      </c>
      <c r="T349" s="315">
        <v>138557.63</v>
      </c>
      <c r="U349" s="315">
        <v>263520.89</v>
      </c>
      <c r="V349" s="315">
        <v>84800.99</v>
      </c>
      <c r="W349" s="315">
        <v>22700</v>
      </c>
      <c r="X349" s="315">
        <v>84766.85</v>
      </c>
      <c r="Y349" s="315">
        <v>23796.58</v>
      </c>
      <c r="Z349" s="315">
        <v>0</v>
      </c>
      <c r="AA349" s="315">
        <v>654576.03</v>
      </c>
      <c r="AB349" s="315">
        <v>58298.36</v>
      </c>
      <c r="AC349" s="315">
        <v>61289.38</v>
      </c>
      <c r="AD349" s="315">
        <v>900026.59</v>
      </c>
      <c r="AE349" s="315">
        <v>3404.14</v>
      </c>
      <c r="AF349" s="315">
        <v>33232.120000000003</v>
      </c>
      <c r="AG349" s="315">
        <v>0</v>
      </c>
      <c r="AH349" s="315">
        <v>20804.89</v>
      </c>
      <c r="AI349" s="315">
        <v>116045</v>
      </c>
      <c r="AJ349" s="315">
        <v>10082.870000000001</v>
      </c>
      <c r="AK349" s="315">
        <v>15944.9</v>
      </c>
      <c r="AL349" s="315">
        <v>634720.14</v>
      </c>
      <c r="AM349" s="315">
        <v>7354</v>
      </c>
      <c r="AN349" s="315">
        <v>7612.53</v>
      </c>
      <c r="AO349" s="315">
        <v>23464.63</v>
      </c>
      <c r="AP349" s="315">
        <v>110990.28</v>
      </c>
      <c r="AQ349" s="315">
        <v>17012</v>
      </c>
      <c r="AR349" s="315">
        <v>6750.96</v>
      </c>
      <c r="AS349" s="315">
        <v>37121.279999999999</v>
      </c>
      <c r="AT349" s="315">
        <v>376648.92</v>
      </c>
      <c r="AU349" s="315">
        <v>300756.99</v>
      </c>
      <c r="AV349" s="315">
        <v>47483.78</v>
      </c>
      <c r="AW349" s="315">
        <v>330165.02</v>
      </c>
      <c r="AX349" s="315">
        <v>23835.46</v>
      </c>
      <c r="AY349" s="315">
        <v>39800</v>
      </c>
      <c r="AZ349" s="315">
        <v>27629.86</v>
      </c>
      <c r="BA349" s="315">
        <v>2884.69</v>
      </c>
      <c r="BB349" s="315">
        <v>4130.54</v>
      </c>
      <c r="BC349" s="315">
        <v>393093.11</v>
      </c>
      <c r="BD349" s="315">
        <v>1548405.81</v>
      </c>
      <c r="BE349" s="315">
        <v>214652.23</v>
      </c>
      <c r="BF349" s="315">
        <v>227</v>
      </c>
      <c r="BG349" s="315">
        <v>63845.14</v>
      </c>
      <c r="BH349" s="315">
        <v>0</v>
      </c>
      <c r="BI349" s="315">
        <v>353288.62</v>
      </c>
      <c r="BJ349" s="315">
        <v>1054.6400000000001</v>
      </c>
      <c r="BK349" s="315">
        <v>224081.99</v>
      </c>
      <c r="BL349" s="315">
        <v>0</v>
      </c>
      <c r="BM349" s="315">
        <v>5528.98</v>
      </c>
      <c r="BN349" s="315">
        <v>74999.05</v>
      </c>
      <c r="BO349" s="315">
        <v>222900</v>
      </c>
      <c r="BP349" s="315">
        <v>27678.84</v>
      </c>
      <c r="BQ349" s="315">
        <v>7094.13</v>
      </c>
      <c r="BR349" s="315">
        <v>51597.16</v>
      </c>
      <c r="BS349" s="315">
        <v>128891.5</v>
      </c>
      <c r="BT349" s="315">
        <v>4830.5</v>
      </c>
      <c r="BU349" s="315">
        <v>3313.1</v>
      </c>
      <c r="BV349" s="315">
        <v>252137.22</v>
      </c>
      <c r="BW349" s="315">
        <v>26745.279999999999</v>
      </c>
      <c r="BX349" s="315">
        <v>140392.18</v>
      </c>
      <c r="BY349" s="315">
        <v>133272.26</v>
      </c>
      <c r="BZ349" s="315">
        <v>228144.78</v>
      </c>
      <c r="CA349" s="315">
        <v>105880.14</v>
      </c>
      <c r="CB349" s="315">
        <v>49664.99</v>
      </c>
      <c r="CC349" s="315">
        <v>179887.83</v>
      </c>
      <c r="CD349" s="315">
        <v>215521.31</v>
      </c>
      <c r="CE349" s="315">
        <v>201500</v>
      </c>
      <c r="CF349" s="315">
        <v>176755.12</v>
      </c>
      <c r="CG349" s="315">
        <v>84053.79</v>
      </c>
      <c r="CH349" s="315">
        <v>120096.52</v>
      </c>
      <c r="CI349" s="315">
        <v>327757.39</v>
      </c>
      <c r="CJ349" s="315">
        <v>22000</v>
      </c>
      <c r="CK349" s="315">
        <v>7765.64</v>
      </c>
      <c r="CL349" s="315">
        <v>69952.350000000006</v>
      </c>
      <c r="CM349" s="315">
        <v>26000</v>
      </c>
      <c r="CN349" s="315">
        <v>189742.25</v>
      </c>
      <c r="CO349" s="315">
        <v>249354.48</v>
      </c>
      <c r="CP349" s="315">
        <v>40748.06</v>
      </c>
      <c r="CQ349" s="315">
        <v>38163.35</v>
      </c>
      <c r="CR349" s="315">
        <v>0</v>
      </c>
      <c r="CS349" s="315">
        <v>21275.119999999999</v>
      </c>
      <c r="CT349" s="315">
        <v>36013.58</v>
      </c>
      <c r="CU349" s="315">
        <v>1595.93</v>
      </c>
      <c r="CV349" s="315">
        <v>10331.69</v>
      </c>
      <c r="CW349" s="315">
        <v>101172.09</v>
      </c>
      <c r="CX349" s="315">
        <v>148192.51</v>
      </c>
      <c r="CY349" s="315">
        <v>22129.47</v>
      </c>
      <c r="CZ349" s="315">
        <v>653890.41</v>
      </c>
      <c r="DA349" s="315">
        <v>39599.5</v>
      </c>
      <c r="DB349" s="315">
        <v>177104.03</v>
      </c>
      <c r="DC349" s="315">
        <v>25219.86</v>
      </c>
      <c r="DD349" s="315">
        <v>615246.66</v>
      </c>
      <c r="DE349" s="315">
        <v>462529.99</v>
      </c>
      <c r="DF349" s="315">
        <v>15785.64</v>
      </c>
      <c r="DG349" s="315">
        <v>65208.99</v>
      </c>
      <c r="DH349" s="315">
        <v>25094.91</v>
      </c>
      <c r="DI349" s="315">
        <v>95831.34</v>
      </c>
      <c r="DJ349" s="315">
        <v>154966.88</v>
      </c>
      <c r="DK349" s="315">
        <v>0</v>
      </c>
      <c r="DL349" s="315">
        <v>57526.43</v>
      </c>
      <c r="DM349" s="315">
        <v>229104.69</v>
      </c>
      <c r="DN349" s="315">
        <v>5411.87</v>
      </c>
      <c r="DO349" s="315">
        <v>74772.78</v>
      </c>
      <c r="DP349" s="315">
        <v>1560.67</v>
      </c>
      <c r="DQ349" s="315">
        <v>52670.1</v>
      </c>
      <c r="DR349" s="315">
        <v>157826.85</v>
      </c>
      <c r="DS349" s="315">
        <v>670976.37</v>
      </c>
      <c r="DT349" s="315">
        <v>39515.919999999998</v>
      </c>
      <c r="DU349" s="315">
        <v>96453.06</v>
      </c>
      <c r="DV349" s="315">
        <v>31003.31</v>
      </c>
      <c r="DW349" s="315">
        <v>33193.620000000003</v>
      </c>
      <c r="DX349" s="315">
        <v>115505.16</v>
      </c>
      <c r="DY349" s="315">
        <v>331593.19</v>
      </c>
      <c r="DZ349" s="315">
        <v>99662.59</v>
      </c>
      <c r="EA349" s="315">
        <v>2544868.81</v>
      </c>
      <c r="EB349" s="315">
        <v>80921.490000000005</v>
      </c>
      <c r="EC349" s="315">
        <v>35315.839999999997</v>
      </c>
      <c r="ED349" s="315">
        <v>265270.96999999997</v>
      </c>
      <c r="EE349" s="315">
        <v>63107.63</v>
      </c>
      <c r="EF349" s="315">
        <v>14458.4</v>
      </c>
      <c r="EG349" s="315">
        <v>193684.29</v>
      </c>
      <c r="EH349" s="315">
        <v>10329.219999999999</v>
      </c>
      <c r="EI349" s="315">
        <v>289967.31</v>
      </c>
      <c r="EJ349" s="315">
        <v>328015.83</v>
      </c>
      <c r="EK349" s="315">
        <v>0</v>
      </c>
      <c r="EL349" s="315">
        <v>12459.73</v>
      </c>
      <c r="EM349" s="315">
        <v>23886.720000000001</v>
      </c>
      <c r="EN349" s="315">
        <v>135037.19</v>
      </c>
      <c r="EO349" s="315">
        <v>285519.68</v>
      </c>
      <c r="EP349" s="315">
        <v>24206.23</v>
      </c>
      <c r="EQ349" s="315">
        <v>20993.15</v>
      </c>
      <c r="ER349" s="315">
        <v>64294.31</v>
      </c>
      <c r="ES349" s="315">
        <v>1595.76</v>
      </c>
      <c r="ET349" s="315">
        <v>18000.96</v>
      </c>
      <c r="EU349" s="315">
        <v>276055.09000000003</v>
      </c>
      <c r="EV349" s="315">
        <v>3548.61</v>
      </c>
      <c r="EW349" s="315">
        <v>99394.06</v>
      </c>
      <c r="EX349" s="315">
        <v>214164.03</v>
      </c>
      <c r="EY349" s="315">
        <v>4700.05</v>
      </c>
      <c r="EZ349" s="315">
        <v>25556327.739999998</v>
      </c>
      <c r="FA349" s="315">
        <v>80528.009999999995</v>
      </c>
      <c r="FB349" s="315">
        <v>106279.96</v>
      </c>
      <c r="FC349" s="315">
        <v>1225454.3999999999</v>
      </c>
      <c r="FD349" s="315">
        <v>32469.23</v>
      </c>
      <c r="FE349" s="315">
        <v>237340.97</v>
      </c>
      <c r="FF349" s="315">
        <v>280717.99</v>
      </c>
      <c r="FG349" s="315">
        <v>40000</v>
      </c>
      <c r="FH349" s="315">
        <v>106319.77</v>
      </c>
      <c r="FI349" s="315">
        <v>68858.91</v>
      </c>
      <c r="FJ349" s="315">
        <v>326754.43</v>
      </c>
      <c r="FK349" s="315">
        <v>61963.19</v>
      </c>
      <c r="FL349" s="315">
        <v>6280.98</v>
      </c>
      <c r="FM349" s="315">
        <v>253345.99</v>
      </c>
      <c r="FN349" s="315">
        <v>8905.26</v>
      </c>
      <c r="FO349" s="315">
        <v>40344.639999999999</v>
      </c>
      <c r="FP349" s="315">
        <v>16957.14</v>
      </c>
      <c r="FQ349" s="315">
        <v>0</v>
      </c>
      <c r="FR349" s="315">
        <v>1041127.7</v>
      </c>
      <c r="FS349" s="315">
        <v>5459.36</v>
      </c>
      <c r="FT349" s="315">
        <v>25432.799999999999</v>
      </c>
      <c r="FU349" s="315">
        <v>34500</v>
      </c>
      <c r="FV349" s="315">
        <v>7794</v>
      </c>
      <c r="FW349" s="315">
        <v>2431.8200000000002</v>
      </c>
      <c r="FX349" s="315">
        <v>0</v>
      </c>
      <c r="FY349" s="315">
        <v>1112359.32</v>
      </c>
      <c r="FZ349" s="315">
        <v>8549.76</v>
      </c>
      <c r="GA349" s="315">
        <v>8440.4</v>
      </c>
      <c r="GB349" s="315">
        <v>20097.96</v>
      </c>
      <c r="GC349" s="315">
        <v>108190.13</v>
      </c>
      <c r="GD349" s="315">
        <v>20652.240000000002</v>
      </c>
      <c r="GE349" s="315">
        <v>400.55</v>
      </c>
      <c r="GF349" s="315">
        <v>49962.09</v>
      </c>
      <c r="GG349" s="315">
        <v>365510.37</v>
      </c>
      <c r="GH349" s="315">
        <v>13476.54</v>
      </c>
      <c r="GI349" s="315">
        <v>82571.899999999994</v>
      </c>
      <c r="GJ349" s="315">
        <v>17354.32</v>
      </c>
      <c r="GK349" s="315">
        <v>2879140.37</v>
      </c>
      <c r="GL349" s="315">
        <v>1461392.93</v>
      </c>
      <c r="GM349" s="315">
        <v>649328.66</v>
      </c>
      <c r="GN349" s="315">
        <v>100659.56</v>
      </c>
      <c r="GO349" s="315">
        <v>357104.06</v>
      </c>
      <c r="GP349" s="315">
        <v>3632.59</v>
      </c>
      <c r="GQ349" s="315">
        <v>5882.55</v>
      </c>
      <c r="GR349" s="315">
        <v>13067.59</v>
      </c>
      <c r="GS349" s="315">
        <v>838416.12</v>
      </c>
      <c r="GT349" s="315">
        <v>32723.71</v>
      </c>
      <c r="GU349" s="315">
        <v>934478.41</v>
      </c>
      <c r="GV349" s="315">
        <v>59121.61</v>
      </c>
      <c r="GW349" s="315">
        <v>6833.84</v>
      </c>
      <c r="GX349" s="315">
        <v>256974.44</v>
      </c>
      <c r="GY349" s="315">
        <v>1325.8</v>
      </c>
      <c r="GZ349" s="315">
        <v>98478.17</v>
      </c>
      <c r="HA349" s="315">
        <v>44398.33</v>
      </c>
      <c r="HB349" s="315">
        <v>9031.5</v>
      </c>
      <c r="HC349" s="315">
        <v>140258.32</v>
      </c>
      <c r="HD349" s="315">
        <v>10413.950000000001</v>
      </c>
      <c r="HE349" s="315">
        <v>2805.51</v>
      </c>
      <c r="HF349" s="315">
        <v>3318.71</v>
      </c>
      <c r="HG349" s="315">
        <v>104815.03</v>
      </c>
      <c r="HH349" s="315">
        <v>1118368.27</v>
      </c>
      <c r="HI349" s="315">
        <v>277174.61</v>
      </c>
      <c r="HJ349" s="315">
        <v>84348.78</v>
      </c>
      <c r="HK349" s="315">
        <v>2419.54</v>
      </c>
      <c r="HL349" s="315">
        <v>299250</v>
      </c>
      <c r="HM349" s="315">
        <v>119079.01</v>
      </c>
      <c r="HN349" s="315">
        <v>54970.38</v>
      </c>
      <c r="HO349" s="315">
        <v>14344.5</v>
      </c>
      <c r="HP349" s="315">
        <v>667525.06999999995</v>
      </c>
      <c r="HQ349" s="315">
        <v>3662.91</v>
      </c>
      <c r="HR349" s="315">
        <v>0</v>
      </c>
      <c r="HS349" s="315">
        <v>2777.64</v>
      </c>
      <c r="HT349" s="315">
        <v>461615.91</v>
      </c>
      <c r="HU349" s="315">
        <v>5354.53</v>
      </c>
      <c r="HV349" s="315">
        <v>450000</v>
      </c>
      <c r="HW349" s="315">
        <v>526321.13</v>
      </c>
      <c r="HX349" s="315">
        <v>25180.44</v>
      </c>
      <c r="HY349" s="315">
        <v>1444587.88</v>
      </c>
      <c r="HZ349" s="315">
        <v>68602.48</v>
      </c>
      <c r="IA349" s="315">
        <v>4521.76</v>
      </c>
      <c r="IB349" s="315">
        <v>118982.78</v>
      </c>
      <c r="IC349" s="315">
        <v>454691.55</v>
      </c>
      <c r="ID349" s="315">
        <v>184716.95</v>
      </c>
      <c r="IE349" s="315">
        <v>102559.01</v>
      </c>
      <c r="IF349" s="315">
        <v>9105.52</v>
      </c>
      <c r="IG349" s="315">
        <v>30814.93</v>
      </c>
      <c r="IH349" s="315">
        <v>19.18</v>
      </c>
      <c r="II349" s="315">
        <v>0</v>
      </c>
      <c r="IJ349" s="315">
        <v>297599</v>
      </c>
      <c r="IK349" s="315">
        <v>22721.21</v>
      </c>
      <c r="IL349" s="315">
        <v>1573.15</v>
      </c>
      <c r="IM349" s="315">
        <v>19485.91</v>
      </c>
      <c r="IN349" s="315">
        <v>108155.39</v>
      </c>
      <c r="IO349" s="315">
        <v>23403.66</v>
      </c>
      <c r="IP349" s="315">
        <v>36892.550000000003</v>
      </c>
      <c r="IQ349" s="315">
        <v>83073.23</v>
      </c>
      <c r="IR349" s="315">
        <v>196020.18</v>
      </c>
      <c r="IS349" s="315">
        <v>184078.11</v>
      </c>
      <c r="IT349" s="315">
        <v>386992.87</v>
      </c>
      <c r="IU349" s="315">
        <v>71835.600000000006</v>
      </c>
      <c r="IV349" s="315">
        <v>91700.13</v>
      </c>
      <c r="IW349" s="315">
        <v>324108.24</v>
      </c>
      <c r="IX349" s="315">
        <v>0</v>
      </c>
      <c r="IY349" s="315">
        <v>29669.43</v>
      </c>
      <c r="IZ349" s="315">
        <v>4613.88</v>
      </c>
      <c r="JA349" s="315">
        <v>27500</v>
      </c>
      <c r="JB349" s="315">
        <v>11366.04</v>
      </c>
      <c r="JC349" s="315">
        <v>30757.54</v>
      </c>
      <c r="JD349" s="315">
        <v>0</v>
      </c>
      <c r="JE349" s="315">
        <v>68.05</v>
      </c>
      <c r="JF349" s="315">
        <v>344130.06</v>
      </c>
      <c r="JG349" s="315">
        <v>403</v>
      </c>
      <c r="JH349" s="315">
        <v>33293.46</v>
      </c>
      <c r="JI349" s="315">
        <v>62495.77</v>
      </c>
      <c r="JJ349" s="315">
        <v>125611.49</v>
      </c>
      <c r="JK349" s="315">
        <v>17664.669999999998</v>
      </c>
      <c r="JL349" s="315">
        <v>29699.95</v>
      </c>
      <c r="JM349" s="315">
        <v>4867.42</v>
      </c>
      <c r="JN349" s="315">
        <v>38000</v>
      </c>
      <c r="JO349" s="315">
        <v>441388.63</v>
      </c>
      <c r="JP349" s="315">
        <v>21366.7</v>
      </c>
      <c r="JQ349" s="315">
        <v>0</v>
      </c>
      <c r="JR349" s="315">
        <v>3000</v>
      </c>
      <c r="JS349" s="315">
        <v>596185.05000000005</v>
      </c>
      <c r="JT349" s="315">
        <v>141537.65</v>
      </c>
      <c r="JU349" s="315">
        <v>118700.02</v>
      </c>
      <c r="JV349" s="315">
        <v>1759221.27</v>
      </c>
      <c r="JW349" s="315">
        <v>63983.16</v>
      </c>
      <c r="JX349" s="315">
        <v>41516.559999999998</v>
      </c>
      <c r="JY349" s="315">
        <v>0</v>
      </c>
      <c r="JZ349" s="315">
        <v>65</v>
      </c>
      <c r="KA349" s="315">
        <v>67184.789999999994</v>
      </c>
      <c r="KB349" s="315">
        <v>433705.32</v>
      </c>
      <c r="KC349" s="315">
        <v>89696.67</v>
      </c>
      <c r="KD349" s="315">
        <v>0</v>
      </c>
      <c r="KE349" s="315">
        <v>343708.88</v>
      </c>
      <c r="KF349" s="315">
        <v>89509.85</v>
      </c>
      <c r="KG349" s="315">
        <v>18757.53</v>
      </c>
      <c r="KH349" s="315">
        <v>32010.47</v>
      </c>
      <c r="KI349" s="315">
        <v>0</v>
      </c>
      <c r="KJ349" s="315">
        <v>406.57</v>
      </c>
      <c r="KK349" s="315">
        <v>13174.57</v>
      </c>
      <c r="KL349" s="315">
        <v>17642.419999999998</v>
      </c>
      <c r="KM349" s="315">
        <v>0</v>
      </c>
      <c r="KN349" s="315">
        <v>106779.64</v>
      </c>
      <c r="KO349" s="315">
        <v>253545.51</v>
      </c>
      <c r="KP349" s="315">
        <v>58236.15</v>
      </c>
      <c r="KQ349" s="315">
        <v>3231381.9</v>
      </c>
      <c r="KR349" s="315">
        <v>321890.06</v>
      </c>
      <c r="KS349" s="314">
        <v>182434.23</v>
      </c>
      <c r="KU349" s="312">
        <v>33</v>
      </c>
      <c r="KV349" s="312">
        <v>330</v>
      </c>
      <c r="KY349" s="312" t="s">
        <v>943</v>
      </c>
    </row>
    <row r="350" spans="1:311" x14ac:dyDescent="0.25">
      <c r="A350" s="321">
        <v>2022</v>
      </c>
      <c r="B350" s="320" t="s">
        <v>891</v>
      </c>
      <c r="C350" s="320" t="s">
        <v>902</v>
      </c>
      <c r="D350" s="320" t="s">
        <v>904</v>
      </c>
      <c r="E350" s="320" t="s">
        <v>846</v>
      </c>
      <c r="F350" s="319">
        <v>1200893</v>
      </c>
      <c r="G350" s="319">
        <v>67704</v>
      </c>
      <c r="H350" s="319">
        <v>3264249.24</v>
      </c>
      <c r="I350" s="319">
        <v>123022</v>
      </c>
      <c r="J350" s="319">
        <v>148136.95999999999</v>
      </c>
      <c r="K350" s="319">
        <v>239035</v>
      </c>
      <c r="L350" s="319">
        <v>903234.61</v>
      </c>
      <c r="M350" s="319">
        <v>352400</v>
      </c>
      <c r="N350" s="319">
        <v>1231325.18</v>
      </c>
      <c r="O350" s="319">
        <v>1979391.25</v>
      </c>
      <c r="P350" s="319">
        <v>244220</v>
      </c>
      <c r="Q350" s="319">
        <v>158450</v>
      </c>
      <c r="R350" s="319">
        <v>590095</v>
      </c>
      <c r="S350" s="319">
        <v>464050</v>
      </c>
      <c r="T350" s="319">
        <v>306149.21999999997</v>
      </c>
      <c r="U350" s="319">
        <v>622000</v>
      </c>
      <c r="V350" s="319">
        <v>1725786.95</v>
      </c>
      <c r="W350" s="319">
        <v>157465</v>
      </c>
      <c r="X350" s="319">
        <v>403419</v>
      </c>
      <c r="Y350" s="319">
        <v>71334</v>
      </c>
      <c r="Z350" s="319">
        <v>247317</v>
      </c>
      <c r="AA350" s="319">
        <v>3216191.5</v>
      </c>
      <c r="AB350" s="319">
        <v>668360</v>
      </c>
      <c r="AC350" s="319">
        <v>85000</v>
      </c>
      <c r="AD350" s="319">
        <v>4468600.72</v>
      </c>
      <c r="AE350" s="319">
        <v>46710</v>
      </c>
      <c r="AF350" s="319">
        <v>220804.98</v>
      </c>
      <c r="AG350" s="319">
        <v>576861</v>
      </c>
      <c r="AH350" s="319">
        <v>291611.5</v>
      </c>
      <c r="AI350" s="319">
        <v>363489.4</v>
      </c>
      <c r="AJ350" s="319">
        <v>244979.16</v>
      </c>
      <c r="AK350" s="319">
        <v>81570</v>
      </c>
      <c r="AL350" s="319">
        <v>2154451.2999999998</v>
      </c>
      <c r="AM350" s="319">
        <v>137838.1</v>
      </c>
      <c r="AN350" s="319">
        <v>12800</v>
      </c>
      <c r="AO350" s="319">
        <v>12700</v>
      </c>
      <c r="AP350" s="319">
        <v>323500</v>
      </c>
      <c r="AQ350" s="319">
        <v>107800</v>
      </c>
      <c r="AR350" s="319">
        <v>97000</v>
      </c>
      <c r="AS350" s="319">
        <v>212808.35</v>
      </c>
      <c r="AT350" s="319">
        <v>109000</v>
      </c>
      <c r="AU350" s="319">
        <v>191500</v>
      </c>
      <c r="AV350" s="319">
        <v>59300</v>
      </c>
      <c r="AW350" s="319">
        <v>876500</v>
      </c>
      <c r="AX350" s="319">
        <v>49400</v>
      </c>
      <c r="AY350" s="319">
        <v>306231.95</v>
      </c>
      <c r="AZ350" s="319">
        <v>342184.68</v>
      </c>
      <c r="BA350" s="319">
        <v>38470</v>
      </c>
      <c r="BB350" s="319">
        <v>41600</v>
      </c>
      <c r="BC350" s="319">
        <v>439445</v>
      </c>
      <c r="BD350" s="319">
        <v>1900704.7</v>
      </c>
      <c r="BE350" s="319">
        <v>498304.45</v>
      </c>
      <c r="BF350" s="319">
        <v>268931</v>
      </c>
      <c r="BG350" s="319">
        <v>85499</v>
      </c>
      <c r="BH350" s="319">
        <v>25160</v>
      </c>
      <c r="BI350" s="319">
        <v>5339281.95</v>
      </c>
      <c r="BJ350" s="319">
        <v>8200</v>
      </c>
      <c r="BK350" s="319">
        <v>2036316.1</v>
      </c>
      <c r="BL350" s="319">
        <v>24110.799999999999</v>
      </c>
      <c r="BM350" s="319">
        <v>208811.36</v>
      </c>
      <c r="BN350" s="319">
        <v>1701651.35</v>
      </c>
      <c r="BO350" s="319">
        <v>527126</v>
      </c>
      <c r="BP350" s="319">
        <v>287808.03999999998</v>
      </c>
      <c r="BQ350" s="319">
        <v>69872.600000000006</v>
      </c>
      <c r="BR350" s="319">
        <v>457990.95</v>
      </c>
      <c r="BS350" s="319">
        <v>419034.4</v>
      </c>
      <c r="BT350" s="319">
        <v>25000</v>
      </c>
      <c r="BU350" s="319">
        <v>80500</v>
      </c>
      <c r="BV350" s="319">
        <v>21000</v>
      </c>
      <c r="BW350" s="319">
        <v>363223.15</v>
      </c>
      <c r="BX350" s="319">
        <v>346310</v>
      </c>
      <c r="BY350" s="319">
        <v>909161.8</v>
      </c>
      <c r="BZ350" s="319">
        <v>132216.04999999999</v>
      </c>
      <c r="CA350" s="319">
        <v>161945</v>
      </c>
      <c r="CB350" s="319">
        <v>143400</v>
      </c>
      <c r="CC350" s="319">
        <v>1288426.3999999999</v>
      </c>
      <c r="CD350" s="319">
        <v>414680</v>
      </c>
      <c r="CE350" s="319">
        <v>1744290.2</v>
      </c>
      <c r="CF350" s="319">
        <v>1097167.3</v>
      </c>
      <c r="CG350" s="319">
        <v>117849.5</v>
      </c>
      <c r="CH350" s="319">
        <v>103800</v>
      </c>
      <c r="CI350" s="319">
        <v>1640974.1</v>
      </c>
      <c r="CJ350" s="319">
        <v>80140.100000000006</v>
      </c>
      <c r="CK350" s="319">
        <v>74733</v>
      </c>
      <c r="CL350" s="319">
        <v>125926.95</v>
      </c>
      <c r="CM350" s="319">
        <v>0</v>
      </c>
      <c r="CN350" s="319">
        <v>300000</v>
      </c>
      <c r="CO350" s="319">
        <v>837513.55</v>
      </c>
      <c r="CP350" s="319">
        <v>111684</v>
      </c>
      <c r="CQ350" s="319">
        <v>318560.34000000003</v>
      </c>
      <c r="CR350" s="319">
        <v>29559.5</v>
      </c>
      <c r="CS350" s="319">
        <v>220000</v>
      </c>
      <c r="CT350" s="319">
        <v>175000</v>
      </c>
      <c r="CU350" s="319">
        <v>19986</v>
      </c>
      <c r="CV350" s="319">
        <v>17000</v>
      </c>
      <c r="CW350" s="319">
        <v>205036.7</v>
      </c>
      <c r="CX350" s="319">
        <v>266936</v>
      </c>
      <c r="CY350" s="319">
        <v>178338.3</v>
      </c>
      <c r="CZ350" s="319">
        <v>1962067.95</v>
      </c>
      <c r="DA350" s="319">
        <v>840557.9</v>
      </c>
      <c r="DB350" s="319">
        <v>889513.15</v>
      </c>
      <c r="DC350" s="319">
        <v>254621</v>
      </c>
      <c r="DD350" s="319">
        <v>4327740.07</v>
      </c>
      <c r="DE350" s="319">
        <v>2687161.94</v>
      </c>
      <c r="DF350" s="319">
        <v>82390.42</v>
      </c>
      <c r="DG350" s="319">
        <v>201900</v>
      </c>
      <c r="DH350" s="319">
        <v>667241.35</v>
      </c>
      <c r="DI350" s="319">
        <v>423485</v>
      </c>
      <c r="DJ350" s="319">
        <v>165680</v>
      </c>
      <c r="DK350" s="319">
        <v>0</v>
      </c>
      <c r="DL350" s="319">
        <v>333865.81</v>
      </c>
      <c r="DM350" s="319">
        <v>305024.59999999998</v>
      </c>
      <c r="DN350" s="319">
        <v>111050</v>
      </c>
      <c r="DO350" s="319">
        <v>21300</v>
      </c>
      <c r="DP350" s="319">
        <v>266839</v>
      </c>
      <c r="DQ350" s="319">
        <v>10000</v>
      </c>
      <c r="DR350" s="319">
        <v>669670</v>
      </c>
      <c r="DS350" s="319">
        <v>869990.09</v>
      </c>
      <c r="DT350" s="319">
        <v>1841373.36</v>
      </c>
      <c r="DU350" s="319">
        <v>499703.87</v>
      </c>
      <c r="DV350" s="319">
        <v>184520</v>
      </c>
      <c r="DW350" s="319">
        <v>427085.2</v>
      </c>
      <c r="DX350" s="319">
        <v>1020296.5</v>
      </c>
      <c r="DY350" s="319">
        <v>146600</v>
      </c>
      <c r="DZ350" s="319">
        <v>288630</v>
      </c>
      <c r="EA350" s="319">
        <v>4384028.66</v>
      </c>
      <c r="EB350" s="319">
        <v>500613.6</v>
      </c>
      <c r="EC350" s="319">
        <v>352966</v>
      </c>
      <c r="ED350" s="319">
        <v>0</v>
      </c>
      <c r="EE350" s="319">
        <v>401153.5</v>
      </c>
      <c r="EF350" s="319">
        <v>61400</v>
      </c>
      <c r="EG350" s="319">
        <v>1863048.12</v>
      </c>
      <c r="EH350" s="319">
        <v>32067.1</v>
      </c>
      <c r="EI350" s="319">
        <v>441007.8</v>
      </c>
      <c r="EJ350" s="319">
        <v>1093831.6499999999</v>
      </c>
      <c r="EK350" s="319">
        <v>102670</v>
      </c>
      <c r="EL350" s="319">
        <v>48290</v>
      </c>
      <c r="EM350" s="319">
        <v>302642.69</v>
      </c>
      <c r="EN350" s="319">
        <v>230636.1</v>
      </c>
      <c r="EO350" s="319">
        <v>510100</v>
      </c>
      <c r="EP350" s="319">
        <v>306300.90000000002</v>
      </c>
      <c r="EQ350" s="319">
        <v>91884</v>
      </c>
      <c r="ER350" s="319">
        <v>677097.8</v>
      </c>
      <c r="ES350" s="319">
        <v>85080</v>
      </c>
      <c r="ET350" s="319">
        <v>515608.35</v>
      </c>
      <c r="EU350" s="319">
        <v>105376.8</v>
      </c>
      <c r="EV350" s="319">
        <v>84228.9</v>
      </c>
      <c r="EW350" s="319">
        <v>715700</v>
      </c>
      <c r="EX350" s="319">
        <v>567781.67000000004</v>
      </c>
      <c r="EY350" s="319">
        <v>760376.6</v>
      </c>
      <c r="EZ350" s="319">
        <v>135892036.27000001</v>
      </c>
      <c r="FA350" s="319">
        <v>756955.47</v>
      </c>
      <c r="FB350" s="319">
        <v>228759</v>
      </c>
      <c r="FC350" s="319">
        <v>3203632.68</v>
      </c>
      <c r="FD350" s="319">
        <v>151571.93</v>
      </c>
      <c r="FE350" s="319">
        <v>5646269.75</v>
      </c>
      <c r="FF350" s="319">
        <v>371791.45</v>
      </c>
      <c r="FG350" s="319">
        <v>224676.88</v>
      </c>
      <c r="FH350" s="319">
        <v>1409177.71</v>
      </c>
      <c r="FI350" s="319">
        <v>71600</v>
      </c>
      <c r="FJ350" s="319">
        <v>685850</v>
      </c>
      <c r="FK350" s="319">
        <v>138800</v>
      </c>
      <c r="FL350" s="319">
        <v>20000</v>
      </c>
      <c r="FM350" s="319">
        <v>1109357.4099999999</v>
      </c>
      <c r="FN350" s="319">
        <v>5700.55</v>
      </c>
      <c r="FO350" s="319">
        <v>76600</v>
      </c>
      <c r="FP350" s="319">
        <v>76755</v>
      </c>
      <c r="FQ350" s="319">
        <v>115600</v>
      </c>
      <c r="FR350" s="319">
        <v>2088914.81</v>
      </c>
      <c r="FS350" s="319">
        <v>136564.6</v>
      </c>
      <c r="FT350" s="319">
        <v>74840.460000000006</v>
      </c>
      <c r="FU350" s="319">
        <v>163900</v>
      </c>
      <c r="FV350" s="319">
        <v>0</v>
      </c>
      <c r="FW350" s="319">
        <v>55000</v>
      </c>
      <c r="FX350" s="319">
        <v>806307.25</v>
      </c>
      <c r="FY350" s="319">
        <v>555800</v>
      </c>
      <c r="FZ350" s="319">
        <v>66400</v>
      </c>
      <c r="GA350" s="319">
        <v>179325</v>
      </c>
      <c r="GB350" s="319">
        <v>54417.75</v>
      </c>
      <c r="GC350" s="319">
        <v>0</v>
      </c>
      <c r="GD350" s="319">
        <v>183539</v>
      </c>
      <c r="GE350" s="319">
        <v>516320.5</v>
      </c>
      <c r="GF350" s="319">
        <v>15000</v>
      </c>
      <c r="GG350" s="319">
        <v>591472</v>
      </c>
      <c r="GH350" s="319">
        <v>124474.95</v>
      </c>
      <c r="GI350" s="319">
        <v>489701.35</v>
      </c>
      <c r="GJ350" s="319">
        <v>123136.4</v>
      </c>
      <c r="GK350" s="319">
        <v>5063041.1500000004</v>
      </c>
      <c r="GL350" s="319">
        <v>0</v>
      </c>
      <c r="GM350" s="319">
        <v>9830441.0999999996</v>
      </c>
      <c r="GN350" s="319">
        <v>210191.15</v>
      </c>
      <c r="GO350" s="319">
        <v>1540817.98</v>
      </c>
      <c r="GP350" s="319">
        <v>30000</v>
      </c>
      <c r="GQ350" s="319">
        <v>49800</v>
      </c>
      <c r="GR350" s="319">
        <v>345280</v>
      </c>
      <c r="GS350" s="319">
        <v>15634963.93</v>
      </c>
      <c r="GT350" s="319">
        <v>76294.149999999994</v>
      </c>
      <c r="GU350" s="319">
        <v>1790951.89</v>
      </c>
      <c r="GV350" s="319">
        <v>89564.2</v>
      </c>
      <c r="GW350" s="319">
        <v>81700</v>
      </c>
      <c r="GX350" s="319">
        <v>3413705.08</v>
      </c>
      <c r="GY350" s="319">
        <v>126875.33</v>
      </c>
      <c r="GZ350" s="319">
        <v>993750.13</v>
      </c>
      <c r="HA350" s="319">
        <v>1409382.71</v>
      </c>
      <c r="HB350" s="319">
        <v>19418.87</v>
      </c>
      <c r="HC350" s="319">
        <v>3710423.81</v>
      </c>
      <c r="HD350" s="319">
        <v>48304</v>
      </c>
      <c r="HE350" s="319">
        <v>363067.4</v>
      </c>
      <c r="HF350" s="319">
        <v>374250</v>
      </c>
      <c r="HG350" s="319">
        <v>392670.07</v>
      </c>
      <c r="HH350" s="319">
        <v>2562436.1800000002</v>
      </c>
      <c r="HI350" s="319">
        <v>933475</v>
      </c>
      <c r="HJ350" s="319">
        <v>284058.3</v>
      </c>
      <c r="HK350" s="319">
        <v>137635.04999999999</v>
      </c>
      <c r="HL350" s="319">
        <v>185500</v>
      </c>
      <c r="HM350" s="319">
        <v>186033</v>
      </c>
      <c r="HN350" s="319">
        <v>0</v>
      </c>
      <c r="HO350" s="319">
        <v>364802.65</v>
      </c>
      <c r="HP350" s="319">
        <v>912339</v>
      </c>
      <c r="HQ350" s="319">
        <v>97500</v>
      </c>
      <c r="HR350" s="319">
        <v>1430704.5</v>
      </c>
      <c r="HS350" s="319">
        <v>40000</v>
      </c>
      <c r="HT350" s="319">
        <v>4367055.74</v>
      </c>
      <c r="HU350" s="319">
        <v>49500</v>
      </c>
      <c r="HV350" s="319">
        <v>1913966.87</v>
      </c>
      <c r="HW350" s="319">
        <v>5643826</v>
      </c>
      <c r="HX350" s="319">
        <v>117662.39</v>
      </c>
      <c r="HY350" s="319">
        <v>6830362.3700000001</v>
      </c>
      <c r="HZ350" s="319">
        <v>508672.45</v>
      </c>
      <c r="IA350" s="319">
        <v>0</v>
      </c>
      <c r="IB350" s="319">
        <v>621171.55000000005</v>
      </c>
      <c r="IC350" s="319">
        <v>2481209.5</v>
      </c>
      <c r="ID350" s="319">
        <v>78190</v>
      </c>
      <c r="IE350" s="319">
        <v>1993555.44</v>
      </c>
      <c r="IF350" s="319">
        <v>81400</v>
      </c>
      <c r="IG350" s="319">
        <v>150905.29999999999</v>
      </c>
      <c r="IH350" s="319">
        <v>20000</v>
      </c>
      <c r="II350" s="319">
        <v>196026.73</v>
      </c>
      <c r="IJ350" s="319">
        <v>1414115.47</v>
      </c>
      <c r="IK350" s="319">
        <v>92250</v>
      </c>
      <c r="IL350" s="319">
        <v>110260.15</v>
      </c>
      <c r="IM350" s="319">
        <v>104000</v>
      </c>
      <c r="IN350" s="319">
        <v>2101740.48</v>
      </c>
      <c r="IO350" s="319">
        <v>301158</v>
      </c>
      <c r="IP350" s="319">
        <v>53200</v>
      </c>
      <c r="IQ350" s="319">
        <v>107214.87</v>
      </c>
      <c r="IR350" s="319">
        <v>2116156.15</v>
      </c>
      <c r="IS350" s="319">
        <v>930918.33</v>
      </c>
      <c r="IT350" s="319">
        <v>3176011.59</v>
      </c>
      <c r="IU350" s="319">
        <v>235400</v>
      </c>
      <c r="IV350" s="319">
        <v>1060430.6499999999</v>
      </c>
      <c r="IW350" s="319">
        <v>0</v>
      </c>
      <c r="IX350" s="319">
        <v>55000</v>
      </c>
      <c r="IY350" s="319">
        <v>179200</v>
      </c>
      <c r="IZ350" s="319">
        <v>21871.75</v>
      </c>
      <c r="JA350" s="319">
        <v>23800</v>
      </c>
      <c r="JB350" s="319">
        <v>303647</v>
      </c>
      <c r="JC350" s="319">
        <v>652256.30000000005</v>
      </c>
      <c r="JD350" s="319">
        <v>52931</v>
      </c>
      <c r="JE350" s="319">
        <v>20500</v>
      </c>
      <c r="JF350" s="319">
        <v>377783.35</v>
      </c>
      <c r="JG350" s="319">
        <v>122080.4</v>
      </c>
      <c r="JH350" s="319">
        <v>167350</v>
      </c>
      <c r="JI350" s="319">
        <v>365840.65</v>
      </c>
      <c r="JJ350" s="319">
        <v>174401.68</v>
      </c>
      <c r="JK350" s="319">
        <v>91625.95</v>
      </c>
      <c r="JL350" s="319">
        <v>41168.6</v>
      </c>
      <c r="JM350" s="319">
        <v>181133.72</v>
      </c>
      <c r="JN350" s="319">
        <v>8300</v>
      </c>
      <c r="JO350" s="319">
        <v>1100185</v>
      </c>
      <c r="JP350" s="319">
        <v>79474.899999999994</v>
      </c>
      <c r="JQ350" s="319">
        <v>36500</v>
      </c>
      <c r="JR350" s="319">
        <v>60400</v>
      </c>
      <c r="JS350" s="319">
        <v>1151661.55</v>
      </c>
      <c r="JT350" s="319">
        <v>106490</v>
      </c>
      <c r="JU350" s="319">
        <v>3400</v>
      </c>
      <c r="JV350" s="319">
        <v>8071338.7599999998</v>
      </c>
      <c r="JW350" s="319">
        <v>135175</v>
      </c>
      <c r="JX350" s="319">
        <v>228714</v>
      </c>
      <c r="JY350" s="319">
        <v>0</v>
      </c>
      <c r="JZ350" s="319">
        <v>7150</v>
      </c>
      <c r="KA350" s="319">
        <v>372691.8</v>
      </c>
      <c r="KB350" s="319">
        <v>27400</v>
      </c>
      <c r="KC350" s="319">
        <v>26500</v>
      </c>
      <c r="KD350" s="319">
        <v>197000</v>
      </c>
      <c r="KE350" s="319">
        <v>2175450.96</v>
      </c>
      <c r="KF350" s="319">
        <v>16033.75</v>
      </c>
      <c r="KG350" s="319">
        <v>179807.15</v>
      </c>
      <c r="KH350" s="319">
        <v>97100</v>
      </c>
      <c r="KI350" s="319">
        <v>396805.15</v>
      </c>
      <c r="KJ350" s="319">
        <v>313634.84999999998</v>
      </c>
      <c r="KK350" s="319">
        <v>41200</v>
      </c>
      <c r="KL350" s="319">
        <v>95000</v>
      </c>
      <c r="KM350" s="319">
        <v>63200</v>
      </c>
      <c r="KN350" s="319">
        <v>102000</v>
      </c>
      <c r="KO350" s="319">
        <v>602940</v>
      </c>
      <c r="KP350" s="319">
        <v>572648.19999999995</v>
      </c>
      <c r="KQ350" s="319">
        <v>19956186.059999999</v>
      </c>
      <c r="KR350" s="319">
        <v>3262781.5</v>
      </c>
      <c r="KS350" s="318">
        <v>265948.7</v>
      </c>
      <c r="KU350" s="312">
        <v>33</v>
      </c>
      <c r="KV350" s="312">
        <v>331</v>
      </c>
      <c r="KY350" s="312" t="s">
        <v>943</v>
      </c>
    </row>
    <row r="351" spans="1:311" x14ac:dyDescent="0.25">
      <c r="A351" s="317">
        <v>2022</v>
      </c>
      <c r="B351" s="316" t="s">
        <v>891</v>
      </c>
      <c r="C351" s="316" t="s">
        <v>902</v>
      </c>
      <c r="D351" s="316" t="s">
        <v>903</v>
      </c>
      <c r="E351" s="316" t="s">
        <v>846</v>
      </c>
      <c r="F351" s="315">
        <v>206272</v>
      </c>
      <c r="G351" s="315">
        <v>210000</v>
      </c>
      <c r="H351" s="315">
        <v>59054.55</v>
      </c>
      <c r="I351" s="315">
        <v>0</v>
      </c>
      <c r="J351" s="315">
        <v>0</v>
      </c>
      <c r="K351" s="315">
        <v>0</v>
      </c>
      <c r="L351" s="315">
        <v>512414.23</v>
      </c>
      <c r="M351" s="315">
        <v>0</v>
      </c>
      <c r="N351" s="315">
        <v>2020374.31</v>
      </c>
      <c r="O351" s="315">
        <v>3587246.87</v>
      </c>
      <c r="P351" s="315">
        <v>950000</v>
      </c>
      <c r="Q351" s="315">
        <v>80000</v>
      </c>
      <c r="R351" s="315">
        <v>45000</v>
      </c>
      <c r="S351" s="315">
        <v>0</v>
      </c>
      <c r="T351" s="315">
        <v>76438</v>
      </c>
      <c r="U351" s="315">
        <v>150116.92000000001</v>
      </c>
      <c r="V351" s="315">
        <v>1431278.3</v>
      </c>
      <c r="W351" s="315">
        <v>0</v>
      </c>
      <c r="X351" s="315">
        <v>876415.78</v>
      </c>
      <c r="Y351" s="315">
        <v>100000</v>
      </c>
      <c r="Z351" s="315">
        <v>0</v>
      </c>
      <c r="AA351" s="315">
        <v>1001292.7</v>
      </c>
      <c r="AB351" s="315">
        <v>107116.55</v>
      </c>
      <c r="AC351" s="315">
        <v>35000</v>
      </c>
      <c r="AD351" s="315">
        <v>790870.24</v>
      </c>
      <c r="AE351" s="315">
        <v>0</v>
      </c>
      <c r="AF351" s="315">
        <v>0</v>
      </c>
      <c r="AG351" s="315">
        <v>0</v>
      </c>
      <c r="AH351" s="315">
        <v>62216</v>
      </c>
      <c r="AI351" s="315">
        <v>0</v>
      </c>
      <c r="AJ351" s="315">
        <v>0</v>
      </c>
      <c r="AK351" s="315">
        <v>0</v>
      </c>
      <c r="AL351" s="315">
        <v>0</v>
      </c>
      <c r="AM351" s="315">
        <v>0</v>
      </c>
      <c r="AN351" s="315">
        <v>119892.9</v>
      </c>
      <c r="AO351" s="315">
        <v>0</v>
      </c>
      <c r="AP351" s="315">
        <v>60300</v>
      </c>
      <c r="AQ351" s="315">
        <v>0</v>
      </c>
      <c r="AR351" s="315">
        <v>12500</v>
      </c>
      <c r="AS351" s="315">
        <v>0</v>
      </c>
      <c r="AT351" s="315">
        <v>85000</v>
      </c>
      <c r="AU351" s="315">
        <v>0</v>
      </c>
      <c r="AV351" s="315">
        <v>31199</v>
      </c>
      <c r="AW351" s="315">
        <v>2246339.2400000002</v>
      </c>
      <c r="AX351" s="315">
        <v>0</v>
      </c>
      <c r="AY351" s="315">
        <v>0</v>
      </c>
      <c r="AZ351" s="315">
        <v>201490</v>
      </c>
      <c r="BA351" s="315">
        <v>20000</v>
      </c>
      <c r="BB351" s="315">
        <v>202710.55</v>
      </c>
      <c r="BC351" s="315">
        <v>3642737.3</v>
      </c>
      <c r="BD351" s="315">
        <v>1820000</v>
      </c>
      <c r="BE351" s="315">
        <v>285000</v>
      </c>
      <c r="BF351" s="315">
        <v>267178.8</v>
      </c>
      <c r="BG351" s="315">
        <v>1000</v>
      </c>
      <c r="BH351" s="315">
        <v>0</v>
      </c>
      <c r="BI351" s="315">
        <v>8800</v>
      </c>
      <c r="BJ351" s="315">
        <v>191707.95</v>
      </c>
      <c r="BK351" s="315">
        <v>3226826.9</v>
      </c>
      <c r="BL351" s="315">
        <v>580.72</v>
      </c>
      <c r="BM351" s="315">
        <v>0</v>
      </c>
      <c r="BN351" s="315">
        <v>5073985.1500000004</v>
      </c>
      <c r="BO351" s="315">
        <v>0</v>
      </c>
      <c r="BP351" s="315">
        <v>0</v>
      </c>
      <c r="BQ351" s="315">
        <v>76446.649999999994</v>
      </c>
      <c r="BR351" s="315">
        <v>0</v>
      </c>
      <c r="BS351" s="315">
        <v>62100</v>
      </c>
      <c r="BT351" s="315">
        <v>0</v>
      </c>
      <c r="BU351" s="315">
        <v>0</v>
      </c>
      <c r="BV351" s="315">
        <v>8500</v>
      </c>
      <c r="BW351" s="315">
        <v>199130.9</v>
      </c>
      <c r="BX351" s="315">
        <v>0</v>
      </c>
      <c r="BY351" s="315">
        <v>0</v>
      </c>
      <c r="BZ351" s="315">
        <v>56296.800000000003</v>
      </c>
      <c r="CA351" s="315">
        <v>0</v>
      </c>
      <c r="CB351" s="315">
        <v>0</v>
      </c>
      <c r="CC351" s="315">
        <v>29329.7</v>
      </c>
      <c r="CD351" s="315">
        <v>0</v>
      </c>
      <c r="CE351" s="315">
        <v>0</v>
      </c>
      <c r="CF351" s="315">
        <v>1354378.1</v>
      </c>
      <c r="CG351" s="315">
        <v>96000</v>
      </c>
      <c r="CH351" s="315">
        <v>20416.55</v>
      </c>
      <c r="CI351" s="315">
        <v>721378.65</v>
      </c>
      <c r="CJ351" s="315">
        <v>80000</v>
      </c>
      <c r="CK351" s="315">
        <v>39121.85</v>
      </c>
      <c r="CL351" s="315">
        <v>428614.65</v>
      </c>
      <c r="CM351" s="315">
        <v>0</v>
      </c>
      <c r="CN351" s="315">
        <v>728000</v>
      </c>
      <c r="CO351" s="315">
        <v>0</v>
      </c>
      <c r="CP351" s="315">
        <v>0</v>
      </c>
      <c r="CQ351" s="315">
        <v>230634.45</v>
      </c>
      <c r="CR351" s="315">
        <v>0</v>
      </c>
      <c r="CS351" s="315">
        <v>0</v>
      </c>
      <c r="CT351" s="315">
        <v>20686</v>
      </c>
      <c r="CU351" s="315">
        <v>0</v>
      </c>
      <c r="CV351" s="315">
        <v>21500</v>
      </c>
      <c r="CW351" s="315">
        <v>0</v>
      </c>
      <c r="CX351" s="315">
        <v>168717.58</v>
      </c>
      <c r="CY351" s="315">
        <v>718543.55</v>
      </c>
      <c r="CZ351" s="315">
        <v>332548.3</v>
      </c>
      <c r="DA351" s="315">
        <v>0</v>
      </c>
      <c r="DB351" s="315">
        <v>1255000</v>
      </c>
      <c r="DC351" s="315">
        <v>253886.1</v>
      </c>
      <c r="DD351" s="315">
        <v>274700</v>
      </c>
      <c r="DE351" s="315">
        <v>0</v>
      </c>
      <c r="DF351" s="315">
        <v>0</v>
      </c>
      <c r="DG351" s="315">
        <v>0</v>
      </c>
      <c r="DH351" s="315">
        <v>0</v>
      </c>
      <c r="DI351" s="315">
        <v>595990.02</v>
      </c>
      <c r="DJ351" s="315">
        <v>1361387.47</v>
      </c>
      <c r="DK351" s="315">
        <v>9474.25</v>
      </c>
      <c r="DL351" s="315">
        <v>0</v>
      </c>
      <c r="DM351" s="315">
        <v>0</v>
      </c>
      <c r="DN351" s="315">
        <v>0</v>
      </c>
      <c r="DO351" s="315">
        <v>41200</v>
      </c>
      <c r="DP351" s="315">
        <v>0</v>
      </c>
      <c r="DQ351" s="315">
        <v>0</v>
      </c>
      <c r="DR351" s="315">
        <v>0</v>
      </c>
      <c r="DS351" s="315">
        <v>403935.93</v>
      </c>
      <c r="DT351" s="315">
        <v>0</v>
      </c>
      <c r="DU351" s="315">
        <v>0</v>
      </c>
      <c r="DV351" s="315">
        <v>30000</v>
      </c>
      <c r="DW351" s="315">
        <v>487000</v>
      </c>
      <c r="DX351" s="315">
        <v>256988</v>
      </c>
      <c r="DY351" s="315">
        <v>0</v>
      </c>
      <c r="DZ351" s="315">
        <v>0</v>
      </c>
      <c r="EA351" s="315">
        <v>1031247.84</v>
      </c>
      <c r="EB351" s="315">
        <v>0</v>
      </c>
      <c r="EC351" s="315">
        <v>71296.850000000006</v>
      </c>
      <c r="ED351" s="315">
        <v>0</v>
      </c>
      <c r="EE351" s="315">
        <v>0</v>
      </c>
      <c r="EF351" s="315">
        <v>0</v>
      </c>
      <c r="EG351" s="315">
        <v>215000</v>
      </c>
      <c r="EH351" s="315">
        <v>43144.47</v>
      </c>
      <c r="EI351" s="315">
        <v>272941.92</v>
      </c>
      <c r="EJ351" s="315">
        <v>4559174.7300000004</v>
      </c>
      <c r="EK351" s="315">
        <v>0</v>
      </c>
      <c r="EL351" s="315">
        <v>26797.5</v>
      </c>
      <c r="EM351" s="315">
        <v>0</v>
      </c>
      <c r="EN351" s="315">
        <v>175000</v>
      </c>
      <c r="EO351" s="315">
        <v>1980908.75</v>
      </c>
      <c r="EP351" s="315">
        <v>0</v>
      </c>
      <c r="EQ351" s="315">
        <v>4330</v>
      </c>
      <c r="ER351" s="315">
        <v>0</v>
      </c>
      <c r="ES351" s="315">
        <v>66989</v>
      </c>
      <c r="ET351" s="315">
        <v>311654.65000000002</v>
      </c>
      <c r="EU351" s="315">
        <v>0</v>
      </c>
      <c r="EV351" s="315">
        <v>0</v>
      </c>
      <c r="EW351" s="315">
        <v>598753.05000000005</v>
      </c>
      <c r="EX351" s="315">
        <v>205225.15</v>
      </c>
      <c r="EY351" s="315">
        <v>3432160.45</v>
      </c>
      <c r="EZ351" s="315">
        <v>0</v>
      </c>
      <c r="FA351" s="315">
        <v>15100</v>
      </c>
      <c r="FB351" s="315">
        <v>149600</v>
      </c>
      <c r="FC351" s="315">
        <v>854488.9</v>
      </c>
      <c r="FD351" s="315">
        <v>385906.08</v>
      </c>
      <c r="FE351" s="315">
        <v>0</v>
      </c>
      <c r="FF351" s="315">
        <v>0</v>
      </c>
      <c r="FG351" s="315">
        <v>115321</v>
      </c>
      <c r="FH351" s="315">
        <v>250000</v>
      </c>
      <c r="FI351" s="315">
        <v>53003</v>
      </c>
      <c r="FJ351" s="315">
        <v>609209.02</v>
      </c>
      <c r="FK351" s="315">
        <v>0</v>
      </c>
      <c r="FL351" s="315">
        <v>0</v>
      </c>
      <c r="FM351" s="315">
        <v>264050</v>
      </c>
      <c r="FN351" s="315">
        <v>11401</v>
      </c>
      <c r="FO351" s="315">
        <v>0</v>
      </c>
      <c r="FP351" s="315">
        <v>0</v>
      </c>
      <c r="FQ351" s="315">
        <v>200000</v>
      </c>
      <c r="FR351" s="315">
        <v>825414.82</v>
      </c>
      <c r="FS351" s="315">
        <v>211291.95</v>
      </c>
      <c r="FT351" s="315">
        <v>0</v>
      </c>
      <c r="FU351" s="315">
        <v>184400</v>
      </c>
      <c r="FV351" s="315">
        <v>0</v>
      </c>
      <c r="FW351" s="315">
        <v>0</v>
      </c>
      <c r="FX351" s="315">
        <v>0</v>
      </c>
      <c r="FY351" s="315">
        <v>0</v>
      </c>
      <c r="FZ351" s="315">
        <v>0</v>
      </c>
      <c r="GA351" s="315">
        <v>0</v>
      </c>
      <c r="GB351" s="315">
        <v>10000</v>
      </c>
      <c r="GC351" s="315">
        <v>6350</v>
      </c>
      <c r="GD351" s="315">
        <v>346598.15</v>
      </c>
      <c r="GE351" s="315">
        <v>604001.75</v>
      </c>
      <c r="GF351" s="315">
        <v>119116.25</v>
      </c>
      <c r="GG351" s="315">
        <v>716587.38</v>
      </c>
      <c r="GH351" s="315">
        <v>0</v>
      </c>
      <c r="GI351" s="315">
        <v>78249.45</v>
      </c>
      <c r="GJ351" s="315">
        <v>113985.75</v>
      </c>
      <c r="GK351" s="315">
        <v>442672.99</v>
      </c>
      <c r="GL351" s="315">
        <v>3231</v>
      </c>
      <c r="GM351" s="315">
        <v>2557218.4500000002</v>
      </c>
      <c r="GN351" s="315">
        <v>0</v>
      </c>
      <c r="GO351" s="315">
        <v>11901.65</v>
      </c>
      <c r="GP351" s="315">
        <v>0</v>
      </c>
      <c r="GQ351" s="315">
        <v>0</v>
      </c>
      <c r="GR351" s="315">
        <v>620000</v>
      </c>
      <c r="GS351" s="315">
        <v>185542.44</v>
      </c>
      <c r="GT351" s="315">
        <v>79273.78</v>
      </c>
      <c r="GU351" s="315">
        <v>7532137.2599999998</v>
      </c>
      <c r="GV351" s="315">
        <v>0</v>
      </c>
      <c r="GW351" s="315">
        <v>38200</v>
      </c>
      <c r="GX351" s="315">
        <v>780900</v>
      </c>
      <c r="GY351" s="315">
        <v>0</v>
      </c>
      <c r="GZ351" s="315">
        <v>0</v>
      </c>
      <c r="HA351" s="315">
        <v>0</v>
      </c>
      <c r="HB351" s="315">
        <v>0</v>
      </c>
      <c r="HC351" s="315">
        <v>2620262.4500000002</v>
      </c>
      <c r="HD351" s="315">
        <v>0</v>
      </c>
      <c r="HE351" s="315">
        <v>0</v>
      </c>
      <c r="HF351" s="315">
        <v>335067.95</v>
      </c>
      <c r="HG351" s="315">
        <v>0</v>
      </c>
      <c r="HH351" s="315">
        <v>22589.84</v>
      </c>
      <c r="HI351" s="315">
        <v>825129.4</v>
      </c>
      <c r="HJ351" s="315">
        <v>144653.6</v>
      </c>
      <c r="HK351" s="315">
        <v>0</v>
      </c>
      <c r="HL351" s="315">
        <v>0</v>
      </c>
      <c r="HM351" s="315">
        <v>334998.90999999997</v>
      </c>
      <c r="HN351" s="315">
        <v>0</v>
      </c>
      <c r="HO351" s="315">
        <v>39725.83</v>
      </c>
      <c r="HP351" s="315">
        <v>415711.41</v>
      </c>
      <c r="HQ351" s="315">
        <v>286617.75</v>
      </c>
      <c r="HR351" s="315">
        <v>0</v>
      </c>
      <c r="HS351" s="315">
        <v>108000</v>
      </c>
      <c r="HT351" s="315">
        <v>0</v>
      </c>
      <c r="HU351" s="315">
        <v>40000</v>
      </c>
      <c r="HV351" s="315">
        <v>0</v>
      </c>
      <c r="HW351" s="315">
        <v>627166.85</v>
      </c>
      <c r="HX351" s="315">
        <v>144977.20000000001</v>
      </c>
      <c r="HY351" s="315">
        <v>2205008.4900000002</v>
      </c>
      <c r="HZ351" s="315">
        <v>0</v>
      </c>
      <c r="IA351" s="315">
        <v>0</v>
      </c>
      <c r="IB351" s="315">
        <v>57426.6</v>
      </c>
      <c r="IC351" s="315">
        <v>54459</v>
      </c>
      <c r="ID351" s="315">
        <v>0</v>
      </c>
      <c r="IE351" s="315">
        <v>0</v>
      </c>
      <c r="IF351" s="315">
        <v>0</v>
      </c>
      <c r="IG351" s="315">
        <v>463516.24</v>
      </c>
      <c r="IH351" s="315">
        <v>0</v>
      </c>
      <c r="II351" s="315">
        <v>0</v>
      </c>
      <c r="IJ351" s="315">
        <v>0</v>
      </c>
      <c r="IK351" s="315">
        <v>0</v>
      </c>
      <c r="IL351" s="315">
        <v>124230.3</v>
      </c>
      <c r="IM351" s="315">
        <v>0</v>
      </c>
      <c r="IN351" s="315">
        <v>58588</v>
      </c>
      <c r="IO351" s="315">
        <v>0</v>
      </c>
      <c r="IP351" s="315">
        <v>48804</v>
      </c>
      <c r="IQ351" s="315">
        <v>10000</v>
      </c>
      <c r="IR351" s="315">
        <v>4925004.33</v>
      </c>
      <c r="IS351" s="315">
        <v>0</v>
      </c>
      <c r="IT351" s="315">
        <v>2087708.3</v>
      </c>
      <c r="IU351" s="315">
        <v>32320</v>
      </c>
      <c r="IV351" s="315">
        <v>797580</v>
      </c>
      <c r="IW351" s="315">
        <v>92708.1</v>
      </c>
      <c r="IX351" s="315">
        <v>0</v>
      </c>
      <c r="IY351" s="315">
        <v>1239616.0900000001</v>
      </c>
      <c r="IZ351" s="315">
        <v>3500</v>
      </c>
      <c r="JA351" s="315">
        <v>59513</v>
      </c>
      <c r="JB351" s="315">
        <v>127039.11</v>
      </c>
      <c r="JC351" s="315">
        <v>675000</v>
      </c>
      <c r="JD351" s="315">
        <v>0</v>
      </c>
      <c r="JE351" s="315">
        <v>0</v>
      </c>
      <c r="JF351" s="315">
        <v>1</v>
      </c>
      <c r="JG351" s="315">
        <v>0</v>
      </c>
      <c r="JH351" s="315">
        <v>473376.6</v>
      </c>
      <c r="JI351" s="315">
        <v>0</v>
      </c>
      <c r="JJ351" s="315">
        <v>92624.9</v>
      </c>
      <c r="JK351" s="315">
        <v>134225.95000000001</v>
      </c>
      <c r="JL351" s="315">
        <v>184000</v>
      </c>
      <c r="JM351" s="315">
        <v>0</v>
      </c>
      <c r="JN351" s="315">
        <v>0</v>
      </c>
      <c r="JO351" s="315">
        <v>1876510.47</v>
      </c>
      <c r="JP351" s="315">
        <v>125100</v>
      </c>
      <c r="JQ351" s="315">
        <v>0</v>
      </c>
      <c r="JR351" s="315">
        <v>0</v>
      </c>
      <c r="JS351" s="315">
        <v>2930208.05</v>
      </c>
      <c r="JT351" s="315">
        <v>0</v>
      </c>
      <c r="JU351" s="315">
        <v>80009.95</v>
      </c>
      <c r="JV351" s="315">
        <v>0</v>
      </c>
      <c r="JW351" s="315">
        <v>2500000</v>
      </c>
      <c r="JX351" s="315">
        <v>169936.51</v>
      </c>
      <c r="JY351" s="315">
        <v>1384.9</v>
      </c>
      <c r="JZ351" s="315">
        <v>21478</v>
      </c>
      <c r="KA351" s="315">
        <v>460000</v>
      </c>
      <c r="KB351" s="315">
        <v>278195.45</v>
      </c>
      <c r="KC351" s="315">
        <v>65964</v>
      </c>
      <c r="KD351" s="315">
        <v>175000</v>
      </c>
      <c r="KE351" s="315">
        <v>1838472.08</v>
      </c>
      <c r="KF351" s="315">
        <v>0</v>
      </c>
      <c r="KG351" s="315">
        <v>429786.65</v>
      </c>
      <c r="KH351" s="315">
        <v>73756.95</v>
      </c>
      <c r="KI351" s="315">
        <v>33656.65</v>
      </c>
      <c r="KJ351" s="315">
        <v>52931.55</v>
      </c>
      <c r="KK351" s="315">
        <v>0</v>
      </c>
      <c r="KL351" s="315">
        <v>189583.65</v>
      </c>
      <c r="KM351" s="315">
        <v>1000</v>
      </c>
      <c r="KN351" s="315">
        <v>0</v>
      </c>
      <c r="KO351" s="315">
        <v>500000</v>
      </c>
      <c r="KP351" s="315">
        <v>523367</v>
      </c>
      <c r="KQ351" s="315">
        <v>1767440.9</v>
      </c>
      <c r="KR351" s="315">
        <v>0</v>
      </c>
      <c r="KS351" s="314">
        <v>253584.6</v>
      </c>
      <c r="KU351" s="312">
        <v>33</v>
      </c>
      <c r="KV351" s="312">
        <v>332</v>
      </c>
      <c r="KY351" s="312" t="s">
        <v>943</v>
      </c>
    </row>
    <row r="352" spans="1:311" x14ac:dyDescent="0.25">
      <c r="A352" s="321">
        <v>2022</v>
      </c>
      <c r="B352" s="320" t="s">
        <v>891</v>
      </c>
      <c r="C352" s="320" t="s">
        <v>902</v>
      </c>
      <c r="D352" s="320" t="s">
        <v>901</v>
      </c>
      <c r="E352" s="320" t="s">
        <v>846</v>
      </c>
      <c r="F352" s="319">
        <v>0</v>
      </c>
      <c r="G352" s="319">
        <v>0</v>
      </c>
      <c r="H352" s="319">
        <v>0</v>
      </c>
      <c r="I352" s="319">
        <v>0</v>
      </c>
      <c r="J352" s="319">
        <v>0</v>
      </c>
      <c r="K352" s="319">
        <v>0</v>
      </c>
      <c r="L352" s="319">
        <v>0</v>
      </c>
      <c r="M352" s="319">
        <v>0</v>
      </c>
      <c r="N352" s="319">
        <v>0</v>
      </c>
      <c r="O352" s="319">
        <v>0</v>
      </c>
      <c r="P352" s="319">
        <v>0</v>
      </c>
      <c r="Q352" s="319">
        <v>0</v>
      </c>
      <c r="R352" s="319">
        <v>0</v>
      </c>
      <c r="S352" s="319">
        <v>0</v>
      </c>
      <c r="T352" s="319">
        <v>0</v>
      </c>
      <c r="U352" s="319">
        <v>0</v>
      </c>
      <c r="V352" s="319">
        <v>0</v>
      </c>
      <c r="W352" s="319">
        <v>0</v>
      </c>
      <c r="X352" s="319">
        <v>0</v>
      </c>
      <c r="Y352" s="319">
        <v>0</v>
      </c>
      <c r="Z352" s="319">
        <v>0</v>
      </c>
      <c r="AA352" s="319">
        <v>0</v>
      </c>
      <c r="AB352" s="319">
        <v>0</v>
      </c>
      <c r="AC352" s="319">
        <v>0</v>
      </c>
      <c r="AD352" s="319">
        <v>0</v>
      </c>
      <c r="AE352" s="319">
        <v>0</v>
      </c>
      <c r="AF352" s="319">
        <v>0</v>
      </c>
      <c r="AG352" s="319">
        <v>0</v>
      </c>
      <c r="AH352" s="319">
        <v>0</v>
      </c>
      <c r="AI352" s="319">
        <v>0</v>
      </c>
      <c r="AJ352" s="319">
        <v>0</v>
      </c>
      <c r="AK352" s="319">
        <v>0</v>
      </c>
      <c r="AL352" s="319">
        <v>0</v>
      </c>
      <c r="AM352" s="319">
        <v>0</v>
      </c>
      <c r="AN352" s="319">
        <v>0</v>
      </c>
      <c r="AO352" s="319">
        <v>0</v>
      </c>
      <c r="AP352" s="319">
        <v>0</v>
      </c>
      <c r="AQ352" s="319">
        <v>0</v>
      </c>
      <c r="AR352" s="319">
        <v>0</v>
      </c>
      <c r="AS352" s="319">
        <v>0</v>
      </c>
      <c r="AT352" s="319">
        <v>0</v>
      </c>
      <c r="AU352" s="319">
        <v>0</v>
      </c>
      <c r="AV352" s="319">
        <v>0</v>
      </c>
      <c r="AW352" s="319">
        <v>0</v>
      </c>
      <c r="AX352" s="319">
        <v>0</v>
      </c>
      <c r="AY352" s="319">
        <v>0</v>
      </c>
      <c r="AZ352" s="319">
        <v>0</v>
      </c>
      <c r="BA352" s="319">
        <v>0</v>
      </c>
      <c r="BB352" s="319">
        <v>0</v>
      </c>
      <c r="BC352" s="319">
        <v>0</v>
      </c>
      <c r="BD352" s="319">
        <v>0</v>
      </c>
      <c r="BE352" s="319">
        <v>0</v>
      </c>
      <c r="BF352" s="319">
        <v>0</v>
      </c>
      <c r="BG352" s="319">
        <v>0</v>
      </c>
      <c r="BH352" s="319">
        <v>0</v>
      </c>
      <c r="BI352" s="319">
        <v>0</v>
      </c>
      <c r="BJ352" s="319">
        <v>0</v>
      </c>
      <c r="BK352" s="319">
        <v>0</v>
      </c>
      <c r="BL352" s="319">
        <v>0</v>
      </c>
      <c r="BM352" s="319">
        <v>0</v>
      </c>
      <c r="BN352" s="319">
        <v>0</v>
      </c>
      <c r="BO352" s="319">
        <v>0</v>
      </c>
      <c r="BP352" s="319">
        <v>0</v>
      </c>
      <c r="BQ352" s="319">
        <v>0</v>
      </c>
      <c r="BR352" s="319">
        <v>0</v>
      </c>
      <c r="BS352" s="319">
        <v>0</v>
      </c>
      <c r="BT352" s="319">
        <v>0</v>
      </c>
      <c r="BU352" s="319">
        <v>0</v>
      </c>
      <c r="BV352" s="319">
        <v>0</v>
      </c>
      <c r="BW352" s="319">
        <v>0</v>
      </c>
      <c r="BX352" s="319">
        <v>0</v>
      </c>
      <c r="BY352" s="319">
        <v>0</v>
      </c>
      <c r="BZ352" s="319">
        <v>0</v>
      </c>
      <c r="CA352" s="319">
        <v>0</v>
      </c>
      <c r="CB352" s="319">
        <v>0</v>
      </c>
      <c r="CC352" s="319">
        <v>0</v>
      </c>
      <c r="CD352" s="319">
        <v>0</v>
      </c>
      <c r="CE352" s="319">
        <v>0</v>
      </c>
      <c r="CF352" s="319">
        <v>0</v>
      </c>
      <c r="CG352" s="319">
        <v>0</v>
      </c>
      <c r="CH352" s="319">
        <v>0</v>
      </c>
      <c r="CI352" s="319">
        <v>0</v>
      </c>
      <c r="CJ352" s="319">
        <v>0</v>
      </c>
      <c r="CK352" s="319">
        <v>0</v>
      </c>
      <c r="CL352" s="319">
        <v>0</v>
      </c>
      <c r="CM352" s="319">
        <v>0</v>
      </c>
      <c r="CN352" s="319">
        <v>0</v>
      </c>
      <c r="CO352" s="319">
        <v>0</v>
      </c>
      <c r="CP352" s="319">
        <v>0</v>
      </c>
      <c r="CQ352" s="319">
        <v>0</v>
      </c>
      <c r="CR352" s="319">
        <v>0</v>
      </c>
      <c r="CS352" s="319">
        <v>0</v>
      </c>
      <c r="CT352" s="319">
        <v>0</v>
      </c>
      <c r="CU352" s="319">
        <v>0</v>
      </c>
      <c r="CV352" s="319">
        <v>0</v>
      </c>
      <c r="CW352" s="319">
        <v>0</v>
      </c>
      <c r="CX352" s="319">
        <v>0</v>
      </c>
      <c r="CY352" s="319">
        <v>0</v>
      </c>
      <c r="CZ352" s="319">
        <v>0</v>
      </c>
      <c r="DA352" s="319">
        <v>0</v>
      </c>
      <c r="DB352" s="319">
        <v>0</v>
      </c>
      <c r="DC352" s="319">
        <v>0</v>
      </c>
      <c r="DD352" s="319">
        <v>0</v>
      </c>
      <c r="DE352" s="319">
        <v>0</v>
      </c>
      <c r="DF352" s="319">
        <v>0</v>
      </c>
      <c r="DG352" s="319">
        <v>0</v>
      </c>
      <c r="DH352" s="319">
        <v>0</v>
      </c>
      <c r="DI352" s="319">
        <v>0</v>
      </c>
      <c r="DJ352" s="319">
        <v>0</v>
      </c>
      <c r="DK352" s="319">
        <v>0</v>
      </c>
      <c r="DL352" s="319">
        <v>0</v>
      </c>
      <c r="DM352" s="319">
        <v>0</v>
      </c>
      <c r="DN352" s="319">
        <v>0</v>
      </c>
      <c r="DO352" s="319">
        <v>0</v>
      </c>
      <c r="DP352" s="319">
        <v>0</v>
      </c>
      <c r="DQ352" s="319">
        <v>0</v>
      </c>
      <c r="DR352" s="319">
        <v>0</v>
      </c>
      <c r="DS352" s="319">
        <v>0</v>
      </c>
      <c r="DT352" s="319">
        <v>0</v>
      </c>
      <c r="DU352" s="319">
        <v>0</v>
      </c>
      <c r="DV352" s="319">
        <v>0</v>
      </c>
      <c r="DW352" s="319">
        <v>0</v>
      </c>
      <c r="DX352" s="319">
        <v>0</v>
      </c>
      <c r="DY352" s="319">
        <v>0</v>
      </c>
      <c r="DZ352" s="319">
        <v>0</v>
      </c>
      <c r="EA352" s="319">
        <v>0</v>
      </c>
      <c r="EB352" s="319">
        <v>0</v>
      </c>
      <c r="EC352" s="319">
        <v>0</v>
      </c>
      <c r="ED352" s="319">
        <v>0</v>
      </c>
      <c r="EE352" s="319">
        <v>0</v>
      </c>
      <c r="EF352" s="319">
        <v>0</v>
      </c>
      <c r="EG352" s="319">
        <v>0</v>
      </c>
      <c r="EH352" s="319">
        <v>0</v>
      </c>
      <c r="EI352" s="319">
        <v>0</v>
      </c>
      <c r="EJ352" s="319">
        <v>0</v>
      </c>
      <c r="EK352" s="319">
        <v>0</v>
      </c>
      <c r="EL352" s="319">
        <v>0</v>
      </c>
      <c r="EM352" s="319">
        <v>0</v>
      </c>
      <c r="EN352" s="319">
        <v>0</v>
      </c>
      <c r="EO352" s="319">
        <v>0</v>
      </c>
      <c r="EP352" s="319">
        <v>0</v>
      </c>
      <c r="EQ352" s="319">
        <v>0</v>
      </c>
      <c r="ER352" s="319">
        <v>0</v>
      </c>
      <c r="ES352" s="319">
        <v>0</v>
      </c>
      <c r="ET352" s="319">
        <v>0</v>
      </c>
      <c r="EU352" s="319">
        <v>0</v>
      </c>
      <c r="EV352" s="319">
        <v>0</v>
      </c>
      <c r="EW352" s="319">
        <v>0</v>
      </c>
      <c r="EX352" s="319">
        <v>0</v>
      </c>
      <c r="EY352" s="319">
        <v>400000</v>
      </c>
      <c r="EZ352" s="319">
        <v>0</v>
      </c>
      <c r="FA352" s="319">
        <v>0</v>
      </c>
      <c r="FB352" s="319">
        <v>0</v>
      </c>
      <c r="FC352" s="319">
        <v>0</v>
      </c>
      <c r="FD352" s="319">
        <v>0</v>
      </c>
      <c r="FE352" s="319">
        <v>0</v>
      </c>
      <c r="FF352" s="319">
        <v>0</v>
      </c>
      <c r="FG352" s="319">
        <v>0</v>
      </c>
      <c r="FH352" s="319">
        <v>0</v>
      </c>
      <c r="FI352" s="319">
        <v>0</v>
      </c>
      <c r="FJ352" s="319">
        <v>0</v>
      </c>
      <c r="FK352" s="319">
        <v>0</v>
      </c>
      <c r="FL352" s="319">
        <v>0</v>
      </c>
      <c r="FM352" s="319">
        <v>0</v>
      </c>
      <c r="FN352" s="319">
        <v>0</v>
      </c>
      <c r="FO352" s="319">
        <v>0</v>
      </c>
      <c r="FP352" s="319">
        <v>0</v>
      </c>
      <c r="FQ352" s="319">
        <v>0</v>
      </c>
      <c r="FR352" s="319">
        <v>0</v>
      </c>
      <c r="FS352" s="319">
        <v>0</v>
      </c>
      <c r="FT352" s="319">
        <v>0</v>
      </c>
      <c r="FU352" s="319">
        <v>0</v>
      </c>
      <c r="FV352" s="319">
        <v>0</v>
      </c>
      <c r="FW352" s="319">
        <v>0</v>
      </c>
      <c r="FX352" s="319">
        <v>0</v>
      </c>
      <c r="FY352" s="319">
        <v>0</v>
      </c>
      <c r="FZ352" s="319">
        <v>0</v>
      </c>
      <c r="GA352" s="319">
        <v>0</v>
      </c>
      <c r="GB352" s="319">
        <v>0</v>
      </c>
      <c r="GC352" s="319">
        <v>0</v>
      </c>
      <c r="GD352" s="319">
        <v>0</v>
      </c>
      <c r="GE352" s="319">
        <v>0</v>
      </c>
      <c r="GF352" s="319">
        <v>0</v>
      </c>
      <c r="GG352" s="319">
        <v>0</v>
      </c>
      <c r="GH352" s="319">
        <v>0</v>
      </c>
      <c r="GI352" s="319">
        <v>0</v>
      </c>
      <c r="GJ352" s="319">
        <v>0</v>
      </c>
      <c r="GK352" s="319">
        <v>0</v>
      </c>
      <c r="GL352" s="319">
        <v>0</v>
      </c>
      <c r="GM352" s="319">
        <v>0</v>
      </c>
      <c r="GN352" s="319">
        <v>0</v>
      </c>
      <c r="GO352" s="319">
        <v>0</v>
      </c>
      <c r="GP352" s="319">
        <v>0</v>
      </c>
      <c r="GQ352" s="319">
        <v>0</v>
      </c>
      <c r="GR352" s="319">
        <v>0</v>
      </c>
      <c r="GS352" s="319">
        <v>0</v>
      </c>
      <c r="GT352" s="319">
        <v>0</v>
      </c>
      <c r="GU352" s="319">
        <v>0</v>
      </c>
      <c r="GV352" s="319">
        <v>0</v>
      </c>
      <c r="GW352" s="319">
        <v>0</v>
      </c>
      <c r="GX352" s="319">
        <v>0</v>
      </c>
      <c r="GY352" s="319">
        <v>0</v>
      </c>
      <c r="GZ352" s="319">
        <v>0</v>
      </c>
      <c r="HA352" s="319">
        <v>0</v>
      </c>
      <c r="HB352" s="319">
        <v>0</v>
      </c>
      <c r="HC352" s="319">
        <v>0</v>
      </c>
      <c r="HD352" s="319">
        <v>0</v>
      </c>
      <c r="HE352" s="319">
        <v>0</v>
      </c>
      <c r="HF352" s="319">
        <v>0</v>
      </c>
      <c r="HG352" s="319">
        <v>0</v>
      </c>
      <c r="HH352" s="319">
        <v>0</v>
      </c>
      <c r="HI352" s="319">
        <v>0</v>
      </c>
      <c r="HJ352" s="319">
        <v>0</v>
      </c>
      <c r="HK352" s="319">
        <v>0</v>
      </c>
      <c r="HL352" s="319">
        <v>0</v>
      </c>
      <c r="HM352" s="319">
        <v>0</v>
      </c>
      <c r="HN352" s="319">
        <v>0</v>
      </c>
      <c r="HO352" s="319">
        <v>0</v>
      </c>
      <c r="HP352" s="319">
        <v>0</v>
      </c>
      <c r="HQ352" s="319">
        <v>0</v>
      </c>
      <c r="HR352" s="319">
        <v>0</v>
      </c>
      <c r="HS352" s="319">
        <v>0</v>
      </c>
      <c r="HT352" s="319">
        <v>0</v>
      </c>
      <c r="HU352" s="319">
        <v>0</v>
      </c>
      <c r="HV352" s="319">
        <v>0</v>
      </c>
      <c r="HW352" s="319">
        <v>0</v>
      </c>
      <c r="HX352" s="319">
        <v>0</v>
      </c>
      <c r="HY352" s="319">
        <v>0</v>
      </c>
      <c r="HZ352" s="319">
        <v>0</v>
      </c>
      <c r="IA352" s="319">
        <v>0</v>
      </c>
      <c r="IB352" s="319">
        <v>0</v>
      </c>
      <c r="IC352" s="319">
        <v>0</v>
      </c>
      <c r="ID352" s="319">
        <v>0</v>
      </c>
      <c r="IE352" s="319">
        <v>0</v>
      </c>
      <c r="IF352" s="319">
        <v>0</v>
      </c>
      <c r="IG352" s="319">
        <v>0</v>
      </c>
      <c r="IH352" s="319">
        <v>0</v>
      </c>
      <c r="II352" s="319">
        <v>0</v>
      </c>
      <c r="IJ352" s="319">
        <v>0</v>
      </c>
      <c r="IK352" s="319">
        <v>0</v>
      </c>
      <c r="IL352" s="319">
        <v>0</v>
      </c>
      <c r="IM352" s="319">
        <v>0</v>
      </c>
      <c r="IN352" s="319">
        <v>0</v>
      </c>
      <c r="IO352" s="319">
        <v>0</v>
      </c>
      <c r="IP352" s="319">
        <v>0</v>
      </c>
      <c r="IQ352" s="319">
        <v>0</v>
      </c>
      <c r="IR352" s="319">
        <v>0</v>
      </c>
      <c r="IS352" s="319">
        <v>0</v>
      </c>
      <c r="IT352" s="319">
        <v>0</v>
      </c>
      <c r="IU352" s="319">
        <v>0</v>
      </c>
      <c r="IV352" s="319">
        <v>0</v>
      </c>
      <c r="IW352" s="319">
        <v>0</v>
      </c>
      <c r="IX352" s="319">
        <v>0</v>
      </c>
      <c r="IY352" s="319">
        <v>0</v>
      </c>
      <c r="IZ352" s="319">
        <v>0</v>
      </c>
      <c r="JA352" s="319">
        <v>0</v>
      </c>
      <c r="JB352" s="319">
        <v>0</v>
      </c>
      <c r="JC352" s="319">
        <v>0</v>
      </c>
      <c r="JD352" s="319">
        <v>0</v>
      </c>
      <c r="JE352" s="319">
        <v>0</v>
      </c>
      <c r="JF352" s="319">
        <v>0</v>
      </c>
      <c r="JG352" s="319">
        <v>0</v>
      </c>
      <c r="JH352" s="319">
        <v>0</v>
      </c>
      <c r="JI352" s="319">
        <v>0</v>
      </c>
      <c r="JJ352" s="319">
        <v>0</v>
      </c>
      <c r="JK352" s="319">
        <v>0</v>
      </c>
      <c r="JL352" s="319">
        <v>0</v>
      </c>
      <c r="JM352" s="319">
        <v>0</v>
      </c>
      <c r="JN352" s="319">
        <v>0</v>
      </c>
      <c r="JO352" s="319">
        <v>0</v>
      </c>
      <c r="JP352" s="319">
        <v>0</v>
      </c>
      <c r="JQ352" s="319">
        <v>0</v>
      </c>
      <c r="JR352" s="319">
        <v>0</v>
      </c>
      <c r="JS352" s="319">
        <v>0</v>
      </c>
      <c r="JT352" s="319">
        <v>0</v>
      </c>
      <c r="JU352" s="319">
        <v>0</v>
      </c>
      <c r="JV352" s="319">
        <v>0</v>
      </c>
      <c r="JW352" s="319">
        <v>0</v>
      </c>
      <c r="JX352" s="319">
        <v>0</v>
      </c>
      <c r="JY352" s="319">
        <v>0</v>
      </c>
      <c r="JZ352" s="319">
        <v>0</v>
      </c>
      <c r="KA352" s="319">
        <v>0</v>
      </c>
      <c r="KB352" s="319">
        <v>0</v>
      </c>
      <c r="KC352" s="319">
        <v>0</v>
      </c>
      <c r="KD352" s="319">
        <v>0</v>
      </c>
      <c r="KE352" s="319">
        <v>0</v>
      </c>
      <c r="KF352" s="319">
        <v>0</v>
      </c>
      <c r="KG352" s="319">
        <v>0</v>
      </c>
      <c r="KH352" s="319">
        <v>0</v>
      </c>
      <c r="KI352" s="319">
        <v>0</v>
      </c>
      <c r="KJ352" s="319">
        <v>0</v>
      </c>
      <c r="KK352" s="319">
        <v>0</v>
      </c>
      <c r="KL352" s="319">
        <v>0</v>
      </c>
      <c r="KM352" s="319">
        <v>0</v>
      </c>
      <c r="KN352" s="319">
        <v>0</v>
      </c>
      <c r="KO352" s="319">
        <v>0</v>
      </c>
      <c r="KP352" s="319">
        <v>0</v>
      </c>
      <c r="KQ352" s="319">
        <v>0</v>
      </c>
      <c r="KR352" s="319">
        <v>0</v>
      </c>
      <c r="KS352" s="318">
        <v>0</v>
      </c>
      <c r="KU352" s="312">
        <v>33</v>
      </c>
      <c r="KV352" s="312">
        <v>333</v>
      </c>
      <c r="KY352" s="312" t="s">
        <v>943</v>
      </c>
    </row>
    <row r="353" spans="1:311" x14ac:dyDescent="0.25">
      <c r="A353" s="317">
        <v>2022</v>
      </c>
      <c r="B353" s="316" t="s">
        <v>891</v>
      </c>
      <c r="C353" s="316" t="s">
        <v>899</v>
      </c>
      <c r="D353" s="316" t="s">
        <v>900</v>
      </c>
      <c r="E353" s="316" t="s">
        <v>846</v>
      </c>
      <c r="F353" s="315">
        <v>1089352.2</v>
      </c>
      <c r="G353" s="315">
        <v>180993.5</v>
      </c>
      <c r="H353" s="315">
        <v>8689086.4499999993</v>
      </c>
      <c r="I353" s="315">
        <v>1219113.3</v>
      </c>
      <c r="J353" s="315">
        <v>427483.2</v>
      </c>
      <c r="K353" s="315">
        <v>602242.43000000005</v>
      </c>
      <c r="L353" s="315">
        <v>4987896.25</v>
      </c>
      <c r="M353" s="315">
        <v>1595474.45</v>
      </c>
      <c r="N353" s="315">
        <v>8232083.75</v>
      </c>
      <c r="O353" s="315">
        <v>3188557.15</v>
      </c>
      <c r="P353" s="315">
        <v>1451029.6</v>
      </c>
      <c r="Q353" s="315">
        <v>428292.85</v>
      </c>
      <c r="R353" s="315">
        <v>2549080.1</v>
      </c>
      <c r="S353" s="315">
        <v>699983.4</v>
      </c>
      <c r="T353" s="315">
        <v>1214719.96</v>
      </c>
      <c r="U353" s="315">
        <v>4089918.78</v>
      </c>
      <c r="V353" s="315">
        <v>6767068.9000000004</v>
      </c>
      <c r="W353" s="315">
        <v>410003.55</v>
      </c>
      <c r="X353" s="315">
        <v>890124.15</v>
      </c>
      <c r="Y353" s="315">
        <v>214865.05</v>
      </c>
      <c r="Z353" s="315">
        <v>602160.64000000001</v>
      </c>
      <c r="AA353" s="315">
        <v>5328681.0999999996</v>
      </c>
      <c r="AB353" s="315">
        <v>908527</v>
      </c>
      <c r="AC353" s="315">
        <v>156836.4</v>
      </c>
      <c r="AD353" s="315">
        <v>17245782.100000001</v>
      </c>
      <c r="AE353" s="315">
        <v>208943.1</v>
      </c>
      <c r="AF353" s="315">
        <v>1519294.4</v>
      </c>
      <c r="AG353" s="315">
        <v>574369.65</v>
      </c>
      <c r="AH353" s="315">
        <v>4766268.9000000004</v>
      </c>
      <c r="AI353" s="315">
        <v>1012382.1</v>
      </c>
      <c r="AJ353" s="315">
        <v>2022471.95</v>
      </c>
      <c r="AK353" s="315">
        <v>229827.25</v>
      </c>
      <c r="AL353" s="315">
        <v>8778713.25</v>
      </c>
      <c r="AM353" s="315">
        <v>383818.3</v>
      </c>
      <c r="AN353" s="315">
        <v>768293.3</v>
      </c>
      <c r="AO353" s="315">
        <v>708109.95</v>
      </c>
      <c r="AP353" s="315">
        <v>712488.05</v>
      </c>
      <c r="AQ353" s="315">
        <v>152496.25</v>
      </c>
      <c r="AR353" s="315">
        <v>2474879.85</v>
      </c>
      <c r="AS353" s="315">
        <v>548759</v>
      </c>
      <c r="AT353" s="315">
        <v>861695.11</v>
      </c>
      <c r="AU353" s="315">
        <v>1368833.64</v>
      </c>
      <c r="AV353" s="315">
        <v>280925</v>
      </c>
      <c r="AW353" s="315">
        <v>11692156.25</v>
      </c>
      <c r="AX353" s="315">
        <v>118794.15</v>
      </c>
      <c r="AY353" s="315">
        <v>379007.73</v>
      </c>
      <c r="AZ353" s="315">
        <v>776626.25</v>
      </c>
      <c r="BA353" s="315">
        <v>87816.97</v>
      </c>
      <c r="BB353" s="315">
        <v>479204.15</v>
      </c>
      <c r="BC353" s="315">
        <v>4080924.85</v>
      </c>
      <c r="BD353" s="315">
        <v>3668265.4</v>
      </c>
      <c r="BE353" s="315">
        <v>1987648.07</v>
      </c>
      <c r="BF353" s="315">
        <v>1503883.73</v>
      </c>
      <c r="BG353" s="315">
        <v>218842.75</v>
      </c>
      <c r="BH353" s="315">
        <v>74151</v>
      </c>
      <c r="BI353" s="315">
        <v>5864101.0499999998</v>
      </c>
      <c r="BJ353" s="315">
        <v>103089.57</v>
      </c>
      <c r="BK353" s="315">
        <v>4818149.5999999996</v>
      </c>
      <c r="BL353" s="315">
        <v>131492.6</v>
      </c>
      <c r="BM353" s="315">
        <v>618058.25</v>
      </c>
      <c r="BN353" s="315">
        <v>2811731.8</v>
      </c>
      <c r="BO353" s="315">
        <v>4309555.45</v>
      </c>
      <c r="BP353" s="315">
        <v>270506.5</v>
      </c>
      <c r="BQ353" s="315">
        <v>234570.45</v>
      </c>
      <c r="BR353" s="315">
        <v>411020.9</v>
      </c>
      <c r="BS353" s="315">
        <v>2545298.6</v>
      </c>
      <c r="BT353" s="315">
        <v>642034.75</v>
      </c>
      <c r="BU353" s="315">
        <v>171690.1</v>
      </c>
      <c r="BV353" s="315">
        <v>1044528.3</v>
      </c>
      <c r="BW353" s="315">
        <v>8789522.9499999993</v>
      </c>
      <c r="BX353" s="315">
        <v>727363</v>
      </c>
      <c r="BY353" s="315">
        <v>13276792.15</v>
      </c>
      <c r="BZ353" s="315">
        <v>286286.59999999998</v>
      </c>
      <c r="CA353" s="315">
        <v>444010.1</v>
      </c>
      <c r="CB353" s="315">
        <v>255783.92</v>
      </c>
      <c r="CC353" s="315">
        <v>1542789.95</v>
      </c>
      <c r="CD353" s="315">
        <v>4695294.75</v>
      </c>
      <c r="CE353" s="315">
        <v>2442806.4</v>
      </c>
      <c r="CF353" s="315">
        <v>3196600</v>
      </c>
      <c r="CG353" s="315">
        <v>13993550.800000001</v>
      </c>
      <c r="CH353" s="315">
        <v>1301707.8</v>
      </c>
      <c r="CI353" s="315">
        <v>13223805.75</v>
      </c>
      <c r="CJ353" s="315">
        <v>475350.18</v>
      </c>
      <c r="CK353" s="315">
        <v>254987.3</v>
      </c>
      <c r="CL353" s="315">
        <v>396417.45</v>
      </c>
      <c r="CM353" s="315">
        <v>206748.38</v>
      </c>
      <c r="CN353" s="315">
        <v>1350083.75</v>
      </c>
      <c r="CO353" s="315">
        <v>2473058.6</v>
      </c>
      <c r="CP353" s="315">
        <v>157159.25</v>
      </c>
      <c r="CQ353" s="315">
        <v>1120495.75</v>
      </c>
      <c r="CR353" s="315">
        <v>92122.2</v>
      </c>
      <c r="CS353" s="315">
        <v>884840.85</v>
      </c>
      <c r="CT353" s="315">
        <v>2071874.05</v>
      </c>
      <c r="CU353" s="315">
        <v>149984.5</v>
      </c>
      <c r="CV353" s="315">
        <v>184033.95</v>
      </c>
      <c r="CW353" s="315">
        <v>554999.69999999995</v>
      </c>
      <c r="CX353" s="315">
        <v>1263237.1000000001</v>
      </c>
      <c r="CY353" s="315">
        <v>3110470.45</v>
      </c>
      <c r="CZ353" s="315">
        <v>3537756.7</v>
      </c>
      <c r="DA353" s="315">
        <v>4472116.0999999996</v>
      </c>
      <c r="DB353" s="315">
        <v>4138677.6</v>
      </c>
      <c r="DC353" s="315">
        <v>1637780.35</v>
      </c>
      <c r="DD353" s="315">
        <v>13258942.83</v>
      </c>
      <c r="DE353" s="315">
        <v>17760310</v>
      </c>
      <c r="DF353" s="315">
        <v>246002.45</v>
      </c>
      <c r="DG353" s="315">
        <v>872299.87</v>
      </c>
      <c r="DH353" s="315">
        <v>1327938.6100000001</v>
      </c>
      <c r="DI353" s="315">
        <v>1082581</v>
      </c>
      <c r="DJ353" s="315">
        <v>4756644.25</v>
      </c>
      <c r="DK353" s="315">
        <v>7193861.2999999998</v>
      </c>
      <c r="DL353" s="315">
        <v>661882.44999999995</v>
      </c>
      <c r="DM353" s="315">
        <v>2464426.3199999998</v>
      </c>
      <c r="DN353" s="315">
        <v>159732.5</v>
      </c>
      <c r="DO353" s="315">
        <v>468426.7</v>
      </c>
      <c r="DP353" s="315">
        <v>272336.65000000002</v>
      </c>
      <c r="DQ353" s="315">
        <v>199728.7</v>
      </c>
      <c r="DR353" s="315">
        <v>1574578.25</v>
      </c>
      <c r="DS353" s="315">
        <v>10483468.4</v>
      </c>
      <c r="DT353" s="315">
        <v>1896481.05</v>
      </c>
      <c r="DU353" s="315">
        <v>6012892.6299999999</v>
      </c>
      <c r="DV353" s="315">
        <v>403841.7</v>
      </c>
      <c r="DW353" s="315">
        <v>1814605.6</v>
      </c>
      <c r="DX353" s="315">
        <v>1936909.55</v>
      </c>
      <c r="DY353" s="315">
        <v>3470680.65</v>
      </c>
      <c r="DZ353" s="315">
        <v>3911514.01</v>
      </c>
      <c r="EA353" s="315">
        <v>14990095.68</v>
      </c>
      <c r="EB353" s="315">
        <v>800289.8</v>
      </c>
      <c r="EC353" s="315">
        <v>795748.5</v>
      </c>
      <c r="ED353" s="315">
        <v>556595</v>
      </c>
      <c r="EE353" s="315">
        <v>650731.31000000006</v>
      </c>
      <c r="EF353" s="315">
        <v>235209.76</v>
      </c>
      <c r="EG353" s="315">
        <v>5582241.0999999996</v>
      </c>
      <c r="EH353" s="315">
        <v>464158.3</v>
      </c>
      <c r="EI353" s="315">
        <v>2243207.9</v>
      </c>
      <c r="EJ353" s="315">
        <v>3537455.6</v>
      </c>
      <c r="EK353" s="315">
        <v>311171.40000000002</v>
      </c>
      <c r="EL353" s="315">
        <v>192835.4</v>
      </c>
      <c r="EM353" s="315">
        <v>4097316.8</v>
      </c>
      <c r="EN353" s="315">
        <v>843543.65</v>
      </c>
      <c r="EO353" s="315">
        <v>2410538.9500000002</v>
      </c>
      <c r="EP353" s="315">
        <v>8642803</v>
      </c>
      <c r="EQ353" s="315">
        <v>317244.49</v>
      </c>
      <c r="ER353" s="315">
        <v>2015347.45</v>
      </c>
      <c r="ES353" s="315">
        <v>195600.75</v>
      </c>
      <c r="ET353" s="315">
        <v>802118.45</v>
      </c>
      <c r="EU353" s="315">
        <v>277041.09999999998</v>
      </c>
      <c r="EV353" s="315">
        <v>77631.149999999994</v>
      </c>
      <c r="EW353" s="315">
        <v>2584203</v>
      </c>
      <c r="EX353" s="315">
        <v>1696037.25</v>
      </c>
      <c r="EY353" s="315">
        <v>16341149.25</v>
      </c>
      <c r="EZ353" s="315">
        <v>307575744.52999997</v>
      </c>
      <c r="FA353" s="315">
        <v>508498.7</v>
      </c>
      <c r="FB353" s="315">
        <v>830676.45</v>
      </c>
      <c r="FC353" s="315">
        <v>10233116.75</v>
      </c>
      <c r="FD353" s="315">
        <v>1008646.5</v>
      </c>
      <c r="FE353" s="315">
        <v>14038908.9</v>
      </c>
      <c r="FF353" s="315">
        <v>2519842.75</v>
      </c>
      <c r="FG353" s="315">
        <v>150968.29</v>
      </c>
      <c r="FH353" s="315">
        <v>2138455.15</v>
      </c>
      <c r="FI353" s="315">
        <v>432401.17</v>
      </c>
      <c r="FJ353" s="315">
        <v>6553646.9500000002</v>
      </c>
      <c r="FK353" s="315">
        <v>330512</v>
      </c>
      <c r="FL353" s="315">
        <v>167817.85</v>
      </c>
      <c r="FM353" s="315">
        <v>2155018</v>
      </c>
      <c r="FN353" s="315">
        <v>943584</v>
      </c>
      <c r="FO353" s="315">
        <v>1259898.75</v>
      </c>
      <c r="FP353" s="315">
        <v>223666.5</v>
      </c>
      <c r="FQ353" s="315">
        <v>3501270.5</v>
      </c>
      <c r="FR353" s="315">
        <v>37512868.75</v>
      </c>
      <c r="FS353" s="315">
        <v>297467.09999999998</v>
      </c>
      <c r="FT353" s="315">
        <v>371436.25</v>
      </c>
      <c r="FU353" s="315">
        <v>522593.5</v>
      </c>
      <c r="FV353" s="315">
        <v>102061.2</v>
      </c>
      <c r="FW353" s="315">
        <v>50580</v>
      </c>
      <c r="FX353" s="315">
        <v>1706492.8</v>
      </c>
      <c r="FY353" s="315">
        <v>7554973.7199999997</v>
      </c>
      <c r="FZ353" s="315">
        <v>349742.5</v>
      </c>
      <c r="GA353" s="315">
        <v>156811.1</v>
      </c>
      <c r="GB353" s="315">
        <v>363320</v>
      </c>
      <c r="GC353" s="315">
        <v>89425</v>
      </c>
      <c r="GD353" s="315">
        <v>312020.5</v>
      </c>
      <c r="GE353" s="315">
        <v>3501461.97</v>
      </c>
      <c r="GF353" s="315">
        <v>732275.59</v>
      </c>
      <c r="GG353" s="315">
        <v>1735762.65</v>
      </c>
      <c r="GH353" s="315">
        <v>345028.5</v>
      </c>
      <c r="GI353" s="315">
        <v>1333741.2</v>
      </c>
      <c r="GJ353" s="315">
        <v>415716.75</v>
      </c>
      <c r="GK353" s="315">
        <v>34067570.799999997</v>
      </c>
      <c r="GL353" s="315">
        <v>5172051.55</v>
      </c>
      <c r="GM353" s="315">
        <v>18137504.300000001</v>
      </c>
      <c r="GN353" s="315">
        <v>815647.7</v>
      </c>
      <c r="GO353" s="315">
        <v>3636873.3</v>
      </c>
      <c r="GP353" s="315">
        <v>86983.7</v>
      </c>
      <c r="GQ353" s="315">
        <v>42436.45</v>
      </c>
      <c r="GR353" s="315">
        <v>847099.1</v>
      </c>
      <c r="GS353" s="315">
        <v>36902415</v>
      </c>
      <c r="GT353" s="315">
        <v>246492.17</v>
      </c>
      <c r="GU353" s="315">
        <v>11768859.119999999</v>
      </c>
      <c r="GV353" s="315">
        <v>485939.61</v>
      </c>
      <c r="GW353" s="315">
        <v>103710.95</v>
      </c>
      <c r="GX353" s="315">
        <v>5755157.2000000002</v>
      </c>
      <c r="GY353" s="315">
        <v>537478</v>
      </c>
      <c r="GZ353" s="315">
        <v>1026214.57</v>
      </c>
      <c r="HA353" s="315">
        <v>1995142.88</v>
      </c>
      <c r="HB353" s="315">
        <v>351223.6</v>
      </c>
      <c r="HC353" s="315">
        <v>5268267</v>
      </c>
      <c r="HD353" s="315">
        <v>83167</v>
      </c>
      <c r="HE353" s="315">
        <v>393570.15</v>
      </c>
      <c r="HF353" s="315">
        <v>540425.4</v>
      </c>
      <c r="HG353" s="315">
        <v>4337245.4000000004</v>
      </c>
      <c r="HH353" s="315">
        <v>5059497.1500000004</v>
      </c>
      <c r="HI353" s="315">
        <v>2967252.85</v>
      </c>
      <c r="HJ353" s="315">
        <v>1203142.8999999999</v>
      </c>
      <c r="HK353" s="315">
        <v>284211.90000000002</v>
      </c>
      <c r="HL353" s="315">
        <v>3973960.7</v>
      </c>
      <c r="HM353" s="315">
        <v>693059.45</v>
      </c>
      <c r="HN353" s="315">
        <v>494079.3</v>
      </c>
      <c r="HO353" s="315">
        <v>473321.95</v>
      </c>
      <c r="HP353" s="315">
        <v>10450794.9</v>
      </c>
      <c r="HQ353" s="315">
        <v>133416.18</v>
      </c>
      <c r="HR353" s="315">
        <v>6465210.7000000002</v>
      </c>
      <c r="HS353" s="315">
        <v>117706.15</v>
      </c>
      <c r="HT353" s="315">
        <v>12027877.75</v>
      </c>
      <c r="HU353" s="315">
        <v>187016</v>
      </c>
      <c r="HV353" s="315">
        <v>2586374.65</v>
      </c>
      <c r="HW353" s="315">
        <v>44329602.649999999</v>
      </c>
      <c r="HX353" s="315">
        <v>418664.49</v>
      </c>
      <c r="HY353" s="315">
        <v>27587528.600000001</v>
      </c>
      <c r="HZ353" s="315">
        <v>984510.75</v>
      </c>
      <c r="IA353" s="315">
        <v>338873.95</v>
      </c>
      <c r="IB353" s="315">
        <v>1432302.7</v>
      </c>
      <c r="IC353" s="315">
        <v>27891410.5</v>
      </c>
      <c r="ID353" s="315">
        <v>236412.6</v>
      </c>
      <c r="IE353" s="315">
        <v>2503579</v>
      </c>
      <c r="IF353" s="315">
        <v>466861.39</v>
      </c>
      <c r="IG353" s="315">
        <v>407413</v>
      </c>
      <c r="IH353" s="315">
        <v>161189.6</v>
      </c>
      <c r="II353" s="315">
        <v>372046</v>
      </c>
      <c r="IJ353" s="315">
        <v>3784395.8</v>
      </c>
      <c r="IK353" s="315">
        <v>105104.45</v>
      </c>
      <c r="IL353" s="315">
        <v>361695.3</v>
      </c>
      <c r="IM353" s="315">
        <v>501789.95</v>
      </c>
      <c r="IN353" s="315">
        <v>2364420.5</v>
      </c>
      <c r="IO353" s="315">
        <v>1805377.02</v>
      </c>
      <c r="IP353" s="315">
        <v>568030.15</v>
      </c>
      <c r="IQ353" s="315">
        <v>297142.23</v>
      </c>
      <c r="IR353" s="315">
        <v>13860760</v>
      </c>
      <c r="IS353" s="315">
        <v>12727256.15</v>
      </c>
      <c r="IT353" s="315">
        <v>5075731</v>
      </c>
      <c r="IU353" s="315">
        <v>284210</v>
      </c>
      <c r="IV353" s="315">
        <v>2942845.95</v>
      </c>
      <c r="IW353" s="315">
        <v>373685.25</v>
      </c>
      <c r="IX353" s="315">
        <v>102322.94</v>
      </c>
      <c r="IY353" s="315">
        <v>1884878.85</v>
      </c>
      <c r="IZ353" s="315">
        <v>1922605.75</v>
      </c>
      <c r="JA353" s="315">
        <v>655527.05000000005</v>
      </c>
      <c r="JB353" s="315">
        <v>377348.63</v>
      </c>
      <c r="JC353" s="315">
        <v>1908803.45</v>
      </c>
      <c r="JD353" s="315">
        <v>120573.49</v>
      </c>
      <c r="JE353" s="315">
        <v>101957.26</v>
      </c>
      <c r="JF353" s="315">
        <v>5648209.6699999999</v>
      </c>
      <c r="JG353" s="315">
        <v>254938.15</v>
      </c>
      <c r="JH353" s="315">
        <v>405231.95</v>
      </c>
      <c r="JI353" s="315">
        <v>10423928.75</v>
      </c>
      <c r="JJ353" s="315">
        <v>3273189.2</v>
      </c>
      <c r="JK353" s="315">
        <v>151019.70000000001</v>
      </c>
      <c r="JL353" s="315">
        <v>355756.95</v>
      </c>
      <c r="JM353" s="315">
        <v>48984.6</v>
      </c>
      <c r="JN353" s="315">
        <v>132863.9</v>
      </c>
      <c r="JO353" s="315">
        <v>2372913.5</v>
      </c>
      <c r="JP353" s="315">
        <v>615114.1</v>
      </c>
      <c r="JQ353" s="315">
        <v>565300.94999999995</v>
      </c>
      <c r="JR353" s="315">
        <v>783297.55</v>
      </c>
      <c r="JS353" s="315">
        <v>2405415.5</v>
      </c>
      <c r="JT353" s="315">
        <v>298495.09999999998</v>
      </c>
      <c r="JU353" s="315">
        <v>3747799.3</v>
      </c>
      <c r="JV353" s="315">
        <v>23128098.739999998</v>
      </c>
      <c r="JW353" s="315">
        <v>1426837.95</v>
      </c>
      <c r="JX353" s="315">
        <v>3231761.95</v>
      </c>
      <c r="JY353" s="315">
        <v>374247.44</v>
      </c>
      <c r="JZ353" s="315">
        <v>90197.95</v>
      </c>
      <c r="KA353" s="315">
        <v>871465.77</v>
      </c>
      <c r="KB353" s="315">
        <v>2522749.15</v>
      </c>
      <c r="KC353" s="315">
        <v>636301.80000000005</v>
      </c>
      <c r="KD353" s="315">
        <v>261507.4</v>
      </c>
      <c r="KE353" s="315">
        <v>4482154.95</v>
      </c>
      <c r="KF353" s="315">
        <v>621087.25</v>
      </c>
      <c r="KG353" s="315">
        <v>698529.3</v>
      </c>
      <c r="KH353" s="315">
        <v>429321.05</v>
      </c>
      <c r="KI353" s="315">
        <v>1562458.35</v>
      </c>
      <c r="KJ353" s="315">
        <v>1754543.8</v>
      </c>
      <c r="KK353" s="315">
        <v>62008.45</v>
      </c>
      <c r="KL353" s="315">
        <v>341859.38</v>
      </c>
      <c r="KM353" s="315">
        <v>404460.4</v>
      </c>
      <c r="KN353" s="315">
        <v>397486</v>
      </c>
      <c r="KO353" s="315">
        <v>2535747.75</v>
      </c>
      <c r="KP353" s="315">
        <v>1816417.25</v>
      </c>
      <c r="KQ353" s="315">
        <v>17897653.100000001</v>
      </c>
      <c r="KR353" s="315">
        <v>1742951.3</v>
      </c>
      <c r="KS353" s="314">
        <v>1169656.45</v>
      </c>
      <c r="KU353" s="312">
        <v>35</v>
      </c>
      <c r="KV353" s="312">
        <v>351</v>
      </c>
      <c r="KY353" s="312" t="s">
        <v>943</v>
      </c>
    </row>
    <row r="354" spans="1:311" x14ac:dyDescent="0.25">
      <c r="A354" s="321">
        <v>2022</v>
      </c>
      <c r="B354" s="320" t="s">
        <v>891</v>
      </c>
      <c r="C354" s="320" t="s">
        <v>899</v>
      </c>
      <c r="D354" s="320" t="s">
        <v>898</v>
      </c>
      <c r="E354" s="320" t="s">
        <v>846</v>
      </c>
      <c r="F354" s="319">
        <v>1385807.25</v>
      </c>
      <c r="G354" s="319">
        <v>550477.31999999995</v>
      </c>
      <c r="H354" s="319">
        <v>11138178.529999999</v>
      </c>
      <c r="I354" s="319">
        <v>283670.15000000002</v>
      </c>
      <c r="J354" s="319">
        <v>434424.93</v>
      </c>
      <c r="K354" s="319">
        <v>611786.11</v>
      </c>
      <c r="L354" s="319">
        <v>6018823</v>
      </c>
      <c r="M354" s="319">
        <v>2781810.03</v>
      </c>
      <c r="N354" s="319">
        <v>9345436.6300000008</v>
      </c>
      <c r="O354" s="319">
        <v>3544471.7</v>
      </c>
      <c r="P354" s="319">
        <v>1922796.81</v>
      </c>
      <c r="Q354" s="319">
        <v>845186.85</v>
      </c>
      <c r="R354" s="319">
        <v>1051381.03</v>
      </c>
      <c r="S354" s="319">
        <v>921773.31</v>
      </c>
      <c r="T354" s="319">
        <v>1219423.27</v>
      </c>
      <c r="U354" s="319">
        <v>3155846.3</v>
      </c>
      <c r="V354" s="319">
        <v>5760520.29</v>
      </c>
      <c r="W354" s="319">
        <v>295820.38</v>
      </c>
      <c r="X354" s="319">
        <v>1812773.95</v>
      </c>
      <c r="Y354" s="319">
        <v>520438.74</v>
      </c>
      <c r="Z354" s="319">
        <v>829987.6</v>
      </c>
      <c r="AA354" s="319">
        <v>8003595.1299999999</v>
      </c>
      <c r="AB354" s="319">
        <v>1809581.98</v>
      </c>
      <c r="AC354" s="319">
        <v>296755.90000000002</v>
      </c>
      <c r="AD354" s="319">
        <v>23525854.329999998</v>
      </c>
      <c r="AE354" s="319">
        <v>229665.76</v>
      </c>
      <c r="AF354" s="319">
        <v>2188426.39</v>
      </c>
      <c r="AG354" s="319">
        <v>782719.81</v>
      </c>
      <c r="AH354" s="319">
        <v>4332954.25</v>
      </c>
      <c r="AI354" s="319">
        <v>1848367.65</v>
      </c>
      <c r="AJ354" s="319">
        <v>1485045.26</v>
      </c>
      <c r="AK354" s="319">
        <v>500994.5</v>
      </c>
      <c r="AL354" s="319">
        <v>12333618.41</v>
      </c>
      <c r="AM354" s="319">
        <v>760439.15</v>
      </c>
      <c r="AN354" s="319">
        <v>1369248.7</v>
      </c>
      <c r="AO354" s="319">
        <v>1261270.07</v>
      </c>
      <c r="AP354" s="319">
        <v>1684629.22</v>
      </c>
      <c r="AQ354" s="319">
        <v>376980.19</v>
      </c>
      <c r="AR354" s="319">
        <v>2401581.67</v>
      </c>
      <c r="AS354" s="319">
        <v>773845.68</v>
      </c>
      <c r="AT354" s="319">
        <v>1051238.75</v>
      </c>
      <c r="AU354" s="319">
        <v>1448275.36</v>
      </c>
      <c r="AV354" s="319">
        <v>622519.49</v>
      </c>
      <c r="AW354" s="319">
        <v>14336090.949999999</v>
      </c>
      <c r="AX354" s="319">
        <v>247194.14</v>
      </c>
      <c r="AY354" s="319">
        <v>1024128.84</v>
      </c>
      <c r="AZ354" s="319">
        <v>1817023.85</v>
      </c>
      <c r="BA354" s="319">
        <v>171884</v>
      </c>
      <c r="BB354" s="319">
        <v>960719.25</v>
      </c>
      <c r="BC354" s="319">
        <v>7077269.04</v>
      </c>
      <c r="BD354" s="319">
        <v>4913746.83</v>
      </c>
      <c r="BE354" s="319">
        <v>3422624.66</v>
      </c>
      <c r="BF354" s="319">
        <v>2391994.9300000002</v>
      </c>
      <c r="BG354" s="319">
        <v>272049.8</v>
      </c>
      <c r="BH354" s="319">
        <v>196226.66</v>
      </c>
      <c r="BI354" s="319">
        <v>6010132.3499999996</v>
      </c>
      <c r="BJ354" s="319">
        <v>279648.95</v>
      </c>
      <c r="BK354" s="319">
        <v>6518348.3399999999</v>
      </c>
      <c r="BL354" s="319">
        <v>166547.87</v>
      </c>
      <c r="BM354" s="319">
        <v>1414703.9</v>
      </c>
      <c r="BN354" s="319">
        <v>5685307.7699999996</v>
      </c>
      <c r="BO354" s="319">
        <v>1545594.15</v>
      </c>
      <c r="BP354" s="319">
        <v>447713.03</v>
      </c>
      <c r="BQ354" s="319">
        <v>559275.69999999995</v>
      </c>
      <c r="BR354" s="319">
        <v>788390.45</v>
      </c>
      <c r="BS354" s="319">
        <v>3971599.94</v>
      </c>
      <c r="BT354" s="319">
        <v>824867.36</v>
      </c>
      <c r="BU354" s="319">
        <v>374156</v>
      </c>
      <c r="BV354" s="319">
        <v>1243571.1100000001</v>
      </c>
      <c r="BW354" s="319">
        <v>8919746.2200000007</v>
      </c>
      <c r="BX354" s="319">
        <v>1945024.67</v>
      </c>
      <c r="BY354" s="319">
        <v>11850333.109999999</v>
      </c>
      <c r="BZ354" s="319">
        <v>441023.37</v>
      </c>
      <c r="CA354" s="319">
        <v>856467.65</v>
      </c>
      <c r="CB354" s="319">
        <v>427065.15</v>
      </c>
      <c r="CC354" s="319">
        <v>2481223.15</v>
      </c>
      <c r="CD354" s="319">
        <v>5732392.0300000003</v>
      </c>
      <c r="CE354" s="319">
        <v>5407512.6500000004</v>
      </c>
      <c r="CF354" s="319">
        <v>6903374.6799999997</v>
      </c>
      <c r="CG354" s="319">
        <v>2987006.58</v>
      </c>
      <c r="CH354" s="319">
        <v>2427748.2000000002</v>
      </c>
      <c r="CI354" s="319">
        <v>11297258</v>
      </c>
      <c r="CJ354" s="319">
        <v>339542.35</v>
      </c>
      <c r="CK354" s="319">
        <v>505670.94</v>
      </c>
      <c r="CL354" s="319">
        <v>678906.35</v>
      </c>
      <c r="CM354" s="319">
        <v>289392.5</v>
      </c>
      <c r="CN354" s="319">
        <v>2690863</v>
      </c>
      <c r="CO354" s="319">
        <v>4327798.3099999996</v>
      </c>
      <c r="CP354" s="319">
        <v>368075.8</v>
      </c>
      <c r="CQ354" s="319">
        <v>1819730.6</v>
      </c>
      <c r="CR354" s="319">
        <v>110732.45</v>
      </c>
      <c r="CS354" s="319">
        <v>1496521.94</v>
      </c>
      <c r="CT354" s="319">
        <v>2902280.57</v>
      </c>
      <c r="CU354" s="319">
        <v>342366.9</v>
      </c>
      <c r="CV354" s="319">
        <v>306296.40000000002</v>
      </c>
      <c r="CW354" s="319">
        <v>1178444.67</v>
      </c>
      <c r="CX354" s="319">
        <v>2151046.7000000002</v>
      </c>
      <c r="CY354" s="319">
        <v>1964898.63</v>
      </c>
      <c r="CZ354" s="319">
        <v>8591575.8499999996</v>
      </c>
      <c r="DA354" s="319">
        <v>5229222.13</v>
      </c>
      <c r="DB354" s="319">
        <v>5591240.5800000001</v>
      </c>
      <c r="DC354" s="319">
        <v>2424272.04</v>
      </c>
      <c r="DD354" s="319">
        <v>14870021.699999999</v>
      </c>
      <c r="DE354" s="319">
        <v>11061444.67</v>
      </c>
      <c r="DF354" s="319">
        <v>575869.72</v>
      </c>
      <c r="DG354" s="319">
        <v>1506840.01</v>
      </c>
      <c r="DH354" s="319">
        <v>938751.97</v>
      </c>
      <c r="DI354" s="319">
        <v>2267013.42</v>
      </c>
      <c r="DJ354" s="319">
        <v>6470136.3899999997</v>
      </c>
      <c r="DK354" s="319">
        <v>6558481.5800000001</v>
      </c>
      <c r="DL354" s="319">
        <v>1305071.3</v>
      </c>
      <c r="DM354" s="319">
        <v>2475308.4900000002</v>
      </c>
      <c r="DN354" s="319">
        <v>460517.56</v>
      </c>
      <c r="DO354" s="319">
        <v>967985.8</v>
      </c>
      <c r="DP354" s="319">
        <v>833868.83</v>
      </c>
      <c r="DQ354" s="319">
        <v>256367.11</v>
      </c>
      <c r="DR354" s="319">
        <v>3291905.34</v>
      </c>
      <c r="DS354" s="319">
        <v>10673190.27</v>
      </c>
      <c r="DT354" s="319">
        <v>4321725.3099999996</v>
      </c>
      <c r="DU354" s="319">
        <v>5593465</v>
      </c>
      <c r="DV354" s="319">
        <v>899561.45</v>
      </c>
      <c r="DW354" s="319">
        <v>2863669.16</v>
      </c>
      <c r="DX354" s="319">
        <v>2907504.95</v>
      </c>
      <c r="DY354" s="319">
        <v>3564788.6</v>
      </c>
      <c r="DZ354" s="319">
        <v>1025103.74</v>
      </c>
      <c r="EA354" s="319">
        <v>16876971.350000001</v>
      </c>
      <c r="EB354" s="319">
        <v>1718190.53</v>
      </c>
      <c r="EC354" s="319">
        <v>1921912.87</v>
      </c>
      <c r="ED354" s="319">
        <v>817954.15</v>
      </c>
      <c r="EE354" s="319">
        <v>667069.01</v>
      </c>
      <c r="EF354" s="319">
        <v>299839.2</v>
      </c>
      <c r="EG354" s="319">
        <v>3426380.52</v>
      </c>
      <c r="EH354" s="319">
        <v>855768.43</v>
      </c>
      <c r="EI354" s="319">
        <v>2430377.4300000002</v>
      </c>
      <c r="EJ354" s="319">
        <v>7160337.4299999997</v>
      </c>
      <c r="EK354" s="319">
        <v>309756.05</v>
      </c>
      <c r="EL354" s="319">
        <v>454806.15</v>
      </c>
      <c r="EM354" s="319">
        <v>2522281.2599999998</v>
      </c>
      <c r="EN354" s="319">
        <v>2665347.7000000002</v>
      </c>
      <c r="EO354" s="319">
        <v>5018116.78</v>
      </c>
      <c r="EP354" s="319">
        <v>5469516.6500000004</v>
      </c>
      <c r="EQ354" s="319">
        <v>566581.05000000005</v>
      </c>
      <c r="ER354" s="319">
        <v>1427248.67</v>
      </c>
      <c r="ES354" s="319">
        <v>463766.78</v>
      </c>
      <c r="ET354" s="319">
        <v>1412713.63</v>
      </c>
      <c r="EU354" s="319">
        <v>563420.86</v>
      </c>
      <c r="EV354" s="319">
        <v>253671.64</v>
      </c>
      <c r="EW354" s="319">
        <v>1455880.83</v>
      </c>
      <c r="EX354" s="319">
        <v>3683400.65</v>
      </c>
      <c r="EY354" s="319">
        <v>22688742.129999999</v>
      </c>
      <c r="EZ354" s="319">
        <v>438126.05</v>
      </c>
      <c r="FA354" s="319">
        <v>989765.78</v>
      </c>
      <c r="FB354" s="319">
        <v>1743075.75</v>
      </c>
      <c r="FC354" s="319">
        <v>9779951.8800000008</v>
      </c>
      <c r="FD354" s="319">
        <v>1892840.87</v>
      </c>
      <c r="FE354" s="319">
        <v>17503272.239999998</v>
      </c>
      <c r="FF354" s="319">
        <v>1208552.81</v>
      </c>
      <c r="FG354" s="319">
        <v>246028.69</v>
      </c>
      <c r="FH354" s="319">
        <v>4291075.8600000003</v>
      </c>
      <c r="FI354" s="319">
        <v>927333.47</v>
      </c>
      <c r="FJ354" s="319">
        <v>5420258.8899999997</v>
      </c>
      <c r="FK354" s="319">
        <v>748522.22</v>
      </c>
      <c r="FL354" s="319">
        <v>103029.15</v>
      </c>
      <c r="FM354" s="319">
        <v>5483978.3399999999</v>
      </c>
      <c r="FN354" s="319">
        <v>1398997.85</v>
      </c>
      <c r="FO354" s="319">
        <v>1559077.99</v>
      </c>
      <c r="FP354" s="319">
        <v>616442.09</v>
      </c>
      <c r="FQ354" s="319">
        <v>2161167.6</v>
      </c>
      <c r="FR354" s="319">
        <v>27928189.739999998</v>
      </c>
      <c r="FS354" s="319">
        <v>917827.15</v>
      </c>
      <c r="FT354" s="319">
        <v>821782.67</v>
      </c>
      <c r="FU354" s="319">
        <v>1072973.6000000001</v>
      </c>
      <c r="FV354" s="319">
        <v>242230.13</v>
      </c>
      <c r="FW354" s="319">
        <v>93963.65</v>
      </c>
      <c r="FX354" s="319">
        <v>1832704.4</v>
      </c>
      <c r="FY354" s="319">
        <v>6527489.5300000003</v>
      </c>
      <c r="FZ354" s="319">
        <v>328874.81</v>
      </c>
      <c r="GA354" s="319">
        <v>438371.44</v>
      </c>
      <c r="GB354" s="319">
        <v>338232.39</v>
      </c>
      <c r="GC354" s="319">
        <v>155076.70000000001</v>
      </c>
      <c r="GD354" s="319">
        <v>633607.32999999996</v>
      </c>
      <c r="GE354" s="319">
        <v>6002140.21</v>
      </c>
      <c r="GF354" s="319">
        <v>1640101.18</v>
      </c>
      <c r="GG354" s="319">
        <v>3979490.15</v>
      </c>
      <c r="GH354" s="319">
        <v>803451.98</v>
      </c>
      <c r="GI354" s="319">
        <v>3151541.04</v>
      </c>
      <c r="GJ354" s="319">
        <v>860439.9</v>
      </c>
      <c r="GK354" s="319">
        <v>10403167.32</v>
      </c>
      <c r="GL354" s="319">
        <v>3996305.6</v>
      </c>
      <c r="GM354" s="319">
        <v>39781232.890000001</v>
      </c>
      <c r="GN354" s="319">
        <v>1662580.14</v>
      </c>
      <c r="GO354" s="319">
        <v>7775074.3399999999</v>
      </c>
      <c r="GP354" s="319">
        <v>199763.49</v>
      </c>
      <c r="GQ354" s="319">
        <v>158805.1</v>
      </c>
      <c r="GR354" s="319">
        <v>1596973.06</v>
      </c>
      <c r="GS354" s="319">
        <v>36592310.270000003</v>
      </c>
      <c r="GT354" s="319">
        <v>577307.31000000006</v>
      </c>
      <c r="GU354" s="319">
        <v>11056110.15</v>
      </c>
      <c r="GV354" s="319">
        <v>524844.19999999995</v>
      </c>
      <c r="GW354" s="319">
        <v>243427.85</v>
      </c>
      <c r="GX354" s="319">
        <v>9777306.3800000008</v>
      </c>
      <c r="GY354" s="319">
        <v>396125.33</v>
      </c>
      <c r="GZ354" s="319">
        <v>1805475.01</v>
      </c>
      <c r="HA354" s="319">
        <v>1524131.55</v>
      </c>
      <c r="HB354" s="319">
        <v>658662.6</v>
      </c>
      <c r="HC354" s="319">
        <v>4370381</v>
      </c>
      <c r="HD354" s="319">
        <v>323841.08</v>
      </c>
      <c r="HE354" s="319">
        <v>821772.59</v>
      </c>
      <c r="HF354" s="319">
        <v>884063.85</v>
      </c>
      <c r="HG354" s="319">
        <v>3187183.13</v>
      </c>
      <c r="HH354" s="319">
        <v>10717310.890000001</v>
      </c>
      <c r="HI354" s="319">
        <v>4853197.37</v>
      </c>
      <c r="HJ354" s="319">
        <v>3038745.12</v>
      </c>
      <c r="HK354" s="319">
        <v>592992.75</v>
      </c>
      <c r="HL354" s="319">
        <v>6914343.6100000003</v>
      </c>
      <c r="HM354" s="319">
        <v>1382815.79</v>
      </c>
      <c r="HN354" s="319">
        <v>790089.55</v>
      </c>
      <c r="HO354" s="319">
        <v>1389184.29</v>
      </c>
      <c r="HP354" s="319">
        <v>9449058.1699999999</v>
      </c>
      <c r="HQ354" s="319">
        <v>301991.25</v>
      </c>
      <c r="HR354" s="319">
        <v>10962704.050000001</v>
      </c>
      <c r="HS354" s="319">
        <v>298482.59999999998</v>
      </c>
      <c r="HT354" s="319">
        <v>16100748.02</v>
      </c>
      <c r="HU354" s="319">
        <v>443689.66</v>
      </c>
      <c r="HV354" s="319">
        <v>5221353.53</v>
      </c>
      <c r="HW354" s="319">
        <v>40527680.869999997</v>
      </c>
      <c r="HX354" s="319">
        <v>713966.49</v>
      </c>
      <c r="HY354" s="319">
        <v>19923949.390000001</v>
      </c>
      <c r="HZ354" s="319">
        <v>772662.79</v>
      </c>
      <c r="IA354" s="319">
        <v>474784.6</v>
      </c>
      <c r="IB354" s="319">
        <v>2150677.7799999998</v>
      </c>
      <c r="IC354" s="319">
        <v>23703803.210000001</v>
      </c>
      <c r="ID354" s="319">
        <v>839781.32</v>
      </c>
      <c r="IE354" s="319">
        <v>3646105.68</v>
      </c>
      <c r="IF354" s="319">
        <v>847594.3</v>
      </c>
      <c r="IG354" s="319">
        <v>864096.68</v>
      </c>
      <c r="IH354" s="319">
        <v>197408.35</v>
      </c>
      <c r="II354" s="319">
        <v>500301.26</v>
      </c>
      <c r="IJ354" s="319">
        <v>3150476.59</v>
      </c>
      <c r="IK354" s="319">
        <v>201194.89</v>
      </c>
      <c r="IL354" s="319">
        <v>721695.05</v>
      </c>
      <c r="IM354" s="319">
        <v>1142143.68</v>
      </c>
      <c r="IN354" s="319">
        <v>3906140.1</v>
      </c>
      <c r="IO354" s="319">
        <v>1032616.36</v>
      </c>
      <c r="IP354" s="319">
        <v>1268552.17</v>
      </c>
      <c r="IQ354" s="319">
        <v>912513.25</v>
      </c>
      <c r="IR354" s="319">
        <v>15275599.66</v>
      </c>
      <c r="IS354" s="319">
        <v>9159132.6400000006</v>
      </c>
      <c r="IT354" s="319">
        <v>1859167.92</v>
      </c>
      <c r="IU354" s="319">
        <v>644251.19999999995</v>
      </c>
      <c r="IV354" s="319">
        <v>6013483.5</v>
      </c>
      <c r="IW354" s="319">
        <v>716622.04</v>
      </c>
      <c r="IX354" s="319">
        <v>212058.45</v>
      </c>
      <c r="IY354" s="319">
        <v>3191814.97</v>
      </c>
      <c r="IZ354" s="319">
        <v>2071873.9</v>
      </c>
      <c r="JA354" s="319">
        <v>732207.29</v>
      </c>
      <c r="JB354" s="319">
        <v>916778.83</v>
      </c>
      <c r="JC354" s="319">
        <v>641415.72</v>
      </c>
      <c r="JD354" s="319">
        <v>331691.11</v>
      </c>
      <c r="JE354" s="319">
        <v>228295.58</v>
      </c>
      <c r="JF354" s="319">
        <v>5158866.32</v>
      </c>
      <c r="JG354" s="319">
        <v>484315.64</v>
      </c>
      <c r="JH354" s="319">
        <v>1195727.3400000001</v>
      </c>
      <c r="JI354" s="319">
        <v>2853041.62</v>
      </c>
      <c r="JJ354" s="319">
        <v>3887425.79</v>
      </c>
      <c r="JK354" s="319">
        <v>337938.63</v>
      </c>
      <c r="JL354" s="319">
        <v>813725.3</v>
      </c>
      <c r="JM354" s="319">
        <v>126473.73</v>
      </c>
      <c r="JN354" s="319">
        <v>418985.76</v>
      </c>
      <c r="JO354" s="319">
        <v>4125903.02</v>
      </c>
      <c r="JP354" s="319">
        <v>1053093.53</v>
      </c>
      <c r="JQ354" s="319">
        <v>915675.2</v>
      </c>
      <c r="JR354" s="319">
        <v>203614.61</v>
      </c>
      <c r="JS354" s="319">
        <v>3504798.57</v>
      </c>
      <c r="JT354" s="319">
        <v>507630.4</v>
      </c>
      <c r="JU354" s="319">
        <v>1906490.28</v>
      </c>
      <c r="JV354" s="319">
        <v>24612036.02</v>
      </c>
      <c r="JW354" s="319">
        <v>1500490.93</v>
      </c>
      <c r="JX354" s="319">
        <v>1198648.1399999999</v>
      </c>
      <c r="JY354" s="319">
        <v>58333.5</v>
      </c>
      <c r="JZ354" s="319">
        <v>156912.35</v>
      </c>
      <c r="KA354" s="319">
        <v>1745479</v>
      </c>
      <c r="KB354" s="319">
        <v>817555.34</v>
      </c>
      <c r="KC354" s="319">
        <v>1168135.26</v>
      </c>
      <c r="KD354" s="319">
        <v>384841.79</v>
      </c>
      <c r="KE354" s="319">
        <v>6897353.7999999998</v>
      </c>
      <c r="KF354" s="319">
        <v>723958.5</v>
      </c>
      <c r="KG354" s="319">
        <v>1379399.45</v>
      </c>
      <c r="KH354" s="319">
        <v>903002.75</v>
      </c>
      <c r="KI354" s="319">
        <v>2582981.5</v>
      </c>
      <c r="KJ354" s="319">
        <v>1904637.13</v>
      </c>
      <c r="KK354" s="319">
        <v>146736.34</v>
      </c>
      <c r="KL354" s="319">
        <v>753083.51</v>
      </c>
      <c r="KM354" s="319">
        <v>899701</v>
      </c>
      <c r="KN354" s="319">
        <v>675452.82</v>
      </c>
      <c r="KO354" s="319">
        <v>4972862.49</v>
      </c>
      <c r="KP354" s="319">
        <v>3194504.42</v>
      </c>
      <c r="KQ354" s="319">
        <v>22829796.100000001</v>
      </c>
      <c r="KR354" s="319">
        <v>4475146.6500000004</v>
      </c>
      <c r="KS354" s="318">
        <v>924934.79</v>
      </c>
      <c r="KU354" s="312">
        <v>35</v>
      </c>
      <c r="KV354" s="312">
        <v>352</v>
      </c>
      <c r="KY354" s="312" t="s">
        <v>943</v>
      </c>
    </row>
    <row r="355" spans="1:311" x14ac:dyDescent="0.25">
      <c r="A355" s="317">
        <v>2022</v>
      </c>
      <c r="B355" s="316" t="s">
        <v>891</v>
      </c>
      <c r="C355" s="316" t="s">
        <v>896</v>
      </c>
      <c r="D355" s="316" t="s">
        <v>897</v>
      </c>
      <c r="E355" s="316" t="s">
        <v>846</v>
      </c>
      <c r="F355" s="315">
        <v>143129.1</v>
      </c>
      <c r="G355" s="315">
        <v>2055</v>
      </c>
      <c r="H355" s="315">
        <v>2160872.46</v>
      </c>
      <c r="I355" s="315">
        <v>6622.55</v>
      </c>
      <c r="J355" s="315">
        <v>25931.1</v>
      </c>
      <c r="K355" s="315">
        <v>6109.05</v>
      </c>
      <c r="L355" s="315">
        <v>1027627.81</v>
      </c>
      <c r="M355" s="315">
        <v>605618.35</v>
      </c>
      <c r="N355" s="315">
        <v>187260.16</v>
      </c>
      <c r="O355" s="315">
        <v>393713.1</v>
      </c>
      <c r="P355" s="315">
        <v>93285.3</v>
      </c>
      <c r="Q355" s="315">
        <v>11603.35</v>
      </c>
      <c r="R355" s="315">
        <v>30214</v>
      </c>
      <c r="S355" s="315">
        <v>44626.95</v>
      </c>
      <c r="T355" s="315">
        <v>8350</v>
      </c>
      <c r="U355" s="315">
        <v>602725.52</v>
      </c>
      <c r="V355" s="315">
        <v>188116.83</v>
      </c>
      <c r="W355" s="315">
        <v>0</v>
      </c>
      <c r="X355" s="315">
        <v>329653.38</v>
      </c>
      <c r="Y355" s="315">
        <v>6804.84</v>
      </c>
      <c r="Z355" s="315">
        <v>10199.6</v>
      </c>
      <c r="AA355" s="315">
        <v>852369.65</v>
      </c>
      <c r="AB355" s="315">
        <v>311644.7</v>
      </c>
      <c r="AC355" s="315">
        <v>4955</v>
      </c>
      <c r="AD355" s="315">
        <v>1487921.25</v>
      </c>
      <c r="AE355" s="315">
        <v>500</v>
      </c>
      <c r="AF355" s="315">
        <v>78949.899999999994</v>
      </c>
      <c r="AG355" s="315">
        <v>9563.85</v>
      </c>
      <c r="AH355" s="315">
        <v>157275.81</v>
      </c>
      <c r="AI355" s="315">
        <v>74565.399999999994</v>
      </c>
      <c r="AJ355" s="315">
        <v>132312.57999999999</v>
      </c>
      <c r="AK355" s="315">
        <v>4479.6000000000004</v>
      </c>
      <c r="AL355" s="315">
        <v>757964.49</v>
      </c>
      <c r="AM355" s="315">
        <v>11300</v>
      </c>
      <c r="AN355" s="315">
        <v>40061.199999999997</v>
      </c>
      <c r="AO355" s="315">
        <v>14427.6</v>
      </c>
      <c r="AP355" s="315">
        <v>24834.65</v>
      </c>
      <c r="AQ355" s="315">
        <v>1884.9</v>
      </c>
      <c r="AR355" s="315">
        <v>22319.1</v>
      </c>
      <c r="AS355" s="315">
        <v>169698.22</v>
      </c>
      <c r="AT355" s="315">
        <v>161873.39000000001</v>
      </c>
      <c r="AU355" s="315">
        <v>284004.53999999998</v>
      </c>
      <c r="AV355" s="315">
        <v>80664.39</v>
      </c>
      <c r="AW355" s="315">
        <v>3637371.84</v>
      </c>
      <c r="AX355" s="315">
        <v>31485.34</v>
      </c>
      <c r="AY355" s="315">
        <v>65680.05</v>
      </c>
      <c r="AZ355" s="315">
        <v>24053.4</v>
      </c>
      <c r="BA355" s="315">
        <v>3022.65</v>
      </c>
      <c r="BB355" s="315">
        <v>83499.649999999994</v>
      </c>
      <c r="BC355" s="315">
        <v>690182.1</v>
      </c>
      <c r="BD355" s="315">
        <v>812740.9</v>
      </c>
      <c r="BE355" s="315">
        <v>38231.35</v>
      </c>
      <c r="BF355" s="315">
        <v>8962.4</v>
      </c>
      <c r="BG355" s="315">
        <v>2860</v>
      </c>
      <c r="BH355" s="315">
        <v>13436.2</v>
      </c>
      <c r="BI355" s="315">
        <v>1348319.25</v>
      </c>
      <c r="BJ355" s="315">
        <v>6842.8</v>
      </c>
      <c r="BK355" s="315">
        <v>169775.5</v>
      </c>
      <c r="BL355" s="315">
        <v>1860</v>
      </c>
      <c r="BM355" s="315">
        <v>102843.23</v>
      </c>
      <c r="BN355" s="315">
        <v>789013.42</v>
      </c>
      <c r="BO355" s="315">
        <v>102977.56</v>
      </c>
      <c r="BP355" s="315">
        <v>131110.38</v>
      </c>
      <c r="BQ355" s="315">
        <v>4836.3999999999996</v>
      </c>
      <c r="BR355" s="315">
        <v>7446.65</v>
      </c>
      <c r="BS355" s="315">
        <v>765442.25</v>
      </c>
      <c r="BT355" s="315">
        <v>98091.6</v>
      </c>
      <c r="BU355" s="315">
        <v>79851.649999999994</v>
      </c>
      <c r="BV355" s="315">
        <v>20005.5</v>
      </c>
      <c r="BW355" s="315">
        <v>240451.95</v>
      </c>
      <c r="BX355" s="315">
        <v>49407.5</v>
      </c>
      <c r="BY355" s="315">
        <v>284511.84999999998</v>
      </c>
      <c r="BZ355" s="315">
        <v>1850</v>
      </c>
      <c r="CA355" s="315">
        <v>17280.45</v>
      </c>
      <c r="CB355" s="315">
        <v>7211.9</v>
      </c>
      <c r="CC355" s="315">
        <v>354204.8</v>
      </c>
      <c r="CD355" s="315">
        <v>480286.5</v>
      </c>
      <c r="CE355" s="315">
        <v>2250774.9500000002</v>
      </c>
      <c r="CF355" s="315">
        <v>806395.56</v>
      </c>
      <c r="CG355" s="315">
        <v>88088.3</v>
      </c>
      <c r="CH355" s="315">
        <v>145194.57999999999</v>
      </c>
      <c r="CI355" s="315">
        <v>1024297.7</v>
      </c>
      <c r="CJ355" s="315">
        <v>3633.2</v>
      </c>
      <c r="CK355" s="315">
        <v>20040.27</v>
      </c>
      <c r="CL355" s="315">
        <v>20739.849999999999</v>
      </c>
      <c r="CM355" s="315">
        <v>1222.8499999999999</v>
      </c>
      <c r="CN355" s="315">
        <v>50506.15</v>
      </c>
      <c r="CO355" s="315">
        <v>592908.80000000005</v>
      </c>
      <c r="CP355" s="315">
        <v>10306.799999999999</v>
      </c>
      <c r="CQ355" s="315">
        <v>184035.38</v>
      </c>
      <c r="CR355" s="315">
        <v>49087.35</v>
      </c>
      <c r="CS355" s="315">
        <v>97784.75</v>
      </c>
      <c r="CT355" s="315">
        <v>503943.25</v>
      </c>
      <c r="CU355" s="315">
        <v>3975</v>
      </c>
      <c r="CV355" s="315">
        <v>7422.95</v>
      </c>
      <c r="CW355" s="315">
        <v>11495</v>
      </c>
      <c r="CX355" s="315">
        <v>13501.85</v>
      </c>
      <c r="CY355" s="315">
        <v>23321.8</v>
      </c>
      <c r="CZ355" s="315">
        <v>1483398.34</v>
      </c>
      <c r="DA355" s="315">
        <v>215531.4</v>
      </c>
      <c r="DB355" s="315">
        <v>882717.2</v>
      </c>
      <c r="DC355" s="315">
        <v>24210.15</v>
      </c>
      <c r="DD355" s="315">
        <v>3886475.08</v>
      </c>
      <c r="DE355" s="315">
        <v>2586512.4500000002</v>
      </c>
      <c r="DF355" s="315">
        <v>5124.2</v>
      </c>
      <c r="DG355" s="315">
        <v>18958.849999999999</v>
      </c>
      <c r="DH355" s="315">
        <v>44634.62</v>
      </c>
      <c r="DI355" s="315">
        <v>163808.5</v>
      </c>
      <c r="DJ355" s="315">
        <v>385538.52</v>
      </c>
      <c r="DK355" s="315">
        <v>100634.78</v>
      </c>
      <c r="DL355" s="315">
        <v>56741.65</v>
      </c>
      <c r="DM355" s="315">
        <v>39619.15</v>
      </c>
      <c r="DN355" s="315">
        <v>7755.35</v>
      </c>
      <c r="DO355" s="315">
        <v>148258.49</v>
      </c>
      <c r="DP355" s="315">
        <v>2284.4499999999998</v>
      </c>
      <c r="DQ355" s="315">
        <v>845</v>
      </c>
      <c r="DR355" s="315">
        <v>45535.55</v>
      </c>
      <c r="DS355" s="315">
        <v>416534.56</v>
      </c>
      <c r="DT355" s="315">
        <v>541266.52</v>
      </c>
      <c r="DU355" s="315">
        <v>345285.95</v>
      </c>
      <c r="DV355" s="315">
        <v>2118.6</v>
      </c>
      <c r="DW355" s="315">
        <v>477264.68</v>
      </c>
      <c r="DX355" s="315">
        <v>866574.8</v>
      </c>
      <c r="DY355" s="315">
        <v>14464.4</v>
      </c>
      <c r="DZ355" s="315">
        <v>208545.7</v>
      </c>
      <c r="EA355" s="315">
        <v>6080086.2699999996</v>
      </c>
      <c r="EB355" s="315">
        <v>18244.099999999999</v>
      </c>
      <c r="EC355" s="315">
        <v>56045.15</v>
      </c>
      <c r="ED355" s="315">
        <v>33689.800000000003</v>
      </c>
      <c r="EE355" s="315">
        <v>18900</v>
      </c>
      <c r="EF355" s="315">
        <v>49882.75</v>
      </c>
      <c r="EG355" s="315">
        <v>140399.60999999999</v>
      </c>
      <c r="EH355" s="315">
        <v>28641.279999999999</v>
      </c>
      <c r="EI355" s="315">
        <v>1752967.85</v>
      </c>
      <c r="EJ355" s="315">
        <v>121395.9</v>
      </c>
      <c r="EK355" s="315">
        <v>4975.55</v>
      </c>
      <c r="EL355" s="315">
        <v>14108.15</v>
      </c>
      <c r="EM355" s="315">
        <v>110038.95</v>
      </c>
      <c r="EN355" s="315">
        <v>441318.01</v>
      </c>
      <c r="EO355" s="315">
        <v>121753.75</v>
      </c>
      <c r="EP355" s="315">
        <v>418205.12</v>
      </c>
      <c r="EQ355" s="315">
        <v>9464.66</v>
      </c>
      <c r="ER355" s="315">
        <v>748795.17</v>
      </c>
      <c r="ES355" s="315">
        <v>1000.8</v>
      </c>
      <c r="ET355" s="315">
        <v>20772.05</v>
      </c>
      <c r="EU355" s="315">
        <v>63327.9</v>
      </c>
      <c r="EV355" s="315">
        <v>4060.5</v>
      </c>
      <c r="EW355" s="315">
        <v>6007.5</v>
      </c>
      <c r="EX355" s="315">
        <v>100160.9</v>
      </c>
      <c r="EY355" s="315">
        <v>4493960.95</v>
      </c>
      <c r="EZ355" s="315">
        <v>108056231.01000001</v>
      </c>
      <c r="FA355" s="315">
        <v>64926.35</v>
      </c>
      <c r="FB355" s="315">
        <v>35082.15</v>
      </c>
      <c r="FC355" s="315">
        <v>4390026.5599999996</v>
      </c>
      <c r="FD355" s="315">
        <v>400781.3</v>
      </c>
      <c r="FE355" s="315">
        <v>392193.05</v>
      </c>
      <c r="FF355" s="315">
        <v>279757.2</v>
      </c>
      <c r="FG355" s="315">
        <v>3920.38</v>
      </c>
      <c r="FH355" s="315">
        <v>2618215.36</v>
      </c>
      <c r="FI355" s="315">
        <v>2900</v>
      </c>
      <c r="FJ355" s="315">
        <v>145843.10999999999</v>
      </c>
      <c r="FK355" s="315">
        <v>126262.95</v>
      </c>
      <c r="FL355" s="315">
        <v>0</v>
      </c>
      <c r="FM355" s="315">
        <v>696259.95</v>
      </c>
      <c r="FN355" s="315">
        <v>66817.440000000002</v>
      </c>
      <c r="FO355" s="315">
        <v>236203.55</v>
      </c>
      <c r="FP355" s="315">
        <v>9414.85</v>
      </c>
      <c r="FQ355" s="315">
        <v>35998.550000000003</v>
      </c>
      <c r="FR355" s="315">
        <v>3890504.67</v>
      </c>
      <c r="FS355" s="315">
        <v>15677.4</v>
      </c>
      <c r="FT355" s="315">
        <v>5919.75</v>
      </c>
      <c r="FU355" s="315">
        <v>58786.65</v>
      </c>
      <c r="FV355" s="315">
        <v>1215.1500000000001</v>
      </c>
      <c r="FW355" s="315">
        <v>14313.85</v>
      </c>
      <c r="FX355" s="315">
        <v>12776.8</v>
      </c>
      <c r="FY355" s="315">
        <v>143196.29999999999</v>
      </c>
      <c r="FZ355" s="315">
        <v>3164</v>
      </c>
      <c r="GA355" s="315">
        <v>28921.8</v>
      </c>
      <c r="GB355" s="315">
        <v>2129.65</v>
      </c>
      <c r="GC355" s="315">
        <v>49607.63</v>
      </c>
      <c r="GD355" s="315">
        <v>128110.75</v>
      </c>
      <c r="GE355" s="315">
        <v>123784.55</v>
      </c>
      <c r="GF355" s="315">
        <v>321609.55</v>
      </c>
      <c r="GG355" s="315">
        <v>85337.39</v>
      </c>
      <c r="GH355" s="315">
        <v>6277.2</v>
      </c>
      <c r="GI355" s="315">
        <v>64692.25</v>
      </c>
      <c r="GJ355" s="315">
        <v>139978.5</v>
      </c>
      <c r="GK355" s="315">
        <v>18854961.73</v>
      </c>
      <c r="GL355" s="315">
        <v>55830.59</v>
      </c>
      <c r="GM355" s="315">
        <v>10266999.439999999</v>
      </c>
      <c r="GN355" s="315">
        <v>375071.61</v>
      </c>
      <c r="GO355" s="315">
        <v>712886.34</v>
      </c>
      <c r="GP355" s="315">
        <v>35842.800000000003</v>
      </c>
      <c r="GQ355" s="315">
        <v>33124.53</v>
      </c>
      <c r="GR355" s="315">
        <v>196922.76</v>
      </c>
      <c r="GS355" s="315">
        <v>16011987.060000001</v>
      </c>
      <c r="GT355" s="315">
        <v>4463.7</v>
      </c>
      <c r="GU355" s="315">
        <v>2692761.63</v>
      </c>
      <c r="GV355" s="315">
        <v>94134.5</v>
      </c>
      <c r="GW355" s="315">
        <v>1700</v>
      </c>
      <c r="GX355" s="315">
        <v>3150867.19</v>
      </c>
      <c r="GY355" s="315">
        <v>19893.2</v>
      </c>
      <c r="GZ355" s="315">
        <v>343971.25</v>
      </c>
      <c r="HA355" s="315">
        <v>2775075.55</v>
      </c>
      <c r="HB355" s="315">
        <v>11967.6</v>
      </c>
      <c r="HC355" s="315">
        <v>329414.82</v>
      </c>
      <c r="HD355" s="315">
        <v>4553.6000000000004</v>
      </c>
      <c r="HE355" s="315">
        <v>7906.75</v>
      </c>
      <c r="HF355" s="315">
        <v>2069</v>
      </c>
      <c r="HG355" s="315">
        <v>833307.96</v>
      </c>
      <c r="HH355" s="315">
        <v>3832723.85</v>
      </c>
      <c r="HI355" s="315">
        <v>123664.5</v>
      </c>
      <c r="HJ355" s="315">
        <v>293922.15000000002</v>
      </c>
      <c r="HK355" s="315">
        <v>3303.15</v>
      </c>
      <c r="HL355" s="315">
        <v>73274.2</v>
      </c>
      <c r="HM355" s="315">
        <v>11231.5</v>
      </c>
      <c r="HN355" s="315">
        <v>105771.15</v>
      </c>
      <c r="HO355" s="315">
        <v>38879</v>
      </c>
      <c r="HP355" s="315">
        <v>806438.07</v>
      </c>
      <c r="HQ355" s="315">
        <v>6454.52</v>
      </c>
      <c r="HR355" s="315">
        <v>348379.21</v>
      </c>
      <c r="HS355" s="315">
        <v>8135.1</v>
      </c>
      <c r="HT355" s="315">
        <v>2463132.41</v>
      </c>
      <c r="HU355" s="315">
        <v>1901.7</v>
      </c>
      <c r="HV355" s="315">
        <v>121840.05</v>
      </c>
      <c r="HW355" s="315">
        <v>5144695.59</v>
      </c>
      <c r="HX355" s="315">
        <v>17510.650000000001</v>
      </c>
      <c r="HY355" s="315">
        <v>5356858.4400000004</v>
      </c>
      <c r="HZ355" s="315">
        <v>205727.35999999999</v>
      </c>
      <c r="IA355" s="315">
        <v>111426.6</v>
      </c>
      <c r="IB355" s="315">
        <v>501123.01</v>
      </c>
      <c r="IC355" s="315">
        <v>3034066.54</v>
      </c>
      <c r="ID355" s="315">
        <v>26955</v>
      </c>
      <c r="IE355" s="315">
        <v>253170.73</v>
      </c>
      <c r="IF355" s="315">
        <v>68280.399999999994</v>
      </c>
      <c r="IG355" s="315">
        <v>60502.68</v>
      </c>
      <c r="IH355" s="315">
        <v>3425.4</v>
      </c>
      <c r="II355" s="315">
        <v>112373.25</v>
      </c>
      <c r="IJ355" s="315">
        <v>415929.84</v>
      </c>
      <c r="IK355" s="315">
        <v>2400</v>
      </c>
      <c r="IL355" s="315">
        <v>4117.5</v>
      </c>
      <c r="IM355" s="315">
        <v>235708.85</v>
      </c>
      <c r="IN355" s="315">
        <v>947633.44</v>
      </c>
      <c r="IO355" s="315">
        <v>6975.8</v>
      </c>
      <c r="IP355" s="315">
        <v>17195</v>
      </c>
      <c r="IQ355" s="315">
        <v>4839.8</v>
      </c>
      <c r="IR355" s="315">
        <v>1581807.06</v>
      </c>
      <c r="IS355" s="315">
        <v>992426.41</v>
      </c>
      <c r="IT355" s="315">
        <v>2299044.66</v>
      </c>
      <c r="IU355" s="315">
        <v>17179.650000000001</v>
      </c>
      <c r="IV355" s="315">
        <v>72650.350000000006</v>
      </c>
      <c r="IW355" s="315">
        <v>44705.1</v>
      </c>
      <c r="IX355" s="315">
        <v>900</v>
      </c>
      <c r="IY355" s="315">
        <v>127390.35</v>
      </c>
      <c r="IZ355" s="315">
        <v>50807.35</v>
      </c>
      <c r="JA355" s="315">
        <v>16968.05</v>
      </c>
      <c r="JB355" s="315">
        <v>6821.7</v>
      </c>
      <c r="JC355" s="315">
        <v>174281.35</v>
      </c>
      <c r="JD355" s="315">
        <v>7303.6</v>
      </c>
      <c r="JE355" s="315">
        <v>32754</v>
      </c>
      <c r="JF355" s="315">
        <v>150023.85</v>
      </c>
      <c r="JG355" s="315">
        <v>10413.799999999999</v>
      </c>
      <c r="JH355" s="315">
        <v>23454.5</v>
      </c>
      <c r="JI355" s="315">
        <v>123053.22</v>
      </c>
      <c r="JJ355" s="315">
        <v>36737</v>
      </c>
      <c r="JK355" s="315">
        <v>504.2</v>
      </c>
      <c r="JL355" s="315">
        <v>67290.05</v>
      </c>
      <c r="JM355" s="315">
        <v>2198.6</v>
      </c>
      <c r="JN355" s="315">
        <v>1100.7</v>
      </c>
      <c r="JO355" s="315">
        <v>70383.649999999994</v>
      </c>
      <c r="JP355" s="315">
        <v>8318.7000000000007</v>
      </c>
      <c r="JQ355" s="315">
        <v>6906.13</v>
      </c>
      <c r="JR355" s="315">
        <v>1588.5</v>
      </c>
      <c r="JS355" s="315">
        <v>1587238.19</v>
      </c>
      <c r="JT355" s="315">
        <v>37800.019999999997</v>
      </c>
      <c r="JU355" s="315">
        <v>68981.399999999994</v>
      </c>
      <c r="JV355" s="315">
        <v>18882703.510000002</v>
      </c>
      <c r="JW355" s="315">
        <v>306275.09999999998</v>
      </c>
      <c r="JX355" s="315">
        <v>31380.3</v>
      </c>
      <c r="JY355" s="315">
        <v>1001.2</v>
      </c>
      <c r="JZ355" s="315">
        <v>18143.25</v>
      </c>
      <c r="KA355" s="315">
        <v>80508.399999999994</v>
      </c>
      <c r="KB355" s="315">
        <v>37608.75</v>
      </c>
      <c r="KC355" s="315">
        <v>19377.37</v>
      </c>
      <c r="KD355" s="315">
        <v>9579.5</v>
      </c>
      <c r="KE355" s="315">
        <v>2779542.09</v>
      </c>
      <c r="KF355" s="315">
        <v>126978</v>
      </c>
      <c r="KG355" s="315">
        <v>188343.03</v>
      </c>
      <c r="KH355" s="315">
        <v>154320</v>
      </c>
      <c r="KI355" s="315">
        <v>14072.45</v>
      </c>
      <c r="KJ355" s="315">
        <v>88954.4</v>
      </c>
      <c r="KK355" s="315">
        <v>4839.45</v>
      </c>
      <c r="KL355" s="315">
        <v>10724.1</v>
      </c>
      <c r="KM355" s="315">
        <v>137391.35</v>
      </c>
      <c r="KN355" s="315">
        <v>133368.25</v>
      </c>
      <c r="KO355" s="315">
        <v>83632</v>
      </c>
      <c r="KP355" s="315">
        <v>92945.17</v>
      </c>
      <c r="KQ355" s="315">
        <v>18615215.420000002</v>
      </c>
      <c r="KR355" s="315">
        <v>710882.42</v>
      </c>
      <c r="KS355" s="314">
        <v>80807.55</v>
      </c>
      <c r="KU355" s="312">
        <v>36</v>
      </c>
      <c r="KV355" s="312">
        <v>365</v>
      </c>
      <c r="KY355" s="312" t="s">
        <v>943</v>
      </c>
    </row>
    <row r="356" spans="1:311" x14ac:dyDescent="0.25">
      <c r="A356" s="321">
        <v>2022</v>
      </c>
      <c r="B356" s="320" t="s">
        <v>891</v>
      </c>
      <c r="C356" s="320" t="s">
        <v>896</v>
      </c>
      <c r="D356" s="320" t="s">
        <v>895</v>
      </c>
      <c r="E356" s="320" t="s">
        <v>846</v>
      </c>
      <c r="F356" s="319">
        <v>0</v>
      </c>
      <c r="G356" s="319">
        <v>0</v>
      </c>
      <c r="H356" s="319">
        <v>347740.49</v>
      </c>
      <c r="I356" s="319">
        <v>0</v>
      </c>
      <c r="J356" s="319">
        <v>5880</v>
      </c>
      <c r="K356" s="319">
        <v>0</v>
      </c>
      <c r="L356" s="319">
        <v>241596.27</v>
      </c>
      <c r="M356" s="319">
        <v>50310.9</v>
      </c>
      <c r="N356" s="319">
        <v>309755.86</v>
      </c>
      <c r="O356" s="319">
        <v>112481.1</v>
      </c>
      <c r="P356" s="319">
        <v>3200</v>
      </c>
      <c r="Q356" s="319">
        <v>613.1</v>
      </c>
      <c r="R356" s="319">
        <v>0</v>
      </c>
      <c r="S356" s="319">
        <v>0</v>
      </c>
      <c r="T356" s="319">
        <v>5103.5</v>
      </c>
      <c r="U356" s="319">
        <v>0</v>
      </c>
      <c r="V356" s="319">
        <v>286374.34999999998</v>
      </c>
      <c r="W356" s="319">
        <v>58838.15</v>
      </c>
      <c r="X356" s="319">
        <v>62883</v>
      </c>
      <c r="Y356" s="319">
        <v>500</v>
      </c>
      <c r="Z356" s="319">
        <v>0</v>
      </c>
      <c r="AA356" s="319">
        <v>355042.79</v>
      </c>
      <c r="AB356" s="319">
        <v>250</v>
      </c>
      <c r="AC356" s="319">
        <v>0</v>
      </c>
      <c r="AD356" s="319">
        <v>436137.41</v>
      </c>
      <c r="AE356" s="319">
        <v>500</v>
      </c>
      <c r="AF356" s="319">
        <v>2302.5</v>
      </c>
      <c r="AG356" s="319">
        <v>0</v>
      </c>
      <c r="AH356" s="319">
        <v>0</v>
      </c>
      <c r="AI356" s="319">
        <v>0</v>
      </c>
      <c r="AJ356" s="319">
        <v>0</v>
      </c>
      <c r="AK356" s="319">
        <v>0</v>
      </c>
      <c r="AL356" s="319">
        <v>0</v>
      </c>
      <c r="AM356" s="319">
        <v>2635</v>
      </c>
      <c r="AN356" s="319">
        <v>0</v>
      </c>
      <c r="AO356" s="319">
        <v>0</v>
      </c>
      <c r="AP356" s="319">
        <v>4584.3500000000004</v>
      </c>
      <c r="AQ356" s="319">
        <v>0</v>
      </c>
      <c r="AR356" s="319">
        <v>0</v>
      </c>
      <c r="AS356" s="319">
        <v>3389.5</v>
      </c>
      <c r="AT356" s="319">
        <v>0</v>
      </c>
      <c r="AU356" s="319">
        <v>0</v>
      </c>
      <c r="AV356" s="319">
        <v>0</v>
      </c>
      <c r="AW356" s="319">
        <v>325650.2</v>
      </c>
      <c r="AX356" s="319">
        <v>15770.45</v>
      </c>
      <c r="AY356" s="319">
        <v>1225.3</v>
      </c>
      <c r="AZ356" s="319">
        <v>0</v>
      </c>
      <c r="BA356" s="319">
        <v>0</v>
      </c>
      <c r="BB356" s="319">
        <v>0</v>
      </c>
      <c r="BC356" s="319">
        <v>10904.5</v>
      </c>
      <c r="BD356" s="319">
        <v>0</v>
      </c>
      <c r="BE356" s="319">
        <v>957.61</v>
      </c>
      <c r="BF356" s="319">
        <v>840</v>
      </c>
      <c r="BG356" s="319">
        <v>0</v>
      </c>
      <c r="BH356" s="319">
        <v>1677.85</v>
      </c>
      <c r="BI356" s="319">
        <v>146030.54999999999</v>
      </c>
      <c r="BJ356" s="319">
        <v>0</v>
      </c>
      <c r="BK356" s="319">
        <v>13008</v>
      </c>
      <c r="BL356" s="319">
        <v>0</v>
      </c>
      <c r="BM356" s="319">
        <v>0</v>
      </c>
      <c r="BN356" s="319">
        <v>115066.5</v>
      </c>
      <c r="BO356" s="319">
        <v>0</v>
      </c>
      <c r="BP356" s="319">
        <v>19035.3</v>
      </c>
      <c r="BQ356" s="319">
        <v>2338.5</v>
      </c>
      <c r="BR356" s="319">
        <v>0</v>
      </c>
      <c r="BS356" s="319">
        <v>36094.400000000001</v>
      </c>
      <c r="BT356" s="319">
        <v>468</v>
      </c>
      <c r="BU356" s="319">
        <v>0</v>
      </c>
      <c r="BV356" s="319">
        <v>7628</v>
      </c>
      <c r="BW356" s="319">
        <v>8550</v>
      </c>
      <c r="BX356" s="319">
        <v>0</v>
      </c>
      <c r="BY356" s="319">
        <v>66220.850000000006</v>
      </c>
      <c r="BZ356" s="319">
        <v>47201.2</v>
      </c>
      <c r="CA356" s="319">
        <v>884.1</v>
      </c>
      <c r="CB356" s="319">
        <v>2208.4</v>
      </c>
      <c r="CC356" s="319">
        <v>28000</v>
      </c>
      <c r="CD356" s="319">
        <v>70788.7</v>
      </c>
      <c r="CE356" s="319">
        <v>0</v>
      </c>
      <c r="CF356" s="319">
        <v>1947.25</v>
      </c>
      <c r="CG356" s="319">
        <v>0</v>
      </c>
      <c r="CH356" s="319">
        <v>54541.25</v>
      </c>
      <c r="CI356" s="319">
        <v>282274</v>
      </c>
      <c r="CJ356" s="319">
        <v>38650.9</v>
      </c>
      <c r="CK356" s="319">
        <v>0</v>
      </c>
      <c r="CL356" s="319">
        <v>0</v>
      </c>
      <c r="CM356" s="319">
        <v>19985.099999999999</v>
      </c>
      <c r="CN356" s="319">
        <v>5148.6000000000004</v>
      </c>
      <c r="CO356" s="319">
        <v>7313.6</v>
      </c>
      <c r="CP356" s="319">
        <v>0</v>
      </c>
      <c r="CQ356" s="319">
        <v>0</v>
      </c>
      <c r="CR356" s="319">
        <v>0</v>
      </c>
      <c r="CS356" s="319">
        <v>41996.1</v>
      </c>
      <c r="CT356" s="319">
        <v>26636.5</v>
      </c>
      <c r="CU356" s="319">
        <v>0</v>
      </c>
      <c r="CV356" s="319">
        <v>0</v>
      </c>
      <c r="CW356" s="319">
        <v>0</v>
      </c>
      <c r="CX356" s="319">
        <v>222640.51</v>
      </c>
      <c r="CY356" s="319">
        <v>0</v>
      </c>
      <c r="CZ356" s="319">
        <v>35957.5</v>
      </c>
      <c r="DA356" s="319">
        <v>113233.3</v>
      </c>
      <c r="DB356" s="319">
        <v>257776.7</v>
      </c>
      <c r="DC356" s="319">
        <v>925.45</v>
      </c>
      <c r="DD356" s="319">
        <v>1699268.5</v>
      </c>
      <c r="DE356" s="319">
        <v>455097.04</v>
      </c>
      <c r="DF356" s="319">
        <v>51926.3</v>
      </c>
      <c r="DG356" s="319">
        <v>0</v>
      </c>
      <c r="DH356" s="319">
        <v>99255.54</v>
      </c>
      <c r="DI356" s="319">
        <v>0</v>
      </c>
      <c r="DJ356" s="319">
        <v>0</v>
      </c>
      <c r="DK356" s="319">
        <v>5115</v>
      </c>
      <c r="DL356" s="319">
        <v>0</v>
      </c>
      <c r="DM356" s="319">
        <v>0</v>
      </c>
      <c r="DN356" s="319">
        <v>0</v>
      </c>
      <c r="DO356" s="319">
        <v>2130</v>
      </c>
      <c r="DP356" s="319">
        <v>0</v>
      </c>
      <c r="DQ356" s="319">
        <v>0</v>
      </c>
      <c r="DR356" s="319">
        <v>0</v>
      </c>
      <c r="DS356" s="319">
        <v>26653.5</v>
      </c>
      <c r="DT356" s="319">
        <v>19112.009999999998</v>
      </c>
      <c r="DU356" s="319">
        <v>144871.44</v>
      </c>
      <c r="DV356" s="319">
        <v>12826.85</v>
      </c>
      <c r="DW356" s="319">
        <v>928.65</v>
      </c>
      <c r="DX356" s="319">
        <v>18016</v>
      </c>
      <c r="DY356" s="319">
        <v>0</v>
      </c>
      <c r="DZ356" s="319">
        <v>48881.24</v>
      </c>
      <c r="EA356" s="319">
        <v>613717.48</v>
      </c>
      <c r="EB356" s="319">
        <v>0</v>
      </c>
      <c r="EC356" s="319">
        <v>102678</v>
      </c>
      <c r="ED356" s="319">
        <v>0</v>
      </c>
      <c r="EE356" s="319">
        <v>0</v>
      </c>
      <c r="EF356" s="319">
        <v>0</v>
      </c>
      <c r="EG356" s="319">
        <v>36989.449999999997</v>
      </c>
      <c r="EH356" s="319">
        <v>0</v>
      </c>
      <c r="EI356" s="319">
        <v>86641.65</v>
      </c>
      <c r="EJ356" s="319">
        <v>10966.59</v>
      </c>
      <c r="EK356" s="319">
        <v>0</v>
      </c>
      <c r="EL356" s="319">
        <v>24607.8</v>
      </c>
      <c r="EM356" s="319">
        <v>0</v>
      </c>
      <c r="EN356" s="319">
        <v>14483.5</v>
      </c>
      <c r="EO356" s="319">
        <v>18779.25</v>
      </c>
      <c r="EP356" s="319">
        <v>75873.55</v>
      </c>
      <c r="EQ356" s="319">
        <v>0</v>
      </c>
      <c r="ER356" s="319">
        <v>2160.1</v>
      </c>
      <c r="ES356" s="319">
        <v>0</v>
      </c>
      <c r="ET356" s="319">
        <v>239405.21</v>
      </c>
      <c r="EU356" s="319">
        <v>7284.92</v>
      </c>
      <c r="EV356" s="319">
        <v>0</v>
      </c>
      <c r="EW356" s="319">
        <v>0</v>
      </c>
      <c r="EX356" s="319">
        <v>31515.9</v>
      </c>
      <c r="EY356" s="319">
        <v>749001.44</v>
      </c>
      <c r="EZ356" s="319">
        <v>16486670.15</v>
      </c>
      <c r="FA356" s="319">
        <v>7673.4</v>
      </c>
      <c r="FB356" s="319">
        <v>0</v>
      </c>
      <c r="FC356" s="319">
        <v>137516</v>
      </c>
      <c r="FD356" s="319">
        <v>0</v>
      </c>
      <c r="FE356" s="319">
        <v>1384693.83</v>
      </c>
      <c r="FF356" s="319">
        <v>1010</v>
      </c>
      <c r="FG356" s="319">
        <v>3314.8</v>
      </c>
      <c r="FH356" s="319">
        <v>3981</v>
      </c>
      <c r="FI356" s="319">
        <v>0</v>
      </c>
      <c r="FJ356" s="319">
        <v>44367.55</v>
      </c>
      <c r="FK356" s="319">
        <v>739.6</v>
      </c>
      <c r="FL356" s="319">
        <v>0</v>
      </c>
      <c r="FM356" s="319">
        <v>0</v>
      </c>
      <c r="FN356" s="319">
        <v>0</v>
      </c>
      <c r="FO356" s="319">
        <v>12951.4</v>
      </c>
      <c r="FP356" s="319">
        <v>2463</v>
      </c>
      <c r="FQ356" s="319">
        <v>880</v>
      </c>
      <c r="FR356" s="319">
        <v>1274248.22</v>
      </c>
      <c r="FS356" s="319">
        <v>1678.5</v>
      </c>
      <c r="FT356" s="319">
        <v>0</v>
      </c>
      <c r="FU356" s="319">
        <v>0</v>
      </c>
      <c r="FV356" s="319">
        <v>0</v>
      </c>
      <c r="FW356" s="319">
        <v>0</v>
      </c>
      <c r="FX356" s="319">
        <v>14000</v>
      </c>
      <c r="FY356" s="319">
        <v>30385.15</v>
      </c>
      <c r="FZ356" s="319">
        <v>0</v>
      </c>
      <c r="GA356" s="319">
        <v>0</v>
      </c>
      <c r="GB356" s="319">
        <v>0</v>
      </c>
      <c r="GC356" s="319">
        <v>0</v>
      </c>
      <c r="GD356" s="319">
        <v>0</v>
      </c>
      <c r="GE356" s="319">
        <v>270821.3</v>
      </c>
      <c r="GF356" s="319">
        <v>0</v>
      </c>
      <c r="GG356" s="319">
        <v>1878.1</v>
      </c>
      <c r="GH356" s="319">
        <v>1811.65</v>
      </c>
      <c r="GI356" s="319">
        <v>0</v>
      </c>
      <c r="GJ356" s="319">
        <v>1824.1</v>
      </c>
      <c r="GK356" s="319">
        <v>2959764.46</v>
      </c>
      <c r="GL356" s="319">
        <v>0</v>
      </c>
      <c r="GM356" s="319">
        <v>515732.67</v>
      </c>
      <c r="GN356" s="319">
        <v>7736.3</v>
      </c>
      <c r="GO356" s="319">
        <v>6075.9</v>
      </c>
      <c r="GP356" s="319">
        <v>0</v>
      </c>
      <c r="GQ356" s="319">
        <v>0</v>
      </c>
      <c r="GR356" s="319">
        <v>0</v>
      </c>
      <c r="GS356" s="319">
        <v>819075.6</v>
      </c>
      <c r="GT356" s="319">
        <v>0</v>
      </c>
      <c r="GU356" s="319">
        <v>36039.65</v>
      </c>
      <c r="GV356" s="319">
        <v>0</v>
      </c>
      <c r="GW356" s="319">
        <v>0</v>
      </c>
      <c r="GX356" s="319">
        <v>33790.589999999997</v>
      </c>
      <c r="GY356" s="319">
        <v>0</v>
      </c>
      <c r="GZ356" s="319">
        <v>0</v>
      </c>
      <c r="HA356" s="319">
        <v>15516.92</v>
      </c>
      <c r="HB356" s="319">
        <v>1652.15</v>
      </c>
      <c r="HC356" s="319">
        <v>33365.440000000002</v>
      </c>
      <c r="HD356" s="319">
        <v>0</v>
      </c>
      <c r="HE356" s="319">
        <v>2944.25</v>
      </c>
      <c r="HF356" s="319">
        <v>0</v>
      </c>
      <c r="HG356" s="319">
        <v>8822</v>
      </c>
      <c r="HH356" s="319">
        <v>74291.8</v>
      </c>
      <c r="HI356" s="319">
        <v>2124.4</v>
      </c>
      <c r="HJ356" s="319">
        <v>0</v>
      </c>
      <c r="HK356" s="319">
        <v>0</v>
      </c>
      <c r="HL356" s="319">
        <v>6300</v>
      </c>
      <c r="HM356" s="319">
        <v>2513</v>
      </c>
      <c r="HN356" s="319">
        <v>1633.5</v>
      </c>
      <c r="HO356" s="319">
        <v>0</v>
      </c>
      <c r="HP356" s="319">
        <v>53965.4</v>
      </c>
      <c r="HQ356" s="319">
        <v>0</v>
      </c>
      <c r="HR356" s="319">
        <v>107903.8</v>
      </c>
      <c r="HS356" s="319">
        <v>0</v>
      </c>
      <c r="HT356" s="319">
        <v>719709.57</v>
      </c>
      <c r="HU356" s="319">
        <v>0</v>
      </c>
      <c r="HV356" s="319">
        <v>34308.82</v>
      </c>
      <c r="HW356" s="319">
        <v>677387.77</v>
      </c>
      <c r="HX356" s="319">
        <v>0</v>
      </c>
      <c r="HY356" s="319">
        <v>2490425.81</v>
      </c>
      <c r="HZ356" s="319">
        <v>13364.53</v>
      </c>
      <c r="IA356" s="319">
        <v>3402.7</v>
      </c>
      <c r="IB356" s="319">
        <v>0</v>
      </c>
      <c r="IC356" s="319">
        <v>234804.66</v>
      </c>
      <c r="ID356" s="319">
        <v>0</v>
      </c>
      <c r="IE356" s="319">
        <v>70966.45</v>
      </c>
      <c r="IF356" s="319">
        <v>0</v>
      </c>
      <c r="IG356" s="319">
        <v>1024.3</v>
      </c>
      <c r="IH356" s="319">
        <v>180</v>
      </c>
      <c r="II356" s="319">
        <v>0</v>
      </c>
      <c r="IJ356" s="319">
        <v>34058.839999999997</v>
      </c>
      <c r="IK356" s="319">
        <v>319.10000000000002</v>
      </c>
      <c r="IL356" s="319">
        <v>28924</v>
      </c>
      <c r="IM356" s="319">
        <v>2338.9</v>
      </c>
      <c r="IN356" s="319">
        <v>0</v>
      </c>
      <c r="IO356" s="319">
        <v>1176.25</v>
      </c>
      <c r="IP356" s="319">
        <v>1118.57</v>
      </c>
      <c r="IQ356" s="319">
        <v>0</v>
      </c>
      <c r="IR356" s="319">
        <v>0</v>
      </c>
      <c r="IS356" s="319">
        <v>307187.33</v>
      </c>
      <c r="IT356" s="319">
        <v>149281.4</v>
      </c>
      <c r="IU356" s="319">
        <v>0</v>
      </c>
      <c r="IV356" s="319">
        <v>3097.4</v>
      </c>
      <c r="IW356" s="319">
        <v>0</v>
      </c>
      <c r="IX356" s="319">
        <v>0</v>
      </c>
      <c r="IY356" s="319">
        <v>0</v>
      </c>
      <c r="IZ356" s="319">
        <v>0</v>
      </c>
      <c r="JA356" s="319">
        <v>1382.3</v>
      </c>
      <c r="JB356" s="319">
        <v>97215.75</v>
      </c>
      <c r="JC356" s="319">
        <v>1853.4</v>
      </c>
      <c r="JD356" s="319">
        <v>895</v>
      </c>
      <c r="JE356" s="319">
        <v>24717.97</v>
      </c>
      <c r="JF356" s="319">
        <v>1200</v>
      </c>
      <c r="JG356" s="319">
        <v>27502.15</v>
      </c>
      <c r="JH356" s="319">
        <v>156746.04999999999</v>
      </c>
      <c r="JI356" s="319">
        <v>38132.230000000003</v>
      </c>
      <c r="JJ356" s="319">
        <v>1033.5899999999999</v>
      </c>
      <c r="JK356" s="319">
        <v>0</v>
      </c>
      <c r="JL356" s="319">
        <v>0</v>
      </c>
      <c r="JM356" s="319">
        <v>0</v>
      </c>
      <c r="JN356" s="319">
        <v>0</v>
      </c>
      <c r="JO356" s="319">
        <v>9446.7000000000007</v>
      </c>
      <c r="JP356" s="319">
        <v>0</v>
      </c>
      <c r="JQ356" s="319">
        <v>0</v>
      </c>
      <c r="JR356" s="319">
        <v>0</v>
      </c>
      <c r="JS356" s="319">
        <v>80643.850000000006</v>
      </c>
      <c r="JT356" s="319">
        <v>0</v>
      </c>
      <c r="JU356" s="319">
        <v>58480.07</v>
      </c>
      <c r="JV356" s="319">
        <v>2386249.79</v>
      </c>
      <c r="JW356" s="319">
        <v>9490.5</v>
      </c>
      <c r="JX356" s="319">
        <v>3625</v>
      </c>
      <c r="JY356" s="319">
        <v>0</v>
      </c>
      <c r="JZ356" s="319">
        <v>0</v>
      </c>
      <c r="KA356" s="319">
        <v>0</v>
      </c>
      <c r="KB356" s="319">
        <v>0</v>
      </c>
      <c r="KC356" s="319">
        <v>1866.25</v>
      </c>
      <c r="KD356" s="319">
        <v>0</v>
      </c>
      <c r="KE356" s="319">
        <v>133568.75</v>
      </c>
      <c r="KF356" s="319">
        <v>0</v>
      </c>
      <c r="KG356" s="319">
        <v>0</v>
      </c>
      <c r="KH356" s="319">
        <v>0</v>
      </c>
      <c r="KI356" s="319">
        <v>105412.4</v>
      </c>
      <c r="KJ356" s="319">
        <v>94241.57</v>
      </c>
      <c r="KK356" s="319">
        <v>0</v>
      </c>
      <c r="KL356" s="319">
        <v>0</v>
      </c>
      <c r="KM356" s="319">
        <v>0</v>
      </c>
      <c r="KN356" s="319">
        <v>83047</v>
      </c>
      <c r="KO356" s="319">
        <v>0</v>
      </c>
      <c r="KP356" s="319">
        <v>200275.25</v>
      </c>
      <c r="KQ356" s="319">
        <v>2785617.9199999999</v>
      </c>
      <c r="KR356" s="319">
        <v>0</v>
      </c>
      <c r="KS356" s="318">
        <v>205665.4</v>
      </c>
      <c r="KU356" s="312">
        <v>36</v>
      </c>
      <c r="KV356" s="312">
        <v>366</v>
      </c>
      <c r="KY356" s="312" t="s">
        <v>943</v>
      </c>
    </row>
    <row r="357" spans="1:311" x14ac:dyDescent="0.25">
      <c r="A357" s="317">
        <v>2022</v>
      </c>
      <c r="B357" s="316" t="s">
        <v>891</v>
      </c>
      <c r="C357" s="316" t="s">
        <v>893</v>
      </c>
      <c r="D357" s="316" t="s">
        <v>894</v>
      </c>
      <c r="E357" s="316" t="s">
        <v>846</v>
      </c>
      <c r="F357" s="315">
        <v>350000</v>
      </c>
      <c r="G357" s="315">
        <v>7015.42</v>
      </c>
      <c r="H357" s="315">
        <v>3968056.03</v>
      </c>
      <c r="I357" s="315">
        <v>6942</v>
      </c>
      <c r="J357" s="315">
        <v>15930</v>
      </c>
      <c r="K357" s="315">
        <v>234293.38</v>
      </c>
      <c r="L357" s="315">
        <v>1682578.05</v>
      </c>
      <c r="M357" s="315">
        <v>500000</v>
      </c>
      <c r="N357" s="315">
        <v>1306106.8500000001</v>
      </c>
      <c r="O357" s="315">
        <v>275583.8</v>
      </c>
      <c r="P357" s="315">
        <v>0</v>
      </c>
      <c r="Q357" s="315">
        <v>200000</v>
      </c>
      <c r="R357" s="315">
        <v>282083.59000000003</v>
      </c>
      <c r="S357" s="315">
        <v>13518.9</v>
      </c>
      <c r="T357" s="315">
        <v>20000</v>
      </c>
      <c r="U357" s="315">
        <v>1673405.12</v>
      </c>
      <c r="V357" s="315">
        <v>429935.71</v>
      </c>
      <c r="W357" s="315">
        <v>41075.599999999999</v>
      </c>
      <c r="X357" s="315">
        <v>0</v>
      </c>
      <c r="Y357" s="315">
        <v>0</v>
      </c>
      <c r="Z357" s="315">
        <v>151019.51999999999</v>
      </c>
      <c r="AA357" s="315">
        <v>2411208.94</v>
      </c>
      <c r="AB357" s="315">
        <v>838211.52</v>
      </c>
      <c r="AC357" s="315">
        <v>22933</v>
      </c>
      <c r="AD357" s="315">
        <v>36386.400000000001</v>
      </c>
      <c r="AE357" s="315">
        <v>110000</v>
      </c>
      <c r="AF357" s="315">
        <v>800000</v>
      </c>
      <c r="AG357" s="315">
        <v>0</v>
      </c>
      <c r="AH357" s="315">
        <v>0</v>
      </c>
      <c r="AI357" s="315">
        <v>240559.14</v>
      </c>
      <c r="AJ357" s="315">
        <v>17161.900000000001</v>
      </c>
      <c r="AK357" s="315">
        <v>65546.600000000006</v>
      </c>
      <c r="AL357" s="315">
        <v>679650</v>
      </c>
      <c r="AM357" s="315">
        <v>583</v>
      </c>
      <c r="AN357" s="315">
        <v>519405</v>
      </c>
      <c r="AO357" s="315">
        <v>130000</v>
      </c>
      <c r="AP357" s="315">
        <v>35000</v>
      </c>
      <c r="AQ357" s="315">
        <v>0</v>
      </c>
      <c r="AR357" s="315">
        <v>542000</v>
      </c>
      <c r="AS357" s="315">
        <v>62983.75</v>
      </c>
      <c r="AT357" s="315">
        <v>404524.43</v>
      </c>
      <c r="AU357" s="315">
        <v>174469.27</v>
      </c>
      <c r="AV357" s="315">
        <v>300000</v>
      </c>
      <c r="AW357" s="315">
        <v>6518080.6299999999</v>
      </c>
      <c r="AX357" s="315">
        <v>250000</v>
      </c>
      <c r="AY357" s="315">
        <v>391.95</v>
      </c>
      <c r="AZ357" s="315">
        <v>1000</v>
      </c>
      <c r="BA357" s="315">
        <v>0</v>
      </c>
      <c r="BB357" s="315">
        <v>225000</v>
      </c>
      <c r="BC357" s="315">
        <v>0</v>
      </c>
      <c r="BD357" s="315">
        <v>2262.4699999999998</v>
      </c>
      <c r="BE357" s="315">
        <v>56958.6</v>
      </c>
      <c r="BF357" s="315">
        <v>1550</v>
      </c>
      <c r="BG357" s="315">
        <v>70000</v>
      </c>
      <c r="BH357" s="315">
        <v>6730.54</v>
      </c>
      <c r="BI357" s="315">
        <v>1163594.82</v>
      </c>
      <c r="BJ357" s="315">
        <v>5000</v>
      </c>
      <c r="BK357" s="315">
        <v>604685</v>
      </c>
      <c r="BL357" s="315">
        <v>0</v>
      </c>
      <c r="BM357" s="315">
        <v>160632.45000000001</v>
      </c>
      <c r="BN357" s="315">
        <v>4093552.4</v>
      </c>
      <c r="BO357" s="315">
        <v>23624.11</v>
      </c>
      <c r="BP357" s="315">
        <v>0</v>
      </c>
      <c r="BQ357" s="315">
        <v>34273.160000000003</v>
      </c>
      <c r="BR357" s="315">
        <v>539407.16</v>
      </c>
      <c r="BS357" s="315">
        <v>27000</v>
      </c>
      <c r="BT357" s="315">
        <v>125000</v>
      </c>
      <c r="BU357" s="315">
        <v>0</v>
      </c>
      <c r="BV357" s="315">
        <v>603000</v>
      </c>
      <c r="BW357" s="315">
        <v>118400</v>
      </c>
      <c r="BX357" s="315">
        <v>105000</v>
      </c>
      <c r="BY357" s="315">
        <v>29370</v>
      </c>
      <c r="BZ357" s="315">
        <v>221710</v>
      </c>
      <c r="CA357" s="315">
        <v>264760.59999999998</v>
      </c>
      <c r="CB357" s="315">
        <v>59343.95</v>
      </c>
      <c r="CC357" s="315">
        <v>343652.6</v>
      </c>
      <c r="CD357" s="315">
        <v>60102.15</v>
      </c>
      <c r="CE357" s="315">
        <v>1064756.3</v>
      </c>
      <c r="CF357" s="315">
        <v>1036274.96</v>
      </c>
      <c r="CG357" s="315">
        <v>85500</v>
      </c>
      <c r="CH357" s="315">
        <v>0</v>
      </c>
      <c r="CI357" s="315">
        <v>3363.5</v>
      </c>
      <c r="CJ357" s="315">
        <v>39104.800000000003</v>
      </c>
      <c r="CK357" s="315">
        <v>185318.39999999999</v>
      </c>
      <c r="CL357" s="315">
        <v>51383.6</v>
      </c>
      <c r="CM357" s="315">
        <v>26874.65</v>
      </c>
      <c r="CN357" s="315">
        <v>15356.59</v>
      </c>
      <c r="CO357" s="315">
        <v>1194400</v>
      </c>
      <c r="CP357" s="315">
        <v>235738</v>
      </c>
      <c r="CQ357" s="315">
        <v>613820</v>
      </c>
      <c r="CR357" s="315">
        <v>3280.4</v>
      </c>
      <c r="CS357" s="315">
        <v>225000</v>
      </c>
      <c r="CT357" s="315">
        <v>600000</v>
      </c>
      <c r="CU357" s="315">
        <v>150000</v>
      </c>
      <c r="CV357" s="315">
        <v>47600.800000000003</v>
      </c>
      <c r="CW357" s="315">
        <v>18000</v>
      </c>
      <c r="CX357" s="315">
        <v>174863.3</v>
      </c>
      <c r="CY357" s="315">
        <v>0</v>
      </c>
      <c r="CZ357" s="315">
        <v>512756.67</v>
      </c>
      <c r="DA357" s="315">
        <v>196498.67</v>
      </c>
      <c r="DB357" s="315">
        <v>1483973.12</v>
      </c>
      <c r="DC357" s="315">
        <v>190000</v>
      </c>
      <c r="DD357" s="315">
        <v>794743.73</v>
      </c>
      <c r="DE357" s="315">
        <v>2185524.92</v>
      </c>
      <c r="DF357" s="315">
        <v>557286.80000000005</v>
      </c>
      <c r="DG357" s="315">
        <v>0</v>
      </c>
      <c r="DH357" s="315">
        <v>0</v>
      </c>
      <c r="DI357" s="315">
        <v>895009.44</v>
      </c>
      <c r="DJ357" s="315">
        <v>1052000</v>
      </c>
      <c r="DK357" s="315">
        <v>1473097.05</v>
      </c>
      <c r="DL357" s="315">
        <v>30000</v>
      </c>
      <c r="DM357" s="315">
        <v>837755</v>
      </c>
      <c r="DN357" s="315">
        <v>0</v>
      </c>
      <c r="DO357" s="315">
        <v>270000</v>
      </c>
      <c r="DP357" s="315">
        <v>0</v>
      </c>
      <c r="DQ357" s="315">
        <v>29185</v>
      </c>
      <c r="DR357" s="315">
        <v>450000</v>
      </c>
      <c r="DS357" s="315">
        <v>876001.56</v>
      </c>
      <c r="DT357" s="315">
        <v>1176249.6200000001</v>
      </c>
      <c r="DU357" s="315">
        <v>1717017</v>
      </c>
      <c r="DV357" s="315">
        <v>42603.9</v>
      </c>
      <c r="DW357" s="315">
        <v>0</v>
      </c>
      <c r="DX357" s="315">
        <v>55000</v>
      </c>
      <c r="DY357" s="315">
        <v>0</v>
      </c>
      <c r="DZ357" s="315">
        <v>87367</v>
      </c>
      <c r="EA357" s="315">
        <v>11699.05</v>
      </c>
      <c r="EB357" s="315">
        <v>2000</v>
      </c>
      <c r="EC357" s="315">
        <v>270743</v>
      </c>
      <c r="ED357" s="315">
        <v>11876.18</v>
      </c>
      <c r="EE357" s="315">
        <v>296297.40000000002</v>
      </c>
      <c r="EF357" s="315">
        <v>10000</v>
      </c>
      <c r="EG357" s="315">
        <v>371025.45</v>
      </c>
      <c r="EH357" s="315">
        <v>263195</v>
      </c>
      <c r="EI357" s="315">
        <v>296276</v>
      </c>
      <c r="EJ357" s="315">
        <v>402295.99</v>
      </c>
      <c r="EK357" s="315">
        <v>130953.3</v>
      </c>
      <c r="EL357" s="315">
        <v>250</v>
      </c>
      <c r="EM357" s="315">
        <v>243511.87</v>
      </c>
      <c r="EN357" s="315">
        <v>341693</v>
      </c>
      <c r="EO357" s="315">
        <v>390401.99</v>
      </c>
      <c r="EP357" s="315">
        <v>5000</v>
      </c>
      <c r="EQ357" s="315">
        <v>12859.18</v>
      </c>
      <c r="ER357" s="315">
        <v>308210.2</v>
      </c>
      <c r="ES357" s="315">
        <v>76004.36</v>
      </c>
      <c r="ET357" s="315">
        <v>550000</v>
      </c>
      <c r="EU357" s="315">
        <v>20169.55</v>
      </c>
      <c r="EV357" s="315">
        <v>100000</v>
      </c>
      <c r="EW357" s="315">
        <v>10760.5</v>
      </c>
      <c r="EX357" s="315">
        <v>899329.28</v>
      </c>
      <c r="EY357" s="315">
        <v>2219600.23</v>
      </c>
      <c r="EZ357" s="315">
        <v>98112670.719999999</v>
      </c>
      <c r="FA357" s="315">
        <v>29.25</v>
      </c>
      <c r="FB357" s="315">
        <v>460000</v>
      </c>
      <c r="FC357" s="315">
        <v>2527849.09</v>
      </c>
      <c r="FD357" s="315">
        <v>1288000</v>
      </c>
      <c r="FE357" s="315">
        <v>1073030.7</v>
      </c>
      <c r="FF357" s="315">
        <v>100168.38</v>
      </c>
      <c r="FG357" s="315">
        <v>120000</v>
      </c>
      <c r="FH357" s="315">
        <v>21564.55</v>
      </c>
      <c r="FI357" s="315">
        <v>0</v>
      </c>
      <c r="FJ357" s="315">
        <v>0</v>
      </c>
      <c r="FK357" s="315">
        <v>60000</v>
      </c>
      <c r="FL357" s="315">
        <v>74724.649999999994</v>
      </c>
      <c r="FM357" s="315">
        <v>488386.33</v>
      </c>
      <c r="FN357" s="315">
        <v>2921.92</v>
      </c>
      <c r="FO357" s="315">
        <v>220000</v>
      </c>
      <c r="FP357" s="315">
        <v>44000</v>
      </c>
      <c r="FQ357" s="315">
        <v>1759859.25</v>
      </c>
      <c r="FR357" s="315">
        <v>183550</v>
      </c>
      <c r="FS357" s="315">
        <v>20000</v>
      </c>
      <c r="FT357" s="315">
        <v>40067.06</v>
      </c>
      <c r="FU357" s="315">
        <v>276920</v>
      </c>
      <c r="FV357" s="315">
        <v>30262.95</v>
      </c>
      <c r="FW357" s="315">
        <v>0</v>
      </c>
      <c r="FX357" s="315">
        <v>699235.85</v>
      </c>
      <c r="FY357" s="315">
        <v>200299.05</v>
      </c>
      <c r="FZ357" s="315">
        <v>50000</v>
      </c>
      <c r="GA357" s="315">
        <v>17282.599999999999</v>
      </c>
      <c r="GB357" s="315">
        <v>0</v>
      </c>
      <c r="GC357" s="315">
        <v>46080.52</v>
      </c>
      <c r="GD357" s="315">
        <v>64023</v>
      </c>
      <c r="GE357" s="315">
        <v>1364349.53</v>
      </c>
      <c r="GF357" s="315">
        <v>286700</v>
      </c>
      <c r="GG357" s="315">
        <v>168365.4</v>
      </c>
      <c r="GH357" s="315">
        <v>27606</v>
      </c>
      <c r="GI357" s="315">
        <v>391522</v>
      </c>
      <c r="GJ357" s="315">
        <v>214647.75</v>
      </c>
      <c r="GK357" s="315">
        <v>1899885.84</v>
      </c>
      <c r="GL357" s="315">
        <v>372056.35</v>
      </c>
      <c r="GM357" s="315">
        <v>6067673.7800000003</v>
      </c>
      <c r="GN357" s="315">
        <v>489000</v>
      </c>
      <c r="GO357" s="315">
        <v>5516632.2999999998</v>
      </c>
      <c r="GP357" s="315">
        <v>0</v>
      </c>
      <c r="GQ357" s="315">
        <v>0</v>
      </c>
      <c r="GR357" s="315">
        <v>1275000</v>
      </c>
      <c r="GS357" s="315">
        <v>5258.44</v>
      </c>
      <c r="GT357" s="315">
        <v>0</v>
      </c>
      <c r="GU357" s="315">
        <v>1200000</v>
      </c>
      <c r="GV357" s="315">
        <v>2000</v>
      </c>
      <c r="GW357" s="315">
        <v>43193.75</v>
      </c>
      <c r="GX357" s="315">
        <v>2022628.01</v>
      </c>
      <c r="GY357" s="315">
        <v>3870.85</v>
      </c>
      <c r="GZ357" s="315">
        <v>684314.46</v>
      </c>
      <c r="HA357" s="315">
        <v>241874.27</v>
      </c>
      <c r="HB357" s="315">
        <v>1055062.68</v>
      </c>
      <c r="HC357" s="315">
        <v>815000</v>
      </c>
      <c r="HD357" s="315">
        <v>4753.05</v>
      </c>
      <c r="HE357" s="315">
        <v>200000</v>
      </c>
      <c r="HF357" s="315">
        <v>100000</v>
      </c>
      <c r="HG357" s="315">
        <v>314746.46000000002</v>
      </c>
      <c r="HH357" s="315">
        <v>3578359.47</v>
      </c>
      <c r="HI357" s="315">
        <v>650400</v>
      </c>
      <c r="HJ357" s="315">
        <v>50000</v>
      </c>
      <c r="HK357" s="315">
        <v>100000</v>
      </c>
      <c r="HL357" s="315">
        <v>90367.28</v>
      </c>
      <c r="HM357" s="315">
        <v>20000</v>
      </c>
      <c r="HN357" s="315">
        <v>50725.25</v>
      </c>
      <c r="HO357" s="315">
        <v>130000</v>
      </c>
      <c r="HP357" s="315">
        <v>46582.05</v>
      </c>
      <c r="HQ357" s="315">
        <v>146.05000000000001</v>
      </c>
      <c r="HR357" s="315">
        <v>15210.25</v>
      </c>
      <c r="HS357" s="315">
        <v>0</v>
      </c>
      <c r="HT357" s="315">
        <v>723215.67</v>
      </c>
      <c r="HU357" s="315">
        <v>180000</v>
      </c>
      <c r="HV357" s="315">
        <v>25000</v>
      </c>
      <c r="HW357" s="315">
        <v>2292342.5</v>
      </c>
      <c r="HX357" s="315">
        <v>154000</v>
      </c>
      <c r="HY357" s="315">
        <v>3064342.41</v>
      </c>
      <c r="HZ357" s="315">
        <v>560942.75</v>
      </c>
      <c r="IA357" s="315">
        <v>0</v>
      </c>
      <c r="IB357" s="315">
        <v>172500</v>
      </c>
      <c r="IC357" s="315">
        <v>138520.75</v>
      </c>
      <c r="ID357" s="315">
        <v>0</v>
      </c>
      <c r="IE357" s="315">
        <v>0</v>
      </c>
      <c r="IF357" s="315">
        <v>140000</v>
      </c>
      <c r="IG357" s="315">
        <v>0</v>
      </c>
      <c r="IH357" s="315">
        <v>122851</v>
      </c>
      <c r="II357" s="315">
        <v>323576.43</v>
      </c>
      <c r="IJ357" s="315">
        <v>94180.4</v>
      </c>
      <c r="IK357" s="315">
        <v>2138</v>
      </c>
      <c r="IL357" s="315">
        <v>12025.85</v>
      </c>
      <c r="IM357" s="315">
        <v>0</v>
      </c>
      <c r="IN357" s="315">
        <v>1527170</v>
      </c>
      <c r="IO357" s="315">
        <v>41000</v>
      </c>
      <c r="IP357" s="315">
        <v>208428</v>
      </c>
      <c r="IQ357" s="315">
        <v>55128.2</v>
      </c>
      <c r="IR357" s="315">
        <v>5502258.7199999997</v>
      </c>
      <c r="IS357" s="315">
        <v>295845.21999999997</v>
      </c>
      <c r="IT357" s="315">
        <v>76067.570000000007</v>
      </c>
      <c r="IU357" s="315">
        <v>15349.65</v>
      </c>
      <c r="IV357" s="315">
        <v>781164.09</v>
      </c>
      <c r="IW357" s="315">
        <v>111804.45</v>
      </c>
      <c r="IX357" s="315">
        <v>70000</v>
      </c>
      <c r="IY357" s="315">
        <v>251900</v>
      </c>
      <c r="IZ357" s="315">
        <v>261086.8</v>
      </c>
      <c r="JA357" s="315">
        <v>74500</v>
      </c>
      <c r="JB357" s="315">
        <v>0</v>
      </c>
      <c r="JC357" s="315">
        <v>1056000</v>
      </c>
      <c r="JD357" s="315">
        <v>1881.55</v>
      </c>
      <c r="JE357" s="315">
        <v>1000</v>
      </c>
      <c r="JF357" s="315">
        <v>1561036.44</v>
      </c>
      <c r="JG357" s="315">
        <v>16592.95</v>
      </c>
      <c r="JH357" s="315">
        <v>62950.1</v>
      </c>
      <c r="JI357" s="315">
        <v>700000</v>
      </c>
      <c r="JJ357" s="315">
        <v>18444.66</v>
      </c>
      <c r="JK357" s="315">
        <v>0</v>
      </c>
      <c r="JL357" s="315">
        <v>310000</v>
      </c>
      <c r="JM357" s="315">
        <v>110000</v>
      </c>
      <c r="JN357" s="315">
        <v>100000</v>
      </c>
      <c r="JO357" s="315">
        <v>820350</v>
      </c>
      <c r="JP357" s="315">
        <v>93870</v>
      </c>
      <c r="JQ357" s="315">
        <v>181131.05</v>
      </c>
      <c r="JR357" s="315">
        <v>230000</v>
      </c>
      <c r="JS357" s="315">
        <v>370466.18</v>
      </c>
      <c r="JT357" s="315">
        <v>13886.59</v>
      </c>
      <c r="JU357" s="315">
        <v>104000</v>
      </c>
      <c r="JV357" s="315">
        <v>106158.34</v>
      </c>
      <c r="JW357" s="315">
        <v>112750.05</v>
      </c>
      <c r="JX357" s="315">
        <v>25000</v>
      </c>
      <c r="JY357" s="315">
        <v>0</v>
      </c>
      <c r="JZ357" s="315">
        <v>31000</v>
      </c>
      <c r="KA357" s="315">
        <v>380000</v>
      </c>
      <c r="KB357" s="315">
        <v>271000</v>
      </c>
      <c r="KC357" s="315">
        <v>306858</v>
      </c>
      <c r="KD357" s="315">
        <v>45330.3</v>
      </c>
      <c r="KE357" s="315">
        <v>1510147.14</v>
      </c>
      <c r="KF357" s="315">
        <v>151610.81</v>
      </c>
      <c r="KG357" s="315">
        <v>0</v>
      </c>
      <c r="KH357" s="315">
        <v>10995.35</v>
      </c>
      <c r="KI357" s="315">
        <v>497616.33</v>
      </c>
      <c r="KJ357" s="315">
        <v>359026</v>
      </c>
      <c r="KK357" s="315">
        <v>10000</v>
      </c>
      <c r="KL357" s="315">
        <v>0</v>
      </c>
      <c r="KM357" s="315">
        <v>72232.55</v>
      </c>
      <c r="KN357" s="315">
        <v>142733.25</v>
      </c>
      <c r="KO357" s="315">
        <v>1140000</v>
      </c>
      <c r="KP357" s="315">
        <v>500000</v>
      </c>
      <c r="KQ357" s="315">
        <v>207684.7</v>
      </c>
      <c r="KR357" s="315">
        <v>1000</v>
      </c>
      <c r="KS357" s="314">
        <v>225679.45</v>
      </c>
      <c r="KU357" s="312">
        <v>38</v>
      </c>
      <c r="KV357" s="312">
        <v>380</v>
      </c>
      <c r="KY357" s="312" t="s">
        <v>943</v>
      </c>
    </row>
    <row r="358" spans="1:311" x14ac:dyDescent="0.25">
      <c r="A358" s="321">
        <v>2022</v>
      </c>
      <c r="B358" s="320" t="s">
        <v>891</v>
      </c>
      <c r="C358" s="320" t="s">
        <v>893</v>
      </c>
      <c r="D358" s="320" t="s">
        <v>892</v>
      </c>
      <c r="E358" s="320" t="s">
        <v>846</v>
      </c>
      <c r="F358" s="319">
        <v>6587.78</v>
      </c>
      <c r="G358" s="319">
        <v>0</v>
      </c>
      <c r="H358" s="319">
        <v>2573922.56</v>
      </c>
      <c r="I358" s="319">
        <v>84096.02</v>
      </c>
      <c r="J358" s="319">
        <v>25715.75</v>
      </c>
      <c r="K358" s="319">
        <v>5500.85</v>
      </c>
      <c r="L358" s="319">
        <v>148872.88</v>
      </c>
      <c r="M358" s="319">
        <v>98409.99</v>
      </c>
      <c r="N358" s="319">
        <v>542244.49</v>
      </c>
      <c r="O358" s="319">
        <v>560963.91</v>
      </c>
      <c r="P358" s="319">
        <v>7469</v>
      </c>
      <c r="Q358" s="319">
        <v>32425.31</v>
      </c>
      <c r="R358" s="319">
        <v>0</v>
      </c>
      <c r="S358" s="319">
        <v>0</v>
      </c>
      <c r="T358" s="319">
        <v>0</v>
      </c>
      <c r="U358" s="319">
        <v>105052.11</v>
      </c>
      <c r="V358" s="319">
        <v>769971.91</v>
      </c>
      <c r="W358" s="319">
        <v>90000</v>
      </c>
      <c r="X358" s="319">
        <v>90486.81</v>
      </c>
      <c r="Y358" s="319">
        <v>7000</v>
      </c>
      <c r="Z358" s="319">
        <v>0</v>
      </c>
      <c r="AA358" s="319">
        <v>126373.63</v>
      </c>
      <c r="AB358" s="319">
        <v>119996.25</v>
      </c>
      <c r="AC358" s="319">
        <v>21000</v>
      </c>
      <c r="AD358" s="319">
        <v>867665.4</v>
      </c>
      <c r="AE358" s="319">
        <v>12370.45</v>
      </c>
      <c r="AF358" s="319">
        <v>0</v>
      </c>
      <c r="AG358" s="319">
        <v>0</v>
      </c>
      <c r="AH358" s="319">
        <v>98805.2</v>
      </c>
      <c r="AI358" s="319">
        <v>6214.95</v>
      </c>
      <c r="AJ358" s="319">
        <v>3681.1</v>
      </c>
      <c r="AK358" s="319">
        <v>0</v>
      </c>
      <c r="AL358" s="319">
        <v>0</v>
      </c>
      <c r="AM358" s="319">
        <v>501097.19</v>
      </c>
      <c r="AN358" s="319">
        <v>33892</v>
      </c>
      <c r="AO358" s="319">
        <v>142300</v>
      </c>
      <c r="AP358" s="319">
        <v>165453.35</v>
      </c>
      <c r="AQ358" s="319">
        <v>0</v>
      </c>
      <c r="AR358" s="319">
        <v>100009.05</v>
      </c>
      <c r="AS358" s="319">
        <v>29894.23</v>
      </c>
      <c r="AT358" s="319">
        <v>0</v>
      </c>
      <c r="AU358" s="319">
        <v>34301.75</v>
      </c>
      <c r="AV358" s="319">
        <v>75623.039999999994</v>
      </c>
      <c r="AW358" s="319">
        <v>717637.44</v>
      </c>
      <c r="AX358" s="319">
        <v>7944.64</v>
      </c>
      <c r="AY358" s="319">
        <v>27478.9</v>
      </c>
      <c r="AZ358" s="319">
        <v>10925.15</v>
      </c>
      <c r="BA358" s="319">
        <v>3112.1</v>
      </c>
      <c r="BB358" s="319">
        <v>84895.73</v>
      </c>
      <c r="BC358" s="319">
        <v>58613.32</v>
      </c>
      <c r="BD358" s="319">
        <v>290943.65000000002</v>
      </c>
      <c r="BE358" s="319">
        <v>28233.86</v>
      </c>
      <c r="BF358" s="319">
        <v>8927.5</v>
      </c>
      <c r="BG358" s="319">
        <v>0</v>
      </c>
      <c r="BH358" s="319">
        <v>0</v>
      </c>
      <c r="BI358" s="319">
        <v>2501637.86</v>
      </c>
      <c r="BJ358" s="319">
        <v>0</v>
      </c>
      <c r="BK358" s="319">
        <v>87209.07</v>
      </c>
      <c r="BL358" s="319">
        <v>36572.65</v>
      </c>
      <c r="BM358" s="319">
        <v>8281.24</v>
      </c>
      <c r="BN358" s="319">
        <v>309782.28000000003</v>
      </c>
      <c r="BO358" s="319">
        <v>0</v>
      </c>
      <c r="BP358" s="319">
        <v>52000</v>
      </c>
      <c r="BQ358" s="319">
        <v>14194.72</v>
      </c>
      <c r="BR358" s="319">
        <v>42547.53</v>
      </c>
      <c r="BS358" s="319">
        <v>46909.82</v>
      </c>
      <c r="BT358" s="319">
        <v>0</v>
      </c>
      <c r="BU358" s="319">
        <v>1000</v>
      </c>
      <c r="BV358" s="319">
        <v>750.58</v>
      </c>
      <c r="BW358" s="319">
        <v>63447.02</v>
      </c>
      <c r="BX358" s="319">
        <v>129171.56</v>
      </c>
      <c r="BY358" s="319">
        <v>32741.98</v>
      </c>
      <c r="BZ358" s="319">
        <v>3352.57</v>
      </c>
      <c r="CA358" s="319">
        <v>0</v>
      </c>
      <c r="CB358" s="319">
        <v>10148.06</v>
      </c>
      <c r="CC358" s="319">
        <v>197432.11</v>
      </c>
      <c r="CD358" s="319">
        <v>92375.98</v>
      </c>
      <c r="CE358" s="319">
        <v>665685.49</v>
      </c>
      <c r="CF358" s="319">
        <v>43722.42</v>
      </c>
      <c r="CG358" s="319">
        <v>294712.09999999998</v>
      </c>
      <c r="CH358" s="319">
        <v>29536.959999999999</v>
      </c>
      <c r="CI358" s="319">
        <v>9315537.9499999993</v>
      </c>
      <c r="CJ358" s="319">
        <v>0</v>
      </c>
      <c r="CK358" s="319">
        <v>2124.66</v>
      </c>
      <c r="CL358" s="319">
        <v>36498.65</v>
      </c>
      <c r="CM358" s="319">
        <v>0</v>
      </c>
      <c r="CN358" s="319">
        <v>91777.39</v>
      </c>
      <c r="CO358" s="319">
        <v>249592.03</v>
      </c>
      <c r="CP358" s="319">
        <v>3161.4</v>
      </c>
      <c r="CQ358" s="319">
        <v>236171.97</v>
      </c>
      <c r="CR358" s="319">
        <v>0</v>
      </c>
      <c r="CS358" s="319">
        <v>21864.13</v>
      </c>
      <c r="CT358" s="319">
        <v>192000</v>
      </c>
      <c r="CU358" s="319">
        <v>4012.01</v>
      </c>
      <c r="CV358" s="319">
        <v>0</v>
      </c>
      <c r="CW358" s="319">
        <v>79764.009999999995</v>
      </c>
      <c r="CX358" s="319">
        <v>609.6</v>
      </c>
      <c r="CY358" s="319">
        <v>0</v>
      </c>
      <c r="CZ358" s="319">
        <v>239465.5</v>
      </c>
      <c r="DA358" s="319">
        <v>192470.38</v>
      </c>
      <c r="DB358" s="319">
        <v>235927.98</v>
      </c>
      <c r="DC358" s="319">
        <v>211118.9</v>
      </c>
      <c r="DD358" s="319">
        <v>611961.73</v>
      </c>
      <c r="DE358" s="319">
        <v>1078446.83</v>
      </c>
      <c r="DF358" s="319">
        <v>30111.32</v>
      </c>
      <c r="DG358" s="319">
        <v>5751.08</v>
      </c>
      <c r="DH358" s="319">
        <v>150784.15</v>
      </c>
      <c r="DI358" s="319">
        <v>0</v>
      </c>
      <c r="DJ358" s="319">
        <v>480517.46</v>
      </c>
      <c r="DK358" s="319">
        <v>195566.47</v>
      </c>
      <c r="DL358" s="319">
        <v>15269</v>
      </c>
      <c r="DM358" s="319">
        <v>0</v>
      </c>
      <c r="DN358" s="319">
        <v>19154.95</v>
      </c>
      <c r="DO358" s="319">
        <v>85978.15</v>
      </c>
      <c r="DP358" s="319">
        <v>35726.559999999998</v>
      </c>
      <c r="DQ358" s="319">
        <v>28236.47</v>
      </c>
      <c r="DR358" s="319">
        <v>150424.18</v>
      </c>
      <c r="DS358" s="319">
        <v>16453.25</v>
      </c>
      <c r="DT358" s="319">
        <v>0</v>
      </c>
      <c r="DU358" s="319">
        <v>100461.7</v>
      </c>
      <c r="DV358" s="319">
        <v>369788.87</v>
      </c>
      <c r="DW358" s="319">
        <v>0</v>
      </c>
      <c r="DX358" s="319">
        <v>162676.97</v>
      </c>
      <c r="DY358" s="319">
        <v>93056.8</v>
      </c>
      <c r="DZ358" s="319">
        <v>448670.57</v>
      </c>
      <c r="EA358" s="319">
        <v>1556900.08</v>
      </c>
      <c r="EB358" s="319">
        <v>51645.49</v>
      </c>
      <c r="EC358" s="319">
        <v>3245.4</v>
      </c>
      <c r="ED358" s="319">
        <v>19866.84</v>
      </c>
      <c r="EE358" s="319">
        <v>83540.259999999995</v>
      </c>
      <c r="EF358" s="319">
        <v>10000</v>
      </c>
      <c r="EG358" s="319">
        <v>358475.74</v>
      </c>
      <c r="EH358" s="319">
        <v>100705.31</v>
      </c>
      <c r="EI358" s="319">
        <v>577506.42000000004</v>
      </c>
      <c r="EJ358" s="319">
        <v>12704.18</v>
      </c>
      <c r="EK358" s="319">
        <v>8497.77</v>
      </c>
      <c r="EL358" s="319">
        <v>7978.1</v>
      </c>
      <c r="EM358" s="319">
        <v>4701.63</v>
      </c>
      <c r="EN358" s="319">
        <v>47322.239999999998</v>
      </c>
      <c r="EO358" s="319">
        <v>127483.17</v>
      </c>
      <c r="EP358" s="319">
        <v>9027.0499999999993</v>
      </c>
      <c r="EQ358" s="319">
        <v>0</v>
      </c>
      <c r="ER358" s="319">
        <v>0</v>
      </c>
      <c r="ES358" s="319">
        <v>0</v>
      </c>
      <c r="ET358" s="319">
        <v>92968.45</v>
      </c>
      <c r="EU358" s="319">
        <v>0</v>
      </c>
      <c r="EV358" s="319">
        <v>4344</v>
      </c>
      <c r="EW358" s="319">
        <v>33843.800000000003</v>
      </c>
      <c r="EX358" s="319">
        <v>66880.75</v>
      </c>
      <c r="EY358" s="319">
        <v>1049156.72</v>
      </c>
      <c r="EZ358" s="319">
        <v>0</v>
      </c>
      <c r="FA358" s="319">
        <v>175005.21</v>
      </c>
      <c r="FB358" s="319">
        <v>0</v>
      </c>
      <c r="FC358" s="319">
        <v>347436.65</v>
      </c>
      <c r="FD358" s="319">
        <v>12850</v>
      </c>
      <c r="FE358" s="319">
        <v>225800.15</v>
      </c>
      <c r="FF358" s="319">
        <v>116252.48</v>
      </c>
      <c r="FG358" s="319">
        <v>739.53</v>
      </c>
      <c r="FH358" s="319">
        <v>219337.1</v>
      </c>
      <c r="FI358" s="319">
        <v>0</v>
      </c>
      <c r="FJ358" s="319">
        <v>0</v>
      </c>
      <c r="FK358" s="319">
        <v>0</v>
      </c>
      <c r="FL358" s="319">
        <v>0</v>
      </c>
      <c r="FM358" s="319">
        <v>225673.24</v>
      </c>
      <c r="FN358" s="319">
        <v>0</v>
      </c>
      <c r="FO358" s="319">
        <v>0</v>
      </c>
      <c r="FP358" s="319">
        <v>28316.85</v>
      </c>
      <c r="FQ358" s="319">
        <v>0</v>
      </c>
      <c r="FR358" s="319">
        <v>973765.41</v>
      </c>
      <c r="FS358" s="319">
        <v>2000</v>
      </c>
      <c r="FT358" s="319">
        <v>0</v>
      </c>
      <c r="FU358" s="319">
        <v>0</v>
      </c>
      <c r="FV358" s="319">
        <v>17977.12</v>
      </c>
      <c r="FW358" s="319">
        <v>67603.55</v>
      </c>
      <c r="FX358" s="319">
        <v>84508.79</v>
      </c>
      <c r="FY358" s="319">
        <v>60377.57</v>
      </c>
      <c r="FZ358" s="319">
        <v>17592.41</v>
      </c>
      <c r="GA358" s="319">
        <v>0</v>
      </c>
      <c r="GB358" s="319">
        <v>21147.1</v>
      </c>
      <c r="GC358" s="319">
        <v>0</v>
      </c>
      <c r="GD358" s="319">
        <v>0</v>
      </c>
      <c r="GE358" s="319">
        <v>109925.85</v>
      </c>
      <c r="GF358" s="319">
        <v>66364.289999999994</v>
      </c>
      <c r="GG358" s="319">
        <v>24747.42</v>
      </c>
      <c r="GH358" s="319">
        <v>35899.550000000003</v>
      </c>
      <c r="GI358" s="319">
        <v>3596.2</v>
      </c>
      <c r="GJ358" s="319">
        <v>44901.17</v>
      </c>
      <c r="GK358" s="319">
        <v>0</v>
      </c>
      <c r="GL358" s="319">
        <v>8643.4500000000007</v>
      </c>
      <c r="GM358" s="319">
        <v>0</v>
      </c>
      <c r="GN358" s="319">
        <v>55175.01</v>
      </c>
      <c r="GO358" s="319">
        <v>31661.55</v>
      </c>
      <c r="GP358" s="319">
        <v>5370.2</v>
      </c>
      <c r="GQ358" s="319">
        <v>2213</v>
      </c>
      <c r="GR358" s="319">
        <v>10831.87</v>
      </c>
      <c r="GS358" s="319">
        <v>2189879.04</v>
      </c>
      <c r="GT358" s="319">
        <v>13199.39</v>
      </c>
      <c r="GU358" s="319">
        <v>1374302.65</v>
      </c>
      <c r="GV358" s="319">
        <v>62452.9</v>
      </c>
      <c r="GW358" s="319">
        <v>4902.6000000000004</v>
      </c>
      <c r="GX358" s="319">
        <v>317940.49</v>
      </c>
      <c r="GY358" s="319">
        <v>0</v>
      </c>
      <c r="GZ358" s="319">
        <v>178011.05</v>
      </c>
      <c r="HA358" s="319">
        <v>451350.95</v>
      </c>
      <c r="HB358" s="319">
        <v>34833.46</v>
      </c>
      <c r="HC358" s="319">
        <v>169428.52</v>
      </c>
      <c r="HD358" s="319">
        <v>9381.08</v>
      </c>
      <c r="HE358" s="319">
        <v>44877.98</v>
      </c>
      <c r="HF358" s="319">
        <v>2232.5500000000002</v>
      </c>
      <c r="HG358" s="319">
        <v>16827.27</v>
      </c>
      <c r="HH358" s="319">
        <v>1544531.59</v>
      </c>
      <c r="HI358" s="319">
        <v>48141.65</v>
      </c>
      <c r="HJ358" s="319">
        <v>91.73</v>
      </c>
      <c r="HK358" s="319">
        <v>9000</v>
      </c>
      <c r="HL358" s="319">
        <v>203273.52</v>
      </c>
      <c r="HM358" s="319">
        <v>93812</v>
      </c>
      <c r="HN358" s="319">
        <v>0</v>
      </c>
      <c r="HO358" s="319">
        <v>81766.240000000005</v>
      </c>
      <c r="HP358" s="319">
        <v>141921.60000000001</v>
      </c>
      <c r="HQ358" s="319">
        <v>0</v>
      </c>
      <c r="HR358" s="319">
        <v>694402.83</v>
      </c>
      <c r="HS358" s="319">
        <v>4100.5200000000004</v>
      </c>
      <c r="HT358" s="319">
        <v>13756627.27</v>
      </c>
      <c r="HU358" s="319">
        <v>15278.23</v>
      </c>
      <c r="HV358" s="319">
        <v>0</v>
      </c>
      <c r="HW358" s="319">
        <v>12591</v>
      </c>
      <c r="HX358" s="319">
        <v>0</v>
      </c>
      <c r="HY358" s="319">
        <v>1640576.73</v>
      </c>
      <c r="HZ358" s="319">
        <v>156755.49</v>
      </c>
      <c r="IA358" s="319">
        <v>35895.75</v>
      </c>
      <c r="IB358" s="319">
        <v>2304319.8199999998</v>
      </c>
      <c r="IC358" s="319">
        <v>1735790.24</v>
      </c>
      <c r="ID358" s="319">
        <v>0</v>
      </c>
      <c r="IE358" s="319">
        <v>674962.18</v>
      </c>
      <c r="IF358" s="319">
        <v>75700</v>
      </c>
      <c r="IG358" s="319">
        <v>8503.0400000000009</v>
      </c>
      <c r="IH358" s="319">
        <v>1763.6</v>
      </c>
      <c r="II358" s="319">
        <v>0</v>
      </c>
      <c r="IJ358" s="319">
        <v>17343.13</v>
      </c>
      <c r="IK358" s="319">
        <v>0</v>
      </c>
      <c r="IL358" s="319">
        <v>0</v>
      </c>
      <c r="IM358" s="319">
        <v>0</v>
      </c>
      <c r="IN358" s="319">
        <v>213744.72</v>
      </c>
      <c r="IO358" s="319">
        <v>57585.3</v>
      </c>
      <c r="IP358" s="319">
        <v>15000</v>
      </c>
      <c r="IQ358" s="319">
        <v>18553.64</v>
      </c>
      <c r="IR358" s="319">
        <v>102034.88</v>
      </c>
      <c r="IS358" s="319">
        <v>396704.33</v>
      </c>
      <c r="IT358" s="319">
        <v>719056.3</v>
      </c>
      <c r="IU358" s="319">
        <v>57794.34</v>
      </c>
      <c r="IV358" s="319">
        <v>63253.94</v>
      </c>
      <c r="IW358" s="319">
        <v>0</v>
      </c>
      <c r="IX358" s="319">
        <v>9111</v>
      </c>
      <c r="IY358" s="319">
        <v>0</v>
      </c>
      <c r="IZ358" s="319">
        <v>53310.87</v>
      </c>
      <c r="JA358" s="319">
        <v>114688.31</v>
      </c>
      <c r="JB358" s="319">
        <v>25098.14</v>
      </c>
      <c r="JC358" s="319">
        <v>0</v>
      </c>
      <c r="JD358" s="319">
        <v>160835.1</v>
      </c>
      <c r="JE358" s="319">
        <v>19720.2</v>
      </c>
      <c r="JF358" s="319">
        <v>0</v>
      </c>
      <c r="JG358" s="319">
        <v>9914.84</v>
      </c>
      <c r="JH358" s="319">
        <v>0</v>
      </c>
      <c r="JI358" s="319">
        <v>249694.1</v>
      </c>
      <c r="JJ358" s="319">
        <v>87793.04</v>
      </c>
      <c r="JK358" s="319">
        <v>0</v>
      </c>
      <c r="JL358" s="319">
        <v>19634.75</v>
      </c>
      <c r="JM358" s="319">
        <v>0</v>
      </c>
      <c r="JN358" s="319">
        <v>1011.8</v>
      </c>
      <c r="JO358" s="319">
        <v>140194.28</v>
      </c>
      <c r="JP358" s="319">
        <v>0</v>
      </c>
      <c r="JQ358" s="319">
        <v>0</v>
      </c>
      <c r="JR358" s="319">
        <v>2521.52</v>
      </c>
      <c r="JS358" s="319">
        <v>0</v>
      </c>
      <c r="JT358" s="319">
        <v>0</v>
      </c>
      <c r="JU358" s="319">
        <v>0</v>
      </c>
      <c r="JV358" s="319">
        <v>1313702.82</v>
      </c>
      <c r="JW358" s="319">
        <v>28635.15</v>
      </c>
      <c r="JX358" s="319">
        <v>113084.19</v>
      </c>
      <c r="JY358" s="319">
        <v>21369.03</v>
      </c>
      <c r="JZ358" s="319">
        <v>2000</v>
      </c>
      <c r="KA358" s="319">
        <v>73033.95</v>
      </c>
      <c r="KB358" s="319">
        <v>96624.5</v>
      </c>
      <c r="KC358" s="319">
        <v>54666.35</v>
      </c>
      <c r="KD358" s="319">
        <v>0</v>
      </c>
      <c r="KE358" s="319">
        <v>616906.42000000004</v>
      </c>
      <c r="KF358" s="319">
        <v>0</v>
      </c>
      <c r="KG358" s="319">
        <v>205725.84</v>
      </c>
      <c r="KH358" s="319">
        <v>4496.95</v>
      </c>
      <c r="KI358" s="319">
        <v>69655.22</v>
      </c>
      <c r="KJ358" s="319">
        <v>9850.15</v>
      </c>
      <c r="KK358" s="319">
        <v>0</v>
      </c>
      <c r="KL358" s="319">
        <v>0</v>
      </c>
      <c r="KM358" s="319">
        <v>3057.36</v>
      </c>
      <c r="KN358" s="319">
        <v>67854.509999999995</v>
      </c>
      <c r="KO358" s="319">
        <v>75395.38</v>
      </c>
      <c r="KP358" s="319">
        <v>88570.08</v>
      </c>
      <c r="KQ358" s="319">
        <v>2386023.63</v>
      </c>
      <c r="KR358" s="319">
        <v>149807.01</v>
      </c>
      <c r="KS358" s="318">
        <v>4303.45</v>
      </c>
      <c r="KU358" s="312">
        <v>38</v>
      </c>
      <c r="KV358" s="312">
        <v>381</v>
      </c>
      <c r="KY358" s="312" t="s">
        <v>943</v>
      </c>
    </row>
    <row r="359" spans="1:311" x14ac:dyDescent="0.25">
      <c r="A359" s="317">
        <v>2022</v>
      </c>
      <c r="B359" s="316" t="s">
        <v>891</v>
      </c>
      <c r="C359" s="316" t="s">
        <v>890</v>
      </c>
      <c r="D359" s="316" t="s">
        <v>889</v>
      </c>
      <c r="E359" s="316" t="s">
        <v>846</v>
      </c>
      <c r="F359" s="315">
        <v>245875.61</v>
      </c>
      <c r="G359" s="315">
        <v>0</v>
      </c>
      <c r="H359" s="315">
        <v>702420.75</v>
      </c>
      <c r="I359" s="315">
        <v>34000</v>
      </c>
      <c r="J359" s="315">
        <v>0</v>
      </c>
      <c r="K359" s="315">
        <v>92940</v>
      </c>
      <c r="L359" s="315">
        <v>632128.11</v>
      </c>
      <c r="M359" s="315">
        <v>406408.95</v>
      </c>
      <c r="N359" s="315">
        <v>964752.97</v>
      </c>
      <c r="O359" s="315">
        <v>726830</v>
      </c>
      <c r="P359" s="315">
        <v>0</v>
      </c>
      <c r="Q359" s="315">
        <v>111549.4</v>
      </c>
      <c r="R359" s="315">
        <v>18000</v>
      </c>
      <c r="S359" s="315">
        <v>94600</v>
      </c>
      <c r="T359" s="315">
        <v>366392.23</v>
      </c>
      <c r="U359" s="315">
        <v>72879</v>
      </c>
      <c r="V359" s="315">
        <v>1074490.6499999999</v>
      </c>
      <c r="W359" s="315">
        <v>2833.8</v>
      </c>
      <c r="X359" s="315">
        <v>559781.30000000005</v>
      </c>
      <c r="Y359" s="315">
        <v>125587.48</v>
      </c>
      <c r="Z359" s="315">
        <v>7700</v>
      </c>
      <c r="AA359" s="315">
        <v>3359138.39</v>
      </c>
      <c r="AB359" s="315">
        <v>330421.59999999998</v>
      </c>
      <c r="AC359" s="315">
        <v>15129</v>
      </c>
      <c r="AD359" s="315">
        <v>404533.65</v>
      </c>
      <c r="AE359" s="315">
        <v>0</v>
      </c>
      <c r="AF359" s="315">
        <v>20512.990000000002</v>
      </c>
      <c r="AG359" s="315">
        <v>0</v>
      </c>
      <c r="AH359" s="315">
        <v>144425.87</v>
      </c>
      <c r="AI359" s="315">
        <v>157124.75</v>
      </c>
      <c r="AJ359" s="315">
        <v>101129.4</v>
      </c>
      <c r="AK359" s="315">
        <v>5271.05</v>
      </c>
      <c r="AL359" s="315">
        <v>3733629</v>
      </c>
      <c r="AM359" s="315">
        <v>131922.85</v>
      </c>
      <c r="AN359" s="315">
        <v>32110.959999999999</v>
      </c>
      <c r="AO359" s="315">
        <v>10347.16</v>
      </c>
      <c r="AP359" s="315">
        <v>70600</v>
      </c>
      <c r="AQ359" s="315">
        <v>0</v>
      </c>
      <c r="AR359" s="315">
        <v>343070</v>
      </c>
      <c r="AS359" s="315">
        <v>868271.16</v>
      </c>
      <c r="AT359" s="315">
        <v>18524.45</v>
      </c>
      <c r="AU359" s="315">
        <v>5047.05</v>
      </c>
      <c r="AV359" s="315">
        <v>0</v>
      </c>
      <c r="AW359" s="315">
        <v>2661807.7999999998</v>
      </c>
      <c r="AX359" s="315">
        <v>3114.2</v>
      </c>
      <c r="AY359" s="315">
        <v>8070</v>
      </c>
      <c r="AZ359" s="315">
        <v>98240.29</v>
      </c>
      <c r="BA359" s="315">
        <v>0</v>
      </c>
      <c r="BB359" s="315">
        <v>0</v>
      </c>
      <c r="BC359" s="315">
        <v>0</v>
      </c>
      <c r="BD359" s="315">
        <v>3876716.9</v>
      </c>
      <c r="BE359" s="315">
        <v>649277.44999999995</v>
      </c>
      <c r="BF359" s="315">
        <v>250905</v>
      </c>
      <c r="BG359" s="315">
        <v>0</v>
      </c>
      <c r="BH359" s="315">
        <v>0</v>
      </c>
      <c r="BI359" s="315">
        <v>1049531.2</v>
      </c>
      <c r="BJ359" s="315">
        <v>0</v>
      </c>
      <c r="BK359" s="315">
        <v>764500.2</v>
      </c>
      <c r="BL359" s="315">
        <v>0</v>
      </c>
      <c r="BM359" s="315">
        <v>60000</v>
      </c>
      <c r="BN359" s="315">
        <v>375302.26</v>
      </c>
      <c r="BO359" s="315">
        <v>15022</v>
      </c>
      <c r="BP359" s="315">
        <v>179375</v>
      </c>
      <c r="BQ359" s="315">
        <v>0</v>
      </c>
      <c r="BR359" s="315">
        <v>1067738.6000000001</v>
      </c>
      <c r="BS359" s="315">
        <v>794865.29</v>
      </c>
      <c r="BT359" s="315">
        <v>7456.4</v>
      </c>
      <c r="BU359" s="315">
        <v>19686.3</v>
      </c>
      <c r="BV359" s="315">
        <v>116640.6</v>
      </c>
      <c r="BW359" s="315">
        <v>96415.6</v>
      </c>
      <c r="BX359" s="315">
        <v>108806.65</v>
      </c>
      <c r="BY359" s="315">
        <v>1018432.35</v>
      </c>
      <c r="BZ359" s="315">
        <v>16810.55</v>
      </c>
      <c r="CA359" s="315">
        <v>3708.6</v>
      </c>
      <c r="CB359" s="315">
        <v>0</v>
      </c>
      <c r="CC359" s="315">
        <v>1100786.7</v>
      </c>
      <c r="CD359" s="315">
        <v>116222.95</v>
      </c>
      <c r="CE359" s="315">
        <v>380891.5</v>
      </c>
      <c r="CF359" s="315">
        <v>530469.6</v>
      </c>
      <c r="CG359" s="315">
        <v>1290968.1000000001</v>
      </c>
      <c r="CH359" s="315">
        <v>154538.54</v>
      </c>
      <c r="CI359" s="315">
        <v>1424264.05</v>
      </c>
      <c r="CJ359" s="315">
        <v>1805.55</v>
      </c>
      <c r="CK359" s="315">
        <v>107460.9</v>
      </c>
      <c r="CL359" s="315">
        <v>415237.3</v>
      </c>
      <c r="CM359" s="315">
        <v>29564.15</v>
      </c>
      <c r="CN359" s="315">
        <v>153000</v>
      </c>
      <c r="CO359" s="315">
        <v>1316968.3</v>
      </c>
      <c r="CP359" s="315">
        <v>0</v>
      </c>
      <c r="CQ359" s="315">
        <v>79074.899999999994</v>
      </c>
      <c r="CR359" s="315">
        <v>0</v>
      </c>
      <c r="CS359" s="315">
        <v>26100</v>
      </c>
      <c r="CT359" s="315">
        <v>186567.53</v>
      </c>
      <c r="CU359" s="315">
        <v>0</v>
      </c>
      <c r="CV359" s="315">
        <v>0</v>
      </c>
      <c r="CW359" s="315">
        <v>61186.65</v>
      </c>
      <c r="CX359" s="315">
        <v>0</v>
      </c>
      <c r="CY359" s="315">
        <v>59771.1</v>
      </c>
      <c r="CZ359" s="315">
        <v>1541290.62</v>
      </c>
      <c r="DA359" s="315">
        <v>6947.05</v>
      </c>
      <c r="DB359" s="315">
        <v>225700</v>
      </c>
      <c r="DC359" s="315">
        <v>557705.19999999995</v>
      </c>
      <c r="DD359" s="315">
        <v>2936075.97</v>
      </c>
      <c r="DE359" s="315">
        <v>1298121.3</v>
      </c>
      <c r="DF359" s="315">
        <v>0</v>
      </c>
      <c r="DG359" s="315">
        <v>4500</v>
      </c>
      <c r="DH359" s="315">
        <v>404450.42</v>
      </c>
      <c r="DI359" s="315">
        <v>608860.14</v>
      </c>
      <c r="DJ359" s="315">
        <v>320979.90999999997</v>
      </c>
      <c r="DK359" s="315">
        <v>42600</v>
      </c>
      <c r="DL359" s="315">
        <v>54700</v>
      </c>
      <c r="DM359" s="315">
        <v>0</v>
      </c>
      <c r="DN359" s="315">
        <v>85459.6</v>
      </c>
      <c r="DO359" s="315">
        <v>0</v>
      </c>
      <c r="DP359" s="315">
        <v>0</v>
      </c>
      <c r="DQ359" s="315">
        <v>0</v>
      </c>
      <c r="DR359" s="315">
        <v>172010</v>
      </c>
      <c r="DS359" s="315">
        <v>376553.35</v>
      </c>
      <c r="DT359" s="315">
        <v>159266.81</v>
      </c>
      <c r="DU359" s="315">
        <v>0</v>
      </c>
      <c r="DV359" s="315">
        <v>124728.65</v>
      </c>
      <c r="DW359" s="315">
        <v>148500</v>
      </c>
      <c r="DX359" s="315">
        <v>0</v>
      </c>
      <c r="DY359" s="315">
        <v>0</v>
      </c>
      <c r="DZ359" s="315">
        <v>0</v>
      </c>
      <c r="EA359" s="315">
        <v>801859.03</v>
      </c>
      <c r="EB359" s="315">
        <v>435216.85</v>
      </c>
      <c r="EC359" s="315">
        <v>170482.8</v>
      </c>
      <c r="ED359" s="315">
        <v>0</v>
      </c>
      <c r="EE359" s="315">
        <v>0</v>
      </c>
      <c r="EF359" s="315">
        <v>0</v>
      </c>
      <c r="EG359" s="315">
        <v>2073861.88</v>
      </c>
      <c r="EH359" s="315">
        <v>0</v>
      </c>
      <c r="EI359" s="315">
        <v>27900</v>
      </c>
      <c r="EJ359" s="315">
        <v>2425903.0299999998</v>
      </c>
      <c r="EK359" s="315">
        <v>0</v>
      </c>
      <c r="EL359" s="315">
        <v>60775</v>
      </c>
      <c r="EM359" s="315">
        <v>124000</v>
      </c>
      <c r="EN359" s="315">
        <v>546273</v>
      </c>
      <c r="EO359" s="315">
        <v>1746950.83</v>
      </c>
      <c r="EP359" s="315">
        <v>22100</v>
      </c>
      <c r="EQ359" s="315">
        <v>96341.9</v>
      </c>
      <c r="ER359" s="315">
        <v>13250</v>
      </c>
      <c r="ES359" s="315">
        <v>47462.68</v>
      </c>
      <c r="ET359" s="315">
        <v>463909.55</v>
      </c>
      <c r="EU359" s="315">
        <v>102557.6</v>
      </c>
      <c r="EV359" s="315">
        <v>13009.31</v>
      </c>
      <c r="EW359" s="315">
        <v>108162.8</v>
      </c>
      <c r="EX359" s="315">
        <v>197817.9</v>
      </c>
      <c r="EY359" s="315">
        <v>1066015.99</v>
      </c>
      <c r="EZ359" s="315">
        <v>110009186.19</v>
      </c>
      <c r="FA359" s="315">
        <v>0</v>
      </c>
      <c r="FB359" s="315">
        <v>35654.800000000003</v>
      </c>
      <c r="FC359" s="315">
        <v>151500</v>
      </c>
      <c r="FD359" s="315">
        <v>78000</v>
      </c>
      <c r="FE359" s="315">
        <v>1619881.85</v>
      </c>
      <c r="FF359" s="315">
        <v>53877.75</v>
      </c>
      <c r="FG359" s="315">
        <v>5800</v>
      </c>
      <c r="FH359" s="315">
        <v>51658.31</v>
      </c>
      <c r="FI359" s="315">
        <v>0</v>
      </c>
      <c r="FJ359" s="315">
        <v>0</v>
      </c>
      <c r="FK359" s="315">
        <v>79008.649999999994</v>
      </c>
      <c r="FL359" s="315">
        <v>2479.0500000000002</v>
      </c>
      <c r="FM359" s="315">
        <v>63260</v>
      </c>
      <c r="FN359" s="315">
        <v>0</v>
      </c>
      <c r="FO359" s="315">
        <v>47750</v>
      </c>
      <c r="FP359" s="315">
        <v>117768.95</v>
      </c>
      <c r="FQ359" s="315">
        <v>1178.5999999999999</v>
      </c>
      <c r="FR359" s="315">
        <v>3485983.32</v>
      </c>
      <c r="FS359" s="315">
        <v>6936.5</v>
      </c>
      <c r="FT359" s="315">
        <v>153608.79</v>
      </c>
      <c r="FU359" s="315">
        <v>185014.75</v>
      </c>
      <c r="FV359" s="315">
        <v>0</v>
      </c>
      <c r="FW359" s="315">
        <v>0</v>
      </c>
      <c r="FX359" s="315">
        <v>1005223.35</v>
      </c>
      <c r="FY359" s="315">
        <v>56795</v>
      </c>
      <c r="FZ359" s="315">
        <v>0</v>
      </c>
      <c r="GA359" s="315">
        <v>0</v>
      </c>
      <c r="GB359" s="315">
        <v>81536.08</v>
      </c>
      <c r="GC359" s="315">
        <v>0</v>
      </c>
      <c r="GD359" s="315">
        <v>192070.05</v>
      </c>
      <c r="GE359" s="315">
        <v>316905.65000000002</v>
      </c>
      <c r="GF359" s="315">
        <v>116000</v>
      </c>
      <c r="GG359" s="315">
        <v>1786902.3</v>
      </c>
      <c r="GH359" s="315">
        <v>65539.05</v>
      </c>
      <c r="GI359" s="315">
        <v>328368.61</v>
      </c>
      <c r="GJ359" s="315">
        <v>119486.58</v>
      </c>
      <c r="GK359" s="315">
        <v>2946110.91</v>
      </c>
      <c r="GL359" s="315">
        <v>594951.81000000006</v>
      </c>
      <c r="GM359" s="315">
        <v>3938864.1</v>
      </c>
      <c r="GN359" s="315">
        <v>293695.05</v>
      </c>
      <c r="GO359" s="315">
        <v>2252433.71</v>
      </c>
      <c r="GP359" s="315">
        <v>9801.4</v>
      </c>
      <c r="GQ359" s="315">
        <v>3246.01</v>
      </c>
      <c r="GR359" s="315">
        <v>0</v>
      </c>
      <c r="GS359" s="315">
        <v>14291753.699999999</v>
      </c>
      <c r="GT359" s="315">
        <v>10079.92</v>
      </c>
      <c r="GU359" s="315">
        <v>3468121.43</v>
      </c>
      <c r="GV359" s="315">
        <v>0</v>
      </c>
      <c r="GW359" s="315">
        <v>0</v>
      </c>
      <c r="GX359" s="315">
        <v>1119885.8999999999</v>
      </c>
      <c r="GY359" s="315">
        <v>75610.399999999994</v>
      </c>
      <c r="GZ359" s="315">
        <v>84675</v>
      </c>
      <c r="HA359" s="315">
        <v>131555</v>
      </c>
      <c r="HB359" s="315">
        <v>163413.9</v>
      </c>
      <c r="HC359" s="315">
        <v>339547.93</v>
      </c>
      <c r="HD359" s="315">
        <v>0</v>
      </c>
      <c r="HE359" s="315">
        <v>74686.850000000006</v>
      </c>
      <c r="HF359" s="315">
        <v>16100</v>
      </c>
      <c r="HG359" s="315">
        <v>475582.56</v>
      </c>
      <c r="HH359" s="315">
        <v>1096088</v>
      </c>
      <c r="HI359" s="315">
        <v>882037</v>
      </c>
      <c r="HJ359" s="315">
        <v>307799</v>
      </c>
      <c r="HK359" s="315">
        <v>0</v>
      </c>
      <c r="HL359" s="315">
        <v>59751</v>
      </c>
      <c r="HM359" s="315">
        <v>174584.05</v>
      </c>
      <c r="HN359" s="315">
        <v>0</v>
      </c>
      <c r="HO359" s="315">
        <v>195220.75</v>
      </c>
      <c r="HP359" s="315">
        <v>3393215.76</v>
      </c>
      <c r="HQ359" s="315">
        <v>6000</v>
      </c>
      <c r="HR359" s="315">
        <v>307485.40000000002</v>
      </c>
      <c r="HS359" s="315">
        <v>0</v>
      </c>
      <c r="HT359" s="315">
        <v>2488216.7000000002</v>
      </c>
      <c r="HU359" s="315">
        <v>0</v>
      </c>
      <c r="HV359" s="315">
        <v>0</v>
      </c>
      <c r="HW359" s="315">
        <v>9880543.0199999996</v>
      </c>
      <c r="HX359" s="315">
        <v>185231.5</v>
      </c>
      <c r="HY359" s="315">
        <v>4553644.3099999996</v>
      </c>
      <c r="HZ359" s="315">
        <v>9900</v>
      </c>
      <c r="IA359" s="315">
        <v>0</v>
      </c>
      <c r="IB359" s="315">
        <v>611838.75</v>
      </c>
      <c r="IC359" s="315">
        <v>537616.16</v>
      </c>
      <c r="ID359" s="315">
        <v>90813.32</v>
      </c>
      <c r="IE359" s="315">
        <v>336490.45</v>
      </c>
      <c r="IF359" s="315">
        <v>68020.34</v>
      </c>
      <c r="IG359" s="315">
        <v>3401.05</v>
      </c>
      <c r="IH359" s="315">
        <v>0</v>
      </c>
      <c r="II359" s="315">
        <v>134100</v>
      </c>
      <c r="IJ359" s="315">
        <v>2189307.92</v>
      </c>
      <c r="IK359" s="315">
        <v>0</v>
      </c>
      <c r="IL359" s="315">
        <v>0</v>
      </c>
      <c r="IM359" s="315">
        <v>19200</v>
      </c>
      <c r="IN359" s="315">
        <v>552983.85</v>
      </c>
      <c r="IO359" s="315">
        <v>61112</v>
      </c>
      <c r="IP359" s="315">
        <v>18974.3</v>
      </c>
      <c r="IQ359" s="315">
        <v>52322.51</v>
      </c>
      <c r="IR359" s="315">
        <v>6197421.8200000003</v>
      </c>
      <c r="IS359" s="315">
        <v>1635225</v>
      </c>
      <c r="IT359" s="315">
        <v>1405778.45</v>
      </c>
      <c r="IU359" s="315">
        <v>0</v>
      </c>
      <c r="IV359" s="315">
        <v>416091.45</v>
      </c>
      <c r="IW359" s="315">
        <v>143800</v>
      </c>
      <c r="IX359" s="315">
        <v>20891.7</v>
      </c>
      <c r="IY359" s="315">
        <v>51274.1</v>
      </c>
      <c r="IZ359" s="315">
        <v>0</v>
      </c>
      <c r="JA359" s="315">
        <v>51882.75</v>
      </c>
      <c r="JB359" s="315">
        <v>4000</v>
      </c>
      <c r="JC359" s="315">
        <v>64056</v>
      </c>
      <c r="JD359" s="315">
        <v>333.35</v>
      </c>
      <c r="JE359" s="315">
        <v>0</v>
      </c>
      <c r="JF359" s="315">
        <v>32624.75</v>
      </c>
      <c r="JG359" s="315">
        <v>3863</v>
      </c>
      <c r="JH359" s="315">
        <v>0</v>
      </c>
      <c r="JI359" s="315">
        <v>85798.49</v>
      </c>
      <c r="JJ359" s="315">
        <v>230102.93</v>
      </c>
      <c r="JK359" s="315">
        <v>0</v>
      </c>
      <c r="JL359" s="315">
        <v>8302.5</v>
      </c>
      <c r="JM359" s="315">
        <v>0</v>
      </c>
      <c r="JN359" s="315">
        <v>0</v>
      </c>
      <c r="JO359" s="315">
        <v>1874346.2</v>
      </c>
      <c r="JP359" s="315">
        <v>0</v>
      </c>
      <c r="JQ359" s="315">
        <v>156116.79999999999</v>
      </c>
      <c r="JR359" s="315">
        <v>0</v>
      </c>
      <c r="JS359" s="315">
        <v>185538.92</v>
      </c>
      <c r="JT359" s="315">
        <v>151860</v>
      </c>
      <c r="JU359" s="315">
        <v>212600</v>
      </c>
      <c r="JV359" s="315">
        <v>3171581.08</v>
      </c>
      <c r="JW359" s="315">
        <v>18383.7</v>
      </c>
      <c r="JX359" s="315">
        <v>274561</v>
      </c>
      <c r="JY359" s="315">
        <v>10168.15</v>
      </c>
      <c r="JZ359" s="315">
        <v>940.15</v>
      </c>
      <c r="KA359" s="315">
        <v>332611.28999999998</v>
      </c>
      <c r="KB359" s="315">
        <v>247393.7</v>
      </c>
      <c r="KC359" s="315">
        <v>34617.550000000003</v>
      </c>
      <c r="KD359" s="315">
        <v>0</v>
      </c>
      <c r="KE359" s="315">
        <v>1325985</v>
      </c>
      <c r="KF359" s="315">
        <v>0</v>
      </c>
      <c r="KG359" s="315">
        <v>158331</v>
      </c>
      <c r="KH359" s="315">
        <v>0</v>
      </c>
      <c r="KI359" s="315">
        <v>869908</v>
      </c>
      <c r="KJ359" s="315">
        <v>359433.4</v>
      </c>
      <c r="KK359" s="315">
        <v>2099.36</v>
      </c>
      <c r="KL359" s="315">
        <v>72150</v>
      </c>
      <c r="KM359" s="315">
        <v>82004</v>
      </c>
      <c r="KN359" s="315">
        <v>143695.6</v>
      </c>
      <c r="KO359" s="315">
        <v>2039852.45</v>
      </c>
      <c r="KP359" s="315">
        <v>85429.759999999995</v>
      </c>
      <c r="KQ359" s="315">
        <v>27976002.359999999</v>
      </c>
      <c r="KR359" s="315">
        <v>1979720.5</v>
      </c>
      <c r="KS359" s="314">
        <v>1233249.44</v>
      </c>
      <c r="KU359" s="312">
        <v>39</v>
      </c>
      <c r="KV359" s="312">
        <v>390</v>
      </c>
      <c r="KY359" s="312" t="s">
        <v>943</v>
      </c>
    </row>
    <row r="360" spans="1:311" x14ac:dyDescent="0.25">
      <c r="A360" s="321">
        <v>2022</v>
      </c>
      <c r="B360" s="320" t="s">
        <v>849</v>
      </c>
      <c r="C360" s="320" t="s">
        <v>882</v>
      </c>
      <c r="D360" s="320" t="s">
        <v>888</v>
      </c>
      <c r="E360" s="320" t="s">
        <v>846</v>
      </c>
      <c r="F360" s="319">
        <v>1452599.88</v>
      </c>
      <c r="G360" s="319">
        <v>630794.01</v>
      </c>
      <c r="H360" s="319">
        <v>17375460.699999999</v>
      </c>
      <c r="I360" s="319">
        <v>1267145.7</v>
      </c>
      <c r="J360" s="319">
        <v>835777.09</v>
      </c>
      <c r="K360" s="319">
        <v>1320844.96</v>
      </c>
      <c r="L360" s="319">
        <v>11019007.4</v>
      </c>
      <c r="M360" s="319">
        <v>4117708.09</v>
      </c>
      <c r="N360" s="319">
        <v>13015598.220000001</v>
      </c>
      <c r="O360" s="319">
        <v>6693933.5800000001</v>
      </c>
      <c r="P360" s="319">
        <v>3319768.91</v>
      </c>
      <c r="Q360" s="319">
        <v>1176123.04</v>
      </c>
      <c r="R360" s="319">
        <v>4403991.92</v>
      </c>
      <c r="S360" s="319">
        <v>2149028.92</v>
      </c>
      <c r="T360" s="319">
        <v>1877877.59</v>
      </c>
      <c r="U360" s="319">
        <v>7600882.3099999996</v>
      </c>
      <c r="V360" s="319">
        <v>15541106.02</v>
      </c>
      <c r="W360" s="319">
        <v>750287.35999999999</v>
      </c>
      <c r="X360" s="319">
        <v>2993488.62</v>
      </c>
      <c r="Y360" s="319">
        <v>711979.42</v>
      </c>
      <c r="Z360" s="319">
        <v>1440055.45</v>
      </c>
      <c r="AA360" s="319">
        <v>11770947.99</v>
      </c>
      <c r="AB360" s="319">
        <v>2606471.81</v>
      </c>
      <c r="AC360" s="319">
        <v>410149.55</v>
      </c>
      <c r="AD360" s="319">
        <v>47246394.020000003</v>
      </c>
      <c r="AE360" s="319">
        <v>359866.94</v>
      </c>
      <c r="AF360" s="319">
        <v>3528250.16</v>
      </c>
      <c r="AG360" s="319">
        <v>868238.69</v>
      </c>
      <c r="AH360" s="319">
        <v>8645658.8699999992</v>
      </c>
      <c r="AI360" s="319">
        <v>3071712.12</v>
      </c>
      <c r="AJ360" s="319">
        <v>3704279.99</v>
      </c>
      <c r="AK360" s="319">
        <v>732368.6</v>
      </c>
      <c r="AL360" s="319">
        <v>21154605.260000002</v>
      </c>
      <c r="AM360" s="319">
        <v>1248094.6000000001</v>
      </c>
      <c r="AN360" s="319">
        <v>2405247.11</v>
      </c>
      <c r="AO360" s="319">
        <v>1922961.16</v>
      </c>
      <c r="AP360" s="319">
        <v>2071316.48</v>
      </c>
      <c r="AQ360" s="319">
        <v>437260.66</v>
      </c>
      <c r="AR360" s="319">
        <v>4123732.56</v>
      </c>
      <c r="AS360" s="319">
        <v>1260577.99</v>
      </c>
      <c r="AT360" s="319">
        <v>1987443.53</v>
      </c>
      <c r="AU360" s="319">
        <v>3123907.38</v>
      </c>
      <c r="AV360" s="319">
        <v>1126868.05</v>
      </c>
      <c r="AW360" s="319">
        <v>18432894.68</v>
      </c>
      <c r="AX360" s="319">
        <v>473408.17</v>
      </c>
      <c r="AY360" s="319">
        <v>1155640.81</v>
      </c>
      <c r="AZ360" s="319">
        <v>2193416.2799999998</v>
      </c>
      <c r="BA360" s="319">
        <v>256369.37</v>
      </c>
      <c r="BB360" s="319">
        <v>1436886.02</v>
      </c>
      <c r="BC360" s="319">
        <v>12518767.550000001</v>
      </c>
      <c r="BD360" s="319">
        <v>8709002.4900000002</v>
      </c>
      <c r="BE360" s="319">
        <v>3822968.05</v>
      </c>
      <c r="BF360" s="319">
        <v>4391487.93</v>
      </c>
      <c r="BG360" s="319">
        <v>587212.97</v>
      </c>
      <c r="BH360" s="319">
        <v>293365.2</v>
      </c>
      <c r="BI360" s="319">
        <v>12175357.779999999</v>
      </c>
      <c r="BJ360" s="319">
        <v>370478.81</v>
      </c>
      <c r="BK360" s="319">
        <v>9745887.7400000002</v>
      </c>
      <c r="BL360" s="319">
        <v>342444.69</v>
      </c>
      <c r="BM360" s="319">
        <v>2121395.9700000002</v>
      </c>
      <c r="BN360" s="319">
        <v>10575205.359999999</v>
      </c>
      <c r="BO360" s="319">
        <v>4814608.49</v>
      </c>
      <c r="BP360" s="319">
        <v>744858.54</v>
      </c>
      <c r="BQ360" s="319">
        <v>926760.4</v>
      </c>
      <c r="BR360" s="319">
        <v>1019028.29</v>
      </c>
      <c r="BS360" s="319">
        <v>6543000.3099999996</v>
      </c>
      <c r="BT360" s="319">
        <v>1597073.08</v>
      </c>
      <c r="BU360" s="319">
        <v>658072.54</v>
      </c>
      <c r="BV360" s="319">
        <v>1446228.06</v>
      </c>
      <c r="BW360" s="319">
        <v>16391255.689999999</v>
      </c>
      <c r="BX360" s="319">
        <v>2341938.7599999998</v>
      </c>
      <c r="BY360" s="319">
        <v>20726215.370000001</v>
      </c>
      <c r="BZ360" s="319">
        <v>778786.38</v>
      </c>
      <c r="CA360" s="319">
        <v>1103709.28</v>
      </c>
      <c r="CB360" s="319">
        <v>835837.26</v>
      </c>
      <c r="CC360" s="319">
        <v>4000631.23</v>
      </c>
      <c r="CD360" s="319">
        <v>11392566.529999999</v>
      </c>
      <c r="CE360" s="319">
        <v>6916287.5</v>
      </c>
      <c r="CF360" s="319">
        <v>9178976.5099999998</v>
      </c>
      <c r="CG360" s="319">
        <v>15895645.76</v>
      </c>
      <c r="CH360" s="319">
        <v>3945974.91</v>
      </c>
      <c r="CI360" s="319">
        <v>17721503.920000002</v>
      </c>
      <c r="CJ360" s="319">
        <v>748349.97</v>
      </c>
      <c r="CK360" s="319">
        <v>735305.84</v>
      </c>
      <c r="CL360" s="319">
        <v>1017378.22</v>
      </c>
      <c r="CM360" s="319">
        <v>547231.78</v>
      </c>
      <c r="CN360" s="319">
        <v>3342946.54</v>
      </c>
      <c r="CO360" s="319">
        <v>7488560.8399999999</v>
      </c>
      <c r="CP360" s="319">
        <v>573717.81999999995</v>
      </c>
      <c r="CQ360" s="319">
        <v>2744161.55</v>
      </c>
      <c r="CR360" s="319">
        <v>220584.77</v>
      </c>
      <c r="CS360" s="319">
        <v>2636020.9700000002</v>
      </c>
      <c r="CT360" s="319">
        <v>4524370.0199999996</v>
      </c>
      <c r="CU360" s="319">
        <v>530364.18000000005</v>
      </c>
      <c r="CV360" s="319">
        <v>488637.75</v>
      </c>
      <c r="CW360" s="319">
        <v>1485136.7</v>
      </c>
      <c r="CX360" s="319">
        <v>3673027.57</v>
      </c>
      <c r="CY360" s="319">
        <v>3948743.26</v>
      </c>
      <c r="CZ360" s="319">
        <v>12001622.439999999</v>
      </c>
      <c r="DA360" s="319">
        <v>7980539.0700000003</v>
      </c>
      <c r="DB360" s="319">
        <v>11315260.6</v>
      </c>
      <c r="DC360" s="319">
        <v>2090771.73</v>
      </c>
      <c r="DD360" s="319">
        <v>24027036.199999999</v>
      </c>
      <c r="DE360" s="319">
        <v>27494760.469999999</v>
      </c>
      <c r="DF360" s="319">
        <v>669968.49</v>
      </c>
      <c r="DG360" s="319">
        <v>2232891.86</v>
      </c>
      <c r="DH360" s="319">
        <v>2099596.62</v>
      </c>
      <c r="DI360" s="319">
        <v>2935618.86</v>
      </c>
      <c r="DJ360" s="319">
        <v>8285186.0199999996</v>
      </c>
      <c r="DK360" s="319">
        <v>4946232.18</v>
      </c>
      <c r="DL360" s="319">
        <v>1919608.68</v>
      </c>
      <c r="DM360" s="319">
        <v>5150657.6900000004</v>
      </c>
      <c r="DN360" s="319">
        <v>716715.68</v>
      </c>
      <c r="DO360" s="319">
        <v>1599664.41</v>
      </c>
      <c r="DP360" s="319">
        <v>838791.72</v>
      </c>
      <c r="DQ360" s="319">
        <v>309146.43</v>
      </c>
      <c r="DR360" s="319">
        <v>4348017.67</v>
      </c>
      <c r="DS360" s="319">
        <v>19145410.719999999</v>
      </c>
      <c r="DT360" s="319">
        <v>6154765.21</v>
      </c>
      <c r="DU360" s="319">
        <v>10426926.09</v>
      </c>
      <c r="DV360" s="319">
        <v>1203345.45</v>
      </c>
      <c r="DW360" s="319">
        <v>5301677.41</v>
      </c>
      <c r="DX360" s="319">
        <v>5215518.87</v>
      </c>
      <c r="DY360" s="319">
        <v>6737753.9000000004</v>
      </c>
      <c r="DZ360" s="319">
        <v>5267789.8899999997</v>
      </c>
      <c r="EA360" s="319">
        <v>35069415.460000001</v>
      </c>
      <c r="EB360" s="319">
        <v>2176611.2599999998</v>
      </c>
      <c r="EC360" s="319">
        <v>2892271.83</v>
      </c>
      <c r="ED360" s="319">
        <v>1210602.44</v>
      </c>
      <c r="EE360" s="319">
        <v>1740621.99</v>
      </c>
      <c r="EF360" s="319">
        <v>588864.79</v>
      </c>
      <c r="EG360" s="319">
        <v>8679251.2799999993</v>
      </c>
      <c r="EH360" s="319">
        <v>1213851.46</v>
      </c>
      <c r="EI360" s="319">
        <v>4585729.68</v>
      </c>
      <c r="EJ360" s="319">
        <v>11153890.25</v>
      </c>
      <c r="EK360" s="319">
        <v>615530.68999999994</v>
      </c>
      <c r="EL360" s="319">
        <v>659406.03</v>
      </c>
      <c r="EM360" s="319">
        <v>6526990.0700000003</v>
      </c>
      <c r="EN360" s="319">
        <v>2942322.63</v>
      </c>
      <c r="EO360" s="319">
        <v>6847925.7400000002</v>
      </c>
      <c r="EP360" s="319">
        <v>14262671.77</v>
      </c>
      <c r="EQ360" s="319">
        <v>626629.48</v>
      </c>
      <c r="ER360" s="319">
        <v>4456365.3099999996</v>
      </c>
      <c r="ES360" s="319">
        <v>829053.09</v>
      </c>
      <c r="ET360" s="319">
        <v>2427957.23</v>
      </c>
      <c r="EU360" s="319">
        <v>966264.39</v>
      </c>
      <c r="EV360" s="319">
        <v>341649.18</v>
      </c>
      <c r="EW360" s="319">
        <v>4128834.92</v>
      </c>
      <c r="EX360" s="319">
        <v>4521771.91</v>
      </c>
      <c r="EY360" s="319">
        <v>35262150.549999997</v>
      </c>
      <c r="EZ360" s="319">
        <v>390658254.14999998</v>
      </c>
      <c r="FA360" s="319">
        <v>1377865.27</v>
      </c>
      <c r="FB360" s="319">
        <v>2445990.39</v>
      </c>
      <c r="FC360" s="319">
        <v>16455177.77</v>
      </c>
      <c r="FD360" s="319">
        <v>2908412.6</v>
      </c>
      <c r="FE360" s="319">
        <v>30555350.75</v>
      </c>
      <c r="FF360" s="319">
        <v>4855610.66</v>
      </c>
      <c r="FG360" s="319">
        <v>422507.6</v>
      </c>
      <c r="FH360" s="319">
        <v>6218007.8200000003</v>
      </c>
      <c r="FI360" s="319">
        <v>856943.74</v>
      </c>
      <c r="FJ360" s="319">
        <v>7434372.4699999997</v>
      </c>
      <c r="FK360" s="319">
        <v>1207588.8</v>
      </c>
      <c r="FL360" s="319">
        <v>244863.14</v>
      </c>
      <c r="FM360" s="319">
        <v>5578579.4400000004</v>
      </c>
      <c r="FN360" s="319">
        <v>2256965.3199999998</v>
      </c>
      <c r="FO360" s="319">
        <v>2921850.57</v>
      </c>
      <c r="FP360" s="319">
        <v>817431.76</v>
      </c>
      <c r="FQ360" s="319">
        <v>3424264.13</v>
      </c>
      <c r="FR360" s="319">
        <v>46428141.649999999</v>
      </c>
      <c r="FS360" s="319">
        <v>1086043.22</v>
      </c>
      <c r="FT360" s="319">
        <v>1234263.02</v>
      </c>
      <c r="FU360" s="319">
        <v>1353351.5</v>
      </c>
      <c r="FV360" s="319">
        <v>290501.98</v>
      </c>
      <c r="FW360" s="319">
        <v>157468.99</v>
      </c>
      <c r="FX360" s="319">
        <v>2771937.62</v>
      </c>
      <c r="FY360" s="319">
        <v>12274821.439999999</v>
      </c>
      <c r="FZ360" s="319">
        <v>549893.75</v>
      </c>
      <c r="GA360" s="319">
        <v>611134.36</v>
      </c>
      <c r="GB360" s="319">
        <v>649606.91</v>
      </c>
      <c r="GC360" s="319">
        <v>391268.37</v>
      </c>
      <c r="GD360" s="319">
        <v>946171.92</v>
      </c>
      <c r="GE360" s="319">
        <v>9215568.6500000004</v>
      </c>
      <c r="GF360" s="319">
        <v>1651773.15</v>
      </c>
      <c r="GG360" s="319">
        <v>5130437.71</v>
      </c>
      <c r="GH360" s="319">
        <v>1160864.82</v>
      </c>
      <c r="GI360" s="319">
        <v>4370517.5199999996</v>
      </c>
      <c r="GJ360" s="319">
        <v>1330220.55</v>
      </c>
      <c r="GK360" s="319">
        <v>64418450.850000001</v>
      </c>
      <c r="GL360" s="319">
        <v>9272744.4399999995</v>
      </c>
      <c r="GM360" s="319">
        <v>50616490.82</v>
      </c>
      <c r="GN360" s="319">
        <v>2757360.7</v>
      </c>
      <c r="GO360" s="319">
        <v>7894981.6600000001</v>
      </c>
      <c r="GP360" s="319">
        <v>163650.9</v>
      </c>
      <c r="GQ360" s="319">
        <v>166924.92000000001</v>
      </c>
      <c r="GR360" s="319">
        <v>2549552.52</v>
      </c>
      <c r="GS360" s="319">
        <v>79823424.310000002</v>
      </c>
      <c r="GT360" s="319">
        <v>638553.18000000005</v>
      </c>
      <c r="GU360" s="319">
        <v>23595058.91</v>
      </c>
      <c r="GV360" s="319">
        <v>669212.23</v>
      </c>
      <c r="GW360" s="319">
        <v>315406.55</v>
      </c>
      <c r="GX360" s="319">
        <v>16771267.27</v>
      </c>
      <c r="GY360" s="319">
        <v>805839.64</v>
      </c>
      <c r="GZ360" s="319">
        <v>2586517.54</v>
      </c>
      <c r="HA360" s="319">
        <v>4804655.34</v>
      </c>
      <c r="HB360" s="319">
        <v>1039409</v>
      </c>
      <c r="HC360" s="319">
        <v>10483347.34</v>
      </c>
      <c r="HD360" s="319">
        <v>386092.49</v>
      </c>
      <c r="HE360" s="319">
        <v>1443875.76</v>
      </c>
      <c r="HF360" s="319">
        <v>1400396.02</v>
      </c>
      <c r="HG360" s="319">
        <v>7565492.8899999997</v>
      </c>
      <c r="HH360" s="319">
        <v>14549341.73</v>
      </c>
      <c r="HI360" s="319">
        <v>6908789.9400000004</v>
      </c>
      <c r="HJ360" s="319">
        <v>3872955.57</v>
      </c>
      <c r="HK360" s="319">
        <v>1220713.47</v>
      </c>
      <c r="HL360" s="319">
        <v>7165766.6399999997</v>
      </c>
      <c r="HM360" s="319">
        <v>1832950.67</v>
      </c>
      <c r="HN360" s="319">
        <v>1570668.41</v>
      </c>
      <c r="HO360" s="319">
        <v>1722291.65</v>
      </c>
      <c r="HP360" s="319">
        <v>16635718.140000001</v>
      </c>
      <c r="HQ360" s="319">
        <v>419678.93</v>
      </c>
      <c r="HR360" s="319">
        <v>14341867.779999999</v>
      </c>
      <c r="HS360" s="319">
        <v>339096.19</v>
      </c>
      <c r="HT360" s="319">
        <v>22576014.93</v>
      </c>
      <c r="HU360" s="319">
        <v>634847.04</v>
      </c>
      <c r="HV360" s="319">
        <v>6687419.4299999997</v>
      </c>
      <c r="HW360" s="319">
        <v>75213588.090000004</v>
      </c>
      <c r="HX360" s="319">
        <v>1184309.28</v>
      </c>
      <c r="HY360" s="319">
        <v>34878195.909999996</v>
      </c>
      <c r="HZ360" s="319">
        <v>2512812.15</v>
      </c>
      <c r="IA360" s="319">
        <v>858332.34</v>
      </c>
      <c r="IB360" s="319">
        <v>2465149.19</v>
      </c>
      <c r="IC360" s="319">
        <v>20826416.329999998</v>
      </c>
      <c r="ID360" s="319">
        <v>1078917.23</v>
      </c>
      <c r="IE360" s="319">
        <v>6982697.5599999996</v>
      </c>
      <c r="IF360" s="319">
        <v>1178588.83</v>
      </c>
      <c r="IG360" s="319">
        <v>1186929.43</v>
      </c>
      <c r="IH360" s="319">
        <v>512632.34</v>
      </c>
      <c r="II360" s="319">
        <v>1124155.6399999999</v>
      </c>
      <c r="IJ360" s="319">
        <v>6128097.2599999998</v>
      </c>
      <c r="IK360" s="319">
        <v>356123.51</v>
      </c>
      <c r="IL360" s="319">
        <v>787336.22</v>
      </c>
      <c r="IM360" s="319">
        <v>1736473.82</v>
      </c>
      <c r="IN360" s="319">
        <v>6402004.8499999996</v>
      </c>
      <c r="IO360" s="319">
        <v>2614989.96</v>
      </c>
      <c r="IP360" s="319">
        <v>1623736.42</v>
      </c>
      <c r="IQ360" s="319">
        <v>1220633.2</v>
      </c>
      <c r="IR360" s="319">
        <v>19113813.309999999</v>
      </c>
      <c r="IS360" s="319">
        <v>20221186.559999999</v>
      </c>
      <c r="IT360" s="319">
        <v>8876720.5099999998</v>
      </c>
      <c r="IU360" s="319">
        <v>946876.24</v>
      </c>
      <c r="IV360" s="319">
        <v>8845150.9800000004</v>
      </c>
      <c r="IW360" s="319">
        <v>1295739.33</v>
      </c>
      <c r="IX360" s="319">
        <v>277582.73</v>
      </c>
      <c r="IY360" s="319">
        <v>4561643.83</v>
      </c>
      <c r="IZ360" s="319">
        <v>1820874.34</v>
      </c>
      <c r="JA360" s="319">
        <v>1400539.03</v>
      </c>
      <c r="JB360" s="319">
        <v>1349844.97</v>
      </c>
      <c r="JC360" s="319">
        <v>3090283.73</v>
      </c>
      <c r="JD360" s="319">
        <v>382483.7</v>
      </c>
      <c r="JE360" s="319">
        <v>312141.90000000002</v>
      </c>
      <c r="JF360" s="319">
        <v>10697582.15</v>
      </c>
      <c r="JG360" s="319">
        <v>771363.24</v>
      </c>
      <c r="JH360" s="319">
        <v>1722471.11</v>
      </c>
      <c r="JI360" s="319">
        <v>5486693.2199999997</v>
      </c>
      <c r="JJ360" s="319">
        <v>6268537.5499999998</v>
      </c>
      <c r="JK360" s="319">
        <v>543427.38</v>
      </c>
      <c r="JL360" s="319">
        <v>1162193.07</v>
      </c>
      <c r="JM360" s="319">
        <v>220248.8</v>
      </c>
      <c r="JN360" s="319">
        <v>566283.93000000005</v>
      </c>
      <c r="JO360" s="319">
        <v>5209235</v>
      </c>
      <c r="JP360" s="319">
        <v>1522089.66</v>
      </c>
      <c r="JQ360" s="319">
        <v>1450216.8</v>
      </c>
      <c r="JR360" s="319">
        <v>1271815.58</v>
      </c>
      <c r="JS360" s="319">
        <v>7770856.0300000003</v>
      </c>
      <c r="JT360" s="319">
        <v>707290.94</v>
      </c>
      <c r="JU360" s="319">
        <v>5007266.82</v>
      </c>
      <c r="JV360" s="319">
        <v>46154559.240000002</v>
      </c>
      <c r="JW360" s="319">
        <v>2524306.71</v>
      </c>
      <c r="JX360" s="319">
        <v>4502765.66</v>
      </c>
      <c r="JY360" s="319">
        <v>433969.07</v>
      </c>
      <c r="JZ360" s="319">
        <v>279893.19</v>
      </c>
      <c r="KA360" s="319">
        <v>2703596.43</v>
      </c>
      <c r="KB360" s="319">
        <v>2704799.53</v>
      </c>
      <c r="KC360" s="319">
        <v>1864741.66</v>
      </c>
      <c r="KD360" s="319">
        <v>847948.27</v>
      </c>
      <c r="KE360" s="319">
        <v>10266740.779999999</v>
      </c>
      <c r="KF360" s="319">
        <v>1417209.04</v>
      </c>
      <c r="KG360" s="319">
        <v>2324611.13</v>
      </c>
      <c r="KH360" s="319">
        <v>1366223.49</v>
      </c>
      <c r="KI360" s="319">
        <v>3990103.15</v>
      </c>
      <c r="KJ360" s="319">
        <v>3909624.08</v>
      </c>
      <c r="KK360" s="319">
        <v>217502.16</v>
      </c>
      <c r="KL360" s="319">
        <v>1030580.2</v>
      </c>
      <c r="KM360" s="319">
        <v>1132245.1200000001</v>
      </c>
      <c r="KN360" s="319">
        <v>1459379.89</v>
      </c>
      <c r="KO360" s="319">
        <v>7095610.5300000003</v>
      </c>
      <c r="KP360" s="319">
        <v>5445242.2199999997</v>
      </c>
      <c r="KQ360" s="319">
        <v>54845190.780000001</v>
      </c>
      <c r="KR360" s="319">
        <v>6195773.1600000001</v>
      </c>
      <c r="KS360" s="318">
        <v>2031723.8</v>
      </c>
      <c r="KU360" s="312">
        <v>40</v>
      </c>
      <c r="KV360" s="312">
        <v>400</v>
      </c>
      <c r="KY360" s="312" t="s">
        <v>943</v>
      </c>
    </row>
    <row r="361" spans="1:311" x14ac:dyDescent="0.25">
      <c r="A361" s="317">
        <v>2022</v>
      </c>
      <c r="B361" s="316" t="s">
        <v>849</v>
      </c>
      <c r="C361" s="316" t="s">
        <v>882</v>
      </c>
      <c r="D361" s="316" t="s">
        <v>887</v>
      </c>
      <c r="E361" s="316" t="s">
        <v>846</v>
      </c>
      <c r="F361" s="315">
        <v>661017.31000000006</v>
      </c>
      <c r="G361" s="315">
        <v>3921.45</v>
      </c>
      <c r="H361" s="315">
        <v>1631235.12</v>
      </c>
      <c r="I361" s="315">
        <v>134233.03</v>
      </c>
      <c r="J361" s="315">
        <v>4381.3999999999996</v>
      </c>
      <c r="K361" s="315">
        <v>9074.68</v>
      </c>
      <c r="L361" s="315">
        <v>149499.5</v>
      </c>
      <c r="M361" s="315">
        <v>607397.53</v>
      </c>
      <c r="N361" s="315">
        <v>6167849.5899999999</v>
      </c>
      <c r="O361" s="315">
        <v>2344090.2000000002</v>
      </c>
      <c r="P361" s="315">
        <v>1741112.95</v>
      </c>
      <c r="Q361" s="315">
        <v>29592.05</v>
      </c>
      <c r="R361" s="315">
        <v>52380.69</v>
      </c>
      <c r="S361" s="315">
        <v>42035.65</v>
      </c>
      <c r="T361" s="315">
        <v>61433</v>
      </c>
      <c r="U361" s="315">
        <v>0</v>
      </c>
      <c r="V361" s="315">
        <v>352828.05</v>
      </c>
      <c r="W361" s="315">
        <v>27019.919999999998</v>
      </c>
      <c r="X361" s="315">
        <v>75887.25</v>
      </c>
      <c r="Y361" s="315">
        <v>2526.3000000000002</v>
      </c>
      <c r="Z361" s="315">
        <v>26369</v>
      </c>
      <c r="AA361" s="315">
        <v>858421.55</v>
      </c>
      <c r="AB361" s="315">
        <v>127039.7</v>
      </c>
      <c r="AC361" s="315">
        <v>5162.2</v>
      </c>
      <c r="AD361" s="315">
        <v>1176956.5</v>
      </c>
      <c r="AE361" s="315">
        <v>5943.85</v>
      </c>
      <c r="AF361" s="315">
        <v>52669.3</v>
      </c>
      <c r="AG361" s="315">
        <v>55312.25</v>
      </c>
      <c r="AH361" s="315">
        <v>39511.800000000003</v>
      </c>
      <c r="AI361" s="315">
        <v>60571.7</v>
      </c>
      <c r="AJ361" s="315">
        <v>30258.05</v>
      </c>
      <c r="AK361" s="315">
        <v>9784.9500000000007</v>
      </c>
      <c r="AL361" s="315">
        <v>202876.3</v>
      </c>
      <c r="AM361" s="315">
        <v>2176.25</v>
      </c>
      <c r="AN361" s="315">
        <v>43559.5</v>
      </c>
      <c r="AO361" s="315">
        <v>67795.360000000001</v>
      </c>
      <c r="AP361" s="315">
        <v>61584.75</v>
      </c>
      <c r="AQ361" s="315">
        <v>2758.1</v>
      </c>
      <c r="AR361" s="315">
        <v>148958.85</v>
      </c>
      <c r="AS361" s="315">
        <v>43018.2</v>
      </c>
      <c r="AT361" s="315">
        <v>56107.35</v>
      </c>
      <c r="AU361" s="315">
        <v>54022.3</v>
      </c>
      <c r="AV361" s="315">
        <v>8413.35</v>
      </c>
      <c r="AW361" s="315">
        <v>10832726.4</v>
      </c>
      <c r="AX361" s="315">
        <v>1175.0999999999999</v>
      </c>
      <c r="AY361" s="315">
        <v>31591</v>
      </c>
      <c r="AZ361" s="315">
        <v>230464.6</v>
      </c>
      <c r="BA361" s="315">
        <v>2258.9499999999998</v>
      </c>
      <c r="BB361" s="315">
        <v>125702.9</v>
      </c>
      <c r="BC361" s="315">
        <v>202163.1</v>
      </c>
      <c r="BD361" s="315">
        <v>288721</v>
      </c>
      <c r="BE361" s="315">
        <v>669267.65</v>
      </c>
      <c r="BF361" s="315">
        <v>111529.05</v>
      </c>
      <c r="BG361" s="315">
        <v>2254.41</v>
      </c>
      <c r="BH361" s="315">
        <v>4754.8500000000004</v>
      </c>
      <c r="BI361" s="315">
        <v>1451832.37</v>
      </c>
      <c r="BJ361" s="315">
        <v>3608.38</v>
      </c>
      <c r="BK361" s="315">
        <v>372500.95</v>
      </c>
      <c r="BL361" s="315">
        <v>15029.34</v>
      </c>
      <c r="BM361" s="315">
        <v>0</v>
      </c>
      <c r="BN361" s="315">
        <v>748062.15</v>
      </c>
      <c r="BO361" s="315">
        <v>35858.199999999997</v>
      </c>
      <c r="BP361" s="315">
        <v>69703.899999999994</v>
      </c>
      <c r="BQ361" s="315">
        <v>399.65</v>
      </c>
      <c r="BR361" s="315">
        <v>99547.4</v>
      </c>
      <c r="BS361" s="315">
        <v>112419.85</v>
      </c>
      <c r="BT361" s="315">
        <v>11186.73</v>
      </c>
      <c r="BU361" s="315">
        <v>22908.05</v>
      </c>
      <c r="BV361" s="315">
        <v>168166.25</v>
      </c>
      <c r="BW361" s="315">
        <v>79636.5</v>
      </c>
      <c r="BX361" s="315">
        <v>25320.6</v>
      </c>
      <c r="BY361" s="315">
        <v>438198.95</v>
      </c>
      <c r="BZ361" s="315">
        <v>7773.1</v>
      </c>
      <c r="CA361" s="315">
        <v>15883.45</v>
      </c>
      <c r="CB361" s="315">
        <v>7573.45</v>
      </c>
      <c r="CC361" s="315">
        <v>209890.05</v>
      </c>
      <c r="CD361" s="315">
        <v>103770.65</v>
      </c>
      <c r="CE361" s="315">
        <v>1252400.94</v>
      </c>
      <c r="CF361" s="315">
        <v>537322.25</v>
      </c>
      <c r="CG361" s="315">
        <v>88773.99</v>
      </c>
      <c r="CH361" s="315">
        <v>42106.35</v>
      </c>
      <c r="CI361" s="315">
        <v>3648106.85</v>
      </c>
      <c r="CJ361" s="315">
        <v>17205.8</v>
      </c>
      <c r="CK361" s="315">
        <v>4926.1499999999996</v>
      </c>
      <c r="CL361" s="315">
        <v>28441.75</v>
      </c>
      <c r="CM361" s="315">
        <v>5737.95</v>
      </c>
      <c r="CN361" s="315">
        <v>84179.7</v>
      </c>
      <c r="CO361" s="315">
        <v>392156.65</v>
      </c>
      <c r="CP361" s="315">
        <v>596.20000000000005</v>
      </c>
      <c r="CQ361" s="315">
        <v>0</v>
      </c>
      <c r="CR361" s="315">
        <v>3741.92</v>
      </c>
      <c r="CS361" s="315">
        <v>0</v>
      </c>
      <c r="CT361" s="315">
        <v>292755.65000000002</v>
      </c>
      <c r="CU361" s="315">
        <v>61750.45</v>
      </c>
      <c r="CV361" s="315">
        <v>6750.75</v>
      </c>
      <c r="CW361" s="315">
        <v>0</v>
      </c>
      <c r="CX361" s="315">
        <v>53599.95</v>
      </c>
      <c r="CY361" s="315">
        <v>58757</v>
      </c>
      <c r="CZ361" s="315">
        <v>1025900.76</v>
      </c>
      <c r="DA361" s="315">
        <v>506850.2</v>
      </c>
      <c r="DB361" s="315">
        <v>104228.3</v>
      </c>
      <c r="DC361" s="315">
        <v>175654.7</v>
      </c>
      <c r="DD361" s="315">
        <v>5298142.75</v>
      </c>
      <c r="DE361" s="315">
        <v>2035729.15</v>
      </c>
      <c r="DF361" s="315">
        <v>21342.92</v>
      </c>
      <c r="DG361" s="315">
        <v>7642.65</v>
      </c>
      <c r="DH361" s="315">
        <v>41943.45</v>
      </c>
      <c r="DI361" s="315">
        <v>251855.85</v>
      </c>
      <c r="DJ361" s="315">
        <v>2394843.25</v>
      </c>
      <c r="DK361" s="315">
        <v>7441885.4000000004</v>
      </c>
      <c r="DL361" s="315">
        <v>35963.75</v>
      </c>
      <c r="DM361" s="315">
        <v>57735.1</v>
      </c>
      <c r="DN361" s="315">
        <v>8101.1</v>
      </c>
      <c r="DO361" s="315">
        <v>71853</v>
      </c>
      <c r="DP361" s="315">
        <v>6260.5</v>
      </c>
      <c r="DQ361" s="315">
        <v>6438.95</v>
      </c>
      <c r="DR361" s="315">
        <v>270167.09999999998</v>
      </c>
      <c r="DS361" s="315">
        <v>200033.25</v>
      </c>
      <c r="DT361" s="315">
        <v>103692.45</v>
      </c>
      <c r="DU361" s="315">
        <v>606358.85</v>
      </c>
      <c r="DV361" s="315">
        <v>113177.9</v>
      </c>
      <c r="DW361" s="315">
        <v>0</v>
      </c>
      <c r="DX361" s="315">
        <v>66755.5</v>
      </c>
      <c r="DY361" s="315">
        <v>71378.7</v>
      </c>
      <c r="DZ361" s="315">
        <v>96218.05</v>
      </c>
      <c r="EA361" s="315">
        <v>6090934.2000000002</v>
      </c>
      <c r="EB361" s="315">
        <v>54783.95</v>
      </c>
      <c r="EC361" s="315">
        <v>37581.26</v>
      </c>
      <c r="ED361" s="315">
        <v>26863.75</v>
      </c>
      <c r="EE361" s="315">
        <v>34655.4</v>
      </c>
      <c r="EF361" s="315">
        <v>4305.8</v>
      </c>
      <c r="EG361" s="315">
        <v>284610.09999999998</v>
      </c>
      <c r="EH361" s="315">
        <v>16195.45</v>
      </c>
      <c r="EI361" s="315">
        <v>147664.1</v>
      </c>
      <c r="EJ361" s="315">
        <v>326867.34999999998</v>
      </c>
      <c r="EK361" s="315">
        <v>24484.11</v>
      </c>
      <c r="EL361" s="315">
        <v>5153.75</v>
      </c>
      <c r="EM361" s="315">
        <v>213050.9</v>
      </c>
      <c r="EN361" s="315">
        <v>26040.02</v>
      </c>
      <c r="EO361" s="315">
        <v>142326.01999999999</v>
      </c>
      <c r="EP361" s="315">
        <v>75792.350000000006</v>
      </c>
      <c r="EQ361" s="315">
        <v>4481.8500000000004</v>
      </c>
      <c r="ER361" s="315">
        <v>87778.95</v>
      </c>
      <c r="ES361" s="315">
        <v>12408.3</v>
      </c>
      <c r="ET361" s="315">
        <v>75643.399999999994</v>
      </c>
      <c r="EU361" s="315">
        <v>13014.99</v>
      </c>
      <c r="EV361" s="315">
        <v>3083.01</v>
      </c>
      <c r="EW361" s="315">
        <v>59750.35</v>
      </c>
      <c r="EX361" s="315">
        <v>132116.85</v>
      </c>
      <c r="EY361" s="315">
        <v>6920610.75</v>
      </c>
      <c r="EZ361" s="315">
        <v>101767787.73999999</v>
      </c>
      <c r="FA361" s="315">
        <v>49738.7</v>
      </c>
      <c r="FB361" s="315">
        <v>54622.05</v>
      </c>
      <c r="FC361" s="315">
        <v>11010397.560000001</v>
      </c>
      <c r="FD361" s="315">
        <v>282392.25</v>
      </c>
      <c r="FE361" s="315">
        <v>2670155.1</v>
      </c>
      <c r="FF361" s="315">
        <v>27485.4</v>
      </c>
      <c r="FG361" s="315">
        <v>0</v>
      </c>
      <c r="FH361" s="315">
        <v>153988.85</v>
      </c>
      <c r="FI361" s="315">
        <v>0</v>
      </c>
      <c r="FJ361" s="315">
        <v>596388.80000000005</v>
      </c>
      <c r="FK361" s="315">
        <v>38251.1</v>
      </c>
      <c r="FL361" s="315">
        <v>407.85</v>
      </c>
      <c r="FM361" s="315">
        <v>393312.15</v>
      </c>
      <c r="FN361" s="315">
        <v>1139.45</v>
      </c>
      <c r="FO361" s="315">
        <v>74755.42</v>
      </c>
      <c r="FP361" s="315">
        <v>4538.8500000000004</v>
      </c>
      <c r="FQ361" s="315">
        <v>80293.350000000006</v>
      </c>
      <c r="FR361" s="315">
        <v>14885820.74</v>
      </c>
      <c r="FS361" s="315">
        <v>30137.25</v>
      </c>
      <c r="FT361" s="315">
        <v>0</v>
      </c>
      <c r="FU361" s="315">
        <v>49764</v>
      </c>
      <c r="FV361" s="315">
        <v>0</v>
      </c>
      <c r="FW361" s="315">
        <v>189.11</v>
      </c>
      <c r="FX361" s="315">
        <v>503096.75</v>
      </c>
      <c r="FY361" s="315">
        <v>232416.9</v>
      </c>
      <c r="FZ361" s="315">
        <v>6298.45</v>
      </c>
      <c r="GA361" s="315">
        <v>1049.4000000000001</v>
      </c>
      <c r="GB361" s="315">
        <v>678.65</v>
      </c>
      <c r="GC361" s="315">
        <v>860.8</v>
      </c>
      <c r="GD361" s="315">
        <v>30425.200000000001</v>
      </c>
      <c r="GE361" s="315">
        <v>289911.95</v>
      </c>
      <c r="GF361" s="315">
        <v>547516</v>
      </c>
      <c r="GG361" s="315">
        <v>155312.35</v>
      </c>
      <c r="GH361" s="315">
        <v>35614.65</v>
      </c>
      <c r="GI361" s="315">
        <v>171821.95</v>
      </c>
      <c r="GJ361" s="315">
        <v>18109.55</v>
      </c>
      <c r="GK361" s="315">
        <v>5199352.25</v>
      </c>
      <c r="GL361" s="315">
        <v>81065.899999999994</v>
      </c>
      <c r="GM361" s="315">
        <v>12448324.85</v>
      </c>
      <c r="GN361" s="315">
        <v>34434.9</v>
      </c>
      <c r="GO361" s="315">
        <v>935459.87</v>
      </c>
      <c r="GP361" s="315">
        <v>593.6</v>
      </c>
      <c r="GQ361" s="315">
        <v>21025.81</v>
      </c>
      <c r="GR361" s="315">
        <v>223184.9</v>
      </c>
      <c r="GS361" s="315">
        <v>12160068.99</v>
      </c>
      <c r="GT361" s="315">
        <v>110478.46</v>
      </c>
      <c r="GU361" s="315">
        <v>695769.55</v>
      </c>
      <c r="GV361" s="315">
        <v>0</v>
      </c>
      <c r="GW361" s="315">
        <v>22241.15</v>
      </c>
      <c r="GX361" s="315">
        <v>1427668.3</v>
      </c>
      <c r="GY361" s="315">
        <v>12340.45</v>
      </c>
      <c r="GZ361" s="315">
        <v>48535.8</v>
      </c>
      <c r="HA361" s="315">
        <v>148629.07999999999</v>
      </c>
      <c r="HB361" s="315">
        <v>13177.05</v>
      </c>
      <c r="HC361" s="315">
        <v>595015.93000000005</v>
      </c>
      <c r="HD361" s="315">
        <v>3700.98</v>
      </c>
      <c r="HE361" s="315">
        <v>30433</v>
      </c>
      <c r="HF361" s="315">
        <v>53137.85</v>
      </c>
      <c r="HG361" s="315">
        <v>926561.6</v>
      </c>
      <c r="HH361" s="315">
        <v>1427449.75</v>
      </c>
      <c r="HI361" s="315">
        <v>326391.5</v>
      </c>
      <c r="HJ361" s="315">
        <v>182201</v>
      </c>
      <c r="HK361" s="315">
        <v>5184.7</v>
      </c>
      <c r="HL361" s="315">
        <v>159202.35</v>
      </c>
      <c r="HM361" s="315">
        <v>90000.3</v>
      </c>
      <c r="HN361" s="315">
        <v>20621.2</v>
      </c>
      <c r="HO361" s="315">
        <v>47366.45</v>
      </c>
      <c r="HP361" s="315">
        <v>3263115.6</v>
      </c>
      <c r="HQ361" s="315">
        <v>1989.2</v>
      </c>
      <c r="HR361" s="315">
        <v>551109.69999999995</v>
      </c>
      <c r="HS361" s="315">
        <v>7167.3</v>
      </c>
      <c r="HT361" s="315">
        <v>4213774.5999999996</v>
      </c>
      <c r="HU361" s="315">
        <v>17283.2</v>
      </c>
      <c r="HV361" s="315">
        <v>592477.6</v>
      </c>
      <c r="HW361" s="315">
        <v>4753496.6500000004</v>
      </c>
      <c r="HX361" s="315">
        <v>5941.4</v>
      </c>
      <c r="HY361" s="315">
        <v>7011842.0300000003</v>
      </c>
      <c r="HZ361" s="315">
        <v>357319.7</v>
      </c>
      <c r="IA361" s="315">
        <v>9971.7000000000007</v>
      </c>
      <c r="IB361" s="315">
        <v>424667.25</v>
      </c>
      <c r="IC361" s="315">
        <v>31680094.41</v>
      </c>
      <c r="ID361" s="315">
        <v>3942.35</v>
      </c>
      <c r="IE361" s="315">
        <v>505522.4</v>
      </c>
      <c r="IF361" s="315">
        <v>95501.8</v>
      </c>
      <c r="IG361" s="315">
        <v>29394.85</v>
      </c>
      <c r="IH361" s="315">
        <v>11283.4</v>
      </c>
      <c r="II361" s="315">
        <v>102627.75</v>
      </c>
      <c r="IJ361" s="315">
        <v>172726.15</v>
      </c>
      <c r="IK361" s="315">
        <v>1920</v>
      </c>
      <c r="IL361" s="315">
        <v>206574.2</v>
      </c>
      <c r="IM361" s="315">
        <v>26573.98</v>
      </c>
      <c r="IN361" s="315">
        <v>176078.15</v>
      </c>
      <c r="IO361" s="315">
        <v>6877.3</v>
      </c>
      <c r="IP361" s="315">
        <v>17936.5</v>
      </c>
      <c r="IQ361" s="315">
        <v>6228.8</v>
      </c>
      <c r="IR361" s="315">
        <v>9436993.8499999996</v>
      </c>
      <c r="IS361" s="315">
        <v>1083846.1499999999</v>
      </c>
      <c r="IT361" s="315">
        <v>182780.3</v>
      </c>
      <c r="IU361" s="315">
        <v>395.39</v>
      </c>
      <c r="IV361" s="315">
        <v>288303.65000000002</v>
      </c>
      <c r="IW361" s="315">
        <v>17434.900000000001</v>
      </c>
      <c r="IX361" s="315">
        <v>4735.3</v>
      </c>
      <c r="IY361" s="315">
        <v>66871</v>
      </c>
      <c r="IZ361" s="315">
        <v>1767378.16</v>
      </c>
      <c r="JA361" s="315">
        <v>32334.85</v>
      </c>
      <c r="JB361" s="315">
        <v>36980.49</v>
      </c>
      <c r="JC361" s="315">
        <v>121277.4</v>
      </c>
      <c r="JD361" s="315">
        <v>858</v>
      </c>
      <c r="JE361" s="315">
        <v>6561.95</v>
      </c>
      <c r="JF361" s="315">
        <v>142310.15</v>
      </c>
      <c r="JG361" s="315">
        <v>9980</v>
      </c>
      <c r="JH361" s="315">
        <v>15623.4</v>
      </c>
      <c r="JI361" s="315">
        <v>5019451.2</v>
      </c>
      <c r="JJ361" s="315">
        <v>47805.35</v>
      </c>
      <c r="JK361" s="315">
        <v>26629.75</v>
      </c>
      <c r="JL361" s="315">
        <v>14405.85</v>
      </c>
      <c r="JM361" s="315">
        <v>257.75</v>
      </c>
      <c r="JN361" s="315">
        <v>0</v>
      </c>
      <c r="JO361" s="315">
        <v>441009.15</v>
      </c>
      <c r="JP361" s="315">
        <v>29099.87</v>
      </c>
      <c r="JQ361" s="315">
        <v>36602.15</v>
      </c>
      <c r="JR361" s="315">
        <v>0</v>
      </c>
      <c r="JS361" s="315">
        <v>269288.25</v>
      </c>
      <c r="JT361" s="315">
        <v>21312.400000000001</v>
      </c>
      <c r="JU361" s="315">
        <v>9257.58</v>
      </c>
      <c r="JV361" s="315">
        <v>18924784.699999999</v>
      </c>
      <c r="JW361" s="315">
        <v>67779.23</v>
      </c>
      <c r="JX361" s="315">
        <v>166363.9</v>
      </c>
      <c r="JY361" s="315">
        <v>2321.9499999999998</v>
      </c>
      <c r="JZ361" s="315">
        <v>1675.4</v>
      </c>
      <c r="KA361" s="315">
        <v>67178.649999999994</v>
      </c>
      <c r="KB361" s="315">
        <v>558994.6</v>
      </c>
      <c r="KC361" s="315">
        <v>10003.540000000001</v>
      </c>
      <c r="KD361" s="315">
        <v>10444.950000000001</v>
      </c>
      <c r="KE361" s="315">
        <v>1193071.8600000001</v>
      </c>
      <c r="KF361" s="315">
        <v>83676.7</v>
      </c>
      <c r="KG361" s="315">
        <v>19754.5</v>
      </c>
      <c r="KH361" s="315">
        <v>12465.1</v>
      </c>
      <c r="KI361" s="315">
        <v>545228.9</v>
      </c>
      <c r="KJ361" s="315">
        <v>16697.349999999999</v>
      </c>
      <c r="KK361" s="315">
        <v>1177.8499999999999</v>
      </c>
      <c r="KL361" s="315">
        <v>46583.95</v>
      </c>
      <c r="KM361" s="315">
        <v>6577.4</v>
      </c>
      <c r="KN361" s="315">
        <v>18208.16</v>
      </c>
      <c r="KO361" s="315">
        <v>99237.65</v>
      </c>
      <c r="KP361" s="315">
        <v>76565.850000000006</v>
      </c>
      <c r="KQ361" s="315">
        <v>4898826.25</v>
      </c>
      <c r="KR361" s="315">
        <v>462027.84</v>
      </c>
      <c r="KS361" s="314">
        <v>158779.70000000001</v>
      </c>
      <c r="KU361" s="312">
        <v>40</v>
      </c>
      <c r="KV361" s="312">
        <v>401</v>
      </c>
      <c r="KY361" s="312" t="s">
        <v>943</v>
      </c>
    </row>
    <row r="362" spans="1:311" x14ac:dyDescent="0.25">
      <c r="A362" s="321">
        <v>2022</v>
      </c>
      <c r="B362" s="320" t="s">
        <v>849</v>
      </c>
      <c r="C362" s="320" t="s">
        <v>882</v>
      </c>
      <c r="D362" s="320" t="s">
        <v>886</v>
      </c>
      <c r="E362" s="320" t="s">
        <v>846</v>
      </c>
      <c r="F362" s="319">
        <v>333481.25</v>
      </c>
      <c r="G362" s="319">
        <v>30097</v>
      </c>
      <c r="H362" s="319">
        <v>2506428</v>
      </c>
      <c r="I362" s="319">
        <v>268600.09999999998</v>
      </c>
      <c r="J362" s="319">
        <v>74026.600000000006</v>
      </c>
      <c r="K362" s="319">
        <v>73400</v>
      </c>
      <c r="L362" s="319">
        <v>1298860.8</v>
      </c>
      <c r="M362" s="319">
        <v>390663.45</v>
      </c>
      <c r="N362" s="319">
        <v>1146763.26</v>
      </c>
      <c r="O362" s="319">
        <v>1510091.2</v>
      </c>
      <c r="P362" s="319">
        <v>194048.5</v>
      </c>
      <c r="Q362" s="319">
        <v>41766.550000000003</v>
      </c>
      <c r="R362" s="319">
        <v>482086.55</v>
      </c>
      <c r="S362" s="319">
        <v>157516.54999999999</v>
      </c>
      <c r="T362" s="319">
        <v>233716.15</v>
      </c>
      <c r="U362" s="319">
        <v>818307.8</v>
      </c>
      <c r="V362" s="319">
        <v>1498346.1</v>
      </c>
      <c r="W362" s="319">
        <v>65579.039999999994</v>
      </c>
      <c r="X362" s="319">
        <v>273092</v>
      </c>
      <c r="Y362" s="319">
        <v>53487.5</v>
      </c>
      <c r="Z362" s="319">
        <v>123461.45</v>
      </c>
      <c r="AA362" s="319">
        <v>1756610</v>
      </c>
      <c r="AB362" s="319">
        <v>127659.55</v>
      </c>
      <c r="AC362" s="319">
        <v>27631.65</v>
      </c>
      <c r="AD362" s="319">
        <v>3507406.75</v>
      </c>
      <c r="AE362" s="319">
        <v>34299.1</v>
      </c>
      <c r="AF362" s="319">
        <v>238427.2</v>
      </c>
      <c r="AG362" s="319">
        <v>117776.4</v>
      </c>
      <c r="AH362" s="319">
        <v>438367.2</v>
      </c>
      <c r="AI362" s="319">
        <v>243450.5</v>
      </c>
      <c r="AJ362" s="319">
        <v>329767.59999999998</v>
      </c>
      <c r="AK362" s="319">
        <v>60017</v>
      </c>
      <c r="AL362" s="319">
        <v>2405017.5499999998</v>
      </c>
      <c r="AM362" s="319">
        <v>115912.35</v>
      </c>
      <c r="AN362" s="319">
        <v>196363</v>
      </c>
      <c r="AO362" s="319">
        <v>159874.5</v>
      </c>
      <c r="AP362" s="319">
        <v>191561.15</v>
      </c>
      <c r="AQ362" s="319">
        <v>23084</v>
      </c>
      <c r="AR362" s="319">
        <v>367777.35</v>
      </c>
      <c r="AS362" s="319">
        <v>133958.45000000001</v>
      </c>
      <c r="AT362" s="319">
        <v>145145.85</v>
      </c>
      <c r="AU362" s="319">
        <v>224651.2</v>
      </c>
      <c r="AV362" s="319">
        <v>118292.2</v>
      </c>
      <c r="AW362" s="319">
        <v>3169933.55</v>
      </c>
      <c r="AX362" s="319">
        <v>33423.15</v>
      </c>
      <c r="AY362" s="319">
        <v>100815.9</v>
      </c>
      <c r="AZ362" s="319">
        <v>233983.15</v>
      </c>
      <c r="BA362" s="319">
        <v>18467</v>
      </c>
      <c r="BB362" s="319">
        <v>109356.3</v>
      </c>
      <c r="BC362" s="319">
        <v>1040784.14</v>
      </c>
      <c r="BD362" s="319">
        <v>1574359.12</v>
      </c>
      <c r="BE362" s="319">
        <v>743914.55</v>
      </c>
      <c r="BF362" s="319">
        <v>444268.79999999999</v>
      </c>
      <c r="BG362" s="319">
        <v>49846.2</v>
      </c>
      <c r="BH362" s="319">
        <v>25625.3</v>
      </c>
      <c r="BI362" s="319">
        <v>1731077.1</v>
      </c>
      <c r="BJ362" s="319">
        <v>28565.4</v>
      </c>
      <c r="BK362" s="319">
        <v>885922.05</v>
      </c>
      <c r="BL362" s="319">
        <v>23463.15</v>
      </c>
      <c r="BM362" s="319">
        <v>172607.2</v>
      </c>
      <c r="BN362" s="319">
        <v>992794.45</v>
      </c>
      <c r="BO362" s="319">
        <v>399004.85</v>
      </c>
      <c r="BP362" s="319">
        <v>89263.5</v>
      </c>
      <c r="BQ362" s="319">
        <v>62237.8</v>
      </c>
      <c r="BR362" s="319">
        <v>115502.2</v>
      </c>
      <c r="BS362" s="319">
        <v>531188.69999999995</v>
      </c>
      <c r="BT362" s="319">
        <v>110279.3</v>
      </c>
      <c r="BU362" s="319">
        <v>38891.550000000003</v>
      </c>
      <c r="BV362" s="319">
        <v>134861.79999999999</v>
      </c>
      <c r="BW362" s="319">
        <v>1274038.5</v>
      </c>
      <c r="BX362" s="319">
        <v>191268.35</v>
      </c>
      <c r="BY362" s="319">
        <v>1843404.65</v>
      </c>
      <c r="BZ362" s="319">
        <v>134510.15</v>
      </c>
      <c r="CA362" s="319">
        <v>79253.75</v>
      </c>
      <c r="CB362" s="319">
        <v>98622.15</v>
      </c>
      <c r="CC362" s="319">
        <v>287646.65000000002</v>
      </c>
      <c r="CD362" s="319">
        <v>725356.3</v>
      </c>
      <c r="CE362" s="319">
        <v>996598.6</v>
      </c>
      <c r="CF362" s="319">
        <v>755157.25</v>
      </c>
      <c r="CG362" s="319">
        <v>900695.9</v>
      </c>
      <c r="CH362" s="319">
        <v>305025.65000000002</v>
      </c>
      <c r="CI362" s="319">
        <v>2583288.2999999998</v>
      </c>
      <c r="CJ362" s="319">
        <v>64331.7</v>
      </c>
      <c r="CK362" s="319">
        <v>43556.4</v>
      </c>
      <c r="CL362" s="319">
        <v>96364.95</v>
      </c>
      <c r="CM362" s="319">
        <v>36573.1</v>
      </c>
      <c r="CN362" s="319">
        <v>552212.85</v>
      </c>
      <c r="CO362" s="319">
        <v>726633.2</v>
      </c>
      <c r="CP362" s="319">
        <v>24204.400000000001</v>
      </c>
      <c r="CQ362" s="319">
        <v>397690.9</v>
      </c>
      <c r="CR362" s="319">
        <v>22461.4</v>
      </c>
      <c r="CS362" s="319">
        <v>221495.85</v>
      </c>
      <c r="CT362" s="319">
        <v>377997.9</v>
      </c>
      <c r="CU362" s="319">
        <v>39166.15</v>
      </c>
      <c r="CV362" s="319">
        <v>35033.800000000003</v>
      </c>
      <c r="CW362" s="319">
        <v>126441</v>
      </c>
      <c r="CX362" s="319">
        <v>294377.59999999998</v>
      </c>
      <c r="CY362" s="319">
        <v>387368.7</v>
      </c>
      <c r="CZ362" s="319">
        <v>1108359.7</v>
      </c>
      <c r="DA362" s="319">
        <v>690714.4</v>
      </c>
      <c r="DB362" s="319">
        <v>761438.6</v>
      </c>
      <c r="DC362" s="319">
        <v>442642.7</v>
      </c>
      <c r="DD362" s="319">
        <v>3214275.25</v>
      </c>
      <c r="DE362" s="319">
        <v>2428685.31</v>
      </c>
      <c r="DF362" s="319">
        <v>64165.7</v>
      </c>
      <c r="DG362" s="319">
        <v>261757.6</v>
      </c>
      <c r="DH362" s="319">
        <v>199587.5</v>
      </c>
      <c r="DI362" s="319">
        <v>274534.45</v>
      </c>
      <c r="DJ362" s="319">
        <v>1234985.1499999999</v>
      </c>
      <c r="DK362" s="319">
        <v>715313.1</v>
      </c>
      <c r="DL362" s="319">
        <v>290191.40000000002</v>
      </c>
      <c r="DM362" s="319">
        <v>480025.3</v>
      </c>
      <c r="DN362" s="319">
        <v>60060.4</v>
      </c>
      <c r="DO362" s="319">
        <v>144507.85</v>
      </c>
      <c r="DP362" s="319">
        <v>90361.36</v>
      </c>
      <c r="DQ362" s="319">
        <v>36876.699999999997</v>
      </c>
      <c r="DR362" s="319">
        <v>421616</v>
      </c>
      <c r="DS362" s="319">
        <v>1392543.4</v>
      </c>
      <c r="DT362" s="319">
        <v>662928.69999999995</v>
      </c>
      <c r="DU362" s="319">
        <v>713959.95</v>
      </c>
      <c r="DV362" s="319">
        <v>91808.1</v>
      </c>
      <c r="DW362" s="319">
        <v>424415.65</v>
      </c>
      <c r="DX362" s="319">
        <v>513280.05</v>
      </c>
      <c r="DY362" s="319">
        <v>263491.3</v>
      </c>
      <c r="DZ362" s="319">
        <v>296029.65000000002</v>
      </c>
      <c r="EA362" s="319">
        <v>3092516.35</v>
      </c>
      <c r="EB362" s="319">
        <v>196784.3</v>
      </c>
      <c r="EC362" s="319">
        <v>227276.85</v>
      </c>
      <c r="ED362" s="319">
        <v>91269.1</v>
      </c>
      <c r="EE362" s="319">
        <v>135951.20000000001</v>
      </c>
      <c r="EF362" s="319">
        <v>77680.149999999994</v>
      </c>
      <c r="EG362" s="319">
        <v>653055.30000000005</v>
      </c>
      <c r="EH362" s="319">
        <v>94063.05</v>
      </c>
      <c r="EI362" s="319">
        <v>1237857.6499999999</v>
      </c>
      <c r="EJ362" s="319">
        <v>885531.1</v>
      </c>
      <c r="EK362" s="319">
        <v>91883.55</v>
      </c>
      <c r="EL362" s="319">
        <v>29513.1</v>
      </c>
      <c r="EM362" s="319">
        <v>597313.15</v>
      </c>
      <c r="EN362" s="319">
        <v>281970.34999999998</v>
      </c>
      <c r="EO362" s="319">
        <v>578527.15</v>
      </c>
      <c r="EP362" s="319">
        <v>591167.35</v>
      </c>
      <c r="EQ362" s="319">
        <v>47895.1</v>
      </c>
      <c r="ER362" s="319">
        <v>294470.8</v>
      </c>
      <c r="ES362" s="319">
        <v>50668.55</v>
      </c>
      <c r="ET362" s="319">
        <v>203693.1</v>
      </c>
      <c r="EU362" s="319">
        <v>90392.35</v>
      </c>
      <c r="EV362" s="319">
        <v>31353.200000000001</v>
      </c>
      <c r="EW362" s="319">
        <v>283300.25</v>
      </c>
      <c r="EX362" s="319">
        <v>417885.7</v>
      </c>
      <c r="EY362" s="319">
        <v>3162480.95</v>
      </c>
      <c r="EZ362" s="319">
        <v>53822813.799999997</v>
      </c>
      <c r="FA362" s="319">
        <v>209774.8</v>
      </c>
      <c r="FB362" s="319">
        <v>299425.5</v>
      </c>
      <c r="FC362" s="319">
        <v>803935.1</v>
      </c>
      <c r="FD362" s="319">
        <v>121166.3</v>
      </c>
      <c r="FE362" s="319">
        <v>3392273.85</v>
      </c>
      <c r="FF362" s="319">
        <v>431736.3</v>
      </c>
      <c r="FG362" s="319">
        <v>14359.3</v>
      </c>
      <c r="FH362" s="319">
        <v>1288236.7</v>
      </c>
      <c r="FI362" s="319">
        <v>45190.400000000001</v>
      </c>
      <c r="FJ362" s="319">
        <v>711845.4</v>
      </c>
      <c r="FK362" s="319">
        <v>111739.05</v>
      </c>
      <c r="FL362" s="319">
        <v>14836.8</v>
      </c>
      <c r="FM362" s="319">
        <v>735280.6</v>
      </c>
      <c r="FN362" s="319">
        <v>239582.65</v>
      </c>
      <c r="FO362" s="319">
        <v>264611.55</v>
      </c>
      <c r="FP362" s="319">
        <v>82655.350000000006</v>
      </c>
      <c r="FQ362" s="319">
        <v>219923.65</v>
      </c>
      <c r="FR362" s="319">
        <v>2420964.25</v>
      </c>
      <c r="FS362" s="319">
        <v>98334.7</v>
      </c>
      <c r="FT362" s="319">
        <v>95036.5</v>
      </c>
      <c r="FU362" s="319">
        <v>148460.75</v>
      </c>
      <c r="FV362" s="319">
        <v>39090.85</v>
      </c>
      <c r="FW362" s="319">
        <v>8987</v>
      </c>
      <c r="FX362" s="319">
        <v>304202.90000000002</v>
      </c>
      <c r="FY362" s="319">
        <v>912216.75</v>
      </c>
      <c r="FZ362" s="319">
        <v>53715.199999999997</v>
      </c>
      <c r="GA362" s="319">
        <v>47956</v>
      </c>
      <c r="GB362" s="319">
        <v>54478.400000000001</v>
      </c>
      <c r="GC362" s="319">
        <v>35888.75</v>
      </c>
      <c r="GD362" s="319">
        <v>92939.05</v>
      </c>
      <c r="GE362" s="319">
        <v>701543.95</v>
      </c>
      <c r="GF362" s="319">
        <v>268740.05</v>
      </c>
      <c r="GG362" s="319">
        <v>446483.3</v>
      </c>
      <c r="GH362" s="319">
        <v>89065.2</v>
      </c>
      <c r="GI362" s="319">
        <v>286684.15000000002</v>
      </c>
      <c r="GJ362" s="319">
        <v>123761.9</v>
      </c>
      <c r="GK362" s="319">
        <v>10975209.82</v>
      </c>
      <c r="GL362" s="319">
        <v>74882.55</v>
      </c>
      <c r="GM362" s="319">
        <v>3517820.55</v>
      </c>
      <c r="GN362" s="319">
        <v>246295.15</v>
      </c>
      <c r="GO362" s="319">
        <v>894822.40000000002</v>
      </c>
      <c r="GP362" s="319">
        <v>21938.55</v>
      </c>
      <c r="GQ362" s="319">
        <v>11414.45</v>
      </c>
      <c r="GR362" s="319">
        <v>531149.05000000005</v>
      </c>
      <c r="GS362" s="319">
        <v>8779052.25</v>
      </c>
      <c r="GT362" s="319">
        <v>88107.6</v>
      </c>
      <c r="GU362" s="319">
        <v>4359080.3499999996</v>
      </c>
      <c r="GV362" s="319">
        <v>130356.95</v>
      </c>
      <c r="GW362" s="319">
        <v>27354</v>
      </c>
      <c r="GX362" s="319">
        <v>1511985.85</v>
      </c>
      <c r="GY362" s="319">
        <v>61757.15</v>
      </c>
      <c r="GZ362" s="319">
        <v>597560.5</v>
      </c>
      <c r="HA362" s="319">
        <v>1308316.05</v>
      </c>
      <c r="HB362" s="319">
        <v>51985.5</v>
      </c>
      <c r="HC362" s="319">
        <v>1174988.7</v>
      </c>
      <c r="HD362" s="319">
        <v>34493.699999999997</v>
      </c>
      <c r="HE362" s="319">
        <v>135606.79999999999</v>
      </c>
      <c r="HF362" s="319">
        <v>135198.25</v>
      </c>
      <c r="HG362" s="319">
        <v>395498.3</v>
      </c>
      <c r="HH362" s="319">
        <v>1555520.9</v>
      </c>
      <c r="HI362" s="319">
        <v>513365.45</v>
      </c>
      <c r="HJ362" s="319">
        <v>368757.3</v>
      </c>
      <c r="HK362" s="319">
        <v>83455.350000000006</v>
      </c>
      <c r="HL362" s="319">
        <v>719817.5</v>
      </c>
      <c r="HM362" s="319">
        <v>160075.5</v>
      </c>
      <c r="HN362" s="319">
        <v>143099.79999999999</v>
      </c>
      <c r="HO362" s="319">
        <v>139755.29999999999</v>
      </c>
      <c r="HP362" s="319">
        <v>1717542</v>
      </c>
      <c r="HQ362" s="319">
        <v>32163.7</v>
      </c>
      <c r="HR362" s="319">
        <v>1160950.95</v>
      </c>
      <c r="HS362" s="319">
        <v>31622.75</v>
      </c>
      <c r="HT362" s="319">
        <v>3114195.45</v>
      </c>
      <c r="HU362" s="319">
        <v>84555.95</v>
      </c>
      <c r="HV362" s="319">
        <v>879569.8</v>
      </c>
      <c r="HW362" s="319">
        <v>3824738.75</v>
      </c>
      <c r="HX362" s="319">
        <v>127758</v>
      </c>
      <c r="HY362" s="319">
        <v>5608288.5499999998</v>
      </c>
      <c r="HZ362" s="319">
        <v>287918.59999999998</v>
      </c>
      <c r="IA362" s="319">
        <v>60957.9</v>
      </c>
      <c r="IB362" s="319">
        <v>357353.05</v>
      </c>
      <c r="IC362" s="319">
        <v>1916767.1</v>
      </c>
      <c r="ID362" s="319">
        <v>99547.9</v>
      </c>
      <c r="IE362" s="319">
        <v>1020259.05</v>
      </c>
      <c r="IF362" s="319">
        <v>162671.5</v>
      </c>
      <c r="IG362" s="319">
        <v>98809.5</v>
      </c>
      <c r="IH362" s="319">
        <v>10906.1</v>
      </c>
      <c r="II362" s="319">
        <v>145880.9</v>
      </c>
      <c r="IJ362" s="319">
        <v>1226621.1499999999</v>
      </c>
      <c r="IK362" s="319">
        <v>26295.7</v>
      </c>
      <c r="IL362" s="319">
        <v>101076.35</v>
      </c>
      <c r="IM362" s="319">
        <v>149132.4</v>
      </c>
      <c r="IN362" s="319">
        <v>842917.65</v>
      </c>
      <c r="IO362" s="319">
        <v>295266.05</v>
      </c>
      <c r="IP362" s="319">
        <v>133937</v>
      </c>
      <c r="IQ362" s="319">
        <v>73775.600000000006</v>
      </c>
      <c r="IR362" s="319">
        <v>2068669.05</v>
      </c>
      <c r="IS362" s="319">
        <v>1470926.29</v>
      </c>
      <c r="IT362" s="319">
        <v>670655.55000000005</v>
      </c>
      <c r="IU362" s="319">
        <v>76544.800000000003</v>
      </c>
      <c r="IV362" s="319">
        <v>838517.25</v>
      </c>
      <c r="IW362" s="319">
        <v>103386.45</v>
      </c>
      <c r="IX362" s="319">
        <v>21338.6</v>
      </c>
      <c r="IY362" s="319">
        <v>439494.7</v>
      </c>
      <c r="IZ362" s="319">
        <v>251197</v>
      </c>
      <c r="JA362" s="319">
        <v>126034</v>
      </c>
      <c r="JB362" s="319">
        <v>94372.6</v>
      </c>
      <c r="JC362" s="319">
        <v>252522.4</v>
      </c>
      <c r="JD362" s="319">
        <v>30971.5</v>
      </c>
      <c r="JE362" s="319">
        <v>24608.3</v>
      </c>
      <c r="JF362" s="319">
        <v>931347.7</v>
      </c>
      <c r="JG362" s="319">
        <v>50622.5</v>
      </c>
      <c r="JH362" s="319">
        <v>204998.5</v>
      </c>
      <c r="JI362" s="319">
        <v>577018.80000000005</v>
      </c>
      <c r="JJ362" s="319">
        <v>421830.25</v>
      </c>
      <c r="JK362" s="319">
        <v>46764.25</v>
      </c>
      <c r="JL362" s="319">
        <v>85534.8</v>
      </c>
      <c r="JM362" s="319">
        <v>26723.5</v>
      </c>
      <c r="JN362" s="319">
        <v>33679.300000000003</v>
      </c>
      <c r="JO362" s="319">
        <v>325547.05</v>
      </c>
      <c r="JP362" s="319">
        <v>123173.55</v>
      </c>
      <c r="JQ362" s="319">
        <v>92119</v>
      </c>
      <c r="JR362" s="319">
        <v>29927.4</v>
      </c>
      <c r="JS362" s="319">
        <v>515595.35</v>
      </c>
      <c r="JT362" s="319">
        <v>33523.9</v>
      </c>
      <c r="JU362" s="319">
        <v>57895</v>
      </c>
      <c r="JV362" s="319">
        <v>5950803.0199999996</v>
      </c>
      <c r="JW362" s="319">
        <v>449673.4</v>
      </c>
      <c r="JX362" s="319">
        <v>376050.75</v>
      </c>
      <c r="JY362" s="319">
        <v>20862.05</v>
      </c>
      <c r="JZ362" s="319">
        <v>25844.9</v>
      </c>
      <c r="KA362" s="319">
        <v>259696.7</v>
      </c>
      <c r="KB362" s="319">
        <v>377858.7</v>
      </c>
      <c r="KC362" s="319">
        <v>140133.95000000001</v>
      </c>
      <c r="KD362" s="319">
        <v>62205.3</v>
      </c>
      <c r="KE362" s="319">
        <v>1299724.3500000001</v>
      </c>
      <c r="KF362" s="319">
        <v>96302.1</v>
      </c>
      <c r="KG362" s="319">
        <v>161033.25</v>
      </c>
      <c r="KH362" s="319">
        <v>111093.4</v>
      </c>
      <c r="KI362" s="319">
        <v>586965.80000000005</v>
      </c>
      <c r="KJ362" s="319">
        <v>216144.8</v>
      </c>
      <c r="KK362" s="319">
        <v>10917.97</v>
      </c>
      <c r="KL362" s="319">
        <v>65669.7</v>
      </c>
      <c r="KM362" s="319">
        <v>110579.45</v>
      </c>
      <c r="KN362" s="319">
        <v>115215.45</v>
      </c>
      <c r="KO362" s="319">
        <v>1119010.6499999999</v>
      </c>
      <c r="KP362" s="319">
        <v>444149</v>
      </c>
      <c r="KQ362" s="319">
        <v>4698262.95</v>
      </c>
      <c r="KR362" s="319">
        <v>597639.35</v>
      </c>
      <c r="KS362" s="318">
        <v>355505.15</v>
      </c>
      <c r="KU362" s="312">
        <v>40</v>
      </c>
      <c r="KV362" s="312">
        <v>402</v>
      </c>
      <c r="KY362" s="312" t="s">
        <v>943</v>
      </c>
    </row>
    <row r="363" spans="1:311" x14ac:dyDescent="0.25">
      <c r="A363" s="317">
        <v>2022</v>
      </c>
      <c r="B363" s="316" t="s">
        <v>849</v>
      </c>
      <c r="C363" s="316" t="s">
        <v>882</v>
      </c>
      <c r="D363" s="316" t="s">
        <v>885</v>
      </c>
      <c r="E363" s="316" t="s">
        <v>846</v>
      </c>
      <c r="F363" s="315">
        <v>108499.85</v>
      </c>
      <c r="G363" s="315">
        <v>0</v>
      </c>
      <c r="H363" s="315">
        <v>842569.15</v>
      </c>
      <c r="I363" s="315">
        <v>517345.15</v>
      </c>
      <c r="J363" s="315">
        <v>67485</v>
      </c>
      <c r="K363" s="315">
        <v>84993.25</v>
      </c>
      <c r="L363" s="315">
        <v>789846.55</v>
      </c>
      <c r="M363" s="315">
        <v>87054</v>
      </c>
      <c r="N363" s="315">
        <v>1665237.9</v>
      </c>
      <c r="O363" s="315">
        <v>521329.3</v>
      </c>
      <c r="P363" s="315">
        <v>100606.2</v>
      </c>
      <c r="Q363" s="315">
        <v>75481.3</v>
      </c>
      <c r="R363" s="315">
        <v>260580.45</v>
      </c>
      <c r="S363" s="315">
        <v>76885.399999999994</v>
      </c>
      <c r="T363" s="315">
        <v>134983.65</v>
      </c>
      <c r="U363" s="315">
        <v>589700.5</v>
      </c>
      <c r="V363" s="315">
        <v>600886.55000000005</v>
      </c>
      <c r="W363" s="315">
        <v>39280.25</v>
      </c>
      <c r="X363" s="315">
        <v>87812.55</v>
      </c>
      <c r="Y363" s="315">
        <v>76448.649999999994</v>
      </c>
      <c r="Z363" s="315">
        <v>50509.1</v>
      </c>
      <c r="AA363" s="315">
        <v>835876.35</v>
      </c>
      <c r="AB363" s="315">
        <v>92313.600000000006</v>
      </c>
      <c r="AC363" s="315">
        <v>13200</v>
      </c>
      <c r="AD363" s="315">
        <v>2373599.7999999998</v>
      </c>
      <c r="AE363" s="315">
        <v>14951.45</v>
      </c>
      <c r="AF363" s="315">
        <v>284952.8</v>
      </c>
      <c r="AG363" s="315">
        <v>49304.7</v>
      </c>
      <c r="AH363" s="315">
        <v>216715.4</v>
      </c>
      <c r="AI363" s="315">
        <v>102580.25</v>
      </c>
      <c r="AJ363" s="315">
        <v>220528</v>
      </c>
      <c r="AK363" s="315">
        <v>11146.05</v>
      </c>
      <c r="AL363" s="315">
        <v>1456226.6</v>
      </c>
      <c r="AM363" s="315">
        <v>74159.5</v>
      </c>
      <c r="AN363" s="315">
        <v>102850</v>
      </c>
      <c r="AO363" s="315">
        <v>141268.6</v>
      </c>
      <c r="AP363" s="315">
        <v>56420.85</v>
      </c>
      <c r="AQ363" s="315">
        <v>16786</v>
      </c>
      <c r="AR363" s="315">
        <v>98752.5</v>
      </c>
      <c r="AS363" s="315">
        <v>54554.5</v>
      </c>
      <c r="AT363" s="315">
        <v>66165</v>
      </c>
      <c r="AU363" s="315">
        <v>263022.55</v>
      </c>
      <c r="AV363" s="315">
        <v>58133.35</v>
      </c>
      <c r="AW363" s="315">
        <v>1476042.95</v>
      </c>
      <c r="AX363" s="315">
        <v>14083.3</v>
      </c>
      <c r="AY363" s="315">
        <v>59237.35</v>
      </c>
      <c r="AZ363" s="315">
        <v>114053.25</v>
      </c>
      <c r="BA363" s="315">
        <v>13310</v>
      </c>
      <c r="BB363" s="315">
        <v>67683.25</v>
      </c>
      <c r="BC363" s="315">
        <v>726270.8</v>
      </c>
      <c r="BD363" s="315">
        <v>1109957.5</v>
      </c>
      <c r="BE363" s="315">
        <v>318330.84999999998</v>
      </c>
      <c r="BF363" s="315">
        <v>164658.20000000001</v>
      </c>
      <c r="BG363" s="315">
        <v>62426.55</v>
      </c>
      <c r="BH363" s="315">
        <v>22220</v>
      </c>
      <c r="BI363" s="315">
        <v>1097686.5</v>
      </c>
      <c r="BJ363" s="315">
        <v>21230</v>
      </c>
      <c r="BK363" s="315">
        <v>214096.85</v>
      </c>
      <c r="BL363" s="315">
        <v>12302.5</v>
      </c>
      <c r="BM363" s="315">
        <v>122503.35</v>
      </c>
      <c r="BN363" s="315">
        <v>388512.15</v>
      </c>
      <c r="BO363" s="315">
        <v>265340.45</v>
      </c>
      <c r="BP363" s="315">
        <v>15928</v>
      </c>
      <c r="BQ363" s="315">
        <v>38247.800000000003</v>
      </c>
      <c r="BR363" s="315">
        <v>76010.399999999994</v>
      </c>
      <c r="BS363" s="315">
        <v>282662.65000000002</v>
      </c>
      <c r="BT363" s="315">
        <v>50682.3</v>
      </c>
      <c r="BU363" s="315">
        <v>18315</v>
      </c>
      <c r="BV363" s="315">
        <v>134985.65</v>
      </c>
      <c r="BW363" s="315">
        <v>1125448.45</v>
      </c>
      <c r="BX363" s="315">
        <v>127528.75</v>
      </c>
      <c r="BY363" s="315">
        <v>1161553.3500000001</v>
      </c>
      <c r="BZ363" s="315">
        <v>66797</v>
      </c>
      <c r="CA363" s="315">
        <v>16115</v>
      </c>
      <c r="CB363" s="315">
        <v>5384.5</v>
      </c>
      <c r="CC363" s="315">
        <v>310702.34999999998</v>
      </c>
      <c r="CD363" s="315">
        <v>415006.3</v>
      </c>
      <c r="CE363" s="315">
        <v>466409.25</v>
      </c>
      <c r="CF363" s="315">
        <v>496044.45</v>
      </c>
      <c r="CG363" s="315">
        <v>737540.45</v>
      </c>
      <c r="CH363" s="315">
        <v>246075.5</v>
      </c>
      <c r="CI363" s="315">
        <v>2117957.9500000002</v>
      </c>
      <c r="CJ363" s="315">
        <v>83896.65</v>
      </c>
      <c r="CK363" s="315">
        <v>11165</v>
      </c>
      <c r="CL363" s="315">
        <v>47908.5</v>
      </c>
      <c r="CM363" s="315">
        <v>12120.9</v>
      </c>
      <c r="CN363" s="315">
        <v>293421.75</v>
      </c>
      <c r="CO363" s="315">
        <v>265151.34999999998</v>
      </c>
      <c r="CP363" s="315">
        <v>535.70000000000005</v>
      </c>
      <c r="CQ363" s="315">
        <v>113415.5</v>
      </c>
      <c r="CR363" s="315">
        <v>6974.8</v>
      </c>
      <c r="CS363" s="315">
        <v>149679.79999999999</v>
      </c>
      <c r="CT363" s="315">
        <v>253256.8</v>
      </c>
      <c r="CU363" s="315">
        <v>21282.45</v>
      </c>
      <c r="CV363" s="315">
        <v>9900</v>
      </c>
      <c r="CW363" s="315">
        <v>90926</v>
      </c>
      <c r="CX363" s="315">
        <v>237561.05</v>
      </c>
      <c r="CY363" s="315">
        <v>350603</v>
      </c>
      <c r="CZ363" s="315">
        <v>399944.1</v>
      </c>
      <c r="DA363" s="315">
        <v>625375.4</v>
      </c>
      <c r="DB363" s="315">
        <v>379080.7</v>
      </c>
      <c r="DC363" s="315">
        <v>47345.75</v>
      </c>
      <c r="DD363" s="315">
        <v>2060246.7</v>
      </c>
      <c r="DE363" s="315">
        <v>891041.3</v>
      </c>
      <c r="DF363" s="315">
        <v>14076.2</v>
      </c>
      <c r="DG363" s="315">
        <v>127853.25</v>
      </c>
      <c r="DH363" s="315">
        <v>127924.3</v>
      </c>
      <c r="DI363" s="315">
        <v>100106.8</v>
      </c>
      <c r="DJ363" s="315">
        <v>698026.15</v>
      </c>
      <c r="DK363" s="315">
        <v>273828.34999999998</v>
      </c>
      <c r="DL363" s="315">
        <v>96690</v>
      </c>
      <c r="DM363" s="315">
        <v>216118.15</v>
      </c>
      <c r="DN363" s="315">
        <v>4070</v>
      </c>
      <c r="DO363" s="315">
        <v>95019.55</v>
      </c>
      <c r="DP363" s="315">
        <v>51975</v>
      </c>
      <c r="DQ363" s="315">
        <v>17348.45</v>
      </c>
      <c r="DR363" s="315">
        <v>156134.85</v>
      </c>
      <c r="DS363" s="315">
        <v>1668847.2</v>
      </c>
      <c r="DT363" s="315">
        <v>396836</v>
      </c>
      <c r="DU363" s="315">
        <v>516916.8</v>
      </c>
      <c r="DV363" s="315">
        <v>70279</v>
      </c>
      <c r="DW363" s="315">
        <v>243115.25</v>
      </c>
      <c r="DX363" s="315">
        <v>271683.20000000001</v>
      </c>
      <c r="DY363" s="315">
        <v>244034.8</v>
      </c>
      <c r="DZ363" s="315">
        <v>317959.65000000002</v>
      </c>
      <c r="EA363" s="315">
        <v>1715929.45</v>
      </c>
      <c r="EB363" s="315">
        <v>131062.95</v>
      </c>
      <c r="EC363" s="315">
        <v>150366.04999999999</v>
      </c>
      <c r="ED363" s="315">
        <v>61818.35</v>
      </c>
      <c r="EE363" s="315">
        <v>76165.2</v>
      </c>
      <c r="EF363" s="315">
        <v>19579.2</v>
      </c>
      <c r="EG363" s="315">
        <v>246820.6</v>
      </c>
      <c r="EH363" s="315">
        <v>57277.5</v>
      </c>
      <c r="EI363" s="315">
        <v>683664.85</v>
      </c>
      <c r="EJ363" s="315">
        <v>573714.94999999995</v>
      </c>
      <c r="EK363" s="315">
        <v>72006</v>
      </c>
      <c r="EL363" s="315">
        <v>36408.85</v>
      </c>
      <c r="EM363" s="315">
        <v>293057.8</v>
      </c>
      <c r="EN363" s="315">
        <v>130076.3</v>
      </c>
      <c r="EO363" s="315">
        <v>248123.25</v>
      </c>
      <c r="EP363" s="315">
        <v>359717.3</v>
      </c>
      <c r="EQ363" s="315">
        <v>37180</v>
      </c>
      <c r="ER363" s="315">
        <v>236519.65</v>
      </c>
      <c r="ES363" s="315">
        <v>18256.05</v>
      </c>
      <c r="ET363" s="315">
        <v>195518.9</v>
      </c>
      <c r="EU363" s="315">
        <v>46347.25</v>
      </c>
      <c r="EV363" s="315">
        <v>2090</v>
      </c>
      <c r="EW363" s="315">
        <v>225877.4</v>
      </c>
      <c r="EX363" s="315">
        <v>108416.35</v>
      </c>
      <c r="EY363" s="315">
        <v>1887556.05</v>
      </c>
      <c r="EZ363" s="315">
        <v>12720517.75</v>
      </c>
      <c r="FA363" s="315">
        <v>101511.5</v>
      </c>
      <c r="FB363" s="315">
        <v>109515.5</v>
      </c>
      <c r="FC363" s="315">
        <v>259286.1</v>
      </c>
      <c r="FD363" s="315">
        <v>92283.199999999997</v>
      </c>
      <c r="FE363" s="315">
        <v>1446366.7</v>
      </c>
      <c r="FF363" s="315">
        <v>122870</v>
      </c>
      <c r="FG363" s="315">
        <v>26341.25</v>
      </c>
      <c r="FH363" s="315">
        <v>498300.4</v>
      </c>
      <c r="FI363" s="315">
        <v>32168.45</v>
      </c>
      <c r="FJ363" s="315">
        <v>244150.5</v>
      </c>
      <c r="FK363" s="315">
        <v>15883.15</v>
      </c>
      <c r="FL363" s="315">
        <v>16742</v>
      </c>
      <c r="FM363" s="315">
        <v>412395.7</v>
      </c>
      <c r="FN363" s="315">
        <v>137974.45000000001</v>
      </c>
      <c r="FO363" s="315">
        <v>152355.85</v>
      </c>
      <c r="FP363" s="315">
        <v>36901.9</v>
      </c>
      <c r="FQ363" s="315">
        <v>137918.39999999999</v>
      </c>
      <c r="FR363" s="315">
        <v>2393509.25</v>
      </c>
      <c r="FS363" s="315">
        <v>20852.2</v>
      </c>
      <c r="FT363" s="315">
        <v>49907</v>
      </c>
      <c r="FU363" s="315">
        <v>222178.95</v>
      </c>
      <c r="FV363" s="315">
        <v>8098</v>
      </c>
      <c r="FW363" s="315">
        <v>0</v>
      </c>
      <c r="FX363" s="315">
        <v>37858.449999999997</v>
      </c>
      <c r="FY363" s="315">
        <v>844504.75</v>
      </c>
      <c r="FZ363" s="315">
        <v>32995.4</v>
      </c>
      <c r="GA363" s="315">
        <v>8012.1</v>
      </c>
      <c r="GB363" s="315">
        <v>45650</v>
      </c>
      <c r="GC363" s="315">
        <v>24365</v>
      </c>
      <c r="GD363" s="315">
        <v>79032.100000000006</v>
      </c>
      <c r="GE363" s="315">
        <v>373643.75</v>
      </c>
      <c r="GF363" s="315">
        <v>36961.1</v>
      </c>
      <c r="GG363" s="315">
        <v>181968.4</v>
      </c>
      <c r="GH363" s="315">
        <v>484</v>
      </c>
      <c r="GI363" s="315">
        <v>115794.2</v>
      </c>
      <c r="GJ363" s="315">
        <v>35200</v>
      </c>
      <c r="GK363" s="315">
        <v>4496505.9000000004</v>
      </c>
      <c r="GL363" s="315">
        <v>68547.600000000006</v>
      </c>
      <c r="GM363" s="315">
        <v>1427831.4</v>
      </c>
      <c r="GN363" s="315">
        <v>119845</v>
      </c>
      <c r="GO363" s="315">
        <v>339572.4</v>
      </c>
      <c r="GP363" s="315">
        <v>26661.8</v>
      </c>
      <c r="GQ363" s="315">
        <v>0</v>
      </c>
      <c r="GR363" s="315">
        <v>98069.1</v>
      </c>
      <c r="GS363" s="315">
        <v>4171563.7</v>
      </c>
      <c r="GT363" s="315">
        <v>99800.15</v>
      </c>
      <c r="GU363" s="315">
        <v>2773112.95</v>
      </c>
      <c r="GV363" s="315">
        <v>39770.5</v>
      </c>
      <c r="GW363" s="315">
        <v>0</v>
      </c>
      <c r="GX363" s="315">
        <v>754340.4</v>
      </c>
      <c r="GY363" s="315">
        <v>26337.05</v>
      </c>
      <c r="GZ363" s="315">
        <v>226879.85</v>
      </c>
      <c r="HA363" s="315">
        <v>675993.5</v>
      </c>
      <c r="HB363" s="315">
        <v>51900</v>
      </c>
      <c r="HC363" s="315">
        <v>406511.9</v>
      </c>
      <c r="HD363" s="315">
        <v>4660.1499999999996</v>
      </c>
      <c r="HE363" s="315">
        <v>12210</v>
      </c>
      <c r="HF363" s="315">
        <v>23425.5</v>
      </c>
      <c r="HG363" s="315">
        <v>329477.5</v>
      </c>
      <c r="HH363" s="315">
        <v>947002.85</v>
      </c>
      <c r="HI363" s="315">
        <v>255756.65</v>
      </c>
      <c r="HJ363" s="315">
        <v>183626</v>
      </c>
      <c r="HK363" s="315">
        <v>13661.3</v>
      </c>
      <c r="HL363" s="315">
        <v>345579.65</v>
      </c>
      <c r="HM363" s="315">
        <v>70493.5</v>
      </c>
      <c r="HN363" s="315">
        <v>26400</v>
      </c>
      <c r="HO363" s="315">
        <v>45914.65</v>
      </c>
      <c r="HP363" s="315">
        <v>1205454.45</v>
      </c>
      <c r="HQ363" s="315">
        <v>12761.6</v>
      </c>
      <c r="HR363" s="315">
        <v>449965.2</v>
      </c>
      <c r="HS363" s="315">
        <v>11117</v>
      </c>
      <c r="HT363" s="315">
        <v>1260897.8999999999</v>
      </c>
      <c r="HU363" s="315">
        <v>33157.300000000003</v>
      </c>
      <c r="HV363" s="315">
        <v>1036891.15</v>
      </c>
      <c r="HW363" s="315">
        <v>3236255.25</v>
      </c>
      <c r="HX363" s="315">
        <v>46745.599999999999</v>
      </c>
      <c r="HY363" s="315">
        <v>1546278.25</v>
      </c>
      <c r="HZ363" s="315">
        <v>136161.15</v>
      </c>
      <c r="IA363" s="315">
        <v>40460.199999999997</v>
      </c>
      <c r="IB363" s="315">
        <v>306784.2</v>
      </c>
      <c r="IC363" s="315">
        <v>842829.6</v>
      </c>
      <c r="ID363" s="315">
        <v>31506.55</v>
      </c>
      <c r="IE363" s="315">
        <v>788636.25</v>
      </c>
      <c r="IF363" s="315">
        <v>26349.45</v>
      </c>
      <c r="IG363" s="315">
        <v>14531.7</v>
      </c>
      <c r="IH363" s="315">
        <v>2777.5</v>
      </c>
      <c r="II363" s="315">
        <v>79555.350000000006</v>
      </c>
      <c r="IJ363" s="315">
        <v>866695.7</v>
      </c>
      <c r="IK363" s="315">
        <v>0</v>
      </c>
      <c r="IL363" s="315">
        <v>21413.35</v>
      </c>
      <c r="IM363" s="315">
        <v>72585.2</v>
      </c>
      <c r="IN363" s="315">
        <v>603786.55000000005</v>
      </c>
      <c r="IO363" s="315">
        <v>322846.05</v>
      </c>
      <c r="IP363" s="315">
        <v>289235.40000000002</v>
      </c>
      <c r="IQ363" s="315">
        <v>9986.9500000000007</v>
      </c>
      <c r="IR363" s="315">
        <v>805531.25</v>
      </c>
      <c r="IS363" s="315">
        <v>804965.25</v>
      </c>
      <c r="IT363" s="315">
        <v>465362.8</v>
      </c>
      <c r="IU363" s="315">
        <v>81643.7</v>
      </c>
      <c r="IV363" s="315">
        <v>357359.9</v>
      </c>
      <c r="IW363" s="315">
        <v>47657.5</v>
      </c>
      <c r="IX363" s="315">
        <v>5923.5</v>
      </c>
      <c r="IY363" s="315">
        <v>248265.60000000001</v>
      </c>
      <c r="IZ363" s="315">
        <v>173638.15</v>
      </c>
      <c r="JA363" s="315">
        <v>26455</v>
      </c>
      <c r="JB363" s="315">
        <v>36654.550000000003</v>
      </c>
      <c r="JC363" s="315">
        <v>215669</v>
      </c>
      <c r="JD363" s="315">
        <v>27302</v>
      </c>
      <c r="JE363" s="315">
        <v>23595</v>
      </c>
      <c r="JF363" s="315">
        <v>732120.15</v>
      </c>
      <c r="JG363" s="315">
        <v>75024.149999999994</v>
      </c>
      <c r="JH363" s="315">
        <v>48180</v>
      </c>
      <c r="JI363" s="315">
        <v>276914</v>
      </c>
      <c r="JJ363" s="315">
        <v>556970.44999999995</v>
      </c>
      <c r="JK363" s="315">
        <v>16125.05</v>
      </c>
      <c r="JL363" s="315">
        <v>99291.5</v>
      </c>
      <c r="JM363" s="315">
        <v>9680</v>
      </c>
      <c r="JN363" s="315">
        <v>0</v>
      </c>
      <c r="JO363" s="315">
        <v>412877.95</v>
      </c>
      <c r="JP363" s="315">
        <v>51051.05</v>
      </c>
      <c r="JQ363" s="315">
        <v>22840.15</v>
      </c>
      <c r="JR363" s="315">
        <v>20020</v>
      </c>
      <c r="JS363" s="315">
        <v>339945.55</v>
      </c>
      <c r="JT363" s="315">
        <v>412.5</v>
      </c>
      <c r="JU363" s="315">
        <v>0</v>
      </c>
      <c r="JV363" s="315">
        <v>1772932.4</v>
      </c>
      <c r="JW363" s="315">
        <v>179907.20000000001</v>
      </c>
      <c r="JX363" s="315">
        <v>264276</v>
      </c>
      <c r="JY363" s="315">
        <v>32010</v>
      </c>
      <c r="JZ363" s="315">
        <v>20713.650000000001</v>
      </c>
      <c r="KA363" s="315">
        <v>65983.199999999997</v>
      </c>
      <c r="KB363" s="315">
        <v>167942.5</v>
      </c>
      <c r="KC363" s="315">
        <v>106029</v>
      </c>
      <c r="KD363" s="315">
        <v>52656.75</v>
      </c>
      <c r="KE363" s="315">
        <v>574545</v>
      </c>
      <c r="KF363" s="315">
        <v>88715</v>
      </c>
      <c r="KG363" s="315">
        <v>94492.75</v>
      </c>
      <c r="KH363" s="315">
        <v>86886.25</v>
      </c>
      <c r="KI363" s="315">
        <v>88363</v>
      </c>
      <c r="KJ363" s="315">
        <v>229944</v>
      </c>
      <c r="KK363" s="315">
        <v>13090</v>
      </c>
      <c r="KL363" s="315">
        <v>160536.54999999999</v>
      </c>
      <c r="KM363" s="315">
        <v>15440.25</v>
      </c>
      <c r="KN363" s="315">
        <v>42271.3</v>
      </c>
      <c r="KO363" s="315">
        <v>530402.15</v>
      </c>
      <c r="KP363" s="315">
        <v>258895.4</v>
      </c>
      <c r="KQ363" s="315">
        <v>2802146.2</v>
      </c>
      <c r="KR363" s="315">
        <v>341945.05</v>
      </c>
      <c r="KS363" s="314">
        <v>215767.45</v>
      </c>
      <c r="KU363" s="312">
        <v>40</v>
      </c>
      <c r="KV363" s="312">
        <v>404</v>
      </c>
      <c r="KY363" s="312" t="s">
        <v>943</v>
      </c>
    </row>
    <row r="364" spans="1:311" x14ac:dyDescent="0.25">
      <c r="A364" s="321">
        <v>2022</v>
      </c>
      <c r="B364" s="320" t="s">
        <v>849</v>
      </c>
      <c r="C364" s="320" t="s">
        <v>882</v>
      </c>
      <c r="D364" s="320" t="s">
        <v>884</v>
      </c>
      <c r="E364" s="320" t="s">
        <v>846</v>
      </c>
      <c r="F364" s="319">
        <v>0</v>
      </c>
      <c r="G364" s="319">
        <v>0</v>
      </c>
      <c r="H364" s="319">
        <v>459186.25</v>
      </c>
      <c r="I364" s="319">
        <v>4810.1000000000004</v>
      </c>
      <c r="J364" s="319">
        <v>321000</v>
      </c>
      <c r="K364" s="319">
        <v>3440</v>
      </c>
      <c r="L364" s="319">
        <v>272482.5</v>
      </c>
      <c r="M364" s="319">
        <v>0</v>
      </c>
      <c r="N364" s="319">
        <v>23610.400000000001</v>
      </c>
      <c r="O364" s="319">
        <v>44969.4</v>
      </c>
      <c r="P364" s="319">
        <v>6789.1</v>
      </c>
      <c r="Q364" s="319">
        <v>19850.7</v>
      </c>
      <c r="R364" s="319">
        <v>42179.1</v>
      </c>
      <c r="S364" s="319">
        <v>0</v>
      </c>
      <c r="T364" s="319">
        <v>55380.2</v>
      </c>
      <c r="U364" s="319">
        <v>1453992.8</v>
      </c>
      <c r="V364" s="319">
        <v>16400.8</v>
      </c>
      <c r="W364" s="319">
        <v>0</v>
      </c>
      <c r="X364" s="319">
        <v>522.70000000000005</v>
      </c>
      <c r="Y364" s="319">
        <v>646.20000000000005</v>
      </c>
      <c r="Z364" s="319">
        <v>0</v>
      </c>
      <c r="AA364" s="319">
        <v>246945.3</v>
      </c>
      <c r="AB364" s="319">
        <v>6176.3</v>
      </c>
      <c r="AC364" s="319">
        <v>1056.4000000000001</v>
      </c>
      <c r="AD364" s="319">
        <v>2405488.7000000002</v>
      </c>
      <c r="AE364" s="319">
        <v>0</v>
      </c>
      <c r="AF364" s="319">
        <v>9306</v>
      </c>
      <c r="AG364" s="319">
        <v>287712.8</v>
      </c>
      <c r="AH364" s="319">
        <v>75135.199999999997</v>
      </c>
      <c r="AI364" s="319">
        <v>0</v>
      </c>
      <c r="AJ364" s="319">
        <v>116610.8</v>
      </c>
      <c r="AK364" s="319">
        <v>900</v>
      </c>
      <c r="AL364" s="319">
        <v>129708.8</v>
      </c>
      <c r="AM364" s="319">
        <v>0</v>
      </c>
      <c r="AN364" s="319">
        <v>21026.799999999999</v>
      </c>
      <c r="AO364" s="319">
        <v>0</v>
      </c>
      <c r="AP364" s="319">
        <v>0</v>
      </c>
      <c r="AQ364" s="319">
        <v>1404.5</v>
      </c>
      <c r="AR364" s="319">
        <v>7464.6</v>
      </c>
      <c r="AS364" s="319">
        <v>22838.1</v>
      </c>
      <c r="AT364" s="319">
        <v>60934.6</v>
      </c>
      <c r="AU364" s="319">
        <v>223965.8</v>
      </c>
      <c r="AV364" s="319">
        <v>0</v>
      </c>
      <c r="AW364" s="319">
        <v>115620.6</v>
      </c>
      <c r="AX364" s="319">
        <v>0</v>
      </c>
      <c r="AY364" s="319">
        <v>0</v>
      </c>
      <c r="AZ364" s="319">
        <v>19108.099999999999</v>
      </c>
      <c r="BA364" s="319">
        <v>2178</v>
      </c>
      <c r="BB364" s="319">
        <v>34436.300000000003</v>
      </c>
      <c r="BC364" s="319">
        <v>1794840.55</v>
      </c>
      <c r="BD364" s="319">
        <v>437147.6</v>
      </c>
      <c r="BE364" s="319">
        <v>10593</v>
      </c>
      <c r="BF364" s="319">
        <v>7563.2</v>
      </c>
      <c r="BG364" s="319">
        <v>0</v>
      </c>
      <c r="BH364" s="319">
        <v>0</v>
      </c>
      <c r="BI364" s="319">
        <v>273706.7</v>
      </c>
      <c r="BJ364" s="319">
        <v>0</v>
      </c>
      <c r="BK364" s="319">
        <v>165907.29999999999</v>
      </c>
      <c r="BL364" s="319">
        <v>0</v>
      </c>
      <c r="BM364" s="319">
        <v>4593.3</v>
      </c>
      <c r="BN364" s="319">
        <v>34275.800000000003</v>
      </c>
      <c r="BO364" s="319">
        <v>64875</v>
      </c>
      <c r="BP364" s="319">
        <v>27</v>
      </c>
      <c r="BQ364" s="319">
        <v>0</v>
      </c>
      <c r="BR364" s="319">
        <v>36.299999999999997</v>
      </c>
      <c r="BS364" s="319">
        <v>262825.59999999998</v>
      </c>
      <c r="BT364" s="319">
        <v>0</v>
      </c>
      <c r="BU364" s="319">
        <v>3323.1</v>
      </c>
      <c r="BV364" s="319">
        <v>0</v>
      </c>
      <c r="BW364" s="319">
        <v>0</v>
      </c>
      <c r="BX364" s="319">
        <v>3805.7</v>
      </c>
      <c r="BY364" s="319">
        <v>993524.4</v>
      </c>
      <c r="BZ364" s="319">
        <v>51174.400000000001</v>
      </c>
      <c r="CA364" s="319">
        <v>13060.6</v>
      </c>
      <c r="CB364" s="319">
        <v>9137.7999999999993</v>
      </c>
      <c r="CC364" s="319">
        <v>22123.9</v>
      </c>
      <c r="CD364" s="319">
        <v>710734.8</v>
      </c>
      <c r="CE364" s="319">
        <v>80903.600000000006</v>
      </c>
      <c r="CF364" s="319">
        <v>614394.19999999995</v>
      </c>
      <c r="CG364" s="319">
        <v>200464.8</v>
      </c>
      <c r="CH364" s="319">
        <v>16849.2</v>
      </c>
      <c r="CI364" s="319">
        <v>67534.05</v>
      </c>
      <c r="CJ364" s="319">
        <v>2978</v>
      </c>
      <c r="CK364" s="319">
        <v>3861</v>
      </c>
      <c r="CL364" s="319">
        <v>0</v>
      </c>
      <c r="CM364" s="319">
        <v>80.400000000000006</v>
      </c>
      <c r="CN364" s="319">
        <v>157402.4</v>
      </c>
      <c r="CO364" s="319">
        <v>0</v>
      </c>
      <c r="CP364" s="319">
        <v>0</v>
      </c>
      <c r="CQ364" s="319">
        <v>514650</v>
      </c>
      <c r="CR364" s="319">
        <v>34118.699999999997</v>
      </c>
      <c r="CS364" s="319">
        <v>1656.1</v>
      </c>
      <c r="CT364" s="319">
        <v>149058.9</v>
      </c>
      <c r="CU364" s="319">
        <v>0</v>
      </c>
      <c r="CV364" s="319">
        <v>1755</v>
      </c>
      <c r="CW364" s="319">
        <v>464.2</v>
      </c>
      <c r="CX364" s="319">
        <v>0</v>
      </c>
      <c r="CY364" s="319">
        <v>111189.9</v>
      </c>
      <c r="CZ364" s="319">
        <v>220798.85</v>
      </c>
      <c r="DA364" s="319">
        <v>148192.9</v>
      </c>
      <c r="DB364" s="319">
        <v>976200.8</v>
      </c>
      <c r="DC364" s="319">
        <v>22632.5</v>
      </c>
      <c r="DD364" s="319">
        <v>576265.80000000005</v>
      </c>
      <c r="DE364" s="319">
        <v>2252594.5</v>
      </c>
      <c r="DF364" s="319">
        <v>0</v>
      </c>
      <c r="DG364" s="319">
        <v>6578.9</v>
      </c>
      <c r="DH364" s="319">
        <v>652.4</v>
      </c>
      <c r="DI364" s="319">
        <v>556775.6</v>
      </c>
      <c r="DJ364" s="319">
        <v>546951.9</v>
      </c>
      <c r="DK364" s="319">
        <v>0</v>
      </c>
      <c r="DL364" s="319">
        <v>1540.4</v>
      </c>
      <c r="DM364" s="319">
        <v>0</v>
      </c>
      <c r="DN364" s="319">
        <v>0</v>
      </c>
      <c r="DO364" s="319">
        <v>0</v>
      </c>
      <c r="DP364" s="319">
        <v>48468.800000000003</v>
      </c>
      <c r="DQ364" s="319">
        <v>399.9</v>
      </c>
      <c r="DR364" s="319">
        <v>11.8</v>
      </c>
      <c r="DS364" s="319">
        <v>0</v>
      </c>
      <c r="DT364" s="319">
        <v>0</v>
      </c>
      <c r="DU364" s="319">
        <v>47489.5</v>
      </c>
      <c r="DV364" s="319">
        <v>6411.1</v>
      </c>
      <c r="DW364" s="319">
        <v>6510.8</v>
      </c>
      <c r="DX364" s="319">
        <v>196758.9</v>
      </c>
      <c r="DY364" s="319">
        <v>572041.80000000005</v>
      </c>
      <c r="DZ364" s="319">
        <v>11880</v>
      </c>
      <c r="EA364" s="319">
        <v>884374.8</v>
      </c>
      <c r="EB364" s="319">
        <v>7846.2</v>
      </c>
      <c r="EC364" s="319">
        <v>42367.199999999997</v>
      </c>
      <c r="ED364" s="319">
        <v>4988.6000000000004</v>
      </c>
      <c r="EE364" s="319">
        <v>5780</v>
      </c>
      <c r="EF364" s="319">
        <v>276.10000000000002</v>
      </c>
      <c r="EG364" s="319">
        <v>190582.8</v>
      </c>
      <c r="EH364" s="319">
        <v>132000</v>
      </c>
      <c r="EI364" s="319">
        <v>95435.85</v>
      </c>
      <c r="EJ364" s="319">
        <v>203223.7</v>
      </c>
      <c r="EK364" s="319">
        <v>0</v>
      </c>
      <c r="EL364" s="319">
        <v>4727.7</v>
      </c>
      <c r="EM364" s="319">
        <v>114058.7</v>
      </c>
      <c r="EN364" s="319">
        <v>11126.8</v>
      </c>
      <c r="EO364" s="319">
        <v>112064.7</v>
      </c>
      <c r="EP364" s="319">
        <v>0</v>
      </c>
      <c r="EQ364" s="319">
        <v>219315.4</v>
      </c>
      <c r="ER364" s="319">
        <v>945.7</v>
      </c>
      <c r="ES364" s="319">
        <v>787.5</v>
      </c>
      <c r="ET364" s="319">
        <v>12584.3</v>
      </c>
      <c r="EU364" s="319">
        <v>1949.5</v>
      </c>
      <c r="EV364" s="319">
        <v>0</v>
      </c>
      <c r="EW364" s="319">
        <v>0</v>
      </c>
      <c r="EX364" s="319">
        <v>30562.400000000001</v>
      </c>
      <c r="EY364" s="319">
        <v>1244313.55</v>
      </c>
      <c r="EZ364" s="319">
        <v>14911668.4</v>
      </c>
      <c r="FA364" s="319">
        <v>145168.4</v>
      </c>
      <c r="FB364" s="319">
        <v>33358.9</v>
      </c>
      <c r="FC364" s="319">
        <v>179177.1</v>
      </c>
      <c r="FD364" s="319">
        <v>40004.699999999997</v>
      </c>
      <c r="FE364" s="319">
        <v>1921762.6</v>
      </c>
      <c r="FF364" s="319">
        <v>0</v>
      </c>
      <c r="FG364" s="319">
        <v>0</v>
      </c>
      <c r="FH364" s="319">
        <v>42968.2</v>
      </c>
      <c r="FI364" s="319">
        <v>0</v>
      </c>
      <c r="FJ364" s="319">
        <v>5444593.7000000002</v>
      </c>
      <c r="FK364" s="319">
        <v>32387</v>
      </c>
      <c r="FL364" s="319">
        <v>21208.15</v>
      </c>
      <c r="FM364" s="319">
        <v>23520.1</v>
      </c>
      <c r="FN364" s="319">
        <v>95001.1</v>
      </c>
      <c r="FO364" s="319">
        <v>18310.400000000001</v>
      </c>
      <c r="FP364" s="319">
        <v>661.9</v>
      </c>
      <c r="FQ364" s="319">
        <v>4118191.9</v>
      </c>
      <c r="FR364" s="319">
        <v>1630596.3</v>
      </c>
      <c r="FS364" s="319">
        <v>0</v>
      </c>
      <c r="FT364" s="319">
        <v>0</v>
      </c>
      <c r="FU364" s="319">
        <v>16275.4</v>
      </c>
      <c r="FV364" s="319">
        <v>0</v>
      </c>
      <c r="FW364" s="319">
        <v>0</v>
      </c>
      <c r="FX364" s="319">
        <v>0</v>
      </c>
      <c r="FY364" s="319">
        <v>60593.7</v>
      </c>
      <c r="FZ364" s="319">
        <v>0</v>
      </c>
      <c r="GA364" s="319">
        <v>0</v>
      </c>
      <c r="GB364" s="319">
        <v>0</v>
      </c>
      <c r="GC364" s="319">
        <v>707.3</v>
      </c>
      <c r="GD364" s="319">
        <v>2230.6999999999998</v>
      </c>
      <c r="GE364" s="319">
        <v>501474</v>
      </c>
      <c r="GF364" s="319">
        <v>3463.5</v>
      </c>
      <c r="GG364" s="319">
        <v>14579.2</v>
      </c>
      <c r="GH364" s="319">
        <v>7192.5</v>
      </c>
      <c r="GI364" s="319">
        <v>747.4</v>
      </c>
      <c r="GJ364" s="319">
        <v>461.8</v>
      </c>
      <c r="GK364" s="319">
        <v>15182542.449999999</v>
      </c>
      <c r="GL364" s="319">
        <v>87907.3</v>
      </c>
      <c r="GM364" s="319">
        <v>2935540.6</v>
      </c>
      <c r="GN364" s="319">
        <v>0</v>
      </c>
      <c r="GO364" s="319">
        <v>451136</v>
      </c>
      <c r="GP364" s="319">
        <v>38.6</v>
      </c>
      <c r="GQ364" s="319">
        <v>0</v>
      </c>
      <c r="GR364" s="319">
        <v>7562.2</v>
      </c>
      <c r="GS364" s="319">
        <v>1594353.4</v>
      </c>
      <c r="GT364" s="319">
        <v>0</v>
      </c>
      <c r="GU364" s="319">
        <v>1110.05</v>
      </c>
      <c r="GV364" s="319">
        <v>0</v>
      </c>
      <c r="GW364" s="319">
        <v>1527.6</v>
      </c>
      <c r="GX364" s="319">
        <v>95915.3</v>
      </c>
      <c r="GY364" s="319">
        <v>0</v>
      </c>
      <c r="GZ364" s="319">
        <v>8213.4</v>
      </c>
      <c r="HA364" s="319">
        <v>33515.599999999999</v>
      </c>
      <c r="HB364" s="319">
        <v>0</v>
      </c>
      <c r="HC364" s="319">
        <v>79895.5</v>
      </c>
      <c r="HD364" s="319">
        <v>13581.5</v>
      </c>
      <c r="HE364" s="319">
        <v>0</v>
      </c>
      <c r="HF364" s="319">
        <v>452957.2</v>
      </c>
      <c r="HG364" s="319">
        <v>185956.6</v>
      </c>
      <c r="HH364" s="319">
        <v>252622.7</v>
      </c>
      <c r="HI364" s="319">
        <v>1567388.6</v>
      </c>
      <c r="HJ364" s="319">
        <v>203.4</v>
      </c>
      <c r="HK364" s="319">
        <v>0</v>
      </c>
      <c r="HL364" s="319">
        <v>29002.45</v>
      </c>
      <c r="HM364" s="319">
        <v>817.2</v>
      </c>
      <c r="HN364" s="319">
        <v>27216.3</v>
      </c>
      <c r="HO364" s="319">
        <v>23125.599999999999</v>
      </c>
      <c r="HP364" s="319">
        <v>10830.7</v>
      </c>
      <c r="HQ364" s="319">
        <v>0</v>
      </c>
      <c r="HR364" s="319">
        <v>295689.8</v>
      </c>
      <c r="HS364" s="319">
        <v>0</v>
      </c>
      <c r="HT364" s="319">
        <v>138578.29999999999</v>
      </c>
      <c r="HU364" s="319">
        <v>10726.4</v>
      </c>
      <c r="HV364" s="319">
        <v>0</v>
      </c>
      <c r="HW364" s="319">
        <v>2030374.65</v>
      </c>
      <c r="HX364" s="319">
        <v>52726.1</v>
      </c>
      <c r="HY364" s="319">
        <v>438463.5</v>
      </c>
      <c r="HZ364" s="319">
        <v>0</v>
      </c>
      <c r="IA364" s="319">
        <v>0</v>
      </c>
      <c r="IB364" s="319">
        <v>247581.1</v>
      </c>
      <c r="IC364" s="319">
        <v>135943.29999999999</v>
      </c>
      <c r="ID364" s="319">
        <v>0</v>
      </c>
      <c r="IE364" s="319">
        <v>3062.1</v>
      </c>
      <c r="IF364" s="319">
        <v>18.899999999999999</v>
      </c>
      <c r="IG364" s="319">
        <v>1320</v>
      </c>
      <c r="IH364" s="319">
        <v>0</v>
      </c>
      <c r="II364" s="319">
        <v>2602.5</v>
      </c>
      <c r="IJ364" s="319">
        <v>198327.5</v>
      </c>
      <c r="IK364" s="319">
        <v>70.25</v>
      </c>
      <c r="IL364" s="319">
        <v>0</v>
      </c>
      <c r="IM364" s="319">
        <v>3861</v>
      </c>
      <c r="IN364" s="319">
        <v>138535.20000000001</v>
      </c>
      <c r="IO364" s="319">
        <v>139609.20000000001</v>
      </c>
      <c r="IP364" s="319">
        <v>0</v>
      </c>
      <c r="IQ364" s="319">
        <v>0</v>
      </c>
      <c r="IR364" s="319">
        <v>2856509</v>
      </c>
      <c r="IS364" s="319">
        <v>54740.800000000003</v>
      </c>
      <c r="IT364" s="319">
        <v>144280.5</v>
      </c>
      <c r="IU364" s="319">
        <v>0</v>
      </c>
      <c r="IV364" s="319">
        <v>85027.5</v>
      </c>
      <c r="IW364" s="319">
        <v>7920</v>
      </c>
      <c r="IX364" s="319">
        <v>307.2</v>
      </c>
      <c r="IY364" s="319">
        <v>351741.3</v>
      </c>
      <c r="IZ364" s="319">
        <v>0</v>
      </c>
      <c r="JA364" s="319">
        <v>0</v>
      </c>
      <c r="JB364" s="319">
        <v>0</v>
      </c>
      <c r="JC364" s="319">
        <v>146391.29999999999</v>
      </c>
      <c r="JD364" s="319">
        <v>0</v>
      </c>
      <c r="JE364" s="319">
        <v>0</v>
      </c>
      <c r="JF364" s="319">
        <v>463555.2</v>
      </c>
      <c r="JG364" s="319">
        <v>464</v>
      </c>
      <c r="JH364" s="319">
        <v>4191</v>
      </c>
      <c r="JI364" s="319">
        <v>96361.7</v>
      </c>
      <c r="JJ364" s="319">
        <v>206939</v>
      </c>
      <c r="JK364" s="319">
        <v>0</v>
      </c>
      <c r="JL364" s="319">
        <v>0</v>
      </c>
      <c r="JM364" s="319">
        <v>1306.2</v>
      </c>
      <c r="JN364" s="319">
        <v>1060.9000000000001</v>
      </c>
      <c r="JO364" s="319">
        <v>734460.1</v>
      </c>
      <c r="JP364" s="319">
        <v>27451.599999999999</v>
      </c>
      <c r="JQ364" s="319">
        <v>0</v>
      </c>
      <c r="JR364" s="319">
        <v>36038.199999999997</v>
      </c>
      <c r="JS364" s="319">
        <v>8517</v>
      </c>
      <c r="JT364" s="319">
        <v>2458.6999999999998</v>
      </c>
      <c r="JU364" s="319">
        <v>32535.4</v>
      </c>
      <c r="JV364" s="319">
        <v>3803939.3</v>
      </c>
      <c r="JW364" s="319">
        <v>266056.59999999998</v>
      </c>
      <c r="JX364" s="319">
        <v>0</v>
      </c>
      <c r="JY364" s="319">
        <v>0</v>
      </c>
      <c r="JZ364" s="319">
        <v>75.3</v>
      </c>
      <c r="KA364" s="319">
        <v>144.6</v>
      </c>
      <c r="KB364" s="319">
        <v>16601.900000000001</v>
      </c>
      <c r="KC364" s="319">
        <v>301155.20000000001</v>
      </c>
      <c r="KD364" s="319">
        <v>0</v>
      </c>
      <c r="KE364" s="319">
        <v>217453.75</v>
      </c>
      <c r="KF364" s="319">
        <v>0</v>
      </c>
      <c r="KG364" s="319">
        <v>4505.6000000000004</v>
      </c>
      <c r="KH364" s="319">
        <v>490.7</v>
      </c>
      <c r="KI364" s="319">
        <v>56935.8</v>
      </c>
      <c r="KJ364" s="319">
        <v>0</v>
      </c>
      <c r="KK364" s="319">
        <v>0</v>
      </c>
      <c r="KL364" s="319">
        <v>0</v>
      </c>
      <c r="KM364" s="319">
        <v>112264.8</v>
      </c>
      <c r="KN364" s="319">
        <v>0</v>
      </c>
      <c r="KO364" s="319">
        <v>22233.4</v>
      </c>
      <c r="KP364" s="319">
        <v>80505.3</v>
      </c>
      <c r="KQ364" s="319">
        <v>882538.35</v>
      </c>
      <c r="KR364" s="319">
        <v>777441.9</v>
      </c>
      <c r="KS364" s="318">
        <v>0</v>
      </c>
      <c r="KU364" s="312">
        <v>40</v>
      </c>
      <c r="KV364" s="312">
        <v>405</v>
      </c>
      <c r="KY364" s="312" t="s">
        <v>943</v>
      </c>
    </row>
    <row r="365" spans="1:311" x14ac:dyDescent="0.25">
      <c r="A365" s="317">
        <v>2022</v>
      </c>
      <c r="B365" s="316" t="s">
        <v>849</v>
      </c>
      <c r="C365" s="316" t="s">
        <v>882</v>
      </c>
      <c r="D365" s="316" t="s">
        <v>883</v>
      </c>
      <c r="E365" s="316" t="s">
        <v>846</v>
      </c>
      <c r="F365" s="315">
        <v>4360</v>
      </c>
      <c r="G365" s="315">
        <v>3120</v>
      </c>
      <c r="H365" s="315">
        <v>57350</v>
      </c>
      <c r="I365" s="315">
        <v>2525</v>
      </c>
      <c r="J365" s="315">
        <v>2920</v>
      </c>
      <c r="K365" s="315">
        <v>3995</v>
      </c>
      <c r="L365" s="315">
        <v>38400.15</v>
      </c>
      <c r="M365" s="315">
        <v>22575</v>
      </c>
      <c r="N365" s="315">
        <v>30400</v>
      </c>
      <c r="O365" s="315">
        <v>356060.3</v>
      </c>
      <c r="P365" s="315">
        <v>14019</v>
      </c>
      <c r="Q365" s="315">
        <v>3712.5</v>
      </c>
      <c r="R365" s="315">
        <v>19474.5</v>
      </c>
      <c r="S365" s="315">
        <v>4896.8999999999996</v>
      </c>
      <c r="T365" s="315">
        <v>7380</v>
      </c>
      <c r="U365" s="315">
        <v>21237.75</v>
      </c>
      <c r="V365" s="315">
        <v>26000</v>
      </c>
      <c r="W365" s="315">
        <v>2850</v>
      </c>
      <c r="X365" s="315">
        <v>10650</v>
      </c>
      <c r="Y365" s="315">
        <v>1975</v>
      </c>
      <c r="Z365" s="315">
        <v>5650</v>
      </c>
      <c r="AA365" s="315">
        <v>164609.54999999999</v>
      </c>
      <c r="AB365" s="315">
        <v>18520.5</v>
      </c>
      <c r="AC365" s="315">
        <v>22727.32</v>
      </c>
      <c r="AD365" s="315">
        <v>93500</v>
      </c>
      <c r="AE365" s="315">
        <v>3431.33</v>
      </c>
      <c r="AF365" s="315">
        <v>36946.75</v>
      </c>
      <c r="AG365" s="315">
        <v>8925.35</v>
      </c>
      <c r="AH365" s="315">
        <v>3925</v>
      </c>
      <c r="AI365" s="315">
        <v>13650</v>
      </c>
      <c r="AJ365" s="315">
        <v>4000</v>
      </c>
      <c r="AK365" s="315">
        <v>4400</v>
      </c>
      <c r="AL365" s="315">
        <v>195687.55</v>
      </c>
      <c r="AM365" s="315">
        <v>2610</v>
      </c>
      <c r="AN365" s="315">
        <v>6520</v>
      </c>
      <c r="AO365" s="315">
        <v>2620</v>
      </c>
      <c r="AP365" s="315">
        <v>7350</v>
      </c>
      <c r="AQ365" s="315">
        <v>1250</v>
      </c>
      <c r="AR365" s="315">
        <v>1600</v>
      </c>
      <c r="AS365" s="315">
        <v>6200</v>
      </c>
      <c r="AT365" s="315">
        <v>4547.5</v>
      </c>
      <c r="AU365" s="315">
        <v>13670.7</v>
      </c>
      <c r="AV365" s="315">
        <v>1450</v>
      </c>
      <c r="AW365" s="315">
        <v>314231.40000000002</v>
      </c>
      <c r="AX365" s="315">
        <v>960</v>
      </c>
      <c r="AY365" s="315">
        <v>4435.5</v>
      </c>
      <c r="AZ365" s="315">
        <v>7458</v>
      </c>
      <c r="BA365" s="315">
        <v>642</v>
      </c>
      <c r="BB365" s="315">
        <v>1440</v>
      </c>
      <c r="BC365" s="315">
        <v>17560</v>
      </c>
      <c r="BD365" s="315">
        <v>889255.04</v>
      </c>
      <c r="BE365" s="315">
        <v>152558</v>
      </c>
      <c r="BF365" s="315">
        <v>22283.35</v>
      </c>
      <c r="BG365" s="315">
        <v>2280</v>
      </c>
      <c r="BH365" s="315">
        <v>465</v>
      </c>
      <c r="BI365" s="315">
        <v>132758.81</v>
      </c>
      <c r="BJ365" s="315">
        <v>1320</v>
      </c>
      <c r="BK365" s="315">
        <v>25760</v>
      </c>
      <c r="BL365" s="315">
        <v>1386</v>
      </c>
      <c r="BM365" s="315">
        <v>83560.5</v>
      </c>
      <c r="BN365" s="315">
        <v>22800</v>
      </c>
      <c r="BO365" s="315">
        <v>9700</v>
      </c>
      <c r="BP365" s="315">
        <v>49934.400000000001</v>
      </c>
      <c r="BQ365" s="315">
        <v>2700</v>
      </c>
      <c r="BR365" s="315">
        <v>95214.5</v>
      </c>
      <c r="BS365" s="315">
        <v>8025</v>
      </c>
      <c r="BT365" s="315">
        <v>0</v>
      </c>
      <c r="BU365" s="315">
        <v>975</v>
      </c>
      <c r="BV365" s="315">
        <v>8101</v>
      </c>
      <c r="BW365" s="315">
        <v>33041</v>
      </c>
      <c r="BX365" s="315">
        <v>45374.45</v>
      </c>
      <c r="BY365" s="315">
        <v>20334.599999999999</v>
      </c>
      <c r="BZ365" s="315">
        <v>11638.3</v>
      </c>
      <c r="CA365" s="315">
        <v>2856.55</v>
      </c>
      <c r="CB365" s="315">
        <v>2040</v>
      </c>
      <c r="CC365" s="315">
        <v>11365</v>
      </c>
      <c r="CD365" s="315">
        <v>6250</v>
      </c>
      <c r="CE365" s="315">
        <v>20150</v>
      </c>
      <c r="CF365" s="315">
        <v>38800.5</v>
      </c>
      <c r="CG365" s="315">
        <v>33670.839999999997</v>
      </c>
      <c r="CH365" s="315">
        <v>6858</v>
      </c>
      <c r="CI365" s="315">
        <v>444028.7</v>
      </c>
      <c r="CJ365" s="315">
        <v>3300</v>
      </c>
      <c r="CK365" s="315">
        <v>3337.95</v>
      </c>
      <c r="CL365" s="315">
        <v>3960</v>
      </c>
      <c r="CM365" s="315">
        <v>716.7</v>
      </c>
      <c r="CN365" s="315">
        <v>150264.79999999999</v>
      </c>
      <c r="CO365" s="315">
        <v>15100</v>
      </c>
      <c r="CP365" s="315">
        <v>3700</v>
      </c>
      <c r="CQ365" s="315">
        <v>17417.099999999999</v>
      </c>
      <c r="CR365" s="315">
        <v>1500</v>
      </c>
      <c r="CS365" s="315">
        <v>2575</v>
      </c>
      <c r="CT365" s="315">
        <v>4700</v>
      </c>
      <c r="CU365" s="315">
        <v>750</v>
      </c>
      <c r="CV365" s="315">
        <v>5400.68</v>
      </c>
      <c r="CW365" s="315">
        <v>6389</v>
      </c>
      <c r="CX365" s="315">
        <v>17228.2</v>
      </c>
      <c r="CY365" s="315">
        <v>2500</v>
      </c>
      <c r="CZ365" s="315">
        <v>22715</v>
      </c>
      <c r="DA365" s="315">
        <v>9330</v>
      </c>
      <c r="DB365" s="315">
        <v>8800</v>
      </c>
      <c r="DC365" s="315">
        <v>10425</v>
      </c>
      <c r="DD365" s="315">
        <v>651565.98</v>
      </c>
      <c r="DE365" s="315">
        <v>37080</v>
      </c>
      <c r="DF365" s="315">
        <v>1600</v>
      </c>
      <c r="DG365" s="315">
        <v>2625</v>
      </c>
      <c r="DH365" s="315">
        <v>10250</v>
      </c>
      <c r="DI365" s="315">
        <v>5089</v>
      </c>
      <c r="DJ365" s="315">
        <v>9075</v>
      </c>
      <c r="DK365" s="315">
        <v>120551.1</v>
      </c>
      <c r="DL365" s="315">
        <v>39453</v>
      </c>
      <c r="DM365" s="315">
        <v>4860</v>
      </c>
      <c r="DN365" s="315">
        <v>1860</v>
      </c>
      <c r="DO365" s="315">
        <v>4387.5</v>
      </c>
      <c r="DP365" s="315">
        <v>2940</v>
      </c>
      <c r="DQ365" s="315">
        <v>797.5</v>
      </c>
      <c r="DR365" s="315">
        <v>25672.7</v>
      </c>
      <c r="DS365" s="315">
        <v>26101</v>
      </c>
      <c r="DT365" s="315">
        <v>17062.5</v>
      </c>
      <c r="DU365" s="315">
        <v>33979.699999999997</v>
      </c>
      <c r="DV365" s="315">
        <v>4671.2</v>
      </c>
      <c r="DW365" s="315">
        <v>16158.45</v>
      </c>
      <c r="DX365" s="315">
        <v>18450</v>
      </c>
      <c r="DY365" s="315">
        <v>23680.65</v>
      </c>
      <c r="DZ365" s="315">
        <v>10367.35</v>
      </c>
      <c r="EA365" s="315">
        <v>125390.95</v>
      </c>
      <c r="EB365" s="315">
        <v>7300</v>
      </c>
      <c r="EC365" s="315">
        <v>7050</v>
      </c>
      <c r="ED365" s="315">
        <v>2730</v>
      </c>
      <c r="EE365" s="315">
        <v>9901.6</v>
      </c>
      <c r="EF365" s="315">
        <v>2956</v>
      </c>
      <c r="EG365" s="315">
        <v>100897.88</v>
      </c>
      <c r="EH365" s="315">
        <v>2515</v>
      </c>
      <c r="EI365" s="315">
        <v>1306227.5</v>
      </c>
      <c r="EJ365" s="315">
        <v>23050</v>
      </c>
      <c r="EK365" s="315">
        <v>820</v>
      </c>
      <c r="EL365" s="315">
        <v>1500</v>
      </c>
      <c r="EM365" s="315">
        <v>10400</v>
      </c>
      <c r="EN365" s="315">
        <v>15700</v>
      </c>
      <c r="EO365" s="315">
        <v>38595</v>
      </c>
      <c r="EP365" s="315">
        <v>7140</v>
      </c>
      <c r="EQ365" s="315">
        <v>2022</v>
      </c>
      <c r="ER365" s="315">
        <v>104645.06</v>
      </c>
      <c r="ES365" s="315">
        <v>920</v>
      </c>
      <c r="ET365" s="315">
        <v>11850</v>
      </c>
      <c r="EU365" s="315">
        <v>7946.4</v>
      </c>
      <c r="EV365" s="315">
        <v>960</v>
      </c>
      <c r="EW365" s="315">
        <v>11450</v>
      </c>
      <c r="EX365" s="315">
        <v>18400</v>
      </c>
      <c r="EY365" s="315">
        <v>49350</v>
      </c>
      <c r="EZ365" s="315">
        <v>6230388.4500000002</v>
      </c>
      <c r="FA365" s="315">
        <v>300013.95</v>
      </c>
      <c r="FB365" s="315">
        <v>5080</v>
      </c>
      <c r="FC365" s="315">
        <v>176605.18</v>
      </c>
      <c r="FD365" s="315">
        <v>34662.35</v>
      </c>
      <c r="FE365" s="315">
        <v>45000</v>
      </c>
      <c r="FF365" s="315">
        <v>6150</v>
      </c>
      <c r="FG365" s="315">
        <v>830</v>
      </c>
      <c r="FH365" s="315">
        <v>360028.65</v>
      </c>
      <c r="FI365" s="315">
        <v>4318.3500000000004</v>
      </c>
      <c r="FJ365" s="315">
        <v>16100</v>
      </c>
      <c r="FK365" s="315">
        <v>0</v>
      </c>
      <c r="FL365" s="315">
        <v>480</v>
      </c>
      <c r="FM365" s="315">
        <v>30506.5</v>
      </c>
      <c r="FN365" s="315">
        <v>40434.199999999997</v>
      </c>
      <c r="FO365" s="315">
        <v>2900</v>
      </c>
      <c r="FP365" s="315">
        <v>3090</v>
      </c>
      <c r="FQ365" s="315">
        <v>3900</v>
      </c>
      <c r="FR365" s="315">
        <v>135812.35</v>
      </c>
      <c r="FS365" s="315">
        <v>5700</v>
      </c>
      <c r="FT365" s="315">
        <v>4433.1499999999996</v>
      </c>
      <c r="FU365" s="315">
        <v>8847</v>
      </c>
      <c r="FV365" s="315">
        <v>7027.45</v>
      </c>
      <c r="FW365" s="315">
        <v>180</v>
      </c>
      <c r="FX365" s="315">
        <v>5010</v>
      </c>
      <c r="FY365" s="315">
        <v>12762</v>
      </c>
      <c r="FZ365" s="315">
        <v>2600</v>
      </c>
      <c r="GA365" s="315">
        <v>1140.1500000000001</v>
      </c>
      <c r="GB365" s="315">
        <v>2100</v>
      </c>
      <c r="GC365" s="315">
        <v>2167.5</v>
      </c>
      <c r="GD365" s="315">
        <v>4400</v>
      </c>
      <c r="GE365" s="315">
        <v>27958.85</v>
      </c>
      <c r="GF365" s="315">
        <v>5461.4</v>
      </c>
      <c r="GG365" s="315">
        <v>29260</v>
      </c>
      <c r="GH365" s="315">
        <v>2875</v>
      </c>
      <c r="GI365" s="315">
        <v>15600</v>
      </c>
      <c r="GJ365" s="315">
        <v>4950</v>
      </c>
      <c r="GK365" s="315">
        <v>1864902.5</v>
      </c>
      <c r="GL365" s="315">
        <v>6510</v>
      </c>
      <c r="GM365" s="315">
        <v>326996</v>
      </c>
      <c r="GN365" s="315">
        <v>10150</v>
      </c>
      <c r="GO365" s="315">
        <v>65269.85</v>
      </c>
      <c r="GP365" s="315">
        <v>595</v>
      </c>
      <c r="GQ365" s="315">
        <v>170</v>
      </c>
      <c r="GR365" s="315">
        <v>74589.55</v>
      </c>
      <c r="GS365" s="315">
        <v>61892.5</v>
      </c>
      <c r="GT365" s="315">
        <v>2250</v>
      </c>
      <c r="GU365" s="315">
        <v>65300</v>
      </c>
      <c r="GV365" s="315">
        <v>1980</v>
      </c>
      <c r="GW365" s="315">
        <v>1800</v>
      </c>
      <c r="GX365" s="315">
        <v>85973.5</v>
      </c>
      <c r="GY365" s="315">
        <v>3283.82</v>
      </c>
      <c r="GZ365" s="315">
        <v>16240</v>
      </c>
      <c r="HA365" s="315">
        <v>1837813.8</v>
      </c>
      <c r="HB365" s="315">
        <v>2175</v>
      </c>
      <c r="HC365" s="315">
        <v>57910</v>
      </c>
      <c r="HD365" s="315">
        <v>2080</v>
      </c>
      <c r="HE365" s="315">
        <v>6080</v>
      </c>
      <c r="HF365" s="315">
        <v>2910</v>
      </c>
      <c r="HG365" s="315">
        <v>6637.5</v>
      </c>
      <c r="HH365" s="315">
        <v>64012.75</v>
      </c>
      <c r="HI365" s="315">
        <v>21648.5</v>
      </c>
      <c r="HJ365" s="315">
        <v>16207.7</v>
      </c>
      <c r="HK365" s="315">
        <v>4950</v>
      </c>
      <c r="HL365" s="315">
        <v>8520</v>
      </c>
      <c r="HM365" s="315">
        <v>6750</v>
      </c>
      <c r="HN365" s="315">
        <v>3775</v>
      </c>
      <c r="HO365" s="315">
        <v>9534</v>
      </c>
      <c r="HP365" s="315">
        <v>69877.350000000006</v>
      </c>
      <c r="HQ365" s="315">
        <v>1150</v>
      </c>
      <c r="HR365" s="315">
        <v>20160</v>
      </c>
      <c r="HS365" s="315">
        <v>1650</v>
      </c>
      <c r="HT365" s="315">
        <v>46020</v>
      </c>
      <c r="HU365" s="315">
        <v>1600</v>
      </c>
      <c r="HV365" s="315">
        <v>21800</v>
      </c>
      <c r="HW365" s="315">
        <v>72650</v>
      </c>
      <c r="HX365" s="315">
        <v>3210</v>
      </c>
      <c r="HY365" s="315">
        <v>212664.65</v>
      </c>
      <c r="HZ365" s="315">
        <v>12214</v>
      </c>
      <c r="IA365" s="315">
        <v>1300</v>
      </c>
      <c r="IB365" s="315">
        <v>36093.050000000003</v>
      </c>
      <c r="IC365" s="315">
        <v>135226.85</v>
      </c>
      <c r="ID365" s="315">
        <v>5477</v>
      </c>
      <c r="IE365" s="315">
        <v>54472.6</v>
      </c>
      <c r="IF365" s="315">
        <v>2750</v>
      </c>
      <c r="IG365" s="315">
        <v>3836.5</v>
      </c>
      <c r="IH365" s="315">
        <v>0</v>
      </c>
      <c r="II365" s="315">
        <v>3560</v>
      </c>
      <c r="IJ365" s="315">
        <v>1083545.5</v>
      </c>
      <c r="IK365" s="315">
        <v>1350</v>
      </c>
      <c r="IL365" s="315">
        <v>2150</v>
      </c>
      <c r="IM365" s="315">
        <v>8175</v>
      </c>
      <c r="IN365" s="315">
        <v>83892.1</v>
      </c>
      <c r="IO365" s="315">
        <v>9800</v>
      </c>
      <c r="IP365" s="315">
        <v>5480</v>
      </c>
      <c r="IQ365" s="315">
        <v>3712.5</v>
      </c>
      <c r="IR365" s="315">
        <v>78385.600000000006</v>
      </c>
      <c r="IS365" s="315">
        <v>351623.8</v>
      </c>
      <c r="IT365" s="315">
        <v>26437.5</v>
      </c>
      <c r="IU365" s="315">
        <v>92629.9</v>
      </c>
      <c r="IV365" s="315">
        <v>23340.799999999999</v>
      </c>
      <c r="IW365" s="315">
        <v>1675</v>
      </c>
      <c r="IX365" s="315">
        <v>1000</v>
      </c>
      <c r="IY365" s="315">
        <v>88751.45</v>
      </c>
      <c r="IZ365" s="315">
        <v>34199</v>
      </c>
      <c r="JA365" s="315">
        <v>5372.75</v>
      </c>
      <c r="JB365" s="315">
        <v>2280</v>
      </c>
      <c r="JC365" s="315">
        <v>4875</v>
      </c>
      <c r="JD365" s="315">
        <v>570</v>
      </c>
      <c r="JE365" s="315">
        <v>900</v>
      </c>
      <c r="JF365" s="315">
        <v>20329.55</v>
      </c>
      <c r="JG365" s="315">
        <v>2329</v>
      </c>
      <c r="JH365" s="315">
        <v>8550</v>
      </c>
      <c r="JI365" s="315">
        <v>3735</v>
      </c>
      <c r="JJ365" s="315">
        <v>10460</v>
      </c>
      <c r="JK365" s="315">
        <v>1950</v>
      </c>
      <c r="JL365" s="315">
        <v>4000</v>
      </c>
      <c r="JM365" s="315">
        <v>675</v>
      </c>
      <c r="JN365" s="315">
        <v>2550</v>
      </c>
      <c r="JO365" s="315">
        <v>32560.35</v>
      </c>
      <c r="JP365" s="315">
        <v>4240</v>
      </c>
      <c r="JQ365" s="315">
        <v>5650</v>
      </c>
      <c r="JR365" s="315">
        <v>1005</v>
      </c>
      <c r="JS365" s="315">
        <v>93789.15</v>
      </c>
      <c r="JT365" s="315">
        <v>3120</v>
      </c>
      <c r="JU365" s="315">
        <v>510</v>
      </c>
      <c r="JV365" s="315">
        <v>73875</v>
      </c>
      <c r="JW365" s="315">
        <v>285847</v>
      </c>
      <c r="JX365" s="315">
        <v>55695.65</v>
      </c>
      <c r="JY365" s="315">
        <v>140</v>
      </c>
      <c r="JZ365" s="315">
        <v>500</v>
      </c>
      <c r="KA365" s="315">
        <v>10335</v>
      </c>
      <c r="KB365" s="315">
        <v>5400</v>
      </c>
      <c r="KC365" s="315">
        <v>4550</v>
      </c>
      <c r="KD365" s="315">
        <v>4320</v>
      </c>
      <c r="KE365" s="315">
        <v>32455</v>
      </c>
      <c r="KF365" s="315">
        <v>3000</v>
      </c>
      <c r="KG365" s="315">
        <v>8600</v>
      </c>
      <c r="KH365" s="315">
        <v>6850</v>
      </c>
      <c r="KI365" s="315">
        <v>8298.5</v>
      </c>
      <c r="KJ365" s="315">
        <v>7250</v>
      </c>
      <c r="KK365" s="315">
        <v>1477</v>
      </c>
      <c r="KL365" s="315">
        <v>2100</v>
      </c>
      <c r="KM365" s="315">
        <v>5300</v>
      </c>
      <c r="KN365" s="315">
        <v>3900</v>
      </c>
      <c r="KO365" s="315">
        <v>253702.55</v>
      </c>
      <c r="KP365" s="315">
        <v>12438.93</v>
      </c>
      <c r="KQ365" s="315">
        <v>320480.01</v>
      </c>
      <c r="KR365" s="315">
        <v>72804.7</v>
      </c>
      <c r="KS365" s="314">
        <v>56258.45</v>
      </c>
      <c r="KU365" s="312">
        <v>40</v>
      </c>
      <c r="KV365" s="312">
        <v>406</v>
      </c>
      <c r="KY365" s="312" t="s">
        <v>943</v>
      </c>
    </row>
    <row r="366" spans="1:311" x14ac:dyDescent="0.25">
      <c r="A366" s="321">
        <v>2022</v>
      </c>
      <c r="B366" s="320" t="s">
        <v>849</v>
      </c>
      <c r="C366" s="320" t="s">
        <v>882</v>
      </c>
      <c r="D366" s="320" t="s">
        <v>881</v>
      </c>
      <c r="E366" s="320" t="s">
        <v>846</v>
      </c>
      <c r="F366" s="319">
        <v>2940.49</v>
      </c>
      <c r="G366" s="319">
        <v>0</v>
      </c>
      <c r="H366" s="319">
        <v>67408.19</v>
      </c>
      <c r="I366" s="319">
        <v>522.39</v>
      </c>
      <c r="J366" s="319">
        <v>0</v>
      </c>
      <c r="K366" s="319">
        <v>1511.97</v>
      </c>
      <c r="L366" s="319">
        <v>12993.13</v>
      </c>
      <c r="M366" s="319">
        <v>13607.29</v>
      </c>
      <c r="N366" s="319">
        <v>11391.79</v>
      </c>
      <c r="O366" s="319">
        <v>138340.31</v>
      </c>
      <c r="P366" s="319">
        <v>65903.78</v>
      </c>
      <c r="Q366" s="319">
        <v>16.34</v>
      </c>
      <c r="R366" s="319">
        <v>4661.6099999999997</v>
      </c>
      <c r="S366" s="319">
        <v>14956.61</v>
      </c>
      <c r="T366" s="319">
        <v>12580.98</v>
      </c>
      <c r="U366" s="319">
        <v>550.91999999999996</v>
      </c>
      <c r="V366" s="319">
        <v>0</v>
      </c>
      <c r="W366" s="319">
        <v>0</v>
      </c>
      <c r="X366" s="319">
        <v>20830.82</v>
      </c>
      <c r="Y366" s="319">
        <v>0</v>
      </c>
      <c r="Z366" s="319">
        <v>1223.46</v>
      </c>
      <c r="AA366" s="319">
        <v>109294.17</v>
      </c>
      <c r="AB366" s="319">
        <v>6954.73</v>
      </c>
      <c r="AC366" s="319">
        <v>195.53</v>
      </c>
      <c r="AD366" s="319">
        <v>639451.56999999995</v>
      </c>
      <c r="AE366" s="319">
        <v>1379.35</v>
      </c>
      <c r="AF366" s="319">
        <v>573.07000000000005</v>
      </c>
      <c r="AG366" s="319">
        <v>0</v>
      </c>
      <c r="AH366" s="319">
        <v>0</v>
      </c>
      <c r="AI366" s="319">
        <v>44751.07</v>
      </c>
      <c r="AJ366" s="319">
        <v>0</v>
      </c>
      <c r="AK366" s="319">
        <v>1800</v>
      </c>
      <c r="AL366" s="319">
        <v>77821.679999999993</v>
      </c>
      <c r="AM366" s="319">
        <v>0</v>
      </c>
      <c r="AN366" s="319">
        <v>1344.55</v>
      </c>
      <c r="AO366" s="319">
        <v>0</v>
      </c>
      <c r="AP366" s="319">
        <v>714.06</v>
      </c>
      <c r="AQ366" s="319">
        <v>706.77</v>
      </c>
      <c r="AR366" s="319">
        <v>68.2</v>
      </c>
      <c r="AS366" s="319">
        <v>9961.92</v>
      </c>
      <c r="AT366" s="319">
        <v>0</v>
      </c>
      <c r="AU366" s="319">
        <v>1673.99</v>
      </c>
      <c r="AV366" s="319">
        <v>0</v>
      </c>
      <c r="AW366" s="319">
        <v>29851.75</v>
      </c>
      <c r="AX366" s="319">
        <v>12732.51</v>
      </c>
      <c r="AY366" s="319">
        <v>0</v>
      </c>
      <c r="AZ366" s="319">
        <v>253.76</v>
      </c>
      <c r="BA366" s="319">
        <v>0</v>
      </c>
      <c r="BB366" s="319">
        <v>0</v>
      </c>
      <c r="BC366" s="319">
        <v>19119.43</v>
      </c>
      <c r="BD366" s="319">
        <v>78734.740000000005</v>
      </c>
      <c r="BE366" s="319">
        <v>2803.59</v>
      </c>
      <c r="BF366" s="319">
        <v>0</v>
      </c>
      <c r="BG366" s="319">
        <v>5889.78</v>
      </c>
      <c r="BH366" s="319">
        <v>0</v>
      </c>
      <c r="BI366" s="319">
        <v>75809.509999999995</v>
      </c>
      <c r="BJ366" s="319">
        <v>0</v>
      </c>
      <c r="BK366" s="319">
        <v>47734.44</v>
      </c>
      <c r="BL366" s="319">
        <v>0</v>
      </c>
      <c r="BM366" s="319">
        <v>0</v>
      </c>
      <c r="BN366" s="319">
        <v>152371.28</v>
      </c>
      <c r="BO366" s="319">
        <v>2596.36</v>
      </c>
      <c r="BP366" s="319">
        <v>1744.89</v>
      </c>
      <c r="BQ366" s="319">
        <v>0</v>
      </c>
      <c r="BR366" s="319">
        <v>5003.75</v>
      </c>
      <c r="BS366" s="319">
        <v>30442.58</v>
      </c>
      <c r="BT366" s="319">
        <v>0</v>
      </c>
      <c r="BU366" s="319">
        <v>0</v>
      </c>
      <c r="BV366" s="319">
        <v>9952.98</v>
      </c>
      <c r="BW366" s="319">
        <v>0</v>
      </c>
      <c r="BX366" s="319">
        <v>1324.54</v>
      </c>
      <c r="BY366" s="319">
        <v>747.53</v>
      </c>
      <c r="BZ366" s="319">
        <v>553.05999999999995</v>
      </c>
      <c r="CA366" s="319">
        <v>0</v>
      </c>
      <c r="CB366" s="319">
        <v>17407.080000000002</v>
      </c>
      <c r="CC366" s="319">
        <v>0</v>
      </c>
      <c r="CD366" s="319">
        <v>12807.99</v>
      </c>
      <c r="CE366" s="319">
        <v>0</v>
      </c>
      <c r="CF366" s="319">
        <v>7693.11</v>
      </c>
      <c r="CG366" s="319">
        <v>0</v>
      </c>
      <c r="CH366" s="319">
        <v>36357.440000000002</v>
      </c>
      <c r="CI366" s="319">
        <v>139877.01999999999</v>
      </c>
      <c r="CJ366" s="319">
        <v>5804.99</v>
      </c>
      <c r="CK366" s="319">
        <v>1915.96</v>
      </c>
      <c r="CL366" s="319">
        <v>1193.68</v>
      </c>
      <c r="CM366" s="319">
        <v>266.35000000000002</v>
      </c>
      <c r="CN366" s="319">
        <v>0</v>
      </c>
      <c r="CO366" s="319">
        <v>107339.52</v>
      </c>
      <c r="CP366" s="319">
        <v>0</v>
      </c>
      <c r="CQ366" s="319">
        <v>10741.02</v>
      </c>
      <c r="CR366" s="319">
        <v>0</v>
      </c>
      <c r="CS366" s="319">
        <v>33.72</v>
      </c>
      <c r="CT366" s="319">
        <v>319.43</v>
      </c>
      <c r="CU366" s="319">
        <v>5315.58</v>
      </c>
      <c r="CV366" s="319">
        <v>0</v>
      </c>
      <c r="CW366" s="319">
        <v>3564.09</v>
      </c>
      <c r="CX366" s="319">
        <v>260.89</v>
      </c>
      <c r="CY366" s="319">
        <v>0</v>
      </c>
      <c r="CZ366" s="319">
        <v>76691.759999999995</v>
      </c>
      <c r="DA366" s="319">
        <v>0</v>
      </c>
      <c r="DB366" s="319">
        <v>243.8</v>
      </c>
      <c r="DC366" s="319">
        <v>8253.76</v>
      </c>
      <c r="DD366" s="319">
        <v>101600.35</v>
      </c>
      <c r="DE366" s="319">
        <v>242854.24</v>
      </c>
      <c r="DF366" s="319">
        <v>2264.35</v>
      </c>
      <c r="DG366" s="319">
        <v>0</v>
      </c>
      <c r="DH366" s="319">
        <v>4515.1499999999996</v>
      </c>
      <c r="DI366" s="319">
        <v>5667.65</v>
      </c>
      <c r="DJ366" s="319">
        <v>27482.02</v>
      </c>
      <c r="DK366" s="319">
        <v>29452.22</v>
      </c>
      <c r="DL366" s="319">
        <v>0</v>
      </c>
      <c r="DM366" s="319">
        <v>0</v>
      </c>
      <c r="DN366" s="319">
        <v>0</v>
      </c>
      <c r="DO366" s="319">
        <v>10907.69</v>
      </c>
      <c r="DP366" s="319">
        <v>0</v>
      </c>
      <c r="DQ366" s="319">
        <v>0</v>
      </c>
      <c r="DR366" s="319">
        <v>56537.36</v>
      </c>
      <c r="DS366" s="319">
        <v>2961.22</v>
      </c>
      <c r="DT366" s="319">
        <v>3495.29</v>
      </c>
      <c r="DU366" s="319">
        <v>508.93</v>
      </c>
      <c r="DV366" s="319">
        <v>0</v>
      </c>
      <c r="DW366" s="319">
        <v>13.25</v>
      </c>
      <c r="DX366" s="319">
        <v>0</v>
      </c>
      <c r="DY366" s="319">
        <v>3600.42</v>
      </c>
      <c r="DZ366" s="319">
        <v>291.77999999999997</v>
      </c>
      <c r="EA366" s="319">
        <v>385694.4</v>
      </c>
      <c r="EB366" s="319">
        <v>766.99</v>
      </c>
      <c r="EC366" s="319">
        <v>5175.74</v>
      </c>
      <c r="ED366" s="319">
        <v>150.24</v>
      </c>
      <c r="EE366" s="319">
        <v>47850.87</v>
      </c>
      <c r="EF366" s="319">
        <v>1592.27</v>
      </c>
      <c r="EG366" s="319">
        <v>22316.87</v>
      </c>
      <c r="EH366" s="319">
        <v>2111.5100000000002</v>
      </c>
      <c r="EI366" s="319">
        <v>101969.08</v>
      </c>
      <c r="EJ366" s="319">
        <v>19360.830000000002</v>
      </c>
      <c r="EK366" s="319">
        <v>1369.25</v>
      </c>
      <c r="EL366" s="319">
        <v>2579.54</v>
      </c>
      <c r="EM366" s="319">
        <v>0</v>
      </c>
      <c r="EN366" s="319">
        <v>3920.01</v>
      </c>
      <c r="EO366" s="319">
        <v>14828.57</v>
      </c>
      <c r="EP366" s="319">
        <v>12084.04</v>
      </c>
      <c r="EQ366" s="319">
        <v>3104.67</v>
      </c>
      <c r="ER366" s="319">
        <v>9753.34</v>
      </c>
      <c r="ES366" s="319">
        <v>659.02</v>
      </c>
      <c r="ET366" s="319">
        <v>424.79</v>
      </c>
      <c r="EU366" s="319">
        <v>0</v>
      </c>
      <c r="EV366" s="319">
        <v>0</v>
      </c>
      <c r="EW366" s="319">
        <v>2449.34</v>
      </c>
      <c r="EX366" s="319">
        <v>17261.95</v>
      </c>
      <c r="EY366" s="319">
        <v>206090.58</v>
      </c>
      <c r="EZ366" s="319">
        <v>0</v>
      </c>
      <c r="FA366" s="319">
        <v>16420.2</v>
      </c>
      <c r="FB366" s="319">
        <v>610.61</v>
      </c>
      <c r="FC366" s="319">
        <v>5303.44</v>
      </c>
      <c r="FD366" s="319">
        <v>4338.42</v>
      </c>
      <c r="FE366" s="319">
        <v>0</v>
      </c>
      <c r="FF366" s="319">
        <v>578.6</v>
      </c>
      <c r="FG366" s="319">
        <v>0</v>
      </c>
      <c r="FH366" s="319">
        <v>7665.81</v>
      </c>
      <c r="FI366" s="319">
        <v>1680.9</v>
      </c>
      <c r="FJ366" s="319">
        <v>31883.33</v>
      </c>
      <c r="FK366" s="319">
        <v>10714.95</v>
      </c>
      <c r="FL366" s="319">
        <v>0</v>
      </c>
      <c r="FM366" s="319">
        <v>38645.58</v>
      </c>
      <c r="FN366" s="319">
        <v>0</v>
      </c>
      <c r="FO366" s="319">
        <v>415.77</v>
      </c>
      <c r="FP366" s="319">
        <v>13814.44</v>
      </c>
      <c r="FQ366" s="319">
        <v>5572.33</v>
      </c>
      <c r="FR366" s="319">
        <v>80465.960000000006</v>
      </c>
      <c r="FS366" s="319">
        <v>3040.85</v>
      </c>
      <c r="FT366" s="319">
        <v>471.63</v>
      </c>
      <c r="FU366" s="319">
        <v>7673.07</v>
      </c>
      <c r="FV366" s="319">
        <v>3907.3</v>
      </c>
      <c r="FW366" s="319">
        <v>0</v>
      </c>
      <c r="FX366" s="319">
        <v>1794.24</v>
      </c>
      <c r="FY366" s="319">
        <v>1682.14</v>
      </c>
      <c r="FZ366" s="319">
        <v>0</v>
      </c>
      <c r="GA366" s="319">
        <v>0</v>
      </c>
      <c r="GB366" s="319">
        <v>0</v>
      </c>
      <c r="GC366" s="319">
        <v>2503.8200000000002</v>
      </c>
      <c r="GD366" s="319">
        <v>13.91</v>
      </c>
      <c r="GE366" s="319">
        <v>48842.239999999998</v>
      </c>
      <c r="GF366" s="319">
        <v>0</v>
      </c>
      <c r="GG366" s="319">
        <v>3859.79</v>
      </c>
      <c r="GH366" s="319">
        <v>1594.34</v>
      </c>
      <c r="GI366" s="319">
        <v>13017.41</v>
      </c>
      <c r="GJ366" s="319">
        <v>6827.94</v>
      </c>
      <c r="GK366" s="319">
        <v>1092404.32</v>
      </c>
      <c r="GL366" s="319">
        <v>18028.43</v>
      </c>
      <c r="GM366" s="319">
        <v>120064.25</v>
      </c>
      <c r="GN366" s="319">
        <v>7115.65</v>
      </c>
      <c r="GO366" s="319">
        <v>106648.87</v>
      </c>
      <c r="GP366" s="319">
        <v>0</v>
      </c>
      <c r="GQ366" s="319">
        <v>0</v>
      </c>
      <c r="GR366" s="319">
        <v>10805.47</v>
      </c>
      <c r="GS366" s="319">
        <v>96535.7</v>
      </c>
      <c r="GT366" s="319">
        <v>0</v>
      </c>
      <c r="GU366" s="319">
        <v>175825.82</v>
      </c>
      <c r="GV366" s="319">
        <v>0</v>
      </c>
      <c r="GW366" s="319">
        <v>0</v>
      </c>
      <c r="GX366" s="319">
        <v>0</v>
      </c>
      <c r="GY366" s="319">
        <v>1748.47</v>
      </c>
      <c r="GZ366" s="319">
        <v>19210.84</v>
      </c>
      <c r="HA366" s="319">
        <v>153.08000000000001</v>
      </c>
      <c r="HB366" s="319">
        <v>0</v>
      </c>
      <c r="HC366" s="319">
        <v>18132.93</v>
      </c>
      <c r="HD366" s="319">
        <v>2220.4899999999998</v>
      </c>
      <c r="HE366" s="319">
        <v>100</v>
      </c>
      <c r="HF366" s="319">
        <v>0</v>
      </c>
      <c r="HG366" s="319">
        <v>7826.85</v>
      </c>
      <c r="HH366" s="319">
        <v>127056.52</v>
      </c>
      <c r="HI366" s="319">
        <v>23393.9</v>
      </c>
      <c r="HJ366" s="319">
        <v>10397.52</v>
      </c>
      <c r="HK366" s="319">
        <v>0</v>
      </c>
      <c r="HL366" s="319">
        <v>0</v>
      </c>
      <c r="HM366" s="319">
        <v>38416.769999999997</v>
      </c>
      <c r="HN366" s="319">
        <v>8434.52</v>
      </c>
      <c r="HO366" s="319">
        <v>1395.7</v>
      </c>
      <c r="HP366" s="319">
        <v>14979.36</v>
      </c>
      <c r="HQ366" s="319">
        <v>4322.71</v>
      </c>
      <c r="HR366" s="319">
        <v>12885.34</v>
      </c>
      <c r="HS366" s="319">
        <v>0</v>
      </c>
      <c r="HT366" s="319">
        <v>141535.81</v>
      </c>
      <c r="HU366" s="319">
        <v>351.5</v>
      </c>
      <c r="HV366" s="319">
        <v>3935.43</v>
      </c>
      <c r="HW366" s="319">
        <v>0</v>
      </c>
      <c r="HX366" s="319">
        <v>26496.74</v>
      </c>
      <c r="HY366" s="319">
        <v>341109.08</v>
      </c>
      <c r="HZ366" s="319">
        <v>19765.23</v>
      </c>
      <c r="IA366" s="319">
        <v>0</v>
      </c>
      <c r="IB366" s="319">
        <v>42942.97</v>
      </c>
      <c r="IC366" s="319">
        <v>10425.290000000001</v>
      </c>
      <c r="ID366" s="319">
        <v>0</v>
      </c>
      <c r="IE366" s="319">
        <v>32450.22</v>
      </c>
      <c r="IF366" s="319">
        <v>60.08</v>
      </c>
      <c r="IG366" s="319">
        <v>3880.81</v>
      </c>
      <c r="IH366" s="319">
        <v>0</v>
      </c>
      <c r="II366" s="319">
        <v>2762.52</v>
      </c>
      <c r="IJ366" s="319">
        <v>0</v>
      </c>
      <c r="IK366" s="319">
        <v>11</v>
      </c>
      <c r="IL366" s="319">
        <v>0</v>
      </c>
      <c r="IM366" s="319">
        <v>8130.72</v>
      </c>
      <c r="IN366" s="319">
        <v>22195.84</v>
      </c>
      <c r="IO366" s="319">
        <v>862.13</v>
      </c>
      <c r="IP366" s="319">
        <v>309.2</v>
      </c>
      <c r="IQ366" s="319">
        <v>0</v>
      </c>
      <c r="IR366" s="319">
        <v>19525.59</v>
      </c>
      <c r="IS366" s="319">
        <v>28144.13</v>
      </c>
      <c r="IT366" s="319">
        <v>27454.84</v>
      </c>
      <c r="IU366" s="319">
        <v>4123.3</v>
      </c>
      <c r="IV366" s="319">
        <v>1434.81</v>
      </c>
      <c r="IW366" s="319">
        <v>49.13</v>
      </c>
      <c r="IX366" s="319">
        <v>0</v>
      </c>
      <c r="IY366" s="319">
        <v>4516.9399999999996</v>
      </c>
      <c r="IZ366" s="319">
        <v>0</v>
      </c>
      <c r="JA366" s="319">
        <v>0</v>
      </c>
      <c r="JB366" s="319">
        <v>158.96</v>
      </c>
      <c r="JC366" s="319">
        <v>722.98</v>
      </c>
      <c r="JD366" s="319">
        <v>0</v>
      </c>
      <c r="JE366" s="319">
        <v>15977.1</v>
      </c>
      <c r="JF366" s="319">
        <v>1976.72</v>
      </c>
      <c r="JG366" s="319">
        <v>0</v>
      </c>
      <c r="JH366" s="319">
        <v>2632.3</v>
      </c>
      <c r="JI366" s="319">
        <v>5469.7</v>
      </c>
      <c r="JJ366" s="319">
        <v>1309.83</v>
      </c>
      <c r="JK366" s="319">
        <v>0</v>
      </c>
      <c r="JL366" s="319">
        <v>2649.43</v>
      </c>
      <c r="JM366" s="319">
        <v>0</v>
      </c>
      <c r="JN366" s="319">
        <v>56.86</v>
      </c>
      <c r="JO366" s="319">
        <v>22808.86</v>
      </c>
      <c r="JP366" s="319">
        <v>153.87</v>
      </c>
      <c r="JQ366" s="319">
        <v>2712.46</v>
      </c>
      <c r="JR366" s="319">
        <v>0</v>
      </c>
      <c r="JS366" s="319">
        <v>106645.26</v>
      </c>
      <c r="JT366" s="319">
        <v>1542.99</v>
      </c>
      <c r="JU366" s="319">
        <v>0</v>
      </c>
      <c r="JV366" s="319">
        <v>259229.85</v>
      </c>
      <c r="JW366" s="319">
        <v>26436.43</v>
      </c>
      <c r="JX366" s="319">
        <v>1233.95</v>
      </c>
      <c r="JY366" s="319">
        <v>0</v>
      </c>
      <c r="JZ366" s="319">
        <v>0</v>
      </c>
      <c r="KA366" s="319">
        <v>8713.3700000000008</v>
      </c>
      <c r="KB366" s="319">
        <v>344313.47</v>
      </c>
      <c r="KC366" s="319">
        <v>697.31</v>
      </c>
      <c r="KD366" s="319">
        <v>510.34</v>
      </c>
      <c r="KE366" s="319">
        <v>140508.73000000001</v>
      </c>
      <c r="KF366" s="319">
        <v>1074.53</v>
      </c>
      <c r="KG366" s="319">
        <v>0</v>
      </c>
      <c r="KH366" s="319">
        <v>2491.8000000000002</v>
      </c>
      <c r="KI366" s="319">
        <v>1904.54</v>
      </c>
      <c r="KJ366" s="319">
        <v>133.04</v>
      </c>
      <c r="KK366" s="319">
        <v>52.83</v>
      </c>
      <c r="KL366" s="319">
        <v>2160.98</v>
      </c>
      <c r="KM366" s="319">
        <v>0</v>
      </c>
      <c r="KN366" s="319">
        <v>0</v>
      </c>
      <c r="KO366" s="319">
        <v>34940.19</v>
      </c>
      <c r="KP366" s="319">
        <v>0</v>
      </c>
      <c r="KQ366" s="319">
        <v>308990.71999999997</v>
      </c>
      <c r="KR366" s="319">
        <v>0</v>
      </c>
      <c r="KS366" s="318">
        <v>4280.57</v>
      </c>
      <c r="KU366" s="312">
        <v>40</v>
      </c>
      <c r="KV366" s="312">
        <v>409</v>
      </c>
      <c r="KY366" s="312" t="s">
        <v>943</v>
      </c>
    </row>
    <row r="367" spans="1:311" x14ac:dyDescent="0.25">
      <c r="A367" s="317">
        <v>2022</v>
      </c>
      <c r="B367" s="316" t="s">
        <v>849</v>
      </c>
      <c r="C367" s="316" t="s">
        <v>879</v>
      </c>
      <c r="D367" s="316" t="s">
        <v>880</v>
      </c>
      <c r="E367" s="316" t="s">
        <v>846</v>
      </c>
      <c r="F367" s="315">
        <v>350</v>
      </c>
      <c r="G367" s="315">
        <v>100</v>
      </c>
      <c r="H367" s="315">
        <v>93412.05</v>
      </c>
      <c r="I367" s="315">
        <v>53777.25</v>
      </c>
      <c r="J367" s="315">
        <v>0</v>
      </c>
      <c r="K367" s="315">
        <v>0</v>
      </c>
      <c r="L367" s="315">
        <v>3779.8</v>
      </c>
      <c r="M367" s="315">
        <v>13393.65</v>
      </c>
      <c r="N367" s="315">
        <v>19177.849999999999</v>
      </c>
      <c r="O367" s="315">
        <v>40500.35</v>
      </c>
      <c r="P367" s="315">
        <v>125</v>
      </c>
      <c r="Q367" s="315">
        <v>980.7</v>
      </c>
      <c r="R367" s="315">
        <v>2967.5</v>
      </c>
      <c r="S367" s="315">
        <v>1375</v>
      </c>
      <c r="T367" s="315">
        <v>1750.8</v>
      </c>
      <c r="U367" s="315">
        <v>50</v>
      </c>
      <c r="V367" s="315">
        <v>8124.75</v>
      </c>
      <c r="W367" s="315">
        <v>300</v>
      </c>
      <c r="X367" s="315">
        <v>6746.35</v>
      </c>
      <c r="Y367" s="315">
        <v>0</v>
      </c>
      <c r="Z367" s="315">
        <v>0</v>
      </c>
      <c r="AA367" s="315">
        <v>18756.900000000001</v>
      </c>
      <c r="AB367" s="315">
        <v>5798.75</v>
      </c>
      <c r="AC367" s="315">
        <v>200</v>
      </c>
      <c r="AD367" s="315">
        <v>0</v>
      </c>
      <c r="AE367" s="315">
        <v>0</v>
      </c>
      <c r="AF367" s="315">
        <v>0</v>
      </c>
      <c r="AG367" s="315">
        <v>0</v>
      </c>
      <c r="AH367" s="315">
        <v>177.25</v>
      </c>
      <c r="AI367" s="315">
        <v>2677</v>
      </c>
      <c r="AJ367" s="315">
        <v>0</v>
      </c>
      <c r="AK367" s="315">
        <v>0</v>
      </c>
      <c r="AL367" s="315">
        <v>6123.1</v>
      </c>
      <c r="AM367" s="315">
        <v>147.25</v>
      </c>
      <c r="AN367" s="315">
        <v>537.25</v>
      </c>
      <c r="AO367" s="315">
        <v>0</v>
      </c>
      <c r="AP367" s="315">
        <v>530</v>
      </c>
      <c r="AQ367" s="315">
        <v>0</v>
      </c>
      <c r="AR367" s="315">
        <v>1244.5</v>
      </c>
      <c r="AS367" s="315">
        <v>723.1</v>
      </c>
      <c r="AT367" s="315">
        <v>3265.15</v>
      </c>
      <c r="AU367" s="315">
        <v>16521.650000000001</v>
      </c>
      <c r="AV367" s="315">
        <v>0</v>
      </c>
      <c r="AW367" s="315">
        <v>86509</v>
      </c>
      <c r="AX367" s="315">
        <v>100</v>
      </c>
      <c r="AY367" s="315">
        <v>434.8</v>
      </c>
      <c r="AZ367" s="315">
        <v>2034.55</v>
      </c>
      <c r="BA367" s="315">
        <v>0</v>
      </c>
      <c r="BB367" s="315">
        <v>570</v>
      </c>
      <c r="BC367" s="315">
        <v>0</v>
      </c>
      <c r="BD367" s="315">
        <v>43418.15</v>
      </c>
      <c r="BE367" s="315">
        <v>47391.7</v>
      </c>
      <c r="BF367" s="315">
        <v>0</v>
      </c>
      <c r="BG367" s="315">
        <v>1093.75</v>
      </c>
      <c r="BH367" s="315">
        <v>0</v>
      </c>
      <c r="BI367" s="315">
        <v>67894.55</v>
      </c>
      <c r="BJ367" s="315">
        <v>200</v>
      </c>
      <c r="BK367" s="315">
        <v>15078.55</v>
      </c>
      <c r="BL367" s="315">
        <v>0</v>
      </c>
      <c r="BM367" s="315">
        <v>518.75</v>
      </c>
      <c r="BN367" s="315">
        <v>6981.05</v>
      </c>
      <c r="BO367" s="315">
        <v>1475</v>
      </c>
      <c r="BP367" s="315">
        <v>0</v>
      </c>
      <c r="BQ367" s="315">
        <v>0</v>
      </c>
      <c r="BR367" s="315">
        <v>5547.3</v>
      </c>
      <c r="BS367" s="315">
        <v>12267.87</v>
      </c>
      <c r="BT367" s="315">
        <v>0</v>
      </c>
      <c r="BU367" s="315">
        <v>0</v>
      </c>
      <c r="BV367" s="315">
        <v>0</v>
      </c>
      <c r="BW367" s="315">
        <v>100</v>
      </c>
      <c r="BX367" s="315">
        <v>947.25</v>
      </c>
      <c r="BY367" s="315">
        <v>3523.33</v>
      </c>
      <c r="BZ367" s="315">
        <v>800</v>
      </c>
      <c r="CA367" s="315">
        <v>40</v>
      </c>
      <c r="CB367" s="315">
        <v>0</v>
      </c>
      <c r="CC367" s="315">
        <v>12394.23</v>
      </c>
      <c r="CD367" s="315">
        <v>0</v>
      </c>
      <c r="CE367" s="315">
        <v>0</v>
      </c>
      <c r="CF367" s="315">
        <v>21157.75</v>
      </c>
      <c r="CG367" s="315">
        <v>873.35</v>
      </c>
      <c r="CH367" s="315">
        <v>450</v>
      </c>
      <c r="CI367" s="315">
        <v>0</v>
      </c>
      <c r="CJ367" s="315">
        <v>440</v>
      </c>
      <c r="CK367" s="315">
        <v>0</v>
      </c>
      <c r="CL367" s="315">
        <v>1789.05</v>
      </c>
      <c r="CM367" s="315">
        <v>0</v>
      </c>
      <c r="CN367" s="315">
        <v>0</v>
      </c>
      <c r="CO367" s="315">
        <v>14208.75</v>
      </c>
      <c r="CP367" s="315">
        <v>20</v>
      </c>
      <c r="CQ367" s="315">
        <v>0</v>
      </c>
      <c r="CR367" s="315">
        <v>0</v>
      </c>
      <c r="CS367" s="315">
        <v>1377.65</v>
      </c>
      <c r="CT367" s="315">
        <v>250</v>
      </c>
      <c r="CU367" s="315">
        <v>100</v>
      </c>
      <c r="CV367" s="315">
        <v>160</v>
      </c>
      <c r="CW367" s="315">
        <v>850</v>
      </c>
      <c r="CX367" s="315">
        <v>0</v>
      </c>
      <c r="CY367" s="315">
        <v>0</v>
      </c>
      <c r="CZ367" s="315">
        <v>36220.300000000003</v>
      </c>
      <c r="DA367" s="315">
        <v>6559.95</v>
      </c>
      <c r="DB367" s="315">
        <v>600</v>
      </c>
      <c r="DC367" s="315">
        <v>650</v>
      </c>
      <c r="DD367" s="315">
        <v>83302.149999999994</v>
      </c>
      <c r="DE367" s="315">
        <v>37171.599999999999</v>
      </c>
      <c r="DF367" s="315">
        <v>1310.3499999999999</v>
      </c>
      <c r="DG367" s="315">
        <v>0</v>
      </c>
      <c r="DH367" s="315">
        <v>792.3</v>
      </c>
      <c r="DI367" s="315">
        <v>16242</v>
      </c>
      <c r="DJ367" s="315">
        <v>40010.65</v>
      </c>
      <c r="DK367" s="315">
        <v>0</v>
      </c>
      <c r="DL367" s="315">
        <v>0</v>
      </c>
      <c r="DM367" s="315">
        <v>496</v>
      </c>
      <c r="DN367" s="315">
        <v>0</v>
      </c>
      <c r="DO367" s="315">
        <v>1995</v>
      </c>
      <c r="DP367" s="315">
        <v>0</v>
      </c>
      <c r="DQ367" s="315">
        <v>0</v>
      </c>
      <c r="DR367" s="315">
        <v>5037.3999999999996</v>
      </c>
      <c r="DS367" s="315">
        <v>300</v>
      </c>
      <c r="DT367" s="315">
        <v>2909</v>
      </c>
      <c r="DU367" s="315">
        <v>1354.5</v>
      </c>
      <c r="DV367" s="315">
        <v>300</v>
      </c>
      <c r="DW367" s="315">
        <v>177.5</v>
      </c>
      <c r="DX367" s="315">
        <v>7279.35</v>
      </c>
      <c r="DY367" s="315">
        <v>204.5</v>
      </c>
      <c r="DZ367" s="315">
        <v>125</v>
      </c>
      <c r="EA367" s="315">
        <v>17675</v>
      </c>
      <c r="EB367" s="315">
        <v>1013.65</v>
      </c>
      <c r="EC367" s="315">
        <v>0</v>
      </c>
      <c r="ED367" s="315">
        <v>350</v>
      </c>
      <c r="EE367" s="315">
        <v>1171.8499999999999</v>
      </c>
      <c r="EF367" s="315">
        <v>378.15</v>
      </c>
      <c r="EG367" s="315">
        <v>12569.4</v>
      </c>
      <c r="EH367" s="315">
        <v>0</v>
      </c>
      <c r="EI367" s="315">
        <v>10962.6</v>
      </c>
      <c r="EJ367" s="315">
        <v>17966.2</v>
      </c>
      <c r="EK367" s="315">
        <v>0</v>
      </c>
      <c r="EL367" s="315">
        <v>660</v>
      </c>
      <c r="EM367" s="315">
        <v>97.25</v>
      </c>
      <c r="EN367" s="315">
        <v>2487.35</v>
      </c>
      <c r="EO367" s="315">
        <v>8381.0499999999993</v>
      </c>
      <c r="EP367" s="315">
        <v>0</v>
      </c>
      <c r="EQ367" s="315">
        <v>328.95</v>
      </c>
      <c r="ER367" s="315">
        <v>525</v>
      </c>
      <c r="ES367" s="315">
        <v>250</v>
      </c>
      <c r="ET367" s="315">
        <v>3922.35</v>
      </c>
      <c r="EU367" s="315">
        <v>215</v>
      </c>
      <c r="EV367" s="315">
        <v>0</v>
      </c>
      <c r="EW367" s="315">
        <v>0</v>
      </c>
      <c r="EX367" s="315">
        <v>14867.95</v>
      </c>
      <c r="EY367" s="315">
        <v>0</v>
      </c>
      <c r="EZ367" s="315">
        <v>2616834.6</v>
      </c>
      <c r="FA367" s="315">
        <v>2622.9</v>
      </c>
      <c r="FB367" s="315">
        <v>4057.3</v>
      </c>
      <c r="FC367" s="315">
        <v>25152.05</v>
      </c>
      <c r="FD367" s="315">
        <v>1139.3</v>
      </c>
      <c r="FE367" s="315">
        <v>52223.6</v>
      </c>
      <c r="FF367" s="315">
        <v>2746.25</v>
      </c>
      <c r="FG367" s="315">
        <v>0</v>
      </c>
      <c r="FH367" s="315">
        <v>21439.8</v>
      </c>
      <c r="FI367" s="315">
        <v>0</v>
      </c>
      <c r="FJ367" s="315">
        <v>27570.1</v>
      </c>
      <c r="FK367" s="315">
        <v>0</v>
      </c>
      <c r="FL367" s="315">
        <v>0</v>
      </c>
      <c r="FM367" s="315">
        <v>16713.099999999999</v>
      </c>
      <c r="FN367" s="315">
        <v>0</v>
      </c>
      <c r="FO367" s="315">
        <v>97.25</v>
      </c>
      <c r="FP367" s="315">
        <v>0</v>
      </c>
      <c r="FQ367" s="315">
        <v>0</v>
      </c>
      <c r="FR367" s="315">
        <v>63431.5</v>
      </c>
      <c r="FS367" s="315">
        <v>0</v>
      </c>
      <c r="FT367" s="315">
        <v>0</v>
      </c>
      <c r="FU367" s="315">
        <v>1688.95</v>
      </c>
      <c r="FV367" s="315">
        <v>0</v>
      </c>
      <c r="FW367" s="315">
        <v>0</v>
      </c>
      <c r="FX367" s="315">
        <v>0</v>
      </c>
      <c r="FY367" s="315">
        <v>0</v>
      </c>
      <c r="FZ367" s="315">
        <v>200</v>
      </c>
      <c r="GA367" s="315">
        <v>0</v>
      </c>
      <c r="GB367" s="315">
        <v>630</v>
      </c>
      <c r="GC367" s="315">
        <v>350</v>
      </c>
      <c r="GD367" s="315">
        <v>727.85</v>
      </c>
      <c r="GE367" s="315">
        <v>0</v>
      </c>
      <c r="GF367" s="315">
        <v>95942</v>
      </c>
      <c r="GG367" s="315">
        <v>11520</v>
      </c>
      <c r="GH367" s="315">
        <v>1256.5</v>
      </c>
      <c r="GI367" s="315">
        <v>1660.4</v>
      </c>
      <c r="GJ367" s="315">
        <v>0</v>
      </c>
      <c r="GK367" s="315">
        <v>0</v>
      </c>
      <c r="GL367" s="315">
        <v>1948.85</v>
      </c>
      <c r="GM367" s="315">
        <v>93295.7</v>
      </c>
      <c r="GN367" s="315">
        <v>947.25</v>
      </c>
      <c r="GO367" s="315">
        <v>40330.65</v>
      </c>
      <c r="GP367" s="315">
        <v>50</v>
      </c>
      <c r="GQ367" s="315">
        <v>350</v>
      </c>
      <c r="GR367" s="315">
        <v>20304.45</v>
      </c>
      <c r="GS367" s="315">
        <v>96142.65</v>
      </c>
      <c r="GT367" s="315">
        <v>97.25</v>
      </c>
      <c r="GU367" s="315">
        <v>45602.75</v>
      </c>
      <c r="GV367" s="315">
        <v>1850.55</v>
      </c>
      <c r="GW367" s="315">
        <v>0</v>
      </c>
      <c r="GX367" s="315">
        <v>52494.5</v>
      </c>
      <c r="GY367" s="315">
        <v>350</v>
      </c>
      <c r="GZ367" s="315">
        <v>7761.15</v>
      </c>
      <c r="HA367" s="315">
        <v>17772.349999999999</v>
      </c>
      <c r="HB367" s="315">
        <v>1029.3499999999999</v>
      </c>
      <c r="HC367" s="315">
        <v>54896.95</v>
      </c>
      <c r="HD367" s="315">
        <v>60</v>
      </c>
      <c r="HE367" s="315">
        <v>365.6</v>
      </c>
      <c r="HF367" s="315">
        <v>125</v>
      </c>
      <c r="HG367" s="315">
        <v>13871.6</v>
      </c>
      <c r="HH367" s="315">
        <v>86425.95</v>
      </c>
      <c r="HI367" s="315">
        <v>13806.35</v>
      </c>
      <c r="HJ367" s="315">
        <v>9045.35</v>
      </c>
      <c r="HK367" s="315">
        <v>97.25</v>
      </c>
      <c r="HL367" s="315">
        <v>4553.05</v>
      </c>
      <c r="HM367" s="315">
        <v>1271</v>
      </c>
      <c r="HN367" s="315">
        <v>5048.1499999999996</v>
      </c>
      <c r="HO367" s="315">
        <v>900</v>
      </c>
      <c r="HP367" s="315">
        <v>522.65</v>
      </c>
      <c r="HQ367" s="315">
        <v>97.25</v>
      </c>
      <c r="HR367" s="315">
        <v>5241.8999999999996</v>
      </c>
      <c r="HS367" s="315">
        <v>0</v>
      </c>
      <c r="HT367" s="315">
        <v>57706.55</v>
      </c>
      <c r="HU367" s="315">
        <v>897.25</v>
      </c>
      <c r="HV367" s="315">
        <v>19963.7</v>
      </c>
      <c r="HW367" s="315">
        <v>28865.55</v>
      </c>
      <c r="HX367" s="315">
        <v>0</v>
      </c>
      <c r="HY367" s="315">
        <v>0</v>
      </c>
      <c r="HZ367" s="315">
        <v>45918.1</v>
      </c>
      <c r="IA367" s="315">
        <v>417.74</v>
      </c>
      <c r="IB367" s="315">
        <v>16676.349999999999</v>
      </c>
      <c r="IC367" s="315">
        <v>0</v>
      </c>
      <c r="ID367" s="315">
        <v>847.5</v>
      </c>
      <c r="IE367" s="315">
        <v>4515</v>
      </c>
      <c r="IF367" s="315">
        <v>75</v>
      </c>
      <c r="IG367" s="315">
        <v>1404.1</v>
      </c>
      <c r="IH367" s="315">
        <v>0</v>
      </c>
      <c r="II367" s="315">
        <v>2297.25</v>
      </c>
      <c r="IJ367" s="315">
        <v>3052.6</v>
      </c>
      <c r="IK367" s="315">
        <v>0</v>
      </c>
      <c r="IL367" s="315">
        <v>112</v>
      </c>
      <c r="IM367" s="315">
        <v>560</v>
      </c>
      <c r="IN367" s="315">
        <v>3409.9</v>
      </c>
      <c r="IO367" s="315">
        <v>1277.75</v>
      </c>
      <c r="IP367" s="315">
        <v>300</v>
      </c>
      <c r="IQ367" s="315">
        <v>0</v>
      </c>
      <c r="IR367" s="315">
        <v>27659.55</v>
      </c>
      <c r="IS367" s="315">
        <v>2772.6</v>
      </c>
      <c r="IT367" s="315">
        <v>32156.15</v>
      </c>
      <c r="IU367" s="315">
        <v>0</v>
      </c>
      <c r="IV367" s="315">
        <v>13819.8</v>
      </c>
      <c r="IW367" s="315">
        <v>100</v>
      </c>
      <c r="IX367" s="315">
        <v>0</v>
      </c>
      <c r="IY367" s="315">
        <v>0</v>
      </c>
      <c r="IZ367" s="315">
        <v>78080</v>
      </c>
      <c r="JA367" s="315">
        <v>0</v>
      </c>
      <c r="JB367" s="315">
        <v>676.25</v>
      </c>
      <c r="JC367" s="315">
        <v>0</v>
      </c>
      <c r="JD367" s="315">
        <v>50</v>
      </c>
      <c r="JE367" s="315">
        <v>0</v>
      </c>
      <c r="JF367" s="315">
        <v>1153.07</v>
      </c>
      <c r="JG367" s="315">
        <v>0</v>
      </c>
      <c r="JH367" s="315">
        <v>846.25</v>
      </c>
      <c r="JI367" s="315">
        <v>2732.8</v>
      </c>
      <c r="JJ367" s="315">
        <v>389.1</v>
      </c>
      <c r="JK367" s="315">
        <v>0</v>
      </c>
      <c r="JL367" s="315">
        <v>247.25</v>
      </c>
      <c r="JM367" s="315">
        <v>0</v>
      </c>
      <c r="JN367" s="315">
        <v>0</v>
      </c>
      <c r="JO367" s="315">
        <v>0</v>
      </c>
      <c r="JP367" s="315">
        <v>585.4</v>
      </c>
      <c r="JQ367" s="315">
        <v>2320.9499999999998</v>
      </c>
      <c r="JR367" s="315">
        <v>0</v>
      </c>
      <c r="JS367" s="315">
        <v>11167.7</v>
      </c>
      <c r="JT367" s="315">
        <v>250</v>
      </c>
      <c r="JU367" s="315">
        <v>0</v>
      </c>
      <c r="JV367" s="315">
        <v>0</v>
      </c>
      <c r="JW367" s="315">
        <v>0</v>
      </c>
      <c r="JX367" s="315">
        <v>375</v>
      </c>
      <c r="JY367" s="315">
        <v>0</v>
      </c>
      <c r="JZ367" s="315">
        <v>0</v>
      </c>
      <c r="KA367" s="315">
        <v>75</v>
      </c>
      <c r="KB367" s="315">
        <v>0</v>
      </c>
      <c r="KC367" s="315">
        <v>97.25</v>
      </c>
      <c r="KD367" s="315">
        <v>0</v>
      </c>
      <c r="KE367" s="315">
        <v>25785.65</v>
      </c>
      <c r="KF367" s="315">
        <v>300</v>
      </c>
      <c r="KG367" s="315">
        <v>0</v>
      </c>
      <c r="KH367" s="315">
        <v>510</v>
      </c>
      <c r="KI367" s="315">
        <v>687.05</v>
      </c>
      <c r="KJ367" s="315">
        <v>0</v>
      </c>
      <c r="KK367" s="315">
        <v>0</v>
      </c>
      <c r="KL367" s="315">
        <v>737.35</v>
      </c>
      <c r="KM367" s="315">
        <v>700</v>
      </c>
      <c r="KN367" s="315">
        <v>805.25</v>
      </c>
      <c r="KO367" s="315">
        <v>5869.25</v>
      </c>
      <c r="KP367" s="315">
        <v>2669</v>
      </c>
      <c r="KQ367" s="315">
        <v>0</v>
      </c>
      <c r="KR367" s="315">
        <v>21711.35</v>
      </c>
      <c r="KS367" s="314">
        <v>5100</v>
      </c>
      <c r="KU367" s="312">
        <v>41</v>
      </c>
      <c r="KV367" s="312">
        <v>410</v>
      </c>
      <c r="KY367" s="312" t="s">
        <v>943</v>
      </c>
    </row>
    <row r="368" spans="1:311" x14ac:dyDescent="0.25">
      <c r="A368" s="321">
        <v>2022</v>
      </c>
      <c r="B368" s="320" t="s">
        <v>849</v>
      </c>
      <c r="C368" s="320" t="s">
        <v>879</v>
      </c>
      <c r="D368" s="320" t="s">
        <v>878</v>
      </c>
      <c r="E368" s="320" t="s">
        <v>846</v>
      </c>
      <c r="F368" s="319">
        <v>99259.8</v>
      </c>
      <c r="G368" s="319">
        <v>7006.85</v>
      </c>
      <c r="H368" s="319">
        <v>748977.8</v>
      </c>
      <c r="I368" s="319">
        <v>47576</v>
      </c>
      <c r="J368" s="319">
        <v>0</v>
      </c>
      <c r="K368" s="319">
        <v>14521.65</v>
      </c>
      <c r="L368" s="319">
        <v>104362.25</v>
      </c>
      <c r="M368" s="319">
        <v>93466.05</v>
      </c>
      <c r="N368" s="319">
        <v>0</v>
      </c>
      <c r="O368" s="319">
        <v>376518.25</v>
      </c>
      <c r="P368" s="319">
        <v>105377.8</v>
      </c>
      <c r="Q368" s="319">
        <v>0</v>
      </c>
      <c r="R368" s="319">
        <v>0</v>
      </c>
      <c r="S368" s="319">
        <v>33219.9</v>
      </c>
      <c r="T368" s="319">
        <v>34662.449999999997</v>
      </c>
      <c r="U368" s="319">
        <v>45337.86</v>
      </c>
      <c r="V368" s="319">
        <v>0</v>
      </c>
      <c r="W368" s="319">
        <v>0</v>
      </c>
      <c r="X368" s="319">
        <v>0</v>
      </c>
      <c r="Y368" s="319">
        <v>7245.35</v>
      </c>
      <c r="Z368" s="319">
        <v>130000</v>
      </c>
      <c r="AA368" s="319">
        <v>0</v>
      </c>
      <c r="AB368" s="319">
        <v>58279.85</v>
      </c>
      <c r="AC368" s="319">
        <v>8761.7000000000007</v>
      </c>
      <c r="AD368" s="319">
        <v>436630.45</v>
      </c>
      <c r="AE368" s="319">
        <v>140555.04999999999</v>
      </c>
      <c r="AF368" s="319">
        <v>33401.199999999997</v>
      </c>
      <c r="AG368" s="319">
        <v>0</v>
      </c>
      <c r="AH368" s="319">
        <v>0</v>
      </c>
      <c r="AI368" s="319">
        <v>36289.1</v>
      </c>
      <c r="AJ368" s="319">
        <v>0</v>
      </c>
      <c r="AK368" s="319">
        <v>0</v>
      </c>
      <c r="AL368" s="319">
        <v>197302.1</v>
      </c>
      <c r="AM368" s="319">
        <v>1251.6600000000001</v>
      </c>
      <c r="AN368" s="319">
        <v>0</v>
      </c>
      <c r="AO368" s="319">
        <v>0</v>
      </c>
      <c r="AP368" s="319">
        <v>0</v>
      </c>
      <c r="AQ368" s="319">
        <v>15321.33</v>
      </c>
      <c r="AR368" s="319">
        <v>0</v>
      </c>
      <c r="AS368" s="319">
        <v>28412.45</v>
      </c>
      <c r="AT368" s="319">
        <v>0</v>
      </c>
      <c r="AU368" s="319">
        <v>0</v>
      </c>
      <c r="AV368" s="319">
        <v>9820.2000000000007</v>
      </c>
      <c r="AW368" s="319">
        <v>94695.5</v>
      </c>
      <c r="AX368" s="319">
        <v>0</v>
      </c>
      <c r="AY368" s="319">
        <v>18861.8</v>
      </c>
      <c r="AZ368" s="319">
        <v>100452.2</v>
      </c>
      <c r="BA368" s="319">
        <v>3540</v>
      </c>
      <c r="BB368" s="319">
        <v>0</v>
      </c>
      <c r="BC368" s="319">
        <v>107632.75</v>
      </c>
      <c r="BD368" s="319">
        <v>156930.1</v>
      </c>
      <c r="BE368" s="319">
        <v>93396.55</v>
      </c>
      <c r="BF368" s="319">
        <v>0</v>
      </c>
      <c r="BG368" s="319">
        <v>0</v>
      </c>
      <c r="BH368" s="319">
        <v>0</v>
      </c>
      <c r="BI368" s="319">
        <v>0</v>
      </c>
      <c r="BJ368" s="319">
        <v>0</v>
      </c>
      <c r="BK368" s="319">
        <v>0</v>
      </c>
      <c r="BL368" s="319">
        <v>0</v>
      </c>
      <c r="BM368" s="319">
        <v>15599.05</v>
      </c>
      <c r="BN368" s="319">
        <v>223571.9</v>
      </c>
      <c r="BO368" s="319">
        <v>0</v>
      </c>
      <c r="BP368" s="319">
        <v>0</v>
      </c>
      <c r="BQ368" s="319">
        <v>7378.6</v>
      </c>
      <c r="BR368" s="319">
        <v>0</v>
      </c>
      <c r="BS368" s="319">
        <v>47679.7</v>
      </c>
      <c r="BT368" s="319">
        <v>9645.7000000000007</v>
      </c>
      <c r="BU368" s="319">
        <v>0</v>
      </c>
      <c r="BV368" s="319">
        <v>0</v>
      </c>
      <c r="BW368" s="319">
        <v>0</v>
      </c>
      <c r="BX368" s="319">
        <v>30875.15</v>
      </c>
      <c r="BY368" s="319">
        <v>0</v>
      </c>
      <c r="BZ368" s="319">
        <v>13519.85</v>
      </c>
      <c r="CA368" s="319">
        <v>0</v>
      </c>
      <c r="CB368" s="319">
        <v>9564.4</v>
      </c>
      <c r="CC368" s="319">
        <v>102526.3</v>
      </c>
      <c r="CD368" s="319">
        <v>23005.65</v>
      </c>
      <c r="CE368" s="319">
        <v>400427.25</v>
      </c>
      <c r="CF368" s="319">
        <v>93532.75</v>
      </c>
      <c r="CG368" s="319">
        <v>0</v>
      </c>
      <c r="CH368" s="319">
        <v>0</v>
      </c>
      <c r="CI368" s="319">
        <v>624412</v>
      </c>
      <c r="CJ368" s="319">
        <v>8643.4500000000007</v>
      </c>
      <c r="CK368" s="319">
        <v>9878.9</v>
      </c>
      <c r="CL368" s="319">
        <v>15831.8</v>
      </c>
      <c r="CM368" s="319">
        <v>0</v>
      </c>
      <c r="CN368" s="319">
        <v>0</v>
      </c>
      <c r="CO368" s="319">
        <v>0</v>
      </c>
      <c r="CP368" s="319">
        <v>0</v>
      </c>
      <c r="CQ368" s="319">
        <v>0</v>
      </c>
      <c r="CR368" s="319">
        <v>0</v>
      </c>
      <c r="CS368" s="319">
        <v>0</v>
      </c>
      <c r="CT368" s="319">
        <v>47649.9</v>
      </c>
      <c r="CU368" s="319">
        <v>7177</v>
      </c>
      <c r="CV368" s="319">
        <v>0</v>
      </c>
      <c r="CW368" s="319">
        <v>0</v>
      </c>
      <c r="CX368" s="319">
        <v>0</v>
      </c>
      <c r="CY368" s="319">
        <v>0</v>
      </c>
      <c r="CZ368" s="319">
        <v>0</v>
      </c>
      <c r="DA368" s="319">
        <v>0</v>
      </c>
      <c r="DB368" s="319">
        <v>56595.199999999997</v>
      </c>
      <c r="DC368" s="319">
        <v>978645</v>
      </c>
      <c r="DD368" s="319">
        <v>0</v>
      </c>
      <c r="DE368" s="319">
        <v>0</v>
      </c>
      <c r="DF368" s="319">
        <v>0</v>
      </c>
      <c r="DG368" s="319">
        <v>0</v>
      </c>
      <c r="DH368" s="319">
        <v>0</v>
      </c>
      <c r="DI368" s="319">
        <v>43642.7</v>
      </c>
      <c r="DJ368" s="319">
        <v>157861.4</v>
      </c>
      <c r="DK368" s="319">
        <v>72124.7</v>
      </c>
      <c r="DL368" s="319">
        <v>0</v>
      </c>
      <c r="DM368" s="319">
        <v>0</v>
      </c>
      <c r="DN368" s="319">
        <v>8154.95</v>
      </c>
      <c r="DO368" s="319">
        <v>0</v>
      </c>
      <c r="DP368" s="319">
        <v>11795.85</v>
      </c>
      <c r="DQ368" s="319">
        <v>5968.7</v>
      </c>
      <c r="DR368" s="319">
        <v>0</v>
      </c>
      <c r="DS368" s="319">
        <v>0</v>
      </c>
      <c r="DT368" s="319">
        <v>0</v>
      </c>
      <c r="DU368" s="319">
        <v>0</v>
      </c>
      <c r="DV368" s="319">
        <v>11463.78</v>
      </c>
      <c r="DW368" s="319">
        <v>29343.8</v>
      </c>
      <c r="DX368" s="319">
        <v>146424.04999999999</v>
      </c>
      <c r="DY368" s="319">
        <v>0</v>
      </c>
      <c r="DZ368" s="319">
        <v>0</v>
      </c>
      <c r="EA368" s="319">
        <v>0</v>
      </c>
      <c r="EB368" s="319">
        <v>41303.85</v>
      </c>
      <c r="EC368" s="319">
        <v>0</v>
      </c>
      <c r="ED368" s="319">
        <v>6076.25</v>
      </c>
      <c r="EE368" s="319">
        <v>0</v>
      </c>
      <c r="EF368" s="319">
        <v>5109.6000000000004</v>
      </c>
      <c r="EG368" s="319">
        <v>137399.85</v>
      </c>
      <c r="EH368" s="319">
        <v>0</v>
      </c>
      <c r="EI368" s="319">
        <v>473635.45</v>
      </c>
      <c r="EJ368" s="319">
        <v>415</v>
      </c>
      <c r="EK368" s="319">
        <v>49289.5</v>
      </c>
      <c r="EL368" s="319">
        <v>3480</v>
      </c>
      <c r="EM368" s="319">
        <v>46307.85</v>
      </c>
      <c r="EN368" s="319">
        <v>41693</v>
      </c>
      <c r="EO368" s="319">
        <v>0</v>
      </c>
      <c r="EP368" s="319">
        <v>0</v>
      </c>
      <c r="EQ368" s="319">
        <v>8631.25</v>
      </c>
      <c r="ER368" s="319">
        <v>23257.91</v>
      </c>
      <c r="ES368" s="319">
        <v>6789.2</v>
      </c>
      <c r="ET368" s="319">
        <v>76628.789999999994</v>
      </c>
      <c r="EU368" s="319">
        <v>0</v>
      </c>
      <c r="EV368" s="319">
        <v>6611.85</v>
      </c>
      <c r="EW368" s="319">
        <v>0</v>
      </c>
      <c r="EX368" s="319">
        <v>91478.25</v>
      </c>
      <c r="EY368" s="319">
        <v>432142</v>
      </c>
      <c r="EZ368" s="319">
        <v>0</v>
      </c>
      <c r="FA368" s="319">
        <v>105172.35</v>
      </c>
      <c r="FB368" s="319">
        <v>42737.55</v>
      </c>
      <c r="FC368" s="319">
        <v>16500</v>
      </c>
      <c r="FD368" s="319">
        <v>7500</v>
      </c>
      <c r="FE368" s="319">
        <v>315481.99</v>
      </c>
      <c r="FF368" s="319">
        <v>0</v>
      </c>
      <c r="FG368" s="319">
        <v>0</v>
      </c>
      <c r="FH368" s="319">
        <v>127662.8</v>
      </c>
      <c r="FI368" s="319">
        <v>0</v>
      </c>
      <c r="FJ368" s="319">
        <v>0</v>
      </c>
      <c r="FK368" s="319">
        <v>0</v>
      </c>
      <c r="FL368" s="319">
        <v>3560.59</v>
      </c>
      <c r="FM368" s="319">
        <v>0</v>
      </c>
      <c r="FN368" s="319">
        <v>23350.1</v>
      </c>
      <c r="FO368" s="319">
        <v>0</v>
      </c>
      <c r="FP368" s="319">
        <v>8405.7000000000007</v>
      </c>
      <c r="FQ368" s="319">
        <v>0</v>
      </c>
      <c r="FR368" s="319">
        <v>1668178.5</v>
      </c>
      <c r="FS368" s="319">
        <v>11505.8</v>
      </c>
      <c r="FT368" s="319">
        <v>0</v>
      </c>
      <c r="FU368" s="319">
        <v>0</v>
      </c>
      <c r="FV368" s="319">
        <v>0</v>
      </c>
      <c r="FW368" s="319">
        <v>1265.4000000000001</v>
      </c>
      <c r="FX368" s="319">
        <v>17967.849999999999</v>
      </c>
      <c r="FY368" s="319">
        <v>93915.8</v>
      </c>
      <c r="FZ368" s="319">
        <v>21554.5</v>
      </c>
      <c r="GA368" s="319">
        <v>7460.15</v>
      </c>
      <c r="GB368" s="319">
        <v>9126.4</v>
      </c>
      <c r="GC368" s="319">
        <v>0</v>
      </c>
      <c r="GD368" s="319">
        <v>29365.75</v>
      </c>
      <c r="GE368" s="319">
        <v>58133.95</v>
      </c>
      <c r="GF368" s="319">
        <v>92317.5</v>
      </c>
      <c r="GG368" s="319">
        <v>65365.4</v>
      </c>
      <c r="GH368" s="319">
        <v>20151.45</v>
      </c>
      <c r="GI368" s="319">
        <v>3850</v>
      </c>
      <c r="GJ368" s="319">
        <v>14647.75</v>
      </c>
      <c r="GK368" s="319">
        <v>1285630.7</v>
      </c>
      <c r="GL368" s="319">
        <v>27937.35</v>
      </c>
      <c r="GM368" s="319">
        <v>505391.95</v>
      </c>
      <c r="GN368" s="319">
        <v>42860.25</v>
      </c>
      <c r="GO368" s="319">
        <v>196020.3</v>
      </c>
      <c r="GP368" s="319">
        <v>0</v>
      </c>
      <c r="GQ368" s="319">
        <v>8129.25</v>
      </c>
      <c r="GR368" s="319">
        <v>62096.45</v>
      </c>
      <c r="GS368" s="319">
        <v>42539.1</v>
      </c>
      <c r="GT368" s="319">
        <v>6828.8</v>
      </c>
      <c r="GU368" s="319">
        <v>280132.53000000003</v>
      </c>
      <c r="GV368" s="319">
        <v>45556.55</v>
      </c>
      <c r="GW368" s="319">
        <v>40011.199999999997</v>
      </c>
      <c r="GX368" s="319">
        <v>724593.96</v>
      </c>
      <c r="GY368" s="319">
        <v>1289.6400000000001</v>
      </c>
      <c r="GZ368" s="319">
        <v>448074.27</v>
      </c>
      <c r="HA368" s="319">
        <v>510007.75</v>
      </c>
      <c r="HB368" s="319">
        <v>0</v>
      </c>
      <c r="HC368" s="319">
        <v>481847.7</v>
      </c>
      <c r="HD368" s="319">
        <v>0</v>
      </c>
      <c r="HE368" s="319">
        <v>0</v>
      </c>
      <c r="HF368" s="319">
        <v>0</v>
      </c>
      <c r="HG368" s="319">
        <v>0</v>
      </c>
      <c r="HH368" s="319">
        <v>389455.85</v>
      </c>
      <c r="HI368" s="319">
        <v>0</v>
      </c>
      <c r="HJ368" s="319">
        <v>56088.25</v>
      </c>
      <c r="HK368" s="319">
        <v>13456.5</v>
      </c>
      <c r="HL368" s="319">
        <v>0</v>
      </c>
      <c r="HM368" s="319">
        <v>0</v>
      </c>
      <c r="HN368" s="319">
        <v>32422.65</v>
      </c>
      <c r="HO368" s="319">
        <v>19945.2</v>
      </c>
      <c r="HP368" s="319">
        <v>0</v>
      </c>
      <c r="HQ368" s="319">
        <v>9609.68</v>
      </c>
      <c r="HR368" s="319">
        <v>0</v>
      </c>
      <c r="HS368" s="319">
        <v>0</v>
      </c>
      <c r="HT368" s="319">
        <v>1009462.15</v>
      </c>
      <c r="HU368" s="319">
        <v>0</v>
      </c>
      <c r="HV368" s="319">
        <v>166076.85</v>
      </c>
      <c r="HW368" s="319">
        <v>0</v>
      </c>
      <c r="HX368" s="319">
        <v>0</v>
      </c>
      <c r="HY368" s="319">
        <v>0</v>
      </c>
      <c r="HZ368" s="319">
        <v>92479.6</v>
      </c>
      <c r="IA368" s="319">
        <v>5814.9</v>
      </c>
      <c r="IB368" s="319">
        <v>53858.25</v>
      </c>
      <c r="IC368" s="319">
        <v>209290.1</v>
      </c>
      <c r="ID368" s="319">
        <v>41733.75</v>
      </c>
      <c r="IE368" s="319">
        <v>0</v>
      </c>
      <c r="IF368" s="319">
        <v>28550.400000000001</v>
      </c>
      <c r="IG368" s="319">
        <v>0</v>
      </c>
      <c r="IH368" s="319">
        <v>5310</v>
      </c>
      <c r="II368" s="319">
        <v>35603.5</v>
      </c>
      <c r="IJ368" s="319">
        <v>90030.399999999994</v>
      </c>
      <c r="IK368" s="319">
        <v>0</v>
      </c>
      <c r="IL368" s="319">
        <v>70906.5</v>
      </c>
      <c r="IM368" s="319">
        <v>0</v>
      </c>
      <c r="IN368" s="319">
        <v>177201.55</v>
      </c>
      <c r="IO368" s="319">
        <v>0</v>
      </c>
      <c r="IP368" s="319">
        <v>11767</v>
      </c>
      <c r="IQ368" s="319">
        <v>0</v>
      </c>
      <c r="IR368" s="319">
        <v>0</v>
      </c>
      <c r="IS368" s="319">
        <v>415096.53</v>
      </c>
      <c r="IT368" s="319">
        <v>0</v>
      </c>
      <c r="IU368" s="319">
        <v>0</v>
      </c>
      <c r="IV368" s="319">
        <v>0</v>
      </c>
      <c r="IW368" s="319">
        <v>0</v>
      </c>
      <c r="IX368" s="319">
        <v>0</v>
      </c>
      <c r="IY368" s="319">
        <v>0</v>
      </c>
      <c r="IZ368" s="319">
        <v>0</v>
      </c>
      <c r="JA368" s="319">
        <v>9724.65</v>
      </c>
      <c r="JB368" s="319">
        <v>12427.3</v>
      </c>
      <c r="JC368" s="319">
        <v>0</v>
      </c>
      <c r="JD368" s="319">
        <v>0</v>
      </c>
      <c r="JE368" s="319">
        <v>0</v>
      </c>
      <c r="JF368" s="319">
        <v>0</v>
      </c>
      <c r="JG368" s="319">
        <v>6255.4</v>
      </c>
      <c r="JH368" s="319">
        <v>31508.65</v>
      </c>
      <c r="JI368" s="319">
        <v>138288.85</v>
      </c>
      <c r="JJ368" s="319">
        <v>0</v>
      </c>
      <c r="JK368" s="319">
        <v>0</v>
      </c>
      <c r="JL368" s="319">
        <v>0</v>
      </c>
      <c r="JM368" s="319">
        <v>7347</v>
      </c>
      <c r="JN368" s="319">
        <v>7000</v>
      </c>
      <c r="JO368" s="319">
        <v>2500</v>
      </c>
      <c r="JP368" s="319">
        <v>16530.75</v>
      </c>
      <c r="JQ368" s="319">
        <v>34733.449999999997</v>
      </c>
      <c r="JR368" s="319">
        <v>0</v>
      </c>
      <c r="JS368" s="319">
        <v>189117.45</v>
      </c>
      <c r="JT368" s="319">
        <v>20345.2</v>
      </c>
      <c r="JU368" s="319">
        <v>0</v>
      </c>
      <c r="JV368" s="319">
        <v>1441420.05</v>
      </c>
      <c r="JW368" s="319">
        <v>45804.1</v>
      </c>
      <c r="JX368" s="319">
        <v>41802.76</v>
      </c>
      <c r="JY368" s="319">
        <v>0</v>
      </c>
      <c r="JZ368" s="319">
        <v>0</v>
      </c>
      <c r="KA368" s="319">
        <v>0</v>
      </c>
      <c r="KB368" s="319">
        <v>72704.55</v>
      </c>
      <c r="KC368" s="319">
        <v>0</v>
      </c>
      <c r="KD368" s="319">
        <v>0</v>
      </c>
      <c r="KE368" s="319">
        <v>350438.7</v>
      </c>
      <c r="KF368" s="319">
        <v>8588.9</v>
      </c>
      <c r="KG368" s="319">
        <v>28315.95</v>
      </c>
      <c r="KH368" s="319">
        <v>0</v>
      </c>
      <c r="KI368" s="319">
        <v>0</v>
      </c>
      <c r="KJ368" s="319">
        <v>276.14999999999998</v>
      </c>
      <c r="KK368" s="319">
        <v>0</v>
      </c>
      <c r="KL368" s="319">
        <v>18186.900000000001</v>
      </c>
      <c r="KM368" s="319">
        <v>40</v>
      </c>
      <c r="KN368" s="319">
        <v>14169.6</v>
      </c>
      <c r="KO368" s="319">
        <v>109176.9</v>
      </c>
      <c r="KP368" s="319">
        <v>0</v>
      </c>
      <c r="KQ368" s="319">
        <v>104441.85</v>
      </c>
      <c r="KR368" s="319">
        <v>102188.36</v>
      </c>
      <c r="KS368" s="318">
        <v>91358.9</v>
      </c>
      <c r="KU368" s="312">
        <v>41</v>
      </c>
      <c r="KV368" s="312">
        <v>411</v>
      </c>
      <c r="KY368" s="312" t="s">
        <v>943</v>
      </c>
    </row>
    <row r="369" spans="1:311" x14ac:dyDescent="0.25">
      <c r="A369" s="317">
        <v>2022</v>
      </c>
      <c r="B369" s="316" t="s">
        <v>849</v>
      </c>
      <c r="C369" s="316" t="s">
        <v>873</v>
      </c>
      <c r="D369" s="316" t="s">
        <v>877</v>
      </c>
      <c r="E369" s="316" t="s">
        <v>846</v>
      </c>
      <c r="F369" s="315">
        <v>25081.78</v>
      </c>
      <c r="G369" s="315">
        <v>7273.27</v>
      </c>
      <c r="H369" s="315">
        <v>572219.99</v>
      </c>
      <c r="I369" s="315">
        <v>22713.82</v>
      </c>
      <c r="J369" s="315">
        <v>26025.78</v>
      </c>
      <c r="K369" s="315">
        <v>15703.18</v>
      </c>
      <c r="L369" s="315">
        <v>79745.52</v>
      </c>
      <c r="M369" s="315">
        <v>38817.75</v>
      </c>
      <c r="N369" s="315">
        <v>321431.28000000003</v>
      </c>
      <c r="O369" s="315">
        <v>124716.34</v>
      </c>
      <c r="P369" s="315">
        <v>17362.419999999998</v>
      </c>
      <c r="Q369" s="315">
        <v>31408.54</v>
      </c>
      <c r="R369" s="315">
        <v>39261.339999999997</v>
      </c>
      <c r="S369" s="315">
        <v>24822.53</v>
      </c>
      <c r="T369" s="315">
        <v>14595.78</v>
      </c>
      <c r="U369" s="315">
        <v>125899.22</v>
      </c>
      <c r="V369" s="315">
        <v>129697.51</v>
      </c>
      <c r="W369" s="315">
        <v>17387.13</v>
      </c>
      <c r="X369" s="315">
        <v>49055.98</v>
      </c>
      <c r="Y369" s="315">
        <v>14862.76</v>
      </c>
      <c r="Z369" s="315">
        <v>21255.06</v>
      </c>
      <c r="AA369" s="315">
        <v>493557.59</v>
      </c>
      <c r="AB369" s="315">
        <v>36525.9</v>
      </c>
      <c r="AC369" s="315">
        <v>1535.49</v>
      </c>
      <c r="AD369" s="315">
        <v>214992.93</v>
      </c>
      <c r="AE369" s="315">
        <v>27013.19</v>
      </c>
      <c r="AF369" s="315">
        <v>38686.17</v>
      </c>
      <c r="AG369" s="315">
        <v>42468.76</v>
      </c>
      <c r="AH369" s="315">
        <v>680392.26</v>
      </c>
      <c r="AI369" s="315">
        <v>41412.839999999997</v>
      </c>
      <c r="AJ369" s="315">
        <v>34136.14</v>
      </c>
      <c r="AK369" s="315">
        <v>13542.6</v>
      </c>
      <c r="AL369" s="315">
        <v>193733.34</v>
      </c>
      <c r="AM369" s="315">
        <v>13338.82</v>
      </c>
      <c r="AN369" s="315">
        <v>15414.7</v>
      </c>
      <c r="AO369" s="315">
        <v>12840.77</v>
      </c>
      <c r="AP369" s="315">
        <v>39737.64</v>
      </c>
      <c r="AQ369" s="315">
        <v>6142.84</v>
      </c>
      <c r="AR369" s="315">
        <v>36245</v>
      </c>
      <c r="AS369" s="315">
        <v>17757.22</v>
      </c>
      <c r="AT369" s="315">
        <v>11322.15</v>
      </c>
      <c r="AU369" s="315">
        <v>55427.06</v>
      </c>
      <c r="AV369" s="315">
        <v>22146.99</v>
      </c>
      <c r="AW369" s="315">
        <v>131150.76</v>
      </c>
      <c r="AX369" s="315">
        <v>4476.13</v>
      </c>
      <c r="AY369" s="315">
        <v>21257.32</v>
      </c>
      <c r="AZ369" s="315">
        <v>21962.74</v>
      </c>
      <c r="BA369" s="315">
        <v>6027.31</v>
      </c>
      <c r="BB369" s="315">
        <v>41298.79</v>
      </c>
      <c r="BC369" s="315">
        <v>178387.42</v>
      </c>
      <c r="BD369" s="315">
        <v>129427.48</v>
      </c>
      <c r="BE369" s="315">
        <v>54439.43</v>
      </c>
      <c r="BF369" s="315">
        <v>66523.03</v>
      </c>
      <c r="BG369" s="315">
        <v>15996.61</v>
      </c>
      <c r="BH369" s="315">
        <v>319.8</v>
      </c>
      <c r="BI369" s="315">
        <v>30032</v>
      </c>
      <c r="BJ369" s="315">
        <v>12604</v>
      </c>
      <c r="BK369" s="315">
        <v>105830.87</v>
      </c>
      <c r="BL369" s="315">
        <v>9224.81</v>
      </c>
      <c r="BM369" s="315">
        <v>16933.27</v>
      </c>
      <c r="BN369" s="315">
        <v>101499.96</v>
      </c>
      <c r="BO369" s="315">
        <v>63391.69</v>
      </c>
      <c r="BP369" s="315">
        <v>21119.43</v>
      </c>
      <c r="BQ369" s="315">
        <v>37582.06</v>
      </c>
      <c r="BR369" s="315">
        <v>32879.050000000003</v>
      </c>
      <c r="BS369" s="315">
        <v>129211.66</v>
      </c>
      <c r="BT369" s="315">
        <v>12033.78</v>
      </c>
      <c r="BU369" s="315">
        <v>5081.88</v>
      </c>
      <c r="BV369" s="315">
        <v>54603.91</v>
      </c>
      <c r="BW369" s="315">
        <v>203848.3</v>
      </c>
      <c r="BX369" s="315">
        <v>17260.55</v>
      </c>
      <c r="BY369" s="315">
        <v>220334.81</v>
      </c>
      <c r="BZ369" s="315">
        <v>5666.61</v>
      </c>
      <c r="CA369" s="315">
        <v>3895.48</v>
      </c>
      <c r="CB369" s="315">
        <v>26063.01</v>
      </c>
      <c r="CC369" s="315">
        <v>51829.5</v>
      </c>
      <c r="CD369" s="315">
        <v>110369.63</v>
      </c>
      <c r="CE369" s="315">
        <v>7500</v>
      </c>
      <c r="CF369" s="315">
        <v>151138.66</v>
      </c>
      <c r="CG369" s="315">
        <v>195143.71</v>
      </c>
      <c r="CH369" s="315">
        <v>29082.54</v>
      </c>
      <c r="CI369" s="315">
        <v>2042517.03</v>
      </c>
      <c r="CJ369" s="315">
        <v>4361.3500000000004</v>
      </c>
      <c r="CK369" s="315">
        <v>3746.85</v>
      </c>
      <c r="CL369" s="315">
        <v>36436.400000000001</v>
      </c>
      <c r="CM369" s="315">
        <v>20178.099999999999</v>
      </c>
      <c r="CN369" s="315">
        <v>95893.18</v>
      </c>
      <c r="CO369" s="315">
        <v>97048.57</v>
      </c>
      <c r="CP369" s="315">
        <v>20558.169999999998</v>
      </c>
      <c r="CQ369" s="315">
        <v>43658.51</v>
      </c>
      <c r="CR369" s="315">
        <v>5747.26</v>
      </c>
      <c r="CS369" s="315">
        <v>39643.370000000003</v>
      </c>
      <c r="CT369" s="315">
        <v>26398.95</v>
      </c>
      <c r="CU369" s="315">
        <v>12265.28</v>
      </c>
      <c r="CV369" s="315">
        <v>279.5</v>
      </c>
      <c r="CW369" s="315">
        <v>18659.740000000002</v>
      </c>
      <c r="CX369" s="315">
        <v>24432.25</v>
      </c>
      <c r="CY369" s="315">
        <v>52381.94</v>
      </c>
      <c r="CZ369" s="315">
        <v>219041.74</v>
      </c>
      <c r="DA369" s="315">
        <v>70546.61</v>
      </c>
      <c r="DB369" s="315">
        <v>110564.69</v>
      </c>
      <c r="DC369" s="315">
        <v>69957.460000000006</v>
      </c>
      <c r="DD369" s="315">
        <v>237338.35</v>
      </c>
      <c r="DE369" s="315">
        <v>278220.87</v>
      </c>
      <c r="DF369" s="315">
        <v>19041.939999999999</v>
      </c>
      <c r="DG369" s="315">
        <v>26222.74</v>
      </c>
      <c r="DH369" s="315">
        <v>25728.22</v>
      </c>
      <c r="DI369" s="315">
        <v>33384.06</v>
      </c>
      <c r="DJ369" s="315">
        <v>91836.92</v>
      </c>
      <c r="DK369" s="315">
        <v>109005.91</v>
      </c>
      <c r="DL369" s="315">
        <v>24162.5</v>
      </c>
      <c r="DM369" s="315">
        <v>19964.61</v>
      </c>
      <c r="DN369" s="315">
        <v>31756.95</v>
      </c>
      <c r="DO369" s="315">
        <v>41670.53</v>
      </c>
      <c r="DP369" s="315">
        <v>13645.74</v>
      </c>
      <c r="DQ369" s="315">
        <v>2599.48</v>
      </c>
      <c r="DR369" s="315">
        <v>57234.81</v>
      </c>
      <c r="DS369" s="315">
        <v>192253.72</v>
      </c>
      <c r="DT369" s="315">
        <v>71309.39</v>
      </c>
      <c r="DU369" s="315">
        <v>96566.33</v>
      </c>
      <c r="DV369" s="315">
        <v>11134.48</v>
      </c>
      <c r="DW369" s="315">
        <v>57685.57</v>
      </c>
      <c r="DX369" s="315">
        <v>44655.25</v>
      </c>
      <c r="DY369" s="315">
        <v>37624.31</v>
      </c>
      <c r="DZ369" s="315">
        <v>39960.51</v>
      </c>
      <c r="EA369" s="315">
        <v>29682.14</v>
      </c>
      <c r="EB369" s="315">
        <v>38537.800000000003</v>
      </c>
      <c r="EC369" s="315">
        <v>26821.15</v>
      </c>
      <c r="ED369" s="315">
        <v>4638.99</v>
      </c>
      <c r="EE369" s="315">
        <v>21229.040000000001</v>
      </c>
      <c r="EF369" s="315">
        <v>8283.76</v>
      </c>
      <c r="EG369" s="315">
        <v>189567.24</v>
      </c>
      <c r="EH369" s="315">
        <v>37534.949999999997</v>
      </c>
      <c r="EI369" s="315">
        <v>59279.72</v>
      </c>
      <c r="EJ369" s="315">
        <v>102179.19</v>
      </c>
      <c r="EK369" s="315">
        <v>13412.29</v>
      </c>
      <c r="EL369" s="315">
        <v>3379.92</v>
      </c>
      <c r="EM369" s="315">
        <v>77435.27</v>
      </c>
      <c r="EN369" s="315">
        <v>41039.199999999997</v>
      </c>
      <c r="EO369" s="315">
        <v>97210.65</v>
      </c>
      <c r="EP369" s="315">
        <v>109312.21</v>
      </c>
      <c r="EQ369" s="315">
        <v>22136.22</v>
      </c>
      <c r="ER369" s="315">
        <v>50464.55</v>
      </c>
      <c r="ES369" s="315">
        <v>4718.32</v>
      </c>
      <c r="ET369" s="315">
        <v>16544.53</v>
      </c>
      <c r="EU369" s="315">
        <v>20943.78</v>
      </c>
      <c r="EV369" s="315">
        <v>4969.59</v>
      </c>
      <c r="EW369" s="315">
        <v>48075.22</v>
      </c>
      <c r="EX369" s="315">
        <v>51463.69</v>
      </c>
      <c r="EY369" s="315">
        <v>484029.34</v>
      </c>
      <c r="EZ369" s="315">
        <v>16436294.6</v>
      </c>
      <c r="FA369" s="315">
        <v>50005.54</v>
      </c>
      <c r="FB369" s="315">
        <v>55569.02</v>
      </c>
      <c r="FC369" s="315">
        <v>437312.27</v>
      </c>
      <c r="FD369" s="315">
        <v>121101.02</v>
      </c>
      <c r="FE369" s="315">
        <v>296630.81</v>
      </c>
      <c r="FF369" s="315">
        <v>153303.87</v>
      </c>
      <c r="FG369" s="315">
        <v>34229</v>
      </c>
      <c r="FH369" s="315">
        <v>470296.23</v>
      </c>
      <c r="FI369" s="315">
        <v>8053.59</v>
      </c>
      <c r="FJ369" s="315">
        <v>129425.79</v>
      </c>
      <c r="FK369" s="315">
        <v>26960.83</v>
      </c>
      <c r="FL369" s="315">
        <v>9787.81</v>
      </c>
      <c r="FM369" s="315">
        <v>251870.15</v>
      </c>
      <c r="FN369" s="315">
        <v>7058</v>
      </c>
      <c r="FO369" s="315">
        <v>10205.299999999999</v>
      </c>
      <c r="FP369" s="315">
        <v>9142.7099999999991</v>
      </c>
      <c r="FQ369" s="315">
        <v>3008.5</v>
      </c>
      <c r="FR369" s="315">
        <v>57895.34</v>
      </c>
      <c r="FS369" s="315">
        <v>24575.24</v>
      </c>
      <c r="FT369" s="315">
        <v>17436.16</v>
      </c>
      <c r="FU369" s="315">
        <v>11747.07</v>
      </c>
      <c r="FV369" s="315">
        <v>5185.7</v>
      </c>
      <c r="FW369" s="315">
        <v>379.9</v>
      </c>
      <c r="FX369" s="315">
        <v>33371.599999999999</v>
      </c>
      <c r="FY369" s="315">
        <v>632029.65</v>
      </c>
      <c r="FZ369" s="315">
        <v>12026.08</v>
      </c>
      <c r="GA369" s="315">
        <v>6422.51</v>
      </c>
      <c r="GB369" s="315">
        <v>13376.21</v>
      </c>
      <c r="GC369" s="315">
        <v>17964.68</v>
      </c>
      <c r="GD369" s="315">
        <v>15057.02</v>
      </c>
      <c r="GE369" s="315">
        <v>112582.49</v>
      </c>
      <c r="GF369" s="315">
        <v>4676</v>
      </c>
      <c r="GG369" s="315">
        <v>97892</v>
      </c>
      <c r="GH369" s="315">
        <v>28113.18</v>
      </c>
      <c r="GI369" s="315">
        <v>54717.87</v>
      </c>
      <c r="GJ369" s="315">
        <v>25363.38</v>
      </c>
      <c r="GK369" s="315">
        <v>3195198.83</v>
      </c>
      <c r="GL369" s="315">
        <v>58741.78</v>
      </c>
      <c r="GM369" s="315">
        <v>1908146.63</v>
      </c>
      <c r="GN369" s="315">
        <v>25178.67</v>
      </c>
      <c r="GO369" s="315">
        <v>184810</v>
      </c>
      <c r="GP369" s="315">
        <v>7220.85</v>
      </c>
      <c r="GQ369" s="315">
        <v>2590.23</v>
      </c>
      <c r="GR369" s="315">
        <v>86118.48</v>
      </c>
      <c r="GS369" s="315">
        <v>838004.19</v>
      </c>
      <c r="GT369" s="315">
        <v>20036.990000000002</v>
      </c>
      <c r="GU369" s="315">
        <v>820041.06</v>
      </c>
      <c r="GV369" s="315">
        <v>23561.73</v>
      </c>
      <c r="GW369" s="315">
        <v>14731.91</v>
      </c>
      <c r="GX369" s="315">
        <v>317972.03000000003</v>
      </c>
      <c r="GY369" s="315">
        <v>15227.54</v>
      </c>
      <c r="GZ369" s="315">
        <v>125352.22</v>
      </c>
      <c r="HA369" s="315">
        <v>47886.89</v>
      </c>
      <c r="HB369" s="315">
        <v>6926.48</v>
      </c>
      <c r="HC369" s="315">
        <v>193502.57</v>
      </c>
      <c r="HD369" s="315">
        <v>16673.669999999998</v>
      </c>
      <c r="HE369" s="315">
        <v>19386.259999999998</v>
      </c>
      <c r="HF369" s="315">
        <v>18530.41</v>
      </c>
      <c r="HG369" s="315">
        <v>105129.67</v>
      </c>
      <c r="HH369" s="315">
        <v>317128.7</v>
      </c>
      <c r="HI369" s="315">
        <v>72880.679999999993</v>
      </c>
      <c r="HJ369" s="315">
        <v>46446.65</v>
      </c>
      <c r="HK369" s="315">
        <v>6465.37</v>
      </c>
      <c r="HL369" s="315">
        <v>67982.62</v>
      </c>
      <c r="HM369" s="315">
        <v>57094.02</v>
      </c>
      <c r="HN369" s="315">
        <v>12030.83</v>
      </c>
      <c r="HO369" s="315">
        <v>25424.98</v>
      </c>
      <c r="HP369" s="315">
        <v>166742.48000000001</v>
      </c>
      <c r="HQ369" s="315">
        <v>1727.91</v>
      </c>
      <c r="HR369" s="315">
        <v>27579.040000000001</v>
      </c>
      <c r="HS369" s="315">
        <v>5632.03</v>
      </c>
      <c r="HT369" s="315">
        <v>340541.46</v>
      </c>
      <c r="HU369" s="315">
        <v>27044.639999999999</v>
      </c>
      <c r="HV369" s="315">
        <v>46448.639999999999</v>
      </c>
      <c r="HW369" s="315">
        <v>650748.56000000006</v>
      </c>
      <c r="HX369" s="315">
        <v>16949.52</v>
      </c>
      <c r="HY369" s="315">
        <v>715698.05</v>
      </c>
      <c r="HZ369" s="315">
        <v>15779.97</v>
      </c>
      <c r="IA369" s="315">
        <v>9214</v>
      </c>
      <c r="IB369" s="315">
        <v>270733.27</v>
      </c>
      <c r="IC369" s="315">
        <v>195740.55</v>
      </c>
      <c r="ID369" s="315">
        <v>25933.31</v>
      </c>
      <c r="IE369" s="315">
        <v>64767.55</v>
      </c>
      <c r="IF369" s="315">
        <v>8929.32</v>
      </c>
      <c r="IG369" s="315">
        <v>37992.29</v>
      </c>
      <c r="IH369" s="315">
        <v>2788.36</v>
      </c>
      <c r="II369" s="315">
        <v>9692.1299999999992</v>
      </c>
      <c r="IJ369" s="315">
        <v>45051.68</v>
      </c>
      <c r="IK369" s="315">
        <v>7196.17</v>
      </c>
      <c r="IL369" s="315">
        <v>15934.17</v>
      </c>
      <c r="IM369" s="315">
        <v>38506.910000000003</v>
      </c>
      <c r="IN369" s="315">
        <v>55645.85</v>
      </c>
      <c r="IO369" s="315">
        <v>12390.55</v>
      </c>
      <c r="IP369" s="315">
        <v>27543.59</v>
      </c>
      <c r="IQ369" s="315">
        <v>23643.37</v>
      </c>
      <c r="IR369" s="315">
        <v>205458.58</v>
      </c>
      <c r="IS369" s="315">
        <v>37991.85</v>
      </c>
      <c r="IT369" s="315">
        <v>169996.79999999999</v>
      </c>
      <c r="IU369" s="315">
        <v>15551.07</v>
      </c>
      <c r="IV369" s="315">
        <v>6435</v>
      </c>
      <c r="IW369" s="315">
        <v>15854.85</v>
      </c>
      <c r="IX369" s="315">
        <v>3662.13</v>
      </c>
      <c r="IY369" s="315">
        <v>48780.53</v>
      </c>
      <c r="IZ369" s="315">
        <v>27040.959999999999</v>
      </c>
      <c r="JA369" s="315">
        <v>27773.37</v>
      </c>
      <c r="JB369" s="315">
        <v>25936.34</v>
      </c>
      <c r="JC369" s="315">
        <v>150466.91</v>
      </c>
      <c r="JD369" s="315">
        <v>4709.16</v>
      </c>
      <c r="JE369" s="315">
        <v>10039.36</v>
      </c>
      <c r="JF369" s="315">
        <v>96720.88</v>
      </c>
      <c r="JG369" s="315">
        <v>7083.77</v>
      </c>
      <c r="JH369" s="315">
        <v>33325.279999999999</v>
      </c>
      <c r="JI369" s="315">
        <v>77564.639999999999</v>
      </c>
      <c r="JJ369" s="315">
        <v>95631.97</v>
      </c>
      <c r="JK369" s="315">
        <v>5089.9799999999996</v>
      </c>
      <c r="JL369" s="315">
        <v>11007.64</v>
      </c>
      <c r="JM369" s="315">
        <v>12415.5</v>
      </c>
      <c r="JN369" s="315">
        <v>14082.31</v>
      </c>
      <c r="JO369" s="315">
        <v>83091.289999999994</v>
      </c>
      <c r="JP369" s="315">
        <v>21134.35</v>
      </c>
      <c r="JQ369" s="315">
        <v>15706.73</v>
      </c>
      <c r="JR369" s="315">
        <v>11635.28</v>
      </c>
      <c r="JS369" s="315">
        <v>51694.01</v>
      </c>
      <c r="JT369" s="315">
        <v>9964.49</v>
      </c>
      <c r="JU369" s="315">
        <v>22088.69</v>
      </c>
      <c r="JV369" s="315">
        <v>2633823.4500000002</v>
      </c>
      <c r="JW369" s="315">
        <v>21891.759999999998</v>
      </c>
      <c r="JX369" s="315">
        <v>43891.46</v>
      </c>
      <c r="JY369" s="315">
        <v>20586.98</v>
      </c>
      <c r="JZ369" s="315">
        <v>15013.85</v>
      </c>
      <c r="KA369" s="315">
        <v>21327.19</v>
      </c>
      <c r="KB369" s="315">
        <v>39525.760000000002</v>
      </c>
      <c r="KC369" s="315">
        <v>29583.96</v>
      </c>
      <c r="KD369" s="315">
        <v>28144.23</v>
      </c>
      <c r="KE369" s="315">
        <v>138494.04</v>
      </c>
      <c r="KF369" s="315">
        <v>14257.02</v>
      </c>
      <c r="KG369" s="315">
        <v>42332.22</v>
      </c>
      <c r="KH369" s="315">
        <v>16212.36</v>
      </c>
      <c r="KI369" s="315">
        <v>33633.64</v>
      </c>
      <c r="KJ369" s="315">
        <v>41552.31</v>
      </c>
      <c r="KK369" s="315">
        <v>17227.14</v>
      </c>
      <c r="KL369" s="315">
        <v>9776.81</v>
      </c>
      <c r="KM369" s="315">
        <v>14631.01</v>
      </c>
      <c r="KN369" s="315">
        <v>11725.81</v>
      </c>
      <c r="KO369" s="315">
        <v>46734.95</v>
      </c>
      <c r="KP369" s="315">
        <v>45821.67</v>
      </c>
      <c r="KQ369" s="315">
        <v>1730853.45</v>
      </c>
      <c r="KR369" s="315">
        <v>122437.13</v>
      </c>
      <c r="KS369" s="314">
        <v>70607.83</v>
      </c>
      <c r="KU369" s="312">
        <v>42</v>
      </c>
      <c r="KV369" s="312">
        <v>422</v>
      </c>
      <c r="KY369" s="312" t="s">
        <v>943</v>
      </c>
    </row>
    <row r="370" spans="1:311" x14ac:dyDescent="0.25">
      <c r="A370" s="321">
        <v>2022</v>
      </c>
      <c r="B370" s="320" t="s">
        <v>849</v>
      </c>
      <c r="C370" s="320" t="s">
        <v>873</v>
      </c>
      <c r="D370" s="320" t="s">
        <v>876</v>
      </c>
      <c r="E370" s="320" t="s">
        <v>846</v>
      </c>
      <c r="F370" s="319">
        <v>317113.84999999998</v>
      </c>
      <c r="G370" s="319">
        <v>122222.8</v>
      </c>
      <c r="H370" s="319">
        <v>1615487.88</v>
      </c>
      <c r="I370" s="319">
        <v>257911.1</v>
      </c>
      <c r="J370" s="319">
        <v>11040</v>
      </c>
      <c r="K370" s="319">
        <v>38035</v>
      </c>
      <c r="L370" s="319">
        <v>332749.75</v>
      </c>
      <c r="M370" s="319">
        <v>342572</v>
      </c>
      <c r="N370" s="319">
        <v>791068</v>
      </c>
      <c r="O370" s="319">
        <v>716374.4</v>
      </c>
      <c r="P370" s="319">
        <v>15780</v>
      </c>
      <c r="Q370" s="319">
        <v>324696.09999999998</v>
      </c>
      <c r="R370" s="319">
        <v>283818.23</v>
      </c>
      <c r="S370" s="319">
        <v>209521.85</v>
      </c>
      <c r="T370" s="319">
        <v>95067.75</v>
      </c>
      <c r="U370" s="319">
        <v>928309.3</v>
      </c>
      <c r="V370" s="319">
        <v>16370</v>
      </c>
      <c r="W370" s="319">
        <v>45303.02</v>
      </c>
      <c r="X370" s="319">
        <v>38340</v>
      </c>
      <c r="Y370" s="319">
        <v>3273.9</v>
      </c>
      <c r="Z370" s="319">
        <v>165616.65</v>
      </c>
      <c r="AA370" s="319">
        <v>530378.35</v>
      </c>
      <c r="AB370" s="319">
        <v>138268.32999999999</v>
      </c>
      <c r="AC370" s="319">
        <v>163863.59</v>
      </c>
      <c r="AD370" s="319">
        <v>1073680.57</v>
      </c>
      <c r="AE370" s="319">
        <v>20965</v>
      </c>
      <c r="AF370" s="319">
        <v>165173</v>
      </c>
      <c r="AG370" s="319">
        <v>13912.1</v>
      </c>
      <c r="AH370" s="319">
        <v>637362.4</v>
      </c>
      <c r="AI370" s="319">
        <v>213917.55</v>
      </c>
      <c r="AJ370" s="319">
        <v>334673.75</v>
      </c>
      <c r="AK370" s="319">
        <v>6269</v>
      </c>
      <c r="AL370" s="319">
        <v>1551145.14</v>
      </c>
      <c r="AM370" s="319">
        <v>47743</v>
      </c>
      <c r="AN370" s="319">
        <v>216463.2</v>
      </c>
      <c r="AO370" s="319">
        <v>11348.7</v>
      </c>
      <c r="AP370" s="319">
        <v>13220</v>
      </c>
      <c r="AQ370" s="319">
        <v>70106.2</v>
      </c>
      <c r="AR370" s="319">
        <v>1974323.31</v>
      </c>
      <c r="AS370" s="319">
        <v>296933.7</v>
      </c>
      <c r="AT370" s="319">
        <v>518290.45</v>
      </c>
      <c r="AU370" s="319">
        <v>482412.7</v>
      </c>
      <c r="AV370" s="319">
        <v>166560.1</v>
      </c>
      <c r="AW370" s="319">
        <v>1034477.45</v>
      </c>
      <c r="AX370" s="319">
        <v>14281</v>
      </c>
      <c r="AY370" s="319">
        <v>43223.65</v>
      </c>
      <c r="AZ370" s="319">
        <v>26924.45</v>
      </c>
      <c r="BA370" s="319">
        <v>43759</v>
      </c>
      <c r="BB370" s="319">
        <v>135267.6</v>
      </c>
      <c r="BC370" s="319">
        <v>272413</v>
      </c>
      <c r="BD370" s="319">
        <v>233362.8</v>
      </c>
      <c r="BE370" s="319">
        <v>83710.3</v>
      </c>
      <c r="BF370" s="319">
        <v>5914.15</v>
      </c>
      <c r="BG370" s="319">
        <v>80000</v>
      </c>
      <c r="BH370" s="319">
        <v>1101</v>
      </c>
      <c r="BI370" s="319">
        <v>198201.3</v>
      </c>
      <c r="BJ370" s="319">
        <v>13831</v>
      </c>
      <c r="BK370" s="319">
        <v>333202.28000000003</v>
      </c>
      <c r="BL370" s="319">
        <v>4859</v>
      </c>
      <c r="BM370" s="319">
        <v>70040</v>
      </c>
      <c r="BN370" s="319">
        <v>9843</v>
      </c>
      <c r="BO370" s="319">
        <v>744628.4</v>
      </c>
      <c r="BP370" s="319">
        <v>40749</v>
      </c>
      <c r="BQ370" s="319">
        <v>38460</v>
      </c>
      <c r="BR370" s="319">
        <v>402519.5</v>
      </c>
      <c r="BS370" s="319">
        <v>259866.05</v>
      </c>
      <c r="BT370" s="319">
        <v>3755</v>
      </c>
      <c r="BU370" s="319">
        <v>57106.1</v>
      </c>
      <c r="BV370" s="319">
        <v>1193067.6000000001</v>
      </c>
      <c r="BW370" s="319">
        <v>14732.94</v>
      </c>
      <c r="BX370" s="319">
        <v>287447.09999999998</v>
      </c>
      <c r="BY370" s="319">
        <v>439629</v>
      </c>
      <c r="BZ370" s="319">
        <v>157532.20000000001</v>
      </c>
      <c r="CA370" s="319">
        <v>389442.5</v>
      </c>
      <c r="CB370" s="319">
        <v>20317.5</v>
      </c>
      <c r="CC370" s="319">
        <v>512437.98</v>
      </c>
      <c r="CD370" s="319">
        <v>382023.3</v>
      </c>
      <c r="CE370" s="319">
        <v>2497978</v>
      </c>
      <c r="CF370" s="319">
        <v>207994.4</v>
      </c>
      <c r="CG370" s="319">
        <v>777386.7</v>
      </c>
      <c r="CH370" s="319">
        <v>652807.69999999995</v>
      </c>
      <c r="CI370" s="319">
        <v>1862584.62</v>
      </c>
      <c r="CJ370" s="319">
        <v>87345.05</v>
      </c>
      <c r="CK370" s="319">
        <v>13285.7</v>
      </c>
      <c r="CL370" s="319">
        <v>0</v>
      </c>
      <c r="CM370" s="319">
        <v>75496</v>
      </c>
      <c r="CN370" s="319">
        <v>2086770.7</v>
      </c>
      <c r="CO370" s="319">
        <v>10843</v>
      </c>
      <c r="CP370" s="319">
        <v>82056.2</v>
      </c>
      <c r="CQ370" s="319">
        <v>502396.7</v>
      </c>
      <c r="CR370" s="319">
        <v>7836</v>
      </c>
      <c r="CS370" s="319">
        <v>254910</v>
      </c>
      <c r="CT370" s="319">
        <v>41634.199999999997</v>
      </c>
      <c r="CU370" s="319">
        <v>23816</v>
      </c>
      <c r="CV370" s="319">
        <v>19165</v>
      </c>
      <c r="CW370" s="319">
        <v>94430</v>
      </c>
      <c r="CX370" s="319">
        <v>145266.25</v>
      </c>
      <c r="CY370" s="319">
        <v>1272294.75</v>
      </c>
      <c r="CZ370" s="319">
        <v>3335852.8</v>
      </c>
      <c r="DA370" s="319">
        <v>1545520.15</v>
      </c>
      <c r="DB370" s="319">
        <v>2173686</v>
      </c>
      <c r="DC370" s="319">
        <v>644078.65</v>
      </c>
      <c r="DD370" s="319">
        <v>1381961.45</v>
      </c>
      <c r="DE370" s="319">
        <v>133018.54999999999</v>
      </c>
      <c r="DF370" s="319">
        <v>76712.7</v>
      </c>
      <c r="DG370" s="319">
        <v>138999.4</v>
      </c>
      <c r="DH370" s="319">
        <v>31766</v>
      </c>
      <c r="DI370" s="319">
        <v>169755.88</v>
      </c>
      <c r="DJ370" s="319">
        <v>320078</v>
      </c>
      <c r="DK370" s="319">
        <v>356323.35</v>
      </c>
      <c r="DL370" s="319">
        <v>173686.3</v>
      </c>
      <c r="DM370" s="319">
        <v>960</v>
      </c>
      <c r="DN370" s="319">
        <v>23667.599999999999</v>
      </c>
      <c r="DO370" s="319">
        <v>119885.5</v>
      </c>
      <c r="DP370" s="319">
        <v>79295</v>
      </c>
      <c r="DQ370" s="319">
        <v>99392.45</v>
      </c>
      <c r="DR370" s="319">
        <v>2230</v>
      </c>
      <c r="DS370" s="319">
        <v>1786195.15</v>
      </c>
      <c r="DT370" s="319">
        <v>92852.25</v>
      </c>
      <c r="DU370" s="319">
        <v>532380.69999999995</v>
      </c>
      <c r="DV370" s="319">
        <v>6957.05</v>
      </c>
      <c r="DW370" s="319">
        <v>310698.2</v>
      </c>
      <c r="DX370" s="319">
        <v>150545.5</v>
      </c>
      <c r="DY370" s="319">
        <v>708824.25</v>
      </c>
      <c r="DZ370" s="319">
        <v>292724.2</v>
      </c>
      <c r="EA370" s="319">
        <v>1137444.4099999999</v>
      </c>
      <c r="EB370" s="319">
        <v>23823.599999999999</v>
      </c>
      <c r="EC370" s="319">
        <v>60278.2</v>
      </c>
      <c r="ED370" s="319">
        <v>69310.649999999994</v>
      </c>
      <c r="EE370" s="319">
        <v>124354.75</v>
      </c>
      <c r="EF370" s="319">
        <v>750</v>
      </c>
      <c r="EG370" s="319">
        <v>721175.25</v>
      </c>
      <c r="EH370" s="319">
        <v>61602.7</v>
      </c>
      <c r="EI370" s="319">
        <v>260244.95</v>
      </c>
      <c r="EJ370" s="319">
        <v>1214075.8999999999</v>
      </c>
      <c r="EK370" s="319">
        <v>6259</v>
      </c>
      <c r="EL370" s="319">
        <v>73627.25</v>
      </c>
      <c r="EM370" s="319">
        <v>391577.5</v>
      </c>
      <c r="EN370" s="319">
        <v>302641.95</v>
      </c>
      <c r="EO370" s="319">
        <v>752338.8</v>
      </c>
      <c r="EP370" s="319">
        <v>190240.5</v>
      </c>
      <c r="EQ370" s="319">
        <v>112906.5</v>
      </c>
      <c r="ER370" s="319">
        <v>73130</v>
      </c>
      <c r="ES370" s="319">
        <v>8283.6</v>
      </c>
      <c r="ET370" s="319">
        <v>49256</v>
      </c>
      <c r="EU370" s="319">
        <v>284256</v>
      </c>
      <c r="EV370" s="319">
        <v>7457.65</v>
      </c>
      <c r="EW370" s="319">
        <v>347984.63</v>
      </c>
      <c r="EX370" s="319">
        <v>657656.6</v>
      </c>
      <c r="EY370" s="319">
        <v>2417162.7000000002</v>
      </c>
      <c r="EZ370" s="319">
        <v>43730878.909999996</v>
      </c>
      <c r="FA370" s="319">
        <v>44435.75</v>
      </c>
      <c r="FB370" s="319">
        <v>109885.75</v>
      </c>
      <c r="FC370" s="319">
        <v>1843668.95</v>
      </c>
      <c r="FD370" s="319">
        <v>155617.04999999999</v>
      </c>
      <c r="FE370" s="319">
        <v>249355.95</v>
      </c>
      <c r="FF370" s="319">
        <v>348557.02</v>
      </c>
      <c r="FG370" s="319">
        <v>98250.15</v>
      </c>
      <c r="FH370" s="319">
        <v>213460.2</v>
      </c>
      <c r="FI370" s="319">
        <v>38963</v>
      </c>
      <c r="FJ370" s="319">
        <v>683427</v>
      </c>
      <c r="FK370" s="319">
        <v>189110.55</v>
      </c>
      <c r="FL370" s="319">
        <v>30586</v>
      </c>
      <c r="FM370" s="319">
        <v>510947.95</v>
      </c>
      <c r="FN370" s="319">
        <v>75676.100000000006</v>
      </c>
      <c r="FO370" s="319">
        <v>246035.20000000001</v>
      </c>
      <c r="FP370" s="319">
        <v>157911</v>
      </c>
      <c r="FQ370" s="319">
        <v>12860</v>
      </c>
      <c r="FR370" s="319">
        <v>1551653.75</v>
      </c>
      <c r="FS370" s="319">
        <v>26129</v>
      </c>
      <c r="FT370" s="319">
        <v>247488.95</v>
      </c>
      <c r="FU370" s="319">
        <v>90439.15</v>
      </c>
      <c r="FV370" s="319">
        <v>24166.7</v>
      </c>
      <c r="FW370" s="319">
        <v>0</v>
      </c>
      <c r="FX370" s="319">
        <v>789340.5</v>
      </c>
      <c r="FY370" s="319">
        <v>1027049.08</v>
      </c>
      <c r="FZ370" s="319">
        <v>53160</v>
      </c>
      <c r="GA370" s="319">
        <v>46020.5</v>
      </c>
      <c r="GB370" s="319">
        <v>178833.55</v>
      </c>
      <c r="GC370" s="319">
        <v>5205</v>
      </c>
      <c r="GD370" s="319">
        <v>17923</v>
      </c>
      <c r="GE370" s="319">
        <v>225137.2</v>
      </c>
      <c r="GF370" s="319">
        <v>88434.35</v>
      </c>
      <c r="GG370" s="319">
        <v>823261.7</v>
      </c>
      <c r="GH370" s="319">
        <v>10756.1</v>
      </c>
      <c r="GI370" s="319">
        <v>91968.15</v>
      </c>
      <c r="GJ370" s="319">
        <v>263242.8</v>
      </c>
      <c r="GK370" s="319">
        <v>1254144.55</v>
      </c>
      <c r="GL370" s="319">
        <v>928460.1</v>
      </c>
      <c r="GM370" s="319">
        <v>1834460.72</v>
      </c>
      <c r="GN370" s="319">
        <v>188294.81</v>
      </c>
      <c r="GO370" s="319">
        <v>347586.7</v>
      </c>
      <c r="GP370" s="319">
        <v>7788</v>
      </c>
      <c r="GQ370" s="319">
        <v>3060</v>
      </c>
      <c r="GR370" s="319">
        <v>460822.58</v>
      </c>
      <c r="GS370" s="319">
        <v>2881370.56</v>
      </c>
      <c r="GT370" s="319">
        <v>25900</v>
      </c>
      <c r="GU370" s="319">
        <v>255265</v>
      </c>
      <c r="GV370" s="319">
        <v>211559.8</v>
      </c>
      <c r="GW370" s="319">
        <v>240</v>
      </c>
      <c r="GX370" s="319">
        <v>467819.4</v>
      </c>
      <c r="GY370" s="319">
        <v>39122</v>
      </c>
      <c r="GZ370" s="319">
        <v>686787.98</v>
      </c>
      <c r="HA370" s="319">
        <v>581643.55000000005</v>
      </c>
      <c r="HB370" s="319">
        <v>97853.35</v>
      </c>
      <c r="HC370" s="319">
        <v>382139.3</v>
      </c>
      <c r="HD370" s="319">
        <v>16479</v>
      </c>
      <c r="HE370" s="319">
        <v>117152.45</v>
      </c>
      <c r="HF370" s="319">
        <v>56541</v>
      </c>
      <c r="HG370" s="319">
        <v>229971.63</v>
      </c>
      <c r="HH370" s="319">
        <v>1384514.45</v>
      </c>
      <c r="HI370" s="319">
        <v>217296</v>
      </c>
      <c r="HJ370" s="319">
        <v>17225.25</v>
      </c>
      <c r="HK370" s="319">
        <v>29400.5</v>
      </c>
      <c r="HL370" s="319">
        <v>240204</v>
      </c>
      <c r="HM370" s="319">
        <v>132358</v>
      </c>
      <c r="HN370" s="319">
        <v>15089</v>
      </c>
      <c r="HO370" s="319">
        <v>46726.5</v>
      </c>
      <c r="HP370" s="319">
        <v>595232.55000000005</v>
      </c>
      <c r="HQ370" s="319">
        <v>13106</v>
      </c>
      <c r="HR370" s="319">
        <v>81258</v>
      </c>
      <c r="HS370" s="319">
        <v>7025.05</v>
      </c>
      <c r="HT370" s="319">
        <v>91726.85</v>
      </c>
      <c r="HU370" s="319">
        <v>6040</v>
      </c>
      <c r="HV370" s="319">
        <v>287154</v>
      </c>
      <c r="HW370" s="319">
        <v>2996532.4</v>
      </c>
      <c r="HX370" s="319">
        <v>29957</v>
      </c>
      <c r="HY370" s="319">
        <v>1849181.16</v>
      </c>
      <c r="HZ370" s="319">
        <v>122141.55</v>
      </c>
      <c r="IA370" s="319">
        <v>228474</v>
      </c>
      <c r="IB370" s="319">
        <v>443502.35</v>
      </c>
      <c r="IC370" s="319">
        <v>807453.62</v>
      </c>
      <c r="ID370" s="319">
        <v>9928.7999999999993</v>
      </c>
      <c r="IE370" s="319">
        <v>241379.59</v>
      </c>
      <c r="IF370" s="319">
        <v>116835.75</v>
      </c>
      <c r="IG370" s="319">
        <v>81977.8</v>
      </c>
      <c r="IH370" s="319">
        <v>24772.7</v>
      </c>
      <c r="II370" s="319">
        <v>100660</v>
      </c>
      <c r="IJ370" s="319">
        <v>416572.45</v>
      </c>
      <c r="IK370" s="319">
        <v>3260</v>
      </c>
      <c r="IL370" s="319">
        <v>13049.9</v>
      </c>
      <c r="IM370" s="319">
        <v>0</v>
      </c>
      <c r="IN370" s="319">
        <v>520062.1</v>
      </c>
      <c r="IO370" s="319">
        <v>28911.55</v>
      </c>
      <c r="IP370" s="319">
        <v>116542.39999999999</v>
      </c>
      <c r="IQ370" s="319">
        <v>171645</v>
      </c>
      <c r="IR370" s="319">
        <v>2627144.35</v>
      </c>
      <c r="IS370" s="319">
        <v>269451</v>
      </c>
      <c r="IT370" s="319">
        <v>1316652.47</v>
      </c>
      <c r="IU370" s="319">
        <v>3203.3</v>
      </c>
      <c r="IV370" s="319">
        <v>59706.7</v>
      </c>
      <c r="IW370" s="319">
        <v>325698.5</v>
      </c>
      <c r="IX370" s="319">
        <v>50548.5</v>
      </c>
      <c r="IY370" s="319">
        <v>298794.25</v>
      </c>
      <c r="IZ370" s="319">
        <v>18944.05</v>
      </c>
      <c r="JA370" s="319">
        <v>251488.3</v>
      </c>
      <c r="JB370" s="319">
        <v>35824.199999999997</v>
      </c>
      <c r="JC370" s="319">
        <v>375356.6</v>
      </c>
      <c r="JD370" s="319">
        <v>62289</v>
      </c>
      <c r="JE370" s="319">
        <v>15008.6</v>
      </c>
      <c r="JF370" s="319">
        <v>0</v>
      </c>
      <c r="JG370" s="319">
        <v>10566.9</v>
      </c>
      <c r="JH370" s="319">
        <v>177028.6</v>
      </c>
      <c r="JI370" s="319">
        <v>92605</v>
      </c>
      <c r="JJ370" s="319">
        <v>451131.4</v>
      </c>
      <c r="JK370" s="319">
        <v>27088.3</v>
      </c>
      <c r="JL370" s="319">
        <v>32804</v>
      </c>
      <c r="JM370" s="319">
        <v>22265.3</v>
      </c>
      <c r="JN370" s="319">
        <v>108076.9</v>
      </c>
      <c r="JO370" s="319">
        <v>162293.5</v>
      </c>
      <c r="JP370" s="319">
        <v>31275.57</v>
      </c>
      <c r="JQ370" s="319">
        <v>46694.5</v>
      </c>
      <c r="JR370" s="319">
        <v>5800</v>
      </c>
      <c r="JS370" s="319">
        <v>644649.53</v>
      </c>
      <c r="JT370" s="319">
        <v>128230</v>
      </c>
      <c r="JU370" s="319">
        <v>737971.5</v>
      </c>
      <c r="JV370" s="319">
        <v>7777168.3099999996</v>
      </c>
      <c r="JW370" s="319">
        <v>107075.32</v>
      </c>
      <c r="JX370" s="319">
        <v>7230</v>
      </c>
      <c r="JY370" s="319">
        <v>8871</v>
      </c>
      <c r="JZ370" s="319">
        <v>59120.75</v>
      </c>
      <c r="KA370" s="319">
        <v>23865.5</v>
      </c>
      <c r="KB370" s="319">
        <v>301514.09999999998</v>
      </c>
      <c r="KC370" s="319">
        <v>213410.6</v>
      </c>
      <c r="KD370" s="319">
        <v>20263.3</v>
      </c>
      <c r="KE370" s="319">
        <v>1373779.95</v>
      </c>
      <c r="KF370" s="319">
        <v>7952.4</v>
      </c>
      <c r="KG370" s="319">
        <v>164942.92000000001</v>
      </c>
      <c r="KH370" s="319">
        <v>72035.5</v>
      </c>
      <c r="KI370" s="319">
        <v>6895</v>
      </c>
      <c r="KJ370" s="319">
        <v>11808.25</v>
      </c>
      <c r="KK370" s="319">
        <v>63348</v>
      </c>
      <c r="KL370" s="319">
        <v>42125.599999999999</v>
      </c>
      <c r="KM370" s="319">
        <v>166037.95000000001</v>
      </c>
      <c r="KN370" s="319">
        <v>223102.4</v>
      </c>
      <c r="KO370" s="319">
        <v>1492127.15</v>
      </c>
      <c r="KP370" s="319">
        <v>174972.35</v>
      </c>
      <c r="KQ370" s="319">
        <v>4552853.2300000004</v>
      </c>
      <c r="KR370" s="319">
        <v>666096.85</v>
      </c>
      <c r="KS370" s="318">
        <v>70161.7</v>
      </c>
      <c r="KU370" s="312">
        <v>42</v>
      </c>
      <c r="KV370" s="312">
        <v>423</v>
      </c>
      <c r="KY370" s="312" t="s">
        <v>943</v>
      </c>
    </row>
    <row r="371" spans="1:311" x14ac:dyDescent="0.25">
      <c r="A371" s="317">
        <v>2022</v>
      </c>
      <c r="B371" s="316" t="s">
        <v>849</v>
      </c>
      <c r="C371" s="316" t="s">
        <v>873</v>
      </c>
      <c r="D371" s="316" t="s">
        <v>875</v>
      </c>
      <c r="E371" s="316" t="s">
        <v>846</v>
      </c>
      <c r="F371" s="315">
        <v>0</v>
      </c>
      <c r="G371" s="315">
        <v>0</v>
      </c>
      <c r="H371" s="315">
        <v>2057120</v>
      </c>
      <c r="I371" s="315">
        <v>0</v>
      </c>
      <c r="J371" s="315">
        <v>0</v>
      </c>
      <c r="K371" s="315">
        <v>0</v>
      </c>
      <c r="L371" s="315">
        <v>0</v>
      </c>
      <c r="M371" s="315">
        <v>0</v>
      </c>
      <c r="N371" s="315">
        <v>3000</v>
      </c>
      <c r="O371" s="315">
        <v>0</v>
      </c>
      <c r="P371" s="315">
        <v>0</v>
      </c>
      <c r="Q371" s="315">
        <v>0</v>
      </c>
      <c r="R371" s="315">
        <v>0</v>
      </c>
      <c r="S371" s="315">
        <v>0</v>
      </c>
      <c r="T371" s="315">
        <v>0</v>
      </c>
      <c r="U371" s="315">
        <v>0</v>
      </c>
      <c r="V371" s="315">
        <v>0</v>
      </c>
      <c r="W371" s="315">
        <v>0</v>
      </c>
      <c r="X371" s="315">
        <v>0</v>
      </c>
      <c r="Y371" s="315">
        <v>0</v>
      </c>
      <c r="Z371" s="315">
        <v>0</v>
      </c>
      <c r="AA371" s="315">
        <v>500000</v>
      </c>
      <c r="AB371" s="315">
        <v>0</v>
      </c>
      <c r="AC371" s="315">
        <v>20802.599999999999</v>
      </c>
      <c r="AD371" s="315">
        <v>0</v>
      </c>
      <c r="AE371" s="315">
        <v>0</v>
      </c>
      <c r="AF371" s="315">
        <v>0</v>
      </c>
      <c r="AG371" s="315">
        <v>0</v>
      </c>
      <c r="AH371" s="315">
        <v>0</v>
      </c>
      <c r="AI371" s="315">
        <v>0</v>
      </c>
      <c r="AJ371" s="315">
        <v>0</v>
      </c>
      <c r="AK371" s="315">
        <v>0</v>
      </c>
      <c r="AL371" s="315">
        <v>674650</v>
      </c>
      <c r="AM371" s="315">
        <v>0</v>
      </c>
      <c r="AN371" s="315">
        <v>0</v>
      </c>
      <c r="AO371" s="315">
        <v>0</v>
      </c>
      <c r="AP371" s="315">
        <v>0</v>
      </c>
      <c r="AQ371" s="315">
        <v>0</v>
      </c>
      <c r="AR371" s="315">
        <v>0</v>
      </c>
      <c r="AS371" s="315">
        <v>57824.57</v>
      </c>
      <c r="AT371" s="315">
        <v>491000</v>
      </c>
      <c r="AU371" s="315">
        <v>0</v>
      </c>
      <c r="AV371" s="315">
        <v>0</v>
      </c>
      <c r="AW371" s="315">
        <v>1139169</v>
      </c>
      <c r="AX371" s="315">
        <v>0</v>
      </c>
      <c r="AY371" s="315">
        <v>0</v>
      </c>
      <c r="AZ371" s="315">
        <v>507370</v>
      </c>
      <c r="BA371" s="315">
        <v>0</v>
      </c>
      <c r="BB371" s="315">
        <v>0</v>
      </c>
      <c r="BC371" s="315">
        <v>0</v>
      </c>
      <c r="BD371" s="315">
        <v>997482</v>
      </c>
      <c r="BE371" s="315">
        <v>0</v>
      </c>
      <c r="BF371" s="315">
        <v>0</v>
      </c>
      <c r="BG371" s="315">
        <v>0</v>
      </c>
      <c r="BH371" s="315">
        <v>0</v>
      </c>
      <c r="BI371" s="315">
        <v>0</v>
      </c>
      <c r="BJ371" s="315">
        <v>0</v>
      </c>
      <c r="BK371" s="315">
        <v>933920</v>
      </c>
      <c r="BL371" s="315">
        <v>25364</v>
      </c>
      <c r="BM371" s="315">
        <v>538.5</v>
      </c>
      <c r="BN371" s="315">
        <v>0</v>
      </c>
      <c r="BO371" s="315">
        <v>0</v>
      </c>
      <c r="BP371" s="315">
        <v>0</v>
      </c>
      <c r="BQ371" s="315">
        <v>0</v>
      </c>
      <c r="BR371" s="315">
        <v>4.04</v>
      </c>
      <c r="BS371" s="315">
        <v>0</v>
      </c>
      <c r="BT371" s="315">
        <v>0</v>
      </c>
      <c r="BU371" s="315">
        <v>0</v>
      </c>
      <c r="BV371" s="315">
        <v>0</v>
      </c>
      <c r="BW371" s="315">
        <v>0</v>
      </c>
      <c r="BX371" s="315">
        <v>2390.3000000000002</v>
      </c>
      <c r="BY371" s="315">
        <v>8.0399999999999991</v>
      </c>
      <c r="BZ371" s="315">
        <v>0</v>
      </c>
      <c r="CA371" s="315">
        <v>200</v>
      </c>
      <c r="CB371" s="315">
        <v>0</v>
      </c>
      <c r="CC371" s="315">
        <v>91929.7</v>
      </c>
      <c r="CD371" s="315">
        <v>10000.48</v>
      </c>
      <c r="CE371" s="315">
        <v>455517.5</v>
      </c>
      <c r="CF371" s="315">
        <v>0</v>
      </c>
      <c r="CG371" s="315">
        <v>0</v>
      </c>
      <c r="CH371" s="315">
        <v>0</v>
      </c>
      <c r="CI371" s="315">
        <v>2234.75</v>
      </c>
      <c r="CJ371" s="315">
        <v>0</v>
      </c>
      <c r="CK371" s="315">
        <v>0</v>
      </c>
      <c r="CL371" s="315">
        <v>0</v>
      </c>
      <c r="CM371" s="315">
        <v>0</v>
      </c>
      <c r="CN371" s="315">
        <v>39626.089999999997</v>
      </c>
      <c r="CO371" s="315">
        <v>0</v>
      </c>
      <c r="CP371" s="315">
        <v>0</v>
      </c>
      <c r="CQ371" s="315">
        <v>0</v>
      </c>
      <c r="CR371" s="315">
        <v>0</v>
      </c>
      <c r="CS371" s="315">
        <v>0</v>
      </c>
      <c r="CT371" s="315">
        <v>126800</v>
      </c>
      <c r="CU371" s="315">
        <v>120000</v>
      </c>
      <c r="CV371" s="315">
        <v>0</v>
      </c>
      <c r="CW371" s="315">
        <v>2855</v>
      </c>
      <c r="CX371" s="315">
        <v>0</v>
      </c>
      <c r="CY371" s="315">
        <v>0</v>
      </c>
      <c r="CZ371" s="315">
        <v>0</v>
      </c>
      <c r="DA371" s="315">
        <v>0</v>
      </c>
      <c r="DB371" s="315">
        <v>0</v>
      </c>
      <c r="DC371" s="315">
        <v>0</v>
      </c>
      <c r="DD371" s="315">
        <v>0</v>
      </c>
      <c r="DE371" s="315">
        <v>0</v>
      </c>
      <c r="DF371" s="315">
        <v>594000</v>
      </c>
      <c r="DG371" s="315">
        <v>0.52</v>
      </c>
      <c r="DH371" s="315">
        <v>0</v>
      </c>
      <c r="DI371" s="315">
        <v>0</v>
      </c>
      <c r="DJ371" s="315">
        <v>0</v>
      </c>
      <c r="DK371" s="315">
        <v>0</v>
      </c>
      <c r="DL371" s="315">
        <v>0</v>
      </c>
      <c r="DM371" s="315">
        <v>0</v>
      </c>
      <c r="DN371" s="315">
        <v>0</v>
      </c>
      <c r="DO371" s="315">
        <v>0</v>
      </c>
      <c r="DP371" s="315">
        <v>0</v>
      </c>
      <c r="DQ371" s="315">
        <v>0</v>
      </c>
      <c r="DR371" s="315">
        <v>0</v>
      </c>
      <c r="DS371" s="315">
        <v>45234</v>
      </c>
      <c r="DT371" s="315">
        <v>0</v>
      </c>
      <c r="DU371" s="315">
        <v>853000</v>
      </c>
      <c r="DV371" s="315">
        <v>356416.61</v>
      </c>
      <c r="DW371" s="315">
        <v>0</v>
      </c>
      <c r="DX371" s="315">
        <v>0</v>
      </c>
      <c r="DY371" s="315">
        <v>936.09</v>
      </c>
      <c r="DZ371" s="315">
        <v>0</v>
      </c>
      <c r="EA371" s="315">
        <v>11267.23</v>
      </c>
      <c r="EB371" s="315">
        <v>0</v>
      </c>
      <c r="EC371" s="315">
        <v>0</v>
      </c>
      <c r="ED371" s="315">
        <v>0</v>
      </c>
      <c r="EE371" s="315">
        <v>0</v>
      </c>
      <c r="EF371" s="315">
        <v>0</v>
      </c>
      <c r="EG371" s="315">
        <v>0</v>
      </c>
      <c r="EH371" s="315">
        <v>0</v>
      </c>
      <c r="EI371" s="315">
        <v>0</v>
      </c>
      <c r="EJ371" s="315">
        <v>46.56</v>
      </c>
      <c r="EK371" s="315">
        <v>85614</v>
      </c>
      <c r="EL371" s="315">
        <v>2211.6999999999998</v>
      </c>
      <c r="EM371" s="315">
        <v>0</v>
      </c>
      <c r="EN371" s="315">
        <v>0</v>
      </c>
      <c r="EO371" s="315">
        <v>228966.5</v>
      </c>
      <c r="EP371" s="315">
        <v>0</v>
      </c>
      <c r="EQ371" s="315">
        <v>0</v>
      </c>
      <c r="ER371" s="315">
        <v>0</v>
      </c>
      <c r="ES371" s="315">
        <v>0</v>
      </c>
      <c r="ET371" s="315">
        <v>0</v>
      </c>
      <c r="EU371" s="315">
        <v>75000</v>
      </c>
      <c r="EV371" s="315">
        <v>0</v>
      </c>
      <c r="EW371" s="315">
        <v>0</v>
      </c>
      <c r="EX371" s="315">
        <v>18300</v>
      </c>
      <c r="EY371" s="315">
        <v>0</v>
      </c>
      <c r="EZ371" s="315">
        <v>17480056.75</v>
      </c>
      <c r="FA371" s="315">
        <v>0</v>
      </c>
      <c r="FB371" s="315">
        <v>0</v>
      </c>
      <c r="FC371" s="315">
        <v>129540</v>
      </c>
      <c r="FD371" s="315">
        <v>1100000</v>
      </c>
      <c r="FE371" s="315">
        <v>0</v>
      </c>
      <c r="FF371" s="315">
        <v>2.63</v>
      </c>
      <c r="FG371" s="315">
        <v>0</v>
      </c>
      <c r="FH371" s="315">
        <v>0</v>
      </c>
      <c r="FI371" s="315">
        <v>0</v>
      </c>
      <c r="FJ371" s="315">
        <v>0</v>
      </c>
      <c r="FK371" s="315">
        <v>1814.49</v>
      </c>
      <c r="FL371" s="315">
        <v>0</v>
      </c>
      <c r="FM371" s="315">
        <v>400</v>
      </c>
      <c r="FN371" s="315">
        <v>0</v>
      </c>
      <c r="FO371" s="315">
        <v>0</v>
      </c>
      <c r="FP371" s="315">
        <v>0</v>
      </c>
      <c r="FQ371" s="315">
        <v>0</v>
      </c>
      <c r="FR371" s="315">
        <v>352575</v>
      </c>
      <c r="FS371" s="315">
        <v>0</v>
      </c>
      <c r="FT371" s="315">
        <v>190</v>
      </c>
      <c r="FU371" s="315">
        <v>0</v>
      </c>
      <c r="FV371" s="315">
        <v>0</v>
      </c>
      <c r="FW371" s="315">
        <v>0</v>
      </c>
      <c r="FX371" s="315">
        <v>0</v>
      </c>
      <c r="FY371" s="315">
        <v>0</v>
      </c>
      <c r="FZ371" s="315">
        <v>0</v>
      </c>
      <c r="GA371" s="315">
        <v>0</v>
      </c>
      <c r="GB371" s="315">
        <v>0</v>
      </c>
      <c r="GC371" s="315">
        <v>0</v>
      </c>
      <c r="GD371" s="315">
        <v>0</v>
      </c>
      <c r="GE371" s="315">
        <v>0</v>
      </c>
      <c r="GF371" s="315">
        <v>495.15</v>
      </c>
      <c r="GG371" s="315">
        <v>58400</v>
      </c>
      <c r="GH371" s="315">
        <v>0</v>
      </c>
      <c r="GI371" s="315">
        <v>0</v>
      </c>
      <c r="GJ371" s="315">
        <v>0</v>
      </c>
      <c r="GK371" s="315">
        <v>499239.38</v>
      </c>
      <c r="GL371" s="315">
        <v>0</v>
      </c>
      <c r="GM371" s="315">
        <v>40000</v>
      </c>
      <c r="GN371" s="315">
        <v>0</v>
      </c>
      <c r="GO371" s="315">
        <v>1735400</v>
      </c>
      <c r="GP371" s="315">
        <v>0</v>
      </c>
      <c r="GQ371" s="315">
        <v>0</v>
      </c>
      <c r="GR371" s="315">
        <v>0</v>
      </c>
      <c r="GS371" s="315">
        <v>162766.34</v>
      </c>
      <c r="GT371" s="315">
        <v>0</v>
      </c>
      <c r="GU371" s="315">
        <v>430000</v>
      </c>
      <c r="GV371" s="315">
        <v>0</v>
      </c>
      <c r="GW371" s="315">
        <v>0</v>
      </c>
      <c r="GX371" s="315">
        <v>0</v>
      </c>
      <c r="GY371" s="315">
        <v>3969</v>
      </c>
      <c r="GZ371" s="315">
        <v>0</v>
      </c>
      <c r="HA371" s="315">
        <v>0</v>
      </c>
      <c r="HB371" s="315">
        <v>0</v>
      </c>
      <c r="HC371" s="315">
        <v>735000</v>
      </c>
      <c r="HD371" s="315">
        <v>0</v>
      </c>
      <c r="HE371" s="315">
        <v>0</v>
      </c>
      <c r="HF371" s="315">
        <v>0</v>
      </c>
      <c r="HG371" s="315">
        <v>0</v>
      </c>
      <c r="HH371" s="315">
        <v>2258395.02</v>
      </c>
      <c r="HI371" s="315">
        <v>0</v>
      </c>
      <c r="HJ371" s="315">
        <v>0</v>
      </c>
      <c r="HK371" s="315">
        <v>0</v>
      </c>
      <c r="HL371" s="315">
        <v>0</v>
      </c>
      <c r="HM371" s="315">
        <v>0</v>
      </c>
      <c r="HN371" s="315">
        <v>0</v>
      </c>
      <c r="HO371" s="315">
        <v>0</v>
      </c>
      <c r="HP371" s="315">
        <v>0</v>
      </c>
      <c r="HQ371" s="315">
        <v>0</v>
      </c>
      <c r="HR371" s="315">
        <v>0</v>
      </c>
      <c r="HS371" s="315">
        <v>0</v>
      </c>
      <c r="HT371" s="315">
        <v>0</v>
      </c>
      <c r="HU371" s="315">
        <v>0</v>
      </c>
      <c r="HV371" s="315">
        <v>0</v>
      </c>
      <c r="HW371" s="315">
        <v>0</v>
      </c>
      <c r="HX371" s="315">
        <v>0</v>
      </c>
      <c r="HY371" s="315">
        <v>0</v>
      </c>
      <c r="HZ371" s="315">
        <v>0</v>
      </c>
      <c r="IA371" s="315">
        <v>0</v>
      </c>
      <c r="IB371" s="315">
        <v>1824134</v>
      </c>
      <c r="IC371" s="315">
        <v>0</v>
      </c>
      <c r="ID371" s="315">
        <v>0</v>
      </c>
      <c r="IE371" s="315">
        <v>2327.5</v>
      </c>
      <c r="IF371" s="315">
        <v>0</v>
      </c>
      <c r="IG371" s="315">
        <v>0</v>
      </c>
      <c r="IH371" s="315">
        <v>0</v>
      </c>
      <c r="II371" s="315">
        <v>0</v>
      </c>
      <c r="IJ371" s="315">
        <v>0</v>
      </c>
      <c r="IK371" s="315">
        <v>0</v>
      </c>
      <c r="IL371" s="315">
        <v>0</v>
      </c>
      <c r="IM371" s="315">
        <v>0</v>
      </c>
      <c r="IN371" s="315">
        <v>726421.01</v>
      </c>
      <c r="IO371" s="315">
        <v>2000000</v>
      </c>
      <c r="IP371" s="315">
        <v>0</v>
      </c>
      <c r="IQ371" s="315">
        <v>0</v>
      </c>
      <c r="IR371" s="315">
        <v>0</v>
      </c>
      <c r="IS371" s="315">
        <v>0</v>
      </c>
      <c r="IT371" s="315">
        <v>0</v>
      </c>
      <c r="IU371" s="315">
        <v>0</v>
      </c>
      <c r="IV371" s="315">
        <v>190000</v>
      </c>
      <c r="IW371" s="315">
        <v>0</v>
      </c>
      <c r="IX371" s="315">
        <v>0</v>
      </c>
      <c r="IY371" s="315">
        <v>25000</v>
      </c>
      <c r="IZ371" s="315">
        <v>0</v>
      </c>
      <c r="JA371" s="315">
        <v>0</v>
      </c>
      <c r="JB371" s="315">
        <v>0</v>
      </c>
      <c r="JC371" s="315">
        <v>0</v>
      </c>
      <c r="JD371" s="315">
        <v>0</v>
      </c>
      <c r="JE371" s="315">
        <v>0</v>
      </c>
      <c r="JF371" s="315">
        <v>400</v>
      </c>
      <c r="JG371" s="315">
        <v>0</v>
      </c>
      <c r="JH371" s="315">
        <v>0</v>
      </c>
      <c r="JI371" s="315">
        <v>0</v>
      </c>
      <c r="JJ371" s="315">
        <v>0</v>
      </c>
      <c r="JK371" s="315">
        <v>0</v>
      </c>
      <c r="JL371" s="315">
        <v>0</v>
      </c>
      <c r="JM371" s="315">
        <v>0</v>
      </c>
      <c r="JN371" s="315">
        <v>0</v>
      </c>
      <c r="JO371" s="315">
        <v>371500</v>
      </c>
      <c r="JP371" s="315">
        <v>0</v>
      </c>
      <c r="JQ371" s="315">
        <v>0</v>
      </c>
      <c r="JR371" s="315">
        <v>0</v>
      </c>
      <c r="JS371" s="315">
        <v>552909.68999999994</v>
      </c>
      <c r="JT371" s="315">
        <v>0</v>
      </c>
      <c r="JU371" s="315">
        <v>0</v>
      </c>
      <c r="JV371" s="315">
        <v>458517.26</v>
      </c>
      <c r="JW371" s="315">
        <v>0</v>
      </c>
      <c r="JX371" s="315">
        <v>0</v>
      </c>
      <c r="JY371" s="315">
        <v>0</v>
      </c>
      <c r="JZ371" s="315">
        <v>0</v>
      </c>
      <c r="KA371" s="315">
        <v>0</v>
      </c>
      <c r="KB371" s="315">
        <v>0</v>
      </c>
      <c r="KC371" s="315">
        <v>0</v>
      </c>
      <c r="KD371" s="315">
        <v>0</v>
      </c>
      <c r="KE371" s="315">
        <v>15000</v>
      </c>
      <c r="KF371" s="315">
        <v>0</v>
      </c>
      <c r="KG371" s="315">
        <v>0</v>
      </c>
      <c r="KH371" s="315">
        <v>0</v>
      </c>
      <c r="KI371" s="315">
        <v>11700</v>
      </c>
      <c r="KJ371" s="315">
        <v>0</v>
      </c>
      <c r="KK371" s="315">
        <v>5040</v>
      </c>
      <c r="KL371" s="315">
        <v>0</v>
      </c>
      <c r="KM371" s="315">
        <v>0</v>
      </c>
      <c r="KN371" s="315">
        <v>0</v>
      </c>
      <c r="KO371" s="315">
        <v>4030.85</v>
      </c>
      <c r="KP371" s="315">
        <v>0</v>
      </c>
      <c r="KQ371" s="315">
        <v>66653.789999999994</v>
      </c>
      <c r="KR371" s="315">
        <v>0</v>
      </c>
      <c r="KS371" s="314">
        <v>157000</v>
      </c>
      <c r="KU371" s="312">
        <v>42</v>
      </c>
      <c r="KV371" s="312">
        <v>424</v>
      </c>
      <c r="KY371" s="312" t="s">
        <v>943</v>
      </c>
    </row>
    <row r="372" spans="1:311" x14ac:dyDescent="0.25">
      <c r="A372" s="321">
        <v>2022</v>
      </c>
      <c r="B372" s="320" t="s">
        <v>849</v>
      </c>
      <c r="C372" s="320" t="s">
        <v>873</v>
      </c>
      <c r="D372" s="320" t="s">
        <v>874</v>
      </c>
      <c r="E372" s="320" t="s">
        <v>846</v>
      </c>
      <c r="F372" s="319">
        <v>0</v>
      </c>
      <c r="G372" s="319">
        <v>15120</v>
      </c>
      <c r="H372" s="319">
        <v>0</v>
      </c>
      <c r="I372" s="319">
        <v>0</v>
      </c>
      <c r="J372" s="319">
        <v>0</v>
      </c>
      <c r="K372" s="319">
        <v>0</v>
      </c>
      <c r="L372" s="319">
        <v>0</v>
      </c>
      <c r="M372" s="319">
        <v>0</v>
      </c>
      <c r="N372" s="319">
        <v>0</v>
      </c>
      <c r="O372" s="319">
        <v>0</v>
      </c>
      <c r="P372" s="319">
        <v>34499.199999999997</v>
      </c>
      <c r="Q372" s="319">
        <v>0</v>
      </c>
      <c r="R372" s="319">
        <v>8100</v>
      </c>
      <c r="S372" s="319">
        <v>0</v>
      </c>
      <c r="T372" s="319">
        <v>0</v>
      </c>
      <c r="U372" s="319">
        <v>0</v>
      </c>
      <c r="V372" s="319">
        <v>39720.050000000003</v>
      </c>
      <c r="W372" s="319">
        <v>0</v>
      </c>
      <c r="X372" s="319">
        <v>0</v>
      </c>
      <c r="Y372" s="319">
        <v>7206</v>
      </c>
      <c r="Z372" s="319">
        <v>0</v>
      </c>
      <c r="AA372" s="319">
        <v>160</v>
      </c>
      <c r="AB372" s="319">
        <v>28570</v>
      </c>
      <c r="AC372" s="319">
        <v>0</v>
      </c>
      <c r="AD372" s="319">
        <v>32642</v>
      </c>
      <c r="AE372" s="319">
        <v>0</v>
      </c>
      <c r="AF372" s="319">
        <v>0</v>
      </c>
      <c r="AG372" s="319">
        <v>0</v>
      </c>
      <c r="AH372" s="319">
        <v>10800</v>
      </c>
      <c r="AI372" s="319">
        <v>0</v>
      </c>
      <c r="AJ372" s="319">
        <v>0</v>
      </c>
      <c r="AK372" s="319">
        <v>0</v>
      </c>
      <c r="AL372" s="319">
        <v>0</v>
      </c>
      <c r="AM372" s="319">
        <v>0</v>
      </c>
      <c r="AN372" s="319">
        <v>0</v>
      </c>
      <c r="AO372" s="319">
        <v>10120</v>
      </c>
      <c r="AP372" s="319">
        <v>0</v>
      </c>
      <c r="AQ372" s="319">
        <v>12960</v>
      </c>
      <c r="AR372" s="319">
        <v>0</v>
      </c>
      <c r="AS372" s="319">
        <v>0</v>
      </c>
      <c r="AT372" s="319">
        <v>0</v>
      </c>
      <c r="AU372" s="319">
        <v>0</v>
      </c>
      <c r="AV372" s="319">
        <v>6507.72</v>
      </c>
      <c r="AW372" s="319">
        <v>0</v>
      </c>
      <c r="AX372" s="319">
        <v>0</v>
      </c>
      <c r="AY372" s="319">
        <v>44</v>
      </c>
      <c r="AZ372" s="319">
        <v>0</v>
      </c>
      <c r="BA372" s="319">
        <v>0</v>
      </c>
      <c r="BB372" s="319">
        <v>41701.9</v>
      </c>
      <c r="BC372" s="319">
        <v>0</v>
      </c>
      <c r="BD372" s="319">
        <v>0</v>
      </c>
      <c r="BE372" s="319">
        <v>0</v>
      </c>
      <c r="BF372" s="319">
        <v>79</v>
      </c>
      <c r="BG372" s="319">
        <v>0</v>
      </c>
      <c r="BH372" s="319">
        <v>2919</v>
      </c>
      <c r="BI372" s="319">
        <v>192500</v>
      </c>
      <c r="BJ372" s="319">
        <v>0</v>
      </c>
      <c r="BK372" s="319">
        <v>91209.42</v>
      </c>
      <c r="BL372" s="319">
        <v>0</v>
      </c>
      <c r="BM372" s="319">
        <v>0</v>
      </c>
      <c r="BN372" s="319">
        <v>30520</v>
      </c>
      <c r="BO372" s="319">
        <v>0</v>
      </c>
      <c r="BP372" s="319">
        <v>0</v>
      </c>
      <c r="BQ372" s="319">
        <v>0</v>
      </c>
      <c r="BR372" s="319">
        <v>0</v>
      </c>
      <c r="BS372" s="319">
        <v>0</v>
      </c>
      <c r="BT372" s="319">
        <v>0</v>
      </c>
      <c r="BU372" s="319">
        <v>360</v>
      </c>
      <c r="BV372" s="319">
        <v>0</v>
      </c>
      <c r="BW372" s="319">
        <v>0</v>
      </c>
      <c r="BX372" s="319">
        <v>0</v>
      </c>
      <c r="BY372" s="319">
        <v>0</v>
      </c>
      <c r="BZ372" s="319">
        <v>0</v>
      </c>
      <c r="CA372" s="319">
        <v>0</v>
      </c>
      <c r="CB372" s="319">
        <v>0</v>
      </c>
      <c r="CC372" s="319">
        <v>0</v>
      </c>
      <c r="CD372" s="319">
        <v>72005</v>
      </c>
      <c r="CE372" s="319">
        <v>42767</v>
      </c>
      <c r="CF372" s="319">
        <v>0</v>
      </c>
      <c r="CG372" s="319">
        <v>22560</v>
      </c>
      <c r="CH372" s="319">
        <v>15840</v>
      </c>
      <c r="CI372" s="319">
        <v>0</v>
      </c>
      <c r="CJ372" s="319">
        <v>16560</v>
      </c>
      <c r="CK372" s="319">
        <v>0</v>
      </c>
      <c r="CL372" s="319">
        <v>0</v>
      </c>
      <c r="CM372" s="319">
        <v>0</v>
      </c>
      <c r="CN372" s="319">
        <v>0</v>
      </c>
      <c r="CO372" s="319">
        <v>0</v>
      </c>
      <c r="CP372" s="319">
        <v>0</v>
      </c>
      <c r="CQ372" s="319">
        <v>255.55</v>
      </c>
      <c r="CR372" s="319">
        <v>0</v>
      </c>
      <c r="CS372" s="319">
        <v>505</v>
      </c>
      <c r="CT372" s="319">
        <v>18840</v>
      </c>
      <c r="CU372" s="319">
        <v>0</v>
      </c>
      <c r="CV372" s="319">
        <v>0</v>
      </c>
      <c r="CW372" s="319">
        <v>118198.7</v>
      </c>
      <c r="CX372" s="319">
        <v>29071.1</v>
      </c>
      <c r="CY372" s="319">
        <v>0</v>
      </c>
      <c r="CZ372" s="319">
        <v>3295</v>
      </c>
      <c r="DA372" s="319">
        <v>0</v>
      </c>
      <c r="DB372" s="319">
        <v>0</v>
      </c>
      <c r="DC372" s="319">
        <v>0</v>
      </c>
      <c r="DD372" s="319">
        <v>2609550</v>
      </c>
      <c r="DE372" s="319">
        <v>0</v>
      </c>
      <c r="DF372" s="319">
        <v>0</v>
      </c>
      <c r="DG372" s="319">
        <v>0</v>
      </c>
      <c r="DH372" s="319">
        <v>0</v>
      </c>
      <c r="DI372" s="319">
        <v>0</v>
      </c>
      <c r="DJ372" s="319">
        <v>0</v>
      </c>
      <c r="DK372" s="319">
        <v>0</v>
      </c>
      <c r="DL372" s="319">
        <v>0</v>
      </c>
      <c r="DM372" s="319">
        <v>0</v>
      </c>
      <c r="DN372" s="319">
        <v>0</v>
      </c>
      <c r="DO372" s="319">
        <v>0</v>
      </c>
      <c r="DP372" s="319">
        <v>0</v>
      </c>
      <c r="DQ372" s="319">
        <v>0</v>
      </c>
      <c r="DR372" s="319">
        <v>0</v>
      </c>
      <c r="DS372" s="319">
        <v>0</v>
      </c>
      <c r="DT372" s="319">
        <v>0</v>
      </c>
      <c r="DU372" s="319">
        <v>0</v>
      </c>
      <c r="DV372" s="319">
        <v>0</v>
      </c>
      <c r="DW372" s="319">
        <v>0</v>
      </c>
      <c r="DX372" s="319">
        <v>0</v>
      </c>
      <c r="DY372" s="319">
        <v>0</v>
      </c>
      <c r="DZ372" s="319">
        <v>0</v>
      </c>
      <c r="EA372" s="319">
        <v>144212.5</v>
      </c>
      <c r="EB372" s="319">
        <v>0</v>
      </c>
      <c r="EC372" s="319">
        <v>0</v>
      </c>
      <c r="ED372" s="319">
        <v>591</v>
      </c>
      <c r="EE372" s="319">
        <v>0</v>
      </c>
      <c r="EF372" s="319">
        <v>0</v>
      </c>
      <c r="EG372" s="319">
        <v>0</v>
      </c>
      <c r="EH372" s="319">
        <v>0</v>
      </c>
      <c r="EI372" s="319">
        <v>0</v>
      </c>
      <c r="EJ372" s="319">
        <v>11323</v>
      </c>
      <c r="EK372" s="319">
        <v>0</v>
      </c>
      <c r="EL372" s="319">
        <v>370</v>
      </c>
      <c r="EM372" s="319">
        <v>0</v>
      </c>
      <c r="EN372" s="319">
        <v>19721</v>
      </c>
      <c r="EO372" s="319">
        <v>0</v>
      </c>
      <c r="EP372" s="319">
        <v>9200.5</v>
      </c>
      <c r="EQ372" s="319">
        <v>0</v>
      </c>
      <c r="ER372" s="319">
        <v>0</v>
      </c>
      <c r="ES372" s="319">
        <v>606.6</v>
      </c>
      <c r="ET372" s="319">
        <v>0</v>
      </c>
      <c r="EU372" s="319">
        <v>0</v>
      </c>
      <c r="EV372" s="319">
        <v>12960</v>
      </c>
      <c r="EW372" s="319">
        <v>0</v>
      </c>
      <c r="EX372" s="319">
        <v>0</v>
      </c>
      <c r="EY372" s="319">
        <v>349083</v>
      </c>
      <c r="EZ372" s="319">
        <v>8846823.1500000004</v>
      </c>
      <c r="FA372" s="319">
        <v>0</v>
      </c>
      <c r="FB372" s="319">
        <v>0</v>
      </c>
      <c r="FC372" s="319">
        <v>0</v>
      </c>
      <c r="FD372" s="319">
        <v>0</v>
      </c>
      <c r="FE372" s="319">
        <v>0</v>
      </c>
      <c r="FF372" s="319">
        <v>0</v>
      </c>
      <c r="FG372" s="319">
        <v>0</v>
      </c>
      <c r="FH372" s="319">
        <v>0</v>
      </c>
      <c r="FI372" s="319">
        <v>33927.78</v>
      </c>
      <c r="FJ372" s="319">
        <v>0</v>
      </c>
      <c r="FK372" s="319">
        <v>0</v>
      </c>
      <c r="FL372" s="319">
        <v>0</v>
      </c>
      <c r="FM372" s="319">
        <v>0</v>
      </c>
      <c r="FN372" s="319">
        <v>0</v>
      </c>
      <c r="FO372" s="319">
        <v>425</v>
      </c>
      <c r="FP372" s="319">
        <v>0</v>
      </c>
      <c r="FQ372" s="319">
        <v>0</v>
      </c>
      <c r="FR372" s="319">
        <v>560791.44999999995</v>
      </c>
      <c r="FS372" s="319">
        <v>2899.41</v>
      </c>
      <c r="FT372" s="319">
        <v>0</v>
      </c>
      <c r="FU372" s="319">
        <v>0</v>
      </c>
      <c r="FV372" s="319">
        <v>0</v>
      </c>
      <c r="FW372" s="319">
        <v>1410</v>
      </c>
      <c r="FX372" s="319">
        <v>0</v>
      </c>
      <c r="FY372" s="319">
        <v>30948.57</v>
      </c>
      <c r="FZ372" s="319">
        <v>0</v>
      </c>
      <c r="GA372" s="319">
        <v>0</v>
      </c>
      <c r="GB372" s="319">
        <v>0</v>
      </c>
      <c r="GC372" s="319">
        <v>0</v>
      </c>
      <c r="GD372" s="319">
        <v>0</v>
      </c>
      <c r="GE372" s="319">
        <v>171919.2</v>
      </c>
      <c r="GF372" s="319">
        <v>0</v>
      </c>
      <c r="GG372" s="319">
        <v>1759</v>
      </c>
      <c r="GH372" s="319">
        <v>0</v>
      </c>
      <c r="GI372" s="319">
        <v>0</v>
      </c>
      <c r="GJ372" s="319">
        <v>0</v>
      </c>
      <c r="GK372" s="319">
        <v>0</v>
      </c>
      <c r="GL372" s="319">
        <v>0</v>
      </c>
      <c r="GM372" s="319">
        <v>2100</v>
      </c>
      <c r="GN372" s="319">
        <v>0</v>
      </c>
      <c r="GO372" s="319">
        <v>8089.92</v>
      </c>
      <c r="GP372" s="319">
        <v>0</v>
      </c>
      <c r="GQ372" s="319">
        <v>0</v>
      </c>
      <c r="GR372" s="319">
        <v>0</v>
      </c>
      <c r="GS372" s="319">
        <v>23160</v>
      </c>
      <c r="GT372" s="319">
        <v>0</v>
      </c>
      <c r="GU372" s="319">
        <v>0</v>
      </c>
      <c r="GV372" s="319">
        <v>0</v>
      </c>
      <c r="GW372" s="319">
        <v>0</v>
      </c>
      <c r="GX372" s="319">
        <v>0</v>
      </c>
      <c r="GY372" s="319">
        <v>0</v>
      </c>
      <c r="GZ372" s="319">
        <v>0</v>
      </c>
      <c r="HA372" s="319">
        <v>0</v>
      </c>
      <c r="HB372" s="319">
        <v>0</v>
      </c>
      <c r="HC372" s="319">
        <v>0</v>
      </c>
      <c r="HD372" s="319">
        <v>0</v>
      </c>
      <c r="HE372" s="319">
        <v>0</v>
      </c>
      <c r="HF372" s="319">
        <v>0</v>
      </c>
      <c r="HG372" s="319">
        <v>0</v>
      </c>
      <c r="HH372" s="319">
        <v>0</v>
      </c>
      <c r="HI372" s="319">
        <v>72000</v>
      </c>
      <c r="HJ372" s="319">
        <v>0</v>
      </c>
      <c r="HK372" s="319">
        <v>0</v>
      </c>
      <c r="HL372" s="319">
        <v>0</v>
      </c>
      <c r="HM372" s="319">
        <v>200</v>
      </c>
      <c r="HN372" s="319">
        <v>19160</v>
      </c>
      <c r="HO372" s="319">
        <v>0</v>
      </c>
      <c r="HP372" s="319">
        <v>103175</v>
      </c>
      <c r="HQ372" s="319">
        <v>0</v>
      </c>
      <c r="HR372" s="319">
        <v>0</v>
      </c>
      <c r="HS372" s="319">
        <v>0</v>
      </c>
      <c r="HT372" s="319">
        <v>0</v>
      </c>
      <c r="HU372" s="319">
        <v>0</v>
      </c>
      <c r="HV372" s="319">
        <v>35320</v>
      </c>
      <c r="HW372" s="319">
        <v>0</v>
      </c>
      <c r="HX372" s="319">
        <v>0</v>
      </c>
      <c r="HY372" s="319">
        <v>2613069.54</v>
      </c>
      <c r="HZ372" s="319">
        <v>45955.15</v>
      </c>
      <c r="IA372" s="319">
        <v>0</v>
      </c>
      <c r="IB372" s="319">
        <v>0</v>
      </c>
      <c r="IC372" s="319">
        <v>0</v>
      </c>
      <c r="ID372" s="319">
        <v>0</v>
      </c>
      <c r="IE372" s="319">
        <v>0</v>
      </c>
      <c r="IF372" s="319">
        <v>80</v>
      </c>
      <c r="IG372" s="319">
        <v>0</v>
      </c>
      <c r="IH372" s="319">
        <v>0</v>
      </c>
      <c r="II372" s="319">
        <v>0</v>
      </c>
      <c r="IJ372" s="319">
        <v>0</v>
      </c>
      <c r="IK372" s="319">
        <v>0</v>
      </c>
      <c r="IL372" s="319">
        <v>0</v>
      </c>
      <c r="IM372" s="319">
        <v>18168.95</v>
      </c>
      <c r="IN372" s="319">
        <v>0</v>
      </c>
      <c r="IO372" s="319">
        <v>0</v>
      </c>
      <c r="IP372" s="319">
        <v>0</v>
      </c>
      <c r="IQ372" s="319">
        <v>0</v>
      </c>
      <c r="IR372" s="319">
        <v>0</v>
      </c>
      <c r="IS372" s="319">
        <v>66172.3</v>
      </c>
      <c r="IT372" s="319">
        <v>0</v>
      </c>
      <c r="IU372" s="319">
        <v>0</v>
      </c>
      <c r="IV372" s="319">
        <v>0</v>
      </c>
      <c r="IW372" s="319">
        <v>0</v>
      </c>
      <c r="IX372" s="319">
        <v>0</v>
      </c>
      <c r="IY372" s="319">
        <v>0</v>
      </c>
      <c r="IZ372" s="319">
        <v>5760</v>
      </c>
      <c r="JA372" s="319">
        <v>0</v>
      </c>
      <c r="JB372" s="319">
        <v>0</v>
      </c>
      <c r="JC372" s="319">
        <v>60.9</v>
      </c>
      <c r="JD372" s="319">
        <v>7920</v>
      </c>
      <c r="JE372" s="319">
        <v>0</v>
      </c>
      <c r="JF372" s="319">
        <v>30902.57</v>
      </c>
      <c r="JG372" s="319">
        <v>0</v>
      </c>
      <c r="JH372" s="319">
        <v>0</v>
      </c>
      <c r="JI372" s="319">
        <v>0</v>
      </c>
      <c r="JJ372" s="319">
        <v>0</v>
      </c>
      <c r="JK372" s="319">
        <v>0</v>
      </c>
      <c r="JL372" s="319">
        <v>0</v>
      </c>
      <c r="JM372" s="319">
        <v>0</v>
      </c>
      <c r="JN372" s="319">
        <v>0</v>
      </c>
      <c r="JO372" s="319">
        <v>0</v>
      </c>
      <c r="JP372" s="319">
        <v>0</v>
      </c>
      <c r="JQ372" s="319">
        <v>0</v>
      </c>
      <c r="JR372" s="319">
        <v>0</v>
      </c>
      <c r="JS372" s="319">
        <v>209283</v>
      </c>
      <c r="JT372" s="319">
        <v>0</v>
      </c>
      <c r="JU372" s="319">
        <v>6</v>
      </c>
      <c r="JV372" s="319">
        <v>0</v>
      </c>
      <c r="JW372" s="319">
        <v>51820</v>
      </c>
      <c r="JX372" s="319">
        <v>0</v>
      </c>
      <c r="JY372" s="319">
        <v>0</v>
      </c>
      <c r="JZ372" s="319">
        <v>0</v>
      </c>
      <c r="KA372" s="319">
        <v>0</v>
      </c>
      <c r="KB372" s="319">
        <v>541</v>
      </c>
      <c r="KC372" s="319">
        <v>0</v>
      </c>
      <c r="KD372" s="319">
        <v>0</v>
      </c>
      <c r="KE372" s="319">
        <v>164880.45000000001</v>
      </c>
      <c r="KF372" s="319">
        <v>935</v>
      </c>
      <c r="KG372" s="319">
        <v>0</v>
      </c>
      <c r="KH372" s="319">
        <v>0</v>
      </c>
      <c r="KI372" s="319">
        <v>30645</v>
      </c>
      <c r="KJ372" s="319">
        <v>0</v>
      </c>
      <c r="KK372" s="319">
        <v>240</v>
      </c>
      <c r="KL372" s="319">
        <v>0</v>
      </c>
      <c r="KM372" s="319">
        <v>0</v>
      </c>
      <c r="KN372" s="319">
        <v>6</v>
      </c>
      <c r="KO372" s="319">
        <v>0</v>
      </c>
      <c r="KP372" s="319">
        <v>545</v>
      </c>
      <c r="KQ372" s="319">
        <v>0</v>
      </c>
      <c r="KR372" s="319">
        <v>0</v>
      </c>
      <c r="KS372" s="318">
        <v>0</v>
      </c>
      <c r="KU372" s="312">
        <v>42</v>
      </c>
      <c r="KV372" s="312">
        <v>425</v>
      </c>
      <c r="KY372" s="312" t="s">
        <v>943</v>
      </c>
    </row>
    <row r="373" spans="1:311" x14ac:dyDescent="0.25">
      <c r="A373" s="317">
        <v>2022</v>
      </c>
      <c r="B373" s="316" t="s">
        <v>849</v>
      </c>
      <c r="C373" s="316" t="s">
        <v>873</v>
      </c>
      <c r="D373" s="316" t="s">
        <v>872</v>
      </c>
      <c r="E373" s="316" t="s">
        <v>846</v>
      </c>
      <c r="F373" s="315">
        <v>240795</v>
      </c>
      <c r="G373" s="315">
        <v>13146.5</v>
      </c>
      <c r="H373" s="315">
        <v>1300627.51</v>
      </c>
      <c r="I373" s="315">
        <v>55639.75</v>
      </c>
      <c r="J373" s="315">
        <v>56272.5</v>
      </c>
      <c r="K373" s="315">
        <v>305835.58</v>
      </c>
      <c r="L373" s="315">
        <v>740680.78</v>
      </c>
      <c r="M373" s="315">
        <v>318422.84999999998</v>
      </c>
      <c r="N373" s="315">
        <v>2502895.13</v>
      </c>
      <c r="O373" s="315">
        <v>1585878.6</v>
      </c>
      <c r="P373" s="315">
        <v>293443.59999999998</v>
      </c>
      <c r="Q373" s="315">
        <v>7615.65</v>
      </c>
      <c r="R373" s="315">
        <v>83392</v>
      </c>
      <c r="S373" s="315">
        <v>375722.13</v>
      </c>
      <c r="T373" s="315">
        <v>372431.4</v>
      </c>
      <c r="U373" s="315">
        <v>80391.7</v>
      </c>
      <c r="V373" s="315">
        <v>1561543.39</v>
      </c>
      <c r="W373" s="315">
        <v>138244.99</v>
      </c>
      <c r="X373" s="315">
        <v>389262.82</v>
      </c>
      <c r="Y373" s="315">
        <v>158528.54999999999</v>
      </c>
      <c r="Z373" s="315">
        <v>3525</v>
      </c>
      <c r="AA373" s="315">
        <v>448802.65</v>
      </c>
      <c r="AB373" s="315">
        <v>758655</v>
      </c>
      <c r="AC373" s="315">
        <v>0</v>
      </c>
      <c r="AD373" s="315">
        <v>1265588.1000000001</v>
      </c>
      <c r="AE373" s="315">
        <v>40511</v>
      </c>
      <c r="AF373" s="315">
        <v>161792.5</v>
      </c>
      <c r="AG373" s="315">
        <v>302964.09999999998</v>
      </c>
      <c r="AH373" s="315">
        <v>9861.5</v>
      </c>
      <c r="AI373" s="315">
        <v>205992.45</v>
      </c>
      <c r="AJ373" s="315">
        <v>390</v>
      </c>
      <c r="AK373" s="315">
        <v>106182.45</v>
      </c>
      <c r="AL373" s="315">
        <v>1482663.38</v>
      </c>
      <c r="AM373" s="315">
        <v>15151.5</v>
      </c>
      <c r="AN373" s="315">
        <v>178130</v>
      </c>
      <c r="AO373" s="315">
        <v>94254.65</v>
      </c>
      <c r="AP373" s="315">
        <v>107409.55</v>
      </c>
      <c r="AQ373" s="315">
        <v>91307.199999999997</v>
      </c>
      <c r="AR373" s="315">
        <v>333451.65000000002</v>
      </c>
      <c r="AS373" s="315">
        <v>9762</v>
      </c>
      <c r="AT373" s="315">
        <v>89728.1</v>
      </c>
      <c r="AU373" s="315">
        <v>7321</v>
      </c>
      <c r="AV373" s="315">
        <v>30674</v>
      </c>
      <c r="AW373" s="315">
        <v>1443926.38</v>
      </c>
      <c r="AX373" s="315">
        <v>49439.4</v>
      </c>
      <c r="AY373" s="315">
        <v>576765.65</v>
      </c>
      <c r="AZ373" s="315">
        <v>211277.9</v>
      </c>
      <c r="BA373" s="315">
        <v>1900</v>
      </c>
      <c r="BB373" s="315">
        <v>163549.45000000001</v>
      </c>
      <c r="BC373" s="315">
        <v>170538.7</v>
      </c>
      <c r="BD373" s="315">
        <v>1778565.25</v>
      </c>
      <c r="BE373" s="315">
        <v>456308</v>
      </c>
      <c r="BF373" s="315">
        <v>342087.85</v>
      </c>
      <c r="BG373" s="315">
        <v>51400</v>
      </c>
      <c r="BH373" s="315">
        <v>23840</v>
      </c>
      <c r="BI373" s="315">
        <v>228625</v>
      </c>
      <c r="BJ373" s="315">
        <v>37779.800000000003</v>
      </c>
      <c r="BK373" s="315">
        <v>2060261.36</v>
      </c>
      <c r="BL373" s="315">
        <v>0</v>
      </c>
      <c r="BM373" s="315">
        <v>119250</v>
      </c>
      <c r="BN373" s="315">
        <v>1446681.6000000001</v>
      </c>
      <c r="BO373" s="315">
        <v>399576.45</v>
      </c>
      <c r="BP373" s="315">
        <v>90882</v>
      </c>
      <c r="BQ373" s="315">
        <v>5136</v>
      </c>
      <c r="BR373" s="315">
        <v>1150606.82</v>
      </c>
      <c r="BS373" s="315">
        <v>248122.22</v>
      </c>
      <c r="BT373" s="315">
        <v>165072</v>
      </c>
      <c r="BU373" s="315">
        <v>2558</v>
      </c>
      <c r="BV373" s="315">
        <v>191092</v>
      </c>
      <c r="BW373" s="315">
        <v>600677</v>
      </c>
      <c r="BX373" s="315">
        <v>57168.55</v>
      </c>
      <c r="BY373" s="315">
        <v>700545.75</v>
      </c>
      <c r="BZ373" s="315">
        <v>64618.95</v>
      </c>
      <c r="CA373" s="315">
        <v>109467</v>
      </c>
      <c r="CB373" s="315">
        <v>28352</v>
      </c>
      <c r="CC373" s="315">
        <v>335178.7</v>
      </c>
      <c r="CD373" s="315">
        <v>1109307</v>
      </c>
      <c r="CE373" s="315">
        <v>0</v>
      </c>
      <c r="CF373" s="315">
        <v>2888011.75</v>
      </c>
      <c r="CG373" s="315">
        <v>593128.80000000005</v>
      </c>
      <c r="CH373" s="315">
        <v>162748.25</v>
      </c>
      <c r="CI373" s="315">
        <v>450432</v>
      </c>
      <c r="CJ373" s="315">
        <v>86099</v>
      </c>
      <c r="CK373" s="315">
        <v>47676</v>
      </c>
      <c r="CL373" s="315">
        <v>489139.4</v>
      </c>
      <c r="CM373" s="315">
        <v>6780</v>
      </c>
      <c r="CN373" s="315">
        <v>508398.64</v>
      </c>
      <c r="CO373" s="315">
        <v>1098259.45</v>
      </c>
      <c r="CP373" s="315">
        <v>600</v>
      </c>
      <c r="CQ373" s="315">
        <v>136981.51</v>
      </c>
      <c r="CR373" s="315">
        <v>34390</v>
      </c>
      <c r="CS373" s="315">
        <v>345192.5</v>
      </c>
      <c r="CT373" s="315">
        <v>232826</v>
      </c>
      <c r="CU373" s="315">
        <v>79900</v>
      </c>
      <c r="CV373" s="315">
        <v>71067.600000000006</v>
      </c>
      <c r="CW373" s="315">
        <v>0</v>
      </c>
      <c r="CX373" s="315">
        <v>68494.899999999994</v>
      </c>
      <c r="CY373" s="315">
        <v>159960</v>
      </c>
      <c r="CZ373" s="315">
        <v>2852256.68</v>
      </c>
      <c r="DA373" s="315">
        <v>291070.53999999998</v>
      </c>
      <c r="DB373" s="315">
        <v>256754.1</v>
      </c>
      <c r="DC373" s="315">
        <v>311736.25</v>
      </c>
      <c r="DD373" s="315">
        <v>342275.8</v>
      </c>
      <c r="DE373" s="315">
        <v>288985.84999999998</v>
      </c>
      <c r="DF373" s="315">
        <v>122416.6</v>
      </c>
      <c r="DG373" s="315">
        <v>338191</v>
      </c>
      <c r="DH373" s="315">
        <v>369413.85</v>
      </c>
      <c r="DI373" s="315">
        <v>757590</v>
      </c>
      <c r="DJ373" s="315">
        <v>1247464.6499999999</v>
      </c>
      <c r="DK373" s="315">
        <v>254654.52</v>
      </c>
      <c r="DL373" s="315">
        <v>117712.41</v>
      </c>
      <c r="DM373" s="315">
        <v>1047188.55</v>
      </c>
      <c r="DN373" s="315">
        <v>67390</v>
      </c>
      <c r="DO373" s="315">
        <v>162495.95000000001</v>
      </c>
      <c r="DP373" s="315">
        <v>132437.15</v>
      </c>
      <c r="DQ373" s="315">
        <v>0</v>
      </c>
      <c r="DR373" s="315">
        <v>882883.4</v>
      </c>
      <c r="DS373" s="315">
        <v>554607.5</v>
      </c>
      <c r="DT373" s="315">
        <v>240378.53</v>
      </c>
      <c r="DU373" s="315">
        <v>1069147.55</v>
      </c>
      <c r="DV373" s="315">
        <v>271420.59000000003</v>
      </c>
      <c r="DW373" s="315">
        <v>311169.45</v>
      </c>
      <c r="DX373" s="315">
        <v>936474.05</v>
      </c>
      <c r="DY373" s="315">
        <v>210504.6</v>
      </c>
      <c r="DZ373" s="315">
        <v>488338.88</v>
      </c>
      <c r="EA373" s="315">
        <v>967655.57</v>
      </c>
      <c r="EB373" s="315">
        <v>503640.7</v>
      </c>
      <c r="EC373" s="315">
        <v>283568.55</v>
      </c>
      <c r="ED373" s="315">
        <v>110608</v>
      </c>
      <c r="EE373" s="315">
        <v>78598</v>
      </c>
      <c r="EF373" s="315">
        <v>48643</v>
      </c>
      <c r="EG373" s="315">
        <v>2135618.79</v>
      </c>
      <c r="EH373" s="315">
        <v>3898.5</v>
      </c>
      <c r="EI373" s="315">
        <v>221872.44</v>
      </c>
      <c r="EJ373" s="315">
        <v>1571614.66</v>
      </c>
      <c r="EK373" s="315">
        <v>199755.81</v>
      </c>
      <c r="EL373" s="315">
        <v>35796.550000000003</v>
      </c>
      <c r="EM373" s="315">
        <v>71427.600000000006</v>
      </c>
      <c r="EN373" s="315">
        <v>438227.15</v>
      </c>
      <c r="EO373" s="315">
        <v>462516.19</v>
      </c>
      <c r="EP373" s="315">
        <v>95470.6</v>
      </c>
      <c r="EQ373" s="315">
        <v>72147</v>
      </c>
      <c r="ER373" s="315">
        <v>379548.8</v>
      </c>
      <c r="ES373" s="315">
        <v>126813.5</v>
      </c>
      <c r="ET373" s="315">
        <v>477140.45</v>
      </c>
      <c r="EU373" s="315">
        <v>54640</v>
      </c>
      <c r="EV373" s="315">
        <v>47390</v>
      </c>
      <c r="EW373" s="315">
        <v>1043665.05</v>
      </c>
      <c r="EX373" s="315">
        <v>269637.90000000002</v>
      </c>
      <c r="EY373" s="315">
        <v>896625.84</v>
      </c>
      <c r="EZ373" s="315">
        <v>48355188.659999996</v>
      </c>
      <c r="FA373" s="315">
        <v>99232.85</v>
      </c>
      <c r="FB373" s="315">
        <v>463151.95</v>
      </c>
      <c r="FC373" s="315">
        <v>2492736.9500000002</v>
      </c>
      <c r="FD373" s="315">
        <v>418841.1</v>
      </c>
      <c r="FE373" s="315">
        <v>861719.25</v>
      </c>
      <c r="FF373" s="315">
        <v>413014.9</v>
      </c>
      <c r="FG373" s="315">
        <v>32493.3</v>
      </c>
      <c r="FH373" s="315">
        <v>983892.1</v>
      </c>
      <c r="FI373" s="315">
        <v>133960.6</v>
      </c>
      <c r="FJ373" s="315">
        <v>1155118</v>
      </c>
      <c r="FK373" s="315">
        <v>15000</v>
      </c>
      <c r="FL373" s="315">
        <v>0</v>
      </c>
      <c r="FM373" s="315">
        <v>1097532.92</v>
      </c>
      <c r="FN373" s="315">
        <v>172603.8</v>
      </c>
      <c r="FO373" s="315">
        <v>94153.9</v>
      </c>
      <c r="FP373" s="315">
        <v>5090</v>
      </c>
      <c r="FQ373" s="315">
        <v>118606.65</v>
      </c>
      <c r="FR373" s="315">
        <v>2777636.79</v>
      </c>
      <c r="FS373" s="315">
        <v>64688.75</v>
      </c>
      <c r="FT373" s="315">
        <v>81092</v>
      </c>
      <c r="FU373" s="315">
        <v>204496.98</v>
      </c>
      <c r="FV373" s="315">
        <v>13070</v>
      </c>
      <c r="FW373" s="315">
        <v>50</v>
      </c>
      <c r="FX373" s="315">
        <v>138167.67000000001</v>
      </c>
      <c r="FY373" s="315">
        <v>382233.14</v>
      </c>
      <c r="FZ373" s="315">
        <v>46873</v>
      </c>
      <c r="GA373" s="315">
        <v>71850</v>
      </c>
      <c r="GB373" s="315">
        <v>12420.6</v>
      </c>
      <c r="GC373" s="315">
        <v>197277.2</v>
      </c>
      <c r="GD373" s="315">
        <v>258899.75</v>
      </c>
      <c r="GE373" s="315">
        <v>640554</v>
      </c>
      <c r="GF373" s="315">
        <v>274523.09999999998</v>
      </c>
      <c r="GG373" s="315">
        <v>352777.65</v>
      </c>
      <c r="GH373" s="315">
        <v>92823.35</v>
      </c>
      <c r="GI373" s="315">
        <v>454732</v>
      </c>
      <c r="GJ373" s="315">
        <v>14980.85</v>
      </c>
      <c r="GK373" s="315">
        <v>4084044.17</v>
      </c>
      <c r="GL373" s="315">
        <v>233821</v>
      </c>
      <c r="GM373" s="315">
        <v>8434405.5800000001</v>
      </c>
      <c r="GN373" s="315">
        <v>233216.35</v>
      </c>
      <c r="GO373" s="315">
        <v>2693944.81</v>
      </c>
      <c r="GP373" s="315">
        <v>9900</v>
      </c>
      <c r="GQ373" s="315">
        <v>20470</v>
      </c>
      <c r="GR373" s="315">
        <v>138940.35</v>
      </c>
      <c r="GS373" s="315">
        <v>7023596.5499999998</v>
      </c>
      <c r="GT373" s="315">
        <v>10100</v>
      </c>
      <c r="GU373" s="315">
        <v>967120.84</v>
      </c>
      <c r="GV373" s="315">
        <v>35826</v>
      </c>
      <c r="GW373" s="315">
        <v>75127</v>
      </c>
      <c r="GX373" s="315">
        <v>3764147.16</v>
      </c>
      <c r="GY373" s="315">
        <v>15184</v>
      </c>
      <c r="GZ373" s="315">
        <v>483945.9</v>
      </c>
      <c r="HA373" s="315">
        <v>602747.65</v>
      </c>
      <c r="HB373" s="315">
        <v>22673.7</v>
      </c>
      <c r="HC373" s="315">
        <v>5077523.8</v>
      </c>
      <c r="HD373" s="315">
        <v>62981.05</v>
      </c>
      <c r="HE373" s="315">
        <v>164601.60000000001</v>
      </c>
      <c r="HF373" s="315">
        <v>446073.85</v>
      </c>
      <c r="HG373" s="315">
        <v>356918.96</v>
      </c>
      <c r="HH373" s="315">
        <v>3282387.51</v>
      </c>
      <c r="HI373" s="315">
        <v>244527.65</v>
      </c>
      <c r="HJ373" s="315">
        <v>322507</v>
      </c>
      <c r="HK373" s="315">
        <v>48627.5</v>
      </c>
      <c r="HL373" s="315">
        <v>308656.55</v>
      </c>
      <c r="HM373" s="315">
        <v>333303.40000000002</v>
      </c>
      <c r="HN373" s="315">
        <v>315929.53999999998</v>
      </c>
      <c r="HO373" s="315">
        <v>273237.40000000002</v>
      </c>
      <c r="HP373" s="315">
        <v>700047.24</v>
      </c>
      <c r="HQ373" s="315">
        <v>120349.7</v>
      </c>
      <c r="HR373" s="315">
        <v>3841779.68</v>
      </c>
      <c r="HS373" s="315">
        <v>33180</v>
      </c>
      <c r="HT373" s="315">
        <v>1409131.35</v>
      </c>
      <c r="HU373" s="315">
        <v>108080</v>
      </c>
      <c r="HV373" s="315">
        <v>522014.8</v>
      </c>
      <c r="HW373" s="315">
        <v>4294415.33</v>
      </c>
      <c r="HX373" s="315">
        <v>198586.44</v>
      </c>
      <c r="HY373" s="315">
        <v>1210992.3500000001</v>
      </c>
      <c r="HZ373" s="315">
        <v>127659.5</v>
      </c>
      <c r="IA373" s="315">
        <v>113418.78</v>
      </c>
      <c r="IB373" s="315">
        <v>181376.5</v>
      </c>
      <c r="IC373" s="315">
        <v>2780721.84</v>
      </c>
      <c r="ID373" s="315">
        <v>281477.95</v>
      </c>
      <c r="IE373" s="315">
        <v>213016.8</v>
      </c>
      <c r="IF373" s="315">
        <v>127166</v>
      </c>
      <c r="IG373" s="315">
        <v>111418.55</v>
      </c>
      <c r="IH373" s="315">
        <v>0</v>
      </c>
      <c r="II373" s="315">
        <v>53981.5</v>
      </c>
      <c r="IJ373" s="315">
        <v>240440.14</v>
      </c>
      <c r="IK373" s="315">
        <v>60480</v>
      </c>
      <c r="IL373" s="315">
        <v>84975</v>
      </c>
      <c r="IM373" s="315">
        <v>225133</v>
      </c>
      <c r="IN373" s="315">
        <v>432473.92</v>
      </c>
      <c r="IO373" s="315">
        <v>437229</v>
      </c>
      <c r="IP373" s="315">
        <v>117268.68</v>
      </c>
      <c r="IQ373" s="315">
        <v>0</v>
      </c>
      <c r="IR373" s="315">
        <v>3793714.42</v>
      </c>
      <c r="IS373" s="315">
        <v>548791.6</v>
      </c>
      <c r="IT373" s="315">
        <v>1464414.2</v>
      </c>
      <c r="IU373" s="315">
        <v>51179</v>
      </c>
      <c r="IV373" s="315">
        <v>1192352.32</v>
      </c>
      <c r="IW373" s="315">
        <v>85738.5</v>
      </c>
      <c r="IX373" s="315">
        <v>50865</v>
      </c>
      <c r="IY373" s="315">
        <v>136861.01</v>
      </c>
      <c r="IZ373" s="315">
        <v>2400</v>
      </c>
      <c r="JA373" s="315">
        <v>50696.95</v>
      </c>
      <c r="JB373" s="315">
        <v>153373.79999999999</v>
      </c>
      <c r="JC373" s="315">
        <v>257350.45</v>
      </c>
      <c r="JD373" s="315">
        <v>35110</v>
      </c>
      <c r="JE373" s="315">
        <v>180</v>
      </c>
      <c r="JF373" s="315">
        <v>744280.4</v>
      </c>
      <c r="JG373" s="315">
        <v>63630.05</v>
      </c>
      <c r="JH373" s="315">
        <v>40618.339999999997</v>
      </c>
      <c r="JI373" s="315">
        <v>10300</v>
      </c>
      <c r="JJ373" s="315">
        <v>595567.18999999994</v>
      </c>
      <c r="JK373" s="315">
        <v>63105.25</v>
      </c>
      <c r="JL373" s="315">
        <v>123079.95</v>
      </c>
      <c r="JM373" s="315">
        <v>1220</v>
      </c>
      <c r="JN373" s="315">
        <v>1400</v>
      </c>
      <c r="JO373" s="315">
        <v>1036161.47</v>
      </c>
      <c r="JP373" s="315">
        <v>104227.45</v>
      </c>
      <c r="JQ373" s="315">
        <v>139400</v>
      </c>
      <c r="JR373" s="315">
        <v>33267.550000000003</v>
      </c>
      <c r="JS373" s="315">
        <v>1219424.75</v>
      </c>
      <c r="JT373" s="315">
        <v>163257</v>
      </c>
      <c r="JU373" s="315">
        <v>33060</v>
      </c>
      <c r="JV373" s="315">
        <v>1707928.77</v>
      </c>
      <c r="JW373" s="315">
        <v>69295.320000000007</v>
      </c>
      <c r="JX373" s="315">
        <v>366127.75</v>
      </c>
      <c r="JY373" s="315">
        <v>0</v>
      </c>
      <c r="JZ373" s="315">
        <v>1060</v>
      </c>
      <c r="KA373" s="315">
        <v>141556.20000000001</v>
      </c>
      <c r="KB373" s="315">
        <v>147447.4</v>
      </c>
      <c r="KC373" s="315">
        <v>18523.89</v>
      </c>
      <c r="KD373" s="315">
        <v>130423.9</v>
      </c>
      <c r="KE373" s="315">
        <v>3222185.89</v>
      </c>
      <c r="KF373" s="315">
        <v>43174.55</v>
      </c>
      <c r="KG373" s="315">
        <v>14768</v>
      </c>
      <c r="KH373" s="315">
        <v>98094</v>
      </c>
      <c r="KI373" s="315">
        <v>417899.4</v>
      </c>
      <c r="KJ373" s="315">
        <v>482180</v>
      </c>
      <c r="KK373" s="315">
        <v>0</v>
      </c>
      <c r="KL373" s="315">
        <v>79294</v>
      </c>
      <c r="KM373" s="315">
        <v>79300.25</v>
      </c>
      <c r="KN373" s="315">
        <v>136138.1</v>
      </c>
      <c r="KO373" s="315">
        <v>854415.4</v>
      </c>
      <c r="KP373" s="315">
        <v>1275789.5</v>
      </c>
      <c r="KQ373" s="315">
        <v>6945996.9299999997</v>
      </c>
      <c r="KR373" s="315">
        <v>2228190.39</v>
      </c>
      <c r="KS373" s="314">
        <v>473902.31</v>
      </c>
      <c r="KU373" s="312">
        <v>42</v>
      </c>
      <c r="KV373" s="312">
        <v>427</v>
      </c>
      <c r="KY373" s="312" t="s">
        <v>943</v>
      </c>
    </row>
    <row r="374" spans="1:311" x14ac:dyDescent="0.25">
      <c r="A374" s="321">
        <v>2022</v>
      </c>
      <c r="B374" s="320" t="s">
        <v>849</v>
      </c>
      <c r="C374" s="320" t="s">
        <v>863</v>
      </c>
      <c r="D374" s="320" t="s">
        <v>871</v>
      </c>
      <c r="E374" s="320" t="s">
        <v>846</v>
      </c>
      <c r="F374" s="319">
        <v>0</v>
      </c>
      <c r="G374" s="319">
        <v>0</v>
      </c>
      <c r="H374" s="319">
        <v>3672.45</v>
      </c>
      <c r="I374" s="319">
        <v>0</v>
      </c>
      <c r="J374" s="319">
        <v>0</v>
      </c>
      <c r="K374" s="319">
        <v>0</v>
      </c>
      <c r="L374" s="319">
        <v>0</v>
      </c>
      <c r="M374" s="319">
        <v>0</v>
      </c>
      <c r="N374" s="319">
        <v>8000</v>
      </c>
      <c r="O374" s="319">
        <v>0</v>
      </c>
      <c r="P374" s="319">
        <v>0</v>
      </c>
      <c r="Q374" s="319">
        <v>0</v>
      </c>
      <c r="R374" s="319">
        <v>0</v>
      </c>
      <c r="S374" s="319">
        <v>0</v>
      </c>
      <c r="T374" s="319">
        <v>0</v>
      </c>
      <c r="U374" s="319">
        <v>0</v>
      </c>
      <c r="V374" s="319">
        <v>0</v>
      </c>
      <c r="W374" s="319">
        <v>0</v>
      </c>
      <c r="X374" s="319">
        <v>0</v>
      </c>
      <c r="Y374" s="319">
        <v>0</v>
      </c>
      <c r="Z374" s="319">
        <v>0</v>
      </c>
      <c r="AA374" s="319">
        <v>0</v>
      </c>
      <c r="AB374" s="319">
        <v>0</v>
      </c>
      <c r="AC374" s="319">
        <v>0</v>
      </c>
      <c r="AD374" s="319">
        <v>0</v>
      </c>
      <c r="AE374" s="319">
        <v>0</v>
      </c>
      <c r="AF374" s="319">
        <v>0</v>
      </c>
      <c r="AG374" s="319">
        <v>0</v>
      </c>
      <c r="AH374" s="319">
        <v>125</v>
      </c>
      <c r="AI374" s="319">
        <v>0</v>
      </c>
      <c r="AJ374" s="319">
        <v>0</v>
      </c>
      <c r="AK374" s="319">
        <v>0</v>
      </c>
      <c r="AL374" s="319">
        <v>0</v>
      </c>
      <c r="AM374" s="319">
        <v>0</v>
      </c>
      <c r="AN374" s="319">
        <v>0</v>
      </c>
      <c r="AO374" s="319">
        <v>0</v>
      </c>
      <c r="AP374" s="319">
        <v>0</v>
      </c>
      <c r="AQ374" s="319">
        <v>0</v>
      </c>
      <c r="AR374" s="319">
        <v>0</v>
      </c>
      <c r="AS374" s="319">
        <v>0</v>
      </c>
      <c r="AT374" s="319">
        <v>0</v>
      </c>
      <c r="AU374" s="319">
        <v>12632.5</v>
      </c>
      <c r="AV374" s="319">
        <v>0</v>
      </c>
      <c r="AW374" s="319">
        <v>0</v>
      </c>
      <c r="AX374" s="319">
        <v>0</v>
      </c>
      <c r="AY374" s="319">
        <v>0</v>
      </c>
      <c r="AZ374" s="319">
        <v>0</v>
      </c>
      <c r="BA374" s="319">
        <v>0</v>
      </c>
      <c r="BB374" s="319">
        <v>0</v>
      </c>
      <c r="BC374" s="319">
        <v>0</v>
      </c>
      <c r="BD374" s="319">
        <v>0</v>
      </c>
      <c r="BE374" s="319">
        <v>0</v>
      </c>
      <c r="BF374" s="319">
        <v>118184.05</v>
      </c>
      <c r="BG374" s="319">
        <v>0</v>
      </c>
      <c r="BH374" s="319">
        <v>0</v>
      </c>
      <c r="BI374" s="319">
        <v>0</v>
      </c>
      <c r="BJ374" s="319">
        <v>0</v>
      </c>
      <c r="BK374" s="319">
        <v>0</v>
      </c>
      <c r="BL374" s="319">
        <v>0</v>
      </c>
      <c r="BM374" s="319">
        <v>0</v>
      </c>
      <c r="BN374" s="319">
        <v>0</v>
      </c>
      <c r="BO374" s="319">
        <v>0</v>
      </c>
      <c r="BP374" s="319">
        <v>40</v>
      </c>
      <c r="BQ374" s="319">
        <v>0</v>
      </c>
      <c r="BR374" s="319">
        <v>0</v>
      </c>
      <c r="BS374" s="319">
        <v>0</v>
      </c>
      <c r="BT374" s="319">
        <v>0</v>
      </c>
      <c r="BU374" s="319">
        <v>0</v>
      </c>
      <c r="BV374" s="319">
        <v>0</v>
      </c>
      <c r="BW374" s="319">
        <v>2000</v>
      </c>
      <c r="BX374" s="319">
        <v>10000</v>
      </c>
      <c r="BY374" s="319">
        <v>1200</v>
      </c>
      <c r="BZ374" s="319">
        <v>0</v>
      </c>
      <c r="CA374" s="319">
        <v>0</v>
      </c>
      <c r="CB374" s="319">
        <v>0</v>
      </c>
      <c r="CC374" s="319">
        <v>0</v>
      </c>
      <c r="CD374" s="319">
        <v>0</v>
      </c>
      <c r="CE374" s="319">
        <v>0</v>
      </c>
      <c r="CF374" s="319">
        <v>93550</v>
      </c>
      <c r="CG374" s="319">
        <v>0</v>
      </c>
      <c r="CH374" s="319">
        <v>250</v>
      </c>
      <c r="CI374" s="319">
        <v>0</v>
      </c>
      <c r="CJ374" s="319">
        <v>0</v>
      </c>
      <c r="CK374" s="319">
        <v>0</v>
      </c>
      <c r="CL374" s="319">
        <v>3069</v>
      </c>
      <c r="CM374" s="319">
        <v>0</v>
      </c>
      <c r="CN374" s="319">
        <v>19690</v>
      </c>
      <c r="CO374" s="319">
        <v>0</v>
      </c>
      <c r="CP374" s="319">
        <v>0</v>
      </c>
      <c r="CQ374" s="319">
        <v>0</v>
      </c>
      <c r="CR374" s="319">
        <v>0</v>
      </c>
      <c r="CS374" s="319">
        <v>0</v>
      </c>
      <c r="CT374" s="319">
        <v>0</v>
      </c>
      <c r="CU374" s="319">
        <v>0</v>
      </c>
      <c r="CV374" s="319">
        <v>3255.8</v>
      </c>
      <c r="CW374" s="319">
        <v>0</v>
      </c>
      <c r="CX374" s="319">
        <v>0</v>
      </c>
      <c r="CY374" s="319">
        <v>0</v>
      </c>
      <c r="CZ374" s="319">
        <v>0</v>
      </c>
      <c r="DA374" s="319">
        <v>0</v>
      </c>
      <c r="DB374" s="319">
        <v>0</v>
      </c>
      <c r="DC374" s="319">
        <v>0</v>
      </c>
      <c r="DD374" s="319">
        <v>0</v>
      </c>
      <c r="DE374" s="319">
        <v>0</v>
      </c>
      <c r="DF374" s="319">
        <v>0</v>
      </c>
      <c r="DG374" s="319">
        <v>0</v>
      </c>
      <c r="DH374" s="319">
        <v>0</v>
      </c>
      <c r="DI374" s="319">
        <v>48102.44</v>
      </c>
      <c r="DJ374" s="319">
        <v>0</v>
      </c>
      <c r="DK374" s="319">
        <v>0</v>
      </c>
      <c r="DL374" s="319">
        <v>0</v>
      </c>
      <c r="DM374" s="319">
        <v>0</v>
      </c>
      <c r="DN374" s="319">
        <v>31837</v>
      </c>
      <c r="DO374" s="319">
        <v>0</v>
      </c>
      <c r="DP374" s="319">
        <v>0</v>
      </c>
      <c r="DQ374" s="319">
        <v>0</v>
      </c>
      <c r="DR374" s="319">
        <v>0</v>
      </c>
      <c r="DS374" s="319">
        <v>10000</v>
      </c>
      <c r="DT374" s="319">
        <v>0</v>
      </c>
      <c r="DU374" s="319">
        <v>17188.349999999999</v>
      </c>
      <c r="DV374" s="319">
        <v>0</v>
      </c>
      <c r="DW374" s="319">
        <v>0</v>
      </c>
      <c r="DX374" s="319">
        <v>0</v>
      </c>
      <c r="DY374" s="319">
        <v>0</v>
      </c>
      <c r="DZ374" s="319">
        <v>0</v>
      </c>
      <c r="EA374" s="319">
        <v>0</v>
      </c>
      <c r="EB374" s="319">
        <v>0</v>
      </c>
      <c r="EC374" s="319">
        <v>17286.95</v>
      </c>
      <c r="ED374" s="319">
        <v>0</v>
      </c>
      <c r="EE374" s="319">
        <v>0</v>
      </c>
      <c r="EF374" s="319">
        <v>0</v>
      </c>
      <c r="EG374" s="319">
        <v>9670</v>
      </c>
      <c r="EH374" s="319">
        <v>0</v>
      </c>
      <c r="EI374" s="319">
        <v>17750</v>
      </c>
      <c r="EJ374" s="319">
        <v>0</v>
      </c>
      <c r="EK374" s="319">
        <v>0</v>
      </c>
      <c r="EL374" s="319">
        <v>0</v>
      </c>
      <c r="EM374" s="319">
        <v>0</v>
      </c>
      <c r="EN374" s="319">
        <v>0</v>
      </c>
      <c r="EO374" s="319">
        <v>0</v>
      </c>
      <c r="EP374" s="319">
        <v>0</v>
      </c>
      <c r="EQ374" s="319">
        <v>0</v>
      </c>
      <c r="ER374" s="319">
        <v>0</v>
      </c>
      <c r="ES374" s="319">
        <v>0</v>
      </c>
      <c r="ET374" s="319">
        <v>0</v>
      </c>
      <c r="EU374" s="319">
        <v>0</v>
      </c>
      <c r="EV374" s="319">
        <v>0</v>
      </c>
      <c r="EW374" s="319">
        <v>0</v>
      </c>
      <c r="EX374" s="319">
        <v>0</v>
      </c>
      <c r="EY374" s="319">
        <v>702600</v>
      </c>
      <c r="EZ374" s="319">
        <v>0</v>
      </c>
      <c r="FA374" s="319">
        <v>0</v>
      </c>
      <c r="FB374" s="319">
        <v>0</v>
      </c>
      <c r="FC374" s="319">
        <v>0</v>
      </c>
      <c r="FD374" s="319">
        <v>0</v>
      </c>
      <c r="FE374" s="319">
        <v>600661.86</v>
      </c>
      <c r="FF374" s="319">
        <v>0</v>
      </c>
      <c r="FG374" s="319">
        <v>0</v>
      </c>
      <c r="FH374" s="319">
        <v>0</v>
      </c>
      <c r="FI374" s="319">
        <v>0</v>
      </c>
      <c r="FJ374" s="319">
        <v>0</v>
      </c>
      <c r="FK374" s="319">
        <v>0</v>
      </c>
      <c r="FL374" s="319">
        <v>0</v>
      </c>
      <c r="FM374" s="319">
        <v>0</v>
      </c>
      <c r="FN374" s="319">
        <v>25096.83</v>
      </c>
      <c r="FO374" s="319">
        <v>0</v>
      </c>
      <c r="FP374" s="319">
        <v>0</v>
      </c>
      <c r="FQ374" s="319">
        <v>0</v>
      </c>
      <c r="FR374" s="319">
        <v>10000</v>
      </c>
      <c r="FS374" s="319">
        <v>0</v>
      </c>
      <c r="FT374" s="319">
        <v>0</v>
      </c>
      <c r="FU374" s="319">
        <v>0</v>
      </c>
      <c r="FV374" s="319">
        <v>0</v>
      </c>
      <c r="FW374" s="319">
        <v>0</v>
      </c>
      <c r="FX374" s="319">
        <v>0</v>
      </c>
      <c r="FY374" s="319">
        <v>0</v>
      </c>
      <c r="FZ374" s="319">
        <v>0</v>
      </c>
      <c r="GA374" s="319">
        <v>0</v>
      </c>
      <c r="GB374" s="319">
        <v>0</v>
      </c>
      <c r="GC374" s="319">
        <v>0</v>
      </c>
      <c r="GD374" s="319">
        <v>0</v>
      </c>
      <c r="GE374" s="319">
        <v>0</v>
      </c>
      <c r="GF374" s="319">
        <v>0</v>
      </c>
      <c r="GG374" s="319">
        <v>0</v>
      </c>
      <c r="GH374" s="319">
        <v>0</v>
      </c>
      <c r="GI374" s="319">
        <v>0</v>
      </c>
      <c r="GJ374" s="319">
        <v>0</v>
      </c>
      <c r="GK374" s="319">
        <v>18000</v>
      </c>
      <c r="GL374" s="319">
        <v>0</v>
      </c>
      <c r="GM374" s="319">
        <v>0</v>
      </c>
      <c r="GN374" s="319">
        <v>0</v>
      </c>
      <c r="GO374" s="319">
        <v>50000</v>
      </c>
      <c r="GP374" s="319">
        <v>0</v>
      </c>
      <c r="GQ374" s="319">
        <v>0</v>
      </c>
      <c r="GR374" s="319">
        <v>16940</v>
      </c>
      <c r="GS374" s="319">
        <v>0</v>
      </c>
      <c r="GT374" s="319">
        <v>0</v>
      </c>
      <c r="GU374" s="319">
        <v>0</v>
      </c>
      <c r="GV374" s="319">
        <v>0</v>
      </c>
      <c r="GW374" s="319">
        <v>0</v>
      </c>
      <c r="GX374" s="319">
        <v>0</v>
      </c>
      <c r="GY374" s="319">
        <v>3533.65</v>
      </c>
      <c r="GZ374" s="319">
        <v>0</v>
      </c>
      <c r="HA374" s="319">
        <v>0</v>
      </c>
      <c r="HB374" s="319">
        <v>0</v>
      </c>
      <c r="HC374" s="319">
        <v>0</v>
      </c>
      <c r="HD374" s="319">
        <v>0</v>
      </c>
      <c r="HE374" s="319">
        <v>0</v>
      </c>
      <c r="HF374" s="319">
        <v>0</v>
      </c>
      <c r="HG374" s="319">
        <v>0</v>
      </c>
      <c r="HH374" s="319">
        <v>30000</v>
      </c>
      <c r="HI374" s="319">
        <v>0</v>
      </c>
      <c r="HJ374" s="319">
        <v>0</v>
      </c>
      <c r="HK374" s="319">
        <v>0</v>
      </c>
      <c r="HL374" s="319">
        <v>480</v>
      </c>
      <c r="HM374" s="319">
        <v>0</v>
      </c>
      <c r="HN374" s="319">
        <v>96474.15</v>
      </c>
      <c r="HO374" s="319">
        <v>0</v>
      </c>
      <c r="HP374" s="319">
        <v>12000</v>
      </c>
      <c r="HQ374" s="319">
        <v>0</v>
      </c>
      <c r="HR374" s="319">
        <v>0</v>
      </c>
      <c r="HS374" s="319">
        <v>0</v>
      </c>
      <c r="HT374" s="319">
        <v>12938402.4</v>
      </c>
      <c r="HU374" s="319">
        <v>0</v>
      </c>
      <c r="HV374" s="319">
        <v>0</v>
      </c>
      <c r="HW374" s="319">
        <v>4000</v>
      </c>
      <c r="HX374" s="319">
        <v>0</v>
      </c>
      <c r="HY374" s="319">
        <v>1284974.6000000001</v>
      </c>
      <c r="HZ374" s="319">
        <v>0</v>
      </c>
      <c r="IA374" s="319">
        <v>0</v>
      </c>
      <c r="IB374" s="319">
        <v>0</v>
      </c>
      <c r="IC374" s="319">
        <v>0</v>
      </c>
      <c r="ID374" s="319">
        <v>0</v>
      </c>
      <c r="IE374" s="319">
        <v>0</v>
      </c>
      <c r="IF374" s="319">
        <v>0</v>
      </c>
      <c r="IG374" s="319">
        <v>0</v>
      </c>
      <c r="IH374" s="319">
        <v>0</v>
      </c>
      <c r="II374" s="319">
        <v>0</v>
      </c>
      <c r="IJ374" s="319">
        <v>0</v>
      </c>
      <c r="IK374" s="319">
        <v>15364.15</v>
      </c>
      <c r="IL374" s="319">
        <v>23480</v>
      </c>
      <c r="IM374" s="319">
        <v>0</v>
      </c>
      <c r="IN374" s="319">
        <v>800</v>
      </c>
      <c r="IO374" s="319">
        <v>11780.25</v>
      </c>
      <c r="IP374" s="319">
        <v>0</v>
      </c>
      <c r="IQ374" s="319">
        <v>0</v>
      </c>
      <c r="IR374" s="319">
        <v>0</v>
      </c>
      <c r="IS374" s="319">
        <v>0</v>
      </c>
      <c r="IT374" s="319">
        <v>18000</v>
      </c>
      <c r="IU374" s="319">
        <v>0</v>
      </c>
      <c r="IV374" s="319">
        <v>60462.6</v>
      </c>
      <c r="IW374" s="319">
        <v>0</v>
      </c>
      <c r="IX374" s="319">
        <v>0</v>
      </c>
      <c r="IY374" s="319">
        <v>1900</v>
      </c>
      <c r="IZ374" s="319">
        <v>0</v>
      </c>
      <c r="JA374" s="319">
        <v>0</v>
      </c>
      <c r="JB374" s="319">
        <v>0</v>
      </c>
      <c r="JC374" s="319">
        <v>0</v>
      </c>
      <c r="JD374" s="319">
        <v>0</v>
      </c>
      <c r="JE374" s="319">
        <v>0</v>
      </c>
      <c r="JF374" s="319">
        <v>13475</v>
      </c>
      <c r="JG374" s="319">
        <v>0</v>
      </c>
      <c r="JH374" s="319">
        <v>0</v>
      </c>
      <c r="JI374" s="319">
        <v>0</v>
      </c>
      <c r="JJ374" s="319">
        <v>0</v>
      </c>
      <c r="JK374" s="319">
        <v>0</v>
      </c>
      <c r="JL374" s="319">
        <v>0</v>
      </c>
      <c r="JM374" s="319">
        <v>0</v>
      </c>
      <c r="JN374" s="319">
        <v>0</v>
      </c>
      <c r="JO374" s="319">
        <v>0</v>
      </c>
      <c r="JP374" s="319">
        <v>0</v>
      </c>
      <c r="JQ374" s="319">
        <v>0</v>
      </c>
      <c r="JR374" s="319">
        <v>49700</v>
      </c>
      <c r="JS374" s="319">
        <v>0</v>
      </c>
      <c r="JT374" s="319">
        <v>3674.4</v>
      </c>
      <c r="JU374" s="319">
        <v>0</v>
      </c>
      <c r="JV374" s="319">
        <v>31600</v>
      </c>
      <c r="JW374" s="319">
        <v>40000</v>
      </c>
      <c r="JX374" s="319">
        <v>0</v>
      </c>
      <c r="JY374" s="319">
        <v>0</v>
      </c>
      <c r="JZ374" s="319">
        <v>0</v>
      </c>
      <c r="KA374" s="319">
        <v>0</v>
      </c>
      <c r="KB374" s="319">
        <v>0</v>
      </c>
      <c r="KC374" s="319">
        <v>0</v>
      </c>
      <c r="KD374" s="319">
        <v>0</v>
      </c>
      <c r="KE374" s="319">
        <v>0</v>
      </c>
      <c r="KF374" s="319">
        <v>0</v>
      </c>
      <c r="KG374" s="319">
        <v>0</v>
      </c>
      <c r="KH374" s="319">
        <v>0</v>
      </c>
      <c r="KI374" s="319">
        <v>0</v>
      </c>
      <c r="KJ374" s="319">
        <v>0</v>
      </c>
      <c r="KK374" s="319">
        <v>0</v>
      </c>
      <c r="KL374" s="319">
        <v>0</v>
      </c>
      <c r="KM374" s="319">
        <v>0</v>
      </c>
      <c r="KN374" s="319">
        <v>0</v>
      </c>
      <c r="KO374" s="319">
        <v>0</v>
      </c>
      <c r="KP374" s="319">
        <v>0</v>
      </c>
      <c r="KQ374" s="319">
        <v>5000</v>
      </c>
      <c r="KR374" s="319">
        <v>0</v>
      </c>
      <c r="KS374" s="318">
        <v>21563.96</v>
      </c>
      <c r="KU374" s="312">
        <v>43</v>
      </c>
      <c r="KV374" s="312">
        <v>430</v>
      </c>
      <c r="KY374" s="312" t="s">
        <v>943</v>
      </c>
    </row>
    <row r="375" spans="1:311" x14ac:dyDescent="0.25">
      <c r="A375" s="317">
        <v>2022</v>
      </c>
      <c r="B375" s="316" t="s">
        <v>849</v>
      </c>
      <c r="C375" s="316" t="s">
        <v>863</v>
      </c>
      <c r="D375" s="316" t="s">
        <v>870</v>
      </c>
      <c r="E375" s="316" t="s">
        <v>846</v>
      </c>
      <c r="F375" s="315">
        <v>19319.7</v>
      </c>
      <c r="G375" s="315">
        <v>3131.91</v>
      </c>
      <c r="H375" s="315">
        <v>201537.47</v>
      </c>
      <c r="I375" s="315">
        <v>21390.400000000001</v>
      </c>
      <c r="J375" s="315">
        <v>11060.05</v>
      </c>
      <c r="K375" s="315">
        <v>7575.6</v>
      </c>
      <c r="L375" s="315">
        <v>77992.649999999994</v>
      </c>
      <c r="M375" s="315">
        <v>68079.55</v>
      </c>
      <c r="N375" s="315">
        <v>251891.6</v>
      </c>
      <c r="O375" s="315">
        <v>119104.7</v>
      </c>
      <c r="P375" s="315">
        <v>23359.55</v>
      </c>
      <c r="Q375" s="315">
        <v>23441.599999999999</v>
      </c>
      <c r="R375" s="315">
        <v>35558.199999999997</v>
      </c>
      <c r="S375" s="315">
        <v>17540</v>
      </c>
      <c r="T375" s="315">
        <v>28411.439999999999</v>
      </c>
      <c r="U375" s="315">
        <v>57444.2</v>
      </c>
      <c r="V375" s="315">
        <v>88826.87</v>
      </c>
      <c r="W375" s="315">
        <v>16946.8</v>
      </c>
      <c r="X375" s="315">
        <v>45518.32</v>
      </c>
      <c r="Y375" s="315">
        <v>180</v>
      </c>
      <c r="Z375" s="315">
        <v>6307</v>
      </c>
      <c r="AA375" s="315">
        <v>205060.65</v>
      </c>
      <c r="AB375" s="315">
        <v>37894.050000000003</v>
      </c>
      <c r="AC375" s="315">
        <v>0</v>
      </c>
      <c r="AD375" s="315">
        <v>390360.1</v>
      </c>
      <c r="AE375" s="315">
        <v>5261.2</v>
      </c>
      <c r="AF375" s="315">
        <v>47011.05</v>
      </c>
      <c r="AG375" s="315">
        <v>10977.8</v>
      </c>
      <c r="AH375" s="315">
        <v>44610.5</v>
      </c>
      <c r="AI375" s="315">
        <v>30845.25</v>
      </c>
      <c r="AJ375" s="315">
        <v>17113.45</v>
      </c>
      <c r="AK375" s="315">
        <v>4083.45</v>
      </c>
      <c r="AL375" s="315">
        <v>200617.35</v>
      </c>
      <c r="AM375" s="315">
        <v>32145.45</v>
      </c>
      <c r="AN375" s="315">
        <v>12480.92</v>
      </c>
      <c r="AO375" s="315">
        <v>20171.900000000001</v>
      </c>
      <c r="AP375" s="315">
        <v>17734.3</v>
      </c>
      <c r="AQ375" s="315">
        <v>2785.6</v>
      </c>
      <c r="AR375" s="315">
        <v>13377.35</v>
      </c>
      <c r="AS375" s="315">
        <v>11144.85</v>
      </c>
      <c r="AT375" s="315">
        <v>9604.5</v>
      </c>
      <c r="AU375" s="315">
        <v>25945</v>
      </c>
      <c r="AV375" s="315">
        <v>29500.65</v>
      </c>
      <c r="AW375" s="315">
        <v>241622.15</v>
      </c>
      <c r="AX375" s="315">
        <v>4697.5</v>
      </c>
      <c r="AY375" s="315">
        <v>15280</v>
      </c>
      <c r="AZ375" s="315">
        <v>27767.599999999999</v>
      </c>
      <c r="BA375" s="315">
        <v>5013.1000000000004</v>
      </c>
      <c r="BB375" s="315">
        <v>0</v>
      </c>
      <c r="BC375" s="315">
        <v>220100.16</v>
      </c>
      <c r="BD375" s="315">
        <v>109870.05</v>
      </c>
      <c r="BE375" s="315">
        <v>38346.85</v>
      </c>
      <c r="BF375" s="315">
        <v>26944.55</v>
      </c>
      <c r="BG375" s="315">
        <v>3416.92</v>
      </c>
      <c r="BH375" s="315">
        <v>2814.65</v>
      </c>
      <c r="BI375" s="315">
        <v>345541.3</v>
      </c>
      <c r="BJ375" s="315">
        <v>5306.5</v>
      </c>
      <c r="BK375" s="315">
        <v>105717.7</v>
      </c>
      <c r="BL375" s="315">
        <v>4920</v>
      </c>
      <c r="BM375" s="315">
        <v>32957.1</v>
      </c>
      <c r="BN375" s="315">
        <v>86379.199999999997</v>
      </c>
      <c r="BO375" s="315">
        <v>51358.75</v>
      </c>
      <c r="BP375" s="315">
        <v>9313.2999999999993</v>
      </c>
      <c r="BQ375" s="315">
        <v>7222.01</v>
      </c>
      <c r="BR375" s="315">
        <v>14133.4</v>
      </c>
      <c r="BS375" s="315">
        <v>73068.5</v>
      </c>
      <c r="BT375" s="315">
        <v>12449.4</v>
      </c>
      <c r="BU375" s="315">
        <v>4457.25</v>
      </c>
      <c r="BV375" s="315">
        <v>22006</v>
      </c>
      <c r="BW375" s="315">
        <v>136447.65</v>
      </c>
      <c r="BX375" s="315">
        <v>35306.699999999997</v>
      </c>
      <c r="BY375" s="315">
        <v>294466.11</v>
      </c>
      <c r="BZ375" s="315">
        <v>10447.049999999999</v>
      </c>
      <c r="CA375" s="315">
        <v>9864</v>
      </c>
      <c r="CB375" s="315">
        <v>12868.75</v>
      </c>
      <c r="CC375" s="315">
        <v>44407.88</v>
      </c>
      <c r="CD375" s="315">
        <v>123067.15</v>
      </c>
      <c r="CE375" s="315">
        <v>105806</v>
      </c>
      <c r="CF375" s="315">
        <v>138640.75</v>
      </c>
      <c r="CG375" s="315">
        <v>216642.04</v>
      </c>
      <c r="CH375" s="315">
        <v>39348</v>
      </c>
      <c r="CI375" s="315">
        <v>394982.6</v>
      </c>
      <c r="CJ375" s="315">
        <v>11623.25</v>
      </c>
      <c r="CK375" s="315">
        <v>3589.7</v>
      </c>
      <c r="CL375" s="315">
        <v>4770.8</v>
      </c>
      <c r="CM375" s="315">
        <v>3734</v>
      </c>
      <c r="CN375" s="315">
        <v>82715.820000000007</v>
      </c>
      <c r="CO375" s="315">
        <v>83295.649999999994</v>
      </c>
      <c r="CP375" s="315">
        <v>2461.4499999999998</v>
      </c>
      <c r="CQ375" s="315">
        <v>27228.09</v>
      </c>
      <c r="CR375" s="315">
        <v>585</v>
      </c>
      <c r="CS375" s="315">
        <v>13051.36</v>
      </c>
      <c r="CT375" s="315">
        <v>169194.95</v>
      </c>
      <c r="CU375" s="315">
        <v>3592.25</v>
      </c>
      <c r="CV375" s="315">
        <v>0</v>
      </c>
      <c r="CW375" s="315">
        <v>23911.5</v>
      </c>
      <c r="CX375" s="315">
        <v>30179.45</v>
      </c>
      <c r="CY375" s="315">
        <v>21991.7</v>
      </c>
      <c r="CZ375" s="315">
        <v>101514</v>
      </c>
      <c r="DA375" s="315">
        <v>135778.29999999999</v>
      </c>
      <c r="DB375" s="315">
        <v>117348.2</v>
      </c>
      <c r="DC375" s="315">
        <v>17651.03</v>
      </c>
      <c r="DD375" s="315">
        <v>1677425.8</v>
      </c>
      <c r="DE375" s="315">
        <v>734317.65</v>
      </c>
      <c r="DF375" s="315">
        <v>16117.25</v>
      </c>
      <c r="DG375" s="315">
        <v>24866.15</v>
      </c>
      <c r="DH375" s="315">
        <v>68572.850000000006</v>
      </c>
      <c r="DI375" s="315">
        <v>0</v>
      </c>
      <c r="DJ375" s="315">
        <v>80255.149999999994</v>
      </c>
      <c r="DK375" s="315">
        <v>14440.2</v>
      </c>
      <c r="DL375" s="315">
        <v>72301.899999999994</v>
      </c>
      <c r="DM375" s="315">
        <v>51750.28</v>
      </c>
      <c r="DN375" s="315">
        <v>5029.3999999999996</v>
      </c>
      <c r="DO375" s="315">
        <v>6351</v>
      </c>
      <c r="DP375" s="315">
        <v>8309.26</v>
      </c>
      <c r="DQ375" s="315">
        <v>8681.4</v>
      </c>
      <c r="DR375" s="315">
        <v>60572.55</v>
      </c>
      <c r="DS375" s="315">
        <v>116132.38</v>
      </c>
      <c r="DT375" s="315">
        <v>40210.699999999997</v>
      </c>
      <c r="DU375" s="315">
        <v>54387.75</v>
      </c>
      <c r="DV375" s="315">
        <v>12367</v>
      </c>
      <c r="DW375" s="315">
        <v>42196.1</v>
      </c>
      <c r="DX375" s="315">
        <v>87547.29</v>
      </c>
      <c r="DY375" s="315">
        <v>33376.65</v>
      </c>
      <c r="DZ375" s="315">
        <v>53190.23</v>
      </c>
      <c r="EA375" s="315">
        <v>324697.8</v>
      </c>
      <c r="EB375" s="315">
        <v>12968.73</v>
      </c>
      <c r="EC375" s="315">
        <v>52685.25</v>
      </c>
      <c r="ED375" s="315">
        <v>15705.1</v>
      </c>
      <c r="EE375" s="315">
        <v>35421.599999999999</v>
      </c>
      <c r="EF375" s="315">
        <v>2464</v>
      </c>
      <c r="EG375" s="315">
        <v>108889.9</v>
      </c>
      <c r="EH375" s="315">
        <v>85850.64</v>
      </c>
      <c r="EI375" s="315">
        <v>85088.92</v>
      </c>
      <c r="EJ375" s="315">
        <v>112150.25</v>
      </c>
      <c r="EK375" s="315">
        <v>14400.45</v>
      </c>
      <c r="EL375" s="315">
        <v>3583</v>
      </c>
      <c r="EM375" s="315">
        <v>65939.7</v>
      </c>
      <c r="EN375" s="315">
        <v>33137.4</v>
      </c>
      <c r="EO375" s="315">
        <v>82043.600000000006</v>
      </c>
      <c r="EP375" s="315">
        <v>65836.55</v>
      </c>
      <c r="EQ375" s="315">
        <v>31601.55</v>
      </c>
      <c r="ER375" s="315">
        <v>77185.850000000006</v>
      </c>
      <c r="ES375" s="315">
        <v>4720</v>
      </c>
      <c r="ET375" s="315">
        <v>27832.45</v>
      </c>
      <c r="EU375" s="315">
        <v>11565.5</v>
      </c>
      <c r="EV375" s="315">
        <v>5150.3500000000004</v>
      </c>
      <c r="EW375" s="315">
        <v>23497.75</v>
      </c>
      <c r="EX375" s="315">
        <v>56672.2</v>
      </c>
      <c r="EY375" s="315">
        <v>282133.07</v>
      </c>
      <c r="EZ375" s="315">
        <v>6710474.9400000004</v>
      </c>
      <c r="FA375" s="315">
        <v>15615.7</v>
      </c>
      <c r="FB375" s="315">
        <v>27794.1</v>
      </c>
      <c r="FC375" s="315">
        <v>131899.5</v>
      </c>
      <c r="FD375" s="315">
        <v>46786.9</v>
      </c>
      <c r="FE375" s="315">
        <v>323181.02</v>
      </c>
      <c r="FF375" s="315">
        <v>43498.1</v>
      </c>
      <c r="FG375" s="315">
        <v>2367</v>
      </c>
      <c r="FH375" s="315">
        <v>203946.53</v>
      </c>
      <c r="FI375" s="315">
        <v>3386.15</v>
      </c>
      <c r="FJ375" s="315">
        <v>59677.9</v>
      </c>
      <c r="FK375" s="315">
        <v>12916.85</v>
      </c>
      <c r="FL375" s="315">
        <v>496</v>
      </c>
      <c r="FM375" s="315">
        <v>129800.4</v>
      </c>
      <c r="FN375" s="315">
        <v>29543.07</v>
      </c>
      <c r="FO375" s="315">
        <v>26382.45</v>
      </c>
      <c r="FP375" s="315">
        <v>3757.6</v>
      </c>
      <c r="FQ375" s="315">
        <v>31999.45</v>
      </c>
      <c r="FR375" s="315">
        <v>202059.5</v>
      </c>
      <c r="FS375" s="315">
        <v>8312</v>
      </c>
      <c r="FT375" s="315">
        <v>5899.25</v>
      </c>
      <c r="FU375" s="315">
        <v>42784.9</v>
      </c>
      <c r="FV375" s="315">
        <v>1048.8</v>
      </c>
      <c r="FW375" s="315">
        <v>424.5</v>
      </c>
      <c r="FX375" s="315">
        <v>11500</v>
      </c>
      <c r="FY375" s="315">
        <v>169573.46</v>
      </c>
      <c r="FZ375" s="315">
        <v>6275.65</v>
      </c>
      <c r="GA375" s="315">
        <v>3249</v>
      </c>
      <c r="GB375" s="315">
        <v>27466.35</v>
      </c>
      <c r="GC375" s="315">
        <v>5365.4</v>
      </c>
      <c r="GD375" s="315">
        <v>6829</v>
      </c>
      <c r="GE375" s="315">
        <v>150885.04999999999</v>
      </c>
      <c r="GF375" s="315">
        <v>33352.1</v>
      </c>
      <c r="GG375" s="315">
        <v>72245.75</v>
      </c>
      <c r="GH375" s="315">
        <v>12905.86</v>
      </c>
      <c r="GI375" s="315">
        <v>30975.69</v>
      </c>
      <c r="GJ375" s="315">
        <v>39805.449999999997</v>
      </c>
      <c r="GK375" s="315">
        <v>936307.43</v>
      </c>
      <c r="GL375" s="315">
        <v>11448.73</v>
      </c>
      <c r="GM375" s="315">
        <v>573579.63</v>
      </c>
      <c r="GN375" s="315">
        <v>12063.2</v>
      </c>
      <c r="GO375" s="315">
        <v>195801.37</v>
      </c>
      <c r="GP375" s="315">
        <v>1370</v>
      </c>
      <c r="GQ375" s="315">
        <v>2088</v>
      </c>
      <c r="GR375" s="315">
        <v>27192.6</v>
      </c>
      <c r="GS375" s="315">
        <v>529398.32999999996</v>
      </c>
      <c r="GT375" s="315">
        <v>13074.15</v>
      </c>
      <c r="GU375" s="315">
        <v>173484.96</v>
      </c>
      <c r="GV375" s="315">
        <v>5086.3999999999996</v>
      </c>
      <c r="GW375" s="315">
        <v>0</v>
      </c>
      <c r="GX375" s="315">
        <v>222713.1</v>
      </c>
      <c r="GY375" s="315">
        <v>5568</v>
      </c>
      <c r="GZ375" s="315">
        <v>31019.45</v>
      </c>
      <c r="HA375" s="315">
        <v>27815.4</v>
      </c>
      <c r="HB375" s="315">
        <v>41714.9</v>
      </c>
      <c r="HC375" s="315">
        <v>138358.06</v>
      </c>
      <c r="HD375" s="315">
        <v>1560.7</v>
      </c>
      <c r="HE375" s="315">
        <v>12119.25</v>
      </c>
      <c r="HF375" s="315">
        <v>6226</v>
      </c>
      <c r="HG375" s="315">
        <v>39871.85</v>
      </c>
      <c r="HH375" s="315">
        <v>394841.45</v>
      </c>
      <c r="HI375" s="315">
        <v>70202.38</v>
      </c>
      <c r="HJ375" s="315">
        <v>42429.45</v>
      </c>
      <c r="HK375" s="315">
        <v>6501.2</v>
      </c>
      <c r="HL375" s="315">
        <v>37003.599999999999</v>
      </c>
      <c r="HM375" s="315">
        <v>17182.25</v>
      </c>
      <c r="HN375" s="315">
        <v>23377.89</v>
      </c>
      <c r="HO375" s="315">
        <v>7751</v>
      </c>
      <c r="HP375" s="315">
        <v>199566.43</v>
      </c>
      <c r="HQ375" s="315">
        <v>2062.0500000000002</v>
      </c>
      <c r="HR375" s="315">
        <v>102111.6</v>
      </c>
      <c r="HS375" s="315">
        <v>2981</v>
      </c>
      <c r="HT375" s="315">
        <v>443219.25</v>
      </c>
      <c r="HU375" s="315">
        <v>0</v>
      </c>
      <c r="HV375" s="315">
        <v>59801.8</v>
      </c>
      <c r="HW375" s="315">
        <v>424646.81</v>
      </c>
      <c r="HX375" s="315">
        <v>13080.9</v>
      </c>
      <c r="HY375" s="315">
        <v>920109.15</v>
      </c>
      <c r="HZ375" s="315">
        <v>126386.32</v>
      </c>
      <c r="IA375" s="315">
        <v>6007.1</v>
      </c>
      <c r="IB375" s="315">
        <v>63412.69</v>
      </c>
      <c r="IC375" s="315">
        <v>486790.62</v>
      </c>
      <c r="ID375" s="315">
        <v>9483.2999999999993</v>
      </c>
      <c r="IE375" s="315">
        <v>782886.45</v>
      </c>
      <c r="IF375" s="315">
        <v>16441.099999999999</v>
      </c>
      <c r="IG375" s="315">
        <v>40564.550000000003</v>
      </c>
      <c r="IH375" s="315">
        <v>294.5</v>
      </c>
      <c r="II375" s="315">
        <v>13583.7</v>
      </c>
      <c r="IJ375" s="315">
        <v>55472.51</v>
      </c>
      <c r="IK375" s="315">
        <v>12544.3</v>
      </c>
      <c r="IL375" s="315">
        <v>4197</v>
      </c>
      <c r="IM375" s="315">
        <v>12227.15</v>
      </c>
      <c r="IN375" s="315">
        <v>109624.65</v>
      </c>
      <c r="IO375" s="315">
        <v>40224.86</v>
      </c>
      <c r="IP375" s="315">
        <v>22896.15</v>
      </c>
      <c r="IQ375" s="315">
        <v>37509.11</v>
      </c>
      <c r="IR375" s="315">
        <v>82998.92</v>
      </c>
      <c r="IS375" s="315">
        <v>284904.43</v>
      </c>
      <c r="IT375" s="315">
        <v>88833.3</v>
      </c>
      <c r="IU375" s="315">
        <v>165294.42000000001</v>
      </c>
      <c r="IV375" s="315">
        <v>139208.4</v>
      </c>
      <c r="IW375" s="315">
        <v>13576.31</v>
      </c>
      <c r="IX375" s="315">
        <v>50</v>
      </c>
      <c r="IY375" s="315">
        <v>62775.8</v>
      </c>
      <c r="IZ375" s="315">
        <v>36087.85</v>
      </c>
      <c r="JA375" s="315">
        <v>9587.74</v>
      </c>
      <c r="JB375" s="315">
        <v>13208.3</v>
      </c>
      <c r="JC375" s="315">
        <v>44538</v>
      </c>
      <c r="JD375" s="315">
        <v>6933.25</v>
      </c>
      <c r="JE375" s="315">
        <v>2203</v>
      </c>
      <c r="JF375" s="315">
        <v>120022.25</v>
      </c>
      <c r="JG375" s="315">
        <v>2873.1</v>
      </c>
      <c r="JH375" s="315">
        <v>9137</v>
      </c>
      <c r="JI375" s="315">
        <v>76292.100000000006</v>
      </c>
      <c r="JJ375" s="315">
        <v>57987.3</v>
      </c>
      <c r="JK375" s="315">
        <v>2455</v>
      </c>
      <c r="JL375" s="315">
        <v>13885.95</v>
      </c>
      <c r="JM375" s="315">
        <v>1574</v>
      </c>
      <c r="JN375" s="315">
        <v>1984</v>
      </c>
      <c r="JO375" s="315">
        <v>135146.25</v>
      </c>
      <c r="JP375" s="315">
        <v>21475.48</v>
      </c>
      <c r="JQ375" s="315">
        <v>11670.91</v>
      </c>
      <c r="JR375" s="315">
        <v>4388</v>
      </c>
      <c r="JS375" s="315">
        <v>161929.29999999999</v>
      </c>
      <c r="JT375" s="315">
        <v>400</v>
      </c>
      <c r="JU375" s="315">
        <v>10936.1</v>
      </c>
      <c r="JV375" s="315">
        <v>498561.55</v>
      </c>
      <c r="JW375" s="315">
        <v>41449.910000000003</v>
      </c>
      <c r="JX375" s="315">
        <v>41176.65</v>
      </c>
      <c r="JY375" s="315">
        <v>8727.7000000000007</v>
      </c>
      <c r="JZ375" s="315">
        <v>2100.25</v>
      </c>
      <c r="KA375" s="315">
        <v>30480</v>
      </c>
      <c r="KB375" s="315">
        <v>44971.65</v>
      </c>
      <c r="KC375" s="315">
        <v>14503.29</v>
      </c>
      <c r="KD375" s="315">
        <v>30492.55</v>
      </c>
      <c r="KE375" s="315">
        <v>178482</v>
      </c>
      <c r="KF375" s="315">
        <v>22170.1</v>
      </c>
      <c r="KG375" s="315">
        <v>24662.6</v>
      </c>
      <c r="KH375" s="315">
        <v>26849.45</v>
      </c>
      <c r="KI375" s="315">
        <v>29703</v>
      </c>
      <c r="KJ375" s="315">
        <v>16775.8</v>
      </c>
      <c r="KK375" s="315">
        <v>2495</v>
      </c>
      <c r="KL375" s="315">
        <v>13870.85</v>
      </c>
      <c r="KM375" s="315">
        <v>6743.55</v>
      </c>
      <c r="KN375" s="315">
        <v>23411.87</v>
      </c>
      <c r="KO375" s="315">
        <v>143759.45000000001</v>
      </c>
      <c r="KP375" s="315">
        <v>44558.1</v>
      </c>
      <c r="KQ375" s="315">
        <v>1199706.8400000001</v>
      </c>
      <c r="KR375" s="315">
        <v>49260.25</v>
      </c>
      <c r="KS375" s="314">
        <v>27259.05</v>
      </c>
      <c r="KU375" s="312">
        <v>43</v>
      </c>
      <c r="KV375" s="312">
        <v>431</v>
      </c>
      <c r="KY375" s="312" t="s">
        <v>943</v>
      </c>
    </row>
    <row r="376" spans="1:311" x14ac:dyDescent="0.25">
      <c r="A376" s="321">
        <v>2022</v>
      </c>
      <c r="B376" s="320" t="s">
        <v>849</v>
      </c>
      <c r="C376" s="320" t="s">
        <v>863</v>
      </c>
      <c r="D376" s="320" t="s">
        <v>869</v>
      </c>
      <c r="E376" s="320" t="s">
        <v>846</v>
      </c>
      <c r="F376" s="319">
        <v>0</v>
      </c>
      <c r="G376" s="319">
        <v>0</v>
      </c>
      <c r="H376" s="319">
        <v>0</v>
      </c>
      <c r="I376" s="319">
        <v>0</v>
      </c>
      <c r="J376" s="319">
        <v>0</v>
      </c>
      <c r="K376" s="319">
        <v>0</v>
      </c>
      <c r="L376" s="319">
        <v>670.5</v>
      </c>
      <c r="M376" s="319">
        <v>0</v>
      </c>
      <c r="N376" s="319">
        <v>0</v>
      </c>
      <c r="O376" s="319">
        <v>0</v>
      </c>
      <c r="P376" s="319">
        <v>0</v>
      </c>
      <c r="Q376" s="319">
        <v>0</v>
      </c>
      <c r="R376" s="319">
        <v>0</v>
      </c>
      <c r="S376" s="319">
        <v>0</v>
      </c>
      <c r="T376" s="319">
        <v>0</v>
      </c>
      <c r="U376" s="319">
        <v>0</v>
      </c>
      <c r="V376" s="319">
        <v>0</v>
      </c>
      <c r="W376" s="319">
        <v>0</v>
      </c>
      <c r="X376" s="319">
        <v>0</v>
      </c>
      <c r="Y376" s="319">
        <v>0</v>
      </c>
      <c r="Z376" s="319">
        <v>0</v>
      </c>
      <c r="AA376" s="319">
        <v>55430</v>
      </c>
      <c r="AB376" s="319">
        <v>0</v>
      </c>
      <c r="AC376" s="319">
        <v>0</v>
      </c>
      <c r="AD376" s="319">
        <v>0</v>
      </c>
      <c r="AE376" s="319">
        <v>0</v>
      </c>
      <c r="AF376" s="319">
        <v>0</v>
      </c>
      <c r="AG376" s="319">
        <v>0</v>
      </c>
      <c r="AH376" s="319">
        <v>221.55</v>
      </c>
      <c r="AI376" s="319">
        <v>0</v>
      </c>
      <c r="AJ376" s="319">
        <v>0</v>
      </c>
      <c r="AK376" s="319">
        <v>0</v>
      </c>
      <c r="AL376" s="319">
        <v>0</v>
      </c>
      <c r="AM376" s="319">
        <v>0</v>
      </c>
      <c r="AN376" s="319">
        <v>0</v>
      </c>
      <c r="AO376" s="319">
        <v>0</v>
      </c>
      <c r="AP376" s="319">
        <v>0</v>
      </c>
      <c r="AQ376" s="319">
        <v>0</v>
      </c>
      <c r="AR376" s="319">
        <v>0</v>
      </c>
      <c r="AS376" s="319">
        <v>0</v>
      </c>
      <c r="AT376" s="319">
        <v>0</v>
      </c>
      <c r="AU376" s="319">
        <v>0</v>
      </c>
      <c r="AV376" s="319">
        <v>0</v>
      </c>
      <c r="AW376" s="319">
        <v>0</v>
      </c>
      <c r="AX376" s="319">
        <v>0</v>
      </c>
      <c r="AY376" s="319">
        <v>0</v>
      </c>
      <c r="AZ376" s="319">
        <v>0</v>
      </c>
      <c r="BA376" s="319">
        <v>0</v>
      </c>
      <c r="BB376" s="319">
        <v>0</v>
      </c>
      <c r="BC376" s="319">
        <v>0</v>
      </c>
      <c r="BD376" s="319">
        <v>0</v>
      </c>
      <c r="BE376" s="319">
        <v>0</v>
      </c>
      <c r="BF376" s="319">
        <v>282.89999999999998</v>
      </c>
      <c r="BG376" s="319">
        <v>0</v>
      </c>
      <c r="BH376" s="319">
        <v>0</v>
      </c>
      <c r="BI376" s="319">
        <v>0</v>
      </c>
      <c r="BJ376" s="319">
        <v>0</v>
      </c>
      <c r="BK376" s="319">
        <v>0</v>
      </c>
      <c r="BL376" s="319">
        <v>0</v>
      </c>
      <c r="BM376" s="319">
        <v>0</v>
      </c>
      <c r="BN376" s="319">
        <v>0</v>
      </c>
      <c r="BO376" s="319">
        <v>733.05</v>
      </c>
      <c r="BP376" s="319">
        <v>0</v>
      </c>
      <c r="BQ376" s="319">
        <v>0</v>
      </c>
      <c r="BR376" s="319">
        <v>0</v>
      </c>
      <c r="BS376" s="319">
        <v>0</v>
      </c>
      <c r="BT376" s="319">
        <v>0</v>
      </c>
      <c r="BU376" s="319">
        <v>0</v>
      </c>
      <c r="BV376" s="319">
        <v>0</v>
      </c>
      <c r="BW376" s="319">
        <v>0</v>
      </c>
      <c r="BX376" s="319">
        <v>0</v>
      </c>
      <c r="BY376" s="319">
        <v>0</v>
      </c>
      <c r="BZ376" s="319">
        <v>0</v>
      </c>
      <c r="CA376" s="319">
        <v>0</v>
      </c>
      <c r="CB376" s="319">
        <v>0</v>
      </c>
      <c r="CC376" s="319">
        <v>23555.81</v>
      </c>
      <c r="CD376" s="319">
        <v>0</v>
      </c>
      <c r="CE376" s="319">
        <v>0</v>
      </c>
      <c r="CF376" s="319">
        <v>0</v>
      </c>
      <c r="CG376" s="319">
        <v>0</v>
      </c>
      <c r="CH376" s="319">
        <v>768.15</v>
      </c>
      <c r="CI376" s="319">
        <v>0</v>
      </c>
      <c r="CJ376" s="319">
        <v>0</v>
      </c>
      <c r="CK376" s="319">
        <v>0</v>
      </c>
      <c r="CL376" s="319">
        <v>0</v>
      </c>
      <c r="CM376" s="319">
        <v>0</v>
      </c>
      <c r="CN376" s="319">
        <v>0</v>
      </c>
      <c r="CO376" s="319">
        <v>0</v>
      </c>
      <c r="CP376" s="319">
        <v>0</v>
      </c>
      <c r="CQ376" s="319">
        <v>0</v>
      </c>
      <c r="CR376" s="319">
        <v>0</v>
      </c>
      <c r="CS376" s="319">
        <v>0</v>
      </c>
      <c r="CT376" s="319">
        <v>0</v>
      </c>
      <c r="CU376" s="319">
        <v>0</v>
      </c>
      <c r="CV376" s="319">
        <v>0</v>
      </c>
      <c r="CW376" s="319">
        <v>0</v>
      </c>
      <c r="CX376" s="319">
        <v>0</v>
      </c>
      <c r="CY376" s="319">
        <v>0</v>
      </c>
      <c r="CZ376" s="319">
        <v>0</v>
      </c>
      <c r="DA376" s="319">
        <v>0</v>
      </c>
      <c r="DB376" s="319">
        <v>0</v>
      </c>
      <c r="DC376" s="319">
        <v>0</v>
      </c>
      <c r="DD376" s="319">
        <v>0</v>
      </c>
      <c r="DE376" s="319">
        <v>0</v>
      </c>
      <c r="DF376" s="319">
        <v>0</v>
      </c>
      <c r="DG376" s="319">
        <v>0</v>
      </c>
      <c r="DH376" s="319">
        <v>0</v>
      </c>
      <c r="DI376" s="319">
        <v>0</v>
      </c>
      <c r="DJ376" s="319">
        <v>0</v>
      </c>
      <c r="DK376" s="319">
        <v>0</v>
      </c>
      <c r="DL376" s="319">
        <v>0</v>
      </c>
      <c r="DM376" s="319">
        <v>0</v>
      </c>
      <c r="DN376" s="319">
        <v>0</v>
      </c>
      <c r="DO376" s="319">
        <v>0</v>
      </c>
      <c r="DP376" s="319">
        <v>0</v>
      </c>
      <c r="DQ376" s="319">
        <v>0</v>
      </c>
      <c r="DR376" s="319">
        <v>0</v>
      </c>
      <c r="DS376" s="319">
        <v>0</v>
      </c>
      <c r="DT376" s="319">
        <v>0</v>
      </c>
      <c r="DU376" s="319">
        <v>0</v>
      </c>
      <c r="DV376" s="319">
        <v>0</v>
      </c>
      <c r="DW376" s="319">
        <v>0</v>
      </c>
      <c r="DX376" s="319">
        <v>0</v>
      </c>
      <c r="DY376" s="319">
        <v>546.79999999999995</v>
      </c>
      <c r="DZ376" s="319">
        <v>0</v>
      </c>
      <c r="EA376" s="319">
        <v>3123.6</v>
      </c>
      <c r="EB376" s="319">
        <v>0</v>
      </c>
      <c r="EC376" s="319">
        <v>0</v>
      </c>
      <c r="ED376" s="319">
        <v>0</v>
      </c>
      <c r="EE376" s="319">
        <v>0</v>
      </c>
      <c r="EF376" s="319">
        <v>0</v>
      </c>
      <c r="EG376" s="319">
        <v>0</v>
      </c>
      <c r="EH376" s="319">
        <v>179.15</v>
      </c>
      <c r="EI376" s="319">
        <v>0</v>
      </c>
      <c r="EJ376" s="319">
        <v>0</v>
      </c>
      <c r="EK376" s="319">
        <v>0</v>
      </c>
      <c r="EL376" s="319">
        <v>0</v>
      </c>
      <c r="EM376" s="319">
        <v>0</v>
      </c>
      <c r="EN376" s="319">
        <v>0</v>
      </c>
      <c r="EO376" s="319">
        <v>0</v>
      </c>
      <c r="EP376" s="319">
        <v>0</v>
      </c>
      <c r="EQ376" s="319">
        <v>0</v>
      </c>
      <c r="ER376" s="319">
        <v>0</v>
      </c>
      <c r="ES376" s="319">
        <v>0</v>
      </c>
      <c r="ET376" s="319">
        <v>0</v>
      </c>
      <c r="EU376" s="319">
        <v>0</v>
      </c>
      <c r="EV376" s="319">
        <v>0</v>
      </c>
      <c r="EW376" s="319">
        <v>1230.25</v>
      </c>
      <c r="EX376" s="319">
        <v>0</v>
      </c>
      <c r="EY376" s="319">
        <v>0</v>
      </c>
      <c r="EZ376" s="319">
        <v>0</v>
      </c>
      <c r="FA376" s="319">
        <v>0</v>
      </c>
      <c r="FB376" s="319">
        <v>0</v>
      </c>
      <c r="FC376" s="319">
        <v>0</v>
      </c>
      <c r="FD376" s="319">
        <v>19713.82</v>
      </c>
      <c r="FE376" s="319">
        <v>0</v>
      </c>
      <c r="FF376" s="319">
        <v>857.9</v>
      </c>
      <c r="FG376" s="319">
        <v>0</v>
      </c>
      <c r="FH376" s="319">
        <v>0</v>
      </c>
      <c r="FI376" s="319">
        <v>0</v>
      </c>
      <c r="FJ376" s="319">
        <v>0</v>
      </c>
      <c r="FK376" s="319">
        <v>0</v>
      </c>
      <c r="FL376" s="319">
        <v>0</v>
      </c>
      <c r="FM376" s="319">
        <v>0</v>
      </c>
      <c r="FN376" s="319">
        <v>0</v>
      </c>
      <c r="FO376" s="319">
        <v>0</v>
      </c>
      <c r="FP376" s="319">
        <v>0</v>
      </c>
      <c r="FQ376" s="319">
        <v>0</v>
      </c>
      <c r="FR376" s="319">
        <v>0</v>
      </c>
      <c r="FS376" s="319">
        <v>0</v>
      </c>
      <c r="FT376" s="319">
        <v>0</v>
      </c>
      <c r="FU376" s="319">
        <v>0</v>
      </c>
      <c r="FV376" s="319">
        <v>0</v>
      </c>
      <c r="FW376" s="319">
        <v>0</v>
      </c>
      <c r="FX376" s="319">
        <v>0</v>
      </c>
      <c r="FY376" s="319">
        <v>1147.2</v>
      </c>
      <c r="FZ376" s="319">
        <v>0</v>
      </c>
      <c r="GA376" s="319">
        <v>0</v>
      </c>
      <c r="GB376" s="319">
        <v>0</v>
      </c>
      <c r="GC376" s="319">
        <v>0</v>
      </c>
      <c r="GD376" s="319">
        <v>0</v>
      </c>
      <c r="GE376" s="319">
        <v>0</v>
      </c>
      <c r="GF376" s="319">
        <v>0</v>
      </c>
      <c r="GG376" s="319">
        <v>0</v>
      </c>
      <c r="GH376" s="319">
        <v>0</v>
      </c>
      <c r="GI376" s="319">
        <v>0</v>
      </c>
      <c r="GJ376" s="319">
        <v>0</v>
      </c>
      <c r="GK376" s="319">
        <v>0</v>
      </c>
      <c r="GL376" s="319">
        <v>0</v>
      </c>
      <c r="GM376" s="319">
        <v>0</v>
      </c>
      <c r="GN376" s="319">
        <v>0</v>
      </c>
      <c r="GO376" s="319">
        <v>0</v>
      </c>
      <c r="GP376" s="319">
        <v>0</v>
      </c>
      <c r="GQ376" s="319">
        <v>0</v>
      </c>
      <c r="GR376" s="319">
        <v>0</v>
      </c>
      <c r="GS376" s="319">
        <v>40137.199999999997</v>
      </c>
      <c r="GT376" s="319">
        <v>0</v>
      </c>
      <c r="GU376" s="319">
        <v>23260</v>
      </c>
      <c r="GV376" s="319">
        <v>0</v>
      </c>
      <c r="GW376" s="319">
        <v>0</v>
      </c>
      <c r="GX376" s="319">
        <v>0</v>
      </c>
      <c r="GY376" s="319">
        <v>0</v>
      </c>
      <c r="GZ376" s="319">
        <v>0</v>
      </c>
      <c r="HA376" s="319">
        <v>0</v>
      </c>
      <c r="HB376" s="319">
        <v>0</v>
      </c>
      <c r="HC376" s="319">
        <v>0</v>
      </c>
      <c r="HD376" s="319">
        <v>0</v>
      </c>
      <c r="HE376" s="319">
        <v>0</v>
      </c>
      <c r="HF376" s="319">
        <v>0</v>
      </c>
      <c r="HG376" s="319">
        <v>0</v>
      </c>
      <c r="HH376" s="319">
        <v>0</v>
      </c>
      <c r="HI376" s="319">
        <v>0</v>
      </c>
      <c r="HJ376" s="319">
        <v>0</v>
      </c>
      <c r="HK376" s="319">
        <v>0</v>
      </c>
      <c r="HL376" s="319">
        <v>0</v>
      </c>
      <c r="HM376" s="319">
        <v>0</v>
      </c>
      <c r="HN376" s="319">
        <v>0</v>
      </c>
      <c r="HO376" s="319">
        <v>0</v>
      </c>
      <c r="HP376" s="319">
        <v>750.8</v>
      </c>
      <c r="HQ376" s="319">
        <v>0</v>
      </c>
      <c r="HR376" s="319">
        <v>0</v>
      </c>
      <c r="HS376" s="319">
        <v>0</v>
      </c>
      <c r="HT376" s="319">
        <v>0</v>
      </c>
      <c r="HU376" s="319">
        <v>0</v>
      </c>
      <c r="HV376" s="319">
        <v>0</v>
      </c>
      <c r="HW376" s="319">
        <v>0</v>
      </c>
      <c r="HX376" s="319">
        <v>0</v>
      </c>
      <c r="HY376" s="319">
        <v>200768.95</v>
      </c>
      <c r="HZ376" s="319">
        <v>0</v>
      </c>
      <c r="IA376" s="319">
        <v>0</v>
      </c>
      <c r="IB376" s="319">
        <v>0</v>
      </c>
      <c r="IC376" s="319">
        <v>0</v>
      </c>
      <c r="ID376" s="319">
        <v>0</v>
      </c>
      <c r="IE376" s="319">
        <v>0</v>
      </c>
      <c r="IF376" s="319">
        <v>0</v>
      </c>
      <c r="IG376" s="319">
        <v>0</v>
      </c>
      <c r="IH376" s="319">
        <v>0</v>
      </c>
      <c r="II376" s="319">
        <v>0</v>
      </c>
      <c r="IJ376" s="319">
        <v>0</v>
      </c>
      <c r="IK376" s="319">
        <v>0</v>
      </c>
      <c r="IL376" s="319">
        <v>0</v>
      </c>
      <c r="IM376" s="319">
        <v>0</v>
      </c>
      <c r="IN376" s="319">
        <v>2402.1</v>
      </c>
      <c r="IO376" s="319">
        <v>0</v>
      </c>
      <c r="IP376" s="319">
        <v>0</v>
      </c>
      <c r="IQ376" s="319">
        <v>0</v>
      </c>
      <c r="IR376" s="319">
        <v>0</v>
      </c>
      <c r="IS376" s="319">
        <v>0</v>
      </c>
      <c r="IT376" s="319">
        <v>0</v>
      </c>
      <c r="IU376" s="319">
        <v>0</v>
      </c>
      <c r="IV376" s="319">
        <v>0</v>
      </c>
      <c r="IW376" s="319">
        <v>0</v>
      </c>
      <c r="IX376" s="319">
        <v>0</v>
      </c>
      <c r="IY376" s="319">
        <v>0</v>
      </c>
      <c r="IZ376" s="319">
        <v>0</v>
      </c>
      <c r="JA376" s="319">
        <v>0</v>
      </c>
      <c r="JB376" s="319">
        <v>0</v>
      </c>
      <c r="JC376" s="319">
        <v>0</v>
      </c>
      <c r="JD376" s="319">
        <v>0</v>
      </c>
      <c r="JE376" s="319">
        <v>0</v>
      </c>
      <c r="JF376" s="319">
        <v>0</v>
      </c>
      <c r="JG376" s="319">
        <v>0</v>
      </c>
      <c r="JH376" s="319">
        <v>0</v>
      </c>
      <c r="JI376" s="319">
        <v>0</v>
      </c>
      <c r="JJ376" s="319">
        <v>0</v>
      </c>
      <c r="JK376" s="319">
        <v>0</v>
      </c>
      <c r="JL376" s="319">
        <v>0</v>
      </c>
      <c r="JM376" s="319">
        <v>0</v>
      </c>
      <c r="JN376" s="319">
        <v>0</v>
      </c>
      <c r="JO376" s="319">
        <v>0</v>
      </c>
      <c r="JP376" s="319">
        <v>0</v>
      </c>
      <c r="JQ376" s="319">
        <v>0</v>
      </c>
      <c r="JR376" s="319">
        <v>0</v>
      </c>
      <c r="JS376" s="319">
        <v>0</v>
      </c>
      <c r="JT376" s="319">
        <v>0</v>
      </c>
      <c r="JU376" s="319">
        <v>0</v>
      </c>
      <c r="JV376" s="319">
        <v>0</v>
      </c>
      <c r="JW376" s="319">
        <v>0</v>
      </c>
      <c r="JX376" s="319">
        <v>556.35</v>
      </c>
      <c r="JY376" s="319">
        <v>0</v>
      </c>
      <c r="JZ376" s="319">
        <v>0</v>
      </c>
      <c r="KA376" s="319">
        <v>0</v>
      </c>
      <c r="KB376" s="319">
        <v>0</v>
      </c>
      <c r="KC376" s="319">
        <v>0</v>
      </c>
      <c r="KD376" s="319">
        <v>0</v>
      </c>
      <c r="KE376" s="319">
        <v>0</v>
      </c>
      <c r="KF376" s="319">
        <v>0</v>
      </c>
      <c r="KG376" s="319">
        <v>0</v>
      </c>
      <c r="KH376" s="319">
        <v>0</v>
      </c>
      <c r="KI376" s="319">
        <v>0</v>
      </c>
      <c r="KJ376" s="319">
        <v>0</v>
      </c>
      <c r="KK376" s="319">
        <v>0</v>
      </c>
      <c r="KL376" s="319">
        <v>0</v>
      </c>
      <c r="KM376" s="319">
        <v>0</v>
      </c>
      <c r="KN376" s="319">
        <v>0</v>
      </c>
      <c r="KO376" s="319">
        <v>0</v>
      </c>
      <c r="KP376" s="319">
        <v>0</v>
      </c>
      <c r="KQ376" s="319">
        <v>598294</v>
      </c>
      <c r="KR376" s="319">
        <v>0</v>
      </c>
      <c r="KS376" s="318">
        <v>0</v>
      </c>
      <c r="KU376" s="312">
        <v>43</v>
      </c>
      <c r="KV376" s="312">
        <v>432</v>
      </c>
      <c r="KY376" s="312" t="s">
        <v>943</v>
      </c>
    </row>
    <row r="377" spans="1:311" x14ac:dyDescent="0.25">
      <c r="A377" s="317">
        <v>2022</v>
      </c>
      <c r="B377" s="316" t="s">
        <v>849</v>
      </c>
      <c r="C377" s="316" t="s">
        <v>863</v>
      </c>
      <c r="D377" s="316" t="s">
        <v>868</v>
      </c>
      <c r="E377" s="316" t="s">
        <v>846</v>
      </c>
      <c r="F377" s="315">
        <v>0</v>
      </c>
      <c r="G377" s="315">
        <v>0</v>
      </c>
      <c r="H377" s="315">
        <v>0</v>
      </c>
      <c r="I377" s="315">
        <v>0</v>
      </c>
      <c r="J377" s="315">
        <v>0</v>
      </c>
      <c r="K377" s="315">
        <v>0</v>
      </c>
      <c r="L377" s="315">
        <v>202560.6</v>
      </c>
      <c r="M377" s="315">
        <v>0</v>
      </c>
      <c r="N377" s="315">
        <v>0</v>
      </c>
      <c r="O377" s="315">
        <v>8489</v>
      </c>
      <c r="P377" s="315">
        <v>0</v>
      </c>
      <c r="Q377" s="315">
        <v>0</v>
      </c>
      <c r="R377" s="315">
        <v>0</v>
      </c>
      <c r="S377" s="315">
        <v>428905.17</v>
      </c>
      <c r="T377" s="315">
        <v>0</v>
      </c>
      <c r="U377" s="315">
        <v>0</v>
      </c>
      <c r="V377" s="315">
        <v>1507474.85</v>
      </c>
      <c r="W377" s="315">
        <v>0</v>
      </c>
      <c r="X377" s="315">
        <v>0</v>
      </c>
      <c r="Y377" s="315">
        <v>0</v>
      </c>
      <c r="Z377" s="315">
        <v>0</v>
      </c>
      <c r="AA377" s="315">
        <v>0</v>
      </c>
      <c r="AB377" s="315">
        <v>0</v>
      </c>
      <c r="AC377" s="315">
        <v>0</v>
      </c>
      <c r="AD377" s="315">
        <v>148543.06</v>
      </c>
      <c r="AE377" s="315">
        <v>0</v>
      </c>
      <c r="AF377" s="315">
        <v>0</v>
      </c>
      <c r="AG377" s="315">
        <v>0</v>
      </c>
      <c r="AH377" s="315">
        <v>0</v>
      </c>
      <c r="AI377" s="315">
        <v>0</v>
      </c>
      <c r="AJ377" s="315">
        <v>0</v>
      </c>
      <c r="AK377" s="315">
        <v>0</v>
      </c>
      <c r="AL377" s="315">
        <v>0</v>
      </c>
      <c r="AM377" s="315">
        <v>0</v>
      </c>
      <c r="AN377" s="315">
        <v>0</v>
      </c>
      <c r="AO377" s="315">
        <v>0</v>
      </c>
      <c r="AP377" s="315">
        <v>0</v>
      </c>
      <c r="AQ377" s="315">
        <v>0</v>
      </c>
      <c r="AR377" s="315">
        <v>0</v>
      </c>
      <c r="AS377" s="315">
        <v>0</v>
      </c>
      <c r="AT377" s="315">
        <v>0</v>
      </c>
      <c r="AU377" s="315">
        <v>0</v>
      </c>
      <c r="AV377" s="315">
        <v>0</v>
      </c>
      <c r="AW377" s="315">
        <v>0</v>
      </c>
      <c r="AX377" s="315">
        <v>0</v>
      </c>
      <c r="AY377" s="315">
        <v>0</v>
      </c>
      <c r="AZ377" s="315">
        <v>0</v>
      </c>
      <c r="BA377" s="315">
        <v>0</v>
      </c>
      <c r="BB377" s="315">
        <v>0</v>
      </c>
      <c r="BC377" s="315">
        <v>0</v>
      </c>
      <c r="BD377" s="315">
        <v>0</v>
      </c>
      <c r="BE377" s="315">
        <v>0</v>
      </c>
      <c r="BF377" s="315">
        <v>0</v>
      </c>
      <c r="BG377" s="315">
        <v>0</v>
      </c>
      <c r="BH377" s="315">
        <v>0</v>
      </c>
      <c r="BI377" s="315">
        <v>84506</v>
      </c>
      <c r="BJ377" s="315">
        <v>0</v>
      </c>
      <c r="BK377" s="315">
        <v>0</v>
      </c>
      <c r="BL377" s="315">
        <v>0</v>
      </c>
      <c r="BM377" s="315">
        <v>0</v>
      </c>
      <c r="BN377" s="315">
        <v>0</v>
      </c>
      <c r="BO377" s="315">
        <v>0</v>
      </c>
      <c r="BP377" s="315">
        <v>0</v>
      </c>
      <c r="BQ377" s="315">
        <v>0</v>
      </c>
      <c r="BR377" s="315">
        <v>0</v>
      </c>
      <c r="BS377" s="315">
        <v>0</v>
      </c>
      <c r="BT377" s="315">
        <v>0</v>
      </c>
      <c r="BU377" s="315">
        <v>0</v>
      </c>
      <c r="BV377" s="315">
        <v>0</v>
      </c>
      <c r="BW377" s="315">
        <v>0</v>
      </c>
      <c r="BX377" s="315">
        <v>0</v>
      </c>
      <c r="BY377" s="315">
        <v>0</v>
      </c>
      <c r="BZ377" s="315">
        <v>0</v>
      </c>
      <c r="CA377" s="315">
        <v>0</v>
      </c>
      <c r="CB377" s="315">
        <v>0</v>
      </c>
      <c r="CC377" s="315">
        <v>24325.360000000001</v>
      </c>
      <c r="CD377" s="315">
        <v>0</v>
      </c>
      <c r="CE377" s="315">
        <v>0</v>
      </c>
      <c r="CF377" s="315">
        <v>0</v>
      </c>
      <c r="CG377" s="315">
        <v>0</v>
      </c>
      <c r="CH377" s="315">
        <v>0</v>
      </c>
      <c r="CI377" s="315">
        <v>1685923.9</v>
      </c>
      <c r="CJ377" s="315">
        <v>0</v>
      </c>
      <c r="CK377" s="315">
        <v>0</v>
      </c>
      <c r="CL377" s="315">
        <v>17385</v>
      </c>
      <c r="CM377" s="315">
        <v>0</v>
      </c>
      <c r="CN377" s="315">
        <v>0</v>
      </c>
      <c r="CO377" s="315">
        <v>0</v>
      </c>
      <c r="CP377" s="315">
        <v>0</v>
      </c>
      <c r="CQ377" s="315">
        <v>0</v>
      </c>
      <c r="CR377" s="315">
        <v>29391.599999999999</v>
      </c>
      <c r="CS377" s="315">
        <v>1740</v>
      </c>
      <c r="CT377" s="315">
        <v>236712.25</v>
      </c>
      <c r="CU377" s="315">
        <v>0</v>
      </c>
      <c r="CV377" s="315">
        <v>0</v>
      </c>
      <c r="CW377" s="315">
        <v>0</v>
      </c>
      <c r="CX377" s="315">
        <v>0</v>
      </c>
      <c r="CY377" s="315">
        <v>0</v>
      </c>
      <c r="CZ377" s="315">
        <v>0</v>
      </c>
      <c r="DA377" s="315">
        <v>0</v>
      </c>
      <c r="DB377" s="315">
        <v>0</v>
      </c>
      <c r="DC377" s="315">
        <v>0</v>
      </c>
      <c r="DD377" s="315">
        <v>15250.05</v>
      </c>
      <c r="DE377" s="315">
        <v>11350</v>
      </c>
      <c r="DF377" s="315">
        <v>0</v>
      </c>
      <c r="DG377" s="315">
        <v>0</v>
      </c>
      <c r="DH377" s="315">
        <v>0</v>
      </c>
      <c r="DI377" s="315">
        <v>494590.32</v>
      </c>
      <c r="DJ377" s="315">
        <v>0</v>
      </c>
      <c r="DK377" s="315">
        <v>0</v>
      </c>
      <c r="DL377" s="315">
        <v>0</v>
      </c>
      <c r="DM377" s="315">
        <v>0</v>
      </c>
      <c r="DN377" s="315">
        <v>0</v>
      </c>
      <c r="DO377" s="315">
        <v>0</v>
      </c>
      <c r="DP377" s="315">
        <v>0</v>
      </c>
      <c r="DQ377" s="315">
        <v>0</v>
      </c>
      <c r="DR377" s="315">
        <v>0</v>
      </c>
      <c r="DS377" s="315">
        <v>0</v>
      </c>
      <c r="DT377" s="315">
        <v>0</v>
      </c>
      <c r="DU377" s="315">
        <v>0</v>
      </c>
      <c r="DV377" s="315">
        <v>0</v>
      </c>
      <c r="DW377" s="315">
        <v>0</v>
      </c>
      <c r="DX377" s="315">
        <v>0</v>
      </c>
      <c r="DY377" s="315">
        <v>0</v>
      </c>
      <c r="DZ377" s="315">
        <v>0</v>
      </c>
      <c r="EA377" s="315">
        <v>602101.30000000005</v>
      </c>
      <c r="EB377" s="315">
        <v>210065.9</v>
      </c>
      <c r="EC377" s="315">
        <v>0</v>
      </c>
      <c r="ED377" s="315">
        <v>0</v>
      </c>
      <c r="EE377" s="315">
        <v>0</v>
      </c>
      <c r="EF377" s="315">
        <v>0</v>
      </c>
      <c r="EG377" s="315">
        <v>0</v>
      </c>
      <c r="EH377" s="315">
        <v>0</v>
      </c>
      <c r="EI377" s="315">
        <v>335</v>
      </c>
      <c r="EJ377" s="315">
        <v>0</v>
      </c>
      <c r="EK377" s="315">
        <v>0</v>
      </c>
      <c r="EL377" s="315">
        <v>0</v>
      </c>
      <c r="EM377" s="315">
        <v>0</v>
      </c>
      <c r="EN377" s="315">
        <v>0</v>
      </c>
      <c r="EO377" s="315">
        <v>0</v>
      </c>
      <c r="EP377" s="315">
        <v>3450</v>
      </c>
      <c r="EQ377" s="315">
        <v>0</v>
      </c>
      <c r="ER377" s="315">
        <v>0</v>
      </c>
      <c r="ES377" s="315">
        <v>0</v>
      </c>
      <c r="ET377" s="315">
        <v>0</v>
      </c>
      <c r="EU377" s="315">
        <v>0</v>
      </c>
      <c r="EV377" s="315">
        <v>0</v>
      </c>
      <c r="EW377" s="315">
        <v>0</v>
      </c>
      <c r="EX377" s="315">
        <v>0</v>
      </c>
      <c r="EY377" s="315">
        <v>1293757.05</v>
      </c>
      <c r="EZ377" s="315">
        <v>0</v>
      </c>
      <c r="FA377" s="315">
        <v>0</v>
      </c>
      <c r="FB377" s="315">
        <v>0</v>
      </c>
      <c r="FC377" s="315">
        <v>0</v>
      </c>
      <c r="FD377" s="315">
        <v>0</v>
      </c>
      <c r="FE377" s="315">
        <v>166231.95000000001</v>
      </c>
      <c r="FF377" s="315">
        <v>0</v>
      </c>
      <c r="FG377" s="315">
        <v>0</v>
      </c>
      <c r="FH377" s="315">
        <v>0</v>
      </c>
      <c r="FI377" s="315">
        <v>0</v>
      </c>
      <c r="FJ377" s="315">
        <v>0</v>
      </c>
      <c r="FK377" s="315">
        <v>0</v>
      </c>
      <c r="FL377" s="315">
        <v>0</v>
      </c>
      <c r="FM377" s="315">
        <v>74057.7</v>
      </c>
      <c r="FN377" s="315">
        <v>0</v>
      </c>
      <c r="FO377" s="315">
        <v>40366</v>
      </c>
      <c r="FP377" s="315">
        <v>0</v>
      </c>
      <c r="FQ377" s="315">
        <v>0</v>
      </c>
      <c r="FR377" s="315">
        <v>415309.1</v>
      </c>
      <c r="FS377" s="315">
        <v>0</v>
      </c>
      <c r="FT377" s="315">
        <v>0</v>
      </c>
      <c r="FU377" s="315">
        <v>0</v>
      </c>
      <c r="FV377" s="315">
        <v>0</v>
      </c>
      <c r="FW377" s="315">
        <v>0</v>
      </c>
      <c r="FX377" s="315">
        <v>0</v>
      </c>
      <c r="FY377" s="315">
        <v>0</v>
      </c>
      <c r="FZ377" s="315">
        <v>0</v>
      </c>
      <c r="GA377" s="315">
        <v>0</v>
      </c>
      <c r="GB377" s="315">
        <v>0</v>
      </c>
      <c r="GC377" s="315">
        <v>0</v>
      </c>
      <c r="GD377" s="315">
        <v>0</v>
      </c>
      <c r="GE377" s="315">
        <v>0</v>
      </c>
      <c r="GF377" s="315">
        <v>0</v>
      </c>
      <c r="GG377" s="315">
        <v>0</v>
      </c>
      <c r="GH377" s="315">
        <v>0</v>
      </c>
      <c r="GI377" s="315">
        <v>480</v>
      </c>
      <c r="GJ377" s="315">
        <v>0</v>
      </c>
      <c r="GK377" s="315">
        <v>1872610.19</v>
      </c>
      <c r="GL377" s="315">
        <v>0</v>
      </c>
      <c r="GM377" s="315">
        <v>4315188.4000000004</v>
      </c>
      <c r="GN377" s="315">
        <v>0</v>
      </c>
      <c r="GO377" s="315">
        <v>0</v>
      </c>
      <c r="GP377" s="315">
        <v>0</v>
      </c>
      <c r="GQ377" s="315">
        <v>0</v>
      </c>
      <c r="GR377" s="315">
        <v>0</v>
      </c>
      <c r="GS377" s="315">
        <v>0</v>
      </c>
      <c r="GT377" s="315">
        <v>0</v>
      </c>
      <c r="GU377" s="315">
        <v>0</v>
      </c>
      <c r="GV377" s="315">
        <v>0</v>
      </c>
      <c r="GW377" s="315">
        <v>0</v>
      </c>
      <c r="GX377" s="315">
        <v>0</v>
      </c>
      <c r="GY377" s="315">
        <v>0</v>
      </c>
      <c r="GZ377" s="315">
        <v>0</v>
      </c>
      <c r="HA377" s="315">
        <v>44100.1</v>
      </c>
      <c r="HB377" s="315">
        <v>0</v>
      </c>
      <c r="HC377" s="315">
        <v>0</v>
      </c>
      <c r="HD377" s="315">
        <v>0</v>
      </c>
      <c r="HE377" s="315">
        <v>0</v>
      </c>
      <c r="HF377" s="315">
        <v>0</v>
      </c>
      <c r="HG377" s="315">
        <v>5560.25</v>
      </c>
      <c r="HH377" s="315">
        <v>0</v>
      </c>
      <c r="HI377" s="315">
        <v>45501.9</v>
      </c>
      <c r="HJ377" s="315">
        <v>0</v>
      </c>
      <c r="HK377" s="315">
        <v>0</v>
      </c>
      <c r="HL377" s="315">
        <v>0</v>
      </c>
      <c r="HM377" s="315">
        <v>0</v>
      </c>
      <c r="HN377" s="315">
        <v>0</v>
      </c>
      <c r="HO377" s="315">
        <v>0</v>
      </c>
      <c r="HP377" s="315">
        <v>11483.24</v>
      </c>
      <c r="HQ377" s="315">
        <v>0</v>
      </c>
      <c r="HR377" s="315">
        <v>1042286.13</v>
      </c>
      <c r="HS377" s="315">
        <v>0</v>
      </c>
      <c r="HT377" s="315">
        <v>0</v>
      </c>
      <c r="HU377" s="315">
        <v>0</v>
      </c>
      <c r="HV377" s="315">
        <v>0</v>
      </c>
      <c r="HW377" s="315">
        <v>85104</v>
      </c>
      <c r="HX377" s="315">
        <v>0</v>
      </c>
      <c r="HY377" s="315">
        <v>225683.35</v>
      </c>
      <c r="HZ377" s="315">
        <v>0</v>
      </c>
      <c r="IA377" s="315">
        <v>0</v>
      </c>
      <c r="IB377" s="315">
        <v>0</v>
      </c>
      <c r="IC377" s="315">
        <v>0</v>
      </c>
      <c r="ID377" s="315">
        <v>0</v>
      </c>
      <c r="IE377" s="315">
        <v>844507.13</v>
      </c>
      <c r="IF377" s="315">
        <v>0</v>
      </c>
      <c r="IG377" s="315">
        <v>0</v>
      </c>
      <c r="IH377" s="315">
        <v>0</v>
      </c>
      <c r="II377" s="315">
        <v>0</v>
      </c>
      <c r="IJ377" s="315">
        <v>0</v>
      </c>
      <c r="IK377" s="315">
        <v>0</v>
      </c>
      <c r="IL377" s="315">
        <v>0</v>
      </c>
      <c r="IM377" s="315">
        <v>0</v>
      </c>
      <c r="IN377" s="315">
        <v>0</v>
      </c>
      <c r="IO377" s="315">
        <v>0</v>
      </c>
      <c r="IP377" s="315">
        <v>0</v>
      </c>
      <c r="IQ377" s="315">
        <v>0</v>
      </c>
      <c r="IR377" s="315">
        <v>389684</v>
      </c>
      <c r="IS377" s="315">
        <v>1589502.9</v>
      </c>
      <c r="IT377" s="315">
        <v>0</v>
      </c>
      <c r="IU377" s="315">
        <v>0</v>
      </c>
      <c r="IV377" s="315">
        <v>0</v>
      </c>
      <c r="IW377" s="315">
        <v>0</v>
      </c>
      <c r="IX377" s="315">
        <v>0</v>
      </c>
      <c r="IY377" s="315">
        <v>0</v>
      </c>
      <c r="IZ377" s="315">
        <v>0</v>
      </c>
      <c r="JA377" s="315">
        <v>0</v>
      </c>
      <c r="JB377" s="315">
        <v>0</v>
      </c>
      <c r="JC377" s="315">
        <v>0</v>
      </c>
      <c r="JD377" s="315">
        <v>0</v>
      </c>
      <c r="JE377" s="315">
        <v>0</v>
      </c>
      <c r="JF377" s="315">
        <v>0</v>
      </c>
      <c r="JG377" s="315">
        <v>0</v>
      </c>
      <c r="JH377" s="315">
        <v>0</v>
      </c>
      <c r="JI377" s="315">
        <v>503687.15</v>
      </c>
      <c r="JJ377" s="315">
        <v>0</v>
      </c>
      <c r="JK377" s="315">
        <v>0</v>
      </c>
      <c r="JL377" s="315">
        <v>0</v>
      </c>
      <c r="JM377" s="315">
        <v>0</v>
      </c>
      <c r="JN377" s="315">
        <v>0</v>
      </c>
      <c r="JO377" s="315">
        <v>0</v>
      </c>
      <c r="JP377" s="315">
        <v>0</v>
      </c>
      <c r="JQ377" s="315">
        <v>0</v>
      </c>
      <c r="JR377" s="315">
        <v>0</v>
      </c>
      <c r="JS377" s="315">
        <v>0</v>
      </c>
      <c r="JT377" s="315">
        <v>0</v>
      </c>
      <c r="JU377" s="315">
        <v>0</v>
      </c>
      <c r="JV377" s="315">
        <v>0</v>
      </c>
      <c r="JW377" s="315">
        <v>0</v>
      </c>
      <c r="JX377" s="315">
        <v>0</v>
      </c>
      <c r="JY377" s="315">
        <v>0</v>
      </c>
      <c r="JZ377" s="315">
        <v>0</v>
      </c>
      <c r="KA377" s="315">
        <v>0</v>
      </c>
      <c r="KB377" s="315">
        <v>0</v>
      </c>
      <c r="KC377" s="315">
        <v>0</v>
      </c>
      <c r="KD377" s="315">
        <v>0</v>
      </c>
      <c r="KE377" s="315">
        <v>0</v>
      </c>
      <c r="KF377" s="315">
        <v>0</v>
      </c>
      <c r="KG377" s="315">
        <v>0</v>
      </c>
      <c r="KH377" s="315">
        <v>8015.1</v>
      </c>
      <c r="KI377" s="315">
        <v>101315</v>
      </c>
      <c r="KJ377" s="315">
        <v>0</v>
      </c>
      <c r="KK377" s="315">
        <v>0</v>
      </c>
      <c r="KL377" s="315">
        <v>0</v>
      </c>
      <c r="KM377" s="315">
        <v>0</v>
      </c>
      <c r="KN377" s="315">
        <v>0</v>
      </c>
      <c r="KO377" s="315">
        <v>0</v>
      </c>
      <c r="KP377" s="315">
        <v>9198</v>
      </c>
      <c r="KQ377" s="315">
        <v>44873.83</v>
      </c>
      <c r="KR377" s="315">
        <v>0</v>
      </c>
      <c r="KS377" s="314">
        <v>0</v>
      </c>
      <c r="KU377" s="312">
        <v>43</v>
      </c>
      <c r="KV377" s="312">
        <v>433</v>
      </c>
      <c r="KY377" s="312" t="s">
        <v>943</v>
      </c>
    </row>
    <row r="378" spans="1:311" x14ac:dyDescent="0.25">
      <c r="A378" s="321">
        <v>2022</v>
      </c>
      <c r="B378" s="320" t="s">
        <v>849</v>
      </c>
      <c r="C378" s="320" t="s">
        <v>863</v>
      </c>
      <c r="D378" s="320" t="s">
        <v>867</v>
      </c>
      <c r="E378" s="320" t="s">
        <v>846</v>
      </c>
      <c r="F378" s="319">
        <v>235738.8</v>
      </c>
      <c r="G378" s="319">
        <v>70735.06</v>
      </c>
      <c r="H378" s="319">
        <v>2974007.5</v>
      </c>
      <c r="I378" s="319">
        <v>189028.79</v>
      </c>
      <c r="J378" s="319">
        <v>88852.68</v>
      </c>
      <c r="K378" s="319">
        <v>50676.3</v>
      </c>
      <c r="L378" s="319">
        <v>1189424.6499999999</v>
      </c>
      <c r="M378" s="319">
        <v>1030583.06</v>
      </c>
      <c r="N378" s="319">
        <v>1753560.26</v>
      </c>
      <c r="O378" s="319">
        <v>1780452.8</v>
      </c>
      <c r="P378" s="319">
        <v>215169.95</v>
      </c>
      <c r="Q378" s="319">
        <v>228772.25</v>
      </c>
      <c r="R378" s="319">
        <v>494711.72</v>
      </c>
      <c r="S378" s="319">
        <v>249988.8</v>
      </c>
      <c r="T378" s="319">
        <v>225237.78</v>
      </c>
      <c r="U378" s="319">
        <v>471634.24</v>
      </c>
      <c r="V378" s="319">
        <v>1167896.8700000001</v>
      </c>
      <c r="W378" s="319">
        <v>125828.87</v>
      </c>
      <c r="X378" s="319">
        <v>661297.43999999994</v>
      </c>
      <c r="Y378" s="319">
        <v>79504.5</v>
      </c>
      <c r="Z378" s="319">
        <v>143984.15</v>
      </c>
      <c r="AA378" s="319">
        <v>4994656.37</v>
      </c>
      <c r="AB378" s="319">
        <v>431225.55</v>
      </c>
      <c r="AC378" s="319">
        <v>79668.5</v>
      </c>
      <c r="AD378" s="319">
        <v>1905412.68</v>
      </c>
      <c r="AE378" s="319">
        <v>44576.7</v>
      </c>
      <c r="AF378" s="319">
        <v>103602</v>
      </c>
      <c r="AG378" s="319">
        <v>164783.9</v>
      </c>
      <c r="AH378" s="319">
        <v>379808.75</v>
      </c>
      <c r="AI378" s="319">
        <v>462529.1</v>
      </c>
      <c r="AJ378" s="319">
        <v>205291.5</v>
      </c>
      <c r="AK378" s="319">
        <v>0</v>
      </c>
      <c r="AL378" s="319">
        <v>2158514.87</v>
      </c>
      <c r="AM378" s="319">
        <v>619110</v>
      </c>
      <c r="AN378" s="319">
        <v>264217.18</v>
      </c>
      <c r="AO378" s="319">
        <v>302653.69</v>
      </c>
      <c r="AP378" s="319">
        <v>369322.2</v>
      </c>
      <c r="AQ378" s="319">
        <v>58569.7</v>
      </c>
      <c r="AR378" s="319">
        <v>261153.9</v>
      </c>
      <c r="AS378" s="319">
        <v>182879.58</v>
      </c>
      <c r="AT378" s="319">
        <v>129801.25</v>
      </c>
      <c r="AU378" s="319">
        <v>235604.22</v>
      </c>
      <c r="AV378" s="319">
        <v>211172</v>
      </c>
      <c r="AW378" s="319">
        <v>3703241.68</v>
      </c>
      <c r="AX378" s="319">
        <v>67961.600000000006</v>
      </c>
      <c r="AY378" s="319">
        <v>222084.05</v>
      </c>
      <c r="AZ378" s="319">
        <v>220348.79999999999</v>
      </c>
      <c r="BA378" s="319">
        <v>37972.35</v>
      </c>
      <c r="BB378" s="319">
        <v>222623.68</v>
      </c>
      <c r="BC378" s="319">
        <v>869389.52</v>
      </c>
      <c r="BD378" s="319">
        <v>1990130.88</v>
      </c>
      <c r="BE378" s="319">
        <v>197976.38</v>
      </c>
      <c r="BF378" s="319">
        <v>52987.65</v>
      </c>
      <c r="BG378" s="319">
        <v>19086.66</v>
      </c>
      <c r="BH378" s="319">
        <v>41018.800000000003</v>
      </c>
      <c r="BI378" s="319">
        <v>4060537.15</v>
      </c>
      <c r="BJ378" s="319">
        <v>41148.9</v>
      </c>
      <c r="BK378" s="319">
        <v>1713625.76</v>
      </c>
      <c r="BL378" s="319">
        <v>58155.95</v>
      </c>
      <c r="BM378" s="319">
        <v>155632.79999999999</v>
      </c>
      <c r="BN378" s="319">
        <v>1374928.76</v>
      </c>
      <c r="BO378" s="319">
        <v>389835.13</v>
      </c>
      <c r="BP378" s="319">
        <v>156045.85</v>
      </c>
      <c r="BQ378" s="319">
        <v>23574.3</v>
      </c>
      <c r="BR378" s="319">
        <v>143179.35</v>
      </c>
      <c r="BS378" s="319">
        <v>87939.31</v>
      </c>
      <c r="BT378" s="319">
        <v>128359.35</v>
      </c>
      <c r="BU378" s="319">
        <v>74292.899999999994</v>
      </c>
      <c r="BV378" s="319">
        <v>166254.79999999999</v>
      </c>
      <c r="BW378" s="319">
        <v>393424.3</v>
      </c>
      <c r="BX378" s="319">
        <v>355970.75</v>
      </c>
      <c r="BY378" s="319">
        <v>601064.80000000005</v>
      </c>
      <c r="BZ378" s="319">
        <v>170907.4</v>
      </c>
      <c r="CA378" s="319">
        <v>260217.95</v>
      </c>
      <c r="CB378" s="319">
        <v>126406.05</v>
      </c>
      <c r="CC378" s="319">
        <v>919947.46</v>
      </c>
      <c r="CD378" s="319">
        <v>472877.3</v>
      </c>
      <c r="CE378" s="319">
        <v>764424.96</v>
      </c>
      <c r="CF378" s="319">
        <v>1390614.1</v>
      </c>
      <c r="CG378" s="319">
        <v>789185</v>
      </c>
      <c r="CH378" s="319">
        <v>159202.5</v>
      </c>
      <c r="CI378" s="319">
        <v>11700822.1</v>
      </c>
      <c r="CJ378" s="319">
        <v>72743.899999999994</v>
      </c>
      <c r="CK378" s="319">
        <v>89413.6</v>
      </c>
      <c r="CL378" s="319">
        <v>205684.45</v>
      </c>
      <c r="CM378" s="319">
        <v>41097.449999999997</v>
      </c>
      <c r="CN378" s="319">
        <v>845314.31</v>
      </c>
      <c r="CO378" s="319">
        <v>956654.85</v>
      </c>
      <c r="CP378" s="319">
        <v>53575.23</v>
      </c>
      <c r="CQ378" s="319">
        <v>372517.73</v>
      </c>
      <c r="CR378" s="319">
        <v>64694.7</v>
      </c>
      <c r="CS378" s="319">
        <v>259004.62</v>
      </c>
      <c r="CT378" s="319">
        <v>654336.1</v>
      </c>
      <c r="CU378" s="319">
        <v>74036</v>
      </c>
      <c r="CV378" s="319">
        <v>35470.75</v>
      </c>
      <c r="CW378" s="319">
        <v>212952.1</v>
      </c>
      <c r="CX378" s="319">
        <v>300912.31</v>
      </c>
      <c r="CY378" s="319">
        <v>164775.35</v>
      </c>
      <c r="CZ378" s="319">
        <v>1938059.35</v>
      </c>
      <c r="DA378" s="319">
        <v>827859.04</v>
      </c>
      <c r="DB378" s="319">
        <v>894479.21</v>
      </c>
      <c r="DC378" s="319">
        <v>634473.1</v>
      </c>
      <c r="DD378" s="319">
        <v>4418708.32</v>
      </c>
      <c r="DE378" s="319">
        <v>2849469.91</v>
      </c>
      <c r="DF378" s="319">
        <v>119589.1</v>
      </c>
      <c r="DG378" s="319">
        <v>236479.18</v>
      </c>
      <c r="DH378" s="319">
        <v>512953.04</v>
      </c>
      <c r="DI378" s="319">
        <v>21396.75</v>
      </c>
      <c r="DJ378" s="319">
        <v>305287.75</v>
      </c>
      <c r="DK378" s="319">
        <v>441853.67</v>
      </c>
      <c r="DL378" s="319">
        <v>278946.65000000002</v>
      </c>
      <c r="DM378" s="319">
        <v>317316.13</v>
      </c>
      <c r="DN378" s="319">
        <v>64375.9</v>
      </c>
      <c r="DO378" s="319">
        <v>213731</v>
      </c>
      <c r="DP378" s="319">
        <v>86560.9</v>
      </c>
      <c r="DQ378" s="319">
        <v>78448.95</v>
      </c>
      <c r="DR378" s="319">
        <v>673164.4</v>
      </c>
      <c r="DS378" s="319">
        <v>611357.63</v>
      </c>
      <c r="DT378" s="319">
        <v>725060.27</v>
      </c>
      <c r="DU378" s="319">
        <v>596438.64</v>
      </c>
      <c r="DV378" s="319">
        <v>142216.94</v>
      </c>
      <c r="DW378" s="319">
        <v>226369.65</v>
      </c>
      <c r="DX378" s="319">
        <v>742291.65</v>
      </c>
      <c r="DY378" s="319">
        <v>333114.13</v>
      </c>
      <c r="DZ378" s="319">
        <v>623391.19999999995</v>
      </c>
      <c r="EA378" s="319">
        <v>5660739.3899999997</v>
      </c>
      <c r="EB378" s="319">
        <v>317108.55</v>
      </c>
      <c r="EC378" s="319">
        <v>229055.95</v>
      </c>
      <c r="ED378" s="319">
        <v>123043.95</v>
      </c>
      <c r="EE378" s="319">
        <v>388810.8</v>
      </c>
      <c r="EF378" s="319">
        <v>62450.5</v>
      </c>
      <c r="EG378" s="319">
        <v>1396376</v>
      </c>
      <c r="EH378" s="319">
        <v>202661.46</v>
      </c>
      <c r="EI378" s="319">
        <v>981541.45</v>
      </c>
      <c r="EJ378" s="319">
        <v>1561723.96</v>
      </c>
      <c r="EK378" s="319">
        <v>70762.02</v>
      </c>
      <c r="EL378" s="319">
        <v>108903.8</v>
      </c>
      <c r="EM378" s="319">
        <v>325752.96999999997</v>
      </c>
      <c r="EN378" s="319">
        <v>676408.4</v>
      </c>
      <c r="EO378" s="319">
        <v>1120332.98</v>
      </c>
      <c r="EP378" s="319">
        <v>480594.1</v>
      </c>
      <c r="EQ378" s="319">
        <v>60612.5</v>
      </c>
      <c r="ER378" s="319">
        <v>548735.15</v>
      </c>
      <c r="ES378" s="319">
        <v>144970.79999999999</v>
      </c>
      <c r="ET378" s="319">
        <v>431696.2</v>
      </c>
      <c r="EU378" s="319">
        <v>135647.22</v>
      </c>
      <c r="EV378" s="319">
        <v>68893.05</v>
      </c>
      <c r="EW378" s="319">
        <v>266764</v>
      </c>
      <c r="EX378" s="319">
        <v>662081.25</v>
      </c>
      <c r="EY378" s="319">
        <v>2356771.14</v>
      </c>
      <c r="EZ378" s="319">
        <v>284087949.75999999</v>
      </c>
      <c r="FA378" s="319">
        <v>482641.99</v>
      </c>
      <c r="FB378" s="319">
        <v>448326.24</v>
      </c>
      <c r="FC378" s="319">
        <v>1839952.75</v>
      </c>
      <c r="FD378" s="319">
        <v>347757.41</v>
      </c>
      <c r="FE378" s="319">
        <v>3187180.63</v>
      </c>
      <c r="FF378" s="319">
        <v>423278.99</v>
      </c>
      <c r="FG378" s="319">
        <v>66971.850000000006</v>
      </c>
      <c r="FH378" s="319">
        <v>1495392.33</v>
      </c>
      <c r="FI378" s="319">
        <v>109292.05</v>
      </c>
      <c r="FJ378" s="319">
        <v>865623.55</v>
      </c>
      <c r="FK378" s="319">
        <v>176176.59</v>
      </c>
      <c r="FL378" s="319">
        <v>30065</v>
      </c>
      <c r="FM378" s="319">
        <v>1731430.99</v>
      </c>
      <c r="FN378" s="319">
        <v>85052.32</v>
      </c>
      <c r="FO378" s="319">
        <v>212986</v>
      </c>
      <c r="FP378" s="319">
        <v>205349.15</v>
      </c>
      <c r="FQ378" s="319">
        <v>123353.4</v>
      </c>
      <c r="FR378" s="319">
        <v>3775438.87</v>
      </c>
      <c r="FS378" s="319">
        <v>127659.45</v>
      </c>
      <c r="FT378" s="319">
        <v>95089.75</v>
      </c>
      <c r="FU378" s="319">
        <v>310302.84999999998</v>
      </c>
      <c r="FV378" s="319">
        <v>84575.9</v>
      </c>
      <c r="FW378" s="319">
        <v>90977.25</v>
      </c>
      <c r="FX378" s="319">
        <v>284663.90000000002</v>
      </c>
      <c r="FY378" s="319">
        <v>313404.15999999997</v>
      </c>
      <c r="FZ378" s="319">
        <v>82990.649999999994</v>
      </c>
      <c r="GA378" s="319">
        <v>81340.800000000003</v>
      </c>
      <c r="GB378" s="319">
        <v>126729.1</v>
      </c>
      <c r="GC378" s="319">
        <v>127486.7</v>
      </c>
      <c r="GD378" s="319">
        <v>130964.65</v>
      </c>
      <c r="GE378" s="319">
        <v>813307.2</v>
      </c>
      <c r="GF378" s="319">
        <v>326299.7</v>
      </c>
      <c r="GG378" s="319">
        <v>837273.65</v>
      </c>
      <c r="GH378" s="319">
        <v>119807.9</v>
      </c>
      <c r="GI378" s="319">
        <v>371548.4</v>
      </c>
      <c r="GJ378" s="319">
        <v>302611.05</v>
      </c>
      <c r="GK378" s="319">
        <v>6618983.5300000003</v>
      </c>
      <c r="GL378" s="319">
        <v>112739.65</v>
      </c>
      <c r="GM378" s="319">
        <v>7961380.7000000002</v>
      </c>
      <c r="GN378" s="319">
        <v>267915.21000000002</v>
      </c>
      <c r="GO378" s="319">
        <v>1690716.44</v>
      </c>
      <c r="GP378" s="319">
        <v>42448.5</v>
      </c>
      <c r="GQ378" s="319">
        <v>0</v>
      </c>
      <c r="GR378" s="319">
        <v>253572.45</v>
      </c>
      <c r="GS378" s="319">
        <v>10869365.91</v>
      </c>
      <c r="GT378" s="319">
        <v>76295.899999999994</v>
      </c>
      <c r="GU378" s="319">
        <v>5376012.1399999997</v>
      </c>
      <c r="GV378" s="319">
        <v>177338.45</v>
      </c>
      <c r="GW378" s="319">
        <v>85195.95</v>
      </c>
      <c r="GX378" s="319">
        <v>1568429.79</v>
      </c>
      <c r="GY378" s="319">
        <v>116057.92</v>
      </c>
      <c r="GZ378" s="319">
        <v>814063.07</v>
      </c>
      <c r="HA378" s="319">
        <v>453285.95</v>
      </c>
      <c r="HB378" s="319">
        <v>111712.4</v>
      </c>
      <c r="HC378" s="319">
        <v>1704462.08</v>
      </c>
      <c r="HD378" s="319">
        <v>52484.15</v>
      </c>
      <c r="HE378" s="319">
        <v>74565</v>
      </c>
      <c r="HF378" s="319">
        <v>181140.75</v>
      </c>
      <c r="HG378" s="319">
        <v>832298.25</v>
      </c>
      <c r="HH378" s="319">
        <v>4118540.42</v>
      </c>
      <c r="HI378" s="319">
        <v>986782.41</v>
      </c>
      <c r="HJ378" s="319">
        <v>362247.9</v>
      </c>
      <c r="HK378" s="319">
        <v>164241.75</v>
      </c>
      <c r="HL378" s="319">
        <v>748492.9</v>
      </c>
      <c r="HM378" s="319">
        <v>230464.35</v>
      </c>
      <c r="HN378" s="319">
        <v>118985.05</v>
      </c>
      <c r="HO378" s="319">
        <v>184747.5</v>
      </c>
      <c r="HP378" s="319">
        <v>937843.85</v>
      </c>
      <c r="HQ378" s="319">
        <v>73208.5</v>
      </c>
      <c r="HR378" s="319">
        <v>1672566.19</v>
      </c>
      <c r="HS378" s="319">
        <v>32892.400000000001</v>
      </c>
      <c r="HT378" s="319">
        <v>2603891.61</v>
      </c>
      <c r="HU378" s="319">
        <v>66776.600000000006</v>
      </c>
      <c r="HV378" s="319">
        <v>388589.45</v>
      </c>
      <c r="HW378" s="319">
        <v>6123673.5999999996</v>
      </c>
      <c r="HX378" s="319">
        <v>148610.9</v>
      </c>
      <c r="HY378" s="319">
        <v>4634234.3</v>
      </c>
      <c r="HZ378" s="319">
        <v>379530.65</v>
      </c>
      <c r="IA378" s="319">
        <v>62415</v>
      </c>
      <c r="IB378" s="319">
        <v>688718.37</v>
      </c>
      <c r="IC378" s="319">
        <v>3737151.78</v>
      </c>
      <c r="ID378" s="319">
        <v>171538.2</v>
      </c>
      <c r="IE378" s="319">
        <v>1415997.41</v>
      </c>
      <c r="IF378" s="319">
        <v>180757.7</v>
      </c>
      <c r="IG378" s="319">
        <v>193494.55</v>
      </c>
      <c r="IH378" s="319">
        <v>23733.5</v>
      </c>
      <c r="II378" s="319">
        <v>131713</v>
      </c>
      <c r="IJ378" s="319">
        <v>806038.98</v>
      </c>
      <c r="IK378" s="319">
        <v>46165.55</v>
      </c>
      <c r="IL378" s="319">
        <v>135324.5</v>
      </c>
      <c r="IM378" s="319">
        <v>211296.6</v>
      </c>
      <c r="IN378" s="319">
        <v>1076700.3500000001</v>
      </c>
      <c r="IO378" s="319">
        <v>199311.37</v>
      </c>
      <c r="IP378" s="319">
        <v>107137.35</v>
      </c>
      <c r="IQ378" s="319">
        <v>132934.6</v>
      </c>
      <c r="IR378" s="319">
        <v>1538538.28</v>
      </c>
      <c r="IS378" s="319">
        <v>1777925.68</v>
      </c>
      <c r="IT378" s="319">
        <v>2564504.64</v>
      </c>
      <c r="IU378" s="319">
        <v>90955.6</v>
      </c>
      <c r="IV378" s="319">
        <v>1584836.09</v>
      </c>
      <c r="IW378" s="319">
        <v>266502.28000000003</v>
      </c>
      <c r="IX378" s="319">
        <v>41661.699999999997</v>
      </c>
      <c r="IY378" s="319">
        <v>731883.63</v>
      </c>
      <c r="IZ378" s="319">
        <v>287948.95</v>
      </c>
      <c r="JA378" s="319">
        <v>119169.85</v>
      </c>
      <c r="JB378" s="319">
        <v>271284.45</v>
      </c>
      <c r="JC378" s="319">
        <v>236466.4</v>
      </c>
      <c r="JD378" s="319">
        <v>62523.75</v>
      </c>
      <c r="JE378" s="319">
        <v>43149.65</v>
      </c>
      <c r="JF378" s="319">
        <v>187908.5</v>
      </c>
      <c r="JG378" s="319">
        <v>81886.5</v>
      </c>
      <c r="JH378" s="319">
        <v>261507.9</v>
      </c>
      <c r="JI378" s="319">
        <v>746451.78</v>
      </c>
      <c r="JJ378" s="319">
        <v>393401.25</v>
      </c>
      <c r="JK378" s="319">
        <v>57392.1</v>
      </c>
      <c r="JL378" s="319">
        <v>154018.5</v>
      </c>
      <c r="JM378" s="319">
        <v>33371.449999999997</v>
      </c>
      <c r="JN378" s="319">
        <v>13049.65</v>
      </c>
      <c r="JO378" s="319">
        <v>984855.89</v>
      </c>
      <c r="JP378" s="319">
        <v>137884.35</v>
      </c>
      <c r="JQ378" s="319">
        <v>172545.2</v>
      </c>
      <c r="JR378" s="319">
        <v>2449.85</v>
      </c>
      <c r="JS378" s="319">
        <v>1731379.12</v>
      </c>
      <c r="JT378" s="319">
        <v>195861.75</v>
      </c>
      <c r="JU378" s="319">
        <v>49951.199999999997</v>
      </c>
      <c r="JV378" s="319">
        <v>3161111.52</v>
      </c>
      <c r="JW378" s="319">
        <v>149232.45000000001</v>
      </c>
      <c r="JX378" s="319">
        <v>273544.65000000002</v>
      </c>
      <c r="JY378" s="319">
        <v>3990.4</v>
      </c>
      <c r="JZ378" s="319">
        <v>40265.35</v>
      </c>
      <c r="KA378" s="319">
        <v>434940.75</v>
      </c>
      <c r="KB378" s="319">
        <v>356528.8</v>
      </c>
      <c r="KC378" s="319">
        <v>141844.45000000001</v>
      </c>
      <c r="KD378" s="319">
        <v>124211</v>
      </c>
      <c r="KE378" s="319">
        <v>2457927.5099999998</v>
      </c>
      <c r="KF378" s="319">
        <v>74031.360000000001</v>
      </c>
      <c r="KG378" s="319">
        <v>441767.05</v>
      </c>
      <c r="KH378" s="319">
        <v>277968.59999999998</v>
      </c>
      <c r="KI378" s="319">
        <v>407060.15</v>
      </c>
      <c r="KJ378" s="319">
        <v>240903.55</v>
      </c>
      <c r="KK378" s="319">
        <v>56541.7</v>
      </c>
      <c r="KL378" s="319">
        <v>98497.35</v>
      </c>
      <c r="KM378" s="319">
        <v>137124.63</v>
      </c>
      <c r="KN378" s="319">
        <v>221009.75</v>
      </c>
      <c r="KO378" s="319">
        <v>920098.71</v>
      </c>
      <c r="KP378" s="319">
        <v>356544.2</v>
      </c>
      <c r="KQ378" s="319">
        <v>36907644.57</v>
      </c>
      <c r="KR378" s="319">
        <v>723509.55</v>
      </c>
      <c r="KS378" s="318">
        <v>383163.96</v>
      </c>
      <c r="KU378" s="312">
        <v>43</v>
      </c>
      <c r="KV378" s="312">
        <v>434</v>
      </c>
      <c r="KY378" s="312" t="s">
        <v>943</v>
      </c>
    </row>
    <row r="379" spans="1:311" x14ac:dyDescent="0.25">
      <c r="A379" s="317">
        <v>2022</v>
      </c>
      <c r="B379" s="316" t="s">
        <v>849</v>
      </c>
      <c r="C379" s="316" t="s">
        <v>863</v>
      </c>
      <c r="D379" s="316" t="s">
        <v>866</v>
      </c>
      <c r="E379" s="316" t="s">
        <v>846</v>
      </c>
      <c r="F379" s="315">
        <v>128107.8</v>
      </c>
      <c r="G379" s="315">
        <v>93044.35</v>
      </c>
      <c r="H379" s="315">
        <v>1720370.51</v>
      </c>
      <c r="I379" s="315">
        <v>9204.65</v>
      </c>
      <c r="J379" s="315">
        <v>0</v>
      </c>
      <c r="K379" s="315">
        <v>167404.29999999999</v>
      </c>
      <c r="L379" s="315">
        <v>1418825.8</v>
      </c>
      <c r="M379" s="315">
        <v>112873.77</v>
      </c>
      <c r="N379" s="315">
        <v>5126234.26</v>
      </c>
      <c r="O379" s="315">
        <v>1150705.55</v>
      </c>
      <c r="P379" s="315">
        <v>284556.62</v>
      </c>
      <c r="Q379" s="315">
        <v>292781.09999999998</v>
      </c>
      <c r="R379" s="315">
        <v>1072108.18</v>
      </c>
      <c r="S379" s="315">
        <v>378900.87</v>
      </c>
      <c r="T379" s="315">
        <v>229930.95</v>
      </c>
      <c r="U379" s="315">
        <v>219361.67</v>
      </c>
      <c r="V379" s="315">
        <v>2086739.57</v>
      </c>
      <c r="W379" s="315">
        <v>58388.6</v>
      </c>
      <c r="X379" s="315">
        <v>261327.53</v>
      </c>
      <c r="Y379" s="315">
        <v>172488.55</v>
      </c>
      <c r="Z379" s="315">
        <v>130042.47</v>
      </c>
      <c r="AA379" s="315">
        <v>1907427.26</v>
      </c>
      <c r="AB379" s="315">
        <v>1714106.45</v>
      </c>
      <c r="AC379" s="315">
        <v>27796.34</v>
      </c>
      <c r="AD379" s="315">
        <v>4081945.5</v>
      </c>
      <c r="AE379" s="315">
        <v>72761.81</v>
      </c>
      <c r="AF379" s="315">
        <v>5028.42</v>
      </c>
      <c r="AG379" s="315">
        <v>245856.6</v>
      </c>
      <c r="AH379" s="315">
        <v>9097.35</v>
      </c>
      <c r="AI379" s="315">
        <v>111476.3</v>
      </c>
      <c r="AJ379" s="315">
        <v>214991.3</v>
      </c>
      <c r="AK379" s="315">
        <v>105650.22</v>
      </c>
      <c r="AL379" s="315">
        <v>2278137.11</v>
      </c>
      <c r="AM379" s="315">
        <v>127609.05</v>
      </c>
      <c r="AN379" s="315">
        <v>5325.45</v>
      </c>
      <c r="AO379" s="315">
        <v>194438</v>
      </c>
      <c r="AP379" s="315">
        <v>151804.54999999999</v>
      </c>
      <c r="AQ379" s="315">
        <v>111492.45</v>
      </c>
      <c r="AR379" s="315">
        <v>146344.54999999999</v>
      </c>
      <c r="AS379" s="315">
        <v>398991.67</v>
      </c>
      <c r="AT379" s="315">
        <v>6595.65</v>
      </c>
      <c r="AU379" s="315">
        <v>54506.65</v>
      </c>
      <c r="AV379" s="315">
        <v>158873.68</v>
      </c>
      <c r="AW379" s="315">
        <v>1031511.25</v>
      </c>
      <c r="AX379" s="315">
        <v>59834.2</v>
      </c>
      <c r="AY379" s="315">
        <v>199324.87</v>
      </c>
      <c r="AZ379" s="315">
        <v>216747.25</v>
      </c>
      <c r="BA379" s="315">
        <v>19145</v>
      </c>
      <c r="BB379" s="315">
        <v>59745.4</v>
      </c>
      <c r="BC379" s="315">
        <v>371438.53</v>
      </c>
      <c r="BD379" s="315">
        <v>217833.62</v>
      </c>
      <c r="BE379" s="315">
        <v>18492</v>
      </c>
      <c r="BF379" s="315">
        <v>0</v>
      </c>
      <c r="BG379" s="315">
        <v>59214.63</v>
      </c>
      <c r="BH379" s="315">
        <v>65463.94</v>
      </c>
      <c r="BI379" s="315">
        <v>194586.5</v>
      </c>
      <c r="BJ379" s="315">
        <v>27266</v>
      </c>
      <c r="BK379" s="315">
        <v>606726.55000000005</v>
      </c>
      <c r="BL379" s="315">
        <v>14091.3</v>
      </c>
      <c r="BM379" s="315">
        <v>167560.1</v>
      </c>
      <c r="BN379" s="315">
        <v>129564.35</v>
      </c>
      <c r="BO379" s="315">
        <v>143347.6</v>
      </c>
      <c r="BP379" s="315">
        <v>280822.86</v>
      </c>
      <c r="BQ379" s="315">
        <v>64309.05</v>
      </c>
      <c r="BR379" s="315">
        <v>236746.41</v>
      </c>
      <c r="BS379" s="315">
        <v>513859.13</v>
      </c>
      <c r="BT379" s="315">
        <v>10403.9</v>
      </c>
      <c r="BU379" s="315">
        <v>26793</v>
      </c>
      <c r="BV379" s="315">
        <v>64919.35</v>
      </c>
      <c r="BW379" s="315">
        <v>31536.31</v>
      </c>
      <c r="BX379" s="315">
        <v>464469.54</v>
      </c>
      <c r="BY379" s="315">
        <v>64740.7</v>
      </c>
      <c r="BZ379" s="315">
        <v>101304.3</v>
      </c>
      <c r="CA379" s="315">
        <v>318232.82</v>
      </c>
      <c r="CB379" s="315">
        <v>138103</v>
      </c>
      <c r="CC379" s="315">
        <v>796021.51</v>
      </c>
      <c r="CD379" s="315">
        <v>260225.42</v>
      </c>
      <c r="CE379" s="315">
        <v>114032.3</v>
      </c>
      <c r="CF379" s="315">
        <v>2258462.86</v>
      </c>
      <c r="CG379" s="315">
        <v>83715.83</v>
      </c>
      <c r="CH379" s="315">
        <v>30085.15</v>
      </c>
      <c r="CI379" s="315">
        <v>187232.05</v>
      </c>
      <c r="CJ379" s="315">
        <v>49861.25</v>
      </c>
      <c r="CK379" s="315">
        <v>72683.399999999994</v>
      </c>
      <c r="CL379" s="315">
        <v>165933.79999999999</v>
      </c>
      <c r="CM379" s="315">
        <v>45755.8</v>
      </c>
      <c r="CN379" s="315">
        <v>155797.01</v>
      </c>
      <c r="CO379" s="315">
        <v>1103202.6000000001</v>
      </c>
      <c r="CP379" s="315">
        <v>400</v>
      </c>
      <c r="CQ379" s="315">
        <v>41606.300000000003</v>
      </c>
      <c r="CR379" s="315">
        <v>17806.45</v>
      </c>
      <c r="CS379" s="315">
        <v>7674.46</v>
      </c>
      <c r="CT379" s="315">
        <v>108879.25</v>
      </c>
      <c r="CU379" s="315">
        <v>44008.06</v>
      </c>
      <c r="CV379" s="315">
        <v>19880</v>
      </c>
      <c r="CW379" s="315">
        <v>120520.15</v>
      </c>
      <c r="CX379" s="315">
        <v>78951.62</v>
      </c>
      <c r="CY379" s="315">
        <v>5911.25</v>
      </c>
      <c r="CZ379" s="315">
        <v>1469953.24</v>
      </c>
      <c r="DA379" s="315">
        <v>15640.8</v>
      </c>
      <c r="DB379" s="315">
        <v>539116.80000000005</v>
      </c>
      <c r="DC379" s="315">
        <v>31873.05</v>
      </c>
      <c r="DD379" s="315">
        <v>2865275.36</v>
      </c>
      <c r="DE379" s="315">
        <v>575163.97</v>
      </c>
      <c r="DF379" s="315">
        <v>150475.01999999999</v>
      </c>
      <c r="DG379" s="315">
        <v>128772.85</v>
      </c>
      <c r="DH379" s="315">
        <v>147235.88</v>
      </c>
      <c r="DI379" s="315">
        <v>137097.85999999999</v>
      </c>
      <c r="DJ379" s="315">
        <v>1352875.27</v>
      </c>
      <c r="DK379" s="315">
        <v>5895.95</v>
      </c>
      <c r="DL379" s="315">
        <v>71341.100000000006</v>
      </c>
      <c r="DM379" s="315">
        <v>298968.74</v>
      </c>
      <c r="DN379" s="315">
        <v>1340.15</v>
      </c>
      <c r="DO379" s="315">
        <v>96324.2</v>
      </c>
      <c r="DP379" s="315">
        <v>95233.45</v>
      </c>
      <c r="DQ379" s="315">
        <v>96347.9</v>
      </c>
      <c r="DR379" s="315">
        <v>726817.45</v>
      </c>
      <c r="DS379" s="315">
        <v>101902.05</v>
      </c>
      <c r="DT379" s="315">
        <v>376710.9</v>
      </c>
      <c r="DU379" s="315">
        <v>316831.65000000002</v>
      </c>
      <c r="DV379" s="315">
        <v>97456.25</v>
      </c>
      <c r="DW379" s="315">
        <v>333942.15000000002</v>
      </c>
      <c r="DX379" s="315">
        <v>1404187.91</v>
      </c>
      <c r="DY379" s="315">
        <v>280945.88</v>
      </c>
      <c r="DZ379" s="315">
        <v>149651.82</v>
      </c>
      <c r="EA379" s="315">
        <v>1580376.7</v>
      </c>
      <c r="EB379" s="315">
        <v>238092.55</v>
      </c>
      <c r="EC379" s="315">
        <v>236204.33</v>
      </c>
      <c r="ED379" s="315">
        <v>710796.46</v>
      </c>
      <c r="EE379" s="315">
        <v>229202.66</v>
      </c>
      <c r="EF379" s="315">
        <v>33871.15</v>
      </c>
      <c r="EG379" s="315">
        <v>1058044.3999999999</v>
      </c>
      <c r="EH379" s="315">
        <v>7226.45</v>
      </c>
      <c r="EI379" s="315">
        <v>341517.43</v>
      </c>
      <c r="EJ379" s="315">
        <v>971878.74</v>
      </c>
      <c r="EK379" s="315">
        <v>72620.7</v>
      </c>
      <c r="EL379" s="315">
        <v>46281</v>
      </c>
      <c r="EM379" s="315">
        <v>153614.35</v>
      </c>
      <c r="EN379" s="315">
        <v>171757.79</v>
      </c>
      <c r="EO379" s="315">
        <v>478326.51</v>
      </c>
      <c r="EP379" s="315">
        <v>19001.400000000001</v>
      </c>
      <c r="EQ379" s="315">
        <v>590806.26</v>
      </c>
      <c r="ER379" s="315">
        <v>508253.9</v>
      </c>
      <c r="ES379" s="315">
        <v>271187.56</v>
      </c>
      <c r="ET379" s="315">
        <v>681767.89</v>
      </c>
      <c r="EU379" s="315">
        <v>40463.550000000003</v>
      </c>
      <c r="EV379" s="315">
        <v>143476.70000000001</v>
      </c>
      <c r="EW379" s="315">
        <v>217584.68</v>
      </c>
      <c r="EX379" s="315">
        <v>290369.40000000002</v>
      </c>
      <c r="EY379" s="315">
        <v>1341468.4099999999</v>
      </c>
      <c r="EZ379" s="315">
        <v>359144218.14999998</v>
      </c>
      <c r="FA379" s="315">
        <v>182129.09</v>
      </c>
      <c r="FB379" s="315">
        <v>550690.84</v>
      </c>
      <c r="FC379" s="315">
        <v>2136234.08</v>
      </c>
      <c r="FD379" s="315">
        <v>730444.36</v>
      </c>
      <c r="FE379" s="315">
        <v>195230</v>
      </c>
      <c r="FF379" s="315">
        <v>124260.04</v>
      </c>
      <c r="FG379" s="315">
        <v>50334.400000000001</v>
      </c>
      <c r="FH379" s="315">
        <v>1318447.83</v>
      </c>
      <c r="FI379" s="315">
        <v>201999.6</v>
      </c>
      <c r="FJ379" s="315">
        <v>324904.96000000002</v>
      </c>
      <c r="FK379" s="315">
        <v>313474.45</v>
      </c>
      <c r="FL379" s="315">
        <v>10886.65</v>
      </c>
      <c r="FM379" s="315">
        <v>957964.14</v>
      </c>
      <c r="FN379" s="315">
        <v>2312</v>
      </c>
      <c r="FO379" s="315">
        <v>32189.7</v>
      </c>
      <c r="FP379" s="315">
        <v>8260.15</v>
      </c>
      <c r="FQ379" s="315">
        <v>5616.9</v>
      </c>
      <c r="FR379" s="315">
        <v>12568092.539999999</v>
      </c>
      <c r="FS379" s="315">
        <v>106112.35</v>
      </c>
      <c r="FT379" s="315">
        <v>89323.85</v>
      </c>
      <c r="FU379" s="315">
        <v>408897</v>
      </c>
      <c r="FV379" s="315">
        <v>90182.399999999994</v>
      </c>
      <c r="FW379" s="315">
        <v>11700.9</v>
      </c>
      <c r="FX379" s="315">
        <v>200115.75</v>
      </c>
      <c r="FY379" s="315">
        <v>191663.7</v>
      </c>
      <c r="FZ379" s="315">
        <v>52095.75</v>
      </c>
      <c r="GA379" s="315">
        <v>171984.54</v>
      </c>
      <c r="GB379" s="315">
        <v>301433.32</v>
      </c>
      <c r="GC379" s="315">
        <v>61819.35</v>
      </c>
      <c r="GD379" s="315">
        <v>261261.6</v>
      </c>
      <c r="GE379" s="315">
        <v>332856.45</v>
      </c>
      <c r="GF379" s="315">
        <v>312165.84999999998</v>
      </c>
      <c r="GG379" s="315">
        <v>477053</v>
      </c>
      <c r="GH379" s="315">
        <v>73648.649999999994</v>
      </c>
      <c r="GI379" s="315">
        <v>225867.75</v>
      </c>
      <c r="GJ379" s="315">
        <v>127955.4</v>
      </c>
      <c r="GK379" s="315">
        <v>2399417.7599999998</v>
      </c>
      <c r="GL379" s="315">
        <v>464616.72</v>
      </c>
      <c r="GM379" s="315">
        <v>13055491.630000001</v>
      </c>
      <c r="GN379" s="315">
        <v>211518.25</v>
      </c>
      <c r="GO379" s="315">
        <v>4607514</v>
      </c>
      <c r="GP379" s="315">
        <v>66659.8</v>
      </c>
      <c r="GQ379" s="315">
        <v>71196.490000000005</v>
      </c>
      <c r="GR379" s="315">
        <v>238667.79</v>
      </c>
      <c r="GS379" s="315">
        <v>36181676.969999999</v>
      </c>
      <c r="GT379" s="315">
        <v>27931.5</v>
      </c>
      <c r="GU379" s="315">
        <v>3745017.08</v>
      </c>
      <c r="GV379" s="315">
        <v>112166.95</v>
      </c>
      <c r="GW379" s="315">
        <v>121994.5</v>
      </c>
      <c r="GX379" s="315">
        <v>1319321.95</v>
      </c>
      <c r="GY379" s="315">
        <v>71142.73</v>
      </c>
      <c r="GZ379" s="315">
        <v>68502.75</v>
      </c>
      <c r="HA379" s="315">
        <v>733281.01</v>
      </c>
      <c r="HB379" s="315">
        <v>25597.95</v>
      </c>
      <c r="HC379" s="315">
        <v>1357505.09</v>
      </c>
      <c r="HD379" s="315">
        <v>33829.35</v>
      </c>
      <c r="HE379" s="315">
        <v>215980.7</v>
      </c>
      <c r="HF379" s="315">
        <v>236319.33</v>
      </c>
      <c r="HG379" s="315">
        <v>947210.67</v>
      </c>
      <c r="HH379" s="315">
        <v>3560784.31</v>
      </c>
      <c r="HI379" s="315">
        <v>149852.71</v>
      </c>
      <c r="HJ379" s="315">
        <v>222488.75</v>
      </c>
      <c r="HK379" s="315">
        <v>88811.25</v>
      </c>
      <c r="HL379" s="315">
        <v>149865.74</v>
      </c>
      <c r="HM379" s="315">
        <v>91475.12</v>
      </c>
      <c r="HN379" s="315">
        <v>11220.35</v>
      </c>
      <c r="HO379" s="315">
        <v>193597.2</v>
      </c>
      <c r="HP379" s="315">
        <v>371014.59</v>
      </c>
      <c r="HQ379" s="315">
        <v>223016.8</v>
      </c>
      <c r="HR379" s="315">
        <v>150499.47</v>
      </c>
      <c r="HS379" s="315">
        <v>54918.3</v>
      </c>
      <c r="HT379" s="315">
        <v>724485.99</v>
      </c>
      <c r="HU379" s="315">
        <v>178233.75</v>
      </c>
      <c r="HV379" s="315">
        <v>809879.85</v>
      </c>
      <c r="HW379" s="315">
        <v>11082460.529999999</v>
      </c>
      <c r="HX379" s="315">
        <v>303158.28999999998</v>
      </c>
      <c r="HY379" s="315">
        <v>1334265.71</v>
      </c>
      <c r="HZ379" s="315">
        <v>192924.04</v>
      </c>
      <c r="IA379" s="315">
        <v>144656.65</v>
      </c>
      <c r="IB379" s="315">
        <v>521415.19</v>
      </c>
      <c r="IC379" s="315">
        <v>3813483.77</v>
      </c>
      <c r="ID379" s="315">
        <v>123351.89</v>
      </c>
      <c r="IE379" s="315">
        <v>44491.8</v>
      </c>
      <c r="IF379" s="315">
        <v>61593.9</v>
      </c>
      <c r="IG379" s="315">
        <v>115848.53</v>
      </c>
      <c r="IH379" s="315">
        <v>7356</v>
      </c>
      <c r="II379" s="315">
        <v>112520.75</v>
      </c>
      <c r="IJ379" s="315">
        <v>250102.53</v>
      </c>
      <c r="IK379" s="315">
        <v>23328.46</v>
      </c>
      <c r="IL379" s="315">
        <v>67984.05</v>
      </c>
      <c r="IM379" s="315">
        <v>102567.43</v>
      </c>
      <c r="IN379" s="315">
        <v>1041963.91</v>
      </c>
      <c r="IO379" s="315">
        <v>325254.09999999998</v>
      </c>
      <c r="IP379" s="315">
        <v>513802.19</v>
      </c>
      <c r="IQ379" s="315">
        <v>24338.09</v>
      </c>
      <c r="IR379" s="315">
        <v>1154432.9099999999</v>
      </c>
      <c r="IS379" s="315">
        <v>75743.86</v>
      </c>
      <c r="IT379" s="315">
        <v>4838609.9400000004</v>
      </c>
      <c r="IU379" s="315">
        <v>239968.55</v>
      </c>
      <c r="IV379" s="315">
        <v>600073.29</v>
      </c>
      <c r="IW379" s="315">
        <v>102477.12</v>
      </c>
      <c r="IX379" s="315">
        <v>46982.9</v>
      </c>
      <c r="IY379" s="315">
        <v>39187.519999999997</v>
      </c>
      <c r="IZ379" s="315">
        <v>21777.85</v>
      </c>
      <c r="JA379" s="315">
        <v>245889.08</v>
      </c>
      <c r="JB379" s="315">
        <v>87941.52</v>
      </c>
      <c r="JC379" s="315">
        <v>167048.6</v>
      </c>
      <c r="JD379" s="315">
        <v>204087.75</v>
      </c>
      <c r="JE379" s="315">
        <v>13876.41</v>
      </c>
      <c r="JF379" s="315">
        <v>57208.05</v>
      </c>
      <c r="JG379" s="315">
        <v>23568.9</v>
      </c>
      <c r="JH379" s="315">
        <v>301388.90000000002</v>
      </c>
      <c r="JI379" s="315">
        <v>45928.62</v>
      </c>
      <c r="JJ379" s="315">
        <v>213452.79999999999</v>
      </c>
      <c r="JK379" s="315">
        <v>72636.800000000003</v>
      </c>
      <c r="JL379" s="315">
        <v>166570.29999999999</v>
      </c>
      <c r="JM379" s="315">
        <v>12095.3</v>
      </c>
      <c r="JN379" s="315">
        <v>47472.6</v>
      </c>
      <c r="JO379" s="315">
        <v>782511.26</v>
      </c>
      <c r="JP379" s="315">
        <v>80619.899999999994</v>
      </c>
      <c r="JQ379" s="315">
        <v>107953.05</v>
      </c>
      <c r="JR379" s="315">
        <v>38430.199999999997</v>
      </c>
      <c r="JS379" s="315">
        <v>1819330.09</v>
      </c>
      <c r="JT379" s="315">
        <v>238726.45</v>
      </c>
      <c r="JU379" s="315">
        <v>10</v>
      </c>
      <c r="JV379" s="315">
        <v>946629.57</v>
      </c>
      <c r="JW379" s="315">
        <v>51918.99</v>
      </c>
      <c r="JX379" s="315">
        <v>145291.34</v>
      </c>
      <c r="JY379" s="315">
        <v>49716.35</v>
      </c>
      <c r="JZ379" s="315">
        <v>18692.18</v>
      </c>
      <c r="KA379" s="315">
        <v>130954.62</v>
      </c>
      <c r="KB379" s="315">
        <v>132559.54999999999</v>
      </c>
      <c r="KC379" s="315">
        <v>22339.31</v>
      </c>
      <c r="KD379" s="315">
        <v>113378.75</v>
      </c>
      <c r="KE379" s="315">
        <v>1013410.15</v>
      </c>
      <c r="KF379" s="315">
        <v>25201.1</v>
      </c>
      <c r="KG379" s="315">
        <v>168475.25</v>
      </c>
      <c r="KH379" s="315">
        <v>126093.54</v>
      </c>
      <c r="KI379" s="315">
        <v>229937.4</v>
      </c>
      <c r="KJ379" s="315">
        <v>22644.5</v>
      </c>
      <c r="KK379" s="315">
        <v>20368.400000000001</v>
      </c>
      <c r="KL379" s="315">
        <v>13771.6</v>
      </c>
      <c r="KM379" s="315">
        <v>139123.35999999999</v>
      </c>
      <c r="KN379" s="315">
        <v>69392.2</v>
      </c>
      <c r="KO379" s="315">
        <v>1025812.74</v>
      </c>
      <c r="KP379" s="315">
        <v>340656.27</v>
      </c>
      <c r="KQ379" s="315">
        <v>36001343.130000003</v>
      </c>
      <c r="KR379" s="315">
        <v>1128572.6100000001</v>
      </c>
      <c r="KS379" s="314">
        <v>962395</v>
      </c>
      <c r="KU379" s="312">
        <v>43</v>
      </c>
      <c r="KV379" s="312">
        <v>435</v>
      </c>
      <c r="KY379" s="312" t="s">
        <v>943</v>
      </c>
    </row>
    <row r="380" spans="1:311" x14ac:dyDescent="0.25">
      <c r="A380" s="321">
        <v>2022</v>
      </c>
      <c r="B380" s="320" t="s">
        <v>849</v>
      </c>
      <c r="C380" s="320" t="s">
        <v>863</v>
      </c>
      <c r="D380" s="320" t="s">
        <v>865</v>
      </c>
      <c r="E380" s="320" t="s">
        <v>846</v>
      </c>
      <c r="F380" s="319">
        <v>43638.9</v>
      </c>
      <c r="G380" s="319">
        <v>0</v>
      </c>
      <c r="H380" s="319">
        <v>985936.35</v>
      </c>
      <c r="I380" s="319">
        <v>40287.9</v>
      </c>
      <c r="J380" s="319">
        <v>5548</v>
      </c>
      <c r="K380" s="319">
        <v>3232.1</v>
      </c>
      <c r="L380" s="319">
        <v>89992.24</v>
      </c>
      <c r="M380" s="319">
        <v>49401.89</v>
      </c>
      <c r="N380" s="319">
        <v>517547.32</v>
      </c>
      <c r="O380" s="319">
        <v>231721.57</v>
      </c>
      <c r="P380" s="319">
        <v>110699.65</v>
      </c>
      <c r="Q380" s="319">
        <v>52622.41</v>
      </c>
      <c r="R380" s="319">
        <v>107179.62</v>
      </c>
      <c r="S380" s="319">
        <v>226105.4</v>
      </c>
      <c r="T380" s="319">
        <v>35874.14</v>
      </c>
      <c r="U380" s="319">
        <v>125054.75</v>
      </c>
      <c r="V380" s="319">
        <v>189051.17</v>
      </c>
      <c r="W380" s="319">
        <v>47.9</v>
      </c>
      <c r="X380" s="319">
        <v>92305.94</v>
      </c>
      <c r="Y380" s="319">
        <v>18833.14</v>
      </c>
      <c r="Z380" s="319">
        <v>16730.849999999999</v>
      </c>
      <c r="AA380" s="319">
        <v>335906.54</v>
      </c>
      <c r="AB380" s="319">
        <v>393727.54</v>
      </c>
      <c r="AC380" s="319">
        <v>244.76</v>
      </c>
      <c r="AD380" s="319">
        <v>455542.67</v>
      </c>
      <c r="AE380" s="319">
        <v>2423.8000000000002</v>
      </c>
      <c r="AF380" s="319">
        <v>58452.57</v>
      </c>
      <c r="AG380" s="319">
        <v>65389.77</v>
      </c>
      <c r="AH380" s="319">
        <v>14265.79</v>
      </c>
      <c r="AI380" s="319">
        <v>11931.05</v>
      </c>
      <c r="AJ380" s="319">
        <v>6056.55</v>
      </c>
      <c r="AK380" s="319">
        <v>1369.25</v>
      </c>
      <c r="AL380" s="319">
        <v>61686.75</v>
      </c>
      <c r="AM380" s="319">
        <v>3648.85</v>
      </c>
      <c r="AN380" s="319">
        <v>111003.52</v>
      </c>
      <c r="AO380" s="319">
        <v>4882.8</v>
      </c>
      <c r="AP380" s="319">
        <v>13258.2</v>
      </c>
      <c r="AQ380" s="319">
        <v>0</v>
      </c>
      <c r="AR380" s="319">
        <v>117476.45</v>
      </c>
      <c r="AS380" s="319">
        <v>154215.14000000001</v>
      </c>
      <c r="AT380" s="319">
        <v>41030.15</v>
      </c>
      <c r="AU380" s="319">
        <v>63727.17</v>
      </c>
      <c r="AV380" s="319">
        <v>3334.99</v>
      </c>
      <c r="AW380" s="319">
        <v>476558.44</v>
      </c>
      <c r="AX380" s="319">
        <v>83655.61</v>
      </c>
      <c r="AY380" s="319">
        <v>27613.4</v>
      </c>
      <c r="AZ380" s="319">
        <v>256177.38</v>
      </c>
      <c r="BA380" s="319">
        <v>40</v>
      </c>
      <c r="BB380" s="319">
        <v>11136.53</v>
      </c>
      <c r="BC380" s="319">
        <v>96785.8</v>
      </c>
      <c r="BD380" s="319">
        <v>107376.72</v>
      </c>
      <c r="BE380" s="319">
        <v>81135.09</v>
      </c>
      <c r="BF380" s="319">
        <v>139821.78</v>
      </c>
      <c r="BG380" s="319">
        <v>38325.93</v>
      </c>
      <c r="BH380" s="319">
        <v>2916.1</v>
      </c>
      <c r="BI380" s="319">
        <v>547434.57999999996</v>
      </c>
      <c r="BJ380" s="319">
        <v>763</v>
      </c>
      <c r="BK380" s="319">
        <v>219362.45</v>
      </c>
      <c r="BL380" s="319">
        <v>18687.2</v>
      </c>
      <c r="BM380" s="319">
        <v>9817.2999999999993</v>
      </c>
      <c r="BN380" s="319">
        <v>145872.66</v>
      </c>
      <c r="BO380" s="319">
        <v>184590.55</v>
      </c>
      <c r="BP380" s="319">
        <v>47494.6</v>
      </c>
      <c r="BQ380" s="319">
        <v>63115.65</v>
      </c>
      <c r="BR380" s="319">
        <v>130220.41</v>
      </c>
      <c r="BS380" s="319">
        <v>72761.39</v>
      </c>
      <c r="BT380" s="319">
        <v>21048.49</v>
      </c>
      <c r="BU380" s="319">
        <v>18503.45</v>
      </c>
      <c r="BV380" s="319">
        <v>34967.65</v>
      </c>
      <c r="BW380" s="319">
        <v>226754.05</v>
      </c>
      <c r="BX380" s="319">
        <v>8616.69</v>
      </c>
      <c r="BY380" s="319">
        <v>665907.39</v>
      </c>
      <c r="BZ380" s="319">
        <v>86660.27</v>
      </c>
      <c r="CA380" s="319">
        <v>75596.28</v>
      </c>
      <c r="CB380" s="319">
        <v>52866.25</v>
      </c>
      <c r="CC380" s="319">
        <v>181050.16</v>
      </c>
      <c r="CD380" s="319">
        <v>61744.55</v>
      </c>
      <c r="CE380" s="319">
        <v>41019.050000000003</v>
      </c>
      <c r="CF380" s="319">
        <v>110660.81</v>
      </c>
      <c r="CG380" s="319">
        <v>232885.07</v>
      </c>
      <c r="CH380" s="319">
        <v>114678.53</v>
      </c>
      <c r="CI380" s="319">
        <v>1458770.94</v>
      </c>
      <c r="CJ380" s="319">
        <v>3902.15</v>
      </c>
      <c r="CK380" s="319">
        <v>0</v>
      </c>
      <c r="CL380" s="319">
        <v>112897.95</v>
      </c>
      <c r="CM380" s="319">
        <v>6411.46</v>
      </c>
      <c r="CN380" s="319">
        <v>71424</v>
      </c>
      <c r="CO380" s="319">
        <v>69686.87</v>
      </c>
      <c r="CP380" s="319">
        <v>37243.49</v>
      </c>
      <c r="CQ380" s="319">
        <v>92555.53</v>
      </c>
      <c r="CR380" s="319">
        <v>0</v>
      </c>
      <c r="CS380" s="319">
        <v>38343.5</v>
      </c>
      <c r="CT380" s="319">
        <v>65192.95</v>
      </c>
      <c r="CU380" s="319">
        <v>35925.53</v>
      </c>
      <c r="CV380" s="319">
        <v>45164.63</v>
      </c>
      <c r="CW380" s="319">
        <v>2985.05</v>
      </c>
      <c r="CX380" s="319">
        <v>27326.59</v>
      </c>
      <c r="CY380" s="319">
        <v>5268.25</v>
      </c>
      <c r="CZ380" s="319">
        <v>296005.17</v>
      </c>
      <c r="DA380" s="319">
        <v>16890.509999999998</v>
      </c>
      <c r="DB380" s="319">
        <v>198727.4</v>
      </c>
      <c r="DC380" s="319">
        <v>133275.20000000001</v>
      </c>
      <c r="DD380" s="319">
        <v>722857.41</v>
      </c>
      <c r="DE380" s="319">
        <v>379665.38</v>
      </c>
      <c r="DF380" s="319">
        <v>24155.3</v>
      </c>
      <c r="DG380" s="319">
        <v>90841.14</v>
      </c>
      <c r="DH380" s="319">
        <v>101641.05</v>
      </c>
      <c r="DI380" s="319">
        <v>2330</v>
      </c>
      <c r="DJ380" s="319">
        <v>110617.96</v>
      </c>
      <c r="DK380" s="319">
        <v>364353.1</v>
      </c>
      <c r="DL380" s="319">
        <v>71076.350000000006</v>
      </c>
      <c r="DM380" s="319">
        <v>67337.55</v>
      </c>
      <c r="DN380" s="319">
        <v>19056.16</v>
      </c>
      <c r="DO380" s="319">
        <v>61884.1</v>
      </c>
      <c r="DP380" s="319">
        <v>6726.29</v>
      </c>
      <c r="DQ380" s="319">
        <v>23680.48</v>
      </c>
      <c r="DR380" s="319">
        <v>144319.45000000001</v>
      </c>
      <c r="DS380" s="319">
        <v>281309.58</v>
      </c>
      <c r="DT380" s="319">
        <v>464250.17</v>
      </c>
      <c r="DU380" s="319">
        <v>161569.64000000001</v>
      </c>
      <c r="DV380" s="319">
        <v>37861.129999999997</v>
      </c>
      <c r="DW380" s="319">
        <v>63521.49</v>
      </c>
      <c r="DX380" s="319">
        <v>148729.20000000001</v>
      </c>
      <c r="DY380" s="319">
        <v>94576.05</v>
      </c>
      <c r="DZ380" s="319">
        <v>39556.720000000001</v>
      </c>
      <c r="EA380" s="319">
        <v>334796.52</v>
      </c>
      <c r="EB380" s="319">
        <v>83438.05</v>
      </c>
      <c r="EC380" s="319">
        <v>60930.01</v>
      </c>
      <c r="ED380" s="319">
        <v>157538.22</v>
      </c>
      <c r="EE380" s="319">
        <v>53179.45</v>
      </c>
      <c r="EF380" s="319">
        <v>10339.19</v>
      </c>
      <c r="EG380" s="319">
        <v>675694.36</v>
      </c>
      <c r="EH380" s="319">
        <v>490</v>
      </c>
      <c r="EI380" s="319">
        <v>79743.3</v>
      </c>
      <c r="EJ380" s="319">
        <v>425654.03</v>
      </c>
      <c r="EK380" s="319">
        <v>675</v>
      </c>
      <c r="EL380" s="319">
        <v>17834.84</v>
      </c>
      <c r="EM380" s="319">
        <v>58069.45</v>
      </c>
      <c r="EN380" s="319">
        <v>136243.07999999999</v>
      </c>
      <c r="EO380" s="319">
        <v>289990.37</v>
      </c>
      <c r="EP380" s="319">
        <v>3164</v>
      </c>
      <c r="EQ380" s="319">
        <v>8719.65</v>
      </c>
      <c r="ER380" s="319">
        <v>125130.46</v>
      </c>
      <c r="ES380" s="319">
        <v>249.5</v>
      </c>
      <c r="ET380" s="319">
        <v>116537.95</v>
      </c>
      <c r="EU380" s="319">
        <v>37665.97</v>
      </c>
      <c r="EV380" s="319">
        <v>12469.65</v>
      </c>
      <c r="EW380" s="319">
        <v>40213.550000000003</v>
      </c>
      <c r="EX380" s="319">
        <v>73936.539999999994</v>
      </c>
      <c r="EY380" s="319">
        <v>580755.17000000004</v>
      </c>
      <c r="EZ380" s="319">
        <v>10912445.189999999</v>
      </c>
      <c r="FA380" s="319">
        <v>71619.990000000005</v>
      </c>
      <c r="FB380" s="319">
        <v>138540.54</v>
      </c>
      <c r="FC380" s="319">
        <v>361777.98</v>
      </c>
      <c r="FD380" s="319">
        <v>133595.5</v>
      </c>
      <c r="FE380" s="319">
        <v>406826.6</v>
      </c>
      <c r="FF380" s="319">
        <v>222100.85</v>
      </c>
      <c r="FG380" s="319">
        <v>10507.51</v>
      </c>
      <c r="FH380" s="319">
        <v>261844.62</v>
      </c>
      <c r="FI380" s="319">
        <v>4016.54</v>
      </c>
      <c r="FJ380" s="319">
        <v>163078.15</v>
      </c>
      <c r="FK380" s="319">
        <v>17244.509999999998</v>
      </c>
      <c r="FL380" s="319">
        <v>2471.6999999999998</v>
      </c>
      <c r="FM380" s="319">
        <v>56584.7</v>
      </c>
      <c r="FN380" s="319">
        <v>33171.379999999997</v>
      </c>
      <c r="FO380" s="319">
        <v>9594.5499999999993</v>
      </c>
      <c r="FP380" s="319">
        <v>17454.099999999999</v>
      </c>
      <c r="FQ380" s="319">
        <v>64936.51</v>
      </c>
      <c r="FR380" s="319">
        <v>353945.56</v>
      </c>
      <c r="FS380" s="319">
        <v>57270.2</v>
      </c>
      <c r="FT380" s="319">
        <v>223814.05</v>
      </c>
      <c r="FU380" s="319">
        <v>34771.599999999999</v>
      </c>
      <c r="FV380" s="319">
        <v>4205.13</v>
      </c>
      <c r="FW380" s="319">
        <v>480</v>
      </c>
      <c r="FX380" s="319">
        <v>77625.25</v>
      </c>
      <c r="FY380" s="319">
        <v>83186.929999999993</v>
      </c>
      <c r="FZ380" s="319">
        <v>9262.06</v>
      </c>
      <c r="GA380" s="319">
        <v>16951.75</v>
      </c>
      <c r="GB380" s="319">
        <v>1152.9100000000001</v>
      </c>
      <c r="GC380" s="319">
        <v>36611.699999999997</v>
      </c>
      <c r="GD380" s="319">
        <v>92654.44</v>
      </c>
      <c r="GE380" s="319">
        <v>39468.76</v>
      </c>
      <c r="GF380" s="319">
        <v>80577.320000000007</v>
      </c>
      <c r="GG380" s="319">
        <v>107867.71</v>
      </c>
      <c r="GH380" s="319">
        <v>8439.85</v>
      </c>
      <c r="GI380" s="319">
        <v>45606.21</v>
      </c>
      <c r="GJ380" s="319">
        <v>26137.78</v>
      </c>
      <c r="GK380" s="319">
        <v>3727457.7</v>
      </c>
      <c r="GL380" s="319">
        <v>26999.22</v>
      </c>
      <c r="GM380" s="319">
        <v>922018.2</v>
      </c>
      <c r="GN380" s="319">
        <v>25075.35</v>
      </c>
      <c r="GO380" s="319">
        <v>235062.3</v>
      </c>
      <c r="GP380" s="319">
        <v>3097.95</v>
      </c>
      <c r="GQ380" s="319">
        <v>1679.2</v>
      </c>
      <c r="GR380" s="319">
        <v>112746.98</v>
      </c>
      <c r="GS380" s="319">
        <v>1950340.3</v>
      </c>
      <c r="GT380" s="319">
        <v>23133.4</v>
      </c>
      <c r="GU380" s="319">
        <v>1797067.3</v>
      </c>
      <c r="GV380" s="319">
        <v>41282.550000000003</v>
      </c>
      <c r="GW380" s="319">
        <v>2380.85</v>
      </c>
      <c r="GX380" s="319">
        <v>667039.23</v>
      </c>
      <c r="GY380" s="319">
        <v>1068.81</v>
      </c>
      <c r="GZ380" s="319">
        <v>93944.23</v>
      </c>
      <c r="HA380" s="319">
        <v>187903.55</v>
      </c>
      <c r="HB380" s="319">
        <v>16989.650000000001</v>
      </c>
      <c r="HC380" s="319">
        <v>403679.5</v>
      </c>
      <c r="HD380" s="319">
        <v>2000</v>
      </c>
      <c r="HE380" s="319">
        <v>26951.1</v>
      </c>
      <c r="HF380" s="319">
        <v>77509.45</v>
      </c>
      <c r="HG380" s="319">
        <v>9864.52</v>
      </c>
      <c r="HH380" s="319">
        <v>434349.23</v>
      </c>
      <c r="HI380" s="319">
        <v>255439.4</v>
      </c>
      <c r="HJ380" s="319">
        <v>457838</v>
      </c>
      <c r="HK380" s="319">
        <v>14635.3</v>
      </c>
      <c r="HL380" s="319">
        <v>134206.39000000001</v>
      </c>
      <c r="HM380" s="319">
        <v>29601.33</v>
      </c>
      <c r="HN380" s="319">
        <v>46395.15</v>
      </c>
      <c r="HO380" s="319">
        <v>212788.48000000001</v>
      </c>
      <c r="HP380" s="319">
        <v>387207.57</v>
      </c>
      <c r="HQ380" s="319">
        <v>1218.45</v>
      </c>
      <c r="HR380" s="319">
        <v>128993.14</v>
      </c>
      <c r="HS380" s="319">
        <v>0</v>
      </c>
      <c r="HT380" s="319">
        <v>624533.57999999996</v>
      </c>
      <c r="HU380" s="319">
        <v>27734.5</v>
      </c>
      <c r="HV380" s="319">
        <v>415553.25</v>
      </c>
      <c r="HW380" s="319">
        <v>2685424.14</v>
      </c>
      <c r="HX380" s="319">
        <v>21662.7</v>
      </c>
      <c r="HY380" s="319">
        <v>1357071.97</v>
      </c>
      <c r="HZ380" s="319">
        <v>97061.65</v>
      </c>
      <c r="IA380" s="319">
        <v>0</v>
      </c>
      <c r="IB380" s="319">
        <v>71117.149999999994</v>
      </c>
      <c r="IC380" s="319">
        <v>371457.86</v>
      </c>
      <c r="ID380" s="319">
        <v>1935.05</v>
      </c>
      <c r="IE380" s="319">
        <v>238542.39</v>
      </c>
      <c r="IF380" s="319">
        <v>40231.65</v>
      </c>
      <c r="IG380" s="319">
        <v>17714.93</v>
      </c>
      <c r="IH380" s="319">
        <v>13020.65</v>
      </c>
      <c r="II380" s="319">
        <v>8980.2000000000007</v>
      </c>
      <c r="IJ380" s="319">
        <v>55027.68</v>
      </c>
      <c r="IK380" s="319">
        <v>5012.99</v>
      </c>
      <c r="IL380" s="319">
        <v>0</v>
      </c>
      <c r="IM380" s="319">
        <v>50692.85</v>
      </c>
      <c r="IN380" s="319">
        <v>131531.94</v>
      </c>
      <c r="IO380" s="319">
        <v>55345.1</v>
      </c>
      <c r="IP380" s="319">
        <v>90992.15</v>
      </c>
      <c r="IQ380" s="319">
        <v>21684.85</v>
      </c>
      <c r="IR380" s="319">
        <v>181604.62</v>
      </c>
      <c r="IS380" s="319">
        <v>10224.56</v>
      </c>
      <c r="IT380" s="319">
        <v>368133.21</v>
      </c>
      <c r="IU380" s="319">
        <v>24305</v>
      </c>
      <c r="IV380" s="319">
        <v>99963.3</v>
      </c>
      <c r="IW380" s="319">
        <v>19734.02</v>
      </c>
      <c r="IX380" s="319">
        <v>871.8</v>
      </c>
      <c r="IY380" s="319">
        <v>182683.2</v>
      </c>
      <c r="IZ380" s="319">
        <v>340.15</v>
      </c>
      <c r="JA380" s="319">
        <v>4077.98</v>
      </c>
      <c r="JB380" s="319">
        <v>88754.25</v>
      </c>
      <c r="JC380" s="319">
        <v>60370.82</v>
      </c>
      <c r="JD380" s="319">
        <v>28874.15</v>
      </c>
      <c r="JE380" s="319">
        <v>7785.95</v>
      </c>
      <c r="JF380" s="319">
        <v>88036.04</v>
      </c>
      <c r="JG380" s="319">
        <v>20089.55</v>
      </c>
      <c r="JH380" s="319">
        <v>25725.48</v>
      </c>
      <c r="JI380" s="319">
        <v>52777</v>
      </c>
      <c r="JJ380" s="319">
        <v>184778.17</v>
      </c>
      <c r="JK380" s="319">
        <v>37138.46</v>
      </c>
      <c r="JL380" s="319">
        <v>11576.35</v>
      </c>
      <c r="JM380" s="319">
        <v>223.7</v>
      </c>
      <c r="JN380" s="319">
        <v>7180.25</v>
      </c>
      <c r="JO380" s="319">
        <v>264336.71000000002</v>
      </c>
      <c r="JP380" s="319">
        <v>4101.8</v>
      </c>
      <c r="JQ380" s="319">
        <v>34976.620000000003</v>
      </c>
      <c r="JR380" s="319">
        <v>10584.04</v>
      </c>
      <c r="JS380" s="319">
        <v>561573.1</v>
      </c>
      <c r="JT380" s="319">
        <v>27470.78</v>
      </c>
      <c r="JU380" s="319">
        <v>22336.15</v>
      </c>
      <c r="JV380" s="319">
        <v>9438569.5399999991</v>
      </c>
      <c r="JW380" s="319">
        <v>187996.48</v>
      </c>
      <c r="JX380" s="319">
        <v>14474.4</v>
      </c>
      <c r="JY380" s="319">
        <v>2730.25</v>
      </c>
      <c r="JZ380" s="319">
        <v>11282.6</v>
      </c>
      <c r="KA380" s="319">
        <v>357482.25</v>
      </c>
      <c r="KB380" s="319">
        <v>53187.4</v>
      </c>
      <c r="KC380" s="319">
        <v>93777.89</v>
      </c>
      <c r="KD380" s="319">
        <v>14485.25</v>
      </c>
      <c r="KE380" s="319">
        <v>789248.57</v>
      </c>
      <c r="KF380" s="319">
        <v>4908.2</v>
      </c>
      <c r="KG380" s="319">
        <v>136375.48000000001</v>
      </c>
      <c r="KH380" s="319">
        <v>21840.31</v>
      </c>
      <c r="KI380" s="319">
        <v>101016.71</v>
      </c>
      <c r="KJ380" s="319">
        <v>12208</v>
      </c>
      <c r="KK380" s="319">
        <v>7483.6</v>
      </c>
      <c r="KL380" s="319">
        <v>49617.55</v>
      </c>
      <c r="KM380" s="319">
        <v>27849.07</v>
      </c>
      <c r="KN380" s="319">
        <v>27417.599999999999</v>
      </c>
      <c r="KO380" s="319">
        <v>167474.4</v>
      </c>
      <c r="KP380" s="319">
        <v>236131.20000000001</v>
      </c>
      <c r="KQ380" s="319">
        <v>807997.19</v>
      </c>
      <c r="KR380" s="319">
        <v>60319.5</v>
      </c>
      <c r="KS380" s="318">
        <v>15575.03</v>
      </c>
      <c r="KU380" s="312">
        <v>43</v>
      </c>
      <c r="KV380" s="312">
        <v>436</v>
      </c>
      <c r="KY380" s="312" t="s">
        <v>943</v>
      </c>
    </row>
    <row r="381" spans="1:311" x14ac:dyDescent="0.25">
      <c r="A381" s="317">
        <v>2022</v>
      </c>
      <c r="B381" s="316" t="s">
        <v>849</v>
      </c>
      <c r="C381" s="316" t="s">
        <v>863</v>
      </c>
      <c r="D381" s="316" t="s">
        <v>864</v>
      </c>
      <c r="E381" s="316" t="s">
        <v>846</v>
      </c>
      <c r="F381" s="315">
        <v>4480</v>
      </c>
      <c r="G381" s="315">
        <v>0</v>
      </c>
      <c r="H381" s="315">
        <v>1264.05</v>
      </c>
      <c r="I381" s="315">
        <v>6920</v>
      </c>
      <c r="J381" s="315">
        <v>0</v>
      </c>
      <c r="K381" s="315">
        <v>0</v>
      </c>
      <c r="L381" s="315">
        <v>940</v>
      </c>
      <c r="M381" s="315">
        <v>3580</v>
      </c>
      <c r="N381" s="315">
        <v>40730</v>
      </c>
      <c r="O381" s="315">
        <v>71660</v>
      </c>
      <c r="P381" s="315">
        <v>350</v>
      </c>
      <c r="Q381" s="315">
        <v>0</v>
      </c>
      <c r="R381" s="315">
        <v>0</v>
      </c>
      <c r="S381" s="315">
        <v>900</v>
      </c>
      <c r="T381" s="315">
        <v>19400</v>
      </c>
      <c r="U381" s="315">
        <v>0</v>
      </c>
      <c r="V381" s="315">
        <v>0</v>
      </c>
      <c r="W381" s="315">
        <v>116138</v>
      </c>
      <c r="X381" s="315">
        <v>3900</v>
      </c>
      <c r="Y381" s="315">
        <v>110</v>
      </c>
      <c r="Z381" s="315">
        <v>0</v>
      </c>
      <c r="AA381" s="315">
        <v>0</v>
      </c>
      <c r="AB381" s="315">
        <v>920</v>
      </c>
      <c r="AC381" s="315">
        <v>0</v>
      </c>
      <c r="AD381" s="315">
        <v>64980.5</v>
      </c>
      <c r="AE381" s="315">
        <v>0</v>
      </c>
      <c r="AF381" s="315">
        <v>0</v>
      </c>
      <c r="AG381" s="315">
        <v>400</v>
      </c>
      <c r="AH381" s="315">
        <v>33166</v>
      </c>
      <c r="AI381" s="315">
        <v>400</v>
      </c>
      <c r="AJ381" s="315">
        <v>0</v>
      </c>
      <c r="AK381" s="315">
        <v>0</v>
      </c>
      <c r="AL381" s="315">
        <v>0</v>
      </c>
      <c r="AM381" s="315">
        <v>0</v>
      </c>
      <c r="AN381" s="315">
        <v>340.4</v>
      </c>
      <c r="AO381" s="315">
        <v>2740</v>
      </c>
      <c r="AP381" s="315">
        <v>1850</v>
      </c>
      <c r="AQ381" s="315">
        <v>0</v>
      </c>
      <c r="AR381" s="315">
        <v>0</v>
      </c>
      <c r="AS381" s="315">
        <v>0</v>
      </c>
      <c r="AT381" s="315">
        <v>9159.9</v>
      </c>
      <c r="AU381" s="315">
        <v>0</v>
      </c>
      <c r="AV381" s="315">
        <v>0</v>
      </c>
      <c r="AW381" s="315">
        <v>189.2</v>
      </c>
      <c r="AX381" s="315">
        <v>0</v>
      </c>
      <c r="AY381" s="315">
        <v>90</v>
      </c>
      <c r="AZ381" s="315">
        <v>550</v>
      </c>
      <c r="BA381" s="315">
        <v>0</v>
      </c>
      <c r="BB381" s="315">
        <v>0</v>
      </c>
      <c r="BC381" s="315">
        <v>0</v>
      </c>
      <c r="BD381" s="315">
        <v>51610</v>
      </c>
      <c r="BE381" s="315">
        <v>1760</v>
      </c>
      <c r="BF381" s="315">
        <v>4100</v>
      </c>
      <c r="BG381" s="315">
        <v>0</v>
      </c>
      <c r="BH381" s="315">
        <v>0</v>
      </c>
      <c r="BI381" s="315">
        <v>0</v>
      </c>
      <c r="BJ381" s="315">
        <v>0</v>
      </c>
      <c r="BK381" s="315">
        <v>41471.550000000003</v>
      </c>
      <c r="BL381" s="315">
        <v>0</v>
      </c>
      <c r="BM381" s="315">
        <v>14957.35</v>
      </c>
      <c r="BN381" s="315">
        <v>43410</v>
      </c>
      <c r="BO381" s="315">
        <v>500</v>
      </c>
      <c r="BP381" s="315">
        <v>0</v>
      </c>
      <c r="BQ381" s="315">
        <v>0</v>
      </c>
      <c r="BR381" s="315">
        <v>280</v>
      </c>
      <c r="BS381" s="315">
        <v>0</v>
      </c>
      <c r="BT381" s="315">
        <v>280</v>
      </c>
      <c r="BU381" s="315">
        <v>0</v>
      </c>
      <c r="BV381" s="315">
        <v>0</v>
      </c>
      <c r="BW381" s="315">
        <v>2180</v>
      </c>
      <c r="BX381" s="315">
        <v>3775</v>
      </c>
      <c r="BY381" s="315">
        <v>92522</v>
      </c>
      <c r="BZ381" s="315">
        <v>0</v>
      </c>
      <c r="CA381" s="315">
        <v>0</v>
      </c>
      <c r="CB381" s="315">
        <v>0</v>
      </c>
      <c r="CC381" s="315">
        <v>19421.599999999999</v>
      </c>
      <c r="CD381" s="315">
        <v>57576.63</v>
      </c>
      <c r="CE381" s="315">
        <v>0</v>
      </c>
      <c r="CF381" s="315">
        <v>95980.7</v>
      </c>
      <c r="CG381" s="315">
        <v>0</v>
      </c>
      <c r="CH381" s="315">
        <v>8646</v>
      </c>
      <c r="CI381" s="315">
        <v>0</v>
      </c>
      <c r="CJ381" s="315">
        <v>0</v>
      </c>
      <c r="CK381" s="315">
        <v>0</v>
      </c>
      <c r="CL381" s="315">
        <v>150</v>
      </c>
      <c r="CM381" s="315">
        <v>0</v>
      </c>
      <c r="CN381" s="315">
        <v>12615.05</v>
      </c>
      <c r="CO381" s="315">
        <v>17066.66</v>
      </c>
      <c r="CP381" s="315">
        <v>0</v>
      </c>
      <c r="CQ381" s="315">
        <v>517490</v>
      </c>
      <c r="CR381" s="315">
        <v>0</v>
      </c>
      <c r="CS381" s="315">
        <v>0</v>
      </c>
      <c r="CT381" s="315">
        <v>22473.66</v>
      </c>
      <c r="CU381" s="315">
        <v>0</v>
      </c>
      <c r="CV381" s="315">
        <v>0</v>
      </c>
      <c r="CW381" s="315">
        <v>0</v>
      </c>
      <c r="CX381" s="315">
        <v>0</v>
      </c>
      <c r="CY381" s="315">
        <v>440</v>
      </c>
      <c r="CZ381" s="315">
        <v>45664.45</v>
      </c>
      <c r="DA381" s="315">
        <v>6490</v>
      </c>
      <c r="DB381" s="315">
        <v>0</v>
      </c>
      <c r="DC381" s="315">
        <v>4725</v>
      </c>
      <c r="DD381" s="315">
        <v>1293.8</v>
      </c>
      <c r="DE381" s="315">
        <v>182287.61</v>
      </c>
      <c r="DF381" s="315">
        <v>0</v>
      </c>
      <c r="DG381" s="315">
        <v>340</v>
      </c>
      <c r="DH381" s="315">
        <v>0</v>
      </c>
      <c r="DI381" s="315">
        <v>0</v>
      </c>
      <c r="DJ381" s="315">
        <v>10505.55</v>
      </c>
      <c r="DK381" s="315">
        <v>11904.45</v>
      </c>
      <c r="DL381" s="315">
        <v>5430</v>
      </c>
      <c r="DM381" s="315">
        <v>1630</v>
      </c>
      <c r="DN381" s="315">
        <v>0</v>
      </c>
      <c r="DO381" s="315">
        <v>0</v>
      </c>
      <c r="DP381" s="315">
        <v>0</v>
      </c>
      <c r="DQ381" s="315">
        <v>0</v>
      </c>
      <c r="DR381" s="315">
        <v>1040</v>
      </c>
      <c r="DS381" s="315">
        <v>21120</v>
      </c>
      <c r="DT381" s="315">
        <v>7270</v>
      </c>
      <c r="DU381" s="315">
        <v>0</v>
      </c>
      <c r="DV381" s="315">
        <v>0</v>
      </c>
      <c r="DW381" s="315">
        <v>3200</v>
      </c>
      <c r="DX381" s="315">
        <v>9750</v>
      </c>
      <c r="DY381" s="315">
        <v>280.25</v>
      </c>
      <c r="DZ381" s="315">
        <v>750</v>
      </c>
      <c r="EA381" s="315">
        <v>226502</v>
      </c>
      <c r="EB381" s="315">
        <v>400</v>
      </c>
      <c r="EC381" s="315">
        <v>730</v>
      </c>
      <c r="ED381" s="315">
        <v>800</v>
      </c>
      <c r="EE381" s="315">
        <v>450</v>
      </c>
      <c r="EF381" s="315">
        <v>0</v>
      </c>
      <c r="EG381" s="315">
        <v>45025</v>
      </c>
      <c r="EH381" s="315">
        <v>0</v>
      </c>
      <c r="EI381" s="315">
        <v>14299.44</v>
      </c>
      <c r="EJ381" s="315">
        <v>4520</v>
      </c>
      <c r="EK381" s="315">
        <v>0</v>
      </c>
      <c r="EL381" s="315">
        <v>0</v>
      </c>
      <c r="EM381" s="315">
        <v>0</v>
      </c>
      <c r="EN381" s="315">
        <v>0</v>
      </c>
      <c r="EO381" s="315">
        <v>14130</v>
      </c>
      <c r="EP381" s="315">
        <v>340</v>
      </c>
      <c r="EQ381" s="315">
        <v>760</v>
      </c>
      <c r="ER381" s="315">
        <v>0</v>
      </c>
      <c r="ES381" s="315">
        <v>344</v>
      </c>
      <c r="ET381" s="315">
        <v>10680</v>
      </c>
      <c r="EU381" s="315">
        <v>0</v>
      </c>
      <c r="EV381" s="315">
        <v>0</v>
      </c>
      <c r="EW381" s="315">
        <v>0</v>
      </c>
      <c r="EX381" s="315">
        <v>58061.7</v>
      </c>
      <c r="EY381" s="315">
        <v>376.3</v>
      </c>
      <c r="EZ381" s="315">
        <v>25514715.5</v>
      </c>
      <c r="FA381" s="315">
        <v>760</v>
      </c>
      <c r="FB381" s="315">
        <v>5900</v>
      </c>
      <c r="FC381" s="315">
        <v>22499</v>
      </c>
      <c r="FD381" s="315">
        <v>0</v>
      </c>
      <c r="FE381" s="315">
        <v>131027.8</v>
      </c>
      <c r="FF381" s="315">
        <v>0</v>
      </c>
      <c r="FG381" s="315">
        <v>10</v>
      </c>
      <c r="FH381" s="315">
        <v>27520</v>
      </c>
      <c r="FI381" s="315">
        <v>0</v>
      </c>
      <c r="FJ381" s="315">
        <v>25821.52</v>
      </c>
      <c r="FK381" s="315">
        <v>0</v>
      </c>
      <c r="FL381" s="315">
        <v>0</v>
      </c>
      <c r="FM381" s="315">
        <v>43168.86</v>
      </c>
      <c r="FN381" s="315">
        <v>0</v>
      </c>
      <c r="FO381" s="315">
        <v>350</v>
      </c>
      <c r="FP381" s="315">
        <v>0</v>
      </c>
      <c r="FQ381" s="315">
        <v>10489.7</v>
      </c>
      <c r="FR381" s="315">
        <v>0</v>
      </c>
      <c r="FS381" s="315">
        <v>0</v>
      </c>
      <c r="FT381" s="315">
        <v>0</v>
      </c>
      <c r="FU381" s="315">
        <v>0</v>
      </c>
      <c r="FV381" s="315">
        <v>0</v>
      </c>
      <c r="FW381" s="315">
        <v>0</v>
      </c>
      <c r="FX381" s="315">
        <v>2040</v>
      </c>
      <c r="FY381" s="315">
        <v>21010</v>
      </c>
      <c r="FZ381" s="315">
        <v>0</v>
      </c>
      <c r="GA381" s="315">
        <v>0</v>
      </c>
      <c r="GB381" s="315">
        <v>0</v>
      </c>
      <c r="GC381" s="315">
        <v>0</v>
      </c>
      <c r="GD381" s="315">
        <v>0</v>
      </c>
      <c r="GE381" s="315">
        <v>15760.05</v>
      </c>
      <c r="GF381" s="315">
        <v>5220</v>
      </c>
      <c r="GG381" s="315">
        <v>400</v>
      </c>
      <c r="GH381" s="315">
        <v>0</v>
      </c>
      <c r="GI381" s="315">
        <v>0</v>
      </c>
      <c r="GJ381" s="315">
        <v>1710</v>
      </c>
      <c r="GK381" s="315">
        <v>0</v>
      </c>
      <c r="GL381" s="315">
        <v>1340</v>
      </c>
      <c r="GM381" s="315">
        <v>2948.2</v>
      </c>
      <c r="GN381" s="315">
        <v>2980</v>
      </c>
      <c r="GO381" s="315">
        <v>219325.55</v>
      </c>
      <c r="GP381" s="315">
        <v>0</v>
      </c>
      <c r="GQ381" s="315">
        <v>0</v>
      </c>
      <c r="GR381" s="315">
        <v>40344.870000000003</v>
      </c>
      <c r="GS381" s="315">
        <v>0</v>
      </c>
      <c r="GT381" s="315">
        <v>0</v>
      </c>
      <c r="GU381" s="315">
        <v>511.9</v>
      </c>
      <c r="GV381" s="315">
        <v>0</v>
      </c>
      <c r="GW381" s="315">
        <v>0</v>
      </c>
      <c r="GX381" s="315">
        <v>396866.42</v>
      </c>
      <c r="GY381" s="315">
        <v>0</v>
      </c>
      <c r="GZ381" s="315">
        <v>18240</v>
      </c>
      <c r="HA381" s="315">
        <v>3000</v>
      </c>
      <c r="HB381" s="315">
        <v>0</v>
      </c>
      <c r="HC381" s="315">
        <v>44552.85</v>
      </c>
      <c r="HD381" s="315">
        <v>0</v>
      </c>
      <c r="HE381" s="315">
        <v>2050</v>
      </c>
      <c r="HF381" s="315">
        <v>0</v>
      </c>
      <c r="HG381" s="315">
        <v>0</v>
      </c>
      <c r="HH381" s="315">
        <v>600664.06000000006</v>
      </c>
      <c r="HI381" s="315">
        <v>50443.5</v>
      </c>
      <c r="HJ381" s="315">
        <v>13002.19</v>
      </c>
      <c r="HK381" s="315">
        <v>40</v>
      </c>
      <c r="HL381" s="315">
        <v>16700</v>
      </c>
      <c r="HM381" s="315">
        <v>100</v>
      </c>
      <c r="HN381" s="315">
        <v>4987.1000000000004</v>
      </c>
      <c r="HO381" s="315">
        <v>0</v>
      </c>
      <c r="HP381" s="315">
        <v>0</v>
      </c>
      <c r="HQ381" s="315">
        <v>0</v>
      </c>
      <c r="HR381" s="315">
        <v>204757.06</v>
      </c>
      <c r="HS381" s="315">
        <v>0</v>
      </c>
      <c r="HT381" s="315">
        <v>0</v>
      </c>
      <c r="HU381" s="315">
        <v>0</v>
      </c>
      <c r="HV381" s="315">
        <v>0</v>
      </c>
      <c r="HW381" s="315">
        <v>0</v>
      </c>
      <c r="HX381" s="315">
        <v>0</v>
      </c>
      <c r="HY381" s="315">
        <v>142062.01999999999</v>
      </c>
      <c r="HZ381" s="315">
        <v>5290</v>
      </c>
      <c r="IA381" s="315">
        <v>0</v>
      </c>
      <c r="IB381" s="315">
        <v>10330</v>
      </c>
      <c r="IC381" s="315">
        <v>126369.63</v>
      </c>
      <c r="ID381" s="315">
        <v>0</v>
      </c>
      <c r="IE381" s="315">
        <v>18210</v>
      </c>
      <c r="IF381" s="315">
        <v>4780</v>
      </c>
      <c r="IG381" s="315">
        <v>80</v>
      </c>
      <c r="IH381" s="315">
        <v>0</v>
      </c>
      <c r="II381" s="315">
        <v>0</v>
      </c>
      <c r="IJ381" s="315">
        <v>4010</v>
      </c>
      <c r="IK381" s="315">
        <v>0</v>
      </c>
      <c r="IL381" s="315">
        <v>0</v>
      </c>
      <c r="IM381" s="315">
        <v>0</v>
      </c>
      <c r="IN381" s="315">
        <v>11421.05</v>
      </c>
      <c r="IO381" s="315">
        <v>100</v>
      </c>
      <c r="IP381" s="315">
        <v>0</v>
      </c>
      <c r="IQ381" s="315">
        <v>0</v>
      </c>
      <c r="IR381" s="315">
        <v>41180</v>
      </c>
      <c r="IS381" s="315">
        <v>0</v>
      </c>
      <c r="IT381" s="315">
        <v>39330</v>
      </c>
      <c r="IU381" s="315">
        <v>0</v>
      </c>
      <c r="IV381" s="315">
        <v>0</v>
      </c>
      <c r="IW381" s="315">
        <v>0</v>
      </c>
      <c r="IX381" s="315">
        <v>0</v>
      </c>
      <c r="IY381" s="315">
        <v>1550</v>
      </c>
      <c r="IZ381" s="315">
        <v>0</v>
      </c>
      <c r="JA381" s="315">
        <v>0</v>
      </c>
      <c r="JB381" s="315">
        <v>0</v>
      </c>
      <c r="JC381" s="315">
        <v>0</v>
      </c>
      <c r="JD381" s="315">
        <v>0</v>
      </c>
      <c r="JE381" s="315">
        <v>0</v>
      </c>
      <c r="JF381" s="315">
        <v>8958.02</v>
      </c>
      <c r="JG381" s="315">
        <v>1100</v>
      </c>
      <c r="JH381" s="315">
        <v>0</v>
      </c>
      <c r="JI381" s="315">
        <v>10810</v>
      </c>
      <c r="JJ381" s="315">
        <v>0</v>
      </c>
      <c r="JK381" s="315">
        <v>0</v>
      </c>
      <c r="JL381" s="315">
        <v>0</v>
      </c>
      <c r="JM381" s="315">
        <v>0</v>
      </c>
      <c r="JN381" s="315">
        <v>0</v>
      </c>
      <c r="JO381" s="315">
        <v>226671.3</v>
      </c>
      <c r="JP381" s="315">
        <v>1580</v>
      </c>
      <c r="JQ381" s="315">
        <v>0</v>
      </c>
      <c r="JR381" s="315">
        <v>0</v>
      </c>
      <c r="JS381" s="315">
        <v>105463.13</v>
      </c>
      <c r="JT381" s="315">
        <v>0</v>
      </c>
      <c r="JU381" s="315">
        <v>0</v>
      </c>
      <c r="JV381" s="315">
        <v>1076.95</v>
      </c>
      <c r="JW381" s="315">
        <v>30654.55</v>
      </c>
      <c r="JX381" s="315">
        <v>8960</v>
      </c>
      <c r="JY381" s="315">
        <v>0</v>
      </c>
      <c r="JZ381" s="315">
        <v>0</v>
      </c>
      <c r="KA381" s="315">
        <v>0</v>
      </c>
      <c r="KB381" s="315">
        <v>0</v>
      </c>
      <c r="KC381" s="315">
        <v>0</v>
      </c>
      <c r="KD381" s="315">
        <v>0</v>
      </c>
      <c r="KE381" s="315">
        <v>137588.60999999999</v>
      </c>
      <c r="KF381" s="315">
        <v>0</v>
      </c>
      <c r="KG381" s="315">
        <v>0</v>
      </c>
      <c r="KH381" s="315">
        <v>0</v>
      </c>
      <c r="KI381" s="315">
        <v>2474</v>
      </c>
      <c r="KJ381" s="315">
        <v>0</v>
      </c>
      <c r="KK381" s="315">
        <v>0</v>
      </c>
      <c r="KL381" s="315">
        <v>350</v>
      </c>
      <c r="KM381" s="315">
        <v>0</v>
      </c>
      <c r="KN381" s="315">
        <v>0</v>
      </c>
      <c r="KO381" s="315">
        <v>19145</v>
      </c>
      <c r="KP381" s="315">
        <v>0</v>
      </c>
      <c r="KQ381" s="315">
        <v>4204495.43</v>
      </c>
      <c r="KR381" s="315">
        <v>113453.45</v>
      </c>
      <c r="KS381" s="314">
        <v>0</v>
      </c>
      <c r="KU381" s="312">
        <v>43</v>
      </c>
      <c r="KV381" s="312">
        <v>437</v>
      </c>
      <c r="KY381" s="312" t="s">
        <v>943</v>
      </c>
    </row>
    <row r="382" spans="1:311" x14ac:dyDescent="0.25">
      <c r="A382" s="321">
        <v>2022</v>
      </c>
      <c r="B382" s="320" t="s">
        <v>849</v>
      </c>
      <c r="C382" s="320" t="s">
        <v>863</v>
      </c>
      <c r="D382" s="320" t="s">
        <v>862</v>
      </c>
      <c r="E382" s="320" t="s">
        <v>846</v>
      </c>
      <c r="F382" s="319">
        <v>949.4</v>
      </c>
      <c r="G382" s="319">
        <v>0</v>
      </c>
      <c r="H382" s="319">
        <v>12176.15</v>
      </c>
      <c r="I382" s="319">
        <v>7750.89</v>
      </c>
      <c r="J382" s="319">
        <v>16603</v>
      </c>
      <c r="K382" s="319">
        <v>0</v>
      </c>
      <c r="L382" s="319">
        <v>29669.13</v>
      </c>
      <c r="M382" s="319">
        <v>854.93</v>
      </c>
      <c r="N382" s="319">
        <v>176012.49</v>
      </c>
      <c r="O382" s="319">
        <v>16634.240000000002</v>
      </c>
      <c r="P382" s="319">
        <v>20</v>
      </c>
      <c r="Q382" s="319">
        <v>565</v>
      </c>
      <c r="R382" s="319">
        <v>0</v>
      </c>
      <c r="S382" s="319">
        <v>0</v>
      </c>
      <c r="T382" s="319">
        <v>3716.45</v>
      </c>
      <c r="U382" s="319">
        <v>10200</v>
      </c>
      <c r="V382" s="319">
        <v>147871.5</v>
      </c>
      <c r="W382" s="319">
        <v>0</v>
      </c>
      <c r="X382" s="319">
        <v>924.77</v>
      </c>
      <c r="Y382" s="319">
        <v>14610.41</v>
      </c>
      <c r="Z382" s="319">
        <v>0</v>
      </c>
      <c r="AA382" s="319">
        <v>12712.5</v>
      </c>
      <c r="AB382" s="319">
        <v>898.6</v>
      </c>
      <c r="AC382" s="319">
        <v>0</v>
      </c>
      <c r="AD382" s="319">
        <v>78361.5</v>
      </c>
      <c r="AE382" s="319">
        <v>0</v>
      </c>
      <c r="AF382" s="319">
        <v>5573.08</v>
      </c>
      <c r="AG382" s="319">
        <v>0</v>
      </c>
      <c r="AH382" s="319">
        <v>0</v>
      </c>
      <c r="AI382" s="319">
        <v>7368.7</v>
      </c>
      <c r="AJ382" s="319">
        <v>0</v>
      </c>
      <c r="AK382" s="319">
        <v>0</v>
      </c>
      <c r="AL382" s="319">
        <v>1290</v>
      </c>
      <c r="AM382" s="319">
        <v>172.5</v>
      </c>
      <c r="AN382" s="319">
        <v>0</v>
      </c>
      <c r="AO382" s="319">
        <v>0</v>
      </c>
      <c r="AP382" s="319">
        <v>600</v>
      </c>
      <c r="AQ382" s="319">
        <v>0</v>
      </c>
      <c r="AR382" s="319">
        <v>8701.2999999999993</v>
      </c>
      <c r="AS382" s="319">
        <v>92325.25</v>
      </c>
      <c r="AT382" s="319">
        <v>2254</v>
      </c>
      <c r="AU382" s="319">
        <v>850</v>
      </c>
      <c r="AV382" s="319">
        <v>0</v>
      </c>
      <c r="AW382" s="319">
        <v>7029.5</v>
      </c>
      <c r="AX382" s="319">
        <v>0</v>
      </c>
      <c r="AY382" s="319">
        <v>4456.3500000000004</v>
      </c>
      <c r="AZ382" s="319">
        <v>0</v>
      </c>
      <c r="BA382" s="319">
        <v>0</v>
      </c>
      <c r="BB382" s="319">
        <v>0</v>
      </c>
      <c r="BC382" s="319">
        <v>3165.05</v>
      </c>
      <c r="BD382" s="319">
        <v>57926.17</v>
      </c>
      <c r="BE382" s="319">
        <v>1800</v>
      </c>
      <c r="BF382" s="319">
        <v>20228.7</v>
      </c>
      <c r="BG382" s="319">
        <v>575.32000000000005</v>
      </c>
      <c r="BH382" s="319">
        <v>166</v>
      </c>
      <c r="BI382" s="319">
        <v>30383.56</v>
      </c>
      <c r="BJ382" s="319">
        <v>0</v>
      </c>
      <c r="BK382" s="319">
        <v>0</v>
      </c>
      <c r="BL382" s="319">
        <v>0</v>
      </c>
      <c r="BM382" s="319">
        <v>0</v>
      </c>
      <c r="BN382" s="319">
        <v>107920.11</v>
      </c>
      <c r="BO382" s="319">
        <v>5541.73</v>
      </c>
      <c r="BP382" s="319">
        <v>0</v>
      </c>
      <c r="BQ382" s="319">
        <v>0</v>
      </c>
      <c r="BR382" s="319">
        <v>4163.08</v>
      </c>
      <c r="BS382" s="319">
        <v>2100</v>
      </c>
      <c r="BT382" s="319">
        <v>50</v>
      </c>
      <c r="BU382" s="319">
        <v>496.3</v>
      </c>
      <c r="BV382" s="319">
        <v>0</v>
      </c>
      <c r="BW382" s="319">
        <v>4668.1000000000004</v>
      </c>
      <c r="BX382" s="319">
        <v>602.04999999999995</v>
      </c>
      <c r="BY382" s="319">
        <v>415979.5</v>
      </c>
      <c r="BZ382" s="319">
        <v>0</v>
      </c>
      <c r="CA382" s="319">
        <v>0</v>
      </c>
      <c r="CB382" s="319">
        <v>0</v>
      </c>
      <c r="CC382" s="319">
        <v>0</v>
      </c>
      <c r="CD382" s="319">
        <v>0</v>
      </c>
      <c r="CE382" s="319">
        <v>238373.02</v>
      </c>
      <c r="CF382" s="319">
        <v>106615.65</v>
      </c>
      <c r="CG382" s="319">
        <v>12250</v>
      </c>
      <c r="CH382" s="319">
        <v>194.6</v>
      </c>
      <c r="CI382" s="319">
        <v>16072.31</v>
      </c>
      <c r="CJ382" s="319">
        <v>0</v>
      </c>
      <c r="CK382" s="319">
        <v>0</v>
      </c>
      <c r="CL382" s="319">
        <v>0</v>
      </c>
      <c r="CM382" s="319">
        <v>0</v>
      </c>
      <c r="CN382" s="319">
        <v>0</v>
      </c>
      <c r="CO382" s="319">
        <v>51754.6</v>
      </c>
      <c r="CP382" s="319">
        <v>0</v>
      </c>
      <c r="CQ382" s="319">
        <v>0</v>
      </c>
      <c r="CR382" s="319">
        <v>0</v>
      </c>
      <c r="CS382" s="319">
        <v>1588.1</v>
      </c>
      <c r="CT382" s="319">
        <v>16952.62</v>
      </c>
      <c r="CU382" s="319">
        <v>0</v>
      </c>
      <c r="CV382" s="319">
        <v>13036.9</v>
      </c>
      <c r="CW382" s="319">
        <v>0</v>
      </c>
      <c r="CX382" s="319">
        <v>1800</v>
      </c>
      <c r="CY382" s="319">
        <v>909</v>
      </c>
      <c r="CZ382" s="319">
        <v>291403.01</v>
      </c>
      <c r="DA382" s="319">
        <v>0</v>
      </c>
      <c r="DB382" s="319">
        <v>7491.83</v>
      </c>
      <c r="DC382" s="319">
        <v>40510.400000000001</v>
      </c>
      <c r="DD382" s="319">
        <v>162780.07</v>
      </c>
      <c r="DE382" s="319">
        <v>11500</v>
      </c>
      <c r="DF382" s="319">
        <v>0</v>
      </c>
      <c r="DG382" s="319">
        <v>0</v>
      </c>
      <c r="DH382" s="319">
        <v>6016</v>
      </c>
      <c r="DI382" s="319">
        <v>0</v>
      </c>
      <c r="DJ382" s="319">
        <v>5460.2</v>
      </c>
      <c r="DK382" s="319">
        <v>2800</v>
      </c>
      <c r="DL382" s="319">
        <v>11116.13</v>
      </c>
      <c r="DM382" s="319">
        <v>0</v>
      </c>
      <c r="DN382" s="319">
        <v>0</v>
      </c>
      <c r="DO382" s="319">
        <v>0</v>
      </c>
      <c r="DP382" s="319">
        <v>0</v>
      </c>
      <c r="DQ382" s="319">
        <v>315.39999999999998</v>
      </c>
      <c r="DR382" s="319">
        <v>0</v>
      </c>
      <c r="DS382" s="319">
        <v>78784.5</v>
      </c>
      <c r="DT382" s="319">
        <v>26024.09</v>
      </c>
      <c r="DU382" s="319">
        <v>0</v>
      </c>
      <c r="DV382" s="319">
        <v>0</v>
      </c>
      <c r="DW382" s="319">
        <v>1000</v>
      </c>
      <c r="DX382" s="319">
        <v>0</v>
      </c>
      <c r="DY382" s="319">
        <v>4033.7</v>
      </c>
      <c r="DZ382" s="319">
        <v>2100</v>
      </c>
      <c r="EA382" s="319">
        <v>308060.15999999997</v>
      </c>
      <c r="EB382" s="319">
        <v>0</v>
      </c>
      <c r="EC382" s="319">
        <v>514.6</v>
      </c>
      <c r="ED382" s="319">
        <v>0</v>
      </c>
      <c r="EE382" s="319">
        <v>0</v>
      </c>
      <c r="EF382" s="319">
        <v>398.72</v>
      </c>
      <c r="EG382" s="319">
        <v>0</v>
      </c>
      <c r="EH382" s="319">
        <v>0</v>
      </c>
      <c r="EI382" s="319">
        <v>24501.57</v>
      </c>
      <c r="EJ382" s="319">
        <v>0</v>
      </c>
      <c r="EK382" s="319">
        <v>0</v>
      </c>
      <c r="EL382" s="319">
        <v>8932.4</v>
      </c>
      <c r="EM382" s="319">
        <v>5590.32</v>
      </c>
      <c r="EN382" s="319">
        <v>52879.33</v>
      </c>
      <c r="EO382" s="319">
        <v>0</v>
      </c>
      <c r="EP382" s="319">
        <v>0</v>
      </c>
      <c r="EQ382" s="319">
        <v>0</v>
      </c>
      <c r="ER382" s="319">
        <v>0</v>
      </c>
      <c r="ES382" s="319">
        <v>0</v>
      </c>
      <c r="ET382" s="319">
        <v>0</v>
      </c>
      <c r="EU382" s="319">
        <v>5148.3</v>
      </c>
      <c r="EV382" s="319">
        <v>59</v>
      </c>
      <c r="EW382" s="319">
        <v>500</v>
      </c>
      <c r="EX382" s="319">
        <v>32756.7</v>
      </c>
      <c r="EY382" s="319">
        <v>191741.56</v>
      </c>
      <c r="EZ382" s="319">
        <v>46444303.039999999</v>
      </c>
      <c r="FA382" s="319">
        <v>18727.189999999999</v>
      </c>
      <c r="FB382" s="319">
        <v>9614.44</v>
      </c>
      <c r="FC382" s="319">
        <v>15100.33</v>
      </c>
      <c r="FD382" s="319">
        <v>0</v>
      </c>
      <c r="FE382" s="319">
        <v>0</v>
      </c>
      <c r="FF382" s="319">
        <v>0</v>
      </c>
      <c r="FG382" s="319">
        <v>0</v>
      </c>
      <c r="FH382" s="319">
        <v>84992.91</v>
      </c>
      <c r="FI382" s="319">
        <v>0</v>
      </c>
      <c r="FJ382" s="319">
        <v>1400</v>
      </c>
      <c r="FK382" s="319">
        <v>0</v>
      </c>
      <c r="FL382" s="319">
        <v>2745.9</v>
      </c>
      <c r="FM382" s="319">
        <v>0</v>
      </c>
      <c r="FN382" s="319">
        <v>3580</v>
      </c>
      <c r="FO382" s="319">
        <v>4695.92</v>
      </c>
      <c r="FP382" s="319">
        <v>1429.1</v>
      </c>
      <c r="FQ382" s="319">
        <v>0</v>
      </c>
      <c r="FR382" s="319">
        <v>38308</v>
      </c>
      <c r="FS382" s="319">
        <v>0</v>
      </c>
      <c r="FT382" s="319">
        <v>0</v>
      </c>
      <c r="FU382" s="319">
        <v>0</v>
      </c>
      <c r="FV382" s="319">
        <v>0</v>
      </c>
      <c r="FW382" s="319">
        <v>33.369999999999997</v>
      </c>
      <c r="FX382" s="319">
        <v>0</v>
      </c>
      <c r="FY382" s="319">
        <v>4700</v>
      </c>
      <c r="FZ382" s="319">
        <v>0</v>
      </c>
      <c r="GA382" s="319">
        <v>0</v>
      </c>
      <c r="GB382" s="319">
        <v>3886.7</v>
      </c>
      <c r="GC382" s="319">
        <v>0</v>
      </c>
      <c r="GD382" s="319">
        <v>0</v>
      </c>
      <c r="GE382" s="319">
        <v>7211.2</v>
      </c>
      <c r="GF382" s="319">
        <v>0</v>
      </c>
      <c r="GG382" s="319">
        <v>788.48</v>
      </c>
      <c r="GH382" s="319">
        <v>0</v>
      </c>
      <c r="GI382" s="319">
        <v>1100</v>
      </c>
      <c r="GJ382" s="319">
        <v>0</v>
      </c>
      <c r="GK382" s="319">
        <v>356897.5</v>
      </c>
      <c r="GL382" s="319">
        <v>0</v>
      </c>
      <c r="GM382" s="319">
        <v>3080611.33</v>
      </c>
      <c r="GN382" s="319">
        <v>0</v>
      </c>
      <c r="GO382" s="319">
        <v>4.59</v>
      </c>
      <c r="GP382" s="319">
        <v>0</v>
      </c>
      <c r="GQ382" s="319">
        <v>0</v>
      </c>
      <c r="GR382" s="319">
        <v>1275349.2</v>
      </c>
      <c r="GS382" s="319">
        <v>3237374.52</v>
      </c>
      <c r="GT382" s="319">
        <v>0</v>
      </c>
      <c r="GU382" s="319">
        <v>9179.08</v>
      </c>
      <c r="GV382" s="319">
        <v>0</v>
      </c>
      <c r="GW382" s="319">
        <v>0</v>
      </c>
      <c r="GX382" s="319">
        <v>0</v>
      </c>
      <c r="GY382" s="319">
        <v>0</v>
      </c>
      <c r="GZ382" s="319">
        <v>0</v>
      </c>
      <c r="HA382" s="319">
        <v>1850</v>
      </c>
      <c r="HB382" s="319">
        <v>0</v>
      </c>
      <c r="HC382" s="319">
        <v>200</v>
      </c>
      <c r="HD382" s="319">
        <v>0</v>
      </c>
      <c r="HE382" s="319">
        <v>1420</v>
      </c>
      <c r="HF382" s="319">
        <v>0</v>
      </c>
      <c r="HG382" s="319">
        <v>23658.57</v>
      </c>
      <c r="HH382" s="319">
        <v>26840.799999999999</v>
      </c>
      <c r="HI382" s="319">
        <v>115376.5</v>
      </c>
      <c r="HJ382" s="319">
        <v>1604</v>
      </c>
      <c r="HK382" s="319">
        <v>408</v>
      </c>
      <c r="HL382" s="319">
        <v>0</v>
      </c>
      <c r="HM382" s="319">
        <v>3.14</v>
      </c>
      <c r="HN382" s="319">
        <v>0</v>
      </c>
      <c r="HO382" s="319">
        <v>0</v>
      </c>
      <c r="HP382" s="319">
        <v>19990</v>
      </c>
      <c r="HQ382" s="319">
        <v>0</v>
      </c>
      <c r="HR382" s="319">
        <v>135702.12</v>
      </c>
      <c r="HS382" s="319">
        <v>0</v>
      </c>
      <c r="HT382" s="319">
        <v>634430.85</v>
      </c>
      <c r="HU382" s="319">
        <v>0</v>
      </c>
      <c r="HV382" s="319">
        <v>0</v>
      </c>
      <c r="HW382" s="319">
        <v>1376227.2</v>
      </c>
      <c r="HX382" s="319">
        <v>0</v>
      </c>
      <c r="HY382" s="319">
        <v>170025.8</v>
      </c>
      <c r="HZ382" s="319">
        <v>0</v>
      </c>
      <c r="IA382" s="319">
        <v>1199.0999999999999</v>
      </c>
      <c r="IB382" s="319">
        <v>3642.5</v>
      </c>
      <c r="IC382" s="319">
        <v>94136.47</v>
      </c>
      <c r="ID382" s="319">
        <v>160</v>
      </c>
      <c r="IE382" s="319">
        <v>12581.36</v>
      </c>
      <c r="IF382" s="319">
        <v>6703.05</v>
      </c>
      <c r="IG382" s="319">
        <v>289972.08</v>
      </c>
      <c r="IH382" s="319">
        <v>0</v>
      </c>
      <c r="II382" s="319">
        <v>21000</v>
      </c>
      <c r="IJ382" s="319">
        <v>0</v>
      </c>
      <c r="IK382" s="319">
        <v>0</v>
      </c>
      <c r="IL382" s="319">
        <v>27800.85</v>
      </c>
      <c r="IM382" s="319">
        <v>0</v>
      </c>
      <c r="IN382" s="319">
        <v>21317.51</v>
      </c>
      <c r="IO382" s="319">
        <v>2400</v>
      </c>
      <c r="IP382" s="319">
        <v>0</v>
      </c>
      <c r="IQ382" s="319">
        <v>0</v>
      </c>
      <c r="IR382" s="319">
        <v>382825.45</v>
      </c>
      <c r="IS382" s="319">
        <v>21550</v>
      </c>
      <c r="IT382" s="319">
        <v>80700.710000000006</v>
      </c>
      <c r="IU382" s="319">
        <v>62.01</v>
      </c>
      <c r="IV382" s="319">
        <v>0</v>
      </c>
      <c r="IW382" s="319">
        <v>0</v>
      </c>
      <c r="IX382" s="319">
        <v>0</v>
      </c>
      <c r="IY382" s="319">
        <v>97.12</v>
      </c>
      <c r="IZ382" s="319">
        <v>0</v>
      </c>
      <c r="JA382" s="319">
        <v>0</v>
      </c>
      <c r="JB382" s="319">
        <v>0</v>
      </c>
      <c r="JC382" s="319">
        <v>1330.77</v>
      </c>
      <c r="JD382" s="319">
        <v>0</v>
      </c>
      <c r="JE382" s="319">
        <v>19.399999999999999</v>
      </c>
      <c r="JF382" s="319">
        <v>7700</v>
      </c>
      <c r="JG382" s="319">
        <v>361.4</v>
      </c>
      <c r="JH382" s="319">
        <v>0</v>
      </c>
      <c r="JI382" s="319">
        <v>0</v>
      </c>
      <c r="JJ382" s="319">
        <v>2527.27</v>
      </c>
      <c r="JK382" s="319">
        <v>319.89999999999998</v>
      </c>
      <c r="JL382" s="319">
        <v>0</v>
      </c>
      <c r="JM382" s="319">
        <v>0</v>
      </c>
      <c r="JN382" s="319">
        <v>0</v>
      </c>
      <c r="JO382" s="319">
        <v>26487</v>
      </c>
      <c r="JP382" s="319">
        <v>0</v>
      </c>
      <c r="JQ382" s="319">
        <v>0</v>
      </c>
      <c r="JR382" s="319">
        <v>0</v>
      </c>
      <c r="JS382" s="319">
        <v>4316.6000000000004</v>
      </c>
      <c r="JT382" s="319">
        <v>29660.62</v>
      </c>
      <c r="JU382" s="319">
        <v>2356.3000000000002</v>
      </c>
      <c r="JV382" s="319">
        <v>531085.68999999994</v>
      </c>
      <c r="JW382" s="319">
        <v>16449.259999999998</v>
      </c>
      <c r="JX382" s="319">
        <v>66.19</v>
      </c>
      <c r="JY382" s="319">
        <v>2397.5</v>
      </c>
      <c r="JZ382" s="319">
        <v>0</v>
      </c>
      <c r="KA382" s="319">
        <v>48</v>
      </c>
      <c r="KB382" s="319">
        <v>7009.32</v>
      </c>
      <c r="KC382" s="319">
        <v>538</v>
      </c>
      <c r="KD382" s="319">
        <v>0</v>
      </c>
      <c r="KE382" s="319">
        <v>0</v>
      </c>
      <c r="KF382" s="319">
        <v>0</v>
      </c>
      <c r="KG382" s="319">
        <v>0</v>
      </c>
      <c r="KH382" s="319">
        <v>2830.8</v>
      </c>
      <c r="KI382" s="319">
        <v>300</v>
      </c>
      <c r="KJ382" s="319">
        <v>700</v>
      </c>
      <c r="KK382" s="319">
        <v>450.32</v>
      </c>
      <c r="KL382" s="319">
        <v>0</v>
      </c>
      <c r="KM382" s="319">
        <v>1540</v>
      </c>
      <c r="KN382" s="319">
        <v>4419.25</v>
      </c>
      <c r="KO382" s="319">
        <v>0</v>
      </c>
      <c r="KP382" s="319">
        <v>983</v>
      </c>
      <c r="KQ382" s="319">
        <v>770329.36</v>
      </c>
      <c r="KR382" s="319">
        <v>0</v>
      </c>
      <c r="KS382" s="318">
        <v>0</v>
      </c>
      <c r="KU382" s="312">
        <v>43</v>
      </c>
      <c r="KV382" s="312">
        <v>439</v>
      </c>
      <c r="KY382" s="312" t="s">
        <v>943</v>
      </c>
    </row>
    <row r="383" spans="1:311" x14ac:dyDescent="0.25">
      <c r="A383" s="317">
        <v>2022</v>
      </c>
      <c r="B383" s="316" t="s">
        <v>849</v>
      </c>
      <c r="C383" s="316" t="s">
        <v>860</v>
      </c>
      <c r="D383" s="316" t="s">
        <v>861</v>
      </c>
      <c r="E383" s="316" t="s">
        <v>846</v>
      </c>
      <c r="F383" s="315">
        <v>356520.2</v>
      </c>
      <c r="G383" s="315">
        <v>3021.6</v>
      </c>
      <c r="H383" s="315">
        <v>608200.15</v>
      </c>
      <c r="I383" s="315">
        <v>120490.5</v>
      </c>
      <c r="J383" s="315">
        <v>24436.75</v>
      </c>
      <c r="K383" s="315">
        <v>76668.75</v>
      </c>
      <c r="L383" s="315">
        <v>658937.35</v>
      </c>
      <c r="M383" s="315">
        <v>322922.25</v>
      </c>
      <c r="N383" s="315">
        <v>1646315.5</v>
      </c>
      <c r="O383" s="315">
        <v>293082</v>
      </c>
      <c r="P383" s="315">
        <v>61121.2</v>
      </c>
      <c r="Q383" s="315">
        <v>144718.54999999999</v>
      </c>
      <c r="R383" s="315">
        <v>150615.1</v>
      </c>
      <c r="S383" s="315">
        <v>69499</v>
      </c>
      <c r="T383" s="315">
        <v>65578.399999999994</v>
      </c>
      <c r="U383" s="315">
        <v>578564.80000000005</v>
      </c>
      <c r="V383" s="315">
        <v>617325.80000000005</v>
      </c>
      <c r="W383" s="315">
        <v>42871.05</v>
      </c>
      <c r="X383" s="315">
        <v>100260.4</v>
      </c>
      <c r="Y383" s="315">
        <v>153.1</v>
      </c>
      <c r="Z383" s="315">
        <v>18159.45</v>
      </c>
      <c r="AA383" s="315">
        <v>565643.69999999995</v>
      </c>
      <c r="AB383" s="315">
        <v>171076.5</v>
      </c>
      <c r="AC383" s="315">
        <v>36885.35</v>
      </c>
      <c r="AD383" s="315">
        <v>1892227.8</v>
      </c>
      <c r="AE383" s="315">
        <v>64346.05</v>
      </c>
      <c r="AF383" s="315">
        <v>419951.35</v>
      </c>
      <c r="AG383" s="315">
        <v>18074.05</v>
      </c>
      <c r="AH383" s="315">
        <v>97436.9</v>
      </c>
      <c r="AI383" s="315">
        <v>98130.85</v>
      </c>
      <c r="AJ383" s="315">
        <v>386482.9</v>
      </c>
      <c r="AK383" s="315">
        <v>27975.55</v>
      </c>
      <c r="AL383" s="315">
        <v>1915150.75</v>
      </c>
      <c r="AM383" s="315">
        <v>68811.55</v>
      </c>
      <c r="AN383" s="315">
        <v>99027.65</v>
      </c>
      <c r="AO383" s="315">
        <v>157153.70000000001</v>
      </c>
      <c r="AP383" s="315">
        <v>42559.55</v>
      </c>
      <c r="AQ383" s="315">
        <v>20838.95</v>
      </c>
      <c r="AR383" s="315">
        <v>76346.45</v>
      </c>
      <c r="AS383" s="315">
        <v>154051.37</v>
      </c>
      <c r="AT383" s="315">
        <v>110107.9</v>
      </c>
      <c r="AU383" s="315">
        <v>329344.45</v>
      </c>
      <c r="AV383" s="315">
        <v>65448.95</v>
      </c>
      <c r="AW383" s="315">
        <v>1949242.35</v>
      </c>
      <c r="AX383" s="315">
        <v>27199.45</v>
      </c>
      <c r="AY383" s="315">
        <v>63330.25</v>
      </c>
      <c r="AZ383" s="315">
        <v>26907.75</v>
      </c>
      <c r="BA383" s="315">
        <v>30753.7</v>
      </c>
      <c r="BB383" s="315">
        <v>0</v>
      </c>
      <c r="BC383" s="315">
        <v>620938</v>
      </c>
      <c r="BD383" s="315">
        <v>692643.5</v>
      </c>
      <c r="BE383" s="315">
        <v>319335.5</v>
      </c>
      <c r="BF383" s="315">
        <v>81339.45</v>
      </c>
      <c r="BG383" s="315">
        <v>0</v>
      </c>
      <c r="BH383" s="315">
        <v>0</v>
      </c>
      <c r="BI383" s="315">
        <v>798735.85</v>
      </c>
      <c r="BJ383" s="315">
        <v>31269.8</v>
      </c>
      <c r="BK383" s="315">
        <v>92954.9</v>
      </c>
      <c r="BL383" s="315">
        <v>0</v>
      </c>
      <c r="BM383" s="315">
        <v>90933.2</v>
      </c>
      <c r="BN383" s="315">
        <v>660499</v>
      </c>
      <c r="BO383" s="315">
        <v>207669.15</v>
      </c>
      <c r="BP383" s="315">
        <v>13392.25</v>
      </c>
      <c r="BQ383" s="315">
        <v>20128.7</v>
      </c>
      <c r="BR383" s="315">
        <v>87520.05</v>
      </c>
      <c r="BS383" s="315">
        <v>401864.95</v>
      </c>
      <c r="BT383" s="315">
        <v>146560.5</v>
      </c>
      <c r="BU383" s="315">
        <v>9757</v>
      </c>
      <c r="BV383" s="315">
        <v>54907.55</v>
      </c>
      <c r="BW383" s="315">
        <v>1267552.8</v>
      </c>
      <c r="BX383" s="315">
        <v>140474.04</v>
      </c>
      <c r="BY383" s="315">
        <v>958528.25</v>
      </c>
      <c r="BZ383" s="315">
        <v>100153.3</v>
      </c>
      <c r="CA383" s="315">
        <v>7116.65</v>
      </c>
      <c r="CB383" s="315">
        <v>11032.25</v>
      </c>
      <c r="CC383" s="315">
        <v>84484.15</v>
      </c>
      <c r="CD383" s="315">
        <v>371747.15</v>
      </c>
      <c r="CE383" s="315">
        <v>531535.44999999995</v>
      </c>
      <c r="CF383" s="315">
        <v>364819.4</v>
      </c>
      <c r="CG383" s="315">
        <v>731442.85</v>
      </c>
      <c r="CH383" s="315">
        <v>201471.4</v>
      </c>
      <c r="CI383" s="315">
        <v>697560.75</v>
      </c>
      <c r="CJ383" s="315">
        <v>53300.7</v>
      </c>
      <c r="CK383" s="315">
        <v>15773.55</v>
      </c>
      <c r="CL383" s="315">
        <v>63518.05</v>
      </c>
      <c r="CM383" s="315">
        <v>18457.7</v>
      </c>
      <c r="CN383" s="315">
        <v>197299.95</v>
      </c>
      <c r="CO383" s="315">
        <v>389465.2</v>
      </c>
      <c r="CP383" s="315">
        <v>9874.4</v>
      </c>
      <c r="CQ383" s="315">
        <v>116838.65</v>
      </c>
      <c r="CR383" s="315">
        <v>392</v>
      </c>
      <c r="CS383" s="315">
        <v>127600.45</v>
      </c>
      <c r="CT383" s="315">
        <v>202065.4</v>
      </c>
      <c r="CU383" s="315">
        <v>21690.799999999999</v>
      </c>
      <c r="CV383" s="315">
        <v>6653.05</v>
      </c>
      <c r="CW383" s="315">
        <v>100684.8</v>
      </c>
      <c r="CX383" s="315">
        <v>131393.79999999999</v>
      </c>
      <c r="CY383" s="315">
        <v>903080.05</v>
      </c>
      <c r="CZ383" s="315">
        <v>746697.3</v>
      </c>
      <c r="DA383" s="315">
        <v>253119.25</v>
      </c>
      <c r="DB383" s="315">
        <v>510680.8</v>
      </c>
      <c r="DC383" s="315">
        <v>80624.149999999994</v>
      </c>
      <c r="DD383" s="315">
        <v>2541947.75</v>
      </c>
      <c r="DE383" s="315">
        <v>1569337.6</v>
      </c>
      <c r="DF383" s="315">
        <v>13164.3</v>
      </c>
      <c r="DG383" s="315">
        <v>72234.600000000006</v>
      </c>
      <c r="DH383" s="315">
        <v>135235.9</v>
      </c>
      <c r="DI383" s="315">
        <v>124191.9</v>
      </c>
      <c r="DJ383" s="315">
        <v>219608.25</v>
      </c>
      <c r="DK383" s="315">
        <v>209483.3</v>
      </c>
      <c r="DL383" s="315">
        <v>62069.1</v>
      </c>
      <c r="DM383" s="315">
        <v>325661.05</v>
      </c>
      <c r="DN383" s="315">
        <v>7380.3</v>
      </c>
      <c r="DO383" s="315">
        <v>49763.6</v>
      </c>
      <c r="DP383" s="315">
        <v>22794.15</v>
      </c>
      <c r="DQ383" s="315">
        <v>0</v>
      </c>
      <c r="DR383" s="315">
        <v>227848.5</v>
      </c>
      <c r="DS383" s="315">
        <v>2165289.7000000002</v>
      </c>
      <c r="DT383" s="315">
        <v>407753.95</v>
      </c>
      <c r="DU383" s="315">
        <v>819829.25</v>
      </c>
      <c r="DV383" s="315">
        <v>59051.05</v>
      </c>
      <c r="DW383" s="315">
        <v>205066.1</v>
      </c>
      <c r="DX383" s="315">
        <v>283286.55</v>
      </c>
      <c r="DY383" s="315">
        <v>387260.85</v>
      </c>
      <c r="DZ383" s="315">
        <v>117698.83</v>
      </c>
      <c r="EA383" s="315">
        <v>1045941.05</v>
      </c>
      <c r="EB383" s="315">
        <v>95782.35</v>
      </c>
      <c r="EC383" s="315">
        <v>85316.6</v>
      </c>
      <c r="ED383" s="315">
        <v>17614.75</v>
      </c>
      <c r="EE383" s="315">
        <v>124331.05</v>
      </c>
      <c r="EF383" s="315">
        <v>0</v>
      </c>
      <c r="EG383" s="315">
        <v>215102.45</v>
      </c>
      <c r="EH383" s="315">
        <v>27075.3</v>
      </c>
      <c r="EI383" s="315">
        <v>405427.85</v>
      </c>
      <c r="EJ383" s="315">
        <v>462013.8</v>
      </c>
      <c r="EK383" s="315">
        <v>299108.3</v>
      </c>
      <c r="EL383" s="315">
        <v>29814.400000000001</v>
      </c>
      <c r="EM383" s="315">
        <v>186762.45</v>
      </c>
      <c r="EN383" s="315">
        <v>59473.55</v>
      </c>
      <c r="EO383" s="315">
        <v>398658.05</v>
      </c>
      <c r="EP383" s="315">
        <v>376218.4</v>
      </c>
      <c r="EQ383" s="315">
        <v>68617</v>
      </c>
      <c r="ER383" s="315">
        <v>110705.25</v>
      </c>
      <c r="ES383" s="315">
        <v>0</v>
      </c>
      <c r="ET383" s="315">
        <v>101495.4</v>
      </c>
      <c r="EU383" s="315">
        <v>43913.25</v>
      </c>
      <c r="EV383" s="315">
        <v>497.55</v>
      </c>
      <c r="EW383" s="315">
        <v>216027.9</v>
      </c>
      <c r="EX383" s="315">
        <v>96050.65</v>
      </c>
      <c r="EY383" s="315">
        <v>1530376.35</v>
      </c>
      <c r="EZ383" s="315">
        <v>10623425.550000001</v>
      </c>
      <c r="FA383" s="315">
        <v>82874.45</v>
      </c>
      <c r="FB383" s="315">
        <v>362560.9</v>
      </c>
      <c r="FC383" s="315">
        <v>209495.2</v>
      </c>
      <c r="FD383" s="315">
        <v>115867.4</v>
      </c>
      <c r="FE383" s="315">
        <v>1054560.3</v>
      </c>
      <c r="FF383" s="315">
        <v>161687.20000000001</v>
      </c>
      <c r="FG383" s="315">
        <v>39351.85</v>
      </c>
      <c r="FH383" s="315">
        <v>357891.85</v>
      </c>
      <c r="FI383" s="315">
        <v>40956.5</v>
      </c>
      <c r="FJ383" s="315">
        <v>435903.7</v>
      </c>
      <c r="FK383" s="315">
        <v>79675.100000000006</v>
      </c>
      <c r="FL383" s="315">
        <v>0</v>
      </c>
      <c r="FM383" s="315">
        <v>326555.84999999998</v>
      </c>
      <c r="FN383" s="315">
        <v>149818.20000000001</v>
      </c>
      <c r="FO383" s="315">
        <v>52488.5</v>
      </c>
      <c r="FP383" s="315">
        <v>46944.1</v>
      </c>
      <c r="FQ383" s="315">
        <v>28559.65</v>
      </c>
      <c r="FR383" s="315">
        <v>2338875.1</v>
      </c>
      <c r="FS383" s="315">
        <v>9274.85</v>
      </c>
      <c r="FT383" s="315">
        <v>78613.350000000006</v>
      </c>
      <c r="FU383" s="315">
        <v>48237.25</v>
      </c>
      <c r="FV383" s="315">
        <v>29</v>
      </c>
      <c r="FW383" s="315">
        <v>38854.550000000003</v>
      </c>
      <c r="FX383" s="315">
        <v>487160.9</v>
      </c>
      <c r="FY383" s="315">
        <v>1078182.1499999999</v>
      </c>
      <c r="FZ383" s="315">
        <v>47550.25</v>
      </c>
      <c r="GA383" s="315">
        <v>11852.6</v>
      </c>
      <c r="GB383" s="315">
        <v>12664.2</v>
      </c>
      <c r="GC383" s="315">
        <v>0</v>
      </c>
      <c r="GD383" s="315">
        <v>58069.05</v>
      </c>
      <c r="GE383" s="315">
        <v>462834.05</v>
      </c>
      <c r="GF383" s="315">
        <v>435028.75</v>
      </c>
      <c r="GG383" s="315">
        <v>274053.59999999998</v>
      </c>
      <c r="GH383" s="315">
        <v>11649.75</v>
      </c>
      <c r="GI383" s="315">
        <v>125964.55</v>
      </c>
      <c r="GJ383" s="315">
        <v>3670.7</v>
      </c>
      <c r="GK383" s="315">
        <v>3073791.35</v>
      </c>
      <c r="GL383" s="315">
        <v>74865.45</v>
      </c>
      <c r="GM383" s="315">
        <v>1775637.55</v>
      </c>
      <c r="GN383" s="315">
        <v>170991.9</v>
      </c>
      <c r="GO383" s="315">
        <v>453065.3</v>
      </c>
      <c r="GP383" s="315">
        <v>34994.35</v>
      </c>
      <c r="GQ383" s="315">
        <v>26.1</v>
      </c>
      <c r="GR383" s="315">
        <v>216580.9</v>
      </c>
      <c r="GS383" s="315">
        <v>2545298.35</v>
      </c>
      <c r="GT383" s="315">
        <v>49720.55</v>
      </c>
      <c r="GU383" s="315">
        <v>2058006.65</v>
      </c>
      <c r="GV383" s="315">
        <v>21226.7</v>
      </c>
      <c r="GW383" s="315">
        <v>0</v>
      </c>
      <c r="GX383" s="315">
        <v>678210.5</v>
      </c>
      <c r="GY383" s="315">
        <v>22442.5</v>
      </c>
      <c r="GZ383" s="315">
        <v>287615.7</v>
      </c>
      <c r="HA383" s="315">
        <v>494848</v>
      </c>
      <c r="HB383" s="315">
        <v>27499</v>
      </c>
      <c r="HC383" s="315">
        <v>568872.94999999995</v>
      </c>
      <c r="HD383" s="315">
        <v>20445.099999999999</v>
      </c>
      <c r="HE383" s="315">
        <v>2857.9</v>
      </c>
      <c r="HF383" s="315">
        <v>56894.85</v>
      </c>
      <c r="HG383" s="315">
        <v>79803</v>
      </c>
      <c r="HH383" s="315">
        <v>599610.94999999995</v>
      </c>
      <c r="HI383" s="315">
        <v>507523.2</v>
      </c>
      <c r="HJ383" s="315">
        <v>80539.850000000006</v>
      </c>
      <c r="HK383" s="315">
        <v>17753.75</v>
      </c>
      <c r="HL383" s="315">
        <v>445616.7</v>
      </c>
      <c r="HM383" s="315">
        <v>53671.7</v>
      </c>
      <c r="HN383" s="315">
        <v>37566.720000000001</v>
      </c>
      <c r="HO383" s="315">
        <v>55618.45</v>
      </c>
      <c r="HP383" s="315">
        <v>1442424.35</v>
      </c>
      <c r="HQ383" s="315">
        <v>28737.7</v>
      </c>
      <c r="HR383" s="315">
        <v>377464.35</v>
      </c>
      <c r="HS383" s="315">
        <v>0</v>
      </c>
      <c r="HT383" s="315">
        <v>2563306.25</v>
      </c>
      <c r="HU383" s="315">
        <v>25712.35</v>
      </c>
      <c r="HV383" s="315">
        <v>412831.95</v>
      </c>
      <c r="HW383" s="315">
        <v>3522322</v>
      </c>
      <c r="HX383" s="315">
        <v>23275.599999999999</v>
      </c>
      <c r="HY383" s="315">
        <v>5654220.21</v>
      </c>
      <c r="HZ383" s="315">
        <v>167204.25</v>
      </c>
      <c r="IA383" s="315">
        <v>100789.5</v>
      </c>
      <c r="IB383" s="315">
        <v>86863.8</v>
      </c>
      <c r="IC383" s="315">
        <v>651489.55000000005</v>
      </c>
      <c r="ID383" s="315">
        <v>96255.6</v>
      </c>
      <c r="IE383" s="315">
        <v>618362.85</v>
      </c>
      <c r="IF383" s="315">
        <v>32984.65</v>
      </c>
      <c r="IG383" s="315">
        <v>46485.9</v>
      </c>
      <c r="IH383" s="315">
        <v>0</v>
      </c>
      <c r="II383" s="315">
        <v>18974.5</v>
      </c>
      <c r="IJ383" s="315">
        <v>828314.25</v>
      </c>
      <c r="IK383" s="315">
        <v>168.25</v>
      </c>
      <c r="IL383" s="315">
        <v>16251.9</v>
      </c>
      <c r="IM383" s="315">
        <v>111596.75</v>
      </c>
      <c r="IN383" s="315">
        <v>856990.1</v>
      </c>
      <c r="IO383" s="315">
        <v>226230.5</v>
      </c>
      <c r="IP383" s="315">
        <v>64346.3</v>
      </c>
      <c r="IQ383" s="315">
        <v>34511.25</v>
      </c>
      <c r="IR383" s="315">
        <v>755063.35</v>
      </c>
      <c r="IS383" s="315">
        <v>938744.54</v>
      </c>
      <c r="IT383" s="315">
        <v>312881.64</v>
      </c>
      <c r="IU383" s="315">
        <v>0</v>
      </c>
      <c r="IV383" s="315">
        <v>383324.2</v>
      </c>
      <c r="IW383" s="315">
        <v>53168.2</v>
      </c>
      <c r="IX383" s="315">
        <v>0</v>
      </c>
      <c r="IY383" s="315">
        <v>259330.75</v>
      </c>
      <c r="IZ383" s="315">
        <v>46346.400000000001</v>
      </c>
      <c r="JA383" s="315">
        <v>48898.25</v>
      </c>
      <c r="JB383" s="315">
        <v>72491.149999999994</v>
      </c>
      <c r="JC383" s="315">
        <v>211718.35</v>
      </c>
      <c r="JD383" s="315">
        <v>21323.65</v>
      </c>
      <c r="JE383" s="315">
        <v>1882.3</v>
      </c>
      <c r="JF383" s="315">
        <v>614238.15</v>
      </c>
      <c r="JG383" s="315">
        <v>85604.2</v>
      </c>
      <c r="JH383" s="315">
        <v>30312.05</v>
      </c>
      <c r="JI383" s="315">
        <v>372864.4</v>
      </c>
      <c r="JJ383" s="315">
        <v>348938.45</v>
      </c>
      <c r="JK383" s="315">
        <v>33148.300000000003</v>
      </c>
      <c r="JL383" s="315">
        <v>98829.1</v>
      </c>
      <c r="JM383" s="315">
        <v>10908.7</v>
      </c>
      <c r="JN383" s="315">
        <v>18408.75</v>
      </c>
      <c r="JO383" s="315">
        <v>295464.8</v>
      </c>
      <c r="JP383" s="315">
        <v>42548.45</v>
      </c>
      <c r="JQ383" s="315">
        <v>28645.15</v>
      </c>
      <c r="JR383" s="315">
        <v>0</v>
      </c>
      <c r="JS383" s="315">
        <v>303427.84999999998</v>
      </c>
      <c r="JT383" s="315">
        <v>39539.35</v>
      </c>
      <c r="JU383" s="315">
        <v>62.2</v>
      </c>
      <c r="JV383" s="315">
        <v>1785134.4</v>
      </c>
      <c r="JW383" s="315">
        <v>150834.45000000001</v>
      </c>
      <c r="JX383" s="315">
        <v>154070.85</v>
      </c>
      <c r="JY383" s="315">
        <v>25852.7</v>
      </c>
      <c r="JZ383" s="315">
        <v>13606.35</v>
      </c>
      <c r="KA383" s="315">
        <v>63904.05</v>
      </c>
      <c r="KB383" s="315">
        <v>108775</v>
      </c>
      <c r="KC383" s="315">
        <v>84317.25</v>
      </c>
      <c r="KD383" s="315">
        <v>34340.550000000003</v>
      </c>
      <c r="KE383" s="315">
        <v>499136.7</v>
      </c>
      <c r="KF383" s="315">
        <v>70692.100000000006</v>
      </c>
      <c r="KG383" s="315">
        <v>121069.55</v>
      </c>
      <c r="KH383" s="315">
        <v>100097.55</v>
      </c>
      <c r="KI383" s="315">
        <v>225113.1</v>
      </c>
      <c r="KJ383" s="315">
        <v>134810.79999999999</v>
      </c>
      <c r="KK383" s="315">
        <v>5831.3</v>
      </c>
      <c r="KL383" s="315">
        <v>43907.5</v>
      </c>
      <c r="KM383" s="315">
        <v>9355.7000000000007</v>
      </c>
      <c r="KN383" s="315">
        <v>37139.65</v>
      </c>
      <c r="KO383" s="315">
        <v>483094.15</v>
      </c>
      <c r="KP383" s="315">
        <v>297128.09999999998</v>
      </c>
      <c r="KQ383" s="315">
        <v>1585332.9</v>
      </c>
      <c r="KR383" s="315">
        <v>263684.5</v>
      </c>
      <c r="KS383" s="314">
        <v>188121.65</v>
      </c>
      <c r="KU383" s="312">
        <v>44</v>
      </c>
      <c r="KV383" s="312">
        <v>441</v>
      </c>
      <c r="KY383" s="312" t="s">
        <v>943</v>
      </c>
    </row>
    <row r="384" spans="1:311" x14ac:dyDescent="0.25">
      <c r="A384" s="321">
        <v>2022</v>
      </c>
      <c r="B384" s="320" t="s">
        <v>849</v>
      </c>
      <c r="C384" s="320" t="s">
        <v>860</v>
      </c>
      <c r="D384" s="320" t="s">
        <v>859</v>
      </c>
      <c r="E384" s="320" t="s">
        <v>846</v>
      </c>
      <c r="F384" s="319">
        <v>0</v>
      </c>
      <c r="G384" s="319">
        <v>0</v>
      </c>
      <c r="H384" s="319">
        <v>0</v>
      </c>
      <c r="I384" s="319">
        <v>0</v>
      </c>
      <c r="J384" s="319">
        <v>0</v>
      </c>
      <c r="K384" s="319">
        <v>11066</v>
      </c>
      <c r="L384" s="319">
        <v>0</v>
      </c>
      <c r="M384" s="319">
        <v>0</v>
      </c>
      <c r="N384" s="319">
        <v>0</v>
      </c>
      <c r="O384" s="319">
        <v>0</v>
      </c>
      <c r="P384" s="319">
        <v>0</v>
      </c>
      <c r="Q384" s="319">
        <v>0</v>
      </c>
      <c r="R384" s="319">
        <v>0</v>
      </c>
      <c r="S384" s="319">
        <v>0</v>
      </c>
      <c r="T384" s="319">
        <v>0</v>
      </c>
      <c r="U384" s="319">
        <v>0</v>
      </c>
      <c r="V384" s="319">
        <v>0</v>
      </c>
      <c r="W384" s="319">
        <v>0</v>
      </c>
      <c r="X384" s="319">
        <v>0</v>
      </c>
      <c r="Y384" s="319">
        <v>0</v>
      </c>
      <c r="Z384" s="319">
        <v>0</v>
      </c>
      <c r="AA384" s="319">
        <v>0</v>
      </c>
      <c r="AB384" s="319">
        <v>0</v>
      </c>
      <c r="AC384" s="319">
        <v>0</v>
      </c>
      <c r="AD384" s="319">
        <v>0</v>
      </c>
      <c r="AE384" s="319">
        <v>0</v>
      </c>
      <c r="AF384" s="319">
        <v>0</v>
      </c>
      <c r="AG384" s="319">
        <v>43041.1</v>
      </c>
      <c r="AH384" s="319">
        <v>0</v>
      </c>
      <c r="AI384" s="319">
        <v>57428.75</v>
      </c>
      <c r="AJ384" s="319">
        <v>0</v>
      </c>
      <c r="AK384" s="319">
        <v>0</v>
      </c>
      <c r="AL384" s="319">
        <v>0</v>
      </c>
      <c r="AM384" s="319">
        <v>0</v>
      </c>
      <c r="AN384" s="319">
        <v>0</v>
      </c>
      <c r="AO384" s="319">
        <v>0</v>
      </c>
      <c r="AP384" s="319">
        <v>61.75</v>
      </c>
      <c r="AQ384" s="319">
        <v>0</v>
      </c>
      <c r="AR384" s="319">
        <v>0</v>
      </c>
      <c r="AS384" s="319">
        <v>0</v>
      </c>
      <c r="AT384" s="319">
        <v>0</v>
      </c>
      <c r="AU384" s="319">
        <v>0</v>
      </c>
      <c r="AV384" s="319">
        <v>0</v>
      </c>
      <c r="AW384" s="319">
        <v>0</v>
      </c>
      <c r="AX384" s="319">
        <v>0</v>
      </c>
      <c r="AY384" s="319">
        <v>0</v>
      </c>
      <c r="AZ384" s="319">
        <v>0</v>
      </c>
      <c r="BA384" s="319">
        <v>0</v>
      </c>
      <c r="BB384" s="319">
        <v>0</v>
      </c>
      <c r="BC384" s="319">
        <v>0</v>
      </c>
      <c r="BD384" s="319">
        <v>0</v>
      </c>
      <c r="BE384" s="319">
        <v>0</v>
      </c>
      <c r="BF384" s="319">
        <v>0</v>
      </c>
      <c r="BG384" s="319">
        <v>0</v>
      </c>
      <c r="BH384" s="319">
        <v>0</v>
      </c>
      <c r="BI384" s="319">
        <v>0</v>
      </c>
      <c r="BJ384" s="319">
        <v>0</v>
      </c>
      <c r="BK384" s="319">
        <v>0</v>
      </c>
      <c r="BL384" s="319">
        <v>0</v>
      </c>
      <c r="BM384" s="319">
        <v>0</v>
      </c>
      <c r="BN384" s="319">
        <v>0</v>
      </c>
      <c r="BO384" s="319">
        <v>0</v>
      </c>
      <c r="BP384" s="319">
        <v>0</v>
      </c>
      <c r="BQ384" s="319">
        <v>0</v>
      </c>
      <c r="BR384" s="319">
        <v>0</v>
      </c>
      <c r="BS384" s="319">
        <v>0</v>
      </c>
      <c r="BT384" s="319">
        <v>0</v>
      </c>
      <c r="BU384" s="319">
        <v>0</v>
      </c>
      <c r="BV384" s="319">
        <v>0</v>
      </c>
      <c r="BW384" s="319">
        <v>0</v>
      </c>
      <c r="BX384" s="319">
        <v>0</v>
      </c>
      <c r="BY384" s="319">
        <v>0</v>
      </c>
      <c r="BZ384" s="319">
        <v>0</v>
      </c>
      <c r="CA384" s="319">
        <v>0</v>
      </c>
      <c r="CB384" s="319">
        <v>0</v>
      </c>
      <c r="CC384" s="319">
        <v>0</v>
      </c>
      <c r="CD384" s="319">
        <v>0</v>
      </c>
      <c r="CE384" s="319">
        <v>0</v>
      </c>
      <c r="CF384" s="319">
        <v>0</v>
      </c>
      <c r="CG384" s="319">
        <v>0</v>
      </c>
      <c r="CH384" s="319">
        <v>0</v>
      </c>
      <c r="CI384" s="319">
        <v>0</v>
      </c>
      <c r="CJ384" s="319">
        <v>0</v>
      </c>
      <c r="CK384" s="319">
        <v>0</v>
      </c>
      <c r="CL384" s="319">
        <v>0</v>
      </c>
      <c r="CM384" s="319">
        <v>0</v>
      </c>
      <c r="CN384" s="319">
        <v>0</v>
      </c>
      <c r="CO384" s="319">
        <v>0</v>
      </c>
      <c r="CP384" s="319">
        <v>0</v>
      </c>
      <c r="CQ384" s="319">
        <v>0</v>
      </c>
      <c r="CR384" s="319">
        <v>0</v>
      </c>
      <c r="CS384" s="319">
        <v>0</v>
      </c>
      <c r="CT384" s="319">
        <v>0</v>
      </c>
      <c r="CU384" s="319">
        <v>0</v>
      </c>
      <c r="CV384" s="319">
        <v>0</v>
      </c>
      <c r="CW384" s="319">
        <v>0</v>
      </c>
      <c r="CX384" s="319">
        <v>0</v>
      </c>
      <c r="CY384" s="319">
        <v>0</v>
      </c>
      <c r="CZ384" s="319">
        <v>0</v>
      </c>
      <c r="DA384" s="319">
        <v>0</v>
      </c>
      <c r="DB384" s="319">
        <v>0</v>
      </c>
      <c r="DC384" s="319">
        <v>0</v>
      </c>
      <c r="DD384" s="319">
        <v>0</v>
      </c>
      <c r="DE384" s="319">
        <v>0</v>
      </c>
      <c r="DF384" s="319">
        <v>0</v>
      </c>
      <c r="DG384" s="319">
        <v>0</v>
      </c>
      <c r="DH384" s="319">
        <v>0</v>
      </c>
      <c r="DI384" s="319">
        <v>0</v>
      </c>
      <c r="DJ384" s="319">
        <v>0</v>
      </c>
      <c r="DK384" s="319">
        <v>0</v>
      </c>
      <c r="DL384" s="319">
        <v>0</v>
      </c>
      <c r="DM384" s="319">
        <v>0</v>
      </c>
      <c r="DN384" s="319">
        <v>0</v>
      </c>
      <c r="DO384" s="319">
        <v>0</v>
      </c>
      <c r="DP384" s="319">
        <v>0</v>
      </c>
      <c r="DQ384" s="319">
        <v>0</v>
      </c>
      <c r="DR384" s="319">
        <v>0</v>
      </c>
      <c r="DS384" s="319">
        <v>0</v>
      </c>
      <c r="DT384" s="319">
        <v>0</v>
      </c>
      <c r="DU384" s="319">
        <v>0</v>
      </c>
      <c r="DV384" s="319">
        <v>0</v>
      </c>
      <c r="DW384" s="319">
        <v>0</v>
      </c>
      <c r="DX384" s="319">
        <v>0</v>
      </c>
      <c r="DY384" s="319">
        <v>0</v>
      </c>
      <c r="DZ384" s="319">
        <v>0</v>
      </c>
      <c r="EA384" s="319">
        <v>0</v>
      </c>
      <c r="EB384" s="319">
        <v>0</v>
      </c>
      <c r="EC384" s="319">
        <v>0</v>
      </c>
      <c r="ED384" s="319">
        <v>0</v>
      </c>
      <c r="EE384" s="319">
        <v>0</v>
      </c>
      <c r="EF384" s="319">
        <v>0</v>
      </c>
      <c r="EG384" s="319">
        <v>0</v>
      </c>
      <c r="EH384" s="319">
        <v>0</v>
      </c>
      <c r="EI384" s="319">
        <v>0</v>
      </c>
      <c r="EJ384" s="319">
        <v>0</v>
      </c>
      <c r="EK384" s="319">
        <v>0</v>
      </c>
      <c r="EL384" s="319">
        <v>0</v>
      </c>
      <c r="EM384" s="319">
        <v>0</v>
      </c>
      <c r="EN384" s="319">
        <v>0</v>
      </c>
      <c r="EO384" s="319">
        <v>0</v>
      </c>
      <c r="EP384" s="319">
        <v>0</v>
      </c>
      <c r="EQ384" s="319">
        <v>288.43</v>
      </c>
      <c r="ER384" s="319">
        <v>0</v>
      </c>
      <c r="ES384" s="319">
        <v>0</v>
      </c>
      <c r="ET384" s="319">
        <v>0</v>
      </c>
      <c r="EU384" s="319">
        <v>0</v>
      </c>
      <c r="EV384" s="319">
        <v>0</v>
      </c>
      <c r="EW384" s="319">
        <v>0</v>
      </c>
      <c r="EX384" s="319">
        <v>0</v>
      </c>
      <c r="EY384" s="319">
        <v>0</v>
      </c>
      <c r="EZ384" s="319">
        <v>0</v>
      </c>
      <c r="FA384" s="319">
        <v>0</v>
      </c>
      <c r="FB384" s="319">
        <v>0</v>
      </c>
      <c r="FC384" s="319">
        <v>0</v>
      </c>
      <c r="FD384" s="319">
        <v>0</v>
      </c>
      <c r="FE384" s="319">
        <v>0</v>
      </c>
      <c r="FF384" s="319">
        <v>0</v>
      </c>
      <c r="FG384" s="319">
        <v>0</v>
      </c>
      <c r="FH384" s="319">
        <v>0</v>
      </c>
      <c r="FI384" s="319">
        <v>8180.4</v>
      </c>
      <c r="FJ384" s="319">
        <v>0</v>
      </c>
      <c r="FK384" s="319">
        <v>0</v>
      </c>
      <c r="FL384" s="319">
        <v>0</v>
      </c>
      <c r="FM384" s="319">
        <v>0</v>
      </c>
      <c r="FN384" s="319">
        <v>0</v>
      </c>
      <c r="FO384" s="319">
        <v>0</v>
      </c>
      <c r="FP384" s="319">
        <v>0</v>
      </c>
      <c r="FQ384" s="319">
        <v>0</v>
      </c>
      <c r="FR384" s="319">
        <v>1540290.63</v>
      </c>
      <c r="FS384" s="319">
        <v>0</v>
      </c>
      <c r="FT384" s="319">
        <v>0</v>
      </c>
      <c r="FU384" s="319">
        <v>0</v>
      </c>
      <c r="FV384" s="319">
        <v>0</v>
      </c>
      <c r="FW384" s="319">
        <v>0</v>
      </c>
      <c r="FX384" s="319">
        <v>0</v>
      </c>
      <c r="FY384" s="319">
        <v>0</v>
      </c>
      <c r="FZ384" s="319">
        <v>0</v>
      </c>
      <c r="GA384" s="319">
        <v>0</v>
      </c>
      <c r="GB384" s="319">
        <v>0</v>
      </c>
      <c r="GC384" s="319">
        <v>0</v>
      </c>
      <c r="GD384" s="319">
        <v>0</v>
      </c>
      <c r="GE384" s="319">
        <v>0</v>
      </c>
      <c r="GF384" s="319">
        <v>0</v>
      </c>
      <c r="GG384" s="319">
        <v>0</v>
      </c>
      <c r="GH384" s="319">
        <v>0</v>
      </c>
      <c r="GI384" s="319">
        <v>0</v>
      </c>
      <c r="GJ384" s="319">
        <v>0</v>
      </c>
      <c r="GK384" s="319">
        <v>0</v>
      </c>
      <c r="GL384" s="319">
        <v>0</v>
      </c>
      <c r="GM384" s="319">
        <v>0</v>
      </c>
      <c r="GN384" s="319">
        <v>0</v>
      </c>
      <c r="GO384" s="319">
        <v>0</v>
      </c>
      <c r="GP384" s="319">
        <v>0</v>
      </c>
      <c r="GQ384" s="319">
        <v>0</v>
      </c>
      <c r="GR384" s="319">
        <v>0</v>
      </c>
      <c r="GS384" s="319">
        <v>0</v>
      </c>
      <c r="GT384" s="319">
        <v>0</v>
      </c>
      <c r="GU384" s="319">
        <v>0</v>
      </c>
      <c r="GV384" s="319">
        <v>0</v>
      </c>
      <c r="GW384" s="319">
        <v>0</v>
      </c>
      <c r="GX384" s="319">
        <v>0</v>
      </c>
      <c r="GY384" s="319">
        <v>0</v>
      </c>
      <c r="GZ384" s="319">
        <v>0</v>
      </c>
      <c r="HA384" s="319">
        <v>0</v>
      </c>
      <c r="HB384" s="319">
        <v>0</v>
      </c>
      <c r="HC384" s="319">
        <v>0</v>
      </c>
      <c r="HD384" s="319">
        <v>0</v>
      </c>
      <c r="HE384" s="319">
        <v>0</v>
      </c>
      <c r="HF384" s="319">
        <v>7151.05</v>
      </c>
      <c r="HG384" s="319">
        <v>0</v>
      </c>
      <c r="HH384" s="319">
        <v>0</v>
      </c>
      <c r="HI384" s="319">
        <v>0</v>
      </c>
      <c r="HJ384" s="319">
        <v>0</v>
      </c>
      <c r="HK384" s="319">
        <v>0</v>
      </c>
      <c r="HL384" s="319">
        <v>0</v>
      </c>
      <c r="HM384" s="319">
        <v>8399.2900000000009</v>
      </c>
      <c r="HN384" s="319">
        <v>0</v>
      </c>
      <c r="HO384" s="319">
        <v>0</v>
      </c>
      <c r="HP384" s="319">
        <v>0</v>
      </c>
      <c r="HQ384" s="319">
        <v>0</v>
      </c>
      <c r="HR384" s="319">
        <v>0</v>
      </c>
      <c r="HS384" s="319">
        <v>0</v>
      </c>
      <c r="HT384" s="319">
        <v>0</v>
      </c>
      <c r="HU384" s="319">
        <v>0</v>
      </c>
      <c r="HV384" s="319">
        <v>0</v>
      </c>
      <c r="HW384" s="319">
        <v>453697.55</v>
      </c>
      <c r="HX384" s="319">
        <v>0</v>
      </c>
      <c r="HY384" s="319">
        <v>0</v>
      </c>
      <c r="HZ384" s="319">
        <v>0</v>
      </c>
      <c r="IA384" s="319">
        <v>0</v>
      </c>
      <c r="IB384" s="319">
        <v>0</v>
      </c>
      <c r="IC384" s="319">
        <v>0</v>
      </c>
      <c r="ID384" s="319">
        <v>0</v>
      </c>
      <c r="IE384" s="319">
        <v>0</v>
      </c>
      <c r="IF384" s="319">
        <v>0</v>
      </c>
      <c r="IG384" s="319">
        <v>0</v>
      </c>
      <c r="IH384" s="319">
        <v>0</v>
      </c>
      <c r="II384" s="319">
        <v>0</v>
      </c>
      <c r="IJ384" s="319">
        <v>0</v>
      </c>
      <c r="IK384" s="319">
        <v>0</v>
      </c>
      <c r="IL384" s="319">
        <v>0</v>
      </c>
      <c r="IM384" s="319">
        <v>0</v>
      </c>
      <c r="IN384" s="319">
        <v>0</v>
      </c>
      <c r="IO384" s="319">
        <v>0</v>
      </c>
      <c r="IP384" s="319">
        <v>0</v>
      </c>
      <c r="IQ384" s="319">
        <v>0</v>
      </c>
      <c r="IR384" s="319">
        <v>0</v>
      </c>
      <c r="IS384" s="319">
        <v>0</v>
      </c>
      <c r="IT384" s="319">
        <v>0</v>
      </c>
      <c r="IU384" s="319">
        <v>0</v>
      </c>
      <c r="IV384" s="319">
        <v>0</v>
      </c>
      <c r="IW384" s="319">
        <v>0</v>
      </c>
      <c r="IX384" s="319">
        <v>78.31</v>
      </c>
      <c r="IY384" s="319">
        <v>0</v>
      </c>
      <c r="IZ384" s="319">
        <v>0</v>
      </c>
      <c r="JA384" s="319">
        <v>0</v>
      </c>
      <c r="JB384" s="319">
        <v>0</v>
      </c>
      <c r="JC384" s="319">
        <v>0</v>
      </c>
      <c r="JD384" s="319">
        <v>0</v>
      </c>
      <c r="JE384" s="319">
        <v>0</v>
      </c>
      <c r="JF384" s="319">
        <v>0</v>
      </c>
      <c r="JG384" s="319">
        <v>0</v>
      </c>
      <c r="JH384" s="319">
        <v>0</v>
      </c>
      <c r="JI384" s="319">
        <v>0</v>
      </c>
      <c r="JJ384" s="319">
        <v>0</v>
      </c>
      <c r="JK384" s="319">
        <v>0</v>
      </c>
      <c r="JL384" s="319">
        <v>0</v>
      </c>
      <c r="JM384" s="319">
        <v>0</v>
      </c>
      <c r="JN384" s="319">
        <v>0</v>
      </c>
      <c r="JO384" s="319">
        <v>0</v>
      </c>
      <c r="JP384" s="319">
        <v>0</v>
      </c>
      <c r="JQ384" s="319">
        <v>0</v>
      </c>
      <c r="JR384" s="319">
        <v>0</v>
      </c>
      <c r="JS384" s="319">
        <v>0</v>
      </c>
      <c r="JT384" s="319">
        <v>0</v>
      </c>
      <c r="JU384" s="319">
        <v>0</v>
      </c>
      <c r="JV384" s="319">
        <v>0</v>
      </c>
      <c r="JW384" s="319">
        <v>0</v>
      </c>
      <c r="JX384" s="319">
        <v>0</v>
      </c>
      <c r="JY384" s="319">
        <v>0</v>
      </c>
      <c r="JZ384" s="319">
        <v>0</v>
      </c>
      <c r="KA384" s="319">
        <v>0</v>
      </c>
      <c r="KB384" s="319">
        <v>0</v>
      </c>
      <c r="KC384" s="319">
        <v>0</v>
      </c>
      <c r="KD384" s="319">
        <v>0</v>
      </c>
      <c r="KE384" s="319">
        <v>0</v>
      </c>
      <c r="KF384" s="319">
        <v>0</v>
      </c>
      <c r="KG384" s="319">
        <v>0</v>
      </c>
      <c r="KH384" s="319">
        <v>0</v>
      </c>
      <c r="KI384" s="319">
        <v>0</v>
      </c>
      <c r="KJ384" s="319">
        <v>0</v>
      </c>
      <c r="KK384" s="319">
        <v>0</v>
      </c>
      <c r="KL384" s="319">
        <v>0</v>
      </c>
      <c r="KM384" s="319">
        <v>0</v>
      </c>
      <c r="KN384" s="319">
        <v>0</v>
      </c>
      <c r="KO384" s="319">
        <v>0</v>
      </c>
      <c r="KP384" s="319">
        <v>0</v>
      </c>
      <c r="KQ384" s="319">
        <v>0</v>
      </c>
      <c r="KR384" s="319">
        <v>0</v>
      </c>
      <c r="KS384" s="318">
        <v>0</v>
      </c>
      <c r="KU384" s="312">
        <v>44</v>
      </c>
      <c r="KV384" s="312">
        <v>444</v>
      </c>
      <c r="KY384" s="312" t="s">
        <v>943</v>
      </c>
    </row>
    <row r="385" spans="1:311" x14ac:dyDescent="0.25">
      <c r="A385" s="317">
        <v>2022</v>
      </c>
      <c r="B385" s="316" t="s">
        <v>849</v>
      </c>
      <c r="C385" s="316" t="s">
        <v>857</v>
      </c>
      <c r="D385" s="316" t="s">
        <v>858</v>
      </c>
      <c r="E385" s="316" t="s">
        <v>846</v>
      </c>
      <c r="F385" s="315">
        <v>240966.35</v>
      </c>
      <c r="G385" s="315">
        <v>19982.7</v>
      </c>
      <c r="H385" s="315">
        <v>1089222.76</v>
      </c>
      <c r="I385" s="315">
        <v>73141</v>
      </c>
      <c r="J385" s="315">
        <v>404.76</v>
      </c>
      <c r="K385" s="315">
        <v>27006.3</v>
      </c>
      <c r="L385" s="315">
        <v>893165.09</v>
      </c>
      <c r="M385" s="315">
        <v>554071.13</v>
      </c>
      <c r="N385" s="315">
        <v>669739.98</v>
      </c>
      <c r="O385" s="315">
        <v>508014.6</v>
      </c>
      <c r="P385" s="315">
        <v>29186.5</v>
      </c>
      <c r="Q385" s="315">
        <v>28778.65</v>
      </c>
      <c r="R385" s="315">
        <v>20336.45</v>
      </c>
      <c r="S385" s="315">
        <v>528446.25</v>
      </c>
      <c r="T385" s="315">
        <v>38697.879999999997</v>
      </c>
      <c r="U385" s="315">
        <v>0</v>
      </c>
      <c r="V385" s="315">
        <v>489949.98</v>
      </c>
      <c r="W385" s="315">
        <v>0</v>
      </c>
      <c r="X385" s="315">
        <v>34072.949999999997</v>
      </c>
      <c r="Y385" s="315">
        <v>18065.96</v>
      </c>
      <c r="Z385" s="315">
        <v>12999.29</v>
      </c>
      <c r="AA385" s="315">
        <v>1318614.52</v>
      </c>
      <c r="AB385" s="315">
        <v>132617.07999999999</v>
      </c>
      <c r="AC385" s="315">
        <v>0</v>
      </c>
      <c r="AD385" s="315">
        <v>437051.21</v>
      </c>
      <c r="AE385" s="315">
        <v>7880</v>
      </c>
      <c r="AF385" s="315">
        <v>341527.03999999998</v>
      </c>
      <c r="AG385" s="315">
        <v>3140.4</v>
      </c>
      <c r="AH385" s="315">
        <v>21035.49</v>
      </c>
      <c r="AI385" s="315">
        <v>5242.3599999999997</v>
      </c>
      <c r="AJ385" s="315">
        <v>0</v>
      </c>
      <c r="AK385" s="315">
        <v>958.65</v>
      </c>
      <c r="AL385" s="315">
        <v>69778.14</v>
      </c>
      <c r="AM385" s="315">
        <v>173.45</v>
      </c>
      <c r="AN385" s="315">
        <v>73316.429999999993</v>
      </c>
      <c r="AO385" s="315">
        <v>21481.200000000001</v>
      </c>
      <c r="AP385" s="315">
        <v>189713.72</v>
      </c>
      <c r="AQ385" s="315">
        <v>45736.89</v>
      </c>
      <c r="AR385" s="315">
        <v>36501.730000000003</v>
      </c>
      <c r="AS385" s="315">
        <v>187402.63</v>
      </c>
      <c r="AT385" s="315">
        <v>27225.3</v>
      </c>
      <c r="AU385" s="315">
        <v>66553.48</v>
      </c>
      <c r="AV385" s="315">
        <v>12949.34</v>
      </c>
      <c r="AW385" s="315">
        <v>1185229.5900000001</v>
      </c>
      <c r="AX385" s="315">
        <v>49861.599999999999</v>
      </c>
      <c r="AY385" s="315">
        <v>75469.100000000006</v>
      </c>
      <c r="AZ385" s="315">
        <v>113388.01</v>
      </c>
      <c r="BA385" s="315">
        <v>184.79</v>
      </c>
      <c r="BB385" s="315">
        <v>16023.72</v>
      </c>
      <c r="BC385" s="315">
        <v>216086.26</v>
      </c>
      <c r="BD385" s="315">
        <v>165048.26999999999</v>
      </c>
      <c r="BE385" s="315">
        <v>753611.05</v>
      </c>
      <c r="BF385" s="315">
        <v>10368.450000000001</v>
      </c>
      <c r="BG385" s="315">
        <v>37233.599999999999</v>
      </c>
      <c r="BH385" s="315">
        <v>62792.94</v>
      </c>
      <c r="BI385" s="315">
        <v>899225.62</v>
      </c>
      <c r="BJ385" s="315">
        <v>1012</v>
      </c>
      <c r="BK385" s="315">
        <v>32972.65</v>
      </c>
      <c r="BL385" s="315">
        <v>36500</v>
      </c>
      <c r="BM385" s="315">
        <v>1038</v>
      </c>
      <c r="BN385" s="315">
        <v>62467.14</v>
      </c>
      <c r="BO385" s="315">
        <v>750947.8</v>
      </c>
      <c r="BP385" s="315">
        <v>0</v>
      </c>
      <c r="BQ385" s="315">
        <v>19415.95</v>
      </c>
      <c r="BR385" s="315">
        <v>27455.41</v>
      </c>
      <c r="BS385" s="315">
        <v>467990.68</v>
      </c>
      <c r="BT385" s="315">
        <v>99.4</v>
      </c>
      <c r="BU385" s="315">
        <v>0</v>
      </c>
      <c r="BV385" s="315">
        <v>331404.37</v>
      </c>
      <c r="BW385" s="315">
        <v>6416.22</v>
      </c>
      <c r="BX385" s="315">
        <v>34147.51</v>
      </c>
      <c r="BY385" s="315">
        <v>41561.01</v>
      </c>
      <c r="BZ385" s="315">
        <v>62406.400000000001</v>
      </c>
      <c r="CA385" s="315">
        <v>264160.18</v>
      </c>
      <c r="CB385" s="315">
        <v>558.54999999999995</v>
      </c>
      <c r="CC385" s="315">
        <v>109470.83</v>
      </c>
      <c r="CD385" s="315">
        <v>629500.18999999994</v>
      </c>
      <c r="CE385" s="315">
        <v>0</v>
      </c>
      <c r="CF385" s="315">
        <v>2934.45</v>
      </c>
      <c r="CG385" s="315">
        <v>701989.62</v>
      </c>
      <c r="CH385" s="315">
        <v>28772.14</v>
      </c>
      <c r="CI385" s="315">
        <v>578051.53</v>
      </c>
      <c r="CJ385" s="315">
        <v>242526</v>
      </c>
      <c r="CK385" s="315">
        <v>62336.91</v>
      </c>
      <c r="CL385" s="315">
        <v>104987.07</v>
      </c>
      <c r="CM385" s="315">
        <v>25075.08</v>
      </c>
      <c r="CN385" s="315">
        <v>305479.67999999999</v>
      </c>
      <c r="CO385" s="315">
        <v>323940.71000000002</v>
      </c>
      <c r="CP385" s="315">
        <v>150773.57999999999</v>
      </c>
      <c r="CQ385" s="315">
        <v>56843.7</v>
      </c>
      <c r="CR385" s="315">
        <v>12473.7</v>
      </c>
      <c r="CS385" s="315">
        <v>0</v>
      </c>
      <c r="CT385" s="315">
        <v>30658.9</v>
      </c>
      <c r="CU385" s="315">
        <v>100904.44</v>
      </c>
      <c r="CV385" s="315">
        <v>8459</v>
      </c>
      <c r="CW385" s="315">
        <v>46879.95</v>
      </c>
      <c r="CX385" s="315">
        <v>118874.9</v>
      </c>
      <c r="CY385" s="315">
        <v>34105.760000000002</v>
      </c>
      <c r="CZ385" s="315">
        <v>38701.449999999997</v>
      </c>
      <c r="DA385" s="315">
        <v>885234.12</v>
      </c>
      <c r="DB385" s="315">
        <v>55425.49</v>
      </c>
      <c r="DC385" s="315">
        <v>461808.15</v>
      </c>
      <c r="DD385" s="315">
        <v>804186.05</v>
      </c>
      <c r="DE385" s="315">
        <v>511680.16</v>
      </c>
      <c r="DF385" s="315">
        <v>47921.2</v>
      </c>
      <c r="DG385" s="315">
        <v>5197.5600000000004</v>
      </c>
      <c r="DH385" s="315">
        <v>7938.71</v>
      </c>
      <c r="DI385" s="315">
        <v>266727.2</v>
      </c>
      <c r="DJ385" s="315">
        <v>260339.52</v>
      </c>
      <c r="DK385" s="315">
        <v>1431675.36</v>
      </c>
      <c r="DL385" s="315">
        <v>4167.75</v>
      </c>
      <c r="DM385" s="315">
        <v>40598.589999999997</v>
      </c>
      <c r="DN385" s="315">
        <v>150.22999999999999</v>
      </c>
      <c r="DO385" s="315">
        <v>31001.200000000001</v>
      </c>
      <c r="DP385" s="315">
        <v>45464.74</v>
      </c>
      <c r="DQ385" s="315">
        <v>0</v>
      </c>
      <c r="DR385" s="315">
        <v>29735.47</v>
      </c>
      <c r="DS385" s="315">
        <v>18010.919999999998</v>
      </c>
      <c r="DT385" s="315">
        <v>25701.599999999999</v>
      </c>
      <c r="DU385" s="315">
        <v>128125.13</v>
      </c>
      <c r="DV385" s="315">
        <v>3582</v>
      </c>
      <c r="DW385" s="315">
        <v>0</v>
      </c>
      <c r="DX385" s="315">
        <v>73719.86</v>
      </c>
      <c r="DY385" s="315">
        <v>125683.17</v>
      </c>
      <c r="DZ385" s="315">
        <v>56121.61</v>
      </c>
      <c r="EA385" s="315">
        <v>2365873.66</v>
      </c>
      <c r="EB385" s="315">
        <v>238025.54</v>
      </c>
      <c r="EC385" s="315">
        <v>220484.8</v>
      </c>
      <c r="ED385" s="315">
        <v>3286.6</v>
      </c>
      <c r="EE385" s="315">
        <v>4529.9799999999996</v>
      </c>
      <c r="EF385" s="315">
        <v>7768.25</v>
      </c>
      <c r="EG385" s="315">
        <v>2793861.59</v>
      </c>
      <c r="EH385" s="315">
        <v>4445.21</v>
      </c>
      <c r="EI385" s="315">
        <v>109405.18</v>
      </c>
      <c r="EJ385" s="315">
        <v>188615.81</v>
      </c>
      <c r="EK385" s="315">
        <v>8146</v>
      </c>
      <c r="EL385" s="315">
        <v>0</v>
      </c>
      <c r="EM385" s="315">
        <v>506181.05</v>
      </c>
      <c r="EN385" s="315">
        <v>1285.8</v>
      </c>
      <c r="EO385" s="315">
        <v>376398</v>
      </c>
      <c r="EP385" s="315">
        <v>7153.65</v>
      </c>
      <c r="EQ385" s="315">
        <v>135636.15</v>
      </c>
      <c r="ER385" s="315">
        <v>142318.76</v>
      </c>
      <c r="ES385" s="315">
        <v>30686.2</v>
      </c>
      <c r="ET385" s="315">
        <v>50831.67</v>
      </c>
      <c r="EU385" s="315">
        <v>1895.45</v>
      </c>
      <c r="EV385" s="315">
        <v>48395.76</v>
      </c>
      <c r="EW385" s="315">
        <v>139688.44</v>
      </c>
      <c r="EX385" s="315">
        <v>11119.95</v>
      </c>
      <c r="EY385" s="315">
        <v>2618070.5699999998</v>
      </c>
      <c r="EZ385" s="315">
        <v>315936069.38</v>
      </c>
      <c r="FA385" s="315">
        <v>177503.1</v>
      </c>
      <c r="FB385" s="315">
        <v>7670.94</v>
      </c>
      <c r="FC385" s="315">
        <v>3314971.31</v>
      </c>
      <c r="FD385" s="315">
        <v>276263.64</v>
      </c>
      <c r="FE385" s="315">
        <v>540231.5</v>
      </c>
      <c r="FF385" s="315">
        <v>320460.49</v>
      </c>
      <c r="FG385" s="315">
        <v>141271.62</v>
      </c>
      <c r="FH385" s="315">
        <v>223694.94</v>
      </c>
      <c r="FI385" s="315">
        <v>0</v>
      </c>
      <c r="FJ385" s="315">
        <v>54384.05</v>
      </c>
      <c r="FK385" s="315">
        <v>35718.86</v>
      </c>
      <c r="FL385" s="315">
        <v>117224.1</v>
      </c>
      <c r="FM385" s="315">
        <v>214667.35</v>
      </c>
      <c r="FN385" s="315">
        <v>15390</v>
      </c>
      <c r="FO385" s="315">
        <v>9034.9</v>
      </c>
      <c r="FP385" s="315">
        <v>1655.18</v>
      </c>
      <c r="FQ385" s="315">
        <v>28274.97</v>
      </c>
      <c r="FR385" s="315">
        <v>86948.800000000003</v>
      </c>
      <c r="FS385" s="315">
        <v>156017.5</v>
      </c>
      <c r="FT385" s="315">
        <v>14659.19</v>
      </c>
      <c r="FU385" s="315">
        <v>100459.73</v>
      </c>
      <c r="FV385" s="315">
        <v>13659</v>
      </c>
      <c r="FW385" s="315">
        <v>0</v>
      </c>
      <c r="FX385" s="315">
        <v>294471.33</v>
      </c>
      <c r="FY385" s="315">
        <v>19299.89</v>
      </c>
      <c r="FZ385" s="315">
        <v>301494.53999999998</v>
      </c>
      <c r="GA385" s="315">
        <v>10768.27</v>
      </c>
      <c r="GB385" s="315">
        <v>281660.11</v>
      </c>
      <c r="GC385" s="315">
        <v>5167.8</v>
      </c>
      <c r="GD385" s="315">
        <v>38423.17</v>
      </c>
      <c r="GE385" s="315">
        <v>29730.73</v>
      </c>
      <c r="GF385" s="315">
        <v>123518.11</v>
      </c>
      <c r="GG385" s="315">
        <v>403682.17</v>
      </c>
      <c r="GH385" s="315">
        <v>67229</v>
      </c>
      <c r="GI385" s="315">
        <v>179895.91</v>
      </c>
      <c r="GJ385" s="315">
        <v>97514</v>
      </c>
      <c r="GK385" s="315">
        <v>1893448.07</v>
      </c>
      <c r="GL385" s="315">
        <v>1524308.74</v>
      </c>
      <c r="GM385" s="315">
        <v>9018264.2899999991</v>
      </c>
      <c r="GN385" s="315">
        <v>27080.43</v>
      </c>
      <c r="GO385" s="315">
        <v>42127.94</v>
      </c>
      <c r="GP385" s="315">
        <v>6162.03</v>
      </c>
      <c r="GQ385" s="315">
        <v>5484.91</v>
      </c>
      <c r="GR385" s="315">
        <v>175900.09</v>
      </c>
      <c r="GS385" s="315">
        <v>5624592.1200000001</v>
      </c>
      <c r="GT385" s="315">
        <v>14316.47</v>
      </c>
      <c r="GU385" s="315">
        <v>650439.24</v>
      </c>
      <c r="GV385" s="315">
        <v>214621</v>
      </c>
      <c r="GW385" s="315">
        <v>2324.31</v>
      </c>
      <c r="GX385" s="315">
        <v>939556.05</v>
      </c>
      <c r="GY385" s="315">
        <v>110482</v>
      </c>
      <c r="GZ385" s="315">
        <v>74345.8</v>
      </c>
      <c r="HA385" s="315">
        <v>283617.81</v>
      </c>
      <c r="HB385" s="315">
        <v>115841.57</v>
      </c>
      <c r="HC385" s="315">
        <v>1330258.29</v>
      </c>
      <c r="HD385" s="315">
        <v>0</v>
      </c>
      <c r="HE385" s="315">
        <v>158239</v>
      </c>
      <c r="HF385" s="315">
        <v>0</v>
      </c>
      <c r="HG385" s="315">
        <v>97402.06</v>
      </c>
      <c r="HH385" s="315">
        <v>510134.22</v>
      </c>
      <c r="HI385" s="315">
        <v>25980.59</v>
      </c>
      <c r="HJ385" s="315">
        <v>16376.84</v>
      </c>
      <c r="HK385" s="315">
        <v>0</v>
      </c>
      <c r="HL385" s="315">
        <v>633192.92000000004</v>
      </c>
      <c r="HM385" s="315">
        <v>186785.8</v>
      </c>
      <c r="HN385" s="315">
        <v>15847.5</v>
      </c>
      <c r="HO385" s="315">
        <v>12198.64</v>
      </c>
      <c r="HP385" s="315">
        <v>2136522.11</v>
      </c>
      <c r="HQ385" s="315">
        <v>73816.59</v>
      </c>
      <c r="HR385" s="315">
        <v>1436803.59</v>
      </c>
      <c r="HS385" s="315">
        <v>15030.63</v>
      </c>
      <c r="HT385" s="315">
        <v>2909743.49</v>
      </c>
      <c r="HU385" s="315">
        <v>12957.82</v>
      </c>
      <c r="HV385" s="315">
        <v>25206.16</v>
      </c>
      <c r="HW385" s="315">
        <v>334433.25</v>
      </c>
      <c r="HX385" s="315">
        <v>20268.14</v>
      </c>
      <c r="HY385" s="315">
        <v>7345998.54</v>
      </c>
      <c r="HZ385" s="315">
        <v>32168.15</v>
      </c>
      <c r="IA385" s="315">
        <v>28507.52</v>
      </c>
      <c r="IB385" s="315">
        <v>45231.8</v>
      </c>
      <c r="IC385" s="315">
        <v>166660</v>
      </c>
      <c r="ID385" s="315">
        <v>29483.08</v>
      </c>
      <c r="IE385" s="315">
        <v>35949.46</v>
      </c>
      <c r="IF385" s="315">
        <v>70760.45</v>
      </c>
      <c r="IG385" s="315">
        <v>184315.35</v>
      </c>
      <c r="IH385" s="315">
        <v>0</v>
      </c>
      <c r="II385" s="315">
        <v>10893.3</v>
      </c>
      <c r="IJ385" s="315">
        <v>76291.03</v>
      </c>
      <c r="IK385" s="315">
        <v>43060.2</v>
      </c>
      <c r="IL385" s="315">
        <v>61493.279999999999</v>
      </c>
      <c r="IM385" s="315">
        <v>13849.2</v>
      </c>
      <c r="IN385" s="315">
        <v>215172.48000000001</v>
      </c>
      <c r="IO385" s="315">
        <v>525375.56000000006</v>
      </c>
      <c r="IP385" s="315">
        <v>12828.46</v>
      </c>
      <c r="IQ385" s="315">
        <v>2648.54</v>
      </c>
      <c r="IR385" s="315">
        <v>970976.17</v>
      </c>
      <c r="IS385" s="315">
        <v>458413.35</v>
      </c>
      <c r="IT385" s="315">
        <v>463518.67</v>
      </c>
      <c r="IU385" s="315">
        <v>0</v>
      </c>
      <c r="IV385" s="315">
        <v>97734.13</v>
      </c>
      <c r="IW385" s="315">
        <v>2870.57</v>
      </c>
      <c r="IX385" s="315">
        <v>15235.6</v>
      </c>
      <c r="IY385" s="315">
        <v>272292.13</v>
      </c>
      <c r="IZ385" s="315">
        <v>181731.12</v>
      </c>
      <c r="JA385" s="315">
        <v>42902.76</v>
      </c>
      <c r="JB385" s="315">
        <v>35099</v>
      </c>
      <c r="JC385" s="315">
        <v>439411.11</v>
      </c>
      <c r="JD385" s="315">
        <v>10647.32</v>
      </c>
      <c r="JE385" s="315">
        <v>1413.44</v>
      </c>
      <c r="JF385" s="315">
        <v>14380.47</v>
      </c>
      <c r="JG385" s="315">
        <v>1042.96</v>
      </c>
      <c r="JH385" s="315">
        <v>716.61</v>
      </c>
      <c r="JI385" s="315">
        <v>526235.53</v>
      </c>
      <c r="JJ385" s="315">
        <v>8697.9500000000007</v>
      </c>
      <c r="JK385" s="315">
        <v>2623.85</v>
      </c>
      <c r="JL385" s="315">
        <v>18876.86</v>
      </c>
      <c r="JM385" s="315">
        <v>10961.74</v>
      </c>
      <c r="JN385" s="315">
        <v>54223.82</v>
      </c>
      <c r="JO385" s="315">
        <v>337383.05</v>
      </c>
      <c r="JP385" s="315">
        <v>59507.35</v>
      </c>
      <c r="JQ385" s="315">
        <v>50605.01</v>
      </c>
      <c r="JR385" s="315">
        <v>124943.36</v>
      </c>
      <c r="JS385" s="315">
        <v>484278.34</v>
      </c>
      <c r="JT385" s="315">
        <v>140914.26</v>
      </c>
      <c r="JU385" s="315">
        <v>0</v>
      </c>
      <c r="JV385" s="315">
        <v>7723886.1299999999</v>
      </c>
      <c r="JW385" s="315">
        <v>109183</v>
      </c>
      <c r="JX385" s="315">
        <v>141654.54</v>
      </c>
      <c r="JY385" s="315">
        <v>39863.83</v>
      </c>
      <c r="JZ385" s="315">
        <v>5583.44</v>
      </c>
      <c r="KA385" s="315">
        <v>31504.14</v>
      </c>
      <c r="KB385" s="315">
        <v>274710.57</v>
      </c>
      <c r="KC385" s="315">
        <v>228000</v>
      </c>
      <c r="KD385" s="315">
        <v>45379.7</v>
      </c>
      <c r="KE385" s="315">
        <v>931840.95</v>
      </c>
      <c r="KF385" s="315">
        <v>10654.33</v>
      </c>
      <c r="KG385" s="315">
        <v>1521.67</v>
      </c>
      <c r="KH385" s="315">
        <v>2738.02</v>
      </c>
      <c r="KI385" s="315">
        <v>93541.31</v>
      </c>
      <c r="KJ385" s="315">
        <v>23233.61</v>
      </c>
      <c r="KK385" s="315">
        <v>1012.22</v>
      </c>
      <c r="KL385" s="315">
        <v>57803.519999999997</v>
      </c>
      <c r="KM385" s="315">
        <v>8587.42</v>
      </c>
      <c r="KN385" s="315">
        <v>1</v>
      </c>
      <c r="KO385" s="315">
        <v>252157.11</v>
      </c>
      <c r="KP385" s="315">
        <v>19845.04</v>
      </c>
      <c r="KQ385" s="315">
        <v>1924847.16</v>
      </c>
      <c r="KR385" s="315">
        <v>44336.95</v>
      </c>
      <c r="KS385" s="314">
        <v>92990.82</v>
      </c>
      <c r="KU385" s="312">
        <v>45</v>
      </c>
      <c r="KV385" s="312">
        <v>451</v>
      </c>
      <c r="KY385" s="312" t="s">
        <v>943</v>
      </c>
    </row>
    <row r="386" spans="1:311" x14ac:dyDescent="0.25">
      <c r="A386" s="321">
        <v>2022</v>
      </c>
      <c r="B386" s="320" t="s">
        <v>849</v>
      </c>
      <c r="C386" s="320" t="s">
        <v>857</v>
      </c>
      <c r="D386" s="320" t="s">
        <v>856</v>
      </c>
      <c r="E386" s="320" t="s">
        <v>846</v>
      </c>
      <c r="F386" s="319">
        <v>390445.5</v>
      </c>
      <c r="G386" s="319">
        <v>366008.4</v>
      </c>
      <c r="H386" s="319">
        <v>15023969.140000001</v>
      </c>
      <c r="I386" s="319">
        <v>0</v>
      </c>
      <c r="J386" s="319">
        <v>2833</v>
      </c>
      <c r="K386" s="319">
        <v>535194.1</v>
      </c>
      <c r="L386" s="319">
        <v>1743838.08</v>
      </c>
      <c r="M386" s="319">
        <v>987666</v>
      </c>
      <c r="N386" s="319">
        <v>2084378.82</v>
      </c>
      <c r="O386" s="319">
        <v>2921151.85</v>
      </c>
      <c r="P386" s="319">
        <v>827793.7</v>
      </c>
      <c r="Q386" s="319">
        <v>434482.95</v>
      </c>
      <c r="R386" s="319">
        <v>908663</v>
      </c>
      <c r="S386" s="319">
        <v>1344465.4</v>
      </c>
      <c r="T386" s="319">
        <v>1000150</v>
      </c>
      <c r="U386" s="319">
        <v>1681986.6</v>
      </c>
      <c r="V386" s="319">
        <v>785852.15</v>
      </c>
      <c r="W386" s="319">
        <v>90889.34</v>
      </c>
      <c r="X386" s="319">
        <v>1566653.53</v>
      </c>
      <c r="Y386" s="319">
        <v>225081</v>
      </c>
      <c r="Z386" s="319">
        <v>261493</v>
      </c>
      <c r="AA386" s="319">
        <v>10631140.67</v>
      </c>
      <c r="AB386" s="319">
        <v>1793864</v>
      </c>
      <c r="AC386" s="319">
        <v>293172</v>
      </c>
      <c r="AD386" s="319">
        <v>9458554.0600000005</v>
      </c>
      <c r="AE386" s="319">
        <v>132559</v>
      </c>
      <c r="AF386" s="319">
        <v>414947.4</v>
      </c>
      <c r="AG386" s="319">
        <v>276229</v>
      </c>
      <c r="AH386" s="319">
        <v>403568.94</v>
      </c>
      <c r="AI386" s="319">
        <v>733585.85</v>
      </c>
      <c r="AJ386" s="319">
        <v>65200</v>
      </c>
      <c r="AK386" s="319">
        <v>226833</v>
      </c>
      <c r="AL386" s="319">
        <v>2132469</v>
      </c>
      <c r="AM386" s="319">
        <v>221914.05</v>
      </c>
      <c r="AN386" s="319">
        <v>292196</v>
      </c>
      <c r="AO386" s="319">
        <v>109423.05</v>
      </c>
      <c r="AP386" s="319">
        <v>903375.98</v>
      </c>
      <c r="AQ386" s="319">
        <v>260336</v>
      </c>
      <c r="AR386" s="319">
        <v>121087.95</v>
      </c>
      <c r="AS386" s="319">
        <v>577144.61</v>
      </c>
      <c r="AT386" s="319">
        <v>88296.6</v>
      </c>
      <c r="AU386" s="319">
        <v>39568</v>
      </c>
      <c r="AV386" s="319">
        <v>253824</v>
      </c>
      <c r="AW386" s="319">
        <v>9251220.0999999996</v>
      </c>
      <c r="AX386" s="319">
        <v>217791</v>
      </c>
      <c r="AY386" s="319">
        <v>364424.26</v>
      </c>
      <c r="AZ386" s="319">
        <v>637010.35</v>
      </c>
      <c r="BA386" s="319">
        <v>153790.67000000001</v>
      </c>
      <c r="BB386" s="319">
        <v>537448.1</v>
      </c>
      <c r="BC386" s="319">
        <v>1763613.8</v>
      </c>
      <c r="BD386" s="319">
        <v>5875849.4199999999</v>
      </c>
      <c r="BE386" s="319">
        <v>407638.26</v>
      </c>
      <c r="BF386" s="319">
        <v>139061.25</v>
      </c>
      <c r="BG386" s="319">
        <v>89997.43</v>
      </c>
      <c r="BH386" s="319">
        <v>161718</v>
      </c>
      <c r="BI386" s="319">
        <v>11439762</v>
      </c>
      <c r="BJ386" s="319">
        <v>134937</v>
      </c>
      <c r="BK386" s="319">
        <v>6744519.2000000002</v>
      </c>
      <c r="BL386" s="319">
        <v>37000</v>
      </c>
      <c r="BM386" s="319">
        <v>169847</v>
      </c>
      <c r="BN386" s="319">
        <v>4795922.75</v>
      </c>
      <c r="BO386" s="319">
        <v>251936.05</v>
      </c>
      <c r="BP386" s="319">
        <v>332158</v>
      </c>
      <c r="BQ386" s="319">
        <v>137187.92000000001</v>
      </c>
      <c r="BR386" s="319">
        <v>881783.16</v>
      </c>
      <c r="BS386" s="319">
        <v>1674007.5</v>
      </c>
      <c r="BT386" s="319">
        <v>73222.350000000006</v>
      </c>
      <c r="BU386" s="319">
        <v>99263.9</v>
      </c>
      <c r="BV386" s="319">
        <v>217279.15</v>
      </c>
      <c r="BW386" s="319">
        <v>1587767</v>
      </c>
      <c r="BX386" s="319">
        <v>1473103.6</v>
      </c>
      <c r="BY386" s="319">
        <v>1564750.79</v>
      </c>
      <c r="BZ386" s="319">
        <v>589697.26</v>
      </c>
      <c r="CA386" s="319">
        <v>415697</v>
      </c>
      <c r="CB386" s="319">
        <v>114329.3</v>
      </c>
      <c r="CC386" s="319">
        <v>2381298.4500000002</v>
      </c>
      <c r="CD386" s="319">
        <v>113767.53</v>
      </c>
      <c r="CE386" s="319">
        <v>4144038.01</v>
      </c>
      <c r="CF386" s="319">
        <v>3818149.95</v>
      </c>
      <c r="CG386" s="319">
        <v>1500</v>
      </c>
      <c r="CH386" s="319">
        <v>282433.73</v>
      </c>
      <c r="CI386" s="319">
        <v>11038692.5</v>
      </c>
      <c r="CJ386" s="319">
        <v>105914.8</v>
      </c>
      <c r="CK386" s="319">
        <v>519859.66</v>
      </c>
      <c r="CL386" s="319">
        <v>615455.26</v>
      </c>
      <c r="CM386" s="319">
        <v>128532</v>
      </c>
      <c r="CN386" s="319">
        <v>750957.1</v>
      </c>
      <c r="CO386" s="319">
        <v>1704250.05</v>
      </c>
      <c r="CP386" s="319">
        <v>162976</v>
      </c>
      <c r="CQ386" s="319">
        <v>411366.32</v>
      </c>
      <c r="CR386" s="319">
        <v>91389</v>
      </c>
      <c r="CS386" s="319">
        <v>98919</v>
      </c>
      <c r="CT386" s="319">
        <v>781409.35</v>
      </c>
      <c r="CU386" s="319">
        <v>106986</v>
      </c>
      <c r="CV386" s="319">
        <v>206316</v>
      </c>
      <c r="CW386" s="319">
        <v>666491.35</v>
      </c>
      <c r="CX386" s="319">
        <v>333442.11</v>
      </c>
      <c r="CY386" s="319">
        <v>11592.05</v>
      </c>
      <c r="CZ386" s="319">
        <v>6472723.5599999996</v>
      </c>
      <c r="DA386" s="319">
        <v>1677905.95</v>
      </c>
      <c r="DB386" s="319">
        <v>1175456.8</v>
      </c>
      <c r="DC386" s="319">
        <v>802212.77</v>
      </c>
      <c r="DD386" s="319">
        <v>13783151</v>
      </c>
      <c r="DE386" s="319">
        <v>11350442.060000001</v>
      </c>
      <c r="DF386" s="319">
        <v>319641</v>
      </c>
      <c r="DG386" s="319">
        <v>140588.67000000001</v>
      </c>
      <c r="DH386" s="319">
        <v>941731</v>
      </c>
      <c r="DI386" s="319">
        <v>675118</v>
      </c>
      <c r="DJ386" s="319">
        <v>1040343.25</v>
      </c>
      <c r="DK386" s="319">
        <v>438366</v>
      </c>
      <c r="DL386" s="319">
        <v>448725.9</v>
      </c>
      <c r="DM386" s="319">
        <v>91954.7</v>
      </c>
      <c r="DN386" s="319">
        <v>148061</v>
      </c>
      <c r="DO386" s="319">
        <v>480048</v>
      </c>
      <c r="DP386" s="319">
        <v>300404.25</v>
      </c>
      <c r="DQ386" s="319">
        <v>236882.8</v>
      </c>
      <c r="DR386" s="319">
        <v>1605263.2</v>
      </c>
      <c r="DS386" s="319">
        <v>2679162.41</v>
      </c>
      <c r="DT386" s="319">
        <v>2466259.1</v>
      </c>
      <c r="DU386" s="319">
        <v>536489.5</v>
      </c>
      <c r="DV386" s="319">
        <v>115150.39999999999</v>
      </c>
      <c r="DW386" s="319">
        <v>295772.09999999998</v>
      </c>
      <c r="DX386" s="319">
        <v>2303875.7999999998</v>
      </c>
      <c r="DY386" s="319">
        <v>580940.25</v>
      </c>
      <c r="DZ386" s="319">
        <v>1874.5</v>
      </c>
      <c r="EA386" s="319">
        <v>9319511.1699999999</v>
      </c>
      <c r="EB386" s="319">
        <v>972422.85</v>
      </c>
      <c r="EC386" s="319">
        <v>645308.05000000005</v>
      </c>
      <c r="ED386" s="319">
        <v>187024.99</v>
      </c>
      <c r="EE386" s="319">
        <v>303656.5</v>
      </c>
      <c r="EF386" s="319">
        <v>87210</v>
      </c>
      <c r="EG386" s="319">
        <v>794660.63</v>
      </c>
      <c r="EH386" s="319">
        <v>55712.55</v>
      </c>
      <c r="EI386" s="319">
        <v>1601900.75</v>
      </c>
      <c r="EJ386" s="319">
        <v>3413956.19</v>
      </c>
      <c r="EK386" s="319">
        <v>360500.55</v>
      </c>
      <c r="EL386" s="319">
        <v>312753.84999999998</v>
      </c>
      <c r="EM386" s="319">
        <v>598589.94999999995</v>
      </c>
      <c r="EN386" s="319">
        <v>2123482.25</v>
      </c>
      <c r="EO386" s="319">
        <v>2626350.25</v>
      </c>
      <c r="EP386" s="319">
        <v>575630</v>
      </c>
      <c r="EQ386" s="319">
        <v>195757</v>
      </c>
      <c r="ER386" s="319">
        <v>1426388.15</v>
      </c>
      <c r="ES386" s="319">
        <v>290942.51</v>
      </c>
      <c r="ET386" s="319">
        <v>1110696.3</v>
      </c>
      <c r="EU386" s="319">
        <v>388368.85</v>
      </c>
      <c r="EV386" s="319">
        <v>243563.78</v>
      </c>
      <c r="EW386" s="319">
        <v>58171.25</v>
      </c>
      <c r="EX386" s="319">
        <v>2163927.7000000002</v>
      </c>
      <c r="EY386" s="319">
        <v>9303593.9000000004</v>
      </c>
      <c r="EZ386" s="319">
        <v>11733162.710000001</v>
      </c>
      <c r="FA386" s="319">
        <v>879705.59999999998</v>
      </c>
      <c r="FB386" s="319">
        <v>794032</v>
      </c>
      <c r="FC386" s="319">
        <v>3196191.7</v>
      </c>
      <c r="FD386" s="319">
        <v>1166542.02</v>
      </c>
      <c r="FE386" s="319">
        <v>10146829.699999999</v>
      </c>
      <c r="FF386" s="319">
        <v>14011.5</v>
      </c>
      <c r="FG386" s="319">
        <v>198986.8</v>
      </c>
      <c r="FH386" s="319">
        <v>5045486</v>
      </c>
      <c r="FI386" s="319">
        <v>906583.4</v>
      </c>
      <c r="FJ386" s="319">
        <v>1233392.3500000001</v>
      </c>
      <c r="FK386" s="319">
        <v>374546</v>
      </c>
      <c r="FL386" s="319">
        <v>6954.3</v>
      </c>
      <c r="FM386" s="319">
        <v>4181130.16</v>
      </c>
      <c r="FN386" s="319">
        <v>24658.400000000001</v>
      </c>
      <c r="FO386" s="319">
        <v>368591.05</v>
      </c>
      <c r="FP386" s="319">
        <v>340341</v>
      </c>
      <c r="FQ386" s="319">
        <v>145664.06</v>
      </c>
      <c r="FR386" s="319">
        <v>7194442.25</v>
      </c>
      <c r="FS386" s="319">
        <v>437914.8</v>
      </c>
      <c r="FT386" s="319">
        <v>435854.73</v>
      </c>
      <c r="FU386" s="319">
        <v>493736.25</v>
      </c>
      <c r="FV386" s="319">
        <v>58138</v>
      </c>
      <c r="FW386" s="319">
        <v>32489</v>
      </c>
      <c r="FX386" s="319">
        <v>181149.4</v>
      </c>
      <c r="FY386" s="319">
        <v>56032.46</v>
      </c>
      <c r="FZ386" s="319">
        <v>3617.59</v>
      </c>
      <c r="GA386" s="319">
        <v>239361.25</v>
      </c>
      <c r="GB386" s="319">
        <v>30112.73</v>
      </c>
      <c r="GC386" s="319">
        <v>142230</v>
      </c>
      <c r="GD386" s="319">
        <v>957900.81</v>
      </c>
      <c r="GE386" s="319">
        <v>862955.52000000002</v>
      </c>
      <c r="GF386" s="319">
        <v>233596.4</v>
      </c>
      <c r="GG386" s="319">
        <v>2851666.87</v>
      </c>
      <c r="GH386" s="319">
        <v>304301.48</v>
      </c>
      <c r="GI386" s="319">
        <v>1177098.2</v>
      </c>
      <c r="GJ386" s="319">
        <v>579716.9</v>
      </c>
      <c r="GK386" s="319">
        <v>12544001</v>
      </c>
      <c r="GL386" s="319">
        <v>254573.6</v>
      </c>
      <c r="GM386" s="319">
        <v>22266450.460000001</v>
      </c>
      <c r="GN386" s="319">
        <v>863457</v>
      </c>
      <c r="GO386" s="319">
        <v>8000756.2000000002</v>
      </c>
      <c r="GP386" s="319">
        <v>186733.75</v>
      </c>
      <c r="GQ386" s="319">
        <v>78255.5</v>
      </c>
      <c r="GR386" s="319">
        <v>665987.05000000005</v>
      </c>
      <c r="GS386" s="319">
        <v>21199564.550000001</v>
      </c>
      <c r="GT386" s="319">
        <v>178100</v>
      </c>
      <c r="GU386" s="319">
        <v>8028993</v>
      </c>
      <c r="GV386" s="319">
        <v>290000</v>
      </c>
      <c r="GW386" s="319">
        <v>213466</v>
      </c>
      <c r="GX386" s="319">
        <v>9951775.0600000005</v>
      </c>
      <c r="GY386" s="319">
        <v>260765.4</v>
      </c>
      <c r="GZ386" s="319">
        <v>1541428</v>
      </c>
      <c r="HA386" s="319">
        <v>1093527</v>
      </c>
      <c r="HB386" s="319">
        <v>358110.3</v>
      </c>
      <c r="HC386" s="319">
        <v>6598365.4199999999</v>
      </c>
      <c r="HD386" s="319">
        <v>157409</v>
      </c>
      <c r="HE386" s="319">
        <v>283442</v>
      </c>
      <c r="HF386" s="319">
        <v>353240.15</v>
      </c>
      <c r="HG386" s="319">
        <v>443958.4</v>
      </c>
      <c r="HH386" s="319">
        <v>12571822.52</v>
      </c>
      <c r="HI386" s="319">
        <v>3695561.07</v>
      </c>
      <c r="HJ386" s="319">
        <v>1420352.95</v>
      </c>
      <c r="HK386" s="319">
        <v>0</v>
      </c>
      <c r="HL386" s="319">
        <v>2808731.42</v>
      </c>
      <c r="HM386" s="319">
        <v>479860.95</v>
      </c>
      <c r="HN386" s="319">
        <v>163345</v>
      </c>
      <c r="HO386" s="319">
        <v>484050</v>
      </c>
      <c r="HP386" s="319">
        <v>1727425.97</v>
      </c>
      <c r="HQ386" s="319">
        <v>236173</v>
      </c>
      <c r="HR386" s="319">
        <v>3174353.38</v>
      </c>
      <c r="HS386" s="319">
        <v>130426.12</v>
      </c>
      <c r="HT386" s="319">
        <v>18109718.949999999</v>
      </c>
      <c r="HU386" s="319">
        <v>728891.6</v>
      </c>
      <c r="HV386" s="319">
        <v>3222835.55</v>
      </c>
      <c r="HW386" s="319">
        <v>18045269.82</v>
      </c>
      <c r="HX386" s="319">
        <v>502999.85</v>
      </c>
      <c r="HY386" s="319">
        <v>32243823.309999999</v>
      </c>
      <c r="HZ386" s="319">
        <v>420375.03999999998</v>
      </c>
      <c r="IA386" s="319">
        <v>66200</v>
      </c>
      <c r="IB386" s="319">
        <v>2096657.55</v>
      </c>
      <c r="IC386" s="319">
        <v>4078384.49</v>
      </c>
      <c r="ID386" s="319">
        <v>657721.19999999995</v>
      </c>
      <c r="IE386" s="319">
        <v>2323133.9</v>
      </c>
      <c r="IF386" s="319">
        <v>360020.4</v>
      </c>
      <c r="IG386" s="319">
        <v>500686.7</v>
      </c>
      <c r="IH386" s="319">
        <v>12928</v>
      </c>
      <c r="II386" s="319">
        <v>596578.99</v>
      </c>
      <c r="IJ386" s="319">
        <v>107394</v>
      </c>
      <c r="IK386" s="319">
        <v>28087</v>
      </c>
      <c r="IL386" s="319">
        <v>130077</v>
      </c>
      <c r="IM386" s="319">
        <v>444544</v>
      </c>
      <c r="IN386" s="319">
        <v>2447139.4500000002</v>
      </c>
      <c r="IO386" s="319">
        <v>102886.39999999999</v>
      </c>
      <c r="IP386" s="319">
        <v>309499</v>
      </c>
      <c r="IQ386" s="319">
        <v>377103.84</v>
      </c>
      <c r="IR386" s="319">
        <v>2918363.95</v>
      </c>
      <c r="IS386" s="319">
        <v>2006890.02</v>
      </c>
      <c r="IT386" s="319">
        <v>6905873.7000000002</v>
      </c>
      <c r="IU386" s="319">
        <v>440716</v>
      </c>
      <c r="IV386" s="319">
        <v>3114127.13</v>
      </c>
      <c r="IW386" s="319">
        <v>187771.2</v>
      </c>
      <c r="IX386" s="319">
        <v>155043</v>
      </c>
      <c r="IY386" s="319">
        <v>1664848.85</v>
      </c>
      <c r="IZ386" s="319">
        <v>291410.55</v>
      </c>
      <c r="JA386" s="319">
        <v>57060.7</v>
      </c>
      <c r="JB386" s="319">
        <v>300213</v>
      </c>
      <c r="JC386" s="319">
        <v>13358.85</v>
      </c>
      <c r="JD386" s="319">
        <v>188121.60000000001</v>
      </c>
      <c r="JE386" s="319">
        <v>136410.1</v>
      </c>
      <c r="JF386" s="319">
        <v>416160</v>
      </c>
      <c r="JG386" s="319">
        <v>90971.45</v>
      </c>
      <c r="JH386" s="319">
        <v>677265</v>
      </c>
      <c r="JI386" s="319">
        <v>3051679.85</v>
      </c>
      <c r="JJ386" s="319">
        <v>315020.73</v>
      </c>
      <c r="JK386" s="319">
        <v>280146.38</v>
      </c>
      <c r="JL386" s="319">
        <v>310631</v>
      </c>
      <c r="JM386" s="319">
        <v>130529.93</v>
      </c>
      <c r="JN386" s="319">
        <v>193494.35</v>
      </c>
      <c r="JO386" s="319">
        <v>4261516.04</v>
      </c>
      <c r="JP386" s="319">
        <v>674679.75</v>
      </c>
      <c r="JQ386" s="319">
        <v>332671</v>
      </c>
      <c r="JR386" s="319">
        <v>0</v>
      </c>
      <c r="JS386" s="319">
        <v>5455513.5499999998</v>
      </c>
      <c r="JT386" s="319">
        <v>620123.6</v>
      </c>
      <c r="JU386" s="319">
        <v>996286</v>
      </c>
      <c r="JV386" s="319">
        <v>35408688.619999997</v>
      </c>
      <c r="JW386" s="319">
        <v>1148780.6000000001</v>
      </c>
      <c r="JX386" s="319">
        <v>181068.73</v>
      </c>
      <c r="JY386" s="319">
        <v>0</v>
      </c>
      <c r="JZ386" s="319">
        <v>94778.45</v>
      </c>
      <c r="KA386" s="319">
        <v>809800</v>
      </c>
      <c r="KB386" s="319">
        <v>45420.95</v>
      </c>
      <c r="KC386" s="319">
        <v>459365.3</v>
      </c>
      <c r="KD386" s="319">
        <v>215196.18</v>
      </c>
      <c r="KE386" s="319">
        <v>6868470</v>
      </c>
      <c r="KF386" s="319">
        <v>148297.65</v>
      </c>
      <c r="KG386" s="319">
        <v>615252</v>
      </c>
      <c r="KH386" s="319">
        <v>447070.65</v>
      </c>
      <c r="KI386" s="319">
        <v>275971</v>
      </c>
      <c r="KJ386" s="319">
        <v>334115.07</v>
      </c>
      <c r="KK386" s="319">
        <v>63681.8</v>
      </c>
      <c r="KL386" s="319">
        <v>439711.6</v>
      </c>
      <c r="KM386" s="319">
        <v>470745.4</v>
      </c>
      <c r="KN386" s="319">
        <v>310332.5</v>
      </c>
      <c r="KO386" s="319">
        <v>2233882</v>
      </c>
      <c r="KP386" s="319">
        <v>354205</v>
      </c>
      <c r="KQ386" s="319">
        <v>53051113.369999997</v>
      </c>
      <c r="KR386" s="319">
        <v>3079237.7</v>
      </c>
      <c r="KS386" s="318">
        <v>828351.6</v>
      </c>
      <c r="KU386" s="312">
        <v>45</v>
      </c>
      <c r="KV386" s="312">
        <v>452</v>
      </c>
      <c r="KY386" s="312" t="s">
        <v>943</v>
      </c>
    </row>
    <row r="387" spans="1:311" x14ac:dyDescent="0.25">
      <c r="A387" s="317">
        <v>2022</v>
      </c>
      <c r="B387" s="316" t="s">
        <v>849</v>
      </c>
      <c r="C387" s="316" t="s">
        <v>854</v>
      </c>
      <c r="D387" s="316" t="s">
        <v>855</v>
      </c>
      <c r="E387" s="316" t="s">
        <v>846</v>
      </c>
      <c r="F387" s="315">
        <v>30141.9</v>
      </c>
      <c r="G387" s="315">
        <v>486.35</v>
      </c>
      <c r="H387" s="315">
        <v>566197.05000000005</v>
      </c>
      <c r="I387" s="315">
        <v>0</v>
      </c>
      <c r="J387" s="315">
        <v>0</v>
      </c>
      <c r="K387" s="315">
        <v>0</v>
      </c>
      <c r="L387" s="315">
        <v>123991.1</v>
      </c>
      <c r="M387" s="315">
        <v>14912.12</v>
      </c>
      <c r="N387" s="315">
        <v>22864.15</v>
      </c>
      <c r="O387" s="315">
        <v>533539.91</v>
      </c>
      <c r="P387" s="315">
        <v>27928</v>
      </c>
      <c r="Q387" s="315">
        <v>0</v>
      </c>
      <c r="R387" s="315">
        <v>1747.5</v>
      </c>
      <c r="S387" s="315">
        <v>46291.25</v>
      </c>
      <c r="T387" s="315">
        <v>0</v>
      </c>
      <c r="U387" s="315">
        <v>9950.85</v>
      </c>
      <c r="V387" s="315">
        <v>752326.5</v>
      </c>
      <c r="W387" s="315">
        <v>45222.65</v>
      </c>
      <c r="X387" s="315">
        <v>878.5</v>
      </c>
      <c r="Y387" s="315">
        <v>0</v>
      </c>
      <c r="Z387" s="315">
        <v>0</v>
      </c>
      <c r="AA387" s="315">
        <v>644614.27</v>
      </c>
      <c r="AB387" s="315">
        <v>0</v>
      </c>
      <c r="AC387" s="315">
        <v>10088.25</v>
      </c>
      <c r="AD387" s="315">
        <v>68529.399999999994</v>
      </c>
      <c r="AE387" s="315">
        <v>31696.28</v>
      </c>
      <c r="AF387" s="315">
        <v>334.41</v>
      </c>
      <c r="AG387" s="315">
        <v>3025.7</v>
      </c>
      <c r="AH387" s="315">
        <v>1772.98</v>
      </c>
      <c r="AI387" s="315">
        <v>1500</v>
      </c>
      <c r="AJ387" s="315">
        <v>0</v>
      </c>
      <c r="AK387" s="315">
        <v>20007</v>
      </c>
      <c r="AL387" s="315">
        <v>53284.800000000003</v>
      </c>
      <c r="AM387" s="315">
        <v>16713</v>
      </c>
      <c r="AN387" s="315">
        <v>0</v>
      </c>
      <c r="AO387" s="315">
        <v>1786.45</v>
      </c>
      <c r="AP387" s="315">
        <v>4088</v>
      </c>
      <c r="AQ387" s="315">
        <v>0</v>
      </c>
      <c r="AR387" s="315">
        <v>1836</v>
      </c>
      <c r="AS387" s="315">
        <v>0</v>
      </c>
      <c r="AT387" s="315">
        <v>0</v>
      </c>
      <c r="AU387" s="315">
        <v>34301.75</v>
      </c>
      <c r="AV387" s="315">
        <v>7599</v>
      </c>
      <c r="AW387" s="315">
        <v>248274.15</v>
      </c>
      <c r="AX387" s="315">
        <v>626</v>
      </c>
      <c r="AY387" s="315">
        <v>48</v>
      </c>
      <c r="AZ387" s="315">
        <v>328.25</v>
      </c>
      <c r="BA387" s="315">
        <v>3904.5</v>
      </c>
      <c r="BB387" s="315">
        <v>241931.5</v>
      </c>
      <c r="BC387" s="315">
        <v>56300.89</v>
      </c>
      <c r="BD387" s="315">
        <v>748370.1</v>
      </c>
      <c r="BE387" s="315">
        <v>0</v>
      </c>
      <c r="BF387" s="315">
        <v>0</v>
      </c>
      <c r="BG387" s="315">
        <v>7655.05</v>
      </c>
      <c r="BH387" s="315">
        <v>0</v>
      </c>
      <c r="BI387" s="315">
        <v>2045031.7</v>
      </c>
      <c r="BJ387" s="315">
        <v>0</v>
      </c>
      <c r="BK387" s="315">
        <v>39573.199999999997</v>
      </c>
      <c r="BL387" s="315">
        <v>5765.38</v>
      </c>
      <c r="BM387" s="315">
        <v>41250.660000000003</v>
      </c>
      <c r="BN387" s="315">
        <v>79477</v>
      </c>
      <c r="BO387" s="315">
        <v>42716.25</v>
      </c>
      <c r="BP387" s="315">
        <v>48</v>
      </c>
      <c r="BQ387" s="315">
        <v>0</v>
      </c>
      <c r="BR387" s="315">
        <v>56364.86</v>
      </c>
      <c r="BS387" s="315">
        <v>28807.200000000001</v>
      </c>
      <c r="BT387" s="315">
        <v>5109</v>
      </c>
      <c r="BU387" s="315">
        <v>1010</v>
      </c>
      <c r="BV387" s="315">
        <v>0</v>
      </c>
      <c r="BW387" s="315">
        <v>0</v>
      </c>
      <c r="BX387" s="315">
        <v>10408.049999999999</v>
      </c>
      <c r="BY387" s="315">
        <v>289645.25</v>
      </c>
      <c r="BZ387" s="315">
        <v>1636</v>
      </c>
      <c r="CA387" s="315">
        <v>0</v>
      </c>
      <c r="CB387" s="315">
        <v>0</v>
      </c>
      <c r="CC387" s="315">
        <v>5142</v>
      </c>
      <c r="CD387" s="315">
        <v>12500</v>
      </c>
      <c r="CE387" s="315">
        <v>4182.75</v>
      </c>
      <c r="CF387" s="315">
        <v>204729.8</v>
      </c>
      <c r="CG387" s="315">
        <v>0</v>
      </c>
      <c r="CH387" s="315">
        <v>37068.82</v>
      </c>
      <c r="CI387" s="315">
        <v>881352.2</v>
      </c>
      <c r="CJ387" s="315">
        <v>0</v>
      </c>
      <c r="CK387" s="315">
        <v>374.19</v>
      </c>
      <c r="CL387" s="315">
        <v>0</v>
      </c>
      <c r="CM387" s="315">
        <v>0</v>
      </c>
      <c r="CN387" s="315">
        <v>8426.5</v>
      </c>
      <c r="CO387" s="315">
        <v>0</v>
      </c>
      <c r="CP387" s="315">
        <v>6212.6</v>
      </c>
      <c r="CQ387" s="315">
        <v>0</v>
      </c>
      <c r="CR387" s="315">
        <v>62</v>
      </c>
      <c r="CS387" s="315">
        <v>9247.69</v>
      </c>
      <c r="CT387" s="315">
        <v>354334.45</v>
      </c>
      <c r="CU387" s="315">
        <v>16243.75</v>
      </c>
      <c r="CV387" s="315">
        <v>0</v>
      </c>
      <c r="CW387" s="315">
        <v>63490.77</v>
      </c>
      <c r="CX387" s="315">
        <v>329166.40000000002</v>
      </c>
      <c r="CY387" s="315">
        <v>4284.9799999999996</v>
      </c>
      <c r="CZ387" s="315">
        <v>64016</v>
      </c>
      <c r="DA387" s="315">
        <v>0</v>
      </c>
      <c r="DB387" s="315">
        <v>6030</v>
      </c>
      <c r="DC387" s="315">
        <v>0</v>
      </c>
      <c r="DD387" s="315">
        <v>6554746.0499999998</v>
      </c>
      <c r="DE387" s="315">
        <v>198147.25</v>
      </c>
      <c r="DF387" s="315">
        <v>19656.2</v>
      </c>
      <c r="DG387" s="315">
        <v>17721.45</v>
      </c>
      <c r="DH387" s="315">
        <v>60309.94</v>
      </c>
      <c r="DI387" s="315">
        <v>44779.1</v>
      </c>
      <c r="DJ387" s="315">
        <v>8527.1</v>
      </c>
      <c r="DK387" s="315">
        <v>4190</v>
      </c>
      <c r="DL387" s="315">
        <v>3724.64</v>
      </c>
      <c r="DM387" s="315">
        <v>471.1</v>
      </c>
      <c r="DN387" s="315">
        <v>5250</v>
      </c>
      <c r="DO387" s="315">
        <v>0</v>
      </c>
      <c r="DP387" s="315">
        <v>134945.1</v>
      </c>
      <c r="DQ387" s="315">
        <v>6980.05</v>
      </c>
      <c r="DR387" s="315">
        <v>54784.5</v>
      </c>
      <c r="DS387" s="315">
        <v>6979.45</v>
      </c>
      <c r="DT387" s="315">
        <v>228987.91</v>
      </c>
      <c r="DU387" s="315">
        <v>4131.6000000000004</v>
      </c>
      <c r="DV387" s="315">
        <v>9498.7000000000007</v>
      </c>
      <c r="DW387" s="315">
        <v>38523.65</v>
      </c>
      <c r="DX387" s="315">
        <v>20198.25</v>
      </c>
      <c r="DY387" s="315">
        <v>0</v>
      </c>
      <c r="DZ387" s="315">
        <v>14726.35</v>
      </c>
      <c r="EA387" s="315">
        <v>90402.880000000005</v>
      </c>
      <c r="EB387" s="315">
        <v>35418</v>
      </c>
      <c r="EC387" s="315">
        <v>13507.9</v>
      </c>
      <c r="ED387" s="315">
        <v>9413.75</v>
      </c>
      <c r="EE387" s="315">
        <v>0</v>
      </c>
      <c r="EF387" s="315">
        <v>0</v>
      </c>
      <c r="EG387" s="315">
        <v>10476.5</v>
      </c>
      <c r="EH387" s="315">
        <v>89148.15</v>
      </c>
      <c r="EI387" s="315">
        <v>418684</v>
      </c>
      <c r="EJ387" s="315">
        <v>24258.85</v>
      </c>
      <c r="EK387" s="315">
        <v>80037.710000000006</v>
      </c>
      <c r="EL387" s="315">
        <v>1000</v>
      </c>
      <c r="EM387" s="315">
        <v>0</v>
      </c>
      <c r="EN387" s="315">
        <v>12567.5</v>
      </c>
      <c r="EO387" s="315">
        <v>80684.47</v>
      </c>
      <c r="EP387" s="315">
        <v>52765.25</v>
      </c>
      <c r="EQ387" s="315">
        <v>226.6</v>
      </c>
      <c r="ER387" s="315">
        <v>36229</v>
      </c>
      <c r="ES387" s="315">
        <v>0</v>
      </c>
      <c r="ET387" s="315">
        <v>0</v>
      </c>
      <c r="EU387" s="315">
        <v>0</v>
      </c>
      <c r="EV387" s="315">
        <v>0</v>
      </c>
      <c r="EW387" s="315">
        <v>0</v>
      </c>
      <c r="EX387" s="315">
        <v>85494.35</v>
      </c>
      <c r="EY387" s="315">
        <v>140299.59</v>
      </c>
      <c r="EZ387" s="315">
        <v>4808206.9000000004</v>
      </c>
      <c r="FA387" s="315">
        <v>1342.48</v>
      </c>
      <c r="FB387" s="315">
        <v>37155.839999999997</v>
      </c>
      <c r="FC387" s="315">
        <v>441241.92</v>
      </c>
      <c r="FD387" s="315">
        <v>74601.5</v>
      </c>
      <c r="FE387" s="315">
        <v>226204.52</v>
      </c>
      <c r="FF387" s="315">
        <v>38564.89</v>
      </c>
      <c r="FG387" s="315">
        <v>0</v>
      </c>
      <c r="FH387" s="315">
        <v>2500</v>
      </c>
      <c r="FI387" s="315">
        <v>38957.199999999997</v>
      </c>
      <c r="FJ387" s="315">
        <v>0</v>
      </c>
      <c r="FK387" s="315">
        <v>41738.85</v>
      </c>
      <c r="FL387" s="315">
        <v>0</v>
      </c>
      <c r="FM387" s="315">
        <v>41426.699999999997</v>
      </c>
      <c r="FN387" s="315">
        <v>36409</v>
      </c>
      <c r="FO387" s="315">
        <v>0</v>
      </c>
      <c r="FP387" s="315">
        <v>4266</v>
      </c>
      <c r="FQ387" s="315">
        <v>5514.8</v>
      </c>
      <c r="FR387" s="315">
        <v>8973.7999999999993</v>
      </c>
      <c r="FS387" s="315">
        <v>0</v>
      </c>
      <c r="FT387" s="315">
        <v>6890.8</v>
      </c>
      <c r="FU387" s="315">
        <v>37855.32</v>
      </c>
      <c r="FV387" s="315">
        <v>1191.75</v>
      </c>
      <c r="FW387" s="315">
        <v>3544.7</v>
      </c>
      <c r="FX387" s="315">
        <v>31016.400000000001</v>
      </c>
      <c r="FY387" s="315">
        <v>3433</v>
      </c>
      <c r="FZ387" s="315">
        <v>700</v>
      </c>
      <c r="GA387" s="315">
        <v>7591</v>
      </c>
      <c r="GB387" s="315">
        <v>0</v>
      </c>
      <c r="GC387" s="315">
        <v>48</v>
      </c>
      <c r="GD387" s="315">
        <v>96601.9</v>
      </c>
      <c r="GE387" s="315">
        <v>56180.9</v>
      </c>
      <c r="GF387" s="315">
        <v>12192.85</v>
      </c>
      <c r="GG387" s="315">
        <v>0</v>
      </c>
      <c r="GH387" s="315">
        <v>48</v>
      </c>
      <c r="GI387" s="315">
        <v>46871.4</v>
      </c>
      <c r="GJ387" s="315">
        <v>13851.88</v>
      </c>
      <c r="GK387" s="315">
        <v>596355</v>
      </c>
      <c r="GL387" s="315">
        <v>4638.95</v>
      </c>
      <c r="GM387" s="315">
        <v>1217582.7</v>
      </c>
      <c r="GN387" s="315">
        <v>15707.13</v>
      </c>
      <c r="GO387" s="315">
        <v>26526.25</v>
      </c>
      <c r="GP387" s="315">
        <v>16200</v>
      </c>
      <c r="GQ387" s="315">
        <v>8213.5</v>
      </c>
      <c r="GR387" s="315">
        <v>30824.95</v>
      </c>
      <c r="GS387" s="315">
        <v>8245869.7699999996</v>
      </c>
      <c r="GT387" s="315">
        <v>0</v>
      </c>
      <c r="GU387" s="315">
        <v>178174.6</v>
      </c>
      <c r="GV387" s="315">
        <v>34493.949999999997</v>
      </c>
      <c r="GW387" s="315">
        <v>2195.4</v>
      </c>
      <c r="GX387" s="315">
        <v>1390376.36</v>
      </c>
      <c r="GY387" s="315">
        <v>2639.2</v>
      </c>
      <c r="GZ387" s="315">
        <v>91010.03</v>
      </c>
      <c r="HA387" s="315">
        <v>20000</v>
      </c>
      <c r="HB387" s="315">
        <v>400</v>
      </c>
      <c r="HC387" s="315">
        <v>42264.45</v>
      </c>
      <c r="HD387" s="315">
        <v>63204.9</v>
      </c>
      <c r="HE387" s="315">
        <v>130788.79</v>
      </c>
      <c r="HF387" s="315">
        <v>736.65</v>
      </c>
      <c r="HG387" s="315">
        <v>0</v>
      </c>
      <c r="HH387" s="315">
        <v>238834.55</v>
      </c>
      <c r="HI387" s="315">
        <v>5175</v>
      </c>
      <c r="HJ387" s="315">
        <v>4952.5</v>
      </c>
      <c r="HK387" s="315">
        <v>0</v>
      </c>
      <c r="HL387" s="315">
        <v>15555.8</v>
      </c>
      <c r="HM387" s="315">
        <v>0</v>
      </c>
      <c r="HN387" s="315">
        <v>0</v>
      </c>
      <c r="HO387" s="315">
        <v>10705.65</v>
      </c>
      <c r="HP387" s="315">
        <v>17897.900000000001</v>
      </c>
      <c r="HQ387" s="315">
        <v>2736.15</v>
      </c>
      <c r="HR387" s="315">
        <v>816032.36</v>
      </c>
      <c r="HS387" s="315">
        <v>0</v>
      </c>
      <c r="HT387" s="315">
        <v>2155360.7599999998</v>
      </c>
      <c r="HU387" s="315">
        <v>0</v>
      </c>
      <c r="HV387" s="315">
        <v>0</v>
      </c>
      <c r="HW387" s="315">
        <v>187297.5</v>
      </c>
      <c r="HX387" s="315">
        <v>717.3</v>
      </c>
      <c r="HY387" s="315">
        <v>4886585.95</v>
      </c>
      <c r="HZ387" s="315">
        <v>161706.4</v>
      </c>
      <c r="IA387" s="315">
        <v>7625</v>
      </c>
      <c r="IB387" s="315">
        <v>28509.200000000001</v>
      </c>
      <c r="IC387" s="315">
        <v>163392.34</v>
      </c>
      <c r="ID387" s="315">
        <v>0</v>
      </c>
      <c r="IE387" s="315">
        <v>392058.9</v>
      </c>
      <c r="IF387" s="315">
        <v>48</v>
      </c>
      <c r="IG387" s="315">
        <v>10694</v>
      </c>
      <c r="IH387" s="315">
        <v>107.79</v>
      </c>
      <c r="II387" s="315">
        <v>117210.64</v>
      </c>
      <c r="IJ387" s="315">
        <v>418915.33</v>
      </c>
      <c r="IK387" s="315">
        <v>2080.8000000000002</v>
      </c>
      <c r="IL387" s="315">
        <v>0</v>
      </c>
      <c r="IM387" s="315">
        <v>0</v>
      </c>
      <c r="IN387" s="315">
        <v>35188.980000000003</v>
      </c>
      <c r="IO387" s="315">
        <v>156398.98000000001</v>
      </c>
      <c r="IP387" s="315">
        <v>15648.35</v>
      </c>
      <c r="IQ387" s="315">
        <v>720</v>
      </c>
      <c r="IR387" s="315">
        <v>73343.27</v>
      </c>
      <c r="IS387" s="315">
        <v>605040.94999999995</v>
      </c>
      <c r="IT387" s="315">
        <v>21203.599999999999</v>
      </c>
      <c r="IU387" s="315">
        <v>20740.419999999998</v>
      </c>
      <c r="IV387" s="315">
        <v>188978.1</v>
      </c>
      <c r="IW387" s="315">
        <v>0</v>
      </c>
      <c r="IX387" s="315">
        <v>200</v>
      </c>
      <c r="IY387" s="315">
        <v>66902.649999999994</v>
      </c>
      <c r="IZ387" s="315">
        <v>154296.72</v>
      </c>
      <c r="JA387" s="315">
        <v>12242.27</v>
      </c>
      <c r="JB387" s="315">
        <v>5857.15</v>
      </c>
      <c r="JC387" s="315">
        <v>0</v>
      </c>
      <c r="JD387" s="315">
        <v>4477.5</v>
      </c>
      <c r="JE387" s="315">
        <v>0</v>
      </c>
      <c r="JF387" s="315">
        <v>2928.25</v>
      </c>
      <c r="JG387" s="315">
        <v>0</v>
      </c>
      <c r="JH387" s="315">
        <v>64413.7</v>
      </c>
      <c r="JI387" s="315">
        <v>463936.8</v>
      </c>
      <c r="JJ387" s="315">
        <v>48</v>
      </c>
      <c r="JK387" s="315">
        <v>360</v>
      </c>
      <c r="JL387" s="315">
        <v>9079.2099999999991</v>
      </c>
      <c r="JM387" s="315">
        <v>805.25</v>
      </c>
      <c r="JN387" s="315">
        <v>5000</v>
      </c>
      <c r="JO387" s="315">
        <v>71215</v>
      </c>
      <c r="JP387" s="315">
        <v>397</v>
      </c>
      <c r="JQ387" s="315">
        <v>0</v>
      </c>
      <c r="JR387" s="315">
        <v>0</v>
      </c>
      <c r="JS387" s="315">
        <v>14367.25</v>
      </c>
      <c r="JT387" s="315">
        <v>79283.95</v>
      </c>
      <c r="JU387" s="315">
        <v>638</v>
      </c>
      <c r="JV387" s="315">
        <v>26746.85</v>
      </c>
      <c r="JW387" s="315">
        <v>9625.4500000000007</v>
      </c>
      <c r="JX387" s="315">
        <v>0</v>
      </c>
      <c r="JY387" s="315">
        <v>0</v>
      </c>
      <c r="JZ387" s="315">
        <v>0</v>
      </c>
      <c r="KA387" s="315">
        <v>0</v>
      </c>
      <c r="KB387" s="315">
        <v>0</v>
      </c>
      <c r="KC387" s="315">
        <v>7570</v>
      </c>
      <c r="KD387" s="315">
        <v>0</v>
      </c>
      <c r="KE387" s="315">
        <v>241127.7</v>
      </c>
      <c r="KF387" s="315">
        <v>1656.8</v>
      </c>
      <c r="KG387" s="315">
        <v>48</v>
      </c>
      <c r="KH387" s="315">
        <v>50969</v>
      </c>
      <c r="KI387" s="315">
        <v>11716</v>
      </c>
      <c r="KJ387" s="315">
        <v>1790.4</v>
      </c>
      <c r="KK387" s="315">
        <v>1826.45</v>
      </c>
      <c r="KL387" s="315">
        <v>0</v>
      </c>
      <c r="KM387" s="315">
        <v>3927.05</v>
      </c>
      <c r="KN387" s="315">
        <v>3092.5</v>
      </c>
      <c r="KO387" s="315">
        <v>53435.3</v>
      </c>
      <c r="KP387" s="315">
        <v>0</v>
      </c>
      <c r="KQ387" s="315">
        <v>6054907.2300000004</v>
      </c>
      <c r="KR387" s="315">
        <v>27237.7</v>
      </c>
      <c r="KS387" s="314">
        <v>66912.45</v>
      </c>
      <c r="KU387" s="312">
        <v>46</v>
      </c>
      <c r="KV387" s="312">
        <v>465</v>
      </c>
      <c r="KY387" s="312" t="s">
        <v>943</v>
      </c>
    </row>
    <row r="388" spans="1:311" x14ac:dyDescent="0.25">
      <c r="A388" s="321">
        <v>2022</v>
      </c>
      <c r="B388" s="320" t="s">
        <v>849</v>
      </c>
      <c r="C388" s="320" t="s">
        <v>854</v>
      </c>
      <c r="D388" s="320" t="s">
        <v>853</v>
      </c>
      <c r="E388" s="320" t="s">
        <v>846</v>
      </c>
      <c r="F388" s="319">
        <v>0</v>
      </c>
      <c r="G388" s="319">
        <v>0</v>
      </c>
      <c r="H388" s="319">
        <v>0</v>
      </c>
      <c r="I388" s="319">
        <v>0</v>
      </c>
      <c r="J388" s="319">
        <v>0</v>
      </c>
      <c r="K388" s="319">
        <v>0</v>
      </c>
      <c r="L388" s="319">
        <v>40</v>
      </c>
      <c r="M388" s="319">
        <v>0</v>
      </c>
      <c r="N388" s="319">
        <v>4563</v>
      </c>
      <c r="O388" s="319">
        <v>0</v>
      </c>
      <c r="P388" s="319">
        <v>0</v>
      </c>
      <c r="Q388" s="319">
        <v>0</v>
      </c>
      <c r="R388" s="319">
        <v>0</v>
      </c>
      <c r="S388" s="319">
        <v>0</v>
      </c>
      <c r="T388" s="319">
        <v>0</v>
      </c>
      <c r="U388" s="319">
        <v>0</v>
      </c>
      <c r="V388" s="319">
        <v>0</v>
      </c>
      <c r="W388" s="319">
        <v>0</v>
      </c>
      <c r="X388" s="319">
        <v>0</v>
      </c>
      <c r="Y388" s="319">
        <v>0</v>
      </c>
      <c r="Z388" s="319">
        <v>0</v>
      </c>
      <c r="AA388" s="319">
        <v>759.7</v>
      </c>
      <c r="AB388" s="319">
        <v>0</v>
      </c>
      <c r="AC388" s="319">
        <v>0</v>
      </c>
      <c r="AD388" s="319">
        <v>15000</v>
      </c>
      <c r="AE388" s="319">
        <v>0</v>
      </c>
      <c r="AF388" s="319">
        <v>0</v>
      </c>
      <c r="AG388" s="319">
        <v>0</v>
      </c>
      <c r="AH388" s="319">
        <v>0</v>
      </c>
      <c r="AI388" s="319">
        <v>0</v>
      </c>
      <c r="AJ388" s="319">
        <v>0</v>
      </c>
      <c r="AK388" s="319">
        <v>0</v>
      </c>
      <c r="AL388" s="319">
        <v>0</v>
      </c>
      <c r="AM388" s="319">
        <v>0</v>
      </c>
      <c r="AN388" s="319">
        <v>0</v>
      </c>
      <c r="AO388" s="319">
        <v>0</v>
      </c>
      <c r="AP388" s="319">
        <v>0</v>
      </c>
      <c r="AQ388" s="319">
        <v>0</v>
      </c>
      <c r="AR388" s="319">
        <v>0</v>
      </c>
      <c r="AS388" s="319">
        <v>0</v>
      </c>
      <c r="AT388" s="319">
        <v>0</v>
      </c>
      <c r="AU388" s="319">
        <v>0</v>
      </c>
      <c r="AV388" s="319">
        <v>0</v>
      </c>
      <c r="AW388" s="319">
        <v>0</v>
      </c>
      <c r="AX388" s="319">
        <v>0</v>
      </c>
      <c r="AY388" s="319">
        <v>0</v>
      </c>
      <c r="AZ388" s="319">
        <v>8502.49</v>
      </c>
      <c r="BA388" s="319">
        <v>0</v>
      </c>
      <c r="BB388" s="319">
        <v>0</v>
      </c>
      <c r="BC388" s="319">
        <v>0</v>
      </c>
      <c r="BD388" s="319">
        <v>14752.8</v>
      </c>
      <c r="BE388" s="319">
        <v>0</v>
      </c>
      <c r="BF388" s="319">
        <v>0</v>
      </c>
      <c r="BG388" s="319">
        <v>0</v>
      </c>
      <c r="BH388" s="319">
        <v>0</v>
      </c>
      <c r="BI388" s="319">
        <v>0</v>
      </c>
      <c r="BJ388" s="319">
        <v>0</v>
      </c>
      <c r="BK388" s="319">
        <v>0</v>
      </c>
      <c r="BL388" s="319">
        <v>0</v>
      </c>
      <c r="BM388" s="319">
        <v>0</v>
      </c>
      <c r="BN388" s="319">
        <v>0</v>
      </c>
      <c r="BO388" s="319">
        <v>0</v>
      </c>
      <c r="BP388" s="319">
        <v>0</v>
      </c>
      <c r="BQ388" s="319">
        <v>0</v>
      </c>
      <c r="BR388" s="319">
        <v>0</v>
      </c>
      <c r="BS388" s="319">
        <v>0</v>
      </c>
      <c r="BT388" s="319">
        <v>0</v>
      </c>
      <c r="BU388" s="319">
        <v>0</v>
      </c>
      <c r="BV388" s="319">
        <v>0</v>
      </c>
      <c r="BW388" s="319">
        <v>0</v>
      </c>
      <c r="BX388" s="319">
        <v>0</v>
      </c>
      <c r="BY388" s="319">
        <v>0</v>
      </c>
      <c r="BZ388" s="319">
        <v>0</v>
      </c>
      <c r="CA388" s="319">
        <v>0</v>
      </c>
      <c r="CB388" s="319">
        <v>0</v>
      </c>
      <c r="CC388" s="319">
        <v>0</v>
      </c>
      <c r="CD388" s="319">
        <v>0</v>
      </c>
      <c r="CE388" s="319">
        <v>0</v>
      </c>
      <c r="CF388" s="319">
        <v>0</v>
      </c>
      <c r="CG388" s="319">
        <v>0</v>
      </c>
      <c r="CH388" s="319">
        <v>0</v>
      </c>
      <c r="CI388" s="319">
        <v>0</v>
      </c>
      <c r="CJ388" s="319">
        <v>0</v>
      </c>
      <c r="CK388" s="319">
        <v>0</v>
      </c>
      <c r="CL388" s="319">
        <v>0</v>
      </c>
      <c r="CM388" s="319">
        <v>0</v>
      </c>
      <c r="CN388" s="319">
        <v>0</v>
      </c>
      <c r="CO388" s="319">
        <v>0</v>
      </c>
      <c r="CP388" s="319">
        <v>0</v>
      </c>
      <c r="CQ388" s="319">
        <v>0</v>
      </c>
      <c r="CR388" s="319">
        <v>0</v>
      </c>
      <c r="CS388" s="319">
        <v>0</v>
      </c>
      <c r="CT388" s="319">
        <v>0</v>
      </c>
      <c r="CU388" s="319">
        <v>0</v>
      </c>
      <c r="CV388" s="319">
        <v>0</v>
      </c>
      <c r="CW388" s="319">
        <v>0</v>
      </c>
      <c r="CX388" s="319">
        <v>0</v>
      </c>
      <c r="CY388" s="319">
        <v>0</v>
      </c>
      <c r="CZ388" s="319">
        <v>0</v>
      </c>
      <c r="DA388" s="319">
        <v>0</v>
      </c>
      <c r="DB388" s="319">
        <v>0</v>
      </c>
      <c r="DC388" s="319">
        <v>0</v>
      </c>
      <c r="DD388" s="319">
        <v>0</v>
      </c>
      <c r="DE388" s="319">
        <v>0</v>
      </c>
      <c r="DF388" s="319">
        <v>0</v>
      </c>
      <c r="DG388" s="319">
        <v>0</v>
      </c>
      <c r="DH388" s="319">
        <v>0</v>
      </c>
      <c r="DI388" s="319">
        <v>0</v>
      </c>
      <c r="DJ388" s="319">
        <v>0</v>
      </c>
      <c r="DK388" s="319">
        <v>0</v>
      </c>
      <c r="DL388" s="319">
        <v>0</v>
      </c>
      <c r="DM388" s="319">
        <v>0</v>
      </c>
      <c r="DN388" s="319">
        <v>0</v>
      </c>
      <c r="DO388" s="319">
        <v>0</v>
      </c>
      <c r="DP388" s="319">
        <v>0</v>
      </c>
      <c r="DQ388" s="319">
        <v>0</v>
      </c>
      <c r="DR388" s="319">
        <v>0</v>
      </c>
      <c r="DS388" s="319">
        <v>0</v>
      </c>
      <c r="DT388" s="319">
        <v>0</v>
      </c>
      <c r="DU388" s="319">
        <v>0</v>
      </c>
      <c r="DV388" s="319">
        <v>0</v>
      </c>
      <c r="DW388" s="319">
        <v>0</v>
      </c>
      <c r="DX388" s="319">
        <v>0</v>
      </c>
      <c r="DY388" s="319">
        <v>0</v>
      </c>
      <c r="DZ388" s="319">
        <v>0</v>
      </c>
      <c r="EA388" s="319">
        <v>2000</v>
      </c>
      <c r="EB388" s="319">
        <v>0</v>
      </c>
      <c r="EC388" s="319">
        <v>0</v>
      </c>
      <c r="ED388" s="319">
        <v>0</v>
      </c>
      <c r="EE388" s="319">
        <v>0</v>
      </c>
      <c r="EF388" s="319">
        <v>0</v>
      </c>
      <c r="EG388" s="319">
        <v>0</v>
      </c>
      <c r="EH388" s="319">
        <v>0</v>
      </c>
      <c r="EI388" s="319">
        <v>0</v>
      </c>
      <c r="EJ388" s="319">
        <v>0</v>
      </c>
      <c r="EK388" s="319">
        <v>0</v>
      </c>
      <c r="EL388" s="319">
        <v>0</v>
      </c>
      <c r="EM388" s="319">
        <v>0</v>
      </c>
      <c r="EN388" s="319">
        <v>430</v>
      </c>
      <c r="EO388" s="319">
        <v>0</v>
      </c>
      <c r="EP388" s="319">
        <v>0</v>
      </c>
      <c r="EQ388" s="319">
        <v>0</v>
      </c>
      <c r="ER388" s="319">
        <v>5000</v>
      </c>
      <c r="ES388" s="319">
        <v>0</v>
      </c>
      <c r="ET388" s="319">
        <v>1170</v>
      </c>
      <c r="EU388" s="319">
        <v>0</v>
      </c>
      <c r="EV388" s="319">
        <v>0</v>
      </c>
      <c r="EW388" s="319">
        <v>0</v>
      </c>
      <c r="EX388" s="319">
        <v>0</v>
      </c>
      <c r="EY388" s="319">
        <v>21100</v>
      </c>
      <c r="EZ388" s="319">
        <v>0</v>
      </c>
      <c r="FA388" s="319">
        <v>0</v>
      </c>
      <c r="FB388" s="319">
        <v>0</v>
      </c>
      <c r="FC388" s="319">
        <v>0</v>
      </c>
      <c r="FD388" s="319">
        <v>0</v>
      </c>
      <c r="FE388" s="319">
        <v>15417</v>
      </c>
      <c r="FF388" s="319">
        <v>0</v>
      </c>
      <c r="FG388" s="319">
        <v>0</v>
      </c>
      <c r="FH388" s="319">
        <v>11720</v>
      </c>
      <c r="FI388" s="319">
        <v>0</v>
      </c>
      <c r="FJ388" s="319">
        <v>0</v>
      </c>
      <c r="FK388" s="319">
        <v>0</v>
      </c>
      <c r="FL388" s="319">
        <v>0</v>
      </c>
      <c r="FM388" s="319">
        <v>0</v>
      </c>
      <c r="FN388" s="319">
        <v>0</v>
      </c>
      <c r="FO388" s="319">
        <v>0</v>
      </c>
      <c r="FP388" s="319">
        <v>0</v>
      </c>
      <c r="FQ388" s="319">
        <v>0</v>
      </c>
      <c r="FR388" s="319">
        <v>10650.16</v>
      </c>
      <c r="FS388" s="319">
        <v>0</v>
      </c>
      <c r="FT388" s="319">
        <v>90</v>
      </c>
      <c r="FU388" s="319">
        <v>0</v>
      </c>
      <c r="FV388" s="319">
        <v>0</v>
      </c>
      <c r="FW388" s="319">
        <v>0</v>
      </c>
      <c r="FX388" s="319">
        <v>0</v>
      </c>
      <c r="FY388" s="319">
        <v>0</v>
      </c>
      <c r="FZ388" s="319">
        <v>0</v>
      </c>
      <c r="GA388" s="319">
        <v>0</v>
      </c>
      <c r="GB388" s="319">
        <v>705</v>
      </c>
      <c r="GC388" s="319">
        <v>0</v>
      </c>
      <c r="GD388" s="319">
        <v>0</v>
      </c>
      <c r="GE388" s="319">
        <v>0</v>
      </c>
      <c r="GF388" s="319">
        <v>0</v>
      </c>
      <c r="GG388" s="319">
        <v>0</v>
      </c>
      <c r="GH388" s="319">
        <v>0</v>
      </c>
      <c r="GI388" s="319">
        <v>0</v>
      </c>
      <c r="GJ388" s="319">
        <v>0</v>
      </c>
      <c r="GK388" s="319">
        <v>27453.95</v>
      </c>
      <c r="GL388" s="319">
        <v>0</v>
      </c>
      <c r="GM388" s="319">
        <v>87674.75</v>
      </c>
      <c r="GN388" s="319">
        <v>0</v>
      </c>
      <c r="GO388" s="319">
        <v>0</v>
      </c>
      <c r="GP388" s="319">
        <v>0</v>
      </c>
      <c r="GQ388" s="319">
        <v>0</v>
      </c>
      <c r="GR388" s="319">
        <v>0</v>
      </c>
      <c r="GS388" s="319">
        <v>0</v>
      </c>
      <c r="GT388" s="319">
        <v>0</v>
      </c>
      <c r="GU388" s="319">
        <v>0</v>
      </c>
      <c r="GV388" s="319">
        <v>0</v>
      </c>
      <c r="GW388" s="319">
        <v>0</v>
      </c>
      <c r="GX388" s="319">
        <v>0</v>
      </c>
      <c r="GY388" s="319">
        <v>117895.77</v>
      </c>
      <c r="GZ388" s="319">
        <v>487106.97</v>
      </c>
      <c r="HA388" s="319">
        <v>0</v>
      </c>
      <c r="HB388" s="319">
        <v>0</v>
      </c>
      <c r="HC388" s="319">
        <v>0</v>
      </c>
      <c r="HD388" s="319">
        <v>0</v>
      </c>
      <c r="HE388" s="319">
        <v>0</v>
      </c>
      <c r="HF388" s="319">
        <v>0</v>
      </c>
      <c r="HG388" s="319">
        <v>0</v>
      </c>
      <c r="HH388" s="319">
        <v>0</v>
      </c>
      <c r="HI388" s="319">
        <v>0</v>
      </c>
      <c r="HJ388" s="319">
        <v>0</v>
      </c>
      <c r="HK388" s="319">
        <v>0</v>
      </c>
      <c r="HL388" s="319">
        <v>0</v>
      </c>
      <c r="HM388" s="319">
        <v>0</v>
      </c>
      <c r="HN388" s="319">
        <v>0</v>
      </c>
      <c r="HO388" s="319">
        <v>0</v>
      </c>
      <c r="HP388" s="319">
        <v>0</v>
      </c>
      <c r="HQ388" s="319">
        <v>0</v>
      </c>
      <c r="HR388" s="319">
        <v>0</v>
      </c>
      <c r="HS388" s="319">
        <v>0</v>
      </c>
      <c r="HT388" s="319">
        <v>0</v>
      </c>
      <c r="HU388" s="319">
        <v>0</v>
      </c>
      <c r="HV388" s="319">
        <v>0</v>
      </c>
      <c r="HW388" s="319">
        <v>1505.15</v>
      </c>
      <c r="HX388" s="319">
        <v>0</v>
      </c>
      <c r="HY388" s="319">
        <v>3657.7</v>
      </c>
      <c r="HZ388" s="319">
        <v>0</v>
      </c>
      <c r="IA388" s="319">
        <v>0</v>
      </c>
      <c r="IB388" s="319">
        <v>0</v>
      </c>
      <c r="IC388" s="319">
        <v>0</v>
      </c>
      <c r="ID388" s="319">
        <v>0</v>
      </c>
      <c r="IE388" s="319">
        <v>0</v>
      </c>
      <c r="IF388" s="319">
        <v>0</v>
      </c>
      <c r="IG388" s="319">
        <v>0</v>
      </c>
      <c r="IH388" s="319">
        <v>0</v>
      </c>
      <c r="II388" s="319">
        <v>0</v>
      </c>
      <c r="IJ388" s="319">
        <v>0</v>
      </c>
      <c r="IK388" s="319">
        <v>0</v>
      </c>
      <c r="IL388" s="319">
        <v>0</v>
      </c>
      <c r="IM388" s="319">
        <v>0</v>
      </c>
      <c r="IN388" s="319">
        <v>600</v>
      </c>
      <c r="IO388" s="319">
        <v>6838.9</v>
      </c>
      <c r="IP388" s="319">
        <v>0</v>
      </c>
      <c r="IQ388" s="319">
        <v>0</v>
      </c>
      <c r="IR388" s="319">
        <v>0</v>
      </c>
      <c r="IS388" s="319">
        <v>0</v>
      </c>
      <c r="IT388" s="319">
        <v>69358.52</v>
      </c>
      <c r="IU388" s="319">
        <v>0</v>
      </c>
      <c r="IV388" s="319">
        <v>0</v>
      </c>
      <c r="IW388" s="319">
        <v>0</v>
      </c>
      <c r="IX388" s="319">
        <v>0</v>
      </c>
      <c r="IY388" s="319">
        <v>0</v>
      </c>
      <c r="IZ388" s="319">
        <v>0</v>
      </c>
      <c r="JA388" s="319">
        <v>0</v>
      </c>
      <c r="JB388" s="319">
        <v>0</v>
      </c>
      <c r="JC388" s="319">
        <v>0</v>
      </c>
      <c r="JD388" s="319">
        <v>0</v>
      </c>
      <c r="JE388" s="319">
        <v>0</v>
      </c>
      <c r="JF388" s="319">
        <v>0</v>
      </c>
      <c r="JG388" s="319">
        <v>0</v>
      </c>
      <c r="JH388" s="319">
        <v>0</v>
      </c>
      <c r="JI388" s="319">
        <v>0</v>
      </c>
      <c r="JJ388" s="319">
        <v>0</v>
      </c>
      <c r="JK388" s="319">
        <v>0</v>
      </c>
      <c r="JL388" s="319">
        <v>0</v>
      </c>
      <c r="JM388" s="319">
        <v>0</v>
      </c>
      <c r="JN388" s="319">
        <v>0</v>
      </c>
      <c r="JO388" s="319">
        <v>0</v>
      </c>
      <c r="JP388" s="319">
        <v>0</v>
      </c>
      <c r="JQ388" s="319">
        <v>0</v>
      </c>
      <c r="JR388" s="319">
        <v>0</v>
      </c>
      <c r="JS388" s="319">
        <v>0</v>
      </c>
      <c r="JT388" s="319">
        <v>0</v>
      </c>
      <c r="JU388" s="319">
        <v>0</v>
      </c>
      <c r="JV388" s="319">
        <v>1877</v>
      </c>
      <c r="JW388" s="319">
        <v>0</v>
      </c>
      <c r="JX388" s="319">
        <v>0</v>
      </c>
      <c r="JY388" s="319">
        <v>0</v>
      </c>
      <c r="JZ388" s="319">
        <v>0</v>
      </c>
      <c r="KA388" s="319">
        <v>0</v>
      </c>
      <c r="KB388" s="319">
        <v>0</v>
      </c>
      <c r="KC388" s="319">
        <v>0</v>
      </c>
      <c r="KD388" s="319">
        <v>0</v>
      </c>
      <c r="KE388" s="319">
        <v>0</v>
      </c>
      <c r="KF388" s="319">
        <v>0</v>
      </c>
      <c r="KG388" s="319">
        <v>0</v>
      </c>
      <c r="KH388" s="319">
        <v>0</v>
      </c>
      <c r="KI388" s="319">
        <v>0</v>
      </c>
      <c r="KJ388" s="319">
        <v>0</v>
      </c>
      <c r="KK388" s="319">
        <v>0</v>
      </c>
      <c r="KL388" s="319">
        <v>0</v>
      </c>
      <c r="KM388" s="319">
        <v>0</v>
      </c>
      <c r="KN388" s="319">
        <v>0</v>
      </c>
      <c r="KO388" s="319">
        <v>0</v>
      </c>
      <c r="KP388" s="319">
        <v>0</v>
      </c>
      <c r="KQ388" s="319">
        <v>0</v>
      </c>
      <c r="KR388" s="319">
        <v>0</v>
      </c>
      <c r="KS388" s="318">
        <v>0</v>
      </c>
      <c r="KU388" s="312">
        <v>46</v>
      </c>
      <c r="KV388" s="312">
        <v>469</v>
      </c>
      <c r="KY388" s="312" t="s">
        <v>943</v>
      </c>
    </row>
    <row r="389" spans="1:311" x14ac:dyDescent="0.25">
      <c r="A389" s="317">
        <v>2022</v>
      </c>
      <c r="B389" s="316" t="s">
        <v>849</v>
      </c>
      <c r="C389" s="316" t="s">
        <v>851</v>
      </c>
      <c r="D389" s="316" t="s">
        <v>852</v>
      </c>
      <c r="E389" s="316" t="s">
        <v>846</v>
      </c>
      <c r="F389" s="315">
        <v>1022149.43</v>
      </c>
      <c r="G389" s="315">
        <v>26000</v>
      </c>
      <c r="H389" s="315">
        <v>1162700.1000000001</v>
      </c>
      <c r="I389" s="315">
        <v>216172</v>
      </c>
      <c r="J389" s="315">
        <v>58316.959999999999</v>
      </c>
      <c r="K389" s="315">
        <v>22720</v>
      </c>
      <c r="L389" s="315">
        <v>129587.13</v>
      </c>
      <c r="M389" s="315">
        <v>0</v>
      </c>
      <c r="N389" s="315">
        <v>1305382.6499999999</v>
      </c>
      <c r="O389" s="315">
        <v>590691.11</v>
      </c>
      <c r="P389" s="315">
        <v>91020</v>
      </c>
      <c r="Q389" s="315">
        <v>26926</v>
      </c>
      <c r="R389" s="315">
        <v>54615.37</v>
      </c>
      <c r="S389" s="315">
        <v>50400</v>
      </c>
      <c r="T389" s="315">
        <v>146970.15</v>
      </c>
      <c r="U389" s="315">
        <v>31601.65</v>
      </c>
      <c r="V389" s="315">
        <v>983715.05</v>
      </c>
      <c r="W389" s="315">
        <v>42022.1</v>
      </c>
      <c r="X389" s="315">
        <v>59891.54</v>
      </c>
      <c r="Y389" s="315">
        <v>0</v>
      </c>
      <c r="Z389" s="315">
        <v>0</v>
      </c>
      <c r="AA389" s="315">
        <v>123009.99</v>
      </c>
      <c r="AB389" s="315">
        <v>35270.550000000003</v>
      </c>
      <c r="AC389" s="315">
        <v>0</v>
      </c>
      <c r="AD389" s="315">
        <v>326828.84999999998</v>
      </c>
      <c r="AE389" s="315">
        <v>39185.769999999997</v>
      </c>
      <c r="AF389" s="315">
        <v>72112.25</v>
      </c>
      <c r="AG389" s="315">
        <v>469615.81</v>
      </c>
      <c r="AH389" s="315">
        <v>0</v>
      </c>
      <c r="AI389" s="315">
        <v>0</v>
      </c>
      <c r="AJ389" s="315">
        <v>266569.92</v>
      </c>
      <c r="AK389" s="315">
        <v>0</v>
      </c>
      <c r="AL389" s="315">
        <v>0</v>
      </c>
      <c r="AM389" s="315">
        <v>0</v>
      </c>
      <c r="AN389" s="315">
        <v>119892.9</v>
      </c>
      <c r="AO389" s="315">
        <v>0</v>
      </c>
      <c r="AP389" s="315">
        <v>0</v>
      </c>
      <c r="AQ389" s="315">
        <v>0</v>
      </c>
      <c r="AR389" s="315">
        <v>28002</v>
      </c>
      <c r="AS389" s="315">
        <v>15021.28</v>
      </c>
      <c r="AT389" s="315">
        <v>210281.99</v>
      </c>
      <c r="AU389" s="315">
        <v>0</v>
      </c>
      <c r="AV389" s="315">
        <v>76502.36</v>
      </c>
      <c r="AW389" s="315">
        <v>2496733.9</v>
      </c>
      <c r="AX389" s="315">
        <v>13536.7</v>
      </c>
      <c r="AY389" s="315">
        <v>0</v>
      </c>
      <c r="AZ389" s="315">
        <v>26255.3</v>
      </c>
      <c r="BA389" s="315">
        <v>0</v>
      </c>
      <c r="BB389" s="315">
        <v>23192.05</v>
      </c>
      <c r="BC389" s="315">
        <v>0</v>
      </c>
      <c r="BD389" s="315">
        <v>169382.41</v>
      </c>
      <c r="BE389" s="315">
        <v>238304.45</v>
      </c>
      <c r="BF389" s="315">
        <v>35190</v>
      </c>
      <c r="BG389" s="315">
        <v>0</v>
      </c>
      <c r="BH389" s="315">
        <v>28371.45</v>
      </c>
      <c r="BI389" s="315">
        <v>395933.47</v>
      </c>
      <c r="BJ389" s="315">
        <v>101354.95</v>
      </c>
      <c r="BK389" s="315">
        <v>113358.7</v>
      </c>
      <c r="BL389" s="315">
        <v>500</v>
      </c>
      <c r="BM389" s="315">
        <v>26216.5</v>
      </c>
      <c r="BN389" s="315">
        <v>5011861.45</v>
      </c>
      <c r="BO389" s="315">
        <v>47969.13</v>
      </c>
      <c r="BP389" s="315">
        <v>41765.54</v>
      </c>
      <c r="BQ389" s="315">
        <v>52</v>
      </c>
      <c r="BR389" s="315">
        <v>33547.160000000003</v>
      </c>
      <c r="BS389" s="315">
        <v>40481</v>
      </c>
      <c r="BT389" s="315">
        <v>24625.43</v>
      </c>
      <c r="BU389" s="315">
        <v>52072.2</v>
      </c>
      <c r="BV389" s="315">
        <v>218451.97</v>
      </c>
      <c r="BW389" s="315">
        <v>131831.66</v>
      </c>
      <c r="BX389" s="315">
        <v>4978</v>
      </c>
      <c r="BY389" s="315">
        <v>74130</v>
      </c>
      <c r="BZ389" s="315">
        <v>194519</v>
      </c>
      <c r="CA389" s="315">
        <v>73977.95</v>
      </c>
      <c r="CB389" s="315">
        <v>79637.56</v>
      </c>
      <c r="CC389" s="315">
        <v>302231</v>
      </c>
      <c r="CD389" s="315">
        <v>58620.65</v>
      </c>
      <c r="CE389" s="315">
        <v>896845.25</v>
      </c>
      <c r="CF389" s="315">
        <v>95927.1</v>
      </c>
      <c r="CG389" s="315">
        <v>37500</v>
      </c>
      <c r="CH389" s="315">
        <v>309091.90000000002</v>
      </c>
      <c r="CI389" s="315">
        <v>1784835.5</v>
      </c>
      <c r="CJ389" s="315">
        <v>11700</v>
      </c>
      <c r="CK389" s="315">
        <v>117152.2</v>
      </c>
      <c r="CL389" s="315">
        <v>397781.35</v>
      </c>
      <c r="CM389" s="315">
        <v>0</v>
      </c>
      <c r="CN389" s="315">
        <v>333318.3</v>
      </c>
      <c r="CO389" s="315">
        <v>74396.45</v>
      </c>
      <c r="CP389" s="315">
        <v>117184</v>
      </c>
      <c r="CQ389" s="315">
        <v>10236.65</v>
      </c>
      <c r="CR389" s="315">
        <v>0</v>
      </c>
      <c r="CS389" s="315">
        <v>189091.7</v>
      </c>
      <c r="CT389" s="315">
        <v>0</v>
      </c>
      <c r="CU389" s="315">
        <v>0</v>
      </c>
      <c r="CV389" s="315">
        <v>32623.85</v>
      </c>
      <c r="CW389" s="315">
        <v>0</v>
      </c>
      <c r="CX389" s="315">
        <v>81256.66</v>
      </c>
      <c r="CY389" s="315">
        <v>15906.42</v>
      </c>
      <c r="CZ389" s="315">
        <v>234682.22</v>
      </c>
      <c r="DA389" s="315">
        <v>0</v>
      </c>
      <c r="DB389" s="315">
        <v>438492.47</v>
      </c>
      <c r="DC389" s="315">
        <v>229449</v>
      </c>
      <c r="DD389" s="315">
        <v>520989.54</v>
      </c>
      <c r="DE389" s="315">
        <v>2151111.2400000002</v>
      </c>
      <c r="DF389" s="315">
        <v>29692.85</v>
      </c>
      <c r="DG389" s="315">
        <v>0</v>
      </c>
      <c r="DH389" s="315">
        <v>0</v>
      </c>
      <c r="DI389" s="315">
        <v>0</v>
      </c>
      <c r="DJ389" s="315">
        <v>741677.53</v>
      </c>
      <c r="DK389" s="315">
        <v>0</v>
      </c>
      <c r="DL389" s="315">
        <v>0</v>
      </c>
      <c r="DM389" s="315">
        <v>128342.8</v>
      </c>
      <c r="DN389" s="315">
        <v>0</v>
      </c>
      <c r="DO389" s="315">
        <v>18526.8</v>
      </c>
      <c r="DP389" s="315">
        <v>31285.15</v>
      </c>
      <c r="DQ389" s="315">
        <v>0</v>
      </c>
      <c r="DR389" s="315">
        <v>0</v>
      </c>
      <c r="DS389" s="315">
        <v>767811.28</v>
      </c>
      <c r="DT389" s="315">
        <v>865000</v>
      </c>
      <c r="DU389" s="315">
        <v>394038.48</v>
      </c>
      <c r="DV389" s="315">
        <v>0</v>
      </c>
      <c r="DW389" s="315">
        <v>65448.25</v>
      </c>
      <c r="DX389" s="315">
        <v>0</v>
      </c>
      <c r="DY389" s="315">
        <v>6940.15</v>
      </c>
      <c r="DZ389" s="315">
        <v>12617.95</v>
      </c>
      <c r="EA389" s="315">
        <v>20000</v>
      </c>
      <c r="EB389" s="315">
        <v>0</v>
      </c>
      <c r="EC389" s="315">
        <v>10743.75</v>
      </c>
      <c r="ED389" s="315">
        <v>243462</v>
      </c>
      <c r="EE389" s="315">
        <v>0</v>
      </c>
      <c r="EF389" s="315">
        <v>2354.54</v>
      </c>
      <c r="EG389" s="315">
        <v>647754.16</v>
      </c>
      <c r="EH389" s="315">
        <v>84793.31</v>
      </c>
      <c r="EI389" s="315">
        <v>513313.1</v>
      </c>
      <c r="EJ389" s="315">
        <v>2792639.26</v>
      </c>
      <c r="EK389" s="315">
        <v>0</v>
      </c>
      <c r="EL389" s="315">
        <v>10000</v>
      </c>
      <c r="EM389" s="315">
        <v>136085.72</v>
      </c>
      <c r="EN389" s="315">
        <v>158429.9</v>
      </c>
      <c r="EO389" s="315">
        <v>51482.8</v>
      </c>
      <c r="EP389" s="315">
        <v>45000</v>
      </c>
      <c r="EQ389" s="315">
        <v>0</v>
      </c>
      <c r="ER389" s="315">
        <v>150000</v>
      </c>
      <c r="ES389" s="315">
        <v>0</v>
      </c>
      <c r="ET389" s="315">
        <v>0</v>
      </c>
      <c r="EU389" s="315">
        <v>0</v>
      </c>
      <c r="EV389" s="315">
        <v>30428.23</v>
      </c>
      <c r="EW389" s="315">
        <v>18843.099999999999</v>
      </c>
      <c r="EX389" s="315">
        <v>548672.43000000005</v>
      </c>
      <c r="EY389" s="315">
        <v>2345252.64</v>
      </c>
      <c r="EZ389" s="315">
        <v>67792936.709999993</v>
      </c>
      <c r="FA389" s="315">
        <v>66363.34</v>
      </c>
      <c r="FB389" s="315">
        <v>0</v>
      </c>
      <c r="FC389" s="315">
        <v>798145.5</v>
      </c>
      <c r="FD389" s="315">
        <v>295813.55</v>
      </c>
      <c r="FE389" s="315">
        <v>2670132.0499999998</v>
      </c>
      <c r="FF389" s="315">
        <v>0</v>
      </c>
      <c r="FG389" s="315">
        <v>161918.04</v>
      </c>
      <c r="FH389" s="315">
        <v>0</v>
      </c>
      <c r="FI389" s="315">
        <v>0</v>
      </c>
      <c r="FJ389" s="315">
        <v>842414</v>
      </c>
      <c r="FK389" s="315">
        <v>132673.93</v>
      </c>
      <c r="FL389" s="315">
        <v>35000</v>
      </c>
      <c r="FM389" s="315">
        <v>492464.92</v>
      </c>
      <c r="FN389" s="315">
        <v>6760.88</v>
      </c>
      <c r="FO389" s="315">
        <v>0</v>
      </c>
      <c r="FP389" s="315">
        <v>0</v>
      </c>
      <c r="FQ389" s="315">
        <v>0</v>
      </c>
      <c r="FR389" s="315">
        <v>1311691.44</v>
      </c>
      <c r="FS389" s="315">
        <v>0</v>
      </c>
      <c r="FT389" s="315">
        <v>28890.74</v>
      </c>
      <c r="FU389" s="315">
        <v>89108.2</v>
      </c>
      <c r="FV389" s="315">
        <v>0</v>
      </c>
      <c r="FW389" s="315">
        <v>0</v>
      </c>
      <c r="FX389" s="315">
        <v>150567.03</v>
      </c>
      <c r="FY389" s="315">
        <v>14400</v>
      </c>
      <c r="FZ389" s="315">
        <v>50900.9</v>
      </c>
      <c r="GA389" s="315">
        <v>102889</v>
      </c>
      <c r="GB389" s="315">
        <v>0</v>
      </c>
      <c r="GC389" s="315">
        <v>0</v>
      </c>
      <c r="GD389" s="315">
        <v>331738.15000000002</v>
      </c>
      <c r="GE389" s="315">
        <v>1365028.6</v>
      </c>
      <c r="GF389" s="315">
        <v>119116.25</v>
      </c>
      <c r="GG389" s="315">
        <v>3954.3</v>
      </c>
      <c r="GH389" s="315">
        <v>58495.64</v>
      </c>
      <c r="GI389" s="315">
        <v>117521.35</v>
      </c>
      <c r="GJ389" s="315">
        <v>27619.16</v>
      </c>
      <c r="GK389" s="315">
        <v>1565032.77</v>
      </c>
      <c r="GL389" s="315">
        <v>27273.65</v>
      </c>
      <c r="GM389" s="315">
        <v>3416412.1</v>
      </c>
      <c r="GN389" s="315">
        <v>1000</v>
      </c>
      <c r="GO389" s="315">
        <v>441441.73</v>
      </c>
      <c r="GP389" s="315">
        <v>26167.93</v>
      </c>
      <c r="GQ389" s="315">
        <v>7392.81</v>
      </c>
      <c r="GR389" s="315">
        <v>0</v>
      </c>
      <c r="GS389" s="315">
        <v>341846.62</v>
      </c>
      <c r="GT389" s="315">
        <v>9767.15</v>
      </c>
      <c r="GU389" s="315">
        <v>2263620.65</v>
      </c>
      <c r="GV389" s="315">
        <v>0</v>
      </c>
      <c r="GW389" s="315">
        <v>833.9</v>
      </c>
      <c r="GX389" s="315">
        <v>28096.5</v>
      </c>
      <c r="GY389" s="315">
        <v>50609.54</v>
      </c>
      <c r="GZ389" s="315">
        <v>70484.03</v>
      </c>
      <c r="HA389" s="315">
        <v>24918.5</v>
      </c>
      <c r="HB389" s="315">
        <v>872471.08</v>
      </c>
      <c r="HC389" s="315">
        <v>23749.200000000001</v>
      </c>
      <c r="HD389" s="315">
        <v>0</v>
      </c>
      <c r="HE389" s="315">
        <v>0</v>
      </c>
      <c r="HF389" s="315">
        <v>111800</v>
      </c>
      <c r="HG389" s="315">
        <v>24849.1</v>
      </c>
      <c r="HH389" s="315">
        <v>1362260.79</v>
      </c>
      <c r="HI389" s="315">
        <v>101800</v>
      </c>
      <c r="HJ389" s="315">
        <v>27877</v>
      </c>
      <c r="HK389" s="315">
        <v>0</v>
      </c>
      <c r="HL389" s="315">
        <v>141857.21</v>
      </c>
      <c r="HM389" s="315">
        <v>0</v>
      </c>
      <c r="HN389" s="315">
        <v>132502.35</v>
      </c>
      <c r="HO389" s="315">
        <v>21540</v>
      </c>
      <c r="HP389" s="315">
        <v>888255.99</v>
      </c>
      <c r="HQ389" s="315">
        <v>0</v>
      </c>
      <c r="HR389" s="315">
        <v>1192484.18</v>
      </c>
      <c r="HS389" s="315">
        <v>102000</v>
      </c>
      <c r="HT389" s="315">
        <v>407281.57</v>
      </c>
      <c r="HU389" s="315">
        <v>0</v>
      </c>
      <c r="HV389" s="315">
        <v>0</v>
      </c>
      <c r="HW389" s="315">
        <v>1286398.3799999999</v>
      </c>
      <c r="HX389" s="315">
        <v>114977.2</v>
      </c>
      <c r="HY389" s="315">
        <v>1887117.31</v>
      </c>
      <c r="HZ389" s="315">
        <v>301848.55</v>
      </c>
      <c r="IA389" s="315">
        <v>0</v>
      </c>
      <c r="IB389" s="315">
        <v>0</v>
      </c>
      <c r="IC389" s="315">
        <v>1101826.55</v>
      </c>
      <c r="ID389" s="315">
        <v>0</v>
      </c>
      <c r="IE389" s="315">
        <v>487076</v>
      </c>
      <c r="IF389" s="315">
        <v>0</v>
      </c>
      <c r="IG389" s="315">
        <v>118699.19</v>
      </c>
      <c r="IH389" s="315">
        <v>0</v>
      </c>
      <c r="II389" s="315">
        <v>119035.42</v>
      </c>
      <c r="IJ389" s="315">
        <v>306135.40000000002</v>
      </c>
      <c r="IK389" s="315">
        <v>1800</v>
      </c>
      <c r="IL389" s="315">
        <v>50426.25</v>
      </c>
      <c r="IM389" s="315">
        <v>89925</v>
      </c>
      <c r="IN389" s="315">
        <v>698257.2</v>
      </c>
      <c r="IO389" s="315">
        <v>11364.79</v>
      </c>
      <c r="IP389" s="315">
        <v>78972.350000000006</v>
      </c>
      <c r="IQ389" s="315">
        <v>22168.84</v>
      </c>
      <c r="IR389" s="315">
        <v>3463270.28</v>
      </c>
      <c r="IS389" s="315">
        <v>1350885.93</v>
      </c>
      <c r="IT389" s="315">
        <v>0</v>
      </c>
      <c r="IU389" s="315">
        <v>0</v>
      </c>
      <c r="IV389" s="315">
        <v>80378.5</v>
      </c>
      <c r="IW389" s="315">
        <v>12047.1</v>
      </c>
      <c r="IX389" s="315">
        <v>0</v>
      </c>
      <c r="IY389" s="315">
        <v>15000</v>
      </c>
      <c r="IZ389" s="315">
        <v>25161.3</v>
      </c>
      <c r="JA389" s="315">
        <v>291306.8</v>
      </c>
      <c r="JB389" s="315">
        <v>0</v>
      </c>
      <c r="JC389" s="315">
        <v>1150042</v>
      </c>
      <c r="JD389" s="315">
        <v>34272.39</v>
      </c>
      <c r="JE389" s="315">
        <v>15000</v>
      </c>
      <c r="JF389" s="315">
        <v>932267</v>
      </c>
      <c r="JG389" s="315">
        <v>63701.93</v>
      </c>
      <c r="JH389" s="315">
        <v>167953.65</v>
      </c>
      <c r="JI389" s="315">
        <v>6869.25</v>
      </c>
      <c r="JJ389" s="315">
        <v>96718.54</v>
      </c>
      <c r="JK389" s="315">
        <v>0</v>
      </c>
      <c r="JL389" s="315">
        <v>217092</v>
      </c>
      <c r="JM389" s="315">
        <v>156992.72</v>
      </c>
      <c r="JN389" s="315">
        <v>0</v>
      </c>
      <c r="JO389" s="315">
        <v>208118.39999999999</v>
      </c>
      <c r="JP389" s="315">
        <v>0</v>
      </c>
      <c r="JQ389" s="315">
        <v>142280.65</v>
      </c>
      <c r="JR389" s="315">
        <v>0</v>
      </c>
      <c r="JS389" s="315">
        <v>123564.52</v>
      </c>
      <c r="JT389" s="315">
        <v>18133.7</v>
      </c>
      <c r="JU389" s="315">
        <v>174646.77</v>
      </c>
      <c r="JV389" s="315">
        <v>1086796.1000000001</v>
      </c>
      <c r="JW389" s="315">
        <v>2500000</v>
      </c>
      <c r="JX389" s="315">
        <v>19095</v>
      </c>
      <c r="JY389" s="315">
        <v>0</v>
      </c>
      <c r="JZ389" s="315">
        <v>3400.3</v>
      </c>
      <c r="KA389" s="315">
        <v>525418.80000000005</v>
      </c>
      <c r="KB389" s="315">
        <v>321449.73</v>
      </c>
      <c r="KC389" s="315">
        <v>16756.3</v>
      </c>
      <c r="KD389" s="315">
        <v>7365.25</v>
      </c>
      <c r="KE389" s="315">
        <v>1176418.8999999999</v>
      </c>
      <c r="KF389" s="315">
        <v>218566.88</v>
      </c>
      <c r="KG389" s="315">
        <v>20000</v>
      </c>
      <c r="KH389" s="315">
        <v>178830.15</v>
      </c>
      <c r="KI389" s="315">
        <v>36616.33</v>
      </c>
      <c r="KJ389" s="315">
        <v>61803</v>
      </c>
      <c r="KK389" s="315">
        <v>57585.19</v>
      </c>
      <c r="KL389" s="315">
        <v>0</v>
      </c>
      <c r="KM389" s="315">
        <v>75033.490000000005</v>
      </c>
      <c r="KN389" s="315">
        <v>0</v>
      </c>
      <c r="KO389" s="315">
        <v>100000</v>
      </c>
      <c r="KP389" s="315">
        <v>121436.35</v>
      </c>
      <c r="KQ389" s="315">
        <v>2683312.87</v>
      </c>
      <c r="KR389" s="315">
        <v>64553.38</v>
      </c>
      <c r="KS389" s="314">
        <v>92146</v>
      </c>
      <c r="KU389" s="312">
        <v>48</v>
      </c>
      <c r="KV389" s="312">
        <v>480</v>
      </c>
      <c r="KY389" s="312" t="s">
        <v>943</v>
      </c>
    </row>
    <row r="390" spans="1:311" x14ac:dyDescent="0.25">
      <c r="A390" s="321">
        <v>2022</v>
      </c>
      <c r="B390" s="320" t="s">
        <v>849</v>
      </c>
      <c r="C390" s="320" t="s">
        <v>851</v>
      </c>
      <c r="D390" s="320" t="s">
        <v>850</v>
      </c>
      <c r="E390" s="320" t="s">
        <v>846</v>
      </c>
      <c r="F390" s="319">
        <v>0</v>
      </c>
      <c r="G390" s="319">
        <v>0</v>
      </c>
      <c r="H390" s="319">
        <v>155408.29</v>
      </c>
      <c r="I390" s="319">
        <v>7914.75</v>
      </c>
      <c r="J390" s="319">
        <v>0</v>
      </c>
      <c r="K390" s="319">
        <v>6100</v>
      </c>
      <c r="L390" s="319">
        <v>65033.9</v>
      </c>
      <c r="M390" s="319">
        <v>0</v>
      </c>
      <c r="N390" s="319">
        <v>963412.01</v>
      </c>
      <c r="O390" s="319">
        <v>0</v>
      </c>
      <c r="P390" s="319">
        <v>105940.74</v>
      </c>
      <c r="Q390" s="319">
        <v>40820.949999999997</v>
      </c>
      <c r="R390" s="319">
        <v>0</v>
      </c>
      <c r="S390" s="319">
        <v>0</v>
      </c>
      <c r="T390" s="319">
        <v>83317.56</v>
      </c>
      <c r="U390" s="319">
        <v>45015.55</v>
      </c>
      <c r="V390" s="319">
        <v>474093.53</v>
      </c>
      <c r="W390" s="319">
        <v>0</v>
      </c>
      <c r="X390" s="319">
        <v>113958.09</v>
      </c>
      <c r="Y390" s="319">
        <v>0</v>
      </c>
      <c r="Z390" s="319">
        <v>45534.21</v>
      </c>
      <c r="AA390" s="319">
        <v>369289.85</v>
      </c>
      <c r="AB390" s="319">
        <v>0</v>
      </c>
      <c r="AC390" s="319">
        <v>0</v>
      </c>
      <c r="AD390" s="319">
        <v>1188944.83</v>
      </c>
      <c r="AE390" s="319">
        <v>0</v>
      </c>
      <c r="AF390" s="319">
        <v>90938.47</v>
      </c>
      <c r="AG390" s="319">
        <v>0</v>
      </c>
      <c r="AH390" s="319">
        <v>32202</v>
      </c>
      <c r="AI390" s="319">
        <v>42982.74</v>
      </c>
      <c r="AJ390" s="319">
        <v>13200.05</v>
      </c>
      <c r="AK390" s="319">
        <v>17781.95</v>
      </c>
      <c r="AL390" s="319">
        <v>188967.99</v>
      </c>
      <c r="AM390" s="319">
        <v>0</v>
      </c>
      <c r="AN390" s="319">
        <v>0</v>
      </c>
      <c r="AO390" s="319">
        <v>0</v>
      </c>
      <c r="AP390" s="319">
        <v>0</v>
      </c>
      <c r="AQ390" s="319">
        <v>4594.3</v>
      </c>
      <c r="AR390" s="319">
        <v>0</v>
      </c>
      <c r="AS390" s="319">
        <v>77765.13</v>
      </c>
      <c r="AT390" s="319">
        <v>0</v>
      </c>
      <c r="AU390" s="319">
        <v>13260</v>
      </c>
      <c r="AV390" s="319">
        <v>0</v>
      </c>
      <c r="AW390" s="319">
        <v>0</v>
      </c>
      <c r="AX390" s="319">
        <v>0</v>
      </c>
      <c r="AY390" s="319">
        <v>0</v>
      </c>
      <c r="AZ390" s="319">
        <v>71223.7</v>
      </c>
      <c r="BA390" s="319">
        <v>6600.78</v>
      </c>
      <c r="BB390" s="319">
        <v>0</v>
      </c>
      <c r="BC390" s="319">
        <v>0</v>
      </c>
      <c r="BD390" s="319">
        <v>7062.1</v>
      </c>
      <c r="BE390" s="319">
        <v>94687.22</v>
      </c>
      <c r="BF390" s="319">
        <v>42496.2</v>
      </c>
      <c r="BG390" s="319">
        <v>0</v>
      </c>
      <c r="BH390" s="319">
        <v>0</v>
      </c>
      <c r="BI390" s="319">
        <v>0</v>
      </c>
      <c r="BJ390" s="319">
        <v>0</v>
      </c>
      <c r="BK390" s="319">
        <v>198121.92</v>
      </c>
      <c r="BL390" s="319">
        <v>11858.45</v>
      </c>
      <c r="BM390" s="319">
        <v>0</v>
      </c>
      <c r="BN390" s="319">
        <v>0</v>
      </c>
      <c r="BO390" s="319">
        <v>28756.35</v>
      </c>
      <c r="BP390" s="319">
        <v>0</v>
      </c>
      <c r="BQ390" s="319">
        <v>24214.880000000001</v>
      </c>
      <c r="BR390" s="319">
        <v>54637.49</v>
      </c>
      <c r="BS390" s="319">
        <v>0</v>
      </c>
      <c r="BT390" s="319">
        <v>26000</v>
      </c>
      <c r="BU390" s="319">
        <v>30713.09</v>
      </c>
      <c r="BV390" s="319">
        <v>45272.55</v>
      </c>
      <c r="BW390" s="319">
        <v>121030.14</v>
      </c>
      <c r="BX390" s="319">
        <v>0</v>
      </c>
      <c r="BY390" s="319">
        <v>176945.13</v>
      </c>
      <c r="BZ390" s="319">
        <v>49617.06</v>
      </c>
      <c r="CA390" s="319">
        <v>0</v>
      </c>
      <c r="CB390" s="319">
        <v>0</v>
      </c>
      <c r="CC390" s="319">
        <v>55000</v>
      </c>
      <c r="CD390" s="319">
        <v>26658.15</v>
      </c>
      <c r="CE390" s="319">
        <v>233046.89</v>
      </c>
      <c r="CF390" s="319">
        <v>276324.3</v>
      </c>
      <c r="CG390" s="319">
        <v>86753.88</v>
      </c>
      <c r="CH390" s="319">
        <v>63903</v>
      </c>
      <c r="CI390" s="319">
        <v>48991.55</v>
      </c>
      <c r="CJ390" s="319">
        <v>0</v>
      </c>
      <c r="CK390" s="319">
        <v>0</v>
      </c>
      <c r="CL390" s="319">
        <v>40292.199999999997</v>
      </c>
      <c r="CM390" s="319">
        <v>8909.2999999999993</v>
      </c>
      <c r="CN390" s="319">
        <v>171500.44</v>
      </c>
      <c r="CO390" s="319">
        <v>69777.25</v>
      </c>
      <c r="CP390" s="319">
        <v>15984.7</v>
      </c>
      <c r="CQ390" s="319">
        <v>162371.76</v>
      </c>
      <c r="CR390" s="319">
        <v>18000</v>
      </c>
      <c r="CS390" s="319">
        <v>26356.95</v>
      </c>
      <c r="CT390" s="319">
        <v>0</v>
      </c>
      <c r="CU390" s="319">
        <v>31830.06</v>
      </c>
      <c r="CV390" s="319">
        <v>0</v>
      </c>
      <c r="CW390" s="319">
        <v>0</v>
      </c>
      <c r="CX390" s="319">
        <v>3943.4</v>
      </c>
      <c r="CY390" s="319">
        <v>71489.7</v>
      </c>
      <c r="CZ390" s="319">
        <v>241811.28</v>
      </c>
      <c r="DA390" s="319">
        <v>312503.65999999997</v>
      </c>
      <c r="DB390" s="319">
        <v>0</v>
      </c>
      <c r="DC390" s="319">
        <v>24417.1</v>
      </c>
      <c r="DD390" s="319">
        <v>418832.12</v>
      </c>
      <c r="DE390" s="319">
        <v>294932.59999999998</v>
      </c>
      <c r="DF390" s="319">
        <v>0</v>
      </c>
      <c r="DG390" s="319">
        <v>22908.97</v>
      </c>
      <c r="DH390" s="319">
        <v>0</v>
      </c>
      <c r="DI390" s="319">
        <v>31232.880000000001</v>
      </c>
      <c r="DJ390" s="319">
        <v>0</v>
      </c>
      <c r="DK390" s="319">
        <v>0</v>
      </c>
      <c r="DL390" s="319">
        <v>62440.57</v>
      </c>
      <c r="DM390" s="319">
        <v>0</v>
      </c>
      <c r="DN390" s="319">
        <v>5220.7</v>
      </c>
      <c r="DO390" s="319">
        <v>0</v>
      </c>
      <c r="DP390" s="319">
        <v>0</v>
      </c>
      <c r="DQ390" s="319">
        <v>0</v>
      </c>
      <c r="DR390" s="319">
        <v>0</v>
      </c>
      <c r="DS390" s="319">
        <v>23391.89</v>
      </c>
      <c r="DT390" s="319">
        <v>114452.46</v>
      </c>
      <c r="DU390" s="319">
        <v>78559.73</v>
      </c>
      <c r="DV390" s="319">
        <v>27340.33</v>
      </c>
      <c r="DW390" s="319">
        <v>96087.6</v>
      </c>
      <c r="DX390" s="319">
        <v>0</v>
      </c>
      <c r="DY390" s="319">
        <v>59243.12</v>
      </c>
      <c r="DZ390" s="319">
        <v>0</v>
      </c>
      <c r="EA390" s="319">
        <v>3633426.02</v>
      </c>
      <c r="EB390" s="319">
        <v>75823.850000000006</v>
      </c>
      <c r="EC390" s="319">
        <v>17713.830000000002</v>
      </c>
      <c r="ED390" s="319">
        <v>220664.2</v>
      </c>
      <c r="EE390" s="319">
        <v>0</v>
      </c>
      <c r="EF390" s="319">
        <v>163.16</v>
      </c>
      <c r="EG390" s="319">
        <v>0</v>
      </c>
      <c r="EH390" s="319">
        <v>0</v>
      </c>
      <c r="EI390" s="319">
        <v>0</v>
      </c>
      <c r="EJ390" s="319">
        <v>388457.67</v>
      </c>
      <c r="EK390" s="319">
        <v>0</v>
      </c>
      <c r="EL390" s="319">
        <v>5541.07</v>
      </c>
      <c r="EM390" s="319">
        <v>53815.05</v>
      </c>
      <c r="EN390" s="319">
        <v>71181.850000000006</v>
      </c>
      <c r="EO390" s="319">
        <v>99020.71</v>
      </c>
      <c r="EP390" s="319">
        <v>92787.9</v>
      </c>
      <c r="EQ390" s="319">
        <v>0</v>
      </c>
      <c r="ER390" s="319">
        <v>0</v>
      </c>
      <c r="ES390" s="319">
        <v>0</v>
      </c>
      <c r="ET390" s="319">
        <v>77397.649999999994</v>
      </c>
      <c r="EU390" s="319">
        <v>16402.689999999999</v>
      </c>
      <c r="EV390" s="319">
        <v>0</v>
      </c>
      <c r="EW390" s="319">
        <v>73710.61</v>
      </c>
      <c r="EX390" s="319">
        <v>102406.25</v>
      </c>
      <c r="EY390" s="319">
        <v>1143604.3</v>
      </c>
      <c r="EZ390" s="319">
        <v>0</v>
      </c>
      <c r="FA390" s="319">
        <v>40834.1</v>
      </c>
      <c r="FB390" s="319">
        <v>157785.35</v>
      </c>
      <c r="FC390" s="319">
        <v>0</v>
      </c>
      <c r="FD390" s="319">
        <v>2850</v>
      </c>
      <c r="FE390" s="319">
        <v>827860.77</v>
      </c>
      <c r="FF390" s="319">
        <v>150260.68</v>
      </c>
      <c r="FG390" s="319">
        <v>22154.35</v>
      </c>
      <c r="FH390" s="319">
        <v>25530.99</v>
      </c>
      <c r="FI390" s="319">
        <v>0</v>
      </c>
      <c r="FJ390" s="319">
        <v>0</v>
      </c>
      <c r="FK390" s="319">
        <v>9041.34</v>
      </c>
      <c r="FL390" s="319">
        <v>993.7</v>
      </c>
      <c r="FM390" s="319">
        <v>0</v>
      </c>
      <c r="FN390" s="319">
        <v>923.5</v>
      </c>
      <c r="FO390" s="319">
        <v>14277.85</v>
      </c>
      <c r="FP390" s="319">
        <v>0</v>
      </c>
      <c r="FQ390" s="319">
        <v>0</v>
      </c>
      <c r="FR390" s="319">
        <v>685314.4</v>
      </c>
      <c r="FS390" s="319">
        <v>0</v>
      </c>
      <c r="FT390" s="319">
        <v>9135.41</v>
      </c>
      <c r="FU390" s="319">
        <v>25750</v>
      </c>
      <c r="FV390" s="319">
        <v>0</v>
      </c>
      <c r="FW390" s="319">
        <v>573</v>
      </c>
      <c r="FX390" s="319">
        <v>590771.69999999995</v>
      </c>
      <c r="FY390" s="319">
        <v>326524.84999999998</v>
      </c>
      <c r="FZ390" s="319">
        <v>0</v>
      </c>
      <c r="GA390" s="319">
        <v>6895.34</v>
      </c>
      <c r="GB390" s="319">
        <v>0</v>
      </c>
      <c r="GC390" s="319">
        <v>0</v>
      </c>
      <c r="GD390" s="319">
        <v>0</v>
      </c>
      <c r="GE390" s="319">
        <v>0</v>
      </c>
      <c r="GF390" s="319">
        <v>14895.25</v>
      </c>
      <c r="GG390" s="319">
        <v>255999.59</v>
      </c>
      <c r="GH390" s="319">
        <v>10338.870000000001</v>
      </c>
      <c r="GI390" s="319">
        <v>8195.2999999999993</v>
      </c>
      <c r="GJ390" s="319">
        <v>132.41</v>
      </c>
      <c r="GK390" s="319">
        <v>176320.59</v>
      </c>
      <c r="GL390" s="319">
        <v>0</v>
      </c>
      <c r="GM390" s="319">
        <v>2211800.96</v>
      </c>
      <c r="GN390" s="319">
        <v>67634.460000000006</v>
      </c>
      <c r="GO390" s="319">
        <v>323175.64</v>
      </c>
      <c r="GP390" s="319">
        <v>0</v>
      </c>
      <c r="GQ390" s="319">
        <v>0</v>
      </c>
      <c r="GR390" s="319">
        <v>300000</v>
      </c>
      <c r="GS390" s="319">
        <v>267710.23</v>
      </c>
      <c r="GT390" s="319">
        <v>0</v>
      </c>
      <c r="GU390" s="319">
        <v>22077.14</v>
      </c>
      <c r="GV390" s="319">
        <v>0</v>
      </c>
      <c r="GW390" s="319">
        <v>0</v>
      </c>
      <c r="GX390" s="319">
        <v>95730.48</v>
      </c>
      <c r="GY390" s="319">
        <v>0</v>
      </c>
      <c r="GZ390" s="319">
        <v>0</v>
      </c>
      <c r="HA390" s="319">
        <v>374401.26</v>
      </c>
      <c r="HB390" s="319">
        <v>2586.6</v>
      </c>
      <c r="HC390" s="319">
        <v>1078181.92</v>
      </c>
      <c r="HD390" s="319">
        <v>9944.25</v>
      </c>
      <c r="HE390" s="319">
        <v>0</v>
      </c>
      <c r="HF390" s="319">
        <v>0</v>
      </c>
      <c r="HG390" s="319">
        <v>44188.31</v>
      </c>
      <c r="HH390" s="319">
        <v>107309.51</v>
      </c>
      <c r="HI390" s="319">
        <v>297187.02</v>
      </c>
      <c r="HJ390" s="319">
        <v>84902.39</v>
      </c>
      <c r="HK390" s="319">
        <v>0</v>
      </c>
      <c r="HL390" s="319">
        <v>0</v>
      </c>
      <c r="HM390" s="319">
        <v>238558.91</v>
      </c>
      <c r="HN390" s="319">
        <v>0</v>
      </c>
      <c r="HO390" s="319">
        <v>0</v>
      </c>
      <c r="HP390" s="319">
        <v>154279.66</v>
      </c>
      <c r="HQ390" s="319">
        <v>0</v>
      </c>
      <c r="HR390" s="319">
        <v>0</v>
      </c>
      <c r="HS390" s="319">
        <v>6000</v>
      </c>
      <c r="HT390" s="319">
        <v>1606353.3</v>
      </c>
      <c r="HU390" s="319">
        <v>0</v>
      </c>
      <c r="HV390" s="319">
        <v>0</v>
      </c>
      <c r="HW390" s="319">
        <v>0</v>
      </c>
      <c r="HX390" s="319">
        <v>30000</v>
      </c>
      <c r="HY390" s="319">
        <v>2202009.71</v>
      </c>
      <c r="HZ390" s="319">
        <v>0</v>
      </c>
      <c r="IA390" s="319">
        <v>0</v>
      </c>
      <c r="IB390" s="319">
        <v>19800</v>
      </c>
      <c r="IC390" s="319">
        <v>0</v>
      </c>
      <c r="ID390" s="319">
        <v>0</v>
      </c>
      <c r="IE390" s="319">
        <v>340885.21</v>
      </c>
      <c r="IF390" s="319">
        <v>0</v>
      </c>
      <c r="IG390" s="319">
        <v>13092.75</v>
      </c>
      <c r="IH390" s="319">
        <v>12291.25</v>
      </c>
      <c r="II390" s="319">
        <v>0</v>
      </c>
      <c r="IJ390" s="319">
        <v>24535.08</v>
      </c>
      <c r="IK390" s="319">
        <v>0</v>
      </c>
      <c r="IL390" s="319">
        <v>7100.85</v>
      </c>
      <c r="IM390" s="319">
        <v>70064.899999999994</v>
      </c>
      <c r="IN390" s="319">
        <v>164750.9</v>
      </c>
      <c r="IO390" s="319">
        <v>0</v>
      </c>
      <c r="IP390" s="319">
        <v>0</v>
      </c>
      <c r="IQ390" s="319">
        <v>0</v>
      </c>
      <c r="IR390" s="319">
        <v>2299991.25</v>
      </c>
      <c r="IS390" s="319">
        <v>14222.75</v>
      </c>
      <c r="IT390" s="319">
        <v>2180671.9700000002</v>
      </c>
      <c r="IU390" s="319">
        <v>28565.61</v>
      </c>
      <c r="IV390" s="319">
        <v>5289</v>
      </c>
      <c r="IW390" s="319">
        <v>0</v>
      </c>
      <c r="IX390" s="319">
        <v>7017.55</v>
      </c>
      <c r="IY390" s="319">
        <v>30368.77</v>
      </c>
      <c r="IZ390" s="319">
        <v>0</v>
      </c>
      <c r="JA390" s="319">
        <v>0</v>
      </c>
      <c r="JB390" s="319">
        <v>10758.19</v>
      </c>
      <c r="JC390" s="319">
        <v>0</v>
      </c>
      <c r="JD390" s="319">
        <v>0</v>
      </c>
      <c r="JE390" s="319">
        <v>778.09</v>
      </c>
      <c r="JF390" s="319">
        <v>0</v>
      </c>
      <c r="JG390" s="319">
        <v>41936.85</v>
      </c>
      <c r="JH390" s="319">
        <v>0</v>
      </c>
      <c r="JI390" s="319">
        <v>0</v>
      </c>
      <c r="JJ390" s="319">
        <v>21976.05</v>
      </c>
      <c r="JK390" s="319">
        <v>6500</v>
      </c>
      <c r="JL390" s="319">
        <v>0</v>
      </c>
      <c r="JM390" s="319">
        <v>7500</v>
      </c>
      <c r="JN390" s="319">
        <v>0</v>
      </c>
      <c r="JO390" s="319">
        <v>262798.07</v>
      </c>
      <c r="JP390" s="319">
        <v>125100</v>
      </c>
      <c r="JQ390" s="319">
        <v>5766.65</v>
      </c>
      <c r="JR390" s="319">
        <v>28010.95</v>
      </c>
      <c r="JS390" s="319">
        <v>1750</v>
      </c>
      <c r="JT390" s="319">
        <v>0</v>
      </c>
      <c r="JU390" s="319">
        <v>11679.65</v>
      </c>
      <c r="JV390" s="319">
        <v>384838.87</v>
      </c>
      <c r="JW390" s="319">
        <v>0</v>
      </c>
      <c r="JX390" s="319">
        <v>171944.21</v>
      </c>
      <c r="JY390" s="319">
        <v>34977.4</v>
      </c>
      <c r="JZ390" s="319">
        <v>0</v>
      </c>
      <c r="KA390" s="319">
        <v>12510.8</v>
      </c>
      <c r="KB390" s="319">
        <v>61640.65</v>
      </c>
      <c r="KC390" s="319">
        <v>0</v>
      </c>
      <c r="KD390" s="319">
        <v>0</v>
      </c>
      <c r="KE390" s="319">
        <v>88456.33</v>
      </c>
      <c r="KF390" s="319">
        <v>0</v>
      </c>
      <c r="KG390" s="319">
        <v>1723.2</v>
      </c>
      <c r="KH390" s="319">
        <v>56913.55</v>
      </c>
      <c r="KI390" s="319">
        <v>111351.1</v>
      </c>
      <c r="KJ390" s="319">
        <v>0</v>
      </c>
      <c r="KK390" s="319">
        <v>0</v>
      </c>
      <c r="KL390" s="319">
        <v>0</v>
      </c>
      <c r="KM390" s="319">
        <v>2797.7</v>
      </c>
      <c r="KN390" s="319">
        <v>0</v>
      </c>
      <c r="KO390" s="319">
        <v>104677.34</v>
      </c>
      <c r="KP390" s="319">
        <v>116192.4</v>
      </c>
      <c r="KQ390" s="319">
        <v>0</v>
      </c>
      <c r="KR390" s="319">
        <v>0</v>
      </c>
      <c r="KS390" s="318">
        <v>184892.55</v>
      </c>
      <c r="KU390" s="312">
        <v>48</v>
      </c>
      <c r="KV390" s="312">
        <v>481</v>
      </c>
      <c r="KY390" s="312" t="s">
        <v>943</v>
      </c>
    </row>
    <row r="391" spans="1:311" x14ac:dyDescent="0.25">
      <c r="A391" s="317">
        <v>2022</v>
      </c>
      <c r="B391" s="316" t="s">
        <v>849</v>
      </c>
      <c r="C391" s="316" t="s">
        <v>848</v>
      </c>
      <c r="D391" s="316" t="s">
        <v>847</v>
      </c>
      <c r="E391" s="316" t="s">
        <v>846</v>
      </c>
      <c r="F391" s="315">
        <v>245875.61</v>
      </c>
      <c r="G391" s="315">
        <v>0</v>
      </c>
      <c r="H391" s="315">
        <v>702420.75</v>
      </c>
      <c r="I391" s="315">
        <v>34000</v>
      </c>
      <c r="J391" s="315">
        <v>0</v>
      </c>
      <c r="K391" s="315">
        <v>92940</v>
      </c>
      <c r="L391" s="315">
        <v>632128.11</v>
      </c>
      <c r="M391" s="315">
        <v>406408.95</v>
      </c>
      <c r="N391" s="315">
        <v>964752.97</v>
      </c>
      <c r="O391" s="315">
        <v>726830</v>
      </c>
      <c r="P391" s="315">
        <v>0</v>
      </c>
      <c r="Q391" s="315">
        <v>111549.4</v>
      </c>
      <c r="R391" s="315">
        <v>18000</v>
      </c>
      <c r="S391" s="315">
        <v>94600</v>
      </c>
      <c r="T391" s="315">
        <v>366392.23</v>
      </c>
      <c r="U391" s="315">
        <v>72879</v>
      </c>
      <c r="V391" s="315">
        <v>1074490.6499999999</v>
      </c>
      <c r="W391" s="315">
        <v>2833.8</v>
      </c>
      <c r="X391" s="315">
        <v>559781.30000000005</v>
      </c>
      <c r="Y391" s="315">
        <v>125587.48</v>
      </c>
      <c r="Z391" s="315">
        <v>7700</v>
      </c>
      <c r="AA391" s="315">
        <v>3359138.39</v>
      </c>
      <c r="AB391" s="315">
        <v>330421.59999999998</v>
      </c>
      <c r="AC391" s="315">
        <v>15129</v>
      </c>
      <c r="AD391" s="315">
        <v>404533.65</v>
      </c>
      <c r="AE391" s="315">
        <v>0</v>
      </c>
      <c r="AF391" s="315">
        <v>20512.990000000002</v>
      </c>
      <c r="AG391" s="315">
        <v>0</v>
      </c>
      <c r="AH391" s="315">
        <v>144425.87</v>
      </c>
      <c r="AI391" s="315">
        <v>157124.75</v>
      </c>
      <c r="AJ391" s="315">
        <v>101129.4</v>
      </c>
      <c r="AK391" s="315">
        <v>5271.05</v>
      </c>
      <c r="AL391" s="315">
        <v>3733629</v>
      </c>
      <c r="AM391" s="315">
        <v>131922.85</v>
      </c>
      <c r="AN391" s="315">
        <v>32110.959999999999</v>
      </c>
      <c r="AO391" s="315">
        <v>10347.16</v>
      </c>
      <c r="AP391" s="315">
        <v>70600</v>
      </c>
      <c r="AQ391" s="315">
        <v>0</v>
      </c>
      <c r="AR391" s="315">
        <v>343070</v>
      </c>
      <c r="AS391" s="315">
        <v>868271.16</v>
      </c>
      <c r="AT391" s="315">
        <v>18524.45</v>
      </c>
      <c r="AU391" s="315">
        <v>5047.05</v>
      </c>
      <c r="AV391" s="315">
        <v>0</v>
      </c>
      <c r="AW391" s="315">
        <v>2661807.7999999998</v>
      </c>
      <c r="AX391" s="315">
        <v>3114.2</v>
      </c>
      <c r="AY391" s="315">
        <v>8070</v>
      </c>
      <c r="AZ391" s="315">
        <v>98240.29</v>
      </c>
      <c r="BA391" s="315">
        <v>0</v>
      </c>
      <c r="BB391" s="315">
        <v>0</v>
      </c>
      <c r="BC391" s="315">
        <v>0</v>
      </c>
      <c r="BD391" s="315">
        <v>3876716.9</v>
      </c>
      <c r="BE391" s="315">
        <v>649277.44999999995</v>
      </c>
      <c r="BF391" s="315">
        <v>250905</v>
      </c>
      <c r="BG391" s="315">
        <v>0</v>
      </c>
      <c r="BH391" s="315">
        <v>0</v>
      </c>
      <c r="BI391" s="315">
        <v>1049531.2</v>
      </c>
      <c r="BJ391" s="315">
        <v>0</v>
      </c>
      <c r="BK391" s="315">
        <v>764500.2</v>
      </c>
      <c r="BL391" s="315">
        <v>0</v>
      </c>
      <c r="BM391" s="315">
        <v>60000</v>
      </c>
      <c r="BN391" s="315">
        <v>375302.26</v>
      </c>
      <c r="BO391" s="315">
        <v>15022</v>
      </c>
      <c r="BP391" s="315">
        <v>179375</v>
      </c>
      <c r="BQ391" s="315">
        <v>0</v>
      </c>
      <c r="BR391" s="315">
        <v>1067738.6000000001</v>
      </c>
      <c r="BS391" s="315">
        <v>794865.29</v>
      </c>
      <c r="BT391" s="315">
        <v>7456.4</v>
      </c>
      <c r="BU391" s="315">
        <v>19686.3</v>
      </c>
      <c r="BV391" s="315">
        <v>116640.6</v>
      </c>
      <c r="BW391" s="315">
        <v>96415.6</v>
      </c>
      <c r="BX391" s="315">
        <v>108806.65</v>
      </c>
      <c r="BY391" s="315">
        <v>1018432.35</v>
      </c>
      <c r="BZ391" s="315">
        <v>16810.55</v>
      </c>
      <c r="CA391" s="315">
        <v>3708.6</v>
      </c>
      <c r="CB391" s="315">
        <v>0</v>
      </c>
      <c r="CC391" s="315">
        <v>1100786.7</v>
      </c>
      <c r="CD391" s="315">
        <v>116222.95</v>
      </c>
      <c r="CE391" s="315">
        <v>380891.5</v>
      </c>
      <c r="CF391" s="315">
        <v>530469.6</v>
      </c>
      <c r="CG391" s="315">
        <v>1290968.1000000001</v>
      </c>
      <c r="CH391" s="315">
        <v>154538.54</v>
      </c>
      <c r="CI391" s="315">
        <v>1424264.05</v>
      </c>
      <c r="CJ391" s="315">
        <v>1805.55</v>
      </c>
      <c r="CK391" s="315">
        <v>107460.9</v>
      </c>
      <c r="CL391" s="315">
        <v>415237.3</v>
      </c>
      <c r="CM391" s="315">
        <v>29564.15</v>
      </c>
      <c r="CN391" s="315">
        <v>153000</v>
      </c>
      <c r="CO391" s="315">
        <v>1316968.3</v>
      </c>
      <c r="CP391" s="315">
        <v>0</v>
      </c>
      <c r="CQ391" s="315">
        <v>79074.899999999994</v>
      </c>
      <c r="CR391" s="315">
        <v>0</v>
      </c>
      <c r="CS391" s="315">
        <v>26100</v>
      </c>
      <c r="CT391" s="315">
        <v>186567.53</v>
      </c>
      <c r="CU391" s="315">
        <v>0</v>
      </c>
      <c r="CV391" s="315">
        <v>0</v>
      </c>
      <c r="CW391" s="315">
        <v>61186.65</v>
      </c>
      <c r="CX391" s="315">
        <v>0</v>
      </c>
      <c r="CY391" s="315">
        <v>59771.1</v>
      </c>
      <c r="CZ391" s="315">
        <v>1541290.62</v>
      </c>
      <c r="DA391" s="315">
        <v>6947.05</v>
      </c>
      <c r="DB391" s="315">
        <v>225700</v>
      </c>
      <c r="DC391" s="315">
        <v>557705.19999999995</v>
      </c>
      <c r="DD391" s="315">
        <v>2936075.97</v>
      </c>
      <c r="DE391" s="315">
        <v>1298121.3</v>
      </c>
      <c r="DF391" s="315">
        <v>0</v>
      </c>
      <c r="DG391" s="315">
        <v>4500</v>
      </c>
      <c r="DH391" s="315">
        <v>404450.42</v>
      </c>
      <c r="DI391" s="315">
        <v>608860.14</v>
      </c>
      <c r="DJ391" s="315">
        <v>320979.90999999997</v>
      </c>
      <c r="DK391" s="315">
        <v>42600</v>
      </c>
      <c r="DL391" s="315">
        <v>54700</v>
      </c>
      <c r="DM391" s="315">
        <v>0</v>
      </c>
      <c r="DN391" s="315">
        <v>85459.6</v>
      </c>
      <c r="DO391" s="315">
        <v>0</v>
      </c>
      <c r="DP391" s="315">
        <v>0</v>
      </c>
      <c r="DQ391" s="315">
        <v>0</v>
      </c>
      <c r="DR391" s="315">
        <v>172010</v>
      </c>
      <c r="DS391" s="315">
        <v>376553.35</v>
      </c>
      <c r="DT391" s="315">
        <v>159266.81</v>
      </c>
      <c r="DU391" s="315">
        <v>0</v>
      </c>
      <c r="DV391" s="315">
        <v>124728.65</v>
      </c>
      <c r="DW391" s="315">
        <v>148500</v>
      </c>
      <c r="DX391" s="315">
        <v>0</v>
      </c>
      <c r="DY391" s="315">
        <v>0</v>
      </c>
      <c r="DZ391" s="315">
        <v>0</v>
      </c>
      <c r="EA391" s="315">
        <v>801859.03</v>
      </c>
      <c r="EB391" s="315">
        <v>435216.85</v>
      </c>
      <c r="EC391" s="315">
        <v>170482.8</v>
      </c>
      <c r="ED391" s="315">
        <v>0</v>
      </c>
      <c r="EE391" s="315">
        <v>0</v>
      </c>
      <c r="EF391" s="315">
        <v>0</v>
      </c>
      <c r="EG391" s="315">
        <v>2073861.88</v>
      </c>
      <c r="EH391" s="315">
        <v>0</v>
      </c>
      <c r="EI391" s="315">
        <v>27900</v>
      </c>
      <c r="EJ391" s="315">
        <v>2425903.0299999998</v>
      </c>
      <c r="EK391" s="315">
        <v>0</v>
      </c>
      <c r="EL391" s="315">
        <v>60775</v>
      </c>
      <c r="EM391" s="315">
        <v>124000</v>
      </c>
      <c r="EN391" s="315">
        <v>546273</v>
      </c>
      <c r="EO391" s="315">
        <v>1746950.83</v>
      </c>
      <c r="EP391" s="315">
        <v>22100</v>
      </c>
      <c r="EQ391" s="315">
        <v>96341.9</v>
      </c>
      <c r="ER391" s="315">
        <v>13250</v>
      </c>
      <c r="ES391" s="315">
        <v>47462.68</v>
      </c>
      <c r="ET391" s="315">
        <v>463909.55</v>
      </c>
      <c r="EU391" s="315">
        <v>102557.6</v>
      </c>
      <c r="EV391" s="315">
        <v>13009.31</v>
      </c>
      <c r="EW391" s="315">
        <v>108162.8</v>
      </c>
      <c r="EX391" s="315">
        <v>197817.9</v>
      </c>
      <c r="EY391" s="315">
        <v>1066015.99</v>
      </c>
      <c r="EZ391" s="315">
        <v>110009186.19</v>
      </c>
      <c r="FA391" s="315">
        <v>0</v>
      </c>
      <c r="FB391" s="315">
        <v>35654.800000000003</v>
      </c>
      <c r="FC391" s="315">
        <v>151500</v>
      </c>
      <c r="FD391" s="315">
        <v>78000</v>
      </c>
      <c r="FE391" s="315">
        <v>1619881.85</v>
      </c>
      <c r="FF391" s="315">
        <v>53877.75</v>
      </c>
      <c r="FG391" s="315">
        <v>5800</v>
      </c>
      <c r="FH391" s="315">
        <v>51658.31</v>
      </c>
      <c r="FI391" s="315">
        <v>0</v>
      </c>
      <c r="FJ391" s="315">
        <v>0</v>
      </c>
      <c r="FK391" s="315">
        <v>79008.649999999994</v>
      </c>
      <c r="FL391" s="315">
        <v>2479.0500000000002</v>
      </c>
      <c r="FM391" s="315">
        <v>63260</v>
      </c>
      <c r="FN391" s="315">
        <v>0</v>
      </c>
      <c r="FO391" s="315">
        <v>47750</v>
      </c>
      <c r="FP391" s="315">
        <v>117768.95</v>
      </c>
      <c r="FQ391" s="315">
        <v>1178.5999999999999</v>
      </c>
      <c r="FR391" s="315">
        <v>3485983.32</v>
      </c>
      <c r="FS391" s="315">
        <v>6936.5</v>
      </c>
      <c r="FT391" s="315">
        <v>153608.79</v>
      </c>
      <c r="FU391" s="315">
        <v>185014.75</v>
      </c>
      <c r="FV391" s="315">
        <v>0</v>
      </c>
      <c r="FW391" s="315">
        <v>0</v>
      </c>
      <c r="FX391" s="315">
        <v>1005223.35</v>
      </c>
      <c r="FY391" s="315">
        <v>56795</v>
      </c>
      <c r="FZ391" s="315">
        <v>0</v>
      </c>
      <c r="GA391" s="315">
        <v>0</v>
      </c>
      <c r="GB391" s="315">
        <v>81536.08</v>
      </c>
      <c r="GC391" s="315">
        <v>0</v>
      </c>
      <c r="GD391" s="315">
        <v>192070.05</v>
      </c>
      <c r="GE391" s="315">
        <v>316905.65000000002</v>
      </c>
      <c r="GF391" s="315">
        <v>116000</v>
      </c>
      <c r="GG391" s="315">
        <v>1786902.3</v>
      </c>
      <c r="GH391" s="315">
        <v>65539.05</v>
      </c>
      <c r="GI391" s="315">
        <v>328368.61</v>
      </c>
      <c r="GJ391" s="315">
        <v>119486.58</v>
      </c>
      <c r="GK391" s="315">
        <v>2946110.91</v>
      </c>
      <c r="GL391" s="315">
        <v>594951.81000000006</v>
      </c>
      <c r="GM391" s="315">
        <v>3938864.1</v>
      </c>
      <c r="GN391" s="315">
        <v>293695.05</v>
      </c>
      <c r="GO391" s="315">
        <v>2252433.71</v>
      </c>
      <c r="GP391" s="315">
        <v>9801.4</v>
      </c>
      <c r="GQ391" s="315">
        <v>3246.01</v>
      </c>
      <c r="GR391" s="315">
        <v>0</v>
      </c>
      <c r="GS391" s="315">
        <v>14291753.699999999</v>
      </c>
      <c r="GT391" s="315">
        <v>10079.92</v>
      </c>
      <c r="GU391" s="315">
        <v>3468121.43</v>
      </c>
      <c r="GV391" s="315">
        <v>0</v>
      </c>
      <c r="GW391" s="315">
        <v>0</v>
      </c>
      <c r="GX391" s="315">
        <v>1119885.8999999999</v>
      </c>
      <c r="GY391" s="315">
        <v>75610.399999999994</v>
      </c>
      <c r="GZ391" s="315">
        <v>84675</v>
      </c>
      <c r="HA391" s="315">
        <v>131555</v>
      </c>
      <c r="HB391" s="315">
        <v>163413.9</v>
      </c>
      <c r="HC391" s="315">
        <v>339547.93</v>
      </c>
      <c r="HD391" s="315">
        <v>0</v>
      </c>
      <c r="HE391" s="315">
        <v>74686.850000000006</v>
      </c>
      <c r="HF391" s="315">
        <v>16100</v>
      </c>
      <c r="HG391" s="315">
        <v>475582.56</v>
      </c>
      <c r="HH391" s="315">
        <v>1096088</v>
      </c>
      <c r="HI391" s="315">
        <v>882037</v>
      </c>
      <c r="HJ391" s="315">
        <v>307799</v>
      </c>
      <c r="HK391" s="315">
        <v>0</v>
      </c>
      <c r="HL391" s="315">
        <v>59751</v>
      </c>
      <c r="HM391" s="315">
        <v>174584.05</v>
      </c>
      <c r="HN391" s="315">
        <v>0</v>
      </c>
      <c r="HO391" s="315">
        <v>195220.75</v>
      </c>
      <c r="HP391" s="315">
        <v>3393215.76</v>
      </c>
      <c r="HQ391" s="315">
        <v>6000</v>
      </c>
      <c r="HR391" s="315">
        <v>307485.40000000002</v>
      </c>
      <c r="HS391" s="315">
        <v>0</v>
      </c>
      <c r="HT391" s="315">
        <v>2488216.7000000002</v>
      </c>
      <c r="HU391" s="315">
        <v>0</v>
      </c>
      <c r="HV391" s="315">
        <v>0</v>
      </c>
      <c r="HW391" s="315">
        <v>9880543.0199999996</v>
      </c>
      <c r="HX391" s="315">
        <v>185231.5</v>
      </c>
      <c r="HY391" s="315">
        <v>4553644.3099999996</v>
      </c>
      <c r="HZ391" s="315">
        <v>9900</v>
      </c>
      <c r="IA391" s="315">
        <v>0</v>
      </c>
      <c r="IB391" s="315">
        <v>611838.75</v>
      </c>
      <c r="IC391" s="315">
        <v>537616.16</v>
      </c>
      <c r="ID391" s="315">
        <v>90813.32</v>
      </c>
      <c r="IE391" s="315">
        <v>336490.45</v>
      </c>
      <c r="IF391" s="315">
        <v>68020.34</v>
      </c>
      <c r="IG391" s="315">
        <v>3401.05</v>
      </c>
      <c r="IH391" s="315">
        <v>0</v>
      </c>
      <c r="II391" s="315">
        <v>134100</v>
      </c>
      <c r="IJ391" s="315">
        <v>2189307.92</v>
      </c>
      <c r="IK391" s="315">
        <v>0</v>
      </c>
      <c r="IL391" s="315">
        <v>0</v>
      </c>
      <c r="IM391" s="315">
        <v>19200</v>
      </c>
      <c r="IN391" s="315">
        <v>552983.85</v>
      </c>
      <c r="IO391" s="315">
        <v>61112</v>
      </c>
      <c r="IP391" s="315">
        <v>18974.3</v>
      </c>
      <c r="IQ391" s="315">
        <v>52322.51</v>
      </c>
      <c r="IR391" s="315">
        <v>6197421.8200000003</v>
      </c>
      <c r="IS391" s="315">
        <v>1635225</v>
      </c>
      <c r="IT391" s="315">
        <v>1405778.45</v>
      </c>
      <c r="IU391" s="315">
        <v>0</v>
      </c>
      <c r="IV391" s="315">
        <v>416091.45</v>
      </c>
      <c r="IW391" s="315">
        <v>143800</v>
      </c>
      <c r="IX391" s="315">
        <v>20891.7</v>
      </c>
      <c r="IY391" s="315">
        <v>51274.1</v>
      </c>
      <c r="IZ391" s="315">
        <v>0</v>
      </c>
      <c r="JA391" s="315">
        <v>51882.75</v>
      </c>
      <c r="JB391" s="315">
        <v>4000</v>
      </c>
      <c r="JC391" s="315">
        <v>64056</v>
      </c>
      <c r="JD391" s="315">
        <v>333.35</v>
      </c>
      <c r="JE391" s="315">
        <v>0</v>
      </c>
      <c r="JF391" s="315">
        <v>32624.75</v>
      </c>
      <c r="JG391" s="315">
        <v>3863</v>
      </c>
      <c r="JH391" s="315">
        <v>0</v>
      </c>
      <c r="JI391" s="315">
        <v>85798.49</v>
      </c>
      <c r="JJ391" s="315">
        <v>230102.93</v>
      </c>
      <c r="JK391" s="315">
        <v>0</v>
      </c>
      <c r="JL391" s="315">
        <v>8302.5</v>
      </c>
      <c r="JM391" s="315">
        <v>0</v>
      </c>
      <c r="JN391" s="315">
        <v>0</v>
      </c>
      <c r="JO391" s="315">
        <v>1874346.2</v>
      </c>
      <c r="JP391" s="315">
        <v>0</v>
      </c>
      <c r="JQ391" s="315">
        <v>156116.79999999999</v>
      </c>
      <c r="JR391" s="315">
        <v>0</v>
      </c>
      <c r="JS391" s="315">
        <v>185538.92</v>
      </c>
      <c r="JT391" s="315">
        <v>151860</v>
      </c>
      <c r="JU391" s="315">
        <v>212600</v>
      </c>
      <c r="JV391" s="315">
        <v>3171581.08</v>
      </c>
      <c r="JW391" s="315">
        <v>18383.7</v>
      </c>
      <c r="JX391" s="315">
        <v>274561</v>
      </c>
      <c r="JY391" s="315">
        <v>10168.15</v>
      </c>
      <c r="JZ391" s="315">
        <v>940.15</v>
      </c>
      <c r="KA391" s="315">
        <v>332611.28999999998</v>
      </c>
      <c r="KB391" s="315">
        <v>247393.7</v>
      </c>
      <c r="KC391" s="315">
        <v>34617.550000000003</v>
      </c>
      <c r="KD391" s="315">
        <v>0</v>
      </c>
      <c r="KE391" s="315">
        <v>1325985</v>
      </c>
      <c r="KF391" s="315">
        <v>0</v>
      </c>
      <c r="KG391" s="315">
        <v>158331</v>
      </c>
      <c r="KH391" s="315">
        <v>0</v>
      </c>
      <c r="KI391" s="315">
        <v>869908</v>
      </c>
      <c r="KJ391" s="315">
        <v>359433.4</v>
      </c>
      <c r="KK391" s="315">
        <v>2099.36</v>
      </c>
      <c r="KL391" s="315">
        <v>72150</v>
      </c>
      <c r="KM391" s="315">
        <v>82004</v>
      </c>
      <c r="KN391" s="315">
        <v>143695.6</v>
      </c>
      <c r="KO391" s="315">
        <v>2039852.45</v>
      </c>
      <c r="KP391" s="315">
        <v>85429.759999999995</v>
      </c>
      <c r="KQ391" s="315">
        <v>27976002.359999999</v>
      </c>
      <c r="KR391" s="315">
        <v>1979720.5</v>
      </c>
      <c r="KS391" s="314">
        <v>1233249.44</v>
      </c>
      <c r="KU391" s="312">
        <v>49</v>
      </c>
      <c r="KV391" s="312">
        <v>490</v>
      </c>
      <c r="KY391" s="312" t="s">
        <v>943</v>
      </c>
    </row>
    <row r="392" spans="1:311" x14ac:dyDescent="0.25">
      <c r="A392">
        <v>2022</v>
      </c>
      <c r="B392" t="s">
        <v>945</v>
      </c>
      <c r="C392" t="s">
        <v>946</v>
      </c>
      <c r="D392" t="s">
        <v>947</v>
      </c>
      <c r="E392" t="s">
        <v>780</v>
      </c>
      <c r="F392" s="339">
        <v>0</v>
      </c>
      <c r="G392" s="339">
        <v>0</v>
      </c>
      <c r="H392" s="339">
        <v>1659243.33</v>
      </c>
      <c r="I392" s="339">
        <v>66795.55</v>
      </c>
      <c r="J392" s="339">
        <v>0</v>
      </c>
      <c r="K392" s="339">
        <v>668804.25</v>
      </c>
      <c r="L392" s="339">
        <v>1465461.24</v>
      </c>
      <c r="M392" s="339">
        <v>0</v>
      </c>
      <c r="N392" s="339">
        <v>331250.84999999998</v>
      </c>
      <c r="O392" s="339">
        <v>441023.91</v>
      </c>
      <c r="P392" s="339">
        <v>25868.22</v>
      </c>
      <c r="Q392" s="339">
        <v>0</v>
      </c>
      <c r="R392" s="339">
        <v>63841.91</v>
      </c>
      <c r="S392" s="339">
        <v>766729.91</v>
      </c>
      <c r="T392" s="339">
        <v>276928.17</v>
      </c>
      <c r="U392" s="339">
        <v>112974.68</v>
      </c>
      <c r="V392" s="339">
        <v>0</v>
      </c>
      <c r="W392" s="339">
        <v>282483.20000000001</v>
      </c>
      <c r="X392" s="339">
        <v>1023140.57</v>
      </c>
      <c r="Y392" s="339">
        <v>122131.8</v>
      </c>
      <c r="Z392" s="339">
        <v>288157.55</v>
      </c>
      <c r="AA392" s="339">
        <v>875498.5</v>
      </c>
      <c r="AB392" s="339">
        <v>597748.89</v>
      </c>
      <c r="AC392" s="339">
        <v>0</v>
      </c>
      <c r="AD392" s="339">
        <v>3440560.38</v>
      </c>
      <c r="AE392" s="339">
        <v>0</v>
      </c>
      <c r="AF392" s="339">
        <v>0</v>
      </c>
      <c r="AG392" s="339">
        <v>52906.55</v>
      </c>
      <c r="AH392" s="339">
        <v>87804</v>
      </c>
      <c r="AI392" s="339">
        <v>241892.2</v>
      </c>
      <c r="AJ392" s="339">
        <v>359364.1</v>
      </c>
      <c r="AK392" s="339">
        <v>2259.5500000000002</v>
      </c>
      <c r="AL392" s="339">
        <v>1015387.91</v>
      </c>
      <c r="AM392" s="339">
        <v>138822.1</v>
      </c>
      <c r="AN392" s="339">
        <v>278820.7</v>
      </c>
      <c r="AO392" s="339">
        <v>0</v>
      </c>
      <c r="AP392" s="339">
        <v>6798.95</v>
      </c>
      <c r="AQ392" s="339">
        <v>76265.100000000006</v>
      </c>
      <c r="AR392" s="339">
        <v>519028.19</v>
      </c>
      <c r="AS392" s="339">
        <v>0</v>
      </c>
      <c r="AT392" s="339">
        <v>40816.1</v>
      </c>
      <c r="AU392" s="339">
        <v>29863.05</v>
      </c>
      <c r="AV392" s="339">
        <v>33362.800000000003</v>
      </c>
      <c r="AW392" s="339">
        <v>1401475.55</v>
      </c>
      <c r="AX392" s="339">
        <v>0</v>
      </c>
      <c r="AY392" s="339">
        <v>242174</v>
      </c>
      <c r="AZ392" s="339">
        <v>81017.899999999994</v>
      </c>
      <c r="BA392" s="339">
        <v>0</v>
      </c>
      <c r="BB392" s="339">
        <v>0</v>
      </c>
      <c r="BC392" s="339">
        <v>693982.77</v>
      </c>
      <c r="BD392" s="339">
        <v>3243375.75</v>
      </c>
      <c r="BE392" s="339">
        <v>25201.8</v>
      </c>
      <c r="BF392" s="339">
        <v>26940</v>
      </c>
      <c r="BG392" s="339">
        <v>0</v>
      </c>
      <c r="BH392" s="339">
        <v>0</v>
      </c>
      <c r="BI392" s="339">
        <v>2715006.75</v>
      </c>
      <c r="BJ392" s="339">
        <v>0</v>
      </c>
      <c r="BK392" s="339">
        <v>3131242.84</v>
      </c>
      <c r="BL392" s="339">
        <v>44531.3</v>
      </c>
      <c r="BM392" s="339">
        <v>389858.94</v>
      </c>
      <c r="BN392" s="339">
        <v>283913.84000000003</v>
      </c>
      <c r="BO392" s="339">
        <v>298352.7</v>
      </c>
      <c r="BP392" s="339">
        <v>10636.6</v>
      </c>
      <c r="BQ392" s="339">
        <v>0</v>
      </c>
      <c r="BR392" s="339">
        <v>596403.53</v>
      </c>
      <c r="BS392" s="339">
        <v>310593.71999999997</v>
      </c>
      <c r="BT392" s="339">
        <v>46579.95</v>
      </c>
      <c r="BU392" s="339">
        <v>0</v>
      </c>
      <c r="BV392" s="339">
        <v>0</v>
      </c>
      <c r="BW392" s="339">
        <v>491059.15</v>
      </c>
      <c r="BX392" s="339">
        <v>109325.4</v>
      </c>
      <c r="BY392" s="339">
        <v>2108407.85</v>
      </c>
      <c r="BZ392" s="339">
        <v>199170.96</v>
      </c>
      <c r="CA392" s="339">
        <v>133296</v>
      </c>
      <c r="CB392" s="339">
        <v>0</v>
      </c>
      <c r="CC392" s="339">
        <v>418899.5</v>
      </c>
      <c r="CD392" s="339">
        <v>1752759.12</v>
      </c>
      <c r="CE392" s="339">
        <v>826793.77</v>
      </c>
      <c r="CF392" s="339">
        <v>2301868.85</v>
      </c>
      <c r="CG392" s="339">
        <v>179849.5</v>
      </c>
      <c r="CH392" s="339">
        <v>3520</v>
      </c>
      <c r="CI392" s="339">
        <v>5925630.9000000004</v>
      </c>
      <c r="CJ392" s="339">
        <v>0</v>
      </c>
      <c r="CK392" s="339">
        <v>227073.5</v>
      </c>
      <c r="CL392" s="339">
        <v>0</v>
      </c>
      <c r="CM392" s="339">
        <v>0</v>
      </c>
      <c r="CN392" s="339">
        <v>55407.7</v>
      </c>
      <c r="CO392" s="339">
        <v>229117.25</v>
      </c>
      <c r="CP392" s="339">
        <v>93354.15</v>
      </c>
      <c r="CQ392" s="339">
        <v>150109.98000000001</v>
      </c>
      <c r="CR392" s="339">
        <v>4000</v>
      </c>
      <c r="CS392" s="339">
        <v>0</v>
      </c>
      <c r="CT392" s="339">
        <v>270756.25</v>
      </c>
      <c r="CU392" s="339">
        <v>55625.95</v>
      </c>
      <c r="CV392" s="339">
        <v>8000</v>
      </c>
      <c r="CW392" s="339">
        <v>41466.1</v>
      </c>
      <c r="CX392" s="339">
        <v>335274.58</v>
      </c>
      <c r="CY392" s="339">
        <v>82631.100000000006</v>
      </c>
      <c r="CZ392" s="339">
        <v>2881599.4</v>
      </c>
      <c r="DA392" s="339">
        <v>822713.09</v>
      </c>
      <c r="DB392" s="339">
        <v>835735.96</v>
      </c>
      <c r="DC392" s="339">
        <v>585379.94999999995</v>
      </c>
      <c r="DD392" s="339">
        <v>2084153.67</v>
      </c>
      <c r="DE392" s="339">
        <v>4860265.6500000004</v>
      </c>
      <c r="DF392" s="339">
        <v>163625.85999999999</v>
      </c>
      <c r="DG392" s="339">
        <v>75181.990000000005</v>
      </c>
      <c r="DH392" s="339">
        <v>4533984.82</v>
      </c>
      <c r="DI392" s="339">
        <v>33190.019999999997</v>
      </c>
      <c r="DJ392" s="339">
        <v>50426.25</v>
      </c>
      <c r="DK392" s="339">
        <v>229157.5</v>
      </c>
      <c r="DL392" s="339">
        <v>0</v>
      </c>
      <c r="DM392" s="339">
        <v>0</v>
      </c>
      <c r="DN392" s="339">
        <v>0</v>
      </c>
      <c r="DO392" s="339">
        <v>0</v>
      </c>
      <c r="DP392" s="339">
        <v>0</v>
      </c>
      <c r="DQ392" s="339">
        <v>10040.049999999999</v>
      </c>
      <c r="DR392" s="339">
        <v>223606.55</v>
      </c>
      <c r="DS392" s="339">
        <v>81126.48</v>
      </c>
      <c r="DT392" s="339">
        <v>181578.2</v>
      </c>
      <c r="DU392" s="339">
        <v>221846.88</v>
      </c>
      <c r="DV392" s="339">
        <v>0</v>
      </c>
      <c r="DW392" s="339">
        <v>28294.95</v>
      </c>
      <c r="DX392" s="339">
        <v>157798.79999999999</v>
      </c>
      <c r="DY392" s="339">
        <v>78750.399999999994</v>
      </c>
      <c r="DZ392" s="339">
        <v>411120.3</v>
      </c>
      <c r="EA392" s="339">
        <v>2856446.73</v>
      </c>
      <c r="EB392" s="339">
        <v>290636.59999999998</v>
      </c>
      <c r="EC392" s="339">
        <v>93056.2</v>
      </c>
      <c r="ED392" s="339">
        <v>384951.95</v>
      </c>
      <c r="EE392" s="339">
        <v>13135.85</v>
      </c>
      <c r="EF392" s="339">
        <v>0</v>
      </c>
      <c r="EG392" s="339">
        <v>126537.15</v>
      </c>
      <c r="EH392" s="339">
        <v>0</v>
      </c>
      <c r="EI392" s="339">
        <v>1900</v>
      </c>
      <c r="EJ392" s="339">
        <v>434745.95</v>
      </c>
      <c r="EK392" s="339">
        <v>45613.35</v>
      </c>
      <c r="EL392" s="339">
        <v>36516.550000000003</v>
      </c>
      <c r="EM392" s="339">
        <v>119167.1</v>
      </c>
      <c r="EN392" s="339">
        <v>0</v>
      </c>
      <c r="EO392" s="339">
        <v>756619.6</v>
      </c>
      <c r="EP392" s="339">
        <v>321565.84999999998</v>
      </c>
      <c r="EQ392" s="339">
        <v>388851.91</v>
      </c>
      <c r="ER392" s="339">
        <v>512306.65</v>
      </c>
      <c r="ES392" s="339">
        <v>64943.79</v>
      </c>
      <c r="ET392" s="339">
        <v>47940.05</v>
      </c>
      <c r="EU392" s="339">
        <v>0</v>
      </c>
      <c r="EV392" s="339">
        <v>0</v>
      </c>
      <c r="EW392" s="339">
        <v>91637.8</v>
      </c>
      <c r="EX392" s="339">
        <v>844920.2</v>
      </c>
      <c r="EY392" s="339">
        <v>4217603.7699999996</v>
      </c>
      <c r="EZ392" s="339">
        <v>57533834.939999998</v>
      </c>
      <c r="FA392" s="339">
        <v>142480.85999999999</v>
      </c>
      <c r="FB392" s="339">
        <v>0</v>
      </c>
      <c r="FC392" s="339">
        <v>887099.01</v>
      </c>
      <c r="FD392" s="339">
        <v>496107.33</v>
      </c>
      <c r="FE392" s="339">
        <v>1631949.59</v>
      </c>
      <c r="FF392" s="339">
        <v>24037.200000000001</v>
      </c>
      <c r="FG392" s="339">
        <v>169186.65</v>
      </c>
      <c r="FH392" s="339">
        <v>48514.05</v>
      </c>
      <c r="FI392" s="339">
        <v>0</v>
      </c>
      <c r="FJ392" s="339">
        <v>90982.7</v>
      </c>
      <c r="FK392" s="339">
        <v>58896.97</v>
      </c>
      <c r="FL392" s="339">
        <v>0</v>
      </c>
      <c r="FM392" s="339">
        <v>449710.52</v>
      </c>
      <c r="FN392" s="339">
        <v>0</v>
      </c>
      <c r="FO392" s="339">
        <v>196945.45</v>
      </c>
      <c r="FP392" s="339">
        <v>3400.45</v>
      </c>
      <c r="FQ392" s="339">
        <v>14108.7</v>
      </c>
      <c r="FR392" s="339">
        <v>1881954.32</v>
      </c>
      <c r="FS392" s="339">
        <v>289874.40000000002</v>
      </c>
      <c r="FT392" s="339">
        <v>0</v>
      </c>
      <c r="FU392" s="339">
        <v>13893.3</v>
      </c>
      <c r="FV392" s="339">
        <v>0</v>
      </c>
      <c r="FW392" s="339">
        <v>169010.15</v>
      </c>
      <c r="FX392" s="339">
        <v>538603.9</v>
      </c>
      <c r="FY392" s="339">
        <v>1196908.68</v>
      </c>
      <c r="FZ392" s="339">
        <v>0</v>
      </c>
      <c r="GA392" s="339">
        <v>5409.4</v>
      </c>
      <c r="GB392" s="339">
        <v>13885.3</v>
      </c>
      <c r="GC392" s="339">
        <v>0</v>
      </c>
      <c r="GD392" s="339">
        <v>105793.85</v>
      </c>
      <c r="GE392" s="339">
        <v>1580735.6</v>
      </c>
      <c r="GF392" s="339">
        <v>114045.5</v>
      </c>
      <c r="GG392" s="339">
        <v>868994.24</v>
      </c>
      <c r="GH392" s="339">
        <v>0</v>
      </c>
      <c r="GI392" s="339">
        <v>40452.400000000001</v>
      </c>
      <c r="GJ392" s="339">
        <v>553995.9</v>
      </c>
      <c r="GK392" s="339">
        <v>2551723.37</v>
      </c>
      <c r="GL392" s="339">
        <v>0</v>
      </c>
      <c r="GM392" s="339">
        <v>1351243.15</v>
      </c>
      <c r="GN392" s="339">
        <v>0</v>
      </c>
      <c r="GO392" s="339">
        <v>2519067.39</v>
      </c>
      <c r="GP392" s="339">
        <v>4981.45</v>
      </c>
      <c r="GQ392" s="339">
        <v>0</v>
      </c>
      <c r="GR392" s="339">
        <v>1219942.18</v>
      </c>
      <c r="GS392" s="339">
        <v>2596122.2400000002</v>
      </c>
      <c r="GT392" s="339">
        <v>71919.149999999994</v>
      </c>
      <c r="GU392" s="339">
        <v>3428298.4</v>
      </c>
      <c r="GV392" s="339">
        <v>0</v>
      </c>
      <c r="GW392" s="339">
        <v>0</v>
      </c>
      <c r="GX392" s="339">
        <v>1740550</v>
      </c>
      <c r="GY392" s="339">
        <v>73720.600000000006</v>
      </c>
      <c r="GZ392" s="339">
        <v>414180.15</v>
      </c>
      <c r="HA392" s="339">
        <v>1081868.1100000001</v>
      </c>
      <c r="HB392" s="339">
        <v>0</v>
      </c>
      <c r="HC392" s="339">
        <v>2458132.21</v>
      </c>
      <c r="HD392" s="339">
        <v>0</v>
      </c>
      <c r="HE392" s="339">
        <v>15067.4</v>
      </c>
      <c r="HF392" s="339">
        <v>543810.79</v>
      </c>
      <c r="HG392" s="339">
        <v>22581.15</v>
      </c>
      <c r="HH392" s="339">
        <v>2380342.65</v>
      </c>
      <c r="HI392" s="339">
        <v>746751.07</v>
      </c>
      <c r="HJ392" s="339">
        <v>40963.4</v>
      </c>
      <c r="HK392" s="339">
        <v>0</v>
      </c>
      <c r="HL392" s="339">
        <v>53445.3</v>
      </c>
      <c r="HM392" s="339">
        <v>455020.55</v>
      </c>
      <c r="HN392" s="339">
        <v>0</v>
      </c>
      <c r="HO392" s="339">
        <v>509483.45</v>
      </c>
      <c r="HP392" s="339">
        <v>1131875.53</v>
      </c>
      <c r="HQ392" s="339">
        <v>0</v>
      </c>
      <c r="HR392" s="339">
        <v>259931.92</v>
      </c>
      <c r="HS392" s="339">
        <v>0</v>
      </c>
      <c r="HT392" s="339">
        <v>3722863.32</v>
      </c>
      <c r="HU392" s="339">
        <v>0</v>
      </c>
      <c r="HV392" s="339">
        <v>1565031.78</v>
      </c>
      <c r="HW392" s="339">
        <v>5768821.9100000001</v>
      </c>
      <c r="HX392" s="339">
        <v>132838.15</v>
      </c>
      <c r="HY392" s="339">
        <v>10458328.49</v>
      </c>
      <c r="HZ392" s="339">
        <v>947233.29</v>
      </c>
      <c r="IA392" s="339">
        <v>1834.5</v>
      </c>
      <c r="IB392" s="339">
        <v>299900.15000000002</v>
      </c>
      <c r="IC392" s="339">
        <v>1129075.93</v>
      </c>
      <c r="ID392" s="339">
        <v>0</v>
      </c>
      <c r="IE392" s="339">
        <v>2131614.4500000002</v>
      </c>
      <c r="IF392" s="339">
        <v>296021.5</v>
      </c>
      <c r="IG392" s="339">
        <v>556697.69999999995</v>
      </c>
      <c r="IH392" s="339">
        <v>0</v>
      </c>
      <c r="II392" s="339">
        <v>188572.26</v>
      </c>
      <c r="IJ392" s="339">
        <v>312223.5</v>
      </c>
      <c r="IK392" s="339">
        <v>22416.7</v>
      </c>
      <c r="IL392" s="339">
        <v>118513.1</v>
      </c>
      <c r="IM392" s="339">
        <v>0</v>
      </c>
      <c r="IN392" s="339">
        <v>1349460.42</v>
      </c>
      <c r="IO392" s="339">
        <v>0</v>
      </c>
      <c r="IP392" s="339">
        <v>0</v>
      </c>
      <c r="IQ392" s="339">
        <v>44783.15</v>
      </c>
      <c r="IR392" s="339">
        <v>671118.15</v>
      </c>
      <c r="IS392" s="339">
        <v>412471.49</v>
      </c>
      <c r="IT392" s="339">
        <v>471406.78</v>
      </c>
      <c r="IU392" s="339">
        <v>27322.6</v>
      </c>
      <c r="IV392" s="339">
        <v>2200</v>
      </c>
      <c r="IW392" s="339">
        <v>227089.75</v>
      </c>
      <c r="IX392" s="339">
        <v>246159.45</v>
      </c>
      <c r="IY392" s="339">
        <v>1505273.07</v>
      </c>
      <c r="IZ392" s="339">
        <v>44133.45</v>
      </c>
      <c r="JA392" s="339">
        <v>105595.15</v>
      </c>
      <c r="JB392" s="339">
        <v>23522.05</v>
      </c>
      <c r="JC392" s="339">
        <v>597848.55000000005</v>
      </c>
      <c r="JD392" s="339">
        <v>9462.1</v>
      </c>
      <c r="JE392" s="339">
        <v>0</v>
      </c>
      <c r="JF392" s="339">
        <v>25283.55</v>
      </c>
      <c r="JG392" s="339">
        <v>0</v>
      </c>
      <c r="JH392" s="339">
        <v>451089.3</v>
      </c>
      <c r="JI392" s="339">
        <v>550838.31999999995</v>
      </c>
      <c r="JJ392" s="339">
        <v>347601.95</v>
      </c>
      <c r="JK392" s="339">
        <v>483900.95</v>
      </c>
      <c r="JL392" s="339">
        <v>210214.26</v>
      </c>
      <c r="JM392" s="339">
        <v>113701.85</v>
      </c>
      <c r="JN392" s="339">
        <v>0</v>
      </c>
      <c r="JO392" s="339">
        <v>1422883.61</v>
      </c>
      <c r="JP392" s="339">
        <v>110736.4</v>
      </c>
      <c r="JQ392" s="339">
        <v>0</v>
      </c>
      <c r="JR392" s="339">
        <v>0</v>
      </c>
      <c r="JS392" s="339">
        <v>1559853.44</v>
      </c>
      <c r="JT392" s="339">
        <v>0</v>
      </c>
      <c r="JU392" s="339">
        <v>196489.8</v>
      </c>
      <c r="JV392" s="339">
        <v>3465394.76</v>
      </c>
      <c r="JW392" s="339">
        <v>73332.55</v>
      </c>
      <c r="JX392" s="339">
        <v>658227.55000000005</v>
      </c>
      <c r="JY392" s="339">
        <v>0</v>
      </c>
      <c r="JZ392" s="339">
        <v>0</v>
      </c>
      <c r="KA392" s="339">
        <v>0</v>
      </c>
      <c r="KB392" s="339">
        <v>124774.39999999999</v>
      </c>
      <c r="KC392" s="339">
        <v>0</v>
      </c>
      <c r="KD392" s="339">
        <v>187224.66</v>
      </c>
      <c r="KE392" s="339">
        <v>1939742.83</v>
      </c>
      <c r="KF392" s="339">
        <v>0</v>
      </c>
      <c r="KG392" s="339">
        <v>30781.3</v>
      </c>
      <c r="KH392" s="339">
        <v>8741.4500000000007</v>
      </c>
      <c r="KI392" s="339">
        <v>537373.9</v>
      </c>
      <c r="KJ392" s="339">
        <v>309879.05</v>
      </c>
      <c r="KK392" s="339">
        <v>0</v>
      </c>
      <c r="KL392" s="339">
        <v>0</v>
      </c>
      <c r="KM392" s="339">
        <v>166986.85999999999</v>
      </c>
      <c r="KN392" s="339">
        <v>0</v>
      </c>
      <c r="KO392" s="339">
        <v>2385072.63</v>
      </c>
      <c r="KP392" s="339">
        <v>206802.45</v>
      </c>
      <c r="KQ392" s="339">
        <v>11480379.800000001</v>
      </c>
      <c r="KR392" s="339">
        <v>161572.65</v>
      </c>
      <c r="KS392" s="339">
        <v>77969.73</v>
      </c>
      <c r="KU392" s="312">
        <v>50</v>
      </c>
    </row>
    <row r="393" spans="1:311" x14ac:dyDescent="0.25">
      <c r="A393">
        <v>2022</v>
      </c>
      <c r="B393" t="s">
        <v>945</v>
      </c>
      <c r="C393" t="s">
        <v>946</v>
      </c>
      <c r="D393" t="s">
        <v>948</v>
      </c>
      <c r="E393" t="s">
        <v>780</v>
      </c>
      <c r="F393" s="339">
        <v>540933.75</v>
      </c>
      <c r="G393" s="339">
        <v>0</v>
      </c>
      <c r="H393" s="339">
        <v>5290796.3</v>
      </c>
      <c r="I393" s="339">
        <v>0</v>
      </c>
      <c r="J393" s="339">
        <v>0</v>
      </c>
      <c r="K393" s="339">
        <v>0</v>
      </c>
      <c r="L393" s="339">
        <v>605796.61</v>
      </c>
      <c r="M393" s="339">
        <v>0</v>
      </c>
      <c r="N393" s="339">
        <v>1739834.65</v>
      </c>
      <c r="O393" s="339">
        <v>1202703.3999999999</v>
      </c>
      <c r="P393" s="339">
        <v>515212.71</v>
      </c>
      <c r="Q393" s="339">
        <v>0</v>
      </c>
      <c r="R393" s="339">
        <v>0</v>
      </c>
      <c r="S393" s="339">
        <v>171520.67</v>
      </c>
      <c r="T393" s="339">
        <v>43799.55</v>
      </c>
      <c r="U393" s="339">
        <v>505237.8</v>
      </c>
      <c r="V393" s="339">
        <v>0</v>
      </c>
      <c r="W393" s="339">
        <v>0</v>
      </c>
      <c r="X393" s="339">
        <v>976108.45</v>
      </c>
      <c r="Y393" s="339">
        <v>100482.1</v>
      </c>
      <c r="Z393" s="339">
        <v>75674.55</v>
      </c>
      <c r="AA393" s="339">
        <v>525353.49</v>
      </c>
      <c r="AB393" s="339">
        <v>159905.25</v>
      </c>
      <c r="AC393" s="339">
        <v>0</v>
      </c>
      <c r="AD393" s="339">
        <v>610650.85</v>
      </c>
      <c r="AE393" s="339">
        <v>0</v>
      </c>
      <c r="AF393" s="339">
        <v>0</v>
      </c>
      <c r="AG393" s="339">
        <v>0</v>
      </c>
      <c r="AH393" s="339">
        <v>95151.3</v>
      </c>
      <c r="AI393" s="339">
        <v>0</v>
      </c>
      <c r="AJ393" s="339">
        <v>0</v>
      </c>
      <c r="AK393" s="339">
        <v>2326.3000000000002</v>
      </c>
      <c r="AL393" s="339">
        <v>593715.69999999995</v>
      </c>
      <c r="AM393" s="339">
        <v>652673.4</v>
      </c>
      <c r="AN393" s="339">
        <v>0</v>
      </c>
      <c r="AO393" s="339">
        <v>0</v>
      </c>
      <c r="AP393" s="339">
        <v>41367.550000000003</v>
      </c>
      <c r="AQ393" s="339">
        <v>0</v>
      </c>
      <c r="AR393" s="339">
        <v>0</v>
      </c>
      <c r="AS393" s="339">
        <v>14195</v>
      </c>
      <c r="AT393" s="339">
        <v>0</v>
      </c>
      <c r="AU393" s="339">
        <v>525671.05000000005</v>
      </c>
      <c r="AV393" s="339">
        <v>0</v>
      </c>
      <c r="AW393" s="339">
        <v>16340075.060000001</v>
      </c>
      <c r="AX393" s="339">
        <v>1286976.97</v>
      </c>
      <c r="AY393" s="339">
        <v>0</v>
      </c>
      <c r="AZ393" s="339">
        <v>621074.85</v>
      </c>
      <c r="BA393" s="339">
        <v>2623.3</v>
      </c>
      <c r="BB393" s="339">
        <v>179887.15</v>
      </c>
      <c r="BC393" s="339">
        <v>79736.350000000006</v>
      </c>
      <c r="BD393" s="339">
        <v>1210642.3</v>
      </c>
      <c r="BE393" s="339">
        <v>78721.55</v>
      </c>
      <c r="BF393" s="339">
        <v>0</v>
      </c>
      <c r="BG393" s="339">
        <v>0</v>
      </c>
      <c r="BH393" s="339">
        <v>0</v>
      </c>
      <c r="BI393" s="339">
        <v>5145903.0999999996</v>
      </c>
      <c r="BJ393" s="339">
        <v>180047.2</v>
      </c>
      <c r="BK393" s="339">
        <v>922917.96</v>
      </c>
      <c r="BL393" s="339">
        <v>110195.75</v>
      </c>
      <c r="BM393" s="339">
        <v>0</v>
      </c>
      <c r="BN393" s="339">
        <v>6125307.8700000001</v>
      </c>
      <c r="BO393" s="339">
        <v>0</v>
      </c>
      <c r="BP393" s="339">
        <v>41766.54</v>
      </c>
      <c r="BQ393" s="339">
        <v>37360</v>
      </c>
      <c r="BR393" s="339">
        <v>0</v>
      </c>
      <c r="BS393" s="339">
        <v>0</v>
      </c>
      <c r="BT393" s="339">
        <v>0</v>
      </c>
      <c r="BU393" s="339">
        <v>0</v>
      </c>
      <c r="BV393" s="339">
        <v>420671.4</v>
      </c>
      <c r="BW393" s="339">
        <v>258991.65</v>
      </c>
      <c r="BX393" s="339">
        <v>510227.1</v>
      </c>
      <c r="BY393" s="339">
        <v>672126.71</v>
      </c>
      <c r="BZ393" s="339">
        <v>0</v>
      </c>
      <c r="CA393" s="339">
        <v>111629.75999999999</v>
      </c>
      <c r="CB393" s="339">
        <v>0</v>
      </c>
      <c r="CC393" s="339">
        <v>494590.35</v>
      </c>
      <c r="CD393" s="339">
        <v>7013.9</v>
      </c>
      <c r="CE393" s="339">
        <v>2609717.0499999998</v>
      </c>
      <c r="CF393" s="339">
        <v>143307.84</v>
      </c>
      <c r="CG393" s="339">
        <v>0</v>
      </c>
      <c r="CH393" s="339">
        <v>0</v>
      </c>
      <c r="CI393" s="339">
        <v>733851.25</v>
      </c>
      <c r="CJ393" s="339">
        <v>380311.5</v>
      </c>
      <c r="CK393" s="339">
        <v>0</v>
      </c>
      <c r="CL393" s="339">
        <v>36002.300000000003</v>
      </c>
      <c r="CM393" s="339">
        <v>0</v>
      </c>
      <c r="CN393" s="339">
        <v>1435113.4</v>
      </c>
      <c r="CO393" s="339">
        <v>0</v>
      </c>
      <c r="CP393" s="339">
        <v>39614.85</v>
      </c>
      <c r="CQ393" s="339">
        <v>332545.65000000002</v>
      </c>
      <c r="CR393" s="339">
        <v>13489.35</v>
      </c>
      <c r="CS393" s="339">
        <v>0</v>
      </c>
      <c r="CT393" s="339">
        <v>0</v>
      </c>
      <c r="CU393" s="339">
        <v>0</v>
      </c>
      <c r="CV393" s="339">
        <v>13360</v>
      </c>
      <c r="CW393" s="339">
        <v>0</v>
      </c>
      <c r="CX393" s="339">
        <v>54102.9</v>
      </c>
      <c r="CY393" s="339">
        <v>0</v>
      </c>
      <c r="CZ393" s="339">
        <v>1948.8</v>
      </c>
      <c r="DA393" s="339">
        <v>328648.38</v>
      </c>
      <c r="DB393" s="339">
        <v>3801451.22</v>
      </c>
      <c r="DC393" s="339">
        <v>15417.45</v>
      </c>
      <c r="DD393" s="339">
        <v>3920631.99</v>
      </c>
      <c r="DE393" s="339">
        <v>11331575.91</v>
      </c>
      <c r="DF393" s="339">
        <v>151938.21</v>
      </c>
      <c r="DG393" s="339">
        <v>0</v>
      </c>
      <c r="DH393" s="339">
        <v>0</v>
      </c>
      <c r="DI393" s="339">
        <v>0</v>
      </c>
      <c r="DJ393" s="339">
        <v>6384643.0999999996</v>
      </c>
      <c r="DK393" s="339">
        <v>94131.88</v>
      </c>
      <c r="DL393" s="339">
        <v>230056.4</v>
      </c>
      <c r="DM393" s="339">
        <v>467731.35</v>
      </c>
      <c r="DN393" s="339">
        <v>0</v>
      </c>
      <c r="DO393" s="339">
        <v>0</v>
      </c>
      <c r="DP393" s="339">
        <v>0</v>
      </c>
      <c r="DQ393" s="339">
        <v>0</v>
      </c>
      <c r="DR393" s="339">
        <v>2862484.38</v>
      </c>
      <c r="DS393" s="339">
        <v>50044.1</v>
      </c>
      <c r="DT393" s="339">
        <v>1456.75</v>
      </c>
      <c r="DU393" s="339">
        <v>190449.72</v>
      </c>
      <c r="DV393" s="339">
        <v>0</v>
      </c>
      <c r="DW393" s="339">
        <v>55035.9</v>
      </c>
      <c r="DX393" s="339">
        <v>347764.25</v>
      </c>
      <c r="DY393" s="339">
        <v>100000</v>
      </c>
      <c r="DZ393" s="339">
        <v>0</v>
      </c>
      <c r="EA393" s="339">
        <v>10746536.17</v>
      </c>
      <c r="EB393" s="339">
        <v>1315139.45</v>
      </c>
      <c r="EC393" s="339">
        <v>122461.05</v>
      </c>
      <c r="ED393" s="339">
        <v>0</v>
      </c>
      <c r="EE393" s="339">
        <v>170104.2</v>
      </c>
      <c r="EF393" s="339">
        <v>0</v>
      </c>
      <c r="EG393" s="339">
        <v>931247.97</v>
      </c>
      <c r="EH393" s="339">
        <v>38024.31</v>
      </c>
      <c r="EI393" s="339">
        <v>319902.73</v>
      </c>
      <c r="EJ393" s="339">
        <v>1850173.01</v>
      </c>
      <c r="EK393" s="339">
        <v>890643.55</v>
      </c>
      <c r="EL393" s="339">
        <v>27327.55</v>
      </c>
      <c r="EM393" s="339">
        <v>47038.3</v>
      </c>
      <c r="EN393" s="339">
        <v>5460.4</v>
      </c>
      <c r="EO393" s="339">
        <v>27601</v>
      </c>
      <c r="EP393" s="339">
        <v>0</v>
      </c>
      <c r="EQ393" s="339">
        <v>0</v>
      </c>
      <c r="ER393" s="339">
        <v>118000</v>
      </c>
      <c r="ES393" s="339">
        <v>0</v>
      </c>
      <c r="ET393" s="339">
        <v>75458.75</v>
      </c>
      <c r="EU393" s="339">
        <v>53182.2</v>
      </c>
      <c r="EV393" s="339">
        <v>0</v>
      </c>
      <c r="EW393" s="339">
        <v>127976.7</v>
      </c>
      <c r="EX393" s="339">
        <v>0</v>
      </c>
      <c r="EY393" s="339">
        <v>9234096.1300000008</v>
      </c>
      <c r="EZ393" s="339">
        <v>44000109.969999999</v>
      </c>
      <c r="FA393" s="339">
        <v>26777.9</v>
      </c>
      <c r="FB393" s="339">
        <v>0</v>
      </c>
      <c r="FC393" s="339">
        <v>800865.2</v>
      </c>
      <c r="FD393" s="339">
        <v>35232.6</v>
      </c>
      <c r="FE393" s="339">
        <v>7473491.8700000001</v>
      </c>
      <c r="FF393" s="339">
        <v>25662.95</v>
      </c>
      <c r="FG393" s="339">
        <v>0</v>
      </c>
      <c r="FH393" s="339">
        <v>3954807.2</v>
      </c>
      <c r="FI393" s="339">
        <v>0</v>
      </c>
      <c r="FJ393" s="339">
        <v>18051.150000000001</v>
      </c>
      <c r="FK393" s="339">
        <v>26925</v>
      </c>
      <c r="FL393" s="339">
        <v>0</v>
      </c>
      <c r="FM393" s="339">
        <v>47194</v>
      </c>
      <c r="FN393" s="339">
        <v>34116.65</v>
      </c>
      <c r="FO393" s="339">
        <v>16000</v>
      </c>
      <c r="FP393" s="339">
        <v>0</v>
      </c>
      <c r="FQ393" s="339">
        <v>0</v>
      </c>
      <c r="FR393" s="339">
        <v>1199692.94</v>
      </c>
      <c r="FS393" s="339">
        <v>0</v>
      </c>
      <c r="FT393" s="339">
        <v>48426.1</v>
      </c>
      <c r="FU393" s="339">
        <v>0</v>
      </c>
      <c r="FV393" s="339">
        <v>0</v>
      </c>
      <c r="FW393" s="339">
        <v>16855.5</v>
      </c>
      <c r="FX393" s="339">
        <v>474420.75</v>
      </c>
      <c r="FY393" s="339">
        <v>374718.8</v>
      </c>
      <c r="FZ393" s="339">
        <v>16866.34</v>
      </c>
      <c r="GA393" s="339">
        <v>36125</v>
      </c>
      <c r="GB393" s="339">
        <v>15938.55</v>
      </c>
      <c r="GC393" s="339">
        <v>0</v>
      </c>
      <c r="GD393" s="339">
        <v>0</v>
      </c>
      <c r="GE393" s="339">
        <v>108005.2</v>
      </c>
      <c r="GF393" s="339">
        <v>0</v>
      </c>
      <c r="GG393" s="339">
        <v>1429974.26</v>
      </c>
      <c r="GH393" s="339">
        <v>0</v>
      </c>
      <c r="GI393" s="339">
        <v>210126.95</v>
      </c>
      <c r="GJ393" s="339">
        <v>0</v>
      </c>
      <c r="GK393" s="339">
        <v>1349702.41</v>
      </c>
      <c r="GL393" s="339">
        <v>0</v>
      </c>
      <c r="GM393" s="339">
        <v>17375698.670000002</v>
      </c>
      <c r="GN393" s="339">
        <v>223536.45</v>
      </c>
      <c r="GO393" s="339">
        <v>383103.1</v>
      </c>
      <c r="GP393" s="339">
        <v>0</v>
      </c>
      <c r="GQ393" s="339">
        <v>0</v>
      </c>
      <c r="GR393" s="339">
        <v>0</v>
      </c>
      <c r="GS393" s="339">
        <v>10884714.779999999</v>
      </c>
      <c r="GT393" s="339">
        <v>0</v>
      </c>
      <c r="GU393" s="339">
        <v>10539939.41</v>
      </c>
      <c r="GV393" s="339">
        <v>0</v>
      </c>
      <c r="GW393" s="339">
        <v>0</v>
      </c>
      <c r="GX393" s="339">
        <v>7040490</v>
      </c>
      <c r="GY393" s="339">
        <v>0</v>
      </c>
      <c r="GZ393" s="339">
        <v>113271.81</v>
      </c>
      <c r="HA393" s="339">
        <v>0</v>
      </c>
      <c r="HB393" s="339">
        <v>0</v>
      </c>
      <c r="HC393" s="339">
        <v>3634446.85</v>
      </c>
      <c r="HD393" s="339">
        <v>0</v>
      </c>
      <c r="HE393" s="339">
        <v>0</v>
      </c>
      <c r="HF393" s="339">
        <v>379801.65</v>
      </c>
      <c r="HG393" s="339">
        <v>34645.53</v>
      </c>
      <c r="HH393" s="339">
        <v>938446.86</v>
      </c>
      <c r="HI393" s="339">
        <v>0</v>
      </c>
      <c r="HJ393" s="339">
        <v>0</v>
      </c>
      <c r="HK393" s="339">
        <v>0</v>
      </c>
      <c r="HL393" s="339">
        <v>11995.6</v>
      </c>
      <c r="HM393" s="339">
        <v>0</v>
      </c>
      <c r="HN393" s="339">
        <v>342684.95</v>
      </c>
      <c r="HO393" s="339">
        <v>0</v>
      </c>
      <c r="HP393" s="339">
        <v>195126.94</v>
      </c>
      <c r="HQ393" s="339">
        <v>0</v>
      </c>
      <c r="HR393" s="339">
        <v>160975.20000000001</v>
      </c>
      <c r="HS393" s="339">
        <v>0</v>
      </c>
      <c r="HT393" s="339">
        <v>1008575.32</v>
      </c>
      <c r="HU393" s="339">
        <v>0</v>
      </c>
      <c r="HV393" s="339">
        <v>0</v>
      </c>
      <c r="HW393" s="339">
        <v>4082294.41</v>
      </c>
      <c r="HX393" s="339">
        <v>0</v>
      </c>
      <c r="HY393" s="339">
        <v>1256113.99</v>
      </c>
      <c r="HZ393" s="339">
        <v>35567.35</v>
      </c>
      <c r="IA393" s="339">
        <v>0</v>
      </c>
      <c r="IB393" s="339">
        <v>0</v>
      </c>
      <c r="IC393" s="339">
        <v>860372.9</v>
      </c>
      <c r="ID393" s="339">
        <v>0</v>
      </c>
      <c r="IE393" s="339">
        <v>41292.800000000003</v>
      </c>
      <c r="IF393" s="339">
        <v>0</v>
      </c>
      <c r="IG393" s="339">
        <v>0</v>
      </c>
      <c r="IH393" s="339">
        <v>0</v>
      </c>
      <c r="II393" s="339">
        <v>68105</v>
      </c>
      <c r="IJ393" s="339">
        <v>0</v>
      </c>
      <c r="IK393" s="339">
        <v>1228.05</v>
      </c>
      <c r="IL393" s="339">
        <v>46070.3</v>
      </c>
      <c r="IM393" s="339">
        <v>980685.55</v>
      </c>
      <c r="IN393" s="339">
        <v>981219.3</v>
      </c>
      <c r="IO393" s="339">
        <v>63065.8</v>
      </c>
      <c r="IP393" s="339">
        <v>202470.35</v>
      </c>
      <c r="IQ393" s="339">
        <v>0</v>
      </c>
      <c r="IR393" s="339">
        <v>540255.91</v>
      </c>
      <c r="IS393" s="339">
        <v>385277.75</v>
      </c>
      <c r="IT393" s="339">
        <v>2810310.33</v>
      </c>
      <c r="IU393" s="339">
        <v>0</v>
      </c>
      <c r="IV393" s="339">
        <v>1830931.05</v>
      </c>
      <c r="IW393" s="339">
        <v>0</v>
      </c>
      <c r="IX393" s="339">
        <v>0</v>
      </c>
      <c r="IY393" s="339">
        <v>163665.20000000001</v>
      </c>
      <c r="IZ393" s="339">
        <v>0</v>
      </c>
      <c r="JA393" s="339">
        <v>0</v>
      </c>
      <c r="JB393" s="339">
        <v>0</v>
      </c>
      <c r="JC393" s="339">
        <v>5793.7</v>
      </c>
      <c r="JD393" s="339">
        <v>4997.1499999999996</v>
      </c>
      <c r="JE393" s="339">
        <v>0</v>
      </c>
      <c r="JF393" s="339">
        <v>394830.8</v>
      </c>
      <c r="JG393" s="339">
        <v>36493.199999999997</v>
      </c>
      <c r="JH393" s="339">
        <v>15000</v>
      </c>
      <c r="JI393" s="339">
        <v>0</v>
      </c>
      <c r="JJ393" s="339">
        <v>143922.56</v>
      </c>
      <c r="JK393" s="339">
        <v>0</v>
      </c>
      <c r="JL393" s="339">
        <v>0</v>
      </c>
      <c r="JM393" s="339">
        <v>24462.5</v>
      </c>
      <c r="JN393" s="339">
        <v>45453.599999999999</v>
      </c>
      <c r="JO393" s="339">
        <v>179646.87</v>
      </c>
      <c r="JP393" s="339">
        <v>0</v>
      </c>
      <c r="JQ393" s="339">
        <v>0</v>
      </c>
      <c r="JR393" s="339">
        <v>0</v>
      </c>
      <c r="JS393" s="339">
        <v>3066534.43</v>
      </c>
      <c r="JT393" s="339">
        <v>0</v>
      </c>
      <c r="JU393" s="339">
        <v>0</v>
      </c>
      <c r="JV393" s="339">
        <v>1819051.29</v>
      </c>
      <c r="JW393" s="339">
        <v>2500553.04</v>
      </c>
      <c r="JX393" s="339">
        <v>123516.15</v>
      </c>
      <c r="JY393" s="339">
        <v>0</v>
      </c>
      <c r="JZ393" s="339">
        <v>0</v>
      </c>
      <c r="KA393" s="339">
        <v>131767.79999999999</v>
      </c>
      <c r="KB393" s="339">
        <v>189199.6</v>
      </c>
      <c r="KC393" s="339">
        <v>45000</v>
      </c>
      <c r="KD393" s="339">
        <v>4700</v>
      </c>
      <c r="KE393" s="339">
        <v>589563.81000000006</v>
      </c>
      <c r="KF393" s="339">
        <v>55601</v>
      </c>
      <c r="KG393" s="339">
        <v>126079.25</v>
      </c>
      <c r="KH393" s="339">
        <v>0</v>
      </c>
      <c r="KI393" s="339">
        <v>9696.2000000000007</v>
      </c>
      <c r="KJ393" s="339">
        <v>214611.6</v>
      </c>
      <c r="KK393" s="339">
        <v>0</v>
      </c>
      <c r="KL393" s="339">
        <v>6534.35</v>
      </c>
      <c r="KM393" s="339">
        <v>0</v>
      </c>
      <c r="KN393" s="339">
        <v>0</v>
      </c>
      <c r="KO393" s="339">
        <v>89542.05</v>
      </c>
      <c r="KP393" s="339">
        <v>1578.6</v>
      </c>
      <c r="KQ393" s="339">
        <v>5690653.5099999998</v>
      </c>
      <c r="KR393" s="339">
        <v>2125194.89</v>
      </c>
      <c r="KS393" s="339">
        <v>33354.35</v>
      </c>
      <c r="KU393" s="312">
        <v>50</v>
      </c>
    </row>
    <row r="394" spans="1:311" x14ac:dyDescent="0.25">
      <c r="A394">
        <v>2022</v>
      </c>
      <c r="B394" t="s">
        <v>945</v>
      </c>
      <c r="C394" t="s">
        <v>946</v>
      </c>
      <c r="D394" t="s">
        <v>949</v>
      </c>
      <c r="E394" t="s">
        <v>780</v>
      </c>
      <c r="F394" s="339">
        <v>0</v>
      </c>
      <c r="G394" s="339">
        <v>77418.05</v>
      </c>
      <c r="H394" s="339">
        <v>0</v>
      </c>
      <c r="I394" s="339">
        <v>0</v>
      </c>
      <c r="J394" s="339">
        <v>0</v>
      </c>
      <c r="K394" s="339">
        <v>0</v>
      </c>
      <c r="L394" s="339">
        <v>519303.07</v>
      </c>
      <c r="M394" s="339">
        <v>0</v>
      </c>
      <c r="N394" s="339">
        <v>0</v>
      </c>
      <c r="O394" s="339">
        <v>138640.29999999999</v>
      </c>
      <c r="P394" s="339">
        <v>9503.86</v>
      </c>
      <c r="Q394" s="339">
        <v>0</v>
      </c>
      <c r="R394" s="339">
        <v>0</v>
      </c>
      <c r="S394" s="339">
        <v>0</v>
      </c>
      <c r="T394" s="339">
        <v>0</v>
      </c>
      <c r="U394" s="339">
        <v>0</v>
      </c>
      <c r="V394" s="339">
        <v>83592.850000000006</v>
      </c>
      <c r="W394" s="339">
        <v>0</v>
      </c>
      <c r="X394" s="339">
        <v>411263.92</v>
      </c>
      <c r="Y394" s="339">
        <v>0</v>
      </c>
      <c r="Z394" s="339">
        <v>598331.05000000005</v>
      </c>
      <c r="AA394" s="339">
        <v>427159.03</v>
      </c>
      <c r="AB394" s="339">
        <v>49279.88</v>
      </c>
      <c r="AC394" s="339">
        <v>0</v>
      </c>
      <c r="AD394" s="339">
        <v>1189652.01</v>
      </c>
      <c r="AE394" s="339">
        <v>121209.15</v>
      </c>
      <c r="AF394" s="339">
        <v>0</v>
      </c>
      <c r="AG394" s="339">
        <v>0</v>
      </c>
      <c r="AH394" s="339">
        <v>0</v>
      </c>
      <c r="AI394" s="339">
        <v>0</v>
      </c>
      <c r="AJ394" s="339">
        <v>0</v>
      </c>
      <c r="AK394" s="339">
        <v>0</v>
      </c>
      <c r="AL394" s="339">
        <v>440191.15</v>
      </c>
      <c r="AM394" s="339">
        <v>55464.75</v>
      </c>
      <c r="AN394" s="339">
        <v>0</v>
      </c>
      <c r="AO394" s="339">
        <v>0</v>
      </c>
      <c r="AP394" s="339">
        <v>0</v>
      </c>
      <c r="AQ394" s="339">
        <v>0</v>
      </c>
      <c r="AR394" s="339">
        <v>0</v>
      </c>
      <c r="AS394" s="339">
        <v>0</v>
      </c>
      <c r="AT394" s="339">
        <v>0</v>
      </c>
      <c r="AU394" s="339">
        <v>0</v>
      </c>
      <c r="AV394" s="339">
        <v>0</v>
      </c>
      <c r="AW394" s="339">
        <v>0</v>
      </c>
      <c r="AX394" s="339">
        <v>0</v>
      </c>
      <c r="AY394" s="339">
        <v>0</v>
      </c>
      <c r="AZ394" s="339">
        <v>231221.66</v>
      </c>
      <c r="BA394" s="339">
        <v>0</v>
      </c>
      <c r="BB394" s="339">
        <v>0</v>
      </c>
      <c r="BC394" s="339">
        <v>0</v>
      </c>
      <c r="BD394" s="339">
        <v>0</v>
      </c>
      <c r="BE394" s="339">
        <v>0</v>
      </c>
      <c r="BF394" s="339">
        <v>0</v>
      </c>
      <c r="BG394" s="339">
        <v>21540</v>
      </c>
      <c r="BH394" s="339">
        <v>0</v>
      </c>
      <c r="BI394" s="339">
        <v>0</v>
      </c>
      <c r="BJ394" s="339">
        <v>0</v>
      </c>
      <c r="BK394" s="339">
        <v>92436.86</v>
      </c>
      <c r="BL394" s="339">
        <v>0</v>
      </c>
      <c r="BM394" s="339">
        <v>0</v>
      </c>
      <c r="BN394" s="339">
        <v>0</v>
      </c>
      <c r="BO394" s="339">
        <v>0</v>
      </c>
      <c r="BP394" s="339">
        <v>113643.4</v>
      </c>
      <c r="BQ394" s="339">
        <v>0</v>
      </c>
      <c r="BR394" s="339">
        <v>0</v>
      </c>
      <c r="BS394" s="339">
        <v>55526.42</v>
      </c>
      <c r="BT394" s="339">
        <v>0</v>
      </c>
      <c r="BU394" s="339">
        <v>0</v>
      </c>
      <c r="BV394" s="339">
        <v>0</v>
      </c>
      <c r="BW394" s="339">
        <v>0</v>
      </c>
      <c r="BX394" s="339">
        <v>0</v>
      </c>
      <c r="BY394" s="339">
        <v>0</v>
      </c>
      <c r="BZ394" s="339">
        <v>0</v>
      </c>
      <c r="CA394" s="339">
        <v>28762.6</v>
      </c>
      <c r="CB394" s="339">
        <v>0</v>
      </c>
      <c r="CC394" s="339">
        <v>571938.15</v>
      </c>
      <c r="CD394" s="339">
        <v>0</v>
      </c>
      <c r="CE394" s="339">
        <v>0</v>
      </c>
      <c r="CF394" s="339">
        <v>0</v>
      </c>
      <c r="CG394" s="339">
        <v>0</v>
      </c>
      <c r="CH394" s="339">
        <v>0</v>
      </c>
      <c r="CI394" s="339">
        <v>0</v>
      </c>
      <c r="CJ394" s="339">
        <v>0</v>
      </c>
      <c r="CK394" s="339">
        <v>0</v>
      </c>
      <c r="CL394" s="339">
        <v>96960.4</v>
      </c>
      <c r="CM394" s="339">
        <v>0</v>
      </c>
      <c r="CN394" s="339">
        <v>10000</v>
      </c>
      <c r="CO394" s="339">
        <v>60304.55</v>
      </c>
      <c r="CP394" s="339">
        <v>0</v>
      </c>
      <c r="CQ394" s="339">
        <v>31648.43</v>
      </c>
      <c r="CR394" s="339">
        <v>0</v>
      </c>
      <c r="CS394" s="339">
        <v>0</v>
      </c>
      <c r="CT394" s="339">
        <v>0</v>
      </c>
      <c r="CU394" s="339">
        <v>0</v>
      </c>
      <c r="CV394" s="339">
        <v>0</v>
      </c>
      <c r="CW394" s="339">
        <v>0</v>
      </c>
      <c r="CX394" s="339">
        <v>0</v>
      </c>
      <c r="CY394" s="339">
        <v>0</v>
      </c>
      <c r="CZ394" s="339">
        <v>0</v>
      </c>
      <c r="DA394" s="339">
        <v>0</v>
      </c>
      <c r="DB394" s="339">
        <v>126053.8</v>
      </c>
      <c r="DC394" s="339">
        <v>0</v>
      </c>
      <c r="DD394" s="339">
        <v>0</v>
      </c>
      <c r="DE394" s="339">
        <v>0</v>
      </c>
      <c r="DF394" s="339">
        <v>1875.02</v>
      </c>
      <c r="DG394" s="339">
        <v>826014.64</v>
      </c>
      <c r="DH394" s="339">
        <v>0</v>
      </c>
      <c r="DI394" s="339">
        <v>0</v>
      </c>
      <c r="DJ394" s="339">
        <v>373416.45</v>
      </c>
      <c r="DK394" s="339">
        <v>0</v>
      </c>
      <c r="DL394" s="339">
        <v>34292.300000000003</v>
      </c>
      <c r="DM394" s="339">
        <v>0</v>
      </c>
      <c r="DN394" s="339">
        <v>0</v>
      </c>
      <c r="DO394" s="339">
        <v>0</v>
      </c>
      <c r="DP394" s="339">
        <v>0</v>
      </c>
      <c r="DQ394" s="339">
        <v>0</v>
      </c>
      <c r="DR394" s="339">
        <v>716114</v>
      </c>
      <c r="DS394" s="339">
        <v>0</v>
      </c>
      <c r="DT394" s="339">
        <v>10220.4</v>
      </c>
      <c r="DU394" s="339">
        <v>133977.79999999999</v>
      </c>
      <c r="DV394" s="339">
        <v>0</v>
      </c>
      <c r="DW394" s="339">
        <v>55957.58</v>
      </c>
      <c r="DX394" s="339">
        <v>0</v>
      </c>
      <c r="DY394" s="339">
        <v>0</v>
      </c>
      <c r="DZ394" s="339">
        <v>0</v>
      </c>
      <c r="EA394" s="339">
        <v>35296.300000000003</v>
      </c>
      <c r="EB394" s="339">
        <v>6896.05</v>
      </c>
      <c r="EC394" s="339">
        <v>0</v>
      </c>
      <c r="ED394" s="339">
        <v>0</v>
      </c>
      <c r="EE394" s="339">
        <v>493420.55</v>
      </c>
      <c r="EF394" s="339">
        <v>0</v>
      </c>
      <c r="EG394" s="339">
        <v>76066.429999999993</v>
      </c>
      <c r="EH394" s="339">
        <v>0</v>
      </c>
      <c r="EI394" s="339">
        <v>295657.15999999997</v>
      </c>
      <c r="EJ394" s="339">
        <v>370727.86</v>
      </c>
      <c r="EK394" s="339">
        <v>0</v>
      </c>
      <c r="EL394" s="339">
        <v>30182.75</v>
      </c>
      <c r="EM394" s="339">
        <v>0</v>
      </c>
      <c r="EN394" s="339">
        <v>0</v>
      </c>
      <c r="EO394" s="339">
        <v>0</v>
      </c>
      <c r="EP394" s="339">
        <v>0</v>
      </c>
      <c r="EQ394" s="339">
        <v>0</v>
      </c>
      <c r="ER394" s="339">
        <v>0</v>
      </c>
      <c r="ES394" s="339">
        <v>0</v>
      </c>
      <c r="ET394" s="339">
        <v>322154.34999999998</v>
      </c>
      <c r="EU394" s="339">
        <v>3384.6</v>
      </c>
      <c r="EV394" s="339">
        <v>100700.96</v>
      </c>
      <c r="EW394" s="339">
        <v>114859.35</v>
      </c>
      <c r="EX394" s="339">
        <v>0</v>
      </c>
      <c r="EY394" s="339">
        <v>0</v>
      </c>
      <c r="EZ394" s="339">
        <v>40831093.270000003</v>
      </c>
      <c r="FA394" s="339">
        <v>63491.67</v>
      </c>
      <c r="FB394" s="339">
        <v>0</v>
      </c>
      <c r="FC394" s="339">
        <v>26459</v>
      </c>
      <c r="FD394" s="339">
        <v>92707.8</v>
      </c>
      <c r="FE394" s="339">
        <v>0</v>
      </c>
      <c r="FF394" s="339">
        <v>0</v>
      </c>
      <c r="FG394" s="339">
        <v>0</v>
      </c>
      <c r="FH394" s="339">
        <v>583240.89</v>
      </c>
      <c r="FI394" s="339">
        <v>0</v>
      </c>
      <c r="FJ394" s="339">
        <v>0</v>
      </c>
      <c r="FK394" s="339">
        <v>0</v>
      </c>
      <c r="FL394" s="339">
        <v>0</v>
      </c>
      <c r="FM394" s="339">
        <v>574755.47</v>
      </c>
      <c r="FN394" s="339">
        <v>0</v>
      </c>
      <c r="FO394" s="339">
        <v>0</v>
      </c>
      <c r="FP394" s="339">
        <v>0</v>
      </c>
      <c r="FQ394" s="339">
        <v>0</v>
      </c>
      <c r="FR394" s="339">
        <v>1052451.6000000001</v>
      </c>
      <c r="FS394" s="339">
        <v>100714.27</v>
      </c>
      <c r="FT394" s="339">
        <v>3807.2</v>
      </c>
      <c r="FU394" s="339">
        <v>0</v>
      </c>
      <c r="FV394" s="339">
        <v>0</v>
      </c>
      <c r="FW394" s="339">
        <v>0</v>
      </c>
      <c r="FX394" s="339">
        <v>77840.850000000006</v>
      </c>
      <c r="FY394" s="339">
        <v>0</v>
      </c>
      <c r="FZ394" s="339">
        <v>0</v>
      </c>
      <c r="GA394" s="339">
        <v>4025.8</v>
      </c>
      <c r="GB394" s="339">
        <v>0</v>
      </c>
      <c r="GC394" s="339">
        <v>0</v>
      </c>
      <c r="GD394" s="339">
        <v>1279564.45</v>
      </c>
      <c r="GE394" s="339">
        <v>0</v>
      </c>
      <c r="GF394" s="339">
        <v>0</v>
      </c>
      <c r="GG394" s="339">
        <v>0</v>
      </c>
      <c r="GH394" s="339">
        <v>0</v>
      </c>
      <c r="GI394" s="339">
        <v>17095.75</v>
      </c>
      <c r="GJ394" s="339">
        <v>12896.05</v>
      </c>
      <c r="GK394" s="339">
        <v>0</v>
      </c>
      <c r="GL394" s="339">
        <v>0</v>
      </c>
      <c r="GM394" s="339">
        <v>4800578.5199999996</v>
      </c>
      <c r="GN394" s="339">
        <v>0</v>
      </c>
      <c r="GO394" s="339">
        <v>401106.75</v>
      </c>
      <c r="GP394" s="339">
        <v>0</v>
      </c>
      <c r="GQ394" s="339">
        <v>0</v>
      </c>
      <c r="GR394" s="339">
        <v>142972.9</v>
      </c>
      <c r="GS394" s="339">
        <v>5066229.82</v>
      </c>
      <c r="GT394" s="339">
        <v>0</v>
      </c>
      <c r="GU394" s="339">
        <v>1718333.65</v>
      </c>
      <c r="GV394" s="339">
        <v>0</v>
      </c>
      <c r="GW394" s="339">
        <v>0</v>
      </c>
      <c r="GX394" s="339">
        <v>399073</v>
      </c>
      <c r="GY394" s="339">
        <v>4978.8</v>
      </c>
      <c r="GZ394" s="339">
        <v>19184.8</v>
      </c>
      <c r="HA394" s="339">
        <v>6499.55</v>
      </c>
      <c r="HB394" s="339">
        <v>0</v>
      </c>
      <c r="HC394" s="339">
        <v>0</v>
      </c>
      <c r="HD394" s="339">
        <v>0</v>
      </c>
      <c r="HE394" s="339">
        <v>0</v>
      </c>
      <c r="HF394" s="339">
        <v>0</v>
      </c>
      <c r="HG394" s="339">
        <v>0</v>
      </c>
      <c r="HH394" s="339">
        <v>968267.4</v>
      </c>
      <c r="HI394" s="339">
        <v>0</v>
      </c>
      <c r="HJ394" s="339">
        <v>190681.4</v>
      </c>
      <c r="HK394" s="339">
        <v>0</v>
      </c>
      <c r="HL394" s="339">
        <v>0</v>
      </c>
      <c r="HM394" s="339">
        <v>141052.79999999999</v>
      </c>
      <c r="HN394" s="339">
        <v>0</v>
      </c>
      <c r="HO394" s="339">
        <v>49458.15</v>
      </c>
      <c r="HP394" s="339">
        <v>0</v>
      </c>
      <c r="HQ394" s="339">
        <v>0</v>
      </c>
      <c r="HR394" s="339">
        <v>0</v>
      </c>
      <c r="HS394" s="339">
        <v>7234.15</v>
      </c>
      <c r="HT394" s="339">
        <v>0</v>
      </c>
      <c r="HU394" s="339">
        <v>0</v>
      </c>
      <c r="HV394" s="339">
        <v>162975.46</v>
      </c>
      <c r="HW394" s="339">
        <v>1665155.03</v>
      </c>
      <c r="HX394" s="339">
        <v>140448.4</v>
      </c>
      <c r="HY394" s="339">
        <v>0</v>
      </c>
      <c r="HZ394" s="339">
        <v>0</v>
      </c>
      <c r="IA394" s="339">
        <v>0</v>
      </c>
      <c r="IB394" s="339">
        <v>50356.75</v>
      </c>
      <c r="IC394" s="339">
        <v>194060.25</v>
      </c>
      <c r="ID394" s="339">
        <v>0</v>
      </c>
      <c r="IE394" s="339">
        <v>92882.8</v>
      </c>
      <c r="IF394" s="339">
        <v>0</v>
      </c>
      <c r="IG394" s="339">
        <v>0</v>
      </c>
      <c r="IH394" s="339">
        <v>0</v>
      </c>
      <c r="II394" s="339">
        <v>195979.75</v>
      </c>
      <c r="IJ394" s="339">
        <v>400019.45</v>
      </c>
      <c r="IK394" s="339">
        <v>16070.8</v>
      </c>
      <c r="IL394" s="339">
        <v>110392.5</v>
      </c>
      <c r="IM394" s="339">
        <v>0</v>
      </c>
      <c r="IN394" s="339">
        <v>241218.95</v>
      </c>
      <c r="IO394" s="339">
        <v>603265.22</v>
      </c>
      <c r="IP394" s="339">
        <v>0</v>
      </c>
      <c r="IQ394" s="339">
        <v>0</v>
      </c>
      <c r="IR394" s="339">
        <v>126774.08</v>
      </c>
      <c r="IS394" s="339">
        <v>0</v>
      </c>
      <c r="IT394" s="339">
        <v>1464493.08</v>
      </c>
      <c r="IU394" s="339">
        <v>0</v>
      </c>
      <c r="IV394" s="339">
        <v>388521.2</v>
      </c>
      <c r="IW394" s="339">
        <v>0</v>
      </c>
      <c r="IX394" s="339">
        <v>50886.5</v>
      </c>
      <c r="IY394" s="339">
        <v>0</v>
      </c>
      <c r="IZ394" s="339">
        <v>0</v>
      </c>
      <c r="JA394" s="339">
        <v>819649.4</v>
      </c>
      <c r="JB394" s="339">
        <v>0</v>
      </c>
      <c r="JC394" s="339">
        <v>107882.3</v>
      </c>
      <c r="JD394" s="339">
        <v>0</v>
      </c>
      <c r="JE394" s="339">
        <v>31604.2</v>
      </c>
      <c r="JF394" s="339">
        <v>0</v>
      </c>
      <c r="JG394" s="339">
        <v>13222.6</v>
      </c>
      <c r="JH394" s="339">
        <v>0</v>
      </c>
      <c r="JI394" s="339">
        <v>0</v>
      </c>
      <c r="JJ394" s="339">
        <v>303837.94</v>
      </c>
      <c r="JK394" s="339">
        <v>0</v>
      </c>
      <c r="JL394" s="339">
        <v>0</v>
      </c>
      <c r="JM394" s="339">
        <v>0</v>
      </c>
      <c r="JN394" s="339">
        <v>0</v>
      </c>
      <c r="JO394" s="339">
        <v>171407.75</v>
      </c>
      <c r="JP394" s="339">
        <v>0</v>
      </c>
      <c r="JQ394" s="339">
        <v>0</v>
      </c>
      <c r="JR394" s="339">
        <v>0</v>
      </c>
      <c r="JS394" s="339">
        <v>3405515.26</v>
      </c>
      <c r="JT394" s="339">
        <v>0</v>
      </c>
      <c r="JU394" s="339">
        <v>5760</v>
      </c>
      <c r="JV394" s="339">
        <v>0</v>
      </c>
      <c r="JW394" s="339">
        <v>0</v>
      </c>
      <c r="JX394" s="339">
        <v>34347.699999999997</v>
      </c>
      <c r="JY394" s="339">
        <v>0</v>
      </c>
      <c r="JZ394" s="339">
        <v>0</v>
      </c>
      <c r="KA394" s="339">
        <v>0</v>
      </c>
      <c r="KB394" s="339">
        <v>0</v>
      </c>
      <c r="KC394" s="339">
        <v>0</v>
      </c>
      <c r="KD394" s="339">
        <v>11897.1</v>
      </c>
      <c r="KE394" s="339">
        <v>372570.65</v>
      </c>
      <c r="KF394" s="339">
        <v>0</v>
      </c>
      <c r="KG394" s="339">
        <v>0</v>
      </c>
      <c r="KH394" s="339">
        <v>97658.7</v>
      </c>
      <c r="KI394" s="339">
        <v>131783.04999999999</v>
      </c>
      <c r="KJ394" s="339">
        <v>0</v>
      </c>
      <c r="KK394" s="339">
        <v>0</v>
      </c>
      <c r="KL394" s="339">
        <v>0</v>
      </c>
      <c r="KM394" s="339">
        <v>0</v>
      </c>
      <c r="KN394" s="339">
        <v>0</v>
      </c>
      <c r="KO394" s="339">
        <v>2065777.72</v>
      </c>
      <c r="KP394" s="339">
        <v>561984.81999999995</v>
      </c>
      <c r="KQ394" s="339">
        <v>5403127.5300000003</v>
      </c>
      <c r="KR394" s="339">
        <v>52126.15</v>
      </c>
      <c r="KS394" s="339">
        <v>137091.25</v>
      </c>
      <c r="KU394" s="312">
        <v>50</v>
      </c>
    </row>
    <row r="395" spans="1:311" x14ac:dyDescent="0.25">
      <c r="A395">
        <v>2022</v>
      </c>
      <c r="B395" t="s">
        <v>945</v>
      </c>
      <c r="C395" t="s">
        <v>946</v>
      </c>
      <c r="D395" t="s">
        <v>950</v>
      </c>
      <c r="E395" t="s">
        <v>780</v>
      </c>
      <c r="F395" s="339">
        <v>0</v>
      </c>
      <c r="G395" s="339">
        <v>0</v>
      </c>
      <c r="H395" s="339">
        <v>0</v>
      </c>
      <c r="I395" s="339">
        <v>0</v>
      </c>
      <c r="J395" s="339">
        <v>0</v>
      </c>
      <c r="K395" s="339">
        <v>0</v>
      </c>
      <c r="L395" s="339">
        <v>0</v>
      </c>
      <c r="M395" s="339">
        <v>0</v>
      </c>
      <c r="N395" s="339">
        <v>0</v>
      </c>
      <c r="O395" s="339">
        <v>0</v>
      </c>
      <c r="P395" s="339">
        <v>0</v>
      </c>
      <c r="Q395" s="339">
        <v>0</v>
      </c>
      <c r="R395" s="339">
        <v>0</v>
      </c>
      <c r="S395" s="339">
        <v>0</v>
      </c>
      <c r="T395" s="339">
        <v>0</v>
      </c>
      <c r="U395" s="339">
        <v>0</v>
      </c>
      <c r="V395" s="339">
        <v>0</v>
      </c>
      <c r="W395" s="339">
        <v>0</v>
      </c>
      <c r="X395" s="339">
        <v>0</v>
      </c>
      <c r="Y395" s="339">
        <v>0</v>
      </c>
      <c r="Z395" s="339">
        <v>0</v>
      </c>
      <c r="AA395" s="339">
        <v>160152</v>
      </c>
      <c r="AB395" s="339">
        <v>0</v>
      </c>
      <c r="AC395" s="339">
        <v>0</v>
      </c>
      <c r="AD395" s="339">
        <v>308574.34999999998</v>
      </c>
      <c r="AE395" s="339">
        <v>0</v>
      </c>
      <c r="AF395" s="339">
        <v>0</v>
      </c>
      <c r="AG395" s="339">
        <v>0</v>
      </c>
      <c r="AH395" s="339">
        <v>0</v>
      </c>
      <c r="AI395" s="339">
        <v>0</v>
      </c>
      <c r="AJ395" s="339">
        <v>0</v>
      </c>
      <c r="AK395" s="339">
        <v>0</v>
      </c>
      <c r="AL395" s="339">
        <v>0</v>
      </c>
      <c r="AM395" s="339">
        <v>0</v>
      </c>
      <c r="AN395" s="339">
        <v>0</v>
      </c>
      <c r="AO395" s="339">
        <v>0</v>
      </c>
      <c r="AP395" s="339">
        <v>0</v>
      </c>
      <c r="AQ395" s="339">
        <v>0</v>
      </c>
      <c r="AR395" s="339">
        <v>0</v>
      </c>
      <c r="AS395" s="339">
        <v>163103.65</v>
      </c>
      <c r="AT395" s="339">
        <v>0</v>
      </c>
      <c r="AU395" s="339">
        <v>0</v>
      </c>
      <c r="AV395" s="339">
        <v>1200</v>
      </c>
      <c r="AW395" s="339">
        <v>0</v>
      </c>
      <c r="AX395" s="339">
        <v>0</v>
      </c>
      <c r="AY395" s="339">
        <v>0</v>
      </c>
      <c r="AZ395" s="339">
        <v>0</v>
      </c>
      <c r="BA395" s="339">
        <v>0</v>
      </c>
      <c r="BB395" s="339">
        <v>0</v>
      </c>
      <c r="BC395" s="339">
        <v>0</v>
      </c>
      <c r="BD395" s="339">
        <v>0</v>
      </c>
      <c r="BE395" s="339">
        <v>0</v>
      </c>
      <c r="BF395" s="339">
        <v>0</v>
      </c>
      <c r="BG395" s="339">
        <v>11000</v>
      </c>
      <c r="BH395" s="339">
        <v>0</v>
      </c>
      <c r="BI395" s="339">
        <v>0</v>
      </c>
      <c r="BJ395" s="339">
        <v>0</v>
      </c>
      <c r="BK395" s="339">
        <v>0</v>
      </c>
      <c r="BL395" s="339">
        <v>21614.400000000001</v>
      </c>
      <c r="BM395" s="339">
        <v>0</v>
      </c>
      <c r="BN395" s="339">
        <v>0</v>
      </c>
      <c r="BO395" s="339">
        <v>0</v>
      </c>
      <c r="BP395" s="339">
        <v>0</v>
      </c>
      <c r="BQ395" s="339">
        <v>0</v>
      </c>
      <c r="BR395" s="339">
        <v>0</v>
      </c>
      <c r="BS395" s="339">
        <v>0</v>
      </c>
      <c r="BT395" s="339">
        <v>0</v>
      </c>
      <c r="BU395" s="339">
        <v>0</v>
      </c>
      <c r="BV395" s="339">
        <v>22075.65</v>
      </c>
      <c r="BW395" s="339">
        <v>0</v>
      </c>
      <c r="BX395" s="339">
        <v>0</v>
      </c>
      <c r="BY395" s="339">
        <v>0</v>
      </c>
      <c r="BZ395" s="339">
        <v>0</v>
      </c>
      <c r="CA395" s="339">
        <v>0</v>
      </c>
      <c r="CB395" s="339">
        <v>0</v>
      </c>
      <c r="CC395" s="339">
        <v>0</v>
      </c>
      <c r="CD395" s="339">
        <v>0</v>
      </c>
      <c r="CE395" s="339">
        <v>0</v>
      </c>
      <c r="CF395" s="339">
        <v>0</v>
      </c>
      <c r="CG395" s="339">
        <v>0</v>
      </c>
      <c r="CH395" s="339">
        <v>30253.8</v>
      </c>
      <c r="CI395" s="339">
        <v>3500</v>
      </c>
      <c r="CJ395" s="339">
        <v>0</v>
      </c>
      <c r="CK395" s="339">
        <v>0</v>
      </c>
      <c r="CL395" s="339">
        <v>0</v>
      </c>
      <c r="CM395" s="339">
        <v>0</v>
      </c>
      <c r="CN395" s="339">
        <v>0</v>
      </c>
      <c r="CO395" s="339">
        <v>0</v>
      </c>
      <c r="CP395" s="339">
        <v>0</v>
      </c>
      <c r="CQ395" s="339">
        <v>0</v>
      </c>
      <c r="CR395" s="339">
        <v>0</v>
      </c>
      <c r="CS395" s="339">
        <v>0</v>
      </c>
      <c r="CT395" s="339">
        <v>0</v>
      </c>
      <c r="CU395" s="339">
        <v>0</v>
      </c>
      <c r="CV395" s="339">
        <v>0</v>
      </c>
      <c r="CW395" s="339">
        <v>0</v>
      </c>
      <c r="CX395" s="339">
        <v>0</v>
      </c>
      <c r="CY395" s="339">
        <v>0</v>
      </c>
      <c r="CZ395" s="339">
        <v>0</v>
      </c>
      <c r="DA395" s="339">
        <v>0</v>
      </c>
      <c r="DB395" s="339">
        <v>0</v>
      </c>
      <c r="DC395" s="339">
        <v>0</v>
      </c>
      <c r="DD395" s="339">
        <v>0</v>
      </c>
      <c r="DE395" s="339">
        <v>0</v>
      </c>
      <c r="DF395" s="339">
        <v>0</v>
      </c>
      <c r="DG395" s="339">
        <v>0</v>
      </c>
      <c r="DH395" s="339">
        <v>0</v>
      </c>
      <c r="DI395" s="339">
        <v>0</v>
      </c>
      <c r="DJ395" s="339">
        <v>0</v>
      </c>
      <c r="DK395" s="339">
        <v>0</v>
      </c>
      <c r="DL395" s="339">
        <v>0</v>
      </c>
      <c r="DM395" s="339">
        <v>0</v>
      </c>
      <c r="DN395" s="339">
        <v>0</v>
      </c>
      <c r="DO395" s="339">
        <v>1237.0999999999999</v>
      </c>
      <c r="DP395" s="339">
        <v>0</v>
      </c>
      <c r="DQ395" s="339">
        <v>0</v>
      </c>
      <c r="DR395" s="339">
        <v>0</v>
      </c>
      <c r="DS395" s="339">
        <v>0</v>
      </c>
      <c r="DT395" s="339">
        <v>0</v>
      </c>
      <c r="DU395" s="339">
        <v>0</v>
      </c>
      <c r="DV395" s="339">
        <v>0</v>
      </c>
      <c r="DW395" s="339">
        <v>0</v>
      </c>
      <c r="DX395" s="339">
        <v>6788</v>
      </c>
      <c r="DY395" s="339">
        <v>0</v>
      </c>
      <c r="DZ395" s="339">
        <v>0</v>
      </c>
      <c r="EA395" s="339">
        <v>0</v>
      </c>
      <c r="EB395" s="339">
        <v>0</v>
      </c>
      <c r="EC395" s="339">
        <v>0</v>
      </c>
      <c r="ED395" s="339">
        <v>0</v>
      </c>
      <c r="EE395" s="339">
        <v>0</v>
      </c>
      <c r="EF395" s="339">
        <v>0</v>
      </c>
      <c r="EG395" s="339">
        <v>0</v>
      </c>
      <c r="EH395" s="339">
        <v>0</v>
      </c>
      <c r="EI395" s="339">
        <v>0</v>
      </c>
      <c r="EJ395" s="339">
        <v>0</v>
      </c>
      <c r="EK395" s="339">
        <v>0</v>
      </c>
      <c r="EL395" s="339">
        <v>25088.799999999999</v>
      </c>
      <c r="EM395" s="339">
        <v>0</v>
      </c>
      <c r="EN395" s="339">
        <v>0</v>
      </c>
      <c r="EO395" s="339">
        <v>0</v>
      </c>
      <c r="EP395" s="339">
        <v>0</v>
      </c>
      <c r="EQ395" s="339">
        <v>0</v>
      </c>
      <c r="ER395" s="339">
        <v>0</v>
      </c>
      <c r="ES395" s="339">
        <v>0</v>
      </c>
      <c r="ET395" s="339">
        <v>0</v>
      </c>
      <c r="EU395" s="339">
        <v>0</v>
      </c>
      <c r="EV395" s="339">
        <v>0</v>
      </c>
      <c r="EW395" s="339">
        <v>0</v>
      </c>
      <c r="EX395" s="339">
        <v>0</v>
      </c>
      <c r="EY395" s="339">
        <v>0</v>
      </c>
      <c r="EZ395" s="339">
        <v>0</v>
      </c>
      <c r="FA395" s="339">
        <v>0</v>
      </c>
      <c r="FB395" s="339">
        <v>0</v>
      </c>
      <c r="FC395" s="339">
        <v>0</v>
      </c>
      <c r="FD395" s="339">
        <v>0</v>
      </c>
      <c r="FE395" s="339">
        <v>0</v>
      </c>
      <c r="FF395" s="339">
        <v>0</v>
      </c>
      <c r="FG395" s="339">
        <v>0</v>
      </c>
      <c r="FH395" s="339">
        <v>766289.05</v>
      </c>
      <c r="FI395" s="339">
        <v>0</v>
      </c>
      <c r="FJ395" s="339">
        <v>0</v>
      </c>
      <c r="FK395" s="339">
        <v>0</v>
      </c>
      <c r="FL395" s="339">
        <v>0</v>
      </c>
      <c r="FM395" s="339">
        <v>0</v>
      </c>
      <c r="FN395" s="339">
        <v>0</v>
      </c>
      <c r="FO395" s="339">
        <v>0</v>
      </c>
      <c r="FP395" s="339">
        <v>0</v>
      </c>
      <c r="FQ395" s="339">
        <v>0</v>
      </c>
      <c r="FR395" s="339">
        <v>0</v>
      </c>
      <c r="FS395" s="339">
        <v>0</v>
      </c>
      <c r="FT395" s="339">
        <v>0</v>
      </c>
      <c r="FU395" s="339">
        <v>0</v>
      </c>
      <c r="FV395" s="339">
        <v>0</v>
      </c>
      <c r="FW395" s="339">
        <v>0</v>
      </c>
      <c r="FX395" s="339">
        <v>0</v>
      </c>
      <c r="FY395" s="339">
        <v>0</v>
      </c>
      <c r="FZ395" s="339">
        <v>0</v>
      </c>
      <c r="GA395" s="339">
        <v>0</v>
      </c>
      <c r="GB395" s="339">
        <v>0</v>
      </c>
      <c r="GC395" s="339">
        <v>0</v>
      </c>
      <c r="GD395" s="339">
        <v>0</v>
      </c>
      <c r="GE395" s="339">
        <v>0</v>
      </c>
      <c r="GF395" s="339">
        <v>0</v>
      </c>
      <c r="GG395" s="339">
        <v>0</v>
      </c>
      <c r="GH395" s="339">
        <v>0</v>
      </c>
      <c r="GI395" s="339">
        <v>0</v>
      </c>
      <c r="GJ395" s="339">
        <v>0</v>
      </c>
      <c r="GK395" s="339">
        <v>182554.25</v>
      </c>
      <c r="GL395" s="339">
        <v>0</v>
      </c>
      <c r="GM395" s="339">
        <v>0</v>
      </c>
      <c r="GN395" s="339">
        <v>0</v>
      </c>
      <c r="GO395" s="339">
        <v>0</v>
      </c>
      <c r="GP395" s="339">
        <v>0</v>
      </c>
      <c r="GQ395" s="339">
        <v>0</v>
      </c>
      <c r="GR395" s="339">
        <v>0</v>
      </c>
      <c r="GS395" s="339">
        <v>0</v>
      </c>
      <c r="GT395" s="339">
        <v>29481.06</v>
      </c>
      <c r="GU395" s="339">
        <v>19025.05</v>
      </c>
      <c r="GV395" s="339">
        <v>0</v>
      </c>
      <c r="GW395" s="339">
        <v>0</v>
      </c>
      <c r="GX395" s="339">
        <v>0</v>
      </c>
      <c r="GY395" s="339">
        <v>0</v>
      </c>
      <c r="GZ395" s="339">
        <v>0</v>
      </c>
      <c r="HA395" s="339">
        <v>0</v>
      </c>
      <c r="HB395" s="339">
        <v>0</v>
      </c>
      <c r="HC395" s="339">
        <v>0</v>
      </c>
      <c r="HD395" s="339">
        <v>0</v>
      </c>
      <c r="HE395" s="339">
        <v>0</v>
      </c>
      <c r="HF395" s="339">
        <v>0</v>
      </c>
      <c r="HG395" s="339">
        <v>0</v>
      </c>
      <c r="HH395" s="339">
        <v>0</v>
      </c>
      <c r="HI395" s="339">
        <v>0</v>
      </c>
      <c r="HJ395" s="339">
        <v>0</v>
      </c>
      <c r="HK395" s="339">
        <v>0</v>
      </c>
      <c r="HL395" s="339">
        <v>0</v>
      </c>
      <c r="HM395" s="339">
        <v>0</v>
      </c>
      <c r="HN395" s="339">
        <v>0</v>
      </c>
      <c r="HO395" s="339">
        <v>0</v>
      </c>
      <c r="HP395" s="339">
        <v>0</v>
      </c>
      <c r="HQ395" s="339">
        <v>0</v>
      </c>
      <c r="HR395" s="339">
        <v>0</v>
      </c>
      <c r="HS395" s="339">
        <v>0</v>
      </c>
      <c r="HT395" s="339">
        <v>0</v>
      </c>
      <c r="HU395" s="339">
        <v>0</v>
      </c>
      <c r="HV395" s="339">
        <v>0</v>
      </c>
      <c r="HW395" s="339">
        <v>0</v>
      </c>
      <c r="HX395" s="339">
        <v>0</v>
      </c>
      <c r="HY395" s="339">
        <v>0</v>
      </c>
      <c r="HZ395" s="339">
        <v>0</v>
      </c>
      <c r="IA395" s="339">
        <v>0</v>
      </c>
      <c r="IB395" s="339">
        <v>0</v>
      </c>
      <c r="IC395" s="339">
        <v>0</v>
      </c>
      <c r="ID395" s="339">
        <v>0</v>
      </c>
      <c r="IE395" s="339">
        <v>0</v>
      </c>
      <c r="IF395" s="339">
        <v>0</v>
      </c>
      <c r="IG395" s="339">
        <v>0</v>
      </c>
      <c r="IH395" s="339">
        <v>0</v>
      </c>
      <c r="II395" s="339">
        <v>0</v>
      </c>
      <c r="IJ395" s="339">
        <v>0</v>
      </c>
      <c r="IK395" s="339">
        <v>0</v>
      </c>
      <c r="IL395" s="339">
        <v>0</v>
      </c>
      <c r="IM395" s="339">
        <v>0</v>
      </c>
      <c r="IN395" s="339">
        <v>0</v>
      </c>
      <c r="IO395" s="339">
        <v>0</v>
      </c>
      <c r="IP395" s="339">
        <v>0</v>
      </c>
      <c r="IQ395" s="339">
        <v>0</v>
      </c>
      <c r="IR395" s="339">
        <v>0</v>
      </c>
      <c r="IS395" s="339">
        <v>0</v>
      </c>
      <c r="IT395" s="339">
        <v>0</v>
      </c>
      <c r="IU395" s="339">
        <v>0</v>
      </c>
      <c r="IV395" s="339">
        <v>0</v>
      </c>
      <c r="IW395" s="339">
        <v>0</v>
      </c>
      <c r="IX395" s="339">
        <v>0</v>
      </c>
      <c r="IY395" s="339">
        <v>0</v>
      </c>
      <c r="IZ395" s="339">
        <v>0</v>
      </c>
      <c r="JA395" s="339">
        <v>0</v>
      </c>
      <c r="JB395" s="339">
        <v>0</v>
      </c>
      <c r="JC395" s="339">
        <v>8683</v>
      </c>
      <c r="JD395" s="339">
        <v>0</v>
      </c>
      <c r="JE395" s="339">
        <v>0</v>
      </c>
      <c r="JF395" s="339">
        <v>0</v>
      </c>
      <c r="JG395" s="339">
        <v>0</v>
      </c>
      <c r="JH395" s="339">
        <v>0</v>
      </c>
      <c r="JI395" s="339">
        <v>0</v>
      </c>
      <c r="JJ395" s="339">
        <v>0</v>
      </c>
      <c r="JK395" s="339">
        <v>0</v>
      </c>
      <c r="JL395" s="339">
        <v>0</v>
      </c>
      <c r="JM395" s="339">
        <v>202716.12</v>
      </c>
      <c r="JN395" s="339">
        <v>0</v>
      </c>
      <c r="JO395" s="339">
        <v>0</v>
      </c>
      <c r="JP395" s="339">
        <v>0</v>
      </c>
      <c r="JQ395" s="339">
        <v>0</v>
      </c>
      <c r="JR395" s="339">
        <v>0</v>
      </c>
      <c r="JS395" s="339">
        <v>0</v>
      </c>
      <c r="JT395" s="339">
        <v>0</v>
      </c>
      <c r="JU395" s="339">
        <v>0</v>
      </c>
      <c r="JV395" s="339">
        <v>0</v>
      </c>
      <c r="JW395" s="339">
        <v>359849.6</v>
      </c>
      <c r="JX395" s="339">
        <v>0</v>
      </c>
      <c r="JY395" s="339">
        <v>0</v>
      </c>
      <c r="JZ395" s="339">
        <v>0</v>
      </c>
      <c r="KA395" s="339">
        <v>0</v>
      </c>
      <c r="KB395" s="339">
        <v>40710</v>
      </c>
      <c r="KC395" s="339">
        <v>0</v>
      </c>
      <c r="KD395" s="339">
        <v>3298</v>
      </c>
      <c r="KE395" s="339">
        <v>460297.5</v>
      </c>
      <c r="KF395" s="339">
        <v>0</v>
      </c>
      <c r="KG395" s="339">
        <v>0</v>
      </c>
      <c r="KH395" s="339">
        <v>0</v>
      </c>
      <c r="KI395" s="339">
        <v>0</v>
      </c>
      <c r="KJ395" s="339">
        <v>0</v>
      </c>
      <c r="KK395" s="339">
        <v>0</v>
      </c>
      <c r="KL395" s="339">
        <v>0</v>
      </c>
      <c r="KM395" s="339">
        <v>0</v>
      </c>
      <c r="KN395" s="339">
        <v>0</v>
      </c>
      <c r="KO395" s="339">
        <v>0</v>
      </c>
      <c r="KP395" s="339">
        <v>0</v>
      </c>
      <c r="KQ395" s="339">
        <v>0</v>
      </c>
      <c r="KR395" s="339">
        <v>0</v>
      </c>
      <c r="KS395" s="339">
        <v>0</v>
      </c>
      <c r="KU395" s="312">
        <v>50</v>
      </c>
    </row>
    <row r="396" spans="1:311" x14ac:dyDescent="0.25">
      <c r="A396">
        <v>2022</v>
      </c>
      <c r="B396" t="s">
        <v>945</v>
      </c>
      <c r="C396" t="s">
        <v>946</v>
      </c>
      <c r="D396" t="s">
        <v>951</v>
      </c>
      <c r="E396" t="s">
        <v>780</v>
      </c>
      <c r="F396" s="339">
        <v>0</v>
      </c>
      <c r="G396" s="339">
        <v>0</v>
      </c>
      <c r="H396" s="339">
        <v>0</v>
      </c>
      <c r="I396" s="339">
        <v>0</v>
      </c>
      <c r="J396" s="339">
        <v>58316.959999999999</v>
      </c>
      <c r="K396" s="339">
        <v>0</v>
      </c>
      <c r="L396" s="339">
        <v>87894.8</v>
      </c>
      <c r="M396" s="339">
        <v>0</v>
      </c>
      <c r="N396" s="339">
        <v>46403.95</v>
      </c>
      <c r="O396" s="339">
        <v>72561.05</v>
      </c>
      <c r="P396" s="339">
        <v>0</v>
      </c>
      <c r="Q396" s="339">
        <v>0</v>
      </c>
      <c r="R396" s="339">
        <v>0</v>
      </c>
      <c r="S396" s="339">
        <v>0</v>
      </c>
      <c r="T396" s="339">
        <v>0</v>
      </c>
      <c r="U396" s="339">
        <v>0</v>
      </c>
      <c r="V396" s="339">
        <v>0</v>
      </c>
      <c r="W396" s="339">
        <v>0</v>
      </c>
      <c r="X396" s="339">
        <v>0</v>
      </c>
      <c r="Y396" s="339">
        <v>0</v>
      </c>
      <c r="Z396" s="339">
        <v>40859.25</v>
      </c>
      <c r="AA396" s="339">
        <v>483332.65</v>
      </c>
      <c r="AB396" s="339">
        <v>0</v>
      </c>
      <c r="AC396" s="339">
        <v>0</v>
      </c>
      <c r="AD396" s="339">
        <v>0</v>
      </c>
      <c r="AE396" s="339">
        <v>0</v>
      </c>
      <c r="AF396" s="339">
        <v>0</v>
      </c>
      <c r="AG396" s="339">
        <v>0</v>
      </c>
      <c r="AH396" s="339">
        <v>0</v>
      </c>
      <c r="AI396" s="339">
        <v>0</v>
      </c>
      <c r="AJ396" s="339">
        <v>0</v>
      </c>
      <c r="AK396" s="339">
        <v>0</v>
      </c>
      <c r="AL396" s="339">
        <v>20718.3</v>
      </c>
      <c r="AM396" s="339">
        <v>0</v>
      </c>
      <c r="AN396" s="339">
        <v>0</v>
      </c>
      <c r="AO396" s="339">
        <v>0</v>
      </c>
      <c r="AP396" s="339">
        <v>0</v>
      </c>
      <c r="AQ396" s="339">
        <v>0</v>
      </c>
      <c r="AR396" s="339">
        <v>0</v>
      </c>
      <c r="AS396" s="339">
        <v>209719.4</v>
      </c>
      <c r="AT396" s="339">
        <v>0</v>
      </c>
      <c r="AU396" s="339">
        <v>0</v>
      </c>
      <c r="AV396" s="339">
        <v>0</v>
      </c>
      <c r="AW396" s="339">
        <v>119856.7</v>
      </c>
      <c r="AX396" s="339">
        <v>0</v>
      </c>
      <c r="AY396" s="339">
        <v>0</v>
      </c>
      <c r="AZ396" s="339">
        <v>35138.199999999997</v>
      </c>
      <c r="BA396" s="339">
        <v>0</v>
      </c>
      <c r="BB396" s="339">
        <v>0</v>
      </c>
      <c r="BC396" s="339">
        <v>0</v>
      </c>
      <c r="BD396" s="339">
        <v>93652</v>
      </c>
      <c r="BE396" s="339">
        <v>94680</v>
      </c>
      <c r="BF396" s="339">
        <v>0</v>
      </c>
      <c r="BG396" s="339">
        <v>0</v>
      </c>
      <c r="BH396" s="339">
        <v>0</v>
      </c>
      <c r="BI396" s="339">
        <v>97131.199999999997</v>
      </c>
      <c r="BJ396" s="339">
        <v>0</v>
      </c>
      <c r="BK396" s="339">
        <v>29866.85</v>
      </c>
      <c r="BL396" s="339">
        <v>0</v>
      </c>
      <c r="BM396" s="339">
        <v>0</v>
      </c>
      <c r="BN396" s="339">
        <v>76380</v>
      </c>
      <c r="BO396" s="339">
        <v>141821.45000000001</v>
      </c>
      <c r="BP396" s="339">
        <v>0</v>
      </c>
      <c r="BQ396" s="339">
        <v>0</v>
      </c>
      <c r="BR396" s="339">
        <v>20122.71</v>
      </c>
      <c r="BS396" s="339">
        <v>0</v>
      </c>
      <c r="BT396" s="339">
        <v>0</v>
      </c>
      <c r="BU396" s="339">
        <v>0</v>
      </c>
      <c r="BV396" s="339">
        <v>0</v>
      </c>
      <c r="BW396" s="339">
        <v>0</v>
      </c>
      <c r="BX396" s="339">
        <v>0</v>
      </c>
      <c r="BY396" s="339">
        <v>9591.2000000000007</v>
      </c>
      <c r="BZ396" s="339">
        <v>0</v>
      </c>
      <c r="CA396" s="339">
        <v>0</v>
      </c>
      <c r="CB396" s="339">
        <v>0</v>
      </c>
      <c r="CC396" s="339">
        <v>0</v>
      </c>
      <c r="CD396" s="339">
        <v>1014.3</v>
      </c>
      <c r="CE396" s="339">
        <v>47379.35</v>
      </c>
      <c r="CF396" s="339">
        <v>0</v>
      </c>
      <c r="CG396" s="339">
        <v>0</v>
      </c>
      <c r="CH396" s="339">
        <v>0</v>
      </c>
      <c r="CI396" s="339">
        <v>0</v>
      </c>
      <c r="CJ396" s="339">
        <v>0</v>
      </c>
      <c r="CK396" s="339">
        <v>0</v>
      </c>
      <c r="CL396" s="339">
        <v>0</v>
      </c>
      <c r="CM396" s="339">
        <v>0</v>
      </c>
      <c r="CN396" s="339">
        <v>0</v>
      </c>
      <c r="CO396" s="339">
        <v>0</v>
      </c>
      <c r="CP396" s="339">
        <v>0</v>
      </c>
      <c r="CQ396" s="339">
        <v>0</v>
      </c>
      <c r="CR396" s="339">
        <v>0</v>
      </c>
      <c r="CS396" s="339">
        <v>0</v>
      </c>
      <c r="CT396" s="339">
        <v>0</v>
      </c>
      <c r="CU396" s="339">
        <v>0</v>
      </c>
      <c r="CV396" s="339">
        <v>6120.2</v>
      </c>
      <c r="CW396" s="339">
        <v>13721</v>
      </c>
      <c r="CX396" s="339">
        <v>0</v>
      </c>
      <c r="CY396" s="339">
        <v>0</v>
      </c>
      <c r="CZ396" s="339">
        <v>66376.800000000003</v>
      </c>
      <c r="DA396" s="339">
        <v>50188.2</v>
      </c>
      <c r="DB396" s="339">
        <v>59545.73</v>
      </c>
      <c r="DC396" s="339">
        <v>0</v>
      </c>
      <c r="DD396" s="339">
        <v>0</v>
      </c>
      <c r="DE396" s="339">
        <v>105600</v>
      </c>
      <c r="DF396" s="339">
        <v>0</v>
      </c>
      <c r="DG396" s="339">
        <v>0</v>
      </c>
      <c r="DH396" s="339">
        <v>0</v>
      </c>
      <c r="DI396" s="339">
        <v>36083.25</v>
      </c>
      <c r="DJ396" s="339">
        <v>0</v>
      </c>
      <c r="DK396" s="339">
        <v>45300</v>
      </c>
      <c r="DL396" s="339">
        <v>0</v>
      </c>
      <c r="DM396" s="339">
        <v>0</v>
      </c>
      <c r="DN396" s="339">
        <v>0</v>
      </c>
      <c r="DO396" s="339">
        <v>0</v>
      </c>
      <c r="DP396" s="339">
        <v>0</v>
      </c>
      <c r="DQ396" s="339">
        <v>0</v>
      </c>
      <c r="DR396" s="339">
        <v>77400</v>
      </c>
      <c r="DS396" s="339">
        <v>37184.160000000003</v>
      </c>
      <c r="DT396" s="339">
        <v>11128.8</v>
      </c>
      <c r="DU396" s="339">
        <v>0</v>
      </c>
      <c r="DV396" s="339">
        <v>0</v>
      </c>
      <c r="DW396" s="339">
        <v>0</v>
      </c>
      <c r="DX396" s="339">
        <v>0</v>
      </c>
      <c r="DY396" s="339">
        <v>0</v>
      </c>
      <c r="DZ396" s="339">
        <v>0</v>
      </c>
      <c r="EA396" s="339">
        <v>1392833.64</v>
      </c>
      <c r="EB396" s="339">
        <v>0</v>
      </c>
      <c r="EC396" s="339">
        <v>0</v>
      </c>
      <c r="ED396" s="339">
        <v>0</v>
      </c>
      <c r="EE396" s="339">
        <v>0</v>
      </c>
      <c r="EF396" s="339">
        <v>0</v>
      </c>
      <c r="EG396" s="339">
        <v>0</v>
      </c>
      <c r="EH396" s="339">
        <v>0</v>
      </c>
      <c r="EI396" s="339">
        <v>7702.9</v>
      </c>
      <c r="EJ396" s="339">
        <v>0</v>
      </c>
      <c r="EK396" s="339">
        <v>0</v>
      </c>
      <c r="EL396" s="339">
        <v>0</v>
      </c>
      <c r="EM396" s="339">
        <v>78426.100000000006</v>
      </c>
      <c r="EN396" s="339">
        <v>0</v>
      </c>
      <c r="EO396" s="339">
        <v>214895.76</v>
      </c>
      <c r="EP396" s="339">
        <v>0</v>
      </c>
      <c r="EQ396" s="339">
        <v>0</v>
      </c>
      <c r="ER396" s="339">
        <v>0</v>
      </c>
      <c r="ES396" s="339">
        <v>0</v>
      </c>
      <c r="ET396" s="339">
        <v>101841.5</v>
      </c>
      <c r="EU396" s="339">
        <v>0</v>
      </c>
      <c r="EV396" s="339">
        <v>0</v>
      </c>
      <c r="EW396" s="339">
        <v>44000</v>
      </c>
      <c r="EX396" s="339">
        <v>0</v>
      </c>
      <c r="EY396" s="339">
        <v>24380.1</v>
      </c>
      <c r="EZ396" s="339">
        <v>11006129.08</v>
      </c>
      <c r="FA396" s="339">
        <v>0</v>
      </c>
      <c r="FB396" s="339">
        <v>0</v>
      </c>
      <c r="FC396" s="339">
        <v>301769</v>
      </c>
      <c r="FD396" s="339">
        <v>0</v>
      </c>
      <c r="FE396" s="339">
        <v>0</v>
      </c>
      <c r="FF396" s="339">
        <v>0</v>
      </c>
      <c r="FG396" s="339">
        <v>0</v>
      </c>
      <c r="FH396" s="339">
        <v>239929.8</v>
      </c>
      <c r="FI396" s="339">
        <v>0</v>
      </c>
      <c r="FJ396" s="339">
        <v>89217.600000000006</v>
      </c>
      <c r="FK396" s="339">
        <v>0</v>
      </c>
      <c r="FL396" s="339">
        <v>0</v>
      </c>
      <c r="FM396" s="339">
        <v>65998.55</v>
      </c>
      <c r="FN396" s="339">
        <v>0</v>
      </c>
      <c r="FO396" s="339">
        <v>0</v>
      </c>
      <c r="FP396" s="339">
        <v>0</v>
      </c>
      <c r="FQ396" s="339">
        <v>0</v>
      </c>
      <c r="FR396" s="339">
        <v>422249.68</v>
      </c>
      <c r="FS396" s="339">
        <v>0</v>
      </c>
      <c r="FT396" s="339">
        <v>0</v>
      </c>
      <c r="FU396" s="339">
        <v>0</v>
      </c>
      <c r="FV396" s="339">
        <v>0</v>
      </c>
      <c r="FW396" s="339">
        <v>0</v>
      </c>
      <c r="FX396" s="339">
        <v>0</v>
      </c>
      <c r="FY396" s="339">
        <v>0</v>
      </c>
      <c r="FZ396" s="339">
        <v>19879</v>
      </c>
      <c r="GA396" s="339">
        <v>0</v>
      </c>
      <c r="GB396" s="339">
        <v>0</v>
      </c>
      <c r="GC396" s="339">
        <v>0</v>
      </c>
      <c r="GD396" s="339">
        <v>0</v>
      </c>
      <c r="GE396" s="339">
        <v>0</v>
      </c>
      <c r="GF396" s="339">
        <v>0</v>
      </c>
      <c r="GG396" s="339">
        <v>0</v>
      </c>
      <c r="GH396" s="339">
        <v>39694.25</v>
      </c>
      <c r="GI396" s="339">
        <v>0</v>
      </c>
      <c r="GJ396" s="339">
        <v>0</v>
      </c>
      <c r="GK396" s="339">
        <v>692383.1</v>
      </c>
      <c r="GL396" s="339">
        <v>0</v>
      </c>
      <c r="GM396" s="339">
        <v>153777.5</v>
      </c>
      <c r="GN396" s="339">
        <v>121712.3</v>
      </c>
      <c r="GO396" s="339">
        <v>48773.7</v>
      </c>
      <c r="GP396" s="339">
        <v>0</v>
      </c>
      <c r="GQ396" s="339">
        <v>0</v>
      </c>
      <c r="GR396" s="339">
        <v>0</v>
      </c>
      <c r="GS396" s="339">
        <v>715272.55</v>
      </c>
      <c r="GT396" s="339">
        <v>0</v>
      </c>
      <c r="GU396" s="339">
        <v>0</v>
      </c>
      <c r="GV396" s="339">
        <v>0</v>
      </c>
      <c r="GW396" s="339">
        <v>0</v>
      </c>
      <c r="GX396" s="339">
        <v>207855</v>
      </c>
      <c r="GY396" s="339">
        <v>0</v>
      </c>
      <c r="GZ396" s="339">
        <v>0</v>
      </c>
      <c r="HA396" s="339">
        <v>290790</v>
      </c>
      <c r="HB396" s="339">
        <v>0</v>
      </c>
      <c r="HC396" s="339">
        <v>198000</v>
      </c>
      <c r="HD396" s="339">
        <v>0</v>
      </c>
      <c r="HE396" s="339">
        <v>0</v>
      </c>
      <c r="HF396" s="339">
        <v>0</v>
      </c>
      <c r="HG396" s="339">
        <v>0</v>
      </c>
      <c r="HH396" s="339">
        <v>206110.17</v>
      </c>
      <c r="HI396" s="339">
        <v>0</v>
      </c>
      <c r="HJ396" s="339">
        <v>0</v>
      </c>
      <c r="HK396" s="339">
        <v>0</v>
      </c>
      <c r="HL396" s="339">
        <v>0</v>
      </c>
      <c r="HM396" s="339">
        <v>0</v>
      </c>
      <c r="HN396" s="339">
        <v>0</v>
      </c>
      <c r="HO396" s="339">
        <v>0</v>
      </c>
      <c r="HP396" s="339">
        <v>248108.21</v>
      </c>
      <c r="HQ396" s="339">
        <v>0</v>
      </c>
      <c r="HR396" s="339">
        <v>0</v>
      </c>
      <c r="HS396" s="339">
        <v>0</v>
      </c>
      <c r="HT396" s="339">
        <v>969166.9</v>
      </c>
      <c r="HU396" s="339">
        <v>0</v>
      </c>
      <c r="HV396" s="339">
        <v>0</v>
      </c>
      <c r="HW396" s="339">
        <v>662970.31000000006</v>
      </c>
      <c r="HX396" s="339">
        <v>0</v>
      </c>
      <c r="HY396" s="339">
        <v>64840.5</v>
      </c>
      <c r="HZ396" s="339">
        <v>0</v>
      </c>
      <c r="IA396" s="339">
        <v>0</v>
      </c>
      <c r="IB396" s="339">
        <v>56879</v>
      </c>
      <c r="IC396" s="339">
        <v>14389.95</v>
      </c>
      <c r="ID396" s="339">
        <v>0</v>
      </c>
      <c r="IE396" s="339">
        <v>0</v>
      </c>
      <c r="IF396" s="339">
        <v>0</v>
      </c>
      <c r="IG396" s="339">
        <v>14220.8</v>
      </c>
      <c r="IH396" s="339">
        <v>0</v>
      </c>
      <c r="II396" s="339">
        <v>0</v>
      </c>
      <c r="IJ396" s="339">
        <v>51938.5</v>
      </c>
      <c r="IK396" s="339">
        <v>0</v>
      </c>
      <c r="IL396" s="339">
        <v>0</v>
      </c>
      <c r="IM396" s="339">
        <v>0</v>
      </c>
      <c r="IN396" s="339">
        <v>0</v>
      </c>
      <c r="IO396" s="339">
        <v>0</v>
      </c>
      <c r="IP396" s="339">
        <v>150000</v>
      </c>
      <c r="IQ396" s="339">
        <v>0</v>
      </c>
      <c r="IR396" s="339">
        <v>0</v>
      </c>
      <c r="IS396" s="339">
        <v>0</v>
      </c>
      <c r="IT396" s="339">
        <v>36254.080000000002</v>
      </c>
      <c r="IU396" s="339">
        <v>15319.25</v>
      </c>
      <c r="IV396" s="339">
        <v>0</v>
      </c>
      <c r="IW396" s="339">
        <v>0</v>
      </c>
      <c r="IX396" s="339">
        <v>0</v>
      </c>
      <c r="IY396" s="339">
        <v>0</v>
      </c>
      <c r="IZ396" s="339">
        <v>0</v>
      </c>
      <c r="JA396" s="339">
        <v>0</v>
      </c>
      <c r="JB396" s="339">
        <v>0</v>
      </c>
      <c r="JC396" s="339">
        <v>0</v>
      </c>
      <c r="JD396" s="339">
        <v>0</v>
      </c>
      <c r="JE396" s="339">
        <v>0</v>
      </c>
      <c r="JF396" s="339">
        <v>0</v>
      </c>
      <c r="JG396" s="339">
        <v>0</v>
      </c>
      <c r="JH396" s="339">
        <v>0</v>
      </c>
      <c r="JI396" s="339">
        <v>0</v>
      </c>
      <c r="JJ396" s="339">
        <v>0</v>
      </c>
      <c r="JK396" s="339">
        <v>0</v>
      </c>
      <c r="JL396" s="339">
        <v>0</v>
      </c>
      <c r="JM396" s="339">
        <v>0</v>
      </c>
      <c r="JN396" s="339">
        <v>0</v>
      </c>
      <c r="JO396" s="339">
        <v>0</v>
      </c>
      <c r="JP396" s="339">
        <v>0</v>
      </c>
      <c r="JQ396" s="339">
        <v>36648.15</v>
      </c>
      <c r="JR396" s="339">
        <v>0</v>
      </c>
      <c r="JS396" s="339">
        <v>0</v>
      </c>
      <c r="JT396" s="339">
        <v>0</v>
      </c>
      <c r="JU396" s="339">
        <v>0</v>
      </c>
      <c r="JV396" s="339">
        <v>501440.5</v>
      </c>
      <c r="JW396" s="339">
        <v>0</v>
      </c>
      <c r="JX396" s="339">
        <v>0</v>
      </c>
      <c r="JY396" s="339">
        <v>0</v>
      </c>
      <c r="JZ396" s="339">
        <v>0</v>
      </c>
      <c r="KA396" s="339">
        <v>0</v>
      </c>
      <c r="KB396" s="339">
        <v>0</v>
      </c>
      <c r="KC396" s="339">
        <v>0</v>
      </c>
      <c r="KD396" s="339">
        <v>5280</v>
      </c>
      <c r="KE396" s="339">
        <v>36518.44</v>
      </c>
      <c r="KF396" s="339">
        <v>0</v>
      </c>
      <c r="KG396" s="339">
        <v>0</v>
      </c>
      <c r="KH396" s="339">
        <v>0</v>
      </c>
      <c r="KI396" s="339">
        <v>0</v>
      </c>
      <c r="KJ396" s="339">
        <v>0</v>
      </c>
      <c r="KK396" s="339">
        <v>0</v>
      </c>
      <c r="KL396" s="339">
        <v>0</v>
      </c>
      <c r="KM396" s="339">
        <v>0</v>
      </c>
      <c r="KN396" s="339">
        <v>0</v>
      </c>
      <c r="KO396" s="339">
        <v>0</v>
      </c>
      <c r="KP396" s="339">
        <v>494</v>
      </c>
      <c r="KQ396" s="339">
        <v>1278422.72</v>
      </c>
      <c r="KR396" s="339">
        <v>44773</v>
      </c>
      <c r="KS396" s="339">
        <v>0</v>
      </c>
      <c r="KU396" s="312">
        <v>50</v>
      </c>
    </row>
    <row r="397" spans="1:311" x14ac:dyDescent="0.25">
      <c r="A397">
        <v>2022</v>
      </c>
      <c r="B397" t="s">
        <v>945</v>
      </c>
      <c r="C397" t="s">
        <v>946</v>
      </c>
      <c r="D397" t="s">
        <v>952</v>
      </c>
      <c r="E397" t="s">
        <v>780</v>
      </c>
      <c r="F397" s="339">
        <v>0</v>
      </c>
      <c r="G397" s="339">
        <v>0</v>
      </c>
      <c r="H397" s="339">
        <v>0</v>
      </c>
      <c r="I397" s="339">
        <v>0</v>
      </c>
      <c r="J397" s="339">
        <v>0</v>
      </c>
      <c r="K397" s="339">
        <v>0</v>
      </c>
      <c r="L397" s="339">
        <v>0</v>
      </c>
      <c r="M397" s="339">
        <v>0</v>
      </c>
      <c r="N397" s="339">
        <v>0</v>
      </c>
      <c r="O397" s="339">
        <v>0</v>
      </c>
      <c r="P397" s="339">
        <v>0</v>
      </c>
      <c r="Q397" s="339">
        <v>0</v>
      </c>
      <c r="R397" s="339">
        <v>0</v>
      </c>
      <c r="S397" s="339">
        <v>0</v>
      </c>
      <c r="T397" s="339">
        <v>0</v>
      </c>
      <c r="U397" s="339">
        <v>0</v>
      </c>
      <c r="V397" s="339">
        <v>0</v>
      </c>
      <c r="W397" s="339">
        <v>0</v>
      </c>
      <c r="X397" s="339">
        <v>0</v>
      </c>
      <c r="Y397" s="339">
        <v>0</v>
      </c>
      <c r="Z397" s="339">
        <v>0</v>
      </c>
      <c r="AA397" s="339">
        <v>0</v>
      </c>
      <c r="AB397" s="339">
        <v>0</v>
      </c>
      <c r="AC397" s="339">
        <v>0</v>
      </c>
      <c r="AD397" s="339">
        <v>0</v>
      </c>
      <c r="AE397" s="339">
        <v>0</v>
      </c>
      <c r="AF397" s="339">
        <v>0</v>
      </c>
      <c r="AG397" s="339">
        <v>0</v>
      </c>
      <c r="AH397" s="339">
        <v>2370</v>
      </c>
      <c r="AI397" s="339">
        <v>0</v>
      </c>
      <c r="AJ397" s="339">
        <v>0</v>
      </c>
      <c r="AK397" s="339">
        <v>0</v>
      </c>
      <c r="AL397" s="339">
        <v>0</v>
      </c>
      <c r="AM397" s="339">
        <v>0</v>
      </c>
      <c r="AN397" s="339">
        <v>0</v>
      </c>
      <c r="AO397" s="339">
        <v>0</v>
      </c>
      <c r="AP397" s="339">
        <v>0</v>
      </c>
      <c r="AQ397" s="339">
        <v>0</v>
      </c>
      <c r="AR397" s="339">
        <v>0</v>
      </c>
      <c r="AS397" s="339">
        <v>0</v>
      </c>
      <c r="AT397" s="339">
        <v>0</v>
      </c>
      <c r="AU397" s="339">
        <v>0</v>
      </c>
      <c r="AV397" s="339">
        <v>0</v>
      </c>
      <c r="AW397" s="339">
        <v>0</v>
      </c>
      <c r="AX397" s="339">
        <v>0</v>
      </c>
      <c r="AY397" s="339">
        <v>36618</v>
      </c>
      <c r="AZ397" s="339">
        <v>0</v>
      </c>
      <c r="BA397" s="339">
        <v>0</v>
      </c>
      <c r="BB397" s="339">
        <v>0</v>
      </c>
      <c r="BC397" s="339">
        <v>0</v>
      </c>
      <c r="BD397" s="339">
        <v>0</v>
      </c>
      <c r="BE397" s="339">
        <v>0</v>
      </c>
      <c r="BF397" s="339">
        <v>0</v>
      </c>
      <c r="BG397" s="339">
        <v>0</v>
      </c>
      <c r="BH397" s="339">
        <v>0</v>
      </c>
      <c r="BI397" s="339">
        <v>0</v>
      </c>
      <c r="BJ397" s="339">
        <v>0</v>
      </c>
      <c r="BK397" s="339">
        <v>0</v>
      </c>
      <c r="BL397" s="339">
        <v>0</v>
      </c>
      <c r="BM397" s="339">
        <v>0</v>
      </c>
      <c r="BN397" s="339">
        <v>0</v>
      </c>
      <c r="BO397" s="339">
        <v>0</v>
      </c>
      <c r="BP397" s="339">
        <v>0</v>
      </c>
      <c r="BQ397" s="339">
        <v>0</v>
      </c>
      <c r="BR397" s="339">
        <v>0</v>
      </c>
      <c r="BS397" s="339">
        <v>0</v>
      </c>
      <c r="BT397" s="339">
        <v>0</v>
      </c>
      <c r="BU397" s="339">
        <v>0</v>
      </c>
      <c r="BV397" s="339">
        <v>0</v>
      </c>
      <c r="BW397" s="339">
        <v>0</v>
      </c>
      <c r="BX397" s="339">
        <v>0</v>
      </c>
      <c r="BY397" s="339">
        <v>0</v>
      </c>
      <c r="BZ397" s="339">
        <v>0</v>
      </c>
      <c r="CA397" s="339">
        <v>0</v>
      </c>
      <c r="CB397" s="339">
        <v>0</v>
      </c>
      <c r="CC397" s="339">
        <v>0</v>
      </c>
      <c r="CD397" s="339">
        <v>0</v>
      </c>
      <c r="CE397" s="339">
        <v>0</v>
      </c>
      <c r="CF397" s="339">
        <v>0</v>
      </c>
      <c r="CG397" s="339">
        <v>0</v>
      </c>
      <c r="CH397" s="339">
        <v>1770</v>
      </c>
      <c r="CI397" s="339">
        <v>0</v>
      </c>
      <c r="CJ397" s="339">
        <v>0</v>
      </c>
      <c r="CK397" s="339">
        <v>0</v>
      </c>
      <c r="CL397" s="339">
        <v>0</v>
      </c>
      <c r="CM397" s="339">
        <v>0</v>
      </c>
      <c r="CN397" s="339">
        <v>0</v>
      </c>
      <c r="CO397" s="339">
        <v>0</v>
      </c>
      <c r="CP397" s="339">
        <v>0</v>
      </c>
      <c r="CQ397" s="339">
        <v>0</v>
      </c>
      <c r="CR397" s="339">
        <v>0</v>
      </c>
      <c r="CS397" s="339">
        <v>0</v>
      </c>
      <c r="CT397" s="339">
        <v>0</v>
      </c>
      <c r="CU397" s="339">
        <v>0</v>
      </c>
      <c r="CV397" s="339">
        <v>21540</v>
      </c>
      <c r="CW397" s="339">
        <v>0</v>
      </c>
      <c r="CX397" s="339">
        <v>0</v>
      </c>
      <c r="CY397" s="339">
        <v>0</v>
      </c>
      <c r="CZ397" s="339">
        <v>0</v>
      </c>
      <c r="DA397" s="339">
        <v>0</v>
      </c>
      <c r="DB397" s="339">
        <v>0</v>
      </c>
      <c r="DC397" s="339">
        <v>0</v>
      </c>
      <c r="DD397" s="339">
        <v>0</v>
      </c>
      <c r="DE397" s="339">
        <v>0</v>
      </c>
      <c r="DF397" s="339">
        <v>0</v>
      </c>
      <c r="DG397" s="339">
        <v>0</v>
      </c>
      <c r="DH397" s="339">
        <v>0</v>
      </c>
      <c r="DI397" s="339">
        <v>0</v>
      </c>
      <c r="DJ397" s="339">
        <v>0</v>
      </c>
      <c r="DK397" s="339">
        <v>0</v>
      </c>
      <c r="DL397" s="339">
        <v>0</v>
      </c>
      <c r="DM397" s="339">
        <v>0</v>
      </c>
      <c r="DN397" s="339">
        <v>0</v>
      </c>
      <c r="DO397" s="339">
        <v>0</v>
      </c>
      <c r="DP397" s="339">
        <v>0</v>
      </c>
      <c r="DQ397" s="339">
        <v>0</v>
      </c>
      <c r="DR397" s="339">
        <v>0</v>
      </c>
      <c r="DS397" s="339">
        <v>0</v>
      </c>
      <c r="DT397" s="339">
        <v>0</v>
      </c>
      <c r="DU397" s="339">
        <v>0</v>
      </c>
      <c r="DV397" s="339">
        <v>0</v>
      </c>
      <c r="DW397" s="339">
        <v>0</v>
      </c>
      <c r="DX397" s="339">
        <v>0</v>
      </c>
      <c r="DY397" s="339">
        <v>0</v>
      </c>
      <c r="DZ397" s="339">
        <v>0</v>
      </c>
      <c r="EA397" s="339">
        <v>0</v>
      </c>
      <c r="EB397" s="339">
        <v>0</v>
      </c>
      <c r="EC397" s="339">
        <v>0</v>
      </c>
      <c r="ED397" s="339">
        <v>0</v>
      </c>
      <c r="EE397" s="339">
        <v>0</v>
      </c>
      <c r="EF397" s="339">
        <v>0</v>
      </c>
      <c r="EG397" s="339">
        <v>0</v>
      </c>
      <c r="EH397" s="339">
        <v>0</v>
      </c>
      <c r="EI397" s="339">
        <v>0</v>
      </c>
      <c r="EJ397" s="339">
        <v>0</v>
      </c>
      <c r="EK397" s="339">
        <v>31600</v>
      </c>
      <c r="EL397" s="339">
        <v>0</v>
      </c>
      <c r="EM397" s="339">
        <v>0</v>
      </c>
      <c r="EN397" s="339">
        <v>0</v>
      </c>
      <c r="EO397" s="339">
        <v>0</v>
      </c>
      <c r="EP397" s="339">
        <v>0</v>
      </c>
      <c r="EQ397" s="339">
        <v>0</v>
      </c>
      <c r="ER397" s="339">
        <v>3384.8</v>
      </c>
      <c r="ES397" s="339">
        <v>0</v>
      </c>
      <c r="ET397" s="339">
        <v>0</v>
      </c>
      <c r="EU397" s="339">
        <v>0</v>
      </c>
      <c r="EV397" s="339">
        <v>0</v>
      </c>
      <c r="EW397" s="339">
        <v>0</v>
      </c>
      <c r="EX397" s="339">
        <v>0</v>
      </c>
      <c r="EY397" s="339">
        <v>0</v>
      </c>
      <c r="EZ397" s="339">
        <v>3984929.87</v>
      </c>
      <c r="FA397" s="339">
        <v>0</v>
      </c>
      <c r="FB397" s="339">
        <v>0</v>
      </c>
      <c r="FC397" s="339">
        <v>775.87</v>
      </c>
      <c r="FD397" s="339">
        <v>0</v>
      </c>
      <c r="FE397" s="339">
        <v>0</v>
      </c>
      <c r="FF397" s="339">
        <v>0</v>
      </c>
      <c r="FG397" s="339">
        <v>0</v>
      </c>
      <c r="FH397" s="339">
        <v>0</v>
      </c>
      <c r="FI397" s="339">
        <v>0</v>
      </c>
      <c r="FJ397" s="339">
        <v>0</v>
      </c>
      <c r="FK397" s="339">
        <v>0</v>
      </c>
      <c r="FL397" s="339">
        <v>0</v>
      </c>
      <c r="FM397" s="339">
        <v>0</v>
      </c>
      <c r="FN397" s="339">
        <v>0</v>
      </c>
      <c r="FO397" s="339">
        <v>0</v>
      </c>
      <c r="FP397" s="339">
        <v>0</v>
      </c>
      <c r="FQ397" s="339">
        <v>0</v>
      </c>
      <c r="FR397" s="339">
        <v>0</v>
      </c>
      <c r="FS397" s="339">
        <v>0</v>
      </c>
      <c r="FT397" s="339">
        <v>0</v>
      </c>
      <c r="FU397" s="339">
        <v>0</v>
      </c>
      <c r="FV397" s="339">
        <v>0</v>
      </c>
      <c r="FW397" s="339">
        <v>0</v>
      </c>
      <c r="FX397" s="339">
        <v>0</v>
      </c>
      <c r="FY397" s="339">
        <v>0</v>
      </c>
      <c r="FZ397" s="339">
        <v>0</v>
      </c>
      <c r="GA397" s="339">
        <v>0</v>
      </c>
      <c r="GB397" s="339">
        <v>0</v>
      </c>
      <c r="GC397" s="339">
        <v>0</v>
      </c>
      <c r="GD397" s="339">
        <v>0</v>
      </c>
      <c r="GE397" s="339">
        <v>0</v>
      </c>
      <c r="GF397" s="339">
        <v>0</v>
      </c>
      <c r="GG397" s="339">
        <v>0</v>
      </c>
      <c r="GH397" s="339">
        <v>0</v>
      </c>
      <c r="GI397" s="339">
        <v>0</v>
      </c>
      <c r="GJ397" s="339">
        <v>0</v>
      </c>
      <c r="GK397" s="339">
        <v>0</v>
      </c>
      <c r="GL397" s="339">
        <v>0</v>
      </c>
      <c r="GM397" s="339">
        <v>0</v>
      </c>
      <c r="GN397" s="339">
        <v>0</v>
      </c>
      <c r="GO397" s="339">
        <v>0</v>
      </c>
      <c r="GP397" s="339">
        <v>0</v>
      </c>
      <c r="GQ397" s="339">
        <v>0</v>
      </c>
      <c r="GR397" s="339">
        <v>0</v>
      </c>
      <c r="GS397" s="339">
        <v>325176.90999999997</v>
      </c>
      <c r="GT397" s="339">
        <v>0</v>
      </c>
      <c r="GU397" s="339">
        <v>0</v>
      </c>
      <c r="GV397" s="339">
        <v>0</v>
      </c>
      <c r="GW397" s="339">
        <v>0</v>
      </c>
      <c r="GX397" s="339">
        <v>0</v>
      </c>
      <c r="GY397" s="339">
        <v>0</v>
      </c>
      <c r="GZ397" s="339">
        <v>0</v>
      </c>
      <c r="HA397" s="339">
        <v>0</v>
      </c>
      <c r="HB397" s="339">
        <v>0</v>
      </c>
      <c r="HC397" s="339">
        <v>0</v>
      </c>
      <c r="HD397" s="339">
        <v>0</v>
      </c>
      <c r="HE397" s="339">
        <v>0</v>
      </c>
      <c r="HF397" s="339">
        <v>0</v>
      </c>
      <c r="HG397" s="339">
        <v>0</v>
      </c>
      <c r="HH397" s="339">
        <v>0</v>
      </c>
      <c r="HI397" s="339">
        <v>0</v>
      </c>
      <c r="HJ397" s="339">
        <v>0</v>
      </c>
      <c r="HK397" s="339">
        <v>0</v>
      </c>
      <c r="HL397" s="339">
        <v>0</v>
      </c>
      <c r="HM397" s="339">
        <v>0</v>
      </c>
      <c r="HN397" s="339">
        <v>0</v>
      </c>
      <c r="HO397" s="339">
        <v>0</v>
      </c>
      <c r="HP397" s="339">
        <v>0</v>
      </c>
      <c r="HQ397" s="339">
        <v>0</v>
      </c>
      <c r="HR397" s="339">
        <v>45260.95</v>
      </c>
      <c r="HS397" s="339">
        <v>0</v>
      </c>
      <c r="HT397" s="339">
        <v>0</v>
      </c>
      <c r="HU397" s="339">
        <v>0</v>
      </c>
      <c r="HV397" s="339">
        <v>0</v>
      </c>
      <c r="HW397" s="339">
        <v>0</v>
      </c>
      <c r="HX397" s="339">
        <v>0</v>
      </c>
      <c r="HY397" s="339">
        <v>0</v>
      </c>
      <c r="HZ397" s="339">
        <v>0</v>
      </c>
      <c r="IA397" s="339">
        <v>0</v>
      </c>
      <c r="IB397" s="339">
        <v>0</v>
      </c>
      <c r="IC397" s="339">
        <v>0</v>
      </c>
      <c r="ID397" s="339">
        <v>0</v>
      </c>
      <c r="IE397" s="339">
        <v>0</v>
      </c>
      <c r="IF397" s="339">
        <v>0</v>
      </c>
      <c r="IG397" s="339">
        <v>0</v>
      </c>
      <c r="IH397" s="339">
        <v>0</v>
      </c>
      <c r="II397" s="339">
        <v>0</v>
      </c>
      <c r="IJ397" s="339">
        <v>0</v>
      </c>
      <c r="IK397" s="339">
        <v>0</v>
      </c>
      <c r="IL397" s="339">
        <v>0</v>
      </c>
      <c r="IM397" s="339">
        <v>0</v>
      </c>
      <c r="IN397" s="339">
        <v>75469</v>
      </c>
      <c r="IO397" s="339">
        <v>0</v>
      </c>
      <c r="IP397" s="339">
        <v>0</v>
      </c>
      <c r="IQ397" s="339">
        <v>0</v>
      </c>
      <c r="IR397" s="339">
        <v>0</v>
      </c>
      <c r="IS397" s="339">
        <v>0</v>
      </c>
      <c r="IT397" s="339">
        <v>37522.410000000003</v>
      </c>
      <c r="IU397" s="339">
        <v>0</v>
      </c>
      <c r="IV397" s="339">
        <v>0</v>
      </c>
      <c r="IW397" s="339">
        <v>0</v>
      </c>
      <c r="IX397" s="339">
        <v>0</v>
      </c>
      <c r="IY397" s="339">
        <v>0</v>
      </c>
      <c r="IZ397" s="339">
        <v>0</v>
      </c>
      <c r="JA397" s="339">
        <v>0</v>
      </c>
      <c r="JB397" s="339">
        <v>0</v>
      </c>
      <c r="JC397" s="339">
        <v>0</v>
      </c>
      <c r="JD397" s="339">
        <v>0</v>
      </c>
      <c r="JE397" s="339">
        <v>0</v>
      </c>
      <c r="JF397" s="339">
        <v>0</v>
      </c>
      <c r="JG397" s="339">
        <v>0</v>
      </c>
      <c r="JH397" s="339">
        <v>0</v>
      </c>
      <c r="JI397" s="339">
        <v>0</v>
      </c>
      <c r="JJ397" s="339">
        <v>0</v>
      </c>
      <c r="JK397" s="339">
        <v>0</v>
      </c>
      <c r="JL397" s="339">
        <v>0</v>
      </c>
      <c r="JM397" s="339">
        <v>0</v>
      </c>
      <c r="JN397" s="339">
        <v>0</v>
      </c>
      <c r="JO397" s="339">
        <v>68616.23</v>
      </c>
      <c r="JP397" s="339">
        <v>0</v>
      </c>
      <c r="JQ397" s="339">
        <v>0</v>
      </c>
      <c r="JR397" s="339">
        <v>0</v>
      </c>
      <c r="JS397" s="339">
        <v>0</v>
      </c>
      <c r="JT397" s="339">
        <v>0</v>
      </c>
      <c r="JU397" s="339">
        <v>0</v>
      </c>
      <c r="JV397" s="339">
        <v>134865.25</v>
      </c>
      <c r="JW397" s="339">
        <v>0</v>
      </c>
      <c r="JX397" s="339">
        <v>0</v>
      </c>
      <c r="JY397" s="339">
        <v>0</v>
      </c>
      <c r="JZ397" s="339">
        <v>0</v>
      </c>
      <c r="KA397" s="339">
        <v>0</v>
      </c>
      <c r="KB397" s="339">
        <v>0</v>
      </c>
      <c r="KC397" s="339">
        <v>0</v>
      </c>
      <c r="KD397" s="339">
        <v>0</v>
      </c>
      <c r="KE397" s="339">
        <v>4746</v>
      </c>
      <c r="KF397" s="339">
        <v>0</v>
      </c>
      <c r="KG397" s="339">
        <v>0</v>
      </c>
      <c r="KH397" s="339">
        <v>0</v>
      </c>
      <c r="KI397" s="339">
        <v>0</v>
      </c>
      <c r="KJ397" s="339">
        <v>0</v>
      </c>
      <c r="KK397" s="339">
        <v>0</v>
      </c>
      <c r="KL397" s="339">
        <v>0</v>
      </c>
      <c r="KM397" s="339">
        <v>0</v>
      </c>
      <c r="KN397" s="339">
        <v>0</v>
      </c>
      <c r="KO397" s="339">
        <v>0</v>
      </c>
      <c r="KP397" s="339">
        <v>0</v>
      </c>
      <c r="KQ397" s="339">
        <v>0</v>
      </c>
      <c r="KR397" s="339">
        <v>0</v>
      </c>
      <c r="KS397" s="339">
        <v>0</v>
      </c>
      <c r="KU397" s="312">
        <v>50</v>
      </c>
    </row>
    <row r="398" spans="1:311" x14ac:dyDescent="0.25">
      <c r="A398">
        <v>2022</v>
      </c>
      <c r="B398" t="s">
        <v>945</v>
      </c>
      <c r="C398" t="s">
        <v>946</v>
      </c>
      <c r="D398" t="s">
        <v>953</v>
      </c>
      <c r="E398" t="s">
        <v>780</v>
      </c>
      <c r="F398" s="339">
        <v>0</v>
      </c>
      <c r="G398" s="339">
        <v>0</v>
      </c>
      <c r="H398" s="339">
        <v>128421.2</v>
      </c>
      <c r="I398" s="339">
        <v>0</v>
      </c>
      <c r="J398" s="339">
        <v>0</v>
      </c>
      <c r="K398" s="339">
        <v>0</v>
      </c>
      <c r="L398" s="339">
        <v>0</v>
      </c>
      <c r="M398" s="339">
        <v>0</v>
      </c>
      <c r="N398" s="339">
        <v>45252.95</v>
      </c>
      <c r="O398" s="339">
        <v>6884.9</v>
      </c>
      <c r="P398" s="339">
        <v>0</v>
      </c>
      <c r="Q398" s="339">
        <v>0</v>
      </c>
      <c r="R398" s="339">
        <v>0</v>
      </c>
      <c r="S398" s="339">
        <v>0</v>
      </c>
      <c r="T398" s="339">
        <v>30566.9</v>
      </c>
      <c r="U398" s="339">
        <v>0</v>
      </c>
      <c r="V398" s="339">
        <v>0</v>
      </c>
      <c r="W398" s="339">
        <v>0</v>
      </c>
      <c r="X398" s="339">
        <v>0</v>
      </c>
      <c r="Y398" s="339">
        <v>0</v>
      </c>
      <c r="Z398" s="339">
        <v>0</v>
      </c>
      <c r="AA398" s="339">
        <v>113274.55</v>
      </c>
      <c r="AB398" s="339">
        <v>64235.199999999997</v>
      </c>
      <c r="AC398" s="339">
        <v>0</v>
      </c>
      <c r="AD398" s="339">
        <v>456168.15</v>
      </c>
      <c r="AE398" s="339">
        <v>0</v>
      </c>
      <c r="AF398" s="339">
        <v>0</v>
      </c>
      <c r="AG398" s="339">
        <v>0</v>
      </c>
      <c r="AH398" s="339">
        <v>35443.75</v>
      </c>
      <c r="AI398" s="339">
        <v>0</v>
      </c>
      <c r="AJ398" s="339">
        <v>0</v>
      </c>
      <c r="AK398" s="339">
        <v>0</v>
      </c>
      <c r="AL398" s="339">
        <v>0</v>
      </c>
      <c r="AM398" s="339">
        <v>0</v>
      </c>
      <c r="AN398" s="339">
        <v>0</v>
      </c>
      <c r="AO398" s="339">
        <v>0</v>
      </c>
      <c r="AP398" s="339">
        <v>0</v>
      </c>
      <c r="AQ398" s="339">
        <v>0</v>
      </c>
      <c r="AR398" s="339">
        <v>0</v>
      </c>
      <c r="AS398" s="339">
        <v>115183.7</v>
      </c>
      <c r="AT398" s="339">
        <v>0</v>
      </c>
      <c r="AU398" s="339">
        <v>0</v>
      </c>
      <c r="AV398" s="339">
        <v>0</v>
      </c>
      <c r="AW398" s="339">
        <v>0</v>
      </c>
      <c r="AX398" s="339">
        <v>0</v>
      </c>
      <c r="AY398" s="339">
        <v>237.25</v>
      </c>
      <c r="AZ398" s="339">
        <v>0</v>
      </c>
      <c r="BA398" s="339">
        <v>0</v>
      </c>
      <c r="BB398" s="339">
        <v>0</v>
      </c>
      <c r="BC398" s="339">
        <v>163064.95000000001</v>
      </c>
      <c r="BD398" s="339">
        <v>0</v>
      </c>
      <c r="BE398" s="339">
        <v>54227.7</v>
      </c>
      <c r="BF398" s="339">
        <v>0</v>
      </c>
      <c r="BG398" s="339">
        <v>20191.349999999999</v>
      </c>
      <c r="BH398" s="339">
        <v>0</v>
      </c>
      <c r="BI398" s="339">
        <v>0</v>
      </c>
      <c r="BJ398" s="339">
        <v>0</v>
      </c>
      <c r="BK398" s="339">
        <v>0</v>
      </c>
      <c r="BL398" s="339">
        <v>9127.2999999999993</v>
      </c>
      <c r="BM398" s="339">
        <v>0</v>
      </c>
      <c r="BN398" s="339">
        <v>0</v>
      </c>
      <c r="BO398" s="339">
        <v>0</v>
      </c>
      <c r="BP398" s="339">
        <v>0</v>
      </c>
      <c r="BQ398" s="339">
        <v>17307.599999999999</v>
      </c>
      <c r="BR398" s="339">
        <v>62405.7</v>
      </c>
      <c r="BS398" s="339">
        <v>0</v>
      </c>
      <c r="BT398" s="339">
        <v>0</v>
      </c>
      <c r="BU398" s="339">
        <v>0</v>
      </c>
      <c r="BV398" s="339">
        <v>7625.15</v>
      </c>
      <c r="BW398" s="339">
        <v>0</v>
      </c>
      <c r="BX398" s="339">
        <v>0</v>
      </c>
      <c r="BY398" s="339">
        <v>24000</v>
      </c>
      <c r="BZ398" s="339">
        <v>0</v>
      </c>
      <c r="CA398" s="339">
        <v>0</v>
      </c>
      <c r="CB398" s="339">
        <v>0</v>
      </c>
      <c r="CC398" s="339">
        <v>0</v>
      </c>
      <c r="CD398" s="339">
        <v>34643.15</v>
      </c>
      <c r="CE398" s="339">
        <v>0</v>
      </c>
      <c r="CF398" s="339">
        <v>0</v>
      </c>
      <c r="CG398" s="339">
        <v>0</v>
      </c>
      <c r="CH398" s="339">
        <v>0</v>
      </c>
      <c r="CI398" s="339">
        <v>889618.8</v>
      </c>
      <c r="CJ398" s="339">
        <v>0</v>
      </c>
      <c r="CK398" s="339">
        <v>41916.85</v>
      </c>
      <c r="CL398" s="339">
        <v>9768.6</v>
      </c>
      <c r="CM398" s="339">
        <v>0</v>
      </c>
      <c r="CN398" s="339">
        <v>0</v>
      </c>
      <c r="CO398" s="339">
        <v>0</v>
      </c>
      <c r="CP398" s="339">
        <v>16567</v>
      </c>
      <c r="CQ398" s="339">
        <v>698197.64</v>
      </c>
      <c r="CR398" s="339">
        <v>0</v>
      </c>
      <c r="CS398" s="339">
        <v>0</v>
      </c>
      <c r="CT398" s="339">
        <v>87595.85</v>
      </c>
      <c r="CU398" s="339">
        <v>0</v>
      </c>
      <c r="CV398" s="339">
        <v>14571.9</v>
      </c>
      <c r="CW398" s="339">
        <v>46780.65</v>
      </c>
      <c r="CX398" s="339">
        <v>0</v>
      </c>
      <c r="CY398" s="339">
        <v>0</v>
      </c>
      <c r="CZ398" s="339">
        <v>162787.65</v>
      </c>
      <c r="DA398" s="339">
        <v>0</v>
      </c>
      <c r="DB398" s="339">
        <v>0</v>
      </c>
      <c r="DC398" s="339">
        <v>0</v>
      </c>
      <c r="DD398" s="339">
        <v>0</v>
      </c>
      <c r="DE398" s="339">
        <v>0</v>
      </c>
      <c r="DF398" s="339">
        <v>0</v>
      </c>
      <c r="DG398" s="339">
        <v>0</v>
      </c>
      <c r="DH398" s="339">
        <v>0</v>
      </c>
      <c r="DI398" s="339">
        <v>3774.8</v>
      </c>
      <c r="DJ398" s="339">
        <v>0</v>
      </c>
      <c r="DK398" s="339">
        <v>0</v>
      </c>
      <c r="DL398" s="339">
        <v>0</v>
      </c>
      <c r="DM398" s="339">
        <v>26201.8</v>
      </c>
      <c r="DN398" s="339">
        <v>0</v>
      </c>
      <c r="DO398" s="339">
        <v>0</v>
      </c>
      <c r="DP398" s="339">
        <v>0</v>
      </c>
      <c r="DQ398" s="339">
        <v>0</v>
      </c>
      <c r="DR398" s="339">
        <v>0</v>
      </c>
      <c r="DS398" s="339">
        <v>0</v>
      </c>
      <c r="DT398" s="339">
        <v>0</v>
      </c>
      <c r="DU398" s="339">
        <v>80000</v>
      </c>
      <c r="DV398" s="339">
        <v>0</v>
      </c>
      <c r="DW398" s="339">
        <v>28644.6</v>
      </c>
      <c r="DX398" s="339">
        <v>0</v>
      </c>
      <c r="DY398" s="339">
        <v>0</v>
      </c>
      <c r="DZ398" s="339">
        <v>0</v>
      </c>
      <c r="EA398" s="339">
        <v>337014.08</v>
      </c>
      <c r="EB398" s="339">
        <v>0</v>
      </c>
      <c r="EC398" s="339">
        <v>0</v>
      </c>
      <c r="ED398" s="339">
        <v>0</v>
      </c>
      <c r="EE398" s="339">
        <v>218.65</v>
      </c>
      <c r="EF398" s="339">
        <v>0</v>
      </c>
      <c r="EG398" s="339">
        <v>205188.86</v>
      </c>
      <c r="EH398" s="339">
        <v>0</v>
      </c>
      <c r="EI398" s="339">
        <v>0</v>
      </c>
      <c r="EJ398" s="339">
        <v>116452.81</v>
      </c>
      <c r="EK398" s="339">
        <v>0</v>
      </c>
      <c r="EL398" s="339">
        <v>0</v>
      </c>
      <c r="EM398" s="339">
        <v>49413.35</v>
      </c>
      <c r="EN398" s="339">
        <v>0</v>
      </c>
      <c r="EO398" s="339">
        <v>45012.95</v>
      </c>
      <c r="EP398" s="339">
        <v>0</v>
      </c>
      <c r="EQ398" s="339">
        <v>0</v>
      </c>
      <c r="ER398" s="339">
        <v>0</v>
      </c>
      <c r="ES398" s="339">
        <v>0</v>
      </c>
      <c r="ET398" s="339">
        <v>0</v>
      </c>
      <c r="EU398" s="339">
        <v>0</v>
      </c>
      <c r="EV398" s="339">
        <v>0</v>
      </c>
      <c r="EW398" s="339">
        <v>21387</v>
      </c>
      <c r="EX398" s="339">
        <v>0</v>
      </c>
      <c r="EY398" s="339">
        <v>0</v>
      </c>
      <c r="EZ398" s="339">
        <v>13684175.24</v>
      </c>
      <c r="FA398" s="339">
        <v>0</v>
      </c>
      <c r="FB398" s="339">
        <v>0</v>
      </c>
      <c r="FC398" s="339">
        <v>0</v>
      </c>
      <c r="FD398" s="339">
        <v>0</v>
      </c>
      <c r="FE398" s="339">
        <v>0</v>
      </c>
      <c r="FF398" s="339">
        <v>0</v>
      </c>
      <c r="FG398" s="339">
        <v>0</v>
      </c>
      <c r="FH398" s="339">
        <v>369539.15</v>
      </c>
      <c r="FI398" s="339">
        <v>0</v>
      </c>
      <c r="FJ398" s="339">
        <v>26552.9</v>
      </c>
      <c r="FK398" s="339">
        <v>0</v>
      </c>
      <c r="FL398" s="339">
        <v>0</v>
      </c>
      <c r="FM398" s="339">
        <v>46207.05</v>
      </c>
      <c r="FN398" s="339">
        <v>0</v>
      </c>
      <c r="FO398" s="339">
        <v>0</v>
      </c>
      <c r="FP398" s="339">
        <v>0</v>
      </c>
      <c r="FQ398" s="339">
        <v>0</v>
      </c>
      <c r="FR398" s="339">
        <v>296441.28000000003</v>
      </c>
      <c r="FS398" s="339">
        <v>0</v>
      </c>
      <c r="FT398" s="339">
        <v>0</v>
      </c>
      <c r="FU398" s="339">
        <v>0</v>
      </c>
      <c r="FV398" s="339">
        <v>0</v>
      </c>
      <c r="FW398" s="339">
        <v>0</v>
      </c>
      <c r="FX398" s="339">
        <v>0</v>
      </c>
      <c r="FY398" s="339">
        <v>11847.05</v>
      </c>
      <c r="FZ398" s="339">
        <v>0</v>
      </c>
      <c r="GA398" s="339">
        <v>1507.8</v>
      </c>
      <c r="GB398" s="339">
        <v>0</v>
      </c>
      <c r="GC398" s="339">
        <v>0</v>
      </c>
      <c r="GD398" s="339">
        <v>16842.05</v>
      </c>
      <c r="GE398" s="339">
        <v>5400</v>
      </c>
      <c r="GF398" s="339">
        <v>0</v>
      </c>
      <c r="GG398" s="339">
        <v>0</v>
      </c>
      <c r="GH398" s="339">
        <v>0</v>
      </c>
      <c r="GI398" s="339">
        <v>78249.45</v>
      </c>
      <c r="GJ398" s="339">
        <v>0</v>
      </c>
      <c r="GK398" s="339">
        <v>673845.05</v>
      </c>
      <c r="GL398" s="339">
        <v>3231</v>
      </c>
      <c r="GM398" s="339">
        <v>1671448.03</v>
      </c>
      <c r="GN398" s="339">
        <v>0</v>
      </c>
      <c r="GO398" s="339">
        <v>131224.04999999999</v>
      </c>
      <c r="GP398" s="339">
        <v>0</v>
      </c>
      <c r="GQ398" s="339">
        <v>0</v>
      </c>
      <c r="GR398" s="339">
        <v>0</v>
      </c>
      <c r="GS398" s="339">
        <v>1603071.48</v>
      </c>
      <c r="GT398" s="339">
        <v>0</v>
      </c>
      <c r="GU398" s="339">
        <v>12434.3</v>
      </c>
      <c r="GV398" s="339">
        <v>0</v>
      </c>
      <c r="GW398" s="339">
        <v>0</v>
      </c>
      <c r="GX398" s="339">
        <v>1330398</v>
      </c>
      <c r="GY398" s="339">
        <v>267818.25</v>
      </c>
      <c r="GZ398" s="339">
        <v>404263.52</v>
      </c>
      <c r="HA398" s="339">
        <v>0</v>
      </c>
      <c r="HB398" s="339">
        <v>0</v>
      </c>
      <c r="HC398" s="339">
        <v>0</v>
      </c>
      <c r="HD398" s="339">
        <v>0</v>
      </c>
      <c r="HE398" s="339">
        <v>0</v>
      </c>
      <c r="HF398" s="339">
        <v>0</v>
      </c>
      <c r="HG398" s="339">
        <v>0</v>
      </c>
      <c r="HH398" s="339">
        <v>0</v>
      </c>
      <c r="HI398" s="339">
        <v>0</v>
      </c>
      <c r="HJ398" s="339">
        <v>0</v>
      </c>
      <c r="HK398" s="339">
        <v>0</v>
      </c>
      <c r="HL398" s="339">
        <v>68104.399999999994</v>
      </c>
      <c r="HM398" s="339">
        <v>0</v>
      </c>
      <c r="HN398" s="339">
        <v>5696.8</v>
      </c>
      <c r="HO398" s="339">
        <v>21103.88</v>
      </c>
      <c r="HP398" s="339">
        <v>42867.3</v>
      </c>
      <c r="HQ398" s="339">
        <v>0</v>
      </c>
      <c r="HR398" s="339">
        <v>0</v>
      </c>
      <c r="HS398" s="339">
        <v>0</v>
      </c>
      <c r="HT398" s="339">
        <v>1313788.24</v>
      </c>
      <c r="HU398" s="339">
        <v>0</v>
      </c>
      <c r="HV398" s="339">
        <v>79990.2</v>
      </c>
      <c r="HW398" s="339">
        <v>1896298.67</v>
      </c>
      <c r="HX398" s="339">
        <v>0</v>
      </c>
      <c r="HY398" s="339">
        <v>283677.78999999998</v>
      </c>
      <c r="HZ398" s="339">
        <v>2022.9</v>
      </c>
      <c r="IA398" s="339">
        <v>57978.2</v>
      </c>
      <c r="IB398" s="339">
        <v>0</v>
      </c>
      <c r="IC398" s="339">
        <v>232896.15</v>
      </c>
      <c r="ID398" s="339">
        <v>0</v>
      </c>
      <c r="IE398" s="339">
        <v>0</v>
      </c>
      <c r="IF398" s="339">
        <v>0</v>
      </c>
      <c r="IG398" s="339">
        <v>0</v>
      </c>
      <c r="IH398" s="339">
        <v>0</v>
      </c>
      <c r="II398" s="339">
        <v>0</v>
      </c>
      <c r="IJ398" s="339">
        <v>561701.67000000004</v>
      </c>
      <c r="IK398" s="339">
        <v>0</v>
      </c>
      <c r="IL398" s="339">
        <v>0</v>
      </c>
      <c r="IM398" s="339">
        <v>0</v>
      </c>
      <c r="IN398" s="339">
        <v>0</v>
      </c>
      <c r="IO398" s="339">
        <v>0</v>
      </c>
      <c r="IP398" s="339">
        <v>0</v>
      </c>
      <c r="IQ398" s="339">
        <v>0</v>
      </c>
      <c r="IR398" s="339">
        <v>308704.69</v>
      </c>
      <c r="IS398" s="339">
        <v>0</v>
      </c>
      <c r="IT398" s="339">
        <v>450860.4</v>
      </c>
      <c r="IU398" s="339">
        <v>0</v>
      </c>
      <c r="IV398" s="339">
        <v>0</v>
      </c>
      <c r="IW398" s="339">
        <v>0</v>
      </c>
      <c r="IX398" s="339">
        <v>0</v>
      </c>
      <c r="IY398" s="339">
        <v>25820.15</v>
      </c>
      <c r="IZ398" s="339">
        <v>0</v>
      </c>
      <c r="JA398" s="339">
        <v>0</v>
      </c>
      <c r="JB398" s="339">
        <v>0</v>
      </c>
      <c r="JC398" s="339">
        <v>0</v>
      </c>
      <c r="JD398" s="339">
        <v>0</v>
      </c>
      <c r="JE398" s="339">
        <v>0</v>
      </c>
      <c r="JF398" s="339">
        <v>0</v>
      </c>
      <c r="JG398" s="339">
        <v>1000</v>
      </c>
      <c r="JH398" s="339">
        <v>0</v>
      </c>
      <c r="JI398" s="339">
        <v>0</v>
      </c>
      <c r="JJ398" s="339">
        <v>0</v>
      </c>
      <c r="JK398" s="339">
        <v>0</v>
      </c>
      <c r="JL398" s="339">
        <v>0</v>
      </c>
      <c r="JM398" s="339">
        <v>0</v>
      </c>
      <c r="JN398" s="339">
        <v>0</v>
      </c>
      <c r="JO398" s="339">
        <v>0</v>
      </c>
      <c r="JP398" s="339">
        <v>0</v>
      </c>
      <c r="JQ398" s="339">
        <v>0</v>
      </c>
      <c r="JR398" s="339">
        <v>0</v>
      </c>
      <c r="JS398" s="339">
        <v>0</v>
      </c>
      <c r="JT398" s="339">
        <v>0</v>
      </c>
      <c r="JU398" s="339">
        <v>0</v>
      </c>
      <c r="JV398" s="339">
        <v>0</v>
      </c>
      <c r="JW398" s="339">
        <v>0</v>
      </c>
      <c r="JX398" s="339">
        <v>0</v>
      </c>
      <c r="JY398" s="339">
        <v>0</v>
      </c>
      <c r="JZ398" s="339">
        <v>0</v>
      </c>
      <c r="KA398" s="339">
        <v>0</v>
      </c>
      <c r="KB398" s="339">
        <v>15096.9</v>
      </c>
      <c r="KC398" s="339">
        <v>0</v>
      </c>
      <c r="KD398" s="339">
        <v>0</v>
      </c>
      <c r="KE398" s="339">
        <v>0</v>
      </c>
      <c r="KF398" s="339">
        <v>0</v>
      </c>
      <c r="KG398" s="339">
        <v>0</v>
      </c>
      <c r="KH398" s="339">
        <v>0</v>
      </c>
      <c r="KI398" s="339">
        <v>0</v>
      </c>
      <c r="KJ398" s="339">
        <v>6110.9</v>
      </c>
      <c r="KK398" s="339">
        <v>1964</v>
      </c>
      <c r="KL398" s="339">
        <v>0</v>
      </c>
      <c r="KM398" s="339">
        <v>0</v>
      </c>
      <c r="KN398" s="339">
        <v>0</v>
      </c>
      <c r="KO398" s="339">
        <v>0</v>
      </c>
      <c r="KP398" s="339">
        <v>0</v>
      </c>
      <c r="KQ398" s="339">
        <v>98950</v>
      </c>
      <c r="KR398" s="339">
        <v>0</v>
      </c>
      <c r="KS398" s="339">
        <v>30997.9</v>
      </c>
      <c r="KU398" s="312">
        <v>50</v>
      </c>
    </row>
    <row r="399" spans="1:311" x14ac:dyDescent="0.25">
      <c r="A399">
        <v>2022</v>
      </c>
      <c r="B399" t="s">
        <v>945</v>
      </c>
      <c r="C399" t="s">
        <v>946</v>
      </c>
      <c r="D399" t="s">
        <v>321</v>
      </c>
      <c r="E399" t="s">
        <v>780</v>
      </c>
      <c r="F399" s="339">
        <v>540933.75</v>
      </c>
      <c r="G399" s="339">
        <v>77418.05</v>
      </c>
      <c r="H399" s="339">
        <v>7078460.8300000001</v>
      </c>
      <c r="I399" s="339">
        <v>66795.55</v>
      </c>
      <c r="J399" s="339">
        <v>58316.959999999999</v>
      </c>
      <c r="K399" s="339">
        <v>668804.25</v>
      </c>
      <c r="L399" s="339">
        <v>2678455.7200000002</v>
      </c>
      <c r="M399" s="339">
        <v>0</v>
      </c>
      <c r="N399" s="339">
        <v>2162742.4</v>
      </c>
      <c r="O399" s="339">
        <v>1861813.56</v>
      </c>
      <c r="P399" s="339">
        <v>550584.79</v>
      </c>
      <c r="Q399" s="339">
        <v>0</v>
      </c>
      <c r="R399" s="339">
        <v>63841.91</v>
      </c>
      <c r="S399" s="339">
        <v>938250.58</v>
      </c>
      <c r="T399" s="339">
        <v>351294.62</v>
      </c>
      <c r="U399" s="339">
        <v>618212.48</v>
      </c>
      <c r="V399" s="339">
        <v>83592.850000000006</v>
      </c>
      <c r="W399" s="339">
        <v>282483.20000000001</v>
      </c>
      <c r="X399" s="339">
        <v>2410512.94</v>
      </c>
      <c r="Y399" s="339">
        <v>222613.9</v>
      </c>
      <c r="Z399" s="339">
        <v>1003022.4</v>
      </c>
      <c r="AA399" s="339">
        <v>2584770.2200000002</v>
      </c>
      <c r="AB399" s="339">
        <v>871169.22</v>
      </c>
      <c r="AC399" s="339">
        <v>0</v>
      </c>
      <c r="AD399" s="339">
        <v>6005605.7400000002</v>
      </c>
      <c r="AE399" s="339">
        <v>121209.15</v>
      </c>
      <c r="AF399" s="339">
        <v>0</v>
      </c>
      <c r="AG399" s="339">
        <v>52906.55</v>
      </c>
      <c r="AH399" s="339">
        <v>220769.05</v>
      </c>
      <c r="AI399" s="339">
        <v>241892.2</v>
      </c>
      <c r="AJ399" s="339">
        <v>359364.1</v>
      </c>
      <c r="AK399" s="339">
        <v>4585.8500000000004</v>
      </c>
      <c r="AL399" s="339">
        <v>2070013.06</v>
      </c>
      <c r="AM399" s="339">
        <v>846960.25</v>
      </c>
      <c r="AN399" s="339">
        <v>278820.7</v>
      </c>
      <c r="AO399" s="339">
        <v>0</v>
      </c>
      <c r="AP399" s="339">
        <v>48166.5</v>
      </c>
      <c r="AQ399" s="339">
        <v>76265.100000000006</v>
      </c>
      <c r="AR399" s="339">
        <v>519028.19</v>
      </c>
      <c r="AS399" s="339">
        <v>502201.75</v>
      </c>
      <c r="AT399" s="339">
        <v>40816.1</v>
      </c>
      <c r="AU399" s="339">
        <v>555534.1</v>
      </c>
      <c r="AV399" s="339">
        <v>34562.800000000003</v>
      </c>
      <c r="AW399" s="339">
        <v>17861407.309999999</v>
      </c>
      <c r="AX399" s="339">
        <v>1286976.97</v>
      </c>
      <c r="AY399" s="339">
        <v>279029.25</v>
      </c>
      <c r="AZ399" s="339">
        <v>968452.61</v>
      </c>
      <c r="BA399" s="339">
        <v>2623.3</v>
      </c>
      <c r="BB399" s="339">
        <v>179887.15</v>
      </c>
      <c r="BC399" s="339">
        <v>936784.07</v>
      </c>
      <c r="BD399" s="339">
        <v>4547670.05</v>
      </c>
      <c r="BE399" s="339">
        <v>252831.05</v>
      </c>
      <c r="BF399" s="339">
        <v>26940</v>
      </c>
      <c r="BG399" s="339">
        <v>52731.35</v>
      </c>
      <c r="BH399" s="339">
        <v>0</v>
      </c>
      <c r="BI399" s="339">
        <v>7958041.0499999998</v>
      </c>
      <c r="BJ399" s="339">
        <v>180047.2</v>
      </c>
      <c r="BK399" s="339">
        <v>4176464.51</v>
      </c>
      <c r="BL399" s="339">
        <v>185468.75</v>
      </c>
      <c r="BM399" s="339">
        <v>389858.94</v>
      </c>
      <c r="BN399" s="339">
        <v>6485601.71</v>
      </c>
      <c r="BO399" s="339">
        <v>440174.15</v>
      </c>
      <c r="BP399" s="339">
        <v>166046.54</v>
      </c>
      <c r="BQ399" s="339">
        <v>54667.6</v>
      </c>
      <c r="BR399" s="339">
        <v>678931.94</v>
      </c>
      <c r="BS399" s="339">
        <v>366120.14</v>
      </c>
      <c r="BT399" s="339">
        <v>46579.95</v>
      </c>
      <c r="BU399" s="339">
        <v>0</v>
      </c>
      <c r="BV399" s="339">
        <v>450372.2</v>
      </c>
      <c r="BW399" s="339">
        <v>750050.8</v>
      </c>
      <c r="BX399" s="339">
        <v>619552.5</v>
      </c>
      <c r="BY399" s="339">
        <v>2814125.76</v>
      </c>
      <c r="BZ399" s="339">
        <v>199170.96</v>
      </c>
      <c r="CA399" s="339">
        <v>273688.36</v>
      </c>
      <c r="CB399" s="339">
        <v>0</v>
      </c>
      <c r="CC399" s="339">
        <v>1485428</v>
      </c>
      <c r="CD399" s="339">
        <v>1795430.47</v>
      </c>
      <c r="CE399" s="339">
        <v>3483890.17</v>
      </c>
      <c r="CF399" s="339">
        <v>2445176.69</v>
      </c>
      <c r="CG399" s="339">
        <v>179849.5</v>
      </c>
      <c r="CH399" s="339">
        <v>35543.800000000003</v>
      </c>
      <c r="CI399" s="339">
        <v>7552600.9500000002</v>
      </c>
      <c r="CJ399" s="339">
        <v>380311.5</v>
      </c>
      <c r="CK399" s="339">
        <v>268990.34999999998</v>
      </c>
      <c r="CL399" s="339">
        <v>142731.29999999999</v>
      </c>
      <c r="CM399" s="339">
        <v>0</v>
      </c>
      <c r="CN399" s="339">
        <v>1500521.1</v>
      </c>
      <c r="CO399" s="339">
        <v>289421.8</v>
      </c>
      <c r="CP399" s="339">
        <v>149536</v>
      </c>
      <c r="CQ399" s="339">
        <v>1212501.7</v>
      </c>
      <c r="CR399" s="339">
        <v>17489.349999999999</v>
      </c>
      <c r="CS399" s="339">
        <v>0</v>
      </c>
      <c r="CT399" s="339">
        <v>358352.1</v>
      </c>
      <c r="CU399" s="339">
        <v>55625.95</v>
      </c>
      <c r="CV399" s="339">
        <v>63592.1</v>
      </c>
      <c r="CW399" s="339">
        <v>101967.75</v>
      </c>
      <c r="CX399" s="339">
        <v>389377.48</v>
      </c>
      <c r="CY399" s="339">
        <v>82631.100000000006</v>
      </c>
      <c r="CZ399" s="339">
        <v>3112712.65</v>
      </c>
      <c r="DA399" s="339">
        <v>1201549.67</v>
      </c>
      <c r="DB399" s="339">
        <v>4822786.71</v>
      </c>
      <c r="DC399" s="339">
        <v>600797.4</v>
      </c>
      <c r="DD399" s="339">
        <v>6004785.6600000001</v>
      </c>
      <c r="DE399" s="339">
        <v>16297441.560000001</v>
      </c>
      <c r="DF399" s="339">
        <v>317439.09000000003</v>
      </c>
      <c r="DG399" s="339">
        <v>901196.63</v>
      </c>
      <c r="DH399" s="339">
        <v>4533984.82</v>
      </c>
      <c r="DI399" s="339">
        <v>73048.070000000007</v>
      </c>
      <c r="DJ399" s="339">
        <v>6808485.7999999998</v>
      </c>
      <c r="DK399" s="339">
        <v>368589.38</v>
      </c>
      <c r="DL399" s="339">
        <v>264348.7</v>
      </c>
      <c r="DM399" s="339">
        <v>493933.15</v>
      </c>
      <c r="DN399" s="339">
        <v>0</v>
      </c>
      <c r="DO399" s="339">
        <v>1237.0999999999999</v>
      </c>
      <c r="DP399" s="339">
        <v>0</v>
      </c>
      <c r="DQ399" s="339">
        <v>10040.049999999999</v>
      </c>
      <c r="DR399" s="339">
        <v>3879604.93</v>
      </c>
      <c r="DS399" s="339">
        <v>168354.74</v>
      </c>
      <c r="DT399" s="339">
        <v>204384.15</v>
      </c>
      <c r="DU399" s="339">
        <v>626274.4</v>
      </c>
      <c r="DV399" s="339">
        <v>0</v>
      </c>
      <c r="DW399" s="339">
        <v>167933.03</v>
      </c>
      <c r="DX399" s="339">
        <v>512351.05</v>
      </c>
      <c r="DY399" s="339">
        <v>178750.4</v>
      </c>
      <c r="DZ399" s="339">
        <v>411120.3</v>
      </c>
      <c r="EA399" s="339">
        <v>15368126.92</v>
      </c>
      <c r="EB399" s="339">
        <v>1612672.1</v>
      </c>
      <c r="EC399" s="339">
        <v>215517.25</v>
      </c>
      <c r="ED399" s="339">
        <v>384951.95</v>
      </c>
      <c r="EE399" s="339">
        <v>676879.25</v>
      </c>
      <c r="EF399" s="339">
        <v>0</v>
      </c>
      <c r="EG399" s="339">
        <v>1339040.4099999999</v>
      </c>
      <c r="EH399" s="339">
        <v>38024.31</v>
      </c>
      <c r="EI399" s="339">
        <v>625162.79</v>
      </c>
      <c r="EJ399" s="339">
        <v>2772099.63</v>
      </c>
      <c r="EK399" s="339">
        <v>967856.9</v>
      </c>
      <c r="EL399" s="339">
        <v>119115.65</v>
      </c>
      <c r="EM399" s="339">
        <v>294044.84999999998</v>
      </c>
      <c r="EN399" s="339">
        <v>5460.4</v>
      </c>
      <c r="EO399" s="339">
        <v>1044129.31</v>
      </c>
      <c r="EP399" s="339">
        <v>321565.84999999998</v>
      </c>
      <c r="EQ399" s="339">
        <v>388851.91</v>
      </c>
      <c r="ER399" s="339">
        <v>633691.44999999995</v>
      </c>
      <c r="ES399" s="339">
        <v>64943.79</v>
      </c>
      <c r="ET399" s="339">
        <v>547394.65</v>
      </c>
      <c r="EU399" s="339">
        <v>56566.8</v>
      </c>
      <c r="EV399" s="339">
        <v>100700.96</v>
      </c>
      <c r="EW399" s="339">
        <v>399860.85</v>
      </c>
      <c r="EX399" s="339">
        <v>844920.2</v>
      </c>
      <c r="EY399" s="339">
        <v>13476080</v>
      </c>
      <c r="EZ399" s="339">
        <v>171040272.37</v>
      </c>
      <c r="FA399" s="339">
        <v>232750.43</v>
      </c>
      <c r="FB399" s="339">
        <v>0</v>
      </c>
      <c r="FC399" s="339">
        <v>2016968.08</v>
      </c>
      <c r="FD399" s="339">
        <v>624047.73</v>
      </c>
      <c r="FE399" s="339">
        <v>9105441.4600000009</v>
      </c>
      <c r="FF399" s="339">
        <v>49700.15</v>
      </c>
      <c r="FG399" s="339">
        <v>169186.65</v>
      </c>
      <c r="FH399" s="339">
        <v>5962320.1399999997</v>
      </c>
      <c r="FI399" s="339">
        <v>0</v>
      </c>
      <c r="FJ399" s="339">
        <v>224804.35</v>
      </c>
      <c r="FK399" s="339">
        <v>85821.97</v>
      </c>
      <c r="FL399" s="339">
        <v>0</v>
      </c>
      <c r="FM399" s="339">
        <v>1183865.5900000001</v>
      </c>
      <c r="FN399" s="339">
        <v>34116.65</v>
      </c>
      <c r="FO399" s="339">
        <v>212945.45</v>
      </c>
      <c r="FP399" s="339">
        <v>3400.45</v>
      </c>
      <c r="FQ399" s="339">
        <v>14108.7</v>
      </c>
      <c r="FR399" s="339">
        <v>4852789.82</v>
      </c>
      <c r="FS399" s="339">
        <v>390588.67</v>
      </c>
      <c r="FT399" s="339">
        <v>52233.3</v>
      </c>
      <c r="FU399" s="339">
        <v>13893.3</v>
      </c>
      <c r="FV399" s="339">
        <v>0</v>
      </c>
      <c r="FW399" s="339">
        <v>185865.65</v>
      </c>
      <c r="FX399" s="339">
        <v>1090865.5</v>
      </c>
      <c r="FY399" s="339">
        <v>1583474.53</v>
      </c>
      <c r="FZ399" s="339">
        <v>36745.339999999997</v>
      </c>
      <c r="GA399" s="339">
        <v>47068</v>
      </c>
      <c r="GB399" s="339">
        <v>29823.85</v>
      </c>
      <c r="GC399" s="339">
        <v>0</v>
      </c>
      <c r="GD399" s="339">
        <v>1402200.35</v>
      </c>
      <c r="GE399" s="339">
        <v>1694140.8</v>
      </c>
      <c r="GF399" s="339">
        <v>114045.5</v>
      </c>
      <c r="GG399" s="339">
        <v>2298968.5</v>
      </c>
      <c r="GH399" s="339">
        <v>39694.25</v>
      </c>
      <c r="GI399" s="339">
        <v>345924.55</v>
      </c>
      <c r="GJ399" s="339">
        <v>566891.94999999995</v>
      </c>
      <c r="GK399" s="339">
        <v>5450208.1799999997</v>
      </c>
      <c r="GL399" s="339">
        <v>3231</v>
      </c>
      <c r="GM399" s="339">
        <v>25352745.870000001</v>
      </c>
      <c r="GN399" s="339">
        <v>345248.75</v>
      </c>
      <c r="GO399" s="339">
        <v>3483274.99</v>
      </c>
      <c r="GP399" s="339">
        <v>4981.45</v>
      </c>
      <c r="GQ399" s="339">
        <v>0</v>
      </c>
      <c r="GR399" s="339">
        <v>1362915.08</v>
      </c>
      <c r="GS399" s="339">
        <v>21190587.780000001</v>
      </c>
      <c r="GT399" s="339">
        <v>101400.21</v>
      </c>
      <c r="GU399" s="339">
        <v>15718030.810000001</v>
      </c>
      <c r="GV399" s="339">
        <v>0</v>
      </c>
      <c r="GW399" s="339">
        <v>0</v>
      </c>
      <c r="GX399" s="339">
        <v>10718366</v>
      </c>
      <c r="GY399" s="339">
        <v>346517.65</v>
      </c>
      <c r="GZ399" s="339">
        <v>950900.28</v>
      </c>
      <c r="HA399" s="339">
        <v>1379157.66</v>
      </c>
      <c r="HB399" s="339">
        <v>0</v>
      </c>
      <c r="HC399" s="339">
        <v>6290579.0599999996</v>
      </c>
      <c r="HD399" s="339">
        <v>0</v>
      </c>
      <c r="HE399" s="339">
        <v>15067.4</v>
      </c>
      <c r="HF399" s="339">
        <v>923612.44</v>
      </c>
      <c r="HG399" s="339">
        <v>57226.68</v>
      </c>
      <c r="HH399" s="339">
        <v>4493167.08</v>
      </c>
      <c r="HI399" s="339">
        <v>746751.07</v>
      </c>
      <c r="HJ399" s="339">
        <v>231644.79999999999</v>
      </c>
      <c r="HK399" s="339">
        <v>0</v>
      </c>
      <c r="HL399" s="339">
        <v>133545.29999999999</v>
      </c>
      <c r="HM399" s="339">
        <v>596073.35</v>
      </c>
      <c r="HN399" s="339">
        <v>348381.75</v>
      </c>
      <c r="HO399" s="339">
        <v>580045.48</v>
      </c>
      <c r="HP399" s="339">
        <v>1617977.98</v>
      </c>
      <c r="HQ399" s="339">
        <v>0</v>
      </c>
      <c r="HR399" s="339">
        <v>466168.07</v>
      </c>
      <c r="HS399" s="339">
        <v>7234.15</v>
      </c>
      <c r="HT399" s="339">
        <v>7014393.7800000003</v>
      </c>
      <c r="HU399" s="339">
        <v>0</v>
      </c>
      <c r="HV399" s="339">
        <v>1807997.44</v>
      </c>
      <c r="HW399" s="339">
        <v>14075540.33</v>
      </c>
      <c r="HX399" s="339">
        <v>273286.55</v>
      </c>
      <c r="HY399" s="339">
        <v>12062960.77</v>
      </c>
      <c r="HZ399" s="339">
        <v>984823.54</v>
      </c>
      <c r="IA399" s="339">
        <v>59812.7</v>
      </c>
      <c r="IB399" s="339">
        <v>407135.9</v>
      </c>
      <c r="IC399" s="339">
        <v>2430795.1800000002</v>
      </c>
      <c r="ID399" s="339">
        <v>0</v>
      </c>
      <c r="IE399" s="339">
        <v>2265790.0499999998</v>
      </c>
      <c r="IF399" s="339">
        <v>296021.5</v>
      </c>
      <c r="IG399" s="339">
        <v>570918.5</v>
      </c>
      <c r="IH399" s="339">
        <v>0</v>
      </c>
      <c r="II399" s="339">
        <v>452657.01</v>
      </c>
      <c r="IJ399" s="339">
        <v>1325883.1200000001</v>
      </c>
      <c r="IK399" s="339">
        <v>39715.550000000003</v>
      </c>
      <c r="IL399" s="339">
        <v>274975.90000000002</v>
      </c>
      <c r="IM399" s="339">
        <v>980685.55</v>
      </c>
      <c r="IN399" s="339">
        <v>2647367.67</v>
      </c>
      <c r="IO399" s="339">
        <v>666331.02</v>
      </c>
      <c r="IP399" s="339">
        <v>352470.35</v>
      </c>
      <c r="IQ399" s="339">
        <v>44783.15</v>
      </c>
      <c r="IR399" s="339">
        <v>1646852.83</v>
      </c>
      <c r="IS399" s="339">
        <v>797749.24</v>
      </c>
      <c r="IT399" s="339">
        <v>5270847.08</v>
      </c>
      <c r="IU399" s="339">
        <v>42641.85</v>
      </c>
      <c r="IV399" s="339">
        <v>2221652.25</v>
      </c>
      <c r="IW399" s="339">
        <v>227089.75</v>
      </c>
      <c r="IX399" s="339">
        <v>297045.95</v>
      </c>
      <c r="IY399" s="339">
        <v>1694758.42</v>
      </c>
      <c r="IZ399" s="339">
        <v>44133.45</v>
      </c>
      <c r="JA399" s="339">
        <v>925244.55</v>
      </c>
      <c r="JB399" s="339">
        <v>23522.05</v>
      </c>
      <c r="JC399" s="339">
        <v>720207.55</v>
      </c>
      <c r="JD399" s="339">
        <v>14459.25</v>
      </c>
      <c r="JE399" s="339">
        <v>31604.2</v>
      </c>
      <c r="JF399" s="339">
        <v>420114.35</v>
      </c>
      <c r="JG399" s="339">
        <v>50715.8</v>
      </c>
      <c r="JH399" s="339">
        <v>466089.3</v>
      </c>
      <c r="JI399" s="339">
        <v>550838.31999999995</v>
      </c>
      <c r="JJ399" s="339">
        <v>795362.45</v>
      </c>
      <c r="JK399" s="339">
        <v>483900.95</v>
      </c>
      <c r="JL399" s="339">
        <v>210214.26</v>
      </c>
      <c r="JM399" s="339">
        <v>340880.47</v>
      </c>
      <c r="JN399" s="339">
        <v>45453.599999999999</v>
      </c>
      <c r="JO399" s="339">
        <v>1842554.46</v>
      </c>
      <c r="JP399" s="339">
        <v>110736.4</v>
      </c>
      <c r="JQ399" s="339">
        <v>36648.15</v>
      </c>
      <c r="JR399" s="339">
        <v>0</v>
      </c>
      <c r="JS399" s="339">
        <v>8031903.1299999999</v>
      </c>
      <c r="JT399" s="339">
        <v>0</v>
      </c>
      <c r="JU399" s="339">
        <v>202249.8</v>
      </c>
      <c r="JV399" s="339">
        <v>5920751.7999999998</v>
      </c>
      <c r="JW399" s="339">
        <v>2933735.19</v>
      </c>
      <c r="JX399" s="339">
        <v>816091.4</v>
      </c>
      <c r="JY399" s="339">
        <v>0</v>
      </c>
      <c r="JZ399" s="339">
        <v>0</v>
      </c>
      <c r="KA399" s="339">
        <v>131767.79999999999</v>
      </c>
      <c r="KB399" s="339">
        <v>369780.9</v>
      </c>
      <c r="KC399" s="339">
        <v>45000</v>
      </c>
      <c r="KD399" s="339">
        <v>212399.76</v>
      </c>
      <c r="KE399" s="339">
        <v>3403439.23</v>
      </c>
      <c r="KF399" s="339">
        <v>55601</v>
      </c>
      <c r="KG399" s="339">
        <v>156860.54999999999</v>
      </c>
      <c r="KH399" s="339">
        <v>106400.15</v>
      </c>
      <c r="KI399" s="339">
        <v>678853.15</v>
      </c>
      <c r="KJ399" s="339">
        <v>530601.55000000005</v>
      </c>
      <c r="KK399" s="339">
        <v>1964</v>
      </c>
      <c r="KL399" s="339">
        <v>6534.35</v>
      </c>
      <c r="KM399" s="339">
        <v>166986.85999999999</v>
      </c>
      <c r="KN399" s="339">
        <v>0</v>
      </c>
      <c r="KO399" s="339">
        <v>4540392.4000000004</v>
      </c>
      <c r="KP399" s="339">
        <v>770859.87</v>
      </c>
      <c r="KQ399" s="339">
        <v>23951533.559999999</v>
      </c>
      <c r="KR399" s="339">
        <v>2383666.69</v>
      </c>
      <c r="KS399" s="339">
        <v>279413.23</v>
      </c>
      <c r="KU399" s="338" t="s">
        <v>944</v>
      </c>
    </row>
    <row r="400" spans="1:311" x14ac:dyDescent="0.25">
      <c r="A400">
        <v>2022</v>
      </c>
      <c r="B400" t="s">
        <v>945</v>
      </c>
      <c r="C400" t="s">
        <v>954</v>
      </c>
      <c r="D400" t="s">
        <v>955</v>
      </c>
      <c r="E400" t="s">
        <v>780</v>
      </c>
      <c r="F400" s="339">
        <v>0</v>
      </c>
      <c r="G400" s="339">
        <v>0</v>
      </c>
      <c r="H400" s="339">
        <v>0</v>
      </c>
      <c r="I400" s="339">
        <v>0</v>
      </c>
      <c r="J400" s="339">
        <v>0</v>
      </c>
      <c r="K400" s="339">
        <v>0</v>
      </c>
      <c r="L400" s="339">
        <v>0</v>
      </c>
      <c r="M400" s="339">
        <v>0</v>
      </c>
      <c r="N400" s="339">
        <v>0</v>
      </c>
      <c r="O400" s="339">
        <v>0</v>
      </c>
      <c r="P400" s="339">
        <v>0</v>
      </c>
      <c r="Q400" s="339">
        <v>0</v>
      </c>
      <c r="R400" s="339">
        <v>0</v>
      </c>
      <c r="S400" s="339">
        <v>0</v>
      </c>
      <c r="T400" s="339">
        <v>0</v>
      </c>
      <c r="U400" s="339">
        <v>0</v>
      </c>
      <c r="V400" s="339">
        <v>0</v>
      </c>
      <c r="W400" s="339">
        <v>0</v>
      </c>
      <c r="X400" s="339">
        <v>0</v>
      </c>
      <c r="Y400" s="339">
        <v>0</v>
      </c>
      <c r="Z400" s="339">
        <v>0</v>
      </c>
      <c r="AA400" s="339">
        <v>0</v>
      </c>
      <c r="AB400" s="339">
        <v>0</v>
      </c>
      <c r="AC400" s="339">
        <v>0</v>
      </c>
      <c r="AD400" s="339">
        <v>0</v>
      </c>
      <c r="AE400" s="339">
        <v>0</v>
      </c>
      <c r="AF400" s="339">
        <v>0</v>
      </c>
      <c r="AG400" s="339">
        <v>0</v>
      </c>
      <c r="AH400" s="339">
        <v>0</v>
      </c>
      <c r="AI400" s="339">
        <v>0</v>
      </c>
      <c r="AJ400" s="339">
        <v>0</v>
      </c>
      <c r="AK400" s="339">
        <v>0</v>
      </c>
      <c r="AL400" s="339">
        <v>0</v>
      </c>
      <c r="AM400" s="339">
        <v>0</v>
      </c>
      <c r="AN400" s="339">
        <v>0</v>
      </c>
      <c r="AO400" s="339">
        <v>0</v>
      </c>
      <c r="AP400" s="339">
        <v>0</v>
      </c>
      <c r="AQ400" s="339">
        <v>0</v>
      </c>
      <c r="AR400" s="339">
        <v>0</v>
      </c>
      <c r="AS400" s="339">
        <v>0</v>
      </c>
      <c r="AT400" s="339">
        <v>0</v>
      </c>
      <c r="AU400" s="339">
        <v>0</v>
      </c>
      <c r="AV400" s="339">
        <v>0</v>
      </c>
      <c r="AW400" s="339">
        <v>0</v>
      </c>
      <c r="AX400" s="339">
        <v>0</v>
      </c>
      <c r="AY400" s="339">
        <v>0</v>
      </c>
      <c r="AZ400" s="339">
        <v>26.5</v>
      </c>
      <c r="BA400" s="339">
        <v>0</v>
      </c>
      <c r="BB400" s="339">
        <v>0</v>
      </c>
      <c r="BC400" s="339">
        <v>0</v>
      </c>
      <c r="BD400" s="339">
        <v>0</v>
      </c>
      <c r="BE400" s="339">
        <v>0</v>
      </c>
      <c r="BF400" s="339">
        <v>0</v>
      </c>
      <c r="BG400" s="339">
        <v>0</v>
      </c>
      <c r="BH400" s="339">
        <v>0</v>
      </c>
      <c r="BI400" s="339">
        <v>0</v>
      </c>
      <c r="BJ400" s="339">
        <v>0</v>
      </c>
      <c r="BK400" s="339">
        <v>0</v>
      </c>
      <c r="BL400" s="339">
        <v>0</v>
      </c>
      <c r="BM400" s="339">
        <v>0</v>
      </c>
      <c r="BN400" s="339">
        <v>0</v>
      </c>
      <c r="BO400" s="339">
        <v>0</v>
      </c>
      <c r="BP400" s="339">
        <v>0</v>
      </c>
      <c r="BQ400" s="339">
        <v>0</v>
      </c>
      <c r="BR400" s="339">
        <v>0</v>
      </c>
      <c r="BS400" s="339">
        <v>0</v>
      </c>
      <c r="BT400" s="339">
        <v>0</v>
      </c>
      <c r="BU400" s="339">
        <v>0</v>
      </c>
      <c r="BV400" s="339">
        <v>0</v>
      </c>
      <c r="BW400" s="339">
        <v>0</v>
      </c>
      <c r="BX400" s="339">
        <v>0</v>
      </c>
      <c r="BY400" s="339">
        <v>0</v>
      </c>
      <c r="BZ400" s="339">
        <v>0</v>
      </c>
      <c r="CA400" s="339">
        <v>0</v>
      </c>
      <c r="CB400" s="339">
        <v>0</v>
      </c>
      <c r="CC400" s="339">
        <v>0</v>
      </c>
      <c r="CD400" s="339">
        <v>0</v>
      </c>
      <c r="CE400" s="339">
        <v>0</v>
      </c>
      <c r="CF400" s="339">
        <v>0</v>
      </c>
      <c r="CG400" s="339">
        <v>0</v>
      </c>
      <c r="CH400" s="339">
        <v>0</v>
      </c>
      <c r="CI400" s="339">
        <v>0</v>
      </c>
      <c r="CJ400" s="339">
        <v>0</v>
      </c>
      <c r="CK400" s="339">
        <v>0</v>
      </c>
      <c r="CL400" s="339">
        <v>0</v>
      </c>
      <c r="CM400" s="339">
        <v>0</v>
      </c>
      <c r="CN400" s="339">
        <v>0</v>
      </c>
      <c r="CO400" s="339">
        <v>0</v>
      </c>
      <c r="CP400" s="339">
        <v>0</v>
      </c>
      <c r="CQ400" s="339">
        <v>0</v>
      </c>
      <c r="CR400" s="339">
        <v>0</v>
      </c>
      <c r="CS400" s="339">
        <v>0</v>
      </c>
      <c r="CT400" s="339">
        <v>0</v>
      </c>
      <c r="CU400" s="339">
        <v>0</v>
      </c>
      <c r="CV400" s="339">
        <v>0</v>
      </c>
      <c r="CW400" s="339">
        <v>0</v>
      </c>
      <c r="CX400" s="339">
        <v>0</v>
      </c>
      <c r="CY400" s="339">
        <v>0</v>
      </c>
      <c r="CZ400" s="339">
        <v>0</v>
      </c>
      <c r="DA400" s="339">
        <v>0</v>
      </c>
      <c r="DB400" s="339">
        <v>0</v>
      </c>
      <c r="DC400" s="339">
        <v>0</v>
      </c>
      <c r="DD400" s="339">
        <v>0</v>
      </c>
      <c r="DE400" s="339">
        <v>0</v>
      </c>
      <c r="DF400" s="339">
        <v>0</v>
      </c>
      <c r="DG400" s="339">
        <v>0</v>
      </c>
      <c r="DH400" s="339">
        <v>0</v>
      </c>
      <c r="DI400" s="339">
        <v>0</v>
      </c>
      <c r="DJ400" s="339">
        <v>0</v>
      </c>
      <c r="DK400" s="339">
        <v>0</v>
      </c>
      <c r="DL400" s="339">
        <v>0</v>
      </c>
      <c r="DM400" s="339">
        <v>0</v>
      </c>
      <c r="DN400" s="339">
        <v>0</v>
      </c>
      <c r="DO400" s="339">
        <v>0</v>
      </c>
      <c r="DP400" s="339">
        <v>0</v>
      </c>
      <c r="DQ400" s="339">
        <v>0</v>
      </c>
      <c r="DR400" s="339">
        <v>0</v>
      </c>
      <c r="DS400" s="339">
        <v>0</v>
      </c>
      <c r="DT400" s="339">
        <v>0</v>
      </c>
      <c r="DU400" s="339">
        <v>0</v>
      </c>
      <c r="DV400" s="339">
        <v>0</v>
      </c>
      <c r="DW400" s="339">
        <v>0</v>
      </c>
      <c r="DX400" s="339">
        <v>0</v>
      </c>
      <c r="DY400" s="339">
        <v>0</v>
      </c>
      <c r="DZ400" s="339">
        <v>0</v>
      </c>
      <c r="EA400" s="339">
        <v>250000</v>
      </c>
      <c r="EB400" s="339">
        <v>0</v>
      </c>
      <c r="EC400" s="339">
        <v>0</v>
      </c>
      <c r="ED400" s="339">
        <v>0</v>
      </c>
      <c r="EE400" s="339">
        <v>0</v>
      </c>
      <c r="EF400" s="339">
        <v>0</v>
      </c>
      <c r="EG400" s="339">
        <v>0</v>
      </c>
      <c r="EH400" s="339">
        <v>0</v>
      </c>
      <c r="EI400" s="339">
        <v>0</v>
      </c>
      <c r="EJ400" s="339">
        <v>0</v>
      </c>
      <c r="EK400" s="339">
        <v>0</v>
      </c>
      <c r="EL400" s="339">
        <v>0</v>
      </c>
      <c r="EM400" s="339">
        <v>0</v>
      </c>
      <c r="EN400" s="339">
        <v>0</v>
      </c>
      <c r="EO400" s="339">
        <v>0</v>
      </c>
      <c r="EP400" s="339">
        <v>0</v>
      </c>
      <c r="EQ400" s="339">
        <v>0</v>
      </c>
      <c r="ER400" s="339">
        <v>0</v>
      </c>
      <c r="ES400" s="339">
        <v>0</v>
      </c>
      <c r="ET400" s="339">
        <v>0</v>
      </c>
      <c r="EU400" s="339">
        <v>0</v>
      </c>
      <c r="EV400" s="339">
        <v>0</v>
      </c>
      <c r="EW400" s="339">
        <v>0</v>
      </c>
      <c r="EX400" s="339">
        <v>0</v>
      </c>
      <c r="EY400" s="339">
        <v>0</v>
      </c>
      <c r="EZ400" s="339">
        <v>0</v>
      </c>
      <c r="FA400" s="339">
        <v>0</v>
      </c>
      <c r="FB400" s="339">
        <v>0</v>
      </c>
      <c r="FC400" s="339">
        <v>0</v>
      </c>
      <c r="FD400" s="339">
        <v>0</v>
      </c>
      <c r="FE400" s="339">
        <v>0</v>
      </c>
      <c r="FF400" s="339">
        <v>0</v>
      </c>
      <c r="FG400" s="339">
        <v>0</v>
      </c>
      <c r="FH400" s="339">
        <v>0</v>
      </c>
      <c r="FI400" s="339">
        <v>0</v>
      </c>
      <c r="FJ400" s="339">
        <v>0</v>
      </c>
      <c r="FK400" s="339">
        <v>0</v>
      </c>
      <c r="FL400" s="339">
        <v>0</v>
      </c>
      <c r="FM400" s="339">
        <v>0</v>
      </c>
      <c r="FN400" s="339">
        <v>0</v>
      </c>
      <c r="FO400" s="339">
        <v>0</v>
      </c>
      <c r="FP400" s="339">
        <v>0</v>
      </c>
      <c r="FQ400" s="339">
        <v>0</v>
      </c>
      <c r="FR400" s="339">
        <v>0</v>
      </c>
      <c r="FS400" s="339">
        <v>0</v>
      </c>
      <c r="FT400" s="339">
        <v>0</v>
      </c>
      <c r="FU400" s="339">
        <v>0</v>
      </c>
      <c r="FV400" s="339">
        <v>0</v>
      </c>
      <c r="FW400" s="339">
        <v>0</v>
      </c>
      <c r="FX400" s="339">
        <v>0</v>
      </c>
      <c r="FY400" s="339">
        <v>0</v>
      </c>
      <c r="FZ400" s="339">
        <v>0</v>
      </c>
      <c r="GA400" s="339">
        <v>0</v>
      </c>
      <c r="GB400" s="339">
        <v>0</v>
      </c>
      <c r="GC400" s="339">
        <v>0</v>
      </c>
      <c r="GD400" s="339">
        <v>0</v>
      </c>
      <c r="GE400" s="339">
        <v>0</v>
      </c>
      <c r="GF400" s="339">
        <v>0</v>
      </c>
      <c r="GG400" s="339">
        <v>0</v>
      </c>
      <c r="GH400" s="339">
        <v>0</v>
      </c>
      <c r="GI400" s="339">
        <v>0</v>
      </c>
      <c r="GJ400" s="339">
        <v>0</v>
      </c>
      <c r="GK400" s="339">
        <v>0</v>
      </c>
      <c r="GL400" s="339">
        <v>0</v>
      </c>
      <c r="GM400" s="339">
        <v>0</v>
      </c>
      <c r="GN400" s="339">
        <v>0</v>
      </c>
      <c r="GO400" s="339">
        <v>0</v>
      </c>
      <c r="GP400" s="339">
        <v>0</v>
      </c>
      <c r="GQ400" s="339">
        <v>0</v>
      </c>
      <c r="GR400" s="339">
        <v>0</v>
      </c>
      <c r="GS400" s="339">
        <v>0</v>
      </c>
      <c r="GT400" s="339">
        <v>0</v>
      </c>
      <c r="GU400" s="339">
        <v>0</v>
      </c>
      <c r="GV400" s="339">
        <v>0</v>
      </c>
      <c r="GW400" s="339">
        <v>0</v>
      </c>
      <c r="GX400" s="339">
        <v>0</v>
      </c>
      <c r="GY400" s="339">
        <v>0</v>
      </c>
      <c r="GZ400" s="339">
        <v>0</v>
      </c>
      <c r="HA400" s="339">
        <v>0</v>
      </c>
      <c r="HB400" s="339">
        <v>0</v>
      </c>
      <c r="HC400" s="339">
        <v>0</v>
      </c>
      <c r="HD400" s="339">
        <v>0</v>
      </c>
      <c r="HE400" s="339">
        <v>0</v>
      </c>
      <c r="HF400" s="339">
        <v>0</v>
      </c>
      <c r="HG400" s="339">
        <v>0</v>
      </c>
      <c r="HH400" s="339">
        <v>0</v>
      </c>
      <c r="HI400" s="339">
        <v>0</v>
      </c>
      <c r="HJ400" s="339">
        <v>0</v>
      </c>
      <c r="HK400" s="339">
        <v>0</v>
      </c>
      <c r="HL400" s="339">
        <v>0</v>
      </c>
      <c r="HM400" s="339">
        <v>0</v>
      </c>
      <c r="HN400" s="339">
        <v>0</v>
      </c>
      <c r="HO400" s="339">
        <v>0</v>
      </c>
      <c r="HP400" s="339">
        <v>0</v>
      </c>
      <c r="HQ400" s="339">
        <v>0</v>
      </c>
      <c r="HR400" s="339">
        <v>0</v>
      </c>
      <c r="HS400" s="339">
        <v>0</v>
      </c>
      <c r="HT400" s="339">
        <v>0</v>
      </c>
      <c r="HU400" s="339">
        <v>0</v>
      </c>
      <c r="HV400" s="339">
        <v>0</v>
      </c>
      <c r="HW400" s="339">
        <v>0</v>
      </c>
      <c r="HX400" s="339">
        <v>0</v>
      </c>
      <c r="HY400" s="339">
        <v>0</v>
      </c>
      <c r="HZ400" s="339">
        <v>0</v>
      </c>
      <c r="IA400" s="339">
        <v>0</v>
      </c>
      <c r="IB400" s="339">
        <v>0</v>
      </c>
      <c r="IC400" s="339">
        <v>0</v>
      </c>
      <c r="ID400" s="339">
        <v>0</v>
      </c>
      <c r="IE400" s="339">
        <v>0</v>
      </c>
      <c r="IF400" s="339">
        <v>0</v>
      </c>
      <c r="IG400" s="339">
        <v>0</v>
      </c>
      <c r="IH400" s="339">
        <v>0</v>
      </c>
      <c r="II400" s="339">
        <v>0</v>
      </c>
      <c r="IJ400" s="339">
        <v>0</v>
      </c>
      <c r="IK400" s="339">
        <v>0</v>
      </c>
      <c r="IL400" s="339">
        <v>0</v>
      </c>
      <c r="IM400" s="339">
        <v>0</v>
      </c>
      <c r="IN400" s="339">
        <v>0</v>
      </c>
      <c r="IO400" s="339">
        <v>0</v>
      </c>
      <c r="IP400" s="339">
        <v>0</v>
      </c>
      <c r="IQ400" s="339">
        <v>0</v>
      </c>
      <c r="IR400" s="339">
        <v>0</v>
      </c>
      <c r="IS400" s="339">
        <v>0</v>
      </c>
      <c r="IT400" s="339">
        <v>0</v>
      </c>
      <c r="IU400" s="339">
        <v>0</v>
      </c>
      <c r="IV400" s="339">
        <v>0</v>
      </c>
      <c r="IW400" s="339">
        <v>0</v>
      </c>
      <c r="IX400" s="339">
        <v>0</v>
      </c>
      <c r="IY400" s="339">
        <v>0</v>
      </c>
      <c r="IZ400" s="339">
        <v>0</v>
      </c>
      <c r="JA400" s="339">
        <v>0</v>
      </c>
      <c r="JB400" s="339">
        <v>0</v>
      </c>
      <c r="JC400" s="339">
        <v>0</v>
      </c>
      <c r="JD400" s="339">
        <v>0</v>
      </c>
      <c r="JE400" s="339">
        <v>0</v>
      </c>
      <c r="JF400" s="339">
        <v>0</v>
      </c>
      <c r="JG400" s="339">
        <v>0</v>
      </c>
      <c r="JH400" s="339">
        <v>0</v>
      </c>
      <c r="JI400" s="339">
        <v>0</v>
      </c>
      <c r="JJ400" s="339">
        <v>0</v>
      </c>
      <c r="JK400" s="339">
        <v>0</v>
      </c>
      <c r="JL400" s="339">
        <v>0</v>
      </c>
      <c r="JM400" s="339">
        <v>0</v>
      </c>
      <c r="JN400" s="339">
        <v>0</v>
      </c>
      <c r="JO400" s="339">
        <v>0</v>
      </c>
      <c r="JP400" s="339">
        <v>0</v>
      </c>
      <c r="JQ400" s="339">
        <v>0</v>
      </c>
      <c r="JR400" s="339">
        <v>0</v>
      </c>
      <c r="JS400" s="339">
        <v>0</v>
      </c>
      <c r="JT400" s="339">
        <v>0</v>
      </c>
      <c r="JU400" s="339">
        <v>0</v>
      </c>
      <c r="JV400" s="339">
        <v>0</v>
      </c>
      <c r="JW400" s="339">
        <v>0</v>
      </c>
      <c r="JX400" s="339">
        <v>0</v>
      </c>
      <c r="JY400" s="339">
        <v>0</v>
      </c>
      <c r="JZ400" s="339">
        <v>0</v>
      </c>
      <c r="KA400" s="339">
        <v>0</v>
      </c>
      <c r="KB400" s="339">
        <v>0</v>
      </c>
      <c r="KC400" s="339">
        <v>0</v>
      </c>
      <c r="KD400" s="339">
        <v>0</v>
      </c>
      <c r="KE400" s="339">
        <v>0</v>
      </c>
      <c r="KF400" s="339">
        <v>2422.6</v>
      </c>
      <c r="KG400" s="339">
        <v>0</v>
      </c>
      <c r="KH400" s="339">
        <v>0</v>
      </c>
      <c r="KI400" s="339">
        <v>0</v>
      </c>
      <c r="KJ400" s="339">
        <v>0</v>
      </c>
      <c r="KK400" s="339">
        <v>0</v>
      </c>
      <c r="KL400" s="339">
        <v>0</v>
      </c>
      <c r="KM400" s="339">
        <v>0</v>
      </c>
      <c r="KN400" s="339">
        <v>0</v>
      </c>
      <c r="KO400" s="339">
        <v>0</v>
      </c>
      <c r="KP400" s="339">
        <v>0</v>
      </c>
      <c r="KQ400" s="339">
        <v>0</v>
      </c>
      <c r="KR400" s="339">
        <v>0</v>
      </c>
      <c r="KS400" s="339">
        <v>0</v>
      </c>
      <c r="KU400" s="312">
        <v>52</v>
      </c>
    </row>
    <row r="401" spans="1:307" x14ac:dyDescent="0.25">
      <c r="A401">
        <v>2022</v>
      </c>
      <c r="B401" t="s">
        <v>945</v>
      </c>
      <c r="C401" t="s">
        <v>954</v>
      </c>
      <c r="D401" t="s">
        <v>956</v>
      </c>
      <c r="E401" t="s">
        <v>780</v>
      </c>
      <c r="F401" s="339">
        <v>0</v>
      </c>
      <c r="G401" s="339">
        <v>0</v>
      </c>
      <c r="H401" s="339">
        <v>0</v>
      </c>
      <c r="I401" s="339">
        <v>0</v>
      </c>
      <c r="J401" s="339">
        <v>0</v>
      </c>
      <c r="K401" s="339">
        <v>0</v>
      </c>
      <c r="L401" s="339">
        <v>0</v>
      </c>
      <c r="M401" s="339">
        <v>0</v>
      </c>
      <c r="N401" s="339">
        <v>0</v>
      </c>
      <c r="O401" s="339">
        <v>0</v>
      </c>
      <c r="P401" s="339">
        <v>0</v>
      </c>
      <c r="Q401" s="339">
        <v>0</v>
      </c>
      <c r="R401" s="339">
        <v>0</v>
      </c>
      <c r="S401" s="339">
        <v>0</v>
      </c>
      <c r="T401" s="339">
        <v>0</v>
      </c>
      <c r="U401" s="339">
        <v>0</v>
      </c>
      <c r="V401" s="339">
        <v>0</v>
      </c>
      <c r="W401" s="339">
        <v>0</v>
      </c>
      <c r="X401" s="339">
        <v>0</v>
      </c>
      <c r="Y401" s="339">
        <v>0</v>
      </c>
      <c r="Z401" s="339">
        <v>0</v>
      </c>
      <c r="AA401" s="339">
        <v>0</v>
      </c>
      <c r="AB401" s="339">
        <v>0</v>
      </c>
      <c r="AC401" s="339">
        <v>0</v>
      </c>
      <c r="AD401" s="339">
        <v>0</v>
      </c>
      <c r="AE401" s="339">
        <v>0</v>
      </c>
      <c r="AF401" s="339">
        <v>0</v>
      </c>
      <c r="AG401" s="339">
        <v>0</v>
      </c>
      <c r="AH401" s="339">
        <v>0</v>
      </c>
      <c r="AI401" s="339">
        <v>0</v>
      </c>
      <c r="AJ401" s="339">
        <v>0</v>
      </c>
      <c r="AK401" s="339">
        <v>0</v>
      </c>
      <c r="AL401" s="339">
        <v>0</v>
      </c>
      <c r="AM401" s="339">
        <v>0</v>
      </c>
      <c r="AN401" s="339">
        <v>0</v>
      </c>
      <c r="AO401" s="339">
        <v>0</v>
      </c>
      <c r="AP401" s="339">
        <v>0</v>
      </c>
      <c r="AQ401" s="339">
        <v>0</v>
      </c>
      <c r="AR401" s="339">
        <v>0</v>
      </c>
      <c r="AS401" s="339">
        <v>0</v>
      </c>
      <c r="AT401" s="339">
        <v>0</v>
      </c>
      <c r="AU401" s="339">
        <v>0</v>
      </c>
      <c r="AV401" s="339">
        <v>0</v>
      </c>
      <c r="AW401" s="339">
        <v>580555.1</v>
      </c>
      <c r="AX401" s="339">
        <v>0</v>
      </c>
      <c r="AY401" s="339">
        <v>0</v>
      </c>
      <c r="AZ401" s="339">
        <v>0</v>
      </c>
      <c r="BA401" s="339">
        <v>0</v>
      </c>
      <c r="BB401" s="339">
        <v>0</v>
      </c>
      <c r="BC401" s="339">
        <v>0</v>
      </c>
      <c r="BD401" s="339">
        <v>0</v>
      </c>
      <c r="BE401" s="339">
        <v>0</v>
      </c>
      <c r="BF401" s="339">
        <v>0</v>
      </c>
      <c r="BG401" s="339">
        <v>0</v>
      </c>
      <c r="BH401" s="339">
        <v>0</v>
      </c>
      <c r="BI401" s="339">
        <v>0</v>
      </c>
      <c r="BJ401" s="339">
        <v>0</v>
      </c>
      <c r="BK401" s="339">
        <v>0</v>
      </c>
      <c r="BL401" s="339">
        <v>0</v>
      </c>
      <c r="BM401" s="339">
        <v>0</v>
      </c>
      <c r="BN401" s="339">
        <v>0</v>
      </c>
      <c r="BO401" s="339">
        <v>0</v>
      </c>
      <c r="BP401" s="339">
        <v>0</v>
      </c>
      <c r="BQ401" s="339">
        <v>0</v>
      </c>
      <c r="BR401" s="339">
        <v>0</v>
      </c>
      <c r="BS401" s="339">
        <v>0</v>
      </c>
      <c r="BT401" s="339">
        <v>0</v>
      </c>
      <c r="BU401" s="339">
        <v>0</v>
      </c>
      <c r="BV401" s="339">
        <v>0</v>
      </c>
      <c r="BW401" s="339">
        <v>0</v>
      </c>
      <c r="BX401" s="339">
        <v>0</v>
      </c>
      <c r="BY401" s="339">
        <v>0</v>
      </c>
      <c r="BZ401" s="339">
        <v>0</v>
      </c>
      <c r="CA401" s="339">
        <v>0</v>
      </c>
      <c r="CB401" s="339">
        <v>0</v>
      </c>
      <c r="CC401" s="339">
        <v>0</v>
      </c>
      <c r="CD401" s="339">
        <v>0</v>
      </c>
      <c r="CE401" s="339">
        <v>0</v>
      </c>
      <c r="CF401" s="339">
        <v>10000</v>
      </c>
      <c r="CG401" s="339">
        <v>0</v>
      </c>
      <c r="CH401" s="339">
        <v>0</v>
      </c>
      <c r="CI401" s="339">
        <v>0</v>
      </c>
      <c r="CJ401" s="339">
        <v>0</v>
      </c>
      <c r="CK401" s="339">
        <v>0</v>
      </c>
      <c r="CL401" s="339">
        <v>0</v>
      </c>
      <c r="CM401" s="339">
        <v>0</v>
      </c>
      <c r="CN401" s="339">
        <v>0</v>
      </c>
      <c r="CO401" s="339">
        <v>0</v>
      </c>
      <c r="CP401" s="339">
        <v>0</v>
      </c>
      <c r="CQ401" s="339">
        <v>0</v>
      </c>
      <c r="CR401" s="339">
        <v>0</v>
      </c>
      <c r="CS401" s="339">
        <v>0</v>
      </c>
      <c r="CT401" s="339">
        <v>0</v>
      </c>
      <c r="CU401" s="339">
        <v>0</v>
      </c>
      <c r="CV401" s="339">
        <v>0</v>
      </c>
      <c r="CW401" s="339">
        <v>0</v>
      </c>
      <c r="CX401" s="339">
        <v>0</v>
      </c>
      <c r="CY401" s="339">
        <v>0</v>
      </c>
      <c r="CZ401" s="339">
        <v>1552185.4</v>
      </c>
      <c r="DA401" s="339">
        <v>0</v>
      </c>
      <c r="DB401" s="339">
        <v>0</v>
      </c>
      <c r="DC401" s="339">
        <v>0</v>
      </c>
      <c r="DD401" s="339">
        <v>0</v>
      </c>
      <c r="DE401" s="339">
        <v>0</v>
      </c>
      <c r="DF401" s="339">
        <v>0</v>
      </c>
      <c r="DG401" s="339">
        <v>0</v>
      </c>
      <c r="DH401" s="339">
        <v>0</v>
      </c>
      <c r="DI401" s="339">
        <v>0</v>
      </c>
      <c r="DJ401" s="339">
        <v>0</v>
      </c>
      <c r="DK401" s="339">
        <v>0</v>
      </c>
      <c r="DL401" s="339">
        <v>0</v>
      </c>
      <c r="DM401" s="339">
        <v>0</v>
      </c>
      <c r="DN401" s="339">
        <v>0</v>
      </c>
      <c r="DO401" s="339">
        <v>0</v>
      </c>
      <c r="DP401" s="339">
        <v>0</v>
      </c>
      <c r="DQ401" s="339">
        <v>0</v>
      </c>
      <c r="DR401" s="339">
        <v>0</v>
      </c>
      <c r="DS401" s="339">
        <v>200</v>
      </c>
      <c r="DT401" s="339">
        <v>0</v>
      </c>
      <c r="DU401" s="339">
        <v>0</v>
      </c>
      <c r="DV401" s="339">
        <v>0</v>
      </c>
      <c r="DW401" s="339">
        <v>0</v>
      </c>
      <c r="DX401" s="339">
        <v>0</v>
      </c>
      <c r="DY401" s="339">
        <v>0</v>
      </c>
      <c r="DZ401" s="339">
        <v>48000</v>
      </c>
      <c r="EA401" s="339">
        <v>0</v>
      </c>
      <c r="EB401" s="339">
        <v>0</v>
      </c>
      <c r="EC401" s="339">
        <v>0</v>
      </c>
      <c r="ED401" s="339">
        <v>0</v>
      </c>
      <c r="EE401" s="339">
        <v>0</v>
      </c>
      <c r="EF401" s="339">
        <v>0</v>
      </c>
      <c r="EG401" s="339">
        <v>0</v>
      </c>
      <c r="EH401" s="339">
        <v>0</v>
      </c>
      <c r="EI401" s="339">
        <v>0</v>
      </c>
      <c r="EJ401" s="339">
        <v>0</v>
      </c>
      <c r="EK401" s="339">
        <v>0</v>
      </c>
      <c r="EL401" s="339">
        <v>0</v>
      </c>
      <c r="EM401" s="339">
        <v>0</v>
      </c>
      <c r="EN401" s="339">
        <v>0</v>
      </c>
      <c r="EO401" s="339">
        <v>0</v>
      </c>
      <c r="EP401" s="339">
        <v>0</v>
      </c>
      <c r="EQ401" s="339">
        <v>0</v>
      </c>
      <c r="ER401" s="339">
        <v>0</v>
      </c>
      <c r="ES401" s="339">
        <v>0</v>
      </c>
      <c r="ET401" s="339">
        <v>0</v>
      </c>
      <c r="EU401" s="339">
        <v>0</v>
      </c>
      <c r="EV401" s="339">
        <v>0</v>
      </c>
      <c r="EW401" s="339">
        <v>0</v>
      </c>
      <c r="EX401" s="339">
        <v>0</v>
      </c>
      <c r="EY401" s="339">
        <v>0</v>
      </c>
      <c r="EZ401" s="339">
        <v>0</v>
      </c>
      <c r="FA401" s="339">
        <v>0</v>
      </c>
      <c r="FB401" s="339">
        <v>0</v>
      </c>
      <c r="FC401" s="339">
        <v>0</v>
      </c>
      <c r="FD401" s="339">
        <v>14.15</v>
      </c>
      <c r="FE401" s="339">
        <v>0</v>
      </c>
      <c r="FF401" s="339">
        <v>0</v>
      </c>
      <c r="FG401" s="339">
        <v>0</v>
      </c>
      <c r="FH401" s="339">
        <v>0</v>
      </c>
      <c r="FI401" s="339">
        <v>0</v>
      </c>
      <c r="FJ401" s="339">
        <v>0</v>
      </c>
      <c r="FK401" s="339">
        <v>0</v>
      </c>
      <c r="FL401" s="339">
        <v>0</v>
      </c>
      <c r="FM401" s="339">
        <v>0</v>
      </c>
      <c r="FN401" s="339">
        <v>0</v>
      </c>
      <c r="FO401" s="339">
        <v>0</v>
      </c>
      <c r="FP401" s="339">
        <v>0</v>
      </c>
      <c r="FQ401" s="339">
        <v>0</v>
      </c>
      <c r="FR401" s="339">
        <v>0</v>
      </c>
      <c r="FS401" s="339">
        <v>0</v>
      </c>
      <c r="FT401" s="339">
        <v>0</v>
      </c>
      <c r="FU401" s="339">
        <v>0</v>
      </c>
      <c r="FV401" s="339">
        <v>0</v>
      </c>
      <c r="FW401" s="339">
        <v>0</v>
      </c>
      <c r="FX401" s="339">
        <v>0</v>
      </c>
      <c r="FY401" s="339">
        <v>400</v>
      </c>
      <c r="FZ401" s="339">
        <v>0</v>
      </c>
      <c r="GA401" s="339">
        <v>0</v>
      </c>
      <c r="GB401" s="339">
        <v>0</v>
      </c>
      <c r="GC401" s="339">
        <v>0</v>
      </c>
      <c r="GD401" s="339">
        <v>0</v>
      </c>
      <c r="GE401" s="339">
        <v>6900</v>
      </c>
      <c r="GF401" s="339">
        <v>0</v>
      </c>
      <c r="GG401" s="339">
        <v>0</v>
      </c>
      <c r="GH401" s="339">
        <v>0</v>
      </c>
      <c r="GI401" s="339">
        <v>0</v>
      </c>
      <c r="GJ401" s="339">
        <v>0</v>
      </c>
      <c r="GK401" s="339">
        <v>0</v>
      </c>
      <c r="GL401" s="339">
        <v>0</v>
      </c>
      <c r="GM401" s="339">
        <v>0</v>
      </c>
      <c r="GN401" s="339">
        <v>0</v>
      </c>
      <c r="GO401" s="339">
        <v>2003000</v>
      </c>
      <c r="GP401" s="339">
        <v>0</v>
      </c>
      <c r="GQ401" s="339">
        <v>0</v>
      </c>
      <c r="GR401" s="339">
        <v>0</v>
      </c>
      <c r="GS401" s="339">
        <v>4600000</v>
      </c>
      <c r="GT401" s="339">
        <v>0</v>
      </c>
      <c r="GU401" s="339">
        <v>0</v>
      </c>
      <c r="GV401" s="339">
        <v>0</v>
      </c>
      <c r="GW401" s="339">
        <v>0</v>
      </c>
      <c r="GX401" s="339">
        <v>0</v>
      </c>
      <c r="GY401" s="339">
        <v>0</v>
      </c>
      <c r="GZ401" s="339">
        <v>0</v>
      </c>
      <c r="HA401" s="339">
        <v>0</v>
      </c>
      <c r="HB401" s="339">
        <v>0</v>
      </c>
      <c r="HC401" s="339">
        <v>0</v>
      </c>
      <c r="HD401" s="339">
        <v>0</v>
      </c>
      <c r="HE401" s="339">
        <v>0</v>
      </c>
      <c r="HF401" s="339">
        <v>0</v>
      </c>
      <c r="HG401" s="339">
        <v>0</v>
      </c>
      <c r="HH401" s="339">
        <v>0</v>
      </c>
      <c r="HI401" s="339">
        <v>0</v>
      </c>
      <c r="HJ401" s="339">
        <v>0</v>
      </c>
      <c r="HK401" s="339">
        <v>0</v>
      </c>
      <c r="HL401" s="339">
        <v>24791.32</v>
      </c>
      <c r="HM401" s="339">
        <v>0</v>
      </c>
      <c r="HN401" s="339">
        <v>0</v>
      </c>
      <c r="HO401" s="339">
        <v>0</v>
      </c>
      <c r="HP401" s="339">
        <v>0</v>
      </c>
      <c r="HQ401" s="339">
        <v>0</v>
      </c>
      <c r="HR401" s="339">
        <v>0</v>
      </c>
      <c r="HS401" s="339">
        <v>0</v>
      </c>
      <c r="HT401" s="339">
        <v>0</v>
      </c>
      <c r="HU401" s="339">
        <v>0</v>
      </c>
      <c r="HV401" s="339">
        <v>0</v>
      </c>
      <c r="HW401" s="339">
        <v>0</v>
      </c>
      <c r="HX401" s="339">
        <v>0</v>
      </c>
      <c r="HY401" s="339">
        <v>1000</v>
      </c>
      <c r="HZ401" s="339">
        <v>0</v>
      </c>
      <c r="IA401" s="339">
        <v>0</v>
      </c>
      <c r="IB401" s="339">
        <v>0</v>
      </c>
      <c r="IC401" s="339">
        <v>0</v>
      </c>
      <c r="ID401" s="339">
        <v>0</v>
      </c>
      <c r="IE401" s="339">
        <v>0</v>
      </c>
      <c r="IF401" s="339">
        <v>0</v>
      </c>
      <c r="IG401" s="339">
        <v>0</v>
      </c>
      <c r="IH401" s="339">
        <v>0</v>
      </c>
      <c r="II401" s="339">
        <v>0</v>
      </c>
      <c r="IJ401" s="339">
        <v>316738.3</v>
      </c>
      <c r="IK401" s="339">
        <v>0</v>
      </c>
      <c r="IL401" s="339">
        <v>0</v>
      </c>
      <c r="IM401" s="339">
        <v>0</v>
      </c>
      <c r="IN401" s="339">
        <v>0</v>
      </c>
      <c r="IO401" s="339">
        <v>0</v>
      </c>
      <c r="IP401" s="339">
        <v>0</v>
      </c>
      <c r="IQ401" s="339">
        <v>0</v>
      </c>
      <c r="IR401" s="339">
        <v>0</v>
      </c>
      <c r="IS401" s="339">
        <v>0</v>
      </c>
      <c r="IT401" s="339">
        <v>0</v>
      </c>
      <c r="IU401" s="339">
        <v>0</v>
      </c>
      <c r="IV401" s="339">
        <v>0</v>
      </c>
      <c r="IW401" s="339">
        <v>0</v>
      </c>
      <c r="IX401" s="339">
        <v>0</v>
      </c>
      <c r="IY401" s="339">
        <v>0</v>
      </c>
      <c r="IZ401" s="339">
        <v>0</v>
      </c>
      <c r="JA401" s="339">
        <v>0</v>
      </c>
      <c r="JB401" s="339">
        <v>0</v>
      </c>
      <c r="JC401" s="339">
        <v>0</v>
      </c>
      <c r="JD401" s="339">
        <v>0</v>
      </c>
      <c r="JE401" s="339">
        <v>0</v>
      </c>
      <c r="JF401" s="339">
        <v>0</v>
      </c>
      <c r="JG401" s="339">
        <v>0</v>
      </c>
      <c r="JH401" s="339">
        <v>25.54</v>
      </c>
      <c r="JI401" s="339">
        <v>0</v>
      </c>
      <c r="JJ401" s="339">
        <v>0</v>
      </c>
      <c r="JK401" s="339">
        <v>0</v>
      </c>
      <c r="JL401" s="339">
        <v>0</v>
      </c>
      <c r="JM401" s="339">
        <v>0</v>
      </c>
      <c r="JN401" s="339">
        <v>0</v>
      </c>
      <c r="JO401" s="339">
        <v>0</v>
      </c>
      <c r="JP401" s="339">
        <v>0</v>
      </c>
      <c r="JQ401" s="339">
        <v>0</v>
      </c>
      <c r="JR401" s="339">
        <v>0</v>
      </c>
      <c r="JS401" s="339">
        <v>0</v>
      </c>
      <c r="JT401" s="339">
        <v>0</v>
      </c>
      <c r="JU401" s="339">
        <v>0</v>
      </c>
      <c r="JV401" s="339">
        <v>0</v>
      </c>
      <c r="JW401" s="339">
        <v>0</v>
      </c>
      <c r="JX401" s="339">
        <v>0</v>
      </c>
      <c r="JY401" s="339">
        <v>0</v>
      </c>
      <c r="JZ401" s="339">
        <v>0</v>
      </c>
      <c r="KA401" s="339">
        <v>0</v>
      </c>
      <c r="KB401" s="339">
        <v>0</v>
      </c>
      <c r="KC401" s="339">
        <v>0</v>
      </c>
      <c r="KD401" s="339">
        <v>0</v>
      </c>
      <c r="KE401" s="339">
        <v>0</v>
      </c>
      <c r="KF401" s="339">
        <v>0</v>
      </c>
      <c r="KG401" s="339">
        <v>0</v>
      </c>
      <c r="KH401" s="339">
        <v>0</v>
      </c>
      <c r="KI401" s="339">
        <v>0</v>
      </c>
      <c r="KJ401" s="339">
        <v>0</v>
      </c>
      <c r="KK401" s="339">
        <v>0</v>
      </c>
      <c r="KL401" s="339">
        <v>0</v>
      </c>
      <c r="KM401" s="339">
        <v>0</v>
      </c>
      <c r="KN401" s="339">
        <v>0</v>
      </c>
      <c r="KO401" s="339">
        <v>0</v>
      </c>
      <c r="KP401" s="339">
        <v>0</v>
      </c>
      <c r="KQ401" s="339">
        <v>765000</v>
      </c>
      <c r="KR401" s="339">
        <v>0</v>
      </c>
      <c r="KS401" s="339">
        <v>0</v>
      </c>
      <c r="KU401" s="312">
        <v>52</v>
      </c>
    </row>
    <row r="402" spans="1:307" x14ac:dyDescent="0.25">
      <c r="A402">
        <v>2022</v>
      </c>
      <c r="B402" t="s">
        <v>945</v>
      </c>
      <c r="C402" t="s">
        <v>954</v>
      </c>
      <c r="D402" t="s">
        <v>321</v>
      </c>
      <c r="E402" t="s">
        <v>780</v>
      </c>
      <c r="F402" s="339">
        <v>0</v>
      </c>
      <c r="G402" s="339">
        <v>0</v>
      </c>
      <c r="H402" s="339">
        <v>0</v>
      </c>
      <c r="I402" s="339">
        <v>0</v>
      </c>
      <c r="J402" s="339">
        <v>0</v>
      </c>
      <c r="K402" s="339">
        <v>0</v>
      </c>
      <c r="L402" s="339">
        <v>0</v>
      </c>
      <c r="M402" s="339">
        <v>0</v>
      </c>
      <c r="N402" s="339">
        <v>0</v>
      </c>
      <c r="O402" s="339">
        <v>0</v>
      </c>
      <c r="P402" s="339">
        <v>0</v>
      </c>
      <c r="Q402" s="339">
        <v>0</v>
      </c>
      <c r="R402" s="339">
        <v>0</v>
      </c>
      <c r="S402" s="339">
        <v>0</v>
      </c>
      <c r="T402" s="339">
        <v>0</v>
      </c>
      <c r="U402" s="339">
        <v>0</v>
      </c>
      <c r="V402" s="339">
        <v>0</v>
      </c>
      <c r="W402" s="339">
        <v>0</v>
      </c>
      <c r="X402" s="339">
        <v>0</v>
      </c>
      <c r="Y402" s="339">
        <v>0</v>
      </c>
      <c r="Z402" s="339">
        <v>0</v>
      </c>
      <c r="AA402" s="339">
        <v>0</v>
      </c>
      <c r="AB402" s="339">
        <v>0</v>
      </c>
      <c r="AC402" s="339">
        <v>0</v>
      </c>
      <c r="AD402" s="339">
        <v>0</v>
      </c>
      <c r="AE402" s="339">
        <v>0</v>
      </c>
      <c r="AF402" s="339">
        <v>0</v>
      </c>
      <c r="AG402" s="339">
        <v>0</v>
      </c>
      <c r="AH402" s="339">
        <v>0</v>
      </c>
      <c r="AI402" s="339">
        <v>0</v>
      </c>
      <c r="AJ402" s="339">
        <v>0</v>
      </c>
      <c r="AK402" s="339">
        <v>0</v>
      </c>
      <c r="AL402" s="339">
        <v>0</v>
      </c>
      <c r="AM402" s="339">
        <v>0</v>
      </c>
      <c r="AN402" s="339">
        <v>0</v>
      </c>
      <c r="AO402" s="339">
        <v>0</v>
      </c>
      <c r="AP402" s="339">
        <v>0</v>
      </c>
      <c r="AQ402" s="339">
        <v>0</v>
      </c>
      <c r="AR402" s="339">
        <v>0</v>
      </c>
      <c r="AS402" s="339">
        <v>0</v>
      </c>
      <c r="AT402" s="339">
        <v>0</v>
      </c>
      <c r="AU402" s="339">
        <v>0</v>
      </c>
      <c r="AV402" s="339">
        <v>0</v>
      </c>
      <c r="AW402" s="339">
        <v>580555.1</v>
      </c>
      <c r="AX402" s="339">
        <v>0</v>
      </c>
      <c r="AY402" s="339">
        <v>0</v>
      </c>
      <c r="AZ402" s="339">
        <v>26.5</v>
      </c>
      <c r="BA402" s="339">
        <v>0</v>
      </c>
      <c r="BB402" s="339">
        <v>0</v>
      </c>
      <c r="BC402" s="339">
        <v>0</v>
      </c>
      <c r="BD402" s="339">
        <v>0</v>
      </c>
      <c r="BE402" s="339">
        <v>0</v>
      </c>
      <c r="BF402" s="339">
        <v>0</v>
      </c>
      <c r="BG402" s="339">
        <v>0</v>
      </c>
      <c r="BH402" s="339">
        <v>0</v>
      </c>
      <c r="BI402" s="339">
        <v>0</v>
      </c>
      <c r="BJ402" s="339">
        <v>0</v>
      </c>
      <c r="BK402" s="339">
        <v>0</v>
      </c>
      <c r="BL402" s="339">
        <v>0</v>
      </c>
      <c r="BM402" s="339">
        <v>0</v>
      </c>
      <c r="BN402" s="339">
        <v>0</v>
      </c>
      <c r="BO402" s="339">
        <v>0</v>
      </c>
      <c r="BP402" s="339">
        <v>0</v>
      </c>
      <c r="BQ402" s="339">
        <v>0</v>
      </c>
      <c r="BR402" s="339">
        <v>0</v>
      </c>
      <c r="BS402" s="339">
        <v>0</v>
      </c>
      <c r="BT402" s="339">
        <v>0</v>
      </c>
      <c r="BU402" s="339">
        <v>0</v>
      </c>
      <c r="BV402" s="339">
        <v>0</v>
      </c>
      <c r="BW402" s="339">
        <v>0</v>
      </c>
      <c r="BX402" s="339">
        <v>0</v>
      </c>
      <c r="BY402" s="339">
        <v>0</v>
      </c>
      <c r="BZ402" s="339">
        <v>0</v>
      </c>
      <c r="CA402" s="339">
        <v>0</v>
      </c>
      <c r="CB402" s="339">
        <v>0</v>
      </c>
      <c r="CC402" s="339">
        <v>0</v>
      </c>
      <c r="CD402" s="339">
        <v>0</v>
      </c>
      <c r="CE402" s="339">
        <v>0</v>
      </c>
      <c r="CF402" s="339">
        <v>10000</v>
      </c>
      <c r="CG402" s="339">
        <v>0</v>
      </c>
      <c r="CH402" s="339">
        <v>0</v>
      </c>
      <c r="CI402" s="339">
        <v>0</v>
      </c>
      <c r="CJ402" s="339">
        <v>0</v>
      </c>
      <c r="CK402" s="339">
        <v>0</v>
      </c>
      <c r="CL402" s="339">
        <v>0</v>
      </c>
      <c r="CM402" s="339">
        <v>0</v>
      </c>
      <c r="CN402" s="339">
        <v>0</v>
      </c>
      <c r="CO402" s="339">
        <v>0</v>
      </c>
      <c r="CP402" s="339">
        <v>0</v>
      </c>
      <c r="CQ402" s="339">
        <v>0</v>
      </c>
      <c r="CR402" s="339">
        <v>0</v>
      </c>
      <c r="CS402" s="339">
        <v>0</v>
      </c>
      <c r="CT402" s="339">
        <v>0</v>
      </c>
      <c r="CU402" s="339">
        <v>0</v>
      </c>
      <c r="CV402" s="339">
        <v>0</v>
      </c>
      <c r="CW402" s="339">
        <v>0</v>
      </c>
      <c r="CX402" s="339">
        <v>0</v>
      </c>
      <c r="CY402" s="339">
        <v>0</v>
      </c>
      <c r="CZ402" s="339">
        <v>1552185.4</v>
      </c>
      <c r="DA402" s="339">
        <v>0</v>
      </c>
      <c r="DB402" s="339">
        <v>0</v>
      </c>
      <c r="DC402" s="339">
        <v>0</v>
      </c>
      <c r="DD402" s="339">
        <v>0</v>
      </c>
      <c r="DE402" s="339">
        <v>0</v>
      </c>
      <c r="DF402" s="339">
        <v>0</v>
      </c>
      <c r="DG402" s="339">
        <v>0</v>
      </c>
      <c r="DH402" s="339">
        <v>0</v>
      </c>
      <c r="DI402" s="339">
        <v>0</v>
      </c>
      <c r="DJ402" s="339">
        <v>0</v>
      </c>
      <c r="DK402" s="339">
        <v>0</v>
      </c>
      <c r="DL402" s="339">
        <v>0</v>
      </c>
      <c r="DM402" s="339">
        <v>0</v>
      </c>
      <c r="DN402" s="339">
        <v>0</v>
      </c>
      <c r="DO402" s="339">
        <v>0</v>
      </c>
      <c r="DP402" s="339">
        <v>0</v>
      </c>
      <c r="DQ402" s="339">
        <v>0</v>
      </c>
      <c r="DR402" s="339">
        <v>0</v>
      </c>
      <c r="DS402" s="339">
        <v>200</v>
      </c>
      <c r="DT402" s="339">
        <v>0</v>
      </c>
      <c r="DU402" s="339">
        <v>0</v>
      </c>
      <c r="DV402" s="339">
        <v>0</v>
      </c>
      <c r="DW402" s="339">
        <v>0</v>
      </c>
      <c r="DX402" s="339">
        <v>0</v>
      </c>
      <c r="DY402" s="339">
        <v>0</v>
      </c>
      <c r="DZ402" s="339">
        <v>48000</v>
      </c>
      <c r="EA402" s="339">
        <v>250000</v>
      </c>
      <c r="EB402" s="339">
        <v>0</v>
      </c>
      <c r="EC402" s="339">
        <v>0</v>
      </c>
      <c r="ED402" s="339">
        <v>0</v>
      </c>
      <c r="EE402" s="339">
        <v>0</v>
      </c>
      <c r="EF402" s="339">
        <v>0</v>
      </c>
      <c r="EG402" s="339">
        <v>0</v>
      </c>
      <c r="EH402" s="339">
        <v>0</v>
      </c>
      <c r="EI402" s="339">
        <v>0</v>
      </c>
      <c r="EJ402" s="339">
        <v>0</v>
      </c>
      <c r="EK402" s="339">
        <v>0</v>
      </c>
      <c r="EL402" s="339">
        <v>0</v>
      </c>
      <c r="EM402" s="339">
        <v>0</v>
      </c>
      <c r="EN402" s="339">
        <v>0</v>
      </c>
      <c r="EO402" s="339">
        <v>0</v>
      </c>
      <c r="EP402" s="339">
        <v>0</v>
      </c>
      <c r="EQ402" s="339">
        <v>0</v>
      </c>
      <c r="ER402" s="339">
        <v>0</v>
      </c>
      <c r="ES402" s="339">
        <v>0</v>
      </c>
      <c r="ET402" s="339">
        <v>0</v>
      </c>
      <c r="EU402" s="339">
        <v>0</v>
      </c>
      <c r="EV402" s="339">
        <v>0</v>
      </c>
      <c r="EW402" s="339">
        <v>0</v>
      </c>
      <c r="EX402" s="339">
        <v>0</v>
      </c>
      <c r="EY402" s="339">
        <v>0</v>
      </c>
      <c r="EZ402" s="339">
        <v>0</v>
      </c>
      <c r="FA402" s="339">
        <v>0</v>
      </c>
      <c r="FB402" s="339">
        <v>0</v>
      </c>
      <c r="FC402" s="339">
        <v>0</v>
      </c>
      <c r="FD402" s="339">
        <v>14.15</v>
      </c>
      <c r="FE402" s="339">
        <v>0</v>
      </c>
      <c r="FF402" s="339">
        <v>0</v>
      </c>
      <c r="FG402" s="339">
        <v>0</v>
      </c>
      <c r="FH402" s="339">
        <v>0</v>
      </c>
      <c r="FI402" s="339">
        <v>0</v>
      </c>
      <c r="FJ402" s="339">
        <v>0</v>
      </c>
      <c r="FK402" s="339">
        <v>0</v>
      </c>
      <c r="FL402" s="339">
        <v>0</v>
      </c>
      <c r="FM402" s="339">
        <v>0</v>
      </c>
      <c r="FN402" s="339">
        <v>0</v>
      </c>
      <c r="FO402" s="339">
        <v>0</v>
      </c>
      <c r="FP402" s="339">
        <v>0</v>
      </c>
      <c r="FQ402" s="339">
        <v>0</v>
      </c>
      <c r="FR402" s="339">
        <v>0</v>
      </c>
      <c r="FS402" s="339">
        <v>0</v>
      </c>
      <c r="FT402" s="339">
        <v>0</v>
      </c>
      <c r="FU402" s="339">
        <v>0</v>
      </c>
      <c r="FV402" s="339">
        <v>0</v>
      </c>
      <c r="FW402" s="339">
        <v>0</v>
      </c>
      <c r="FX402" s="339">
        <v>0</v>
      </c>
      <c r="FY402" s="339">
        <v>400</v>
      </c>
      <c r="FZ402" s="339">
        <v>0</v>
      </c>
      <c r="GA402" s="339">
        <v>0</v>
      </c>
      <c r="GB402" s="339">
        <v>0</v>
      </c>
      <c r="GC402" s="339">
        <v>0</v>
      </c>
      <c r="GD402" s="339">
        <v>0</v>
      </c>
      <c r="GE402" s="339">
        <v>6900</v>
      </c>
      <c r="GF402" s="339">
        <v>0</v>
      </c>
      <c r="GG402" s="339">
        <v>0</v>
      </c>
      <c r="GH402" s="339">
        <v>0</v>
      </c>
      <c r="GI402" s="339">
        <v>0</v>
      </c>
      <c r="GJ402" s="339">
        <v>0</v>
      </c>
      <c r="GK402" s="339">
        <v>0</v>
      </c>
      <c r="GL402" s="339">
        <v>0</v>
      </c>
      <c r="GM402" s="339">
        <v>0</v>
      </c>
      <c r="GN402" s="339">
        <v>0</v>
      </c>
      <c r="GO402" s="339">
        <v>2003000</v>
      </c>
      <c r="GP402" s="339">
        <v>0</v>
      </c>
      <c r="GQ402" s="339">
        <v>0</v>
      </c>
      <c r="GR402" s="339">
        <v>0</v>
      </c>
      <c r="GS402" s="339">
        <v>4600000</v>
      </c>
      <c r="GT402" s="339">
        <v>0</v>
      </c>
      <c r="GU402" s="339">
        <v>0</v>
      </c>
      <c r="GV402" s="339">
        <v>0</v>
      </c>
      <c r="GW402" s="339">
        <v>0</v>
      </c>
      <c r="GX402" s="339">
        <v>0</v>
      </c>
      <c r="GY402" s="339">
        <v>0</v>
      </c>
      <c r="GZ402" s="339">
        <v>0</v>
      </c>
      <c r="HA402" s="339">
        <v>0</v>
      </c>
      <c r="HB402" s="339">
        <v>0</v>
      </c>
      <c r="HC402" s="339">
        <v>0</v>
      </c>
      <c r="HD402" s="339">
        <v>0</v>
      </c>
      <c r="HE402" s="339">
        <v>0</v>
      </c>
      <c r="HF402" s="339">
        <v>0</v>
      </c>
      <c r="HG402" s="339">
        <v>0</v>
      </c>
      <c r="HH402" s="339">
        <v>0</v>
      </c>
      <c r="HI402" s="339">
        <v>0</v>
      </c>
      <c r="HJ402" s="339">
        <v>0</v>
      </c>
      <c r="HK402" s="339">
        <v>0</v>
      </c>
      <c r="HL402" s="339">
        <v>24791.32</v>
      </c>
      <c r="HM402" s="339">
        <v>0</v>
      </c>
      <c r="HN402" s="339">
        <v>0</v>
      </c>
      <c r="HO402" s="339">
        <v>0</v>
      </c>
      <c r="HP402" s="339">
        <v>0</v>
      </c>
      <c r="HQ402" s="339">
        <v>0</v>
      </c>
      <c r="HR402" s="339">
        <v>0</v>
      </c>
      <c r="HS402" s="339">
        <v>0</v>
      </c>
      <c r="HT402" s="339">
        <v>0</v>
      </c>
      <c r="HU402" s="339">
        <v>0</v>
      </c>
      <c r="HV402" s="339">
        <v>0</v>
      </c>
      <c r="HW402" s="339">
        <v>0</v>
      </c>
      <c r="HX402" s="339">
        <v>0</v>
      </c>
      <c r="HY402" s="339">
        <v>1000</v>
      </c>
      <c r="HZ402" s="339">
        <v>0</v>
      </c>
      <c r="IA402" s="339">
        <v>0</v>
      </c>
      <c r="IB402" s="339">
        <v>0</v>
      </c>
      <c r="IC402" s="339">
        <v>0</v>
      </c>
      <c r="ID402" s="339">
        <v>0</v>
      </c>
      <c r="IE402" s="339">
        <v>0</v>
      </c>
      <c r="IF402" s="339">
        <v>0</v>
      </c>
      <c r="IG402" s="339">
        <v>0</v>
      </c>
      <c r="IH402" s="339">
        <v>0</v>
      </c>
      <c r="II402" s="339">
        <v>0</v>
      </c>
      <c r="IJ402" s="339">
        <v>316738.3</v>
      </c>
      <c r="IK402" s="339">
        <v>0</v>
      </c>
      <c r="IL402" s="339">
        <v>0</v>
      </c>
      <c r="IM402" s="339">
        <v>0</v>
      </c>
      <c r="IN402" s="339">
        <v>0</v>
      </c>
      <c r="IO402" s="339">
        <v>0</v>
      </c>
      <c r="IP402" s="339">
        <v>0</v>
      </c>
      <c r="IQ402" s="339">
        <v>0</v>
      </c>
      <c r="IR402" s="339">
        <v>0</v>
      </c>
      <c r="IS402" s="339">
        <v>0</v>
      </c>
      <c r="IT402" s="339">
        <v>0</v>
      </c>
      <c r="IU402" s="339">
        <v>0</v>
      </c>
      <c r="IV402" s="339">
        <v>0</v>
      </c>
      <c r="IW402" s="339">
        <v>0</v>
      </c>
      <c r="IX402" s="339">
        <v>0</v>
      </c>
      <c r="IY402" s="339">
        <v>0</v>
      </c>
      <c r="IZ402" s="339">
        <v>0</v>
      </c>
      <c r="JA402" s="339">
        <v>0</v>
      </c>
      <c r="JB402" s="339">
        <v>0</v>
      </c>
      <c r="JC402" s="339">
        <v>0</v>
      </c>
      <c r="JD402" s="339">
        <v>0</v>
      </c>
      <c r="JE402" s="339">
        <v>0</v>
      </c>
      <c r="JF402" s="339">
        <v>0</v>
      </c>
      <c r="JG402" s="339">
        <v>0</v>
      </c>
      <c r="JH402" s="339">
        <v>25.54</v>
      </c>
      <c r="JI402" s="339">
        <v>0</v>
      </c>
      <c r="JJ402" s="339">
        <v>0</v>
      </c>
      <c r="JK402" s="339">
        <v>0</v>
      </c>
      <c r="JL402" s="339">
        <v>0</v>
      </c>
      <c r="JM402" s="339">
        <v>0</v>
      </c>
      <c r="JN402" s="339">
        <v>0</v>
      </c>
      <c r="JO402" s="339">
        <v>0</v>
      </c>
      <c r="JP402" s="339">
        <v>0</v>
      </c>
      <c r="JQ402" s="339">
        <v>0</v>
      </c>
      <c r="JR402" s="339">
        <v>0</v>
      </c>
      <c r="JS402" s="339">
        <v>0</v>
      </c>
      <c r="JT402" s="339">
        <v>0</v>
      </c>
      <c r="JU402" s="339">
        <v>0</v>
      </c>
      <c r="JV402" s="339">
        <v>0</v>
      </c>
      <c r="JW402" s="339">
        <v>0</v>
      </c>
      <c r="JX402" s="339">
        <v>0</v>
      </c>
      <c r="JY402" s="339">
        <v>0</v>
      </c>
      <c r="JZ402" s="339">
        <v>0</v>
      </c>
      <c r="KA402" s="339">
        <v>0</v>
      </c>
      <c r="KB402" s="339">
        <v>0</v>
      </c>
      <c r="KC402" s="339">
        <v>0</v>
      </c>
      <c r="KD402" s="339">
        <v>0</v>
      </c>
      <c r="KE402" s="339">
        <v>0</v>
      </c>
      <c r="KF402" s="339">
        <v>2422.6</v>
      </c>
      <c r="KG402" s="339">
        <v>0</v>
      </c>
      <c r="KH402" s="339">
        <v>0</v>
      </c>
      <c r="KI402" s="339">
        <v>0</v>
      </c>
      <c r="KJ402" s="339">
        <v>0</v>
      </c>
      <c r="KK402" s="339">
        <v>0</v>
      </c>
      <c r="KL402" s="339">
        <v>0</v>
      </c>
      <c r="KM402" s="339">
        <v>0</v>
      </c>
      <c r="KN402" s="339">
        <v>0</v>
      </c>
      <c r="KO402" s="339">
        <v>0</v>
      </c>
      <c r="KP402" s="339">
        <v>0</v>
      </c>
      <c r="KQ402" s="339">
        <v>765000</v>
      </c>
      <c r="KR402" s="339">
        <v>0</v>
      </c>
      <c r="KS402" s="339">
        <v>0</v>
      </c>
      <c r="KU402" s="338" t="s">
        <v>944</v>
      </c>
    </row>
    <row r="403" spans="1:307" x14ac:dyDescent="0.25">
      <c r="A403">
        <v>2022</v>
      </c>
      <c r="B403" t="s">
        <v>945</v>
      </c>
      <c r="C403" t="s">
        <v>957</v>
      </c>
      <c r="D403" t="s">
        <v>958</v>
      </c>
      <c r="E403" t="s">
        <v>780</v>
      </c>
      <c r="F403" s="339">
        <v>0</v>
      </c>
      <c r="G403" s="339">
        <v>0</v>
      </c>
      <c r="H403" s="339">
        <v>0</v>
      </c>
      <c r="I403" s="339">
        <v>0</v>
      </c>
      <c r="J403" s="339">
        <v>0</v>
      </c>
      <c r="K403" s="339">
        <v>0</v>
      </c>
      <c r="L403" s="339">
        <v>0</v>
      </c>
      <c r="M403" s="339">
        <v>0</v>
      </c>
      <c r="N403" s="339">
        <v>0</v>
      </c>
      <c r="O403" s="339">
        <v>0</v>
      </c>
      <c r="P403" s="339">
        <v>0</v>
      </c>
      <c r="Q403" s="339">
        <v>0</v>
      </c>
      <c r="R403" s="339">
        <v>0</v>
      </c>
      <c r="S403" s="339">
        <v>0</v>
      </c>
      <c r="T403" s="339">
        <v>0</v>
      </c>
      <c r="U403" s="339">
        <v>31111.040000000001</v>
      </c>
      <c r="V403" s="339">
        <v>0</v>
      </c>
      <c r="W403" s="339">
        <v>0</v>
      </c>
      <c r="X403" s="339">
        <v>0</v>
      </c>
      <c r="Y403" s="339">
        <v>0</v>
      </c>
      <c r="Z403" s="339">
        <v>0</v>
      </c>
      <c r="AA403" s="339">
        <v>0</v>
      </c>
      <c r="AB403" s="339">
        <v>0</v>
      </c>
      <c r="AC403" s="339">
        <v>0</v>
      </c>
      <c r="AD403" s="339">
        <v>0</v>
      </c>
      <c r="AE403" s="339">
        <v>0</v>
      </c>
      <c r="AF403" s="339">
        <v>0</v>
      </c>
      <c r="AG403" s="339">
        <v>0</v>
      </c>
      <c r="AH403" s="339">
        <v>0</v>
      </c>
      <c r="AI403" s="339">
        <v>0</v>
      </c>
      <c r="AJ403" s="339">
        <v>0</v>
      </c>
      <c r="AK403" s="339">
        <v>0</v>
      </c>
      <c r="AL403" s="339">
        <v>0</v>
      </c>
      <c r="AM403" s="339">
        <v>0</v>
      </c>
      <c r="AN403" s="339">
        <v>0</v>
      </c>
      <c r="AO403" s="339">
        <v>0</v>
      </c>
      <c r="AP403" s="339">
        <v>0</v>
      </c>
      <c r="AQ403" s="339">
        <v>0</v>
      </c>
      <c r="AR403" s="339">
        <v>0</v>
      </c>
      <c r="AS403" s="339">
        <v>0</v>
      </c>
      <c r="AT403" s="339">
        <v>0</v>
      </c>
      <c r="AU403" s="339">
        <v>0</v>
      </c>
      <c r="AV403" s="339">
        <v>0</v>
      </c>
      <c r="AW403" s="339">
        <v>0</v>
      </c>
      <c r="AX403" s="339">
        <v>0</v>
      </c>
      <c r="AY403" s="339">
        <v>0</v>
      </c>
      <c r="AZ403" s="339">
        <v>0</v>
      </c>
      <c r="BA403" s="339">
        <v>0</v>
      </c>
      <c r="BB403" s="339">
        <v>0</v>
      </c>
      <c r="BC403" s="339">
        <v>0</v>
      </c>
      <c r="BD403" s="339">
        <v>300000</v>
      </c>
      <c r="BE403" s="339">
        <v>0</v>
      </c>
      <c r="BF403" s="339">
        <v>0</v>
      </c>
      <c r="BG403" s="339">
        <v>0</v>
      </c>
      <c r="BH403" s="339">
        <v>0</v>
      </c>
      <c r="BI403" s="339">
        <v>0</v>
      </c>
      <c r="BJ403" s="339">
        <v>0</v>
      </c>
      <c r="BK403" s="339">
        <v>0</v>
      </c>
      <c r="BL403" s="339">
        <v>0</v>
      </c>
      <c r="BM403" s="339">
        <v>0</v>
      </c>
      <c r="BN403" s="339">
        <v>0</v>
      </c>
      <c r="BO403" s="339">
        <v>0</v>
      </c>
      <c r="BP403" s="339">
        <v>0</v>
      </c>
      <c r="BQ403" s="339">
        <v>0</v>
      </c>
      <c r="BR403" s="339">
        <v>0</v>
      </c>
      <c r="BS403" s="339">
        <v>0</v>
      </c>
      <c r="BT403" s="339">
        <v>0</v>
      </c>
      <c r="BU403" s="339">
        <v>0</v>
      </c>
      <c r="BV403" s="339">
        <v>0</v>
      </c>
      <c r="BW403" s="339">
        <v>0</v>
      </c>
      <c r="BX403" s="339">
        <v>0</v>
      </c>
      <c r="BY403" s="339">
        <v>0</v>
      </c>
      <c r="BZ403" s="339">
        <v>0</v>
      </c>
      <c r="CA403" s="339">
        <v>0</v>
      </c>
      <c r="CB403" s="339">
        <v>0</v>
      </c>
      <c r="CC403" s="339">
        <v>0</v>
      </c>
      <c r="CD403" s="339">
        <v>0</v>
      </c>
      <c r="CE403" s="339">
        <v>0</v>
      </c>
      <c r="CF403" s="339">
        <v>0</v>
      </c>
      <c r="CG403" s="339">
        <v>0</v>
      </c>
      <c r="CH403" s="339">
        <v>0</v>
      </c>
      <c r="CI403" s="339">
        <v>69823.600000000006</v>
      </c>
      <c r="CJ403" s="339">
        <v>0</v>
      </c>
      <c r="CK403" s="339">
        <v>0</v>
      </c>
      <c r="CL403" s="339">
        <v>0</v>
      </c>
      <c r="CM403" s="339">
        <v>0</v>
      </c>
      <c r="CN403" s="339">
        <v>0</v>
      </c>
      <c r="CO403" s="339">
        <v>0</v>
      </c>
      <c r="CP403" s="339">
        <v>0</v>
      </c>
      <c r="CQ403" s="339">
        <v>0</v>
      </c>
      <c r="CR403" s="339">
        <v>0</v>
      </c>
      <c r="CS403" s="339">
        <v>0</v>
      </c>
      <c r="CT403" s="339">
        <v>0</v>
      </c>
      <c r="CU403" s="339">
        <v>0</v>
      </c>
      <c r="CV403" s="339">
        <v>0</v>
      </c>
      <c r="CW403" s="339">
        <v>0</v>
      </c>
      <c r="CX403" s="339">
        <v>0</v>
      </c>
      <c r="CY403" s="339">
        <v>0</v>
      </c>
      <c r="CZ403" s="339">
        <v>0</v>
      </c>
      <c r="DA403" s="339">
        <v>0</v>
      </c>
      <c r="DB403" s="339">
        <v>0</v>
      </c>
      <c r="DC403" s="339">
        <v>0</v>
      </c>
      <c r="DD403" s="339">
        <v>26592.400000000001</v>
      </c>
      <c r="DE403" s="339">
        <v>0</v>
      </c>
      <c r="DF403" s="339">
        <v>0</v>
      </c>
      <c r="DG403" s="339">
        <v>12451.92</v>
      </c>
      <c r="DH403" s="339">
        <v>0</v>
      </c>
      <c r="DI403" s="339">
        <v>0</v>
      </c>
      <c r="DJ403" s="339">
        <v>0</v>
      </c>
      <c r="DK403" s="339">
        <v>24709.99</v>
      </c>
      <c r="DL403" s="339">
        <v>0</v>
      </c>
      <c r="DM403" s="339">
        <v>0</v>
      </c>
      <c r="DN403" s="339">
        <v>0</v>
      </c>
      <c r="DO403" s="339">
        <v>0</v>
      </c>
      <c r="DP403" s="339">
        <v>0</v>
      </c>
      <c r="DQ403" s="339">
        <v>0</v>
      </c>
      <c r="DR403" s="339">
        <v>0</v>
      </c>
      <c r="DS403" s="339">
        <v>59690.44</v>
      </c>
      <c r="DT403" s="339">
        <v>0</v>
      </c>
      <c r="DU403" s="339">
        <v>0</v>
      </c>
      <c r="DV403" s="339">
        <v>0</v>
      </c>
      <c r="DW403" s="339">
        <v>0</v>
      </c>
      <c r="DX403" s="339">
        <v>0</v>
      </c>
      <c r="DY403" s="339">
        <v>0</v>
      </c>
      <c r="DZ403" s="339">
        <v>0</v>
      </c>
      <c r="EA403" s="339">
        <v>314562.73</v>
      </c>
      <c r="EB403" s="339">
        <v>0</v>
      </c>
      <c r="EC403" s="339">
        <v>0</v>
      </c>
      <c r="ED403" s="339">
        <v>0</v>
      </c>
      <c r="EE403" s="339">
        <v>0</v>
      </c>
      <c r="EF403" s="339">
        <v>0</v>
      </c>
      <c r="EG403" s="339">
        <v>0</v>
      </c>
      <c r="EH403" s="339">
        <v>0</v>
      </c>
      <c r="EI403" s="339">
        <v>0</v>
      </c>
      <c r="EJ403" s="339">
        <v>0</v>
      </c>
      <c r="EK403" s="339">
        <v>0</v>
      </c>
      <c r="EL403" s="339">
        <v>0</v>
      </c>
      <c r="EM403" s="339">
        <v>0</v>
      </c>
      <c r="EN403" s="339">
        <v>0</v>
      </c>
      <c r="EO403" s="339">
        <v>0</v>
      </c>
      <c r="EP403" s="339">
        <v>0</v>
      </c>
      <c r="EQ403" s="339">
        <v>0</v>
      </c>
      <c r="ER403" s="339">
        <v>0</v>
      </c>
      <c r="ES403" s="339">
        <v>0</v>
      </c>
      <c r="ET403" s="339">
        <v>0</v>
      </c>
      <c r="EU403" s="339">
        <v>0</v>
      </c>
      <c r="EV403" s="339">
        <v>0</v>
      </c>
      <c r="EW403" s="339">
        <v>0</v>
      </c>
      <c r="EX403" s="339">
        <v>0</v>
      </c>
      <c r="EY403" s="339">
        <v>0</v>
      </c>
      <c r="EZ403" s="339">
        <v>0</v>
      </c>
      <c r="FA403" s="339">
        <v>0</v>
      </c>
      <c r="FB403" s="339">
        <v>0</v>
      </c>
      <c r="FC403" s="339">
        <v>0</v>
      </c>
      <c r="FD403" s="339">
        <v>0</v>
      </c>
      <c r="FE403" s="339">
        <v>0</v>
      </c>
      <c r="FF403" s="339">
        <v>0</v>
      </c>
      <c r="FG403" s="339">
        <v>0</v>
      </c>
      <c r="FH403" s="339">
        <v>0</v>
      </c>
      <c r="FI403" s="339">
        <v>0</v>
      </c>
      <c r="FJ403" s="339">
        <v>0</v>
      </c>
      <c r="FK403" s="339">
        <v>0</v>
      </c>
      <c r="FL403" s="339">
        <v>0</v>
      </c>
      <c r="FM403" s="339">
        <v>0</v>
      </c>
      <c r="FN403" s="339">
        <v>0</v>
      </c>
      <c r="FO403" s="339">
        <v>0</v>
      </c>
      <c r="FP403" s="339">
        <v>0</v>
      </c>
      <c r="FQ403" s="339">
        <v>0</v>
      </c>
      <c r="FR403" s="339">
        <v>0</v>
      </c>
      <c r="FS403" s="339">
        <v>0</v>
      </c>
      <c r="FT403" s="339">
        <v>0</v>
      </c>
      <c r="FU403" s="339">
        <v>0</v>
      </c>
      <c r="FV403" s="339">
        <v>0</v>
      </c>
      <c r="FW403" s="339">
        <v>0</v>
      </c>
      <c r="FX403" s="339">
        <v>0</v>
      </c>
      <c r="FY403" s="339">
        <v>0</v>
      </c>
      <c r="FZ403" s="339">
        <v>0</v>
      </c>
      <c r="GA403" s="339">
        <v>0</v>
      </c>
      <c r="GB403" s="339">
        <v>0</v>
      </c>
      <c r="GC403" s="339">
        <v>0</v>
      </c>
      <c r="GD403" s="339">
        <v>0</v>
      </c>
      <c r="GE403" s="339">
        <v>44313.07</v>
      </c>
      <c r="GF403" s="339">
        <v>0</v>
      </c>
      <c r="GG403" s="339">
        <v>0</v>
      </c>
      <c r="GH403" s="339">
        <v>0</v>
      </c>
      <c r="GI403" s="339">
        <v>0</v>
      </c>
      <c r="GJ403" s="339">
        <v>0</v>
      </c>
      <c r="GK403" s="339">
        <v>0</v>
      </c>
      <c r="GL403" s="339">
        <v>0</v>
      </c>
      <c r="GM403" s="339">
        <v>0</v>
      </c>
      <c r="GN403" s="339">
        <v>0</v>
      </c>
      <c r="GO403" s="339">
        <v>0</v>
      </c>
      <c r="GP403" s="339">
        <v>0</v>
      </c>
      <c r="GQ403" s="339">
        <v>0</v>
      </c>
      <c r="GR403" s="339">
        <v>0</v>
      </c>
      <c r="GS403" s="339">
        <v>373151.11</v>
      </c>
      <c r="GT403" s="339">
        <v>0</v>
      </c>
      <c r="GU403" s="339">
        <v>0</v>
      </c>
      <c r="GV403" s="339">
        <v>0</v>
      </c>
      <c r="GW403" s="339">
        <v>0</v>
      </c>
      <c r="GX403" s="339">
        <v>0</v>
      </c>
      <c r="GY403" s="339">
        <v>0</v>
      </c>
      <c r="GZ403" s="339">
        <v>0</v>
      </c>
      <c r="HA403" s="339">
        <v>0</v>
      </c>
      <c r="HB403" s="339">
        <v>0</v>
      </c>
      <c r="HC403" s="339">
        <v>0</v>
      </c>
      <c r="HD403" s="339">
        <v>0</v>
      </c>
      <c r="HE403" s="339">
        <v>0</v>
      </c>
      <c r="HF403" s="339">
        <v>0</v>
      </c>
      <c r="HG403" s="339">
        <v>0</v>
      </c>
      <c r="HH403" s="339">
        <v>0</v>
      </c>
      <c r="HI403" s="339">
        <v>0</v>
      </c>
      <c r="HJ403" s="339">
        <v>0</v>
      </c>
      <c r="HK403" s="339">
        <v>0</v>
      </c>
      <c r="HL403" s="339">
        <v>0</v>
      </c>
      <c r="HM403" s="339">
        <v>0</v>
      </c>
      <c r="HN403" s="339">
        <v>0</v>
      </c>
      <c r="HO403" s="339">
        <v>0</v>
      </c>
      <c r="HP403" s="339">
        <v>0</v>
      </c>
      <c r="HQ403" s="339">
        <v>0</v>
      </c>
      <c r="HR403" s="339">
        <v>0</v>
      </c>
      <c r="HS403" s="339">
        <v>0</v>
      </c>
      <c r="HT403" s="339">
        <v>0</v>
      </c>
      <c r="HU403" s="339">
        <v>0</v>
      </c>
      <c r="HV403" s="339">
        <v>0</v>
      </c>
      <c r="HW403" s="339">
        <v>0</v>
      </c>
      <c r="HX403" s="339">
        <v>0</v>
      </c>
      <c r="HY403" s="339">
        <v>0</v>
      </c>
      <c r="HZ403" s="339">
        <v>0</v>
      </c>
      <c r="IA403" s="339">
        <v>0</v>
      </c>
      <c r="IB403" s="339">
        <v>0</v>
      </c>
      <c r="IC403" s="339">
        <v>113908</v>
      </c>
      <c r="ID403" s="339">
        <v>0</v>
      </c>
      <c r="IE403" s="339">
        <v>0</v>
      </c>
      <c r="IF403" s="339">
        <v>0</v>
      </c>
      <c r="IG403" s="339">
        <v>0</v>
      </c>
      <c r="IH403" s="339">
        <v>0</v>
      </c>
      <c r="II403" s="339">
        <v>0</v>
      </c>
      <c r="IJ403" s="339">
        <v>0</v>
      </c>
      <c r="IK403" s="339">
        <v>0</v>
      </c>
      <c r="IL403" s="339">
        <v>0</v>
      </c>
      <c r="IM403" s="339">
        <v>0</v>
      </c>
      <c r="IN403" s="339">
        <v>0</v>
      </c>
      <c r="IO403" s="339">
        <v>0</v>
      </c>
      <c r="IP403" s="339">
        <v>0</v>
      </c>
      <c r="IQ403" s="339">
        <v>0</v>
      </c>
      <c r="IR403" s="339">
        <v>0</v>
      </c>
      <c r="IS403" s="339">
        <v>0</v>
      </c>
      <c r="IT403" s="339">
        <v>0</v>
      </c>
      <c r="IU403" s="339">
        <v>0</v>
      </c>
      <c r="IV403" s="339">
        <v>0</v>
      </c>
      <c r="IW403" s="339">
        <v>0</v>
      </c>
      <c r="IX403" s="339">
        <v>0</v>
      </c>
      <c r="IY403" s="339">
        <v>0</v>
      </c>
      <c r="IZ403" s="339">
        <v>0</v>
      </c>
      <c r="JA403" s="339">
        <v>0</v>
      </c>
      <c r="JB403" s="339">
        <v>0</v>
      </c>
      <c r="JC403" s="339">
        <v>0</v>
      </c>
      <c r="JD403" s="339">
        <v>0</v>
      </c>
      <c r="JE403" s="339">
        <v>0</v>
      </c>
      <c r="JF403" s="339">
        <v>0</v>
      </c>
      <c r="JG403" s="339">
        <v>0</v>
      </c>
      <c r="JH403" s="339">
        <v>0</v>
      </c>
      <c r="JI403" s="339">
        <v>0</v>
      </c>
      <c r="JJ403" s="339">
        <v>0</v>
      </c>
      <c r="JK403" s="339">
        <v>0</v>
      </c>
      <c r="JL403" s="339">
        <v>0</v>
      </c>
      <c r="JM403" s="339">
        <v>0</v>
      </c>
      <c r="JN403" s="339">
        <v>0</v>
      </c>
      <c r="JO403" s="339">
        <v>0</v>
      </c>
      <c r="JP403" s="339">
        <v>0</v>
      </c>
      <c r="JQ403" s="339">
        <v>0</v>
      </c>
      <c r="JR403" s="339">
        <v>0</v>
      </c>
      <c r="JS403" s="339">
        <v>0</v>
      </c>
      <c r="JT403" s="339">
        <v>0</v>
      </c>
      <c r="JU403" s="339">
        <v>0</v>
      </c>
      <c r="JV403" s="339">
        <v>0</v>
      </c>
      <c r="JW403" s="339">
        <v>0</v>
      </c>
      <c r="JX403" s="339">
        <v>0</v>
      </c>
      <c r="JY403" s="339">
        <v>0</v>
      </c>
      <c r="JZ403" s="339">
        <v>0</v>
      </c>
      <c r="KA403" s="339">
        <v>0</v>
      </c>
      <c r="KB403" s="339">
        <v>0</v>
      </c>
      <c r="KC403" s="339">
        <v>0</v>
      </c>
      <c r="KD403" s="339">
        <v>0</v>
      </c>
      <c r="KE403" s="339">
        <v>0</v>
      </c>
      <c r="KF403" s="339">
        <v>0</v>
      </c>
      <c r="KG403" s="339">
        <v>0</v>
      </c>
      <c r="KH403" s="339">
        <v>0</v>
      </c>
      <c r="KI403" s="339">
        <v>0</v>
      </c>
      <c r="KJ403" s="339">
        <v>0</v>
      </c>
      <c r="KK403" s="339">
        <v>0</v>
      </c>
      <c r="KL403" s="339">
        <v>0</v>
      </c>
      <c r="KM403" s="339">
        <v>0</v>
      </c>
      <c r="KN403" s="339">
        <v>0</v>
      </c>
      <c r="KO403" s="339">
        <v>0</v>
      </c>
      <c r="KP403" s="339">
        <v>0</v>
      </c>
      <c r="KQ403" s="339">
        <v>0</v>
      </c>
      <c r="KR403" s="339">
        <v>0</v>
      </c>
      <c r="KS403" s="339">
        <v>0</v>
      </c>
      <c r="KU403" s="312">
        <v>56</v>
      </c>
    </row>
    <row r="404" spans="1:307" x14ac:dyDescent="0.25">
      <c r="A404">
        <v>2022</v>
      </c>
      <c r="B404" t="s">
        <v>945</v>
      </c>
      <c r="C404" t="s">
        <v>957</v>
      </c>
      <c r="D404" t="s">
        <v>959</v>
      </c>
      <c r="E404" t="s">
        <v>780</v>
      </c>
      <c r="F404" s="339">
        <v>0</v>
      </c>
      <c r="G404" s="339">
        <v>0</v>
      </c>
      <c r="H404" s="339">
        <v>0</v>
      </c>
      <c r="I404" s="339">
        <v>0</v>
      </c>
      <c r="J404" s="339">
        <v>0</v>
      </c>
      <c r="K404" s="339">
        <v>0</v>
      </c>
      <c r="L404" s="339">
        <v>145388.35</v>
      </c>
      <c r="M404" s="339">
        <v>0</v>
      </c>
      <c r="N404" s="339">
        <v>0</v>
      </c>
      <c r="O404" s="339">
        <v>0</v>
      </c>
      <c r="P404" s="339">
        <v>0</v>
      </c>
      <c r="Q404" s="339">
        <v>0</v>
      </c>
      <c r="R404" s="339">
        <v>0</v>
      </c>
      <c r="S404" s="339">
        <v>0</v>
      </c>
      <c r="T404" s="339">
        <v>0</v>
      </c>
      <c r="U404" s="339">
        <v>0</v>
      </c>
      <c r="V404" s="339">
        <v>0</v>
      </c>
      <c r="W404" s="339">
        <v>0</v>
      </c>
      <c r="X404" s="339">
        <v>0</v>
      </c>
      <c r="Y404" s="339">
        <v>0</v>
      </c>
      <c r="Z404" s="339">
        <v>0</v>
      </c>
      <c r="AA404" s="339">
        <v>68123.399999999994</v>
      </c>
      <c r="AB404" s="339">
        <v>0</v>
      </c>
      <c r="AC404" s="339">
        <v>0</v>
      </c>
      <c r="AD404" s="339">
        <v>0</v>
      </c>
      <c r="AE404" s="339">
        <v>0</v>
      </c>
      <c r="AF404" s="339">
        <v>0</v>
      </c>
      <c r="AG404" s="339">
        <v>0</v>
      </c>
      <c r="AH404" s="339">
        <v>0</v>
      </c>
      <c r="AI404" s="339">
        <v>0</v>
      </c>
      <c r="AJ404" s="339">
        <v>0</v>
      </c>
      <c r="AK404" s="339">
        <v>0</v>
      </c>
      <c r="AL404" s="339">
        <v>0</v>
      </c>
      <c r="AM404" s="339">
        <v>0</v>
      </c>
      <c r="AN404" s="339">
        <v>0</v>
      </c>
      <c r="AO404" s="339">
        <v>0</v>
      </c>
      <c r="AP404" s="339">
        <v>0</v>
      </c>
      <c r="AQ404" s="339">
        <v>0</v>
      </c>
      <c r="AR404" s="339">
        <v>0</v>
      </c>
      <c r="AS404" s="339">
        <v>0</v>
      </c>
      <c r="AT404" s="339">
        <v>0</v>
      </c>
      <c r="AU404" s="339">
        <v>0</v>
      </c>
      <c r="AV404" s="339">
        <v>0</v>
      </c>
      <c r="AW404" s="339">
        <v>3200</v>
      </c>
      <c r="AX404" s="339">
        <v>0</v>
      </c>
      <c r="AY404" s="339">
        <v>0</v>
      </c>
      <c r="AZ404" s="339">
        <v>0</v>
      </c>
      <c r="BA404" s="339">
        <v>0</v>
      </c>
      <c r="BB404" s="339">
        <v>0</v>
      </c>
      <c r="BC404" s="339">
        <v>0</v>
      </c>
      <c r="BD404" s="339">
        <v>0</v>
      </c>
      <c r="BE404" s="339">
        <v>0</v>
      </c>
      <c r="BF404" s="339">
        <v>0</v>
      </c>
      <c r="BG404" s="339">
        <v>0</v>
      </c>
      <c r="BH404" s="339">
        <v>0</v>
      </c>
      <c r="BI404" s="339">
        <v>0</v>
      </c>
      <c r="BJ404" s="339">
        <v>0</v>
      </c>
      <c r="BK404" s="339">
        <v>0</v>
      </c>
      <c r="BL404" s="339">
        <v>0</v>
      </c>
      <c r="BM404" s="339">
        <v>0</v>
      </c>
      <c r="BN404" s="339">
        <v>0</v>
      </c>
      <c r="BO404" s="339">
        <v>0</v>
      </c>
      <c r="BP404" s="339">
        <v>0</v>
      </c>
      <c r="BQ404" s="339">
        <v>0</v>
      </c>
      <c r="BR404" s="339">
        <v>0</v>
      </c>
      <c r="BS404" s="339">
        <v>0</v>
      </c>
      <c r="BT404" s="339">
        <v>0</v>
      </c>
      <c r="BU404" s="339">
        <v>0</v>
      </c>
      <c r="BV404" s="339">
        <v>0</v>
      </c>
      <c r="BW404" s="339">
        <v>0</v>
      </c>
      <c r="BX404" s="339">
        <v>0</v>
      </c>
      <c r="BY404" s="339">
        <v>0</v>
      </c>
      <c r="BZ404" s="339">
        <v>0</v>
      </c>
      <c r="CA404" s="339">
        <v>0</v>
      </c>
      <c r="CB404" s="339">
        <v>0</v>
      </c>
      <c r="CC404" s="339">
        <v>0</v>
      </c>
      <c r="CD404" s="339">
        <v>0</v>
      </c>
      <c r="CE404" s="339">
        <v>0</v>
      </c>
      <c r="CF404" s="339">
        <v>0</v>
      </c>
      <c r="CG404" s="339">
        <v>0</v>
      </c>
      <c r="CH404" s="339">
        <v>0</v>
      </c>
      <c r="CI404" s="339">
        <v>0</v>
      </c>
      <c r="CJ404" s="339">
        <v>0</v>
      </c>
      <c r="CK404" s="339">
        <v>0</v>
      </c>
      <c r="CL404" s="339">
        <v>0</v>
      </c>
      <c r="CM404" s="339">
        <v>0</v>
      </c>
      <c r="CN404" s="339">
        <v>0</v>
      </c>
      <c r="CO404" s="339">
        <v>0</v>
      </c>
      <c r="CP404" s="339">
        <v>0</v>
      </c>
      <c r="CQ404" s="339">
        <v>0</v>
      </c>
      <c r="CR404" s="339">
        <v>0</v>
      </c>
      <c r="CS404" s="339">
        <v>0</v>
      </c>
      <c r="CT404" s="339">
        <v>0</v>
      </c>
      <c r="CU404" s="339">
        <v>0</v>
      </c>
      <c r="CV404" s="339">
        <v>0</v>
      </c>
      <c r="CW404" s="339">
        <v>0</v>
      </c>
      <c r="CX404" s="339">
        <v>0</v>
      </c>
      <c r="CY404" s="339">
        <v>0</v>
      </c>
      <c r="CZ404" s="339">
        <v>0</v>
      </c>
      <c r="DA404" s="339">
        <v>0</v>
      </c>
      <c r="DB404" s="339">
        <v>0</v>
      </c>
      <c r="DC404" s="339">
        <v>0</v>
      </c>
      <c r="DD404" s="339">
        <v>0</v>
      </c>
      <c r="DE404" s="339">
        <v>257579.35</v>
      </c>
      <c r="DF404" s="339">
        <v>0</v>
      </c>
      <c r="DG404" s="339">
        <v>0</v>
      </c>
      <c r="DH404" s="339">
        <v>0</v>
      </c>
      <c r="DI404" s="339">
        <v>0</v>
      </c>
      <c r="DJ404" s="339">
        <v>0</v>
      </c>
      <c r="DK404" s="339">
        <v>0</v>
      </c>
      <c r="DL404" s="339">
        <v>0</v>
      </c>
      <c r="DM404" s="339">
        <v>0</v>
      </c>
      <c r="DN404" s="339">
        <v>0</v>
      </c>
      <c r="DO404" s="339">
        <v>0</v>
      </c>
      <c r="DP404" s="339">
        <v>0</v>
      </c>
      <c r="DQ404" s="339">
        <v>0</v>
      </c>
      <c r="DR404" s="339">
        <v>0</v>
      </c>
      <c r="DS404" s="339">
        <v>0</v>
      </c>
      <c r="DT404" s="339">
        <v>0</v>
      </c>
      <c r="DU404" s="339">
        <v>0</v>
      </c>
      <c r="DV404" s="339">
        <v>0</v>
      </c>
      <c r="DW404" s="339">
        <v>0</v>
      </c>
      <c r="DX404" s="339">
        <v>0</v>
      </c>
      <c r="DY404" s="339">
        <v>0</v>
      </c>
      <c r="DZ404" s="339">
        <v>0</v>
      </c>
      <c r="EA404" s="339">
        <v>23510</v>
      </c>
      <c r="EB404" s="339">
        <v>0</v>
      </c>
      <c r="EC404" s="339">
        <v>0</v>
      </c>
      <c r="ED404" s="339">
        <v>0</v>
      </c>
      <c r="EE404" s="339">
        <v>0</v>
      </c>
      <c r="EF404" s="339">
        <v>0</v>
      </c>
      <c r="EG404" s="339">
        <v>0</v>
      </c>
      <c r="EH404" s="339">
        <v>0</v>
      </c>
      <c r="EI404" s="339">
        <v>0</v>
      </c>
      <c r="EJ404" s="339">
        <v>0</v>
      </c>
      <c r="EK404" s="339">
        <v>0</v>
      </c>
      <c r="EL404" s="339">
        <v>0</v>
      </c>
      <c r="EM404" s="339">
        <v>0</v>
      </c>
      <c r="EN404" s="339">
        <v>0</v>
      </c>
      <c r="EO404" s="339">
        <v>0</v>
      </c>
      <c r="EP404" s="339">
        <v>0</v>
      </c>
      <c r="EQ404" s="339">
        <v>0</v>
      </c>
      <c r="ER404" s="339">
        <v>0</v>
      </c>
      <c r="ES404" s="339">
        <v>0</v>
      </c>
      <c r="ET404" s="339">
        <v>0</v>
      </c>
      <c r="EU404" s="339">
        <v>0</v>
      </c>
      <c r="EV404" s="339">
        <v>0</v>
      </c>
      <c r="EW404" s="339">
        <v>0</v>
      </c>
      <c r="EX404" s="339">
        <v>0</v>
      </c>
      <c r="EY404" s="339">
        <v>0</v>
      </c>
      <c r="EZ404" s="339">
        <v>11996403.449999999</v>
      </c>
      <c r="FA404" s="339">
        <v>0</v>
      </c>
      <c r="FB404" s="339">
        <v>0</v>
      </c>
      <c r="FC404" s="339">
        <v>119023.1</v>
      </c>
      <c r="FD404" s="339">
        <v>0</v>
      </c>
      <c r="FE404" s="339">
        <v>0</v>
      </c>
      <c r="FF404" s="339">
        <v>0</v>
      </c>
      <c r="FG404" s="339">
        <v>0</v>
      </c>
      <c r="FH404" s="339">
        <v>0</v>
      </c>
      <c r="FI404" s="339">
        <v>0</v>
      </c>
      <c r="FJ404" s="339">
        <v>0</v>
      </c>
      <c r="FK404" s="339">
        <v>0</v>
      </c>
      <c r="FL404" s="339">
        <v>0</v>
      </c>
      <c r="FM404" s="339">
        <v>0</v>
      </c>
      <c r="FN404" s="339">
        <v>0</v>
      </c>
      <c r="FO404" s="339">
        <v>0</v>
      </c>
      <c r="FP404" s="339">
        <v>0</v>
      </c>
      <c r="FQ404" s="339">
        <v>0</v>
      </c>
      <c r="FR404" s="339">
        <v>0</v>
      </c>
      <c r="FS404" s="339">
        <v>0</v>
      </c>
      <c r="FT404" s="339">
        <v>0</v>
      </c>
      <c r="FU404" s="339">
        <v>0</v>
      </c>
      <c r="FV404" s="339">
        <v>0</v>
      </c>
      <c r="FW404" s="339">
        <v>0</v>
      </c>
      <c r="FX404" s="339">
        <v>0</v>
      </c>
      <c r="FY404" s="339">
        <v>0</v>
      </c>
      <c r="FZ404" s="339">
        <v>0</v>
      </c>
      <c r="GA404" s="339">
        <v>0</v>
      </c>
      <c r="GB404" s="339">
        <v>0</v>
      </c>
      <c r="GC404" s="339">
        <v>0</v>
      </c>
      <c r="GD404" s="339">
        <v>0</v>
      </c>
      <c r="GE404" s="339">
        <v>0</v>
      </c>
      <c r="GF404" s="339">
        <v>0</v>
      </c>
      <c r="GG404" s="339">
        <v>0</v>
      </c>
      <c r="GH404" s="339">
        <v>0</v>
      </c>
      <c r="GI404" s="339">
        <v>0</v>
      </c>
      <c r="GJ404" s="339">
        <v>0</v>
      </c>
      <c r="GK404" s="339">
        <v>0</v>
      </c>
      <c r="GL404" s="339">
        <v>0</v>
      </c>
      <c r="GM404" s="339">
        <v>0</v>
      </c>
      <c r="GN404" s="339">
        <v>0</v>
      </c>
      <c r="GO404" s="339">
        <v>0</v>
      </c>
      <c r="GP404" s="339">
        <v>0</v>
      </c>
      <c r="GQ404" s="339">
        <v>0</v>
      </c>
      <c r="GR404" s="339">
        <v>0</v>
      </c>
      <c r="GS404" s="339">
        <v>0</v>
      </c>
      <c r="GT404" s="339">
        <v>0</v>
      </c>
      <c r="GU404" s="339">
        <v>0</v>
      </c>
      <c r="GV404" s="339">
        <v>0</v>
      </c>
      <c r="GW404" s="339">
        <v>0</v>
      </c>
      <c r="GX404" s="339">
        <v>0</v>
      </c>
      <c r="GY404" s="339">
        <v>0</v>
      </c>
      <c r="GZ404" s="339">
        <v>0</v>
      </c>
      <c r="HA404" s="339">
        <v>62466</v>
      </c>
      <c r="HB404" s="339">
        <v>0</v>
      </c>
      <c r="HC404" s="339">
        <v>0</v>
      </c>
      <c r="HD404" s="339">
        <v>0</v>
      </c>
      <c r="HE404" s="339">
        <v>0</v>
      </c>
      <c r="HF404" s="339">
        <v>0</v>
      </c>
      <c r="HG404" s="339">
        <v>0</v>
      </c>
      <c r="HH404" s="339">
        <v>0</v>
      </c>
      <c r="HI404" s="339">
        <v>0</v>
      </c>
      <c r="HJ404" s="339">
        <v>0</v>
      </c>
      <c r="HK404" s="339">
        <v>0</v>
      </c>
      <c r="HL404" s="339">
        <v>0</v>
      </c>
      <c r="HM404" s="339">
        <v>0</v>
      </c>
      <c r="HN404" s="339">
        <v>0</v>
      </c>
      <c r="HO404" s="339">
        <v>0</v>
      </c>
      <c r="HP404" s="339">
        <v>0</v>
      </c>
      <c r="HQ404" s="339">
        <v>0</v>
      </c>
      <c r="HR404" s="339">
        <v>0</v>
      </c>
      <c r="HS404" s="339">
        <v>0</v>
      </c>
      <c r="HT404" s="339">
        <v>0</v>
      </c>
      <c r="HU404" s="339">
        <v>0</v>
      </c>
      <c r="HV404" s="339">
        <v>0</v>
      </c>
      <c r="HW404" s="339">
        <v>0</v>
      </c>
      <c r="HX404" s="339">
        <v>0</v>
      </c>
      <c r="HY404" s="339">
        <v>0</v>
      </c>
      <c r="HZ404" s="339">
        <v>0</v>
      </c>
      <c r="IA404" s="339">
        <v>0</v>
      </c>
      <c r="IB404" s="339">
        <v>0</v>
      </c>
      <c r="IC404" s="339">
        <v>0</v>
      </c>
      <c r="ID404" s="339">
        <v>0</v>
      </c>
      <c r="IE404" s="339">
        <v>0</v>
      </c>
      <c r="IF404" s="339">
        <v>0</v>
      </c>
      <c r="IG404" s="339">
        <v>0</v>
      </c>
      <c r="IH404" s="339">
        <v>0</v>
      </c>
      <c r="II404" s="339">
        <v>0</v>
      </c>
      <c r="IJ404" s="339">
        <v>0</v>
      </c>
      <c r="IK404" s="339">
        <v>0</v>
      </c>
      <c r="IL404" s="339">
        <v>0</v>
      </c>
      <c r="IM404" s="339">
        <v>0</v>
      </c>
      <c r="IN404" s="339">
        <v>0</v>
      </c>
      <c r="IO404" s="339">
        <v>0</v>
      </c>
      <c r="IP404" s="339">
        <v>0</v>
      </c>
      <c r="IQ404" s="339">
        <v>0</v>
      </c>
      <c r="IR404" s="339">
        <v>0</v>
      </c>
      <c r="IS404" s="339">
        <v>0</v>
      </c>
      <c r="IT404" s="339">
        <v>0</v>
      </c>
      <c r="IU404" s="339">
        <v>0</v>
      </c>
      <c r="IV404" s="339">
        <v>0</v>
      </c>
      <c r="IW404" s="339">
        <v>0</v>
      </c>
      <c r="IX404" s="339">
        <v>0</v>
      </c>
      <c r="IY404" s="339">
        <v>0</v>
      </c>
      <c r="IZ404" s="339">
        <v>0</v>
      </c>
      <c r="JA404" s="339">
        <v>0</v>
      </c>
      <c r="JB404" s="339">
        <v>0</v>
      </c>
      <c r="JC404" s="339">
        <v>0</v>
      </c>
      <c r="JD404" s="339">
        <v>0</v>
      </c>
      <c r="JE404" s="339">
        <v>0</v>
      </c>
      <c r="JF404" s="339">
        <v>0</v>
      </c>
      <c r="JG404" s="339">
        <v>0</v>
      </c>
      <c r="JH404" s="339">
        <v>0</v>
      </c>
      <c r="JI404" s="339">
        <v>0</v>
      </c>
      <c r="JJ404" s="339">
        <v>0</v>
      </c>
      <c r="JK404" s="339">
        <v>0</v>
      </c>
      <c r="JL404" s="339">
        <v>0</v>
      </c>
      <c r="JM404" s="339">
        <v>0</v>
      </c>
      <c r="JN404" s="339">
        <v>0</v>
      </c>
      <c r="JO404" s="339">
        <v>0</v>
      </c>
      <c r="JP404" s="339">
        <v>0</v>
      </c>
      <c r="JQ404" s="339">
        <v>0</v>
      </c>
      <c r="JR404" s="339">
        <v>0</v>
      </c>
      <c r="JS404" s="339">
        <v>0</v>
      </c>
      <c r="JT404" s="339">
        <v>0</v>
      </c>
      <c r="JU404" s="339">
        <v>0</v>
      </c>
      <c r="JV404" s="339">
        <v>0</v>
      </c>
      <c r="JW404" s="339">
        <v>0</v>
      </c>
      <c r="JX404" s="339">
        <v>0</v>
      </c>
      <c r="JY404" s="339">
        <v>0</v>
      </c>
      <c r="JZ404" s="339">
        <v>0</v>
      </c>
      <c r="KA404" s="339">
        <v>0</v>
      </c>
      <c r="KB404" s="339">
        <v>0</v>
      </c>
      <c r="KC404" s="339">
        <v>0</v>
      </c>
      <c r="KD404" s="339">
        <v>0</v>
      </c>
      <c r="KE404" s="339">
        <v>0</v>
      </c>
      <c r="KF404" s="339">
        <v>0</v>
      </c>
      <c r="KG404" s="339">
        <v>0</v>
      </c>
      <c r="KH404" s="339">
        <v>0</v>
      </c>
      <c r="KI404" s="339">
        <v>0</v>
      </c>
      <c r="KJ404" s="339">
        <v>0</v>
      </c>
      <c r="KK404" s="339">
        <v>0</v>
      </c>
      <c r="KL404" s="339">
        <v>0</v>
      </c>
      <c r="KM404" s="339">
        <v>0</v>
      </c>
      <c r="KN404" s="339">
        <v>0</v>
      </c>
      <c r="KO404" s="339">
        <v>0</v>
      </c>
      <c r="KP404" s="339">
        <v>0</v>
      </c>
      <c r="KQ404" s="339">
        <v>0</v>
      </c>
      <c r="KR404" s="339">
        <v>10000</v>
      </c>
      <c r="KS404" s="339">
        <v>0</v>
      </c>
      <c r="KU404" s="312">
        <v>56</v>
      </c>
    </row>
    <row r="405" spans="1:307" x14ac:dyDescent="0.25">
      <c r="A405">
        <v>2022</v>
      </c>
      <c r="B405" t="s">
        <v>945</v>
      </c>
      <c r="C405" t="s">
        <v>957</v>
      </c>
      <c r="D405" t="s">
        <v>321</v>
      </c>
      <c r="E405" t="s">
        <v>780</v>
      </c>
      <c r="F405" s="339">
        <v>0</v>
      </c>
      <c r="G405" s="339">
        <v>0</v>
      </c>
      <c r="H405" s="339">
        <v>0</v>
      </c>
      <c r="I405" s="339">
        <v>0</v>
      </c>
      <c r="J405" s="339">
        <v>0</v>
      </c>
      <c r="K405" s="339">
        <v>0</v>
      </c>
      <c r="L405" s="339">
        <v>145388.35</v>
      </c>
      <c r="M405" s="339">
        <v>0</v>
      </c>
      <c r="N405" s="339">
        <v>0</v>
      </c>
      <c r="O405" s="339">
        <v>0</v>
      </c>
      <c r="P405" s="339">
        <v>0</v>
      </c>
      <c r="Q405" s="339">
        <v>0</v>
      </c>
      <c r="R405" s="339">
        <v>0</v>
      </c>
      <c r="S405" s="339">
        <v>0</v>
      </c>
      <c r="T405" s="339">
        <v>0</v>
      </c>
      <c r="U405" s="339">
        <v>31111.040000000001</v>
      </c>
      <c r="V405" s="339">
        <v>0</v>
      </c>
      <c r="W405" s="339">
        <v>0</v>
      </c>
      <c r="X405" s="339">
        <v>0</v>
      </c>
      <c r="Y405" s="339">
        <v>0</v>
      </c>
      <c r="Z405" s="339">
        <v>0</v>
      </c>
      <c r="AA405" s="339">
        <v>68123.399999999994</v>
      </c>
      <c r="AB405" s="339">
        <v>0</v>
      </c>
      <c r="AC405" s="339">
        <v>0</v>
      </c>
      <c r="AD405" s="339">
        <v>0</v>
      </c>
      <c r="AE405" s="339">
        <v>0</v>
      </c>
      <c r="AF405" s="339">
        <v>0</v>
      </c>
      <c r="AG405" s="339">
        <v>0</v>
      </c>
      <c r="AH405" s="339">
        <v>0</v>
      </c>
      <c r="AI405" s="339">
        <v>0</v>
      </c>
      <c r="AJ405" s="339">
        <v>0</v>
      </c>
      <c r="AK405" s="339">
        <v>0</v>
      </c>
      <c r="AL405" s="339">
        <v>0</v>
      </c>
      <c r="AM405" s="339">
        <v>0</v>
      </c>
      <c r="AN405" s="339">
        <v>0</v>
      </c>
      <c r="AO405" s="339">
        <v>0</v>
      </c>
      <c r="AP405" s="339">
        <v>0</v>
      </c>
      <c r="AQ405" s="339">
        <v>0</v>
      </c>
      <c r="AR405" s="339">
        <v>0</v>
      </c>
      <c r="AS405" s="339">
        <v>0</v>
      </c>
      <c r="AT405" s="339">
        <v>0</v>
      </c>
      <c r="AU405" s="339">
        <v>0</v>
      </c>
      <c r="AV405" s="339">
        <v>0</v>
      </c>
      <c r="AW405" s="339">
        <v>3200</v>
      </c>
      <c r="AX405" s="339">
        <v>0</v>
      </c>
      <c r="AY405" s="339">
        <v>0</v>
      </c>
      <c r="AZ405" s="339">
        <v>0</v>
      </c>
      <c r="BA405" s="339">
        <v>0</v>
      </c>
      <c r="BB405" s="339">
        <v>0</v>
      </c>
      <c r="BC405" s="339">
        <v>0</v>
      </c>
      <c r="BD405" s="339">
        <v>300000</v>
      </c>
      <c r="BE405" s="339">
        <v>0</v>
      </c>
      <c r="BF405" s="339">
        <v>0</v>
      </c>
      <c r="BG405" s="339">
        <v>0</v>
      </c>
      <c r="BH405" s="339">
        <v>0</v>
      </c>
      <c r="BI405" s="339">
        <v>0</v>
      </c>
      <c r="BJ405" s="339">
        <v>0</v>
      </c>
      <c r="BK405" s="339">
        <v>0</v>
      </c>
      <c r="BL405" s="339">
        <v>0</v>
      </c>
      <c r="BM405" s="339">
        <v>0</v>
      </c>
      <c r="BN405" s="339">
        <v>0</v>
      </c>
      <c r="BO405" s="339">
        <v>0</v>
      </c>
      <c r="BP405" s="339">
        <v>0</v>
      </c>
      <c r="BQ405" s="339">
        <v>0</v>
      </c>
      <c r="BR405" s="339">
        <v>0</v>
      </c>
      <c r="BS405" s="339">
        <v>0</v>
      </c>
      <c r="BT405" s="339">
        <v>0</v>
      </c>
      <c r="BU405" s="339">
        <v>0</v>
      </c>
      <c r="BV405" s="339">
        <v>0</v>
      </c>
      <c r="BW405" s="339">
        <v>0</v>
      </c>
      <c r="BX405" s="339">
        <v>0</v>
      </c>
      <c r="BY405" s="339">
        <v>0</v>
      </c>
      <c r="BZ405" s="339">
        <v>0</v>
      </c>
      <c r="CA405" s="339">
        <v>0</v>
      </c>
      <c r="CB405" s="339">
        <v>0</v>
      </c>
      <c r="CC405" s="339">
        <v>0</v>
      </c>
      <c r="CD405" s="339">
        <v>0</v>
      </c>
      <c r="CE405" s="339">
        <v>0</v>
      </c>
      <c r="CF405" s="339">
        <v>0</v>
      </c>
      <c r="CG405" s="339">
        <v>0</v>
      </c>
      <c r="CH405" s="339">
        <v>0</v>
      </c>
      <c r="CI405" s="339">
        <v>69823.600000000006</v>
      </c>
      <c r="CJ405" s="339">
        <v>0</v>
      </c>
      <c r="CK405" s="339">
        <v>0</v>
      </c>
      <c r="CL405" s="339">
        <v>0</v>
      </c>
      <c r="CM405" s="339">
        <v>0</v>
      </c>
      <c r="CN405" s="339">
        <v>0</v>
      </c>
      <c r="CO405" s="339">
        <v>0</v>
      </c>
      <c r="CP405" s="339">
        <v>0</v>
      </c>
      <c r="CQ405" s="339">
        <v>0</v>
      </c>
      <c r="CR405" s="339">
        <v>0</v>
      </c>
      <c r="CS405" s="339">
        <v>0</v>
      </c>
      <c r="CT405" s="339">
        <v>0</v>
      </c>
      <c r="CU405" s="339">
        <v>0</v>
      </c>
      <c r="CV405" s="339">
        <v>0</v>
      </c>
      <c r="CW405" s="339">
        <v>0</v>
      </c>
      <c r="CX405" s="339">
        <v>0</v>
      </c>
      <c r="CY405" s="339">
        <v>0</v>
      </c>
      <c r="CZ405" s="339">
        <v>0</v>
      </c>
      <c r="DA405" s="339">
        <v>0</v>
      </c>
      <c r="DB405" s="339">
        <v>0</v>
      </c>
      <c r="DC405" s="339">
        <v>0</v>
      </c>
      <c r="DD405" s="339">
        <v>26592.400000000001</v>
      </c>
      <c r="DE405" s="339">
        <v>257579.35</v>
      </c>
      <c r="DF405" s="339">
        <v>0</v>
      </c>
      <c r="DG405" s="339">
        <v>12451.92</v>
      </c>
      <c r="DH405" s="339">
        <v>0</v>
      </c>
      <c r="DI405" s="339">
        <v>0</v>
      </c>
      <c r="DJ405" s="339">
        <v>0</v>
      </c>
      <c r="DK405" s="339">
        <v>24709.99</v>
      </c>
      <c r="DL405" s="339">
        <v>0</v>
      </c>
      <c r="DM405" s="339">
        <v>0</v>
      </c>
      <c r="DN405" s="339">
        <v>0</v>
      </c>
      <c r="DO405" s="339">
        <v>0</v>
      </c>
      <c r="DP405" s="339">
        <v>0</v>
      </c>
      <c r="DQ405" s="339">
        <v>0</v>
      </c>
      <c r="DR405" s="339">
        <v>0</v>
      </c>
      <c r="DS405" s="339">
        <v>59690.44</v>
      </c>
      <c r="DT405" s="339">
        <v>0</v>
      </c>
      <c r="DU405" s="339">
        <v>0</v>
      </c>
      <c r="DV405" s="339">
        <v>0</v>
      </c>
      <c r="DW405" s="339">
        <v>0</v>
      </c>
      <c r="DX405" s="339">
        <v>0</v>
      </c>
      <c r="DY405" s="339">
        <v>0</v>
      </c>
      <c r="DZ405" s="339">
        <v>0</v>
      </c>
      <c r="EA405" s="339">
        <v>338072.73</v>
      </c>
      <c r="EB405" s="339">
        <v>0</v>
      </c>
      <c r="EC405" s="339">
        <v>0</v>
      </c>
      <c r="ED405" s="339">
        <v>0</v>
      </c>
      <c r="EE405" s="339">
        <v>0</v>
      </c>
      <c r="EF405" s="339">
        <v>0</v>
      </c>
      <c r="EG405" s="339">
        <v>0</v>
      </c>
      <c r="EH405" s="339">
        <v>0</v>
      </c>
      <c r="EI405" s="339">
        <v>0</v>
      </c>
      <c r="EJ405" s="339">
        <v>0</v>
      </c>
      <c r="EK405" s="339">
        <v>0</v>
      </c>
      <c r="EL405" s="339">
        <v>0</v>
      </c>
      <c r="EM405" s="339">
        <v>0</v>
      </c>
      <c r="EN405" s="339">
        <v>0</v>
      </c>
      <c r="EO405" s="339">
        <v>0</v>
      </c>
      <c r="EP405" s="339">
        <v>0</v>
      </c>
      <c r="EQ405" s="339">
        <v>0</v>
      </c>
      <c r="ER405" s="339">
        <v>0</v>
      </c>
      <c r="ES405" s="339">
        <v>0</v>
      </c>
      <c r="ET405" s="339">
        <v>0</v>
      </c>
      <c r="EU405" s="339">
        <v>0</v>
      </c>
      <c r="EV405" s="339">
        <v>0</v>
      </c>
      <c r="EW405" s="339">
        <v>0</v>
      </c>
      <c r="EX405" s="339">
        <v>0</v>
      </c>
      <c r="EY405" s="339">
        <v>0</v>
      </c>
      <c r="EZ405" s="339">
        <v>11996403.449999999</v>
      </c>
      <c r="FA405" s="339">
        <v>0</v>
      </c>
      <c r="FB405" s="339">
        <v>0</v>
      </c>
      <c r="FC405" s="339">
        <v>119023.1</v>
      </c>
      <c r="FD405" s="339">
        <v>0</v>
      </c>
      <c r="FE405" s="339">
        <v>0</v>
      </c>
      <c r="FF405" s="339">
        <v>0</v>
      </c>
      <c r="FG405" s="339">
        <v>0</v>
      </c>
      <c r="FH405" s="339">
        <v>0</v>
      </c>
      <c r="FI405" s="339">
        <v>0</v>
      </c>
      <c r="FJ405" s="339">
        <v>0</v>
      </c>
      <c r="FK405" s="339">
        <v>0</v>
      </c>
      <c r="FL405" s="339">
        <v>0</v>
      </c>
      <c r="FM405" s="339">
        <v>0</v>
      </c>
      <c r="FN405" s="339">
        <v>0</v>
      </c>
      <c r="FO405" s="339">
        <v>0</v>
      </c>
      <c r="FP405" s="339">
        <v>0</v>
      </c>
      <c r="FQ405" s="339">
        <v>0</v>
      </c>
      <c r="FR405" s="339">
        <v>0</v>
      </c>
      <c r="FS405" s="339">
        <v>0</v>
      </c>
      <c r="FT405" s="339">
        <v>0</v>
      </c>
      <c r="FU405" s="339">
        <v>0</v>
      </c>
      <c r="FV405" s="339">
        <v>0</v>
      </c>
      <c r="FW405" s="339">
        <v>0</v>
      </c>
      <c r="FX405" s="339">
        <v>0</v>
      </c>
      <c r="FY405" s="339">
        <v>0</v>
      </c>
      <c r="FZ405" s="339">
        <v>0</v>
      </c>
      <c r="GA405" s="339">
        <v>0</v>
      </c>
      <c r="GB405" s="339">
        <v>0</v>
      </c>
      <c r="GC405" s="339">
        <v>0</v>
      </c>
      <c r="GD405" s="339">
        <v>0</v>
      </c>
      <c r="GE405" s="339">
        <v>44313.07</v>
      </c>
      <c r="GF405" s="339">
        <v>0</v>
      </c>
      <c r="GG405" s="339">
        <v>0</v>
      </c>
      <c r="GH405" s="339">
        <v>0</v>
      </c>
      <c r="GI405" s="339">
        <v>0</v>
      </c>
      <c r="GJ405" s="339">
        <v>0</v>
      </c>
      <c r="GK405" s="339">
        <v>0</v>
      </c>
      <c r="GL405" s="339">
        <v>0</v>
      </c>
      <c r="GM405" s="339">
        <v>0</v>
      </c>
      <c r="GN405" s="339">
        <v>0</v>
      </c>
      <c r="GO405" s="339">
        <v>0</v>
      </c>
      <c r="GP405" s="339">
        <v>0</v>
      </c>
      <c r="GQ405" s="339">
        <v>0</v>
      </c>
      <c r="GR405" s="339">
        <v>0</v>
      </c>
      <c r="GS405" s="339">
        <v>373151.11</v>
      </c>
      <c r="GT405" s="339">
        <v>0</v>
      </c>
      <c r="GU405" s="339">
        <v>0</v>
      </c>
      <c r="GV405" s="339">
        <v>0</v>
      </c>
      <c r="GW405" s="339">
        <v>0</v>
      </c>
      <c r="GX405" s="339">
        <v>0</v>
      </c>
      <c r="GY405" s="339">
        <v>0</v>
      </c>
      <c r="GZ405" s="339">
        <v>0</v>
      </c>
      <c r="HA405" s="339">
        <v>62466</v>
      </c>
      <c r="HB405" s="339">
        <v>0</v>
      </c>
      <c r="HC405" s="339">
        <v>0</v>
      </c>
      <c r="HD405" s="339">
        <v>0</v>
      </c>
      <c r="HE405" s="339">
        <v>0</v>
      </c>
      <c r="HF405" s="339">
        <v>0</v>
      </c>
      <c r="HG405" s="339">
        <v>0</v>
      </c>
      <c r="HH405" s="339">
        <v>0</v>
      </c>
      <c r="HI405" s="339">
        <v>0</v>
      </c>
      <c r="HJ405" s="339">
        <v>0</v>
      </c>
      <c r="HK405" s="339">
        <v>0</v>
      </c>
      <c r="HL405" s="339">
        <v>0</v>
      </c>
      <c r="HM405" s="339">
        <v>0</v>
      </c>
      <c r="HN405" s="339">
        <v>0</v>
      </c>
      <c r="HO405" s="339">
        <v>0</v>
      </c>
      <c r="HP405" s="339">
        <v>0</v>
      </c>
      <c r="HQ405" s="339">
        <v>0</v>
      </c>
      <c r="HR405" s="339">
        <v>0</v>
      </c>
      <c r="HS405" s="339">
        <v>0</v>
      </c>
      <c r="HT405" s="339">
        <v>0</v>
      </c>
      <c r="HU405" s="339">
        <v>0</v>
      </c>
      <c r="HV405" s="339">
        <v>0</v>
      </c>
      <c r="HW405" s="339">
        <v>0</v>
      </c>
      <c r="HX405" s="339">
        <v>0</v>
      </c>
      <c r="HY405" s="339">
        <v>0</v>
      </c>
      <c r="HZ405" s="339">
        <v>0</v>
      </c>
      <c r="IA405" s="339">
        <v>0</v>
      </c>
      <c r="IB405" s="339">
        <v>0</v>
      </c>
      <c r="IC405" s="339">
        <v>113908</v>
      </c>
      <c r="ID405" s="339">
        <v>0</v>
      </c>
      <c r="IE405" s="339">
        <v>0</v>
      </c>
      <c r="IF405" s="339">
        <v>0</v>
      </c>
      <c r="IG405" s="339">
        <v>0</v>
      </c>
      <c r="IH405" s="339">
        <v>0</v>
      </c>
      <c r="II405" s="339">
        <v>0</v>
      </c>
      <c r="IJ405" s="339">
        <v>0</v>
      </c>
      <c r="IK405" s="339">
        <v>0</v>
      </c>
      <c r="IL405" s="339">
        <v>0</v>
      </c>
      <c r="IM405" s="339">
        <v>0</v>
      </c>
      <c r="IN405" s="339">
        <v>0</v>
      </c>
      <c r="IO405" s="339">
        <v>0</v>
      </c>
      <c r="IP405" s="339">
        <v>0</v>
      </c>
      <c r="IQ405" s="339">
        <v>0</v>
      </c>
      <c r="IR405" s="339">
        <v>0</v>
      </c>
      <c r="IS405" s="339">
        <v>0</v>
      </c>
      <c r="IT405" s="339">
        <v>0</v>
      </c>
      <c r="IU405" s="339">
        <v>0</v>
      </c>
      <c r="IV405" s="339">
        <v>0</v>
      </c>
      <c r="IW405" s="339">
        <v>0</v>
      </c>
      <c r="IX405" s="339">
        <v>0</v>
      </c>
      <c r="IY405" s="339">
        <v>0</v>
      </c>
      <c r="IZ405" s="339">
        <v>0</v>
      </c>
      <c r="JA405" s="339">
        <v>0</v>
      </c>
      <c r="JB405" s="339">
        <v>0</v>
      </c>
      <c r="JC405" s="339">
        <v>0</v>
      </c>
      <c r="JD405" s="339">
        <v>0</v>
      </c>
      <c r="JE405" s="339">
        <v>0</v>
      </c>
      <c r="JF405" s="339">
        <v>0</v>
      </c>
      <c r="JG405" s="339">
        <v>0</v>
      </c>
      <c r="JH405" s="339">
        <v>0</v>
      </c>
      <c r="JI405" s="339">
        <v>0</v>
      </c>
      <c r="JJ405" s="339">
        <v>0</v>
      </c>
      <c r="JK405" s="339">
        <v>0</v>
      </c>
      <c r="JL405" s="339">
        <v>0</v>
      </c>
      <c r="JM405" s="339">
        <v>0</v>
      </c>
      <c r="JN405" s="339">
        <v>0</v>
      </c>
      <c r="JO405" s="339">
        <v>0</v>
      </c>
      <c r="JP405" s="339">
        <v>0</v>
      </c>
      <c r="JQ405" s="339">
        <v>0</v>
      </c>
      <c r="JR405" s="339">
        <v>0</v>
      </c>
      <c r="JS405" s="339">
        <v>0</v>
      </c>
      <c r="JT405" s="339">
        <v>0</v>
      </c>
      <c r="JU405" s="339">
        <v>0</v>
      </c>
      <c r="JV405" s="339">
        <v>0</v>
      </c>
      <c r="JW405" s="339">
        <v>0</v>
      </c>
      <c r="JX405" s="339">
        <v>0</v>
      </c>
      <c r="JY405" s="339">
        <v>0</v>
      </c>
      <c r="JZ405" s="339">
        <v>0</v>
      </c>
      <c r="KA405" s="339">
        <v>0</v>
      </c>
      <c r="KB405" s="339">
        <v>0</v>
      </c>
      <c r="KC405" s="339">
        <v>0</v>
      </c>
      <c r="KD405" s="339">
        <v>0</v>
      </c>
      <c r="KE405" s="339">
        <v>0</v>
      </c>
      <c r="KF405" s="339">
        <v>0</v>
      </c>
      <c r="KG405" s="339">
        <v>0</v>
      </c>
      <c r="KH405" s="339">
        <v>0</v>
      </c>
      <c r="KI405" s="339">
        <v>0</v>
      </c>
      <c r="KJ405" s="339">
        <v>0</v>
      </c>
      <c r="KK405" s="339">
        <v>0</v>
      </c>
      <c r="KL405" s="339">
        <v>0</v>
      </c>
      <c r="KM405" s="339">
        <v>0</v>
      </c>
      <c r="KN405" s="339">
        <v>0</v>
      </c>
      <c r="KO405" s="339">
        <v>0</v>
      </c>
      <c r="KP405" s="339">
        <v>0</v>
      </c>
      <c r="KQ405" s="339">
        <v>0</v>
      </c>
      <c r="KR405" s="339">
        <v>10000</v>
      </c>
      <c r="KS405" s="339">
        <v>0</v>
      </c>
      <c r="KU405" s="338" t="s">
        <v>944</v>
      </c>
    </row>
    <row r="406" spans="1:307" x14ac:dyDescent="0.25">
      <c r="A406">
        <v>2022</v>
      </c>
      <c r="B406" t="s">
        <v>945</v>
      </c>
      <c r="C406" t="s">
        <v>960</v>
      </c>
      <c r="D406" t="s">
        <v>961</v>
      </c>
      <c r="E406" t="s">
        <v>780</v>
      </c>
      <c r="F406" s="339">
        <v>0</v>
      </c>
      <c r="G406" s="339">
        <v>0</v>
      </c>
      <c r="H406" s="339">
        <v>0</v>
      </c>
      <c r="I406" s="339">
        <v>0</v>
      </c>
      <c r="J406" s="339">
        <v>0</v>
      </c>
      <c r="K406" s="339">
        <v>0</v>
      </c>
      <c r="L406" s="339">
        <v>0</v>
      </c>
      <c r="M406" s="339">
        <v>0</v>
      </c>
      <c r="N406" s="339">
        <v>0</v>
      </c>
      <c r="O406" s="339">
        <v>0</v>
      </c>
      <c r="P406" s="339">
        <v>0</v>
      </c>
      <c r="Q406" s="339">
        <v>0</v>
      </c>
      <c r="R406" s="339">
        <v>0</v>
      </c>
      <c r="S406" s="339">
        <v>0</v>
      </c>
      <c r="T406" s="339">
        <v>0</v>
      </c>
      <c r="U406" s="339">
        <v>0</v>
      </c>
      <c r="V406" s="339">
        <v>0</v>
      </c>
      <c r="W406" s="339">
        <v>0</v>
      </c>
      <c r="X406" s="339">
        <v>0</v>
      </c>
      <c r="Y406" s="339">
        <v>0</v>
      </c>
      <c r="Z406" s="339">
        <v>0</v>
      </c>
      <c r="AA406" s="339">
        <v>0</v>
      </c>
      <c r="AB406" s="339">
        <v>0</v>
      </c>
      <c r="AC406" s="339">
        <v>0</v>
      </c>
      <c r="AD406" s="339">
        <v>0</v>
      </c>
      <c r="AE406" s="339">
        <v>0</v>
      </c>
      <c r="AF406" s="339">
        <v>0</v>
      </c>
      <c r="AG406" s="339">
        <v>0</v>
      </c>
      <c r="AH406" s="339">
        <v>0</v>
      </c>
      <c r="AI406" s="339">
        <v>0</v>
      </c>
      <c r="AJ406" s="339">
        <v>0</v>
      </c>
      <c r="AK406" s="339">
        <v>0</v>
      </c>
      <c r="AL406" s="339">
        <v>0</v>
      </c>
      <c r="AM406" s="339">
        <v>0</v>
      </c>
      <c r="AN406" s="339">
        <v>0</v>
      </c>
      <c r="AO406" s="339">
        <v>0</v>
      </c>
      <c r="AP406" s="339">
        <v>0</v>
      </c>
      <c r="AQ406" s="339">
        <v>0</v>
      </c>
      <c r="AR406" s="339">
        <v>0</v>
      </c>
      <c r="AS406" s="339">
        <v>0</v>
      </c>
      <c r="AT406" s="339">
        <v>0</v>
      </c>
      <c r="AU406" s="339">
        <v>0</v>
      </c>
      <c r="AV406" s="339">
        <v>0</v>
      </c>
      <c r="AW406" s="339">
        <v>0</v>
      </c>
      <c r="AX406" s="339">
        <v>0</v>
      </c>
      <c r="AY406" s="339">
        <v>0</v>
      </c>
      <c r="AZ406" s="339">
        <v>0</v>
      </c>
      <c r="BA406" s="339">
        <v>0</v>
      </c>
      <c r="BB406" s="339">
        <v>0</v>
      </c>
      <c r="BC406" s="339">
        <v>0</v>
      </c>
      <c r="BD406" s="339">
        <v>0</v>
      </c>
      <c r="BE406" s="339">
        <v>0</v>
      </c>
      <c r="BF406" s="339">
        <v>0</v>
      </c>
      <c r="BG406" s="339">
        <v>0</v>
      </c>
      <c r="BH406" s="339">
        <v>0</v>
      </c>
      <c r="BI406" s="339">
        <v>0</v>
      </c>
      <c r="BJ406" s="339">
        <v>0</v>
      </c>
      <c r="BK406" s="339">
        <v>0</v>
      </c>
      <c r="BL406" s="339">
        <v>0</v>
      </c>
      <c r="BM406" s="339">
        <v>0</v>
      </c>
      <c r="BN406" s="339">
        <v>0</v>
      </c>
      <c r="BO406" s="339">
        <v>0</v>
      </c>
      <c r="BP406" s="339">
        <v>0</v>
      </c>
      <c r="BQ406" s="339">
        <v>0</v>
      </c>
      <c r="BR406" s="339">
        <v>0</v>
      </c>
      <c r="BS406" s="339">
        <v>0</v>
      </c>
      <c r="BT406" s="339">
        <v>0</v>
      </c>
      <c r="BU406" s="339">
        <v>0</v>
      </c>
      <c r="BV406" s="339">
        <v>0</v>
      </c>
      <c r="BW406" s="339">
        <v>0</v>
      </c>
      <c r="BX406" s="339">
        <v>0</v>
      </c>
      <c r="BY406" s="339">
        <v>0</v>
      </c>
      <c r="BZ406" s="339">
        <v>0</v>
      </c>
      <c r="CA406" s="339">
        <v>0</v>
      </c>
      <c r="CB406" s="339">
        <v>0</v>
      </c>
      <c r="CC406" s="339">
        <v>0</v>
      </c>
      <c r="CD406" s="339">
        <v>0</v>
      </c>
      <c r="CE406" s="339">
        <v>0</v>
      </c>
      <c r="CF406" s="339">
        <v>0</v>
      </c>
      <c r="CG406" s="339">
        <v>0</v>
      </c>
      <c r="CH406" s="339">
        <v>0</v>
      </c>
      <c r="CI406" s="339">
        <v>0</v>
      </c>
      <c r="CJ406" s="339">
        <v>0</v>
      </c>
      <c r="CK406" s="339">
        <v>0</v>
      </c>
      <c r="CL406" s="339">
        <v>0</v>
      </c>
      <c r="CM406" s="339">
        <v>0</v>
      </c>
      <c r="CN406" s="339">
        <v>0</v>
      </c>
      <c r="CO406" s="339">
        <v>0</v>
      </c>
      <c r="CP406" s="339">
        <v>0</v>
      </c>
      <c r="CQ406" s="339">
        <v>0</v>
      </c>
      <c r="CR406" s="339">
        <v>0</v>
      </c>
      <c r="CS406" s="339">
        <v>0</v>
      </c>
      <c r="CT406" s="339">
        <v>0</v>
      </c>
      <c r="CU406" s="339">
        <v>0</v>
      </c>
      <c r="CV406" s="339">
        <v>0</v>
      </c>
      <c r="CW406" s="339">
        <v>0</v>
      </c>
      <c r="CX406" s="339">
        <v>0</v>
      </c>
      <c r="CY406" s="339">
        <v>0</v>
      </c>
      <c r="CZ406" s="339">
        <v>0</v>
      </c>
      <c r="DA406" s="339">
        <v>0</v>
      </c>
      <c r="DB406" s="339">
        <v>0</v>
      </c>
      <c r="DC406" s="339">
        <v>0</v>
      </c>
      <c r="DD406" s="339">
        <v>0</v>
      </c>
      <c r="DE406" s="339">
        <v>0</v>
      </c>
      <c r="DF406" s="339">
        <v>0</v>
      </c>
      <c r="DG406" s="339">
        <v>0</v>
      </c>
      <c r="DH406" s="339">
        <v>0</v>
      </c>
      <c r="DI406" s="339">
        <v>0</v>
      </c>
      <c r="DJ406" s="339">
        <v>0</v>
      </c>
      <c r="DK406" s="339">
        <v>0</v>
      </c>
      <c r="DL406" s="339">
        <v>0</v>
      </c>
      <c r="DM406" s="339">
        <v>0</v>
      </c>
      <c r="DN406" s="339">
        <v>0</v>
      </c>
      <c r="DO406" s="339">
        <v>0</v>
      </c>
      <c r="DP406" s="339">
        <v>0</v>
      </c>
      <c r="DQ406" s="339">
        <v>0</v>
      </c>
      <c r="DR406" s="339">
        <v>0</v>
      </c>
      <c r="DS406" s="339">
        <v>0</v>
      </c>
      <c r="DT406" s="339">
        <v>0</v>
      </c>
      <c r="DU406" s="339">
        <v>0</v>
      </c>
      <c r="DV406" s="339">
        <v>0</v>
      </c>
      <c r="DW406" s="339">
        <v>0</v>
      </c>
      <c r="DX406" s="339">
        <v>0</v>
      </c>
      <c r="DY406" s="339">
        <v>0</v>
      </c>
      <c r="DZ406" s="339">
        <v>0</v>
      </c>
      <c r="EA406" s="339">
        <v>0</v>
      </c>
      <c r="EB406" s="339">
        <v>0</v>
      </c>
      <c r="EC406" s="339">
        <v>0</v>
      </c>
      <c r="ED406" s="339">
        <v>0</v>
      </c>
      <c r="EE406" s="339">
        <v>0</v>
      </c>
      <c r="EF406" s="339">
        <v>0</v>
      </c>
      <c r="EG406" s="339">
        <v>0</v>
      </c>
      <c r="EH406" s="339">
        <v>0</v>
      </c>
      <c r="EI406" s="339">
        <v>0</v>
      </c>
      <c r="EJ406" s="339">
        <v>0</v>
      </c>
      <c r="EK406" s="339">
        <v>0</v>
      </c>
      <c r="EL406" s="339">
        <v>0</v>
      </c>
      <c r="EM406" s="339">
        <v>0</v>
      </c>
      <c r="EN406" s="339">
        <v>0</v>
      </c>
      <c r="EO406" s="339">
        <v>0</v>
      </c>
      <c r="EP406" s="339">
        <v>0</v>
      </c>
      <c r="EQ406" s="339">
        <v>0</v>
      </c>
      <c r="ER406" s="339">
        <v>0</v>
      </c>
      <c r="ES406" s="339">
        <v>0</v>
      </c>
      <c r="ET406" s="339">
        <v>0</v>
      </c>
      <c r="EU406" s="339">
        <v>0</v>
      </c>
      <c r="EV406" s="339">
        <v>0</v>
      </c>
      <c r="EW406" s="339">
        <v>0</v>
      </c>
      <c r="EX406" s="339">
        <v>0</v>
      </c>
      <c r="EY406" s="339">
        <v>0</v>
      </c>
      <c r="EZ406" s="339">
        <v>0</v>
      </c>
      <c r="FA406" s="339">
        <v>0</v>
      </c>
      <c r="FB406" s="339">
        <v>0</v>
      </c>
      <c r="FC406" s="339">
        <v>0</v>
      </c>
      <c r="FD406" s="339">
        <v>0</v>
      </c>
      <c r="FE406" s="339">
        <v>0</v>
      </c>
      <c r="FF406" s="339">
        <v>0</v>
      </c>
      <c r="FG406" s="339">
        <v>0</v>
      </c>
      <c r="FH406" s="339">
        <v>0</v>
      </c>
      <c r="FI406" s="339">
        <v>0</v>
      </c>
      <c r="FJ406" s="339">
        <v>0</v>
      </c>
      <c r="FK406" s="339">
        <v>0</v>
      </c>
      <c r="FL406" s="339">
        <v>0</v>
      </c>
      <c r="FM406" s="339">
        <v>0</v>
      </c>
      <c r="FN406" s="339">
        <v>0</v>
      </c>
      <c r="FO406" s="339">
        <v>0</v>
      </c>
      <c r="FP406" s="339">
        <v>0</v>
      </c>
      <c r="FQ406" s="339">
        <v>0</v>
      </c>
      <c r="FR406" s="339">
        <v>0</v>
      </c>
      <c r="FS406" s="339">
        <v>0</v>
      </c>
      <c r="FT406" s="339">
        <v>0</v>
      </c>
      <c r="FU406" s="339">
        <v>0</v>
      </c>
      <c r="FV406" s="339">
        <v>0</v>
      </c>
      <c r="FW406" s="339">
        <v>0</v>
      </c>
      <c r="FX406" s="339">
        <v>0</v>
      </c>
      <c r="FY406" s="339">
        <v>0</v>
      </c>
      <c r="FZ406" s="339">
        <v>0</v>
      </c>
      <c r="GA406" s="339">
        <v>0</v>
      </c>
      <c r="GB406" s="339">
        <v>0</v>
      </c>
      <c r="GC406" s="339">
        <v>0</v>
      </c>
      <c r="GD406" s="339">
        <v>0</v>
      </c>
      <c r="GE406" s="339">
        <v>0</v>
      </c>
      <c r="GF406" s="339">
        <v>0</v>
      </c>
      <c r="GG406" s="339">
        <v>0</v>
      </c>
      <c r="GH406" s="339">
        <v>0</v>
      </c>
      <c r="GI406" s="339">
        <v>0</v>
      </c>
      <c r="GJ406" s="339">
        <v>0</v>
      </c>
      <c r="GK406" s="339">
        <v>0</v>
      </c>
      <c r="GL406" s="339">
        <v>0</v>
      </c>
      <c r="GM406" s="339">
        <v>0</v>
      </c>
      <c r="GN406" s="339">
        <v>0</v>
      </c>
      <c r="GO406" s="339">
        <v>0</v>
      </c>
      <c r="GP406" s="339">
        <v>0</v>
      </c>
      <c r="GQ406" s="339">
        <v>0</v>
      </c>
      <c r="GR406" s="339">
        <v>0</v>
      </c>
      <c r="GS406" s="339">
        <v>0</v>
      </c>
      <c r="GT406" s="339">
        <v>0</v>
      </c>
      <c r="GU406" s="339">
        <v>0</v>
      </c>
      <c r="GV406" s="339">
        <v>0</v>
      </c>
      <c r="GW406" s="339">
        <v>0</v>
      </c>
      <c r="GX406" s="339">
        <v>0</v>
      </c>
      <c r="GY406" s="339">
        <v>0</v>
      </c>
      <c r="GZ406" s="339">
        <v>0</v>
      </c>
      <c r="HA406" s="339">
        <v>0</v>
      </c>
      <c r="HB406" s="339">
        <v>0</v>
      </c>
      <c r="HC406" s="339">
        <v>0</v>
      </c>
      <c r="HD406" s="339">
        <v>0</v>
      </c>
      <c r="HE406" s="339">
        <v>0</v>
      </c>
      <c r="HF406" s="339">
        <v>0</v>
      </c>
      <c r="HG406" s="339">
        <v>0</v>
      </c>
      <c r="HH406" s="339">
        <v>0</v>
      </c>
      <c r="HI406" s="339">
        <v>0</v>
      </c>
      <c r="HJ406" s="339">
        <v>0</v>
      </c>
      <c r="HK406" s="339">
        <v>0</v>
      </c>
      <c r="HL406" s="339">
        <v>0</v>
      </c>
      <c r="HM406" s="339">
        <v>0</v>
      </c>
      <c r="HN406" s="339">
        <v>0</v>
      </c>
      <c r="HO406" s="339">
        <v>0</v>
      </c>
      <c r="HP406" s="339">
        <v>0</v>
      </c>
      <c r="HQ406" s="339">
        <v>0</v>
      </c>
      <c r="HR406" s="339">
        <v>0</v>
      </c>
      <c r="HS406" s="339">
        <v>0</v>
      </c>
      <c r="HT406" s="339">
        <v>0</v>
      </c>
      <c r="HU406" s="339">
        <v>0</v>
      </c>
      <c r="HV406" s="339">
        <v>0</v>
      </c>
      <c r="HW406" s="339">
        <v>6400</v>
      </c>
      <c r="HX406" s="339">
        <v>0</v>
      </c>
      <c r="HY406" s="339">
        <v>0</v>
      </c>
      <c r="HZ406" s="339">
        <v>0</v>
      </c>
      <c r="IA406" s="339">
        <v>0</v>
      </c>
      <c r="IB406" s="339">
        <v>0</v>
      </c>
      <c r="IC406" s="339">
        <v>0</v>
      </c>
      <c r="ID406" s="339">
        <v>0</v>
      </c>
      <c r="IE406" s="339">
        <v>0</v>
      </c>
      <c r="IF406" s="339">
        <v>0</v>
      </c>
      <c r="IG406" s="339">
        <v>0</v>
      </c>
      <c r="IH406" s="339">
        <v>0</v>
      </c>
      <c r="II406" s="339">
        <v>0</v>
      </c>
      <c r="IJ406" s="339">
        <v>0</v>
      </c>
      <c r="IK406" s="339">
        <v>0</v>
      </c>
      <c r="IL406" s="339">
        <v>0</v>
      </c>
      <c r="IM406" s="339">
        <v>0</v>
      </c>
      <c r="IN406" s="339">
        <v>0</v>
      </c>
      <c r="IO406" s="339">
        <v>0</v>
      </c>
      <c r="IP406" s="339">
        <v>0</v>
      </c>
      <c r="IQ406" s="339">
        <v>0</v>
      </c>
      <c r="IR406" s="339">
        <v>0</v>
      </c>
      <c r="IS406" s="339">
        <v>0</v>
      </c>
      <c r="IT406" s="339">
        <v>0</v>
      </c>
      <c r="IU406" s="339">
        <v>0</v>
      </c>
      <c r="IV406" s="339">
        <v>0</v>
      </c>
      <c r="IW406" s="339">
        <v>0</v>
      </c>
      <c r="IX406" s="339">
        <v>0</v>
      </c>
      <c r="IY406" s="339">
        <v>0</v>
      </c>
      <c r="IZ406" s="339">
        <v>0</v>
      </c>
      <c r="JA406" s="339">
        <v>0</v>
      </c>
      <c r="JB406" s="339">
        <v>0</v>
      </c>
      <c r="JC406" s="339">
        <v>0</v>
      </c>
      <c r="JD406" s="339">
        <v>0</v>
      </c>
      <c r="JE406" s="339">
        <v>0</v>
      </c>
      <c r="JF406" s="339">
        <v>0</v>
      </c>
      <c r="JG406" s="339">
        <v>0</v>
      </c>
      <c r="JH406" s="339">
        <v>0</v>
      </c>
      <c r="JI406" s="339">
        <v>0</v>
      </c>
      <c r="JJ406" s="339">
        <v>0</v>
      </c>
      <c r="JK406" s="339">
        <v>0</v>
      </c>
      <c r="JL406" s="339">
        <v>0</v>
      </c>
      <c r="JM406" s="339">
        <v>0</v>
      </c>
      <c r="JN406" s="339">
        <v>0</v>
      </c>
      <c r="JO406" s="339">
        <v>0</v>
      </c>
      <c r="JP406" s="339">
        <v>0</v>
      </c>
      <c r="JQ406" s="339">
        <v>0</v>
      </c>
      <c r="JR406" s="339">
        <v>0</v>
      </c>
      <c r="JS406" s="339">
        <v>0</v>
      </c>
      <c r="JT406" s="339">
        <v>0</v>
      </c>
      <c r="JU406" s="339">
        <v>0</v>
      </c>
      <c r="JV406" s="339">
        <v>0</v>
      </c>
      <c r="JW406" s="339">
        <v>0</v>
      </c>
      <c r="JX406" s="339">
        <v>0</v>
      </c>
      <c r="JY406" s="339">
        <v>0</v>
      </c>
      <c r="JZ406" s="339">
        <v>0</v>
      </c>
      <c r="KA406" s="339">
        <v>0</v>
      </c>
      <c r="KB406" s="339">
        <v>0</v>
      </c>
      <c r="KC406" s="339">
        <v>0</v>
      </c>
      <c r="KD406" s="339">
        <v>0</v>
      </c>
      <c r="KE406" s="339">
        <v>0</v>
      </c>
      <c r="KF406" s="339">
        <v>0</v>
      </c>
      <c r="KG406" s="339">
        <v>0</v>
      </c>
      <c r="KH406" s="339">
        <v>0</v>
      </c>
      <c r="KI406" s="339">
        <v>0</v>
      </c>
      <c r="KJ406" s="339">
        <v>0</v>
      </c>
      <c r="KK406" s="339">
        <v>0</v>
      </c>
      <c r="KL406" s="339">
        <v>0</v>
      </c>
      <c r="KM406" s="339">
        <v>0</v>
      </c>
      <c r="KN406" s="339">
        <v>0</v>
      </c>
      <c r="KO406" s="339">
        <v>0</v>
      </c>
      <c r="KP406" s="339">
        <v>0</v>
      </c>
      <c r="KQ406" s="339">
        <v>0</v>
      </c>
      <c r="KR406" s="339">
        <v>0</v>
      </c>
      <c r="KS406" s="339">
        <v>0</v>
      </c>
      <c r="KU406" s="312">
        <v>58</v>
      </c>
    </row>
    <row r="407" spans="1:307" x14ac:dyDescent="0.25">
      <c r="A407">
        <v>2022</v>
      </c>
      <c r="B407" t="s">
        <v>945</v>
      </c>
      <c r="C407" t="s">
        <v>960</v>
      </c>
      <c r="D407" t="s">
        <v>962</v>
      </c>
      <c r="E407" t="s">
        <v>780</v>
      </c>
      <c r="F407" s="339">
        <v>0</v>
      </c>
      <c r="G407" s="339">
        <v>0</v>
      </c>
      <c r="H407" s="339">
        <v>0</v>
      </c>
      <c r="I407" s="339">
        <v>0</v>
      </c>
      <c r="J407" s="339">
        <v>0</v>
      </c>
      <c r="K407" s="339">
        <v>0</v>
      </c>
      <c r="L407" s="339">
        <v>0</v>
      </c>
      <c r="M407" s="339">
        <v>0</v>
      </c>
      <c r="N407" s="339">
        <v>83705.100000000006</v>
      </c>
      <c r="O407" s="339">
        <v>0</v>
      </c>
      <c r="P407" s="339">
        <v>0</v>
      </c>
      <c r="Q407" s="339">
        <v>0</v>
      </c>
      <c r="R407" s="339">
        <v>0</v>
      </c>
      <c r="S407" s="339">
        <v>0</v>
      </c>
      <c r="T407" s="339">
        <v>0</v>
      </c>
      <c r="U407" s="339">
        <v>0</v>
      </c>
      <c r="V407" s="339">
        <v>2193684.36</v>
      </c>
      <c r="W407" s="339">
        <v>0</v>
      </c>
      <c r="X407" s="339">
        <v>46437.1</v>
      </c>
      <c r="Y407" s="339">
        <v>0</v>
      </c>
      <c r="Z407" s="339">
        <v>0</v>
      </c>
      <c r="AA407" s="339">
        <v>0</v>
      </c>
      <c r="AB407" s="339">
        <v>0</v>
      </c>
      <c r="AC407" s="339">
        <v>0</v>
      </c>
      <c r="AD407" s="339">
        <v>0</v>
      </c>
      <c r="AE407" s="339">
        <v>0</v>
      </c>
      <c r="AF407" s="339">
        <v>0</v>
      </c>
      <c r="AG407" s="339">
        <v>0</v>
      </c>
      <c r="AH407" s="339">
        <v>0</v>
      </c>
      <c r="AI407" s="339">
        <v>0</v>
      </c>
      <c r="AJ407" s="339">
        <v>0</v>
      </c>
      <c r="AK407" s="339">
        <v>0</v>
      </c>
      <c r="AL407" s="339">
        <v>633892.85</v>
      </c>
      <c r="AM407" s="339">
        <v>0</v>
      </c>
      <c r="AN407" s="339">
        <v>0</v>
      </c>
      <c r="AO407" s="339">
        <v>0</v>
      </c>
      <c r="AP407" s="339">
        <v>0</v>
      </c>
      <c r="AQ407" s="339">
        <v>0</v>
      </c>
      <c r="AR407" s="339">
        <v>0</v>
      </c>
      <c r="AS407" s="339">
        <v>0</v>
      </c>
      <c r="AT407" s="339">
        <v>0</v>
      </c>
      <c r="AU407" s="339">
        <v>0</v>
      </c>
      <c r="AV407" s="339">
        <v>0</v>
      </c>
      <c r="AW407" s="339">
        <v>1384870.02</v>
      </c>
      <c r="AX407" s="339">
        <v>0</v>
      </c>
      <c r="AY407" s="339">
        <v>0</v>
      </c>
      <c r="AZ407" s="339">
        <v>0</v>
      </c>
      <c r="BA407" s="339">
        <v>0</v>
      </c>
      <c r="BB407" s="339">
        <v>0</v>
      </c>
      <c r="BC407" s="339">
        <v>0</v>
      </c>
      <c r="BD407" s="339">
        <v>56231</v>
      </c>
      <c r="BE407" s="339">
        <v>0</v>
      </c>
      <c r="BF407" s="339">
        <v>700</v>
      </c>
      <c r="BG407" s="339">
        <v>0</v>
      </c>
      <c r="BH407" s="339">
        <v>0</v>
      </c>
      <c r="BI407" s="339">
        <v>274785.45</v>
      </c>
      <c r="BJ407" s="339">
        <v>0</v>
      </c>
      <c r="BK407" s="339">
        <v>0</v>
      </c>
      <c r="BL407" s="339">
        <v>0</v>
      </c>
      <c r="BM407" s="339">
        <v>0</v>
      </c>
      <c r="BN407" s="339">
        <v>0</v>
      </c>
      <c r="BO407" s="339">
        <v>0</v>
      </c>
      <c r="BP407" s="339">
        <v>0</v>
      </c>
      <c r="BQ407" s="339">
        <v>0</v>
      </c>
      <c r="BR407" s="339">
        <v>0</v>
      </c>
      <c r="BS407" s="339">
        <v>49540.65</v>
      </c>
      <c r="BT407" s="339">
        <v>0</v>
      </c>
      <c r="BU407" s="339">
        <v>0</v>
      </c>
      <c r="BV407" s="339">
        <v>30578.5</v>
      </c>
      <c r="BW407" s="339">
        <v>207023.6</v>
      </c>
      <c r="BX407" s="339">
        <v>0</v>
      </c>
      <c r="BY407" s="339">
        <v>0</v>
      </c>
      <c r="BZ407" s="339">
        <v>0</v>
      </c>
      <c r="CA407" s="339">
        <v>17867.7</v>
      </c>
      <c r="CB407" s="339">
        <v>0</v>
      </c>
      <c r="CC407" s="339">
        <v>0</v>
      </c>
      <c r="CD407" s="339">
        <v>0</v>
      </c>
      <c r="CE407" s="339">
        <v>0</v>
      </c>
      <c r="CF407" s="339">
        <v>0</v>
      </c>
      <c r="CG407" s="339">
        <v>0</v>
      </c>
      <c r="CH407" s="339">
        <v>0</v>
      </c>
      <c r="CI407" s="339">
        <v>86600.7</v>
      </c>
      <c r="CJ407" s="339">
        <v>0</v>
      </c>
      <c r="CK407" s="339">
        <v>0</v>
      </c>
      <c r="CL407" s="339">
        <v>0</v>
      </c>
      <c r="CM407" s="339">
        <v>0</v>
      </c>
      <c r="CN407" s="339">
        <v>0</v>
      </c>
      <c r="CO407" s="339">
        <v>0</v>
      </c>
      <c r="CP407" s="339">
        <v>0</v>
      </c>
      <c r="CQ407" s="339">
        <v>0</v>
      </c>
      <c r="CR407" s="339">
        <v>0</v>
      </c>
      <c r="CS407" s="339">
        <v>0</v>
      </c>
      <c r="CT407" s="339">
        <v>0</v>
      </c>
      <c r="CU407" s="339">
        <v>0</v>
      </c>
      <c r="CV407" s="339">
        <v>0</v>
      </c>
      <c r="CW407" s="339">
        <v>0</v>
      </c>
      <c r="CX407" s="339">
        <v>0</v>
      </c>
      <c r="CY407" s="339">
        <v>0</v>
      </c>
      <c r="CZ407" s="339">
        <v>0</v>
      </c>
      <c r="DA407" s="339">
        <v>0</v>
      </c>
      <c r="DB407" s="339">
        <v>0</v>
      </c>
      <c r="DC407" s="339">
        <v>0</v>
      </c>
      <c r="DD407" s="339">
        <v>379522.53</v>
      </c>
      <c r="DE407" s="339">
        <v>0</v>
      </c>
      <c r="DF407" s="339">
        <v>0</v>
      </c>
      <c r="DG407" s="339">
        <v>0</v>
      </c>
      <c r="DH407" s="339">
        <v>0</v>
      </c>
      <c r="DI407" s="339">
        <v>0</v>
      </c>
      <c r="DJ407" s="339">
        <v>0</v>
      </c>
      <c r="DK407" s="339">
        <v>0</v>
      </c>
      <c r="DL407" s="339">
        <v>15912.85</v>
      </c>
      <c r="DM407" s="339">
        <v>0</v>
      </c>
      <c r="DN407" s="339">
        <v>0</v>
      </c>
      <c r="DO407" s="339">
        <v>0</v>
      </c>
      <c r="DP407" s="339">
        <v>0</v>
      </c>
      <c r="DQ407" s="339">
        <v>0</v>
      </c>
      <c r="DR407" s="339">
        <v>0</v>
      </c>
      <c r="DS407" s="339">
        <v>104204.24</v>
      </c>
      <c r="DT407" s="339">
        <v>0</v>
      </c>
      <c r="DU407" s="339">
        <v>0</v>
      </c>
      <c r="DV407" s="339">
        <v>7524.45</v>
      </c>
      <c r="DW407" s="339">
        <v>0</v>
      </c>
      <c r="DX407" s="339">
        <v>129734.15</v>
      </c>
      <c r="DY407" s="339">
        <v>40257.800000000003</v>
      </c>
      <c r="DZ407" s="339">
        <v>0</v>
      </c>
      <c r="EA407" s="339">
        <v>0</v>
      </c>
      <c r="EB407" s="339">
        <v>0</v>
      </c>
      <c r="EC407" s="339">
        <v>0</v>
      </c>
      <c r="ED407" s="339">
        <v>0</v>
      </c>
      <c r="EE407" s="339">
        <v>0</v>
      </c>
      <c r="EF407" s="339">
        <v>0</v>
      </c>
      <c r="EG407" s="339">
        <v>0</v>
      </c>
      <c r="EH407" s="339">
        <v>0</v>
      </c>
      <c r="EI407" s="339">
        <v>0</v>
      </c>
      <c r="EJ407" s="339">
        <v>0</v>
      </c>
      <c r="EK407" s="339">
        <v>0</v>
      </c>
      <c r="EL407" s="339">
        <v>45373.4</v>
      </c>
      <c r="EM407" s="339">
        <v>0</v>
      </c>
      <c r="EN407" s="339">
        <v>0</v>
      </c>
      <c r="EO407" s="339">
        <v>0</v>
      </c>
      <c r="EP407" s="339">
        <v>0</v>
      </c>
      <c r="EQ407" s="339">
        <v>0</v>
      </c>
      <c r="ER407" s="339">
        <v>0</v>
      </c>
      <c r="ES407" s="339">
        <v>0</v>
      </c>
      <c r="ET407" s="339">
        <v>0</v>
      </c>
      <c r="EU407" s="339">
        <v>0</v>
      </c>
      <c r="EV407" s="339">
        <v>0</v>
      </c>
      <c r="EW407" s="339">
        <v>0</v>
      </c>
      <c r="EX407" s="339">
        <v>76771.55</v>
      </c>
      <c r="EY407" s="339">
        <v>50966.25</v>
      </c>
      <c r="EZ407" s="339">
        <v>1960996.83</v>
      </c>
      <c r="FA407" s="339">
        <v>0</v>
      </c>
      <c r="FB407" s="339">
        <v>0</v>
      </c>
      <c r="FC407" s="339">
        <v>0</v>
      </c>
      <c r="FD407" s="339">
        <v>0</v>
      </c>
      <c r="FE407" s="339">
        <v>0</v>
      </c>
      <c r="FF407" s="339">
        <v>22503.45</v>
      </c>
      <c r="FG407" s="339">
        <v>0</v>
      </c>
      <c r="FH407" s="339">
        <v>839005.33</v>
      </c>
      <c r="FI407" s="339">
        <v>0</v>
      </c>
      <c r="FJ407" s="339">
        <v>0</v>
      </c>
      <c r="FK407" s="339">
        <v>0</v>
      </c>
      <c r="FL407" s="339">
        <v>0</v>
      </c>
      <c r="FM407" s="339">
        <v>0</v>
      </c>
      <c r="FN407" s="339">
        <v>0</v>
      </c>
      <c r="FO407" s="339">
        <v>24203.95</v>
      </c>
      <c r="FP407" s="339">
        <v>54222.65</v>
      </c>
      <c r="FQ407" s="339">
        <v>0</v>
      </c>
      <c r="FR407" s="339">
        <v>54962.45</v>
      </c>
      <c r="FS407" s="339">
        <v>0</v>
      </c>
      <c r="FT407" s="339">
        <v>20169.8</v>
      </c>
      <c r="FU407" s="339">
        <v>0</v>
      </c>
      <c r="FV407" s="339">
        <v>0</v>
      </c>
      <c r="FW407" s="339">
        <v>0</v>
      </c>
      <c r="FX407" s="339">
        <v>0</v>
      </c>
      <c r="FY407" s="339">
        <v>0</v>
      </c>
      <c r="FZ407" s="339">
        <v>0</v>
      </c>
      <c r="GA407" s="339">
        <v>0</v>
      </c>
      <c r="GB407" s="339">
        <v>0</v>
      </c>
      <c r="GC407" s="339">
        <v>0</v>
      </c>
      <c r="GD407" s="339">
        <v>0</v>
      </c>
      <c r="GE407" s="339">
        <v>15662</v>
      </c>
      <c r="GF407" s="339">
        <v>119117.64</v>
      </c>
      <c r="GG407" s="339">
        <v>0</v>
      </c>
      <c r="GH407" s="339">
        <v>0</v>
      </c>
      <c r="GI407" s="339">
        <v>0</v>
      </c>
      <c r="GJ407" s="339">
        <v>6316.6</v>
      </c>
      <c r="GK407" s="339">
        <v>41217.199999999997</v>
      </c>
      <c r="GL407" s="339">
        <v>0</v>
      </c>
      <c r="GM407" s="339">
        <v>0</v>
      </c>
      <c r="GN407" s="339">
        <v>0</v>
      </c>
      <c r="GO407" s="339">
        <v>0</v>
      </c>
      <c r="GP407" s="339">
        <v>0</v>
      </c>
      <c r="GQ407" s="339">
        <v>0</v>
      </c>
      <c r="GR407" s="339">
        <v>0</v>
      </c>
      <c r="GS407" s="339">
        <v>0</v>
      </c>
      <c r="GT407" s="339">
        <v>115572.05</v>
      </c>
      <c r="GU407" s="339">
        <v>23291.1</v>
      </c>
      <c r="GV407" s="339">
        <v>2932.45</v>
      </c>
      <c r="GW407" s="339">
        <v>0</v>
      </c>
      <c r="GX407" s="339">
        <v>0</v>
      </c>
      <c r="GY407" s="339">
        <v>0</v>
      </c>
      <c r="GZ407" s="339">
        <v>0</v>
      </c>
      <c r="HA407" s="339">
        <v>0</v>
      </c>
      <c r="HB407" s="339">
        <v>0</v>
      </c>
      <c r="HC407" s="339">
        <v>0</v>
      </c>
      <c r="HD407" s="339">
        <v>10606.05</v>
      </c>
      <c r="HE407" s="339">
        <v>0</v>
      </c>
      <c r="HF407" s="339">
        <v>0</v>
      </c>
      <c r="HG407" s="339">
        <v>17169.400000000001</v>
      </c>
      <c r="HH407" s="339">
        <v>0</v>
      </c>
      <c r="HI407" s="339">
        <v>587073.35</v>
      </c>
      <c r="HJ407" s="339">
        <v>0</v>
      </c>
      <c r="HK407" s="339">
        <v>0</v>
      </c>
      <c r="HL407" s="339">
        <v>0</v>
      </c>
      <c r="HM407" s="339">
        <v>0</v>
      </c>
      <c r="HN407" s="339">
        <v>0</v>
      </c>
      <c r="HO407" s="339">
        <v>0</v>
      </c>
      <c r="HP407" s="339">
        <v>30488.81</v>
      </c>
      <c r="HQ407" s="339">
        <v>0</v>
      </c>
      <c r="HR407" s="339">
        <v>0</v>
      </c>
      <c r="HS407" s="339">
        <v>0</v>
      </c>
      <c r="HT407" s="339">
        <v>0</v>
      </c>
      <c r="HU407" s="339">
        <v>0</v>
      </c>
      <c r="HV407" s="339">
        <v>0</v>
      </c>
      <c r="HW407" s="339">
        <v>87154.9</v>
      </c>
      <c r="HX407" s="339">
        <v>0</v>
      </c>
      <c r="HY407" s="339">
        <v>240654.33</v>
      </c>
      <c r="HZ407" s="339">
        <v>0</v>
      </c>
      <c r="IA407" s="339">
        <v>0</v>
      </c>
      <c r="IB407" s="339">
        <v>30000</v>
      </c>
      <c r="IC407" s="339">
        <v>0</v>
      </c>
      <c r="ID407" s="339">
        <v>0</v>
      </c>
      <c r="IE407" s="339">
        <v>56749.55</v>
      </c>
      <c r="IF407" s="339">
        <v>39172.75</v>
      </c>
      <c r="IG407" s="339">
        <v>21976.6</v>
      </c>
      <c r="IH407" s="339">
        <v>0</v>
      </c>
      <c r="II407" s="339">
        <v>0</v>
      </c>
      <c r="IJ407" s="339">
        <v>0</v>
      </c>
      <c r="IK407" s="339">
        <v>0</v>
      </c>
      <c r="IL407" s="339">
        <v>0</v>
      </c>
      <c r="IM407" s="339">
        <v>0</v>
      </c>
      <c r="IN407" s="339">
        <v>38821.35</v>
      </c>
      <c r="IO407" s="339">
        <v>0</v>
      </c>
      <c r="IP407" s="339">
        <v>0</v>
      </c>
      <c r="IQ407" s="339">
        <v>0</v>
      </c>
      <c r="IR407" s="339">
        <v>0</v>
      </c>
      <c r="IS407" s="339">
        <v>0</v>
      </c>
      <c r="IT407" s="339">
        <v>0</v>
      </c>
      <c r="IU407" s="339">
        <v>0</v>
      </c>
      <c r="IV407" s="339">
        <v>0</v>
      </c>
      <c r="IW407" s="339">
        <v>0</v>
      </c>
      <c r="IX407" s="339">
        <v>0</v>
      </c>
      <c r="IY407" s="339">
        <v>0</v>
      </c>
      <c r="IZ407" s="339">
        <v>16131.85</v>
      </c>
      <c r="JA407" s="339">
        <v>42823.4</v>
      </c>
      <c r="JB407" s="339">
        <v>0</v>
      </c>
      <c r="JC407" s="339">
        <v>0</v>
      </c>
      <c r="JD407" s="339">
        <v>0</v>
      </c>
      <c r="JE407" s="339">
        <v>0</v>
      </c>
      <c r="JF407" s="339">
        <v>0</v>
      </c>
      <c r="JG407" s="339">
        <v>0</v>
      </c>
      <c r="JH407" s="339">
        <v>0</v>
      </c>
      <c r="JI407" s="339">
        <v>0</v>
      </c>
      <c r="JJ407" s="339">
        <v>0</v>
      </c>
      <c r="JK407" s="339">
        <v>0</v>
      </c>
      <c r="JL407" s="339">
        <v>0</v>
      </c>
      <c r="JM407" s="339">
        <v>0</v>
      </c>
      <c r="JN407" s="339">
        <v>0</v>
      </c>
      <c r="JO407" s="339">
        <v>269050.61</v>
      </c>
      <c r="JP407" s="339">
        <v>0</v>
      </c>
      <c r="JQ407" s="339">
        <v>0</v>
      </c>
      <c r="JR407" s="339">
        <v>0</v>
      </c>
      <c r="JS407" s="339">
        <v>0</v>
      </c>
      <c r="JT407" s="339">
        <v>0</v>
      </c>
      <c r="JU407" s="339">
        <v>7431.45</v>
      </c>
      <c r="JV407" s="339">
        <v>0</v>
      </c>
      <c r="JW407" s="339">
        <v>29668.2</v>
      </c>
      <c r="JX407" s="339">
        <v>0</v>
      </c>
      <c r="JY407" s="339">
        <v>0</v>
      </c>
      <c r="JZ407" s="339">
        <v>0</v>
      </c>
      <c r="KA407" s="339">
        <v>0</v>
      </c>
      <c r="KB407" s="339">
        <v>0</v>
      </c>
      <c r="KC407" s="339">
        <v>0</v>
      </c>
      <c r="KD407" s="339">
        <v>0</v>
      </c>
      <c r="KE407" s="339">
        <v>0</v>
      </c>
      <c r="KF407" s="339">
        <v>0</v>
      </c>
      <c r="KG407" s="339">
        <v>0</v>
      </c>
      <c r="KH407" s="339">
        <v>0</v>
      </c>
      <c r="KI407" s="339">
        <v>0</v>
      </c>
      <c r="KJ407" s="339">
        <v>0</v>
      </c>
      <c r="KK407" s="339">
        <v>0</v>
      </c>
      <c r="KL407" s="339">
        <v>0</v>
      </c>
      <c r="KM407" s="339">
        <v>5580.9</v>
      </c>
      <c r="KN407" s="339">
        <v>0</v>
      </c>
      <c r="KO407" s="339">
        <v>0</v>
      </c>
      <c r="KP407" s="339">
        <v>84971.55</v>
      </c>
      <c r="KQ407" s="339">
        <v>620170.4</v>
      </c>
      <c r="KR407" s="339">
        <v>0</v>
      </c>
      <c r="KS407" s="339">
        <v>0</v>
      </c>
      <c r="KU407" s="312">
        <v>58</v>
      </c>
    </row>
    <row r="408" spans="1:307" x14ac:dyDescent="0.25">
      <c r="A408">
        <v>2022</v>
      </c>
      <c r="B408" t="s">
        <v>945</v>
      </c>
      <c r="C408" t="s">
        <v>960</v>
      </c>
      <c r="D408" t="s">
        <v>321</v>
      </c>
      <c r="E408" t="s">
        <v>780</v>
      </c>
      <c r="F408" s="339">
        <v>0</v>
      </c>
      <c r="G408" s="339">
        <v>0</v>
      </c>
      <c r="H408" s="339">
        <v>0</v>
      </c>
      <c r="I408" s="339">
        <v>0</v>
      </c>
      <c r="J408" s="339">
        <v>0</v>
      </c>
      <c r="K408" s="339">
        <v>0</v>
      </c>
      <c r="L408" s="339">
        <v>0</v>
      </c>
      <c r="M408" s="339">
        <v>0</v>
      </c>
      <c r="N408" s="339">
        <v>83705.100000000006</v>
      </c>
      <c r="O408" s="339">
        <v>0</v>
      </c>
      <c r="P408" s="339">
        <v>0</v>
      </c>
      <c r="Q408" s="339">
        <v>0</v>
      </c>
      <c r="R408" s="339">
        <v>0</v>
      </c>
      <c r="S408" s="339">
        <v>0</v>
      </c>
      <c r="T408" s="339">
        <v>0</v>
      </c>
      <c r="U408" s="339">
        <v>0</v>
      </c>
      <c r="V408" s="339">
        <v>2193684.36</v>
      </c>
      <c r="W408" s="339">
        <v>0</v>
      </c>
      <c r="X408" s="339">
        <v>46437.1</v>
      </c>
      <c r="Y408" s="339">
        <v>0</v>
      </c>
      <c r="Z408" s="339">
        <v>0</v>
      </c>
      <c r="AA408" s="339">
        <v>0</v>
      </c>
      <c r="AB408" s="339">
        <v>0</v>
      </c>
      <c r="AC408" s="339">
        <v>0</v>
      </c>
      <c r="AD408" s="339">
        <v>0</v>
      </c>
      <c r="AE408" s="339">
        <v>0</v>
      </c>
      <c r="AF408" s="339">
        <v>0</v>
      </c>
      <c r="AG408" s="339">
        <v>0</v>
      </c>
      <c r="AH408" s="339">
        <v>0</v>
      </c>
      <c r="AI408" s="339">
        <v>0</v>
      </c>
      <c r="AJ408" s="339">
        <v>0</v>
      </c>
      <c r="AK408" s="339">
        <v>0</v>
      </c>
      <c r="AL408" s="339">
        <v>633892.85</v>
      </c>
      <c r="AM408" s="339">
        <v>0</v>
      </c>
      <c r="AN408" s="339">
        <v>0</v>
      </c>
      <c r="AO408" s="339">
        <v>0</v>
      </c>
      <c r="AP408" s="339">
        <v>0</v>
      </c>
      <c r="AQ408" s="339">
        <v>0</v>
      </c>
      <c r="AR408" s="339">
        <v>0</v>
      </c>
      <c r="AS408" s="339">
        <v>0</v>
      </c>
      <c r="AT408" s="339">
        <v>0</v>
      </c>
      <c r="AU408" s="339">
        <v>0</v>
      </c>
      <c r="AV408" s="339">
        <v>0</v>
      </c>
      <c r="AW408" s="339">
        <v>1384870.02</v>
      </c>
      <c r="AX408" s="339">
        <v>0</v>
      </c>
      <c r="AY408" s="339">
        <v>0</v>
      </c>
      <c r="AZ408" s="339">
        <v>0</v>
      </c>
      <c r="BA408" s="339">
        <v>0</v>
      </c>
      <c r="BB408" s="339">
        <v>0</v>
      </c>
      <c r="BC408" s="339">
        <v>0</v>
      </c>
      <c r="BD408" s="339">
        <v>56231</v>
      </c>
      <c r="BE408" s="339">
        <v>0</v>
      </c>
      <c r="BF408" s="339">
        <v>700</v>
      </c>
      <c r="BG408" s="339">
        <v>0</v>
      </c>
      <c r="BH408" s="339">
        <v>0</v>
      </c>
      <c r="BI408" s="339">
        <v>274785.45</v>
      </c>
      <c r="BJ408" s="339">
        <v>0</v>
      </c>
      <c r="BK408" s="339">
        <v>0</v>
      </c>
      <c r="BL408" s="339">
        <v>0</v>
      </c>
      <c r="BM408" s="339">
        <v>0</v>
      </c>
      <c r="BN408" s="339">
        <v>0</v>
      </c>
      <c r="BO408" s="339">
        <v>0</v>
      </c>
      <c r="BP408" s="339">
        <v>0</v>
      </c>
      <c r="BQ408" s="339">
        <v>0</v>
      </c>
      <c r="BR408" s="339">
        <v>0</v>
      </c>
      <c r="BS408" s="339">
        <v>49540.65</v>
      </c>
      <c r="BT408" s="339">
        <v>0</v>
      </c>
      <c r="BU408" s="339">
        <v>0</v>
      </c>
      <c r="BV408" s="339">
        <v>30578.5</v>
      </c>
      <c r="BW408" s="339">
        <v>207023.6</v>
      </c>
      <c r="BX408" s="339">
        <v>0</v>
      </c>
      <c r="BY408" s="339">
        <v>0</v>
      </c>
      <c r="BZ408" s="339">
        <v>0</v>
      </c>
      <c r="CA408" s="339">
        <v>17867.7</v>
      </c>
      <c r="CB408" s="339">
        <v>0</v>
      </c>
      <c r="CC408" s="339">
        <v>0</v>
      </c>
      <c r="CD408" s="339">
        <v>0</v>
      </c>
      <c r="CE408" s="339">
        <v>0</v>
      </c>
      <c r="CF408" s="339">
        <v>0</v>
      </c>
      <c r="CG408" s="339">
        <v>0</v>
      </c>
      <c r="CH408" s="339">
        <v>0</v>
      </c>
      <c r="CI408" s="339">
        <v>86600.7</v>
      </c>
      <c r="CJ408" s="339">
        <v>0</v>
      </c>
      <c r="CK408" s="339">
        <v>0</v>
      </c>
      <c r="CL408" s="339">
        <v>0</v>
      </c>
      <c r="CM408" s="339">
        <v>0</v>
      </c>
      <c r="CN408" s="339">
        <v>0</v>
      </c>
      <c r="CO408" s="339">
        <v>0</v>
      </c>
      <c r="CP408" s="339">
        <v>0</v>
      </c>
      <c r="CQ408" s="339">
        <v>0</v>
      </c>
      <c r="CR408" s="339">
        <v>0</v>
      </c>
      <c r="CS408" s="339">
        <v>0</v>
      </c>
      <c r="CT408" s="339">
        <v>0</v>
      </c>
      <c r="CU408" s="339">
        <v>0</v>
      </c>
      <c r="CV408" s="339">
        <v>0</v>
      </c>
      <c r="CW408" s="339">
        <v>0</v>
      </c>
      <c r="CX408" s="339">
        <v>0</v>
      </c>
      <c r="CY408" s="339">
        <v>0</v>
      </c>
      <c r="CZ408" s="339">
        <v>0</v>
      </c>
      <c r="DA408" s="339">
        <v>0</v>
      </c>
      <c r="DB408" s="339">
        <v>0</v>
      </c>
      <c r="DC408" s="339">
        <v>0</v>
      </c>
      <c r="DD408" s="339">
        <v>379522.53</v>
      </c>
      <c r="DE408" s="339">
        <v>0</v>
      </c>
      <c r="DF408" s="339">
        <v>0</v>
      </c>
      <c r="DG408" s="339">
        <v>0</v>
      </c>
      <c r="DH408" s="339">
        <v>0</v>
      </c>
      <c r="DI408" s="339">
        <v>0</v>
      </c>
      <c r="DJ408" s="339">
        <v>0</v>
      </c>
      <c r="DK408" s="339">
        <v>0</v>
      </c>
      <c r="DL408" s="339">
        <v>15912.85</v>
      </c>
      <c r="DM408" s="339">
        <v>0</v>
      </c>
      <c r="DN408" s="339">
        <v>0</v>
      </c>
      <c r="DO408" s="339">
        <v>0</v>
      </c>
      <c r="DP408" s="339">
        <v>0</v>
      </c>
      <c r="DQ408" s="339">
        <v>0</v>
      </c>
      <c r="DR408" s="339">
        <v>0</v>
      </c>
      <c r="DS408" s="339">
        <v>104204.24</v>
      </c>
      <c r="DT408" s="339">
        <v>0</v>
      </c>
      <c r="DU408" s="339">
        <v>0</v>
      </c>
      <c r="DV408" s="339">
        <v>7524.45</v>
      </c>
      <c r="DW408" s="339">
        <v>0</v>
      </c>
      <c r="DX408" s="339">
        <v>129734.15</v>
      </c>
      <c r="DY408" s="339">
        <v>40257.800000000003</v>
      </c>
      <c r="DZ408" s="339">
        <v>0</v>
      </c>
      <c r="EA408" s="339">
        <v>0</v>
      </c>
      <c r="EB408" s="339">
        <v>0</v>
      </c>
      <c r="EC408" s="339">
        <v>0</v>
      </c>
      <c r="ED408" s="339">
        <v>0</v>
      </c>
      <c r="EE408" s="339">
        <v>0</v>
      </c>
      <c r="EF408" s="339">
        <v>0</v>
      </c>
      <c r="EG408" s="339">
        <v>0</v>
      </c>
      <c r="EH408" s="339">
        <v>0</v>
      </c>
      <c r="EI408" s="339">
        <v>0</v>
      </c>
      <c r="EJ408" s="339">
        <v>0</v>
      </c>
      <c r="EK408" s="339">
        <v>0</v>
      </c>
      <c r="EL408" s="339">
        <v>45373.4</v>
      </c>
      <c r="EM408" s="339">
        <v>0</v>
      </c>
      <c r="EN408" s="339">
        <v>0</v>
      </c>
      <c r="EO408" s="339">
        <v>0</v>
      </c>
      <c r="EP408" s="339">
        <v>0</v>
      </c>
      <c r="EQ408" s="339">
        <v>0</v>
      </c>
      <c r="ER408" s="339">
        <v>0</v>
      </c>
      <c r="ES408" s="339">
        <v>0</v>
      </c>
      <c r="ET408" s="339">
        <v>0</v>
      </c>
      <c r="EU408" s="339">
        <v>0</v>
      </c>
      <c r="EV408" s="339">
        <v>0</v>
      </c>
      <c r="EW408" s="339">
        <v>0</v>
      </c>
      <c r="EX408" s="339">
        <v>76771.55</v>
      </c>
      <c r="EY408" s="339">
        <v>50966.25</v>
      </c>
      <c r="EZ408" s="339">
        <v>1960996.83</v>
      </c>
      <c r="FA408" s="339">
        <v>0</v>
      </c>
      <c r="FB408" s="339">
        <v>0</v>
      </c>
      <c r="FC408" s="339">
        <v>0</v>
      </c>
      <c r="FD408" s="339">
        <v>0</v>
      </c>
      <c r="FE408" s="339">
        <v>0</v>
      </c>
      <c r="FF408" s="339">
        <v>22503.45</v>
      </c>
      <c r="FG408" s="339">
        <v>0</v>
      </c>
      <c r="FH408" s="339">
        <v>839005.33</v>
      </c>
      <c r="FI408" s="339">
        <v>0</v>
      </c>
      <c r="FJ408" s="339">
        <v>0</v>
      </c>
      <c r="FK408" s="339">
        <v>0</v>
      </c>
      <c r="FL408" s="339">
        <v>0</v>
      </c>
      <c r="FM408" s="339">
        <v>0</v>
      </c>
      <c r="FN408" s="339">
        <v>0</v>
      </c>
      <c r="FO408" s="339">
        <v>24203.95</v>
      </c>
      <c r="FP408" s="339">
        <v>54222.65</v>
      </c>
      <c r="FQ408" s="339">
        <v>0</v>
      </c>
      <c r="FR408" s="339">
        <v>54962.45</v>
      </c>
      <c r="FS408" s="339">
        <v>0</v>
      </c>
      <c r="FT408" s="339">
        <v>20169.8</v>
      </c>
      <c r="FU408" s="339">
        <v>0</v>
      </c>
      <c r="FV408" s="339">
        <v>0</v>
      </c>
      <c r="FW408" s="339">
        <v>0</v>
      </c>
      <c r="FX408" s="339">
        <v>0</v>
      </c>
      <c r="FY408" s="339">
        <v>0</v>
      </c>
      <c r="FZ408" s="339">
        <v>0</v>
      </c>
      <c r="GA408" s="339">
        <v>0</v>
      </c>
      <c r="GB408" s="339">
        <v>0</v>
      </c>
      <c r="GC408" s="339">
        <v>0</v>
      </c>
      <c r="GD408" s="339">
        <v>0</v>
      </c>
      <c r="GE408" s="339">
        <v>15662</v>
      </c>
      <c r="GF408" s="339">
        <v>119117.64</v>
      </c>
      <c r="GG408" s="339">
        <v>0</v>
      </c>
      <c r="GH408" s="339">
        <v>0</v>
      </c>
      <c r="GI408" s="339">
        <v>0</v>
      </c>
      <c r="GJ408" s="339">
        <v>6316.6</v>
      </c>
      <c r="GK408" s="339">
        <v>41217.199999999997</v>
      </c>
      <c r="GL408" s="339">
        <v>0</v>
      </c>
      <c r="GM408" s="339">
        <v>0</v>
      </c>
      <c r="GN408" s="339">
        <v>0</v>
      </c>
      <c r="GO408" s="339">
        <v>0</v>
      </c>
      <c r="GP408" s="339">
        <v>0</v>
      </c>
      <c r="GQ408" s="339">
        <v>0</v>
      </c>
      <c r="GR408" s="339">
        <v>0</v>
      </c>
      <c r="GS408" s="339">
        <v>0</v>
      </c>
      <c r="GT408" s="339">
        <v>115572.05</v>
      </c>
      <c r="GU408" s="339">
        <v>23291.1</v>
      </c>
      <c r="GV408" s="339">
        <v>2932.45</v>
      </c>
      <c r="GW408" s="339">
        <v>0</v>
      </c>
      <c r="GX408" s="339">
        <v>0</v>
      </c>
      <c r="GY408" s="339">
        <v>0</v>
      </c>
      <c r="GZ408" s="339">
        <v>0</v>
      </c>
      <c r="HA408" s="339">
        <v>0</v>
      </c>
      <c r="HB408" s="339">
        <v>0</v>
      </c>
      <c r="HC408" s="339">
        <v>0</v>
      </c>
      <c r="HD408" s="339">
        <v>10606.05</v>
      </c>
      <c r="HE408" s="339">
        <v>0</v>
      </c>
      <c r="HF408" s="339">
        <v>0</v>
      </c>
      <c r="HG408" s="339">
        <v>17169.400000000001</v>
      </c>
      <c r="HH408" s="339">
        <v>0</v>
      </c>
      <c r="HI408" s="339">
        <v>587073.35</v>
      </c>
      <c r="HJ408" s="339">
        <v>0</v>
      </c>
      <c r="HK408" s="339">
        <v>0</v>
      </c>
      <c r="HL408" s="339">
        <v>0</v>
      </c>
      <c r="HM408" s="339">
        <v>0</v>
      </c>
      <c r="HN408" s="339">
        <v>0</v>
      </c>
      <c r="HO408" s="339">
        <v>0</v>
      </c>
      <c r="HP408" s="339">
        <v>30488.81</v>
      </c>
      <c r="HQ408" s="339">
        <v>0</v>
      </c>
      <c r="HR408" s="339">
        <v>0</v>
      </c>
      <c r="HS408" s="339">
        <v>0</v>
      </c>
      <c r="HT408" s="339">
        <v>0</v>
      </c>
      <c r="HU408" s="339">
        <v>0</v>
      </c>
      <c r="HV408" s="339">
        <v>0</v>
      </c>
      <c r="HW408" s="339">
        <v>93554.9</v>
      </c>
      <c r="HX408" s="339">
        <v>0</v>
      </c>
      <c r="HY408" s="339">
        <v>240654.33</v>
      </c>
      <c r="HZ408" s="339">
        <v>0</v>
      </c>
      <c r="IA408" s="339">
        <v>0</v>
      </c>
      <c r="IB408" s="339">
        <v>30000</v>
      </c>
      <c r="IC408" s="339">
        <v>0</v>
      </c>
      <c r="ID408" s="339">
        <v>0</v>
      </c>
      <c r="IE408" s="339">
        <v>56749.55</v>
      </c>
      <c r="IF408" s="339">
        <v>39172.75</v>
      </c>
      <c r="IG408" s="339">
        <v>21976.6</v>
      </c>
      <c r="IH408" s="339">
        <v>0</v>
      </c>
      <c r="II408" s="339">
        <v>0</v>
      </c>
      <c r="IJ408" s="339">
        <v>0</v>
      </c>
      <c r="IK408" s="339">
        <v>0</v>
      </c>
      <c r="IL408" s="339">
        <v>0</v>
      </c>
      <c r="IM408" s="339">
        <v>0</v>
      </c>
      <c r="IN408" s="339">
        <v>38821.35</v>
      </c>
      <c r="IO408" s="339">
        <v>0</v>
      </c>
      <c r="IP408" s="339">
        <v>0</v>
      </c>
      <c r="IQ408" s="339">
        <v>0</v>
      </c>
      <c r="IR408" s="339">
        <v>0</v>
      </c>
      <c r="IS408" s="339">
        <v>0</v>
      </c>
      <c r="IT408" s="339">
        <v>0</v>
      </c>
      <c r="IU408" s="339">
        <v>0</v>
      </c>
      <c r="IV408" s="339">
        <v>0</v>
      </c>
      <c r="IW408" s="339">
        <v>0</v>
      </c>
      <c r="IX408" s="339">
        <v>0</v>
      </c>
      <c r="IY408" s="339">
        <v>0</v>
      </c>
      <c r="IZ408" s="339">
        <v>16131.85</v>
      </c>
      <c r="JA408" s="339">
        <v>42823.4</v>
      </c>
      <c r="JB408" s="339">
        <v>0</v>
      </c>
      <c r="JC408" s="339">
        <v>0</v>
      </c>
      <c r="JD408" s="339">
        <v>0</v>
      </c>
      <c r="JE408" s="339">
        <v>0</v>
      </c>
      <c r="JF408" s="339">
        <v>0</v>
      </c>
      <c r="JG408" s="339">
        <v>0</v>
      </c>
      <c r="JH408" s="339">
        <v>0</v>
      </c>
      <c r="JI408" s="339">
        <v>0</v>
      </c>
      <c r="JJ408" s="339">
        <v>0</v>
      </c>
      <c r="JK408" s="339">
        <v>0</v>
      </c>
      <c r="JL408" s="339">
        <v>0</v>
      </c>
      <c r="JM408" s="339">
        <v>0</v>
      </c>
      <c r="JN408" s="339">
        <v>0</v>
      </c>
      <c r="JO408" s="339">
        <v>269050.61</v>
      </c>
      <c r="JP408" s="339">
        <v>0</v>
      </c>
      <c r="JQ408" s="339">
        <v>0</v>
      </c>
      <c r="JR408" s="339">
        <v>0</v>
      </c>
      <c r="JS408" s="339">
        <v>0</v>
      </c>
      <c r="JT408" s="339">
        <v>0</v>
      </c>
      <c r="JU408" s="339">
        <v>7431.45</v>
      </c>
      <c r="JV408" s="339">
        <v>0</v>
      </c>
      <c r="JW408" s="339">
        <v>29668.2</v>
      </c>
      <c r="JX408" s="339">
        <v>0</v>
      </c>
      <c r="JY408" s="339">
        <v>0</v>
      </c>
      <c r="JZ408" s="339">
        <v>0</v>
      </c>
      <c r="KA408" s="339">
        <v>0</v>
      </c>
      <c r="KB408" s="339">
        <v>0</v>
      </c>
      <c r="KC408" s="339">
        <v>0</v>
      </c>
      <c r="KD408" s="339">
        <v>0</v>
      </c>
      <c r="KE408" s="339">
        <v>0</v>
      </c>
      <c r="KF408" s="339">
        <v>0</v>
      </c>
      <c r="KG408" s="339">
        <v>0</v>
      </c>
      <c r="KH408" s="339">
        <v>0</v>
      </c>
      <c r="KI408" s="339">
        <v>0</v>
      </c>
      <c r="KJ408" s="339">
        <v>0</v>
      </c>
      <c r="KK408" s="339">
        <v>0</v>
      </c>
      <c r="KL408" s="339">
        <v>0</v>
      </c>
      <c r="KM408" s="339">
        <v>5580.9</v>
      </c>
      <c r="KN408" s="339">
        <v>0</v>
      </c>
      <c r="KO408" s="339">
        <v>0</v>
      </c>
      <c r="KP408" s="339">
        <v>84971.55</v>
      </c>
      <c r="KQ408" s="339">
        <v>620170.4</v>
      </c>
      <c r="KR408" s="339">
        <v>0</v>
      </c>
      <c r="KS408" s="339">
        <v>0</v>
      </c>
      <c r="KU408" s="338" t="s">
        <v>944</v>
      </c>
    </row>
    <row r="409" spans="1:307" x14ac:dyDescent="0.25">
      <c r="A409">
        <v>2022</v>
      </c>
      <c r="B409" t="s">
        <v>945</v>
      </c>
      <c r="C409" t="s">
        <v>321</v>
      </c>
      <c r="D409"/>
      <c r="E409" t="s">
        <v>780</v>
      </c>
      <c r="F409" s="339">
        <v>540933.75</v>
      </c>
      <c r="G409" s="339">
        <v>77418.05</v>
      </c>
      <c r="H409" s="339">
        <v>7078460.8300000001</v>
      </c>
      <c r="I409" s="339">
        <v>66795.55</v>
      </c>
      <c r="J409" s="339">
        <v>58316.959999999999</v>
      </c>
      <c r="K409" s="339">
        <v>668804.25</v>
      </c>
      <c r="L409" s="339">
        <v>2823844.07</v>
      </c>
      <c r="M409" s="339">
        <v>0</v>
      </c>
      <c r="N409" s="339">
        <v>2246447.5</v>
      </c>
      <c r="O409" s="339">
        <v>1861813.56</v>
      </c>
      <c r="P409" s="339">
        <v>550584.79</v>
      </c>
      <c r="Q409" s="339">
        <v>0</v>
      </c>
      <c r="R409" s="339">
        <v>63841.91</v>
      </c>
      <c r="S409" s="339">
        <v>938250.58</v>
      </c>
      <c r="T409" s="339">
        <v>351294.62</v>
      </c>
      <c r="U409" s="339">
        <v>649323.52000000002</v>
      </c>
      <c r="V409" s="339">
        <v>2277277.21</v>
      </c>
      <c r="W409" s="339">
        <v>282483.20000000001</v>
      </c>
      <c r="X409" s="339">
        <v>2456950.04</v>
      </c>
      <c r="Y409" s="339">
        <v>222613.9</v>
      </c>
      <c r="Z409" s="339">
        <v>1003022.4</v>
      </c>
      <c r="AA409" s="339">
        <v>2652893.62</v>
      </c>
      <c r="AB409" s="339">
        <v>871169.22</v>
      </c>
      <c r="AC409" s="339">
        <v>0</v>
      </c>
      <c r="AD409" s="339">
        <v>6005605.7400000002</v>
      </c>
      <c r="AE409" s="339">
        <v>121209.15</v>
      </c>
      <c r="AF409" s="339">
        <v>0</v>
      </c>
      <c r="AG409" s="339">
        <v>52906.55</v>
      </c>
      <c r="AH409" s="339">
        <v>220769.05</v>
      </c>
      <c r="AI409" s="339">
        <v>241892.2</v>
      </c>
      <c r="AJ409" s="339">
        <v>359364.1</v>
      </c>
      <c r="AK409" s="339">
        <v>4585.8500000000004</v>
      </c>
      <c r="AL409" s="339">
        <v>2703905.91</v>
      </c>
      <c r="AM409" s="339">
        <v>846960.25</v>
      </c>
      <c r="AN409" s="339">
        <v>278820.7</v>
      </c>
      <c r="AO409" s="339">
        <v>0</v>
      </c>
      <c r="AP409" s="339">
        <v>48166.5</v>
      </c>
      <c r="AQ409" s="339">
        <v>76265.100000000006</v>
      </c>
      <c r="AR409" s="339">
        <v>519028.19</v>
      </c>
      <c r="AS409" s="339">
        <v>502201.75</v>
      </c>
      <c r="AT409" s="339">
        <v>40816.1</v>
      </c>
      <c r="AU409" s="339">
        <v>555534.1</v>
      </c>
      <c r="AV409" s="339">
        <v>34562.800000000003</v>
      </c>
      <c r="AW409" s="339">
        <v>19830032.43</v>
      </c>
      <c r="AX409" s="339">
        <v>1286976.97</v>
      </c>
      <c r="AY409" s="339">
        <v>279029.25</v>
      </c>
      <c r="AZ409" s="339">
        <v>968479.11</v>
      </c>
      <c r="BA409" s="339">
        <v>2623.3</v>
      </c>
      <c r="BB409" s="339">
        <v>179887.15</v>
      </c>
      <c r="BC409" s="339">
        <v>936784.07</v>
      </c>
      <c r="BD409" s="339">
        <v>4903901.05</v>
      </c>
      <c r="BE409" s="339">
        <v>252831.05</v>
      </c>
      <c r="BF409" s="339">
        <v>27640</v>
      </c>
      <c r="BG409" s="339">
        <v>52731.35</v>
      </c>
      <c r="BH409" s="339">
        <v>0</v>
      </c>
      <c r="BI409" s="339">
        <v>8232826.5</v>
      </c>
      <c r="BJ409" s="339">
        <v>180047.2</v>
      </c>
      <c r="BK409" s="339">
        <v>4176464.51</v>
      </c>
      <c r="BL409" s="339">
        <v>185468.75</v>
      </c>
      <c r="BM409" s="339">
        <v>389858.94</v>
      </c>
      <c r="BN409" s="339">
        <v>6485601.71</v>
      </c>
      <c r="BO409" s="339">
        <v>440174.15</v>
      </c>
      <c r="BP409" s="339">
        <v>166046.54</v>
      </c>
      <c r="BQ409" s="339">
        <v>54667.6</v>
      </c>
      <c r="BR409" s="339">
        <v>678931.94</v>
      </c>
      <c r="BS409" s="339">
        <v>415660.79</v>
      </c>
      <c r="BT409" s="339">
        <v>46579.95</v>
      </c>
      <c r="BU409" s="339">
        <v>0</v>
      </c>
      <c r="BV409" s="339">
        <v>480950.7</v>
      </c>
      <c r="BW409" s="339">
        <v>957074.4</v>
      </c>
      <c r="BX409" s="339">
        <v>619552.5</v>
      </c>
      <c r="BY409" s="339">
        <v>2814125.76</v>
      </c>
      <c r="BZ409" s="339">
        <v>199170.96</v>
      </c>
      <c r="CA409" s="339">
        <v>291556.06</v>
      </c>
      <c r="CB409" s="339">
        <v>0</v>
      </c>
      <c r="CC409" s="339">
        <v>1485428</v>
      </c>
      <c r="CD409" s="339">
        <v>1795430.47</v>
      </c>
      <c r="CE409" s="339">
        <v>3483890.17</v>
      </c>
      <c r="CF409" s="339">
        <v>2455176.69</v>
      </c>
      <c r="CG409" s="339">
        <v>179849.5</v>
      </c>
      <c r="CH409" s="339">
        <v>35543.800000000003</v>
      </c>
      <c r="CI409" s="339">
        <v>7709025.25</v>
      </c>
      <c r="CJ409" s="339">
        <v>380311.5</v>
      </c>
      <c r="CK409" s="339">
        <v>268990.34999999998</v>
      </c>
      <c r="CL409" s="339">
        <v>142731.29999999999</v>
      </c>
      <c r="CM409" s="339">
        <v>0</v>
      </c>
      <c r="CN409" s="339">
        <v>1500521.1</v>
      </c>
      <c r="CO409" s="339">
        <v>289421.8</v>
      </c>
      <c r="CP409" s="339">
        <v>149536</v>
      </c>
      <c r="CQ409" s="339">
        <v>1212501.7</v>
      </c>
      <c r="CR409" s="339">
        <v>17489.349999999999</v>
      </c>
      <c r="CS409" s="339">
        <v>0</v>
      </c>
      <c r="CT409" s="339">
        <v>358352.1</v>
      </c>
      <c r="CU409" s="339">
        <v>55625.95</v>
      </c>
      <c r="CV409" s="339">
        <v>63592.1</v>
      </c>
      <c r="CW409" s="339">
        <v>101967.75</v>
      </c>
      <c r="CX409" s="339">
        <v>389377.48</v>
      </c>
      <c r="CY409" s="339">
        <v>82631.100000000006</v>
      </c>
      <c r="CZ409" s="339">
        <v>4664898.05</v>
      </c>
      <c r="DA409" s="339">
        <v>1201549.67</v>
      </c>
      <c r="DB409" s="339">
        <v>4822786.71</v>
      </c>
      <c r="DC409" s="339">
        <v>600797.4</v>
      </c>
      <c r="DD409" s="339">
        <v>6410900.5899999999</v>
      </c>
      <c r="DE409" s="339">
        <v>16555020.91</v>
      </c>
      <c r="DF409" s="339">
        <v>317439.09000000003</v>
      </c>
      <c r="DG409" s="339">
        <v>913648.55</v>
      </c>
      <c r="DH409" s="339">
        <v>4533984.82</v>
      </c>
      <c r="DI409" s="339">
        <v>73048.070000000007</v>
      </c>
      <c r="DJ409" s="339">
        <v>6808485.7999999998</v>
      </c>
      <c r="DK409" s="339">
        <v>393299.37</v>
      </c>
      <c r="DL409" s="339">
        <v>280261.55</v>
      </c>
      <c r="DM409" s="339">
        <v>493933.15</v>
      </c>
      <c r="DN409" s="339">
        <v>0</v>
      </c>
      <c r="DO409" s="339">
        <v>1237.0999999999999</v>
      </c>
      <c r="DP409" s="339">
        <v>0</v>
      </c>
      <c r="DQ409" s="339">
        <v>10040.049999999999</v>
      </c>
      <c r="DR409" s="339">
        <v>3879604.93</v>
      </c>
      <c r="DS409" s="339">
        <v>332449.42</v>
      </c>
      <c r="DT409" s="339">
        <v>204384.15</v>
      </c>
      <c r="DU409" s="339">
        <v>626274.4</v>
      </c>
      <c r="DV409" s="339">
        <v>7524.45</v>
      </c>
      <c r="DW409" s="339">
        <v>167933.03</v>
      </c>
      <c r="DX409" s="339">
        <v>642085.19999999995</v>
      </c>
      <c r="DY409" s="339">
        <v>219008.2</v>
      </c>
      <c r="DZ409" s="339">
        <v>459120.3</v>
      </c>
      <c r="EA409" s="339">
        <v>15956199.65</v>
      </c>
      <c r="EB409" s="339">
        <v>1612672.1</v>
      </c>
      <c r="EC409" s="339">
        <v>215517.25</v>
      </c>
      <c r="ED409" s="339">
        <v>384951.95</v>
      </c>
      <c r="EE409" s="339">
        <v>676879.25</v>
      </c>
      <c r="EF409" s="339">
        <v>0</v>
      </c>
      <c r="EG409" s="339">
        <v>1339040.4099999999</v>
      </c>
      <c r="EH409" s="339">
        <v>38024.31</v>
      </c>
      <c r="EI409" s="339">
        <v>625162.79</v>
      </c>
      <c r="EJ409" s="339">
        <v>2772099.63</v>
      </c>
      <c r="EK409" s="339">
        <v>967856.9</v>
      </c>
      <c r="EL409" s="339">
        <v>164489.04999999999</v>
      </c>
      <c r="EM409" s="339">
        <v>294044.84999999998</v>
      </c>
      <c r="EN409" s="339">
        <v>5460.4</v>
      </c>
      <c r="EO409" s="339">
        <v>1044129.31</v>
      </c>
      <c r="EP409" s="339">
        <v>321565.84999999998</v>
      </c>
      <c r="EQ409" s="339">
        <v>388851.91</v>
      </c>
      <c r="ER409" s="339">
        <v>633691.44999999995</v>
      </c>
      <c r="ES409" s="339">
        <v>64943.79</v>
      </c>
      <c r="ET409" s="339">
        <v>547394.65</v>
      </c>
      <c r="EU409" s="339">
        <v>56566.8</v>
      </c>
      <c r="EV409" s="339">
        <v>100700.96</v>
      </c>
      <c r="EW409" s="339">
        <v>399860.85</v>
      </c>
      <c r="EX409" s="339">
        <v>921691.75</v>
      </c>
      <c r="EY409" s="339">
        <v>13527046.25</v>
      </c>
      <c r="EZ409" s="339">
        <v>184997672.65000001</v>
      </c>
      <c r="FA409" s="339">
        <v>232750.43</v>
      </c>
      <c r="FB409" s="339">
        <v>0</v>
      </c>
      <c r="FC409" s="339">
        <v>2135991.1800000002</v>
      </c>
      <c r="FD409" s="339">
        <v>624061.88</v>
      </c>
      <c r="FE409" s="339">
        <v>9105441.4600000009</v>
      </c>
      <c r="FF409" s="339">
        <v>72203.600000000006</v>
      </c>
      <c r="FG409" s="339">
        <v>169186.65</v>
      </c>
      <c r="FH409" s="339">
        <v>6801325.4699999997</v>
      </c>
      <c r="FI409" s="339">
        <v>0</v>
      </c>
      <c r="FJ409" s="339">
        <v>224804.35</v>
      </c>
      <c r="FK409" s="339">
        <v>85821.97</v>
      </c>
      <c r="FL409" s="339">
        <v>0</v>
      </c>
      <c r="FM409" s="339">
        <v>1183865.5900000001</v>
      </c>
      <c r="FN409" s="339">
        <v>34116.65</v>
      </c>
      <c r="FO409" s="339">
        <v>237149.4</v>
      </c>
      <c r="FP409" s="339">
        <v>57623.1</v>
      </c>
      <c r="FQ409" s="339">
        <v>14108.7</v>
      </c>
      <c r="FR409" s="339">
        <v>4907752.2699999996</v>
      </c>
      <c r="FS409" s="339">
        <v>390588.67</v>
      </c>
      <c r="FT409" s="339">
        <v>72403.100000000006</v>
      </c>
      <c r="FU409" s="339">
        <v>13893.3</v>
      </c>
      <c r="FV409" s="339">
        <v>0</v>
      </c>
      <c r="FW409" s="339">
        <v>185865.65</v>
      </c>
      <c r="FX409" s="339">
        <v>1090865.5</v>
      </c>
      <c r="FY409" s="339">
        <v>1583874.53</v>
      </c>
      <c r="FZ409" s="339">
        <v>36745.339999999997</v>
      </c>
      <c r="GA409" s="339">
        <v>47068</v>
      </c>
      <c r="GB409" s="339">
        <v>29823.85</v>
      </c>
      <c r="GC409" s="339">
        <v>0</v>
      </c>
      <c r="GD409" s="339">
        <v>1402200.35</v>
      </c>
      <c r="GE409" s="339">
        <v>1761015.87</v>
      </c>
      <c r="GF409" s="339">
        <v>233163.14</v>
      </c>
      <c r="GG409" s="339">
        <v>2298968.5</v>
      </c>
      <c r="GH409" s="339">
        <v>39694.25</v>
      </c>
      <c r="GI409" s="339">
        <v>345924.55</v>
      </c>
      <c r="GJ409" s="339">
        <v>573208.55000000005</v>
      </c>
      <c r="GK409" s="339">
        <v>5491425.3799999999</v>
      </c>
      <c r="GL409" s="339">
        <v>3231</v>
      </c>
      <c r="GM409" s="339">
        <v>25352745.870000001</v>
      </c>
      <c r="GN409" s="339">
        <v>345248.75</v>
      </c>
      <c r="GO409" s="339">
        <v>5486274.9900000002</v>
      </c>
      <c r="GP409" s="339">
        <v>4981.45</v>
      </c>
      <c r="GQ409" s="339">
        <v>0</v>
      </c>
      <c r="GR409" s="339">
        <v>1362915.08</v>
      </c>
      <c r="GS409" s="339">
        <v>26163738.890000001</v>
      </c>
      <c r="GT409" s="339">
        <v>216972.26</v>
      </c>
      <c r="GU409" s="339">
        <v>15741321.91</v>
      </c>
      <c r="GV409" s="339">
        <v>2932.45</v>
      </c>
      <c r="GW409" s="339">
        <v>0</v>
      </c>
      <c r="GX409" s="339">
        <v>10718366</v>
      </c>
      <c r="GY409" s="339">
        <v>346517.65</v>
      </c>
      <c r="GZ409" s="339">
        <v>950900.28</v>
      </c>
      <c r="HA409" s="339">
        <v>1441623.66</v>
      </c>
      <c r="HB409" s="339">
        <v>0</v>
      </c>
      <c r="HC409" s="339">
        <v>6290579.0599999996</v>
      </c>
      <c r="HD409" s="339">
        <v>10606.05</v>
      </c>
      <c r="HE409" s="339">
        <v>15067.4</v>
      </c>
      <c r="HF409" s="339">
        <v>923612.44</v>
      </c>
      <c r="HG409" s="339">
        <v>74396.08</v>
      </c>
      <c r="HH409" s="339">
        <v>4493167.08</v>
      </c>
      <c r="HI409" s="339">
        <v>1333824.42</v>
      </c>
      <c r="HJ409" s="339">
        <v>231644.79999999999</v>
      </c>
      <c r="HK409" s="339">
        <v>0</v>
      </c>
      <c r="HL409" s="339">
        <v>158336.62</v>
      </c>
      <c r="HM409" s="339">
        <v>596073.35</v>
      </c>
      <c r="HN409" s="339">
        <v>348381.75</v>
      </c>
      <c r="HO409" s="339">
        <v>580045.48</v>
      </c>
      <c r="HP409" s="339">
        <v>1648466.79</v>
      </c>
      <c r="HQ409" s="339">
        <v>0</v>
      </c>
      <c r="HR409" s="339">
        <v>466168.07</v>
      </c>
      <c r="HS409" s="339">
        <v>7234.15</v>
      </c>
      <c r="HT409" s="339">
        <v>7014393.7800000003</v>
      </c>
      <c r="HU409" s="339">
        <v>0</v>
      </c>
      <c r="HV409" s="339">
        <v>1807997.44</v>
      </c>
      <c r="HW409" s="339">
        <v>14169095.23</v>
      </c>
      <c r="HX409" s="339">
        <v>273286.55</v>
      </c>
      <c r="HY409" s="339">
        <v>12304615.1</v>
      </c>
      <c r="HZ409" s="339">
        <v>984823.54</v>
      </c>
      <c r="IA409" s="339">
        <v>59812.7</v>
      </c>
      <c r="IB409" s="339">
        <v>437135.9</v>
      </c>
      <c r="IC409" s="339">
        <v>2544703.1800000002</v>
      </c>
      <c r="ID409" s="339">
        <v>0</v>
      </c>
      <c r="IE409" s="339">
        <v>2322539.6</v>
      </c>
      <c r="IF409" s="339">
        <v>335194.25</v>
      </c>
      <c r="IG409" s="339">
        <v>592895.1</v>
      </c>
      <c r="IH409" s="339">
        <v>0</v>
      </c>
      <c r="II409" s="339">
        <v>452657.01</v>
      </c>
      <c r="IJ409" s="339">
        <v>1642621.42</v>
      </c>
      <c r="IK409" s="339">
        <v>39715.550000000003</v>
      </c>
      <c r="IL409" s="339">
        <v>274975.90000000002</v>
      </c>
      <c r="IM409" s="339">
        <v>980685.55</v>
      </c>
      <c r="IN409" s="339">
        <v>2686189.02</v>
      </c>
      <c r="IO409" s="339">
        <v>666331.02</v>
      </c>
      <c r="IP409" s="339">
        <v>352470.35</v>
      </c>
      <c r="IQ409" s="339">
        <v>44783.15</v>
      </c>
      <c r="IR409" s="339">
        <v>1646852.83</v>
      </c>
      <c r="IS409" s="339">
        <v>797749.24</v>
      </c>
      <c r="IT409" s="339">
        <v>5270847.08</v>
      </c>
      <c r="IU409" s="339">
        <v>42641.85</v>
      </c>
      <c r="IV409" s="339">
        <v>2221652.25</v>
      </c>
      <c r="IW409" s="339">
        <v>227089.75</v>
      </c>
      <c r="IX409" s="339">
        <v>297045.95</v>
      </c>
      <c r="IY409" s="339">
        <v>1694758.42</v>
      </c>
      <c r="IZ409" s="339">
        <v>60265.3</v>
      </c>
      <c r="JA409" s="339">
        <v>968067.95</v>
      </c>
      <c r="JB409" s="339">
        <v>23522.05</v>
      </c>
      <c r="JC409" s="339">
        <v>720207.55</v>
      </c>
      <c r="JD409" s="339">
        <v>14459.25</v>
      </c>
      <c r="JE409" s="339">
        <v>31604.2</v>
      </c>
      <c r="JF409" s="339">
        <v>420114.35</v>
      </c>
      <c r="JG409" s="339">
        <v>50715.8</v>
      </c>
      <c r="JH409" s="339">
        <v>466114.84</v>
      </c>
      <c r="JI409" s="339">
        <v>550838.31999999995</v>
      </c>
      <c r="JJ409" s="339">
        <v>795362.45</v>
      </c>
      <c r="JK409" s="339">
        <v>483900.95</v>
      </c>
      <c r="JL409" s="339">
        <v>210214.26</v>
      </c>
      <c r="JM409" s="339">
        <v>340880.47</v>
      </c>
      <c r="JN409" s="339">
        <v>45453.599999999999</v>
      </c>
      <c r="JO409" s="339">
        <v>2111605.0699999998</v>
      </c>
      <c r="JP409" s="339">
        <v>110736.4</v>
      </c>
      <c r="JQ409" s="339">
        <v>36648.15</v>
      </c>
      <c r="JR409" s="339">
        <v>0</v>
      </c>
      <c r="JS409" s="339">
        <v>8031903.1299999999</v>
      </c>
      <c r="JT409" s="339">
        <v>0</v>
      </c>
      <c r="JU409" s="339">
        <v>209681.25</v>
      </c>
      <c r="JV409" s="339">
        <v>5920751.7999999998</v>
      </c>
      <c r="JW409" s="339">
        <v>2963403.39</v>
      </c>
      <c r="JX409" s="339">
        <v>816091.4</v>
      </c>
      <c r="JY409" s="339">
        <v>0</v>
      </c>
      <c r="JZ409" s="339">
        <v>0</v>
      </c>
      <c r="KA409" s="339">
        <v>131767.79999999999</v>
      </c>
      <c r="KB409" s="339">
        <v>369780.9</v>
      </c>
      <c r="KC409" s="339">
        <v>45000</v>
      </c>
      <c r="KD409" s="339">
        <v>212399.76</v>
      </c>
      <c r="KE409" s="339">
        <v>3403439.23</v>
      </c>
      <c r="KF409" s="339">
        <v>58023.6</v>
      </c>
      <c r="KG409" s="339">
        <v>156860.54999999999</v>
      </c>
      <c r="KH409" s="339">
        <v>106400.15</v>
      </c>
      <c r="KI409" s="339">
        <v>678853.15</v>
      </c>
      <c r="KJ409" s="339">
        <v>530601.55000000005</v>
      </c>
      <c r="KK409" s="339">
        <v>1964</v>
      </c>
      <c r="KL409" s="339">
        <v>6534.35</v>
      </c>
      <c r="KM409" s="339">
        <v>172567.76</v>
      </c>
      <c r="KN409" s="339">
        <v>0</v>
      </c>
      <c r="KO409" s="339">
        <v>4540392.4000000004</v>
      </c>
      <c r="KP409" s="339">
        <v>855831.42</v>
      </c>
      <c r="KQ409" s="339">
        <v>25336703.960000001</v>
      </c>
      <c r="KR409" s="339">
        <v>2393666.69</v>
      </c>
      <c r="KS409" s="339">
        <v>279413.23</v>
      </c>
      <c r="KU409" s="338" t="s">
        <v>943</v>
      </c>
    </row>
    <row r="410" spans="1:307" x14ac:dyDescent="0.25">
      <c r="A410">
        <v>2022</v>
      </c>
      <c r="B410" t="s">
        <v>963</v>
      </c>
      <c r="C410" t="s">
        <v>964</v>
      </c>
      <c r="D410" t="s">
        <v>965</v>
      </c>
      <c r="E410" t="s">
        <v>780</v>
      </c>
      <c r="F410" s="339">
        <v>0</v>
      </c>
      <c r="G410" s="339">
        <v>0</v>
      </c>
      <c r="H410" s="339">
        <v>0</v>
      </c>
      <c r="I410" s="339">
        <v>0</v>
      </c>
      <c r="J410" s="339">
        <v>0</v>
      </c>
      <c r="K410" s="339">
        <v>0</v>
      </c>
      <c r="L410" s="339">
        <v>0</v>
      </c>
      <c r="M410" s="339">
        <v>0</v>
      </c>
      <c r="N410" s="339">
        <v>0</v>
      </c>
      <c r="O410" s="339">
        <v>6000</v>
      </c>
      <c r="P410" s="339">
        <v>0</v>
      </c>
      <c r="Q410" s="339">
        <v>0</v>
      </c>
      <c r="R410" s="339">
        <v>0</v>
      </c>
      <c r="S410" s="339">
        <v>0</v>
      </c>
      <c r="T410" s="339">
        <v>3498</v>
      </c>
      <c r="U410" s="339">
        <v>0</v>
      </c>
      <c r="V410" s="339">
        <v>0</v>
      </c>
      <c r="W410" s="339">
        <v>0</v>
      </c>
      <c r="X410" s="339">
        <v>0</v>
      </c>
      <c r="Y410" s="339">
        <v>0</v>
      </c>
      <c r="Z410" s="339">
        <v>0</v>
      </c>
      <c r="AA410" s="339">
        <v>0</v>
      </c>
      <c r="AB410" s="339">
        <v>0</v>
      </c>
      <c r="AC410" s="339">
        <v>0</v>
      </c>
      <c r="AD410" s="339">
        <v>42073.45</v>
      </c>
      <c r="AE410" s="339">
        <v>0</v>
      </c>
      <c r="AF410" s="339">
        <v>0</v>
      </c>
      <c r="AG410" s="339">
        <v>0</v>
      </c>
      <c r="AH410" s="339">
        <v>0</v>
      </c>
      <c r="AI410" s="339">
        <v>0</v>
      </c>
      <c r="AJ410" s="339">
        <v>0</v>
      </c>
      <c r="AK410" s="339">
        <v>0</v>
      </c>
      <c r="AL410" s="339">
        <v>0</v>
      </c>
      <c r="AM410" s="339">
        <v>0</v>
      </c>
      <c r="AN410" s="339">
        <v>0</v>
      </c>
      <c r="AO410" s="339">
        <v>0</v>
      </c>
      <c r="AP410" s="339">
        <v>0</v>
      </c>
      <c r="AQ410" s="339">
        <v>0</v>
      </c>
      <c r="AR410" s="339">
        <v>0</v>
      </c>
      <c r="AS410" s="339">
        <v>0</v>
      </c>
      <c r="AT410" s="339">
        <v>0</v>
      </c>
      <c r="AU410" s="339">
        <v>0</v>
      </c>
      <c r="AV410" s="339">
        <v>0</v>
      </c>
      <c r="AW410" s="339">
        <v>0</v>
      </c>
      <c r="AX410" s="339">
        <v>0</v>
      </c>
      <c r="AY410" s="339">
        <v>0</v>
      </c>
      <c r="AZ410" s="339">
        <v>0</v>
      </c>
      <c r="BA410" s="339">
        <v>0</v>
      </c>
      <c r="BB410" s="339">
        <v>0</v>
      </c>
      <c r="BC410" s="339">
        <v>0</v>
      </c>
      <c r="BD410" s="339">
        <v>0</v>
      </c>
      <c r="BE410" s="339">
        <v>0</v>
      </c>
      <c r="BF410" s="339">
        <v>0</v>
      </c>
      <c r="BG410" s="339">
        <v>0</v>
      </c>
      <c r="BH410" s="339">
        <v>0</v>
      </c>
      <c r="BI410" s="339">
        <v>0</v>
      </c>
      <c r="BJ410" s="339">
        <v>0</v>
      </c>
      <c r="BK410" s="339">
        <v>0</v>
      </c>
      <c r="BL410" s="339">
        <v>0</v>
      </c>
      <c r="BM410" s="339">
        <v>0</v>
      </c>
      <c r="BN410" s="339">
        <v>0</v>
      </c>
      <c r="BO410" s="339">
        <v>0</v>
      </c>
      <c r="BP410" s="339">
        <v>0</v>
      </c>
      <c r="BQ410" s="339">
        <v>7500</v>
      </c>
      <c r="BR410" s="339">
        <v>0</v>
      </c>
      <c r="BS410" s="339">
        <v>0</v>
      </c>
      <c r="BT410" s="339">
        <v>0</v>
      </c>
      <c r="BU410" s="339">
        <v>0</v>
      </c>
      <c r="BV410" s="339">
        <v>0</v>
      </c>
      <c r="BW410" s="339">
        <v>0</v>
      </c>
      <c r="BX410" s="339">
        <v>0</v>
      </c>
      <c r="BY410" s="339">
        <v>0</v>
      </c>
      <c r="BZ410" s="339">
        <v>0</v>
      </c>
      <c r="CA410" s="339">
        <v>0</v>
      </c>
      <c r="CB410" s="339">
        <v>0</v>
      </c>
      <c r="CC410" s="339">
        <v>0</v>
      </c>
      <c r="CD410" s="339">
        <v>0</v>
      </c>
      <c r="CE410" s="339">
        <v>0</v>
      </c>
      <c r="CF410" s="339">
        <v>0</v>
      </c>
      <c r="CG410" s="339">
        <v>0</v>
      </c>
      <c r="CH410" s="339">
        <v>0</v>
      </c>
      <c r="CI410" s="339">
        <v>0</v>
      </c>
      <c r="CJ410" s="339">
        <v>0</v>
      </c>
      <c r="CK410" s="339">
        <v>0</v>
      </c>
      <c r="CL410" s="339">
        <v>0</v>
      </c>
      <c r="CM410" s="339">
        <v>0</v>
      </c>
      <c r="CN410" s="339">
        <v>0</v>
      </c>
      <c r="CO410" s="339">
        <v>0</v>
      </c>
      <c r="CP410" s="339">
        <v>0</v>
      </c>
      <c r="CQ410" s="339">
        <v>0</v>
      </c>
      <c r="CR410" s="339">
        <v>0</v>
      </c>
      <c r="CS410" s="339">
        <v>0</v>
      </c>
      <c r="CT410" s="339">
        <v>0</v>
      </c>
      <c r="CU410" s="339">
        <v>0</v>
      </c>
      <c r="CV410" s="339">
        <v>0</v>
      </c>
      <c r="CW410" s="339">
        <v>0</v>
      </c>
      <c r="CX410" s="339">
        <v>0</v>
      </c>
      <c r="CY410" s="339">
        <v>0</v>
      </c>
      <c r="CZ410" s="339">
        <v>0</v>
      </c>
      <c r="DA410" s="339">
        <v>0</v>
      </c>
      <c r="DB410" s="339">
        <v>0</v>
      </c>
      <c r="DC410" s="339">
        <v>0</v>
      </c>
      <c r="DD410" s="339">
        <v>0</v>
      </c>
      <c r="DE410" s="339">
        <v>0</v>
      </c>
      <c r="DF410" s="339">
        <v>0</v>
      </c>
      <c r="DG410" s="339">
        <v>0</v>
      </c>
      <c r="DH410" s="339">
        <v>0</v>
      </c>
      <c r="DI410" s="339">
        <v>0</v>
      </c>
      <c r="DJ410" s="339">
        <v>0</v>
      </c>
      <c r="DK410" s="339">
        <v>0</v>
      </c>
      <c r="DL410" s="339">
        <v>0</v>
      </c>
      <c r="DM410" s="339">
        <v>0</v>
      </c>
      <c r="DN410" s="339">
        <v>0</v>
      </c>
      <c r="DO410" s="339">
        <v>0</v>
      </c>
      <c r="DP410" s="339">
        <v>0</v>
      </c>
      <c r="DQ410" s="339">
        <v>0</v>
      </c>
      <c r="DR410" s="339">
        <v>0</v>
      </c>
      <c r="DS410" s="339">
        <v>0</v>
      </c>
      <c r="DT410" s="339">
        <v>0</v>
      </c>
      <c r="DU410" s="339">
        <v>0</v>
      </c>
      <c r="DV410" s="339">
        <v>1299975.79</v>
      </c>
      <c r="DW410" s="339">
        <v>0</v>
      </c>
      <c r="DX410" s="339">
        <v>0</v>
      </c>
      <c r="DY410" s="339">
        <v>0</v>
      </c>
      <c r="DZ410" s="339">
        <v>0</v>
      </c>
      <c r="EA410" s="339">
        <v>0</v>
      </c>
      <c r="EB410" s="339">
        <v>0</v>
      </c>
      <c r="EC410" s="339">
        <v>0</v>
      </c>
      <c r="ED410" s="339">
        <v>0</v>
      </c>
      <c r="EE410" s="339">
        <v>0</v>
      </c>
      <c r="EF410" s="339">
        <v>0</v>
      </c>
      <c r="EG410" s="339">
        <v>0</v>
      </c>
      <c r="EH410" s="339">
        <v>0</v>
      </c>
      <c r="EI410" s="339">
        <v>0</v>
      </c>
      <c r="EJ410" s="339">
        <v>5754</v>
      </c>
      <c r="EK410" s="339">
        <v>0</v>
      </c>
      <c r="EL410" s="339">
        <v>0</v>
      </c>
      <c r="EM410" s="339">
        <v>0</v>
      </c>
      <c r="EN410" s="339">
        <v>0</v>
      </c>
      <c r="EO410" s="339">
        <v>0</v>
      </c>
      <c r="EP410" s="339">
        <v>0</v>
      </c>
      <c r="EQ410" s="339">
        <v>0</v>
      </c>
      <c r="ER410" s="339">
        <v>0</v>
      </c>
      <c r="ES410" s="339">
        <v>0</v>
      </c>
      <c r="ET410" s="339">
        <v>0</v>
      </c>
      <c r="EU410" s="339">
        <v>0</v>
      </c>
      <c r="EV410" s="339">
        <v>0</v>
      </c>
      <c r="EW410" s="339">
        <v>0</v>
      </c>
      <c r="EX410" s="339">
        <v>0</v>
      </c>
      <c r="EY410" s="339">
        <v>0</v>
      </c>
      <c r="EZ410" s="339">
        <v>0</v>
      </c>
      <c r="FA410" s="339">
        <v>0</v>
      </c>
      <c r="FB410" s="339">
        <v>0</v>
      </c>
      <c r="FC410" s="339">
        <v>0</v>
      </c>
      <c r="FD410" s="339">
        <v>0</v>
      </c>
      <c r="FE410" s="339">
        <v>0</v>
      </c>
      <c r="FF410" s="339">
        <v>0</v>
      </c>
      <c r="FG410" s="339">
        <v>0</v>
      </c>
      <c r="FH410" s="339">
        <v>0</v>
      </c>
      <c r="FI410" s="339">
        <v>0</v>
      </c>
      <c r="FJ410" s="339">
        <v>0</v>
      </c>
      <c r="FK410" s="339">
        <v>0</v>
      </c>
      <c r="FL410" s="339">
        <v>0</v>
      </c>
      <c r="FM410" s="339">
        <v>0</v>
      </c>
      <c r="FN410" s="339">
        <v>0</v>
      </c>
      <c r="FO410" s="339">
        <v>0</v>
      </c>
      <c r="FP410" s="339">
        <v>0</v>
      </c>
      <c r="FQ410" s="339">
        <v>0</v>
      </c>
      <c r="FR410" s="339">
        <v>0</v>
      </c>
      <c r="FS410" s="339">
        <v>0</v>
      </c>
      <c r="FT410" s="339">
        <v>0</v>
      </c>
      <c r="FU410" s="339">
        <v>0</v>
      </c>
      <c r="FV410" s="339">
        <v>0</v>
      </c>
      <c r="FW410" s="339">
        <v>0</v>
      </c>
      <c r="FX410" s="339">
        <v>0</v>
      </c>
      <c r="FY410" s="339">
        <v>0</v>
      </c>
      <c r="FZ410" s="339">
        <v>0</v>
      </c>
      <c r="GA410" s="339">
        <v>0</v>
      </c>
      <c r="GB410" s="339">
        <v>0</v>
      </c>
      <c r="GC410" s="339">
        <v>0</v>
      </c>
      <c r="GD410" s="339">
        <v>0</v>
      </c>
      <c r="GE410" s="339">
        <v>0</v>
      </c>
      <c r="GF410" s="339">
        <v>0</v>
      </c>
      <c r="GG410" s="339">
        <v>0</v>
      </c>
      <c r="GH410" s="339">
        <v>0</v>
      </c>
      <c r="GI410" s="339">
        <v>0</v>
      </c>
      <c r="GJ410" s="339">
        <v>0</v>
      </c>
      <c r="GK410" s="339">
        <v>0</v>
      </c>
      <c r="GL410" s="339">
        <v>0</v>
      </c>
      <c r="GM410" s="339">
        <v>0</v>
      </c>
      <c r="GN410" s="339">
        <v>0</v>
      </c>
      <c r="GO410" s="339">
        <v>0</v>
      </c>
      <c r="GP410" s="339">
        <v>0</v>
      </c>
      <c r="GQ410" s="339">
        <v>0</v>
      </c>
      <c r="GR410" s="339">
        <v>0</v>
      </c>
      <c r="GS410" s="339">
        <v>0</v>
      </c>
      <c r="GT410" s="339">
        <v>0</v>
      </c>
      <c r="GU410" s="339">
        <v>0</v>
      </c>
      <c r="GV410" s="339">
        <v>0</v>
      </c>
      <c r="GW410" s="339">
        <v>0</v>
      </c>
      <c r="GX410" s="339">
        <v>0</v>
      </c>
      <c r="GY410" s="339">
        <v>0</v>
      </c>
      <c r="GZ410" s="339">
        <v>0</v>
      </c>
      <c r="HA410" s="339">
        <v>0</v>
      </c>
      <c r="HB410" s="339">
        <v>0</v>
      </c>
      <c r="HC410" s="339">
        <v>0</v>
      </c>
      <c r="HD410" s="339">
        <v>0</v>
      </c>
      <c r="HE410" s="339">
        <v>0</v>
      </c>
      <c r="HF410" s="339">
        <v>0</v>
      </c>
      <c r="HG410" s="339">
        <v>0</v>
      </c>
      <c r="HH410" s="339">
        <v>0</v>
      </c>
      <c r="HI410" s="339">
        <v>0</v>
      </c>
      <c r="HJ410" s="339">
        <v>0</v>
      </c>
      <c r="HK410" s="339">
        <v>0</v>
      </c>
      <c r="HL410" s="339">
        <v>0</v>
      </c>
      <c r="HM410" s="339">
        <v>0</v>
      </c>
      <c r="HN410" s="339">
        <v>0</v>
      </c>
      <c r="HO410" s="339">
        <v>0</v>
      </c>
      <c r="HP410" s="339">
        <v>0</v>
      </c>
      <c r="HQ410" s="339">
        <v>0</v>
      </c>
      <c r="HR410" s="339">
        <v>0</v>
      </c>
      <c r="HS410" s="339">
        <v>193490.85</v>
      </c>
      <c r="HT410" s="339">
        <v>0</v>
      </c>
      <c r="HU410" s="339">
        <v>0</v>
      </c>
      <c r="HV410" s="339">
        <v>0</v>
      </c>
      <c r="HW410" s="339">
        <v>0</v>
      </c>
      <c r="HX410" s="339">
        <v>0</v>
      </c>
      <c r="HY410" s="339">
        <v>0</v>
      </c>
      <c r="HZ410" s="339">
        <v>0</v>
      </c>
      <c r="IA410" s="339">
        <v>0</v>
      </c>
      <c r="IB410" s="339">
        <v>0</v>
      </c>
      <c r="IC410" s="339">
        <v>0</v>
      </c>
      <c r="ID410" s="339">
        <v>0</v>
      </c>
      <c r="IE410" s="339">
        <v>0</v>
      </c>
      <c r="IF410" s="339">
        <v>0</v>
      </c>
      <c r="IG410" s="339">
        <v>18815.25</v>
      </c>
      <c r="IH410" s="339">
        <v>0</v>
      </c>
      <c r="II410" s="339">
        <v>0</v>
      </c>
      <c r="IJ410" s="339">
        <v>0</v>
      </c>
      <c r="IK410" s="339">
        <v>0</v>
      </c>
      <c r="IL410" s="339">
        <v>125000</v>
      </c>
      <c r="IM410" s="339">
        <v>0</v>
      </c>
      <c r="IN410" s="339">
        <v>0</v>
      </c>
      <c r="IO410" s="339">
        <v>0</v>
      </c>
      <c r="IP410" s="339">
        <v>0</v>
      </c>
      <c r="IQ410" s="339">
        <v>0</v>
      </c>
      <c r="IR410" s="339">
        <v>0</v>
      </c>
      <c r="IS410" s="339">
        <v>0</v>
      </c>
      <c r="IT410" s="339">
        <v>0</v>
      </c>
      <c r="IU410" s="339">
        <v>0</v>
      </c>
      <c r="IV410" s="339">
        <v>0</v>
      </c>
      <c r="IW410" s="339">
        <v>0</v>
      </c>
      <c r="IX410" s="339">
        <v>0</v>
      </c>
      <c r="IY410" s="339">
        <v>0</v>
      </c>
      <c r="IZ410" s="339">
        <v>0</v>
      </c>
      <c r="JA410" s="339">
        <v>0</v>
      </c>
      <c r="JB410" s="339">
        <v>0</v>
      </c>
      <c r="JC410" s="339">
        <v>0</v>
      </c>
      <c r="JD410" s="339">
        <v>0</v>
      </c>
      <c r="JE410" s="339">
        <v>0</v>
      </c>
      <c r="JF410" s="339">
        <v>0</v>
      </c>
      <c r="JG410" s="339">
        <v>0</v>
      </c>
      <c r="JH410" s="339">
        <v>0</v>
      </c>
      <c r="JI410" s="339">
        <v>0</v>
      </c>
      <c r="JJ410" s="339">
        <v>0</v>
      </c>
      <c r="JK410" s="339">
        <v>0</v>
      </c>
      <c r="JL410" s="339">
        <v>0</v>
      </c>
      <c r="JM410" s="339">
        <v>0</v>
      </c>
      <c r="JN410" s="339">
        <v>0</v>
      </c>
      <c r="JO410" s="339">
        <v>0</v>
      </c>
      <c r="JP410" s="339">
        <v>0</v>
      </c>
      <c r="JQ410" s="339">
        <v>0</v>
      </c>
      <c r="JR410" s="339">
        <v>0</v>
      </c>
      <c r="JS410" s="339">
        <v>599362.05000000005</v>
      </c>
      <c r="JT410" s="339">
        <v>0</v>
      </c>
      <c r="JU410" s="339">
        <v>0</v>
      </c>
      <c r="JV410" s="339">
        <v>0</v>
      </c>
      <c r="JW410" s="339">
        <v>0</v>
      </c>
      <c r="JX410" s="339">
        <v>0</v>
      </c>
      <c r="JY410" s="339">
        <v>0</v>
      </c>
      <c r="JZ410" s="339">
        <v>0</v>
      </c>
      <c r="KA410" s="339">
        <v>0</v>
      </c>
      <c r="KB410" s="339">
        <v>0</v>
      </c>
      <c r="KC410" s="339">
        <v>0</v>
      </c>
      <c r="KD410" s="339">
        <v>0</v>
      </c>
      <c r="KE410" s="339">
        <v>0</v>
      </c>
      <c r="KF410" s="339">
        <v>20581</v>
      </c>
      <c r="KG410" s="339">
        <v>0</v>
      </c>
      <c r="KH410" s="339">
        <v>0</v>
      </c>
      <c r="KI410" s="339">
        <v>0</v>
      </c>
      <c r="KJ410" s="339">
        <v>0</v>
      </c>
      <c r="KK410" s="339">
        <v>0</v>
      </c>
      <c r="KL410" s="339">
        <v>0</v>
      </c>
      <c r="KM410" s="339">
        <v>0</v>
      </c>
      <c r="KN410" s="339">
        <v>0</v>
      </c>
      <c r="KO410" s="339">
        <v>0</v>
      </c>
      <c r="KP410" s="339">
        <v>0</v>
      </c>
      <c r="KQ410" s="339">
        <v>0</v>
      </c>
      <c r="KR410" s="339">
        <v>0</v>
      </c>
      <c r="KS410" s="339">
        <v>0</v>
      </c>
      <c r="KU410" s="312">
        <v>60</v>
      </c>
    </row>
    <row r="411" spans="1:307" x14ac:dyDescent="0.25">
      <c r="A411">
        <v>2022</v>
      </c>
      <c r="B411" t="s">
        <v>963</v>
      </c>
      <c r="C411" t="s">
        <v>964</v>
      </c>
      <c r="D411" t="s">
        <v>321</v>
      </c>
      <c r="E411" t="s">
        <v>780</v>
      </c>
      <c r="F411" s="339">
        <v>0</v>
      </c>
      <c r="G411" s="339">
        <v>0</v>
      </c>
      <c r="H411" s="339">
        <v>0</v>
      </c>
      <c r="I411" s="339">
        <v>0</v>
      </c>
      <c r="J411" s="339">
        <v>0</v>
      </c>
      <c r="K411" s="339">
        <v>0</v>
      </c>
      <c r="L411" s="339">
        <v>0</v>
      </c>
      <c r="M411" s="339">
        <v>0</v>
      </c>
      <c r="N411" s="339">
        <v>0</v>
      </c>
      <c r="O411" s="339">
        <v>6000</v>
      </c>
      <c r="P411" s="339">
        <v>0</v>
      </c>
      <c r="Q411" s="339">
        <v>0</v>
      </c>
      <c r="R411" s="339">
        <v>0</v>
      </c>
      <c r="S411" s="339">
        <v>0</v>
      </c>
      <c r="T411" s="339">
        <v>3498</v>
      </c>
      <c r="U411" s="339">
        <v>0</v>
      </c>
      <c r="V411" s="339">
        <v>0</v>
      </c>
      <c r="W411" s="339">
        <v>0</v>
      </c>
      <c r="X411" s="339">
        <v>0</v>
      </c>
      <c r="Y411" s="339">
        <v>0</v>
      </c>
      <c r="Z411" s="339">
        <v>0</v>
      </c>
      <c r="AA411" s="339">
        <v>0</v>
      </c>
      <c r="AB411" s="339">
        <v>0</v>
      </c>
      <c r="AC411" s="339">
        <v>0</v>
      </c>
      <c r="AD411" s="339">
        <v>42073.45</v>
      </c>
      <c r="AE411" s="339">
        <v>0</v>
      </c>
      <c r="AF411" s="339">
        <v>0</v>
      </c>
      <c r="AG411" s="339">
        <v>0</v>
      </c>
      <c r="AH411" s="339">
        <v>0</v>
      </c>
      <c r="AI411" s="339">
        <v>0</v>
      </c>
      <c r="AJ411" s="339">
        <v>0</v>
      </c>
      <c r="AK411" s="339">
        <v>0</v>
      </c>
      <c r="AL411" s="339">
        <v>0</v>
      </c>
      <c r="AM411" s="339">
        <v>0</v>
      </c>
      <c r="AN411" s="339">
        <v>0</v>
      </c>
      <c r="AO411" s="339">
        <v>0</v>
      </c>
      <c r="AP411" s="339">
        <v>0</v>
      </c>
      <c r="AQ411" s="339">
        <v>0</v>
      </c>
      <c r="AR411" s="339">
        <v>0</v>
      </c>
      <c r="AS411" s="339">
        <v>0</v>
      </c>
      <c r="AT411" s="339">
        <v>0</v>
      </c>
      <c r="AU411" s="339">
        <v>0</v>
      </c>
      <c r="AV411" s="339">
        <v>0</v>
      </c>
      <c r="AW411" s="339">
        <v>0</v>
      </c>
      <c r="AX411" s="339">
        <v>0</v>
      </c>
      <c r="AY411" s="339">
        <v>0</v>
      </c>
      <c r="AZ411" s="339">
        <v>0</v>
      </c>
      <c r="BA411" s="339">
        <v>0</v>
      </c>
      <c r="BB411" s="339">
        <v>0</v>
      </c>
      <c r="BC411" s="339">
        <v>0</v>
      </c>
      <c r="BD411" s="339">
        <v>0</v>
      </c>
      <c r="BE411" s="339">
        <v>0</v>
      </c>
      <c r="BF411" s="339">
        <v>0</v>
      </c>
      <c r="BG411" s="339">
        <v>0</v>
      </c>
      <c r="BH411" s="339">
        <v>0</v>
      </c>
      <c r="BI411" s="339">
        <v>0</v>
      </c>
      <c r="BJ411" s="339">
        <v>0</v>
      </c>
      <c r="BK411" s="339">
        <v>0</v>
      </c>
      <c r="BL411" s="339">
        <v>0</v>
      </c>
      <c r="BM411" s="339">
        <v>0</v>
      </c>
      <c r="BN411" s="339">
        <v>0</v>
      </c>
      <c r="BO411" s="339">
        <v>0</v>
      </c>
      <c r="BP411" s="339">
        <v>0</v>
      </c>
      <c r="BQ411" s="339">
        <v>7500</v>
      </c>
      <c r="BR411" s="339">
        <v>0</v>
      </c>
      <c r="BS411" s="339">
        <v>0</v>
      </c>
      <c r="BT411" s="339">
        <v>0</v>
      </c>
      <c r="BU411" s="339">
        <v>0</v>
      </c>
      <c r="BV411" s="339">
        <v>0</v>
      </c>
      <c r="BW411" s="339">
        <v>0</v>
      </c>
      <c r="BX411" s="339">
        <v>0</v>
      </c>
      <c r="BY411" s="339">
        <v>0</v>
      </c>
      <c r="BZ411" s="339">
        <v>0</v>
      </c>
      <c r="CA411" s="339">
        <v>0</v>
      </c>
      <c r="CB411" s="339">
        <v>0</v>
      </c>
      <c r="CC411" s="339">
        <v>0</v>
      </c>
      <c r="CD411" s="339">
        <v>0</v>
      </c>
      <c r="CE411" s="339">
        <v>0</v>
      </c>
      <c r="CF411" s="339">
        <v>0</v>
      </c>
      <c r="CG411" s="339">
        <v>0</v>
      </c>
      <c r="CH411" s="339">
        <v>0</v>
      </c>
      <c r="CI411" s="339">
        <v>0</v>
      </c>
      <c r="CJ411" s="339">
        <v>0</v>
      </c>
      <c r="CK411" s="339">
        <v>0</v>
      </c>
      <c r="CL411" s="339">
        <v>0</v>
      </c>
      <c r="CM411" s="339">
        <v>0</v>
      </c>
      <c r="CN411" s="339">
        <v>0</v>
      </c>
      <c r="CO411" s="339">
        <v>0</v>
      </c>
      <c r="CP411" s="339">
        <v>0</v>
      </c>
      <c r="CQ411" s="339">
        <v>0</v>
      </c>
      <c r="CR411" s="339">
        <v>0</v>
      </c>
      <c r="CS411" s="339">
        <v>0</v>
      </c>
      <c r="CT411" s="339">
        <v>0</v>
      </c>
      <c r="CU411" s="339">
        <v>0</v>
      </c>
      <c r="CV411" s="339">
        <v>0</v>
      </c>
      <c r="CW411" s="339">
        <v>0</v>
      </c>
      <c r="CX411" s="339">
        <v>0</v>
      </c>
      <c r="CY411" s="339">
        <v>0</v>
      </c>
      <c r="CZ411" s="339">
        <v>0</v>
      </c>
      <c r="DA411" s="339">
        <v>0</v>
      </c>
      <c r="DB411" s="339">
        <v>0</v>
      </c>
      <c r="DC411" s="339">
        <v>0</v>
      </c>
      <c r="DD411" s="339">
        <v>0</v>
      </c>
      <c r="DE411" s="339">
        <v>0</v>
      </c>
      <c r="DF411" s="339">
        <v>0</v>
      </c>
      <c r="DG411" s="339">
        <v>0</v>
      </c>
      <c r="DH411" s="339">
        <v>0</v>
      </c>
      <c r="DI411" s="339">
        <v>0</v>
      </c>
      <c r="DJ411" s="339">
        <v>0</v>
      </c>
      <c r="DK411" s="339">
        <v>0</v>
      </c>
      <c r="DL411" s="339">
        <v>0</v>
      </c>
      <c r="DM411" s="339">
        <v>0</v>
      </c>
      <c r="DN411" s="339">
        <v>0</v>
      </c>
      <c r="DO411" s="339">
        <v>0</v>
      </c>
      <c r="DP411" s="339">
        <v>0</v>
      </c>
      <c r="DQ411" s="339">
        <v>0</v>
      </c>
      <c r="DR411" s="339">
        <v>0</v>
      </c>
      <c r="DS411" s="339">
        <v>0</v>
      </c>
      <c r="DT411" s="339">
        <v>0</v>
      </c>
      <c r="DU411" s="339">
        <v>0</v>
      </c>
      <c r="DV411" s="339">
        <v>1299975.79</v>
      </c>
      <c r="DW411" s="339">
        <v>0</v>
      </c>
      <c r="DX411" s="339">
        <v>0</v>
      </c>
      <c r="DY411" s="339">
        <v>0</v>
      </c>
      <c r="DZ411" s="339">
        <v>0</v>
      </c>
      <c r="EA411" s="339">
        <v>0</v>
      </c>
      <c r="EB411" s="339">
        <v>0</v>
      </c>
      <c r="EC411" s="339">
        <v>0</v>
      </c>
      <c r="ED411" s="339">
        <v>0</v>
      </c>
      <c r="EE411" s="339">
        <v>0</v>
      </c>
      <c r="EF411" s="339">
        <v>0</v>
      </c>
      <c r="EG411" s="339">
        <v>0</v>
      </c>
      <c r="EH411" s="339">
        <v>0</v>
      </c>
      <c r="EI411" s="339">
        <v>0</v>
      </c>
      <c r="EJ411" s="339">
        <v>5754</v>
      </c>
      <c r="EK411" s="339">
        <v>0</v>
      </c>
      <c r="EL411" s="339">
        <v>0</v>
      </c>
      <c r="EM411" s="339">
        <v>0</v>
      </c>
      <c r="EN411" s="339">
        <v>0</v>
      </c>
      <c r="EO411" s="339">
        <v>0</v>
      </c>
      <c r="EP411" s="339">
        <v>0</v>
      </c>
      <c r="EQ411" s="339">
        <v>0</v>
      </c>
      <c r="ER411" s="339">
        <v>0</v>
      </c>
      <c r="ES411" s="339">
        <v>0</v>
      </c>
      <c r="ET411" s="339">
        <v>0</v>
      </c>
      <c r="EU411" s="339">
        <v>0</v>
      </c>
      <c r="EV411" s="339">
        <v>0</v>
      </c>
      <c r="EW411" s="339">
        <v>0</v>
      </c>
      <c r="EX411" s="339">
        <v>0</v>
      </c>
      <c r="EY411" s="339">
        <v>0</v>
      </c>
      <c r="EZ411" s="339">
        <v>0</v>
      </c>
      <c r="FA411" s="339">
        <v>0</v>
      </c>
      <c r="FB411" s="339">
        <v>0</v>
      </c>
      <c r="FC411" s="339">
        <v>0</v>
      </c>
      <c r="FD411" s="339">
        <v>0</v>
      </c>
      <c r="FE411" s="339">
        <v>0</v>
      </c>
      <c r="FF411" s="339">
        <v>0</v>
      </c>
      <c r="FG411" s="339">
        <v>0</v>
      </c>
      <c r="FH411" s="339">
        <v>0</v>
      </c>
      <c r="FI411" s="339">
        <v>0</v>
      </c>
      <c r="FJ411" s="339">
        <v>0</v>
      </c>
      <c r="FK411" s="339">
        <v>0</v>
      </c>
      <c r="FL411" s="339">
        <v>0</v>
      </c>
      <c r="FM411" s="339">
        <v>0</v>
      </c>
      <c r="FN411" s="339">
        <v>0</v>
      </c>
      <c r="FO411" s="339">
        <v>0</v>
      </c>
      <c r="FP411" s="339">
        <v>0</v>
      </c>
      <c r="FQ411" s="339">
        <v>0</v>
      </c>
      <c r="FR411" s="339">
        <v>0</v>
      </c>
      <c r="FS411" s="339">
        <v>0</v>
      </c>
      <c r="FT411" s="339">
        <v>0</v>
      </c>
      <c r="FU411" s="339">
        <v>0</v>
      </c>
      <c r="FV411" s="339">
        <v>0</v>
      </c>
      <c r="FW411" s="339">
        <v>0</v>
      </c>
      <c r="FX411" s="339">
        <v>0</v>
      </c>
      <c r="FY411" s="339">
        <v>0</v>
      </c>
      <c r="FZ411" s="339">
        <v>0</v>
      </c>
      <c r="GA411" s="339">
        <v>0</v>
      </c>
      <c r="GB411" s="339">
        <v>0</v>
      </c>
      <c r="GC411" s="339">
        <v>0</v>
      </c>
      <c r="GD411" s="339">
        <v>0</v>
      </c>
      <c r="GE411" s="339">
        <v>0</v>
      </c>
      <c r="GF411" s="339">
        <v>0</v>
      </c>
      <c r="GG411" s="339">
        <v>0</v>
      </c>
      <c r="GH411" s="339">
        <v>0</v>
      </c>
      <c r="GI411" s="339">
        <v>0</v>
      </c>
      <c r="GJ411" s="339">
        <v>0</v>
      </c>
      <c r="GK411" s="339">
        <v>0</v>
      </c>
      <c r="GL411" s="339">
        <v>0</v>
      </c>
      <c r="GM411" s="339">
        <v>0</v>
      </c>
      <c r="GN411" s="339">
        <v>0</v>
      </c>
      <c r="GO411" s="339">
        <v>0</v>
      </c>
      <c r="GP411" s="339">
        <v>0</v>
      </c>
      <c r="GQ411" s="339">
        <v>0</v>
      </c>
      <c r="GR411" s="339">
        <v>0</v>
      </c>
      <c r="GS411" s="339">
        <v>0</v>
      </c>
      <c r="GT411" s="339">
        <v>0</v>
      </c>
      <c r="GU411" s="339">
        <v>0</v>
      </c>
      <c r="GV411" s="339">
        <v>0</v>
      </c>
      <c r="GW411" s="339">
        <v>0</v>
      </c>
      <c r="GX411" s="339">
        <v>0</v>
      </c>
      <c r="GY411" s="339">
        <v>0</v>
      </c>
      <c r="GZ411" s="339">
        <v>0</v>
      </c>
      <c r="HA411" s="339">
        <v>0</v>
      </c>
      <c r="HB411" s="339">
        <v>0</v>
      </c>
      <c r="HC411" s="339">
        <v>0</v>
      </c>
      <c r="HD411" s="339">
        <v>0</v>
      </c>
      <c r="HE411" s="339">
        <v>0</v>
      </c>
      <c r="HF411" s="339">
        <v>0</v>
      </c>
      <c r="HG411" s="339">
        <v>0</v>
      </c>
      <c r="HH411" s="339">
        <v>0</v>
      </c>
      <c r="HI411" s="339">
        <v>0</v>
      </c>
      <c r="HJ411" s="339">
        <v>0</v>
      </c>
      <c r="HK411" s="339">
        <v>0</v>
      </c>
      <c r="HL411" s="339">
        <v>0</v>
      </c>
      <c r="HM411" s="339">
        <v>0</v>
      </c>
      <c r="HN411" s="339">
        <v>0</v>
      </c>
      <c r="HO411" s="339">
        <v>0</v>
      </c>
      <c r="HP411" s="339">
        <v>0</v>
      </c>
      <c r="HQ411" s="339">
        <v>0</v>
      </c>
      <c r="HR411" s="339">
        <v>0</v>
      </c>
      <c r="HS411" s="339">
        <v>193490.85</v>
      </c>
      <c r="HT411" s="339">
        <v>0</v>
      </c>
      <c r="HU411" s="339">
        <v>0</v>
      </c>
      <c r="HV411" s="339">
        <v>0</v>
      </c>
      <c r="HW411" s="339">
        <v>0</v>
      </c>
      <c r="HX411" s="339">
        <v>0</v>
      </c>
      <c r="HY411" s="339">
        <v>0</v>
      </c>
      <c r="HZ411" s="339">
        <v>0</v>
      </c>
      <c r="IA411" s="339">
        <v>0</v>
      </c>
      <c r="IB411" s="339">
        <v>0</v>
      </c>
      <c r="IC411" s="339">
        <v>0</v>
      </c>
      <c r="ID411" s="339">
        <v>0</v>
      </c>
      <c r="IE411" s="339">
        <v>0</v>
      </c>
      <c r="IF411" s="339">
        <v>0</v>
      </c>
      <c r="IG411" s="339">
        <v>18815.25</v>
      </c>
      <c r="IH411" s="339">
        <v>0</v>
      </c>
      <c r="II411" s="339">
        <v>0</v>
      </c>
      <c r="IJ411" s="339">
        <v>0</v>
      </c>
      <c r="IK411" s="339">
        <v>0</v>
      </c>
      <c r="IL411" s="339">
        <v>125000</v>
      </c>
      <c r="IM411" s="339">
        <v>0</v>
      </c>
      <c r="IN411" s="339">
        <v>0</v>
      </c>
      <c r="IO411" s="339">
        <v>0</v>
      </c>
      <c r="IP411" s="339">
        <v>0</v>
      </c>
      <c r="IQ411" s="339">
        <v>0</v>
      </c>
      <c r="IR411" s="339">
        <v>0</v>
      </c>
      <c r="IS411" s="339">
        <v>0</v>
      </c>
      <c r="IT411" s="339">
        <v>0</v>
      </c>
      <c r="IU411" s="339">
        <v>0</v>
      </c>
      <c r="IV411" s="339">
        <v>0</v>
      </c>
      <c r="IW411" s="339">
        <v>0</v>
      </c>
      <c r="IX411" s="339">
        <v>0</v>
      </c>
      <c r="IY411" s="339">
        <v>0</v>
      </c>
      <c r="IZ411" s="339">
        <v>0</v>
      </c>
      <c r="JA411" s="339">
        <v>0</v>
      </c>
      <c r="JB411" s="339">
        <v>0</v>
      </c>
      <c r="JC411" s="339">
        <v>0</v>
      </c>
      <c r="JD411" s="339">
        <v>0</v>
      </c>
      <c r="JE411" s="339">
        <v>0</v>
      </c>
      <c r="JF411" s="339">
        <v>0</v>
      </c>
      <c r="JG411" s="339">
        <v>0</v>
      </c>
      <c r="JH411" s="339">
        <v>0</v>
      </c>
      <c r="JI411" s="339">
        <v>0</v>
      </c>
      <c r="JJ411" s="339">
        <v>0</v>
      </c>
      <c r="JK411" s="339">
        <v>0</v>
      </c>
      <c r="JL411" s="339">
        <v>0</v>
      </c>
      <c r="JM411" s="339">
        <v>0</v>
      </c>
      <c r="JN411" s="339">
        <v>0</v>
      </c>
      <c r="JO411" s="339">
        <v>0</v>
      </c>
      <c r="JP411" s="339">
        <v>0</v>
      </c>
      <c r="JQ411" s="339">
        <v>0</v>
      </c>
      <c r="JR411" s="339">
        <v>0</v>
      </c>
      <c r="JS411" s="339">
        <v>599362.05000000005</v>
      </c>
      <c r="JT411" s="339">
        <v>0</v>
      </c>
      <c r="JU411" s="339">
        <v>0</v>
      </c>
      <c r="JV411" s="339">
        <v>0</v>
      </c>
      <c r="JW411" s="339">
        <v>0</v>
      </c>
      <c r="JX411" s="339">
        <v>0</v>
      </c>
      <c r="JY411" s="339">
        <v>0</v>
      </c>
      <c r="JZ411" s="339">
        <v>0</v>
      </c>
      <c r="KA411" s="339">
        <v>0</v>
      </c>
      <c r="KB411" s="339">
        <v>0</v>
      </c>
      <c r="KC411" s="339">
        <v>0</v>
      </c>
      <c r="KD411" s="339">
        <v>0</v>
      </c>
      <c r="KE411" s="339">
        <v>0</v>
      </c>
      <c r="KF411" s="339">
        <v>20581</v>
      </c>
      <c r="KG411" s="339">
        <v>0</v>
      </c>
      <c r="KH411" s="339">
        <v>0</v>
      </c>
      <c r="KI411" s="339">
        <v>0</v>
      </c>
      <c r="KJ411" s="339">
        <v>0</v>
      </c>
      <c r="KK411" s="339">
        <v>0</v>
      </c>
      <c r="KL411" s="339">
        <v>0</v>
      </c>
      <c r="KM411" s="339">
        <v>0</v>
      </c>
      <c r="KN411" s="339">
        <v>0</v>
      </c>
      <c r="KO411" s="339">
        <v>0</v>
      </c>
      <c r="KP411" s="339">
        <v>0</v>
      </c>
      <c r="KQ411" s="339">
        <v>0</v>
      </c>
      <c r="KR411" s="339">
        <v>0</v>
      </c>
      <c r="KS411" s="339">
        <v>0</v>
      </c>
      <c r="KU411" s="338" t="s">
        <v>944</v>
      </c>
    </row>
    <row r="412" spans="1:307" x14ac:dyDescent="0.25">
      <c r="A412">
        <v>2022</v>
      </c>
      <c r="B412" t="s">
        <v>963</v>
      </c>
      <c r="C412" t="s">
        <v>966</v>
      </c>
      <c r="D412" t="s">
        <v>967</v>
      </c>
      <c r="E412" t="s">
        <v>780</v>
      </c>
      <c r="F412" s="339">
        <v>0</v>
      </c>
      <c r="G412" s="339">
        <v>0</v>
      </c>
      <c r="H412" s="339">
        <v>192248.95</v>
      </c>
      <c r="I412" s="339">
        <v>0</v>
      </c>
      <c r="J412" s="339">
        <v>0</v>
      </c>
      <c r="K412" s="339">
        <v>0</v>
      </c>
      <c r="L412" s="339">
        <v>143361.29999999999</v>
      </c>
      <c r="M412" s="339">
        <v>0</v>
      </c>
      <c r="N412" s="339">
        <v>6111.8</v>
      </c>
      <c r="O412" s="339">
        <v>88329.9</v>
      </c>
      <c r="P412" s="339">
        <v>58495.8</v>
      </c>
      <c r="Q412" s="339">
        <v>0</v>
      </c>
      <c r="R412" s="339">
        <v>8646.7000000000007</v>
      </c>
      <c r="S412" s="339">
        <v>0</v>
      </c>
      <c r="T412" s="339">
        <v>0</v>
      </c>
      <c r="U412" s="339">
        <v>0</v>
      </c>
      <c r="V412" s="339">
        <v>0</v>
      </c>
      <c r="W412" s="339">
        <v>0</v>
      </c>
      <c r="X412" s="339">
        <v>0</v>
      </c>
      <c r="Y412" s="339">
        <v>0</v>
      </c>
      <c r="Z412" s="339">
        <v>0</v>
      </c>
      <c r="AA412" s="339">
        <v>3840.25</v>
      </c>
      <c r="AB412" s="339">
        <v>0</v>
      </c>
      <c r="AC412" s="339">
        <v>0</v>
      </c>
      <c r="AD412" s="339">
        <v>12000</v>
      </c>
      <c r="AE412" s="339">
        <v>0</v>
      </c>
      <c r="AF412" s="339">
        <v>0</v>
      </c>
      <c r="AG412" s="339">
        <v>0</v>
      </c>
      <c r="AH412" s="339">
        <v>0</v>
      </c>
      <c r="AI412" s="339">
        <v>0</v>
      </c>
      <c r="AJ412" s="339">
        <v>0</v>
      </c>
      <c r="AK412" s="339">
        <v>2326.3000000000002</v>
      </c>
      <c r="AL412" s="339">
        <v>22198.94</v>
      </c>
      <c r="AM412" s="339">
        <v>0</v>
      </c>
      <c r="AN412" s="339">
        <v>0</v>
      </c>
      <c r="AO412" s="339">
        <v>0</v>
      </c>
      <c r="AP412" s="339">
        <v>0</v>
      </c>
      <c r="AQ412" s="339">
        <v>17000</v>
      </c>
      <c r="AR412" s="339">
        <v>0</v>
      </c>
      <c r="AS412" s="339">
        <v>0</v>
      </c>
      <c r="AT412" s="339">
        <v>0</v>
      </c>
      <c r="AU412" s="339">
        <v>0</v>
      </c>
      <c r="AV412" s="339">
        <v>0</v>
      </c>
      <c r="AW412" s="339">
        <v>1231537.01</v>
      </c>
      <c r="AX412" s="339">
        <v>0</v>
      </c>
      <c r="AY412" s="339">
        <v>0</v>
      </c>
      <c r="AZ412" s="339">
        <v>3612.2</v>
      </c>
      <c r="BA412" s="339">
        <v>0</v>
      </c>
      <c r="BB412" s="339">
        <v>0</v>
      </c>
      <c r="BC412" s="339">
        <v>4010.17</v>
      </c>
      <c r="BD412" s="339">
        <v>4670.1000000000004</v>
      </c>
      <c r="BE412" s="339">
        <v>0</v>
      </c>
      <c r="BF412" s="339">
        <v>0</v>
      </c>
      <c r="BG412" s="339">
        <v>0</v>
      </c>
      <c r="BH412" s="339">
        <v>0</v>
      </c>
      <c r="BI412" s="339">
        <v>35966.400000000001</v>
      </c>
      <c r="BJ412" s="339">
        <v>23400</v>
      </c>
      <c r="BK412" s="339">
        <v>66120</v>
      </c>
      <c r="BL412" s="339">
        <v>0</v>
      </c>
      <c r="BM412" s="339">
        <v>0</v>
      </c>
      <c r="BN412" s="339">
        <v>0</v>
      </c>
      <c r="BO412" s="339">
        <v>235734.9</v>
      </c>
      <c r="BP412" s="339">
        <v>0</v>
      </c>
      <c r="BQ412" s="339">
        <v>0</v>
      </c>
      <c r="BR412" s="339">
        <v>344533.75</v>
      </c>
      <c r="BS412" s="339">
        <v>42800</v>
      </c>
      <c r="BT412" s="339">
        <v>0</v>
      </c>
      <c r="BU412" s="339">
        <v>0</v>
      </c>
      <c r="BV412" s="339">
        <v>0</v>
      </c>
      <c r="BW412" s="339">
        <v>0</v>
      </c>
      <c r="BX412" s="339">
        <v>56450.6</v>
      </c>
      <c r="BY412" s="339">
        <v>24371.25</v>
      </c>
      <c r="BZ412" s="339">
        <v>0</v>
      </c>
      <c r="CA412" s="339">
        <v>0</v>
      </c>
      <c r="CB412" s="339">
        <v>0</v>
      </c>
      <c r="CC412" s="339">
        <v>68400</v>
      </c>
      <c r="CD412" s="339">
        <v>0</v>
      </c>
      <c r="CE412" s="339">
        <v>0</v>
      </c>
      <c r="CF412" s="339">
        <v>419215.42</v>
      </c>
      <c r="CG412" s="339">
        <v>0</v>
      </c>
      <c r="CH412" s="339">
        <v>0</v>
      </c>
      <c r="CI412" s="339">
        <v>12166.3</v>
      </c>
      <c r="CJ412" s="339">
        <v>0</v>
      </c>
      <c r="CK412" s="339">
        <v>0</v>
      </c>
      <c r="CL412" s="339">
        <v>0</v>
      </c>
      <c r="CM412" s="339">
        <v>0</v>
      </c>
      <c r="CN412" s="339">
        <v>0</v>
      </c>
      <c r="CO412" s="339">
        <v>0</v>
      </c>
      <c r="CP412" s="339">
        <v>22085</v>
      </c>
      <c r="CQ412" s="339">
        <v>0</v>
      </c>
      <c r="CR412" s="339">
        <v>0</v>
      </c>
      <c r="CS412" s="339">
        <v>0</v>
      </c>
      <c r="CT412" s="339">
        <v>0</v>
      </c>
      <c r="CU412" s="339">
        <v>0</v>
      </c>
      <c r="CV412" s="339">
        <v>15424</v>
      </c>
      <c r="CW412" s="339">
        <v>0</v>
      </c>
      <c r="CX412" s="339">
        <v>0</v>
      </c>
      <c r="CY412" s="339">
        <v>0</v>
      </c>
      <c r="CZ412" s="339">
        <v>60334.1</v>
      </c>
      <c r="DA412" s="339">
        <v>0</v>
      </c>
      <c r="DB412" s="339">
        <v>0</v>
      </c>
      <c r="DC412" s="339">
        <v>0</v>
      </c>
      <c r="DD412" s="339">
        <v>26716.52</v>
      </c>
      <c r="DE412" s="339">
        <v>0</v>
      </c>
      <c r="DF412" s="339">
        <v>0</v>
      </c>
      <c r="DG412" s="339">
        <v>0</v>
      </c>
      <c r="DH412" s="339">
        <v>2607968.2200000002</v>
      </c>
      <c r="DI412" s="339">
        <v>0</v>
      </c>
      <c r="DJ412" s="339">
        <v>0</v>
      </c>
      <c r="DK412" s="339">
        <v>0</v>
      </c>
      <c r="DL412" s="339">
        <v>0</v>
      </c>
      <c r="DM412" s="339">
        <v>32813.800000000003</v>
      </c>
      <c r="DN412" s="339">
        <v>0</v>
      </c>
      <c r="DO412" s="339">
        <v>0</v>
      </c>
      <c r="DP412" s="339">
        <v>0</v>
      </c>
      <c r="DQ412" s="339">
        <v>0</v>
      </c>
      <c r="DR412" s="339">
        <v>0</v>
      </c>
      <c r="DS412" s="339">
        <v>0</v>
      </c>
      <c r="DT412" s="339">
        <v>0</v>
      </c>
      <c r="DU412" s="339">
        <v>7883.8</v>
      </c>
      <c r="DV412" s="339">
        <v>0</v>
      </c>
      <c r="DW412" s="339">
        <v>10584.85</v>
      </c>
      <c r="DX412" s="339">
        <v>112394</v>
      </c>
      <c r="DY412" s="339">
        <v>0</v>
      </c>
      <c r="DZ412" s="339">
        <v>0</v>
      </c>
      <c r="EA412" s="339">
        <v>195544.29</v>
      </c>
      <c r="EB412" s="339">
        <v>0</v>
      </c>
      <c r="EC412" s="339">
        <v>0</v>
      </c>
      <c r="ED412" s="339">
        <v>0</v>
      </c>
      <c r="EE412" s="339">
        <v>0</v>
      </c>
      <c r="EF412" s="339">
        <v>0</v>
      </c>
      <c r="EG412" s="339">
        <v>96700</v>
      </c>
      <c r="EH412" s="339">
        <v>0</v>
      </c>
      <c r="EI412" s="339">
        <v>38150</v>
      </c>
      <c r="EJ412" s="339">
        <v>0</v>
      </c>
      <c r="EK412" s="339">
        <v>0</v>
      </c>
      <c r="EL412" s="339">
        <v>0</v>
      </c>
      <c r="EM412" s="339">
        <v>11400</v>
      </c>
      <c r="EN412" s="339">
        <v>0</v>
      </c>
      <c r="EO412" s="339">
        <v>0</v>
      </c>
      <c r="EP412" s="339">
        <v>75000</v>
      </c>
      <c r="EQ412" s="339">
        <v>0</v>
      </c>
      <c r="ER412" s="339">
        <v>0</v>
      </c>
      <c r="ES412" s="339">
        <v>0</v>
      </c>
      <c r="ET412" s="339">
        <v>0</v>
      </c>
      <c r="EU412" s="339">
        <v>6852.35</v>
      </c>
      <c r="EV412" s="339">
        <v>0</v>
      </c>
      <c r="EW412" s="339">
        <v>0</v>
      </c>
      <c r="EX412" s="339">
        <v>0</v>
      </c>
      <c r="EY412" s="339">
        <v>220968.38</v>
      </c>
      <c r="EZ412" s="339">
        <v>13203833.34</v>
      </c>
      <c r="FA412" s="339">
        <v>11732.1</v>
      </c>
      <c r="FB412" s="339">
        <v>0</v>
      </c>
      <c r="FC412" s="339">
        <v>0</v>
      </c>
      <c r="FD412" s="339">
        <v>2389</v>
      </c>
      <c r="FE412" s="339">
        <v>287600</v>
      </c>
      <c r="FF412" s="339">
        <v>0</v>
      </c>
      <c r="FG412" s="339">
        <v>0</v>
      </c>
      <c r="FH412" s="339">
        <v>300000</v>
      </c>
      <c r="FI412" s="339">
        <v>261797</v>
      </c>
      <c r="FJ412" s="339">
        <v>0</v>
      </c>
      <c r="FK412" s="339">
        <v>0</v>
      </c>
      <c r="FL412" s="339">
        <v>0</v>
      </c>
      <c r="FM412" s="339">
        <v>543200</v>
      </c>
      <c r="FN412" s="339">
        <v>0</v>
      </c>
      <c r="FO412" s="339">
        <v>0</v>
      </c>
      <c r="FP412" s="339">
        <v>144900</v>
      </c>
      <c r="FQ412" s="339">
        <v>0</v>
      </c>
      <c r="FR412" s="339">
        <v>232911.2</v>
      </c>
      <c r="FS412" s="339">
        <v>137466.70000000001</v>
      </c>
      <c r="FT412" s="339">
        <v>0</v>
      </c>
      <c r="FU412" s="339">
        <v>0</v>
      </c>
      <c r="FV412" s="339">
        <v>0</v>
      </c>
      <c r="FW412" s="339">
        <v>0</v>
      </c>
      <c r="FX412" s="339">
        <v>0</v>
      </c>
      <c r="FY412" s="339">
        <v>0</v>
      </c>
      <c r="FZ412" s="339">
        <v>0</v>
      </c>
      <c r="GA412" s="339">
        <v>0</v>
      </c>
      <c r="GB412" s="339">
        <v>0</v>
      </c>
      <c r="GC412" s="339">
        <v>0</v>
      </c>
      <c r="GD412" s="339">
        <v>0</v>
      </c>
      <c r="GE412" s="339">
        <v>0</v>
      </c>
      <c r="GF412" s="339">
        <v>0</v>
      </c>
      <c r="GG412" s="339">
        <v>9097.35</v>
      </c>
      <c r="GH412" s="339">
        <v>0</v>
      </c>
      <c r="GI412" s="339">
        <v>23371.75</v>
      </c>
      <c r="GJ412" s="339">
        <v>0</v>
      </c>
      <c r="GK412" s="339">
        <v>616219.75</v>
      </c>
      <c r="GL412" s="339">
        <v>0</v>
      </c>
      <c r="GM412" s="339">
        <v>1125471.25</v>
      </c>
      <c r="GN412" s="339">
        <v>0</v>
      </c>
      <c r="GO412" s="339">
        <v>0</v>
      </c>
      <c r="GP412" s="339">
        <v>0</v>
      </c>
      <c r="GQ412" s="339">
        <v>0</v>
      </c>
      <c r="GR412" s="339">
        <v>216370.05</v>
      </c>
      <c r="GS412" s="339">
        <v>1484253.89</v>
      </c>
      <c r="GT412" s="339">
        <v>0</v>
      </c>
      <c r="GU412" s="339">
        <v>72437.7</v>
      </c>
      <c r="GV412" s="339">
        <v>0</v>
      </c>
      <c r="GW412" s="339">
        <v>0</v>
      </c>
      <c r="GX412" s="339">
        <v>380378</v>
      </c>
      <c r="GY412" s="339">
        <v>0</v>
      </c>
      <c r="GZ412" s="339">
        <v>35788.36</v>
      </c>
      <c r="HA412" s="339">
        <v>0</v>
      </c>
      <c r="HB412" s="339">
        <v>0</v>
      </c>
      <c r="HC412" s="339">
        <v>0</v>
      </c>
      <c r="HD412" s="339">
        <v>0</v>
      </c>
      <c r="HE412" s="339">
        <v>0</v>
      </c>
      <c r="HF412" s="339">
        <v>0</v>
      </c>
      <c r="HG412" s="339">
        <v>0</v>
      </c>
      <c r="HH412" s="339">
        <v>30000</v>
      </c>
      <c r="HI412" s="339">
        <v>124791.15</v>
      </c>
      <c r="HJ412" s="339">
        <v>0</v>
      </c>
      <c r="HK412" s="339">
        <v>0</v>
      </c>
      <c r="HL412" s="339">
        <v>0</v>
      </c>
      <c r="HM412" s="339">
        <v>0</v>
      </c>
      <c r="HN412" s="339">
        <v>434.3</v>
      </c>
      <c r="HO412" s="339">
        <v>0</v>
      </c>
      <c r="HP412" s="339">
        <v>0</v>
      </c>
      <c r="HQ412" s="339">
        <v>0</v>
      </c>
      <c r="HR412" s="339">
        <v>0</v>
      </c>
      <c r="HS412" s="339">
        <v>0</v>
      </c>
      <c r="HT412" s="339">
        <v>460061.15</v>
      </c>
      <c r="HU412" s="339">
        <v>0</v>
      </c>
      <c r="HV412" s="339">
        <v>16781.349999999999</v>
      </c>
      <c r="HW412" s="339">
        <v>816151.28</v>
      </c>
      <c r="HX412" s="339">
        <v>34772</v>
      </c>
      <c r="HY412" s="339">
        <v>0</v>
      </c>
      <c r="HZ412" s="339">
        <v>0</v>
      </c>
      <c r="IA412" s="339">
        <v>0</v>
      </c>
      <c r="IB412" s="339">
        <v>0</v>
      </c>
      <c r="IC412" s="339">
        <v>390841.18</v>
      </c>
      <c r="ID412" s="339">
        <v>0</v>
      </c>
      <c r="IE412" s="339">
        <v>0</v>
      </c>
      <c r="IF412" s="339">
        <v>0</v>
      </c>
      <c r="IG412" s="339">
        <v>3656.4</v>
      </c>
      <c r="IH412" s="339">
        <v>0</v>
      </c>
      <c r="II412" s="339">
        <v>0</v>
      </c>
      <c r="IJ412" s="339">
        <v>32768.300000000003</v>
      </c>
      <c r="IK412" s="339">
        <v>0</v>
      </c>
      <c r="IL412" s="339">
        <v>0</v>
      </c>
      <c r="IM412" s="339">
        <v>0</v>
      </c>
      <c r="IN412" s="339">
        <v>0</v>
      </c>
      <c r="IO412" s="339">
        <v>118406.85</v>
      </c>
      <c r="IP412" s="339">
        <v>0</v>
      </c>
      <c r="IQ412" s="339">
        <v>0</v>
      </c>
      <c r="IR412" s="339">
        <v>0</v>
      </c>
      <c r="IS412" s="339">
        <v>0</v>
      </c>
      <c r="IT412" s="339">
        <v>166219.44</v>
      </c>
      <c r="IU412" s="339">
        <v>0</v>
      </c>
      <c r="IV412" s="339">
        <v>5756.73</v>
      </c>
      <c r="IW412" s="339">
        <v>0</v>
      </c>
      <c r="IX412" s="339">
        <v>0</v>
      </c>
      <c r="IY412" s="339">
        <v>29990.6</v>
      </c>
      <c r="IZ412" s="339">
        <v>0</v>
      </c>
      <c r="JA412" s="339">
        <v>0</v>
      </c>
      <c r="JB412" s="339">
        <v>0</v>
      </c>
      <c r="JC412" s="339">
        <v>60179.8</v>
      </c>
      <c r="JD412" s="339">
        <v>0</v>
      </c>
      <c r="JE412" s="339">
        <v>0</v>
      </c>
      <c r="JF412" s="339">
        <v>2000</v>
      </c>
      <c r="JG412" s="339">
        <v>0</v>
      </c>
      <c r="JH412" s="339">
        <v>35073</v>
      </c>
      <c r="JI412" s="339">
        <v>0</v>
      </c>
      <c r="JJ412" s="339">
        <v>0</v>
      </c>
      <c r="JK412" s="339">
        <v>0</v>
      </c>
      <c r="JL412" s="339">
        <v>0</v>
      </c>
      <c r="JM412" s="339">
        <v>0</v>
      </c>
      <c r="JN412" s="339">
        <v>0</v>
      </c>
      <c r="JO412" s="339">
        <v>304570.59999999998</v>
      </c>
      <c r="JP412" s="339">
        <v>0</v>
      </c>
      <c r="JQ412" s="339">
        <v>0</v>
      </c>
      <c r="JR412" s="339">
        <v>0</v>
      </c>
      <c r="JS412" s="339">
        <v>0</v>
      </c>
      <c r="JT412" s="339">
        <v>0</v>
      </c>
      <c r="JU412" s="339">
        <v>0</v>
      </c>
      <c r="JV412" s="339">
        <v>127969.7</v>
      </c>
      <c r="JW412" s="339">
        <v>86557.25</v>
      </c>
      <c r="JX412" s="339">
        <v>33833.800000000003</v>
      </c>
      <c r="JY412" s="339">
        <v>0</v>
      </c>
      <c r="JZ412" s="339">
        <v>0</v>
      </c>
      <c r="KA412" s="339">
        <v>94160.05</v>
      </c>
      <c r="KB412" s="339">
        <v>0</v>
      </c>
      <c r="KC412" s="339">
        <v>0</v>
      </c>
      <c r="KD412" s="339">
        <v>0</v>
      </c>
      <c r="KE412" s="339">
        <v>23532.9</v>
      </c>
      <c r="KF412" s="339">
        <v>0</v>
      </c>
      <c r="KG412" s="339">
        <v>0</v>
      </c>
      <c r="KH412" s="339">
        <v>21518.75</v>
      </c>
      <c r="KI412" s="339">
        <v>0</v>
      </c>
      <c r="KJ412" s="339">
        <v>0</v>
      </c>
      <c r="KK412" s="339">
        <v>0</v>
      </c>
      <c r="KL412" s="339">
        <v>0</v>
      </c>
      <c r="KM412" s="339">
        <v>0</v>
      </c>
      <c r="KN412" s="339">
        <v>0</v>
      </c>
      <c r="KO412" s="339">
        <v>0</v>
      </c>
      <c r="KP412" s="339">
        <v>0</v>
      </c>
      <c r="KQ412" s="339">
        <v>2712721.06</v>
      </c>
      <c r="KR412" s="339">
        <v>14160</v>
      </c>
      <c r="KS412" s="339">
        <v>0</v>
      </c>
      <c r="KU412" s="312">
        <v>61</v>
      </c>
    </row>
    <row r="413" spans="1:307" x14ac:dyDescent="0.25">
      <c r="A413">
        <v>2022</v>
      </c>
      <c r="B413" t="s">
        <v>963</v>
      </c>
      <c r="C413" t="s">
        <v>966</v>
      </c>
      <c r="D413" t="s">
        <v>321</v>
      </c>
      <c r="E413" t="s">
        <v>780</v>
      </c>
      <c r="F413" s="339">
        <v>0</v>
      </c>
      <c r="G413" s="339">
        <v>0</v>
      </c>
      <c r="H413" s="339">
        <v>192248.95</v>
      </c>
      <c r="I413" s="339">
        <v>0</v>
      </c>
      <c r="J413" s="339">
        <v>0</v>
      </c>
      <c r="K413" s="339">
        <v>0</v>
      </c>
      <c r="L413" s="339">
        <v>143361.29999999999</v>
      </c>
      <c r="M413" s="339">
        <v>0</v>
      </c>
      <c r="N413" s="339">
        <v>6111.8</v>
      </c>
      <c r="O413" s="339">
        <v>88329.9</v>
      </c>
      <c r="P413" s="339">
        <v>58495.8</v>
      </c>
      <c r="Q413" s="339">
        <v>0</v>
      </c>
      <c r="R413" s="339">
        <v>8646.7000000000007</v>
      </c>
      <c r="S413" s="339">
        <v>0</v>
      </c>
      <c r="T413" s="339">
        <v>0</v>
      </c>
      <c r="U413" s="339">
        <v>0</v>
      </c>
      <c r="V413" s="339">
        <v>0</v>
      </c>
      <c r="W413" s="339">
        <v>0</v>
      </c>
      <c r="X413" s="339">
        <v>0</v>
      </c>
      <c r="Y413" s="339">
        <v>0</v>
      </c>
      <c r="Z413" s="339">
        <v>0</v>
      </c>
      <c r="AA413" s="339">
        <v>3840.25</v>
      </c>
      <c r="AB413" s="339">
        <v>0</v>
      </c>
      <c r="AC413" s="339">
        <v>0</v>
      </c>
      <c r="AD413" s="339">
        <v>12000</v>
      </c>
      <c r="AE413" s="339">
        <v>0</v>
      </c>
      <c r="AF413" s="339">
        <v>0</v>
      </c>
      <c r="AG413" s="339">
        <v>0</v>
      </c>
      <c r="AH413" s="339">
        <v>0</v>
      </c>
      <c r="AI413" s="339">
        <v>0</v>
      </c>
      <c r="AJ413" s="339">
        <v>0</v>
      </c>
      <c r="AK413" s="339">
        <v>2326.3000000000002</v>
      </c>
      <c r="AL413" s="339">
        <v>22198.94</v>
      </c>
      <c r="AM413" s="339">
        <v>0</v>
      </c>
      <c r="AN413" s="339">
        <v>0</v>
      </c>
      <c r="AO413" s="339">
        <v>0</v>
      </c>
      <c r="AP413" s="339">
        <v>0</v>
      </c>
      <c r="AQ413" s="339">
        <v>17000</v>
      </c>
      <c r="AR413" s="339">
        <v>0</v>
      </c>
      <c r="AS413" s="339">
        <v>0</v>
      </c>
      <c r="AT413" s="339">
        <v>0</v>
      </c>
      <c r="AU413" s="339">
        <v>0</v>
      </c>
      <c r="AV413" s="339">
        <v>0</v>
      </c>
      <c r="AW413" s="339">
        <v>1231537.01</v>
      </c>
      <c r="AX413" s="339">
        <v>0</v>
      </c>
      <c r="AY413" s="339">
        <v>0</v>
      </c>
      <c r="AZ413" s="339">
        <v>3612.2</v>
      </c>
      <c r="BA413" s="339">
        <v>0</v>
      </c>
      <c r="BB413" s="339">
        <v>0</v>
      </c>
      <c r="BC413" s="339">
        <v>4010.17</v>
      </c>
      <c r="BD413" s="339">
        <v>4670.1000000000004</v>
      </c>
      <c r="BE413" s="339">
        <v>0</v>
      </c>
      <c r="BF413" s="339">
        <v>0</v>
      </c>
      <c r="BG413" s="339">
        <v>0</v>
      </c>
      <c r="BH413" s="339">
        <v>0</v>
      </c>
      <c r="BI413" s="339">
        <v>35966.400000000001</v>
      </c>
      <c r="BJ413" s="339">
        <v>23400</v>
      </c>
      <c r="BK413" s="339">
        <v>66120</v>
      </c>
      <c r="BL413" s="339">
        <v>0</v>
      </c>
      <c r="BM413" s="339">
        <v>0</v>
      </c>
      <c r="BN413" s="339">
        <v>0</v>
      </c>
      <c r="BO413" s="339">
        <v>235734.9</v>
      </c>
      <c r="BP413" s="339">
        <v>0</v>
      </c>
      <c r="BQ413" s="339">
        <v>0</v>
      </c>
      <c r="BR413" s="339">
        <v>344533.75</v>
      </c>
      <c r="BS413" s="339">
        <v>42800</v>
      </c>
      <c r="BT413" s="339">
        <v>0</v>
      </c>
      <c r="BU413" s="339">
        <v>0</v>
      </c>
      <c r="BV413" s="339">
        <v>0</v>
      </c>
      <c r="BW413" s="339">
        <v>0</v>
      </c>
      <c r="BX413" s="339">
        <v>56450.6</v>
      </c>
      <c r="BY413" s="339">
        <v>24371.25</v>
      </c>
      <c r="BZ413" s="339">
        <v>0</v>
      </c>
      <c r="CA413" s="339">
        <v>0</v>
      </c>
      <c r="CB413" s="339">
        <v>0</v>
      </c>
      <c r="CC413" s="339">
        <v>68400</v>
      </c>
      <c r="CD413" s="339">
        <v>0</v>
      </c>
      <c r="CE413" s="339">
        <v>0</v>
      </c>
      <c r="CF413" s="339">
        <v>419215.42</v>
      </c>
      <c r="CG413" s="339">
        <v>0</v>
      </c>
      <c r="CH413" s="339">
        <v>0</v>
      </c>
      <c r="CI413" s="339">
        <v>12166.3</v>
      </c>
      <c r="CJ413" s="339">
        <v>0</v>
      </c>
      <c r="CK413" s="339">
        <v>0</v>
      </c>
      <c r="CL413" s="339">
        <v>0</v>
      </c>
      <c r="CM413" s="339">
        <v>0</v>
      </c>
      <c r="CN413" s="339">
        <v>0</v>
      </c>
      <c r="CO413" s="339">
        <v>0</v>
      </c>
      <c r="CP413" s="339">
        <v>22085</v>
      </c>
      <c r="CQ413" s="339">
        <v>0</v>
      </c>
      <c r="CR413" s="339">
        <v>0</v>
      </c>
      <c r="CS413" s="339">
        <v>0</v>
      </c>
      <c r="CT413" s="339">
        <v>0</v>
      </c>
      <c r="CU413" s="339">
        <v>0</v>
      </c>
      <c r="CV413" s="339">
        <v>15424</v>
      </c>
      <c r="CW413" s="339">
        <v>0</v>
      </c>
      <c r="CX413" s="339">
        <v>0</v>
      </c>
      <c r="CY413" s="339">
        <v>0</v>
      </c>
      <c r="CZ413" s="339">
        <v>60334.1</v>
      </c>
      <c r="DA413" s="339">
        <v>0</v>
      </c>
      <c r="DB413" s="339">
        <v>0</v>
      </c>
      <c r="DC413" s="339">
        <v>0</v>
      </c>
      <c r="DD413" s="339">
        <v>26716.52</v>
      </c>
      <c r="DE413" s="339">
        <v>0</v>
      </c>
      <c r="DF413" s="339">
        <v>0</v>
      </c>
      <c r="DG413" s="339">
        <v>0</v>
      </c>
      <c r="DH413" s="339">
        <v>2607968.2200000002</v>
      </c>
      <c r="DI413" s="339">
        <v>0</v>
      </c>
      <c r="DJ413" s="339">
        <v>0</v>
      </c>
      <c r="DK413" s="339">
        <v>0</v>
      </c>
      <c r="DL413" s="339">
        <v>0</v>
      </c>
      <c r="DM413" s="339">
        <v>32813.800000000003</v>
      </c>
      <c r="DN413" s="339">
        <v>0</v>
      </c>
      <c r="DO413" s="339">
        <v>0</v>
      </c>
      <c r="DP413" s="339">
        <v>0</v>
      </c>
      <c r="DQ413" s="339">
        <v>0</v>
      </c>
      <c r="DR413" s="339">
        <v>0</v>
      </c>
      <c r="DS413" s="339">
        <v>0</v>
      </c>
      <c r="DT413" s="339">
        <v>0</v>
      </c>
      <c r="DU413" s="339">
        <v>7883.8</v>
      </c>
      <c r="DV413" s="339">
        <v>0</v>
      </c>
      <c r="DW413" s="339">
        <v>10584.85</v>
      </c>
      <c r="DX413" s="339">
        <v>112394</v>
      </c>
      <c r="DY413" s="339">
        <v>0</v>
      </c>
      <c r="DZ413" s="339">
        <v>0</v>
      </c>
      <c r="EA413" s="339">
        <v>195544.29</v>
      </c>
      <c r="EB413" s="339">
        <v>0</v>
      </c>
      <c r="EC413" s="339">
        <v>0</v>
      </c>
      <c r="ED413" s="339">
        <v>0</v>
      </c>
      <c r="EE413" s="339">
        <v>0</v>
      </c>
      <c r="EF413" s="339">
        <v>0</v>
      </c>
      <c r="EG413" s="339">
        <v>96700</v>
      </c>
      <c r="EH413" s="339">
        <v>0</v>
      </c>
      <c r="EI413" s="339">
        <v>38150</v>
      </c>
      <c r="EJ413" s="339">
        <v>0</v>
      </c>
      <c r="EK413" s="339">
        <v>0</v>
      </c>
      <c r="EL413" s="339">
        <v>0</v>
      </c>
      <c r="EM413" s="339">
        <v>11400</v>
      </c>
      <c r="EN413" s="339">
        <v>0</v>
      </c>
      <c r="EO413" s="339">
        <v>0</v>
      </c>
      <c r="EP413" s="339">
        <v>75000</v>
      </c>
      <c r="EQ413" s="339">
        <v>0</v>
      </c>
      <c r="ER413" s="339">
        <v>0</v>
      </c>
      <c r="ES413" s="339">
        <v>0</v>
      </c>
      <c r="ET413" s="339">
        <v>0</v>
      </c>
      <c r="EU413" s="339">
        <v>6852.35</v>
      </c>
      <c r="EV413" s="339">
        <v>0</v>
      </c>
      <c r="EW413" s="339">
        <v>0</v>
      </c>
      <c r="EX413" s="339">
        <v>0</v>
      </c>
      <c r="EY413" s="339">
        <v>220968.38</v>
      </c>
      <c r="EZ413" s="339">
        <v>13203833.34</v>
      </c>
      <c r="FA413" s="339">
        <v>11732.1</v>
      </c>
      <c r="FB413" s="339">
        <v>0</v>
      </c>
      <c r="FC413" s="339">
        <v>0</v>
      </c>
      <c r="FD413" s="339">
        <v>2389</v>
      </c>
      <c r="FE413" s="339">
        <v>287600</v>
      </c>
      <c r="FF413" s="339">
        <v>0</v>
      </c>
      <c r="FG413" s="339">
        <v>0</v>
      </c>
      <c r="FH413" s="339">
        <v>300000</v>
      </c>
      <c r="FI413" s="339">
        <v>261797</v>
      </c>
      <c r="FJ413" s="339">
        <v>0</v>
      </c>
      <c r="FK413" s="339">
        <v>0</v>
      </c>
      <c r="FL413" s="339">
        <v>0</v>
      </c>
      <c r="FM413" s="339">
        <v>543200</v>
      </c>
      <c r="FN413" s="339">
        <v>0</v>
      </c>
      <c r="FO413" s="339">
        <v>0</v>
      </c>
      <c r="FP413" s="339">
        <v>144900</v>
      </c>
      <c r="FQ413" s="339">
        <v>0</v>
      </c>
      <c r="FR413" s="339">
        <v>232911.2</v>
      </c>
      <c r="FS413" s="339">
        <v>137466.70000000001</v>
      </c>
      <c r="FT413" s="339">
        <v>0</v>
      </c>
      <c r="FU413" s="339">
        <v>0</v>
      </c>
      <c r="FV413" s="339">
        <v>0</v>
      </c>
      <c r="FW413" s="339">
        <v>0</v>
      </c>
      <c r="FX413" s="339">
        <v>0</v>
      </c>
      <c r="FY413" s="339">
        <v>0</v>
      </c>
      <c r="FZ413" s="339">
        <v>0</v>
      </c>
      <c r="GA413" s="339">
        <v>0</v>
      </c>
      <c r="GB413" s="339">
        <v>0</v>
      </c>
      <c r="GC413" s="339">
        <v>0</v>
      </c>
      <c r="GD413" s="339">
        <v>0</v>
      </c>
      <c r="GE413" s="339">
        <v>0</v>
      </c>
      <c r="GF413" s="339">
        <v>0</v>
      </c>
      <c r="GG413" s="339">
        <v>9097.35</v>
      </c>
      <c r="GH413" s="339">
        <v>0</v>
      </c>
      <c r="GI413" s="339">
        <v>23371.75</v>
      </c>
      <c r="GJ413" s="339">
        <v>0</v>
      </c>
      <c r="GK413" s="339">
        <v>616219.75</v>
      </c>
      <c r="GL413" s="339">
        <v>0</v>
      </c>
      <c r="GM413" s="339">
        <v>1125471.25</v>
      </c>
      <c r="GN413" s="339">
        <v>0</v>
      </c>
      <c r="GO413" s="339">
        <v>0</v>
      </c>
      <c r="GP413" s="339">
        <v>0</v>
      </c>
      <c r="GQ413" s="339">
        <v>0</v>
      </c>
      <c r="GR413" s="339">
        <v>216370.05</v>
      </c>
      <c r="GS413" s="339">
        <v>1484253.89</v>
      </c>
      <c r="GT413" s="339">
        <v>0</v>
      </c>
      <c r="GU413" s="339">
        <v>72437.7</v>
      </c>
      <c r="GV413" s="339">
        <v>0</v>
      </c>
      <c r="GW413" s="339">
        <v>0</v>
      </c>
      <c r="GX413" s="339">
        <v>380378</v>
      </c>
      <c r="GY413" s="339">
        <v>0</v>
      </c>
      <c r="GZ413" s="339">
        <v>35788.36</v>
      </c>
      <c r="HA413" s="339">
        <v>0</v>
      </c>
      <c r="HB413" s="339">
        <v>0</v>
      </c>
      <c r="HC413" s="339">
        <v>0</v>
      </c>
      <c r="HD413" s="339">
        <v>0</v>
      </c>
      <c r="HE413" s="339">
        <v>0</v>
      </c>
      <c r="HF413" s="339">
        <v>0</v>
      </c>
      <c r="HG413" s="339">
        <v>0</v>
      </c>
      <c r="HH413" s="339">
        <v>30000</v>
      </c>
      <c r="HI413" s="339">
        <v>124791.15</v>
      </c>
      <c r="HJ413" s="339">
        <v>0</v>
      </c>
      <c r="HK413" s="339">
        <v>0</v>
      </c>
      <c r="HL413" s="339">
        <v>0</v>
      </c>
      <c r="HM413" s="339">
        <v>0</v>
      </c>
      <c r="HN413" s="339">
        <v>434.3</v>
      </c>
      <c r="HO413" s="339">
        <v>0</v>
      </c>
      <c r="HP413" s="339">
        <v>0</v>
      </c>
      <c r="HQ413" s="339">
        <v>0</v>
      </c>
      <c r="HR413" s="339">
        <v>0</v>
      </c>
      <c r="HS413" s="339">
        <v>0</v>
      </c>
      <c r="HT413" s="339">
        <v>460061.15</v>
      </c>
      <c r="HU413" s="339">
        <v>0</v>
      </c>
      <c r="HV413" s="339">
        <v>16781.349999999999</v>
      </c>
      <c r="HW413" s="339">
        <v>816151.28</v>
      </c>
      <c r="HX413" s="339">
        <v>34772</v>
      </c>
      <c r="HY413" s="339">
        <v>0</v>
      </c>
      <c r="HZ413" s="339">
        <v>0</v>
      </c>
      <c r="IA413" s="339">
        <v>0</v>
      </c>
      <c r="IB413" s="339">
        <v>0</v>
      </c>
      <c r="IC413" s="339">
        <v>390841.18</v>
      </c>
      <c r="ID413" s="339">
        <v>0</v>
      </c>
      <c r="IE413" s="339">
        <v>0</v>
      </c>
      <c r="IF413" s="339">
        <v>0</v>
      </c>
      <c r="IG413" s="339">
        <v>3656.4</v>
      </c>
      <c r="IH413" s="339">
        <v>0</v>
      </c>
      <c r="II413" s="339">
        <v>0</v>
      </c>
      <c r="IJ413" s="339">
        <v>32768.300000000003</v>
      </c>
      <c r="IK413" s="339">
        <v>0</v>
      </c>
      <c r="IL413" s="339">
        <v>0</v>
      </c>
      <c r="IM413" s="339">
        <v>0</v>
      </c>
      <c r="IN413" s="339">
        <v>0</v>
      </c>
      <c r="IO413" s="339">
        <v>118406.85</v>
      </c>
      <c r="IP413" s="339">
        <v>0</v>
      </c>
      <c r="IQ413" s="339">
        <v>0</v>
      </c>
      <c r="IR413" s="339">
        <v>0</v>
      </c>
      <c r="IS413" s="339">
        <v>0</v>
      </c>
      <c r="IT413" s="339">
        <v>166219.44</v>
      </c>
      <c r="IU413" s="339">
        <v>0</v>
      </c>
      <c r="IV413" s="339">
        <v>5756.73</v>
      </c>
      <c r="IW413" s="339">
        <v>0</v>
      </c>
      <c r="IX413" s="339">
        <v>0</v>
      </c>
      <c r="IY413" s="339">
        <v>29990.6</v>
      </c>
      <c r="IZ413" s="339">
        <v>0</v>
      </c>
      <c r="JA413" s="339">
        <v>0</v>
      </c>
      <c r="JB413" s="339">
        <v>0</v>
      </c>
      <c r="JC413" s="339">
        <v>60179.8</v>
      </c>
      <c r="JD413" s="339">
        <v>0</v>
      </c>
      <c r="JE413" s="339">
        <v>0</v>
      </c>
      <c r="JF413" s="339">
        <v>2000</v>
      </c>
      <c r="JG413" s="339">
        <v>0</v>
      </c>
      <c r="JH413" s="339">
        <v>35073</v>
      </c>
      <c r="JI413" s="339">
        <v>0</v>
      </c>
      <c r="JJ413" s="339">
        <v>0</v>
      </c>
      <c r="JK413" s="339">
        <v>0</v>
      </c>
      <c r="JL413" s="339">
        <v>0</v>
      </c>
      <c r="JM413" s="339">
        <v>0</v>
      </c>
      <c r="JN413" s="339">
        <v>0</v>
      </c>
      <c r="JO413" s="339">
        <v>304570.59999999998</v>
      </c>
      <c r="JP413" s="339">
        <v>0</v>
      </c>
      <c r="JQ413" s="339">
        <v>0</v>
      </c>
      <c r="JR413" s="339">
        <v>0</v>
      </c>
      <c r="JS413" s="339">
        <v>0</v>
      </c>
      <c r="JT413" s="339">
        <v>0</v>
      </c>
      <c r="JU413" s="339">
        <v>0</v>
      </c>
      <c r="JV413" s="339">
        <v>127969.7</v>
      </c>
      <c r="JW413" s="339">
        <v>86557.25</v>
      </c>
      <c r="JX413" s="339">
        <v>33833.800000000003</v>
      </c>
      <c r="JY413" s="339">
        <v>0</v>
      </c>
      <c r="JZ413" s="339">
        <v>0</v>
      </c>
      <c r="KA413" s="339">
        <v>94160.05</v>
      </c>
      <c r="KB413" s="339">
        <v>0</v>
      </c>
      <c r="KC413" s="339">
        <v>0</v>
      </c>
      <c r="KD413" s="339">
        <v>0</v>
      </c>
      <c r="KE413" s="339">
        <v>23532.9</v>
      </c>
      <c r="KF413" s="339">
        <v>0</v>
      </c>
      <c r="KG413" s="339">
        <v>0</v>
      </c>
      <c r="KH413" s="339">
        <v>21518.75</v>
      </c>
      <c r="KI413" s="339">
        <v>0</v>
      </c>
      <c r="KJ413" s="339">
        <v>0</v>
      </c>
      <c r="KK413" s="339">
        <v>0</v>
      </c>
      <c r="KL413" s="339">
        <v>0</v>
      </c>
      <c r="KM413" s="339">
        <v>0</v>
      </c>
      <c r="KN413" s="339">
        <v>0</v>
      </c>
      <c r="KO413" s="339">
        <v>0</v>
      </c>
      <c r="KP413" s="339">
        <v>0</v>
      </c>
      <c r="KQ413" s="339">
        <v>2712721.06</v>
      </c>
      <c r="KR413" s="339">
        <v>14160</v>
      </c>
      <c r="KS413" s="339">
        <v>0</v>
      </c>
      <c r="KU413" s="338" t="s">
        <v>944</v>
      </c>
    </row>
    <row r="414" spans="1:307" x14ac:dyDescent="0.25">
      <c r="A414">
        <v>2022</v>
      </c>
      <c r="B414" t="s">
        <v>963</v>
      </c>
      <c r="C414" t="s">
        <v>968</v>
      </c>
      <c r="D414" t="s">
        <v>969</v>
      </c>
      <c r="E414" t="s">
        <v>780</v>
      </c>
      <c r="F414" s="339">
        <v>0</v>
      </c>
      <c r="G414" s="339">
        <v>0</v>
      </c>
      <c r="H414" s="339">
        <v>0</v>
      </c>
      <c r="I414" s="339">
        <v>0</v>
      </c>
      <c r="J414" s="339">
        <v>0</v>
      </c>
      <c r="K414" s="339">
        <v>0</v>
      </c>
      <c r="L414" s="339">
        <v>0</v>
      </c>
      <c r="M414" s="339">
        <v>0</v>
      </c>
      <c r="N414" s="339">
        <v>0</v>
      </c>
      <c r="O414" s="339">
        <v>0</v>
      </c>
      <c r="P414" s="339">
        <v>0</v>
      </c>
      <c r="Q414" s="339">
        <v>0</v>
      </c>
      <c r="R414" s="339">
        <v>0</v>
      </c>
      <c r="S414" s="339">
        <v>168527.7</v>
      </c>
      <c r="T414" s="339">
        <v>0</v>
      </c>
      <c r="U414" s="339">
        <v>0</v>
      </c>
      <c r="V414" s="339">
        <v>0</v>
      </c>
      <c r="W414" s="339">
        <v>0</v>
      </c>
      <c r="X414" s="339">
        <v>0</v>
      </c>
      <c r="Y414" s="339">
        <v>0</v>
      </c>
      <c r="Z414" s="339">
        <v>0</v>
      </c>
      <c r="AA414" s="339">
        <v>0</v>
      </c>
      <c r="AB414" s="339">
        <v>0</v>
      </c>
      <c r="AC414" s="339">
        <v>0</v>
      </c>
      <c r="AD414" s="339">
        <v>0</v>
      </c>
      <c r="AE414" s="339">
        <v>0</v>
      </c>
      <c r="AF414" s="339">
        <v>500</v>
      </c>
      <c r="AG414" s="339">
        <v>0</v>
      </c>
      <c r="AH414" s="339">
        <v>0</v>
      </c>
      <c r="AI414" s="339">
        <v>0</v>
      </c>
      <c r="AJ414" s="339">
        <v>0</v>
      </c>
      <c r="AK414" s="339">
        <v>0</v>
      </c>
      <c r="AL414" s="339">
        <v>0</v>
      </c>
      <c r="AM414" s="339">
        <v>0</v>
      </c>
      <c r="AN414" s="339">
        <v>0</v>
      </c>
      <c r="AO414" s="339">
        <v>0</v>
      </c>
      <c r="AP414" s="339">
        <v>0</v>
      </c>
      <c r="AQ414" s="339">
        <v>0</v>
      </c>
      <c r="AR414" s="339">
        <v>0</v>
      </c>
      <c r="AS414" s="339">
        <v>0</v>
      </c>
      <c r="AT414" s="339">
        <v>0</v>
      </c>
      <c r="AU414" s="339">
        <v>0</v>
      </c>
      <c r="AV414" s="339">
        <v>0</v>
      </c>
      <c r="AW414" s="339">
        <v>356856.35</v>
      </c>
      <c r="AX414" s="339">
        <v>0</v>
      </c>
      <c r="AY414" s="339">
        <v>0</v>
      </c>
      <c r="AZ414" s="339">
        <v>0</v>
      </c>
      <c r="BA414" s="339">
        <v>0</v>
      </c>
      <c r="BB414" s="339">
        <v>0</v>
      </c>
      <c r="BC414" s="339">
        <v>0</v>
      </c>
      <c r="BD414" s="339">
        <v>0</v>
      </c>
      <c r="BE414" s="339">
        <v>0</v>
      </c>
      <c r="BF414" s="339">
        <v>0</v>
      </c>
      <c r="BG414" s="339">
        <v>0</v>
      </c>
      <c r="BH414" s="339">
        <v>0</v>
      </c>
      <c r="BI414" s="339">
        <v>0</v>
      </c>
      <c r="BJ414" s="339">
        <v>0</v>
      </c>
      <c r="BK414" s="339">
        <v>0</v>
      </c>
      <c r="BL414" s="339">
        <v>0</v>
      </c>
      <c r="BM414" s="339">
        <v>0</v>
      </c>
      <c r="BN414" s="339">
        <v>0</v>
      </c>
      <c r="BO414" s="339">
        <v>0</v>
      </c>
      <c r="BP414" s="339">
        <v>0</v>
      </c>
      <c r="BQ414" s="339">
        <v>0</v>
      </c>
      <c r="BR414" s="339">
        <v>0</v>
      </c>
      <c r="BS414" s="339">
        <v>0</v>
      </c>
      <c r="BT414" s="339">
        <v>0</v>
      </c>
      <c r="BU414" s="339">
        <v>0</v>
      </c>
      <c r="BV414" s="339">
        <v>0</v>
      </c>
      <c r="BW414" s="339">
        <v>0</v>
      </c>
      <c r="BX414" s="339">
        <v>0</v>
      </c>
      <c r="BY414" s="339">
        <v>900</v>
      </c>
      <c r="BZ414" s="339">
        <v>0</v>
      </c>
      <c r="CA414" s="339">
        <v>0</v>
      </c>
      <c r="CB414" s="339">
        <v>0</v>
      </c>
      <c r="CC414" s="339">
        <v>0</v>
      </c>
      <c r="CD414" s="339">
        <v>0</v>
      </c>
      <c r="CE414" s="339">
        <v>0</v>
      </c>
      <c r="CF414" s="339">
        <v>0</v>
      </c>
      <c r="CG414" s="339">
        <v>0</v>
      </c>
      <c r="CH414" s="339">
        <v>0</v>
      </c>
      <c r="CI414" s="339">
        <v>0</v>
      </c>
      <c r="CJ414" s="339">
        <v>0</v>
      </c>
      <c r="CK414" s="339">
        <v>0</v>
      </c>
      <c r="CL414" s="339">
        <v>0</v>
      </c>
      <c r="CM414" s="339">
        <v>0</v>
      </c>
      <c r="CN414" s="339">
        <v>0</v>
      </c>
      <c r="CO414" s="339">
        <v>0</v>
      </c>
      <c r="CP414" s="339">
        <v>0</v>
      </c>
      <c r="CQ414" s="339">
        <v>0</v>
      </c>
      <c r="CR414" s="339">
        <v>0</v>
      </c>
      <c r="CS414" s="339">
        <v>0</v>
      </c>
      <c r="CT414" s="339">
        <v>0</v>
      </c>
      <c r="CU414" s="339">
        <v>0</v>
      </c>
      <c r="CV414" s="339">
        <v>0</v>
      </c>
      <c r="CW414" s="339">
        <v>0</v>
      </c>
      <c r="CX414" s="339">
        <v>0</v>
      </c>
      <c r="CY414" s="339">
        <v>0</v>
      </c>
      <c r="CZ414" s="339">
        <v>0</v>
      </c>
      <c r="DA414" s="339">
        <v>0</v>
      </c>
      <c r="DB414" s="339">
        <v>0</v>
      </c>
      <c r="DC414" s="339">
        <v>0</v>
      </c>
      <c r="DD414" s="339">
        <v>0</v>
      </c>
      <c r="DE414" s="339">
        <v>0</v>
      </c>
      <c r="DF414" s="339">
        <v>20000</v>
      </c>
      <c r="DG414" s="339">
        <v>0</v>
      </c>
      <c r="DH414" s="339">
        <v>0</v>
      </c>
      <c r="DI414" s="339">
        <v>0</v>
      </c>
      <c r="DJ414" s="339">
        <v>0</v>
      </c>
      <c r="DK414" s="339">
        <v>0</v>
      </c>
      <c r="DL414" s="339">
        <v>0</v>
      </c>
      <c r="DM414" s="339">
        <v>0</v>
      </c>
      <c r="DN414" s="339">
        <v>0</v>
      </c>
      <c r="DO414" s="339">
        <v>0</v>
      </c>
      <c r="DP414" s="339">
        <v>0</v>
      </c>
      <c r="DQ414" s="339">
        <v>0</v>
      </c>
      <c r="DR414" s="339">
        <v>0</v>
      </c>
      <c r="DS414" s="339">
        <v>0</v>
      </c>
      <c r="DT414" s="339">
        <v>0</v>
      </c>
      <c r="DU414" s="339">
        <v>0</v>
      </c>
      <c r="DV414" s="339">
        <v>0</v>
      </c>
      <c r="DW414" s="339">
        <v>0</v>
      </c>
      <c r="DX414" s="339">
        <v>0</v>
      </c>
      <c r="DY414" s="339">
        <v>0</v>
      </c>
      <c r="DZ414" s="339">
        <v>0</v>
      </c>
      <c r="EA414" s="339">
        <v>0</v>
      </c>
      <c r="EB414" s="339">
        <v>0</v>
      </c>
      <c r="EC414" s="339">
        <v>1500</v>
      </c>
      <c r="ED414" s="339">
        <v>0</v>
      </c>
      <c r="EE414" s="339">
        <v>0</v>
      </c>
      <c r="EF414" s="339">
        <v>0</v>
      </c>
      <c r="EG414" s="339">
        <v>0</v>
      </c>
      <c r="EH414" s="339">
        <v>0</v>
      </c>
      <c r="EI414" s="339">
        <v>0</v>
      </c>
      <c r="EJ414" s="339">
        <v>0</v>
      </c>
      <c r="EK414" s="339">
        <v>0</v>
      </c>
      <c r="EL414" s="339">
        <v>0</v>
      </c>
      <c r="EM414" s="339">
        <v>0</v>
      </c>
      <c r="EN414" s="339">
        <v>0</v>
      </c>
      <c r="EO414" s="339">
        <v>0</v>
      </c>
      <c r="EP414" s="339">
        <v>0</v>
      </c>
      <c r="EQ414" s="339">
        <v>0</v>
      </c>
      <c r="ER414" s="339">
        <v>0</v>
      </c>
      <c r="ES414" s="339">
        <v>0</v>
      </c>
      <c r="ET414" s="339">
        <v>0</v>
      </c>
      <c r="EU414" s="339">
        <v>0</v>
      </c>
      <c r="EV414" s="339">
        <v>0</v>
      </c>
      <c r="EW414" s="339">
        <v>0</v>
      </c>
      <c r="EX414" s="339">
        <v>0</v>
      </c>
      <c r="EY414" s="339">
        <v>0</v>
      </c>
      <c r="EZ414" s="339">
        <v>0</v>
      </c>
      <c r="FA414" s="339">
        <v>0</v>
      </c>
      <c r="FB414" s="339">
        <v>0</v>
      </c>
      <c r="FC414" s="339">
        <v>125000</v>
      </c>
      <c r="FD414" s="339">
        <v>0</v>
      </c>
      <c r="FE414" s="339">
        <v>0</v>
      </c>
      <c r="FF414" s="339">
        <v>0</v>
      </c>
      <c r="FG414" s="339">
        <v>0</v>
      </c>
      <c r="FH414" s="339">
        <v>0</v>
      </c>
      <c r="FI414" s="339">
        <v>0</v>
      </c>
      <c r="FJ414" s="339">
        <v>0</v>
      </c>
      <c r="FK414" s="339">
        <v>0</v>
      </c>
      <c r="FL414" s="339">
        <v>0</v>
      </c>
      <c r="FM414" s="339">
        <v>0</v>
      </c>
      <c r="FN414" s="339">
        <v>0</v>
      </c>
      <c r="FO414" s="339">
        <v>0</v>
      </c>
      <c r="FP414" s="339">
        <v>0</v>
      </c>
      <c r="FQ414" s="339">
        <v>0</v>
      </c>
      <c r="FR414" s="339">
        <v>0</v>
      </c>
      <c r="FS414" s="339">
        <v>0</v>
      </c>
      <c r="FT414" s="339">
        <v>0</v>
      </c>
      <c r="FU414" s="339">
        <v>0</v>
      </c>
      <c r="FV414" s="339">
        <v>0</v>
      </c>
      <c r="FW414" s="339">
        <v>0</v>
      </c>
      <c r="FX414" s="339">
        <v>0</v>
      </c>
      <c r="FY414" s="339">
        <v>0</v>
      </c>
      <c r="FZ414" s="339">
        <v>0</v>
      </c>
      <c r="GA414" s="339">
        <v>0</v>
      </c>
      <c r="GB414" s="339">
        <v>0</v>
      </c>
      <c r="GC414" s="339">
        <v>0</v>
      </c>
      <c r="GD414" s="339">
        <v>0</v>
      </c>
      <c r="GE414" s="339">
        <v>0</v>
      </c>
      <c r="GF414" s="339">
        <v>0</v>
      </c>
      <c r="GG414" s="339">
        <v>0</v>
      </c>
      <c r="GH414" s="339">
        <v>0</v>
      </c>
      <c r="GI414" s="339">
        <v>0</v>
      </c>
      <c r="GJ414" s="339">
        <v>0</v>
      </c>
      <c r="GK414" s="339">
        <v>0</v>
      </c>
      <c r="GL414" s="339">
        <v>0</v>
      </c>
      <c r="GM414" s="339">
        <v>0</v>
      </c>
      <c r="GN414" s="339">
        <v>0</v>
      </c>
      <c r="GO414" s="339">
        <v>0</v>
      </c>
      <c r="GP414" s="339">
        <v>38.85</v>
      </c>
      <c r="GQ414" s="339">
        <v>0</v>
      </c>
      <c r="GR414" s="339">
        <v>0</v>
      </c>
      <c r="GS414" s="339">
        <v>0</v>
      </c>
      <c r="GT414" s="339">
        <v>17049.2</v>
      </c>
      <c r="GU414" s="339">
        <v>0</v>
      </c>
      <c r="GV414" s="339">
        <v>0</v>
      </c>
      <c r="GW414" s="339">
        <v>0</v>
      </c>
      <c r="GX414" s="339">
        <v>0</v>
      </c>
      <c r="GY414" s="339">
        <v>0</v>
      </c>
      <c r="GZ414" s="339">
        <v>0</v>
      </c>
      <c r="HA414" s="339">
        <v>0</v>
      </c>
      <c r="HB414" s="339">
        <v>0</v>
      </c>
      <c r="HC414" s="339">
        <v>0</v>
      </c>
      <c r="HD414" s="339">
        <v>0</v>
      </c>
      <c r="HE414" s="339">
        <v>0</v>
      </c>
      <c r="HF414" s="339">
        <v>0</v>
      </c>
      <c r="HG414" s="339">
        <v>0</v>
      </c>
      <c r="HH414" s="339">
        <v>0</v>
      </c>
      <c r="HI414" s="339">
        <v>0</v>
      </c>
      <c r="HJ414" s="339">
        <v>0</v>
      </c>
      <c r="HK414" s="339">
        <v>0</v>
      </c>
      <c r="HL414" s="339">
        <v>0</v>
      </c>
      <c r="HM414" s="339">
        <v>0</v>
      </c>
      <c r="HN414" s="339">
        <v>0</v>
      </c>
      <c r="HO414" s="339">
        <v>0</v>
      </c>
      <c r="HP414" s="339">
        <v>0</v>
      </c>
      <c r="HQ414" s="339">
        <v>0</v>
      </c>
      <c r="HR414" s="339">
        <v>0</v>
      </c>
      <c r="HS414" s="339">
        <v>0</v>
      </c>
      <c r="HT414" s="339">
        <v>149717.57</v>
      </c>
      <c r="HU414" s="339">
        <v>0</v>
      </c>
      <c r="HV414" s="339">
        <v>0</v>
      </c>
      <c r="HW414" s="339">
        <v>0</v>
      </c>
      <c r="HX414" s="339">
        <v>40000</v>
      </c>
      <c r="HY414" s="339">
        <v>0</v>
      </c>
      <c r="HZ414" s="339">
        <v>0</v>
      </c>
      <c r="IA414" s="339">
        <v>0</v>
      </c>
      <c r="IB414" s="339">
        <v>0</v>
      </c>
      <c r="IC414" s="339">
        <v>40870</v>
      </c>
      <c r="ID414" s="339">
        <v>0</v>
      </c>
      <c r="IE414" s="339">
        <v>0</v>
      </c>
      <c r="IF414" s="339">
        <v>0</v>
      </c>
      <c r="IG414" s="339">
        <v>0</v>
      </c>
      <c r="IH414" s="339">
        <v>0</v>
      </c>
      <c r="II414" s="339">
        <v>0</v>
      </c>
      <c r="IJ414" s="339">
        <v>0</v>
      </c>
      <c r="IK414" s="339">
        <v>0</v>
      </c>
      <c r="IL414" s="339">
        <v>0</v>
      </c>
      <c r="IM414" s="339">
        <v>68600</v>
      </c>
      <c r="IN414" s="339">
        <v>0</v>
      </c>
      <c r="IO414" s="339">
        <v>0</v>
      </c>
      <c r="IP414" s="339">
        <v>0</v>
      </c>
      <c r="IQ414" s="339">
        <v>0</v>
      </c>
      <c r="IR414" s="339">
        <v>55000</v>
      </c>
      <c r="IS414" s="339">
        <v>0</v>
      </c>
      <c r="IT414" s="339">
        <v>0</v>
      </c>
      <c r="IU414" s="339">
        <v>0</v>
      </c>
      <c r="IV414" s="339">
        <v>0</v>
      </c>
      <c r="IW414" s="339">
        <v>0</v>
      </c>
      <c r="IX414" s="339">
        <v>0</v>
      </c>
      <c r="IY414" s="339">
        <v>0</v>
      </c>
      <c r="IZ414" s="339">
        <v>0</v>
      </c>
      <c r="JA414" s="339">
        <v>0</v>
      </c>
      <c r="JB414" s="339">
        <v>0</v>
      </c>
      <c r="JC414" s="339">
        <v>0</v>
      </c>
      <c r="JD414" s="339">
        <v>0</v>
      </c>
      <c r="JE414" s="339">
        <v>0</v>
      </c>
      <c r="JF414" s="339">
        <v>0</v>
      </c>
      <c r="JG414" s="339">
        <v>0</v>
      </c>
      <c r="JH414" s="339">
        <v>0</v>
      </c>
      <c r="JI414" s="339">
        <v>0</v>
      </c>
      <c r="JJ414" s="339">
        <v>0</v>
      </c>
      <c r="JK414" s="339">
        <v>0</v>
      </c>
      <c r="JL414" s="339">
        <v>0</v>
      </c>
      <c r="JM414" s="339">
        <v>0</v>
      </c>
      <c r="JN414" s="339">
        <v>0</v>
      </c>
      <c r="JO414" s="339">
        <v>0</v>
      </c>
      <c r="JP414" s="339">
        <v>0</v>
      </c>
      <c r="JQ414" s="339">
        <v>40000</v>
      </c>
      <c r="JR414" s="339">
        <v>0</v>
      </c>
      <c r="JS414" s="339">
        <v>1000000</v>
      </c>
      <c r="JT414" s="339">
        <v>0</v>
      </c>
      <c r="JU414" s="339">
        <v>0</v>
      </c>
      <c r="JV414" s="339">
        <v>0</v>
      </c>
      <c r="JW414" s="339">
        <v>0</v>
      </c>
      <c r="JX414" s="339">
        <v>0</v>
      </c>
      <c r="JY414" s="339">
        <v>0</v>
      </c>
      <c r="JZ414" s="339">
        <v>0</v>
      </c>
      <c r="KA414" s="339">
        <v>0</v>
      </c>
      <c r="KB414" s="339">
        <v>1670.8</v>
      </c>
      <c r="KC414" s="339">
        <v>0</v>
      </c>
      <c r="KD414" s="339">
        <v>0</v>
      </c>
      <c r="KE414" s="339">
        <v>0</v>
      </c>
      <c r="KF414" s="339">
        <v>5000</v>
      </c>
      <c r="KG414" s="339">
        <v>0</v>
      </c>
      <c r="KH414" s="339">
        <v>0</v>
      </c>
      <c r="KI414" s="339">
        <v>0</v>
      </c>
      <c r="KJ414" s="339">
        <v>3443.4</v>
      </c>
      <c r="KK414" s="339">
        <v>0</v>
      </c>
      <c r="KL414" s="339">
        <v>0</v>
      </c>
      <c r="KM414" s="339">
        <v>0</v>
      </c>
      <c r="KN414" s="339">
        <v>0</v>
      </c>
      <c r="KO414" s="339">
        <v>0</v>
      </c>
      <c r="KP414" s="339">
        <v>0</v>
      </c>
      <c r="KQ414" s="339">
        <v>0</v>
      </c>
      <c r="KR414" s="339">
        <v>0</v>
      </c>
      <c r="KS414" s="339">
        <v>0</v>
      </c>
      <c r="KU414" s="312">
        <v>62</v>
      </c>
    </row>
    <row r="415" spans="1:307" x14ac:dyDescent="0.25">
      <c r="A415">
        <v>2022</v>
      </c>
      <c r="B415" t="s">
        <v>963</v>
      </c>
      <c r="C415" t="s">
        <v>968</v>
      </c>
      <c r="D415" t="s">
        <v>970</v>
      </c>
      <c r="E415" t="s">
        <v>780</v>
      </c>
      <c r="F415" s="339">
        <v>0</v>
      </c>
      <c r="G415" s="339">
        <v>0</v>
      </c>
      <c r="H415" s="339">
        <v>0</v>
      </c>
      <c r="I415" s="339">
        <v>0</v>
      </c>
      <c r="J415" s="339">
        <v>0</v>
      </c>
      <c r="K415" s="339">
        <v>0</v>
      </c>
      <c r="L415" s="339">
        <v>0</v>
      </c>
      <c r="M415" s="339">
        <v>0</v>
      </c>
      <c r="N415" s="339">
        <v>0</v>
      </c>
      <c r="O415" s="339">
        <v>0</v>
      </c>
      <c r="P415" s="339">
        <v>0</v>
      </c>
      <c r="Q415" s="339">
        <v>0</v>
      </c>
      <c r="R415" s="339">
        <v>0</v>
      </c>
      <c r="S415" s="339">
        <v>0</v>
      </c>
      <c r="T415" s="339">
        <v>0</v>
      </c>
      <c r="U415" s="339">
        <v>0</v>
      </c>
      <c r="V415" s="339">
        <v>0</v>
      </c>
      <c r="W415" s="339">
        <v>0</v>
      </c>
      <c r="X415" s="339">
        <v>0</v>
      </c>
      <c r="Y415" s="339">
        <v>0</v>
      </c>
      <c r="Z415" s="339">
        <v>0</v>
      </c>
      <c r="AA415" s="339">
        <v>0</v>
      </c>
      <c r="AB415" s="339">
        <v>0</v>
      </c>
      <c r="AC415" s="339">
        <v>0</v>
      </c>
      <c r="AD415" s="339">
        <v>0</v>
      </c>
      <c r="AE415" s="339">
        <v>0</v>
      </c>
      <c r="AF415" s="339">
        <v>0</v>
      </c>
      <c r="AG415" s="339">
        <v>0</v>
      </c>
      <c r="AH415" s="339">
        <v>0</v>
      </c>
      <c r="AI415" s="339">
        <v>0</v>
      </c>
      <c r="AJ415" s="339">
        <v>0</v>
      </c>
      <c r="AK415" s="339">
        <v>0</v>
      </c>
      <c r="AL415" s="339">
        <v>0</v>
      </c>
      <c r="AM415" s="339">
        <v>0</v>
      </c>
      <c r="AN415" s="339">
        <v>0</v>
      </c>
      <c r="AO415" s="339">
        <v>0</v>
      </c>
      <c r="AP415" s="339">
        <v>0</v>
      </c>
      <c r="AQ415" s="339">
        <v>0</v>
      </c>
      <c r="AR415" s="339">
        <v>0</v>
      </c>
      <c r="AS415" s="339">
        <v>0</v>
      </c>
      <c r="AT415" s="339">
        <v>9000</v>
      </c>
      <c r="AU415" s="339">
        <v>0</v>
      </c>
      <c r="AV415" s="339">
        <v>0</v>
      </c>
      <c r="AW415" s="339">
        <v>0</v>
      </c>
      <c r="AX415" s="339">
        <v>0</v>
      </c>
      <c r="AY415" s="339">
        <v>475.08</v>
      </c>
      <c r="AZ415" s="339">
        <v>0</v>
      </c>
      <c r="BA415" s="339">
        <v>0</v>
      </c>
      <c r="BB415" s="339">
        <v>0</v>
      </c>
      <c r="BC415" s="339">
        <v>0</v>
      </c>
      <c r="BD415" s="339">
        <v>10364.549999999999</v>
      </c>
      <c r="BE415" s="339">
        <v>0</v>
      </c>
      <c r="BF415" s="339">
        <v>0</v>
      </c>
      <c r="BG415" s="339">
        <v>0</v>
      </c>
      <c r="BH415" s="339">
        <v>0</v>
      </c>
      <c r="BI415" s="339">
        <v>0</v>
      </c>
      <c r="BJ415" s="339">
        <v>0</v>
      </c>
      <c r="BK415" s="339">
        <v>0</v>
      </c>
      <c r="BL415" s="339">
        <v>0</v>
      </c>
      <c r="BM415" s="339">
        <v>0</v>
      </c>
      <c r="BN415" s="339">
        <v>0</v>
      </c>
      <c r="BO415" s="339">
        <v>0</v>
      </c>
      <c r="BP415" s="339">
        <v>0</v>
      </c>
      <c r="BQ415" s="339">
        <v>0</v>
      </c>
      <c r="BR415" s="339">
        <v>0</v>
      </c>
      <c r="BS415" s="339">
        <v>0</v>
      </c>
      <c r="BT415" s="339">
        <v>0</v>
      </c>
      <c r="BU415" s="339">
        <v>0</v>
      </c>
      <c r="BV415" s="339">
        <v>0</v>
      </c>
      <c r="BW415" s="339">
        <v>0</v>
      </c>
      <c r="BX415" s="339">
        <v>0</v>
      </c>
      <c r="BY415" s="339">
        <v>14922</v>
      </c>
      <c r="BZ415" s="339">
        <v>0</v>
      </c>
      <c r="CA415" s="339">
        <v>0</v>
      </c>
      <c r="CB415" s="339">
        <v>0</v>
      </c>
      <c r="CC415" s="339">
        <v>0</v>
      </c>
      <c r="CD415" s="339">
        <v>0</v>
      </c>
      <c r="CE415" s="339">
        <v>0</v>
      </c>
      <c r="CF415" s="339">
        <v>1000</v>
      </c>
      <c r="CG415" s="339">
        <v>1</v>
      </c>
      <c r="CH415" s="339">
        <v>0</v>
      </c>
      <c r="CI415" s="339">
        <v>0</v>
      </c>
      <c r="CJ415" s="339">
        <v>0</v>
      </c>
      <c r="CK415" s="339">
        <v>0</v>
      </c>
      <c r="CL415" s="339">
        <v>0</v>
      </c>
      <c r="CM415" s="339">
        <v>0</v>
      </c>
      <c r="CN415" s="339">
        <v>0</v>
      </c>
      <c r="CO415" s="339">
        <v>0</v>
      </c>
      <c r="CP415" s="339">
        <v>0</v>
      </c>
      <c r="CQ415" s="339">
        <v>0</v>
      </c>
      <c r="CR415" s="339">
        <v>0</v>
      </c>
      <c r="CS415" s="339">
        <v>0</v>
      </c>
      <c r="CT415" s="339">
        <v>31541.200000000001</v>
      </c>
      <c r="CU415" s="339">
        <v>0</v>
      </c>
      <c r="CV415" s="339">
        <v>0</v>
      </c>
      <c r="CW415" s="339">
        <v>0</v>
      </c>
      <c r="CX415" s="339">
        <v>10000</v>
      </c>
      <c r="CY415" s="339">
        <v>0</v>
      </c>
      <c r="CZ415" s="339">
        <v>0</v>
      </c>
      <c r="DA415" s="339">
        <v>0</v>
      </c>
      <c r="DB415" s="339">
        <v>0</v>
      </c>
      <c r="DC415" s="339">
        <v>0</v>
      </c>
      <c r="DD415" s="339">
        <v>0</v>
      </c>
      <c r="DE415" s="339">
        <v>0</v>
      </c>
      <c r="DF415" s="339">
        <v>24071.25</v>
      </c>
      <c r="DG415" s="339">
        <v>5000</v>
      </c>
      <c r="DH415" s="339">
        <v>0</v>
      </c>
      <c r="DI415" s="339">
        <v>0</v>
      </c>
      <c r="DJ415" s="339">
        <v>0</v>
      </c>
      <c r="DK415" s="339">
        <v>0</v>
      </c>
      <c r="DL415" s="339">
        <v>0</v>
      </c>
      <c r="DM415" s="339">
        <v>0</v>
      </c>
      <c r="DN415" s="339">
        <v>0</v>
      </c>
      <c r="DO415" s="339">
        <v>0</v>
      </c>
      <c r="DP415" s="339">
        <v>0</v>
      </c>
      <c r="DQ415" s="339">
        <v>0</v>
      </c>
      <c r="DR415" s="339">
        <v>0</v>
      </c>
      <c r="DS415" s="339">
        <v>200</v>
      </c>
      <c r="DT415" s="339">
        <v>15787</v>
      </c>
      <c r="DU415" s="339">
        <v>100000</v>
      </c>
      <c r="DV415" s="339">
        <v>0</v>
      </c>
      <c r="DW415" s="339">
        <v>0</v>
      </c>
      <c r="DX415" s="339">
        <v>0</v>
      </c>
      <c r="DY415" s="339">
        <v>0</v>
      </c>
      <c r="DZ415" s="339">
        <v>108000</v>
      </c>
      <c r="EA415" s="339">
        <v>0</v>
      </c>
      <c r="EB415" s="339">
        <v>0</v>
      </c>
      <c r="EC415" s="339">
        <v>0</v>
      </c>
      <c r="ED415" s="339">
        <v>0</v>
      </c>
      <c r="EE415" s="339">
        <v>0</v>
      </c>
      <c r="EF415" s="339">
        <v>0</v>
      </c>
      <c r="EG415" s="339">
        <v>42927</v>
      </c>
      <c r="EH415" s="339">
        <v>0</v>
      </c>
      <c r="EI415" s="339">
        <v>0</v>
      </c>
      <c r="EJ415" s="339">
        <v>1601</v>
      </c>
      <c r="EK415" s="339">
        <v>0</v>
      </c>
      <c r="EL415" s="339">
        <v>0</v>
      </c>
      <c r="EM415" s="339">
        <v>0</v>
      </c>
      <c r="EN415" s="339">
        <v>0</v>
      </c>
      <c r="EO415" s="339">
        <v>0</v>
      </c>
      <c r="EP415" s="339">
        <v>0</v>
      </c>
      <c r="EQ415" s="339">
        <v>0</v>
      </c>
      <c r="ER415" s="339">
        <v>2025.75</v>
      </c>
      <c r="ES415" s="339">
        <v>0</v>
      </c>
      <c r="ET415" s="339">
        <v>0</v>
      </c>
      <c r="EU415" s="339">
        <v>0</v>
      </c>
      <c r="EV415" s="339">
        <v>0</v>
      </c>
      <c r="EW415" s="339">
        <v>0</v>
      </c>
      <c r="EX415" s="339">
        <v>0</v>
      </c>
      <c r="EY415" s="339">
        <v>90000</v>
      </c>
      <c r="EZ415" s="339">
        <v>483000</v>
      </c>
      <c r="FA415" s="339">
        <v>0</v>
      </c>
      <c r="FB415" s="339">
        <v>0</v>
      </c>
      <c r="FC415" s="339">
        <v>0</v>
      </c>
      <c r="FD415" s="339">
        <v>1.7</v>
      </c>
      <c r="FE415" s="339">
        <v>25000</v>
      </c>
      <c r="FF415" s="339">
        <v>0</v>
      </c>
      <c r="FG415" s="339">
        <v>0</v>
      </c>
      <c r="FH415" s="339">
        <v>0</v>
      </c>
      <c r="FI415" s="339">
        <v>0</v>
      </c>
      <c r="FJ415" s="339">
        <v>0</v>
      </c>
      <c r="FK415" s="339">
        <v>0</v>
      </c>
      <c r="FL415" s="339">
        <v>0</v>
      </c>
      <c r="FM415" s="339">
        <v>0</v>
      </c>
      <c r="FN415" s="339">
        <v>0</v>
      </c>
      <c r="FO415" s="339">
        <v>0</v>
      </c>
      <c r="FP415" s="339">
        <v>0</v>
      </c>
      <c r="FQ415" s="339">
        <v>0</v>
      </c>
      <c r="FR415" s="339">
        <v>7000</v>
      </c>
      <c r="FS415" s="339">
        <v>0</v>
      </c>
      <c r="FT415" s="339">
        <v>0</v>
      </c>
      <c r="FU415" s="339">
        <v>0</v>
      </c>
      <c r="FV415" s="339">
        <v>0</v>
      </c>
      <c r="FW415" s="339">
        <v>0</v>
      </c>
      <c r="FX415" s="339">
        <v>0</v>
      </c>
      <c r="FY415" s="339">
        <v>0</v>
      </c>
      <c r="FZ415" s="339">
        <v>0</v>
      </c>
      <c r="GA415" s="339">
        <v>0</v>
      </c>
      <c r="GB415" s="339">
        <v>0</v>
      </c>
      <c r="GC415" s="339">
        <v>0</v>
      </c>
      <c r="GD415" s="339">
        <v>0</v>
      </c>
      <c r="GE415" s="339">
        <v>5000</v>
      </c>
      <c r="GF415" s="339">
        <v>0</v>
      </c>
      <c r="GG415" s="339">
        <v>0</v>
      </c>
      <c r="GH415" s="339">
        <v>0</v>
      </c>
      <c r="GI415" s="339">
        <v>0</v>
      </c>
      <c r="GJ415" s="339">
        <v>0</v>
      </c>
      <c r="GK415" s="339">
        <v>0</v>
      </c>
      <c r="GL415" s="339">
        <v>0</v>
      </c>
      <c r="GM415" s="339">
        <v>0</v>
      </c>
      <c r="GN415" s="339">
        <v>0</v>
      </c>
      <c r="GO415" s="339">
        <v>0</v>
      </c>
      <c r="GP415" s="339">
        <v>0</v>
      </c>
      <c r="GQ415" s="339">
        <v>46.76</v>
      </c>
      <c r="GR415" s="339">
        <v>0</v>
      </c>
      <c r="GS415" s="339">
        <v>0</v>
      </c>
      <c r="GT415" s="339">
        <v>0</v>
      </c>
      <c r="GU415" s="339">
        <v>0</v>
      </c>
      <c r="GV415" s="339">
        <v>0</v>
      </c>
      <c r="GW415" s="339">
        <v>0</v>
      </c>
      <c r="GX415" s="339">
        <v>20700</v>
      </c>
      <c r="GY415" s="339">
        <v>0</v>
      </c>
      <c r="GZ415" s="339">
        <v>0</v>
      </c>
      <c r="HA415" s="339">
        <v>13167.9</v>
      </c>
      <c r="HB415" s="339">
        <v>0</v>
      </c>
      <c r="HC415" s="339">
        <v>0</v>
      </c>
      <c r="HD415" s="339">
        <v>0</v>
      </c>
      <c r="HE415" s="339">
        <v>0</v>
      </c>
      <c r="HF415" s="339">
        <v>0</v>
      </c>
      <c r="HG415" s="339">
        <v>10175.49</v>
      </c>
      <c r="HH415" s="339">
        <v>0</v>
      </c>
      <c r="HI415" s="339">
        <v>0</v>
      </c>
      <c r="HJ415" s="339">
        <v>0</v>
      </c>
      <c r="HK415" s="339">
        <v>0</v>
      </c>
      <c r="HL415" s="339">
        <v>0</v>
      </c>
      <c r="HM415" s="339">
        <v>0</v>
      </c>
      <c r="HN415" s="339">
        <v>25000</v>
      </c>
      <c r="HO415" s="339">
        <v>0</v>
      </c>
      <c r="HP415" s="339">
        <v>0</v>
      </c>
      <c r="HQ415" s="339">
        <v>0</v>
      </c>
      <c r="HR415" s="339">
        <v>0</v>
      </c>
      <c r="HS415" s="339">
        <v>0</v>
      </c>
      <c r="HT415" s="339">
        <v>0</v>
      </c>
      <c r="HU415" s="339">
        <v>0</v>
      </c>
      <c r="HV415" s="339">
        <v>0</v>
      </c>
      <c r="HW415" s="339">
        <v>0</v>
      </c>
      <c r="HX415" s="339">
        <v>0</v>
      </c>
      <c r="HY415" s="339">
        <v>0</v>
      </c>
      <c r="HZ415" s="339">
        <v>0</v>
      </c>
      <c r="IA415" s="339">
        <v>0</v>
      </c>
      <c r="IB415" s="339">
        <v>5800</v>
      </c>
      <c r="IC415" s="339">
        <v>0</v>
      </c>
      <c r="ID415" s="339">
        <v>0</v>
      </c>
      <c r="IE415" s="339">
        <v>0</v>
      </c>
      <c r="IF415" s="339">
        <v>0</v>
      </c>
      <c r="IG415" s="339">
        <v>0</v>
      </c>
      <c r="IH415" s="339">
        <v>0</v>
      </c>
      <c r="II415" s="339">
        <v>0</v>
      </c>
      <c r="IJ415" s="339">
        <v>0</v>
      </c>
      <c r="IK415" s="339">
        <v>0</v>
      </c>
      <c r="IL415" s="339">
        <v>0</v>
      </c>
      <c r="IM415" s="339">
        <v>0</v>
      </c>
      <c r="IN415" s="339">
        <v>0</v>
      </c>
      <c r="IO415" s="339">
        <v>0</v>
      </c>
      <c r="IP415" s="339">
        <v>0</v>
      </c>
      <c r="IQ415" s="339">
        <v>0</v>
      </c>
      <c r="IR415" s="339">
        <v>0</v>
      </c>
      <c r="IS415" s="339">
        <v>0</v>
      </c>
      <c r="IT415" s="339">
        <v>0</v>
      </c>
      <c r="IU415" s="339">
        <v>0</v>
      </c>
      <c r="IV415" s="339">
        <v>0</v>
      </c>
      <c r="IW415" s="339">
        <v>0</v>
      </c>
      <c r="IX415" s="339">
        <v>0</v>
      </c>
      <c r="IY415" s="339">
        <v>0</v>
      </c>
      <c r="IZ415" s="339">
        <v>0</v>
      </c>
      <c r="JA415" s="339">
        <v>0</v>
      </c>
      <c r="JB415" s="339">
        <v>3336.6</v>
      </c>
      <c r="JC415" s="339">
        <v>0</v>
      </c>
      <c r="JD415" s="339">
        <v>0</v>
      </c>
      <c r="JE415" s="339">
        <v>0</v>
      </c>
      <c r="JF415" s="339">
        <v>0</v>
      </c>
      <c r="JG415" s="339">
        <v>0</v>
      </c>
      <c r="JH415" s="339">
        <v>0</v>
      </c>
      <c r="JI415" s="339">
        <v>0</v>
      </c>
      <c r="JJ415" s="339">
        <v>0</v>
      </c>
      <c r="JK415" s="339">
        <v>142963</v>
      </c>
      <c r="JL415" s="339">
        <v>0</v>
      </c>
      <c r="JM415" s="339">
        <v>0</v>
      </c>
      <c r="JN415" s="339">
        <v>0</v>
      </c>
      <c r="JO415" s="339">
        <v>0</v>
      </c>
      <c r="JP415" s="339">
        <v>0</v>
      </c>
      <c r="JQ415" s="339">
        <v>0</v>
      </c>
      <c r="JR415" s="339">
        <v>0</v>
      </c>
      <c r="JS415" s="339">
        <v>44691.7</v>
      </c>
      <c r="JT415" s="339">
        <v>0</v>
      </c>
      <c r="JU415" s="339">
        <v>0</v>
      </c>
      <c r="JV415" s="339">
        <v>0</v>
      </c>
      <c r="JW415" s="339">
        <v>0</v>
      </c>
      <c r="JX415" s="339">
        <v>0</v>
      </c>
      <c r="JY415" s="339">
        <v>0</v>
      </c>
      <c r="JZ415" s="339">
        <v>0</v>
      </c>
      <c r="KA415" s="339">
        <v>0</v>
      </c>
      <c r="KB415" s="339">
        <v>0</v>
      </c>
      <c r="KC415" s="339">
        <v>0</v>
      </c>
      <c r="KD415" s="339">
        <v>0</v>
      </c>
      <c r="KE415" s="339">
        <v>225058.45</v>
      </c>
      <c r="KF415" s="339">
        <v>0</v>
      </c>
      <c r="KG415" s="339">
        <v>0</v>
      </c>
      <c r="KH415" s="339">
        <v>0</v>
      </c>
      <c r="KI415" s="339">
        <v>0</v>
      </c>
      <c r="KJ415" s="339">
        <v>0</v>
      </c>
      <c r="KK415" s="339">
        <v>0</v>
      </c>
      <c r="KL415" s="339">
        <v>0</v>
      </c>
      <c r="KM415" s="339">
        <v>0</v>
      </c>
      <c r="KN415" s="339">
        <v>0</v>
      </c>
      <c r="KO415" s="339">
        <v>0</v>
      </c>
      <c r="KP415" s="339">
        <v>0</v>
      </c>
      <c r="KQ415" s="339">
        <v>0</v>
      </c>
      <c r="KR415" s="339">
        <v>20000</v>
      </c>
      <c r="KS415" s="339">
        <v>0</v>
      </c>
      <c r="KU415" s="312">
        <v>62</v>
      </c>
    </row>
    <row r="416" spans="1:307" x14ac:dyDescent="0.25">
      <c r="A416">
        <v>2022</v>
      </c>
      <c r="B416" t="s">
        <v>963</v>
      </c>
      <c r="C416" t="s">
        <v>968</v>
      </c>
      <c r="D416" t="s">
        <v>321</v>
      </c>
      <c r="E416" t="s">
        <v>780</v>
      </c>
      <c r="F416" s="339">
        <v>0</v>
      </c>
      <c r="G416" s="339">
        <v>0</v>
      </c>
      <c r="H416" s="339">
        <v>0</v>
      </c>
      <c r="I416" s="339">
        <v>0</v>
      </c>
      <c r="J416" s="339">
        <v>0</v>
      </c>
      <c r="K416" s="339">
        <v>0</v>
      </c>
      <c r="L416" s="339">
        <v>0</v>
      </c>
      <c r="M416" s="339">
        <v>0</v>
      </c>
      <c r="N416" s="339">
        <v>0</v>
      </c>
      <c r="O416" s="339">
        <v>0</v>
      </c>
      <c r="P416" s="339">
        <v>0</v>
      </c>
      <c r="Q416" s="339">
        <v>0</v>
      </c>
      <c r="R416" s="339">
        <v>0</v>
      </c>
      <c r="S416" s="339">
        <v>168527.7</v>
      </c>
      <c r="T416" s="339">
        <v>0</v>
      </c>
      <c r="U416" s="339">
        <v>0</v>
      </c>
      <c r="V416" s="339">
        <v>0</v>
      </c>
      <c r="W416" s="339">
        <v>0</v>
      </c>
      <c r="X416" s="339">
        <v>0</v>
      </c>
      <c r="Y416" s="339">
        <v>0</v>
      </c>
      <c r="Z416" s="339">
        <v>0</v>
      </c>
      <c r="AA416" s="339">
        <v>0</v>
      </c>
      <c r="AB416" s="339">
        <v>0</v>
      </c>
      <c r="AC416" s="339">
        <v>0</v>
      </c>
      <c r="AD416" s="339">
        <v>0</v>
      </c>
      <c r="AE416" s="339">
        <v>0</v>
      </c>
      <c r="AF416" s="339">
        <v>500</v>
      </c>
      <c r="AG416" s="339">
        <v>0</v>
      </c>
      <c r="AH416" s="339">
        <v>0</v>
      </c>
      <c r="AI416" s="339">
        <v>0</v>
      </c>
      <c r="AJ416" s="339">
        <v>0</v>
      </c>
      <c r="AK416" s="339">
        <v>0</v>
      </c>
      <c r="AL416" s="339">
        <v>0</v>
      </c>
      <c r="AM416" s="339">
        <v>0</v>
      </c>
      <c r="AN416" s="339">
        <v>0</v>
      </c>
      <c r="AO416" s="339">
        <v>0</v>
      </c>
      <c r="AP416" s="339">
        <v>0</v>
      </c>
      <c r="AQ416" s="339">
        <v>0</v>
      </c>
      <c r="AR416" s="339">
        <v>0</v>
      </c>
      <c r="AS416" s="339">
        <v>0</v>
      </c>
      <c r="AT416" s="339">
        <v>9000</v>
      </c>
      <c r="AU416" s="339">
        <v>0</v>
      </c>
      <c r="AV416" s="339">
        <v>0</v>
      </c>
      <c r="AW416" s="339">
        <v>356856.35</v>
      </c>
      <c r="AX416" s="339">
        <v>0</v>
      </c>
      <c r="AY416" s="339">
        <v>475.08</v>
      </c>
      <c r="AZ416" s="339">
        <v>0</v>
      </c>
      <c r="BA416" s="339">
        <v>0</v>
      </c>
      <c r="BB416" s="339">
        <v>0</v>
      </c>
      <c r="BC416" s="339">
        <v>0</v>
      </c>
      <c r="BD416" s="339">
        <v>10364.549999999999</v>
      </c>
      <c r="BE416" s="339">
        <v>0</v>
      </c>
      <c r="BF416" s="339">
        <v>0</v>
      </c>
      <c r="BG416" s="339">
        <v>0</v>
      </c>
      <c r="BH416" s="339">
        <v>0</v>
      </c>
      <c r="BI416" s="339">
        <v>0</v>
      </c>
      <c r="BJ416" s="339">
        <v>0</v>
      </c>
      <c r="BK416" s="339">
        <v>0</v>
      </c>
      <c r="BL416" s="339">
        <v>0</v>
      </c>
      <c r="BM416" s="339">
        <v>0</v>
      </c>
      <c r="BN416" s="339">
        <v>0</v>
      </c>
      <c r="BO416" s="339">
        <v>0</v>
      </c>
      <c r="BP416" s="339">
        <v>0</v>
      </c>
      <c r="BQ416" s="339">
        <v>0</v>
      </c>
      <c r="BR416" s="339">
        <v>0</v>
      </c>
      <c r="BS416" s="339">
        <v>0</v>
      </c>
      <c r="BT416" s="339">
        <v>0</v>
      </c>
      <c r="BU416" s="339">
        <v>0</v>
      </c>
      <c r="BV416" s="339">
        <v>0</v>
      </c>
      <c r="BW416" s="339">
        <v>0</v>
      </c>
      <c r="BX416" s="339">
        <v>0</v>
      </c>
      <c r="BY416" s="339">
        <v>15822</v>
      </c>
      <c r="BZ416" s="339">
        <v>0</v>
      </c>
      <c r="CA416" s="339">
        <v>0</v>
      </c>
      <c r="CB416" s="339">
        <v>0</v>
      </c>
      <c r="CC416" s="339">
        <v>0</v>
      </c>
      <c r="CD416" s="339">
        <v>0</v>
      </c>
      <c r="CE416" s="339">
        <v>0</v>
      </c>
      <c r="CF416" s="339">
        <v>1000</v>
      </c>
      <c r="CG416" s="339">
        <v>1</v>
      </c>
      <c r="CH416" s="339">
        <v>0</v>
      </c>
      <c r="CI416" s="339">
        <v>0</v>
      </c>
      <c r="CJ416" s="339">
        <v>0</v>
      </c>
      <c r="CK416" s="339">
        <v>0</v>
      </c>
      <c r="CL416" s="339">
        <v>0</v>
      </c>
      <c r="CM416" s="339">
        <v>0</v>
      </c>
      <c r="CN416" s="339">
        <v>0</v>
      </c>
      <c r="CO416" s="339">
        <v>0</v>
      </c>
      <c r="CP416" s="339">
        <v>0</v>
      </c>
      <c r="CQ416" s="339">
        <v>0</v>
      </c>
      <c r="CR416" s="339">
        <v>0</v>
      </c>
      <c r="CS416" s="339">
        <v>0</v>
      </c>
      <c r="CT416" s="339">
        <v>31541.200000000001</v>
      </c>
      <c r="CU416" s="339">
        <v>0</v>
      </c>
      <c r="CV416" s="339">
        <v>0</v>
      </c>
      <c r="CW416" s="339">
        <v>0</v>
      </c>
      <c r="CX416" s="339">
        <v>10000</v>
      </c>
      <c r="CY416" s="339">
        <v>0</v>
      </c>
      <c r="CZ416" s="339">
        <v>0</v>
      </c>
      <c r="DA416" s="339">
        <v>0</v>
      </c>
      <c r="DB416" s="339">
        <v>0</v>
      </c>
      <c r="DC416" s="339">
        <v>0</v>
      </c>
      <c r="DD416" s="339">
        <v>0</v>
      </c>
      <c r="DE416" s="339">
        <v>0</v>
      </c>
      <c r="DF416" s="339">
        <v>44071.25</v>
      </c>
      <c r="DG416" s="339">
        <v>5000</v>
      </c>
      <c r="DH416" s="339">
        <v>0</v>
      </c>
      <c r="DI416" s="339">
        <v>0</v>
      </c>
      <c r="DJ416" s="339">
        <v>0</v>
      </c>
      <c r="DK416" s="339">
        <v>0</v>
      </c>
      <c r="DL416" s="339">
        <v>0</v>
      </c>
      <c r="DM416" s="339">
        <v>0</v>
      </c>
      <c r="DN416" s="339">
        <v>0</v>
      </c>
      <c r="DO416" s="339">
        <v>0</v>
      </c>
      <c r="DP416" s="339">
        <v>0</v>
      </c>
      <c r="DQ416" s="339">
        <v>0</v>
      </c>
      <c r="DR416" s="339">
        <v>0</v>
      </c>
      <c r="DS416" s="339">
        <v>200</v>
      </c>
      <c r="DT416" s="339">
        <v>15787</v>
      </c>
      <c r="DU416" s="339">
        <v>100000</v>
      </c>
      <c r="DV416" s="339">
        <v>0</v>
      </c>
      <c r="DW416" s="339">
        <v>0</v>
      </c>
      <c r="DX416" s="339">
        <v>0</v>
      </c>
      <c r="DY416" s="339">
        <v>0</v>
      </c>
      <c r="DZ416" s="339">
        <v>108000</v>
      </c>
      <c r="EA416" s="339">
        <v>0</v>
      </c>
      <c r="EB416" s="339">
        <v>0</v>
      </c>
      <c r="EC416" s="339">
        <v>1500</v>
      </c>
      <c r="ED416" s="339">
        <v>0</v>
      </c>
      <c r="EE416" s="339">
        <v>0</v>
      </c>
      <c r="EF416" s="339">
        <v>0</v>
      </c>
      <c r="EG416" s="339">
        <v>42927</v>
      </c>
      <c r="EH416" s="339">
        <v>0</v>
      </c>
      <c r="EI416" s="339">
        <v>0</v>
      </c>
      <c r="EJ416" s="339">
        <v>1601</v>
      </c>
      <c r="EK416" s="339">
        <v>0</v>
      </c>
      <c r="EL416" s="339">
        <v>0</v>
      </c>
      <c r="EM416" s="339">
        <v>0</v>
      </c>
      <c r="EN416" s="339">
        <v>0</v>
      </c>
      <c r="EO416" s="339">
        <v>0</v>
      </c>
      <c r="EP416" s="339">
        <v>0</v>
      </c>
      <c r="EQ416" s="339">
        <v>0</v>
      </c>
      <c r="ER416" s="339">
        <v>2025.75</v>
      </c>
      <c r="ES416" s="339">
        <v>0</v>
      </c>
      <c r="ET416" s="339">
        <v>0</v>
      </c>
      <c r="EU416" s="339">
        <v>0</v>
      </c>
      <c r="EV416" s="339">
        <v>0</v>
      </c>
      <c r="EW416" s="339">
        <v>0</v>
      </c>
      <c r="EX416" s="339">
        <v>0</v>
      </c>
      <c r="EY416" s="339">
        <v>90000</v>
      </c>
      <c r="EZ416" s="339">
        <v>483000</v>
      </c>
      <c r="FA416" s="339">
        <v>0</v>
      </c>
      <c r="FB416" s="339">
        <v>0</v>
      </c>
      <c r="FC416" s="339">
        <v>125000</v>
      </c>
      <c r="FD416" s="339">
        <v>1.7</v>
      </c>
      <c r="FE416" s="339">
        <v>25000</v>
      </c>
      <c r="FF416" s="339">
        <v>0</v>
      </c>
      <c r="FG416" s="339">
        <v>0</v>
      </c>
      <c r="FH416" s="339">
        <v>0</v>
      </c>
      <c r="FI416" s="339">
        <v>0</v>
      </c>
      <c r="FJ416" s="339">
        <v>0</v>
      </c>
      <c r="FK416" s="339">
        <v>0</v>
      </c>
      <c r="FL416" s="339">
        <v>0</v>
      </c>
      <c r="FM416" s="339">
        <v>0</v>
      </c>
      <c r="FN416" s="339">
        <v>0</v>
      </c>
      <c r="FO416" s="339">
        <v>0</v>
      </c>
      <c r="FP416" s="339">
        <v>0</v>
      </c>
      <c r="FQ416" s="339">
        <v>0</v>
      </c>
      <c r="FR416" s="339">
        <v>7000</v>
      </c>
      <c r="FS416" s="339">
        <v>0</v>
      </c>
      <c r="FT416" s="339">
        <v>0</v>
      </c>
      <c r="FU416" s="339">
        <v>0</v>
      </c>
      <c r="FV416" s="339">
        <v>0</v>
      </c>
      <c r="FW416" s="339">
        <v>0</v>
      </c>
      <c r="FX416" s="339">
        <v>0</v>
      </c>
      <c r="FY416" s="339">
        <v>0</v>
      </c>
      <c r="FZ416" s="339">
        <v>0</v>
      </c>
      <c r="GA416" s="339">
        <v>0</v>
      </c>
      <c r="GB416" s="339">
        <v>0</v>
      </c>
      <c r="GC416" s="339">
        <v>0</v>
      </c>
      <c r="GD416" s="339">
        <v>0</v>
      </c>
      <c r="GE416" s="339">
        <v>5000</v>
      </c>
      <c r="GF416" s="339">
        <v>0</v>
      </c>
      <c r="GG416" s="339">
        <v>0</v>
      </c>
      <c r="GH416" s="339">
        <v>0</v>
      </c>
      <c r="GI416" s="339">
        <v>0</v>
      </c>
      <c r="GJ416" s="339">
        <v>0</v>
      </c>
      <c r="GK416" s="339">
        <v>0</v>
      </c>
      <c r="GL416" s="339">
        <v>0</v>
      </c>
      <c r="GM416" s="339">
        <v>0</v>
      </c>
      <c r="GN416" s="339">
        <v>0</v>
      </c>
      <c r="GO416" s="339">
        <v>0</v>
      </c>
      <c r="GP416" s="339">
        <v>38.85</v>
      </c>
      <c r="GQ416" s="339">
        <v>46.76</v>
      </c>
      <c r="GR416" s="339">
        <v>0</v>
      </c>
      <c r="GS416" s="339">
        <v>0</v>
      </c>
      <c r="GT416" s="339">
        <v>17049.2</v>
      </c>
      <c r="GU416" s="339">
        <v>0</v>
      </c>
      <c r="GV416" s="339">
        <v>0</v>
      </c>
      <c r="GW416" s="339">
        <v>0</v>
      </c>
      <c r="GX416" s="339">
        <v>20700</v>
      </c>
      <c r="GY416" s="339">
        <v>0</v>
      </c>
      <c r="GZ416" s="339">
        <v>0</v>
      </c>
      <c r="HA416" s="339">
        <v>13167.9</v>
      </c>
      <c r="HB416" s="339">
        <v>0</v>
      </c>
      <c r="HC416" s="339">
        <v>0</v>
      </c>
      <c r="HD416" s="339">
        <v>0</v>
      </c>
      <c r="HE416" s="339">
        <v>0</v>
      </c>
      <c r="HF416" s="339">
        <v>0</v>
      </c>
      <c r="HG416" s="339">
        <v>10175.49</v>
      </c>
      <c r="HH416" s="339">
        <v>0</v>
      </c>
      <c r="HI416" s="339">
        <v>0</v>
      </c>
      <c r="HJ416" s="339">
        <v>0</v>
      </c>
      <c r="HK416" s="339">
        <v>0</v>
      </c>
      <c r="HL416" s="339">
        <v>0</v>
      </c>
      <c r="HM416" s="339">
        <v>0</v>
      </c>
      <c r="HN416" s="339">
        <v>25000</v>
      </c>
      <c r="HO416" s="339">
        <v>0</v>
      </c>
      <c r="HP416" s="339">
        <v>0</v>
      </c>
      <c r="HQ416" s="339">
        <v>0</v>
      </c>
      <c r="HR416" s="339">
        <v>0</v>
      </c>
      <c r="HS416" s="339">
        <v>0</v>
      </c>
      <c r="HT416" s="339">
        <v>149717.57</v>
      </c>
      <c r="HU416" s="339">
        <v>0</v>
      </c>
      <c r="HV416" s="339">
        <v>0</v>
      </c>
      <c r="HW416" s="339">
        <v>0</v>
      </c>
      <c r="HX416" s="339">
        <v>40000</v>
      </c>
      <c r="HY416" s="339">
        <v>0</v>
      </c>
      <c r="HZ416" s="339">
        <v>0</v>
      </c>
      <c r="IA416" s="339">
        <v>0</v>
      </c>
      <c r="IB416" s="339">
        <v>5800</v>
      </c>
      <c r="IC416" s="339">
        <v>40870</v>
      </c>
      <c r="ID416" s="339">
        <v>0</v>
      </c>
      <c r="IE416" s="339">
        <v>0</v>
      </c>
      <c r="IF416" s="339">
        <v>0</v>
      </c>
      <c r="IG416" s="339">
        <v>0</v>
      </c>
      <c r="IH416" s="339">
        <v>0</v>
      </c>
      <c r="II416" s="339">
        <v>0</v>
      </c>
      <c r="IJ416" s="339">
        <v>0</v>
      </c>
      <c r="IK416" s="339">
        <v>0</v>
      </c>
      <c r="IL416" s="339">
        <v>0</v>
      </c>
      <c r="IM416" s="339">
        <v>68600</v>
      </c>
      <c r="IN416" s="339">
        <v>0</v>
      </c>
      <c r="IO416" s="339">
        <v>0</v>
      </c>
      <c r="IP416" s="339">
        <v>0</v>
      </c>
      <c r="IQ416" s="339">
        <v>0</v>
      </c>
      <c r="IR416" s="339">
        <v>55000</v>
      </c>
      <c r="IS416" s="339">
        <v>0</v>
      </c>
      <c r="IT416" s="339">
        <v>0</v>
      </c>
      <c r="IU416" s="339">
        <v>0</v>
      </c>
      <c r="IV416" s="339">
        <v>0</v>
      </c>
      <c r="IW416" s="339">
        <v>0</v>
      </c>
      <c r="IX416" s="339">
        <v>0</v>
      </c>
      <c r="IY416" s="339">
        <v>0</v>
      </c>
      <c r="IZ416" s="339">
        <v>0</v>
      </c>
      <c r="JA416" s="339">
        <v>0</v>
      </c>
      <c r="JB416" s="339">
        <v>3336.6</v>
      </c>
      <c r="JC416" s="339">
        <v>0</v>
      </c>
      <c r="JD416" s="339">
        <v>0</v>
      </c>
      <c r="JE416" s="339">
        <v>0</v>
      </c>
      <c r="JF416" s="339">
        <v>0</v>
      </c>
      <c r="JG416" s="339">
        <v>0</v>
      </c>
      <c r="JH416" s="339">
        <v>0</v>
      </c>
      <c r="JI416" s="339">
        <v>0</v>
      </c>
      <c r="JJ416" s="339">
        <v>0</v>
      </c>
      <c r="JK416" s="339">
        <v>142963</v>
      </c>
      <c r="JL416" s="339">
        <v>0</v>
      </c>
      <c r="JM416" s="339">
        <v>0</v>
      </c>
      <c r="JN416" s="339">
        <v>0</v>
      </c>
      <c r="JO416" s="339">
        <v>0</v>
      </c>
      <c r="JP416" s="339">
        <v>0</v>
      </c>
      <c r="JQ416" s="339">
        <v>40000</v>
      </c>
      <c r="JR416" s="339">
        <v>0</v>
      </c>
      <c r="JS416" s="339">
        <v>1044691.7</v>
      </c>
      <c r="JT416" s="339">
        <v>0</v>
      </c>
      <c r="JU416" s="339">
        <v>0</v>
      </c>
      <c r="JV416" s="339">
        <v>0</v>
      </c>
      <c r="JW416" s="339">
        <v>0</v>
      </c>
      <c r="JX416" s="339">
        <v>0</v>
      </c>
      <c r="JY416" s="339">
        <v>0</v>
      </c>
      <c r="JZ416" s="339">
        <v>0</v>
      </c>
      <c r="KA416" s="339">
        <v>0</v>
      </c>
      <c r="KB416" s="339">
        <v>1670.8</v>
      </c>
      <c r="KC416" s="339">
        <v>0</v>
      </c>
      <c r="KD416" s="339">
        <v>0</v>
      </c>
      <c r="KE416" s="339">
        <v>225058.45</v>
      </c>
      <c r="KF416" s="339">
        <v>5000</v>
      </c>
      <c r="KG416" s="339">
        <v>0</v>
      </c>
      <c r="KH416" s="339">
        <v>0</v>
      </c>
      <c r="KI416" s="339">
        <v>0</v>
      </c>
      <c r="KJ416" s="339">
        <v>3443.4</v>
      </c>
      <c r="KK416" s="339">
        <v>0</v>
      </c>
      <c r="KL416" s="339">
        <v>0</v>
      </c>
      <c r="KM416" s="339">
        <v>0</v>
      </c>
      <c r="KN416" s="339">
        <v>0</v>
      </c>
      <c r="KO416" s="339">
        <v>0</v>
      </c>
      <c r="KP416" s="339">
        <v>0</v>
      </c>
      <c r="KQ416" s="339">
        <v>0</v>
      </c>
      <c r="KR416" s="339">
        <v>20000</v>
      </c>
      <c r="KS416" s="339">
        <v>0</v>
      </c>
      <c r="KU416" s="338" t="s">
        <v>944</v>
      </c>
    </row>
    <row r="417" spans="1:311" x14ac:dyDescent="0.25">
      <c r="A417">
        <v>2022</v>
      </c>
      <c r="B417" t="s">
        <v>963</v>
      </c>
      <c r="C417" t="s">
        <v>971</v>
      </c>
      <c r="D417" t="s">
        <v>972</v>
      </c>
      <c r="E417" t="s">
        <v>780</v>
      </c>
      <c r="F417" s="339">
        <v>166140</v>
      </c>
      <c r="G417" s="339">
        <v>0</v>
      </c>
      <c r="H417" s="339">
        <v>263232.65000000002</v>
      </c>
      <c r="I417" s="339">
        <v>0</v>
      </c>
      <c r="J417" s="339">
        <v>0</v>
      </c>
      <c r="K417" s="339">
        <v>0</v>
      </c>
      <c r="L417" s="339">
        <v>71390.899999999994</v>
      </c>
      <c r="M417" s="339">
        <v>0</v>
      </c>
      <c r="N417" s="339">
        <v>22502</v>
      </c>
      <c r="O417" s="339">
        <v>41136</v>
      </c>
      <c r="P417" s="339">
        <v>385116.15</v>
      </c>
      <c r="Q417" s="339">
        <v>0</v>
      </c>
      <c r="R417" s="339">
        <v>0</v>
      </c>
      <c r="S417" s="339">
        <v>0</v>
      </c>
      <c r="T417" s="339">
        <v>284900</v>
      </c>
      <c r="U417" s="339">
        <v>0</v>
      </c>
      <c r="V417" s="339">
        <v>0</v>
      </c>
      <c r="W417" s="339">
        <v>0</v>
      </c>
      <c r="X417" s="339">
        <v>0</v>
      </c>
      <c r="Y417" s="339">
        <v>200000</v>
      </c>
      <c r="Z417" s="339">
        <v>0</v>
      </c>
      <c r="AA417" s="339">
        <v>209332</v>
      </c>
      <c r="AB417" s="339">
        <v>0</v>
      </c>
      <c r="AC417" s="339">
        <v>0</v>
      </c>
      <c r="AD417" s="339">
        <v>1909490.3</v>
      </c>
      <c r="AE417" s="339">
        <v>0</v>
      </c>
      <c r="AF417" s="339">
        <v>0</v>
      </c>
      <c r="AG417" s="339">
        <v>0</v>
      </c>
      <c r="AH417" s="339">
        <v>0</v>
      </c>
      <c r="AI417" s="339">
        <v>0</v>
      </c>
      <c r="AJ417" s="339">
        <v>0</v>
      </c>
      <c r="AK417" s="339">
        <v>0</v>
      </c>
      <c r="AL417" s="339">
        <v>44994.37</v>
      </c>
      <c r="AM417" s="339">
        <v>84030</v>
      </c>
      <c r="AN417" s="339">
        <v>158927.79999999999</v>
      </c>
      <c r="AO417" s="339">
        <v>0</v>
      </c>
      <c r="AP417" s="339">
        <v>0</v>
      </c>
      <c r="AQ417" s="339">
        <v>0</v>
      </c>
      <c r="AR417" s="339">
        <v>0</v>
      </c>
      <c r="AS417" s="339">
        <v>117506.8</v>
      </c>
      <c r="AT417" s="339">
        <v>0</v>
      </c>
      <c r="AU417" s="339">
        <v>0</v>
      </c>
      <c r="AV417" s="339">
        <v>0</v>
      </c>
      <c r="AW417" s="339">
        <v>476498</v>
      </c>
      <c r="AX417" s="339">
        <v>0</v>
      </c>
      <c r="AY417" s="339">
        <v>12595.15</v>
      </c>
      <c r="AZ417" s="339">
        <v>0</v>
      </c>
      <c r="BA417" s="339">
        <v>0</v>
      </c>
      <c r="BB417" s="339">
        <v>0</v>
      </c>
      <c r="BC417" s="339">
        <v>0</v>
      </c>
      <c r="BD417" s="339">
        <v>1404285.52</v>
      </c>
      <c r="BE417" s="339">
        <v>0</v>
      </c>
      <c r="BF417" s="339">
        <v>0</v>
      </c>
      <c r="BG417" s="339">
        <v>0</v>
      </c>
      <c r="BH417" s="339">
        <v>0</v>
      </c>
      <c r="BI417" s="339">
        <v>704109.65</v>
      </c>
      <c r="BJ417" s="339">
        <v>9000</v>
      </c>
      <c r="BK417" s="339">
        <v>75004.55</v>
      </c>
      <c r="BL417" s="339">
        <v>11033.68</v>
      </c>
      <c r="BM417" s="339">
        <v>0</v>
      </c>
      <c r="BN417" s="339">
        <v>50000</v>
      </c>
      <c r="BO417" s="339">
        <v>0</v>
      </c>
      <c r="BP417" s="339">
        <v>0</v>
      </c>
      <c r="BQ417" s="339">
        <v>8250</v>
      </c>
      <c r="BR417" s="339">
        <v>1804953.34</v>
      </c>
      <c r="BS417" s="339">
        <v>596010</v>
      </c>
      <c r="BT417" s="339">
        <v>0</v>
      </c>
      <c r="BU417" s="339">
        <v>0</v>
      </c>
      <c r="BV417" s="339">
        <v>150000</v>
      </c>
      <c r="BW417" s="339">
        <v>154181.07999999999</v>
      </c>
      <c r="BX417" s="339">
        <v>3322</v>
      </c>
      <c r="BY417" s="339">
        <v>51568.04</v>
      </c>
      <c r="BZ417" s="339">
        <v>0</v>
      </c>
      <c r="CA417" s="339">
        <v>0</v>
      </c>
      <c r="CB417" s="339">
        <v>0</v>
      </c>
      <c r="CC417" s="339">
        <v>0</v>
      </c>
      <c r="CD417" s="339">
        <v>0</v>
      </c>
      <c r="CE417" s="339">
        <v>180659.95</v>
      </c>
      <c r="CF417" s="339">
        <v>187673.4</v>
      </c>
      <c r="CG417" s="339">
        <v>0</v>
      </c>
      <c r="CH417" s="339">
        <v>0</v>
      </c>
      <c r="CI417" s="339">
        <v>957723.4</v>
      </c>
      <c r="CJ417" s="339">
        <v>0</v>
      </c>
      <c r="CK417" s="339">
        <v>0</v>
      </c>
      <c r="CL417" s="339">
        <v>18160</v>
      </c>
      <c r="CM417" s="339">
        <v>0</v>
      </c>
      <c r="CN417" s="339">
        <v>0</v>
      </c>
      <c r="CO417" s="339">
        <v>123140.4</v>
      </c>
      <c r="CP417" s="339">
        <v>15767</v>
      </c>
      <c r="CQ417" s="339">
        <v>0</v>
      </c>
      <c r="CR417" s="339">
        <v>0</v>
      </c>
      <c r="CS417" s="339">
        <v>0</v>
      </c>
      <c r="CT417" s="339">
        <v>2504</v>
      </c>
      <c r="CU417" s="339">
        <v>0</v>
      </c>
      <c r="CV417" s="339">
        <v>4000</v>
      </c>
      <c r="CW417" s="339">
        <v>22557.18</v>
      </c>
      <c r="CX417" s="339">
        <v>0</v>
      </c>
      <c r="CY417" s="339">
        <v>0</v>
      </c>
      <c r="CZ417" s="339">
        <v>88779.86</v>
      </c>
      <c r="DA417" s="339">
        <v>107914.65</v>
      </c>
      <c r="DB417" s="339">
        <v>0</v>
      </c>
      <c r="DC417" s="339">
        <v>86800</v>
      </c>
      <c r="DD417" s="339">
        <v>2553732.1</v>
      </c>
      <c r="DE417" s="339">
        <v>48631.199999999997</v>
      </c>
      <c r="DF417" s="339">
        <v>14483.5</v>
      </c>
      <c r="DG417" s="339">
        <v>0</v>
      </c>
      <c r="DH417" s="339">
        <v>9452</v>
      </c>
      <c r="DI417" s="339">
        <v>0</v>
      </c>
      <c r="DJ417" s="339">
        <v>0</v>
      </c>
      <c r="DK417" s="339">
        <v>1406.6</v>
      </c>
      <c r="DL417" s="339">
        <v>0</v>
      </c>
      <c r="DM417" s="339">
        <v>0</v>
      </c>
      <c r="DN417" s="339">
        <v>0</v>
      </c>
      <c r="DO417" s="339">
        <v>0</v>
      </c>
      <c r="DP417" s="339">
        <v>0</v>
      </c>
      <c r="DQ417" s="339">
        <v>0</v>
      </c>
      <c r="DR417" s="339">
        <v>9900</v>
      </c>
      <c r="DS417" s="339">
        <v>41866</v>
      </c>
      <c r="DT417" s="339">
        <v>0</v>
      </c>
      <c r="DU417" s="339">
        <v>38542.65</v>
      </c>
      <c r="DV417" s="339">
        <v>0</v>
      </c>
      <c r="DW417" s="339">
        <v>0</v>
      </c>
      <c r="DX417" s="339">
        <v>327400</v>
      </c>
      <c r="DY417" s="339">
        <v>0</v>
      </c>
      <c r="DZ417" s="339">
        <v>0</v>
      </c>
      <c r="EA417" s="339">
        <v>314396.95</v>
      </c>
      <c r="EB417" s="339">
        <v>29640</v>
      </c>
      <c r="EC417" s="339">
        <v>0</v>
      </c>
      <c r="ED417" s="339">
        <v>0</v>
      </c>
      <c r="EE417" s="339">
        <v>140836</v>
      </c>
      <c r="EF417" s="339">
        <v>0</v>
      </c>
      <c r="EG417" s="339">
        <v>29883.94</v>
      </c>
      <c r="EH417" s="339">
        <v>0</v>
      </c>
      <c r="EI417" s="339">
        <v>240121.35</v>
      </c>
      <c r="EJ417" s="339">
        <v>0</v>
      </c>
      <c r="EK417" s="339">
        <v>0</v>
      </c>
      <c r="EL417" s="339">
        <v>0</v>
      </c>
      <c r="EM417" s="339">
        <v>0</v>
      </c>
      <c r="EN417" s="339">
        <v>6300</v>
      </c>
      <c r="EO417" s="339">
        <v>94500</v>
      </c>
      <c r="EP417" s="339">
        <v>4986.8900000000003</v>
      </c>
      <c r="EQ417" s="339">
        <v>0</v>
      </c>
      <c r="ER417" s="339">
        <v>0</v>
      </c>
      <c r="ES417" s="339">
        <v>0</v>
      </c>
      <c r="ET417" s="339">
        <v>568115</v>
      </c>
      <c r="EU417" s="339">
        <v>0</v>
      </c>
      <c r="EV417" s="339">
        <v>0</v>
      </c>
      <c r="EW417" s="339">
        <v>0</v>
      </c>
      <c r="EX417" s="339">
        <v>0</v>
      </c>
      <c r="EY417" s="339">
        <v>176379.43</v>
      </c>
      <c r="EZ417" s="339">
        <v>3491087.86</v>
      </c>
      <c r="FA417" s="339">
        <v>14291.38</v>
      </c>
      <c r="FB417" s="339">
        <v>0</v>
      </c>
      <c r="FC417" s="339">
        <v>55370.05</v>
      </c>
      <c r="FD417" s="339">
        <v>0</v>
      </c>
      <c r="FE417" s="339">
        <v>0</v>
      </c>
      <c r="FF417" s="339">
        <v>0</v>
      </c>
      <c r="FG417" s="339">
        <v>0</v>
      </c>
      <c r="FH417" s="339">
        <v>151000</v>
      </c>
      <c r="FI417" s="339">
        <v>0</v>
      </c>
      <c r="FJ417" s="339">
        <v>0</v>
      </c>
      <c r="FK417" s="339">
        <v>0</v>
      </c>
      <c r="FL417" s="339">
        <v>0</v>
      </c>
      <c r="FM417" s="339">
        <v>276192.63</v>
      </c>
      <c r="FN417" s="339">
        <v>0</v>
      </c>
      <c r="FO417" s="339">
        <v>185696.4</v>
      </c>
      <c r="FP417" s="339">
        <v>0</v>
      </c>
      <c r="FQ417" s="339">
        <v>0</v>
      </c>
      <c r="FR417" s="339">
        <v>52796.09</v>
      </c>
      <c r="FS417" s="339">
        <v>141440.1</v>
      </c>
      <c r="FT417" s="339">
        <v>4012.9</v>
      </c>
      <c r="FU417" s="339">
        <v>0</v>
      </c>
      <c r="FV417" s="339">
        <v>0</v>
      </c>
      <c r="FW417" s="339">
        <v>0</v>
      </c>
      <c r="FX417" s="339">
        <v>6248</v>
      </c>
      <c r="FY417" s="339">
        <v>216886.2</v>
      </c>
      <c r="FZ417" s="339">
        <v>0</v>
      </c>
      <c r="GA417" s="339">
        <v>0</v>
      </c>
      <c r="GB417" s="339">
        <v>0</v>
      </c>
      <c r="GC417" s="339">
        <v>0</v>
      </c>
      <c r="GD417" s="339">
        <v>79983.7</v>
      </c>
      <c r="GE417" s="339">
        <v>85800</v>
      </c>
      <c r="GF417" s="339">
        <v>0</v>
      </c>
      <c r="GG417" s="339">
        <v>1500</v>
      </c>
      <c r="GH417" s="339">
        <v>0</v>
      </c>
      <c r="GI417" s="339">
        <v>1500</v>
      </c>
      <c r="GJ417" s="339">
        <v>279018.52</v>
      </c>
      <c r="GK417" s="339">
        <v>444019.85</v>
      </c>
      <c r="GL417" s="339">
        <v>0</v>
      </c>
      <c r="GM417" s="339">
        <v>26282</v>
      </c>
      <c r="GN417" s="339">
        <v>0</v>
      </c>
      <c r="GO417" s="339">
        <v>9693</v>
      </c>
      <c r="GP417" s="339">
        <v>0</v>
      </c>
      <c r="GQ417" s="339">
        <v>0</v>
      </c>
      <c r="GR417" s="339">
        <v>0</v>
      </c>
      <c r="GS417" s="339">
        <v>225469.5</v>
      </c>
      <c r="GT417" s="339">
        <v>99453.62</v>
      </c>
      <c r="GU417" s="339">
        <v>133870.75</v>
      </c>
      <c r="GV417" s="339">
        <v>0</v>
      </c>
      <c r="GW417" s="339">
        <v>0</v>
      </c>
      <c r="GX417" s="339">
        <v>1187352</v>
      </c>
      <c r="GY417" s="339">
        <v>0</v>
      </c>
      <c r="GZ417" s="339">
        <v>240303</v>
      </c>
      <c r="HA417" s="339">
        <v>385224.4</v>
      </c>
      <c r="HB417" s="339">
        <v>0</v>
      </c>
      <c r="HC417" s="339">
        <v>0</v>
      </c>
      <c r="HD417" s="339">
        <v>0</v>
      </c>
      <c r="HE417" s="339">
        <v>0</v>
      </c>
      <c r="HF417" s="339">
        <v>49328.4</v>
      </c>
      <c r="HG417" s="339">
        <v>0</v>
      </c>
      <c r="HH417" s="339">
        <v>1718501.8</v>
      </c>
      <c r="HI417" s="339">
        <v>0</v>
      </c>
      <c r="HJ417" s="339">
        <v>0</v>
      </c>
      <c r="HK417" s="339">
        <v>0</v>
      </c>
      <c r="HL417" s="339">
        <v>0</v>
      </c>
      <c r="HM417" s="339">
        <v>144274</v>
      </c>
      <c r="HN417" s="339">
        <v>0</v>
      </c>
      <c r="HO417" s="339">
        <v>2200</v>
      </c>
      <c r="HP417" s="339">
        <v>12195.47</v>
      </c>
      <c r="HQ417" s="339">
        <v>0</v>
      </c>
      <c r="HR417" s="339">
        <v>0</v>
      </c>
      <c r="HS417" s="339">
        <v>331406</v>
      </c>
      <c r="HT417" s="339">
        <v>232810.85</v>
      </c>
      <c r="HU417" s="339">
        <v>0</v>
      </c>
      <c r="HV417" s="339">
        <v>1337035.81</v>
      </c>
      <c r="HW417" s="339">
        <v>38652.35</v>
      </c>
      <c r="HX417" s="339">
        <v>75990</v>
      </c>
      <c r="HY417" s="339">
        <v>1576666.45</v>
      </c>
      <c r="HZ417" s="339">
        <v>0</v>
      </c>
      <c r="IA417" s="339">
        <v>0</v>
      </c>
      <c r="IB417" s="339">
        <v>10053.450000000001</v>
      </c>
      <c r="IC417" s="339">
        <v>126185</v>
      </c>
      <c r="ID417" s="339">
        <v>0</v>
      </c>
      <c r="IE417" s="339">
        <v>3602.71</v>
      </c>
      <c r="IF417" s="339">
        <v>123661</v>
      </c>
      <c r="IG417" s="339">
        <v>56698</v>
      </c>
      <c r="IH417" s="339">
        <v>0</v>
      </c>
      <c r="II417" s="339">
        <v>0</v>
      </c>
      <c r="IJ417" s="339">
        <v>73242.5</v>
      </c>
      <c r="IK417" s="339">
        <v>0</v>
      </c>
      <c r="IL417" s="339">
        <v>0</v>
      </c>
      <c r="IM417" s="339">
        <v>0</v>
      </c>
      <c r="IN417" s="339">
        <v>97424</v>
      </c>
      <c r="IO417" s="339">
        <v>0</v>
      </c>
      <c r="IP417" s="339">
        <v>0</v>
      </c>
      <c r="IQ417" s="339">
        <v>0</v>
      </c>
      <c r="IR417" s="339">
        <v>0</v>
      </c>
      <c r="IS417" s="339">
        <v>0</v>
      </c>
      <c r="IT417" s="339">
        <v>36750</v>
      </c>
      <c r="IU417" s="339">
        <v>0</v>
      </c>
      <c r="IV417" s="339">
        <v>0</v>
      </c>
      <c r="IW417" s="339">
        <v>0</v>
      </c>
      <c r="IX417" s="339">
        <v>12583</v>
      </c>
      <c r="IY417" s="339">
        <v>407382</v>
      </c>
      <c r="IZ417" s="339">
        <v>0</v>
      </c>
      <c r="JA417" s="339">
        <v>0</v>
      </c>
      <c r="JB417" s="339">
        <v>0</v>
      </c>
      <c r="JC417" s="339">
        <v>0</v>
      </c>
      <c r="JD417" s="339">
        <v>0</v>
      </c>
      <c r="JE417" s="339">
        <v>0</v>
      </c>
      <c r="JF417" s="339">
        <v>0</v>
      </c>
      <c r="JG417" s="339">
        <v>0</v>
      </c>
      <c r="JH417" s="339">
        <v>0</v>
      </c>
      <c r="JI417" s="339">
        <v>0</v>
      </c>
      <c r="JJ417" s="339">
        <v>146918.38</v>
      </c>
      <c r="JK417" s="339">
        <v>0</v>
      </c>
      <c r="JL417" s="339">
        <v>110000</v>
      </c>
      <c r="JM417" s="339">
        <v>390285.9</v>
      </c>
      <c r="JN417" s="339">
        <v>0</v>
      </c>
      <c r="JO417" s="339">
        <v>740825.1</v>
      </c>
      <c r="JP417" s="339">
        <v>2764</v>
      </c>
      <c r="JQ417" s="339">
        <v>0</v>
      </c>
      <c r="JR417" s="339">
        <v>0</v>
      </c>
      <c r="JS417" s="339">
        <v>1042361.89</v>
      </c>
      <c r="JT417" s="339">
        <v>0</v>
      </c>
      <c r="JU417" s="339">
        <v>0</v>
      </c>
      <c r="JV417" s="339">
        <v>0</v>
      </c>
      <c r="JW417" s="339">
        <v>0</v>
      </c>
      <c r="JX417" s="339">
        <v>0</v>
      </c>
      <c r="JY417" s="339">
        <v>0</v>
      </c>
      <c r="JZ417" s="339">
        <v>0</v>
      </c>
      <c r="KA417" s="339">
        <v>82970</v>
      </c>
      <c r="KB417" s="339">
        <v>109384</v>
      </c>
      <c r="KC417" s="339">
        <v>0</v>
      </c>
      <c r="KD417" s="339">
        <v>4577.3999999999996</v>
      </c>
      <c r="KE417" s="339">
        <v>928040.29</v>
      </c>
      <c r="KF417" s="339">
        <v>0</v>
      </c>
      <c r="KG417" s="339">
        <v>0</v>
      </c>
      <c r="KH417" s="339">
        <v>0</v>
      </c>
      <c r="KI417" s="339">
        <v>15300</v>
      </c>
      <c r="KJ417" s="339">
        <v>0</v>
      </c>
      <c r="KK417" s="339">
        <v>0</v>
      </c>
      <c r="KL417" s="339">
        <v>131070</v>
      </c>
      <c r="KM417" s="339">
        <v>0</v>
      </c>
      <c r="KN417" s="339">
        <v>0</v>
      </c>
      <c r="KO417" s="339">
        <v>310698.09000000003</v>
      </c>
      <c r="KP417" s="339">
        <v>0</v>
      </c>
      <c r="KQ417" s="339">
        <v>516814.81</v>
      </c>
      <c r="KR417" s="339">
        <v>500000</v>
      </c>
      <c r="KS417" s="339">
        <v>48258</v>
      </c>
      <c r="KU417" s="312">
        <v>66</v>
      </c>
    </row>
    <row r="418" spans="1:311" x14ac:dyDescent="0.25">
      <c r="A418">
        <v>2022</v>
      </c>
      <c r="B418" t="s">
        <v>963</v>
      </c>
      <c r="C418" t="s">
        <v>971</v>
      </c>
      <c r="D418" t="s">
        <v>973</v>
      </c>
      <c r="E418" t="s">
        <v>780</v>
      </c>
      <c r="F418" s="339">
        <v>0</v>
      </c>
      <c r="G418" s="339">
        <v>0</v>
      </c>
      <c r="H418" s="339">
        <v>0</v>
      </c>
      <c r="I418" s="339">
        <v>0</v>
      </c>
      <c r="J418" s="339">
        <v>0</v>
      </c>
      <c r="K418" s="339">
        <v>0</v>
      </c>
      <c r="L418" s="339">
        <v>0</v>
      </c>
      <c r="M418" s="339">
        <v>0</v>
      </c>
      <c r="N418" s="339">
        <v>0</v>
      </c>
      <c r="O418" s="339">
        <v>0</v>
      </c>
      <c r="P418" s="339">
        <v>0</v>
      </c>
      <c r="Q418" s="339">
        <v>0</v>
      </c>
      <c r="R418" s="339">
        <v>0</v>
      </c>
      <c r="S418" s="339">
        <v>0</v>
      </c>
      <c r="T418" s="339">
        <v>0</v>
      </c>
      <c r="U418" s="339">
        <v>0</v>
      </c>
      <c r="V418" s="339">
        <v>0</v>
      </c>
      <c r="W418" s="339">
        <v>0</v>
      </c>
      <c r="X418" s="339">
        <v>0</v>
      </c>
      <c r="Y418" s="339">
        <v>0</v>
      </c>
      <c r="Z418" s="339">
        <v>0</v>
      </c>
      <c r="AA418" s="339">
        <v>0</v>
      </c>
      <c r="AB418" s="339">
        <v>0</v>
      </c>
      <c r="AC418" s="339">
        <v>0</v>
      </c>
      <c r="AD418" s="339">
        <v>0</v>
      </c>
      <c r="AE418" s="339">
        <v>56255.22</v>
      </c>
      <c r="AF418" s="339">
        <v>0</v>
      </c>
      <c r="AG418" s="339">
        <v>0</v>
      </c>
      <c r="AH418" s="339">
        <v>0</v>
      </c>
      <c r="AI418" s="339">
        <v>0</v>
      </c>
      <c r="AJ418" s="339">
        <v>0</v>
      </c>
      <c r="AK418" s="339">
        <v>0</v>
      </c>
      <c r="AL418" s="339">
        <v>0</v>
      </c>
      <c r="AM418" s="339">
        <v>0</v>
      </c>
      <c r="AN418" s="339">
        <v>0</v>
      </c>
      <c r="AO418" s="339">
        <v>0</v>
      </c>
      <c r="AP418" s="339">
        <v>0</v>
      </c>
      <c r="AQ418" s="339">
        <v>0</v>
      </c>
      <c r="AR418" s="339">
        <v>0</v>
      </c>
      <c r="AS418" s="339">
        <v>0</v>
      </c>
      <c r="AT418" s="339">
        <v>0</v>
      </c>
      <c r="AU418" s="339">
        <v>0</v>
      </c>
      <c r="AV418" s="339">
        <v>0</v>
      </c>
      <c r="AW418" s="339">
        <v>0</v>
      </c>
      <c r="AX418" s="339">
        <v>0</v>
      </c>
      <c r="AY418" s="339">
        <v>0</v>
      </c>
      <c r="AZ418" s="339">
        <v>0</v>
      </c>
      <c r="BA418" s="339">
        <v>0</v>
      </c>
      <c r="BB418" s="339">
        <v>0</v>
      </c>
      <c r="BC418" s="339">
        <v>0</v>
      </c>
      <c r="BD418" s="339">
        <v>0</v>
      </c>
      <c r="BE418" s="339">
        <v>0</v>
      </c>
      <c r="BF418" s="339">
        <v>0</v>
      </c>
      <c r="BG418" s="339">
        <v>0</v>
      </c>
      <c r="BH418" s="339">
        <v>0</v>
      </c>
      <c r="BI418" s="339">
        <v>0</v>
      </c>
      <c r="BJ418" s="339">
        <v>0</v>
      </c>
      <c r="BK418" s="339">
        <v>0</v>
      </c>
      <c r="BL418" s="339">
        <v>0</v>
      </c>
      <c r="BM418" s="339">
        <v>0</v>
      </c>
      <c r="BN418" s="339">
        <v>0</v>
      </c>
      <c r="BO418" s="339">
        <v>0</v>
      </c>
      <c r="BP418" s="339">
        <v>0</v>
      </c>
      <c r="BQ418" s="339">
        <v>0</v>
      </c>
      <c r="BR418" s="339">
        <v>0</v>
      </c>
      <c r="BS418" s="339">
        <v>0</v>
      </c>
      <c r="BT418" s="339">
        <v>0</v>
      </c>
      <c r="BU418" s="339">
        <v>0</v>
      </c>
      <c r="BV418" s="339">
        <v>0</v>
      </c>
      <c r="BW418" s="339">
        <v>0</v>
      </c>
      <c r="BX418" s="339">
        <v>0</v>
      </c>
      <c r="BY418" s="339">
        <v>9682</v>
      </c>
      <c r="BZ418" s="339">
        <v>0</v>
      </c>
      <c r="CA418" s="339">
        <v>0</v>
      </c>
      <c r="CB418" s="339">
        <v>0</v>
      </c>
      <c r="CC418" s="339">
        <v>0</v>
      </c>
      <c r="CD418" s="339">
        <v>0</v>
      </c>
      <c r="CE418" s="339">
        <v>0</v>
      </c>
      <c r="CF418" s="339">
        <v>0</v>
      </c>
      <c r="CG418" s="339">
        <v>0</v>
      </c>
      <c r="CH418" s="339">
        <v>0</v>
      </c>
      <c r="CI418" s="339">
        <v>0</v>
      </c>
      <c r="CJ418" s="339">
        <v>0</v>
      </c>
      <c r="CK418" s="339">
        <v>0</v>
      </c>
      <c r="CL418" s="339">
        <v>0</v>
      </c>
      <c r="CM418" s="339">
        <v>0</v>
      </c>
      <c r="CN418" s="339">
        <v>0</v>
      </c>
      <c r="CO418" s="339">
        <v>0</v>
      </c>
      <c r="CP418" s="339">
        <v>0</v>
      </c>
      <c r="CQ418" s="339">
        <v>0</v>
      </c>
      <c r="CR418" s="339">
        <v>0</v>
      </c>
      <c r="CS418" s="339">
        <v>0</v>
      </c>
      <c r="CT418" s="339">
        <v>0</v>
      </c>
      <c r="CU418" s="339">
        <v>0</v>
      </c>
      <c r="CV418" s="339">
        <v>17235</v>
      </c>
      <c r="CW418" s="339">
        <v>0</v>
      </c>
      <c r="CX418" s="339">
        <v>43999.26</v>
      </c>
      <c r="CY418" s="339">
        <v>0</v>
      </c>
      <c r="CZ418" s="339">
        <v>0</v>
      </c>
      <c r="DA418" s="339">
        <v>0</v>
      </c>
      <c r="DB418" s="339">
        <v>0</v>
      </c>
      <c r="DC418" s="339">
        <v>0</v>
      </c>
      <c r="DD418" s="339">
        <v>13991.18</v>
      </c>
      <c r="DE418" s="339">
        <v>0</v>
      </c>
      <c r="DF418" s="339">
        <v>0</v>
      </c>
      <c r="DG418" s="339">
        <v>0</v>
      </c>
      <c r="DH418" s="339">
        <v>0</v>
      </c>
      <c r="DI418" s="339">
        <v>0</v>
      </c>
      <c r="DJ418" s="339">
        <v>0</v>
      </c>
      <c r="DK418" s="339">
        <v>0</v>
      </c>
      <c r="DL418" s="339">
        <v>0</v>
      </c>
      <c r="DM418" s="339">
        <v>0</v>
      </c>
      <c r="DN418" s="339">
        <v>0</v>
      </c>
      <c r="DO418" s="339">
        <v>0</v>
      </c>
      <c r="DP418" s="339">
        <v>0</v>
      </c>
      <c r="DQ418" s="339">
        <v>0</v>
      </c>
      <c r="DR418" s="339">
        <v>0</v>
      </c>
      <c r="DS418" s="339">
        <v>0</v>
      </c>
      <c r="DT418" s="339">
        <v>0</v>
      </c>
      <c r="DU418" s="339">
        <v>0</v>
      </c>
      <c r="DV418" s="339">
        <v>0</v>
      </c>
      <c r="DW418" s="339">
        <v>0</v>
      </c>
      <c r="DX418" s="339">
        <v>0</v>
      </c>
      <c r="DY418" s="339">
        <v>0</v>
      </c>
      <c r="DZ418" s="339">
        <v>0</v>
      </c>
      <c r="EA418" s="339">
        <v>5285.7</v>
      </c>
      <c r="EB418" s="339">
        <v>0</v>
      </c>
      <c r="EC418" s="339">
        <v>0</v>
      </c>
      <c r="ED418" s="339">
        <v>0</v>
      </c>
      <c r="EE418" s="339">
        <v>0</v>
      </c>
      <c r="EF418" s="339">
        <v>0</v>
      </c>
      <c r="EG418" s="339">
        <v>0</v>
      </c>
      <c r="EH418" s="339">
        <v>0</v>
      </c>
      <c r="EI418" s="339">
        <v>0</v>
      </c>
      <c r="EJ418" s="339">
        <v>0</v>
      </c>
      <c r="EK418" s="339">
        <v>0</v>
      </c>
      <c r="EL418" s="339">
        <v>0</v>
      </c>
      <c r="EM418" s="339">
        <v>0</v>
      </c>
      <c r="EN418" s="339">
        <v>0</v>
      </c>
      <c r="EO418" s="339">
        <v>0</v>
      </c>
      <c r="EP418" s="339">
        <v>0</v>
      </c>
      <c r="EQ418" s="339">
        <v>0</v>
      </c>
      <c r="ER418" s="339">
        <v>0</v>
      </c>
      <c r="ES418" s="339">
        <v>0</v>
      </c>
      <c r="ET418" s="339">
        <v>0</v>
      </c>
      <c r="EU418" s="339">
        <v>0</v>
      </c>
      <c r="EV418" s="339">
        <v>0</v>
      </c>
      <c r="EW418" s="339">
        <v>0</v>
      </c>
      <c r="EX418" s="339">
        <v>0</v>
      </c>
      <c r="EY418" s="339">
        <v>15700</v>
      </c>
      <c r="EZ418" s="339">
        <v>32811.4</v>
      </c>
      <c r="FA418" s="339">
        <v>0</v>
      </c>
      <c r="FB418" s="339">
        <v>0</v>
      </c>
      <c r="FC418" s="339">
        <v>0</v>
      </c>
      <c r="FD418" s="339">
        <v>0</v>
      </c>
      <c r="FE418" s="339">
        <v>0</v>
      </c>
      <c r="FF418" s="339">
        <v>0</v>
      </c>
      <c r="FG418" s="339">
        <v>0</v>
      </c>
      <c r="FH418" s="339">
        <v>0</v>
      </c>
      <c r="FI418" s="339">
        <v>0</v>
      </c>
      <c r="FJ418" s="339">
        <v>0</v>
      </c>
      <c r="FK418" s="339">
        <v>0</v>
      </c>
      <c r="FL418" s="339">
        <v>0</v>
      </c>
      <c r="FM418" s="339">
        <v>0</v>
      </c>
      <c r="FN418" s="339">
        <v>0</v>
      </c>
      <c r="FO418" s="339">
        <v>0</v>
      </c>
      <c r="FP418" s="339">
        <v>0</v>
      </c>
      <c r="FQ418" s="339">
        <v>0</v>
      </c>
      <c r="FR418" s="339">
        <v>0</v>
      </c>
      <c r="FS418" s="339">
        <v>0</v>
      </c>
      <c r="FT418" s="339">
        <v>0</v>
      </c>
      <c r="FU418" s="339">
        <v>0</v>
      </c>
      <c r="FV418" s="339">
        <v>0</v>
      </c>
      <c r="FW418" s="339">
        <v>0</v>
      </c>
      <c r="FX418" s="339">
        <v>0</v>
      </c>
      <c r="FY418" s="339">
        <v>0</v>
      </c>
      <c r="FZ418" s="339">
        <v>0</v>
      </c>
      <c r="GA418" s="339">
        <v>0</v>
      </c>
      <c r="GB418" s="339">
        <v>0</v>
      </c>
      <c r="GC418" s="339">
        <v>0</v>
      </c>
      <c r="GD418" s="339">
        <v>0</v>
      </c>
      <c r="GE418" s="339">
        <v>0</v>
      </c>
      <c r="GF418" s="339">
        <v>0</v>
      </c>
      <c r="GG418" s="339">
        <v>0</v>
      </c>
      <c r="GH418" s="339">
        <v>0</v>
      </c>
      <c r="GI418" s="339">
        <v>0</v>
      </c>
      <c r="GJ418" s="339">
        <v>0</v>
      </c>
      <c r="GK418" s="339">
        <v>0</v>
      </c>
      <c r="GL418" s="339">
        <v>0</v>
      </c>
      <c r="GM418" s="339">
        <v>80000</v>
      </c>
      <c r="GN418" s="339">
        <v>0</v>
      </c>
      <c r="GO418" s="339">
        <v>0</v>
      </c>
      <c r="GP418" s="339">
        <v>0</v>
      </c>
      <c r="GQ418" s="339">
        <v>0</v>
      </c>
      <c r="GR418" s="339">
        <v>0</v>
      </c>
      <c r="GS418" s="339">
        <v>0</v>
      </c>
      <c r="GT418" s="339">
        <v>0</v>
      </c>
      <c r="GU418" s="339">
        <v>0</v>
      </c>
      <c r="GV418" s="339">
        <v>0</v>
      </c>
      <c r="GW418" s="339">
        <v>0</v>
      </c>
      <c r="GX418" s="339">
        <v>0</v>
      </c>
      <c r="GY418" s="339">
        <v>0</v>
      </c>
      <c r="GZ418" s="339">
        <v>0</v>
      </c>
      <c r="HA418" s="339">
        <v>0</v>
      </c>
      <c r="HB418" s="339">
        <v>0</v>
      </c>
      <c r="HC418" s="339">
        <v>0</v>
      </c>
      <c r="HD418" s="339">
        <v>0</v>
      </c>
      <c r="HE418" s="339">
        <v>0</v>
      </c>
      <c r="HF418" s="339">
        <v>0</v>
      </c>
      <c r="HG418" s="339">
        <v>0</v>
      </c>
      <c r="HH418" s="339">
        <v>0</v>
      </c>
      <c r="HI418" s="339">
        <v>0</v>
      </c>
      <c r="HJ418" s="339">
        <v>0</v>
      </c>
      <c r="HK418" s="339">
        <v>0</v>
      </c>
      <c r="HL418" s="339">
        <v>0</v>
      </c>
      <c r="HM418" s="339">
        <v>0</v>
      </c>
      <c r="HN418" s="339">
        <v>0</v>
      </c>
      <c r="HO418" s="339">
        <v>0</v>
      </c>
      <c r="HP418" s="339">
        <v>0</v>
      </c>
      <c r="HQ418" s="339">
        <v>0</v>
      </c>
      <c r="HR418" s="339">
        <v>0</v>
      </c>
      <c r="HS418" s="339">
        <v>0</v>
      </c>
      <c r="HT418" s="339">
        <v>0</v>
      </c>
      <c r="HU418" s="339">
        <v>0</v>
      </c>
      <c r="HV418" s="339">
        <v>0</v>
      </c>
      <c r="HW418" s="339">
        <v>0</v>
      </c>
      <c r="HX418" s="339">
        <v>0</v>
      </c>
      <c r="HY418" s="339">
        <v>0</v>
      </c>
      <c r="HZ418" s="339">
        <v>0</v>
      </c>
      <c r="IA418" s="339">
        <v>0</v>
      </c>
      <c r="IB418" s="339">
        <v>0</v>
      </c>
      <c r="IC418" s="339">
        <v>0</v>
      </c>
      <c r="ID418" s="339">
        <v>0</v>
      </c>
      <c r="IE418" s="339">
        <v>0</v>
      </c>
      <c r="IF418" s="339">
        <v>0</v>
      </c>
      <c r="IG418" s="339">
        <v>0</v>
      </c>
      <c r="IH418" s="339">
        <v>0</v>
      </c>
      <c r="II418" s="339">
        <v>0</v>
      </c>
      <c r="IJ418" s="339">
        <v>0</v>
      </c>
      <c r="IK418" s="339">
        <v>0</v>
      </c>
      <c r="IL418" s="339">
        <v>0</v>
      </c>
      <c r="IM418" s="339">
        <v>0</v>
      </c>
      <c r="IN418" s="339">
        <v>0</v>
      </c>
      <c r="IO418" s="339">
        <v>0</v>
      </c>
      <c r="IP418" s="339">
        <v>0</v>
      </c>
      <c r="IQ418" s="339">
        <v>0</v>
      </c>
      <c r="IR418" s="339">
        <v>39511</v>
      </c>
      <c r="IS418" s="339">
        <v>0</v>
      </c>
      <c r="IT418" s="339">
        <v>0</v>
      </c>
      <c r="IU418" s="339">
        <v>0</v>
      </c>
      <c r="IV418" s="339">
        <v>0</v>
      </c>
      <c r="IW418" s="339">
        <v>0</v>
      </c>
      <c r="IX418" s="339">
        <v>0</v>
      </c>
      <c r="IY418" s="339">
        <v>0</v>
      </c>
      <c r="IZ418" s="339">
        <v>0</v>
      </c>
      <c r="JA418" s="339">
        <v>0</v>
      </c>
      <c r="JB418" s="339">
        <v>0</v>
      </c>
      <c r="JC418" s="339">
        <v>0</v>
      </c>
      <c r="JD418" s="339">
        <v>0</v>
      </c>
      <c r="JE418" s="339">
        <v>0</v>
      </c>
      <c r="JF418" s="339">
        <v>0</v>
      </c>
      <c r="JG418" s="339">
        <v>0</v>
      </c>
      <c r="JH418" s="339">
        <v>0</v>
      </c>
      <c r="JI418" s="339">
        <v>0</v>
      </c>
      <c r="JJ418" s="339">
        <v>0</v>
      </c>
      <c r="JK418" s="339">
        <v>0</v>
      </c>
      <c r="JL418" s="339">
        <v>0</v>
      </c>
      <c r="JM418" s="339">
        <v>0</v>
      </c>
      <c r="JN418" s="339">
        <v>0</v>
      </c>
      <c r="JO418" s="339">
        <v>0</v>
      </c>
      <c r="JP418" s="339">
        <v>0</v>
      </c>
      <c r="JQ418" s="339">
        <v>0</v>
      </c>
      <c r="JR418" s="339">
        <v>0</v>
      </c>
      <c r="JS418" s="339">
        <v>0</v>
      </c>
      <c r="JT418" s="339">
        <v>0</v>
      </c>
      <c r="JU418" s="339">
        <v>103554.45</v>
      </c>
      <c r="JV418" s="339">
        <v>0</v>
      </c>
      <c r="JW418" s="339">
        <v>0</v>
      </c>
      <c r="JX418" s="339">
        <v>0</v>
      </c>
      <c r="JY418" s="339">
        <v>0</v>
      </c>
      <c r="JZ418" s="339">
        <v>0</v>
      </c>
      <c r="KA418" s="339">
        <v>0</v>
      </c>
      <c r="KB418" s="339">
        <v>0</v>
      </c>
      <c r="KC418" s="339">
        <v>0</v>
      </c>
      <c r="KD418" s="339">
        <v>0</v>
      </c>
      <c r="KE418" s="339">
        <v>0</v>
      </c>
      <c r="KF418" s="339">
        <v>0</v>
      </c>
      <c r="KG418" s="339">
        <v>0</v>
      </c>
      <c r="KH418" s="339">
        <v>0</v>
      </c>
      <c r="KI418" s="339">
        <v>0</v>
      </c>
      <c r="KJ418" s="339">
        <v>0</v>
      </c>
      <c r="KK418" s="339">
        <v>0</v>
      </c>
      <c r="KL418" s="339">
        <v>0</v>
      </c>
      <c r="KM418" s="339">
        <v>0</v>
      </c>
      <c r="KN418" s="339">
        <v>0</v>
      </c>
      <c r="KO418" s="339">
        <v>0</v>
      </c>
      <c r="KP418" s="339">
        <v>0</v>
      </c>
      <c r="KQ418" s="339">
        <v>0</v>
      </c>
      <c r="KR418" s="339">
        <v>0</v>
      </c>
      <c r="KS418" s="339">
        <v>0</v>
      </c>
      <c r="KU418" s="312">
        <v>66</v>
      </c>
    </row>
    <row r="419" spans="1:311" x14ac:dyDescent="0.25">
      <c r="A419">
        <v>2022</v>
      </c>
      <c r="B419" t="s">
        <v>963</v>
      </c>
      <c r="C419" t="s">
        <v>971</v>
      </c>
      <c r="D419" t="s">
        <v>974</v>
      </c>
      <c r="E419" t="s">
        <v>780</v>
      </c>
      <c r="F419" s="339">
        <v>0</v>
      </c>
      <c r="G419" s="339">
        <v>0</v>
      </c>
      <c r="H419" s="339">
        <v>0</v>
      </c>
      <c r="I419" s="339">
        <v>0</v>
      </c>
      <c r="J419" s="339">
        <v>0</v>
      </c>
      <c r="K419" s="339">
        <v>0</v>
      </c>
      <c r="L419" s="339">
        <v>79323.12</v>
      </c>
      <c r="M419" s="339">
        <v>0</v>
      </c>
      <c r="N419" s="339">
        <v>650000</v>
      </c>
      <c r="O419" s="339">
        <v>0</v>
      </c>
      <c r="P419" s="339">
        <v>0</v>
      </c>
      <c r="Q419" s="339">
        <v>0</v>
      </c>
      <c r="R419" s="339">
        <v>0</v>
      </c>
      <c r="S419" s="339">
        <v>0</v>
      </c>
      <c r="T419" s="339">
        <v>5000</v>
      </c>
      <c r="U419" s="339">
        <v>0</v>
      </c>
      <c r="V419" s="339">
        <v>0</v>
      </c>
      <c r="W419" s="339">
        <v>0</v>
      </c>
      <c r="X419" s="339">
        <v>0</v>
      </c>
      <c r="Y419" s="339">
        <v>1672.8</v>
      </c>
      <c r="Z419" s="339">
        <v>52921</v>
      </c>
      <c r="AA419" s="339">
        <v>0</v>
      </c>
      <c r="AB419" s="339">
        <v>0</v>
      </c>
      <c r="AC419" s="339">
        <v>0</v>
      </c>
      <c r="AD419" s="339">
        <v>47637.33</v>
      </c>
      <c r="AE419" s="339">
        <v>0</v>
      </c>
      <c r="AF419" s="339">
        <v>0</v>
      </c>
      <c r="AG419" s="339">
        <v>0</v>
      </c>
      <c r="AH419" s="339">
        <v>0</v>
      </c>
      <c r="AI419" s="339">
        <v>0</v>
      </c>
      <c r="AJ419" s="339">
        <v>0</v>
      </c>
      <c r="AK419" s="339">
        <v>0</v>
      </c>
      <c r="AL419" s="339">
        <v>10893</v>
      </c>
      <c r="AM419" s="339">
        <v>0</v>
      </c>
      <c r="AN419" s="339">
        <v>0</v>
      </c>
      <c r="AO419" s="339">
        <v>0</v>
      </c>
      <c r="AP419" s="339">
        <v>13262</v>
      </c>
      <c r="AQ419" s="339">
        <v>130234</v>
      </c>
      <c r="AR419" s="339">
        <v>7037.8</v>
      </c>
      <c r="AS419" s="339">
        <v>0</v>
      </c>
      <c r="AT419" s="339">
        <v>0</v>
      </c>
      <c r="AU419" s="339">
        <v>0</v>
      </c>
      <c r="AV419" s="339">
        <v>0</v>
      </c>
      <c r="AW419" s="339">
        <v>0</v>
      </c>
      <c r="AX419" s="339">
        <v>664903.55000000005</v>
      </c>
      <c r="AY419" s="339">
        <v>0</v>
      </c>
      <c r="AZ419" s="339">
        <v>42969.2</v>
      </c>
      <c r="BA419" s="339">
        <v>0</v>
      </c>
      <c r="BB419" s="339">
        <v>11590</v>
      </c>
      <c r="BC419" s="339">
        <v>0</v>
      </c>
      <c r="BD419" s="339">
        <v>48760.05</v>
      </c>
      <c r="BE419" s="339">
        <v>0</v>
      </c>
      <c r="BF419" s="339">
        <v>0</v>
      </c>
      <c r="BG419" s="339">
        <v>0</v>
      </c>
      <c r="BH419" s="339">
        <v>0</v>
      </c>
      <c r="BI419" s="339">
        <v>0</v>
      </c>
      <c r="BJ419" s="339">
        <v>0</v>
      </c>
      <c r="BK419" s="339">
        <v>0</v>
      </c>
      <c r="BL419" s="339">
        <v>0</v>
      </c>
      <c r="BM419" s="339">
        <v>57333</v>
      </c>
      <c r="BN419" s="339">
        <v>0</v>
      </c>
      <c r="BO419" s="339">
        <v>0</v>
      </c>
      <c r="BP419" s="339">
        <v>0</v>
      </c>
      <c r="BQ419" s="339">
        <v>0</v>
      </c>
      <c r="BR419" s="339">
        <v>87471</v>
      </c>
      <c r="BS419" s="339">
        <v>0</v>
      </c>
      <c r="BT419" s="339">
        <v>0</v>
      </c>
      <c r="BU419" s="339">
        <v>0</v>
      </c>
      <c r="BV419" s="339">
        <v>0</v>
      </c>
      <c r="BW419" s="339">
        <v>0</v>
      </c>
      <c r="BX419" s="339">
        <v>2285</v>
      </c>
      <c r="BY419" s="339">
        <v>0</v>
      </c>
      <c r="BZ419" s="339">
        <v>9264</v>
      </c>
      <c r="CA419" s="339">
        <v>0</v>
      </c>
      <c r="CB419" s="339">
        <v>0</v>
      </c>
      <c r="CC419" s="339">
        <v>5100</v>
      </c>
      <c r="CD419" s="339">
        <v>0</v>
      </c>
      <c r="CE419" s="339">
        <v>0</v>
      </c>
      <c r="CF419" s="339">
        <v>0</v>
      </c>
      <c r="CG419" s="339">
        <v>0</v>
      </c>
      <c r="CH419" s="339">
        <v>0</v>
      </c>
      <c r="CI419" s="339">
        <v>93138</v>
      </c>
      <c r="CJ419" s="339">
        <v>0</v>
      </c>
      <c r="CK419" s="339">
        <v>0</v>
      </c>
      <c r="CL419" s="339">
        <v>0</v>
      </c>
      <c r="CM419" s="339">
        <v>0</v>
      </c>
      <c r="CN419" s="339">
        <v>0</v>
      </c>
      <c r="CO419" s="339">
        <v>0</v>
      </c>
      <c r="CP419" s="339">
        <v>0</v>
      </c>
      <c r="CQ419" s="339">
        <v>0</v>
      </c>
      <c r="CR419" s="339">
        <v>0</v>
      </c>
      <c r="CS419" s="339">
        <v>0</v>
      </c>
      <c r="CT419" s="339">
        <v>0</v>
      </c>
      <c r="CU419" s="339">
        <v>0</v>
      </c>
      <c r="CV419" s="339">
        <v>4000</v>
      </c>
      <c r="CW419" s="339">
        <v>0</v>
      </c>
      <c r="CX419" s="339">
        <v>0</v>
      </c>
      <c r="CY419" s="339">
        <v>0</v>
      </c>
      <c r="CZ419" s="339">
        <v>12809</v>
      </c>
      <c r="DA419" s="339">
        <v>0</v>
      </c>
      <c r="DB419" s="339">
        <v>92343</v>
      </c>
      <c r="DC419" s="339">
        <v>0</v>
      </c>
      <c r="DD419" s="339">
        <v>0</v>
      </c>
      <c r="DE419" s="339">
        <v>0</v>
      </c>
      <c r="DF419" s="339">
        <v>0</v>
      </c>
      <c r="DG419" s="339">
        <v>32247</v>
      </c>
      <c r="DH419" s="339">
        <v>0</v>
      </c>
      <c r="DI419" s="339">
        <v>0</v>
      </c>
      <c r="DJ419" s="339">
        <v>0</v>
      </c>
      <c r="DK419" s="339">
        <v>0</v>
      </c>
      <c r="DL419" s="339">
        <v>0</v>
      </c>
      <c r="DM419" s="339">
        <v>0</v>
      </c>
      <c r="DN419" s="339">
        <v>0</v>
      </c>
      <c r="DO419" s="339">
        <v>0</v>
      </c>
      <c r="DP419" s="339">
        <v>0</v>
      </c>
      <c r="DQ419" s="339">
        <v>0</v>
      </c>
      <c r="DR419" s="339">
        <v>11650</v>
      </c>
      <c r="DS419" s="339">
        <v>59716.35</v>
      </c>
      <c r="DT419" s="339">
        <v>0</v>
      </c>
      <c r="DU419" s="339">
        <v>46217.1</v>
      </c>
      <c r="DV419" s="339">
        <v>0</v>
      </c>
      <c r="DW419" s="339">
        <v>0</v>
      </c>
      <c r="DX419" s="339">
        <v>0</v>
      </c>
      <c r="DY419" s="339">
        <v>0</v>
      </c>
      <c r="DZ419" s="339">
        <v>0</v>
      </c>
      <c r="EA419" s="339">
        <v>0</v>
      </c>
      <c r="EB419" s="339">
        <v>4530.3999999999996</v>
      </c>
      <c r="EC419" s="339">
        <v>0</v>
      </c>
      <c r="ED419" s="339">
        <v>0</v>
      </c>
      <c r="EE419" s="339">
        <v>147042.71</v>
      </c>
      <c r="EF419" s="339">
        <v>0</v>
      </c>
      <c r="EG419" s="339">
        <v>0</v>
      </c>
      <c r="EH419" s="339">
        <v>0</v>
      </c>
      <c r="EI419" s="339">
        <v>0</v>
      </c>
      <c r="EJ419" s="339">
        <v>0</v>
      </c>
      <c r="EK419" s="339">
        <v>0</v>
      </c>
      <c r="EL419" s="339">
        <v>0</v>
      </c>
      <c r="EM419" s="339">
        <v>0</v>
      </c>
      <c r="EN419" s="339">
        <v>0</v>
      </c>
      <c r="EO419" s="339">
        <v>43749</v>
      </c>
      <c r="EP419" s="339">
        <v>0</v>
      </c>
      <c r="EQ419" s="339">
        <v>0</v>
      </c>
      <c r="ER419" s="339">
        <v>0</v>
      </c>
      <c r="ES419" s="339">
        <v>0</v>
      </c>
      <c r="ET419" s="339">
        <v>0</v>
      </c>
      <c r="EU419" s="339">
        <v>0</v>
      </c>
      <c r="EV419" s="339">
        <v>0</v>
      </c>
      <c r="EW419" s="339">
        <v>0</v>
      </c>
      <c r="EX419" s="339">
        <v>0</v>
      </c>
      <c r="EY419" s="339">
        <v>0</v>
      </c>
      <c r="EZ419" s="339">
        <v>571817.26</v>
      </c>
      <c r="FA419" s="339">
        <v>0</v>
      </c>
      <c r="FB419" s="339">
        <v>0</v>
      </c>
      <c r="FC419" s="339">
        <v>0</v>
      </c>
      <c r="FD419" s="339">
        <v>0</v>
      </c>
      <c r="FE419" s="339">
        <v>0</v>
      </c>
      <c r="FF419" s="339">
        <v>0</v>
      </c>
      <c r="FG419" s="339">
        <v>0</v>
      </c>
      <c r="FH419" s="339">
        <v>10284</v>
      </c>
      <c r="FI419" s="339">
        <v>0</v>
      </c>
      <c r="FJ419" s="339">
        <v>0</v>
      </c>
      <c r="FK419" s="339">
        <v>0</v>
      </c>
      <c r="FL419" s="339">
        <v>0</v>
      </c>
      <c r="FM419" s="339">
        <v>0</v>
      </c>
      <c r="FN419" s="339">
        <v>0</v>
      </c>
      <c r="FO419" s="339">
        <v>0</v>
      </c>
      <c r="FP419" s="339">
        <v>0</v>
      </c>
      <c r="FQ419" s="339">
        <v>0</v>
      </c>
      <c r="FR419" s="339">
        <v>50000</v>
      </c>
      <c r="FS419" s="339">
        <v>0</v>
      </c>
      <c r="FT419" s="339">
        <v>1600</v>
      </c>
      <c r="FU419" s="339">
        <v>0</v>
      </c>
      <c r="FV419" s="339">
        <v>0</v>
      </c>
      <c r="FW419" s="339">
        <v>0</v>
      </c>
      <c r="FX419" s="339">
        <v>0</v>
      </c>
      <c r="FY419" s="339">
        <v>30000</v>
      </c>
      <c r="FZ419" s="339">
        <v>0</v>
      </c>
      <c r="GA419" s="339">
        <v>0</v>
      </c>
      <c r="GB419" s="339">
        <v>0</v>
      </c>
      <c r="GC419" s="339">
        <v>0</v>
      </c>
      <c r="GD419" s="339">
        <v>0</v>
      </c>
      <c r="GE419" s="339">
        <v>0</v>
      </c>
      <c r="GF419" s="339">
        <v>0</v>
      </c>
      <c r="GG419" s="339">
        <v>0</v>
      </c>
      <c r="GH419" s="339">
        <v>0</v>
      </c>
      <c r="GI419" s="339">
        <v>0</v>
      </c>
      <c r="GJ419" s="339">
        <v>0</v>
      </c>
      <c r="GK419" s="339">
        <v>0</v>
      </c>
      <c r="GL419" s="339">
        <v>0</v>
      </c>
      <c r="GM419" s="339">
        <v>450</v>
      </c>
      <c r="GN419" s="339">
        <v>0</v>
      </c>
      <c r="GO419" s="339">
        <v>0</v>
      </c>
      <c r="GP419" s="339">
        <v>0</v>
      </c>
      <c r="GQ419" s="339">
        <v>0</v>
      </c>
      <c r="GR419" s="339">
        <v>0</v>
      </c>
      <c r="GS419" s="339">
        <v>852917</v>
      </c>
      <c r="GT419" s="339">
        <v>0</v>
      </c>
      <c r="GU419" s="339">
        <v>177273.91</v>
      </c>
      <c r="GV419" s="339">
        <v>0</v>
      </c>
      <c r="GW419" s="339">
        <v>0</v>
      </c>
      <c r="GX419" s="339">
        <v>16600</v>
      </c>
      <c r="GY419" s="339">
        <v>0</v>
      </c>
      <c r="GZ419" s="339">
        <v>13404.9</v>
      </c>
      <c r="HA419" s="339">
        <v>199407.7</v>
      </c>
      <c r="HB419" s="339">
        <v>0</v>
      </c>
      <c r="HC419" s="339">
        <v>358161.25</v>
      </c>
      <c r="HD419" s="339">
        <v>0</v>
      </c>
      <c r="HE419" s="339">
        <v>0</v>
      </c>
      <c r="HF419" s="339">
        <v>0</v>
      </c>
      <c r="HG419" s="339">
        <v>0</v>
      </c>
      <c r="HH419" s="339">
        <v>10205</v>
      </c>
      <c r="HI419" s="339">
        <v>0</v>
      </c>
      <c r="HJ419" s="339">
        <v>0</v>
      </c>
      <c r="HK419" s="339">
        <v>21493</v>
      </c>
      <c r="HL419" s="339">
        <v>0</v>
      </c>
      <c r="HM419" s="339">
        <v>46518</v>
      </c>
      <c r="HN419" s="339">
        <v>0</v>
      </c>
      <c r="HO419" s="339">
        <v>4595</v>
      </c>
      <c r="HP419" s="339">
        <v>0</v>
      </c>
      <c r="HQ419" s="339">
        <v>0</v>
      </c>
      <c r="HR419" s="339">
        <v>0</v>
      </c>
      <c r="HS419" s="339">
        <v>254428</v>
      </c>
      <c r="HT419" s="339">
        <v>65000</v>
      </c>
      <c r="HU419" s="339">
        <v>0</v>
      </c>
      <c r="HV419" s="339">
        <v>0</v>
      </c>
      <c r="HW419" s="339">
        <v>8166.75</v>
      </c>
      <c r="HX419" s="339">
        <v>0</v>
      </c>
      <c r="HY419" s="339">
        <v>0</v>
      </c>
      <c r="HZ419" s="339">
        <v>0</v>
      </c>
      <c r="IA419" s="339">
        <v>0</v>
      </c>
      <c r="IB419" s="339">
        <v>0</v>
      </c>
      <c r="IC419" s="339">
        <v>29976.95</v>
      </c>
      <c r="ID419" s="339">
        <v>0</v>
      </c>
      <c r="IE419" s="339">
        <v>14061.8</v>
      </c>
      <c r="IF419" s="339">
        <v>0</v>
      </c>
      <c r="IG419" s="339">
        <v>0</v>
      </c>
      <c r="IH419" s="339">
        <v>0</v>
      </c>
      <c r="II419" s="339">
        <v>0</v>
      </c>
      <c r="IJ419" s="339">
        <v>0</v>
      </c>
      <c r="IK419" s="339">
        <v>0</v>
      </c>
      <c r="IL419" s="339">
        <v>0</v>
      </c>
      <c r="IM419" s="339">
        <v>0</v>
      </c>
      <c r="IN419" s="339">
        <v>0</v>
      </c>
      <c r="IO419" s="339">
        <v>0</v>
      </c>
      <c r="IP419" s="339">
        <v>0</v>
      </c>
      <c r="IQ419" s="339">
        <v>0</v>
      </c>
      <c r="IR419" s="339">
        <v>2725.15</v>
      </c>
      <c r="IS419" s="339">
        <v>274252</v>
      </c>
      <c r="IT419" s="339">
        <v>0</v>
      </c>
      <c r="IU419" s="339">
        <v>0</v>
      </c>
      <c r="IV419" s="339">
        <v>0</v>
      </c>
      <c r="IW419" s="339">
        <v>0</v>
      </c>
      <c r="IX419" s="339">
        <v>0</v>
      </c>
      <c r="IY419" s="339">
        <v>0</v>
      </c>
      <c r="IZ419" s="339">
        <v>0</v>
      </c>
      <c r="JA419" s="339">
        <v>0</v>
      </c>
      <c r="JB419" s="339">
        <v>0</v>
      </c>
      <c r="JC419" s="339">
        <v>0</v>
      </c>
      <c r="JD419" s="339">
        <v>0</v>
      </c>
      <c r="JE419" s="339">
        <v>0</v>
      </c>
      <c r="JF419" s="339">
        <v>0</v>
      </c>
      <c r="JG419" s="339">
        <v>0</v>
      </c>
      <c r="JH419" s="339">
        <v>0</v>
      </c>
      <c r="JI419" s="339">
        <v>0</v>
      </c>
      <c r="JJ419" s="339">
        <v>0</v>
      </c>
      <c r="JK419" s="339">
        <v>0</v>
      </c>
      <c r="JL419" s="339">
        <v>0</v>
      </c>
      <c r="JM419" s="339">
        <v>0</v>
      </c>
      <c r="JN419" s="339">
        <v>0</v>
      </c>
      <c r="JO419" s="339">
        <v>0</v>
      </c>
      <c r="JP419" s="339">
        <v>0</v>
      </c>
      <c r="JQ419" s="339">
        <v>0</v>
      </c>
      <c r="JR419" s="339">
        <v>0</v>
      </c>
      <c r="JS419" s="339">
        <v>157941</v>
      </c>
      <c r="JT419" s="339">
        <v>0</v>
      </c>
      <c r="JU419" s="339">
        <v>0</v>
      </c>
      <c r="JV419" s="339">
        <v>0</v>
      </c>
      <c r="JW419" s="339">
        <v>225965.3</v>
      </c>
      <c r="JX419" s="339">
        <v>0</v>
      </c>
      <c r="JY419" s="339">
        <v>0</v>
      </c>
      <c r="JZ419" s="339">
        <v>0</v>
      </c>
      <c r="KA419" s="339">
        <v>0</v>
      </c>
      <c r="KB419" s="339">
        <v>11300</v>
      </c>
      <c r="KC419" s="339">
        <v>0</v>
      </c>
      <c r="KD419" s="339">
        <v>0</v>
      </c>
      <c r="KE419" s="339">
        <v>23396.97</v>
      </c>
      <c r="KF419" s="339">
        <v>0</v>
      </c>
      <c r="KG419" s="339">
        <v>0</v>
      </c>
      <c r="KH419" s="339">
        <v>0</v>
      </c>
      <c r="KI419" s="339">
        <v>0</v>
      </c>
      <c r="KJ419" s="339">
        <v>0</v>
      </c>
      <c r="KK419" s="339">
        <v>0</v>
      </c>
      <c r="KL419" s="339">
        <v>0</v>
      </c>
      <c r="KM419" s="339">
        <v>0</v>
      </c>
      <c r="KN419" s="339">
        <v>0</v>
      </c>
      <c r="KO419" s="339">
        <v>0</v>
      </c>
      <c r="KP419" s="339">
        <v>0</v>
      </c>
      <c r="KQ419" s="339">
        <v>82208.5</v>
      </c>
      <c r="KR419" s="339">
        <v>0</v>
      </c>
      <c r="KS419" s="339">
        <v>0</v>
      </c>
      <c r="KU419" s="312">
        <v>66</v>
      </c>
    </row>
    <row r="420" spans="1:311" x14ac:dyDescent="0.25">
      <c r="A420">
        <v>2022</v>
      </c>
      <c r="B420" t="s">
        <v>963</v>
      </c>
      <c r="C420" t="s">
        <v>971</v>
      </c>
      <c r="D420" t="s">
        <v>321</v>
      </c>
      <c r="E420" t="s">
        <v>780</v>
      </c>
      <c r="F420" s="339">
        <v>166140</v>
      </c>
      <c r="G420" s="339">
        <v>0</v>
      </c>
      <c r="H420" s="339">
        <v>263232.65000000002</v>
      </c>
      <c r="I420" s="339">
        <v>0</v>
      </c>
      <c r="J420" s="339">
        <v>0</v>
      </c>
      <c r="K420" s="339">
        <v>0</v>
      </c>
      <c r="L420" s="339">
        <v>150714.01999999999</v>
      </c>
      <c r="M420" s="339">
        <v>0</v>
      </c>
      <c r="N420" s="339">
        <v>672502</v>
      </c>
      <c r="O420" s="339">
        <v>41136</v>
      </c>
      <c r="P420" s="339">
        <v>385116.15</v>
      </c>
      <c r="Q420" s="339">
        <v>0</v>
      </c>
      <c r="R420" s="339">
        <v>0</v>
      </c>
      <c r="S420" s="339">
        <v>0</v>
      </c>
      <c r="T420" s="339">
        <v>289900</v>
      </c>
      <c r="U420" s="339">
        <v>0</v>
      </c>
      <c r="V420" s="339">
        <v>0</v>
      </c>
      <c r="W420" s="339">
        <v>0</v>
      </c>
      <c r="X420" s="339">
        <v>0</v>
      </c>
      <c r="Y420" s="339">
        <v>201672.8</v>
      </c>
      <c r="Z420" s="339">
        <v>52921</v>
      </c>
      <c r="AA420" s="339">
        <v>209332</v>
      </c>
      <c r="AB420" s="339">
        <v>0</v>
      </c>
      <c r="AC420" s="339">
        <v>0</v>
      </c>
      <c r="AD420" s="339">
        <v>1957127.63</v>
      </c>
      <c r="AE420" s="339">
        <v>56255.22</v>
      </c>
      <c r="AF420" s="339">
        <v>0</v>
      </c>
      <c r="AG420" s="339">
        <v>0</v>
      </c>
      <c r="AH420" s="339">
        <v>0</v>
      </c>
      <c r="AI420" s="339">
        <v>0</v>
      </c>
      <c r="AJ420" s="339">
        <v>0</v>
      </c>
      <c r="AK420" s="339">
        <v>0</v>
      </c>
      <c r="AL420" s="339">
        <v>55887.37</v>
      </c>
      <c r="AM420" s="339">
        <v>84030</v>
      </c>
      <c r="AN420" s="339">
        <v>158927.79999999999</v>
      </c>
      <c r="AO420" s="339">
        <v>0</v>
      </c>
      <c r="AP420" s="339">
        <v>13262</v>
      </c>
      <c r="AQ420" s="339">
        <v>130234</v>
      </c>
      <c r="AR420" s="339">
        <v>7037.8</v>
      </c>
      <c r="AS420" s="339">
        <v>117506.8</v>
      </c>
      <c r="AT420" s="339">
        <v>0</v>
      </c>
      <c r="AU420" s="339">
        <v>0</v>
      </c>
      <c r="AV420" s="339">
        <v>0</v>
      </c>
      <c r="AW420" s="339">
        <v>476498</v>
      </c>
      <c r="AX420" s="339">
        <v>664903.55000000005</v>
      </c>
      <c r="AY420" s="339">
        <v>12595.15</v>
      </c>
      <c r="AZ420" s="339">
        <v>42969.2</v>
      </c>
      <c r="BA420" s="339">
        <v>0</v>
      </c>
      <c r="BB420" s="339">
        <v>11590</v>
      </c>
      <c r="BC420" s="339">
        <v>0</v>
      </c>
      <c r="BD420" s="339">
        <v>1453045.57</v>
      </c>
      <c r="BE420" s="339">
        <v>0</v>
      </c>
      <c r="BF420" s="339">
        <v>0</v>
      </c>
      <c r="BG420" s="339">
        <v>0</v>
      </c>
      <c r="BH420" s="339">
        <v>0</v>
      </c>
      <c r="BI420" s="339">
        <v>704109.65</v>
      </c>
      <c r="BJ420" s="339">
        <v>9000</v>
      </c>
      <c r="BK420" s="339">
        <v>75004.55</v>
      </c>
      <c r="BL420" s="339">
        <v>11033.68</v>
      </c>
      <c r="BM420" s="339">
        <v>57333</v>
      </c>
      <c r="BN420" s="339">
        <v>50000</v>
      </c>
      <c r="BO420" s="339">
        <v>0</v>
      </c>
      <c r="BP420" s="339">
        <v>0</v>
      </c>
      <c r="BQ420" s="339">
        <v>8250</v>
      </c>
      <c r="BR420" s="339">
        <v>1892424.34</v>
      </c>
      <c r="BS420" s="339">
        <v>596010</v>
      </c>
      <c r="BT420" s="339">
        <v>0</v>
      </c>
      <c r="BU420" s="339">
        <v>0</v>
      </c>
      <c r="BV420" s="339">
        <v>150000</v>
      </c>
      <c r="BW420" s="339">
        <v>154181.07999999999</v>
      </c>
      <c r="BX420" s="339">
        <v>5607</v>
      </c>
      <c r="BY420" s="339">
        <v>61250.04</v>
      </c>
      <c r="BZ420" s="339">
        <v>9264</v>
      </c>
      <c r="CA420" s="339">
        <v>0</v>
      </c>
      <c r="CB420" s="339">
        <v>0</v>
      </c>
      <c r="CC420" s="339">
        <v>5100</v>
      </c>
      <c r="CD420" s="339">
        <v>0</v>
      </c>
      <c r="CE420" s="339">
        <v>180659.95</v>
      </c>
      <c r="CF420" s="339">
        <v>187673.4</v>
      </c>
      <c r="CG420" s="339">
        <v>0</v>
      </c>
      <c r="CH420" s="339">
        <v>0</v>
      </c>
      <c r="CI420" s="339">
        <v>1050861.3999999999</v>
      </c>
      <c r="CJ420" s="339">
        <v>0</v>
      </c>
      <c r="CK420" s="339">
        <v>0</v>
      </c>
      <c r="CL420" s="339">
        <v>18160</v>
      </c>
      <c r="CM420" s="339">
        <v>0</v>
      </c>
      <c r="CN420" s="339">
        <v>0</v>
      </c>
      <c r="CO420" s="339">
        <v>123140.4</v>
      </c>
      <c r="CP420" s="339">
        <v>15767</v>
      </c>
      <c r="CQ420" s="339">
        <v>0</v>
      </c>
      <c r="CR420" s="339">
        <v>0</v>
      </c>
      <c r="CS420" s="339">
        <v>0</v>
      </c>
      <c r="CT420" s="339">
        <v>2504</v>
      </c>
      <c r="CU420" s="339">
        <v>0</v>
      </c>
      <c r="CV420" s="339">
        <v>25235</v>
      </c>
      <c r="CW420" s="339">
        <v>22557.18</v>
      </c>
      <c r="CX420" s="339">
        <v>43999.26</v>
      </c>
      <c r="CY420" s="339">
        <v>0</v>
      </c>
      <c r="CZ420" s="339">
        <v>101588.86</v>
      </c>
      <c r="DA420" s="339">
        <v>107914.65</v>
      </c>
      <c r="DB420" s="339">
        <v>92343</v>
      </c>
      <c r="DC420" s="339">
        <v>86800</v>
      </c>
      <c r="DD420" s="339">
        <v>2567723.2799999998</v>
      </c>
      <c r="DE420" s="339">
        <v>48631.199999999997</v>
      </c>
      <c r="DF420" s="339">
        <v>14483.5</v>
      </c>
      <c r="DG420" s="339">
        <v>32247</v>
      </c>
      <c r="DH420" s="339">
        <v>9452</v>
      </c>
      <c r="DI420" s="339">
        <v>0</v>
      </c>
      <c r="DJ420" s="339">
        <v>0</v>
      </c>
      <c r="DK420" s="339">
        <v>1406.6</v>
      </c>
      <c r="DL420" s="339">
        <v>0</v>
      </c>
      <c r="DM420" s="339">
        <v>0</v>
      </c>
      <c r="DN420" s="339">
        <v>0</v>
      </c>
      <c r="DO420" s="339">
        <v>0</v>
      </c>
      <c r="DP420" s="339">
        <v>0</v>
      </c>
      <c r="DQ420" s="339">
        <v>0</v>
      </c>
      <c r="DR420" s="339">
        <v>21550</v>
      </c>
      <c r="DS420" s="339">
        <v>101582.35</v>
      </c>
      <c r="DT420" s="339">
        <v>0</v>
      </c>
      <c r="DU420" s="339">
        <v>84759.75</v>
      </c>
      <c r="DV420" s="339">
        <v>0</v>
      </c>
      <c r="DW420" s="339">
        <v>0</v>
      </c>
      <c r="DX420" s="339">
        <v>327400</v>
      </c>
      <c r="DY420" s="339">
        <v>0</v>
      </c>
      <c r="DZ420" s="339">
        <v>0</v>
      </c>
      <c r="EA420" s="339">
        <v>319682.65000000002</v>
      </c>
      <c r="EB420" s="339">
        <v>34170.400000000001</v>
      </c>
      <c r="EC420" s="339">
        <v>0</v>
      </c>
      <c r="ED420" s="339">
        <v>0</v>
      </c>
      <c r="EE420" s="339">
        <v>287878.71000000002</v>
      </c>
      <c r="EF420" s="339">
        <v>0</v>
      </c>
      <c r="EG420" s="339">
        <v>29883.94</v>
      </c>
      <c r="EH420" s="339">
        <v>0</v>
      </c>
      <c r="EI420" s="339">
        <v>240121.35</v>
      </c>
      <c r="EJ420" s="339">
        <v>0</v>
      </c>
      <c r="EK420" s="339">
        <v>0</v>
      </c>
      <c r="EL420" s="339">
        <v>0</v>
      </c>
      <c r="EM420" s="339">
        <v>0</v>
      </c>
      <c r="EN420" s="339">
        <v>6300</v>
      </c>
      <c r="EO420" s="339">
        <v>138249</v>
      </c>
      <c r="EP420" s="339">
        <v>4986.8900000000003</v>
      </c>
      <c r="EQ420" s="339">
        <v>0</v>
      </c>
      <c r="ER420" s="339">
        <v>0</v>
      </c>
      <c r="ES420" s="339">
        <v>0</v>
      </c>
      <c r="ET420" s="339">
        <v>568115</v>
      </c>
      <c r="EU420" s="339">
        <v>0</v>
      </c>
      <c r="EV420" s="339">
        <v>0</v>
      </c>
      <c r="EW420" s="339">
        <v>0</v>
      </c>
      <c r="EX420" s="339">
        <v>0</v>
      </c>
      <c r="EY420" s="339">
        <v>192079.43</v>
      </c>
      <c r="EZ420" s="339">
        <v>4095716.52</v>
      </c>
      <c r="FA420" s="339">
        <v>14291.38</v>
      </c>
      <c r="FB420" s="339">
        <v>0</v>
      </c>
      <c r="FC420" s="339">
        <v>55370.05</v>
      </c>
      <c r="FD420" s="339">
        <v>0</v>
      </c>
      <c r="FE420" s="339">
        <v>0</v>
      </c>
      <c r="FF420" s="339">
        <v>0</v>
      </c>
      <c r="FG420" s="339">
        <v>0</v>
      </c>
      <c r="FH420" s="339">
        <v>161284</v>
      </c>
      <c r="FI420" s="339">
        <v>0</v>
      </c>
      <c r="FJ420" s="339">
        <v>0</v>
      </c>
      <c r="FK420" s="339">
        <v>0</v>
      </c>
      <c r="FL420" s="339">
        <v>0</v>
      </c>
      <c r="FM420" s="339">
        <v>276192.63</v>
      </c>
      <c r="FN420" s="339">
        <v>0</v>
      </c>
      <c r="FO420" s="339">
        <v>185696.4</v>
      </c>
      <c r="FP420" s="339">
        <v>0</v>
      </c>
      <c r="FQ420" s="339">
        <v>0</v>
      </c>
      <c r="FR420" s="339">
        <v>102796.09</v>
      </c>
      <c r="FS420" s="339">
        <v>141440.1</v>
      </c>
      <c r="FT420" s="339">
        <v>5612.9</v>
      </c>
      <c r="FU420" s="339">
        <v>0</v>
      </c>
      <c r="FV420" s="339">
        <v>0</v>
      </c>
      <c r="FW420" s="339">
        <v>0</v>
      </c>
      <c r="FX420" s="339">
        <v>6248</v>
      </c>
      <c r="FY420" s="339">
        <v>246886.2</v>
      </c>
      <c r="FZ420" s="339">
        <v>0</v>
      </c>
      <c r="GA420" s="339">
        <v>0</v>
      </c>
      <c r="GB420" s="339">
        <v>0</v>
      </c>
      <c r="GC420" s="339">
        <v>0</v>
      </c>
      <c r="GD420" s="339">
        <v>79983.7</v>
      </c>
      <c r="GE420" s="339">
        <v>85800</v>
      </c>
      <c r="GF420" s="339">
        <v>0</v>
      </c>
      <c r="GG420" s="339">
        <v>1500</v>
      </c>
      <c r="GH420" s="339">
        <v>0</v>
      </c>
      <c r="GI420" s="339">
        <v>1500</v>
      </c>
      <c r="GJ420" s="339">
        <v>279018.52</v>
      </c>
      <c r="GK420" s="339">
        <v>444019.85</v>
      </c>
      <c r="GL420" s="339">
        <v>0</v>
      </c>
      <c r="GM420" s="339">
        <v>106732</v>
      </c>
      <c r="GN420" s="339">
        <v>0</v>
      </c>
      <c r="GO420" s="339">
        <v>9693</v>
      </c>
      <c r="GP420" s="339">
        <v>0</v>
      </c>
      <c r="GQ420" s="339">
        <v>0</v>
      </c>
      <c r="GR420" s="339">
        <v>0</v>
      </c>
      <c r="GS420" s="339">
        <v>1078386.5</v>
      </c>
      <c r="GT420" s="339">
        <v>99453.62</v>
      </c>
      <c r="GU420" s="339">
        <v>311144.65999999997</v>
      </c>
      <c r="GV420" s="339">
        <v>0</v>
      </c>
      <c r="GW420" s="339">
        <v>0</v>
      </c>
      <c r="GX420" s="339">
        <v>1203952</v>
      </c>
      <c r="GY420" s="339">
        <v>0</v>
      </c>
      <c r="GZ420" s="339">
        <v>253707.9</v>
      </c>
      <c r="HA420" s="339">
        <v>584632.1</v>
      </c>
      <c r="HB420" s="339">
        <v>0</v>
      </c>
      <c r="HC420" s="339">
        <v>358161.25</v>
      </c>
      <c r="HD420" s="339">
        <v>0</v>
      </c>
      <c r="HE420" s="339">
        <v>0</v>
      </c>
      <c r="HF420" s="339">
        <v>49328.4</v>
      </c>
      <c r="HG420" s="339">
        <v>0</v>
      </c>
      <c r="HH420" s="339">
        <v>1728706.8</v>
      </c>
      <c r="HI420" s="339">
        <v>0</v>
      </c>
      <c r="HJ420" s="339">
        <v>0</v>
      </c>
      <c r="HK420" s="339">
        <v>21493</v>
      </c>
      <c r="HL420" s="339">
        <v>0</v>
      </c>
      <c r="HM420" s="339">
        <v>190792</v>
      </c>
      <c r="HN420" s="339">
        <v>0</v>
      </c>
      <c r="HO420" s="339">
        <v>6795</v>
      </c>
      <c r="HP420" s="339">
        <v>12195.47</v>
      </c>
      <c r="HQ420" s="339">
        <v>0</v>
      </c>
      <c r="HR420" s="339">
        <v>0</v>
      </c>
      <c r="HS420" s="339">
        <v>585834</v>
      </c>
      <c r="HT420" s="339">
        <v>297810.84999999998</v>
      </c>
      <c r="HU420" s="339">
        <v>0</v>
      </c>
      <c r="HV420" s="339">
        <v>1337035.81</v>
      </c>
      <c r="HW420" s="339">
        <v>46819.1</v>
      </c>
      <c r="HX420" s="339">
        <v>75990</v>
      </c>
      <c r="HY420" s="339">
        <v>1576666.45</v>
      </c>
      <c r="HZ420" s="339">
        <v>0</v>
      </c>
      <c r="IA420" s="339">
        <v>0</v>
      </c>
      <c r="IB420" s="339">
        <v>10053.450000000001</v>
      </c>
      <c r="IC420" s="339">
        <v>156161.95000000001</v>
      </c>
      <c r="ID420" s="339">
        <v>0</v>
      </c>
      <c r="IE420" s="339">
        <v>17664.509999999998</v>
      </c>
      <c r="IF420" s="339">
        <v>123661</v>
      </c>
      <c r="IG420" s="339">
        <v>56698</v>
      </c>
      <c r="IH420" s="339">
        <v>0</v>
      </c>
      <c r="II420" s="339">
        <v>0</v>
      </c>
      <c r="IJ420" s="339">
        <v>73242.5</v>
      </c>
      <c r="IK420" s="339">
        <v>0</v>
      </c>
      <c r="IL420" s="339">
        <v>0</v>
      </c>
      <c r="IM420" s="339">
        <v>0</v>
      </c>
      <c r="IN420" s="339">
        <v>97424</v>
      </c>
      <c r="IO420" s="339">
        <v>0</v>
      </c>
      <c r="IP420" s="339">
        <v>0</v>
      </c>
      <c r="IQ420" s="339">
        <v>0</v>
      </c>
      <c r="IR420" s="339">
        <v>42236.15</v>
      </c>
      <c r="IS420" s="339">
        <v>274252</v>
      </c>
      <c r="IT420" s="339">
        <v>36750</v>
      </c>
      <c r="IU420" s="339">
        <v>0</v>
      </c>
      <c r="IV420" s="339">
        <v>0</v>
      </c>
      <c r="IW420" s="339">
        <v>0</v>
      </c>
      <c r="IX420" s="339">
        <v>12583</v>
      </c>
      <c r="IY420" s="339">
        <v>407382</v>
      </c>
      <c r="IZ420" s="339">
        <v>0</v>
      </c>
      <c r="JA420" s="339">
        <v>0</v>
      </c>
      <c r="JB420" s="339">
        <v>0</v>
      </c>
      <c r="JC420" s="339">
        <v>0</v>
      </c>
      <c r="JD420" s="339">
        <v>0</v>
      </c>
      <c r="JE420" s="339">
        <v>0</v>
      </c>
      <c r="JF420" s="339">
        <v>0</v>
      </c>
      <c r="JG420" s="339">
        <v>0</v>
      </c>
      <c r="JH420" s="339">
        <v>0</v>
      </c>
      <c r="JI420" s="339">
        <v>0</v>
      </c>
      <c r="JJ420" s="339">
        <v>146918.38</v>
      </c>
      <c r="JK420" s="339">
        <v>0</v>
      </c>
      <c r="JL420" s="339">
        <v>110000</v>
      </c>
      <c r="JM420" s="339">
        <v>390285.9</v>
      </c>
      <c r="JN420" s="339">
        <v>0</v>
      </c>
      <c r="JO420" s="339">
        <v>740825.1</v>
      </c>
      <c r="JP420" s="339">
        <v>2764</v>
      </c>
      <c r="JQ420" s="339">
        <v>0</v>
      </c>
      <c r="JR420" s="339">
        <v>0</v>
      </c>
      <c r="JS420" s="339">
        <v>1200302.8899999999</v>
      </c>
      <c r="JT420" s="339">
        <v>0</v>
      </c>
      <c r="JU420" s="339">
        <v>103554.45</v>
      </c>
      <c r="JV420" s="339">
        <v>0</v>
      </c>
      <c r="JW420" s="339">
        <v>225965.3</v>
      </c>
      <c r="JX420" s="339">
        <v>0</v>
      </c>
      <c r="JY420" s="339">
        <v>0</v>
      </c>
      <c r="JZ420" s="339">
        <v>0</v>
      </c>
      <c r="KA420" s="339">
        <v>82970</v>
      </c>
      <c r="KB420" s="339">
        <v>120684</v>
      </c>
      <c r="KC420" s="339">
        <v>0</v>
      </c>
      <c r="KD420" s="339">
        <v>4577.3999999999996</v>
      </c>
      <c r="KE420" s="339">
        <v>951437.26</v>
      </c>
      <c r="KF420" s="339">
        <v>0</v>
      </c>
      <c r="KG420" s="339">
        <v>0</v>
      </c>
      <c r="KH420" s="339">
        <v>0</v>
      </c>
      <c r="KI420" s="339">
        <v>15300</v>
      </c>
      <c r="KJ420" s="339">
        <v>0</v>
      </c>
      <c r="KK420" s="339">
        <v>0</v>
      </c>
      <c r="KL420" s="339">
        <v>131070</v>
      </c>
      <c r="KM420" s="339">
        <v>0</v>
      </c>
      <c r="KN420" s="339">
        <v>0</v>
      </c>
      <c r="KO420" s="339">
        <v>310698.09000000003</v>
      </c>
      <c r="KP420" s="339">
        <v>0</v>
      </c>
      <c r="KQ420" s="339">
        <v>599023.31000000006</v>
      </c>
      <c r="KR420" s="339">
        <v>500000</v>
      </c>
      <c r="KS420" s="339">
        <v>48258</v>
      </c>
      <c r="KU420" s="338" t="s">
        <v>944</v>
      </c>
    </row>
    <row r="421" spans="1:311" x14ac:dyDescent="0.25">
      <c r="A421">
        <v>2022</v>
      </c>
      <c r="B421" t="s">
        <v>963</v>
      </c>
      <c r="C421" t="s">
        <v>321</v>
      </c>
      <c r="D421"/>
      <c r="E421" t="s">
        <v>780</v>
      </c>
      <c r="F421" s="339">
        <v>166140</v>
      </c>
      <c r="G421" s="339">
        <v>0</v>
      </c>
      <c r="H421" s="339">
        <v>455481.59999999998</v>
      </c>
      <c r="I421" s="339">
        <v>0</v>
      </c>
      <c r="J421" s="339">
        <v>0</v>
      </c>
      <c r="K421" s="339">
        <v>0</v>
      </c>
      <c r="L421" s="339">
        <v>294075.32</v>
      </c>
      <c r="M421" s="339">
        <v>0</v>
      </c>
      <c r="N421" s="339">
        <v>678613.8</v>
      </c>
      <c r="O421" s="339">
        <v>135465.9</v>
      </c>
      <c r="P421" s="339">
        <v>443611.95</v>
      </c>
      <c r="Q421" s="339">
        <v>0</v>
      </c>
      <c r="R421" s="339">
        <v>8646.7000000000007</v>
      </c>
      <c r="S421" s="339">
        <v>168527.7</v>
      </c>
      <c r="T421" s="339">
        <v>293398</v>
      </c>
      <c r="U421" s="339">
        <v>0</v>
      </c>
      <c r="V421" s="339">
        <v>0</v>
      </c>
      <c r="W421" s="339">
        <v>0</v>
      </c>
      <c r="X421" s="339">
        <v>0</v>
      </c>
      <c r="Y421" s="339">
        <v>201672.8</v>
      </c>
      <c r="Z421" s="339">
        <v>52921</v>
      </c>
      <c r="AA421" s="339">
        <v>213172.25</v>
      </c>
      <c r="AB421" s="339">
        <v>0</v>
      </c>
      <c r="AC421" s="339">
        <v>0</v>
      </c>
      <c r="AD421" s="339">
        <v>2011201.08</v>
      </c>
      <c r="AE421" s="339">
        <v>56255.22</v>
      </c>
      <c r="AF421" s="339">
        <v>500</v>
      </c>
      <c r="AG421" s="339">
        <v>0</v>
      </c>
      <c r="AH421" s="339">
        <v>0</v>
      </c>
      <c r="AI421" s="339">
        <v>0</v>
      </c>
      <c r="AJ421" s="339">
        <v>0</v>
      </c>
      <c r="AK421" s="339">
        <v>2326.3000000000002</v>
      </c>
      <c r="AL421" s="339">
        <v>78086.31</v>
      </c>
      <c r="AM421" s="339">
        <v>84030</v>
      </c>
      <c r="AN421" s="339">
        <v>158927.79999999999</v>
      </c>
      <c r="AO421" s="339">
        <v>0</v>
      </c>
      <c r="AP421" s="339">
        <v>13262</v>
      </c>
      <c r="AQ421" s="339">
        <v>147234</v>
      </c>
      <c r="AR421" s="339">
        <v>7037.8</v>
      </c>
      <c r="AS421" s="339">
        <v>117506.8</v>
      </c>
      <c r="AT421" s="339">
        <v>9000</v>
      </c>
      <c r="AU421" s="339">
        <v>0</v>
      </c>
      <c r="AV421" s="339">
        <v>0</v>
      </c>
      <c r="AW421" s="339">
        <v>2064891.36</v>
      </c>
      <c r="AX421" s="339">
        <v>664903.55000000005</v>
      </c>
      <c r="AY421" s="339">
        <v>13070.23</v>
      </c>
      <c r="AZ421" s="339">
        <v>46581.4</v>
      </c>
      <c r="BA421" s="339">
        <v>0</v>
      </c>
      <c r="BB421" s="339">
        <v>11590</v>
      </c>
      <c r="BC421" s="339">
        <v>4010.17</v>
      </c>
      <c r="BD421" s="339">
        <v>1468080.22</v>
      </c>
      <c r="BE421" s="339">
        <v>0</v>
      </c>
      <c r="BF421" s="339">
        <v>0</v>
      </c>
      <c r="BG421" s="339">
        <v>0</v>
      </c>
      <c r="BH421" s="339">
        <v>0</v>
      </c>
      <c r="BI421" s="339">
        <v>740076.05</v>
      </c>
      <c r="BJ421" s="339">
        <v>32400</v>
      </c>
      <c r="BK421" s="339">
        <v>141124.54999999999</v>
      </c>
      <c r="BL421" s="339">
        <v>11033.68</v>
      </c>
      <c r="BM421" s="339">
        <v>57333</v>
      </c>
      <c r="BN421" s="339">
        <v>50000</v>
      </c>
      <c r="BO421" s="339">
        <v>235734.9</v>
      </c>
      <c r="BP421" s="339">
        <v>0</v>
      </c>
      <c r="BQ421" s="339">
        <v>15750</v>
      </c>
      <c r="BR421" s="339">
        <v>2236958.09</v>
      </c>
      <c r="BS421" s="339">
        <v>638810</v>
      </c>
      <c r="BT421" s="339">
        <v>0</v>
      </c>
      <c r="BU421" s="339">
        <v>0</v>
      </c>
      <c r="BV421" s="339">
        <v>150000</v>
      </c>
      <c r="BW421" s="339">
        <v>154181.07999999999</v>
      </c>
      <c r="BX421" s="339">
        <v>62057.599999999999</v>
      </c>
      <c r="BY421" s="339">
        <v>101443.29</v>
      </c>
      <c r="BZ421" s="339">
        <v>9264</v>
      </c>
      <c r="CA421" s="339">
        <v>0</v>
      </c>
      <c r="CB421" s="339">
        <v>0</v>
      </c>
      <c r="CC421" s="339">
        <v>73500</v>
      </c>
      <c r="CD421" s="339">
        <v>0</v>
      </c>
      <c r="CE421" s="339">
        <v>180659.95</v>
      </c>
      <c r="CF421" s="339">
        <v>607888.81999999995</v>
      </c>
      <c r="CG421" s="339">
        <v>1</v>
      </c>
      <c r="CH421" s="339">
        <v>0</v>
      </c>
      <c r="CI421" s="339">
        <v>1063027.7</v>
      </c>
      <c r="CJ421" s="339">
        <v>0</v>
      </c>
      <c r="CK421" s="339">
        <v>0</v>
      </c>
      <c r="CL421" s="339">
        <v>18160</v>
      </c>
      <c r="CM421" s="339">
        <v>0</v>
      </c>
      <c r="CN421" s="339">
        <v>0</v>
      </c>
      <c r="CO421" s="339">
        <v>123140.4</v>
      </c>
      <c r="CP421" s="339">
        <v>37852</v>
      </c>
      <c r="CQ421" s="339">
        <v>0</v>
      </c>
      <c r="CR421" s="339">
        <v>0</v>
      </c>
      <c r="CS421" s="339">
        <v>0</v>
      </c>
      <c r="CT421" s="339">
        <v>34045.199999999997</v>
      </c>
      <c r="CU421" s="339">
        <v>0</v>
      </c>
      <c r="CV421" s="339">
        <v>40659</v>
      </c>
      <c r="CW421" s="339">
        <v>22557.18</v>
      </c>
      <c r="CX421" s="339">
        <v>53999.26</v>
      </c>
      <c r="CY421" s="339">
        <v>0</v>
      </c>
      <c r="CZ421" s="339">
        <v>161922.96</v>
      </c>
      <c r="DA421" s="339">
        <v>107914.65</v>
      </c>
      <c r="DB421" s="339">
        <v>92343</v>
      </c>
      <c r="DC421" s="339">
        <v>86800</v>
      </c>
      <c r="DD421" s="339">
        <v>2594439.7999999998</v>
      </c>
      <c r="DE421" s="339">
        <v>48631.199999999997</v>
      </c>
      <c r="DF421" s="339">
        <v>58554.75</v>
      </c>
      <c r="DG421" s="339">
        <v>37247</v>
      </c>
      <c r="DH421" s="339">
        <v>2617420.2200000002</v>
      </c>
      <c r="DI421" s="339">
        <v>0</v>
      </c>
      <c r="DJ421" s="339">
        <v>0</v>
      </c>
      <c r="DK421" s="339">
        <v>1406.6</v>
      </c>
      <c r="DL421" s="339">
        <v>0</v>
      </c>
      <c r="DM421" s="339">
        <v>32813.800000000003</v>
      </c>
      <c r="DN421" s="339">
        <v>0</v>
      </c>
      <c r="DO421" s="339">
        <v>0</v>
      </c>
      <c r="DP421" s="339">
        <v>0</v>
      </c>
      <c r="DQ421" s="339">
        <v>0</v>
      </c>
      <c r="DR421" s="339">
        <v>21550</v>
      </c>
      <c r="DS421" s="339">
        <v>101782.35</v>
      </c>
      <c r="DT421" s="339">
        <v>15787</v>
      </c>
      <c r="DU421" s="339">
        <v>192643.55</v>
      </c>
      <c r="DV421" s="339">
        <v>1299975.79</v>
      </c>
      <c r="DW421" s="339">
        <v>10584.85</v>
      </c>
      <c r="DX421" s="339">
        <v>439794</v>
      </c>
      <c r="DY421" s="339">
        <v>0</v>
      </c>
      <c r="DZ421" s="339">
        <v>108000</v>
      </c>
      <c r="EA421" s="339">
        <v>515226.94</v>
      </c>
      <c r="EB421" s="339">
        <v>34170.400000000001</v>
      </c>
      <c r="EC421" s="339">
        <v>1500</v>
      </c>
      <c r="ED421" s="339">
        <v>0</v>
      </c>
      <c r="EE421" s="339">
        <v>287878.71000000002</v>
      </c>
      <c r="EF421" s="339">
        <v>0</v>
      </c>
      <c r="EG421" s="339">
        <v>169510.94</v>
      </c>
      <c r="EH421" s="339">
        <v>0</v>
      </c>
      <c r="EI421" s="339">
        <v>278271.34999999998</v>
      </c>
      <c r="EJ421" s="339">
        <v>7355</v>
      </c>
      <c r="EK421" s="339">
        <v>0</v>
      </c>
      <c r="EL421" s="339">
        <v>0</v>
      </c>
      <c r="EM421" s="339">
        <v>11400</v>
      </c>
      <c r="EN421" s="339">
        <v>6300</v>
      </c>
      <c r="EO421" s="339">
        <v>138249</v>
      </c>
      <c r="EP421" s="339">
        <v>79986.89</v>
      </c>
      <c r="EQ421" s="339">
        <v>0</v>
      </c>
      <c r="ER421" s="339">
        <v>2025.75</v>
      </c>
      <c r="ES421" s="339">
        <v>0</v>
      </c>
      <c r="ET421" s="339">
        <v>568115</v>
      </c>
      <c r="EU421" s="339">
        <v>6852.35</v>
      </c>
      <c r="EV421" s="339">
        <v>0</v>
      </c>
      <c r="EW421" s="339">
        <v>0</v>
      </c>
      <c r="EX421" s="339">
        <v>0</v>
      </c>
      <c r="EY421" s="339">
        <v>503047.81</v>
      </c>
      <c r="EZ421" s="339">
        <v>17782549.859999999</v>
      </c>
      <c r="FA421" s="339">
        <v>26023.48</v>
      </c>
      <c r="FB421" s="339">
        <v>0</v>
      </c>
      <c r="FC421" s="339">
        <v>180370.05</v>
      </c>
      <c r="FD421" s="339">
        <v>2390.6999999999998</v>
      </c>
      <c r="FE421" s="339">
        <v>312600</v>
      </c>
      <c r="FF421" s="339">
        <v>0</v>
      </c>
      <c r="FG421" s="339">
        <v>0</v>
      </c>
      <c r="FH421" s="339">
        <v>461284</v>
      </c>
      <c r="FI421" s="339">
        <v>261797</v>
      </c>
      <c r="FJ421" s="339">
        <v>0</v>
      </c>
      <c r="FK421" s="339">
        <v>0</v>
      </c>
      <c r="FL421" s="339">
        <v>0</v>
      </c>
      <c r="FM421" s="339">
        <v>819392.63</v>
      </c>
      <c r="FN421" s="339">
        <v>0</v>
      </c>
      <c r="FO421" s="339">
        <v>185696.4</v>
      </c>
      <c r="FP421" s="339">
        <v>144900</v>
      </c>
      <c r="FQ421" s="339">
        <v>0</v>
      </c>
      <c r="FR421" s="339">
        <v>342707.29</v>
      </c>
      <c r="FS421" s="339">
        <v>278906.8</v>
      </c>
      <c r="FT421" s="339">
        <v>5612.9</v>
      </c>
      <c r="FU421" s="339">
        <v>0</v>
      </c>
      <c r="FV421" s="339">
        <v>0</v>
      </c>
      <c r="FW421" s="339">
        <v>0</v>
      </c>
      <c r="FX421" s="339">
        <v>6248</v>
      </c>
      <c r="FY421" s="339">
        <v>246886.2</v>
      </c>
      <c r="FZ421" s="339">
        <v>0</v>
      </c>
      <c r="GA421" s="339">
        <v>0</v>
      </c>
      <c r="GB421" s="339">
        <v>0</v>
      </c>
      <c r="GC421" s="339">
        <v>0</v>
      </c>
      <c r="GD421" s="339">
        <v>79983.7</v>
      </c>
      <c r="GE421" s="339">
        <v>90800</v>
      </c>
      <c r="GF421" s="339">
        <v>0</v>
      </c>
      <c r="GG421" s="339">
        <v>10597.35</v>
      </c>
      <c r="GH421" s="339">
        <v>0</v>
      </c>
      <c r="GI421" s="339">
        <v>24871.75</v>
      </c>
      <c r="GJ421" s="339">
        <v>279018.52</v>
      </c>
      <c r="GK421" s="339">
        <v>1060239.6000000001</v>
      </c>
      <c r="GL421" s="339">
        <v>0</v>
      </c>
      <c r="GM421" s="339">
        <v>1232203.25</v>
      </c>
      <c r="GN421" s="339">
        <v>0</v>
      </c>
      <c r="GO421" s="339">
        <v>9693</v>
      </c>
      <c r="GP421" s="339">
        <v>38.85</v>
      </c>
      <c r="GQ421" s="339">
        <v>46.76</v>
      </c>
      <c r="GR421" s="339">
        <v>216370.05</v>
      </c>
      <c r="GS421" s="339">
        <v>2562640.39</v>
      </c>
      <c r="GT421" s="339">
        <v>116502.82</v>
      </c>
      <c r="GU421" s="339">
        <v>383582.36</v>
      </c>
      <c r="GV421" s="339">
        <v>0</v>
      </c>
      <c r="GW421" s="339">
        <v>0</v>
      </c>
      <c r="GX421" s="339">
        <v>1605030</v>
      </c>
      <c r="GY421" s="339">
        <v>0</v>
      </c>
      <c r="GZ421" s="339">
        <v>289496.26</v>
      </c>
      <c r="HA421" s="339">
        <v>597800</v>
      </c>
      <c r="HB421" s="339">
        <v>0</v>
      </c>
      <c r="HC421" s="339">
        <v>358161.25</v>
      </c>
      <c r="HD421" s="339">
        <v>0</v>
      </c>
      <c r="HE421" s="339">
        <v>0</v>
      </c>
      <c r="HF421" s="339">
        <v>49328.4</v>
      </c>
      <c r="HG421" s="339">
        <v>10175.49</v>
      </c>
      <c r="HH421" s="339">
        <v>1758706.8</v>
      </c>
      <c r="HI421" s="339">
        <v>124791.15</v>
      </c>
      <c r="HJ421" s="339">
        <v>0</v>
      </c>
      <c r="HK421" s="339">
        <v>21493</v>
      </c>
      <c r="HL421" s="339">
        <v>0</v>
      </c>
      <c r="HM421" s="339">
        <v>190792</v>
      </c>
      <c r="HN421" s="339">
        <v>25434.3</v>
      </c>
      <c r="HO421" s="339">
        <v>6795</v>
      </c>
      <c r="HP421" s="339">
        <v>12195.47</v>
      </c>
      <c r="HQ421" s="339">
        <v>0</v>
      </c>
      <c r="HR421" s="339">
        <v>0</v>
      </c>
      <c r="HS421" s="339">
        <v>779324.85</v>
      </c>
      <c r="HT421" s="339">
        <v>907589.57</v>
      </c>
      <c r="HU421" s="339">
        <v>0</v>
      </c>
      <c r="HV421" s="339">
        <v>1353817.16</v>
      </c>
      <c r="HW421" s="339">
        <v>862970.38</v>
      </c>
      <c r="HX421" s="339">
        <v>150762</v>
      </c>
      <c r="HY421" s="339">
        <v>1576666.45</v>
      </c>
      <c r="HZ421" s="339">
        <v>0</v>
      </c>
      <c r="IA421" s="339">
        <v>0</v>
      </c>
      <c r="IB421" s="339">
        <v>15853.45</v>
      </c>
      <c r="IC421" s="339">
        <v>587873.13</v>
      </c>
      <c r="ID421" s="339">
        <v>0</v>
      </c>
      <c r="IE421" s="339">
        <v>17664.509999999998</v>
      </c>
      <c r="IF421" s="339">
        <v>123661</v>
      </c>
      <c r="IG421" s="339">
        <v>79169.649999999994</v>
      </c>
      <c r="IH421" s="339">
        <v>0</v>
      </c>
      <c r="II421" s="339">
        <v>0</v>
      </c>
      <c r="IJ421" s="339">
        <v>106010.8</v>
      </c>
      <c r="IK421" s="339">
        <v>0</v>
      </c>
      <c r="IL421" s="339">
        <v>125000</v>
      </c>
      <c r="IM421" s="339">
        <v>68600</v>
      </c>
      <c r="IN421" s="339">
        <v>97424</v>
      </c>
      <c r="IO421" s="339">
        <v>118406.85</v>
      </c>
      <c r="IP421" s="339">
        <v>0</v>
      </c>
      <c r="IQ421" s="339">
        <v>0</v>
      </c>
      <c r="IR421" s="339">
        <v>97236.15</v>
      </c>
      <c r="IS421" s="339">
        <v>274252</v>
      </c>
      <c r="IT421" s="339">
        <v>202969.44</v>
      </c>
      <c r="IU421" s="339">
        <v>0</v>
      </c>
      <c r="IV421" s="339">
        <v>5756.73</v>
      </c>
      <c r="IW421" s="339">
        <v>0</v>
      </c>
      <c r="IX421" s="339">
        <v>12583</v>
      </c>
      <c r="IY421" s="339">
        <v>437372.6</v>
      </c>
      <c r="IZ421" s="339">
        <v>0</v>
      </c>
      <c r="JA421" s="339">
        <v>0</v>
      </c>
      <c r="JB421" s="339">
        <v>3336.6</v>
      </c>
      <c r="JC421" s="339">
        <v>60179.8</v>
      </c>
      <c r="JD421" s="339">
        <v>0</v>
      </c>
      <c r="JE421" s="339">
        <v>0</v>
      </c>
      <c r="JF421" s="339">
        <v>2000</v>
      </c>
      <c r="JG421" s="339">
        <v>0</v>
      </c>
      <c r="JH421" s="339">
        <v>35073</v>
      </c>
      <c r="JI421" s="339">
        <v>0</v>
      </c>
      <c r="JJ421" s="339">
        <v>146918.38</v>
      </c>
      <c r="JK421" s="339">
        <v>142963</v>
      </c>
      <c r="JL421" s="339">
        <v>110000</v>
      </c>
      <c r="JM421" s="339">
        <v>390285.9</v>
      </c>
      <c r="JN421" s="339">
        <v>0</v>
      </c>
      <c r="JO421" s="339">
        <v>1045395.7</v>
      </c>
      <c r="JP421" s="339">
        <v>2764</v>
      </c>
      <c r="JQ421" s="339">
        <v>40000</v>
      </c>
      <c r="JR421" s="339">
        <v>0</v>
      </c>
      <c r="JS421" s="339">
        <v>2844356.64</v>
      </c>
      <c r="JT421" s="339">
        <v>0</v>
      </c>
      <c r="JU421" s="339">
        <v>103554.45</v>
      </c>
      <c r="JV421" s="339">
        <v>127969.7</v>
      </c>
      <c r="JW421" s="339">
        <v>312522.55</v>
      </c>
      <c r="JX421" s="339">
        <v>33833.800000000003</v>
      </c>
      <c r="JY421" s="339">
        <v>0</v>
      </c>
      <c r="JZ421" s="339">
        <v>0</v>
      </c>
      <c r="KA421" s="339">
        <v>177130.05</v>
      </c>
      <c r="KB421" s="339">
        <v>122354.8</v>
      </c>
      <c r="KC421" s="339">
        <v>0</v>
      </c>
      <c r="KD421" s="339">
        <v>4577.3999999999996</v>
      </c>
      <c r="KE421" s="339">
        <v>1200028.6100000001</v>
      </c>
      <c r="KF421" s="339">
        <v>25581</v>
      </c>
      <c r="KG421" s="339">
        <v>0</v>
      </c>
      <c r="KH421" s="339">
        <v>21518.75</v>
      </c>
      <c r="KI421" s="339">
        <v>15300</v>
      </c>
      <c r="KJ421" s="339">
        <v>3443.4</v>
      </c>
      <c r="KK421" s="339">
        <v>0</v>
      </c>
      <c r="KL421" s="339">
        <v>131070</v>
      </c>
      <c r="KM421" s="339">
        <v>0</v>
      </c>
      <c r="KN421" s="339">
        <v>0</v>
      </c>
      <c r="KO421" s="339">
        <v>310698.09000000003</v>
      </c>
      <c r="KP421" s="339">
        <v>0</v>
      </c>
      <c r="KQ421" s="339">
        <v>3311744.37</v>
      </c>
      <c r="KR421" s="339">
        <v>534160</v>
      </c>
      <c r="KS421" s="339">
        <v>48258</v>
      </c>
      <c r="KU421" s="338" t="str">
        <f t="shared" ref="KU421" si="2">LEFT(D421,2)</f>
        <v/>
      </c>
    </row>
    <row r="422" spans="1:311" x14ac:dyDescent="0.25">
      <c r="A422" s="321">
        <v>2022</v>
      </c>
      <c r="B422" s="320" t="s">
        <v>807</v>
      </c>
      <c r="C422" s="320" t="s">
        <v>842</v>
      </c>
      <c r="D422" s="320" t="s">
        <v>845</v>
      </c>
      <c r="E422" s="320" t="s">
        <v>780</v>
      </c>
      <c r="F422" s="319">
        <v>388.55</v>
      </c>
      <c r="G422" s="319">
        <v>99.45</v>
      </c>
      <c r="H422" s="319">
        <v>18790.45</v>
      </c>
      <c r="I422" s="319">
        <v>1044.5999999999999</v>
      </c>
      <c r="J422" s="319">
        <v>967.05</v>
      </c>
      <c r="K422" s="319">
        <v>3403.75</v>
      </c>
      <c r="L422" s="319">
        <v>6832.5</v>
      </c>
      <c r="M422" s="319">
        <v>1999.5</v>
      </c>
      <c r="N422" s="319">
        <v>15955</v>
      </c>
      <c r="O422" s="319">
        <v>2827.75</v>
      </c>
      <c r="P422" s="319">
        <v>3573.4</v>
      </c>
      <c r="Q422" s="319">
        <v>1417.25</v>
      </c>
      <c r="R422" s="319">
        <v>3985.45</v>
      </c>
      <c r="S422" s="319">
        <v>2861.05</v>
      </c>
      <c r="T422" s="319">
        <v>1140.9000000000001</v>
      </c>
      <c r="U422" s="319">
        <v>11985.18</v>
      </c>
      <c r="V422" s="319">
        <v>10725</v>
      </c>
      <c r="W422" s="319">
        <v>200</v>
      </c>
      <c r="X422" s="319">
        <v>2748.5</v>
      </c>
      <c r="Y422" s="319">
        <v>6804.5</v>
      </c>
      <c r="Z422" s="319">
        <v>1546.1</v>
      </c>
      <c r="AA422" s="319">
        <v>4242.25</v>
      </c>
      <c r="AB422" s="319">
        <v>7338.65</v>
      </c>
      <c r="AC422" s="319">
        <v>397.1</v>
      </c>
      <c r="AD422" s="319">
        <v>36882</v>
      </c>
      <c r="AE422" s="319">
        <v>555.75</v>
      </c>
      <c r="AF422" s="319">
        <v>859.4</v>
      </c>
      <c r="AG422" s="319">
        <v>413.85</v>
      </c>
      <c r="AH422" s="319">
        <v>952.4</v>
      </c>
      <c r="AI422" s="319">
        <v>7069.5</v>
      </c>
      <c r="AJ422" s="319">
        <v>888.98</v>
      </c>
      <c r="AK422" s="319">
        <v>788.7</v>
      </c>
      <c r="AL422" s="319">
        <v>7837.75</v>
      </c>
      <c r="AM422" s="319">
        <v>4349.5</v>
      </c>
      <c r="AN422" s="319">
        <v>4172.3</v>
      </c>
      <c r="AO422" s="319">
        <v>2473.85</v>
      </c>
      <c r="AP422" s="319">
        <v>1468.95</v>
      </c>
      <c r="AQ422" s="319">
        <v>245.15</v>
      </c>
      <c r="AR422" s="319">
        <v>1435.85</v>
      </c>
      <c r="AS422" s="319">
        <v>1626</v>
      </c>
      <c r="AT422" s="319">
        <v>2429.5500000000002</v>
      </c>
      <c r="AU422" s="319">
        <v>1324.2</v>
      </c>
      <c r="AV422" s="319">
        <v>1101.8</v>
      </c>
      <c r="AW422" s="319">
        <v>42162.65</v>
      </c>
      <c r="AX422" s="319">
        <v>3420.4</v>
      </c>
      <c r="AY422" s="319">
        <v>1292.3</v>
      </c>
      <c r="AZ422" s="319">
        <v>1460.1</v>
      </c>
      <c r="BA422" s="319">
        <v>97.8</v>
      </c>
      <c r="BB422" s="319">
        <v>11567.9</v>
      </c>
      <c r="BC422" s="319">
        <v>12785.85</v>
      </c>
      <c r="BD422" s="319">
        <v>5951.55</v>
      </c>
      <c r="BE422" s="319">
        <v>1200</v>
      </c>
      <c r="BF422" s="319">
        <v>1783.45</v>
      </c>
      <c r="BG422" s="319">
        <v>272.60000000000002</v>
      </c>
      <c r="BH422" s="319">
        <v>887.5</v>
      </c>
      <c r="BI422" s="319">
        <v>20668.45</v>
      </c>
      <c r="BJ422" s="319">
        <v>156.30000000000001</v>
      </c>
      <c r="BK422" s="319">
        <v>3650.8</v>
      </c>
      <c r="BL422" s="319">
        <v>300.10000000000002</v>
      </c>
      <c r="BM422" s="319">
        <v>2826.95</v>
      </c>
      <c r="BN422" s="319">
        <v>7655.9</v>
      </c>
      <c r="BO422" s="319">
        <v>12934.45</v>
      </c>
      <c r="BP422" s="319">
        <v>11066.25</v>
      </c>
      <c r="BQ422" s="319">
        <v>2226.25</v>
      </c>
      <c r="BR422" s="319">
        <v>8919</v>
      </c>
      <c r="BS422" s="319">
        <v>2313.3000000000002</v>
      </c>
      <c r="BT422" s="319">
        <v>893.65</v>
      </c>
      <c r="BU422" s="319">
        <v>818.15</v>
      </c>
      <c r="BV422" s="319">
        <v>2915</v>
      </c>
      <c r="BW422" s="319">
        <v>2458.5</v>
      </c>
      <c r="BX422" s="319">
        <v>1142.8</v>
      </c>
      <c r="BY422" s="319">
        <v>19973.8</v>
      </c>
      <c r="BZ422" s="319">
        <v>7003.65</v>
      </c>
      <c r="CA422" s="319">
        <v>5242.55</v>
      </c>
      <c r="CB422" s="319">
        <v>1158.5</v>
      </c>
      <c r="CC422" s="319">
        <v>8995.15</v>
      </c>
      <c r="CD422" s="319">
        <v>13088.65</v>
      </c>
      <c r="CE422" s="319">
        <v>4154613.26</v>
      </c>
      <c r="CF422" s="319">
        <v>7943.45</v>
      </c>
      <c r="CG422" s="319">
        <v>707.55</v>
      </c>
      <c r="CH422" s="319">
        <v>2660.05</v>
      </c>
      <c r="CI422" s="319">
        <v>48716.1</v>
      </c>
      <c r="CJ422" s="319">
        <v>731.35</v>
      </c>
      <c r="CK422" s="319">
        <v>567.5</v>
      </c>
      <c r="CL422" s="319">
        <v>4814.47</v>
      </c>
      <c r="CM422" s="319">
        <v>1114.2</v>
      </c>
      <c r="CN422" s="319">
        <v>8365.5</v>
      </c>
      <c r="CO422" s="319">
        <v>1006.95</v>
      </c>
      <c r="CP422" s="319">
        <v>2.2999999999999998</v>
      </c>
      <c r="CQ422" s="319">
        <v>1562.2</v>
      </c>
      <c r="CR422" s="319">
        <v>1262.8499999999999</v>
      </c>
      <c r="CS422" s="319">
        <v>639.70000000000005</v>
      </c>
      <c r="CT422" s="319">
        <v>208.9</v>
      </c>
      <c r="CU422" s="319">
        <v>710.75</v>
      </c>
      <c r="CV422" s="319">
        <v>321.35000000000002</v>
      </c>
      <c r="CW422" s="319">
        <v>523.20000000000005</v>
      </c>
      <c r="CX422" s="319">
        <v>1500</v>
      </c>
      <c r="CY422" s="319">
        <v>1408.5</v>
      </c>
      <c r="CZ422" s="319">
        <v>7109.2</v>
      </c>
      <c r="DA422" s="319">
        <v>9808.2000000000007</v>
      </c>
      <c r="DB422" s="319">
        <v>6968.1</v>
      </c>
      <c r="DC422" s="319">
        <v>492.25</v>
      </c>
      <c r="DD422" s="319">
        <v>44965.2</v>
      </c>
      <c r="DE422" s="319">
        <v>18488.599999999999</v>
      </c>
      <c r="DF422" s="319">
        <v>746.65</v>
      </c>
      <c r="DG422" s="319">
        <v>2998.52</v>
      </c>
      <c r="DH422" s="319">
        <v>1014.95</v>
      </c>
      <c r="DI422" s="319">
        <v>17739</v>
      </c>
      <c r="DJ422" s="319">
        <v>2285.35</v>
      </c>
      <c r="DK422" s="319">
        <v>1018.8</v>
      </c>
      <c r="DL422" s="319">
        <v>663.65</v>
      </c>
      <c r="DM422" s="319">
        <v>8821.59</v>
      </c>
      <c r="DN422" s="319">
        <v>459.3</v>
      </c>
      <c r="DO422" s="319">
        <v>1229.99</v>
      </c>
      <c r="DP422" s="319">
        <v>134.9</v>
      </c>
      <c r="DQ422" s="319">
        <v>855.5</v>
      </c>
      <c r="DR422" s="319">
        <v>5591.3</v>
      </c>
      <c r="DS422" s="319">
        <v>13519.2</v>
      </c>
      <c r="DT422" s="319">
        <v>1887</v>
      </c>
      <c r="DU422" s="319">
        <v>5463.9</v>
      </c>
      <c r="DV422" s="319">
        <v>359.05</v>
      </c>
      <c r="DW422" s="319">
        <v>4731.2299999999996</v>
      </c>
      <c r="DX422" s="319">
        <v>9526.35</v>
      </c>
      <c r="DY422" s="319">
        <v>7937.05</v>
      </c>
      <c r="DZ422" s="319">
        <v>3602.4</v>
      </c>
      <c r="EA422" s="319">
        <v>20167.55</v>
      </c>
      <c r="EB422" s="319">
        <v>456.1</v>
      </c>
      <c r="EC422" s="319">
        <v>3241.35</v>
      </c>
      <c r="ED422" s="319">
        <v>1338.5</v>
      </c>
      <c r="EE422" s="319">
        <v>14247.05</v>
      </c>
      <c r="EF422" s="319">
        <v>34.020000000000003</v>
      </c>
      <c r="EG422" s="319">
        <v>2032.95</v>
      </c>
      <c r="EH422" s="319">
        <v>286.05</v>
      </c>
      <c r="EI422" s="319">
        <v>1450.25</v>
      </c>
      <c r="EJ422" s="319">
        <v>3929.35</v>
      </c>
      <c r="EK422" s="319">
        <v>11016.05</v>
      </c>
      <c r="EL422" s="319">
        <v>1248.1500000000001</v>
      </c>
      <c r="EM422" s="319">
        <v>12527.1</v>
      </c>
      <c r="EN422" s="319">
        <v>474.45</v>
      </c>
      <c r="EO422" s="319">
        <v>3236.95</v>
      </c>
      <c r="EP422" s="319">
        <v>7134.05</v>
      </c>
      <c r="EQ422" s="319">
        <v>1503.75</v>
      </c>
      <c r="ER422" s="319">
        <v>2286.5</v>
      </c>
      <c r="ES422" s="319">
        <v>3520.35</v>
      </c>
      <c r="ET422" s="319">
        <v>1912.15</v>
      </c>
      <c r="EU422" s="319">
        <v>1439.1</v>
      </c>
      <c r="EV422" s="319">
        <v>3671.4</v>
      </c>
      <c r="EW422" s="319">
        <v>2105.6999999999998</v>
      </c>
      <c r="EX422" s="319">
        <v>868.25</v>
      </c>
      <c r="EY422" s="319">
        <v>17416.05</v>
      </c>
      <c r="EZ422" s="319">
        <v>171719.45</v>
      </c>
      <c r="FA422" s="319">
        <v>1982.7</v>
      </c>
      <c r="FB422" s="319">
        <v>5640.75</v>
      </c>
      <c r="FC422" s="319">
        <v>8650.2900000000009</v>
      </c>
      <c r="FD422" s="319">
        <v>19331.71</v>
      </c>
      <c r="FE422" s="319">
        <v>13118.6</v>
      </c>
      <c r="FF422" s="319">
        <v>5064.25</v>
      </c>
      <c r="FG422" s="319">
        <v>1106.75</v>
      </c>
      <c r="FH422" s="319">
        <v>5722</v>
      </c>
      <c r="FI422" s="319">
        <v>1623.52</v>
      </c>
      <c r="FJ422" s="319">
        <v>20354.900000000001</v>
      </c>
      <c r="FK422" s="319">
        <v>1455</v>
      </c>
      <c r="FL422" s="319">
        <v>352</v>
      </c>
      <c r="FM422" s="319">
        <v>3778.1</v>
      </c>
      <c r="FN422" s="319">
        <v>3424.29</v>
      </c>
      <c r="FO422" s="319">
        <v>2368.15</v>
      </c>
      <c r="FP422" s="319">
        <v>816.85</v>
      </c>
      <c r="FQ422" s="319">
        <v>1091.05</v>
      </c>
      <c r="FR422" s="319">
        <v>15199.75</v>
      </c>
      <c r="FS422" s="319">
        <v>1711.3</v>
      </c>
      <c r="FT422" s="319">
        <v>3059.2</v>
      </c>
      <c r="FU422" s="319">
        <v>2877.05</v>
      </c>
      <c r="FV422" s="319">
        <v>0</v>
      </c>
      <c r="FW422" s="319">
        <v>0</v>
      </c>
      <c r="FX422" s="319">
        <v>1714.1</v>
      </c>
      <c r="FY422" s="319">
        <v>7335.8</v>
      </c>
      <c r="FZ422" s="319">
        <v>5935.85</v>
      </c>
      <c r="GA422" s="319">
        <v>406.9</v>
      </c>
      <c r="GB422" s="319">
        <v>2040.95</v>
      </c>
      <c r="GC422" s="319">
        <v>840</v>
      </c>
      <c r="GD422" s="319">
        <v>39.549999999999997</v>
      </c>
      <c r="GE422" s="319">
        <v>1830.95</v>
      </c>
      <c r="GF422" s="319">
        <v>4325.25</v>
      </c>
      <c r="GG422" s="319">
        <v>1184.0999999999999</v>
      </c>
      <c r="GH422" s="319">
        <v>2782.5</v>
      </c>
      <c r="GI422" s="319">
        <v>1581.15</v>
      </c>
      <c r="GJ422" s="319">
        <v>561.29999999999995</v>
      </c>
      <c r="GK422" s="319">
        <v>68084.75</v>
      </c>
      <c r="GL422" s="319">
        <v>2432.65</v>
      </c>
      <c r="GM422" s="319">
        <v>50701.1</v>
      </c>
      <c r="GN422" s="319">
        <v>830.2</v>
      </c>
      <c r="GO422" s="319">
        <v>5432.2</v>
      </c>
      <c r="GP422" s="319">
        <v>1745.85</v>
      </c>
      <c r="GQ422" s="319">
        <v>506.7</v>
      </c>
      <c r="GR422" s="319">
        <v>13677.45</v>
      </c>
      <c r="GS422" s="319">
        <v>39457.699999999997</v>
      </c>
      <c r="GT422" s="319">
        <v>672.9</v>
      </c>
      <c r="GU422" s="319">
        <v>36123.4</v>
      </c>
      <c r="GV422" s="319">
        <v>1082.0999999999999</v>
      </c>
      <c r="GW422" s="319">
        <v>2649.15</v>
      </c>
      <c r="GX422" s="319">
        <v>12176.4</v>
      </c>
      <c r="GY422" s="319">
        <v>199.25</v>
      </c>
      <c r="GZ422" s="319">
        <v>4391.3500000000004</v>
      </c>
      <c r="HA422" s="319">
        <v>5283.15</v>
      </c>
      <c r="HB422" s="319">
        <v>1184.5</v>
      </c>
      <c r="HC422" s="319">
        <v>5534.1</v>
      </c>
      <c r="HD422" s="319">
        <v>1043.6500000000001</v>
      </c>
      <c r="HE422" s="319">
        <v>4113.5</v>
      </c>
      <c r="HF422" s="319">
        <v>2003.9</v>
      </c>
      <c r="HG422" s="319">
        <v>6251.1</v>
      </c>
      <c r="HH422" s="319">
        <v>22966.12</v>
      </c>
      <c r="HI422" s="319">
        <v>8198.4500000000007</v>
      </c>
      <c r="HJ422" s="319">
        <v>6524.8</v>
      </c>
      <c r="HK422" s="319">
        <v>1104.5</v>
      </c>
      <c r="HL422" s="319">
        <v>3793.25</v>
      </c>
      <c r="HM422" s="319">
        <v>3442.75</v>
      </c>
      <c r="HN422" s="319">
        <v>193.75</v>
      </c>
      <c r="HO422" s="319">
        <v>461.9</v>
      </c>
      <c r="HP422" s="319">
        <v>6755.15</v>
      </c>
      <c r="HQ422" s="319">
        <v>170</v>
      </c>
      <c r="HR422" s="319">
        <v>10996.35</v>
      </c>
      <c r="HS422" s="319">
        <v>3201</v>
      </c>
      <c r="HT422" s="319">
        <v>6117</v>
      </c>
      <c r="HU422" s="319">
        <v>2368.3000000000002</v>
      </c>
      <c r="HV422" s="319">
        <v>3874.95</v>
      </c>
      <c r="HW422" s="319">
        <v>20022.650000000001</v>
      </c>
      <c r="HX422" s="319">
        <v>1843.2</v>
      </c>
      <c r="HY422" s="319">
        <v>74332.3</v>
      </c>
      <c r="HZ422" s="319">
        <v>4649.8999999999996</v>
      </c>
      <c r="IA422" s="319">
        <v>1279</v>
      </c>
      <c r="IB422" s="319">
        <v>1881.2</v>
      </c>
      <c r="IC422" s="319">
        <v>4857.95</v>
      </c>
      <c r="ID422" s="319">
        <v>1037</v>
      </c>
      <c r="IE422" s="319">
        <v>8105.7</v>
      </c>
      <c r="IF422" s="319">
        <v>683.5</v>
      </c>
      <c r="IG422" s="319">
        <v>2397.4499999999998</v>
      </c>
      <c r="IH422" s="319">
        <v>0</v>
      </c>
      <c r="II422" s="319">
        <v>2404.3000000000002</v>
      </c>
      <c r="IJ422" s="319">
        <v>19959.849999999999</v>
      </c>
      <c r="IK422" s="319">
        <v>4195.8</v>
      </c>
      <c r="IL422" s="319">
        <v>3617.9</v>
      </c>
      <c r="IM422" s="319">
        <v>3043.64</v>
      </c>
      <c r="IN422" s="319">
        <v>1091.2</v>
      </c>
      <c r="IO422" s="319">
        <v>1841.4</v>
      </c>
      <c r="IP422" s="319">
        <v>210</v>
      </c>
      <c r="IQ422" s="319">
        <v>323.8</v>
      </c>
      <c r="IR422" s="319">
        <v>47044</v>
      </c>
      <c r="IS422" s="319">
        <v>10333.799999999999</v>
      </c>
      <c r="IT422" s="319">
        <v>2591.75</v>
      </c>
      <c r="IU422" s="319">
        <v>205.75</v>
      </c>
      <c r="IV422" s="319">
        <v>3865.1</v>
      </c>
      <c r="IW422" s="319">
        <v>5096.1499999999996</v>
      </c>
      <c r="IX422" s="319">
        <v>15836.8</v>
      </c>
      <c r="IY422" s="319">
        <v>4430.5</v>
      </c>
      <c r="IZ422" s="319">
        <v>433</v>
      </c>
      <c r="JA422" s="319">
        <v>735</v>
      </c>
      <c r="JB422" s="319">
        <v>768.05</v>
      </c>
      <c r="JC422" s="319">
        <v>5170.95</v>
      </c>
      <c r="JD422" s="319">
        <v>3249.95</v>
      </c>
      <c r="JE422" s="319">
        <v>97.35</v>
      </c>
      <c r="JF422" s="319">
        <v>1916.7</v>
      </c>
      <c r="JG422" s="319">
        <v>729.95</v>
      </c>
      <c r="JH422" s="319">
        <v>3174.95</v>
      </c>
      <c r="JI422" s="319">
        <v>5738.6</v>
      </c>
      <c r="JJ422" s="319">
        <v>2568.25</v>
      </c>
      <c r="JK422" s="319">
        <v>702</v>
      </c>
      <c r="JL422" s="319">
        <v>1530.8</v>
      </c>
      <c r="JM422" s="319">
        <v>1378</v>
      </c>
      <c r="JN422" s="319">
        <v>769.2</v>
      </c>
      <c r="JO422" s="319">
        <v>9499.6</v>
      </c>
      <c r="JP422" s="319">
        <v>3651.65</v>
      </c>
      <c r="JQ422" s="319">
        <v>419.25</v>
      </c>
      <c r="JR422" s="319">
        <v>366.58</v>
      </c>
      <c r="JS422" s="319">
        <v>7181.1</v>
      </c>
      <c r="JT422" s="319">
        <v>1824.95</v>
      </c>
      <c r="JU422" s="319">
        <v>8197</v>
      </c>
      <c r="JV422" s="319">
        <v>48889.760000000002</v>
      </c>
      <c r="JW422" s="319">
        <v>5813.65</v>
      </c>
      <c r="JX422" s="319">
        <v>4381.3500000000004</v>
      </c>
      <c r="JY422" s="319">
        <v>6.8</v>
      </c>
      <c r="JZ422" s="319">
        <v>258.64999999999998</v>
      </c>
      <c r="KA422" s="319">
        <v>2273.85</v>
      </c>
      <c r="KB422" s="319">
        <v>4642.8500000000004</v>
      </c>
      <c r="KC422" s="319">
        <v>2325</v>
      </c>
      <c r="KD422" s="319">
        <v>0</v>
      </c>
      <c r="KE422" s="319">
        <v>13365.35</v>
      </c>
      <c r="KF422" s="319">
        <v>7209.5</v>
      </c>
      <c r="KG422" s="319">
        <v>4483.7</v>
      </c>
      <c r="KH422" s="319">
        <v>1379.6</v>
      </c>
      <c r="KI422" s="319">
        <v>2145.35</v>
      </c>
      <c r="KJ422" s="319">
        <v>2772.5</v>
      </c>
      <c r="KK422" s="319">
        <v>445.3</v>
      </c>
      <c r="KL422" s="319">
        <v>1000</v>
      </c>
      <c r="KM422" s="319">
        <v>0</v>
      </c>
      <c r="KN422" s="319">
        <v>15697.9</v>
      </c>
      <c r="KO422" s="319">
        <v>6520</v>
      </c>
      <c r="KP422" s="319">
        <v>5084.8999999999996</v>
      </c>
      <c r="KQ422" s="319">
        <v>62408.13</v>
      </c>
      <c r="KR422" s="319">
        <v>5081.7</v>
      </c>
      <c r="KS422" s="318">
        <v>13112.15</v>
      </c>
      <c r="KU422" s="312">
        <v>10</v>
      </c>
      <c r="KV422" s="312">
        <v>100</v>
      </c>
      <c r="KY422" s="312">
        <v>9100</v>
      </c>
    </row>
    <row r="423" spans="1:311" x14ac:dyDescent="0.25">
      <c r="A423" s="317">
        <v>2022</v>
      </c>
      <c r="B423" s="316" t="s">
        <v>807</v>
      </c>
      <c r="C423" s="316" t="s">
        <v>842</v>
      </c>
      <c r="D423" s="316" t="s">
        <v>844</v>
      </c>
      <c r="E423" s="316" t="s">
        <v>780</v>
      </c>
      <c r="F423" s="315">
        <v>1504537.96</v>
      </c>
      <c r="G423" s="315">
        <v>508895.8</v>
      </c>
      <c r="H423" s="315">
        <v>1243169.8</v>
      </c>
      <c r="I423" s="315">
        <v>712292.93</v>
      </c>
      <c r="J423" s="315">
        <v>118547.96</v>
      </c>
      <c r="K423" s="315">
        <v>516290.99</v>
      </c>
      <c r="L423" s="315">
        <v>2467489.2200000002</v>
      </c>
      <c r="M423" s="315">
        <v>304977.14</v>
      </c>
      <c r="N423" s="315">
        <v>6702074.4800000004</v>
      </c>
      <c r="O423" s="315">
        <v>591808.13</v>
      </c>
      <c r="P423" s="315">
        <v>2566273.86</v>
      </c>
      <c r="Q423" s="315">
        <v>478718.6</v>
      </c>
      <c r="R423" s="315">
        <v>250068.38</v>
      </c>
      <c r="S423" s="315">
        <v>363081.62</v>
      </c>
      <c r="T423" s="315">
        <v>378025.34</v>
      </c>
      <c r="U423" s="315">
        <v>1529922.51</v>
      </c>
      <c r="V423" s="315">
        <v>179105.06</v>
      </c>
      <c r="W423" s="315">
        <v>251289.24</v>
      </c>
      <c r="X423" s="315">
        <v>331487.39</v>
      </c>
      <c r="Y423" s="315">
        <v>375184.38</v>
      </c>
      <c r="Z423" s="315">
        <v>122122.63</v>
      </c>
      <c r="AA423" s="315">
        <v>4256034.68</v>
      </c>
      <c r="AB423" s="315">
        <v>1300373.8899999999</v>
      </c>
      <c r="AC423" s="315">
        <v>424253.78</v>
      </c>
      <c r="AD423" s="315">
        <v>1853684.17</v>
      </c>
      <c r="AE423" s="315">
        <v>42021.16</v>
      </c>
      <c r="AF423" s="315">
        <v>902996.33</v>
      </c>
      <c r="AG423" s="315">
        <v>291519.86</v>
      </c>
      <c r="AH423" s="315">
        <v>1939142.84</v>
      </c>
      <c r="AI423" s="315">
        <v>77346.63</v>
      </c>
      <c r="AJ423" s="315">
        <v>722839.28</v>
      </c>
      <c r="AK423" s="315">
        <v>188309.74</v>
      </c>
      <c r="AL423" s="315">
        <v>3896754.23</v>
      </c>
      <c r="AM423" s="315">
        <v>239002.07</v>
      </c>
      <c r="AN423" s="315">
        <v>56886.51</v>
      </c>
      <c r="AO423" s="315">
        <v>1616135.4</v>
      </c>
      <c r="AP423" s="315">
        <v>916416.28</v>
      </c>
      <c r="AQ423" s="315">
        <v>327352.52</v>
      </c>
      <c r="AR423" s="315">
        <v>170517.37</v>
      </c>
      <c r="AS423" s="315">
        <v>543860.56999999995</v>
      </c>
      <c r="AT423" s="315">
        <v>263493.21000000002</v>
      </c>
      <c r="AU423" s="315">
        <v>346905.18</v>
      </c>
      <c r="AV423" s="315">
        <v>659460.47</v>
      </c>
      <c r="AW423" s="315">
        <v>11712255.74</v>
      </c>
      <c r="AX423" s="315">
        <v>510056.1</v>
      </c>
      <c r="AY423" s="315">
        <v>12617.9</v>
      </c>
      <c r="AZ423" s="315">
        <v>75521.72</v>
      </c>
      <c r="BA423" s="315">
        <v>0</v>
      </c>
      <c r="BB423" s="315">
        <v>807585.29</v>
      </c>
      <c r="BC423" s="315">
        <v>1604300.85</v>
      </c>
      <c r="BD423" s="315">
        <v>1106604.8999999999</v>
      </c>
      <c r="BE423" s="315">
        <v>628156.03</v>
      </c>
      <c r="BF423" s="315">
        <v>712181.36</v>
      </c>
      <c r="BG423" s="315">
        <v>0</v>
      </c>
      <c r="BH423" s="315">
        <v>110813.17</v>
      </c>
      <c r="BI423" s="315">
        <v>8457837.5199999996</v>
      </c>
      <c r="BJ423" s="315">
        <v>0</v>
      </c>
      <c r="BK423" s="315">
        <v>30868.98</v>
      </c>
      <c r="BL423" s="315">
        <v>0</v>
      </c>
      <c r="BM423" s="315">
        <v>289704.09999999998</v>
      </c>
      <c r="BN423" s="315">
        <v>187876.23</v>
      </c>
      <c r="BO423" s="315">
        <v>5435234.7400000002</v>
      </c>
      <c r="BP423" s="315">
        <v>116299.12</v>
      </c>
      <c r="BQ423" s="315">
        <v>0</v>
      </c>
      <c r="BR423" s="315">
        <v>421598.31</v>
      </c>
      <c r="BS423" s="315">
        <v>1364174.97</v>
      </c>
      <c r="BT423" s="315">
        <v>587001.53</v>
      </c>
      <c r="BU423" s="315">
        <v>228372.41</v>
      </c>
      <c r="BV423" s="315">
        <v>1075396.3600000001</v>
      </c>
      <c r="BW423" s="315">
        <v>1035237.97</v>
      </c>
      <c r="BX423" s="315">
        <v>584434.06000000006</v>
      </c>
      <c r="BY423" s="315">
        <v>1302688.57</v>
      </c>
      <c r="BZ423" s="315">
        <v>401062.49</v>
      </c>
      <c r="CA423" s="315">
        <v>410236.41</v>
      </c>
      <c r="CB423" s="315">
        <v>113806.98</v>
      </c>
      <c r="CC423" s="315">
        <v>500972.57</v>
      </c>
      <c r="CD423" s="315">
        <v>12311.01</v>
      </c>
      <c r="CE423" s="315">
        <v>0</v>
      </c>
      <c r="CF423" s="315">
        <v>462046.39</v>
      </c>
      <c r="CG423" s="315">
        <v>5396.72</v>
      </c>
      <c r="CH423" s="315">
        <v>1378966.24</v>
      </c>
      <c r="CI423" s="315">
        <v>1212419.71</v>
      </c>
      <c r="CJ423" s="315">
        <v>212580.79</v>
      </c>
      <c r="CK423" s="315">
        <v>34275.06</v>
      </c>
      <c r="CL423" s="315">
        <v>419537.88</v>
      </c>
      <c r="CM423" s="315">
        <v>298529.44</v>
      </c>
      <c r="CN423" s="315">
        <v>1124348.6200000001</v>
      </c>
      <c r="CO423" s="315">
        <v>431902.18</v>
      </c>
      <c r="CP423" s="315">
        <v>88381.32</v>
      </c>
      <c r="CQ423" s="315">
        <v>671415.15</v>
      </c>
      <c r="CR423" s="315">
        <v>51059.65</v>
      </c>
      <c r="CS423" s="315">
        <v>121714.13</v>
      </c>
      <c r="CT423" s="315">
        <v>2153722.96</v>
      </c>
      <c r="CU423" s="315">
        <v>95505.5</v>
      </c>
      <c r="CV423" s="315">
        <v>118801.84</v>
      </c>
      <c r="CW423" s="315">
        <v>530305.73</v>
      </c>
      <c r="CX423" s="315">
        <v>195374.37</v>
      </c>
      <c r="CY423" s="315">
        <v>1229696.21</v>
      </c>
      <c r="CZ423" s="315">
        <v>751119.74</v>
      </c>
      <c r="DA423" s="315">
        <v>1552114.31</v>
      </c>
      <c r="DB423" s="315">
        <v>237577.66</v>
      </c>
      <c r="DC423" s="315">
        <v>870569.13</v>
      </c>
      <c r="DD423" s="315">
        <v>2175923.15</v>
      </c>
      <c r="DE423" s="315">
        <v>248564.24</v>
      </c>
      <c r="DF423" s="315">
        <v>324516.53000000003</v>
      </c>
      <c r="DG423" s="315">
        <v>264459.34999999998</v>
      </c>
      <c r="DH423" s="315">
        <v>764365.95</v>
      </c>
      <c r="DI423" s="315">
        <v>203052.55</v>
      </c>
      <c r="DJ423" s="315">
        <v>1761241.86</v>
      </c>
      <c r="DK423" s="315">
        <v>3386201.81</v>
      </c>
      <c r="DL423" s="315">
        <v>97728.71</v>
      </c>
      <c r="DM423" s="315">
        <v>3595116.48</v>
      </c>
      <c r="DN423" s="315">
        <v>305726.93</v>
      </c>
      <c r="DO423" s="315">
        <v>957179.91</v>
      </c>
      <c r="DP423" s="315">
        <v>113548.98</v>
      </c>
      <c r="DQ423" s="315">
        <v>196573.19</v>
      </c>
      <c r="DR423" s="315">
        <v>163905.13</v>
      </c>
      <c r="DS423" s="315">
        <v>21100.51</v>
      </c>
      <c r="DT423" s="315">
        <v>814795.23</v>
      </c>
      <c r="DU423" s="315">
        <v>398195.16</v>
      </c>
      <c r="DV423" s="315">
        <v>172461.76</v>
      </c>
      <c r="DW423" s="315">
        <v>2031586.07</v>
      </c>
      <c r="DX423" s="315">
        <v>1185878.17</v>
      </c>
      <c r="DY423" s="315">
        <v>760124.79</v>
      </c>
      <c r="DZ423" s="315">
        <v>947282.51</v>
      </c>
      <c r="EA423" s="315">
        <v>3660794.35</v>
      </c>
      <c r="EB423" s="315">
        <v>572194.77</v>
      </c>
      <c r="EC423" s="315">
        <v>1100026.07</v>
      </c>
      <c r="ED423" s="315">
        <v>101426.91</v>
      </c>
      <c r="EE423" s="315">
        <v>507454.93</v>
      </c>
      <c r="EF423" s="315">
        <v>131340.35</v>
      </c>
      <c r="EG423" s="315">
        <v>103617.63</v>
      </c>
      <c r="EH423" s="315">
        <v>494894.24</v>
      </c>
      <c r="EI423" s="315">
        <v>2315549.64</v>
      </c>
      <c r="EJ423" s="315">
        <v>2839100.78</v>
      </c>
      <c r="EK423" s="315">
        <v>48703.87</v>
      </c>
      <c r="EL423" s="315">
        <v>54987.34</v>
      </c>
      <c r="EM423" s="315">
        <v>170237.39</v>
      </c>
      <c r="EN423" s="315">
        <v>591875.53</v>
      </c>
      <c r="EO423" s="315">
        <v>1010349.38</v>
      </c>
      <c r="EP423" s="315">
        <v>134011.15</v>
      </c>
      <c r="EQ423" s="315">
        <v>249629.31</v>
      </c>
      <c r="ER423" s="315">
        <v>419281.89</v>
      </c>
      <c r="ES423" s="315">
        <v>246110.11</v>
      </c>
      <c r="ET423" s="315">
        <v>1029342.67</v>
      </c>
      <c r="EU423" s="315">
        <v>611027.55000000005</v>
      </c>
      <c r="EV423" s="315">
        <v>0</v>
      </c>
      <c r="EW423" s="315">
        <v>984178.77</v>
      </c>
      <c r="EX423" s="315">
        <v>640187.53</v>
      </c>
      <c r="EY423" s="315">
        <v>3902194.5</v>
      </c>
      <c r="EZ423" s="315">
        <v>752310.99</v>
      </c>
      <c r="FA423" s="315">
        <v>249513.59</v>
      </c>
      <c r="FB423" s="315">
        <v>216433.12</v>
      </c>
      <c r="FC423" s="315">
        <v>13086505.810000001</v>
      </c>
      <c r="FD423" s="315">
        <v>341482.62</v>
      </c>
      <c r="FE423" s="315">
        <v>925757.12</v>
      </c>
      <c r="FF423" s="315">
        <v>1418257.42</v>
      </c>
      <c r="FG423" s="315">
        <v>390942.16</v>
      </c>
      <c r="FH423" s="315">
        <v>189965.27</v>
      </c>
      <c r="FI423" s="315">
        <v>390628.87</v>
      </c>
      <c r="FJ423" s="315">
        <v>1218439.71</v>
      </c>
      <c r="FK423" s="315">
        <v>496215.77</v>
      </c>
      <c r="FL423" s="315">
        <v>0</v>
      </c>
      <c r="FM423" s="315">
        <v>1815390.51</v>
      </c>
      <c r="FN423" s="315">
        <v>298840.90000000002</v>
      </c>
      <c r="FO423" s="315">
        <v>1353098.43</v>
      </c>
      <c r="FP423" s="315">
        <v>408945.15</v>
      </c>
      <c r="FQ423" s="315">
        <v>3746185.72</v>
      </c>
      <c r="FR423" s="315">
        <v>8688102.6699999999</v>
      </c>
      <c r="FS423" s="315">
        <v>705777.11</v>
      </c>
      <c r="FT423" s="315">
        <v>197835.32</v>
      </c>
      <c r="FU423" s="315">
        <v>1077736.04</v>
      </c>
      <c r="FV423" s="315">
        <v>763588.59</v>
      </c>
      <c r="FW423" s="315">
        <v>0</v>
      </c>
      <c r="FX423" s="315">
        <v>1927046.73</v>
      </c>
      <c r="FY423" s="315">
        <v>1106920.06</v>
      </c>
      <c r="FZ423" s="315">
        <v>106341.57</v>
      </c>
      <c r="GA423" s="315">
        <v>146616.44</v>
      </c>
      <c r="GB423" s="315">
        <v>497737.51</v>
      </c>
      <c r="GC423" s="315">
        <v>103550.67</v>
      </c>
      <c r="GD423" s="315">
        <v>13043.38</v>
      </c>
      <c r="GE423" s="315">
        <v>1048238.88</v>
      </c>
      <c r="GF423" s="315">
        <v>1295274.3700000001</v>
      </c>
      <c r="GG423" s="315">
        <v>46250.69</v>
      </c>
      <c r="GH423" s="315">
        <v>212926.14</v>
      </c>
      <c r="GI423" s="315">
        <v>309276.32</v>
      </c>
      <c r="GJ423" s="315">
        <v>2179407.81</v>
      </c>
      <c r="GK423" s="315">
        <v>1944127.11</v>
      </c>
      <c r="GL423" s="315">
        <v>138281.75</v>
      </c>
      <c r="GM423" s="315">
        <v>5213507.1900000004</v>
      </c>
      <c r="GN423" s="315">
        <v>860067</v>
      </c>
      <c r="GO423" s="315">
        <v>72158.05</v>
      </c>
      <c r="GP423" s="315">
        <v>44385.3</v>
      </c>
      <c r="GQ423" s="315">
        <v>141252.24</v>
      </c>
      <c r="GR423" s="315">
        <v>780878.67</v>
      </c>
      <c r="GS423" s="315">
        <v>7553906.0599999996</v>
      </c>
      <c r="GT423" s="315">
        <v>0</v>
      </c>
      <c r="GU423" s="315">
        <v>7528443.0999999996</v>
      </c>
      <c r="GV423" s="315">
        <v>162945.22</v>
      </c>
      <c r="GW423" s="315">
        <v>166396.22</v>
      </c>
      <c r="GX423" s="315">
        <v>2348286.44</v>
      </c>
      <c r="GY423" s="315">
        <v>38085.279999999999</v>
      </c>
      <c r="GZ423" s="315">
        <v>171694.5</v>
      </c>
      <c r="HA423" s="315">
        <v>2659776.79</v>
      </c>
      <c r="HB423" s="315">
        <v>254559.44</v>
      </c>
      <c r="HC423" s="315">
        <v>4605012.46</v>
      </c>
      <c r="HD423" s="315">
        <v>260633.07</v>
      </c>
      <c r="HE423" s="315">
        <v>266317.25</v>
      </c>
      <c r="HF423" s="315">
        <v>632752.52</v>
      </c>
      <c r="HG423" s="315">
        <v>2352091.0099999998</v>
      </c>
      <c r="HH423" s="315">
        <v>2625726.9300000002</v>
      </c>
      <c r="HI423" s="315">
        <v>1377687.35</v>
      </c>
      <c r="HJ423" s="315">
        <v>580916.78</v>
      </c>
      <c r="HK423" s="315">
        <v>268811.73</v>
      </c>
      <c r="HL423" s="315">
        <v>510691.36</v>
      </c>
      <c r="HM423" s="315">
        <v>491286.65</v>
      </c>
      <c r="HN423" s="315">
        <v>308197.51</v>
      </c>
      <c r="HO423" s="315">
        <v>156848.60999999999</v>
      </c>
      <c r="HP423" s="315">
        <v>236475.23</v>
      </c>
      <c r="HQ423" s="315">
        <v>410289.7</v>
      </c>
      <c r="HR423" s="315">
        <v>2442588.64</v>
      </c>
      <c r="HS423" s="315">
        <v>29932.05</v>
      </c>
      <c r="HT423" s="315">
        <v>2824532.39</v>
      </c>
      <c r="HU423" s="315">
        <v>712412.26</v>
      </c>
      <c r="HV423" s="315">
        <v>4085636.27</v>
      </c>
      <c r="HW423" s="315">
        <v>3593246.29</v>
      </c>
      <c r="HX423" s="315">
        <v>672872.39</v>
      </c>
      <c r="HY423" s="315">
        <v>10152821.75</v>
      </c>
      <c r="HZ423" s="315">
        <v>1285400.82</v>
      </c>
      <c r="IA423" s="315">
        <v>644682.56000000006</v>
      </c>
      <c r="IB423" s="315">
        <v>3140942.52</v>
      </c>
      <c r="IC423" s="315">
        <v>38245340.729999997</v>
      </c>
      <c r="ID423" s="315">
        <v>199614.52</v>
      </c>
      <c r="IE423" s="315">
        <v>297461.01</v>
      </c>
      <c r="IF423" s="315">
        <v>240725.17</v>
      </c>
      <c r="IG423" s="315">
        <v>1204095.76</v>
      </c>
      <c r="IH423" s="315">
        <v>563803.32999999996</v>
      </c>
      <c r="II423" s="315">
        <v>245918.81</v>
      </c>
      <c r="IJ423" s="315">
        <v>782864.95</v>
      </c>
      <c r="IK423" s="315">
        <v>0</v>
      </c>
      <c r="IL423" s="315">
        <v>131825.98000000001</v>
      </c>
      <c r="IM423" s="315">
        <v>139123.51</v>
      </c>
      <c r="IN423" s="315">
        <v>2988330.45</v>
      </c>
      <c r="IO423" s="315">
        <v>1100613.96</v>
      </c>
      <c r="IP423" s="315">
        <v>372010.07</v>
      </c>
      <c r="IQ423" s="315">
        <v>21443.57</v>
      </c>
      <c r="IR423" s="315">
        <v>3068456.54</v>
      </c>
      <c r="IS423" s="315">
        <v>3441188.51</v>
      </c>
      <c r="IT423" s="315">
        <v>300498.48</v>
      </c>
      <c r="IU423" s="315">
        <v>208747.11</v>
      </c>
      <c r="IV423" s="315">
        <v>899896.96</v>
      </c>
      <c r="IW423" s="315">
        <v>388979.45</v>
      </c>
      <c r="IX423" s="315">
        <v>155879.25</v>
      </c>
      <c r="IY423" s="315">
        <v>885249.77</v>
      </c>
      <c r="IZ423" s="315">
        <v>1369786.53</v>
      </c>
      <c r="JA423" s="315">
        <v>282567.75</v>
      </c>
      <c r="JB423" s="315">
        <v>219424.79</v>
      </c>
      <c r="JC423" s="315">
        <v>48140.86</v>
      </c>
      <c r="JD423" s="315">
        <v>131547.31</v>
      </c>
      <c r="JE423" s="315">
        <v>32870.870000000003</v>
      </c>
      <c r="JF423" s="315">
        <v>0</v>
      </c>
      <c r="JG423" s="315">
        <v>287842.73</v>
      </c>
      <c r="JH423" s="315">
        <v>134994.79</v>
      </c>
      <c r="JI423" s="315">
        <v>1508769.58</v>
      </c>
      <c r="JJ423" s="315">
        <v>2883295.71</v>
      </c>
      <c r="JK423" s="315">
        <v>729382.05</v>
      </c>
      <c r="JL423" s="315">
        <v>407447.53</v>
      </c>
      <c r="JM423" s="315">
        <v>0</v>
      </c>
      <c r="JN423" s="315">
        <v>600653.51</v>
      </c>
      <c r="JO423" s="315">
        <v>591276.15</v>
      </c>
      <c r="JP423" s="315">
        <v>256396.26</v>
      </c>
      <c r="JQ423" s="315">
        <v>841141.23</v>
      </c>
      <c r="JR423" s="315">
        <v>944834.12</v>
      </c>
      <c r="JS423" s="315">
        <v>377421.24</v>
      </c>
      <c r="JT423" s="315">
        <v>555870.11</v>
      </c>
      <c r="JU423" s="315">
        <v>638253.89</v>
      </c>
      <c r="JV423" s="315">
        <v>6976688.3399999999</v>
      </c>
      <c r="JW423" s="315">
        <v>598175.43000000005</v>
      </c>
      <c r="JX423" s="315">
        <v>2062318.28</v>
      </c>
      <c r="JY423" s="315">
        <v>73752.23</v>
      </c>
      <c r="JZ423" s="315">
        <v>73805.3</v>
      </c>
      <c r="KA423" s="315">
        <v>854628.92</v>
      </c>
      <c r="KB423" s="315">
        <v>627812.86</v>
      </c>
      <c r="KC423" s="315">
        <v>854005.68</v>
      </c>
      <c r="KD423" s="315">
        <v>347315.20000000001</v>
      </c>
      <c r="KE423" s="315">
        <v>2928566.42</v>
      </c>
      <c r="KF423" s="315">
        <v>404102.68</v>
      </c>
      <c r="KG423" s="315">
        <v>131446.48000000001</v>
      </c>
      <c r="KH423" s="315">
        <v>737940.63</v>
      </c>
      <c r="KI423" s="315">
        <v>192474.98</v>
      </c>
      <c r="KJ423" s="315">
        <v>90081.96</v>
      </c>
      <c r="KK423" s="315">
        <v>271812.02</v>
      </c>
      <c r="KL423" s="315">
        <v>748383.4</v>
      </c>
      <c r="KM423" s="315">
        <v>6964.67</v>
      </c>
      <c r="KN423" s="315">
        <v>346740.5</v>
      </c>
      <c r="KO423" s="315">
        <v>1723584.83</v>
      </c>
      <c r="KP423" s="315">
        <v>2027940.4</v>
      </c>
      <c r="KQ423" s="315">
        <v>1385973.7</v>
      </c>
      <c r="KR423" s="315">
        <v>5185716.38</v>
      </c>
      <c r="KS423" s="314">
        <v>600804.46</v>
      </c>
      <c r="KU423" s="312">
        <v>10</v>
      </c>
      <c r="KV423" s="312">
        <v>101</v>
      </c>
      <c r="KY423" s="312">
        <v>9101</v>
      </c>
    </row>
    <row r="424" spans="1:311" x14ac:dyDescent="0.25">
      <c r="A424" s="321">
        <v>2022</v>
      </c>
      <c r="B424" s="320" t="s">
        <v>807</v>
      </c>
      <c r="C424" s="320" t="s">
        <v>842</v>
      </c>
      <c r="D424" s="320" t="s">
        <v>843</v>
      </c>
      <c r="E424" s="320" t="s">
        <v>780</v>
      </c>
      <c r="F424" s="319">
        <v>1358305.73</v>
      </c>
      <c r="G424" s="319">
        <v>173864.7</v>
      </c>
      <c r="H424" s="319">
        <v>3052278.39</v>
      </c>
      <c r="I424" s="319">
        <v>389882.25</v>
      </c>
      <c r="J424" s="319">
        <v>659148.28</v>
      </c>
      <c r="K424" s="319">
        <v>392402.22</v>
      </c>
      <c r="L424" s="319">
        <v>69372.039999999994</v>
      </c>
      <c r="M424" s="319">
        <v>3303224.03</v>
      </c>
      <c r="N424" s="319">
        <v>9119434.9199999999</v>
      </c>
      <c r="O424" s="319">
        <v>1507051.46</v>
      </c>
      <c r="P424" s="319">
        <v>1022608.66</v>
      </c>
      <c r="Q424" s="319">
        <v>828548.25</v>
      </c>
      <c r="R424" s="319">
        <v>325580.3</v>
      </c>
      <c r="S424" s="319">
        <v>1287567.0900000001</v>
      </c>
      <c r="T424" s="319">
        <v>384504.7</v>
      </c>
      <c r="U424" s="319">
        <v>7278637.1399999997</v>
      </c>
      <c r="V424" s="319">
        <v>2327696.7599999998</v>
      </c>
      <c r="W424" s="319">
        <v>709342.7</v>
      </c>
      <c r="X424" s="319">
        <v>39434.75</v>
      </c>
      <c r="Y424" s="319">
        <v>596773.49</v>
      </c>
      <c r="Z424" s="319">
        <v>178287.42</v>
      </c>
      <c r="AA424" s="319">
        <v>1914244.28</v>
      </c>
      <c r="AB424" s="319">
        <v>887215.9</v>
      </c>
      <c r="AC424" s="319">
        <v>295158.84000000003</v>
      </c>
      <c r="AD424" s="319">
        <v>5081440.2300000004</v>
      </c>
      <c r="AE424" s="319">
        <v>1193316.73</v>
      </c>
      <c r="AF424" s="319">
        <v>820210.57</v>
      </c>
      <c r="AG424" s="319">
        <v>330009.58</v>
      </c>
      <c r="AH424" s="319">
        <v>40572.6</v>
      </c>
      <c r="AI424" s="319">
        <v>1194273.6399999999</v>
      </c>
      <c r="AJ424" s="319">
        <v>7668960.7199999997</v>
      </c>
      <c r="AK424" s="319">
        <v>0</v>
      </c>
      <c r="AL424" s="319">
        <v>1556826.49</v>
      </c>
      <c r="AM424" s="319">
        <v>769467.65</v>
      </c>
      <c r="AN424" s="319">
        <v>948456.02</v>
      </c>
      <c r="AO424" s="319">
        <v>351947.17</v>
      </c>
      <c r="AP424" s="319">
        <v>2763314.87</v>
      </c>
      <c r="AQ424" s="319">
        <v>33524.019999999997</v>
      </c>
      <c r="AR424" s="319">
        <v>112618.04</v>
      </c>
      <c r="AS424" s="319">
        <v>541236.93000000005</v>
      </c>
      <c r="AT424" s="319">
        <v>823765.94</v>
      </c>
      <c r="AU424" s="319">
        <v>0</v>
      </c>
      <c r="AV424" s="319">
        <v>1086738.6200000001</v>
      </c>
      <c r="AW424" s="319">
        <v>1593006.31</v>
      </c>
      <c r="AX424" s="319">
        <v>856798.37</v>
      </c>
      <c r="AY424" s="319">
        <v>68974.929999999993</v>
      </c>
      <c r="AZ424" s="319">
        <v>455985.19</v>
      </c>
      <c r="BA424" s="319">
        <v>274889.93</v>
      </c>
      <c r="BB424" s="319">
        <v>3191126.96</v>
      </c>
      <c r="BC424" s="319">
        <v>5304563.16</v>
      </c>
      <c r="BD424" s="319">
        <v>1375002.43</v>
      </c>
      <c r="BE424" s="319">
        <v>2801837.64</v>
      </c>
      <c r="BF424" s="319">
        <v>423992.85</v>
      </c>
      <c r="BG424" s="319">
        <v>132596.74</v>
      </c>
      <c r="BH424" s="319">
        <v>2841.53</v>
      </c>
      <c r="BI424" s="319">
        <v>2658.75</v>
      </c>
      <c r="BJ424" s="319">
        <v>180204.88</v>
      </c>
      <c r="BK424" s="319">
        <v>706399.9</v>
      </c>
      <c r="BL424" s="319">
        <v>107731.53</v>
      </c>
      <c r="BM424" s="319">
        <v>73083.490000000005</v>
      </c>
      <c r="BN424" s="319">
        <v>6045469.6399999997</v>
      </c>
      <c r="BO424" s="319">
        <v>1201365.28</v>
      </c>
      <c r="BP424" s="319">
        <v>1441319.15</v>
      </c>
      <c r="BQ424" s="319">
        <v>677337.57</v>
      </c>
      <c r="BR424" s="319">
        <v>204836.01</v>
      </c>
      <c r="BS424" s="319">
        <v>2267600.94</v>
      </c>
      <c r="BT424" s="319">
        <v>658238.85</v>
      </c>
      <c r="BU424" s="319">
        <v>568881.09</v>
      </c>
      <c r="BV424" s="319">
        <v>3792969.93</v>
      </c>
      <c r="BW424" s="319">
        <v>6005299.4500000002</v>
      </c>
      <c r="BX424" s="319">
        <v>1384938.43</v>
      </c>
      <c r="BY424" s="319">
        <v>951798.21</v>
      </c>
      <c r="BZ424" s="319">
        <v>264335.76</v>
      </c>
      <c r="CA424" s="319">
        <v>1479137.32</v>
      </c>
      <c r="CB424" s="319">
        <v>1063975.83</v>
      </c>
      <c r="CC424" s="319">
        <v>3532541.53</v>
      </c>
      <c r="CD424" s="319">
        <v>2632016.69</v>
      </c>
      <c r="CE424" s="319">
        <v>0</v>
      </c>
      <c r="CF424" s="319">
        <v>2408737.19</v>
      </c>
      <c r="CG424" s="319">
        <v>241761.98</v>
      </c>
      <c r="CH424" s="319">
        <v>1055784.25</v>
      </c>
      <c r="CI424" s="319">
        <v>13814927.949999999</v>
      </c>
      <c r="CJ424" s="319">
        <v>684551.14</v>
      </c>
      <c r="CK424" s="319">
        <v>1022590.89</v>
      </c>
      <c r="CL424" s="319">
        <v>1102684.28</v>
      </c>
      <c r="CM424" s="319">
        <v>646861.93000000005</v>
      </c>
      <c r="CN424" s="319">
        <v>4926028.3499999996</v>
      </c>
      <c r="CO424" s="319">
        <v>2482680.73</v>
      </c>
      <c r="CP424" s="319">
        <v>103835.05</v>
      </c>
      <c r="CQ424" s="319">
        <v>55868.35</v>
      </c>
      <c r="CR424" s="319">
        <v>245190.98</v>
      </c>
      <c r="CS424" s="319">
        <v>4072621.03</v>
      </c>
      <c r="CT424" s="319">
        <v>1751388.41</v>
      </c>
      <c r="CU424" s="319">
        <v>30888.35</v>
      </c>
      <c r="CV424" s="319">
        <v>225784.37</v>
      </c>
      <c r="CW424" s="319">
        <v>474612.9</v>
      </c>
      <c r="CX424" s="319">
        <v>2191422.4300000002</v>
      </c>
      <c r="CY424" s="319">
        <v>13752.07</v>
      </c>
      <c r="CZ424" s="319">
        <v>3708941.2</v>
      </c>
      <c r="DA424" s="319">
        <v>941004.91</v>
      </c>
      <c r="DB424" s="319">
        <v>1200519.49</v>
      </c>
      <c r="DC424" s="319">
        <v>693704.13</v>
      </c>
      <c r="DD424" s="319">
        <v>246077.59</v>
      </c>
      <c r="DE424" s="319">
        <v>1303894.05</v>
      </c>
      <c r="DF424" s="319">
        <v>1457684.85</v>
      </c>
      <c r="DG424" s="319">
        <v>49410.86</v>
      </c>
      <c r="DH424" s="319">
        <v>812330.4</v>
      </c>
      <c r="DI424" s="319">
        <v>2121703.7000000002</v>
      </c>
      <c r="DJ424" s="319">
        <v>1345684.3</v>
      </c>
      <c r="DK424" s="319">
        <v>1765390.78</v>
      </c>
      <c r="DL424" s="319">
        <v>284383.52</v>
      </c>
      <c r="DM424" s="319">
        <v>2005160.29</v>
      </c>
      <c r="DN424" s="319">
        <v>108305.28</v>
      </c>
      <c r="DO424" s="319">
        <v>825147.98</v>
      </c>
      <c r="DP424" s="319">
        <v>728034.13</v>
      </c>
      <c r="DQ424" s="319">
        <v>440815.19</v>
      </c>
      <c r="DR424" s="319">
        <v>11585.81</v>
      </c>
      <c r="DS424" s="319">
        <v>1407748.74</v>
      </c>
      <c r="DT424" s="319">
        <v>1003475.79</v>
      </c>
      <c r="DU424" s="319">
        <v>5404505.1699999999</v>
      </c>
      <c r="DV424" s="319">
        <v>600028.53</v>
      </c>
      <c r="DW424" s="319">
        <v>357534.64</v>
      </c>
      <c r="DX424" s="319">
        <v>1966470.06</v>
      </c>
      <c r="DY424" s="319">
        <v>270318.28000000003</v>
      </c>
      <c r="DZ424" s="319">
        <v>82490.679999999993</v>
      </c>
      <c r="EA424" s="319">
        <v>57763.18</v>
      </c>
      <c r="EB424" s="319">
        <v>2017447.43</v>
      </c>
      <c r="EC424" s="319">
        <v>831129.76</v>
      </c>
      <c r="ED424" s="319">
        <v>984265.68</v>
      </c>
      <c r="EE424" s="319">
        <v>1070619.17</v>
      </c>
      <c r="EF424" s="319">
        <v>536752.51</v>
      </c>
      <c r="EG424" s="319">
        <v>249149.46</v>
      </c>
      <c r="EH424" s="319">
        <v>1274265.45</v>
      </c>
      <c r="EI424" s="319">
        <v>692853.83</v>
      </c>
      <c r="EJ424" s="319">
        <v>5059065.4800000004</v>
      </c>
      <c r="EK424" s="319">
        <v>269843.37</v>
      </c>
      <c r="EL424" s="319">
        <v>174861.81</v>
      </c>
      <c r="EM424" s="319">
        <v>3183427.45</v>
      </c>
      <c r="EN424" s="319">
        <v>1114756.23</v>
      </c>
      <c r="EO424" s="319">
        <v>233408.83</v>
      </c>
      <c r="EP424" s="319">
        <v>3763294.89</v>
      </c>
      <c r="EQ424" s="319">
        <v>700901.39</v>
      </c>
      <c r="ER424" s="319">
        <v>594516.94999999995</v>
      </c>
      <c r="ES424" s="319">
        <v>313878.5</v>
      </c>
      <c r="ET424" s="319">
        <v>3365288.97</v>
      </c>
      <c r="EU424" s="319">
        <v>435940.59</v>
      </c>
      <c r="EV424" s="319">
        <v>466781.13</v>
      </c>
      <c r="EW424" s="319">
        <v>244247.36</v>
      </c>
      <c r="EX424" s="319">
        <v>1367364.21</v>
      </c>
      <c r="EY424" s="319">
        <v>6303784.9900000002</v>
      </c>
      <c r="EZ424" s="319">
        <v>38381.01</v>
      </c>
      <c r="FA424" s="319">
        <v>2896205.22</v>
      </c>
      <c r="FB424" s="319">
        <v>3991658.55</v>
      </c>
      <c r="FC424" s="319">
        <v>2008315.37</v>
      </c>
      <c r="FD424" s="319">
        <v>1631321.76</v>
      </c>
      <c r="FE424" s="319">
        <v>5401518.46</v>
      </c>
      <c r="FF424" s="319">
        <v>2769499.17</v>
      </c>
      <c r="FG424" s="319">
        <v>758610.56</v>
      </c>
      <c r="FH424" s="319">
        <v>5197898.3499999996</v>
      </c>
      <c r="FI424" s="319">
        <v>1557085.28</v>
      </c>
      <c r="FJ424" s="319">
        <v>6401211.8300000001</v>
      </c>
      <c r="FK424" s="319">
        <v>327480.8</v>
      </c>
      <c r="FL424" s="319">
        <v>332279.63</v>
      </c>
      <c r="FM424" s="319">
        <v>2654680.6800000002</v>
      </c>
      <c r="FN424" s="319">
        <v>1052893.75</v>
      </c>
      <c r="FO424" s="319">
        <v>65966.95</v>
      </c>
      <c r="FP424" s="319">
        <v>446643.78</v>
      </c>
      <c r="FQ424" s="319">
        <v>1204021.75</v>
      </c>
      <c r="FR424" s="319">
        <v>25463572.16</v>
      </c>
      <c r="FS424" s="319">
        <v>375482.52</v>
      </c>
      <c r="FT424" s="319">
        <v>591989.56000000006</v>
      </c>
      <c r="FU424" s="319">
        <v>217057.29</v>
      </c>
      <c r="FV424" s="319">
        <v>473536.1</v>
      </c>
      <c r="FW424" s="319">
        <v>305942.07</v>
      </c>
      <c r="FX424" s="319">
        <v>1857.77</v>
      </c>
      <c r="FY424" s="319">
        <v>7220493.9699999997</v>
      </c>
      <c r="FZ424" s="319">
        <v>454618.03</v>
      </c>
      <c r="GA424" s="319">
        <v>377252.05</v>
      </c>
      <c r="GB424" s="319">
        <v>759916.06</v>
      </c>
      <c r="GC424" s="319">
        <v>670324.44999999995</v>
      </c>
      <c r="GD424" s="319">
        <v>1492771.15</v>
      </c>
      <c r="GE424" s="319">
        <v>1590504.83</v>
      </c>
      <c r="GF424" s="319">
        <v>1151656.27</v>
      </c>
      <c r="GG424" s="319">
        <v>1812129.42</v>
      </c>
      <c r="GH424" s="319">
        <v>760963.12</v>
      </c>
      <c r="GI424" s="319">
        <v>1049455.1399999999</v>
      </c>
      <c r="GJ424" s="319">
        <v>19309.88</v>
      </c>
      <c r="GK424" s="319">
        <v>3671123.28</v>
      </c>
      <c r="GL424" s="319">
        <v>1057329.21</v>
      </c>
      <c r="GM424" s="319">
        <v>1650783.76</v>
      </c>
      <c r="GN424" s="319">
        <v>2106647.9500000002</v>
      </c>
      <c r="GO424" s="319">
        <v>4577756.25</v>
      </c>
      <c r="GP424" s="319">
        <v>42179.97</v>
      </c>
      <c r="GQ424" s="319">
        <v>10567.3</v>
      </c>
      <c r="GR424" s="319">
        <v>3325715.73</v>
      </c>
      <c r="GS424" s="319">
        <v>9619592.1199999992</v>
      </c>
      <c r="GT424" s="319">
        <v>584003.99</v>
      </c>
      <c r="GU424" s="319">
        <v>3339537.22</v>
      </c>
      <c r="GV424" s="319">
        <v>197798.81</v>
      </c>
      <c r="GW424" s="319">
        <v>607577.28</v>
      </c>
      <c r="GX424" s="319">
        <v>933679.12</v>
      </c>
      <c r="GY424" s="319">
        <v>456925.28</v>
      </c>
      <c r="GZ424" s="319">
        <v>3492454.45</v>
      </c>
      <c r="HA424" s="319">
        <v>1672546.51</v>
      </c>
      <c r="HB424" s="319">
        <v>1789051.32</v>
      </c>
      <c r="HC424" s="319">
        <v>3334695.68</v>
      </c>
      <c r="HD424" s="319">
        <v>187323.71</v>
      </c>
      <c r="HE424" s="319">
        <v>297574.78999999998</v>
      </c>
      <c r="HF424" s="319">
        <v>75135.23</v>
      </c>
      <c r="HG424" s="319">
        <v>6389337.75</v>
      </c>
      <c r="HH424" s="319">
        <v>6040525.8300000001</v>
      </c>
      <c r="HI424" s="319">
        <v>4529219.6500000004</v>
      </c>
      <c r="HJ424" s="319">
        <v>484440.63</v>
      </c>
      <c r="HK424" s="319">
        <v>566673.9</v>
      </c>
      <c r="HL424" s="319">
        <v>528779.82999999996</v>
      </c>
      <c r="HM424" s="319">
        <v>560894.1</v>
      </c>
      <c r="HN424" s="319">
        <v>1096848.3600000001</v>
      </c>
      <c r="HO424" s="319">
        <v>1059.1400000000001</v>
      </c>
      <c r="HP424" s="319">
        <v>2628906.59</v>
      </c>
      <c r="HQ424" s="319">
        <v>7444.07</v>
      </c>
      <c r="HR424" s="319">
        <v>76992.7</v>
      </c>
      <c r="HS424" s="319">
        <v>536.72</v>
      </c>
      <c r="HT424" s="319">
        <v>6438303.5099999998</v>
      </c>
      <c r="HU424" s="319">
        <v>963738.75</v>
      </c>
      <c r="HV424" s="319">
        <v>705816.92</v>
      </c>
      <c r="HW424" s="319">
        <v>15413533.27</v>
      </c>
      <c r="HX424" s="319">
        <v>564450.77</v>
      </c>
      <c r="HY424" s="319">
        <v>11929006.720000001</v>
      </c>
      <c r="HZ424" s="319">
        <v>1173730.68</v>
      </c>
      <c r="IA424" s="319">
        <v>779494.87</v>
      </c>
      <c r="IB424" s="319">
        <v>1043602.49</v>
      </c>
      <c r="IC424" s="319">
        <v>2050513.38</v>
      </c>
      <c r="ID424" s="319">
        <v>32810.089999999997</v>
      </c>
      <c r="IE424" s="319">
        <v>6472114.0599999996</v>
      </c>
      <c r="IF424" s="319">
        <v>0</v>
      </c>
      <c r="IG424" s="319">
        <v>662898.29</v>
      </c>
      <c r="IH424" s="319">
        <v>50238.45</v>
      </c>
      <c r="II424" s="319">
        <v>961668.76</v>
      </c>
      <c r="IJ424" s="319">
        <v>366981.65</v>
      </c>
      <c r="IK424" s="319">
        <v>182830.81</v>
      </c>
      <c r="IL424" s="319">
        <v>326641.7</v>
      </c>
      <c r="IM424" s="319">
        <v>262793.2</v>
      </c>
      <c r="IN424" s="319">
        <v>818053.7</v>
      </c>
      <c r="IO424" s="319">
        <v>74735.8</v>
      </c>
      <c r="IP424" s="319">
        <v>503529.56</v>
      </c>
      <c r="IQ424" s="319">
        <v>7065.65</v>
      </c>
      <c r="IR424" s="319">
        <v>735656.63</v>
      </c>
      <c r="IS424" s="319">
        <v>230953.34</v>
      </c>
      <c r="IT424" s="319">
        <v>1125218.82</v>
      </c>
      <c r="IU424" s="319">
        <v>442432.11</v>
      </c>
      <c r="IV424" s="319">
        <v>1353679.36</v>
      </c>
      <c r="IW424" s="319">
        <v>581949.25</v>
      </c>
      <c r="IX424" s="319">
        <v>0</v>
      </c>
      <c r="IY424" s="319">
        <v>1109268.73</v>
      </c>
      <c r="IZ424" s="319">
        <v>968833.54</v>
      </c>
      <c r="JA424" s="319">
        <v>369123.26</v>
      </c>
      <c r="JB424" s="319">
        <v>837997.56</v>
      </c>
      <c r="JC424" s="319">
        <v>1149475.07</v>
      </c>
      <c r="JD424" s="319">
        <v>539584.56999999995</v>
      </c>
      <c r="JE424" s="319">
        <v>223818.34</v>
      </c>
      <c r="JF424" s="319">
        <v>9217355.4399999995</v>
      </c>
      <c r="JG424" s="319">
        <v>274576.32</v>
      </c>
      <c r="JH424" s="319">
        <v>293775.84999999998</v>
      </c>
      <c r="JI424" s="319">
        <v>1168003.69</v>
      </c>
      <c r="JJ424" s="319">
        <v>1728988.41</v>
      </c>
      <c r="JK424" s="319">
        <v>673686.92</v>
      </c>
      <c r="JL424" s="319">
        <v>867204.62</v>
      </c>
      <c r="JM424" s="319">
        <v>579446.02</v>
      </c>
      <c r="JN424" s="319">
        <v>0</v>
      </c>
      <c r="JO424" s="319">
        <v>2814515.88</v>
      </c>
      <c r="JP424" s="319">
        <v>4681.72</v>
      </c>
      <c r="JQ424" s="319">
        <v>699390.8</v>
      </c>
      <c r="JR424" s="319">
        <v>0</v>
      </c>
      <c r="JS424" s="319">
        <v>1021928.75</v>
      </c>
      <c r="JT424" s="319">
        <v>715818.93</v>
      </c>
      <c r="JU424" s="319">
        <v>1190762.3700000001</v>
      </c>
      <c r="JV424" s="319">
        <v>8288875.1699999999</v>
      </c>
      <c r="JW424" s="319">
        <v>1109894.93</v>
      </c>
      <c r="JX424" s="319">
        <v>492670.55</v>
      </c>
      <c r="JY424" s="319">
        <v>66069.929999999993</v>
      </c>
      <c r="JZ424" s="319">
        <v>657043.44999999995</v>
      </c>
      <c r="KA424" s="319">
        <v>686132.37</v>
      </c>
      <c r="KB424" s="319">
        <v>1106008.08</v>
      </c>
      <c r="KC424" s="319">
        <v>531825.37</v>
      </c>
      <c r="KD424" s="319">
        <v>1085371.3799999999</v>
      </c>
      <c r="KE424" s="319">
        <v>433821.28</v>
      </c>
      <c r="KF424" s="319">
        <v>413283.7</v>
      </c>
      <c r="KG424" s="319">
        <v>770011.73</v>
      </c>
      <c r="KH424" s="319">
        <v>220312.68</v>
      </c>
      <c r="KI424" s="319">
        <v>4018277.11</v>
      </c>
      <c r="KJ424" s="319">
        <v>836870.26</v>
      </c>
      <c r="KK424" s="319">
        <v>55629.23</v>
      </c>
      <c r="KL424" s="319">
        <v>1136043.8600000001</v>
      </c>
      <c r="KM424" s="319">
        <v>1358578.09</v>
      </c>
      <c r="KN424" s="319">
        <v>1277010.3600000001</v>
      </c>
      <c r="KO424" s="319">
        <v>7452827.4299999997</v>
      </c>
      <c r="KP424" s="319">
        <v>18700.63</v>
      </c>
      <c r="KQ424" s="319">
        <v>13233336.76</v>
      </c>
      <c r="KR424" s="319">
        <v>1146292.54</v>
      </c>
      <c r="KS424" s="318">
        <v>702771.53</v>
      </c>
      <c r="KU424" s="312">
        <v>10</v>
      </c>
      <c r="KV424" s="312">
        <v>102</v>
      </c>
      <c r="KY424" s="312">
        <v>9102</v>
      </c>
    </row>
    <row r="425" spans="1:311" x14ac:dyDescent="0.25">
      <c r="A425" s="317">
        <v>2022</v>
      </c>
      <c r="B425" s="316" t="s">
        <v>807</v>
      </c>
      <c r="C425" s="316" t="s">
        <v>842</v>
      </c>
      <c r="D425" s="316" t="s">
        <v>321</v>
      </c>
      <c r="E425" s="316" t="s">
        <v>780</v>
      </c>
      <c r="F425" s="315">
        <v>2863232.24</v>
      </c>
      <c r="G425" s="315">
        <v>682859.95</v>
      </c>
      <c r="H425" s="315">
        <v>4314238.6399999997</v>
      </c>
      <c r="I425" s="315">
        <v>1103219.78</v>
      </c>
      <c r="J425" s="315">
        <v>778663.29</v>
      </c>
      <c r="K425" s="315">
        <v>912096.96</v>
      </c>
      <c r="L425" s="315">
        <v>2543693.7599999998</v>
      </c>
      <c r="M425" s="315">
        <v>3610200.67</v>
      </c>
      <c r="N425" s="315">
        <v>15837464.4</v>
      </c>
      <c r="O425" s="315">
        <v>2101687.34</v>
      </c>
      <c r="P425" s="315">
        <v>3592455.92</v>
      </c>
      <c r="Q425" s="315">
        <v>1308684.1000000001</v>
      </c>
      <c r="R425" s="315">
        <v>579634.13</v>
      </c>
      <c r="S425" s="315">
        <v>1653509.76</v>
      </c>
      <c r="T425" s="315">
        <v>763670.94</v>
      </c>
      <c r="U425" s="315">
        <v>8820544.8300000001</v>
      </c>
      <c r="V425" s="315">
        <v>2517526.8199999998</v>
      </c>
      <c r="W425" s="315">
        <v>960831.94</v>
      </c>
      <c r="X425" s="315">
        <v>373670.64</v>
      </c>
      <c r="Y425" s="315">
        <v>978762.37</v>
      </c>
      <c r="Z425" s="315">
        <v>301956.15000000002</v>
      </c>
      <c r="AA425" s="315">
        <v>6174521.21</v>
      </c>
      <c r="AB425" s="315">
        <v>2194928.44</v>
      </c>
      <c r="AC425" s="315">
        <v>719809.72</v>
      </c>
      <c r="AD425" s="315">
        <v>6972006.4000000004</v>
      </c>
      <c r="AE425" s="315">
        <v>1235893.6399999999</v>
      </c>
      <c r="AF425" s="315">
        <v>1724066.3</v>
      </c>
      <c r="AG425" s="315">
        <v>621943.29</v>
      </c>
      <c r="AH425" s="315">
        <v>1980667.84</v>
      </c>
      <c r="AI425" s="315">
        <v>1278689.77</v>
      </c>
      <c r="AJ425" s="315">
        <v>8392688.9800000004</v>
      </c>
      <c r="AK425" s="315">
        <v>189098.44</v>
      </c>
      <c r="AL425" s="315">
        <v>5461418.4699999997</v>
      </c>
      <c r="AM425" s="315">
        <v>1012819.22</v>
      </c>
      <c r="AN425" s="315">
        <v>1009514.83</v>
      </c>
      <c r="AO425" s="315">
        <v>1970556.42</v>
      </c>
      <c r="AP425" s="315">
        <v>3681200.1</v>
      </c>
      <c r="AQ425" s="315">
        <v>361121.69</v>
      </c>
      <c r="AR425" s="315">
        <v>284571.26</v>
      </c>
      <c r="AS425" s="315">
        <v>1086723.5</v>
      </c>
      <c r="AT425" s="315">
        <v>1089688.7</v>
      </c>
      <c r="AU425" s="315">
        <v>348229.38</v>
      </c>
      <c r="AV425" s="315">
        <v>1747300.89</v>
      </c>
      <c r="AW425" s="315">
        <v>13347424.699999999</v>
      </c>
      <c r="AX425" s="315">
        <v>1370274.87</v>
      </c>
      <c r="AY425" s="315">
        <v>82885.13</v>
      </c>
      <c r="AZ425" s="315">
        <v>532967.01</v>
      </c>
      <c r="BA425" s="315">
        <v>274987.73</v>
      </c>
      <c r="BB425" s="315">
        <v>4010280.15</v>
      </c>
      <c r="BC425" s="315">
        <v>6921649.8600000003</v>
      </c>
      <c r="BD425" s="315">
        <v>2487558.88</v>
      </c>
      <c r="BE425" s="315">
        <v>3431193.67</v>
      </c>
      <c r="BF425" s="315">
        <v>1137957.6599999999</v>
      </c>
      <c r="BG425" s="315">
        <v>132869.34</v>
      </c>
      <c r="BH425" s="315">
        <v>114542.2</v>
      </c>
      <c r="BI425" s="315">
        <v>8481164.7200000007</v>
      </c>
      <c r="BJ425" s="315">
        <v>180361.18</v>
      </c>
      <c r="BK425" s="315">
        <v>740919.68</v>
      </c>
      <c r="BL425" s="315">
        <v>108031.63</v>
      </c>
      <c r="BM425" s="315">
        <v>365614.54</v>
      </c>
      <c r="BN425" s="315">
        <v>6241001.7699999996</v>
      </c>
      <c r="BO425" s="315">
        <v>6649534.4699999997</v>
      </c>
      <c r="BP425" s="315">
        <v>1568684.52</v>
      </c>
      <c r="BQ425" s="315">
        <v>679563.82</v>
      </c>
      <c r="BR425" s="315">
        <v>635353.31999999995</v>
      </c>
      <c r="BS425" s="315">
        <v>3634089.21</v>
      </c>
      <c r="BT425" s="315">
        <v>1246134.03</v>
      </c>
      <c r="BU425" s="315">
        <v>798071.65</v>
      </c>
      <c r="BV425" s="315">
        <v>4871281.29</v>
      </c>
      <c r="BW425" s="315">
        <v>7042995.9199999999</v>
      </c>
      <c r="BX425" s="315">
        <v>1970515.29</v>
      </c>
      <c r="BY425" s="315">
        <v>2274460.58</v>
      </c>
      <c r="BZ425" s="315">
        <v>672401.9</v>
      </c>
      <c r="CA425" s="315">
        <v>1894616.28</v>
      </c>
      <c r="CB425" s="315">
        <v>1178941.31</v>
      </c>
      <c r="CC425" s="315">
        <v>4042509.25</v>
      </c>
      <c r="CD425" s="315">
        <v>2657416.35</v>
      </c>
      <c r="CE425" s="315">
        <v>4154613.26</v>
      </c>
      <c r="CF425" s="315">
        <v>2878727.03</v>
      </c>
      <c r="CG425" s="315">
        <v>247866.25</v>
      </c>
      <c r="CH425" s="315">
        <v>2437410.54</v>
      </c>
      <c r="CI425" s="315">
        <v>15076063.76</v>
      </c>
      <c r="CJ425" s="315">
        <v>897863.28</v>
      </c>
      <c r="CK425" s="315">
        <v>1057433.45</v>
      </c>
      <c r="CL425" s="315">
        <v>1527036.63</v>
      </c>
      <c r="CM425" s="315">
        <v>946505.57</v>
      </c>
      <c r="CN425" s="315">
        <v>6058742.4699999997</v>
      </c>
      <c r="CO425" s="315">
        <v>2915589.86</v>
      </c>
      <c r="CP425" s="315">
        <v>192218.67</v>
      </c>
      <c r="CQ425" s="315">
        <v>728845.7</v>
      </c>
      <c r="CR425" s="315">
        <v>297513.48</v>
      </c>
      <c r="CS425" s="315">
        <v>4194974.8600000003</v>
      </c>
      <c r="CT425" s="315">
        <v>3905320.27</v>
      </c>
      <c r="CU425" s="315">
        <v>127104.6</v>
      </c>
      <c r="CV425" s="315">
        <v>344907.56</v>
      </c>
      <c r="CW425" s="315">
        <v>1005441.83</v>
      </c>
      <c r="CX425" s="315">
        <v>2388296.7999999998</v>
      </c>
      <c r="CY425" s="315">
        <v>1244856.78</v>
      </c>
      <c r="CZ425" s="315">
        <v>4467170.1399999997</v>
      </c>
      <c r="DA425" s="315">
        <v>2502927.42</v>
      </c>
      <c r="DB425" s="315">
        <v>1445065.25</v>
      </c>
      <c r="DC425" s="315">
        <v>1564765.51</v>
      </c>
      <c r="DD425" s="315">
        <v>2466965.94</v>
      </c>
      <c r="DE425" s="315">
        <v>1570946.89</v>
      </c>
      <c r="DF425" s="315">
        <v>1782948.03</v>
      </c>
      <c r="DG425" s="315">
        <v>316868.73</v>
      </c>
      <c r="DH425" s="315">
        <v>1577711.3</v>
      </c>
      <c r="DI425" s="315">
        <v>2342495.25</v>
      </c>
      <c r="DJ425" s="315">
        <v>3109211.51</v>
      </c>
      <c r="DK425" s="315">
        <v>5152611.3899999997</v>
      </c>
      <c r="DL425" s="315">
        <v>382775.88</v>
      </c>
      <c r="DM425" s="315">
        <v>5609098.3600000003</v>
      </c>
      <c r="DN425" s="315">
        <v>414491.51</v>
      </c>
      <c r="DO425" s="315">
        <v>1783557.88</v>
      </c>
      <c r="DP425" s="315">
        <v>841718.01</v>
      </c>
      <c r="DQ425" s="315">
        <v>638243.88</v>
      </c>
      <c r="DR425" s="315">
        <v>181082.23999999999</v>
      </c>
      <c r="DS425" s="315">
        <v>1442368.45</v>
      </c>
      <c r="DT425" s="315">
        <v>1820158.02</v>
      </c>
      <c r="DU425" s="315">
        <v>5808164.2300000004</v>
      </c>
      <c r="DV425" s="315">
        <v>772849.34</v>
      </c>
      <c r="DW425" s="315">
        <v>2393851.94</v>
      </c>
      <c r="DX425" s="315">
        <v>3161874.58</v>
      </c>
      <c r="DY425" s="315">
        <v>1038380.12</v>
      </c>
      <c r="DZ425" s="315">
        <v>1033375.59</v>
      </c>
      <c r="EA425" s="315">
        <v>3738725.08</v>
      </c>
      <c r="EB425" s="315">
        <v>2590098.2999999998</v>
      </c>
      <c r="EC425" s="315">
        <v>1934397.18</v>
      </c>
      <c r="ED425" s="315">
        <v>1087031.0900000001</v>
      </c>
      <c r="EE425" s="315">
        <v>1592321.15</v>
      </c>
      <c r="EF425" s="315">
        <v>668126.88</v>
      </c>
      <c r="EG425" s="315">
        <v>354800.04</v>
      </c>
      <c r="EH425" s="315">
        <v>1769445.74</v>
      </c>
      <c r="EI425" s="315">
        <v>3009853.72</v>
      </c>
      <c r="EJ425" s="315">
        <v>7902095.6100000003</v>
      </c>
      <c r="EK425" s="315">
        <v>329563.28999999998</v>
      </c>
      <c r="EL425" s="315">
        <v>231097.3</v>
      </c>
      <c r="EM425" s="315">
        <v>3366191.94</v>
      </c>
      <c r="EN425" s="315">
        <v>1707106.21</v>
      </c>
      <c r="EO425" s="315">
        <v>1246995.1599999999</v>
      </c>
      <c r="EP425" s="315">
        <v>3904440.09</v>
      </c>
      <c r="EQ425" s="315">
        <v>952034.45</v>
      </c>
      <c r="ER425" s="315">
        <v>1016085.34</v>
      </c>
      <c r="ES425" s="315">
        <v>563508.96</v>
      </c>
      <c r="ET425" s="315">
        <v>4396543.79</v>
      </c>
      <c r="EU425" s="315">
        <v>1048407.24</v>
      </c>
      <c r="EV425" s="315">
        <v>470452.53</v>
      </c>
      <c r="EW425" s="315">
        <v>1230531.83</v>
      </c>
      <c r="EX425" s="315">
        <v>2008419.99</v>
      </c>
      <c r="EY425" s="315">
        <v>10223395.539999999</v>
      </c>
      <c r="EZ425" s="315">
        <v>962411.45</v>
      </c>
      <c r="FA425" s="315">
        <v>3147701.51</v>
      </c>
      <c r="FB425" s="315">
        <v>4213732.42</v>
      </c>
      <c r="FC425" s="315">
        <v>15103471.470000001</v>
      </c>
      <c r="FD425" s="315">
        <v>1992136.09</v>
      </c>
      <c r="FE425" s="315">
        <v>6340394.1799999997</v>
      </c>
      <c r="FF425" s="315">
        <v>4192820.84</v>
      </c>
      <c r="FG425" s="315">
        <v>1150659.47</v>
      </c>
      <c r="FH425" s="315">
        <v>5393585.6200000001</v>
      </c>
      <c r="FI425" s="315">
        <v>1949337.67</v>
      </c>
      <c r="FJ425" s="315">
        <v>7640006.4400000004</v>
      </c>
      <c r="FK425" s="315">
        <v>825151.57</v>
      </c>
      <c r="FL425" s="315">
        <v>332631.63</v>
      </c>
      <c r="FM425" s="315">
        <v>4473849.29</v>
      </c>
      <c r="FN425" s="315">
        <v>1355158.94</v>
      </c>
      <c r="FO425" s="315">
        <v>1421433.53</v>
      </c>
      <c r="FP425" s="315">
        <v>856405.78</v>
      </c>
      <c r="FQ425" s="315">
        <v>4951298.5199999996</v>
      </c>
      <c r="FR425" s="315">
        <v>34166874.579999998</v>
      </c>
      <c r="FS425" s="315">
        <v>1082970.93</v>
      </c>
      <c r="FT425" s="315">
        <v>792884.08</v>
      </c>
      <c r="FU425" s="315">
        <v>1297670.3799999999</v>
      </c>
      <c r="FV425" s="315">
        <v>1237124.69</v>
      </c>
      <c r="FW425" s="315">
        <v>305942.07</v>
      </c>
      <c r="FX425" s="315">
        <v>1930618.6</v>
      </c>
      <c r="FY425" s="315">
        <v>8334749.8300000001</v>
      </c>
      <c r="FZ425" s="315">
        <v>566895.44999999995</v>
      </c>
      <c r="GA425" s="315">
        <v>524275.39</v>
      </c>
      <c r="GB425" s="315">
        <v>1259694.52</v>
      </c>
      <c r="GC425" s="315">
        <v>774715.12</v>
      </c>
      <c r="GD425" s="315">
        <v>1505854.08</v>
      </c>
      <c r="GE425" s="315">
        <v>2640574.66</v>
      </c>
      <c r="GF425" s="315">
        <v>2451255.89</v>
      </c>
      <c r="GG425" s="315">
        <v>1859564.21</v>
      </c>
      <c r="GH425" s="315">
        <v>976671.76</v>
      </c>
      <c r="GI425" s="315">
        <v>1360312.61</v>
      </c>
      <c r="GJ425" s="315">
        <v>2199278.9900000002</v>
      </c>
      <c r="GK425" s="315">
        <v>5683335.1399999997</v>
      </c>
      <c r="GL425" s="315">
        <v>1198043.6100000001</v>
      </c>
      <c r="GM425" s="315">
        <v>6914992.0499999998</v>
      </c>
      <c r="GN425" s="315">
        <v>2967545.15</v>
      </c>
      <c r="GO425" s="315">
        <v>4655346.5</v>
      </c>
      <c r="GP425" s="315">
        <v>88311.12</v>
      </c>
      <c r="GQ425" s="315">
        <v>152326.24</v>
      </c>
      <c r="GR425" s="315">
        <v>4120271.85</v>
      </c>
      <c r="GS425" s="315">
        <v>17212955.879999999</v>
      </c>
      <c r="GT425" s="315">
        <v>584676.89</v>
      </c>
      <c r="GU425" s="315">
        <v>10904103.720000001</v>
      </c>
      <c r="GV425" s="315">
        <v>361826.13</v>
      </c>
      <c r="GW425" s="315">
        <v>776622.65</v>
      </c>
      <c r="GX425" s="315">
        <v>3294141.96</v>
      </c>
      <c r="GY425" s="315">
        <v>495209.81</v>
      </c>
      <c r="GZ425" s="315">
        <v>3668540.3</v>
      </c>
      <c r="HA425" s="315">
        <v>4337606.45</v>
      </c>
      <c r="HB425" s="315">
        <v>2044795.26</v>
      </c>
      <c r="HC425" s="315">
        <v>7945242.2400000002</v>
      </c>
      <c r="HD425" s="315">
        <v>449000.43</v>
      </c>
      <c r="HE425" s="315">
        <v>568005.54</v>
      </c>
      <c r="HF425" s="315">
        <v>709891.65</v>
      </c>
      <c r="HG425" s="315">
        <v>8747679.8599999994</v>
      </c>
      <c r="HH425" s="315">
        <v>8689218.8800000008</v>
      </c>
      <c r="HI425" s="315">
        <v>5915105.4500000002</v>
      </c>
      <c r="HJ425" s="315">
        <v>1071882.21</v>
      </c>
      <c r="HK425" s="315">
        <v>836590.13</v>
      </c>
      <c r="HL425" s="315">
        <v>1043264.44</v>
      </c>
      <c r="HM425" s="315">
        <v>1055623.5</v>
      </c>
      <c r="HN425" s="315">
        <v>1405239.62</v>
      </c>
      <c r="HO425" s="315">
        <v>158369.65</v>
      </c>
      <c r="HP425" s="315">
        <v>2872136.97</v>
      </c>
      <c r="HQ425" s="315">
        <v>417903.77</v>
      </c>
      <c r="HR425" s="315">
        <v>2530577.69</v>
      </c>
      <c r="HS425" s="315">
        <v>33669.769999999997</v>
      </c>
      <c r="HT425" s="315">
        <v>9268952.9000000004</v>
      </c>
      <c r="HU425" s="315">
        <v>1678519.31</v>
      </c>
      <c r="HV425" s="315">
        <v>4795328.1399999997</v>
      </c>
      <c r="HW425" s="315">
        <v>19026802.210000001</v>
      </c>
      <c r="HX425" s="315">
        <v>1239166.3600000001</v>
      </c>
      <c r="HY425" s="315">
        <v>22156160.77</v>
      </c>
      <c r="HZ425" s="315">
        <v>2463781.4</v>
      </c>
      <c r="IA425" s="315">
        <v>1425456.43</v>
      </c>
      <c r="IB425" s="315">
        <v>4186426.21</v>
      </c>
      <c r="IC425" s="315">
        <v>40300712.060000002</v>
      </c>
      <c r="ID425" s="315">
        <v>233461.61</v>
      </c>
      <c r="IE425" s="315">
        <v>6777680.7699999996</v>
      </c>
      <c r="IF425" s="315">
        <v>241408.67</v>
      </c>
      <c r="IG425" s="315">
        <v>1869391.5</v>
      </c>
      <c r="IH425" s="315">
        <v>614041.78</v>
      </c>
      <c r="II425" s="315">
        <v>1209991.8700000001</v>
      </c>
      <c r="IJ425" s="315">
        <v>1169806.45</v>
      </c>
      <c r="IK425" s="315">
        <v>187026.61</v>
      </c>
      <c r="IL425" s="315">
        <v>462085.58</v>
      </c>
      <c r="IM425" s="315">
        <v>404960.35</v>
      </c>
      <c r="IN425" s="315">
        <v>3807475.35</v>
      </c>
      <c r="IO425" s="315">
        <v>1177191.1599999999</v>
      </c>
      <c r="IP425" s="315">
        <v>875749.63</v>
      </c>
      <c r="IQ425" s="315">
        <v>28833.02</v>
      </c>
      <c r="IR425" s="315">
        <v>3851157.17</v>
      </c>
      <c r="IS425" s="315">
        <v>3682475.65</v>
      </c>
      <c r="IT425" s="315">
        <v>1428309.05</v>
      </c>
      <c r="IU425" s="315">
        <v>651384.97</v>
      </c>
      <c r="IV425" s="315">
        <v>2257441.42</v>
      </c>
      <c r="IW425" s="315">
        <v>976024.85</v>
      </c>
      <c r="IX425" s="315">
        <v>171716.05</v>
      </c>
      <c r="IY425" s="315">
        <v>1998949</v>
      </c>
      <c r="IZ425" s="315">
        <v>2339053.0699999998</v>
      </c>
      <c r="JA425" s="315">
        <v>652426.01</v>
      </c>
      <c r="JB425" s="315">
        <v>1058190.3999999999</v>
      </c>
      <c r="JC425" s="315">
        <v>1202786.8799999999</v>
      </c>
      <c r="JD425" s="315">
        <v>674381.83</v>
      </c>
      <c r="JE425" s="315">
        <v>256786.56</v>
      </c>
      <c r="JF425" s="315">
        <v>9219272.1400000006</v>
      </c>
      <c r="JG425" s="315">
        <v>563149</v>
      </c>
      <c r="JH425" s="315">
        <v>431945.59</v>
      </c>
      <c r="JI425" s="315">
        <v>2682511.87</v>
      </c>
      <c r="JJ425" s="315">
        <v>4614852.37</v>
      </c>
      <c r="JK425" s="315">
        <v>1403770.97</v>
      </c>
      <c r="JL425" s="315">
        <v>1276182.95</v>
      </c>
      <c r="JM425" s="315">
        <v>580824.02</v>
      </c>
      <c r="JN425" s="315">
        <v>601422.71</v>
      </c>
      <c r="JO425" s="315">
        <v>3415291.63</v>
      </c>
      <c r="JP425" s="315">
        <v>264729.63</v>
      </c>
      <c r="JQ425" s="315">
        <v>1540951.28</v>
      </c>
      <c r="JR425" s="315">
        <v>945200.7</v>
      </c>
      <c r="JS425" s="315">
        <v>1406531.09</v>
      </c>
      <c r="JT425" s="315">
        <v>1273513.99</v>
      </c>
      <c r="JU425" s="315">
        <v>1837213.26</v>
      </c>
      <c r="JV425" s="315">
        <v>15314453.27</v>
      </c>
      <c r="JW425" s="315">
        <v>1713884.01</v>
      </c>
      <c r="JX425" s="315">
        <v>2559370.1800000002</v>
      </c>
      <c r="JY425" s="315">
        <v>139828.96</v>
      </c>
      <c r="JZ425" s="315">
        <v>731107.4</v>
      </c>
      <c r="KA425" s="315">
        <v>1543035.14</v>
      </c>
      <c r="KB425" s="315">
        <v>1738463.79</v>
      </c>
      <c r="KC425" s="315">
        <v>1388156.05</v>
      </c>
      <c r="KD425" s="315">
        <v>1432686.58</v>
      </c>
      <c r="KE425" s="315">
        <v>3375753.05</v>
      </c>
      <c r="KF425" s="315">
        <v>824595.88</v>
      </c>
      <c r="KG425" s="315">
        <v>905941.91</v>
      </c>
      <c r="KH425" s="315">
        <v>959632.91</v>
      </c>
      <c r="KI425" s="315">
        <v>4212897.4400000004</v>
      </c>
      <c r="KJ425" s="315">
        <v>929724.72</v>
      </c>
      <c r="KK425" s="315">
        <v>327886.55</v>
      </c>
      <c r="KL425" s="315">
        <v>1885427.26</v>
      </c>
      <c r="KM425" s="315">
        <v>1365542.76</v>
      </c>
      <c r="KN425" s="315">
        <v>1639448.76</v>
      </c>
      <c r="KO425" s="315">
        <v>9182932.2599999998</v>
      </c>
      <c r="KP425" s="315">
        <v>2051725.93</v>
      </c>
      <c r="KQ425" s="315">
        <v>14681718.59</v>
      </c>
      <c r="KR425" s="315">
        <v>6337090.6200000001</v>
      </c>
      <c r="KS425" s="314">
        <v>1316688.1399999999</v>
      </c>
      <c r="KU425" s="338" t="s">
        <v>943</v>
      </c>
      <c r="KV425" s="312" t="s">
        <v>943</v>
      </c>
      <c r="KY425" s="312" t="s">
        <v>943</v>
      </c>
    </row>
    <row r="426" spans="1:311" x14ac:dyDescent="0.25">
      <c r="A426" s="321">
        <v>2022</v>
      </c>
      <c r="B426" s="320" t="s">
        <v>807</v>
      </c>
      <c r="C426" s="320" t="s">
        <v>836</v>
      </c>
      <c r="D426" s="320" t="s">
        <v>841</v>
      </c>
      <c r="E426" s="320" t="s">
        <v>780</v>
      </c>
      <c r="F426" s="319">
        <v>4714.1499999999996</v>
      </c>
      <c r="G426" s="319">
        <v>7588.7</v>
      </c>
      <c r="H426" s="319">
        <v>564981.05000000005</v>
      </c>
      <c r="I426" s="319">
        <v>0</v>
      </c>
      <c r="J426" s="319">
        <v>2268</v>
      </c>
      <c r="K426" s="319">
        <v>0</v>
      </c>
      <c r="L426" s="319">
        <v>0</v>
      </c>
      <c r="M426" s="319">
        <v>434956.79999999999</v>
      </c>
      <c r="N426" s="319">
        <v>2251473.2999999998</v>
      </c>
      <c r="O426" s="319">
        <v>648737.53</v>
      </c>
      <c r="P426" s="319">
        <v>12074.72</v>
      </c>
      <c r="Q426" s="319">
        <v>119671.7</v>
      </c>
      <c r="R426" s="319">
        <v>493430.08</v>
      </c>
      <c r="S426" s="319">
        <v>145178.71</v>
      </c>
      <c r="T426" s="319">
        <v>576360.53</v>
      </c>
      <c r="U426" s="319">
        <v>0</v>
      </c>
      <c r="V426" s="319">
        <v>1207689.3600000001</v>
      </c>
      <c r="W426" s="319">
        <v>102789.85</v>
      </c>
      <c r="X426" s="319">
        <v>902869.16</v>
      </c>
      <c r="Y426" s="319">
        <v>5024.2</v>
      </c>
      <c r="Z426" s="319">
        <v>10077.9</v>
      </c>
      <c r="AA426" s="319">
        <v>125356.55</v>
      </c>
      <c r="AB426" s="319">
        <v>10001.56</v>
      </c>
      <c r="AC426" s="319">
        <v>82662.45</v>
      </c>
      <c r="AD426" s="319">
        <v>1071425.06</v>
      </c>
      <c r="AE426" s="319">
        <v>205571</v>
      </c>
      <c r="AF426" s="319">
        <v>20424.189999999999</v>
      </c>
      <c r="AG426" s="319">
        <v>0</v>
      </c>
      <c r="AH426" s="319">
        <v>87431.29</v>
      </c>
      <c r="AI426" s="319">
        <v>0</v>
      </c>
      <c r="AJ426" s="319">
        <v>725952.45</v>
      </c>
      <c r="AK426" s="319">
        <v>0</v>
      </c>
      <c r="AL426" s="319">
        <v>365533.57</v>
      </c>
      <c r="AM426" s="319">
        <v>1427.25</v>
      </c>
      <c r="AN426" s="319">
        <v>27721.82</v>
      </c>
      <c r="AO426" s="319">
        <v>265213.46000000002</v>
      </c>
      <c r="AP426" s="319">
        <v>374736.35</v>
      </c>
      <c r="AQ426" s="319">
        <v>34166.699999999997</v>
      </c>
      <c r="AR426" s="319">
        <v>178722.85</v>
      </c>
      <c r="AS426" s="319">
        <v>158861.04999999999</v>
      </c>
      <c r="AT426" s="319">
        <v>241145.89</v>
      </c>
      <c r="AU426" s="319">
        <v>259176.85</v>
      </c>
      <c r="AV426" s="319">
        <v>0</v>
      </c>
      <c r="AW426" s="319">
        <v>857560.15</v>
      </c>
      <c r="AX426" s="319">
        <v>0</v>
      </c>
      <c r="AY426" s="319">
        <v>0</v>
      </c>
      <c r="AZ426" s="319">
        <v>661936.1</v>
      </c>
      <c r="BA426" s="319">
        <v>0</v>
      </c>
      <c r="BB426" s="319">
        <v>0</v>
      </c>
      <c r="BC426" s="319">
        <v>1057607.93</v>
      </c>
      <c r="BD426" s="319">
        <v>9347.7900000000009</v>
      </c>
      <c r="BE426" s="319">
        <v>0</v>
      </c>
      <c r="BF426" s="319">
        <v>19809.349999999999</v>
      </c>
      <c r="BG426" s="319">
        <v>22649.8</v>
      </c>
      <c r="BH426" s="319">
        <v>47222.65</v>
      </c>
      <c r="BI426" s="319">
        <v>6221873.2999999998</v>
      </c>
      <c r="BJ426" s="319">
        <v>95243.15</v>
      </c>
      <c r="BK426" s="319">
        <v>941421.73</v>
      </c>
      <c r="BL426" s="319">
        <v>0</v>
      </c>
      <c r="BM426" s="319">
        <v>826933</v>
      </c>
      <c r="BN426" s="319">
        <v>901885.83</v>
      </c>
      <c r="BO426" s="319">
        <v>93459.55</v>
      </c>
      <c r="BP426" s="319">
        <v>365064.48</v>
      </c>
      <c r="BQ426" s="319">
        <v>0</v>
      </c>
      <c r="BR426" s="319">
        <v>859305.15</v>
      </c>
      <c r="BS426" s="319">
        <v>14619.1</v>
      </c>
      <c r="BT426" s="319">
        <v>0</v>
      </c>
      <c r="BU426" s="319">
        <v>371.65</v>
      </c>
      <c r="BV426" s="319">
        <v>15060.09</v>
      </c>
      <c r="BW426" s="319">
        <v>406091.56</v>
      </c>
      <c r="BX426" s="319">
        <v>0</v>
      </c>
      <c r="BY426" s="319">
        <v>963594.19</v>
      </c>
      <c r="BZ426" s="319">
        <v>0</v>
      </c>
      <c r="CA426" s="319">
        <v>0</v>
      </c>
      <c r="CB426" s="319">
        <v>118720.25</v>
      </c>
      <c r="CC426" s="319">
        <v>709457.55</v>
      </c>
      <c r="CD426" s="319">
        <v>4263.3</v>
      </c>
      <c r="CE426" s="319">
        <v>750748.52</v>
      </c>
      <c r="CF426" s="319">
        <v>1188790.45</v>
      </c>
      <c r="CG426" s="319">
        <v>413048.6</v>
      </c>
      <c r="CH426" s="319">
        <v>116217.06</v>
      </c>
      <c r="CI426" s="319">
        <v>788183.95</v>
      </c>
      <c r="CJ426" s="319">
        <v>68768</v>
      </c>
      <c r="CK426" s="319">
        <v>173000</v>
      </c>
      <c r="CL426" s="319">
        <v>0</v>
      </c>
      <c r="CM426" s="319">
        <v>0</v>
      </c>
      <c r="CN426" s="319">
        <v>0</v>
      </c>
      <c r="CO426" s="319">
        <v>0</v>
      </c>
      <c r="CP426" s="319">
        <v>0</v>
      </c>
      <c r="CQ426" s="319">
        <v>0</v>
      </c>
      <c r="CR426" s="319">
        <v>63327</v>
      </c>
      <c r="CS426" s="319">
        <v>9733.35</v>
      </c>
      <c r="CT426" s="319">
        <v>128841.15</v>
      </c>
      <c r="CU426" s="319">
        <v>72135.25</v>
      </c>
      <c r="CV426" s="319">
        <v>0</v>
      </c>
      <c r="CW426" s="319">
        <v>9250</v>
      </c>
      <c r="CX426" s="319">
        <v>276899.71999999997</v>
      </c>
      <c r="CY426" s="319">
        <v>106569.16</v>
      </c>
      <c r="CZ426" s="319">
        <v>2978362.12</v>
      </c>
      <c r="DA426" s="319">
        <v>2419924.88</v>
      </c>
      <c r="DB426" s="319">
        <v>17754.27</v>
      </c>
      <c r="DC426" s="319">
        <v>833351.46</v>
      </c>
      <c r="DD426" s="319">
        <v>1232725.42</v>
      </c>
      <c r="DE426" s="319">
        <v>0</v>
      </c>
      <c r="DF426" s="319">
        <v>0</v>
      </c>
      <c r="DG426" s="319">
        <v>0</v>
      </c>
      <c r="DH426" s="319">
        <v>0</v>
      </c>
      <c r="DI426" s="319">
        <v>44654.1</v>
      </c>
      <c r="DJ426" s="319">
        <v>4081616.39</v>
      </c>
      <c r="DK426" s="319">
        <v>122769.99</v>
      </c>
      <c r="DL426" s="319">
        <v>15161.1</v>
      </c>
      <c r="DM426" s="319">
        <v>143484.03</v>
      </c>
      <c r="DN426" s="319">
        <v>0</v>
      </c>
      <c r="DO426" s="319">
        <v>0</v>
      </c>
      <c r="DP426" s="319">
        <v>30176.85</v>
      </c>
      <c r="DQ426" s="319">
        <v>0</v>
      </c>
      <c r="DR426" s="319">
        <v>100</v>
      </c>
      <c r="DS426" s="319">
        <v>78431.75</v>
      </c>
      <c r="DT426" s="319">
        <v>1621606.26</v>
      </c>
      <c r="DU426" s="319">
        <v>873767.84</v>
      </c>
      <c r="DV426" s="319">
        <v>0</v>
      </c>
      <c r="DW426" s="319">
        <v>0</v>
      </c>
      <c r="DX426" s="319">
        <v>112504.15</v>
      </c>
      <c r="DY426" s="319">
        <v>246896.65</v>
      </c>
      <c r="DZ426" s="319">
        <v>1006856.41</v>
      </c>
      <c r="EA426" s="319">
        <v>0</v>
      </c>
      <c r="EB426" s="319">
        <v>0</v>
      </c>
      <c r="EC426" s="319">
        <v>0</v>
      </c>
      <c r="ED426" s="319">
        <v>172404.57</v>
      </c>
      <c r="EE426" s="319">
        <v>50006.97</v>
      </c>
      <c r="EF426" s="319">
        <v>137710.75</v>
      </c>
      <c r="EG426" s="319">
        <v>561516.80000000005</v>
      </c>
      <c r="EH426" s="319">
        <v>0</v>
      </c>
      <c r="EI426" s="319">
        <v>8030.4</v>
      </c>
      <c r="EJ426" s="319">
        <v>98887.62</v>
      </c>
      <c r="EK426" s="319">
        <v>0</v>
      </c>
      <c r="EL426" s="319">
        <v>70198.850000000006</v>
      </c>
      <c r="EM426" s="319">
        <v>71570.990000000005</v>
      </c>
      <c r="EN426" s="319">
        <v>458869.7</v>
      </c>
      <c r="EO426" s="319">
        <v>5270.25</v>
      </c>
      <c r="EP426" s="319">
        <v>0</v>
      </c>
      <c r="EQ426" s="319">
        <v>13841.6</v>
      </c>
      <c r="ER426" s="319">
        <v>394232.01</v>
      </c>
      <c r="ES426" s="319">
        <v>0</v>
      </c>
      <c r="ET426" s="319">
        <v>835.6</v>
      </c>
      <c r="EU426" s="319">
        <v>85022.87</v>
      </c>
      <c r="EV426" s="319">
        <v>0</v>
      </c>
      <c r="EW426" s="319">
        <v>7941.2</v>
      </c>
      <c r="EX426" s="319">
        <v>262745.08</v>
      </c>
      <c r="EY426" s="319">
        <v>124971.49</v>
      </c>
      <c r="EZ426" s="319">
        <v>0</v>
      </c>
      <c r="FA426" s="319">
        <v>12745.75</v>
      </c>
      <c r="FB426" s="319">
        <v>278826.45</v>
      </c>
      <c r="FC426" s="319">
        <v>5232115.49</v>
      </c>
      <c r="FD426" s="319">
        <v>984693</v>
      </c>
      <c r="FE426" s="319">
        <v>33214.449999999997</v>
      </c>
      <c r="FF426" s="319">
        <v>340382.87</v>
      </c>
      <c r="FG426" s="319">
        <v>0</v>
      </c>
      <c r="FH426" s="319">
        <v>1203771.6399999999</v>
      </c>
      <c r="FI426" s="319">
        <v>236569.65</v>
      </c>
      <c r="FJ426" s="319">
        <v>283379.59999999998</v>
      </c>
      <c r="FK426" s="319">
        <v>231809.94</v>
      </c>
      <c r="FL426" s="319">
        <v>388.7</v>
      </c>
      <c r="FM426" s="319">
        <v>1331317.8500000001</v>
      </c>
      <c r="FN426" s="319">
        <v>75431.48</v>
      </c>
      <c r="FO426" s="319">
        <v>111617.12</v>
      </c>
      <c r="FP426" s="319">
        <v>0</v>
      </c>
      <c r="FQ426" s="319">
        <v>276188.93</v>
      </c>
      <c r="FR426" s="319">
        <v>2700.75</v>
      </c>
      <c r="FS426" s="319">
        <v>0</v>
      </c>
      <c r="FT426" s="319">
        <v>546065.48</v>
      </c>
      <c r="FU426" s="319">
        <v>199062.65</v>
      </c>
      <c r="FV426" s="319">
        <v>0</v>
      </c>
      <c r="FW426" s="319">
        <v>0</v>
      </c>
      <c r="FX426" s="319">
        <v>0</v>
      </c>
      <c r="FY426" s="319">
        <v>444915.25</v>
      </c>
      <c r="FZ426" s="319">
        <v>0</v>
      </c>
      <c r="GA426" s="319">
        <v>86043.3</v>
      </c>
      <c r="GB426" s="319">
        <v>69480.850000000006</v>
      </c>
      <c r="GC426" s="319">
        <v>1745.85</v>
      </c>
      <c r="GD426" s="319">
        <v>187604.65</v>
      </c>
      <c r="GE426" s="319">
        <v>0</v>
      </c>
      <c r="GF426" s="319">
        <v>263709.78000000003</v>
      </c>
      <c r="GG426" s="319">
        <v>0</v>
      </c>
      <c r="GH426" s="319">
        <v>199226.55</v>
      </c>
      <c r="GI426" s="319">
        <v>0</v>
      </c>
      <c r="GJ426" s="319">
        <v>0</v>
      </c>
      <c r="GK426" s="319">
        <v>10364843.65</v>
      </c>
      <c r="GL426" s="319">
        <v>0</v>
      </c>
      <c r="GM426" s="319">
        <v>279418.23999999999</v>
      </c>
      <c r="GN426" s="319">
        <v>176501.2</v>
      </c>
      <c r="GO426" s="319">
        <v>292494.53999999998</v>
      </c>
      <c r="GP426" s="319">
        <v>86536.8</v>
      </c>
      <c r="GQ426" s="319">
        <v>0</v>
      </c>
      <c r="GR426" s="319">
        <v>11152.7</v>
      </c>
      <c r="GS426" s="319">
        <v>782540.07</v>
      </c>
      <c r="GT426" s="319">
        <v>0</v>
      </c>
      <c r="GU426" s="319">
        <v>1769786.72</v>
      </c>
      <c r="GV426" s="319">
        <v>213524.75</v>
      </c>
      <c r="GW426" s="319">
        <v>30983.8</v>
      </c>
      <c r="GX426" s="319">
        <v>0</v>
      </c>
      <c r="GY426" s="319">
        <v>82038.399999999994</v>
      </c>
      <c r="GZ426" s="319">
        <v>7431.06</v>
      </c>
      <c r="HA426" s="319">
        <v>0</v>
      </c>
      <c r="HB426" s="319">
        <v>2218.0500000000002</v>
      </c>
      <c r="HC426" s="319">
        <v>0</v>
      </c>
      <c r="HD426" s="319">
        <v>122411.86</v>
      </c>
      <c r="HE426" s="319">
        <v>264918.34000000003</v>
      </c>
      <c r="HF426" s="319">
        <v>0</v>
      </c>
      <c r="HG426" s="319">
        <v>587159.92000000004</v>
      </c>
      <c r="HH426" s="319">
        <v>727781.76</v>
      </c>
      <c r="HI426" s="319">
        <v>143688.99</v>
      </c>
      <c r="HJ426" s="319">
        <v>474811.9</v>
      </c>
      <c r="HK426" s="319">
        <v>0</v>
      </c>
      <c r="HL426" s="319">
        <v>7624.4</v>
      </c>
      <c r="HM426" s="319">
        <v>156029.41</v>
      </c>
      <c r="HN426" s="319">
        <v>0</v>
      </c>
      <c r="HO426" s="319">
        <v>0</v>
      </c>
      <c r="HP426" s="319">
        <v>291307.23</v>
      </c>
      <c r="HQ426" s="319">
        <v>0</v>
      </c>
      <c r="HR426" s="319">
        <v>1349218.55</v>
      </c>
      <c r="HS426" s="319">
        <v>0</v>
      </c>
      <c r="HT426" s="319">
        <v>1883223.84</v>
      </c>
      <c r="HU426" s="319">
        <v>201065.25</v>
      </c>
      <c r="HV426" s="319">
        <v>22551.7</v>
      </c>
      <c r="HW426" s="319">
        <v>4123873.36</v>
      </c>
      <c r="HX426" s="319">
        <v>114065</v>
      </c>
      <c r="HY426" s="319">
        <v>2065321.54</v>
      </c>
      <c r="HZ426" s="319">
        <v>0</v>
      </c>
      <c r="IA426" s="319">
        <v>12874.05</v>
      </c>
      <c r="IB426" s="319">
        <v>0</v>
      </c>
      <c r="IC426" s="319">
        <v>121348.25</v>
      </c>
      <c r="ID426" s="319">
        <v>0</v>
      </c>
      <c r="IE426" s="319">
        <v>418476.88</v>
      </c>
      <c r="IF426" s="319">
        <v>57691.9</v>
      </c>
      <c r="IG426" s="319">
        <v>0</v>
      </c>
      <c r="IH426" s="319">
        <v>0</v>
      </c>
      <c r="II426" s="319">
        <v>49609.42</v>
      </c>
      <c r="IJ426" s="319">
        <v>0</v>
      </c>
      <c r="IK426" s="319">
        <v>73771.399999999994</v>
      </c>
      <c r="IL426" s="319">
        <v>51785.2</v>
      </c>
      <c r="IM426" s="319">
        <v>0</v>
      </c>
      <c r="IN426" s="319">
        <v>0</v>
      </c>
      <c r="IO426" s="319">
        <v>194964.13</v>
      </c>
      <c r="IP426" s="319">
        <v>5840</v>
      </c>
      <c r="IQ426" s="319">
        <v>0</v>
      </c>
      <c r="IR426" s="319">
        <v>398702.18</v>
      </c>
      <c r="IS426" s="319">
        <v>27449.599999999999</v>
      </c>
      <c r="IT426" s="319">
        <v>2870190.43</v>
      </c>
      <c r="IU426" s="319">
        <v>190165.64</v>
      </c>
      <c r="IV426" s="319">
        <v>1028695.05</v>
      </c>
      <c r="IW426" s="319">
        <v>0</v>
      </c>
      <c r="IX426" s="319">
        <v>134819.84</v>
      </c>
      <c r="IY426" s="319">
        <v>0</v>
      </c>
      <c r="IZ426" s="319">
        <v>0</v>
      </c>
      <c r="JA426" s="319">
        <v>0</v>
      </c>
      <c r="JB426" s="319">
        <v>0</v>
      </c>
      <c r="JC426" s="319">
        <v>0</v>
      </c>
      <c r="JD426" s="319">
        <v>0</v>
      </c>
      <c r="JE426" s="319">
        <v>0</v>
      </c>
      <c r="JF426" s="319">
        <v>322755.45</v>
      </c>
      <c r="JG426" s="319">
        <v>24.5</v>
      </c>
      <c r="JH426" s="319">
        <v>0</v>
      </c>
      <c r="JI426" s="319">
        <v>14967.65</v>
      </c>
      <c r="JJ426" s="319">
        <v>0</v>
      </c>
      <c r="JK426" s="319">
        <v>0</v>
      </c>
      <c r="JL426" s="319">
        <v>0</v>
      </c>
      <c r="JM426" s="319">
        <v>10272.85</v>
      </c>
      <c r="JN426" s="319">
        <v>68876.850000000006</v>
      </c>
      <c r="JO426" s="319">
        <v>110000</v>
      </c>
      <c r="JP426" s="319">
        <v>116768.29</v>
      </c>
      <c r="JQ426" s="319">
        <v>261798.3</v>
      </c>
      <c r="JR426" s="319">
        <v>68619.199999999997</v>
      </c>
      <c r="JS426" s="319">
        <v>399567.84</v>
      </c>
      <c r="JT426" s="319">
        <v>42073.85</v>
      </c>
      <c r="JU426" s="319">
        <v>16677.16</v>
      </c>
      <c r="JV426" s="319">
        <v>0</v>
      </c>
      <c r="JW426" s="319">
        <v>16640.650000000001</v>
      </c>
      <c r="JX426" s="319">
        <v>23512.37</v>
      </c>
      <c r="JY426" s="319">
        <v>0</v>
      </c>
      <c r="JZ426" s="319">
        <v>0</v>
      </c>
      <c r="KA426" s="319">
        <v>0</v>
      </c>
      <c r="KB426" s="319">
        <v>12636.6</v>
      </c>
      <c r="KC426" s="319">
        <v>12259.8</v>
      </c>
      <c r="KD426" s="319">
        <v>0</v>
      </c>
      <c r="KE426" s="319">
        <v>59627.6</v>
      </c>
      <c r="KF426" s="319">
        <v>7600.22</v>
      </c>
      <c r="KG426" s="319">
        <v>0</v>
      </c>
      <c r="KH426" s="319">
        <v>29499.8</v>
      </c>
      <c r="KI426" s="319">
        <v>323195.59999999998</v>
      </c>
      <c r="KJ426" s="319">
        <v>301168.3</v>
      </c>
      <c r="KK426" s="319">
        <v>71132.5</v>
      </c>
      <c r="KL426" s="319">
        <v>0</v>
      </c>
      <c r="KM426" s="319">
        <v>183356.79999999999</v>
      </c>
      <c r="KN426" s="319">
        <v>5874.6</v>
      </c>
      <c r="KO426" s="319">
        <v>183101.45</v>
      </c>
      <c r="KP426" s="319">
        <v>157578.32999999999</v>
      </c>
      <c r="KQ426" s="319">
        <v>22609913.359999999</v>
      </c>
      <c r="KR426" s="319">
        <v>267031.65000000002</v>
      </c>
      <c r="KS426" s="318">
        <v>170769.25</v>
      </c>
      <c r="KU426" s="312">
        <v>11</v>
      </c>
      <c r="KV426" s="312">
        <v>111</v>
      </c>
      <c r="KY426" s="312">
        <v>9111</v>
      </c>
    </row>
    <row r="427" spans="1:311" x14ac:dyDescent="0.25">
      <c r="A427" s="317">
        <v>2022</v>
      </c>
      <c r="B427" s="316" t="s">
        <v>807</v>
      </c>
      <c r="C427" s="316" t="s">
        <v>836</v>
      </c>
      <c r="D427" s="316" t="s">
        <v>840</v>
      </c>
      <c r="E427" s="316" t="s">
        <v>780</v>
      </c>
      <c r="F427" s="315">
        <v>428692.74</v>
      </c>
      <c r="G427" s="315">
        <v>177851.71</v>
      </c>
      <c r="H427" s="315">
        <v>6990282.9100000001</v>
      </c>
      <c r="I427" s="315">
        <v>729160.17</v>
      </c>
      <c r="J427" s="315">
        <v>175759.31</v>
      </c>
      <c r="K427" s="315">
        <v>481097.1</v>
      </c>
      <c r="L427" s="315">
        <v>3250982.36</v>
      </c>
      <c r="M427" s="315">
        <v>1218628.3400000001</v>
      </c>
      <c r="N427" s="315">
        <v>4466338.83</v>
      </c>
      <c r="O427" s="315">
        <v>2034467.92</v>
      </c>
      <c r="P427" s="315">
        <v>0</v>
      </c>
      <c r="Q427" s="315">
        <v>455742.55</v>
      </c>
      <c r="R427" s="315">
        <v>1392617.59</v>
      </c>
      <c r="S427" s="315">
        <v>829407.72</v>
      </c>
      <c r="T427" s="315">
        <v>1077718.21</v>
      </c>
      <c r="U427" s="315">
        <v>2331088.17</v>
      </c>
      <c r="V427" s="315">
        <v>4397371.0199999996</v>
      </c>
      <c r="W427" s="315">
        <v>225943.72</v>
      </c>
      <c r="X427" s="315">
        <v>969836.8</v>
      </c>
      <c r="Y427" s="315">
        <v>232597.58</v>
      </c>
      <c r="Z427" s="315">
        <v>391166.22</v>
      </c>
      <c r="AA427" s="315">
        <v>5199627.47</v>
      </c>
      <c r="AB427" s="315">
        <v>960483.59</v>
      </c>
      <c r="AC427" s="315">
        <v>112545.42</v>
      </c>
      <c r="AD427" s="315">
        <v>18342639.609999999</v>
      </c>
      <c r="AE427" s="315">
        <v>11452.7</v>
      </c>
      <c r="AF427" s="315">
        <v>1088987.06</v>
      </c>
      <c r="AG427" s="315">
        <v>0</v>
      </c>
      <c r="AH427" s="315">
        <v>1370450.81</v>
      </c>
      <c r="AI427" s="315">
        <v>1169863.57</v>
      </c>
      <c r="AJ427" s="315">
        <v>1736249.71</v>
      </c>
      <c r="AK427" s="315">
        <v>234385.47</v>
      </c>
      <c r="AL427" s="315">
        <v>7537889.8499999996</v>
      </c>
      <c r="AM427" s="315">
        <v>409303.5</v>
      </c>
      <c r="AN427" s="315">
        <v>748700.44</v>
      </c>
      <c r="AO427" s="315">
        <v>919245.5</v>
      </c>
      <c r="AP427" s="315">
        <v>721165.25</v>
      </c>
      <c r="AQ427" s="315">
        <v>83213.14</v>
      </c>
      <c r="AR427" s="315">
        <v>2042368.26</v>
      </c>
      <c r="AS427" s="315">
        <v>317650.07</v>
      </c>
      <c r="AT427" s="315">
        <v>875908.56</v>
      </c>
      <c r="AU427" s="315">
        <v>1915388.01</v>
      </c>
      <c r="AV427" s="315">
        <v>647020.99</v>
      </c>
      <c r="AW427" s="315">
        <v>6237571.7800000003</v>
      </c>
      <c r="AX427" s="315">
        <v>167692</v>
      </c>
      <c r="AY427" s="315">
        <v>0</v>
      </c>
      <c r="AZ427" s="315">
        <v>776315.19</v>
      </c>
      <c r="BA427" s="315">
        <v>135120.75</v>
      </c>
      <c r="BB427" s="315">
        <v>548907.30000000005</v>
      </c>
      <c r="BC427" s="315">
        <v>3724306.87</v>
      </c>
      <c r="BD427" s="315">
        <v>3208956.16</v>
      </c>
      <c r="BE427" s="315">
        <v>1161508.22</v>
      </c>
      <c r="BF427" s="315">
        <v>1450618.46</v>
      </c>
      <c r="BG427" s="315">
        <v>211339.26</v>
      </c>
      <c r="BH427" s="315">
        <v>67984.27</v>
      </c>
      <c r="BI427" s="315">
        <v>3969017.36</v>
      </c>
      <c r="BJ427" s="315">
        <v>12942.97</v>
      </c>
      <c r="BK427" s="315">
        <v>3537532.47</v>
      </c>
      <c r="BL427" s="315">
        <v>121349.11</v>
      </c>
      <c r="BM427" s="315">
        <v>0</v>
      </c>
      <c r="BN427" s="315">
        <v>4183393.8</v>
      </c>
      <c r="BO427" s="315">
        <v>906181.99</v>
      </c>
      <c r="BP427" s="315">
        <v>0</v>
      </c>
      <c r="BQ427" s="315">
        <v>313695.34000000003</v>
      </c>
      <c r="BR427" s="315">
        <v>329337.36</v>
      </c>
      <c r="BS427" s="315">
        <v>1701572.57</v>
      </c>
      <c r="BT427" s="315">
        <v>139925.79</v>
      </c>
      <c r="BU427" s="315">
        <v>250277.46</v>
      </c>
      <c r="BV427" s="315">
        <v>339175.73</v>
      </c>
      <c r="BW427" s="315">
        <v>3626159.81</v>
      </c>
      <c r="BX427" s="315">
        <v>886473.42</v>
      </c>
      <c r="BY427" s="315">
        <v>7715824.29</v>
      </c>
      <c r="BZ427" s="315">
        <v>235508.67</v>
      </c>
      <c r="CA427" s="315">
        <v>507558.88</v>
      </c>
      <c r="CB427" s="315">
        <v>82098.17</v>
      </c>
      <c r="CC427" s="315">
        <v>1501757.08</v>
      </c>
      <c r="CD427" s="315">
        <v>3963634.79</v>
      </c>
      <c r="CE427" s="315">
        <v>173780.13</v>
      </c>
      <c r="CF427" s="315">
        <v>3493383.63</v>
      </c>
      <c r="CG427" s="315">
        <v>5250466.33</v>
      </c>
      <c r="CH427" s="315">
        <v>1434664.68</v>
      </c>
      <c r="CI427" s="315">
        <v>6909306.4000000004</v>
      </c>
      <c r="CJ427" s="315">
        <v>154050.70000000001</v>
      </c>
      <c r="CK427" s="315">
        <v>126807.55</v>
      </c>
      <c r="CL427" s="315">
        <v>408687.04</v>
      </c>
      <c r="CM427" s="315">
        <v>78906.740000000005</v>
      </c>
      <c r="CN427" s="315">
        <v>842146.34</v>
      </c>
      <c r="CO427" s="315">
        <v>2427441.39</v>
      </c>
      <c r="CP427" s="315">
        <v>278058.77</v>
      </c>
      <c r="CQ427" s="315">
        <v>1578452.95</v>
      </c>
      <c r="CR427" s="315">
        <v>82206.34</v>
      </c>
      <c r="CS427" s="315">
        <v>959895.84</v>
      </c>
      <c r="CT427" s="315">
        <v>1716365.42</v>
      </c>
      <c r="CU427" s="315">
        <v>125638.65</v>
      </c>
      <c r="CV427" s="315">
        <v>201143.46</v>
      </c>
      <c r="CW427" s="315">
        <v>565952.07999999996</v>
      </c>
      <c r="CX427" s="315">
        <v>2348491.9</v>
      </c>
      <c r="CY427" s="315">
        <v>2633892.25</v>
      </c>
      <c r="CZ427" s="315">
        <v>4260233.17</v>
      </c>
      <c r="DA427" s="315">
        <v>302685.84000000003</v>
      </c>
      <c r="DB427" s="315">
        <v>3597066.45</v>
      </c>
      <c r="DC427" s="315">
        <v>658181.80000000005</v>
      </c>
      <c r="DD427" s="315">
        <v>8916968.7100000009</v>
      </c>
      <c r="DE427" s="315">
        <v>8280833.5999999996</v>
      </c>
      <c r="DF427" s="315">
        <v>370111.14</v>
      </c>
      <c r="DG427" s="315">
        <v>703552.37</v>
      </c>
      <c r="DH427" s="315">
        <v>821803.58</v>
      </c>
      <c r="DI427" s="315">
        <v>803297.1</v>
      </c>
      <c r="DJ427" s="315">
        <v>0</v>
      </c>
      <c r="DK427" s="315">
        <v>148611.29</v>
      </c>
      <c r="DL427" s="315">
        <v>889466.26</v>
      </c>
      <c r="DM427" s="315">
        <v>2033391.24</v>
      </c>
      <c r="DN427" s="315">
        <v>182829.12</v>
      </c>
      <c r="DO427" s="315">
        <v>456962.49</v>
      </c>
      <c r="DP427" s="315">
        <v>351936.86</v>
      </c>
      <c r="DQ427" s="315">
        <v>150250.59</v>
      </c>
      <c r="DR427" s="315">
        <v>1381618.82</v>
      </c>
      <c r="DS427" s="315">
        <v>10335757.41</v>
      </c>
      <c r="DT427" s="315">
        <v>2091441.71</v>
      </c>
      <c r="DU427" s="315">
        <v>5130684.4000000004</v>
      </c>
      <c r="DV427" s="315">
        <v>853900.86</v>
      </c>
      <c r="DW427" s="315">
        <v>1274899.6599999999</v>
      </c>
      <c r="DX427" s="315">
        <v>1614852.59</v>
      </c>
      <c r="DY427" s="315">
        <v>3205448.32</v>
      </c>
      <c r="DZ427" s="315">
        <v>1698970.74</v>
      </c>
      <c r="EA427" s="315">
        <v>10390329.6</v>
      </c>
      <c r="EB427" s="315">
        <v>783101.97</v>
      </c>
      <c r="EC427" s="315">
        <v>967191.25</v>
      </c>
      <c r="ED427" s="315">
        <v>243243.5</v>
      </c>
      <c r="EE427" s="315">
        <v>602013.86</v>
      </c>
      <c r="EF427" s="315">
        <v>131084.46</v>
      </c>
      <c r="EG427" s="315">
        <v>2892374.39</v>
      </c>
      <c r="EH427" s="315">
        <v>679874.08</v>
      </c>
      <c r="EI427" s="315">
        <v>3614488.42</v>
      </c>
      <c r="EJ427" s="315">
        <v>3817122.85</v>
      </c>
      <c r="EK427" s="315">
        <v>474839.89</v>
      </c>
      <c r="EL427" s="315">
        <v>211597.36</v>
      </c>
      <c r="EM427" s="315">
        <v>2491109.88</v>
      </c>
      <c r="EN427" s="315">
        <v>1000928.05</v>
      </c>
      <c r="EO427" s="315">
        <v>2038989.68</v>
      </c>
      <c r="EP427" s="315">
        <v>28</v>
      </c>
      <c r="EQ427" s="315">
        <v>256927.45</v>
      </c>
      <c r="ER427" s="315">
        <v>937603.85</v>
      </c>
      <c r="ES427" s="315">
        <v>168771.91</v>
      </c>
      <c r="ET427" s="315">
        <v>746311.01</v>
      </c>
      <c r="EU427" s="315">
        <v>462656.34</v>
      </c>
      <c r="EV427" s="315">
        <v>128651.32</v>
      </c>
      <c r="EW427" s="315">
        <v>1397864.16</v>
      </c>
      <c r="EX427" s="315">
        <v>1592476.46</v>
      </c>
      <c r="EY427" s="315">
        <v>11257704.439999999</v>
      </c>
      <c r="EZ427" s="315">
        <v>115987918.09</v>
      </c>
      <c r="FA427" s="315">
        <v>647077.18999999994</v>
      </c>
      <c r="FB427" s="315">
        <v>881396.24</v>
      </c>
      <c r="FC427" s="315">
        <v>2130570.58</v>
      </c>
      <c r="FD427" s="315">
        <v>607585.81000000006</v>
      </c>
      <c r="FE427" s="315">
        <v>10860904.689999999</v>
      </c>
      <c r="FF427" s="315">
        <v>1769498.85</v>
      </c>
      <c r="FG427" s="315">
        <v>111834.57</v>
      </c>
      <c r="FH427" s="315">
        <v>2320931.8399999999</v>
      </c>
      <c r="FI427" s="315">
        <v>367668.64</v>
      </c>
      <c r="FJ427" s="315">
        <v>2199135.29</v>
      </c>
      <c r="FK427" s="315">
        <v>402729.71</v>
      </c>
      <c r="FL427" s="315">
        <v>55667.69</v>
      </c>
      <c r="FM427" s="315">
        <v>2592220.6</v>
      </c>
      <c r="FN427" s="315">
        <v>762832.87</v>
      </c>
      <c r="FO427" s="315">
        <v>1357788.7</v>
      </c>
      <c r="FP427" s="315">
        <v>283946.82</v>
      </c>
      <c r="FQ427" s="315">
        <v>2075759.25</v>
      </c>
      <c r="FR427" s="315">
        <v>16068325.640000001</v>
      </c>
      <c r="FS427" s="315">
        <v>233157.1</v>
      </c>
      <c r="FT427" s="315">
        <v>272756.2</v>
      </c>
      <c r="FU427" s="315">
        <v>514723.48</v>
      </c>
      <c r="FV427" s="315">
        <v>234278.63</v>
      </c>
      <c r="FW427" s="315">
        <v>41985.73</v>
      </c>
      <c r="FX427" s="315">
        <v>1252897.8</v>
      </c>
      <c r="FY427" s="315">
        <v>4795433.5199999996</v>
      </c>
      <c r="FZ427" s="315">
        <v>279648.96000000002</v>
      </c>
      <c r="GA427" s="315">
        <v>194115.96</v>
      </c>
      <c r="GB427" s="315">
        <v>428353.54</v>
      </c>
      <c r="GC427" s="315">
        <v>139392.68</v>
      </c>
      <c r="GD427" s="315">
        <v>296619.45</v>
      </c>
      <c r="GE427" s="315">
        <v>2349799.34</v>
      </c>
      <c r="GF427" s="315">
        <v>558709.29</v>
      </c>
      <c r="GG427" s="315">
        <v>1842082.43</v>
      </c>
      <c r="GH427" s="315">
        <v>521579.63</v>
      </c>
      <c r="GI427" s="315">
        <v>1823500.9</v>
      </c>
      <c r="GJ427" s="315">
        <v>449639.01</v>
      </c>
      <c r="GK427" s="315">
        <v>33126402.18</v>
      </c>
      <c r="GL427" s="315">
        <v>17742315.18</v>
      </c>
      <c r="GM427" s="315">
        <v>8999637.1899999995</v>
      </c>
      <c r="GN427" s="315">
        <v>909567.91</v>
      </c>
      <c r="GO427" s="315">
        <v>4217782.29</v>
      </c>
      <c r="GP427" s="315">
        <v>66627.679999999993</v>
      </c>
      <c r="GQ427" s="315">
        <v>25602.45</v>
      </c>
      <c r="GR427" s="315">
        <v>1114651.3799999999</v>
      </c>
      <c r="GS427" s="315">
        <v>22884691.120000001</v>
      </c>
      <c r="GT427" s="315">
        <v>534001.52</v>
      </c>
      <c r="GU427" s="315">
        <v>13318194.26</v>
      </c>
      <c r="GV427" s="315">
        <v>12645.8</v>
      </c>
      <c r="GW427" s="315">
        <v>167110.15</v>
      </c>
      <c r="GX427" s="315">
        <v>4435897.1399999997</v>
      </c>
      <c r="GY427" s="315">
        <v>272106.67</v>
      </c>
      <c r="GZ427" s="315">
        <v>836642.68</v>
      </c>
      <c r="HA427" s="315">
        <v>1607715.64</v>
      </c>
      <c r="HB427" s="315">
        <v>361599.66</v>
      </c>
      <c r="HC427" s="315">
        <v>4113206.93</v>
      </c>
      <c r="HD427" s="315">
        <v>65132.9</v>
      </c>
      <c r="HE427" s="315">
        <v>473511.63</v>
      </c>
      <c r="HF427" s="315">
        <v>431652.4</v>
      </c>
      <c r="HG427" s="315">
        <v>3046213.47</v>
      </c>
      <c r="HH427" s="315">
        <v>7167464.8499999996</v>
      </c>
      <c r="HI427" s="315">
        <v>2309817.15</v>
      </c>
      <c r="HJ427" s="315">
        <v>1294543.54</v>
      </c>
      <c r="HK427" s="315">
        <v>377960.22</v>
      </c>
      <c r="HL427" s="315">
        <v>2935149.84</v>
      </c>
      <c r="HM427" s="315">
        <v>649224.95999999996</v>
      </c>
      <c r="HN427" s="315">
        <v>405760.13</v>
      </c>
      <c r="HO427" s="315">
        <v>374865.91999999998</v>
      </c>
      <c r="HP427" s="315">
        <v>11138548.550000001</v>
      </c>
      <c r="HQ427" s="315">
        <v>107885.19</v>
      </c>
      <c r="HR427" s="315">
        <v>5374471.3499999996</v>
      </c>
      <c r="HS427" s="315">
        <v>320755.84000000003</v>
      </c>
      <c r="HT427" s="315">
        <v>9702535.2699999996</v>
      </c>
      <c r="HU427" s="315">
        <v>232965.83</v>
      </c>
      <c r="HV427" s="315">
        <v>2949746.28</v>
      </c>
      <c r="HW427" s="315">
        <v>25784714.260000002</v>
      </c>
      <c r="HX427" s="315">
        <v>284830.46999999997</v>
      </c>
      <c r="HY427" s="315">
        <v>18227852.300000001</v>
      </c>
      <c r="HZ427" s="315">
        <v>683388.67</v>
      </c>
      <c r="IA427" s="315">
        <v>172868.1</v>
      </c>
      <c r="IB427" s="315">
        <v>1416709.25</v>
      </c>
      <c r="IC427" s="315">
        <v>6351852.4900000002</v>
      </c>
      <c r="ID427" s="315">
        <v>239663.73</v>
      </c>
      <c r="IE427" s="315">
        <v>2090011.42</v>
      </c>
      <c r="IF427" s="315">
        <v>471015.88</v>
      </c>
      <c r="IG427" s="315">
        <v>489705.8</v>
      </c>
      <c r="IH427" s="315">
        <v>165470.79999999999</v>
      </c>
      <c r="II427" s="315">
        <v>370390.3</v>
      </c>
      <c r="IJ427" s="315">
        <v>3084707.38</v>
      </c>
      <c r="IK427" s="315">
        <v>129985.91</v>
      </c>
      <c r="IL427" s="315">
        <v>60638.5</v>
      </c>
      <c r="IM427" s="315">
        <v>518363.14</v>
      </c>
      <c r="IN427" s="315">
        <v>3136725.36</v>
      </c>
      <c r="IO427" s="315">
        <v>489799.2</v>
      </c>
      <c r="IP427" s="315">
        <v>612480.24</v>
      </c>
      <c r="IQ427" s="315">
        <v>359651.14</v>
      </c>
      <c r="IR427" s="315">
        <v>5851261.1500000004</v>
      </c>
      <c r="IS427" s="315">
        <v>7074532.75</v>
      </c>
      <c r="IT427" s="315">
        <v>3024935.61</v>
      </c>
      <c r="IU427" s="315">
        <v>379574.03</v>
      </c>
      <c r="IV427" s="315">
        <v>1943498.99</v>
      </c>
      <c r="IW427" s="315">
        <v>354923.52000000002</v>
      </c>
      <c r="IX427" s="315">
        <v>0</v>
      </c>
      <c r="IY427" s="315">
        <v>1369058.51</v>
      </c>
      <c r="IZ427" s="315">
        <v>715533.01</v>
      </c>
      <c r="JA427" s="315">
        <v>658943.63</v>
      </c>
      <c r="JB427" s="315">
        <v>0</v>
      </c>
      <c r="JC427" s="315">
        <v>870189.82</v>
      </c>
      <c r="JD427" s="315">
        <v>108041.45</v>
      </c>
      <c r="JE427" s="315">
        <v>110858.32</v>
      </c>
      <c r="JF427" s="315">
        <v>3294857.96</v>
      </c>
      <c r="JG427" s="315">
        <v>265301.17</v>
      </c>
      <c r="JH427" s="315">
        <v>465908.05</v>
      </c>
      <c r="JI427" s="315">
        <v>6362795.0999999996</v>
      </c>
      <c r="JJ427" s="315">
        <v>3013249.97</v>
      </c>
      <c r="JK427" s="315">
        <v>200836.56</v>
      </c>
      <c r="JL427" s="315">
        <v>550619.44999999995</v>
      </c>
      <c r="JM427" s="315">
        <v>98358.75</v>
      </c>
      <c r="JN427" s="315">
        <v>270578</v>
      </c>
      <c r="JO427" s="315">
        <v>1659478.06</v>
      </c>
      <c r="JP427" s="315">
        <v>522630.99</v>
      </c>
      <c r="JQ427" s="315">
        <v>480950.91</v>
      </c>
      <c r="JR427" s="315">
        <v>0</v>
      </c>
      <c r="JS427" s="315">
        <v>3804874.45</v>
      </c>
      <c r="JT427" s="315">
        <v>206675.86</v>
      </c>
      <c r="JU427" s="315">
        <v>350183</v>
      </c>
      <c r="JV427" s="315">
        <v>15882654.720000001</v>
      </c>
      <c r="JW427" s="315">
        <v>1228809.3400000001</v>
      </c>
      <c r="JX427" s="315">
        <v>1528793.37</v>
      </c>
      <c r="JY427" s="315">
        <v>334543.33</v>
      </c>
      <c r="JZ427" s="315">
        <v>145252.73000000001</v>
      </c>
      <c r="KA427" s="315">
        <v>1034723.97</v>
      </c>
      <c r="KB427" s="315">
        <v>2264477.34</v>
      </c>
      <c r="KC427" s="315">
        <v>1071110.22</v>
      </c>
      <c r="KD427" s="315">
        <v>464459.26</v>
      </c>
      <c r="KE427" s="315">
        <v>5046647.62</v>
      </c>
      <c r="KF427" s="315">
        <v>356639.99</v>
      </c>
      <c r="KG427" s="315">
        <v>1050870.57</v>
      </c>
      <c r="KH427" s="315">
        <v>509423.28</v>
      </c>
      <c r="KI427" s="315">
        <v>893641.22</v>
      </c>
      <c r="KJ427" s="315">
        <v>1257490.97</v>
      </c>
      <c r="KK427" s="315">
        <v>68728.23</v>
      </c>
      <c r="KL427" s="315">
        <v>272141.01</v>
      </c>
      <c r="KM427" s="315">
        <v>330043.46000000002</v>
      </c>
      <c r="KN427" s="315">
        <v>901105.97</v>
      </c>
      <c r="KO427" s="315">
        <v>2770655.93</v>
      </c>
      <c r="KP427" s="315">
        <v>2311126.44</v>
      </c>
      <c r="KQ427" s="315">
        <v>18698261.989999998</v>
      </c>
      <c r="KR427" s="315">
        <v>0</v>
      </c>
      <c r="KS427" s="314">
        <v>1097355.2</v>
      </c>
      <c r="KU427" s="312">
        <v>11</v>
      </c>
      <c r="KV427" s="312">
        <v>112</v>
      </c>
      <c r="KY427" s="312">
        <v>9112</v>
      </c>
    </row>
    <row r="428" spans="1:311" x14ac:dyDescent="0.25">
      <c r="A428" s="321">
        <v>2022</v>
      </c>
      <c r="B428" s="320" t="s">
        <v>807</v>
      </c>
      <c r="C428" s="320" t="s">
        <v>836</v>
      </c>
      <c r="D428" s="320" t="s">
        <v>839</v>
      </c>
      <c r="E428" s="320" t="s">
        <v>780</v>
      </c>
      <c r="F428" s="319">
        <v>0</v>
      </c>
      <c r="G428" s="319">
        <v>0</v>
      </c>
      <c r="H428" s="319">
        <v>0</v>
      </c>
      <c r="I428" s="319">
        <v>0</v>
      </c>
      <c r="J428" s="319">
        <v>0</v>
      </c>
      <c r="K428" s="319">
        <v>0</v>
      </c>
      <c r="L428" s="319">
        <v>0</v>
      </c>
      <c r="M428" s="319">
        <v>0</v>
      </c>
      <c r="N428" s="319">
        <v>0</v>
      </c>
      <c r="O428" s="319">
        <v>0</v>
      </c>
      <c r="P428" s="319">
        <v>0</v>
      </c>
      <c r="Q428" s="319">
        <v>0</v>
      </c>
      <c r="R428" s="319">
        <v>0</v>
      </c>
      <c r="S428" s="319">
        <v>0</v>
      </c>
      <c r="T428" s="319">
        <v>0</v>
      </c>
      <c r="U428" s="319">
        <v>0</v>
      </c>
      <c r="V428" s="319">
        <v>0</v>
      </c>
      <c r="W428" s="319">
        <v>0</v>
      </c>
      <c r="X428" s="319">
        <v>0</v>
      </c>
      <c r="Y428" s="319">
        <v>0</v>
      </c>
      <c r="Z428" s="319">
        <v>0</v>
      </c>
      <c r="AA428" s="319">
        <v>1631616.5</v>
      </c>
      <c r="AB428" s="319">
        <v>0</v>
      </c>
      <c r="AC428" s="319">
        <v>0</v>
      </c>
      <c r="AD428" s="319">
        <v>0</v>
      </c>
      <c r="AE428" s="319">
        <v>0</v>
      </c>
      <c r="AF428" s="319">
        <v>0</v>
      </c>
      <c r="AG428" s="319">
        <v>0</v>
      </c>
      <c r="AH428" s="319">
        <v>0</v>
      </c>
      <c r="AI428" s="319">
        <v>0</v>
      </c>
      <c r="AJ428" s="319">
        <v>0</v>
      </c>
      <c r="AK428" s="319">
        <v>0</v>
      </c>
      <c r="AL428" s="319">
        <v>0</v>
      </c>
      <c r="AM428" s="319">
        <v>0</v>
      </c>
      <c r="AN428" s="319">
        <v>0</v>
      </c>
      <c r="AO428" s="319">
        <v>0</v>
      </c>
      <c r="AP428" s="319">
        <v>10252.549999999999</v>
      </c>
      <c r="AQ428" s="319">
        <v>0</v>
      </c>
      <c r="AR428" s="319">
        <v>0</v>
      </c>
      <c r="AS428" s="319">
        <v>0</v>
      </c>
      <c r="AT428" s="319">
        <v>0</v>
      </c>
      <c r="AU428" s="319">
        <v>0</v>
      </c>
      <c r="AV428" s="319">
        <v>0</v>
      </c>
      <c r="AW428" s="319">
        <v>0</v>
      </c>
      <c r="AX428" s="319">
        <v>0</v>
      </c>
      <c r="AY428" s="319">
        <v>0</v>
      </c>
      <c r="AZ428" s="319">
        <v>197500</v>
      </c>
      <c r="BA428" s="319">
        <v>0</v>
      </c>
      <c r="BB428" s="319">
        <v>0</v>
      </c>
      <c r="BC428" s="319">
        <v>0</v>
      </c>
      <c r="BD428" s="319">
        <v>0</v>
      </c>
      <c r="BE428" s="319">
        <v>0</v>
      </c>
      <c r="BF428" s="319">
        <v>0</v>
      </c>
      <c r="BG428" s="319">
        <v>0</v>
      </c>
      <c r="BH428" s="319">
        <v>0</v>
      </c>
      <c r="BI428" s="319">
        <v>256631.7</v>
      </c>
      <c r="BJ428" s="319">
        <v>0</v>
      </c>
      <c r="BK428" s="319">
        <v>239484.68</v>
      </c>
      <c r="BL428" s="319">
        <v>0</v>
      </c>
      <c r="BM428" s="319">
        <v>0</v>
      </c>
      <c r="BN428" s="319">
        <v>0</v>
      </c>
      <c r="BO428" s="319">
        <v>0</v>
      </c>
      <c r="BP428" s="319">
        <v>0</v>
      </c>
      <c r="BQ428" s="319">
        <v>0</v>
      </c>
      <c r="BR428" s="319">
        <v>0</v>
      </c>
      <c r="BS428" s="319">
        <v>0</v>
      </c>
      <c r="BT428" s="319">
        <v>0</v>
      </c>
      <c r="BU428" s="319">
        <v>14141.9</v>
      </c>
      <c r="BV428" s="319">
        <v>0</v>
      </c>
      <c r="BW428" s="319">
        <v>0</v>
      </c>
      <c r="BX428" s="319">
        <v>0</v>
      </c>
      <c r="BY428" s="319">
        <v>0</v>
      </c>
      <c r="BZ428" s="319">
        <v>0</v>
      </c>
      <c r="CA428" s="319">
        <v>659.4</v>
      </c>
      <c r="CB428" s="319">
        <v>0</v>
      </c>
      <c r="CC428" s="319">
        <v>0</v>
      </c>
      <c r="CD428" s="319">
        <v>0</v>
      </c>
      <c r="CE428" s="319">
        <v>0</v>
      </c>
      <c r="CF428" s="319">
        <v>0</v>
      </c>
      <c r="CG428" s="319">
        <v>0</v>
      </c>
      <c r="CH428" s="319">
        <v>0</v>
      </c>
      <c r="CI428" s="319">
        <v>0</v>
      </c>
      <c r="CJ428" s="319">
        <v>0</v>
      </c>
      <c r="CK428" s="319">
        <v>0</v>
      </c>
      <c r="CL428" s="319">
        <v>0</v>
      </c>
      <c r="CM428" s="319">
        <v>0</v>
      </c>
      <c r="CN428" s="319">
        <v>0</v>
      </c>
      <c r="CO428" s="319">
        <v>12458.79</v>
      </c>
      <c r="CP428" s="319">
        <v>0</v>
      </c>
      <c r="CQ428" s="319">
        <v>0</v>
      </c>
      <c r="CR428" s="319">
        <v>0</v>
      </c>
      <c r="CS428" s="319">
        <v>84128.61</v>
      </c>
      <c r="CT428" s="319">
        <v>0</v>
      </c>
      <c r="CU428" s="319">
        <v>0</v>
      </c>
      <c r="CV428" s="319">
        <v>126</v>
      </c>
      <c r="CW428" s="319">
        <v>0</v>
      </c>
      <c r="CX428" s="319">
        <v>0</v>
      </c>
      <c r="CY428" s="319">
        <v>0</v>
      </c>
      <c r="CZ428" s="319">
        <v>0</v>
      </c>
      <c r="DA428" s="319">
        <v>0</v>
      </c>
      <c r="DB428" s="319">
        <v>0</v>
      </c>
      <c r="DC428" s="319">
        <v>0</v>
      </c>
      <c r="DD428" s="319">
        <v>0</v>
      </c>
      <c r="DE428" s="319">
        <v>0</v>
      </c>
      <c r="DF428" s="319">
        <v>0</v>
      </c>
      <c r="DG428" s="319">
        <v>0</v>
      </c>
      <c r="DH428" s="319">
        <v>0</v>
      </c>
      <c r="DI428" s="319">
        <v>5216.91</v>
      </c>
      <c r="DJ428" s="319">
        <v>0</v>
      </c>
      <c r="DK428" s="319">
        <v>0</v>
      </c>
      <c r="DL428" s="319">
        <v>0</v>
      </c>
      <c r="DM428" s="319">
        <v>0</v>
      </c>
      <c r="DN428" s="319">
        <v>0</v>
      </c>
      <c r="DO428" s="319">
        <v>0</v>
      </c>
      <c r="DP428" s="319">
        <v>0</v>
      </c>
      <c r="DQ428" s="319">
        <v>15000</v>
      </c>
      <c r="DR428" s="319">
        <v>0</v>
      </c>
      <c r="DS428" s="319">
        <v>0</v>
      </c>
      <c r="DT428" s="319">
        <v>0</v>
      </c>
      <c r="DU428" s="319">
        <v>0</v>
      </c>
      <c r="DV428" s="319">
        <v>0</v>
      </c>
      <c r="DW428" s="319">
        <v>0</v>
      </c>
      <c r="DX428" s="319">
        <v>0</v>
      </c>
      <c r="DY428" s="319">
        <v>0</v>
      </c>
      <c r="DZ428" s="319">
        <v>0</v>
      </c>
      <c r="EA428" s="319">
        <v>0</v>
      </c>
      <c r="EB428" s="319">
        <v>0</v>
      </c>
      <c r="EC428" s="319">
        <v>0</v>
      </c>
      <c r="ED428" s="319">
        <v>0</v>
      </c>
      <c r="EE428" s="319">
        <v>0</v>
      </c>
      <c r="EF428" s="319">
        <v>0</v>
      </c>
      <c r="EG428" s="319">
        <v>0</v>
      </c>
      <c r="EH428" s="319">
        <v>0</v>
      </c>
      <c r="EI428" s="319">
        <v>0</v>
      </c>
      <c r="EJ428" s="319">
        <v>0</v>
      </c>
      <c r="EK428" s="319">
        <v>0</v>
      </c>
      <c r="EL428" s="319">
        <v>0</v>
      </c>
      <c r="EM428" s="319">
        <v>0</v>
      </c>
      <c r="EN428" s="319">
        <v>0</v>
      </c>
      <c r="EO428" s="319">
        <v>0</v>
      </c>
      <c r="EP428" s="319">
        <v>10647049.960000001</v>
      </c>
      <c r="EQ428" s="319">
        <v>0</v>
      </c>
      <c r="ER428" s="319">
        <v>0</v>
      </c>
      <c r="ES428" s="319">
        <v>0</v>
      </c>
      <c r="ET428" s="319">
        <v>0</v>
      </c>
      <c r="EU428" s="319">
        <v>0</v>
      </c>
      <c r="EV428" s="319">
        <v>0</v>
      </c>
      <c r="EW428" s="319">
        <v>0</v>
      </c>
      <c r="EX428" s="319">
        <v>0</v>
      </c>
      <c r="EY428" s="319">
        <v>0</v>
      </c>
      <c r="EZ428" s="319">
        <v>0</v>
      </c>
      <c r="FA428" s="319">
        <v>0</v>
      </c>
      <c r="FB428" s="319">
        <v>0</v>
      </c>
      <c r="FC428" s="319">
        <v>106809.5</v>
      </c>
      <c r="FD428" s="319">
        <v>0</v>
      </c>
      <c r="FE428" s="319">
        <v>0</v>
      </c>
      <c r="FF428" s="319">
        <v>0</v>
      </c>
      <c r="FG428" s="319">
        <v>0</v>
      </c>
      <c r="FH428" s="319">
        <v>0</v>
      </c>
      <c r="FI428" s="319">
        <v>0</v>
      </c>
      <c r="FJ428" s="319">
        <v>0</v>
      </c>
      <c r="FK428" s="319">
        <v>0</v>
      </c>
      <c r="FL428" s="319">
        <v>47779.3</v>
      </c>
      <c r="FM428" s="319">
        <v>23550.45</v>
      </c>
      <c r="FN428" s="319">
        <v>0</v>
      </c>
      <c r="FO428" s="319">
        <v>139202</v>
      </c>
      <c r="FP428" s="319">
        <v>0</v>
      </c>
      <c r="FQ428" s="319">
        <v>0</v>
      </c>
      <c r="FR428" s="319">
        <v>0</v>
      </c>
      <c r="FS428" s="319">
        <v>0</v>
      </c>
      <c r="FT428" s="319">
        <v>0</v>
      </c>
      <c r="FU428" s="319">
        <v>0</v>
      </c>
      <c r="FV428" s="319">
        <v>0</v>
      </c>
      <c r="FW428" s="319">
        <v>0</v>
      </c>
      <c r="FX428" s="319">
        <v>0</v>
      </c>
      <c r="FY428" s="319">
        <v>0</v>
      </c>
      <c r="FZ428" s="319">
        <v>0</v>
      </c>
      <c r="GA428" s="319">
        <v>0</v>
      </c>
      <c r="GB428" s="319">
        <v>0</v>
      </c>
      <c r="GC428" s="319">
        <v>0</v>
      </c>
      <c r="GD428" s="319">
        <v>0</v>
      </c>
      <c r="GE428" s="319">
        <v>650056.47</v>
      </c>
      <c r="GF428" s="319">
        <v>0</v>
      </c>
      <c r="GG428" s="319">
        <v>0</v>
      </c>
      <c r="GH428" s="319">
        <v>0</v>
      </c>
      <c r="GI428" s="319">
        <v>0</v>
      </c>
      <c r="GJ428" s="319">
        <v>0</v>
      </c>
      <c r="GK428" s="319">
        <v>0</v>
      </c>
      <c r="GL428" s="319">
        <v>0</v>
      </c>
      <c r="GM428" s="319">
        <v>0</v>
      </c>
      <c r="GN428" s="319">
        <v>0</v>
      </c>
      <c r="GO428" s="319">
        <v>0</v>
      </c>
      <c r="GP428" s="319">
        <v>0</v>
      </c>
      <c r="GQ428" s="319">
        <v>52210.22</v>
      </c>
      <c r="GR428" s="319">
        <v>0</v>
      </c>
      <c r="GS428" s="319">
        <v>5778914.3799999999</v>
      </c>
      <c r="GT428" s="319">
        <v>0</v>
      </c>
      <c r="GU428" s="319">
        <v>0</v>
      </c>
      <c r="GV428" s="319">
        <v>0</v>
      </c>
      <c r="GW428" s="319">
        <v>98375.35</v>
      </c>
      <c r="GX428" s="319">
        <v>0</v>
      </c>
      <c r="GY428" s="319">
        <v>0</v>
      </c>
      <c r="GZ428" s="319">
        <v>0</v>
      </c>
      <c r="HA428" s="319">
        <v>0</v>
      </c>
      <c r="HB428" s="319">
        <v>0</v>
      </c>
      <c r="HC428" s="319">
        <v>0</v>
      </c>
      <c r="HD428" s="319">
        <v>66985.67</v>
      </c>
      <c r="HE428" s="319">
        <v>0</v>
      </c>
      <c r="HF428" s="319">
        <v>0</v>
      </c>
      <c r="HG428" s="319">
        <v>0</v>
      </c>
      <c r="HH428" s="319">
        <v>0</v>
      </c>
      <c r="HI428" s="319">
        <v>0</v>
      </c>
      <c r="HJ428" s="319">
        <v>0</v>
      </c>
      <c r="HK428" s="319">
        <v>0</v>
      </c>
      <c r="HL428" s="319">
        <v>0</v>
      </c>
      <c r="HM428" s="319">
        <v>0</v>
      </c>
      <c r="HN428" s="319">
        <v>0</v>
      </c>
      <c r="HO428" s="319">
        <v>0</v>
      </c>
      <c r="HP428" s="319">
        <v>0</v>
      </c>
      <c r="HQ428" s="319">
        <v>0</v>
      </c>
      <c r="HR428" s="319">
        <v>0</v>
      </c>
      <c r="HS428" s="319">
        <v>0</v>
      </c>
      <c r="HT428" s="319">
        <v>0</v>
      </c>
      <c r="HU428" s="319">
        <v>0</v>
      </c>
      <c r="HV428" s="319">
        <v>0</v>
      </c>
      <c r="HW428" s="319">
        <v>0</v>
      </c>
      <c r="HX428" s="319">
        <v>0</v>
      </c>
      <c r="HY428" s="319">
        <v>0</v>
      </c>
      <c r="HZ428" s="319">
        <v>0</v>
      </c>
      <c r="IA428" s="319">
        <v>0</v>
      </c>
      <c r="IB428" s="319">
        <v>0</v>
      </c>
      <c r="IC428" s="319">
        <v>0</v>
      </c>
      <c r="ID428" s="319">
        <v>0</v>
      </c>
      <c r="IE428" s="319">
        <v>0</v>
      </c>
      <c r="IF428" s="319">
        <v>0</v>
      </c>
      <c r="IG428" s="319">
        <v>0</v>
      </c>
      <c r="IH428" s="319">
        <v>0</v>
      </c>
      <c r="II428" s="319">
        <v>0</v>
      </c>
      <c r="IJ428" s="319">
        <v>0</v>
      </c>
      <c r="IK428" s="319">
        <v>0</v>
      </c>
      <c r="IL428" s="319">
        <v>0</v>
      </c>
      <c r="IM428" s="319">
        <v>0</v>
      </c>
      <c r="IN428" s="319">
        <v>0</v>
      </c>
      <c r="IO428" s="319">
        <v>0</v>
      </c>
      <c r="IP428" s="319">
        <v>0</v>
      </c>
      <c r="IQ428" s="319">
        <v>0</v>
      </c>
      <c r="IR428" s="319">
        <v>0</v>
      </c>
      <c r="IS428" s="319">
        <v>611228.67000000004</v>
      </c>
      <c r="IT428" s="319">
        <v>0</v>
      </c>
      <c r="IU428" s="319">
        <v>0</v>
      </c>
      <c r="IV428" s="319">
        <v>0</v>
      </c>
      <c r="IW428" s="319">
        <v>0</v>
      </c>
      <c r="IX428" s="319">
        <v>0</v>
      </c>
      <c r="IY428" s="319">
        <v>0</v>
      </c>
      <c r="IZ428" s="319">
        <v>0</v>
      </c>
      <c r="JA428" s="319">
        <v>0</v>
      </c>
      <c r="JB428" s="319">
        <v>0</v>
      </c>
      <c r="JC428" s="319">
        <v>0</v>
      </c>
      <c r="JD428" s="319">
        <v>0</v>
      </c>
      <c r="JE428" s="319">
        <v>0</v>
      </c>
      <c r="JF428" s="319">
        <v>0</v>
      </c>
      <c r="JG428" s="319">
        <v>36259.22</v>
      </c>
      <c r="JH428" s="319">
        <v>0</v>
      </c>
      <c r="JI428" s="319">
        <v>0</v>
      </c>
      <c r="JJ428" s="319">
        <v>0</v>
      </c>
      <c r="JK428" s="319">
        <v>0</v>
      </c>
      <c r="JL428" s="319">
        <v>0</v>
      </c>
      <c r="JM428" s="319">
        <v>0</v>
      </c>
      <c r="JN428" s="319">
        <v>41556</v>
      </c>
      <c r="JO428" s="319">
        <v>0</v>
      </c>
      <c r="JP428" s="319">
        <v>0</v>
      </c>
      <c r="JQ428" s="319">
        <v>0</v>
      </c>
      <c r="JR428" s="319">
        <v>5251.05</v>
      </c>
      <c r="JS428" s="319">
        <v>0</v>
      </c>
      <c r="JT428" s="319">
        <v>0</v>
      </c>
      <c r="JU428" s="319">
        <v>0</v>
      </c>
      <c r="JV428" s="319">
        <v>0</v>
      </c>
      <c r="JW428" s="319">
        <v>0</v>
      </c>
      <c r="JX428" s="319">
        <v>0</v>
      </c>
      <c r="JY428" s="319">
        <v>0</v>
      </c>
      <c r="JZ428" s="319">
        <v>0</v>
      </c>
      <c r="KA428" s="319">
        <v>0</v>
      </c>
      <c r="KB428" s="319">
        <v>0</v>
      </c>
      <c r="KC428" s="319">
        <v>0</v>
      </c>
      <c r="KD428" s="319">
        <v>0</v>
      </c>
      <c r="KE428" s="319">
        <v>0</v>
      </c>
      <c r="KF428" s="319">
        <v>3230.06</v>
      </c>
      <c r="KG428" s="319">
        <v>0</v>
      </c>
      <c r="KH428" s="319">
        <v>0</v>
      </c>
      <c r="KI428" s="319">
        <v>0</v>
      </c>
      <c r="KJ428" s="319">
        <v>0</v>
      </c>
      <c r="KK428" s="319">
        <v>0</v>
      </c>
      <c r="KL428" s="319">
        <v>0</v>
      </c>
      <c r="KM428" s="319">
        <v>0</v>
      </c>
      <c r="KN428" s="319">
        <v>0</v>
      </c>
      <c r="KO428" s="319">
        <v>0</v>
      </c>
      <c r="KP428" s="319">
        <v>210000</v>
      </c>
      <c r="KQ428" s="319">
        <v>1632475.87</v>
      </c>
      <c r="KR428" s="319">
        <v>1752504.48</v>
      </c>
      <c r="KS428" s="318">
        <v>15803.42</v>
      </c>
      <c r="KU428" s="312">
        <v>11</v>
      </c>
      <c r="KV428" s="312">
        <v>114</v>
      </c>
      <c r="KY428" s="312">
        <v>9114</v>
      </c>
    </row>
    <row r="429" spans="1:311" x14ac:dyDescent="0.25">
      <c r="A429" s="317">
        <v>2022</v>
      </c>
      <c r="B429" s="316" t="s">
        <v>807</v>
      </c>
      <c r="C429" s="316" t="s">
        <v>836</v>
      </c>
      <c r="D429" s="316" t="s">
        <v>838</v>
      </c>
      <c r="E429" s="316" t="s">
        <v>780</v>
      </c>
      <c r="F429" s="315">
        <v>450976.45</v>
      </c>
      <c r="G429" s="315">
        <v>6096.34</v>
      </c>
      <c r="H429" s="315">
        <v>2829232.01</v>
      </c>
      <c r="I429" s="315">
        <v>12779.5</v>
      </c>
      <c r="J429" s="315">
        <v>0</v>
      </c>
      <c r="K429" s="315">
        <v>88210</v>
      </c>
      <c r="L429" s="315">
        <v>1012689.84</v>
      </c>
      <c r="M429" s="315">
        <v>510234.2</v>
      </c>
      <c r="N429" s="315">
        <v>0</v>
      </c>
      <c r="O429" s="315">
        <v>0</v>
      </c>
      <c r="P429" s="315">
        <v>160727</v>
      </c>
      <c r="Q429" s="315">
        <v>7827.41</v>
      </c>
      <c r="R429" s="315">
        <v>343385.64</v>
      </c>
      <c r="S429" s="315">
        <v>845.6</v>
      </c>
      <c r="T429" s="315">
        <v>88.9</v>
      </c>
      <c r="U429" s="315">
        <v>255011.68</v>
      </c>
      <c r="V429" s="315">
        <v>1267266.25</v>
      </c>
      <c r="W429" s="315">
        <v>0</v>
      </c>
      <c r="X429" s="315">
        <v>15224.15</v>
      </c>
      <c r="Y429" s="315">
        <v>111915.13</v>
      </c>
      <c r="Z429" s="315">
        <v>299956.7</v>
      </c>
      <c r="AA429" s="315">
        <v>2452101.77</v>
      </c>
      <c r="AB429" s="315">
        <v>691413.76</v>
      </c>
      <c r="AC429" s="315">
        <v>50346</v>
      </c>
      <c r="AD429" s="315">
        <v>3850367.8</v>
      </c>
      <c r="AE429" s="315">
        <v>0</v>
      </c>
      <c r="AF429" s="315">
        <v>134047.48000000001</v>
      </c>
      <c r="AG429" s="315">
        <v>349782.3</v>
      </c>
      <c r="AH429" s="315">
        <v>179664.95</v>
      </c>
      <c r="AI429" s="315">
        <v>414348.18</v>
      </c>
      <c r="AJ429" s="315">
        <v>3185.9</v>
      </c>
      <c r="AK429" s="315">
        <v>59800.55</v>
      </c>
      <c r="AL429" s="315">
        <v>3480932.72</v>
      </c>
      <c r="AM429" s="315">
        <v>92514.9</v>
      </c>
      <c r="AN429" s="315">
        <v>71419.899999999994</v>
      </c>
      <c r="AO429" s="315">
        <v>3542</v>
      </c>
      <c r="AP429" s="315">
        <v>0</v>
      </c>
      <c r="AQ429" s="315">
        <v>4545.45</v>
      </c>
      <c r="AR429" s="315">
        <v>246042.88</v>
      </c>
      <c r="AS429" s="315">
        <v>12316.66</v>
      </c>
      <c r="AT429" s="315">
        <v>0</v>
      </c>
      <c r="AU429" s="315">
        <v>289512.59999999998</v>
      </c>
      <c r="AV429" s="315">
        <v>136357.29999999999</v>
      </c>
      <c r="AW429" s="315">
        <v>4836774.9800000004</v>
      </c>
      <c r="AX429" s="315">
        <v>43331.34</v>
      </c>
      <c r="AY429" s="315">
        <v>481812.9</v>
      </c>
      <c r="AZ429" s="315">
        <v>144337.20000000001</v>
      </c>
      <c r="BA429" s="315">
        <v>159125.13</v>
      </c>
      <c r="BB429" s="315">
        <v>250746.7</v>
      </c>
      <c r="BC429" s="315">
        <v>299281.40999999997</v>
      </c>
      <c r="BD429" s="315">
        <v>800678.15</v>
      </c>
      <c r="BE429" s="315">
        <v>0</v>
      </c>
      <c r="BF429" s="315">
        <v>257291.19</v>
      </c>
      <c r="BG429" s="315">
        <v>0</v>
      </c>
      <c r="BH429" s="315">
        <v>0</v>
      </c>
      <c r="BI429" s="315">
        <v>21101.9</v>
      </c>
      <c r="BJ429" s="315">
        <v>0</v>
      </c>
      <c r="BK429" s="315">
        <v>1184.73</v>
      </c>
      <c r="BL429" s="315">
        <v>27732.2</v>
      </c>
      <c r="BM429" s="315">
        <v>146102.95000000001</v>
      </c>
      <c r="BN429" s="315">
        <v>1084575.73</v>
      </c>
      <c r="BO429" s="315">
        <v>224763.41</v>
      </c>
      <c r="BP429" s="315">
        <v>190346.85</v>
      </c>
      <c r="BQ429" s="315">
        <v>6880.7</v>
      </c>
      <c r="BR429" s="315">
        <v>0</v>
      </c>
      <c r="BS429" s="315">
        <v>380905.55</v>
      </c>
      <c r="BT429" s="315">
        <v>72511.399999999994</v>
      </c>
      <c r="BU429" s="315">
        <v>0</v>
      </c>
      <c r="BV429" s="315">
        <v>256971.33</v>
      </c>
      <c r="BW429" s="315">
        <v>157571.54</v>
      </c>
      <c r="BX429" s="315">
        <v>713731.18</v>
      </c>
      <c r="BY429" s="315">
        <v>473825.64</v>
      </c>
      <c r="BZ429" s="315">
        <v>108721</v>
      </c>
      <c r="CA429" s="315">
        <v>50</v>
      </c>
      <c r="CB429" s="315">
        <v>7577.33</v>
      </c>
      <c r="CC429" s="315">
        <v>3607.73</v>
      </c>
      <c r="CD429" s="315">
        <v>61909.25</v>
      </c>
      <c r="CE429" s="315">
        <v>37597.85</v>
      </c>
      <c r="CF429" s="315">
        <v>29277.3</v>
      </c>
      <c r="CG429" s="315">
        <v>276420.23</v>
      </c>
      <c r="CH429" s="315">
        <v>93631.05</v>
      </c>
      <c r="CI429" s="315">
        <v>1189826.77</v>
      </c>
      <c r="CJ429" s="315">
        <v>120880.5</v>
      </c>
      <c r="CK429" s="315">
        <v>58368.2</v>
      </c>
      <c r="CL429" s="315">
        <v>248029.6</v>
      </c>
      <c r="CM429" s="315">
        <v>35479.449999999997</v>
      </c>
      <c r="CN429" s="315">
        <v>273323.5</v>
      </c>
      <c r="CO429" s="315">
        <v>1441177.19</v>
      </c>
      <c r="CP429" s="315">
        <v>47195.5</v>
      </c>
      <c r="CQ429" s="315">
        <v>221603.71</v>
      </c>
      <c r="CR429" s="315">
        <v>297.64999999999998</v>
      </c>
      <c r="CS429" s="315">
        <v>51543.6</v>
      </c>
      <c r="CT429" s="315">
        <v>109431.55</v>
      </c>
      <c r="CU429" s="315">
        <v>0</v>
      </c>
      <c r="CV429" s="315">
        <v>66641.25</v>
      </c>
      <c r="CW429" s="315">
        <v>137135.79999999999</v>
      </c>
      <c r="CX429" s="315">
        <v>38958.050000000003</v>
      </c>
      <c r="CY429" s="315">
        <v>191367.3</v>
      </c>
      <c r="CZ429" s="315">
        <v>0</v>
      </c>
      <c r="DA429" s="315">
        <v>0</v>
      </c>
      <c r="DB429" s="315">
        <v>854003.45</v>
      </c>
      <c r="DC429" s="315">
        <v>20259.98</v>
      </c>
      <c r="DD429" s="315">
        <v>2738886.77</v>
      </c>
      <c r="DE429" s="315">
        <v>559700.92000000004</v>
      </c>
      <c r="DF429" s="315">
        <v>154262.59</v>
      </c>
      <c r="DG429" s="315">
        <v>425891.16</v>
      </c>
      <c r="DH429" s="315">
        <v>596541.80000000005</v>
      </c>
      <c r="DI429" s="315">
        <v>0</v>
      </c>
      <c r="DJ429" s="315">
        <v>0</v>
      </c>
      <c r="DK429" s="315">
        <v>159765.54999999999</v>
      </c>
      <c r="DL429" s="315">
        <v>8363.7800000000007</v>
      </c>
      <c r="DM429" s="315">
        <v>69595.509999999995</v>
      </c>
      <c r="DN429" s="315">
        <v>69689</v>
      </c>
      <c r="DO429" s="315">
        <v>171303.08</v>
      </c>
      <c r="DP429" s="315">
        <v>149036.20000000001</v>
      </c>
      <c r="DQ429" s="315">
        <v>36222.449999999997</v>
      </c>
      <c r="DR429" s="315">
        <v>715720.98</v>
      </c>
      <c r="DS429" s="315">
        <v>631539.85</v>
      </c>
      <c r="DT429" s="315">
        <v>0</v>
      </c>
      <c r="DU429" s="315">
        <v>28959.3</v>
      </c>
      <c r="DV429" s="315">
        <v>196906.75</v>
      </c>
      <c r="DW429" s="315">
        <v>346548.2</v>
      </c>
      <c r="DX429" s="315">
        <v>347606.75</v>
      </c>
      <c r="DY429" s="315">
        <v>335124.46999999997</v>
      </c>
      <c r="DZ429" s="315">
        <v>3556</v>
      </c>
      <c r="EA429" s="315">
        <v>2417448.73</v>
      </c>
      <c r="EB429" s="315">
        <v>353175.14</v>
      </c>
      <c r="EC429" s="315">
        <v>121180.55</v>
      </c>
      <c r="ED429" s="315">
        <v>79023.42</v>
      </c>
      <c r="EE429" s="315">
        <v>645433.69999999995</v>
      </c>
      <c r="EF429" s="315">
        <v>0</v>
      </c>
      <c r="EG429" s="315">
        <v>0</v>
      </c>
      <c r="EH429" s="315">
        <v>10862.25</v>
      </c>
      <c r="EI429" s="315">
        <v>25244.61</v>
      </c>
      <c r="EJ429" s="315">
        <v>1979717.15</v>
      </c>
      <c r="EK429" s="315">
        <v>195476</v>
      </c>
      <c r="EL429" s="315">
        <v>23837.35</v>
      </c>
      <c r="EM429" s="315">
        <v>2656.5</v>
      </c>
      <c r="EN429" s="315">
        <v>7919.12</v>
      </c>
      <c r="EO429" s="315">
        <v>652472.67000000004</v>
      </c>
      <c r="EP429" s="315">
        <v>107592.62</v>
      </c>
      <c r="EQ429" s="315">
        <v>199240.5</v>
      </c>
      <c r="ER429" s="315">
        <v>67814.31</v>
      </c>
      <c r="ES429" s="315">
        <v>131818.87</v>
      </c>
      <c r="ET429" s="315">
        <v>540907.25</v>
      </c>
      <c r="EU429" s="315">
        <v>90683.45</v>
      </c>
      <c r="EV429" s="315">
        <v>58868.7</v>
      </c>
      <c r="EW429" s="315">
        <v>224788.9</v>
      </c>
      <c r="EX429" s="315">
        <v>1029434.21</v>
      </c>
      <c r="EY429" s="315">
        <v>4945193.99</v>
      </c>
      <c r="EZ429" s="315">
        <v>168503961.31999999</v>
      </c>
      <c r="FA429" s="315">
        <v>922972.73</v>
      </c>
      <c r="FB429" s="315">
        <v>370146.55</v>
      </c>
      <c r="FC429" s="315">
        <v>2074750.8</v>
      </c>
      <c r="FD429" s="315">
        <v>367.5</v>
      </c>
      <c r="FE429" s="315">
        <v>322965.84999999998</v>
      </c>
      <c r="FF429" s="315">
        <v>155.08000000000001</v>
      </c>
      <c r="FG429" s="315">
        <v>26007.66</v>
      </c>
      <c r="FH429" s="315">
        <v>236758.47</v>
      </c>
      <c r="FI429" s="315">
        <v>0</v>
      </c>
      <c r="FJ429" s="315">
        <v>0</v>
      </c>
      <c r="FK429" s="315">
        <v>18860.099999999999</v>
      </c>
      <c r="FL429" s="315">
        <v>2922.15</v>
      </c>
      <c r="FM429" s="315">
        <v>0</v>
      </c>
      <c r="FN429" s="315">
        <v>3982.6</v>
      </c>
      <c r="FO429" s="315">
        <v>89437.94</v>
      </c>
      <c r="FP429" s="315">
        <v>106827.5</v>
      </c>
      <c r="FQ429" s="315">
        <v>1053.02</v>
      </c>
      <c r="FR429" s="315">
        <v>9358242.2599999998</v>
      </c>
      <c r="FS429" s="315">
        <v>34510.6</v>
      </c>
      <c r="FT429" s="315">
        <v>52150.45</v>
      </c>
      <c r="FU429" s="315">
        <v>222.64</v>
      </c>
      <c r="FV429" s="315">
        <v>0</v>
      </c>
      <c r="FW429" s="315">
        <v>21859.8</v>
      </c>
      <c r="FX429" s="315">
        <v>72299.02</v>
      </c>
      <c r="FY429" s="315">
        <v>215593.33</v>
      </c>
      <c r="FZ429" s="315">
        <v>4307.79</v>
      </c>
      <c r="GA429" s="315">
        <v>45354.75</v>
      </c>
      <c r="GB429" s="315">
        <v>371.74</v>
      </c>
      <c r="GC429" s="315">
        <v>57562.04</v>
      </c>
      <c r="GD429" s="315">
        <v>0</v>
      </c>
      <c r="GE429" s="315">
        <v>654622.81000000006</v>
      </c>
      <c r="GF429" s="315">
        <v>1636.6</v>
      </c>
      <c r="GG429" s="315">
        <v>1133854.8500000001</v>
      </c>
      <c r="GH429" s="315">
        <v>5584.55</v>
      </c>
      <c r="GI429" s="315">
        <v>296784.43</v>
      </c>
      <c r="GJ429" s="315">
        <v>98034.7</v>
      </c>
      <c r="GK429" s="315">
        <v>0</v>
      </c>
      <c r="GL429" s="315">
        <v>345395.86</v>
      </c>
      <c r="GM429" s="315">
        <v>5902805.4100000001</v>
      </c>
      <c r="GN429" s="315">
        <v>55531.6</v>
      </c>
      <c r="GO429" s="315">
        <v>4062190.53</v>
      </c>
      <c r="GP429" s="315">
        <v>0</v>
      </c>
      <c r="GQ429" s="315">
        <v>18915</v>
      </c>
      <c r="GR429" s="315">
        <v>1329748.01</v>
      </c>
      <c r="GS429" s="315">
        <v>18555439.789999999</v>
      </c>
      <c r="GT429" s="315">
        <v>0</v>
      </c>
      <c r="GU429" s="315">
        <v>0</v>
      </c>
      <c r="GV429" s="315">
        <v>282777.64</v>
      </c>
      <c r="GW429" s="315">
        <v>3605</v>
      </c>
      <c r="GX429" s="315">
        <v>2400992.12</v>
      </c>
      <c r="GY429" s="315">
        <v>3644.9</v>
      </c>
      <c r="GZ429" s="315">
        <v>463927.08</v>
      </c>
      <c r="HA429" s="315">
        <v>330701.06</v>
      </c>
      <c r="HB429" s="315">
        <v>67136.95</v>
      </c>
      <c r="HC429" s="315">
        <v>1707493.97</v>
      </c>
      <c r="HD429" s="315">
        <v>3574.94</v>
      </c>
      <c r="HE429" s="315">
        <v>2219</v>
      </c>
      <c r="HF429" s="315">
        <v>210785.98</v>
      </c>
      <c r="HG429" s="315">
        <v>174155.29</v>
      </c>
      <c r="HH429" s="315">
        <v>2267650.35</v>
      </c>
      <c r="HI429" s="315">
        <v>660290.19999999995</v>
      </c>
      <c r="HJ429" s="315">
        <v>0</v>
      </c>
      <c r="HK429" s="315">
        <v>89477.75</v>
      </c>
      <c r="HL429" s="315">
        <v>855999.37</v>
      </c>
      <c r="HM429" s="315">
        <v>6213.06</v>
      </c>
      <c r="HN429" s="315">
        <v>47261.4</v>
      </c>
      <c r="HO429" s="315">
        <v>175929.5</v>
      </c>
      <c r="HP429" s="315">
        <v>210210.28</v>
      </c>
      <c r="HQ429" s="315">
        <v>46622.85</v>
      </c>
      <c r="HR429" s="315">
        <v>89190.09</v>
      </c>
      <c r="HS429" s="315">
        <v>380089.05</v>
      </c>
      <c r="HT429" s="315">
        <v>11166799.890000001</v>
      </c>
      <c r="HU429" s="315">
        <v>10118.700000000001</v>
      </c>
      <c r="HV429" s="315">
        <v>586375.1</v>
      </c>
      <c r="HW429" s="315">
        <v>2071612.7</v>
      </c>
      <c r="HX429" s="315">
        <v>0</v>
      </c>
      <c r="HY429" s="315">
        <v>11868790.07</v>
      </c>
      <c r="HZ429" s="315">
        <v>731657.28</v>
      </c>
      <c r="IA429" s="315">
        <v>30551.5</v>
      </c>
      <c r="IB429" s="315">
        <v>370771.99</v>
      </c>
      <c r="IC429" s="315">
        <v>2711732.15</v>
      </c>
      <c r="ID429" s="315">
        <v>313209.7</v>
      </c>
      <c r="IE429" s="315">
        <v>991733.15</v>
      </c>
      <c r="IF429" s="315">
        <v>49</v>
      </c>
      <c r="IG429" s="315">
        <v>140628.25</v>
      </c>
      <c r="IH429" s="315">
        <v>40038.199999999997</v>
      </c>
      <c r="II429" s="315">
        <v>0</v>
      </c>
      <c r="IJ429" s="315">
        <v>0</v>
      </c>
      <c r="IK429" s="315">
        <v>0</v>
      </c>
      <c r="IL429" s="315">
        <v>0</v>
      </c>
      <c r="IM429" s="315">
        <v>119581.93</v>
      </c>
      <c r="IN429" s="315">
        <v>370304.68</v>
      </c>
      <c r="IO429" s="315">
        <v>254916.75</v>
      </c>
      <c r="IP429" s="315">
        <v>112594.02</v>
      </c>
      <c r="IQ429" s="315">
        <v>138394.45000000001</v>
      </c>
      <c r="IR429" s="315">
        <v>1836811</v>
      </c>
      <c r="IS429" s="315">
        <v>1179708.6299999999</v>
      </c>
      <c r="IT429" s="315">
        <v>30234.75</v>
      </c>
      <c r="IU429" s="315">
        <v>0</v>
      </c>
      <c r="IV429" s="315">
        <v>0</v>
      </c>
      <c r="IW429" s="315">
        <v>20826.7</v>
      </c>
      <c r="IX429" s="315">
        <v>36501.300000000003</v>
      </c>
      <c r="IY429" s="315">
        <v>340947.28</v>
      </c>
      <c r="IZ429" s="315">
        <v>5002016</v>
      </c>
      <c r="JA429" s="315">
        <v>125587.55</v>
      </c>
      <c r="JB429" s="315">
        <v>148911.97</v>
      </c>
      <c r="JC429" s="315">
        <v>381270.15</v>
      </c>
      <c r="JD429" s="315">
        <v>51727.4</v>
      </c>
      <c r="JE429" s="315">
        <v>43264.7</v>
      </c>
      <c r="JF429" s="315">
        <v>137133.07999999999</v>
      </c>
      <c r="JG429" s="315">
        <v>82388.45</v>
      </c>
      <c r="JH429" s="315">
        <v>89675.65</v>
      </c>
      <c r="JI429" s="315">
        <v>0</v>
      </c>
      <c r="JJ429" s="315">
        <v>512235.4</v>
      </c>
      <c r="JK429" s="315">
        <v>98659.05</v>
      </c>
      <c r="JL429" s="315">
        <v>45034.6</v>
      </c>
      <c r="JM429" s="315">
        <v>61658</v>
      </c>
      <c r="JN429" s="315">
        <v>0</v>
      </c>
      <c r="JO429" s="315">
        <v>531342.61</v>
      </c>
      <c r="JP429" s="315">
        <v>5161.1000000000004</v>
      </c>
      <c r="JQ429" s="315">
        <v>2402.9299999999998</v>
      </c>
      <c r="JR429" s="315">
        <v>0</v>
      </c>
      <c r="JS429" s="315">
        <v>2356576.46</v>
      </c>
      <c r="JT429" s="315">
        <v>1568.71</v>
      </c>
      <c r="JU429" s="315">
        <v>35818.67</v>
      </c>
      <c r="JV429" s="315">
        <v>5826031.1600000001</v>
      </c>
      <c r="JW429" s="315">
        <v>118577.25</v>
      </c>
      <c r="JX429" s="315">
        <v>287784.2</v>
      </c>
      <c r="JY429" s="315">
        <v>52719.5</v>
      </c>
      <c r="JZ429" s="315">
        <v>0</v>
      </c>
      <c r="KA429" s="315">
        <v>222959.1</v>
      </c>
      <c r="KB429" s="315">
        <v>5680.15</v>
      </c>
      <c r="KC429" s="315">
        <v>39835.699999999997</v>
      </c>
      <c r="KD429" s="315">
        <v>50433.8</v>
      </c>
      <c r="KE429" s="315">
        <v>3672187.77</v>
      </c>
      <c r="KF429" s="315">
        <v>80564.7</v>
      </c>
      <c r="KG429" s="315">
        <v>292255.75</v>
      </c>
      <c r="KH429" s="315">
        <v>0</v>
      </c>
      <c r="KI429" s="315">
        <v>0</v>
      </c>
      <c r="KJ429" s="315">
        <v>0</v>
      </c>
      <c r="KK429" s="315">
        <v>0</v>
      </c>
      <c r="KL429" s="315">
        <v>33207.9</v>
      </c>
      <c r="KM429" s="315">
        <v>0</v>
      </c>
      <c r="KN429" s="315">
        <v>93783.82</v>
      </c>
      <c r="KO429" s="315">
        <v>888874.81</v>
      </c>
      <c r="KP429" s="315">
        <v>402534</v>
      </c>
      <c r="KQ429" s="315">
        <v>0</v>
      </c>
      <c r="KR429" s="315">
        <v>2520779.3199999998</v>
      </c>
      <c r="KS429" s="314">
        <v>130774.1</v>
      </c>
      <c r="KU429" s="312">
        <v>11</v>
      </c>
      <c r="KV429" s="312">
        <v>115</v>
      </c>
      <c r="KY429" s="312">
        <v>9115</v>
      </c>
    </row>
    <row r="430" spans="1:311" x14ac:dyDescent="0.25">
      <c r="A430" s="321">
        <v>2022</v>
      </c>
      <c r="B430" s="320" t="s">
        <v>807</v>
      </c>
      <c r="C430" s="320" t="s">
        <v>836</v>
      </c>
      <c r="D430" s="320" t="s">
        <v>837</v>
      </c>
      <c r="E430" s="320" t="s">
        <v>780</v>
      </c>
      <c r="F430" s="319">
        <v>477526.3</v>
      </c>
      <c r="G430" s="319">
        <v>0</v>
      </c>
      <c r="H430" s="319">
        <v>0</v>
      </c>
      <c r="I430" s="319">
        <v>5925.78</v>
      </c>
      <c r="J430" s="319">
        <v>0</v>
      </c>
      <c r="K430" s="319">
        <v>0</v>
      </c>
      <c r="L430" s="319">
        <v>116009.48</v>
      </c>
      <c r="M430" s="319">
        <v>0</v>
      </c>
      <c r="N430" s="319">
        <v>107.6</v>
      </c>
      <c r="O430" s="319">
        <v>1092</v>
      </c>
      <c r="P430" s="319">
        <v>0</v>
      </c>
      <c r="Q430" s="319">
        <v>0</v>
      </c>
      <c r="R430" s="319">
        <v>0</v>
      </c>
      <c r="S430" s="319">
        <v>32000</v>
      </c>
      <c r="T430" s="319">
        <v>0</v>
      </c>
      <c r="U430" s="319">
        <v>26571.26</v>
      </c>
      <c r="V430" s="319">
        <v>0</v>
      </c>
      <c r="W430" s="319">
        <v>0</v>
      </c>
      <c r="X430" s="319">
        <v>0</v>
      </c>
      <c r="Y430" s="319">
        <v>8000</v>
      </c>
      <c r="Z430" s="319">
        <v>36884.61</v>
      </c>
      <c r="AA430" s="319">
        <v>7386.27</v>
      </c>
      <c r="AB430" s="319">
        <v>0</v>
      </c>
      <c r="AC430" s="319">
        <v>0</v>
      </c>
      <c r="AD430" s="319">
        <v>651.29999999999995</v>
      </c>
      <c r="AE430" s="319">
        <v>0</v>
      </c>
      <c r="AF430" s="319">
        <v>7309.75</v>
      </c>
      <c r="AG430" s="319">
        <v>0</v>
      </c>
      <c r="AH430" s="319">
        <v>1008</v>
      </c>
      <c r="AI430" s="319">
        <v>54088.4</v>
      </c>
      <c r="AJ430" s="319">
        <v>0</v>
      </c>
      <c r="AK430" s="319">
        <v>0</v>
      </c>
      <c r="AL430" s="319">
        <v>306856.62</v>
      </c>
      <c r="AM430" s="319">
        <v>0</v>
      </c>
      <c r="AN430" s="319">
        <v>0</v>
      </c>
      <c r="AO430" s="319">
        <v>0</v>
      </c>
      <c r="AP430" s="319">
        <v>7925.25</v>
      </c>
      <c r="AQ430" s="319">
        <v>0</v>
      </c>
      <c r="AR430" s="319">
        <v>0</v>
      </c>
      <c r="AS430" s="319">
        <v>0</v>
      </c>
      <c r="AT430" s="319">
        <v>6726.85</v>
      </c>
      <c r="AU430" s="319">
        <v>0</v>
      </c>
      <c r="AV430" s="319">
        <v>0</v>
      </c>
      <c r="AW430" s="319">
        <v>0</v>
      </c>
      <c r="AX430" s="319">
        <v>0</v>
      </c>
      <c r="AY430" s="319">
        <v>0</v>
      </c>
      <c r="AZ430" s="319">
        <v>0</v>
      </c>
      <c r="BA430" s="319">
        <v>0</v>
      </c>
      <c r="BB430" s="319">
        <v>0</v>
      </c>
      <c r="BC430" s="319">
        <v>0</v>
      </c>
      <c r="BD430" s="319">
        <v>0</v>
      </c>
      <c r="BE430" s="319">
        <v>0</v>
      </c>
      <c r="BF430" s="319">
        <v>0</v>
      </c>
      <c r="BG430" s="319">
        <v>0</v>
      </c>
      <c r="BH430" s="319">
        <v>0</v>
      </c>
      <c r="BI430" s="319">
        <v>0</v>
      </c>
      <c r="BJ430" s="319">
        <v>0</v>
      </c>
      <c r="BK430" s="319">
        <v>1102.33</v>
      </c>
      <c r="BL430" s="319">
        <v>0</v>
      </c>
      <c r="BM430" s="319">
        <v>0</v>
      </c>
      <c r="BN430" s="319">
        <v>0</v>
      </c>
      <c r="BO430" s="319">
        <v>73392.25</v>
      </c>
      <c r="BP430" s="319">
        <v>2367.92</v>
      </c>
      <c r="BQ430" s="319">
        <v>0</v>
      </c>
      <c r="BR430" s="319">
        <v>0</v>
      </c>
      <c r="BS430" s="319">
        <v>27679.21</v>
      </c>
      <c r="BT430" s="319">
        <v>1000</v>
      </c>
      <c r="BU430" s="319">
        <v>0</v>
      </c>
      <c r="BV430" s="319">
        <v>0</v>
      </c>
      <c r="BW430" s="319">
        <v>1054.1500000000001</v>
      </c>
      <c r="BX430" s="319">
        <v>0</v>
      </c>
      <c r="BY430" s="319">
        <v>44117.02</v>
      </c>
      <c r="BZ430" s="319">
        <v>0</v>
      </c>
      <c r="CA430" s="319">
        <v>0</v>
      </c>
      <c r="CB430" s="319">
        <v>0</v>
      </c>
      <c r="CC430" s="319">
        <v>0</v>
      </c>
      <c r="CD430" s="319">
        <v>58754.87</v>
      </c>
      <c r="CE430" s="319">
        <v>0</v>
      </c>
      <c r="CF430" s="319">
        <v>0</v>
      </c>
      <c r="CG430" s="319">
        <v>87203</v>
      </c>
      <c r="CH430" s="319">
        <v>747</v>
      </c>
      <c r="CI430" s="319">
        <v>0</v>
      </c>
      <c r="CJ430" s="319">
        <v>0</v>
      </c>
      <c r="CK430" s="319">
        <v>0</v>
      </c>
      <c r="CL430" s="319">
        <v>0</v>
      </c>
      <c r="CM430" s="319">
        <v>6707.4</v>
      </c>
      <c r="CN430" s="319">
        <v>0</v>
      </c>
      <c r="CO430" s="319">
        <v>138.94999999999999</v>
      </c>
      <c r="CP430" s="319">
        <v>82654</v>
      </c>
      <c r="CQ430" s="319">
        <v>0</v>
      </c>
      <c r="CR430" s="319">
        <v>633.95000000000005</v>
      </c>
      <c r="CS430" s="319">
        <v>0</v>
      </c>
      <c r="CT430" s="319">
        <v>0</v>
      </c>
      <c r="CU430" s="319">
        <v>0</v>
      </c>
      <c r="CV430" s="319">
        <v>0</v>
      </c>
      <c r="CW430" s="319">
        <v>0</v>
      </c>
      <c r="CX430" s="319">
        <v>0</v>
      </c>
      <c r="CY430" s="319">
        <v>5669.6</v>
      </c>
      <c r="CZ430" s="319">
        <v>0</v>
      </c>
      <c r="DA430" s="319">
        <v>0</v>
      </c>
      <c r="DB430" s="319">
        <v>0</v>
      </c>
      <c r="DC430" s="319">
        <v>0</v>
      </c>
      <c r="DD430" s="319">
        <v>0</v>
      </c>
      <c r="DE430" s="319">
        <v>7463.5</v>
      </c>
      <c r="DF430" s="319">
        <v>5040</v>
      </c>
      <c r="DG430" s="319">
        <v>53983.4</v>
      </c>
      <c r="DH430" s="319">
        <v>0</v>
      </c>
      <c r="DI430" s="319">
        <v>8496.5</v>
      </c>
      <c r="DJ430" s="319">
        <v>0</v>
      </c>
      <c r="DK430" s="319">
        <v>5578.01</v>
      </c>
      <c r="DL430" s="319">
        <v>0</v>
      </c>
      <c r="DM430" s="319">
        <v>8116.5</v>
      </c>
      <c r="DN430" s="319">
        <v>100</v>
      </c>
      <c r="DO430" s="319">
        <v>0</v>
      </c>
      <c r="DP430" s="319">
        <v>0</v>
      </c>
      <c r="DQ430" s="319">
        <v>0</v>
      </c>
      <c r="DR430" s="319">
        <v>5043.5</v>
      </c>
      <c r="DS430" s="319">
        <v>4556.55</v>
      </c>
      <c r="DT430" s="319">
        <v>8.6</v>
      </c>
      <c r="DU430" s="319">
        <v>5951.45</v>
      </c>
      <c r="DV430" s="319">
        <v>0</v>
      </c>
      <c r="DW430" s="319">
        <v>1</v>
      </c>
      <c r="DX430" s="319">
        <v>0</v>
      </c>
      <c r="DY430" s="319">
        <v>0</v>
      </c>
      <c r="DZ430" s="319">
        <v>41551.64</v>
      </c>
      <c r="EA430" s="319">
        <v>0</v>
      </c>
      <c r="EB430" s="319">
        <v>0</v>
      </c>
      <c r="EC430" s="319">
        <v>0</v>
      </c>
      <c r="ED430" s="319">
        <v>1663.49</v>
      </c>
      <c r="EE430" s="319">
        <v>34270.19</v>
      </c>
      <c r="EF430" s="319">
        <v>0</v>
      </c>
      <c r="EG430" s="319">
        <v>354370.09</v>
      </c>
      <c r="EH430" s="319">
        <v>0</v>
      </c>
      <c r="EI430" s="319">
        <v>0</v>
      </c>
      <c r="EJ430" s="319">
        <v>0</v>
      </c>
      <c r="EK430" s="319">
        <v>0</v>
      </c>
      <c r="EL430" s="319">
        <v>0</v>
      </c>
      <c r="EM430" s="319">
        <v>9369.9</v>
      </c>
      <c r="EN430" s="319">
        <v>0</v>
      </c>
      <c r="EO430" s="319">
        <v>0</v>
      </c>
      <c r="EP430" s="319">
        <v>0</v>
      </c>
      <c r="EQ430" s="319">
        <v>0</v>
      </c>
      <c r="ER430" s="319">
        <v>0</v>
      </c>
      <c r="ES430" s="319">
        <v>0</v>
      </c>
      <c r="ET430" s="319">
        <v>0</v>
      </c>
      <c r="EU430" s="319">
        <v>0</v>
      </c>
      <c r="EV430" s="319">
        <v>0</v>
      </c>
      <c r="EW430" s="319">
        <v>0</v>
      </c>
      <c r="EX430" s="319">
        <v>0</v>
      </c>
      <c r="EY430" s="319">
        <v>528871.42000000004</v>
      </c>
      <c r="EZ430" s="319">
        <v>0</v>
      </c>
      <c r="FA430" s="319">
        <v>31144.3</v>
      </c>
      <c r="FB430" s="319">
        <v>88177.43</v>
      </c>
      <c r="FC430" s="319">
        <v>68786.37</v>
      </c>
      <c r="FD430" s="319">
        <v>6418.35</v>
      </c>
      <c r="FE430" s="319">
        <v>0</v>
      </c>
      <c r="FF430" s="319">
        <v>1588.42</v>
      </c>
      <c r="FG430" s="319">
        <v>0</v>
      </c>
      <c r="FH430" s="319">
        <v>0</v>
      </c>
      <c r="FI430" s="319">
        <v>0</v>
      </c>
      <c r="FJ430" s="319">
        <v>17064.009999999998</v>
      </c>
      <c r="FK430" s="319">
        <v>0</v>
      </c>
      <c r="FL430" s="319">
        <v>0</v>
      </c>
      <c r="FM430" s="319">
        <v>0</v>
      </c>
      <c r="FN430" s="319">
        <v>0</v>
      </c>
      <c r="FO430" s="319">
        <v>0</v>
      </c>
      <c r="FP430" s="319">
        <v>4198.45</v>
      </c>
      <c r="FQ430" s="319">
        <v>0</v>
      </c>
      <c r="FR430" s="319">
        <v>6828.93</v>
      </c>
      <c r="FS430" s="319">
        <v>6335.7</v>
      </c>
      <c r="FT430" s="319">
        <v>1644.62</v>
      </c>
      <c r="FU430" s="319">
        <v>0</v>
      </c>
      <c r="FV430" s="319">
        <v>1260</v>
      </c>
      <c r="FW430" s="319">
        <v>0</v>
      </c>
      <c r="FX430" s="319">
        <v>0</v>
      </c>
      <c r="FY430" s="319">
        <v>0</v>
      </c>
      <c r="FZ430" s="319">
        <v>0</v>
      </c>
      <c r="GA430" s="319">
        <v>0</v>
      </c>
      <c r="GB430" s="319">
        <v>0</v>
      </c>
      <c r="GC430" s="319">
        <v>0</v>
      </c>
      <c r="GD430" s="319">
        <v>35240.07</v>
      </c>
      <c r="GE430" s="319">
        <v>0</v>
      </c>
      <c r="GF430" s="319">
        <v>34048.25</v>
      </c>
      <c r="GG430" s="319">
        <v>204721.6</v>
      </c>
      <c r="GH430" s="319">
        <v>0</v>
      </c>
      <c r="GI430" s="319">
        <v>0</v>
      </c>
      <c r="GJ430" s="319">
        <v>0</v>
      </c>
      <c r="GK430" s="319">
        <v>168962.96</v>
      </c>
      <c r="GL430" s="319">
        <v>11644.7</v>
      </c>
      <c r="GM430" s="319">
        <v>390366.48</v>
      </c>
      <c r="GN430" s="319">
        <v>0</v>
      </c>
      <c r="GO430" s="319">
        <v>0</v>
      </c>
      <c r="GP430" s="319">
        <v>0</v>
      </c>
      <c r="GQ430" s="319">
        <v>0</v>
      </c>
      <c r="GR430" s="319">
        <v>507000</v>
      </c>
      <c r="GS430" s="319">
        <v>0</v>
      </c>
      <c r="GT430" s="319">
        <v>45504.53</v>
      </c>
      <c r="GU430" s="319">
        <v>0</v>
      </c>
      <c r="GV430" s="319">
        <v>0</v>
      </c>
      <c r="GW430" s="319">
        <v>76698.25</v>
      </c>
      <c r="GX430" s="319">
        <v>0</v>
      </c>
      <c r="GY430" s="319">
        <v>0</v>
      </c>
      <c r="GZ430" s="319">
        <v>0</v>
      </c>
      <c r="HA430" s="319">
        <v>9539.3799999999992</v>
      </c>
      <c r="HB430" s="319">
        <v>0</v>
      </c>
      <c r="HC430" s="319">
        <v>5000</v>
      </c>
      <c r="HD430" s="319">
        <v>0</v>
      </c>
      <c r="HE430" s="319">
        <v>0</v>
      </c>
      <c r="HF430" s="319">
        <v>0</v>
      </c>
      <c r="HG430" s="319">
        <v>7072.37</v>
      </c>
      <c r="HH430" s="319">
        <v>29982.75</v>
      </c>
      <c r="HI430" s="319">
        <v>0</v>
      </c>
      <c r="HJ430" s="319">
        <v>0</v>
      </c>
      <c r="HK430" s="319">
        <v>0</v>
      </c>
      <c r="HL430" s="319">
        <v>0</v>
      </c>
      <c r="HM430" s="319">
        <v>0</v>
      </c>
      <c r="HN430" s="319">
        <v>6706</v>
      </c>
      <c r="HO430" s="319">
        <v>0</v>
      </c>
      <c r="HP430" s="319">
        <v>0</v>
      </c>
      <c r="HQ430" s="319">
        <v>0</v>
      </c>
      <c r="HR430" s="319">
        <v>27000</v>
      </c>
      <c r="HS430" s="319">
        <v>0</v>
      </c>
      <c r="HT430" s="319">
        <v>6884.82</v>
      </c>
      <c r="HU430" s="319">
        <v>0</v>
      </c>
      <c r="HV430" s="319">
        <v>0</v>
      </c>
      <c r="HW430" s="319">
        <v>0</v>
      </c>
      <c r="HX430" s="319">
        <v>0</v>
      </c>
      <c r="HY430" s="319">
        <v>5300</v>
      </c>
      <c r="HZ430" s="319">
        <v>12867.22</v>
      </c>
      <c r="IA430" s="319">
        <v>8.75</v>
      </c>
      <c r="IB430" s="319">
        <v>110374.16</v>
      </c>
      <c r="IC430" s="319">
        <v>30328.34</v>
      </c>
      <c r="ID430" s="319">
        <v>0</v>
      </c>
      <c r="IE430" s="319">
        <v>115834.55</v>
      </c>
      <c r="IF430" s="319">
        <v>0</v>
      </c>
      <c r="IG430" s="319">
        <v>4068.4</v>
      </c>
      <c r="IH430" s="319">
        <v>0</v>
      </c>
      <c r="II430" s="319">
        <v>9590.1299999999992</v>
      </c>
      <c r="IJ430" s="319">
        <v>0</v>
      </c>
      <c r="IK430" s="319">
        <v>6045.7</v>
      </c>
      <c r="IL430" s="319">
        <v>0</v>
      </c>
      <c r="IM430" s="319">
        <v>0</v>
      </c>
      <c r="IN430" s="319">
        <v>7006.55</v>
      </c>
      <c r="IO430" s="319">
        <v>0</v>
      </c>
      <c r="IP430" s="319">
        <v>0</v>
      </c>
      <c r="IQ430" s="319">
        <v>0</v>
      </c>
      <c r="IR430" s="319">
        <v>26212.43</v>
      </c>
      <c r="IS430" s="319">
        <v>0</v>
      </c>
      <c r="IT430" s="319">
        <v>0</v>
      </c>
      <c r="IU430" s="319">
        <v>0</v>
      </c>
      <c r="IV430" s="319">
        <v>0</v>
      </c>
      <c r="IW430" s="319">
        <v>4215.75</v>
      </c>
      <c r="IX430" s="319">
        <v>0</v>
      </c>
      <c r="IY430" s="319">
        <v>9075.85</v>
      </c>
      <c r="IZ430" s="319">
        <v>160.15</v>
      </c>
      <c r="JA430" s="319">
        <v>42450.22</v>
      </c>
      <c r="JB430" s="319">
        <v>0</v>
      </c>
      <c r="JC430" s="319">
        <v>29419.3</v>
      </c>
      <c r="JD430" s="319">
        <v>2800</v>
      </c>
      <c r="JE430" s="319">
        <v>0</v>
      </c>
      <c r="JF430" s="319">
        <v>0</v>
      </c>
      <c r="JG430" s="319">
        <v>0</v>
      </c>
      <c r="JH430" s="319">
        <v>13740.89</v>
      </c>
      <c r="JI430" s="319">
        <v>0</v>
      </c>
      <c r="JJ430" s="319">
        <v>0</v>
      </c>
      <c r="JK430" s="319">
        <v>0</v>
      </c>
      <c r="JL430" s="319">
        <v>0</v>
      </c>
      <c r="JM430" s="319">
        <v>0</v>
      </c>
      <c r="JN430" s="319">
        <v>0</v>
      </c>
      <c r="JO430" s="319">
        <v>7212.63</v>
      </c>
      <c r="JP430" s="319">
        <v>0</v>
      </c>
      <c r="JQ430" s="319">
        <v>0</v>
      </c>
      <c r="JR430" s="319">
        <v>0</v>
      </c>
      <c r="JS430" s="319">
        <v>456605.95</v>
      </c>
      <c r="JT430" s="319">
        <v>0</v>
      </c>
      <c r="JU430" s="319">
        <v>0</v>
      </c>
      <c r="JV430" s="319">
        <v>0</v>
      </c>
      <c r="JW430" s="319">
        <v>0</v>
      </c>
      <c r="JX430" s="319">
        <v>0</v>
      </c>
      <c r="JY430" s="319">
        <v>756</v>
      </c>
      <c r="JZ430" s="319">
        <v>4614.3999999999996</v>
      </c>
      <c r="KA430" s="319">
        <v>0</v>
      </c>
      <c r="KB430" s="319">
        <v>0</v>
      </c>
      <c r="KC430" s="319">
        <v>0</v>
      </c>
      <c r="KD430" s="319">
        <v>0</v>
      </c>
      <c r="KE430" s="319">
        <v>0</v>
      </c>
      <c r="KF430" s="319">
        <v>0</v>
      </c>
      <c r="KG430" s="319">
        <v>0</v>
      </c>
      <c r="KH430" s="319">
        <v>0</v>
      </c>
      <c r="KI430" s="319">
        <v>1095.75</v>
      </c>
      <c r="KJ430" s="319">
        <v>0</v>
      </c>
      <c r="KK430" s="319">
        <v>0</v>
      </c>
      <c r="KL430" s="319">
        <v>7559.95</v>
      </c>
      <c r="KM430" s="319">
        <v>0</v>
      </c>
      <c r="KN430" s="319">
        <v>0</v>
      </c>
      <c r="KO430" s="319">
        <v>0</v>
      </c>
      <c r="KP430" s="319">
        <v>13518.07</v>
      </c>
      <c r="KQ430" s="319">
        <v>60472.35</v>
      </c>
      <c r="KR430" s="319">
        <v>0</v>
      </c>
      <c r="KS430" s="318">
        <v>0</v>
      </c>
      <c r="KU430" s="312">
        <v>11</v>
      </c>
      <c r="KV430" s="312">
        <v>119</v>
      </c>
      <c r="KY430" s="312">
        <v>9119</v>
      </c>
    </row>
    <row r="431" spans="1:311" x14ac:dyDescent="0.25">
      <c r="A431" s="317">
        <v>2022</v>
      </c>
      <c r="B431" s="316" t="s">
        <v>807</v>
      </c>
      <c r="C431" s="316" t="s">
        <v>836</v>
      </c>
      <c r="D431" s="316" t="s">
        <v>321</v>
      </c>
      <c r="E431" s="316" t="s">
        <v>780</v>
      </c>
      <c r="F431" s="315">
        <v>1361909.64</v>
      </c>
      <c r="G431" s="315">
        <v>191536.75</v>
      </c>
      <c r="H431" s="315">
        <v>10384495.970000001</v>
      </c>
      <c r="I431" s="315">
        <v>747865.45</v>
      </c>
      <c r="J431" s="315">
        <v>178027.31</v>
      </c>
      <c r="K431" s="315">
        <v>569307.1</v>
      </c>
      <c r="L431" s="315">
        <v>4379681.68</v>
      </c>
      <c r="M431" s="315">
        <v>2163819.34</v>
      </c>
      <c r="N431" s="315">
        <v>6717919.7300000004</v>
      </c>
      <c r="O431" s="315">
        <v>2684297.4500000002</v>
      </c>
      <c r="P431" s="315">
        <v>172801.72</v>
      </c>
      <c r="Q431" s="315">
        <v>583241.66</v>
      </c>
      <c r="R431" s="315">
        <v>2229433.31</v>
      </c>
      <c r="S431" s="315">
        <v>1007432.03</v>
      </c>
      <c r="T431" s="315">
        <v>1654167.64</v>
      </c>
      <c r="U431" s="315">
        <v>2612671.11</v>
      </c>
      <c r="V431" s="315">
        <v>6872326.6299999999</v>
      </c>
      <c r="W431" s="315">
        <v>328733.57</v>
      </c>
      <c r="X431" s="315">
        <v>1887930.11</v>
      </c>
      <c r="Y431" s="315">
        <v>357536.91</v>
      </c>
      <c r="Z431" s="315">
        <v>738085.43</v>
      </c>
      <c r="AA431" s="315">
        <v>9416088.5600000005</v>
      </c>
      <c r="AB431" s="315">
        <v>1661898.91</v>
      </c>
      <c r="AC431" s="315">
        <v>245553.87</v>
      </c>
      <c r="AD431" s="315">
        <v>23265083.77</v>
      </c>
      <c r="AE431" s="315">
        <v>217023.7</v>
      </c>
      <c r="AF431" s="315">
        <v>1250768.48</v>
      </c>
      <c r="AG431" s="315">
        <v>349782.3</v>
      </c>
      <c r="AH431" s="315">
        <v>1638555.05</v>
      </c>
      <c r="AI431" s="315">
        <v>1638300.15</v>
      </c>
      <c r="AJ431" s="315">
        <v>2465388.06</v>
      </c>
      <c r="AK431" s="315">
        <v>294186.02</v>
      </c>
      <c r="AL431" s="315">
        <v>11691212.76</v>
      </c>
      <c r="AM431" s="315">
        <v>503245.65</v>
      </c>
      <c r="AN431" s="315">
        <v>847842.16</v>
      </c>
      <c r="AO431" s="315">
        <v>1188000.96</v>
      </c>
      <c r="AP431" s="315">
        <v>1114079.3999999999</v>
      </c>
      <c r="AQ431" s="315">
        <v>121925.29</v>
      </c>
      <c r="AR431" s="315">
        <v>2467133.9900000002</v>
      </c>
      <c r="AS431" s="315">
        <v>488827.78</v>
      </c>
      <c r="AT431" s="315">
        <v>1123781.3</v>
      </c>
      <c r="AU431" s="315">
        <v>2464077.46</v>
      </c>
      <c r="AV431" s="315">
        <v>783378.29</v>
      </c>
      <c r="AW431" s="315">
        <v>11931906.91</v>
      </c>
      <c r="AX431" s="315">
        <v>211023.34</v>
      </c>
      <c r="AY431" s="315">
        <v>481812.9</v>
      </c>
      <c r="AZ431" s="315">
        <v>1780088.49</v>
      </c>
      <c r="BA431" s="315">
        <v>294245.88</v>
      </c>
      <c r="BB431" s="315">
        <v>799654</v>
      </c>
      <c r="BC431" s="315">
        <v>5081196.21</v>
      </c>
      <c r="BD431" s="315">
        <v>4018982.1</v>
      </c>
      <c r="BE431" s="315">
        <v>1161508.22</v>
      </c>
      <c r="BF431" s="315">
        <v>1727719</v>
      </c>
      <c r="BG431" s="315">
        <v>233989.06</v>
      </c>
      <c r="BH431" s="315">
        <v>115206.92</v>
      </c>
      <c r="BI431" s="315">
        <v>10468624.26</v>
      </c>
      <c r="BJ431" s="315">
        <v>108186.12</v>
      </c>
      <c r="BK431" s="315">
        <v>4720725.9400000004</v>
      </c>
      <c r="BL431" s="315">
        <v>149081.31</v>
      </c>
      <c r="BM431" s="315">
        <v>973035.95</v>
      </c>
      <c r="BN431" s="315">
        <v>6169855.3600000003</v>
      </c>
      <c r="BO431" s="315">
        <v>1297797.2</v>
      </c>
      <c r="BP431" s="315">
        <v>557779.25</v>
      </c>
      <c r="BQ431" s="315">
        <v>320576.03999999998</v>
      </c>
      <c r="BR431" s="315">
        <v>1188642.51</v>
      </c>
      <c r="BS431" s="315">
        <v>2124776.4300000002</v>
      </c>
      <c r="BT431" s="315">
        <v>213437.19</v>
      </c>
      <c r="BU431" s="315">
        <v>264791.01</v>
      </c>
      <c r="BV431" s="315">
        <v>611207.15</v>
      </c>
      <c r="BW431" s="315">
        <v>4190877.06</v>
      </c>
      <c r="BX431" s="315">
        <v>1600204.6</v>
      </c>
      <c r="BY431" s="315">
        <v>9197361.1400000006</v>
      </c>
      <c r="BZ431" s="315">
        <v>344229.67</v>
      </c>
      <c r="CA431" s="315">
        <v>508268.28</v>
      </c>
      <c r="CB431" s="315">
        <v>208395.75</v>
      </c>
      <c r="CC431" s="315">
        <v>2214822.36</v>
      </c>
      <c r="CD431" s="315">
        <v>4088562.21</v>
      </c>
      <c r="CE431" s="315">
        <v>962126.5</v>
      </c>
      <c r="CF431" s="315">
        <v>4711451.38</v>
      </c>
      <c r="CG431" s="315">
        <v>6027138.1600000001</v>
      </c>
      <c r="CH431" s="315">
        <v>1645259.79</v>
      </c>
      <c r="CI431" s="315">
        <v>8887317.1199999992</v>
      </c>
      <c r="CJ431" s="315">
        <v>343699.20000000001</v>
      </c>
      <c r="CK431" s="315">
        <v>358175.75</v>
      </c>
      <c r="CL431" s="315">
        <v>656716.64</v>
      </c>
      <c r="CM431" s="315">
        <v>121093.59</v>
      </c>
      <c r="CN431" s="315">
        <v>1115469.8400000001</v>
      </c>
      <c r="CO431" s="315">
        <v>3881216.32</v>
      </c>
      <c r="CP431" s="315">
        <v>407908.27</v>
      </c>
      <c r="CQ431" s="315">
        <v>1800056.66</v>
      </c>
      <c r="CR431" s="315">
        <v>146464.94</v>
      </c>
      <c r="CS431" s="315">
        <v>1105301.3999999999</v>
      </c>
      <c r="CT431" s="315">
        <v>1954638.12</v>
      </c>
      <c r="CU431" s="315">
        <v>197773.9</v>
      </c>
      <c r="CV431" s="315">
        <v>267910.71000000002</v>
      </c>
      <c r="CW431" s="315">
        <v>712337.88</v>
      </c>
      <c r="CX431" s="315">
        <v>2664349.67</v>
      </c>
      <c r="CY431" s="315">
        <v>2937498.31</v>
      </c>
      <c r="CZ431" s="315">
        <v>7238595.29</v>
      </c>
      <c r="DA431" s="315">
        <v>2722610.72</v>
      </c>
      <c r="DB431" s="315">
        <v>4468824.17</v>
      </c>
      <c r="DC431" s="315">
        <v>1511793.24</v>
      </c>
      <c r="DD431" s="315">
        <v>12888580.9</v>
      </c>
      <c r="DE431" s="315">
        <v>8847998.0199999996</v>
      </c>
      <c r="DF431" s="315">
        <v>529413.73</v>
      </c>
      <c r="DG431" s="315">
        <v>1183426.93</v>
      </c>
      <c r="DH431" s="315">
        <v>1418345.38</v>
      </c>
      <c r="DI431" s="315">
        <v>861664.61</v>
      </c>
      <c r="DJ431" s="315">
        <v>4081616.39</v>
      </c>
      <c r="DK431" s="315">
        <v>436724.84</v>
      </c>
      <c r="DL431" s="315">
        <v>912991.14</v>
      </c>
      <c r="DM431" s="315">
        <v>2254587.2799999998</v>
      </c>
      <c r="DN431" s="315">
        <v>252618.12</v>
      </c>
      <c r="DO431" s="315">
        <v>628265.56999999995</v>
      </c>
      <c r="DP431" s="315">
        <v>531149.91</v>
      </c>
      <c r="DQ431" s="315">
        <v>201473.04</v>
      </c>
      <c r="DR431" s="315">
        <v>2102483.2999999998</v>
      </c>
      <c r="DS431" s="315">
        <v>11050285.560000001</v>
      </c>
      <c r="DT431" s="315">
        <v>3713056.57</v>
      </c>
      <c r="DU431" s="315">
        <v>6039362.9900000002</v>
      </c>
      <c r="DV431" s="315">
        <v>1050807.6100000001</v>
      </c>
      <c r="DW431" s="315">
        <v>1621448.86</v>
      </c>
      <c r="DX431" s="315">
        <v>2074963.49</v>
      </c>
      <c r="DY431" s="315">
        <v>3787469.44</v>
      </c>
      <c r="DZ431" s="315">
        <v>2750934.79</v>
      </c>
      <c r="EA431" s="315">
        <v>12807778.33</v>
      </c>
      <c r="EB431" s="315">
        <v>1136277.1100000001</v>
      </c>
      <c r="EC431" s="315">
        <v>1088371.8</v>
      </c>
      <c r="ED431" s="315">
        <v>496334.98</v>
      </c>
      <c r="EE431" s="315">
        <v>1331724.72</v>
      </c>
      <c r="EF431" s="315">
        <v>268795.21000000002</v>
      </c>
      <c r="EG431" s="315">
        <v>3808261.28</v>
      </c>
      <c r="EH431" s="315">
        <v>690736.33</v>
      </c>
      <c r="EI431" s="315">
        <v>3647763.43</v>
      </c>
      <c r="EJ431" s="315">
        <v>5895727.6200000001</v>
      </c>
      <c r="EK431" s="315">
        <v>670315.89</v>
      </c>
      <c r="EL431" s="315">
        <v>305633.56</v>
      </c>
      <c r="EM431" s="315">
        <v>2574707.27</v>
      </c>
      <c r="EN431" s="315">
        <v>1467716.87</v>
      </c>
      <c r="EO431" s="315">
        <v>2696732.6</v>
      </c>
      <c r="EP431" s="315">
        <v>10754670.58</v>
      </c>
      <c r="EQ431" s="315">
        <v>470009.55</v>
      </c>
      <c r="ER431" s="315">
        <v>1399650.17</v>
      </c>
      <c r="ES431" s="315">
        <v>300590.78000000003</v>
      </c>
      <c r="ET431" s="315">
        <v>1288053.8600000001</v>
      </c>
      <c r="EU431" s="315">
        <v>638362.66</v>
      </c>
      <c r="EV431" s="315">
        <v>187520.02</v>
      </c>
      <c r="EW431" s="315">
        <v>1630594.26</v>
      </c>
      <c r="EX431" s="315">
        <v>2884655.75</v>
      </c>
      <c r="EY431" s="315">
        <v>16856741.34</v>
      </c>
      <c r="EZ431" s="315">
        <v>284491879.41000003</v>
      </c>
      <c r="FA431" s="315">
        <v>1613939.97</v>
      </c>
      <c r="FB431" s="315">
        <v>1618546.67</v>
      </c>
      <c r="FC431" s="315">
        <v>9613032.7400000002</v>
      </c>
      <c r="FD431" s="315">
        <v>1599064.66</v>
      </c>
      <c r="FE431" s="315">
        <v>11217084.99</v>
      </c>
      <c r="FF431" s="315">
        <v>2111625.2200000002</v>
      </c>
      <c r="FG431" s="315">
        <v>137842.23000000001</v>
      </c>
      <c r="FH431" s="315">
        <v>3761461.95</v>
      </c>
      <c r="FI431" s="315">
        <v>604238.29</v>
      </c>
      <c r="FJ431" s="315">
        <v>2499578.9</v>
      </c>
      <c r="FK431" s="315">
        <v>653399.75</v>
      </c>
      <c r="FL431" s="315">
        <v>106757.84</v>
      </c>
      <c r="FM431" s="315">
        <v>3947088.9</v>
      </c>
      <c r="FN431" s="315">
        <v>842246.95</v>
      </c>
      <c r="FO431" s="315">
        <v>1698045.76</v>
      </c>
      <c r="FP431" s="315">
        <v>394972.77</v>
      </c>
      <c r="FQ431" s="315">
        <v>2353001.2000000002</v>
      </c>
      <c r="FR431" s="315">
        <v>25436097.579999998</v>
      </c>
      <c r="FS431" s="315">
        <v>274003.40000000002</v>
      </c>
      <c r="FT431" s="315">
        <v>872616.75</v>
      </c>
      <c r="FU431" s="315">
        <v>714008.77</v>
      </c>
      <c r="FV431" s="315">
        <v>235538.63</v>
      </c>
      <c r="FW431" s="315">
        <v>63845.53</v>
      </c>
      <c r="FX431" s="315">
        <v>1325196.82</v>
      </c>
      <c r="FY431" s="315">
        <v>5455942.0999999996</v>
      </c>
      <c r="FZ431" s="315">
        <v>283956.75</v>
      </c>
      <c r="GA431" s="315">
        <v>325514.01</v>
      </c>
      <c r="GB431" s="315">
        <v>498206.13</v>
      </c>
      <c r="GC431" s="315">
        <v>198700.57</v>
      </c>
      <c r="GD431" s="315">
        <v>519464.17</v>
      </c>
      <c r="GE431" s="315">
        <v>3654478.62</v>
      </c>
      <c r="GF431" s="315">
        <v>858103.92</v>
      </c>
      <c r="GG431" s="315">
        <v>3180658.88</v>
      </c>
      <c r="GH431" s="315">
        <v>726390.73</v>
      </c>
      <c r="GI431" s="315">
        <v>2120285.33</v>
      </c>
      <c r="GJ431" s="315">
        <v>547673.71</v>
      </c>
      <c r="GK431" s="315">
        <v>43660208.789999999</v>
      </c>
      <c r="GL431" s="315">
        <v>18099355.739999998</v>
      </c>
      <c r="GM431" s="315">
        <v>15572227.32</v>
      </c>
      <c r="GN431" s="315">
        <v>1141600.71</v>
      </c>
      <c r="GO431" s="315">
        <v>8572467.3599999994</v>
      </c>
      <c r="GP431" s="315">
        <v>153164.48000000001</v>
      </c>
      <c r="GQ431" s="315">
        <v>96727.67</v>
      </c>
      <c r="GR431" s="315">
        <v>2962552.09</v>
      </c>
      <c r="GS431" s="315">
        <v>48001585.359999999</v>
      </c>
      <c r="GT431" s="315">
        <v>579506.05000000005</v>
      </c>
      <c r="GU431" s="315">
        <v>15087980.98</v>
      </c>
      <c r="GV431" s="315">
        <v>508948.19</v>
      </c>
      <c r="GW431" s="315">
        <v>376772.55</v>
      </c>
      <c r="GX431" s="315">
        <v>6836889.2599999998</v>
      </c>
      <c r="GY431" s="315">
        <v>357789.97</v>
      </c>
      <c r="GZ431" s="315">
        <v>1308000.82</v>
      </c>
      <c r="HA431" s="315">
        <v>1947956.08</v>
      </c>
      <c r="HB431" s="315">
        <v>430954.66</v>
      </c>
      <c r="HC431" s="315">
        <v>5825700.9000000004</v>
      </c>
      <c r="HD431" s="315">
        <v>258105.37</v>
      </c>
      <c r="HE431" s="315">
        <v>740648.97</v>
      </c>
      <c r="HF431" s="315">
        <v>642438.38</v>
      </c>
      <c r="HG431" s="315">
        <v>3814601.05</v>
      </c>
      <c r="HH431" s="315">
        <v>10192879.710000001</v>
      </c>
      <c r="HI431" s="315">
        <v>3113796.34</v>
      </c>
      <c r="HJ431" s="315">
        <v>1769355.44</v>
      </c>
      <c r="HK431" s="315">
        <v>467437.97</v>
      </c>
      <c r="HL431" s="315">
        <v>3798773.61</v>
      </c>
      <c r="HM431" s="315">
        <v>811467.43</v>
      </c>
      <c r="HN431" s="315">
        <v>459727.53</v>
      </c>
      <c r="HO431" s="315">
        <v>550795.42000000004</v>
      </c>
      <c r="HP431" s="315">
        <v>11640066.060000001</v>
      </c>
      <c r="HQ431" s="315">
        <v>154508.04</v>
      </c>
      <c r="HR431" s="315">
        <v>6839879.9900000002</v>
      </c>
      <c r="HS431" s="315">
        <v>700844.89</v>
      </c>
      <c r="HT431" s="315">
        <v>22759443.82</v>
      </c>
      <c r="HU431" s="315">
        <v>444149.78</v>
      </c>
      <c r="HV431" s="315">
        <v>3558673.08</v>
      </c>
      <c r="HW431" s="315">
        <v>31980200.32</v>
      </c>
      <c r="HX431" s="315">
        <v>398895.47</v>
      </c>
      <c r="HY431" s="315">
        <v>32167263.91</v>
      </c>
      <c r="HZ431" s="315">
        <v>1427913.17</v>
      </c>
      <c r="IA431" s="315">
        <v>216302.4</v>
      </c>
      <c r="IB431" s="315">
        <v>1897855.4</v>
      </c>
      <c r="IC431" s="315">
        <v>9215261.2300000004</v>
      </c>
      <c r="ID431" s="315">
        <v>552873.43000000005</v>
      </c>
      <c r="IE431" s="315">
        <v>3616056</v>
      </c>
      <c r="IF431" s="315">
        <v>528756.78</v>
      </c>
      <c r="IG431" s="315">
        <v>634402.44999999995</v>
      </c>
      <c r="IH431" s="315">
        <v>205509</v>
      </c>
      <c r="II431" s="315">
        <v>429589.85</v>
      </c>
      <c r="IJ431" s="315">
        <v>3084707.38</v>
      </c>
      <c r="IK431" s="315">
        <v>209803.01</v>
      </c>
      <c r="IL431" s="315">
        <v>112423.7</v>
      </c>
      <c r="IM431" s="315">
        <v>637945.06999999995</v>
      </c>
      <c r="IN431" s="315">
        <v>3514036.59</v>
      </c>
      <c r="IO431" s="315">
        <v>939680.08</v>
      </c>
      <c r="IP431" s="315">
        <v>730914.26</v>
      </c>
      <c r="IQ431" s="315">
        <v>498045.59</v>
      </c>
      <c r="IR431" s="315">
        <v>8112986.7599999998</v>
      </c>
      <c r="IS431" s="315">
        <v>8892919.6500000004</v>
      </c>
      <c r="IT431" s="315">
        <v>5925360.79</v>
      </c>
      <c r="IU431" s="315">
        <v>569739.67000000004</v>
      </c>
      <c r="IV431" s="315">
        <v>2972194.04</v>
      </c>
      <c r="IW431" s="315">
        <v>379965.97</v>
      </c>
      <c r="IX431" s="315">
        <v>171321.14</v>
      </c>
      <c r="IY431" s="315">
        <v>1719081.64</v>
      </c>
      <c r="IZ431" s="315">
        <v>5717709.1600000001</v>
      </c>
      <c r="JA431" s="315">
        <v>826981.4</v>
      </c>
      <c r="JB431" s="315">
        <v>148911.97</v>
      </c>
      <c r="JC431" s="315">
        <v>1280879.27</v>
      </c>
      <c r="JD431" s="315">
        <v>162568.85</v>
      </c>
      <c r="JE431" s="315">
        <v>154123.01999999999</v>
      </c>
      <c r="JF431" s="315">
        <v>3754746.49</v>
      </c>
      <c r="JG431" s="315">
        <v>383973.34</v>
      </c>
      <c r="JH431" s="315">
        <v>569324.59</v>
      </c>
      <c r="JI431" s="315">
        <v>6377762.75</v>
      </c>
      <c r="JJ431" s="315">
        <v>3525485.37</v>
      </c>
      <c r="JK431" s="315">
        <v>299495.61</v>
      </c>
      <c r="JL431" s="315">
        <v>595654.05000000005</v>
      </c>
      <c r="JM431" s="315">
        <v>170289.6</v>
      </c>
      <c r="JN431" s="315">
        <v>381010.85</v>
      </c>
      <c r="JO431" s="315">
        <v>2308033.2999999998</v>
      </c>
      <c r="JP431" s="315">
        <v>644560.38</v>
      </c>
      <c r="JQ431" s="315">
        <v>745152.14</v>
      </c>
      <c r="JR431" s="315">
        <v>73870.25</v>
      </c>
      <c r="JS431" s="315">
        <v>7017624.7000000002</v>
      </c>
      <c r="JT431" s="315">
        <v>250318.42</v>
      </c>
      <c r="JU431" s="315">
        <v>402678.83</v>
      </c>
      <c r="JV431" s="315">
        <v>21708685.879999999</v>
      </c>
      <c r="JW431" s="315">
        <v>1364027.24</v>
      </c>
      <c r="JX431" s="315">
        <v>1840089.94</v>
      </c>
      <c r="JY431" s="315">
        <v>388018.83</v>
      </c>
      <c r="JZ431" s="315">
        <v>149867.13</v>
      </c>
      <c r="KA431" s="315">
        <v>1257683.07</v>
      </c>
      <c r="KB431" s="315">
        <v>2282794.09</v>
      </c>
      <c r="KC431" s="315">
        <v>1123205.72</v>
      </c>
      <c r="KD431" s="315">
        <v>514893.06</v>
      </c>
      <c r="KE431" s="315">
        <v>8778462.9900000002</v>
      </c>
      <c r="KF431" s="315">
        <v>448034.97</v>
      </c>
      <c r="KG431" s="315">
        <v>1343126.32</v>
      </c>
      <c r="KH431" s="315">
        <v>538923.07999999996</v>
      </c>
      <c r="KI431" s="315">
        <v>1217932.57</v>
      </c>
      <c r="KJ431" s="315">
        <v>1558659.27</v>
      </c>
      <c r="KK431" s="315">
        <v>139860.73000000001</v>
      </c>
      <c r="KL431" s="315">
        <v>312908.86</v>
      </c>
      <c r="KM431" s="315">
        <v>513400.26</v>
      </c>
      <c r="KN431" s="315">
        <v>1000764.39</v>
      </c>
      <c r="KO431" s="315">
        <v>3842632.19</v>
      </c>
      <c r="KP431" s="315">
        <v>3094756.84</v>
      </c>
      <c r="KQ431" s="315">
        <v>43001123.57</v>
      </c>
      <c r="KR431" s="315">
        <v>4540315.45</v>
      </c>
      <c r="KS431" s="314">
        <v>1414701.97</v>
      </c>
      <c r="KU431" s="338" t="s">
        <v>943</v>
      </c>
      <c r="KV431" s="312" t="s">
        <v>943</v>
      </c>
      <c r="KY431" s="312" t="s">
        <v>943</v>
      </c>
    </row>
    <row r="432" spans="1:311" x14ac:dyDescent="0.25">
      <c r="A432" s="321">
        <v>2022</v>
      </c>
      <c r="B432" s="320" t="s">
        <v>807</v>
      </c>
      <c r="C432" s="320" t="s">
        <v>831</v>
      </c>
      <c r="D432" s="320" t="s">
        <v>835</v>
      </c>
      <c r="E432" s="320" t="s">
        <v>780</v>
      </c>
      <c r="F432" s="319">
        <v>9201</v>
      </c>
      <c r="G432" s="319">
        <v>13610</v>
      </c>
      <c r="H432" s="319">
        <v>0</v>
      </c>
      <c r="I432" s="319">
        <v>558936.56000000006</v>
      </c>
      <c r="J432" s="319">
        <v>12100</v>
      </c>
      <c r="K432" s="319">
        <v>21683.200000000001</v>
      </c>
      <c r="L432" s="319">
        <v>100005</v>
      </c>
      <c r="M432" s="319">
        <v>0</v>
      </c>
      <c r="N432" s="319">
        <v>1351145.69</v>
      </c>
      <c r="O432" s="319">
        <v>1</v>
      </c>
      <c r="P432" s="319">
        <v>2000</v>
      </c>
      <c r="Q432" s="319">
        <v>17825</v>
      </c>
      <c r="R432" s="319">
        <v>46860.4</v>
      </c>
      <c r="S432" s="319">
        <v>755328</v>
      </c>
      <c r="T432" s="319">
        <v>0</v>
      </c>
      <c r="U432" s="319">
        <v>1504375</v>
      </c>
      <c r="V432" s="319">
        <v>1</v>
      </c>
      <c r="W432" s="319">
        <v>9320</v>
      </c>
      <c r="X432" s="319">
        <v>3401</v>
      </c>
      <c r="Y432" s="319">
        <v>28567.85</v>
      </c>
      <c r="Z432" s="319">
        <v>114662.61</v>
      </c>
      <c r="AA432" s="319">
        <v>1370514.3</v>
      </c>
      <c r="AB432" s="319">
        <v>0</v>
      </c>
      <c r="AC432" s="319">
        <v>28512.959999999999</v>
      </c>
      <c r="AD432" s="319">
        <v>24335</v>
      </c>
      <c r="AE432" s="319">
        <v>17500</v>
      </c>
      <c r="AF432" s="319">
        <v>7200</v>
      </c>
      <c r="AG432" s="319">
        <v>592492.91</v>
      </c>
      <c r="AH432" s="319">
        <v>0</v>
      </c>
      <c r="AI432" s="319">
        <v>29461.5</v>
      </c>
      <c r="AJ432" s="319">
        <v>0</v>
      </c>
      <c r="AK432" s="319">
        <v>1009924.6</v>
      </c>
      <c r="AL432" s="319">
        <v>46751</v>
      </c>
      <c r="AM432" s="319">
        <v>739.65</v>
      </c>
      <c r="AN432" s="319">
        <v>1000570.19</v>
      </c>
      <c r="AO432" s="319">
        <v>0</v>
      </c>
      <c r="AP432" s="319">
        <v>528875.6</v>
      </c>
      <c r="AQ432" s="319">
        <v>82131.97</v>
      </c>
      <c r="AR432" s="319">
        <v>0</v>
      </c>
      <c r="AS432" s="319">
        <v>20954.099999999999</v>
      </c>
      <c r="AT432" s="319">
        <v>154141.4</v>
      </c>
      <c r="AU432" s="319">
        <v>332500.75</v>
      </c>
      <c r="AV432" s="319">
        <v>0</v>
      </c>
      <c r="AW432" s="319">
        <v>0</v>
      </c>
      <c r="AX432" s="319">
        <v>255248.08</v>
      </c>
      <c r="AY432" s="319">
        <v>0</v>
      </c>
      <c r="AZ432" s="319">
        <v>0</v>
      </c>
      <c r="BA432" s="319">
        <v>76323.259999999995</v>
      </c>
      <c r="BB432" s="319">
        <v>0</v>
      </c>
      <c r="BC432" s="319">
        <v>224337</v>
      </c>
      <c r="BD432" s="319">
        <v>169548</v>
      </c>
      <c r="BE432" s="319">
        <v>19201</v>
      </c>
      <c r="BF432" s="319">
        <v>0</v>
      </c>
      <c r="BG432" s="319">
        <v>98</v>
      </c>
      <c r="BH432" s="319">
        <v>479713.71</v>
      </c>
      <c r="BI432" s="319">
        <v>33270.050000000003</v>
      </c>
      <c r="BJ432" s="319">
        <v>6416.76</v>
      </c>
      <c r="BK432" s="319">
        <v>70520</v>
      </c>
      <c r="BL432" s="319">
        <v>669962.48</v>
      </c>
      <c r="BM432" s="319">
        <v>7162.5</v>
      </c>
      <c r="BN432" s="319">
        <v>0</v>
      </c>
      <c r="BO432" s="319">
        <v>14294.8</v>
      </c>
      <c r="BP432" s="319">
        <v>870</v>
      </c>
      <c r="BQ432" s="319">
        <v>18500</v>
      </c>
      <c r="BR432" s="319">
        <v>489924.15</v>
      </c>
      <c r="BS432" s="319">
        <v>0</v>
      </c>
      <c r="BT432" s="319">
        <v>0</v>
      </c>
      <c r="BU432" s="319">
        <v>250</v>
      </c>
      <c r="BV432" s="319">
        <v>21884.45</v>
      </c>
      <c r="BW432" s="319">
        <v>196602.5</v>
      </c>
      <c r="BX432" s="319">
        <v>400</v>
      </c>
      <c r="BY432" s="319">
        <v>8150</v>
      </c>
      <c r="BZ432" s="319">
        <v>44543.27</v>
      </c>
      <c r="CA432" s="319">
        <v>48843.15</v>
      </c>
      <c r="CB432" s="319">
        <v>1</v>
      </c>
      <c r="CC432" s="319">
        <v>259314</v>
      </c>
      <c r="CD432" s="319">
        <v>138139.72</v>
      </c>
      <c r="CE432" s="319">
        <v>74730</v>
      </c>
      <c r="CF432" s="319">
        <v>334334.76</v>
      </c>
      <c r="CG432" s="319">
        <v>0</v>
      </c>
      <c r="CH432" s="319">
        <v>0</v>
      </c>
      <c r="CI432" s="319">
        <v>2000009</v>
      </c>
      <c r="CJ432" s="319">
        <v>84000.9</v>
      </c>
      <c r="CK432" s="319">
        <v>15356</v>
      </c>
      <c r="CL432" s="319">
        <v>19500</v>
      </c>
      <c r="CM432" s="319">
        <v>23270</v>
      </c>
      <c r="CN432" s="319">
        <v>1840317</v>
      </c>
      <c r="CO432" s="319">
        <v>156</v>
      </c>
      <c r="CP432" s="319">
        <v>984759.82</v>
      </c>
      <c r="CQ432" s="319">
        <v>379854.1</v>
      </c>
      <c r="CR432" s="319">
        <v>244793.02</v>
      </c>
      <c r="CS432" s="319">
        <v>1412567.61</v>
      </c>
      <c r="CT432" s="319">
        <v>0</v>
      </c>
      <c r="CU432" s="319">
        <v>1586395.85</v>
      </c>
      <c r="CV432" s="319">
        <v>178844.25</v>
      </c>
      <c r="CW432" s="319">
        <v>80000</v>
      </c>
      <c r="CX432" s="319">
        <v>26315.4</v>
      </c>
      <c r="CY432" s="319">
        <v>46457</v>
      </c>
      <c r="CZ432" s="319">
        <v>800017.9</v>
      </c>
      <c r="DA432" s="319">
        <v>5166698.9000000004</v>
      </c>
      <c r="DB432" s="319">
        <v>112572</v>
      </c>
      <c r="DC432" s="319">
        <v>0</v>
      </c>
      <c r="DD432" s="319">
        <v>1897482.29</v>
      </c>
      <c r="DE432" s="319">
        <v>0</v>
      </c>
      <c r="DF432" s="319">
        <v>154707.9</v>
      </c>
      <c r="DG432" s="319">
        <v>22618.1</v>
      </c>
      <c r="DH432" s="319">
        <v>0</v>
      </c>
      <c r="DI432" s="319">
        <v>10202</v>
      </c>
      <c r="DJ432" s="319">
        <v>2000</v>
      </c>
      <c r="DK432" s="319">
        <v>570469.05000000005</v>
      </c>
      <c r="DL432" s="319">
        <v>1</v>
      </c>
      <c r="DM432" s="319">
        <v>0</v>
      </c>
      <c r="DN432" s="319">
        <v>222258.4</v>
      </c>
      <c r="DO432" s="319">
        <v>47563</v>
      </c>
      <c r="DP432" s="319">
        <v>0</v>
      </c>
      <c r="DQ432" s="319">
        <v>95937.93</v>
      </c>
      <c r="DR432" s="319">
        <v>0</v>
      </c>
      <c r="DS432" s="319">
        <v>223980.4</v>
      </c>
      <c r="DT432" s="319">
        <v>167827.84</v>
      </c>
      <c r="DU432" s="319">
        <v>0</v>
      </c>
      <c r="DV432" s="319">
        <v>6480</v>
      </c>
      <c r="DW432" s="319">
        <v>215530</v>
      </c>
      <c r="DX432" s="319">
        <v>213322.87</v>
      </c>
      <c r="DY432" s="319">
        <v>10822.5</v>
      </c>
      <c r="DZ432" s="319">
        <v>1</v>
      </c>
      <c r="EA432" s="319">
        <v>0</v>
      </c>
      <c r="EB432" s="319">
        <v>145196.84</v>
      </c>
      <c r="EC432" s="319">
        <v>13760</v>
      </c>
      <c r="ED432" s="319">
        <v>268850.40000000002</v>
      </c>
      <c r="EE432" s="319">
        <v>40630</v>
      </c>
      <c r="EF432" s="319">
        <v>18314.97</v>
      </c>
      <c r="EG432" s="319">
        <v>158968.24</v>
      </c>
      <c r="EH432" s="319">
        <v>54845</v>
      </c>
      <c r="EI432" s="319">
        <v>6</v>
      </c>
      <c r="EJ432" s="319">
        <v>35979</v>
      </c>
      <c r="EK432" s="319">
        <v>418455.81</v>
      </c>
      <c r="EL432" s="319">
        <v>0</v>
      </c>
      <c r="EM432" s="319">
        <v>0</v>
      </c>
      <c r="EN432" s="319">
        <v>455202.06</v>
      </c>
      <c r="EO432" s="319">
        <v>1258391.97</v>
      </c>
      <c r="EP432" s="319">
        <v>1</v>
      </c>
      <c r="EQ432" s="319">
        <v>11004</v>
      </c>
      <c r="ER432" s="319">
        <v>453693</v>
      </c>
      <c r="ES432" s="319">
        <v>10220</v>
      </c>
      <c r="ET432" s="319">
        <v>0</v>
      </c>
      <c r="EU432" s="319">
        <v>0</v>
      </c>
      <c r="EV432" s="319">
        <v>0</v>
      </c>
      <c r="EW432" s="319">
        <v>57000</v>
      </c>
      <c r="EX432" s="319">
        <v>12500</v>
      </c>
      <c r="EY432" s="319">
        <v>1330</v>
      </c>
      <c r="EZ432" s="319">
        <v>114440904</v>
      </c>
      <c r="FA432" s="319">
        <v>291680.40000000002</v>
      </c>
      <c r="FB432" s="319">
        <v>23501</v>
      </c>
      <c r="FC432" s="319">
        <v>3275293.02</v>
      </c>
      <c r="FD432" s="319">
        <v>501</v>
      </c>
      <c r="FE432" s="319">
        <v>0</v>
      </c>
      <c r="FF432" s="319">
        <v>0</v>
      </c>
      <c r="FG432" s="319">
        <v>34260</v>
      </c>
      <c r="FH432" s="319">
        <v>4522085.8499999996</v>
      </c>
      <c r="FI432" s="319">
        <v>153020</v>
      </c>
      <c r="FJ432" s="319">
        <v>0</v>
      </c>
      <c r="FK432" s="319">
        <v>1161784.31</v>
      </c>
      <c r="FL432" s="319">
        <v>10453</v>
      </c>
      <c r="FM432" s="319">
        <v>2571285</v>
      </c>
      <c r="FN432" s="319">
        <v>0</v>
      </c>
      <c r="FO432" s="319">
        <v>6560</v>
      </c>
      <c r="FP432" s="319">
        <v>12361.15</v>
      </c>
      <c r="FQ432" s="319">
        <v>212681.95</v>
      </c>
      <c r="FR432" s="319">
        <v>68372.5</v>
      </c>
      <c r="FS432" s="319">
        <v>58216.37</v>
      </c>
      <c r="FT432" s="319">
        <v>43901</v>
      </c>
      <c r="FU432" s="319">
        <v>99273.52</v>
      </c>
      <c r="FV432" s="319">
        <v>24001</v>
      </c>
      <c r="FW432" s="319">
        <v>4663.5</v>
      </c>
      <c r="FX432" s="319">
        <v>1</v>
      </c>
      <c r="FY432" s="319">
        <v>3471065.45</v>
      </c>
      <c r="FZ432" s="319">
        <v>486915.45</v>
      </c>
      <c r="GA432" s="319">
        <v>1</v>
      </c>
      <c r="GB432" s="319">
        <v>128935.46</v>
      </c>
      <c r="GC432" s="319">
        <v>194242.11</v>
      </c>
      <c r="GD432" s="319">
        <v>44205.05</v>
      </c>
      <c r="GE432" s="319">
        <v>653415.44999999995</v>
      </c>
      <c r="GF432" s="319">
        <v>139388</v>
      </c>
      <c r="GG432" s="319">
        <v>239549.93</v>
      </c>
      <c r="GH432" s="319">
        <v>0</v>
      </c>
      <c r="GI432" s="319">
        <v>502764.32</v>
      </c>
      <c r="GJ432" s="319">
        <v>35355.75</v>
      </c>
      <c r="GK432" s="319">
        <v>14987137.710000001</v>
      </c>
      <c r="GL432" s="319">
        <v>279317.59999999998</v>
      </c>
      <c r="GM432" s="319">
        <v>2218782.9</v>
      </c>
      <c r="GN432" s="319">
        <v>0</v>
      </c>
      <c r="GO432" s="319">
        <v>5</v>
      </c>
      <c r="GP432" s="319">
        <v>120138.61</v>
      </c>
      <c r="GQ432" s="319">
        <v>625</v>
      </c>
      <c r="GR432" s="319">
        <v>34895</v>
      </c>
      <c r="GS432" s="319">
        <v>2335003.94</v>
      </c>
      <c r="GT432" s="319">
        <v>326823.98</v>
      </c>
      <c r="GU432" s="319">
        <v>9500681</v>
      </c>
      <c r="GV432" s="319">
        <v>0</v>
      </c>
      <c r="GW432" s="319">
        <v>0</v>
      </c>
      <c r="GX432" s="319">
        <v>1627108.04</v>
      </c>
      <c r="GY432" s="319">
        <v>47776.49</v>
      </c>
      <c r="GZ432" s="319">
        <v>0</v>
      </c>
      <c r="HA432" s="319">
        <v>0</v>
      </c>
      <c r="HB432" s="319">
        <v>750</v>
      </c>
      <c r="HC432" s="319">
        <v>358399</v>
      </c>
      <c r="HD432" s="319">
        <v>0</v>
      </c>
      <c r="HE432" s="319">
        <v>52935</v>
      </c>
      <c r="HF432" s="319">
        <v>0</v>
      </c>
      <c r="HG432" s="319">
        <v>22560</v>
      </c>
      <c r="HH432" s="319">
        <v>12137900.279999999</v>
      </c>
      <c r="HI432" s="319">
        <v>4001</v>
      </c>
      <c r="HJ432" s="319">
        <v>0</v>
      </c>
      <c r="HK432" s="319">
        <v>5000</v>
      </c>
      <c r="HL432" s="319">
        <v>300000</v>
      </c>
      <c r="HM432" s="319">
        <v>0</v>
      </c>
      <c r="HN432" s="319">
        <v>0</v>
      </c>
      <c r="HO432" s="319">
        <v>3625</v>
      </c>
      <c r="HP432" s="319">
        <v>1025800</v>
      </c>
      <c r="HQ432" s="319">
        <v>2</v>
      </c>
      <c r="HR432" s="319">
        <v>0</v>
      </c>
      <c r="HS432" s="319">
        <v>2000</v>
      </c>
      <c r="HT432" s="319">
        <v>196000</v>
      </c>
      <c r="HU432" s="319">
        <v>14110</v>
      </c>
      <c r="HV432" s="319">
        <v>34501</v>
      </c>
      <c r="HW432" s="319">
        <v>0</v>
      </c>
      <c r="HX432" s="319">
        <v>9629.5</v>
      </c>
      <c r="HY432" s="319">
        <v>107500</v>
      </c>
      <c r="HZ432" s="319">
        <v>803584.89</v>
      </c>
      <c r="IA432" s="319">
        <v>1001</v>
      </c>
      <c r="IB432" s="319">
        <v>600781</v>
      </c>
      <c r="IC432" s="319">
        <v>2</v>
      </c>
      <c r="ID432" s="319">
        <v>1179</v>
      </c>
      <c r="IE432" s="319">
        <v>4000</v>
      </c>
      <c r="IF432" s="319">
        <v>0</v>
      </c>
      <c r="IG432" s="319">
        <v>114932</v>
      </c>
      <c r="IH432" s="319">
        <v>141219.23000000001</v>
      </c>
      <c r="II432" s="319">
        <v>461879.76</v>
      </c>
      <c r="IJ432" s="319">
        <v>201</v>
      </c>
      <c r="IK432" s="319">
        <v>192496.58</v>
      </c>
      <c r="IL432" s="319">
        <v>16701</v>
      </c>
      <c r="IM432" s="319">
        <v>73075.3</v>
      </c>
      <c r="IN432" s="319">
        <v>1</v>
      </c>
      <c r="IO432" s="319">
        <v>108305.5</v>
      </c>
      <c r="IP432" s="319">
        <v>29908.35</v>
      </c>
      <c r="IQ432" s="319">
        <v>15482</v>
      </c>
      <c r="IR432" s="319">
        <v>66344</v>
      </c>
      <c r="IS432" s="319">
        <v>39337.5</v>
      </c>
      <c r="IT432" s="319">
        <v>1</v>
      </c>
      <c r="IU432" s="319">
        <v>24074.39</v>
      </c>
      <c r="IV432" s="319">
        <v>0</v>
      </c>
      <c r="IW432" s="319">
        <v>0</v>
      </c>
      <c r="IX432" s="319">
        <v>470527.48</v>
      </c>
      <c r="IY432" s="319">
        <v>129201</v>
      </c>
      <c r="IZ432" s="319">
        <v>0</v>
      </c>
      <c r="JA432" s="319">
        <v>1071068.82</v>
      </c>
      <c r="JB432" s="319">
        <v>55400</v>
      </c>
      <c r="JC432" s="319">
        <v>0</v>
      </c>
      <c r="JD432" s="319">
        <v>280</v>
      </c>
      <c r="JE432" s="319">
        <v>598774.72</v>
      </c>
      <c r="JF432" s="319">
        <v>6000001</v>
      </c>
      <c r="JG432" s="319">
        <v>0</v>
      </c>
      <c r="JH432" s="319">
        <v>0</v>
      </c>
      <c r="JI432" s="319">
        <v>98950</v>
      </c>
      <c r="JJ432" s="319">
        <v>7500</v>
      </c>
      <c r="JK432" s="319">
        <v>68753.8</v>
      </c>
      <c r="JL432" s="319">
        <v>0</v>
      </c>
      <c r="JM432" s="319">
        <v>60458.9</v>
      </c>
      <c r="JN432" s="319">
        <v>208303</v>
      </c>
      <c r="JO432" s="319">
        <v>667280.64000000001</v>
      </c>
      <c r="JP432" s="319">
        <v>384221.32</v>
      </c>
      <c r="JQ432" s="319">
        <v>263565.67</v>
      </c>
      <c r="JR432" s="319">
        <v>66007.69</v>
      </c>
      <c r="JS432" s="319">
        <v>79976.820000000007</v>
      </c>
      <c r="JT432" s="319">
        <v>146914</v>
      </c>
      <c r="JU432" s="319">
        <v>10007844.34</v>
      </c>
      <c r="JV432" s="319">
        <v>4459369.66</v>
      </c>
      <c r="JW432" s="319">
        <v>6000</v>
      </c>
      <c r="JX432" s="319">
        <v>136375</v>
      </c>
      <c r="JY432" s="319">
        <v>0</v>
      </c>
      <c r="JZ432" s="319">
        <v>209113.61</v>
      </c>
      <c r="KA432" s="319">
        <v>0</v>
      </c>
      <c r="KB432" s="319">
        <v>0</v>
      </c>
      <c r="KC432" s="319">
        <v>70255.25</v>
      </c>
      <c r="KD432" s="319">
        <v>20680</v>
      </c>
      <c r="KE432" s="319">
        <v>605648.81999999995</v>
      </c>
      <c r="KF432" s="319">
        <v>0</v>
      </c>
      <c r="KG432" s="319">
        <v>0</v>
      </c>
      <c r="KH432" s="319">
        <v>1000</v>
      </c>
      <c r="KI432" s="319">
        <v>0</v>
      </c>
      <c r="KJ432" s="319">
        <v>201</v>
      </c>
      <c r="KK432" s="319">
        <v>6000</v>
      </c>
      <c r="KL432" s="319">
        <v>0</v>
      </c>
      <c r="KM432" s="319">
        <v>5000</v>
      </c>
      <c r="KN432" s="319">
        <v>713821.96</v>
      </c>
      <c r="KO432" s="319">
        <v>2071837.65</v>
      </c>
      <c r="KP432" s="319">
        <v>10000</v>
      </c>
      <c r="KQ432" s="319">
        <v>0</v>
      </c>
      <c r="KR432" s="319">
        <v>116805</v>
      </c>
      <c r="KS432" s="318">
        <v>1012535.6</v>
      </c>
      <c r="KU432" s="312">
        <v>12</v>
      </c>
      <c r="KV432" s="312">
        <v>120</v>
      </c>
      <c r="KY432" s="312">
        <v>9120</v>
      </c>
    </row>
    <row r="433" spans="1:311" x14ac:dyDescent="0.25">
      <c r="A433" s="317">
        <v>2022</v>
      </c>
      <c r="B433" s="316" t="s">
        <v>807</v>
      </c>
      <c r="C433" s="316" t="s">
        <v>831</v>
      </c>
      <c r="D433" s="316" t="s">
        <v>834</v>
      </c>
      <c r="E433" s="316" t="s">
        <v>780</v>
      </c>
      <c r="F433" s="315">
        <v>2786456.9</v>
      </c>
      <c r="G433" s="315">
        <v>0</v>
      </c>
      <c r="H433" s="315">
        <v>949305</v>
      </c>
      <c r="I433" s="315">
        <v>0</v>
      </c>
      <c r="J433" s="315">
        <v>0</v>
      </c>
      <c r="K433" s="315">
        <v>0</v>
      </c>
      <c r="L433" s="315">
        <v>0</v>
      </c>
      <c r="M433" s="315">
        <v>0</v>
      </c>
      <c r="N433" s="315">
        <v>0</v>
      </c>
      <c r="O433" s="315">
        <v>0</v>
      </c>
      <c r="P433" s="315">
        <v>0</v>
      </c>
      <c r="Q433" s="315">
        <v>0</v>
      </c>
      <c r="R433" s="315">
        <v>0</v>
      </c>
      <c r="S433" s="315">
        <v>0</v>
      </c>
      <c r="T433" s="315">
        <v>0</v>
      </c>
      <c r="U433" s="315">
        <v>0</v>
      </c>
      <c r="V433" s="315">
        <v>0</v>
      </c>
      <c r="W433" s="315">
        <v>0</v>
      </c>
      <c r="X433" s="315">
        <v>0</v>
      </c>
      <c r="Y433" s="315">
        <v>0</v>
      </c>
      <c r="Z433" s="315">
        <v>0</v>
      </c>
      <c r="AA433" s="315">
        <v>10000</v>
      </c>
      <c r="AB433" s="315">
        <v>0</v>
      </c>
      <c r="AC433" s="315">
        <v>0</v>
      </c>
      <c r="AD433" s="315">
        <v>0</v>
      </c>
      <c r="AE433" s="315">
        <v>0</v>
      </c>
      <c r="AF433" s="315">
        <v>0</v>
      </c>
      <c r="AG433" s="315">
        <v>0</v>
      </c>
      <c r="AH433" s="315">
        <v>1000000</v>
      </c>
      <c r="AI433" s="315">
        <v>0</v>
      </c>
      <c r="AJ433" s="315">
        <v>0</v>
      </c>
      <c r="AK433" s="315">
        <v>0</v>
      </c>
      <c r="AL433" s="315">
        <v>0</v>
      </c>
      <c r="AM433" s="315">
        <v>0</v>
      </c>
      <c r="AN433" s="315">
        <v>0</v>
      </c>
      <c r="AO433" s="315">
        <v>0</v>
      </c>
      <c r="AP433" s="315">
        <v>0</v>
      </c>
      <c r="AQ433" s="315">
        <v>0</v>
      </c>
      <c r="AR433" s="315">
        <v>0</v>
      </c>
      <c r="AS433" s="315">
        <v>32300</v>
      </c>
      <c r="AT433" s="315">
        <v>13212.76</v>
      </c>
      <c r="AU433" s="315">
        <v>0</v>
      </c>
      <c r="AV433" s="315">
        <v>0</v>
      </c>
      <c r="AW433" s="315">
        <v>0</v>
      </c>
      <c r="AX433" s="315">
        <v>0</v>
      </c>
      <c r="AY433" s="315">
        <v>0</v>
      </c>
      <c r="AZ433" s="315">
        <v>0</v>
      </c>
      <c r="BA433" s="315">
        <v>0</v>
      </c>
      <c r="BB433" s="315">
        <v>0</v>
      </c>
      <c r="BC433" s="315">
        <v>0</v>
      </c>
      <c r="BD433" s="315">
        <v>0</v>
      </c>
      <c r="BE433" s="315">
        <v>0</v>
      </c>
      <c r="BF433" s="315">
        <v>0</v>
      </c>
      <c r="BG433" s="315">
        <v>0</v>
      </c>
      <c r="BH433" s="315">
        <v>0</v>
      </c>
      <c r="BI433" s="315">
        <v>0</v>
      </c>
      <c r="BJ433" s="315">
        <v>0</v>
      </c>
      <c r="BK433" s="315">
        <v>777500</v>
      </c>
      <c r="BL433" s="315">
        <v>0</v>
      </c>
      <c r="BM433" s="315">
        <v>13100</v>
      </c>
      <c r="BN433" s="315">
        <v>11500000</v>
      </c>
      <c r="BO433" s="315">
        <v>0</v>
      </c>
      <c r="BP433" s="315">
        <v>0</v>
      </c>
      <c r="BQ433" s="315">
        <v>0</v>
      </c>
      <c r="BR433" s="315">
        <v>0</v>
      </c>
      <c r="BS433" s="315">
        <v>0</v>
      </c>
      <c r="BT433" s="315">
        <v>0</v>
      </c>
      <c r="BU433" s="315">
        <v>0</v>
      </c>
      <c r="BV433" s="315">
        <v>0</v>
      </c>
      <c r="BW433" s="315">
        <v>0</v>
      </c>
      <c r="BX433" s="315">
        <v>0</v>
      </c>
      <c r="BY433" s="315">
        <v>0</v>
      </c>
      <c r="BZ433" s="315">
        <v>0</v>
      </c>
      <c r="CA433" s="315">
        <v>0</v>
      </c>
      <c r="CB433" s="315">
        <v>0</v>
      </c>
      <c r="CC433" s="315">
        <v>0</v>
      </c>
      <c r="CD433" s="315">
        <v>0</v>
      </c>
      <c r="CE433" s="315">
        <v>0</v>
      </c>
      <c r="CF433" s="315">
        <v>0</v>
      </c>
      <c r="CG433" s="315">
        <v>0</v>
      </c>
      <c r="CH433" s="315">
        <v>0</v>
      </c>
      <c r="CI433" s="315">
        <v>0</v>
      </c>
      <c r="CJ433" s="315">
        <v>0</v>
      </c>
      <c r="CK433" s="315">
        <v>0</v>
      </c>
      <c r="CL433" s="315">
        <v>37100</v>
      </c>
      <c r="CM433" s="315">
        <v>0</v>
      </c>
      <c r="CN433" s="315">
        <v>0</v>
      </c>
      <c r="CO433" s="315">
        <v>0</v>
      </c>
      <c r="CP433" s="315">
        <v>0</v>
      </c>
      <c r="CQ433" s="315">
        <v>0</v>
      </c>
      <c r="CR433" s="315">
        <v>0</v>
      </c>
      <c r="CS433" s="315">
        <v>0</v>
      </c>
      <c r="CT433" s="315">
        <v>0</v>
      </c>
      <c r="CU433" s="315">
        <v>0</v>
      </c>
      <c r="CV433" s="315">
        <v>0</v>
      </c>
      <c r="CW433" s="315">
        <v>0</v>
      </c>
      <c r="CX433" s="315">
        <v>0</v>
      </c>
      <c r="CY433" s="315">
        <v>0</v>
      </c>
      <c r="CZ433" s="315">
        <v>0</v>
      </c>
      <c r="DA433" s="315">
        <v>0</v>
      </c>
      <c r="DB433" s="315">
        <v>0</v>
      </c>
      <c r="DC433" s="315">
        <v>0</v>
      </c>
      <c r="DD433" s="315">
        <v>0</v>
      </c>
      <c r="DE433" s="315">
        <v>0</v>
      </c>
      <c r="DF433" s="315">
        <v>197360.4</v>
      </c>
      <c r="DG433" s="315">
        <v>0</v>
      </c>
      <c r="DH433" s="315">
        <v>400000</v>
      </c>
      <c r="DI433" s="315">
        <v>84500</v>
      </c>
      <c r="DJ433" s="315">
        <v>199220.2</v>
      </c>
      <c r="DK433" s="315">
        <v>2900000</v>
      </c>
      <c r="DL433" s="315">
        <v>0</v>
      </c>
      <c r="DM433" s="315">
        <v>0</v>
      </c>
      <c r="DN433" s="315">
        <v>0</v>
      </c>
      <c r="DO433" s="315">
        <v>0</v>
      </c>
      <c r="DP433" s="315">
        <v>0</v>
      </c>
      <c r="DQ433" s="315">
        <v>0</v>
      </c>
      <c r="DR433" s="315">
        <v>0</v>
      </c>
      <c r="DS433" s="315">
        <v>40000</v>
      </c>
      <c r="DT433" s="315">
        <v>0</v>
      </c>
      <c r="DU433" s="315">
        <v>0</v>
      </c>
      <c r="DV433" s="315">
        <v>0</v>
      </c>
      <c r="DW433" s="315">
        <v>20000</v>
      </c>
      <c r="DX433" s="315">
        <v>0</v>
      </c>
      <c r="DY433" s="315">
        <v>0</v>
      </c>
      <c r="DZ433" s="315">
        <v>0</v>
      </c>
      <c r="EA433" s="315">
        <v>0</v>
      </c>
      <c r="EB433" s="315">
        <v>0</v>
      </c>
      <c r="EC433" s="315">
        <v>342370.93</v>
      </c>
      <c r="ED433" s="315">
        <v>6400</v>
      </c>
      <c r="EE433" s="315">
        <v>0</v>
      </c>
      <c r="EF433" s="315">
        <v>0</v>
      </c>
      <c r="EG433" s="315">
        <v>0</v>
      </c>
      <c r="EH433" s="315">
        <v>0</v>
      </c>
      <c r="EI433" s="315">
        <v>0</v>
      </c>
      <c r="EJ433" s="315">
        <v>0</v>
      </c>
      <c r="EK433" s="315">
        <v>0</v>
      </c>
      <c r="EL433" s="315">
        <v>0</v>
      </c>
      <c r="EM433" s="315">
        <v>0</v>
      </c>
      <c r="EN433" s="315">
        <v>100000</v>
      </c>
      <c r="EO433" s="315">
        <v>0</v>
      </c>
      <c r="EP433" s="315">
        <v>0</v>
      </c>
      <c r="EQ433" s="315">
        <v>0</v>
      </c>
      <c r="ER433" s="315">
        <v>0</v>
      </c>
      <c r="ES433" s="315">
        <v>65000</v>
      </c>
      <c r="ET433" s="315">
        <v>0</v>
      </c>
      <c r="EU433" s="315">
        <v>0</v>
      </c>
      <c r="EV433" s="315">
        <v>0</v>
      </c>
      <c r="EW433" s="315">
        <v>0</v>
      </c>
      <c r="EX433" s="315">
        <v>232611.8</v>
      </c>
      <c r="EY433" s="315">
        <v>0</v>
      </c>
      <c r="EZ433" s="315">
        <v>25884237.149999999</v>
      </c>
      <c r="FA433" s="315">
        <v>0</v>
      </c>
      <c r="FB433" s="315">
        <v>7000</v>
      </c>
      <c r="FC433" s="315">
        <v>0</v>
      </c>
      <c r="FD433" s="315">
        <v>0</v>
      </c>
      <c r="FE433" s="315">
        <v>0</v>
      </c>
      <c r="FF433" s="315">
        <v>0</v>
      </c>
      <c r="FG433" s="315">
        <v>0</v>
      </c>
      <c r="FH433" s="315">
        <v>4566371.2699999996</v>
      </c>
      <c r="FI433" s="315">
        <v>0</v>
      </c>
      <c r="FJ433" s="315">
        <v>0</v>
      </c>
      <c r="FK433" s="315">
        <v>0</v>
      </c>
      <c r="FL433" s="315">
        <v>0</v>
      </c>
      <c r="FM433" s="315">
        <v>25000</v>
      </c>
      <c r="FN433" s="315">
        <v>8000</v>
      </c>
      <c r="FO433" s="315">
        <v>0</v>
      </c>
      <c r="FP433" s="315">
        <v>0</v>
      </c>
      <c r="FQ433" s="315">
        <v>0</v>
      </c>
      <c r="FR433" s="315">
        <v>2146000</v>
      </c>
      <c r="FS433" s="315">
        <v>0</v>
      </c>
      <c r="FT433" s="315">
        <v>0</v>
      </c>
      <c r="FU433" s="315">
        <v>0</v>
      </c>
      <c r="FV433" s="315">
        <v>0</v>
      </c>
      <c r="FW433" s="315">
        <v>0</v>
      </c>
      <c r="FX433" s="315">
        <v>0</v>
      </c>
      <c r="FY433" s="315">
        <v>0</v>
      </c>
      <c r="FZ433" s="315">
        <v>0</v>
      </c>
      <c r="GA433" s="315">
        <v>0</v>
      </c>
      <c r="GB433" s="315">
        <v>0</v>
      </c>
      <c r="GC433" s="315">
        <v>0</v>
      </c>
      <c r="GD433" s="315">
        <v>0</v>
      </c>
      <c r="GE433" s="315">
        <v>0</v>
      </c>
      <c r="GF433" s="315">
        <v>0</v>
      </c>
      <c r="GG433" s="315">
        <v>175900</v>
      </c>
      <c r="GH433" s="315">
        <v>200886.99</v>
      </c>
      <c r="GI433" s="315">
        <v>0</v>
      </c>
      <c r="GJ433" s="315">
        <v>0</v>
      </c>
      <c r="GK433" s="315">
        <v>13726214.84</v>
      </c>
      <c r="GL433" s="315">
        <v>436500</v>
      </c>
      <c r="GM433" s="315">
        <v>5061346.58</v>
      </c>
      <c r="GN433" s="315">
        <v>0</v>
      </c>
      <c r="GO433" s="315">
        <v>0</v>
      </c>
      <c r="GP433" s="315">
        <v>450</v>
      </c>
      <c r="GQ433" s="315">
        <v>0</v>
      </c>
      <c r="GR433" s="315">
        <v>0</v>
      </c>
      <c r="GS433" s="315">
        <v>1050000</v>
      </c>
      <c r="GT433" s="315">
        <v>0</v>
      </c>
      <c r="GU433" s="315">
        <v>3431168.22</v>
      </c>
      <c r="GV433" s="315">
        <v>0</v>
      </c>
      <c r="GW433" s="315">
        <v>0</v>
      </c>
      <c r="GX433" s="315">
        <v>0</v>
      </c>
      <c r="GY433" s="315">
        <v>0</v>
      </c>
      <c r="GZ433" s="315">
        <v>0</v>
      </c>
      <c r="HA433" s="315">
        <v>0</v>
      </c>
      <c r="HB433" s="315">
        <v>0</v>
      </c>
      <c r="HC433" s="315">
        <v>0</v>
      </c>
      <c r="HD433" s="315">
        <v>0</v>
      </c>
      <c r="HE433" s="315">
        <v>0</v>
      </c>
      <c r="HF433" s="315">
        <v>0</v>
      </c>
      <c r="HG433" s="315">
        <v>0</v>
      </c>
      <c r="HH433" s="315">
        <v>1796263.9</v>
      </c>
      <c r="HI433" s="315">
        <v>0</v>
      </c>
      <c r="HJ433" s="315">
        <v>0</v>
      </c>
      <c r="HK433" s="315">
        <v>0</v>
      </c>
      <c r="HL433" s="315">
        <v>1010000</v>
      </c>
      <c r="HM433" s="315">
        <v>0</v>
      </c>
      <c r="HN433" s="315">
        <v>0</v>
      </c>
      <c r="HO433" s="315">
        <v>0</v>
      </c>
      <c r="HP433" s="315">
        <v>0</v>
      </c>
      <c r="HQ433" s="315">
        <v>0</v>
      </c>
      <c r="HR433" s="315">
        <v>0</v>
      </c>
      <c r="HS433" s="315">
        <v>0</v>
      </c>
      <c r="HT433" s="315">
        <v>593000</v>
      </c>
      <c r="HU433" s="315">
        <v>1150</v>
      </c>
      <c r="HV433" s="315">
        <v>0</v>
      </c>
      <c r="HW433" s="315">
        <v>0</v>
      </c>
      <c r="HX433" s="315">
        <v>0</v>
      </c>
      <c r="HY433" s="315">
        <v>4000</v>
      </c>
      <c r="HZ433" s="315">
        <v>0</v>
      </c>
      <c r="IA433" s="315">
        <v>0</v>
      </c>
      <c r="IB433" s="315">
        <v>2500</v>
      </c>
      <c r="IC433" s="315">
        <v>330094.83</v>
      </c>
      <c r="ID433" s="315">
        <v>0</v>
      </c>
      <c r="IE433" s="315">
        <v>0</v>
      </c>
      <c r="IF433" s="315">
        <v>0</v>
      </c>
      <c r="IG433" s="315">
        <v>0</v>
      </c>
      <c r="IH433" s="315">
        <v>0</v>
      </c>
      <c r="II433" s="315">
        <v>0</v>
      </c>
      <c r="IJ433" s="315">
        <v>0</v>
      </c>
      <c r="IK433" s="315">
        <v>0</v>
      </c>
      <c r="IL433" s="315">
        <v>0</v>
      </c>
      <c r="IM433" s="315">
        <v>0</v>
      </c>
      <c r="IN433" s="315">
        <v>0</v>
      </c>
      <c r="IO433" s="315">
        <v>51361.99</v>
      </c>
      <c r="IP433" s="315">
        <v>0</v>
      </c>
      <c r="IQ433" s="315">
        <v>0</v>
      </c>
      <c r="IR433" s="315">
        <v>0</v>
      </c>
      <c r="IS433" s="315">
        <v>0</v>
      </c>
      <c r="IT433" s="315">
        <v>326627.95</v>
      </c>
      <c r="IU433" s="315">
        <v>0</v>
      </c>
      <c r="IV433" s="315">
        <v>0</v>
      </c>
      <c r="IW433" s="315">
        <v>0</v>
      </c>
      <c r="IX433" s="315">
        <v>0</v>
      </c>
      <c r="IY433" s="315">
        <v>0</v>
      </c>
      <c r="IZ433" s="315">
        <v>0</v>
      </c>
      <c r="JA433" s="315">
        <v>0</v>
      </c>
      <c r="JB433" s="315">
        <v>0</v>
      </c>
      <c r="JC433" s="315">
        <v>0</v>
      </c>
      <c r="JD433" s="315">
        <v>0</v>
      </c>
      <c r="JE433" s="315">
        <v>0</v>
      </c>
      <c r="JF433" s="315">
        <v>0</v>
      </c>
      <c r="JG433" s="315">
        <v>0</v>
      </c>
      <c r="JH433" s="315">
        <v>0</v>
      </c>
      <c r="JI433" s="315">
        <v>0</v>
      </c>
      <c r="JJ433" s="315">
        <v>0</v>
      </c>
      <c r="JK433" s="315">
        <v>0</v>
      </c>
      <c r="JL433" s="315">
        <v>0</v>
      </c>
      <c r="JM433" s="315">
        <v>0</v>
      </c>
      <c r="JN433" s="315">
        <v>0</v>
      </c>
      <c r="JO433" s="315">
        <v>17500</v>
      </c>
      <c r="JP433" s="315">
        <v>0</v>
      </c>
      <c r="JQ433" s="315">
        <v>0</v>
      </c>
      <c r="JR433" s="315">
        <v>0</v>
      </c>
      <c r="JS433" s="315">
        <v>0</v>
      </c>
      <c r="JT433" s="315">
        <v>6000</v>
      </c>
      <c r="JU433" s="315">
        <v>1950000</v>
      </c>
      <c r="JV433" s="315">
        <v>433800</v>
      </c>
      <c r="JW433" s="315">
        <v>0</v>
      </c>
      <c r="JX433" s="315">
        <v>0</v>
      </c>
      <c r="JY433" s="315">
        <v>0</v>
      </c>
      <c r="JZ433" s="315">
        <v>0</v>
      </c>
      <c r="KA433" s="315">
        <v>0</v>
      </c>
      <c r="KB433" s="315">
        <v>0</v>
      </c>
      <c r="KC433" s="315">
        <v>18017.2</v>
      </c>
      <c r="KD433" s="315">
        <v>0</v>
      </c>
      <c r="KE433" s="315">
        <v>0</v>
      </c>
      <c r="KF433" s="315">
        <v>0</v>
      </c>
      <c r="KG433" s="315">
        <v>0</v>
      </c>
      <c r="KH433" s="315">
        <v>0</v>
      </c>
      <c r="KI433" s="315">
        <v>0</v>
      </c>
      <c r="KJ433" s="315">
        <v>0</v>
      </c>
      <c r="KK433" s="315">
        <v>0</v>
      </c>
      <c r="KL433" s="315">
        <v>0</v>
      </c>
      <c r="KM433" s="315">
        <v>0</v>
      </c>
      <c r="KN433" s="315">
        <v>10500</v>
      </c>
      <c r="KO433" s="315">
        <v>0</v>
      </c>
      <c r="KP433" s="315">
        <v>1114626.3999999999</v>
      </c>
      <c r="KQ433" s="315">
        <v>0</v>
      </c>
      <c r="KR433" s="315">
        <v>18000</v>
      </c>
      <c r="KS433" s="314">
        <v>0</v>
      </c>
      <c r="KU433" s="312">
        <v>12</v>
      </c>
      <c r="KV433" s="312">
        <v>122</v>
      </c>
      <c r="KY433" s="312">
        <v>9122</v>
      </c>
    </row>
    <row r="434" spans="1:311" x14ac:dyDescent="0.25">
      <c r="A434" s="321">
        <v>2022</v>
      </c>
      <c r="B434" s="320" t="s">
        <v>807</v>
      </c>
      <c r="C434" s="320" t="s">
        <v>831</v>
      </c>
      <c r="D434" s="320" t="s">
        <v>833</v>
      </c>
      <c r="E434" s="320" t="s">
        <v>780</v>
      </c>
      <c r="F434" s="319">
        <v>2</v>
      </c>
      <c r="G434" s="319">
        <v>297718</v>
      </c>
      <c r="H434" s="319">
        <v>48318955</v>
      </c>
      <c r="I434" s="319">
        <v>2838416.56</v>
      </c>
      <c r="J434" s="319">
        <v>0</v>
      </c>
      <c r="K434" s="319">
        <v>1769249</v>
      </c>
      <c r="L434" s="319">
        <v>3674841.65</v>
      </c>
      <c r="M434" s="319">
        <v>4499463.2</v>
      </c>
      <c r="N434" s="319">
        <v>7641432.0300000003</v>
      </c>
      <c r="O434" s="319">
        <v>920237.27</v>
      </c>
      <c r="P434" s="319">
        <v>632588.15</v>
      </c>
      <c r="Q434" s="319">
        <v>4207250</v>
      </c>
      <c r="R434" s="319">
        <v>73610</v>
      </c>
      <c r="S434" s="319">
        <v>2963039.27</v>
      </c>
      <c r="T434" s="319">
        <v>1935726.05</v>
      </c>
      <c r="U434" s="319">
        <v>4849256.45</v>
      </c>
      <c r="V434" s="319">
        <v>5259870.2</v>
      </c>
      <c r="W434" s="319">
        <v>667140</v>
      </c>
      <c r="X434" s="319">
        <v>217330.25</v>
      </c>
      <c r="Y434" s="319">
        <v>1750211.1</v>
      </c>
      <c r="Z434" s="319">
        <v>726755.5</v>
      </c>
      <c r="AA434" s="319">
        <v>8961300.5999999996</v>
      </c>
      <c r="AB434" s="319">
        <v>1442200</v>
      </c>
      <c r="AC434" s="319">
        <v>155000</v>
      </c>
      <c r="AD434" s="319">
        <v>10330347.359999999</v>
      </c>
      <c r="AE434" s="319">
        <v>133491.15</v>
      </c>
      <c r="AF434" s="319">
        <v>1485900</v>
      </c>
      <c r="AG434" s="319">
        <v>1</v>
      </c>
      <c r="AH434" s="319">
        <v>6388610</v>
      </c>
      <c r="AI434" s="319">
        <v>4429656.95</v>
      </c>
      <c r="AJ434" s="319">
        <v>7812489.3700000001</v>
      </c>
      <c r="AK434" s="319">
        <v>139000</v>
      </c>
      <c r="AL434" s="319">
        <v>20514513.5</v>
      </c>
      <c r="AM434" s="319">
        <v>155599</v>
      </c>
      <c r="AN434" s="319">
        <v>4141308.71</v>
      </c>
      <c r="AO434" s="319">
        <v>210000</v>
      </c>
      <c r="AP434" s="319">
        <v>1</v>
      </c>
      <c r="AQ434" s="319">
        <v>652343.1</v>
      </c>
      <c r="AR434" s="319">
        <v>30627823.989999998</v>
      </c>
      <c r="AS434" s="319">
        <v>1229440.47</v>
      </c>
      <c r="AT434" s="319">
        <v>4367475.2</v>
      </c>
      <c r="AU434" s="319">
        <v>3068750.86</v>
      </c>
      <c r="AV434" s="319">
        <v>394628</v>
      </c>
      <c r="AW434" s="319">
        <v>3736101</v>
      </c>
      <c r="AX434" s="319">
        <v>563149.69999999995</v>
      </c>
      <c r="AY434" s="319">
        <v>1079459.5</v>
      </c>
      <c r="AZ434" s="319">
        <v>2119369.0499999998</v>
      </c>
      <c r="BA434" s="319">
        <v>148522</v>
      </c>
      <c r="BB434" s="319">
        <v>1513187.74</v>
      </c>
      <c r="BC434" s="319">
        <v>4085100</v>
      </c>
      <c r="BD434" s="319">
        <v>3390167</v>
      </c>
      <c r="BE434" s="319">
        <v>2357181.6</v>
      </c>
      <c r="BF434" s="319">
        <v>5</v>
      </c>
      <c r="BG434" s="319">
        <v>1037003</v>
      </c>
      <c r="BH434" s="319">
        <v>15652</v>
      </c>
      <c r="BI434" s="319">
        <v>2918077</v>
      </c>
      <c r="BJ434" s="319">
        <v>72875</v>
      </c>
      <c r="BK434" s="319">
        <v>5422100.2999999998</v>
      </c>
      <c r="BL434" s="319">
        <v>46024</v>
      </c>
      <c r="BM434" s="319">
        <v>725883.42</v>
      </c>
      <c r="BN434" s="319">
        <v>500500</v>
      </c>
      <c r="BO434" s="319">
        <v>4744215.28</v>
      </c>
      <c r="BP434" s="319">
        <v>1</v>
      </c>
      <c r="BQ434" s="319">
        <v>0</v>
      </c>
      <c r="BR434" s="319">
        <v>604800</v>
      </c>
      <c r="BS434" s="319">
        <v>3937441.1</v>
      </c>
      <c r="BT434" s="319">
        <v>2999320</v>
      </c>
      <c r="BU434" s="319">
        <v>28864</v>
      </c>
      <c r="BV434" s="319">
        <v>1090641.78</v>
      </c>
      <c r="BW434" s="319">
        <v>1</v>
      </c>
      <c r="BX434" s="319">
        <v>517632.2</v>
      </c>
      <c r="BY434" s="319">
        <v>2162352.7999999998</v>
      </c>
      <c r="BZ434" s="319">
        <v>3326658.8</v>
      </c>
      <c r="CA434" s="319">
        <v>6043593</v>
      </c>
      <c r="CB434" s="319">
        <v>375524.5</v>
      </c>
      <c r="CC434" s="319">
        <v>2006934.1</v>
      </c>
      <c r="CD434" s="319">
        <v>4213511.8499999996</v>
      </c>
      <c r="CE434" s="319">
        <v>2160000</v>
      </c>
      <c r="CF434" s="319">
        <v>1830752</v>
      </c>
      <c r="CG434" s="319">
        <v>6844887</v>
      </c>
      <c r="CH434" s="319">
        <v>10565707</v>
      </c>
      <c r="CI434" s="319">
        <v>21083428.5</v>
      </c>
      <c r="CJ434" s="319">
        <v>573446</v>
      </c>
      <c r="CK434" s="319">
        <v>105882.55</v>
      </c>
      <c r="CL434" s="319">
        <v>3073599.75</v>
      </c>
      <c r="CM434" s="319">
        <v>698047</v>
      </c>
      <c r="CN434" s="319">
        <v>4625000</v>
      </c>
      <c r="CO434" s="319">
        <v>2039693.3</v>
      </c>
      <c r="CP434" s="319">
        <v>1014553.6</v>
      </c>
      <c r="CQ434" s="319">
        <v>8408289.1999999993</v>
      </c>
      <c r="CR434" s="319">
        <v>201840</v>
      </c>
      <c r="CS434" s="319">
        <v>2219940.6800000002</v>
      </c>
      <c r="CT434" s="319">
        <v>89869.3</v>
      </c>
      <c r="CU434" s="319">
        <v>282101</v>
      </c>
      <c r="CV434" s="319">
        <v>642945</v>
      </c>
      <c r="CW434" s="319">
        <v>1702241.6</v>
      </c>
      <c r="CX434" s="319">
        <v>2000733.5</v>
      </c>
      <c r="CY434" s="319">
        <v>15189376.140000001</v>
      </c>
      <c r="CZ434" s="319">
        <v>29302519.32</v>
      </c>
      <c r="DA434" s="319">
        <v>7475002</v>
      </c>
      <c r="DB434" s="319">
        <v>13949549.949999999</v>
      </c>
      <c r="DC434" s="319">
        <v>5603295.1500000004</v>
      </c>
      <c r="DD434" s="319">
        <v>12179519</v>
      </c>
      <c r="DE434" s="319">
        <v>5240548.5</v>
      </c>
      <c r="DF434" s="319">
        <v>351675</v>
      </c>
      <c r="DG434" s="319">
        <v>1349175.35</v>
      </c>
      <c r="DH434" s="319">
        <v>2471631.5</v>
      </c>
      <c r="DI434" s="319">
        <v>1179017</v>
      </c>
      <c r="DJ434" s="319">
        <v>505907.55</v>
      </c>
      <c r="DK434" s="319">
        <v>5651417.2000000002</v>
      </c>
      <c r="DL434" s="319">
        <v>1630279.8</v>
      </c>
      <c r="DM434" s="319">
        <v>6167004.9500000002</v>
      </c>
      <c r="DN434" s="319">
        <v>46830</v>
      </c>
      <c r="DO434" s="319">
        <v>1913321</v>
      </c>
      <c r="DP434" s="319">
        <v>111198</v>
      </c>
      <c r="DQ434" s="319">
        <v>995798.18</v>
      </c>
      <c r="DR434" s="319">
        <v>189650</v>
      </c>
      <c r="DS434" s="319">
        <v>20843695.59</v>
      </c>
      <c r="DT434" s="319">
        <v>3209900</v>
      </c>
      <c r="DU434" s="319">
        <v>11506057.58</v>
      </c>
      <c r="DV434" s="319">
        <v>1886722</v>
      </c>
      <c r="DW434" s="319">
        <v>991693.6</v>
      </c>
      <c r="DX434" s="319">
        <v>1040000</v>
      </c>
      <c r="DY434" s="319">
        <v>8102456.75</v>
      </c>
      <c r="DZ434" s="319">
        <v>1192619.45</v>
      </c>
      <c r="EA434" s="319">
        <v>24349468.300000001</v>
      </c>
      <c r="EB434" s="319">
        <v>919926</v>
      </c>
      <c r="EC434" s="319">
        <v>768011</v>
      </c>
      <c r="ED434" s="319">
        <v>2242000</v>
      </c>
      <c r="EE434" s="319">
        <v>900003</v>
      </c>
      <c r="EF434" s="319">
        <v>1</v>
      </c>
      <c r="EG434" s="319">
        <v>7838000</v>
      </c>
      <c r="EH434" s="319">
        <v>744858.74</v>
      </c>
      <c r="EI434" s="319">
        <v>2455406</v>
      </c>
      <c r="EJ434" s="319">
        <v>18342359.289999999</v>
      </c>
      <c r="EK434" s="319">
        <v>0</v>
      </c>
      <c r="EL434" s="319">
        <v>282800</v>
      </c>
      <c r="EM434" s="319">
        <v>9311208.25</v>
      </c>
      <c r="EN434" s="319">
        <v>4777036</v>
      </c>
      <c r="EO434" s="319">
        <v>7934927.29</v>
      </c>
      <c r="EP434" s="319">
        <v>2094900</v>
      </c>
      <c r="EQ434" s="319">
        <v>818753.15</v>
      </c>
      <c r="ER434" s="319">
        <v>2216281.7999999998</v>
      </c>
      <c r="ES434" s="319">
        <v>1052603.25</v>
      </c>
      <c r="ET434" s="319">
        <v>459032</v>
      </c>
      <c r="EU434" s="319">
        <v>3048909.14</v>
      </c>
      <c r="EV434" s="319">
        <v>195100</v>
      </c>
      <c r="EW434" s="319">
        <v>0</v>
      </c>
      <c r="EX434" s="319">
        <v>649506</v>
      </c>
      <c r="EY434" s="319">
        <v>24615640</v>
      </c>
      <c r="EZ434" s="319">
        <v>499461947.56</v>
      </c>
      <c r="FA434" s="319">
        <v>592580.69999999995</v>
      </c>
      <c r="FB434" s="319">
        <v>3823868.11</v>
      </c>
      <c r="FC434" s="319">
        <v>6779979.2000000002</v>
      </c>
      <c r="FD434" s="319">
        <v>547121</v>
      </c>
      <c r="FE434" s="319">
        <v>1</v>
      </c>
      <c r="FF434" s="319">
        <v>303500</v>
      </c>
      <c r="FG434" s="319">
        <v>1043496.67</v>
      </c>
      <c r="FH434" s="319">
        <v>4841260</v>
      </c>
      <c r="FI434" s="319">
        <v>132420</v>
      </c>
      <c r="FJ434" s="319">
        <v>2829000</v>
      </c>
      <c r="FK434" s="319">
        <v>2268755.33</v>
      </c>
      <c r="FL434" s="319">
        <v>190445</v>
      </c>
      <c r="FM434" s="319">
        <v>4991013.46</v>
      </c>
      <c r="FN434" s="319">
        <v>1481443.25</v>
      </c>
      <c r="FO434" s="319">
        <v>2253543.4</v>
      </c>
      <c r="FP434" s="319">
        <v>604300</v>
      </c>
      <c r="FQ434" s="319">
        <v>2</v>
      </c>
      <c r="FR434" s="319">
        <v>10542128</v>
      </c>
      <c r="FS434" s="319">
        <v>42214</v>
      </c>
      <c r="FT434" s="319">
        <v>2653815.0499999998</v>
      </c>
      <c r="FU434" s="319">
        <v>1709283.75</v>
      </c>
      <c r="FV434" s="319">
        <v>294667</v>
      </c>
      <c r="FW434" s="319">
        <v>1</v>
      </c>
      <c r="FX434" s="319">
        <v>22629595.789999999</v>
      </c>
      <c r="FY434" s="319">
        <v>16600322.289999999</v>
      </c>
      <c r="FZ434" s="319">
        <v>405002</v>
      </c>
      <c r="GA434" s="319">
        <v>707198</v>
      </c>
      <c r="GB434" s="319">
        <v>1078943.8999999999</v>
      </c>
      <c r="GC434" s="319">
        <v>2755104.81</v>
      </c>
      <c r="GD434" s="319">
        <v>2276471.7999999998</v>
      </c>
      <c r="GE434" s="319">
        <v>2545524</v>
      </c>
      <c r="GF434" s="319">
        <v>377900</v>
      </c>
      <c r="GG434" s="319">
        <v>8100960.1399999997</v>
      </c>
      <c r="GH434" s="319">
        <v>118799</v>
      </c>
      <c r="GI434" s="319">
        <v>1663130.18</v>
      </c>
      <c r="GJ434" s="319">
        <v>2244701</v>
      </c>
      <c r="GK434" s="319">
        <v>1</v>
      </c>
      <c r="GL434" s="319">
        <v>6781566.4000000004</v>
      </c>
      <c r="GM434" s="319">
        <v>18403322</v>
      </c>
      <c r="GN434" s="319">
        <v>2837136.47</v>
      </c>
      <c r="GO434" s="319">
        <v>2968658.75</v>
      </c>
      <c r="GP434" s="319">
        <v>64010</v>
      </c>
      <c r="GQ434" s="319">
        <v>20200</v>
      </c>
      <c r="GR434" s="319">
        <v>361135</v>
      </c>
      <c r="GS434" s="319">
        <v>22378275</v>
      </c>
      <c r="GT434" s="319">
        <v>102500</v>
      </c>
      <c r="GU434" s="319">
        <v>7649916.25</v>
      </c>
      <c r="GV434" s="319">
        <v>2620600</v>
      </c>
      <c r="GW434" s="319">
        <v>9442</v>
      </c>
      <c r="GX434" s="319">
        <v>17301036.91</v>
      </c>
      <c r="GY434" s="319">
        <v>523937.8</v>
      </c>
      <c r="GZ434" s="319">
        <v>813575.5</v>
      </c>
      <c r="HA434" s="319">
        <v>5329683.05</v>
      </c>
      <c r="HB434" s="319">
        <v>748288.6</v>
      </c>
      <c r="HC434" s="319">
        <v>215638.1</v>
      </c>
      <c r="HD434" s="319">
        <v>154220</v>
      </c>
      <c r="HE434" s="319">
        <v>766500</v>
      </c>
      <c r="HF434" s="319">
        <v>255851</v>
      </c>
      <c r="HG434" s="319">
        <v>6772953</v>
      </c>
      <c r="HH434" s="319">
        <v>15636715.560000001</v>
      </c>
      <c r="HI434" s="319">
        <v>2269409.2400000002</v>
      </c>
      <c r="HJ434" s="319">
        <v>820862</v>
      </c>
      <c r="HK434" s="319">
        <v>219004</v>
      </c>
      <c r="HL434" s="319">
        <v>6397245.25</v>
      </c>
      <c r="HM434" s="319">
        <v>706001</v>
      </c>
      <c r="HN434" s="319">
        <v>2641481.65</v>
      </c>
      <c r="HO434" s="319">
        <v>1317864.46</v>
      </c>
      <c r="HP434" s="319">
        <v>11594676.779999999</v>
      </c>
      <c r="HQ434" s="319">
        <v>0</v>
      </c>
      <c r="HR434" s="319">
        <v>2096752.95</v>
      </c>
      <c r="HS434" s="319">
        <v>132500</v>
      </c>
      <c r="HT434" s="319">
        <v>6372193.7800000003</v>
      </c>
      <c r="HU434" s="319">
        <v>739100</v>
      </c>
      <c r="HV434" s="319">
        <v>1701950</v>
      </c>
      <c r="HW434" s="319">
        <v>43252085.950000003</v>
      </c>
      <c r="HX434" s="319">
        <v>82226</v>
      </c>
      <c r="HY434" s="319">
        <v>13787000</v>
      </c>
      <c r="HZ434" s="319">
        <v>1006800</v>
      </c>
      <c r="IA434" s="319">
        <v>2417301</v>
      </c>
      <c r="IB434" s="319">
        <v>3286479.11</v>
      </c>
      <c r="IC434" s="319">
        <v>7368906.2999999998</v>
      </c>
      <c r="ID434" s="319">
        <v>3514130</v>
      </c>
      <c r="IE434" s="319">
        <v>9008609.5999999996</v>
      </c>
      <c r="IF434" s="319">
        <v>21413.9</v>
      </c>
      <c r="IG434" s="319">
        <v>1004752.4</v>
      </c>
      <c r="IH434" s="319">
        <v>60500</v>
      </c>
      <c r="II434" s="319">
        <v>60000</v>
      </c>
      <c r="IJ434" s="319">
        <v>5836196.5700000003</v>
      </c>
      <c r="IK434" s="319">
        <v>79000</v>
      </c>
      <c r="IL434" s="319">
        <v>334901</v>
      </c>
      <c r="IM434" s="319">
        <v>1381906.7</v>
      </c>
      <c r="IN434" s="319">
        <v>14001</v>
      </c>
      <c r="IO434" s="319">
        <v>1240147.95</v>
      </c>
      <c r="IP434" s="319">
        <v>473095.45</v>
      </c>
      <c r="IQ434" s="319">
        <v>2972600</v>
      </c>
      <c r="IR434" s="319">
        <v>46708597.549999997</v>
      </c>
      <c r="IS434" s="319">
        <v>4096057.1</v>
      </c>
      <c r="IT434" s="319">
        <v>5045001</v>
      </c>
      <c r="IU434" s="319">
        <v>26907.8</v>
      </c>
      <c r="IV434" s="319">
        <v>2566200</v>
      </c>
      <c r="IW434" s="319">
        <v>5558359</v>
      </c>
      <c r="IX434" s="319">
        <v>50000</v>
      </c>
      <c r="IY434" s="319">
        <v>3738040.1</v>
      </c>
      <c r="IZ434" s="319">
        <v>349730.2</v>
      </c>
      <c r="JA434" s="319">
        <v>1670284.75</v>
      </c>
      <c r="JB434" s="319">
        <v>360350</v>
      </c>
      <c r="JC434" s="319">
        <v>4781008.05</v>
      </c>
      <c r="JD434" s="319">
        <v>523000</v>
      </c>
      <c r="JE434" s="319">
        <v>46500</v>
      </c>
      <c r="JF434" s="319">
        <v>822013.05</v>
      </c>
      <c r="JG434" s="319">
        <v>262200</v>
      </c>
      <c r="JH434" s="319">
        <v>1989101</v>
      </c>
      <c r="JI434" s="319">
        <v>448521</v>
      </c>
      <c r="JJ434" s="319">
        <v>9059615.2400000002</v>
      </c>
      <c r="JK434" s="319">
        <v>116472.6</v>
      </c>
      <c r="JL434" s="319">
        <v>1284371.9099999999</v>
      </c>
      <c r="JM434" s="319">
        <v>64474.25</v>
      </c>
      <c r="JN434" s="319">
        <v>411917</v>
      </c>
      <c r="JO434" s="319">
        <v>831969.95</v>
      </c>
      <c r="JP434" s="319">
        <v>173500</v>
      </c>
      <c r="JQ434" s="319">
        <v>33326.75</v>
      </c>
      <c r="JR434" s="319">
        <v>7500</v>
      </c>
      <c r="JS434" s="319">
        <v>6623263.2999999998</v>
      </c>
      <c r="JT434" s="319">
        <v>2150838.9500000002</v>
      </c>
      <c r="JU434" s="319">
        <v>10702502</v>
      </c>
      <c r="JV434" s="319">
        <v>102611529.34999999</v>
      </c>
      <c r="JW434" s="319">
        <v>230886.85</v>
      </c>
      <c r="JX434" s="319">
        <v>1</v>
      </c>
      <c r="JY434" s="319">
        <v>12300</v>
      </c>
      <c r="JZ434" s="319">
        <v>298506</v>
      </c>
      <c r="KA434" s="319">
        <v>123900</v>
      </c>
      <c r="KB434" s="319">
        <v>1200000</v>
      </c>
      <c r="KC434" s="319">
        <v>806547.09</v>
      </c>
      <c r="KD434" s="319">
        <v>298316</v>
      </c>
      <c r="KE434" s="319">
        <v>1785900</v>
      </c>
      <c r="KF434" s="319">
        <v>38381</v>
      </c>
      <c r="KG434" s="319">
        <v>1179500</v>
      </c>
      <c r="KH434" s="319">
        <v>1727630</v>
      </c>
      <c r="KI434" s="319">
        <v>785747</v>
      </c>
      <c r="KJ434" s="319">
        <v>99921.52</v>
      </c>
      <c r="KK434" s="319">
        <v>144160</v>
      </c>
      <c r="KL434" s="319">
        <v>1210000</v>
      </c>
      <c r="KM434" s="319">
        <v>1962246.5</v>
      </c>
      <c r="KN434" s="319">
        <v>3190898.89</v>
      </c>
      <c r="KO434" s="319">
        <v>4251481</v>
      </c>
      <c r="KP434" s="319">
        <v>0</v>
      </c>
      <c r="KQ434" s="319">
        <v>45634545.670000002</v>
      </c>
      <c r="KR434" s="319">
        <v>4243928.8099999996</v>
      </c>
      <c r="KS434" s="318">
        <v>709811.45</v>
      </c>
      <c r="KU434" s="312">
        <v>12</v>
      </c>
      <c r="KV434" s="312">
        <v>123</v>
      </c>
      <c r="KY434" s="312">
        <v>9123</v>
      </c>
    </row>
    <row r="435" spans="1:311" x14ac:dyDescent="0.25">
      <c r="A435" s="317">
        <v>2022</v>
      </c>
      <c r="B435" s="316" t="s">
        <v>807</v>
      </c>
      <c r="C435" s="316" t="s">
        <v>831</v>
      </c>
      <c r="D435" s="316" t="s">
        <v>832</v>
      </c>
      <c r="E435" s="316" t="s">
        <v>780</v>
      </c>
      <c r="F435" s="315">
        <v>0</v>
      </c>
      <c r="G435" s="315">
        <v>0</v>
      </c>
      <c r="H435" s="315">
        <v>537230.56000000006</v>
      </c>
      <c r="I435" s="315">
        <v>0</v>
      </c>
      <c r="J435" s="315">
        <v>0</v>
      </c>
      <c r="K435" s="315">
        <v>0</v>
      </c>
      <c r="L435" s="315">
        <v>0</v>
      </c>
      <c r="M435" s="315">
        <v>0</v>
      </c>
      <c r="N435" s="315">
        <v>0</v>
      </c>
      <c r="O435" s="315">
        <v>0</v>
      </c>
      <c r="P435" s="315">
        <v>116844.9</v>
      </c>
      <c r="Q435" s="315">
        <v>0</v>
      </c>
      <c r="R435" s="315">
        <v>0</v>
      </c>
      <c r="S435" s="315">
        <v>0</v>
      </c>
      <c r="T435" s="315">
        <v>0</v>
      </c>
      <c r="U435" s="315">
        <v>0</v>
      </c>
      <c r="V435" s="315">
        <v>0</v>
      </c>
      <c r="W435" s="315">
        <v>0</v>
      </c>
      <c r="X435" s="315">
        <v>0</v>
      </c>
      <c r="Y435" s="315">
        <v>0</v>
      </c>
      <c r="Z435" s="315">
        <v>0</v>
      </c>
      <c r="AA435" s="315">
        <v>0</v>
      </c>
      <c r="AB435" s="315">
        <v>0</v>
      </c>
      <c r="AC435" s="315">
        <v>501200</v>
      </c>
      <c r="AD435" s="315">
        <v>0</v>
      </c>
      <c r="AE435" s="315">
        <v>0</v>
      </c>
      <c r="AF435" s="315">
        <v>1236</v>
      </c>
      <c r="AG435" s="315">
        <v>0</v>
      </c>
      <c r="AH435" s="315">
        <v>0</v>
      </c>
      <c r="AI435" s="315">
        <v>0</v>
      </c>
      <c r="AJ435" s="315">
        <v>0</v>
      </c>
      <c r="AK435" s="315">
        <v>0</v>
      </c>
      <c r="AL435" s="315">
        <v>787607</v>
      </c>
      <c r="AM435" s="315">
        <v>0</v>
      </c>
      <c r="AN435" s="315">
        <v>0</v>
      </c>
      <c r="AO435" s="315">
        <v>0</v>
      </c>
      <c r="AP435" s="315">
        <v>0</v>
      </c>
      <c r="AQ435" s="315">
        <v>0</v>
      </c>
      <c r="AR435" s="315">
        <v>0</v>
      </c>
      <c r="AS435" s="315">
        <v>19784.88</v>
      </c>
      <c r="AT435" s="315">
        <v>0</v>
      </c>
      <c r="AU435" s="315">
        <v>1718.78</v>
      </c>
      <c r="AV435" s="315">
        <v>0</v>
      </c>
      <c r="AW435" s="315">
        <v>18885.75</v>
      </c>
      <c r="AX435" s="315">
        <v>0</v>
      </c>
      <c r="AY435" s="315">
        <v>0</v>
      </c>
      <c r="AZ435" s="315">
        <v>0</v>
      </c>
      <c r="BA435" s="315">
        <v>4000</v>
      </c>
      <c r="BB435" s="315">
        <v>0</v>
      </c>
      <c r="BC435" s="315">
        <v>0</v>
      </c>
      <c r="BD435" s="315">
        <v>0</v>
      </c>
      <c r="BE435" s="315">
        <v>12076.5</v>
      </c>
      <c r="BF435" s="315">
        <v>0</v>
      </c>
      <c r="BG435" s="315">
        <v>0</v>
      </c>
      <c r="BH435" s="315">
        <v>0</v>
      </c>
      <c r="BI435" s="315">
        <v>0</v>
      </c>
      <c r="BJ435" s="315">
        <v>0</v>
      </c>
      <c r="BK435" s="315">
        <v>0</v>
      </c>
      <c r="BL435" s="315">
        <v>0</v>
      </c>
      <c r="BM435" s="315">
        <v>0</v>
      </c>
      <c r="BN435" s="315">
        <v>0</v>
      </c>
      <c r="BO435" s="315">
        <v>0</v>
      </c>
      <c r="BP435" s="315">
        <v>0</v>
      </c>
      <c r="BQ435" s="315">
        <v>0</v>
      </c>
      <c r="BR435" s="315">
        <v>0</v>
      </c>
      <c r="BS435" s="315">
        <v>0</v>
      </c>
      <c r="BT435" s="315">
        <v>0</v>
      </c>
      <c r="BU435" s="315">
        <v>0</v>
      </c>
      <c r="BV435" s="315">
        <v>0</v>
      </c>
      <c r="BW435" s="315">
        <v>0</v>
      </c>
      <c r="BX435" s="315">
        <v>49331.7</v>
      </c>
      <c r="BY435" s="315">
        <v>1926136.31</v>
      </c>
      <c r="BZ435" s="315">
        <v>0</v>
      </c>
      <c r="CA435" s="315">
        <v>21775.05</v>
      </c>
      <c r="CB435" s="315">
        <v>0</v>
      </c>
      <c r="CC435" s="315">
        <v>39292.33</v>
      </c>
      <c r="CD435" s="315">
        <v>0</v>
      </c>
      <c r="CE435" s="315">
        <v>0</v>
      </c>
      <c r="CF435" s="315">
        <v>0</v>
      </c>
      <c r="CG435" s="315">
        <v>0</v>
      </c>
      <c r="CH435" s="315">
        <v>0</v>
      </c>
      <c r="CI435" s="315">
        <v>0</v>
      </c>
      <c r="CJ435" s="315">
        <v>0</v>
      </c>
      <c r="CK435" s="315">
        <v>0</v>
      </c>
      <c r="CL435" s="315">
        <v>0</v>
      </c>
      <c r="CM435" s="315">
        <v>0</v>
      </c>
      <c r="CN435" s="315">
        <v>0</v>
      </c>
      <c r="CO435" s="315">
        <v>0</v>
      </c>
      <c r="CP435" s="315">
        <v>0</v>
      </c>
      <c r="CQ435" s="315">
        <v>0</v>
      </c>
      <c r="CR435" s="315">
        <v>0</v>
      </c>
      <c r="CS435" s="315">
        <v>0</v>
      </c>
      <c r="CT435" s="315">
        <v>0</v>
      </c>
      <c r="CU435" s="315">
        <v>0</v>
      </c>
      <c r="CV435" s="315">
        <v>0</v>
      </c>
      <c r="CW435" s="315">
        <v>9000</v>
      </c>
      <c r="CX435" s="315">
        <v>2635.95</v>
      </c>
      <c r="CY435" s="315">
        <v>0</v>
      </c>
      <c r="CZ435" s="315">
        <v>0</v>
      </c>
      <c r="DA435" s="315">
        <v>0</v>
      </c>
      <c r="DB435" s="315">
        <v>0</v>
      </c>
      <c r="DC435" s="315">
        <v>0</v>
      </c>
      <c r="DD435" s="315">
        <v>0</v>
      </c>
      <c r="DE435" s="315">
        <v>4588.5</v>
      </c>
      <c r="DF435" s="315">
        <v>0</v>
      </c>
      <c r="DG435" s="315">
        <v>0</v>
      </c>
      <c r="DH435" s="315">
        <v>0</v>
      </c>
      <c r="DI435" s="315">
        <v>22504.3</v>
      </c>
      <c r="DJ435" s="315">
        <v>0</v>
      </c>
      <c r="DK435" s="315">
        <v>0</v>
      </c>
      <c r="DL435" s="315">
        <v>4027.9</v>
      </c>
      <c r="DM435" s="315">
        <v>0</v>
      </c>
      <c r="DN435" s="315">
        <v>0</v>
      </c>
      <c r="DO435" s="315">
        <v>0</v>
      </c>
      <c r="DP435" s="315">
        <v>0</v>
      </c>
      <c r="DQ435" s="315">
        <v>0</v>
      </c>
      <c r="DR435" s="315">
        <v>0</v>
      </c>
      <c r="DS435" s="315">
        <v>195734.46</v>
      </c>
      <c r="DT435" s="315">
        <v>0</v>
      </c>
      <c r="DU435" s="315">
        <v>0</v>
      </c>
      <c r="DV435" s="315">
        <v>0</v>
      </c>
      <c r="DW435" s="315">
        <v>6263.59</v>
      </c>
      <c r="DX435" s="315">
        <v>0</v>
      </c>
      <c r="DY435" s="315">
        <v>1627</v>
      </c>
      <c r="DZ435" s="315">
        <v>0</v>
      </c>
      <c r="EA435" s="315">
        <v>0</v>
      </c>
      <c r="EB435" s="315">
        <v>25739</v>
      </c>
      <c r="EC435" s="315">
        <v>0</v>
      </c>
      <c r="ED435" s="315">
        <v>2</v>
      </c>
      <c r="EE435" s="315">
        <v>3639</v>
      </c>
      <c r="EF435" s="315">
        <v>0</v>
      </c>
      <c r="EG435" s="315">
        <v>280000</v>
      </c>
      <c r="EH435" s="315">
        <v>0</v>
      </c>
      <c r="EI435" s="315">
        <v>0</v>
      </c>
      <c r="EJ435" s="315">
        <v>0</v>
      </c>
      <c r="EK435" s="315">
        <v>0</v>
      </c>
      <c r="EL435" s="315">
        <v>0</v>
      </c>
      <c r="EM435" s="315">
        <v>0</v>
      </c>
      <c r="EN435" s="315">
        <v>0</v>
      </c>
      <c r="EO435" s="315">
        <v>0</v>
      </c>
      <c r="EP435" s="315">
        <v>0</v>
      </c>
      <c r="EQ435" s="315">
        <v>0</v>
      </c>
      <c r="ER435" s="315">
        <v>0</v>
      </c>
      <c r="ES435" s="315">
        <v>0</v>
      </c>
      <c r="ET435" s="315">
        <v>0</v>
      </c>
      <c r="EU435" s="315">
        <v>0</v>
      </c>
      <c r="EV435" s="315">
        <v>0</v>
      </c>
      <c r="EW435" s="315">
        <v>0</v>
      </c>
      <c r="EX435" s="315">
        <v>0</v>
      </c>
      <c r="EY435" s="315">
        <v>0</v>
      </c>
      <c r="EZ435" s="315">
        <v>17826034.77</v>
      </c>
      <c r="FA435" s="315">
        <v>777</v>
      </c>
      <c r="FB435" s="315">
        <v>0</v>
      </c>
      <c r="FC435" s="315">
        <v>81326.600000000006</v>
      </c>
      <c r="FD435" s="315">
        <v>0</v>
      </c>
      <c r="FE435" s="315">
        <v>0</v>
      </c>
      <c r="FF435" s="315">
        <v>0</v>
      </c>
      <c r="FG435" s="315">
        <v>2000</v>
      </c>
      <c r="FH435" s="315">
        <v>0</v>
      </c>
      <c r="FI435" s="315">
        <v>0</v>
      </c>
      <c r="FJ435" s="315">
        <v>0</v>
      </c>
      <c r="FK435" s="315">
        <v>0</v>
      </c>
      <c r="FL435" s="315">
        <v>0</v>
      </c>
      <c r="FM435" s="315">
        <v>0</v>
      </c>
      <c r="FN435" s="315">
        <v>60000</v>
      </c>
      <c r="FO435" s="315">
        <v>0</v>
      </c>
      <c r="FP435" s="315">
        <v>1</v>
      </c>
      <c r="FQ435" s="315">
        <v>2206.96</v>
      </c>
      <c r="FR435" s="315">
        <v>2299515.34</v>
      </c>
      <c r="FS435" s="315">
        <v>4991.13</v>
      </c>
      <c r="FT435" s="315">
        <v>34954.6</v>
      </c>
      <c r="FU435" s="315">
        <v>0</v>
      </c>
      <c r="FV435" s="315">
        <v>0</v>
      </c>
      <c r="FW435" s="315">
        <v>0</v>
      </c>
      <c r="FX435" s="315">
        <v>0</v>
      </c>
      <c r="FY435" s="315">
        <v>0</v>
      </c>
      <c r="FZ435" s="315">
        <v>0</v>
      </c>
      <c r="GA435" s="315">
        <v>0</v>
      </c>
      <c r="GB435" s="315">
        <v>0</v>
      </c>
      <c r="GC435" s="315">
        <v>0</v>
      </c>
      <c r="GD435" s="315">
        <v>0</v>
      </c>
      <c r="GE435" s="315">
        <v>143309.45000000001</v>
      </c>
      <c r="GF435" s="315">
        <v>0</v>
      </c>
      <c r="GG435" s="315">
        <v>0</v>
      </c>
      <c r="GH435" s="315">
        <v>0</v>
      </c>
      <c r="GI435" s="315">
        <v>0</v>
      </c>
      <c r="GJ435" s="315">
        <v>815.09</v>
      </c>
      <c r="GK435" s="315">
        <v>4063135.8</v>
      </c>
      <c r="GL435" s="315">
        <v>0</v>
      </c>
      <c r="GM435" s="315">
        <v>367830.62</v>
      </c>
      <c r="GN435" s="315">
        <v>0</v>
      </c>
      <c r="GO435" s="315">
        <v>0</v>
      </c>
      <c r="GP435" s="315">
        <v>0</v>
      </c>
      <c r="GQ435" s="315">
        <v>0</v>
      </c>
      <c r="GR435" s="315">
        <v>0</v>
      </c>
      <c r="GS435" s="315">
        <v>0</v>
      </c>
      <c r="GT435" s="315">
        <v>0</v>
      </c>
      <c r="GU435" s="315">
        <v>0</v>
      </c>
      <c r="GV435" s="315">
        <v>0</v>
      </c>
      <c r="GW435" s="315">
        <v>0</v>
      </c>
      <c r="GX435" s="315">
        <v>0</v>
      </c>
      <c r="GY435" s="315">
        <v>0</v>
      </c>
      <c r="GZ435" s="315">
        <v>0</v>
      </c>
      <c r="HA435" s="315">
        <v>0</v>
      </c>
      <c r="HB435" s="315">
        <v>0</v>
      </c>
      <c r="HC435" s="315">
        <v>0</v>
      </c>
      <c r="HD435" s="315">
        <v>0</v>
      </c>
      <c r="HE435" s="315">
        <v>0</v>
      </c>
      <c r="HF435" s="315">
        <v>0</v>
      </c>
      <c r="HG435" s="315">
        <v>21533.68</v>
      </c>
      <c r="HH435" s="315">
        <v>0</v>
      </c>
      <c r="HI435" s="315">
        <v>0</v>
      </c>
      <c r="HJ435" s="315">
        <v>0</v>
      </c>
      <c r="HK435" s="315">
        <v>0</v>
      </c>
      <c r="HL435" s="315">
        <v>0</v>
      </c>
      <c r="HM435" s="315">
        <v>0</v>
      </c>
      <c r="HN435" s="315">
        <v>0</v>
      </c>
      <c r="HO435" s="315">
        <v>0</v>
      </c>
      <c r="HP435" s="315">
        <v>0</v>
      </c>
      <c r="HQ435" s="315">
        <v>0</v>
      </c>
      <c r="HR435" s="315">
        <v>0</v>
      </c>
      <c r="HS435" s="315">
        <v>0</v>
      </c>
      <c r="HT435" s="315">
        <v>0</v>
      </c>
      <c r="HU435" s="315">
        <v>0</v>
      </c>
      <c r="HV435" s="315">
        <v>0</v>
      </c>
      <c r="HW435" s="315">
        <v>201709.65</v>
      </c>
      <c r="HX435" s="315">
        <v>6931.7</v>
      </c>
      <c r="HY435" s="315">
        <v>0</v>
      </c>
      <c r="HZ435" s="315">
        <v>0</v>
      </c>
      <c r="IA435" s="315">
        <v>0</v>
      </c>
      <c r="IB435" s="315">
        <v>0</v>
      </c>
      <c r="IC435" s="315">
        <v>0</v>
      </c>
      <c r="ID435" s="315">
        <v>0</v>
      </c>
      <c r="IE435" s="315">
        <v>0</v>
      </c>
      <c r="IF435" s="315">
        <v>0</v>
      </c>
      <c r="IG435" s="315">
        <v>3153.34</v>
      </c>
      <c r="IH435" s="315">
        <v>0</v>
      </c>
      <c r="II435" s="315">
        <v>0</v>
      </c>
      <c r="IJ435" s="315">
        <v>1</v>
      </c>
      <c r="IK435" s="315">
        <v>0</v>
      </c>
      <c r="IL435" s="315">
        <v>0</v>
      </c>
      <c r="IM435" s="315">
        <v>0</v>
      </c>
      <c r="IN435" s="315">
        <v>9690</v>
      </c>
      <c r="IO435" s="315">
        <v>0</v>
      </c>
      <c r="IP435" s="315">
        <v>0</v>
      </c>
      <c r="IQ435" s="315">
        <v>0</v>
      </c>
      <c r="IR435" s="315">
        <v>0</v>
      </c>
      <c r="IS435" s="315">
        <v>34804.620000000003</v>
      </c>
      <c r="IT435" s="315">
        <v>0</v>
      </c>
      <c r="IU435" s="315">
        <v>0</v>
      </c>
      <c r="IV435" s="315">
        <v>0</v>
      </c>
      <c r="IW435" s="315">
        <v>0</v>
      </c>
      <c r="IX435" s="315">
        <v>0</v>
      </c>
      <c r="IY435" s="315">
        <v>0</v>
      </c>
      <c r="IZ435" s="315">
        <v>0</v>
      </c>
      <c r="JA435" s="315">
        <v>28400</v>
      </c>
      <c r="JB435" s="315">
        <v>0</v>
      </c>
      <c r="JC435" s="315">
        <v>0</v>
      </c>
      <c r="JD435" s="315">
        <v>0</v>
      </c>
      <c r="JE435" s="315">
        <v>0</v>
      </c>
      <c r="JF435" s="315">
        <v>0</v>
      </c>
      <c r="JG435" s="315">
        <v>3077.5</v>
      </c>
      <c r="JH435" s="315">
        <v>0</v>
      </c>
      <c r="JI435" s="315">
        <v>0</v>
      </c>
      <c r="JJ435" s="315">
        <v>3259.56</v>
      </c>
      <c r="JK435" s="315">
        <v>0</v>
      </c>
      <c r="JL435" s="315">
        <v>0</v>
      </c>
      <c r="JM435" s="315">
        <v>0</v>
      </c>
      <c r="JN435" s="315">
        <v>0</v>
      </c>
      <c r="JO435" s="315">
        <v>0</v>
      </c>
      <c r="JP435" s="315">
        <v>0</v>
      </c>
      <c r="JQ435" s="315">
        <v>0</v>
      </c>
      <c r="JR435" s="315">
        <v>0</v>
      </c>
      <c r="JS435" s="315">
        <v>0</v>
      </c>
      <c r="JT435" s="315">
        <v>0</v>
      </c>
      <c r="JU435" s="315">
        <v>0</v>
      </c>
      <c r="JV435" s="315">
        <v>351359.47</v>
      </c>
      <c r="JW435" s="315">
        <v>0</v>
      </c>
      <c r="JX435" s="315">
        <v>0</v>
      </c>
      <c r="JY435" s="315">
        <v>0</v>
      </c>
      <c r="JZ435" s="315">
        <v>0</v>
      </c>
      <c r="KA435" s="315">
        <v>0</v>
      </c>
      <c r="KB435" s="315">
        <v>0</v>
      </c>
      <c r="KC435" s="315">
        <v>0</v>
      </c>
      <c r="KD435" s="315">
        <v>0</v>
      </c>
      <c r="KE435" s="315">
        <v>0</v>
      </c>
      <c r="KF435" s="315">
        <v>0</v>
      </c>
      <c r="KG435" s="315">
        <v>0</v>
      </c>
      <c r="KH435" s="315">
        <v>0</v>
      </c>
      <c r="KI435" s="315">
        <v>0</v>
      </c>
      <c r="KJ435" s="315">
        <v>5728.8</v>
      </c>
      <c r="KK435" s="315">
        <v>0</v>
      </c>
      <c r="KL435" s="315">
        <v>0</v>
      </c>
      <c r="KM435" s="315">
        <v>0</v>
      </c>
      <c r="KN435" s="315">
        <v>0</v>
      </c>
      <c r="KO435" s="315">
        <v>0</v>
      </c>
      <c r="KP435" s="315">
        <v>2306.54</v>
      </c>
      <c r="KQ435" s="315">
        <v>0</v>
      </c>
      <c r="KR435" s="315">
        <v>2</v>
      </c>
      <c r="KS435" s="314">
        <v>159988.79999999999</v>
      </c>
      <c r="KU435" s="312">
        <v>12</v>
      </c>
      <c r="KV435" s="312">
        <v>129</v>
      </c>
      <c r="KY435" s="312">
        <v>9129</v>
      </c>
    </row>
    <row r="436" spans="1:311" x14ac:dyDescent="0.25">
      <c r="A436" s="321">
        <v>2022</v>
      </c>
      <c r="B436" s="320" t="s">
        <v>807</v>
      </c>
      <c r="C436" s="320" t="s">
        <v>831</v>
      </c>
      <c r="D436" s="320" t="s">
        <v>321</v>
      </c>
      <c r="E436" s="320" t="s">
        <v>780</v>
      </c>
      <c r="F436" s="319">
        <v>2795659.9</v>
      </c>
      <c r="G436" s="319">
        <v>311328</v>
      </c>
      <c r="H436" s="319">
        <v>49805490.560000002</v>
      </c>
      <c r="I436" s="319">
        <v>3397353.12</v>
      </c>
      <c r="J436" s="319">
        <v>12100</v>
      </c>
      <c r="K436" s="319">
        <v>1790932.2</v>
      </c>
      <c r="L436" s="319">
        <v>3774846.65</v>
      </c>
      <c r="M436" s="319">
        <v>4499463.2</v>
      </c>
      <c r="N436" s="319">
        <v>8992577.7200000007</v>
      </c>
      <c r="O436" s="319">
        <v>920238.27</v>
      </c>
      <c r="P436" s="319">
        <v>751433.05</v>
      </c>
      <c r="Q436" s="319">
        <v>4225075</v>
      </c>
      <c r="R436" s="319">
        <v>120470.39999999999</v>
      </c>
      <c r="S436" s="319">
        <v>3718367.27</v>
      </c>
      <c r="T436" s="319">
        <v>1935726.05</v>
      </c>
      <c r="U436" s="319">
        <v>6353631.4500000002</v>
      </c>
      <c r="V436" s="319">
        <v>5259871.2</v>
      </c>
      <c r="W436" s="319">
        <v>676460</v>
      </c>
      <c r="X436" s="319">
        <v>220731.25</v>
      </c>
      <c r="Y436" s="319">
        <v>1778778.95</v>
      </c>
      <c r="Z436" s="319">
        <v>841418.11</v>
      </c>
      <c r="AA436" s="319">
        <v>10341814.9</v>
      </c>
      <c r="AB436" s="319">
        <v>1442200</v>
      </c>
      <c r="AC436" s="319">
        <v>684712.95999999996</v>
      </c>
      <c r="AD436" s="319">
        <v>10354682.359999999</v>
      </c>
      <c r="AE436" s="319">
        <v>150991.15</v>
      </c>
      <c r="AF436" s="319">
        <v>1494336</v>
      </c>
      <c r="AG436" s="319">
        <v>592493.91</v>
      </c>
      <c r="AH436" s="319">
        <v>7388610</v>
      </c>
      <c r="AI436" s="319">
        <v>4459118.45</v>
      </c>
      <c r="AJ436" s="319">
        <v>7812489.3700000001</v>
      </c>
      <c r="AK436" s="319">
        <v>1148924.6000000001</v>
      </c>
      <c r="AL436" s="319">
        <v>21348871.5</v>
      </c>
      <c r="AM436" s="319">
        <v>156338.65</v>
      </c>
      <c r="AN436" s="319">
        <v>5141878.9000000004</v>
      </c>
      <c r="AO436" s="319">
        <v>210000</v>
      </c>
      <c r="AP436" s="319">
        <v>528876.6</v>
      </c>
      <c r="AQ436" s="319">
        <v>734475.07</v>
      </c>
      <c r="AR436" s="319">
        <v>30627823.989999998</v>
      </c>
      <c r="AS436" s="319">
        <v>1302479.45</v>
      </c>
      <c r="AT436" s="319">
        <v>4534829.3600000003</v>
      </c>
      <c r="AU436" s="319">
        <v>3402970.39</v>
      </c>
      <c r="AV436" s="319">
        <v>394628</v>
      </c>
      <c r="AW436" s="319">
        <v>3754986.75</v>
      </c>
      <c r="AX436" s="319">
        <v>818397.78</v>
      </c>
      <c r="AY436" s="319">
        <v>1079459.5</v>
      </c>
      <c r="AZ436" s="319">
        <v>2119369.0499999998</v>
      </c>
      <c r="BA436" s="319">
        <v>228845.26</v>
      </c>
      <c r="BB436" s="319">
        <v>1513187.74</v>
      </c>
      <c r="BC436" s="319">
        <v>4309437</v>
      </c>
      <c r="BD436" s="319">
        <v>3559715</v>
      </c>
      <c r="BE436" s="319">
        <v>2388459.1</v>
      </c>
      <c r="BF436" s="319">
        <v>5</v>
      </c>
      <c r="BG436" s="319">
        <v>1037101</v>
      </c>
      <c r="BH436" s="319">
        <v>495365.71</v>
      </c>
      <c r="BI436" s="319">
        <v>2951347.05</v>
      </c>
      <c r="BJ436" s="319">
        <v>79291.759999999995</v>
      </c>
      <c r="BK436" s="319">
        <v>6270120.2999999998</v>
      </c>
      <c r="BL436" s="319">
        <v>715986.48</v>
      </c>
      <c r="BM436" s="319">
        <v>746145.92</v>
      </c>
      <c r="BN436" s="319">
        <v>12000500</v>
      </c>
      <c r="BO436" s="319">
        <v>4758510.08</v>
      </c>
      <c r="BP436" s="319">
        <v>871</v>
      </c>
      <c r="BQ436" s="319">
        <v>18500</v>
      </c>
      <c r="BR436" s="319">
        <v>1094724.1499999999</v>
      </c>
      <c r="BS436" s="319">
        <v>3937441.1</v>
      </c>
      <c r="BT436" s="319">
        <v>2999320</v>
      </c>
      <c r="BU436" s="319">
        <v>29114</v>
      </c>
      <c r="BV436" s="319">
        <v>1112526.23</v>
      </c>
      <c r="BW436" s="319">
        <v>196603.5</v>
      </c>
      <c r="BX436" s="319">
        <v>567363.9</v>
      </c>
      <c r="BY436" s="319">
        <v>4096639.11</v>
      </c>
      <c r="BZ436" s="319">
        <v>3371202.07</v>
      </c>
      <c r="CA436" s="319">
        <v>6114211.2000000002</v>
      </c>
      <c r="CB436" s="319">
        <v>375525.5</v>
      </c>
      <c r="CC436" s="319">
        <v>2305540.4300000002</v>
      </c>
      <c r="CD436" s="319">
        <v>4351651.57</v>
      </c>
      <c r="CE436" s="319">
        <v>2234730</v>
      </c>
      <c r="CF436" s="319">
        <v>2165086.7599999998</v>
      </c>
      <c r="CG436" s="319">
        <v>6844887</v>
      </c>
      <c r="CH436" s="319">
        <v>10565707</v>
      </c>
      <c r="CI436" s="319">
        <v>23083437.5</v>
      </c>
      <c r="CJ436" s="319">
        <v>657446.9</v>
      </c>
      <c r="CK436" s="319">
        <v>121238.55</v>
      </c>
      <c r="CL436" s="319">
        <v>3130199.75</v>
      </c>
      <c r="CM436" s="319">
        <v>721317</v>
      </c>
      <c r="CN436" s="319">
        <v>6465317</v>
      </c>
      <c r="CO436" s="319">
        <v>2039849.3</v>
      </c>
      <c r="CP436" s="319">
        <v>1999313.42</v>
      </c>
      <c r="CQ436" s="319">
        <v>8788143.3000000007</v>
      </c>
      <c r="CR436" s="319">
        <v>446633.02</v>
      </c>
      <c r="CS436" s="319">
        <v>3632508.29</v>
      </c>
      <c r="CT436" s="319">
        <v>89869.3</v>
      </c>
      <c r="CU436" s="319">
        <v>1868496.85</v>
      </c>
      <c r="CV436" s="319">
        <v>821789.25</v>
      </c>
      <c r="CW436" s="319">
        <v>1791241.6</v>
      </c>
      <c r="CX436" s="319">
        <v>2029684.85</v>
      </c>
      <c r="CY436" s="319">
        <v>15235833.140000001</v>
      </c>
      <c r="CZ436" s="319">
        <v>30102537.219999999</v>
      </c>
      <c r="DA436" s="319">
        <v>12641700.9</v>
      </c>
      <c r="DB436" s="319">
        <v>14062121.949999999</v>
      </c>
      <c r="DC436" s="319">
        <v>5603295.1500000004</v>
      </c>
      <c r="DD436" s="319">
        <v>14077001.289999999</v>
      </c>
      <c r="DE436" s="319">
        <v>5245137</v>
      </c>
      <c r="DF436" s="319">
        <v>703743.3</v>
      </c>
      <c r="DG436" s="319">
        <v>1371793.45</v>
      </c>
      <c r="DH436" s="319">
        <v>2871631.5</v>
      </c>
      <c r="DI436" s="319">
        <v>1296223.3</v>
      </c>
      <c r="DJ436" s="319">
        <v>707127.75</v>
      </c>
      <c r="DK436" s="319">
        <v>9121886.25</v>
      </c>
      <c r="DL436" s="319">
        <v>1634308.7</v>
      </c>
      <c r="DM436" s="319">
        <v>6167004.9500000002</v>
      </c>
      <c r="DN436" s="319">
        <v>269088.40000000002</v>
      </c>
      <c r="DO436" s="319">
        <v>1960884</v>
      </c>
      <c r="DP436" s="319">
        <v>111198</v>
      </c>
      <c r="DQ436" s="319">
        <v>1091736.1100000001</v>
      </c>
      <c r="DR436" s="319">
        <v>189650</v>
      </c>
      <c r="DS436" s="319">
        <v>21303410.449999999</v>
      </c>
      <c r="DT436" s="319">
        <v>3377727.84</v>
      </c>
      <c r="DU436" s="319">
        <v>11506057.58</v>
      </c>
      <c r="DV436" s="319">
        <v>1893202</v>
      </c>
      <c r="DW436" s="319">
        <v>1233487.19</v>
      </c>
      <c r="DX436" s="319">
        <v>1253322.8700000001</v>
      </c>
      <c r="DY436" s="319">
        <v>8114906.25</v>
      </c>
      <c r="DZ436" s="319">
        <v>1192620.45</v>
      </c>
      <c r="EA436" s="319">
        <v>24349468.300000001</v>
      </c>
      <c r="EB436" s="319">
        <v>1090861.8400000001</v>
      </c>
      <c r="EC436" s="319">
        <v>1124141.93</v>
      </c>
      <c r="ED436" s="319">
        <v>2517252.4</v>
      </c>
      <c r="EE436" s="319">
        <v>944272</v>
      </c>
      <c r="EF436" s="319">
        <v>18315.97</v>
      </c>
      <c r="EG436" s="319">
        <v>8276968.2400000002</v>
      </c>
      <c r="EH436" s="319">
        <v>799703.74</v>
      </c>
      <c r="EI436" s="319">
        <v>2455412</v>
      </c>
      <c r="EJ436" s="319">
        <v>18378338.289999999</v>
      </c>
      <c r="EK436" s="319">
        <v>418455.81</v>
      </c>
      <c r="EL436" s="319">
        <v>282800</v>
      </c>
      <c r="EM436" s="319">
        <v>9311208.25</v>
      </c>
      <c r="EN436" s="319">
        <v>5332238.0599999996</v>
      </c>
      <c r="EO436" s="319">
        <v>9193319.2599999998</v>
      </c>
      <c r="EP436" s="319">
        <v>2094901</v>
      </c>
      <c r="EQ436" s="319">
        <v>829757.15</v>
      </c>
      <c r="ER436" s="319">
        <v>2669974.7999999998</v>
      </c>
      <c r="ES436" s="319">
        <v>1127823.25</v>
      </c>
      <c r="ET436" s="319">
        <v>459032</v>
      </c>
      <c r="EU436" s="319">
        <v>3048909.14</v>
      </c>
      <c r="EV436" s="319">
        <v>195100</v>
      </c>
      <c r="EW436" s="319">
        <v>57000</v>
      </c>
      <c r="EX436" s="319">
        <v>894617.8</v>
      </c>
      <c r="EY436" s="319">
        <v>24616970</v>
      </c>
      <c r="EZ436" s="319">
        <v>657613123.48000002</v>
      </c>
      <c r="FA436" s="319">
        <v>885038.1</v>
      </c>
      <c r="FB436" s="319">
        <v>3854369.11</v>
      </c>
      <c r="FC436" s="319">
        <v>10136598.82</v>
      </c>
      <c r="FD436" s="319">
        <v>547622</v>
      </c>
      <c r="FE436" s="319">
        <v>1</v>
      </c>
      <c r="FF436" s="319">
        <v>303500</v>
      </c>
      <c r="FG436" s="319">
        <v>1079756.67</v>
      </c>
      <c r="FH436" s="319">
        <v>13929717.119999999</v>
      </c>
      <c r="FI436" s="319">
        <v>285440</v>
      </c>
      <c r="FJ436" s="319">
        <v>2829000</v>
      </c>
      <c r="FK436" s="319">
        <v>3430539.64</v>
      </c>
      <c r="FL436" s="319">
        <v>200898</v>
      </c>
      <c r="FM436" s="319">
        <v>7587298.46</v>
      </c>
      <c r="FN436" s="319">
        <v>1549443.25</v>
      </c>
      <c r="FO436" s="319">
        <v>2260103.4</v>
      </c>
      <c r="FP436" s="319">
        <v>616662.15</v>
      </c>
      <c r="FQ436" s="319">
        <v>214890.91</v>
      </c>
      <c r="FR436" s="319">
        <v>15056015.84</v>
      </c>
      <c r="FS436" s="319">
        <v>105421.5</v>
      </c>
      <c r="FT436" s="319">
        <v>2732670.65</v>
      </c>
      <c r="FU436" s="319">
        <v>1808557.27</v>
      </c>
      <c r="FV436" s="319">
        <v>318668</v>
      </c>
      <c r="FW436" s="319">
        <v>4664.5</v>
      </c>
      <c r="FX436" s="319">
        <v>22629596.789999999</v>
      </c>
      <c r="FY436" s="319">
        <v>20071387.739999998</v>
      </c>
      <c r="FZ436" s="319">
        <v>891917.45</v>
      </c>
      <c r="GA436" s="319">
        <v>707199</v>
      </c>
      <c r="GB436" s="319">
        <v>1207879.3600000001</v>
      </c>
      <c r="GC436" s="319">
        <v>2949346.92</v>
      </c>
      <c r="GD436" s="319">
        <v>2320676.85</v>
      </c>
      <c r="GE436" s="319">
        <v>3342248.9</v>
      </c>
      <c r="GF436" s="319">
        <v>517288</v>
      </c>
      <c r="GG436" s="319">
        <v>8516410.0700000003</v>
      </c>
      <c r="GH436" s="319">
        <v>319685.99</v>
      </c>
      <c r="GI436" s="319">
        <v>2165894.5</v>
      </c>
      <c r="GJ436" s="319">
        <v>2280871.84</v>
      </c>
      <c r="GK436" s="319">
        <v>32776489.350000001</v>
      </c>
      <c r="GL436" s="319">
        <v>7497384</v>
      </c>
      <c r="GM436" s="319">
        <v>26051282.100000001</v>
      </c>
      <c r="GN436" s="319">
        <v>2837136.47</v>
      </c>
      <c r="GO436" s="319">
        <v>2968663.75</v>
      </c>
      <c r="GP436" s="319">
        <v>184598.61</v>
      </c>
      <c r="GQ436" s="319">
        <v>20825</v>
      </c>
      <c r="GR436" s="319">
        <v>396030</v>
      </c>
      <c r="GS436" s="319">
        <v>25763278.940000001</v>
      </c>
      <c r="GT436" s="319">
        <v>429323.98</v>
      </c>
      <c r="GU436" s="319">
        <v>20581765.469999999</v>
      </c>
      <c r="GV436" s="319">
        <v>2620600</v>
      </c>
      <c r="GW436" s="319">
        <v>9442</v>
      </c>
      <c r="GX436" s="319">
        <v>18928144.949999999</v>
      </c>
      <c r="GY436" s="319">
        <v>571714.29</v>
      </c>
      <c r="GZ436" s="319">
        <v>813575.5</v>
      </c>
      <c r="HA436" s="319">
        <v>5329683.05</v>
      </c>
      <c r="HB436" s="319">
        <v>749038.6</v>
      </c>
      <c r="HC436" s="319">
        <v>574037.1</v>
      </c>
      <c r="HD436" s="319">
        <v>154220</v>
      </c>
      <c r="HE436" s="319">
        <v>819435</v>
      </c>
      <c r="HF436" s="319">
        <v>255851</v>
      </c>
      <c r="HG436" s="319">
        <v>6817046.6799999997</v>
      </c>
      <c r="HH436" s="319">
        <v>29570879.739999998</v>
      </c>
      <c r="HI436" s="319">
        <v>2273410.2400000002</v>
      </c>
      <c r="HJ436" s="319">
        <v>820862</v>
      </c>
      <c r="HK436" s="319">
        <v>224004</v>
      </c>
      <c r="HL436" s="319">
        <v>7707245.25</v>
      </c>
      <c r="HM436" s="319">
        <v>706001</v>
      </c>
      <c r="HN436" s="319">
        <v>2641481.65</v>
      </c>
      <c r="HO436" s="319">
        <v>1321489.46</v>
      </c>
      <c r="HP436" s="319">
        <v>12620476.779999999</v>
      </c>
      <c r="HQ436" s="319">
        <v>2</v>
      </c>
      <c r="HR436" s="319">
        <v>2096752.95</v>
      </c>
      <c r="HS436" s="319">
        <v>134500</v>
      </c>
      <c r="HT436" s="319">
        <v>7161193.7800000003</v>
      </c>
      <c r="HU436" s="319">
        <v>754360</v>
      </c>
      <c r="HV436" s="319">
        <v>1736451</v>
      </c>
      <c r="HW436" s="319">
        <v>43453795.600000001</v>
      </c>
      <c r="HX436" s="319">
        <v>98787.199999999997</v>
      </c>
      <c r="HY436" s="319">
        <v>13898500</v>
      </c>
      <c r="HZ436" s="319">
        <v>1810384.89</v>
      </c>
      <c r="IA436" s="319">
        <v>2418302</v>
      </c>
      <c r="IB436" s="319">
        <v>3889760.11</v>
      </c>
      <c r="IC436" s="319">
        <v>7699003.1299999999</v>
      </c>
      <c r="ID436" s="319">
        <v>3515309</v>
      </c>
      <c r="IE436" s="319">
        <v>9012609.5999999996</v>
      </c>
      <c r="IF436" s="319">
        <v>21413.9</v>
      </c>
      <c r="IG436" s="319">
        <v>1122837.74</v>
      </c>
      <c r="IH436" s="319">
        <v>201719.23</v>
      </c>
      <c r="II436" s="319">
        <v>521879.76</v>
      </c>
      <c r="IJ436" s="319">
        <v>5836398.5700000003</v>
      </c>
      <c r="IK436" s="319">
        <v>271496.58</v>
      </c>
      <c r="IL436" s="319">
        <v>351602</v>
      </c>
      <c r="IM436" s="319">
        <v>1454982</v>
      </c>
      <c r="IN436" s="319">
        <v>23692</v>
      </c>
      <c r="IO436" s="319">
        <v>1399815.44</v>
      </c>
      <c r="IP436" s="319">
        <v>503003.8</v>
      </c>
      <c r="IQ436" s="319">
        <v>2988082</v>
      </c>
      <c r="IR436" s="319">
        <v>46774941.549999997</v>
      </c>
      <c r="IS436" s="319">
        <v>4170199.22</v>
      </c>
      <c r="IT436" s="319">
        <v>5371629.9500000002</v>
      </c>
      <c r="IU436" s="319">
        <v>50982.19</v>
      </c>
      <c r="IV436" s="319">
        <v>2566200</v>
      </c>
      <c r="IW436" s="319">
        <v>5558359</v>
      </c>
      <c r="IX436" s="319">
        <v>520527.48</v>
      </c>
      <c r="IY436" s="319">
        <v>3867241.1</v>
      </c>
      <c r="IZ436" s="319">
        <v>349730.2</v>
      </c>
      <c r="JA436" s="319">
        <v>2769753.57</v>
      </c>
      <c r="JB436" s="319">
        <v>415750</v>
      </c>
      <c r="JC436" s="319">
        <v>4781008.05</v>
      </c>
      <c r="JD436" s="319">
        <v>523280</v>
      </c>
      <c r="JE436" s="319">
        <v>645274.72</v>
      </c>
      <c r="JF436" s="319">
        <v>6822014.0499999998</v>
      </c>
      <c r="JG436" s="319">
        <v>265277.5</v>
      </c>
      <c r="JH436" s="319">
        <v>1989101</v>
      </c>
      <c r="JI436" s="319">
        <v>547471</v>
      </c>
      <c r="JJ436" s="319">
        <v>9070374.8000000007</v>
      </c>
      <c r="JK436" s="319">
        <v>185226.4</v>
      </c>
      <c r="JL436" s="319">
        <v>1284371.9099999999</v>
      </c>
      <c r="JM436" s="319">
        <v>124933.15</v>
      </c>
      <c r="JN436" s="319">
        <v>620220</v>
      </c>
      <c r="JO436" s="319">
        <v>1516750.59</v>
      </c>
      <c r="JP436" s="319">
        <v>557721.31999999995</v>
      </c>
      <c r="JQ436" s="319">
        <v>296892.42</v>
      </c>
      <c r="JR436" s="319">
        <v>73507.69</v>
      </c>
      <c r="JS436" s="319">
        <v>6703240.1200000001</v>
      </c>
      <c r="JT436" s="319">
        <v>2303752.9500000002</v>
      </c>
      <c r="JU436" s="319">
        <v>22660346.34</v>
      </c>
      <c r="JV436" s="319">
        <v>107856058.48</v>
      </c>
      <c r="JW436" s="319">
        <v>236886.85</v>
      </c>
      <c r="JX436" s="319">
        <v>136376</v>
      </c>
      <c r="JY436" s="319">
        <v>12300</v>
      </c>
      <c r="JZ436" s="319">
        <v>507619.61</v>
      </c>
      <c r="KA436" s="319">
        <v>123900</v>
      </c>
      <c r="KB436" s="319">
        <v>1200000</v>
      </c>
      <c r="KC436" s="319">
        <v>894819.54</v>
      </c>
      <c r="KD436" s="319">
        <v>318996</v>
      </c>
      <c r="KE436" s="319">
        <v>2391548.8199999998</v>
      </c>
      <c r="KF436" s="319">
        <v>38381</v>
      </c>
      <c r="KG436" s="319">
        <v>1179500</v>
      </c>
      <c r="KH436" s="319">
        <v>1728630</v>
      </c>
      <c r="KI436" s="319">
        <v>785747</v>
      </c>
      <c r="KJ436" s="319">
        <v>105851.32</v>
      </c>
      <c r="KK436" s="319">
        <v>150160</v>
      </c>
      <c r="KL436" s="319">
        <v>1210000</v>
      </c>
      <c r="KM436" s="319">
        <v>1967246.5</v>
      </c>
      <c r="KN436" s="319">
        <v>3915220.85</v>
      </c>
      <c r="KO436" s="319">
        <v>6323318.6500000004</v>
      </c>
      <c r="KP436" s="319">
        <v>1126932.94</v>
      </c>
      <c r="KQ436" s="319">
        <v>45634545.670000002</v>
      </c>
      <c r="KR436" s="319">
        <v>4378735.8099999996</v>
      </c>
      <c r="KS436" s="318">
        <v>1882335.85</v>
      </c>
      <c r="KU436" s="338" t="s">
        <v>943</v>
      </c>
      <c r="KV436" s="312" t="s">
        <v>943</v>
      </c>
      <c r="KY436" s="312" t="s">
        <v>943</v>
      </c>
    </row>
    <row r="437" spans="1:311" x14ac:dyDescent="0.25">
      <c r="A437" s="317">
        <v>2022</v>
      </c>
      <c r="B437" s="316" t="s">
        <v>807</v>
      </c>
      <c r="C437" s="316" t="s">
        <v>828</v>
      </c>
      <c r="D437" s="316" t="s">
        <v>830</v>
      </c>
      <c r="E437" s="316" t="s">
        <v>780</v>
      </c>
      <c r="F437" s="315">
        <v>0</v>
      </c>
      <c r="G437" s="315">
        <v>0</v>
      </c>
      <c r="H437" s="315">
        <v>4089003.07</v>
      </c>
      <c r="I437" s="315">
        <v>0</v>
      </c>
      <c r="J437" s="315">
        <v>0</v>
      </c>
      <c r="K437" s="315">
        <v>0</v>
      </c>
      <c r="L437" s="315">
        <v>0</v>
      </c>
      <c r="M437" s="315">
        <v>0</v>
      </c>
      <c r="N437" s="315">
        <v>0</v>
      </c>
      <c r="O437" s="315">
        <v>0</v>
      </c>
      <c r="P437" s="315">
        <v>0</v>
      </c>
      <c r="Q437" s="315">
        <v>0</v>
      </c>
      <c r="R437" s="315">
        <v>0</v>
      </c>
      <c r="S437" s="315">
        <v>0</v>
      </c>
      <c r="T437" s="315">
        <v>0</v>
      </c>
      <c r="U437" s="315">
        <v>0</v>
      </c>
      <c r="V437" s="315">
        <v>0</v>
      </c>
      <c r="W437" s="315">
        <v>0</v>
      </c>
      <c r="X437" s="315">
        <v>0</v>
      </c>
      <c r="Y437" s="315">
        <v>61885.18</v>
      </c>
      <c r="Z437" s="315">
        <v>0</v>
      </c>
      <c r="AA437" s="315">
        <v>0</v>
      </c>
      <c r="AB437" s="315">
        <v>0</v>
      </c>
      <c r="AC437" s="315">
        <v>0</v>
      </c>
      <c r="AD437" s="315">
        <v>0</v>
      </c>
      <c r="AE437" s="315">
        <v>28898.97</v>
      </c>
      <c r="AF437" s="315">
        <v>0</v>
      </c>
      <c r="AG437" s="315">
        <v>0</v>
      </c>
      <c r="AH437" s="315">
        <v>0</v>
      </c>
      <c r="AI437" s="315">
        <v>0</v>
      </c>
      <c r="AJ437" s="315">
        <v>0</v>
      </c>
      <c r="AK437" s="315">
        <v>0</v>
      </c>
      <c r="AL437" s="315">
        <v>0</v>
      </c>
      <c r="AM437" s="315">
        <v>0</v>
      </c>
      <c r="AN437" s="315">
        <v>0</v>
      </c>
      <c r="AO437" s="315">
        <v>0</v>
      </c>
      <c r="AP437" s="315">
        <v>0</v>
      </c>
      <c r="AQ437" s="315">
        <v>0</v>
      </c>
      <c r="AR437" s="315">
        <v>0</v>
      </c>
      <c r="AS437" s="315">
        <v>0</v>
      </c>
      <c r="AT437" s="315">
        <v>16324.6</v>
      </c>
      <c r="AU437" s="315">
        <v>0</v>
      </c>
      <c r="AV437" s="315">
        <v>0</v>
      </c>
      <c r="AW437" s="315">
        <v>0</v>
      </c>
      <c r="AX437" s="315">
        <v>0</v>
      </c>
      <c r="AY437" s="315">
        <v>0</v>
      </c>
      <c r="AZ437" s="315">
        <v>0</v>
      </c>
      <c r="BA437" s="315">
        <v>0</v>
      </c>
      <c r="BB437" s="315">
        <v>0</v>
      </c>
      <c r="BC437" s="315">
        <v>28592.880000000001</v>
      </c>
      <c r="BD437" s="315">
        <v>0</v>
      </c>
      <c r="BE437" s="315">
        <v>0</v>
      </c>
      <c r="BF437" s="315">
        <v>0</v>
      </c>
      <c r="BG437" s="315">
        <v>0</v>
      </c>
      <c r="BH437" s="315">
        <v>0</v>
      </c>
      <c r="BI437" s="315">
        <v>0</v>
      </c>
      <c r="BJ437" s="315">
        <v>0</v>
      </c>
      <c r="BK437" s="315">
        <v>0</v>
      </c>
      <c r="BL437" s="315">
        <v>85503.92</v>
      </c>
      <c r="BM437" s="315">
        <v>0</v>
      </c>
      <c r="BN437" s="315">
        <v>0</v>
      </c>
      <c r="BO437" s="315">
        <v>0</v>
      </c>
      <c r="BP437" s="315">
        <v>0</v>
      </c>
      <c r="BQ437" s="315">
        <v>0</v>
      </c>
      <c r="BR437" s="315">
        <v>317460.12</v>
      </c>
      <c r="BS437" s="315">
        <v>0</v>
      </c>
      <c r="BT437" s="315">
        <v>0</v>
      </c>
      <c r="BU437" s="315">
        <v>0</v>
      </c>
      <c r="BV437" s="315">
        <v>0</v>
      </c>
      <c r="BW437" s="315">
        <v>0</v>
      </c>
      <c r="BX437" s="315">
        <v>0</v>
      </c>
      <c r="BY437" s="315">
        <v>11904.6</v>
      </c>
      <c r="BZ437" s="315">
        <v>0</v>
      </c>
      <c r="CA437" s="315">
        <v>0</v>
      </c>
      <c r="CB437" s="315">
        <v>0</v>
      </c>
      <c r="CC437" s="315">
        <v>0</v>
      </c>
      <c r="CD437" s="315">
        <v>0</v>
      </c>
      <c r="CE437" s="315">
        <v>1915675.61</v>
      </c>
      <c r="CF437" s="315">
        <v>0</v>
      </c>
      <c r="CG437" s="315">
        <v>0</v>
      </c>
      <c r="CH437" s="315">
        <v>0</v>
      </c>
      <c r="CI437" s="315">
        <v>0</v>
      </c>
      <c r="CJ437" s="315">
        <v>0</v>
      </c>
      <c r="CK437" s="315">
        <v>0</v>
      </c>
      <c r="CL437" s="315">
        <v>0</v>
      </c>
      <c r="CM437" s="315">
        <v>0</v>
      </c>
      <c r="CN437" s="315">
        <v>0</v>
      </c>
      <c r="CO437" s="315">
        <v>0</v>
      </c>
      <c r="CP437" s="315">
        <v>0</v>
      </c>
      <c r="CQ437" s="315">
        <v>14284.72</v>
      </c>
      <c r="CR437" s="315">
        <v>0</v>
      </c>
      <c r="CS437" s="315">
        <v>0</v>
      </c>
      <c r="CT437" s="315">
        <v>0</v>
      </c>
      <c r="CU437" s="315">
        <v>0</v>
      </c>
      <c r="CV437" s="315">
        <v>0</v>
      </c>
      <c r="CW437" s="315">
        <v>7323.4</v>
      </c>
      <c r="CX437" s="315">
        <v>0</v>
      </c>
      <c r="CY437" s="315">
        <v>0</v>
      </c>
      <c r="CZ437" s="315">
        <v>0</v>
      </c>
      <c r="DA437" s="315">
        <v>0</v>
      </c>
      <c r="DB437" s="315">
        <v>0</v>
      </c>
      <c r="DC437" s="315">
        <v>1043988.89</v>
      </c>
      <c r="DD437" s="315">
        <v>0</v>
      </c>
      <c r="DE437" s="315">
        <v>0</v>
      </c>
      <c r="DF437" s="315">
        <v>0</v>
      </c>
      <c r="DG437" s="315">
        <v>0</v>
      </c>
      <c r="DH437" s="315">
        <v>0</v>
      </c>
      <c r="DI437" s="315">
        <v>158537.81</v>
      </c>
      <c r="DJ437" s="315">
        <v>0</v>
      </c>
      <c r="DK437" s="315">
        <v>0</v>
      </c>
      <c r="DL437" s="315">
        <v>0</v>
      </c>
      <c r="DM437" s="315">
        <v>0</v>
      </c>
      <c r="DN437" s="315">
        <v>0</v>
      </c>
      <c r="DO437" s="315">
        <v>0</v>
      </c>
      <c r="DP437" s="315">
        <v>0</v>
      </c>
      <c r="DQ437" s="315">
        <v>0</v>
      </c>
      <c r="DR437" s="315">
        <v>0</v>
      </c>
      <c r="DS437" s="315">
        <v>0</v>
      </c>
      <c r="DT437" s="315">
        <v>0</v>
      </c>
      <c r="DU437" s="315">
        <v>0</v>
      </c>
      <c r="DV437" s="315">
        <v>0</v>
      </c>
      <c r="DW437" s="315">
        <v>0</v>
      </c>
      <c r="DX437" s="315">
        <v>0</v>
      </c>
      <c r="DY437" s="315">
        <v>0</v>
      </c>
      <c r="DZ437" s="315">
        <v>0</v>
      </c>
      <c r="EA437" s="315">
        <v>0</v>
      </c>
      <c r="EB437" s="315">
        <v>0</v>
      </c>
      <c r="EC437" s="315">
        <v>0</v>
      </c>
      <c r="ED437" s="315">
        <v>0</v>
      </c>
      <c r="EE437" s="315">
        <v>0</v>
      </c>
      <c r="EF437" s="315">
        <v>0</v>
      </c>
      <c r="EG437" s="315">
        <v>0</v>
      </c>
      <c r="EH437" s="315">
        <v>0</v>
      </c>
      <c r="EI437" s="315">
        <v>0</v>
      </c>
      <c r="EJ437" s="315">
        <v>0</v>
      </c>
      <c r="EK437" s="315">
        <v>0</v>
      </c>
      <c r="EL437" s="315">
        <v>0</v>
      </c>
      <c r="EM437" s="315">
        <v>0</v>
      </c>
      <c r="EN437" s="315">
        <v>0</v>
      </c>
      <c r="EO437" s="315">
        <v>0</v>
      </c>
      <c r="EP437" s="315">
        <v>0</v>
      </c>
      <c r="EQ437" s="315">
        <v>0</v>
      </c>
      <c r="ER437" s="315">
        <v>38728.699999999997</v>
      </c>
      <c r="ES437" s="315">
        <v>0</v>
      </c>
      <c r="ET437" s="315">
        <v>0</v>
      </c>
      <c r="EU437" s="315">
        <v>0</v>
      </c>
      <c r="EV437" s="315">
        <v>0</v>
      </c>
      <c r="EW437" s="315">
        <v>0</v>
      </c>
      <c r="EX437" s="315">
        <v>6630.75</v>
      </c>
      <c r="EY437" s="315">
        <v>0</v>
      </c>
      <c r="EZ437" s="315">
        <v>0</v>
      </c>
      <c r="FA437" s="315">
        <v>0</v>
      </c>
      <c r="FB437" s="315">
        <v>0</v>
      </c>
      <c r="FC437" s="315">
        <v>873855</v>
      </c>
      <c r="FD437" s="315">
        <v>0</v>
      </c>
      <c r="FE437" s="315">
        <v>0</v>
      </c>
      <c r="FF437" s="315">
        <v>0</v>
      </c>
      <c r="FG437" s="315">
        <v>0</v>
      </c>
      <c r="FH437" s="315">
        <v>0</v>
      </c>
      <c r="FI437" s="315">
        <v>0</v>
      </c>
      <c r="FJ437" s="315">
        <v>562686.88</v>
      </c>
      <c r="FK437" s="315">
        <v>0</v>
      </c>
      <c r="FL437" s="315">
        <v>0</v>
      </c>
      <c r="FM437" s="315">
        <v>0</v>
      </c>
      <c r="FN437" s="315">
        <v>0</v>
      </c>
      <c r="FO437" s="315">
        <v>0</v>
      </c>
      <c r="FP437" s="315">
        <v>0</v>
      </c>
      <c r="FQ437" s="315">
        <v>0</v>
      </c>
      <c r="FR437" s="315">
        <v>0</v>
      </c>
      <c r="FS437" s="315">
        <v>0</v>
      </c>
      <c r="FT437" s="315">
        <v>0</v>
      </c>
      <c r="FU437" s="315">
        <v>0</v>
      </c>
      <c r="FV437" s="315">
        <v>0</v>
      </c>
      <c r="FW437" s="315">
        <v>0</v>
      </c>
      <c r="FX437" s="315">
        <v>0</v>
      </c>
      <c r="FY437" s="315">
        <v>0</v>
      </c>
      <c r="FZ437" s="315">
        <v>0</v>
      </c>
      <c r="GA437" s="315">
        <v>0</v>
      </c>
      <c r="GB437" s="315">
        <v>0</v>
      </c>
      <c r="GC437" s="315">
        <v>0</v>
      </c>
      <c r="GD437" s="315">
        <v>2953</v>
      </c>
      <c r="GE437" s="315">
        <v>0</v>
      </c>
      <c r="GF437" s="315">
        <v>0</v>
      </c>
      <c r="GG437" s="315">
        <v>0</v>
      </c>
      <c r="GH437" s="315">
        <v>0</v>
      </c>
      <c r="GI437" s="315">
        <v>325472.84999999998</v>
      </c>
      <c r="GJ437" s="315">
        <v>2577.5500000000002</v>
      </c>
      <c r="GK437" s="315">
        <v>0</v>
      </c>
      <c r="GL437" s="315">
        <v>3124952.51</v>
      </c>
      <c r="GM437" s="315">
        <v>10291931.1</v>
      </c>
      <c r="GN437" s="315">
        <v>0</v>
      </c>
      <c r="GO437" s="315">
        <v>0</v>
      </c>
      <c r="GP437" s="315">
        <v>0</v>
      </c>
      <c r="GQ437" s="315">
        <v>0</v>
      </c>
      <c r="GR437" s="315">
        <v>0</v>
      </c>
      <c r="GS437" s="315">
        <v>0</v>
      </c>
      <c r="GT437" s="315">
        <v>0</v>
      </c>
      <c r="GU437" s="315">
        <v>948784.71</v>
      </c>
      <c r="GV437" s="315">
        <v>0</v>
      </c>
      <c r="GW437" s="315">
        <v>0</v>
      </c>
      <c r="GX437" s="315">
        <v>443996</v>
      </c>
      <c r="GY437" s="315">
        <v>0</v>
      </c>
      <c r="GZ437" s="315">
        <v>0</v>
      </c>
      <c r="HA437" s="315">
        <v>0</v>
      </c>
      <c r="HB437" s="315">
        <v>0</v>
      </c>
      <c r="HC437" s="315">
        <v>0</v>
      </c>
      <c r="HD437" s="315">
        <v>0</v>
      </c>
      <c r="HE437" s="315">
        <v>0</v>
      </c>
      <c r="HF437" s="315">
        <v>0</v>
      </c>
      <c r="HG437" s="315">
        <v>0</v>
      </c>
      <c r="HH437" s="315">
        <v>0</v>
      </c>
      <c r="HI437" s="315">
        <v>0</v>
      </c>
      <c r="HJ437" s="315">
        <v>0</v>
      </c>
      <c r="HK437" s="315">
        <v>0</v>
      </c>
      <c r="HL437" s="315">
        <v>0</v>
      </c>
      <c r="HM437" s="315">
        <v>340267.5</v>
      </c>
      <c r="HN437" s="315">
        <v>0</v>
      </c>
      <c r="HO437" s="315">
        <v>0</v>
      </c>
      <c r="HP437" s="315">
        <v>0</v>
      </c>
      <c r="HQ437" s="315">
        <v>0</v>
      </c>
      <c r="HR437" s="315">
        <v>0</v>
      </c>
      <c r="HS437" s="315">
        <v>0</v>
      </c>
      <c r="HT437" s="315">
        <v>0</v>
      </c>
      <c r="HU437" s="315">
        <v>0</v>
      </c>
      <c r="HV437" s="315">
        <v>0</v>
      </c>
      <c r="HW437" s="315">
        <v>79182.259999999995</v>
      </c>
      <c r="HX437" s="315">
        <v>0</v>
      </c>
      <c r="HY437" s="315">
        <v>0</v>
      </c>
      <c r="HZ437" s="315">
        <v>27156.75</v>
      </c>
      <c r="IA437" s="315">
        <v>0</v>
      </c>
      <c r="IB437" s="315">
        <v>0</v>
      </c>
      <c r="IC437" s="315">
        <v>0</v>
      </c>
      <c r="ID437" s="315">
        <v>0</v>
      </c>
      <c r="IE437" s="315">
        <v>0</v>
      </c>
      <c r="IF437" s="315">
        <v>0</v>
      </c>
      <c r="IG437" s="315">
        <v>0</v>
      </c>
      <c r="IH437" s="315">
        <v>0</v>
      </c>
      <c r="II437" s="315">
        <v>0</v>
      </c>
      <c r="IJ437" s="315">
        <v>0</v>
      </c>
      <c r="IK437" s="315">
        <v>0</v>
      </c>
      <c r="IL437" s="315">
        <v>0</v>
      </c>
      <c r="IM437" s="315">
        <v>0</v>
      </c>
      <c r="IN437" s="315">
        <v>0</v>
      </c>
      <c r="IO437" s="315">
        <v>0</v>
      </c>
      <c r="IP437" s="315">
        <v>0</v>
      </c>
      <c r="IQ437" s="315">
        <v>0</v>
      </c>
      <c r="IR437" s="315">
        <v>3592954.14</v>
      </c>
      <c r="IS437" s="315">
        <v>25174.16</v>
      </c>
      <c r="IT437" s="315">
        <v>0</v>
      </c>
      <c r="IU437" s="315">
        <v>0</v>
      </c>
      <c r="IV437" s="315">
        <v>531210.57999999996</v>
      </c>
      <c r="IW437" s="315">
        <v>53458.38</v>
      </c>
      <c r="IX437" s="315">
        <v>0</v>
      </c>
      <c r="IY437" s="315">
        <v>0</v>
      </c>
      <c r="IZ437" s="315">
        <v>0</v>
      </c>
      <c r="JA437" s="315">
        <v>0</v>
      </c>
      <c r="JB437" s="315">
        <v>0</v>
      </c>
      <c r="JC437" s="315">
        <v>0</v>
      </c>
      <c r="JD437" s="315">
        <v>0</v>
      </c>
      <c r="JE437" s="315">
        <v>0</v>
      </c>
      <c r="JF437" s="315">
        <v>0</v>
      </c>
      <c r="JG437" s="315">
        <v>0</v>
      </c>
      <c r="JH437" s="315">
        <v>0</v>
      </c>
      <c r="JI437" s="315">
        <v>2508331.23</v>
      </c>
      <c r="JJ437" s="315">
        <v>0</v>
      </c>
      <c r="JK437" s="315">
        <v>0</v>
      </c>
      <c r="JL437" s="315">
        <v>0</v>
      </c>
      <c r="JM437" s="315">
        <v>0</v>
      </c>
      <c r="JN437" s="315">
        <v>0</v>
      </c>
      <c r="JO437" s="315">
        <v>0</v>
      </c>
      <c r="JP437" s="315">
        <v>0</v>
      </c>
      <c r="JQ437" s="315">
        <v>0</v>
      </c>
      <c r="JR437" s="315">
        <v>0</v>
      </c>
      <c r="JS437" s="315">
        <v>0</v>
      </c>
      <c r="JT437" s="315">
        <v>0</v>
      </c>
      <c r="JU437" s="315">
        <v>0</v>
      </c>
      <c r="JV437" s="315">
        <v>1538454.01</v>
      </c>
      <c r="JW437" s="315">
        <v>0</v>
      </c>
      <c r="JX437" s="315">
        <v>0</v>
      </c>
      <c r="JY437" s="315">
        <v>0</v>
      </c>
      <c r="JZ437" s="315">
        <v>0</v>
      </c>
      <c r="KA437" s="315">
        <v>349845.39</v>
      </c>
      <c r="KB437" s="315">
        <v>0</v>
      </c>
      <c r="KC437" s="315">
        <v>0</v>
      </c>
      <c r="KD437" s="315">
        <v>0</v>
      </c>
      <c r="KE437" s="315">
        <v>77003.199999999997</v>
      </c>
      <c r="KF437" s="315">
        <v>0</v>
      </c>
      <c r="KG437" s="315">
        <v>0</v>
      </c>
      <c r="KH437" s="315">
        <v>0</v>
      </c>
      <c r="KI437" s="315">
        <v>0</v>
      </c>
      <c r="KJ437" s="315">
        <v>0</v>
      </c>
      <c r="KK437" s="315">
        <v>0</v>
      </c>
      <c r="KL437" s="315">
        <v>0</v>
      </c>
      <c r="KM437" s="315">
        <v>0</v>
      </c>
      <c r="KN437" s="315">
        <v>0</v>
      </c>
      <c r="KO437" s="315">
        <v>0</v>
      </c>
      <c r="KP437" s="315">
        <v>0</v>
      </c>
      <c r="KQ437" s="315">
        <v>0</v>
      </c>
      <c r="KR437" s="315">
        <v>2009187.31</v>
      </c>
      <c r="KS437" s="314">
        <v>0</v>
      </c>
      <c r="KU437" s="312">
        <v>13</v>
      </c>
      <c r="KV437" s="312">
        <v>138</v>
      </c>
      <c r="KY437" s="312">
        <v>9138</v>
      </c>
    </row>
    <row r="438" spans="1:311" x14ac:dyDescent="0.25">
      <c r="A438" s="321">
        <v>2022</v>
      </c>
      <c r="B438" s="320" t="s">
        <v>807</v>
      </c>
      <c r="C438" s="320" t="s">
        <v>828</v>
      </c>
      <c r="D438" s="320" t="s">
        <v>829</v>
      </c>
      <c r="E438" s="320" t="s">
        <v>780</v>
      </c>
      <c r="F438" s="319">
        <v>216052.07</v>
      </c>
      <c r="G438" s="319">
        <v>51261</v>
      </c>
      <c r="H438" s="319">
        <v>0</v>
      </c>
      <c r="I438" s="319">
        <v>341786.89</v>
      </c>
      <c r="J438" s="319">
        <v>51228.800000000003</v>
      </c>
      <c r="K438" s="319">
        <v>207535.96</v>
      </c>
      <c r="L438" s="319">
        <v>292765.15999999997</v>
      </c>
      <c r="M438" s="319">
        <v>149221.75</v>
      </c>
      <c r="N438" s="319">
        <v>1142743.3700000001</v>
      </c>
      <c r="O438" s="319">
        <v>1139122</v>
      </c>
      <c r="P438" s="319">
        <v>401478.05</v>
      </c>
      <c r="Q438" s="319">
        <v>123373.94</v>
      </c>
      <c r="R438" s="319">
        <v>533124.43000000005</v>
      </c>
      <c r="S438" s="319">
        <v>649493.4</v>
      </c>
      <c r="T438" s="319">
        <v>426977.57</v>
      </c>
      <c r="U438" s="319">
        <v>692428.87</v>
      </c>
      <c r="V438" s="319">
        <v>1337272.28</v>
      </c>
      <c r="W438" s="319">
        <v>201691.1</v>
      </c>
      <c r="X438" s="319">
        <v>734190.61</v>
      </c>
      <c r="Y438" s="319">
        <v>957.15</v>
      </c>
      <c r="Z438" s="319">
        <v>160946.16</v>
      </c>
      <c r="AA438" s="319">
        <v>9744.1</v>
      </c>
      <c r="AB438" s="319">
        <v>901639.52</v>
      </c>
      <c r="AC438" s="319">
        <v>19792.68</v>
      </c>
      <c r="AD438" s="319">
        <v>3068289.28</v>
      </c>
      <c r="AE438" s="319">
        <v>0</v>
      </c>
      <c r="AF438" s="319">
        <v>490188.7</v>
      </c>
      <c r="AG438" s="319">
        <v>166562.29999999999</v>
      </c>
      <c r="AH438" s="319">
        <v>73055.63</v>
      </c>
      <c r="AI438" s="319">
        <v>229482.56</v>
      </c>
      <c r="AJ438" s="319">
        <v>411247.82</v>
      </c>
      <c r="AK438" s="319">
        <v>51977.86</v>
      </c>
      <c r="AL438" s="319">
        <v>1012135.91</v>
      </c>
      <c r="AM438" s="319">
        <v>200652.75</v>
      </c>
      <c r="AN438" s="319">
        <v>322441.64</v>
      </c>
      <c r="AO438" s="319">
        <v>29684.79</v>
      </c>
      <c r="AP438" s="319">
        <v>161988.32999999999</v>
      </c>
      <c r="AQ438" s="319">
        <v>49986.25</v>
      </c>
      <c r="AR438" s="319">
        <v>759571.98</v>
      </c>
      <c r="AS438" s="319">
        <v>172580.53</v>
      </c>
      <c r="AT438" s="319">
        <v>446966.21</v>
      </c>
      <c r="AU438" s="319">
        <v>131682.75</v>
      </c>
      <c r="AV438" s="319">
        <v>119204.55</v>
      </c>
      <c r="AW438" s="319">
        <v>3599096.24</v>
      </c>
      <c r="AX438" s="319">
        <v>18568.45</v>
      </c>
      <c r="AY438" s="319">
        <v>969482.62</v>
      </c>
      <c r="AZ438" s="319">
        <v>390049.77</v>
      </c>
      <c r="BA438" s="319">
        <v>46150.9</v>
      </c>
      <c r="BB438" s="319">
        <v>159972.04999999999</v>
      </c>
      <c r="BC438" s="319">
        <v>29437.75</v>
      </c>
      <c r="BD438" s="319">
        <v>871973.76</v>
      </c>
      <c r="BE438" s="319">
        <v>301512.86</v>
      </c>
      <c r="BF438" s="319">
        <v>238693.25</v>
      </c>
      <c r="BG438" s="319">
        <v>142211.68</v>
      </c>
      <c r="BH438" s="319">
        <v>65224.12</v>
      </c>
      <c r="BI438" s="319">
        <v>3478585.62</v>
      </c>
      <c r="BJ438" s="319">
        <v>92910.05</v>
      </c>
      <c r="BK438" s="319">
        <v>1796659.53</v>
      </c>
      <c r="BL438" s="319">
        <v>0</v>
      </c>
      <c r="BM438" s="319">
        <v>430562.2</v>
      </c>
      <c r="BN438" s="319">
        <v>1468792.19</v>
      </c>
      <c r="BO438" s="319">
        <v>819531.2</v>
      </c>
      <c r="BP438" s="319">
        <v>113667.39</v>
      </c>
      <c r="BQ438" s="319">
        <v>104779</v>
      </c>
      <c r="BR438" s="319">
        <v>8009.4</v>
      </c>
      <c r="BS438" s="319">
        <v>644382.6</v>
      </c>
      <c r="BT438" s="319">
        <v>5935.02</v>
      </c>
      <c r="BU438" s="319">
        <v>21663.98</v>
      </c>
      <c r="BV438" s="319">
        <v>457920</v>
      </c>
      <c r="BW438" s="319">
        <v>627583.4</v>
      </c>
      <c r="BX438" s="319">
        <v>294188.06</v>
      </c>
      <c r="BY438" s="319">
        <v>39690.6</v>
      </c>
      <c r="BZ438" s="319">
        <v>59585.97</v>
      </c>
      <c r="CA438" s="319">
        <v>213950.07</v>
      </c>
      <c r="CB438" s="319">
        <v>215856.37</v>
      </c>
      <c r="CC438" s="319">
        <v>32859.949999999997</v>
      </c>
      <c r="CD438" s="319">
        <v>419992.38</v>
      </c>
      <c r="CE438" s="319">
        <v>380985.7</v>
      </c>
      <c r="CF438" s="319">
        <v>1327407.6499999999</v>
      </c>
      <c r="CG438" s="319">
        <v>2201956.54</v>
      </c>
      <c r="CH438" s="319">
        <v>43461.440000000002</v>
      </c>
      <c r="CI438" s="319">
        <v>5644642.0199999996</v>
      </c>
      <c r="CJ438" s="319">
        <v>46309.89</v>
      </c>
      <c r="CK438" s="319">
        <v>309908.15000000002</v>
      </c>
      <c r="CL438" s="319">
        <v>551116.02</v>
      </c>
      <c r="CM438" s="319">
        <v>53318.7</v>
      </c>
      <c r="CN438" s="319">
        <v>468320.32</v>
      </c>
      <c r="CO438" s="319">
        <v>705305.87</v>
      </c>
      <c r="CP438" s="319">
        <v>178525.68</v>
      </c>
      <c r="CQ438" s="319">
        <v>262147.43</v>
      </c>
      <c r="CR438" s="319">
        <v>93303.35</v>
      </c>
      <c r="CS438" s="319">
        <v>286148.34000000003</v>
      </c>
      <c r="CT438" s="319">
        <v>92605.4</v>
      </c>
      <c r="CU438" s="319">
        <v>28761.55</v>
      </c>
      <c r="CV438" s="319">
        <v>105466.05</v>
      </c>
      <c r="CW438" s="319">
        <v>158945.81</v>
      </c>
      <c r="CX438" s="319">
        <v>387077.76</v>
      </c>
      <c r="CY438" s="319">
        <v>781309.37</v>
      </c>
      <c r="CZ438" s="319">
        <v>1918940.8</v>
      </c>
      <c r="DA438" s="319">
        <v>960405.99</v>
      </c>
      <c r="DB438" s="319">
        <v>686080.98</v>
      </c>
      <c r="DC438" s="319">
        <v>0</v>
      </c>
      <c r="DD438" s="319">
        <v>5257407.45</v>
      </c>
      <c r="DE438" s="319">
        <v>833144.88</v>
      </c>
      <c r="DF438" s="319">
        <v>128802.6</v>
      </c>
      <c r="DG438" s="319">
        <v>248870.14</v>
      </c>
      <c r="DH438" s="319">
        <v>123091.75</v>
      </c>
      <c r="DI438" s="319">
        <v>174016.7</v>
      </c>
      <c r="DJ438" s="319">
        <v>630941.97</v>
      </c>
      <c r="DK438" s="319">
        <v>1230933.05</v>
      </c>
      <c r="DL438" s="319">
        <v>400590.99</v>
      </c>
      <c r="DM438" s="319">
        <v>21218.17</v>
      </c>
      <c r="DN438" s="319">
        <v>146063.79999999999</v>
      </c>
      <c r="DO438" s="319">
        <v>196495.51</v>
      </c>
      <c r="DP438" s="319">
        <v>144814</v>
      </c>
      <c r="DQ438" s="319">
        <v>211820.4</v>
      </c>
      <c r="DR438" s="319">
        <v>344130.05</v>
      </c>
      <c r="DS438" s="319">
        <v>4018334.86</v>
      </c>
      <c r="DT438" s="319">
        <v>404446.35</v>
      </c>
      <c r="DU438" s="319">
        <v>3143627.47</v>
      </c>
      <c r="DV438" s="319">
        <v>34348.35</v>
      </c>
      <c r="DW438" s="319">
        <v>373987.32</v>
      </c>
      <c r="DX438" s="319">
        <v>449264.16</v>
      </c>
      <c r="DY438" s="319">
        <v>1926152.85</v>
      </c>
      <c r="DZ438" s="319">
        <v>299802.93</v>
      </c>
      <c r="EA438" s="319">
        <v>2885843.91</v>
      </c>
      <c r="EB438" s="319">
        <v>595388.99</v>
      </c>
      <c r="EC438" s="319">
        <v>203465.63</v>
      </c>
      <c r="ED438" s="319">
        <v>77013.78</v>
      </c>
      <c r="EE438" s="319">
        <v>338314.52</v>
      </c>
      <c r="EF438" s="319">
        <v>34857.54</v>
      </c>
      <c r="EG438" s="319">
        <v>2144793.7000000002</v>
      </c>
      <c r="EH438" s="319">
        <v>299434.84999999998</v>
      </c>
      <c r="EI438" s="319">
        <v>268375.59999999998</v>
      </c>
      <c r="EJ438" s="319">
        <v>1377695.91</v>
      </c>
      <c r="EK438" s="319">
        <v>503078.5</v>
      </c>
      <c r="EL438" s="319">
        <v>241693.17</v>
      </c>
      <c r="EM438" s="319">
        <v>122999.52</v>
      </c>
      <c r="EN438" s="319">
        <v>544748.54</v>
      </c>
      <c r="EO438" s="319">
        <v>621637.88</v>
      </c>
      <c r="EP438" s="319">
        <v>245032.19</v>
      </c>
      <c r="EQ438" s="319">
        <v>102341.27</v>
      </c>
      <c r="ER438" s="319">
        <v>165274.32</v>
      </c>
      <c r="ES438" s="319">
        <v>91973.17</v>
      </c>
      <c r="ET438" s="319">
        <v>467865.51</v>
      </c>
      <c r="EU438" s="319">
        <v>141902.54</v>
      </c>
      <c r="EV438" s="319">
        <v>177478.82</v>
      </c>
      <c r="EW438" s="319">
        <v>396668.04</v>
      </c>
      <c r="EX438" s="319">
        <v>814617.2</v>
      </c>
      <c r="EY438" s="319">
        <v>2421211.92</v>
      </c>
      <c r="EZ438" s="319">
        <v>110724827.87</v>
      </c>
      <c r="FA438" s="319">
        <v>391911.11</v>
      </c>
      <c r="FB438" s="319">
        <v>596673</v>
      </c>
      <c r="FC438" s="319">
        <v>1356031.66</v>
      </c>
      <c r="FD438" s="319">
        <v>136895.62</v>
      </c>
      <c r="FE438" s="319">
        <v>2589893.6</v>
      </c>
      <c r="FF438" s="319">
        <v>449321.34</v>
      </c>
      <c r="FG438" s="319">
        <v>67276.73</v>
      </c>
      <c r="FH438" s="319">
        <v>2339695.0699999998</v>
      </c>
      <c r="FI438" s="319">
        <v>325538.27</v>
      </c>
      <c r="FJ438" s="319">
        <v>0</v>
      </c>
      <c r="FK438" s="319">
        <v>349448.52</v>
      </c>
      <c r="FL438" s="319">
        <v>4795.18</v>
      </c>
      <c r="FM438" s="319">
        <v>1240799.83</v>
      </c>
      <c r="FN438" s="319">
        <v>2490.15</v>
      </c>
      <c r="FO438" s="319">
        <v>110467.17</v>
      </c>
      <c r="FP438" s="319">
        <v>138304.32999999999</v>
      </c>
      <c r="FQ438" s="319">
        <v>98797</v>
      </c>
      <c r="FR438" s="319">
        <v>2658253.66</v>
      </c>
      <c r="FS438" s="319">
        <v>63314.94</v>
      </c>
      <c r="FT438" s="319">
        <v>120184.77</v>
      </c>
      <c r="FU438" s="319">
        <v>213589.5</v>
      </c>
      <c r="FV438" s="319">
        <v>67237.5</v>
      </c>
      <c r="FW438" s="319">
        <v>5255.95</v>
      </c>
      <c r="FX438" s="319">
        <v>799604.46</v>
      </c>
      <c r="FY438" s="319">
        <v>446278.40000000002</v>
      </c>
      <c r="FZ438" s="319">
        <v>69789.48</v>
      </c>
      <c r="GA438" s="319">
        <v>59544.33</v>
      </c>
      <c r="GB438" s="319">
        <v>327250.25</v>
      </c>
      <c r="GC438" s="319">
        <v>71808.649999999994</v>
      </c>
      <c r="GD438" s="319">
        <v>722350.76</v>
      </c>
      <c r="GE438" s="319">
        <v>4029847.42</v>
      </c>
      <c r="GF438" s="319">
        <v>173629.51</v>
      </c>
      <c r="GG438" s="319">
        <v>489830.43</v>
      </c>
      <c r="GH438" s="319">
        <v>146637.54999999999</v>
      </c>
      <c r="GI438" s="319">
        <v>0</v>
      </c>
      <c r="GJ438" s="319">
        <v>140646.68</v>
      </c>
      <c r="GK438" s="319">
        <v>9634875.8100000005</v>
      </c>
      <c r="GL438" s="319">
        <v>0</v>
      </c>
      <c r="GM438" s="319">
        <v>502</v>
      </c>
      <c r="GN438" s="319">
        <v>278405.3</v>
      </c>
      <c r="GO438" s="319">
        <v>2850015.72</v>
      </c>
      <c r="GP438" s="319">
        <v>80188.55</v>
      </c>
      <c r="GQ438" s="319">
        <v>68574.5</v>
      </c>
      <c r="GR438" s="319">
        <v>498332.13</v>
      </c>
      <c r="GS438" s="319">
        <v>8641270.8000000007</v>
      </c>
      <c r="GT438" s="319">
        <v>40331.050000000003</v>
      </c>
      <c r="GU438" s="319">
        <v>2548389.7999999998</v>
      </c>
      <c r="GV438" s="319">
        <v>482471.44</v>
      </c>
      <c r="GW438" s="319">
        <v>1310.75</v>
      </c>
      <c r="GX438" s="319">
        <v>1272611.8600000001</v>
      </c>
      <c r="GY438" s="319">
        <v>249545</v>
      </c>
      <c r="GZ438" s="319">
        <v>1177548.81</v>
      </c>
      <c r="HA438" s="319">
        <v>267294.65999999997</v>
      </c>
      <c r="HB438" s="319">
        <v>152858.5</v>
      </c>
      <c r="HC438" s="319">
        <v>886937.98</v>
      </c>
      <c r="HD438" s="319">
        <v>147038.29999999999</v>
      </c>
      <c r="HE438" s="319">
        <v>120411.55</v>
      </c>
      <c r="HF438" s="319">
        <v>303220.71999999997</v>
      </c>
      <c r="HG438" s="319">
        <v>558537.72</v>
      </c>
      <c r="HH438" s="319">
        <v>2684028.61</v>
      </c>
      <c r="HI438" s="319">
        <v>712239.3</v>
      </c>
      <c r="HJ438" s="319">
        <v>470834.95</v>
      </c>
      <c r="HK438" s="319">
        <v>39859.449999999997</v>
      </c>
      <c r="HL438" s="319">
        <v>451329.3</v>
      </c>
      <c r="HM438" s="319">
        <v>0</v>
      </c>
      <c r="HN438" s="319">
        <v>192166.25</v>
      </c>
      <c r="HO438" s="319">
        <v>363102.28</v>
      </c>
      <c r="HP438" s="319">
        <v>197516.66</v>
      </c>
      <c r="HQ438" s="319">
        <v>52065.13</v>
      </c>
      <c r="HR438" s="319">
        <v>1884793.33</v>
      </c>
      <c r="HS438" s="319">
        <v>41210.379999999997</v>
      </c>
      <c r="HT438" s="319">
        <v>9719573.5999999996</v>
      </c>
      <c r="HU438" s="319">
        <v>64504.9</v>
      </c>
      <c r="HV438" s="319">
        <v>125061.05</v>
      </c>
      <c r="HW438" s="319">
        <v>6154695.8899999997</v>
      </c>
      <c r="HX438" s="319">
        <v>153159.73000000001</v>
      </c>
      <c r="HY438" s="319">
        <v>7741549.0300000003</v>
      </c>
      <c r="HZ438" s="319">
        <v>0</v>
      </c>
      <c r="IA438" s="319">
        <v>132343.37</v>
      </c>
      <c r="IB438" s="319">
        <v>338953.81</v>
      </c>
      <c r="IC438" s="319">
        <v>5577366.0499999998</v>
      </c>
      <c r="ID438" s="319">
        <v>221374.62</v>
      </c>
      <c r="IE438" s="319">
        <v>565380.6</v>
      </c>
      <c r="IF438" s="319">
        <v>360464</v>
      </c>
      <c r="IG438" s="319">
        <v>164181.56</v>
      </c>
      <c r="IH438" s="319">
        <v>9712</v>
      </c>
      <c r="II438" s="319">
        <v>162634.69</v>
      </c>
      <c r="IJ438" s="319">
        <v>1123693.3899999999</v>
      </c>
      <c r="IK438" s="319">
        <v>61348.11</v>
      </c>
      <c r="IL438" s="319">
        <v>62898.93</v>
      </c>
      <c r="IM438" s="319">
        <v>144865.25</v>
      </c>
      <c r="IN438" s="319">
        <v>598355.12</v>
      </c>
      <c r="IO438" s="319">
        <v>194112.28</v>
      </c>
      <c r="IP438" s="319">
        <v>304631.59000000003</v>
      </c>
      <c r="IQ438" s="319">
        <v>85000</v>
      </c>
      <c r="IR438" s="319">
        <v>0</v>
      </c>
      <c r="IS438" s="319">
        <v>994031.05</v>
      </c>
      <c r="IT438" s="319">
        <v>1292054.57</v>
      </c>
      <c r="IU438" s="319">
        <v>345862.56</v>
      </c>
      <c r="IV438" s="319">
        <v>0</v>
      </c>
      <c r="IW438" s="319">
        <v>58715.85</v>
      </c>
      <c r="IX438" s="319">
        <v>43908.87</v>
      </c>
      <c r="IY438" s="319">
        <v>147225.82</v>
      </c>
      <c r="IZ438" s="319">
        <v>352886.4</v>
      </c>
      <c r="JA438" s="319">
        <v>58359.46</v>
      </c>
      <c r="JB438" s="319">
        <v>106541.13</v>
      </c>
      <c r="JC438" s="319">
        <v>203475.93</v>
      </c>
      <c r="JD438" s="319">
        <v>77688.84</v>
      </c>
      <c r="JE438" s="319">
        <v>14637</v>
      </c>
      <c r="JF438" s="319">
        <v>0</v>
      </c>
      <c r="JG438" s="319">
        <v>26156.85</v>
      </c>
      <c r="JH438" s="319">
        <v>418397.24</v>
      </c>
      <c r="JI438" s="319">
        <v>7719.3</v>
      </c>
      <c r="JJ438" s="319">
        <v>95693.64</v>
      </c>
      <c r="JK438" s="319">
        <v>71226.5</v>
      </c>
      <c r="JL438" s="319">
        <v>24972.45</v>
      </c>
      <c r="JM438" s="319">
        <v>3360</v>
      </c>
      <c r="JN438" s="319">
        <v>3541.75</v>
      </c>
      <c r="JO438" s="319">
        <v>720082.45</v>
      </c>
      <c r="JP438" s="319">
        <v>245638.3</v>
      </c>
      <c r="JQ438" s="319">
        <v>121649.05</v>
      </c>
      <c r="JR438" s="319">
        <v>12638.85</v>
      </c>
      <c r="JS438" s="319">
        <v>1388644.33</v>
      </c>
      <c r="JT438" s="319">
        <v>391840.63</v>
      </c>
      <c r="JU438" s="319">
        <v>263923.28999999998</v>
      </c>
      <c r="JV438" s="319">
        <v>10890343.380000001</v>
      </c>
      <c r="JW438" s="319">
        <v>564937.18999999994</v>
      </c>
      <c r="JX438" s="319">
        <v>212822.08</v>
      </c>
      <c r="JY438" s="319">
        <v>19495.97</v>
      </c>
      <c r="JZ438" s="319">
        <v>13523.42</v>
      </c>
      <c r="KA438" s="319">
        <v>0</v>
      </c>
      <c r="KB438" s="319">
        <v>624666.88</v>
      </c>
      <c r="KC438" s="319">
        <v>330649.96999999997</v>
      </c>
      <c r="KD438" s="319">
        <v>208122.74</v>
      </c>
      <c r="KE438" s="319">
        <v>0</v>
      </c>
      <c r="KF438" s="319">
        <v>77003.13</v>
      </c>
      <c r="KG438" s="319">
        <v>520854.58</v>
      </c>
      <c r="KH438" s="319">
        <v>91426.25</v>
      </c>
      <c r="KI438" s="319">
        <v>366052.05</v>
      </c>
      <c r="KJ438" s="319">
        <v>446412.35</v>
      </c>
      <c r="KK438" s="319">
        <v>41775.83</v>
      </c>
      <c r="KL438" s="319">
        <v>164533.71</v>
      </c>
      <c r="KM438" s="319">
        <v>89025.88</v>
      </c>
      <c r="KN438" s="319">
        <v>134958.85999999999</v>
      </c>
      <c r="KO438" s="319">
        <v>34547.71</v>
      </c>
      <c r="KP438" s="319">
        <v>802879.91</v>
      </c>
      <c r="KQ438" s="319">
        <v>10031060.279999999</v>
      </c>
      <c r="KR438" s="319">
        <v>0</v>
      </c>
      <c r="KS438" s="318">
        <v>293192.37</v>
      </c>
      <c r="KU438" s="312">
        <v>13</v>
      </c>
      <c r="KV438" s="312">
        <v>139</v>
      </c>
      <c r="KY438" s="312">
        <v>9139</v>
      </c>
    </row>
    <row r="439" spans="1:311" x14ac:dyDescent="0.25">
      <c r="A439" s="317">
        <v>2022</v>
      </c>
      <c r="B439" s="316" t="s">
        <v>807</v>
      </c>
      <c r="C439" s="316" t="s">
        <v>828</v>
      </c>
      <c r="D439" s="316" t="s">
        <v>321</v>
      </c>
      <c r="E439" s="316" t="s">
        <v>780</v>
      </c>
      <c r="F439" s="315">
        <v>216052.07</v>
      </c>
      <c r="G439" s="315">
        <v>51261</v>
      </c>
      <c r="H439" s="315">
        <v>4089003.07</v>
      </c>
      <c r="I439" s="315">
        <v>341786.89</v>
      </c>
      <c r="J439" s="315">
        <v>51228.800000000003</v>
      </c>
      <c r="K439" s="315">
        <v>207535.96</v>
      </c>
      <c r="L439" s="315">
        <v>292765.15999999997</v>
      </c>
      <c r="M439" s="315">
        <v>149221.75</v>
      </c>
      <c r="N439" s="315">
        <v>1142743.3700000001</v>
      </c>
      <c r="O439" s="315">
        <v>1139122</v>
      </c>
      <c r="P439" s="315">
        <v>401478.05</v>
      </c>
      <c r="Q439" s="315">
        <v>123373.94</v>
      </c>
      <c r="R439" s="315">
        <v>533124.43000000005</v>
      </c>
      <c r="S439" s="315">
        <v>649493.4</v>
      </c>
      <c r="T439" s="315">
        <v>426977.57</v>
      </c>
      <c r="U439" s="315">
        <v>692428.87</v>
      </c>
      <c r="V439" s="315">
        <v>1337272.28</v>
      </c>
      <c r="W439" s="315">
        <v>201691.1</v>
      </c>
      <c r="X439" s="315">
        <v>734190.61</v>
      </c>
      <c r="Y439" s="315">
        <v>62842.33</v>
      </c>
      <c r="Z439" s="315">
        <v>160946.16</v>
      </c>
      <c r="AA439" s="315">
        <v>9744.1</v>
      </c>
      <c r="AB439" s="315">
        <v>901639.52</v>
      </c>
      <c r="AC439" s="315">
        <v>19792.68</v>
      </c>
      <c r="AD439" s="315">
        <v>3068289.28</v>
      </c>
      <c r="AE439" s="315">
        <v>28898.97</v>
      </c>
      <c r="AF439" s="315">
        <v>490188.7</v>
      </c>
      <c r="AG439" s="315">
        <v>166562.29999999999</v>
      </c>
      <c r="AH439" s="315">
        <v>73055.63</v>
      </c>
      <c r="AI439" s="315">
        <v>229482.56</v>
      </c>
      <c r="AJ439" s="315">
        <v>411247.82</v>
      </c>
      <c r="AK439" s="315">
        <v>51977.86</v>
      </c>
      <c r="AL439" s="315">
        <v>1012135.91</v>
      </c>
      <c r="AM439" s="315">
        <v>200652.75</v>
      </c>
      <c r="AN439" s="315">
        <v>322441.64</v>
      </c>
      <c r="AO439" s="315">
        <v>29684.79</v>
      </c>
      <c r="AP439" s="315">
        <v>161988.32999999999</v>
      </c>
      <c r="AQ439" s="315">
        <v>49986.25</v>
      </c>
      <c r="AR439" s="315">
        <v>759571.98</v>
      </c>
      <c r="AS439" s="315">
        <v>172580.53</v>
      </c>
      <c r="AT439" s="315">
        <v>463290.81</v>
      </c>
      <c r="AU439" s="315">
        <v>131682.75</v>
      </c>
      <c r="AV439" s="315">
        <v>119204.55</v>
      </c>
      <c r="AW439" s="315">
        <v>3599096.24</v>
      </c>
      <c r="AX439" s="315">
        <v>18568.45</v>
      </c>
      <c r="AY439" s="315">
        <v>969482.62</v>
      </c>
      <c r="AZ439" s="315">
        <v>390049.77</v>
      </c>
      <c r="BA439" s="315">
        <v>46150.9</v>
      </c>
      <c r="BB439" s="315">
        <v>159972.04999999999</v>
      </c>
      <c r="BC439" s="315">
        <v>58030.63</v>
      </c>
      <c r="BD439" s="315">
        <v>871973.76</v>
      </c>
      <c r="BE439" s="315">
        <v>301512.86</v>
      </c>
      <c r="BF439" s="315">
        <v>238693.25</v>
      </c>
      <c r="BG439" s="315">
        <v>142211.68</v>
      </c>
      <c r="BH439" s="315">
        <v>65224.12</v>
      </c>
      <c r="BI439" s="315">
        <v>3478585.62</v>
      </c>
      <c r="BJ439" s="315">
        <v>92910.05</v>
      </c>
      <c r="BK439" s="315">
        <v>1796659.53</v>
      </c>
      <c r="BL439" s="315">
        <v>85503.92</v>
      </c>
      <c r="BM439" s="315">
        <v>430562.2</v>
      </c>
      <c r="BN439" s="315">
        <v>1468792.19</v>
      </c>
      <c r="BO439" s="315">
        <v>819531.2</v>
      </c>
      <c r="BP439" s="315">
        <v>113667.39</v>
      </c>
      <c r="BQ439" s="315">
        <v>104779</v>
      </c>
      <c r="BR439" s="315">
        <v>325469.52</v>
      </c>
      <c r="BS439" s="315">
        <v>644382.6</v>
      </c>
      <c r="BT439" s="315">
        <v>5935.02</v>
      </c>
      <c r="BU439" s="315">
        <v>21663.98</v>
      </c>
      <c r="BV439" s="315">
        <v>457920</v>
      </c>
      <c r="BW439" s="315">
        <v>627583.4</v>
      </c>
      <c r="BX439" s="315">
        <v>294188.06</v>
      </c>
      <c r="BY439" s="315">
        <v>51595.199999999997</v>
      </c>
      <c r="BZ439" s="315">
        <v>59585.97</v>
      </c>
      <c r="CA439" s="315">
        <v>213950.07</v>
      </c>
      <c r="CB439" s="315">
        <v>215856.37</v>
      </c>
      <c r="CC439" s="315">
        <v>32859.949999999997</v>
      </c>
      <c r="CD439" s="315">
        <v>419992.38</v>
      </c>
      <c r="CE439" s="315">
        <v>2296661.31</v>
      </c>
      <c r="CF439" s="315">
        <v>1327407.6499999999</v>
      </c>
      <c r="CG439" s="315">
        <v>2201956.54</v>
      </c>
      <c r="CH439" s="315">
        <v>43461.440000000002</v>
      </c>
      <c r="CI439" s="315">
        <v>5644642.0199999996</v>
      </c>
      <c r="CJ439" s="315">
        <v>46309.89</v>
      </c>
      <c r="CK439" s="315">
        <v>309908.15000000002</v>
      </c>
      <c r="CL439" s="315">
        <v>551116.02</v>
      </c>
      <c r="CM439" s="315">
        <v>53318.7</v>
      </c>
      <c r="CN439" s="315">
        <v>468320.32</v>
      </c>
      <c r="CO439" s="315">
        <v>705305.87</v>
      </c>
      <c r="CP439" s="315">
        <v>178525.68</v>
      </c>
      <c r="CQ439" s="315">
        <v>276432.15000000002</v>
      </c>
      <c r="CR439" s="315">
        <v>93303.35</v>
      </c>
      <c r="CS439" s="315">
        <v>286148.34000000003</v>
      </c>
      <c r="CT439" s="315">
        <v>92605.4</v>
      </c>
      <c r="CU439" s="315">
        <v>28761.55</v>
      </c>
      <c r="CV439" s="315">
        <v>105466.05</v>
      </c>
      <c r="CW439" s="315">
        <v>166269.21</v>
      </c>
      <c r="CX439" s="315">
        <v>387077.76</v>
      </c>
      <c r="CY439" s="315">
        <v>781309.37</v>
      </c>
      <c r="CZ439" s="315">
        <v>1918940.8</v>
      </c>
      <c r="DA439" s="315">
        <v>960405.99</v>
      </c>
      <c r="DB439" s="315">
        <v>686080.98</v>
      </c>
      <c r="DC439" s="315">
        <v>1043988.89</v>
      </c>
      <c r="DD439" s="315">
        <v>5257407.45</v>
      </c>
      <c r="DE439" s="315">
        <v>833144.88</v>
      </c>
      <c r="DF439" s="315">
        <v>128802.6</v>
      </c>
      <c r="DG439" s="315">
        <v>248870.14</v>
      </c>
      <c r="DH439" s="315">
        <v>123091.75</v>
      </c>
      <c r="DI439" s="315">
        <v>332554.51</v>
      </c>
      <c r="DJ439" s="315">
        <v>630941.97</v>
      </c>
      <c r="DK439" s="315">
        <v>1230933.05</v>
      </c>
      <c r="DL439" s="315">
        <v>400590.99</v>
      </c>
      <c r="DM439" s="315">
        <v>21218.17</v>
      </c>
      <c r="DN439" s="315">
        <v>146063.79999999999</v>
      </c>
      <c r="DO439" s="315">
        <v>196495.51</v>
      </c>
      <c r="DP439" s="315">
        <v>144814</v>
      </c>
      <c r="DQ439" s="315">
        <v>211820.4</v>
      </c>
      <c r="DR439" s="315">
        <v>344130.05</v>
      </c>
      <c r="DS439" s="315">
        <v>4018334.86</v>
      </c>
      <c r="DT439" s="315">
        <v>404446.35</v>
      </c>
      <c r="DU439" s="315">
        <v>3143627.47</v>
      </c>
      <c r="DV439" s="315">
        <v>34348.35</v>
      </c>
      <c r="DW439" s="315">
        <v>373987.32</v>
      </c>
      <c r="DX439" s="315">
        <v>449264.16</v>
      </c>
      <c r="DY439" s="315">
        <v>1926152.85</v>
      </c>
      <c r="DZ439" s="315">
        <v>299802.93</v>
      </c>
      <c r="EA439" s="315">
        <v>2885843.91</v>
      </c>
      <c r="EB439" s="315">
        <v>595388.99</v>
      </c>
      <c r="EC439" s="315">
        <v>203465.63</v>
      </c>
      <c r="ED439" s="315">
        <v>77013.78</v>
      </c>
      <c r="EE439" s="315">
        <v>338314.52</v>
      </c>
      <c r="EF439" s="315">
        <v>34857.54</v>
      </c>
      <c r="EG439" s="315">
        <v>2144793.7000000002</v>
      </c>
      <c r="EH439" s="315">
        <v>299434.84999999998</v>
      </c>
      <c r="EI439" s="315">
        <v>268375.59999999998</v>
      </c>
      <c r="EJ439" s="315">
        <v>1377695.91</v>
      </c>
      <c r="EK439" s="315">
        <v>503078.5</v>
      </c>
      <c r="EL439" s="315">
        <v>241693.17</v>
      </c>
      <c r="EM439" s="315">
        <v>122999.52</v>
      </c>
      <c r="EN439" s="315">
        <v>544748.54</v>
      </c>
      <c r="EO439" s="315">
        <v>621637.88</v>
      </c>
      <c r="EP439" s="315">
        <v>245032.19</v>
      </c>
      <c r="EQ439" s="315">
        <v>102341.27</v>
      </c>
      <c r="ER439" s="315">
        <v>204003.02</v>
      </c>
      <c r="ES439" s="315">
        <v>91973.17</v>
      </c>
      <c r="ET439" s="315">
        <v>467865.51</v>
      </c>
      <c r="EU439" s="315">
        <v>141902.54</v>
      </c>
      <c r="EV439" s="315">
        <v>177478.82</v>
      </c>
      <c r="EW439" s="315">
        <v>396668.04</v>
      </c>
      <c r="EX439" s="315">
        <v>821247.95</v>
      </c>
      <c r="EY439" s="315">
        <v>2421211.92</v>
      </c>
      <c r="EZ439" s="315">
        <v>110724827.87</v>
      </c>
      <c r="FA439" s="315">
        <v>391911.11</v>
      </c>
      <c r="FB439" s="315">
        <v>596673</v>
      </c>
      <c r="FC439" s="315">
        <v>2229886.66</v>
      </c>
      <c r="FD439" s="315">
        <v>136895.62</v>
      </c>
      <c r="FE439" s="315">
        <v>2589893.6</v>
      </c>
      <c r="FF439" s="315">
        <v>449321.34</v>
      </c>
      <c r="FG439" s="315">
        <v>67276.73</v>
      </c>
      <c r="FH439" s="315">
        <v>2339695.0699999998</v>
      </c>
      <c r="FI439" s="315">
        <v>325538.27</v>
      </c>
      <c r="FJ439" s="315">
        <v>562686.88</v>
      </c>
      <c r="FK439" s="315">
        <v>349448.52</v>
      </c>
      <c r="FL439" s="315">
        <v>4795.18</v>
      </c>
      <c r="FM439" s="315">
        <v>1240799.83</v>
      </c>
      <c r="FN439" s="315">
        <v>2490.15</v>
      </c>
      <c r="FO439" s="315">
        <v>110467.17</v>
      </c>
      <c r="FP439" s="315">
        <v>138304.32999999999</v>
      </c>
      <c r="FQ439" s="315">
        <v>98797</v>
      </c>
      <c r="FR439" s="315">
        <v>2658253.66</v>
      </c>
      <c r="FS439" s="315">
        <v>63314.94</v>
      </c>
      <c r="FT439" s="315">
        <v>120184.77</v>
      </c>
      <c r="FU439" s="315">
        <v>213589.5</v>
      </c>
      <c r="FV439" s="315">
        <v>67237.5</v>
      </c>
      <c r="FW439" s="315">
        <v>5255.95</v>
      </c>
      <c r="FX439" s="315">
        <v>799604.46</v>
      </c>
      <c r="FY439" s="315">
        <v>446278.40000000002</v>
      </c>
      <c r="FZ439" s="315">
        <v>69789.48</v>
      </c>
      <c r="GA439" s="315">
        <v>59544.33</v>
      </c>
      <c r="GB439" s="315">
        <v>327250.25</v>
      </c>
      <c r="GC439" s="315">
        <v>71808.649999999994</v>
      </c>
      <c r="GD439" s="315">
        <v>725303.76</v>
      </c>
      <c r="GE439" s="315">
        <v>4029847.42</v>
      </c>
      <c r="GF439" s="315">
        <v>173629.51</v>
      </c>
      <c r="GG439" s="315">
        <v>489830.43</v>
      </c>
      <c r="GH439" s="315">
        <v>146637.54999999999</v>
      </c>
      <c r="GI439" s="315">
        <v>325472.84999999998</v>
      </c>
      <c r="GJ439" s="315">
        <v>143224.23000000001</v>
      </c>
      <c r="GK439" s="315">
        <v>9634875.8100000005</v>
      </c>
      <c r="GL439" s="315">
        <v>3124952.51</v>
      </c>
      <c r="GM439" s="315">
        <v>10292433.1</v>
      </c>
      <c r="GN439" s="315">
        <v>278405.3</v>
      </c>
      <c r="GO439" s="315">
        <v>2850015.72</v>
      </c>
      <c r="GP439" s="315">
        <v>80188.55</v>
      </c>
      <c r="GQ439" s="315">
        <v>68574.5</v>
      </c>
      <c r="GR439" s="315">
        <v>498332.13</v>
      </c>
      <c r="GS439" s="315">
        <v>8641270.8000000007</v>
      </c>
      <c r="GT439" s="315">
        <v>40331.050000000003</v>
      </c>
      <c r="GU439" s="315">
        <v>3497174.51</v>
      </c>
      <c r="GV439" s="315">
        <v>482471.44</v>
      </c>
      <c r="GW439" s="315">
        <v>1310.75</v>
      </c>
      <c r="GX439" s="315">
        <v>1716607.86</v>
      </c>
      <c r="GY439" s="315">
        <v>249545</v>
      </c>
      <c r="GZ439" s="315">
        <v>1177548.81</v>
      </c>
      <c r="HA439" s="315">
        <v>267294.65999999997</v>
      </c>
      <c r="HB439" s="315">
        <v>152858.5</v>
      </c>
      <c r="HC439" s="315">
        <v>886937.98</v>
      </c>
      <c r="HD439" s="315">
        <v>147038.29999999999</v>
      </c>
      <c r="HE439" s="315">
        <v>120411.55</v>
      </c>
      <c r="HF439" s="315">
        <v>303220.71999999997</v>
      </c>
      <c r="HG439" s="315">
        <v>558537.72</v>
      </c>
      <c r="HH439" s="315">
        <v>2684028.61</v>
      </c>
      <c r="HI439" s="315">
        <v>712239.3</v>
      </c>
      <c r="HJ439" s="315">
        <v>470834.95</v>
      </c>
      <c r="HK439" s="315">
        <v>39859.449999999997</v>
      </c>
      <c r="HL439" s="315">
        <v>451329.3</v>
      </c>
      <c r="HM439" s="315">
        <v>340267.5</v>
      </c>
      <c r="HN439" s="315">
        <v>192166.25</v>
      </c>
      <c r="HO439" s="315">
        <v>363102.28</v>
      </c>
      <c r="HP439" s="315">
        <v>197516.66</v>
      </c>
      <c r="HQ439" s="315">
        <v>52065.13</v>
      </c>
      <c r="HR439" s="315">
        <v>1884793.33</v>
      </c>
      <c r="HS439" s="315">
        <v>41210.379999999997</v>
      </c>
      <c r="HT439" s="315">
        <v>9719573.5999999996</v>
      </c>
      <c r="HU439" s="315">
        <v>64504.9</v>
      </c>
      <c r="HV439" s="315">
        <v>125061.05</v>
      </c>
      <c r="HW439" s="315">
        <v>6233878.1500000004</v>
      </c>
      <c r="HX439" s="315">
        <v>153159.73000000001</v>
      </c>
      <c r="HY439" s="315">
        <v>7741549.0300000003</v>
      </c>
      <c r="HZ439" s="315">
        <v>27156.75</v>
      </c>
      <c r="IA439" s="315">
        <v>132343.37</v>
      </c>
      <c r="IB439" s="315">
        <v>338953.81</v>
      </c>
      <c r="IC439" s="315">
        <v>5577366.0499999998</v>
      </c>
      <c r="ID439" s="315">
        <v>221374.62</v>
      </c>
      <c r="IE439" s="315">
        <v>565380.6</v>
      </c>
      <c r="IF439" s="315">
        <v>360464</v>
      </c>
      <c r="IG439" s="315">
        <v>164181.56</v>
      </c>
      <c r="IH439" s="315">
        <v>9712</v>
      </c>
      <c r="II439" s="315">
        <v>162634.69</v>
      </c>
      <c r="IJ439" s="315">
        <v>1123693.3899999999</v>
      </c>
      <c r="IK439" s="315">
        <v>61348.11</v>
      </c>
      <c r="IL439" s="315">
        <v>62898.93</v>
      </c>
      <c r="IM439" s="315">
        <v>144865.25</v>
      </c>
      <c r="IN439" s="315">
        <v>598355.12</v>
      </c>
      <c r="IO439" s="315">
        <v>194112.28</v>
      </c>
      <c r="IP439" s="315">
        <v>304631.59000000003</v>
      </c>
      <c r="IQ439" s="315">
        <v>85000</v>
      </c>
      <c r="IR439" s="315">
        <v>3592954.14</v>
      </c>
      <c r="IS439" s="315">
        <v>1019205.21</v>
      </c>
      <c r="IT439" s="315">
        <v>1292054.57</v>
      </c>
      <c r="IU439" s="315">
        <v>345862.56</v>
      </c>
      <c r="IV439" s="315">
        <v>531210.57999999996</v>
      </c>
      <c r="IW439" s="315">
        <v>112174.23</v>
      </c>
      <c r="IX439" s="315">
        <v>43908.87</v>
      </c>
      <c r="IY439" s="315">
        <v>147225.82</v>
      </c>
      <c r="IZ439" s="315">
        <v>352886.4</v>
      </c>
      <c r="JA439" s="315">
        <v>58359.46</v>
      </c>
      <c r="JB439" s="315">
        <v>106541.13</v>
      </c>
      <c r="JC439" s="315">
        <v>203475.93</v>
      </c>
      <c r="JD439" s="315">
        <v>77688.84</v>
      </c>
      <c r="JE439" s="315">
        <v>14637</v>
      </c>
      <c r="JF439" s="315">
        <v>0</v>
      </c>
      <c r="JG439" s="315">
        <v>26156.85</v>
      </c>
      <c r="JH439" s="315">
        <v>418397.24</v>
      </c>
      <c r="JI439" s="315">
        <v>2516050.5299999998</v>
      </c>
      <c r="JJ439" s="315">
        <v>95693.64</v>
      </c>
      <c r="JK439" s="315">
        <v>71226.5</v>
      </c>
      <c r="JL439" s="315">
        <v>24972.45</v>
      </c>
      <c r="JM439" s="315">
        <v>3360</v>
      </c>
      <c r="JN439" s="315">
        <v>3541.75</v>
      </c>
      <c r="JO439" s="315">
        <v>720082.45</v>
      </c>
      <c r="JP439" s="315">
        <v>245638.3</v>
      </c>
      <c r="JQ439" s="315">
        <v>121649.05</v>
      </c>
      <c r="JR439" s="315">
        <v>12638.85</v>
      </c>
      <c r="JS439" s="315">
        <v>1388644.33</v>
      </c>
      <c r="JT439" s="315">
        <v>391840.63</v>
      </c>
      <c r="JU439" s="315">
        <v>263923.28999999998</v>
      </c>
      <c r="JV439" s="315">
        <v>12428797.390000001</v>
      </c>
      <c r="JW439" s="315">
        <v>564937.18999999994</v>
      </c>
      <c r="JX439" s="315">
        <v>212822.08</v>
      </c>
      <c r="JY439" s="315">
        <v>19495.97</v>
      </c>
      <c r="JZ439" s="315">
        <v>13523.42</v>
      </c>
      <c r="KA439" s="315">
        <v>349845.39</v>
      </c>
      <c r="KB439" s="315">
        <v>624666.88</v>
      </c>
      <c r="KC439" s="315">
        <v>330649.96999999997</v>
      </c>
      <c r="KD439" s="315">
        <v>208122.74</v>
      </c>
      <c r="KE439" s="315">
        <v>77003.199999999997</v>
      </c>
      <c r="KF439" s="315">
        <v>77003.13</v>
      </c>
      <c r="KG439" s="315">
        <v>520854.58</v>
      </c>
      <c r="KH439" s="315">
        <v>91426.25</v>
      </c>
      <c r="KI439" s="315">
        <v>366052.05</v>
      </c>
      <c r="KJ439" s="315">
        <v>446412.35</v>
      </c>
      <c r="KK439" s="315">
        <v>41775.83</v>
      </c>
      <c r="KL439" s="315">
        <v>164533.71</v>
      </c>
      <c r="KM439" s="315">
        <v>89025.88</v>
      </c>
      <c r="KN439" s="315">
        <v>134958.85999999999</v>
      </c>
      <c r="KO439" s="315">
        <v>34547.71</v>
      </c>
      <c r="KP439" s="315">
        <v>802879.91</v>
      </c>
      <c r="KQ439" s="315">
        <v>10031060.279999999</v>
      </c>
      <c r="KR439" s="315">
        <v>2009187.31</v>
      </c>
      <c r="KS439" s="314">
        <v>293192.37</v>
      </c>
      <c r="KU439" s="338" t="s">
        <v>943</v>
      </c>
      <c r="KV439" s="312" t="s">
        <v>943</v>
      </c>
      <c r="KY439" s="312" t="s">
        <v>943</v>
      </c>
    </row>
    <row r="440" spans="1:311" x14ac:dyDescent="0.25">
      <c r="A440" s="321">
        <v>2022</v>
      </c>
      <c r="B440" s="320" t="s">
        <v>807</v>
      </c>
      <c r="C440" s="320" t="s">
        <v>820</v>
      </c>
      <c r="D440" s="320" t="s">
        <v>827</v>
      </c>
      <c r="E440" s="320" t="s">
        <v>780</v>
      </c>
      <c r="F440" s="319">
        <v>947033.15</v>
      </c>
      <c r="G440" s="319">
        <v>23113.5</v>
      </c>
      <c r="H440" s="319">
        <v>18314191.109999999</v>
      </c>
      <c r="I440" s="319">
        <v>1538425.92</v>
      </c>
      <c r="J440" s="319">
        <v>87667.4</v>
      </c>
      <c r="K440" s="319">
        <v>1579419.05</v>
      </c>
      <c r="L440" s="319">
        <v>7473532.8099999996</v>
      </c>
      <c r="M440" s="319">
        <v>2093553.45</v>
      </c>
      <c r="N440" s="319">
        <v>4147184.54</v>
      </c>
      <c r="O440" s="319">
        <v>17370191.109999999</v>
      </c>
      <c r="P440" s="319">
        <v>2165252.2400000002</v>
      </c>
      <c r="Q440" s="319">
        <v>933228.36</v>
      </c>
      <c r="R440" s="319">
        <v>4064202.91</v>
      </c>
      <c r="S440" s="319">
        <v>2053941.37</v>
      </c>
      <c r="T440" s="319">
        <v>3295459.5</v>
      </c>
      <c r="U440" s="319">
        <v>1</v>
      </c>
      <c r="V440" s="319">
        <v>8385084.3399999999</v>
      </c>
      <c r="W440" s="319">
        <v>1584085.51</v>
      </c>
      <c r="X440" s="319">
        <v>7501844.2699999996</v>
      </c>
      <c r="Y440" s="319">
        <v>528720.26</v>
      </c>
      <c r="Z440" s="319">
        <v>2169396.69</v>
      </c>
      <c r="AA440" s="319">
        <v>16706917.92</v>
      </c>
      <c r="AB440" s="319">
        <v>4646991.1100000003</v>
      </c>
      <c r="AC440" s="319">
        <v>2000001</v>
      </c>
      <c r="AD440" s="319">
        <v>26919552.239999998</v>
      </c>
      <c r="AE440" s="319">
        <v>314942.15000000002</v>
      </c>
      <c r="AF440" s="319">
        <v>978436.68</v>
      </c>
      <c r="AG440" s="319">
        <v>1224438.6499999999</v>
      </c>
      <c r="AH440" s="319">
        <v>1183524</v>
      </c>
      <c r="AI440" s="319">
        <v>2168817.31</v>
      </c>
      <c r="AJ440" s="319">
        <v>3781159.32</v>
      </c>
      <c r="AK440" s="319">
        <v>13964.25</v>
      </c>
      <c r="AL440" s="319">
        <v>5466040.2800000003</v>
      </c>
      <c r="AM440" s="319">
        <v>1815904.94</v>
      </c>
      <c r="AN440" s="319">
        <v>82563.789999999994</v>
      </c>
      <c r="AO440" s="319">
        <v>2</v>
      </c>
      <c r="AP440" s="319">
        <v>1155638.55</v>
      </c>
      <c r="AQ440" s="319">
        <v>1394467.1</v>
      </c>
      <c r="AR440" s="319">
        <v>0</v>
      </c>
      <c r="AS440" s="319">
        <v>364606.05</v>
      </c>
      <c r="AT440" s="319">
        <v>1689620.95</v>
      </c>
      <c r="AU440" s="319">
        <v>549978.85</v>
      </c>
      <c r="AV440" s="319">
        <v>1227727.8500000001</v>
      </c>
      <c r="AW440" s="319">
        <v>1</v>
      </c>
      <c r="AX440" s="319">
        <v>100400</v>
      </c>
      <c r="AY440" s="319">
        <v>1713551.05</v>
      </c>
      <c r="AZ440" s="319">
        <v>2033216.35</v>
      </c>
      <c r="BA440" s="319">
        <v>247124.25</v>
      </c>
      <c r="BB440" s="319">
        <v>192839.32</v>
      </c>
      <c r="BC440" s="319">
        <v>5707083.7699999996</v>
      </c>
      <c r="BD440" s="319">
        <v>12952681.630000001</v>
      </c>
      <c r="BE440" s="319">
        <v>1000000</v>
      </c>
      <c r="BF440" s="319">
        <v>5689394.0599999996</v>
      </c>
      <c r="BG440" s="319">
        <v>990544</v>
      </c>
      <c r="BH440" s="319">
        <v>6782</v>
      </c>
      <c r="BI440" s="319">
        <v>9132906.3399999999</v>
      </c>
      <c r="BJ440" s="319">
        <v>79550.850000000006</v>
      </c>
      <c r="BK440" s="319">
        <v>20312540.34</v>
      </c>
      <c r="BL440" s="319">
        <v>164131.75</v>
      </c>
      <c r="BM440" s="319">
        <v>1638900.6</v>
      </c>
      <c r="BN440" s="319">
        <v>3303129.93</v>
      </c>
      <c r="BO440" s="319">
        <v>4414977.67</v>
      </c>
      <c r="BP440" s="319">
        <v>290283.31</v>
      </c>
      <c r="BQ440" s="319">
        <v>0</v>
      </c>
      <c r="BR440" s="319">
        <v>18105972.469999999</v>
      </c>
      <c r="BS440" s="319">
        <v>2527893.7200000002</v>
      </c>
      <c r="BT440" s="319">
        <v>438391.87</v>
      </c>
      <c r="BU440" s="319">
        <v>825175.9</v>
      </c>
      <c r="BV440" s="319">
        <v>3</v>
      </c>
      <c r="BW440" s="319">
        <v>3701638.04</v>
      </c>
      <c r="BX440" s="319">
        <v>5265510.8499999996</v>
      </c>
      <c r="BY440" s="319">
        <v>8271327.7999999998</v>
      </c>
      <c r="BZ440" s="319">
        <v>1559195.96</v>
      </c>
      <c r="CA440" s="319">
        <v>519681.05</v>
      </c>
      <c r="CB440" s="319">
        <v>3765036.28</v>
      </c>
      <c r="CC440" s="319">
        <v>2822511.7</v>
      </c>
      <c r="CD440" s="319">
        <v>5861190.8300000001</v>
      </c>
      <c r="CE440" s="319">
        <v>3819494.92</v>
      </c>
      <c r="CF440" s="319">
        <v>12858540.060000001</v>
      </c>
      <c r="CG440" s="319">
        <v>1714506</v>
      </c>
      <c r="CH440" s="319">
        <v>3522</v>
      </c>
      <c r="CI440" s="319">
        <v>21696758.969999999</v>
      </c>
      <c r="CJ440" s="319">
        <v>174800</v>
      </c>
      <c r="CK440" s="319">
        <v>615128.68999999994</v>
      </c>
      <c r="CL440" s="319">
        <v>75720.75</v>
      </c>
      <c r="CM440" s="319">
        <v>2</v>
      </c>
      <c r="CN440" s="319">
        <v>1091210.95</v>
      </c>
      <c r="CO440" s="319">
        <v>7680182.0499999998</v>
      </c>
      <c r="CP440" s="319">
        <v>0</v>
      </c>
      <c r="CQ440" s="319">
        <v>2057584.5</v>
      </c>
      <c r="CR440" s="319">
        <v>4001</v>
      </c>
      <c r="CS440" s="319">
        <v>1206954.95</v>
      </c>
      <c r="CT440" s="319">
        <v>638829.65</v>
      </c>
      <c r="CU440" s="319">
        <v>55627.95</v>
      </c>
      <c r="CV440" s="319">
        <v>0</v>
      </c>
      <c r="CW440" s="319">
        <v>326423.71999999997</v>
      </c>
      <c r="CX440" s="319">
        <v>4295348.57</v>
      </c>
      <c r="CY440" s="319">
        <v>364213.5</v>
      </c>
      <c r="CZ440" s="319">
        <v>26189845.550000001</v>
      </c>
      <c r="DA440" s="319">
        <v>2520315.34</v>
      </c>
      <c r="DB440" s="319">
        <v>5420305.1600000001</v>
      </c>
      <c r="DC440" s="319">
        <v>3940006.05</v>
      </c>
      <c r="DD440" s="319">
        <v>15741332.050000001</v>
      </c>
      <c r="DE440" s="319">
        <v>29174372.289999999</v>
      </c>
      <c r="DF440" s="319">
        <v>642825.79</v>
      </c>
      <c r="DG440" s="319">
        <v>923986.35</v>
      </c>
      <c r="DH440" s="319">
        <v>1908421.12</v>
      </c>
      <c r="DI440" s="319">
        <v>1405522.9</v>
      </c>
      <c r="DJ440" s="319">
        <v>538102.25</v>
      </c>
      <c r="DK440" s="319">
        <v>256456.9</v>
      </c>
      <c r="DL440" s="319">
        <v>687489.97</v>
      </c>
      <c r="DM440" s="319">
        <v>174384.6</v>
      </c>
      <c r="DN440" s="319">
        <v>86381</v>
      </c>
      <c r="DO440" s="319">
        <v>0</v>
      </c>
      <c r="DP440" s="319">
        <v>371138.2</v>
      </c>
      <c r="DQ440" s="319">
        <v>17040.05</v>
      </c>
      <c r="DR440" s="319">
        <v>3651133.1</v>
      </c>
      <c r="DS440" s="319">
        <v>9047142.3200000003</v>
      </c>
      <c r="DT440" s="319">
        <v>2577795.5</v>
      </c>
      <c r="DU440" s="319">
        <v>2455631.7999999998</v>
      </c>
      <c r="DV440" s="319">
        <v>2248400.6800000002</v>
      </c>
      <c r="DW440" s="319">
        <v>43896.35</v>
      </c>
      <c r="DX440" s="319">
        <v>2812862.41</v>
      </c>
      <c r="DY440" s="319">
        <v>2620178.15</v>
      </c>
      <c r="DZ440" s="319">
        <v>2090465.55</v>
      </c>
      <c r="EA440" s="319">
        <v>16998526.57</v>
      </c>
      <c r="EB440" s="319">
        <v>2578219.86</v>
      </c>
      <c r="EC440" s="319">
        <v>625029.80000000005</v>
      </c>
      <c r="ED440" s="319">
        <v>0</v>
      </c>
      <c r="EE440" s="319">
        <v>2325812.41</v>
      </c>
      <c r="EF440" s="319">
        <v>300616.31</v>
      </c>
      <c r="EG440" s="319">
        <v>10804000</v>
      </c>
      <c r="EH440" s="319">
        <v>543610.6</v>
      </c>
      <c r="EI440" s="319">
        <v>3205241.01</v>
      </c>
      <c r="EJ440" s="319">
        <v>7069244.9400000004</v>
      </c>
      <c r="EK440" s="319">
        <v>3152517.91</v>
      </c>
      <c r="EL440" s="319">
        <v>401296.55</v>
      </c>
      <c r="EM440" s="319">
        <v>726967.1</v>
      </c>
      <c r="EN440" s="319">
        <v>809061.5</v>
      </c>
      <c r="EO440" s="319">
        <v>5762623.7599999998</v>
      </c>
      <c r="EP440" s="319">
        <v>3628378.39</v>
      </c>
      <c r="EQ440" s="319">
        <v>424189.14</v>
      </c>
      <c r="ER440" s="319">
        <v>4993835.7</v>
      </c>
      <c r="ES440" s="319">
        <v>75790.59</v>
      </c>
      <c r="ET440" s="319">
        <v>971676.05</v>
      </c>
      <c r="EU440" s="319">
        <v>1487979.82</v>
      </c>
      <c r="EV440" s="319">
        <v>957580.65</v>
      </c>
      <c r="EW440" s="319">
        <v>810439.8</v>
      </c>
      <c r="EX440" s="319">
        <v>7080646.9000000004</v>
      </c>
      <c r="EY440" s="319">
        <v>9109003.3800000008</v>
      </c>
      <c r="EZ440" s="319">
        <v>223302860.94</v>
      </c>
      <c r="FA440" s="319">
        <v>2473054.2999999998</v>
      </c>
      <c r="FB440" s="319">
        <v>465934.5</v>
      </c>
      <c r="FC440" s="319">
        <v>9845621.7799999993</v>
      </c>
      <c r="FD440" s="319">
        <v>1459474.94</v>
      </c>
      <c r="FE440" s="319">
        <v>19992984.780000001</v>
      </c>
      <c r="FF440" s="319">
        <v>2377130.7200000002</v>
      </c>
      <c r="FG440" s="319">
        <v>839947.6</v>
      </c>
      <c r="FH440" s="319">
        <v>2565796.5099999998</v>
      </c>
      <c r="FI440" s="319">
        <v>175850</v>
      </c>
      <c r="FJ440" s="319">
        <v>10581937.6</v>
      </c>
      <c r="FK440" s="319">
        <v>1005039.82</v>
      </c>
      <c r="FL440" s="319">
        <v>245927.75</v>
      </c>
      <c r="FM440" s="319">
        <v>13496010.880000001</v>
      </c>
      <c r="FN440" s="319">
        <v>172916.8</v>
      </c>
      <c r="FO440" s="319">
        <v>1086292.45</v>
      </c>
      <c r="FP440" s="319">
        <v>98738.5</v>
      </c>
      <c r="FQ440" s="319">
        <v>556831.84</v>
      </c>
      <c r="FR440" s="319">
        <v>4665066.3</v>
      </c>
      <c r="FS440" s="319">
        <v>317477.77</v>
      </c>
      <c r="FT440" s="319">
        <v>819258.92</v>
      </c>
      <c r="FU440" s="319">
        <v>2515393.2999999998</v>
      </c>
      <c r="FV440" s="319">
        <v>0</v>
      </c>
      <c r="FW440" s="319">
        <v>0</v>
      </c>
      <c r="FX440" s="319">
        <v>810602.55</v>
      </c>
      <c r="FY440" s="319">
        <v>4279223.3499999996</v>
      </c>
      <c r="FZ440" s="319">
        <v>363259.3</v>
      </c>
      <c r="GA440" s="319">
        <v>558219.69999999995</v>
      </c>
      <c r="GB440" s="319">
        <v>342862.75</v>
      </c>
      <c r="GC440" s="319">
        <v>0</v>
      </c>
      <c r="GD440" s="319">
        <v>2363459.79</v>
      </c>
      <c r="GE440" s="319">
        <v>4570847.03</v>
      </c>
      <c r="GF440" s="319">
        <v>1127318.1000000001</v>
      </c>
      <c r="GG440" s="319">
        <v>6604588.75</v>
      </c>
      <c r="GH440" s="319">
        <v>1298131</v>
      </c>
      <c r="GI440" s="319">
        <v>3134687.69</v>
      </c>
      <c r="GJ440" s="319">
        <v>1305642.05</v>
      </c>
      <c r="GK440" s="319">
        <v>30040199.329999998</v>
      </c>
      <c r="GL440" s="319">
        <v>0</v>
      </c>
      <c r="GM440" s="319">
        <v>61516380.109999999</v>
      </c>
      <c r="GN440" s="319">
        <v>1417727.78</v>
      </c>
      <c r="GO440" s="319">
        <v>11840114.73</v>
      </c>
      <c r="GP440" s="319">
        <v>664595.6</v>
      </c>
      <c r="GQ440" s="319">
        <v>2963</v>
      </c>
      <c r="GR440" s="319">
        <v>4539420.12</v>
      </c>
      <c r="GS440" s="319">
        <v>163374706.72999999</v>
      </c>
      <c r="GT440" s="319">
        <v>793739.7</v>
      </c>
      <c r="GU440" s="319">
        <v>25614471.899999999</v>
      </c>
      <c r="GV440" s="319">
        <v>912160</v>
      </c>
      <c r="GW440" s="319">
        <v>490200</v>
      </c>
      <c r="GX440" s="319">
        <v>16547781.84</v>
      </c>
      <c r="GY440" s="319">
        <v>1322329.72</v>
      </c>
      <c r="GZ440" s="319">
        <v>4015538.66</v>
      </c>
      <c r="HA440" s="319">
        <v>6062079.4500000002</v>
      </c>
      <c r="HB440" s="319">
        <v>5555.35</v>
      </c>
      <c r="HC440" s="319">
        <v>11914676.65</v>
      </c>
      <c r="HD440" s="319">
        <v>0</v>
      </c>
      <c r="HE440" s="319">
        <v>484600</v>
      </c>
      <c r="HF440" s="319">
        <v>2947047.34</v>
      </c>
      <c r="HG440" s="319">
        <v>1643558.4</v>
      </c>
      <c r="HH440" s="319">
        <v>6352720.0700000003</v>
      </c>
      <c r="HI440" s="319">
        <v>9489686.2200000007</v>
      </c>
      <c r="HJ440" s="319">
        <v>3377665</v>
      </c>
      <c r="HK440" s="319">
        <v>2222196.0499999998</v>
      </c>
      <c r="HL440" s="319">
        <v>2018766.93</v>
      </c>
      <c r="HM440" s="319">
        <v>931070.6</v>
      </c>
      <c r="HN440" s="319">
        <v>474533</v>
      </c>
      <c r="HO440" s="319">
        <v>1463524.35</v>
      </c>
      <c r="HP440" s="319">
        <v>4664735.29</v>
      </c>
      <c r="HQ440" s="319">
        <v>916362.65</v>
      </c>
      <c r="HR440" s="319">
        <v>1015654.12</v>
      </c>
      <c r="HS440" s="319">
        <v>539992.55000000005</v>
      </c>
      <c r="HT440" s="319">
        <v>30249053.100000001</v>
      </c>
      <c r="HU440" s="319">
        <v>138500</v>
      </c>
      <c r="HV440" s="319">
        <v>7494457.4000000004</v>
      </c>
      <c r="HW440" s="319">
        <v>63582590.560000002</v>
      </c>
      <c r="HX440" s="319">
        <v>242984.2</v>
      </c>
      <c r="HY440" s="319">
        <v>28806900</v>
      </c>
      <c r="HZ440" s="319">
        <v>1388653.23</v>
      </c>
      <c r="IA440" s="319">
        <v>1834.5</v>
      </c>
      <c r="IB440" s="319">
        <v>1794622.22</v>
      </c>
      <c r="IC440" s="319">
        <v>14920343.1</v>
      </c>
      <c r="ID440" s="319">
        <v>549606</v>
      </c>
      <c r="IE440" s="319">
        <v>8136686.1799999997</v>
      </c>
      <c r="IF440" s="319">
        <v>103332.3</v>
      </c>
      <c r="IG440" s="319">
        <v>879121.51</v>
      </c>
      <c r="IH440" s="319">
        <v>0</v>
      </c>
      <c r="II440" s="319">
        <v>814626.21</v>
      </c>
      <c r="IJ440" s="319">
        <v>3365068.77</v>
      </c>
      <c r="IK440" s="319">
        <v>284335.65000000002</v>
      </c>
      <c r="IL440" s="319">
        <v>743441.05</v>
      </c>
      <c r="IM440" s="319">
        <v>11486.3</v>
      </c>
      <c r="IN440" s="319">
        <v>5078882.03</v>
      </c>
      <c r="IO440" s="319">
        <v>145271</v>
      </c>
      <c r="IP440" s="319">
        <v>4</v>
      </c>
      <c r="IQ440" s="319">
        <v>578801</v>
      </c>
      <c r="IR440" s="319">
        <v>308155.7</v>
      </c>
      <c r="IS440" s="319">
        <v>2910073.63</v>
      </c>
      <c r="IT440" s="319">
        <v>5103798.1399999997</v>
      </c>
      <c r="IU440" s="319">
        <v>408717.45</v>
      </c>
      <c r="IV440" s="319">
        <v>4264524.7699999996</v>
      </c>
      <c r="IW440" s="319">
        <v>578356.85</v>
      </c>
      <c r="IX440" s="319">
        <v>300271.09999999998</v>
      </c>
      <c r="IY440" s="319">
        <v>4814814.29</v>
      </c>
      <c r="IZ440" s="319">
        <v>423935.24</v>
      </c>
      <c r="JA440" s="319">
        <v>527597.9</v>
      </c>
      <c r="JB440" s="319">
        <v>762835.15</v>
      </c>
      <c r="JC440" s="319">
        <v>2719291.8</v>
      </c>
      <c r="JD440" s="319">
        <v>895083.1</v>
      </c>
      <c r="JE440" s="319">
        <v>5946.45</v>
      </c>
      <c r="JF440" s="319">
        <v>4341003.6900000004</v>
      </c>
      <c r="JG440" s="319">
        <v>420812.65</v>
      </c>
      <c r="JH440" s="319">
        <v>4217974.8899999997</v>
      </c>
      <c r="JI440" s="319">
        <v>2318251.5699999998</v>
      </c>
      <c r="JJ440" s="319">
        <v>1378775.53</v>
      </c>
      <c r="JK440" s="319">
        <v>633238.56999999995</v>
      </c>
      <c r="JL440" s="319">
        <v>1551334.43</v>
      </c>
      <c r="JM440" s="319">
        <v>410988.4</v>
      </c>
      <c r="JN440" s="319">
        <v>116900</v>
      </c>
      <c r="JO440" s="319">
        <v>7952103.2300000004</v>
      </c>
      <c r="JP440" s="319">
        <v>883600</v>
      </c>
      <c r="JQ440" s="319">
        <v>485100</v>
      </c>
      <c r="JR440" s="319">
        <v>261300</v>
      </c>
      <c r="JS440" s="319">
        <v>18275128.489999998</v>
      </c>
      <c r="JT440" s="319">
        <v>1786715.25</v>
      </c>
      <c r="JU440" s="319">
        <v>78904.52</v>
      </c>
      <c r="JV440" s="319">
        <v>27140800.550000001</v>
      </c>
      <c r="JW440" s="319">
        <v>588461.04</v>
      </c>
      <c r="JX440" s="319">
        <v>1523697.72</v>
      </c>
      <c r="JY440" s="319">
        <v>0</v>
      </c>
      <c r="JZ440" s="319">
        <v>19143.849999999999</v>
      </c>
      <c r="KA440" s="319">
        <v>5926128.9100000001</v>
      </c>
      <c r="KB440" s="319">
        <v>223774.4</v>
      </c>
      <c r="KC440" s="319">
        <v>159960.47</v>
      </c>
      <c r="KD440" s="319">
        <v>1431943.3</v>
      </c>
      <c r="KE440" s="319">
        <v>12780336.41</v>
      </c>
      <c r="KF440" s="319">
        <v>2</v>
      </c>
      <c r="KG440" s="319">
        <v>1380747.75</v>
      </c>
      <c r="KH440" s="319">
        <v>169863.25</v>
      </c>
      <c r="KI440" s="319">
        <v>2141993.5499999998</v>
      </c>
      <c r="KJ440" s="319">
        <v>1149699.73</v>
      </c>
      <c r="KK440" s="319">
        <v>981464.7</v>
      </c>
      <c r="KL440" s="319">
        <v>155901.79999999999</v>
      </c>
      <c r="KM440" s="319">
        <v>804132.06</v>
      </c>
      <c r="KN440" s="319">
        <v>988334.67</v>
      </c>
      <c r="KO440" s="319">
        <v>4399264.43</v>
      </c>
      <c r="KP440" s="319">
        <v>464847.6</v>
      </c>
      <c r="KQ440" s="319">
        <v>83448865.459999993</v>
      </c>
      <c r="KR440" s="319">
        <v>2147071.59</v>
      </c>
      <c r="KS440" s="318">
        <v>2432963.1</v>
      </c>
      <c r="KU440" s="312">
        <v>14</v>
      </c>
      <c r="KV440" s="312">
        <v>141</v>
      </c>
      <c r="KY440" s="312">
        <v>9141</v>
      </c>
    </row>
    <row r="441" spans="1:311" x14ac:dyDescent="0.25">
      <c r="A441" s="317">
        <v>2022</v>
      </c>
      <c r="B441" s="316" t="s">
        <v>807</v>
      </c>
      <c r="C441" s="316" t="s">
        <v>820</v>
      </c>
      <c r="D441" s="316" t="s">
        <v>826</v>
      </c>
      <c r="E441" s="316" t="s">
        <v>780</v>
      </c>
      <c r="F441" s="315">
        <v>3134399.7</v>
      </c>
      <c r="G441" s="315">
        <v>142627.45000000001</v>
      </c>
      <c r="H441" s="315">
        <v>45050244.829999998</v>
      </c>
      <c r="I441" s="315">
        <v>420219.52</v>
      </c>
      <c r="J441" s="315">
        <v>140000</v>
      </c>
      <c r="K441" s="315">
        <v>2073959.5</v>
      </c>
      <c r="L441" s="315">
        <v>4288599.18</v>
      </c>
      <c r="M441" s="315">
        <v>693759.3</v>
      </c>
      <c r="N441" s="315">
        <v>16461758.189999999</v>
      </c>
      <c r="O441" s="315">
        <v>5911830.3099999996</v>
      </c>
      <c r="P441" s="315">
        <v>1724711.26</v>
      </c>
      <c r="Q441" s="315">
        <v>20369.599999999999</v>
      </c>
      <c r="R441" s="315">
        <v>8128689.5</v>
      </c>
      <c r="S441" s="315">
        <v>3262477.8</v>
      </c>
      <c r="T441" s="315">
        <v>1087804.55</v>
      </c>
      <c r="U441" s="315">
        <v>15623141.800000001</v>
      </c>
      <c r="V441" s="315">
        <v>11256774.57</v>
      </c>
      <c r="W441" s="315">
        <v>1674925.46</v>
      </c>
      <c r="X441" s="315">
        <v>1965863.58</v>
      </c>
      <c r="Y441" s="315">
        <v>816403.75</v>
      </c>
      <c r="Z441" s="315">
        <v>2762795.1</v>
      </c>
      <c r="AA441" s="315">
        <v>27458415.73</v>
      </c>
      <c r="AB441" s="315">
        <v>1979750.12</v>
      </c>
      <c r="AC441" s="315">
        <v>0</v>
      </c>
      <c r="AD441" s="315">
        <v>35568181.579999998</v>
      </c>
      <c r="AE441" s="315">
        <v>0</v>
      </c>
      <c r="AF441" s="315">
        <v>2083383.93</v>
      </c>
      <c r="AG441" s="315">
        <v>0</v>
      </c>
      <c r="AH441" s="315">
        <v>133228.1</v>
      </c>
      <c r="AI441" s="315">
        <v>541169.43000000005</v>
      </c>
      <c r="AJ441" s="315">
        <v>527012.07999999996</v>
      </c>
      <c r="AK441" s="315">
        <v>1447729.9</v>
      </c>
      <c r="AL441" s="315">
        <v>12447543.33</v>
      </c>
      <c r="AM441" s="315">
        <v>696967.4</v>
      </c>
      <c r="AN441" s="315">
        <v>4</v>
      </c>
      <c r="AO441" s="315">
        <v>1</v>
      </c>
      <c r="AP441" s="315">
        <v>5782877.2999999998</v>
      </c>
      <c r="AQ441" s="315">
        <v>189297</v>
      </c>
      <c r="AR441" s="315">
        <v>2501924.29</v>
      </c>
      <c r="AS441" s="315">
        <v>1820264.98</v>
      </c>
      <c r="AT441" s="315">
        <v>0</v>
      </c>
      <c r="AU441" s="315">
        <v>1117950.5</v>
      </c>
      <c r="AV441" s="315">
        <v>1</v>
      </c>
      <c r="AW441" s="315">
        <v>36878647.530000001</v>
      </c>
      <c r="AX441" s="315">
        <v>622073.42000000004</v>
      </c>
      <c r="AY441" s="315">
        <v>4398282.2699999996</v>
      </c>
      <c r="AZ441" s="315">
        <v>2185411.6</v>
      </c>
      <c r="BA441" s="315">
        <v>250721.45</v>
      </c>
      <c r="BB441" s="315">
        <v>2</v>
      </c>
      <c r="BC441" s="315">
        <v>79736.350000000006</v>
      </c>
      <c r="BD441" s="315">
        <v>14537665.949999999</v>
      </c>
      <c r="BE441" s="315">
        <v>1950001</v>
      </c>
      <c r="BF441" s="315">
        <v>3</v>
      </c>
      <c r="BG441" s="315">
        <v>60002</v>
      </c>
      <c r="BH441" s="315">
        <v>79801</v>
      </c>
      <c r="BI441" s="315">
        <v>35032078.299999997</v>
      </c>
      <c r="BJ441" s="315">
        <v>107028.1</v>
      </c>
      <c r="BK441" s="315">
        <v>13509845.66</v>
      </c>
      <c r="BL441" s="315">
        <v>111001</v>
      </c>
      <c r="BM441" s="315">
        <v>0</v>
      </c>
      <c r="BN441" s="315">
        <v>15811761.84</v>
      </c>
      <c r="BO441" s="315">
        <v>1</v>
      </c>
      <c r="BP441" s="315">
        <v>112558.35</v>
      </c>
      <c r="BQ441" s="315">
        <v>107022.1</v>
      </c>
      <c r="BR441" s="315">
        <v>356621.15</v>
      </c>
      <c r="BS441" s="315">
        <v>110001</v>
      </c>
      <c r="BT441" s="315">
        <v>10001</v>
      </c>
      <c r="BU441" s="315">
        <v>355000</v>
      </c>
      <c r="BV441" s="315">
        <v>293961.65000000002</v>
      </c>
      <c r="BW441" s="315">
        <v>2788912.45</v>
      </c>
      <c r="BX441" s="315">
        <v>1949927.15</v>
      </c>
      <c r="BY441" s="315">
        <v>7635182.5700000003</v>
      </c>
      <c r="BZ441" s="315">
        <v>300812.78999999998</v>
      </c>
      <c r="CA441" s="315">
        <v>132667.46</v>
      </c>
      <c r="CB441" s="315">
        <v>0</v>
      </c>
      <c r="CC441" s="315">
        <v>8834612.6799999997</v>
      </c>
      <c r="CD441" s="315">
        <v>6012996.4800000004</v>
      </c>
      <c r="CE441" s="315">
        <v>2706142.25</v>
      </c>
      <c r="CF441" s="315">
        <v>13592029.539999999</v>
      </c>
      <c r="CG441" s="315">
        <v>5</v>
      </c>
      <c r="CH441" s="315">
        <v>1095203</v>
      </c>
      <c r="CI441" s="315">
        <v>21907594.449999999</v>
      </c>
      <c r="CJ441" s="315">
        <v>605459.44999999995</v>
      </c>
      <c r="CK441" s="315">
        <v>0</v>
      </c>
      <c r="CL441" s="315">
        <v>1223735.95</v>
      </c>
      <c r="CM441" s="315">
        <v>0</v>
      </c>
      <c r="CN441" s="315">
        <v>6172161.5499999998</v>
      </c>
      <c r="CO441" s="315">
        <v>8840934.3000000007</v>
      </c>
      <c r="CP441" s="315">
        <v>1</v>
      </c>
      <c r="CQ441" s="315">
        <v>424127.81</v>
      </c>
      <c r="CR441" s="315">
        <v>199989.35</v>
      </c>
      <c r="CS441" s="315">
        <v>2867001</v>
      </c>
      <c r="CT441" s="315">
        <v>429270.05</v>
      </c>
      <c r="CU441" s="315">
        <v>47314.5</v>
      </c>
      <c r="CV441" s="315">
        <v>329910</v>
      </c>
      <c r="CW441" s="315">
        <v>223739</v>
      </c>
      <c r="CX441" s="315">
        <v>1555086.07</v>
      </c>
      <c r="CY441" s="315">
        <v>85975.1</v>
      </c>
      <c r="CZ441" s="315">
        <v>21837483.199999999</v>
      </c>
      <c r="DA441" s="315">
        <v>7762542.96</v>
      </c>
      <c r="DB441" s="315">
        <v>19470895.23</v>
      </c>
      <c r="DC441" s="315">
        <v>15418.45</v>
      </c>
      <c r="DD441" s="315">
        <v>62402305.880000003</v>
      </c>
      <c r="DE441" s="315">
        <v>53968110.969999999</v>
      </c>
      <c r="DF441" s="315">
        <v>721312.65</v>
      </c>
      <c r="DG441" s="315">
        <v>838126.05</v>
      </c>
      <c r="DH441" s="315">
        <v>3771228.27</v>
      </c>
      <c r="DI441" s="315">
        <v>6572765.4500000002</v>
      </c>
      <c r="DJ441" s="315">
        <v>13446308.82</v>
      </c>
      <c r="DK441" s="315">
        <v>94132.88</v>
      </c>
      <c r="DL441" s="315">
        <v>4808.8500000000004</v>
      </c>
      <c r="DM441" s="315">
        <v>4357894.95</v>
      </c>
      <c r="DN441" s="315">
        <v>593402</v>
      </c>
      <c r="DO441" s="315">
        <v>0</v>
      </c>
      <c r="DP441" s="315">
        <v>3069742.62</v>
      </c>
      <c r="DQ441" s="315">
        <v>0</v>
      </c>
      <c r="DR441" s="315">
        <v>7678716.2300000004</v>
      </c>
      <c r="DS441" s="315">
        <v>3772355.49</v>
      </c>
      <c r="DT441" s="315">
        <v>10557118.439999999</v>
      </c>
      <c r="DU441" s="315">
        <v>2163629.89</v>
      </c>
      <c r="DV441" s="315">
        <v>164230.84</v>
      </c>
      <c r="DW441" s="315">
        <v>2905036.9</v>
      </c>
      <c r="DX441" s="315">
        <v>9065009.7799999993</v>
      </c>
      <c r="DY441" s="315">
        <v>2495179.25</v>
      </c>
      <c r="DZ441" s="315">
        <v>2603172.7400000002</v>
      </c>
      <c r="EA441" s="315">
        <v>65904464.93</v>
      </c>
      <c r="EB441" s="315">
        <v>7920172.2999999998</v>
      </c>
      <c r="EC441" s="315">
        <v>5940758.1900000004</v>
      </c>
      <c r="ED441" s="315">
        <v>384962.95</v>
      </c>
      <c r="EE441" s="315">
        <v>1509717.93</v>
      </c>
      <c r="EF441" s="315">
        <v>335903.55</v>
      </c>
      <c r="EG441" s="315">
        <v>8595000</v>
      </c>
      <c r="EH441" s="315">
        <v>0</v>
      </c>
      <c r="EI441" s="315">
        <v>1204207.94</v>
      </c>
      <c r="EJ441" s="315">
        <v>4525171.88</v>
      </c>
      <c r="EK441" s="315">
        <v>119502.15</v>
      </c>
      <c r="EL441" s="315">
        <v>202877.55</v>
      </c>
      <c r="EM441" s="315">
        <v>423500</v>
      </c>
      <c r="EN441" s="315">
        <v>1919273.22</v>
      </c>
      <c r="EO441" s="315">
        <v>27601</v>
      </c>
      <c r="EP441" s="315">
        <v>1</v>
      </c>
      <c r="EQ441" s="315">
        <v>557541.68000000005</v>
      </c>
      <c r="ER441" s="315">
        <v>1375263.1</v>
      </c>
      <c r="ES441" s="315">
        <v>0</v>
      </c>
      <c r="ET441" s="315">
        <v>164917.75</v>
      </c>
      <c r="EU441" s="315">
        <v>0</v>
      </c>
      <c r="EV441" s="315">
        <v>316600</v>
      </c>
      <c r="EW441" s="315">
        <v>11168050.699999999</v>
      </c>
      <c r="EX441" s="315">
        <v>4463732.05</v>
      </c>
      <c r="EY441" s="315">
        <v>40849976.079999998</v>
      </c>
      <c r="EZ441" s="315">
        <v>346444100.89999998</v>
      </c>
      <c r="FA441" s="315">
        <v>791527.76</v>
      </c>
      <c r="FB441" s="315">
        <v>1472761</v>
      </c>
      <c r="FC441" s="315">
        <v>6450186.6299999999</v>
      </c>
      <c r="FD441" s="315">
        <v>1364695.06</v>
      </c>
      <c r="FE441" s="315">
        <v>68344897.870000005</v>
      </c>
      <c r="FF441" s="315">
        <v>8812676.4399999995</v>
      </c>
      <c r="FG441" s="315">
        <v>401968.75</v>
      </c>
      <c r="FH441" s="315">
        <v>18497463.149999999</v>
      </c>
      <c r="FI441" s="315">
        <v>430501</v>
      </c>
      <c r="FJ441" s="315">
        <v>3242401</v>
      </c>
      <c r="FK441" s="315">
        <v>46002</v>
      </c>
      <c r="FL441" s="315">
        <v>0</v>
      </c>
      <c r="FM441" s="315">
        <v>5261806</v>
      </c>
      <c r="FN441" s="315">
        <v>34116.65</v>
      </c>
      <c r="FO441" s="315">
        <v>561945.1</v>
      </c>
      <c r="FP441" s="315">
        <v>1015631.4</v>
      </c>
      <c r="FQ441" s="315">
        <v>162846.29999999999</v>
      </c>
      <c r="FR441" s="315">
        <v>5570548.0300000003</v>
      </c>
      <c r="FS441" s="315">
        <v>289429.02</v>
      </c>
      <c r="FT441" s="315">
        <v>613649.26</v>
      </c>
      <c r="FU441" s="315">
        <v>0</v>
      </c>
      <c r="FV441" s="315">
        <v>0</v>
      </c>
      <c r="FW441" s="315">
        <v>14491.8</v>
      </c>
      <c r="FX441" s="315">
        <v>372950.75</v>
      </c>
      <c r="FY441" s="315">
        <v>2961908.12</v>
      </c>
      <c r="FZ441" s="315">
        <v>94420.24</v>
      </c>
      <c r="GA441" s="315">
        <v>205981.8</v>
      </c>
      <c r="GB441" s="315">
        <v>206772.89</v>
      </c>
      <c r="GC441" s="315">
        <v>0</v>
      </c>
      <c r="GD441" s="315">
        <v>916750</v>
      </c>
      <c r="GE441" s="315">
        <v>6761897.9500000002</v>
      </c>
      <c r="GF441" s="315">
        <v>20</v>
      </c>
      <c r="GG441" s="315">
        <v>3046178.61</v>
      </c>
      <c r="GH441" s="315">
        <v>0</v>
      </c>
      <c r="GI441" s="315">
        <v>2835059.52</v>
      </c>
      <c r="GJ441" s="315">
        <v>161680</v>
      </c>
      <c r="GK441" s="315">
        <v>56100499.670000002</v>
      </c>
      <c r="GL441" s="315">
        <v>0</v>
      </c>
      <c r="GM441" s="315">
        <v>45671877.280000001</v>
      </c>
      <c r="GN441" s="315">
        <v>807705.8</v>
      </c>
      <c r="GO441" s="315">
        <v>2874379.31</v>
      </c>
      <c r="GP441" s="315">
        <v>1</v>
      </c>
      <c r="GQ441" s="315">
        <v>297866.84999999998</v>
      </c>
      <c r="GR441" s="315">
        <v>233542.12</v>
      </c>
      <c r="GS441" s="315">
        <v>128080081.08</v>
      </c>
      <c r="GT441" s="315">
        <v>292800</v>
      </c>
      <c r="GU441" s="315">
        <v>15575985.6</v>
      </c>
      <c r="GV441" s="315">
        <v>64001</v>
      </c>
      <c r="GW441" s="315">
        <v>417280</v>
      </c>
      <c r="GX441" s="315">
        <v>11687672.92</v>
      </c>
      <c r="GY441" s="315">
        <v>527091.84</v>
      </c>
      <c r="GZ441" s="315">
        <v>1853442.03</v>
      </c>
      <c r="HA441" s="315">
        <v>6279984.6200000001</v>
      </c>
      <c r="HB441" s="315">
        <v>69000</v>
      </c>
      <c r="HC441" s="315">
        <v>40263534.399999999</v>
      </c>
      <c r="HD441" s="315">
        <v>914300</v>
      </c>
      <c r="HE441" s="315">
        <v>70101</v>
      </c>
      <c r="HF441" s="315">
        <v>835201.65</v>
      </c>
      <c r="HG441" s="315">
        <v>10859417.630000001</v>
      </c>
      <c r="HH441" s="315">
        <v>20600067.149999999</v>
      </c>
      <c r="HI441" s="315">
        <v>2210451</v>
      </c>
      <c r="HJ441" s="315">
        <v>2084720.98</v>
      </c>
      <c r="HK441" s="315">
        <v>98225.55</v>
      </c>
      <c r="HL441" s="315">
        <v>300818.34999999998</v>
      </c>
      <c r="HM441" s="315">
        <v>4837943.5999999996</v>
      </c>
      <c r="HN441" s="315">
        <v>2</v>
      </c>
      <c r="HO441" s="315">
        <v>6094540.2300000004</v>
      </c>
      <c r="HP441" s="315">
        <v>12788009.73</v>
      </c>
      <c r="HQ441" s="315">
        <v>1</v>
      </c>
      <c r="HR441" s="315">
        <v>12515380.619999999</v>
      </c>
      <c r="HS441" s="315">
        <v>1631.45</v>
      </c>
      <c r="HT441" s="315">
        <v>26171003.140000001</v>
      </c>
      <c r="HU441" s="315">
        <v>240001</v>
      </c>
      <c r="HV441" s="315">
        <v>13536252.310000001</v>
      </c>
      <c r="HW441" s="315">
        <v>51393084.899999999</v>
      </c>
      <c r="HX441" s="315">
        <v>1658000</v>
      </c>
      <c r="HY441" s="315">
        <v>66574400</v>
      </c>
      <c r="HZ441" s="315">
        <v>2248639.96</v>
      </c>
      <c r="IA441" s="315">
        <v>1</v>
      </c>
      <c r="IB441" s="315">
        <v>3189834.41</v>
      </c>
      <c r="IC441" s="315">
        <v>16239563.09</v>
      </c>
      <c r="ID441" s="315">
        <v>99371</v>
      </c>
      <c r="IE441" s="315">
        <v>7181286.4500000002</v>
      </c>
      <c r="IF441" s="315">
        <v>2687566.75</v>
      </c>
      <c r="IG441" s="315">
        <v>12957</v>
      </c>
      <c r="IH441" s="315">
        <v>1000</v>
      </c>
      <c r="II441" s="315">
        <v>1168747.1000000001</v>
      </c>
      <c r="IJ441" s="315">
        <v>3300309.6</v>
      </c>
      <c r="IK441" s="315">
        <v>662587.23</v>
      </c>
      <c r="IL441" s="315">
        <v>649043</v>
      </c>
      <c r="IM441" s="315">
        <v>1737482.25</v>
      </c>
      <c r="IN441" s="315">
        <v>7496215.5899999999</v>
      </c>
      <c r="IO441" s="315">
        <v>3687050.45</v>
      </c>
      <c r="IP441" s="315">
        <v>285015.65000000002</v>
      </c>
      <c r="IQ441" s="315">
        <v>468002</v>
      </c>
      <c r="IR441" s="315">
        <v>28442603.739999998</v>
      </c>
      <c r="IS441" s="315">
        <v>19642540.52</v>
      </c>
      <c r="IT441" s="315">
        <v>8244573.8799999999</v>
      </c>
      <c r="IU441" s="315">
        <v>1</v>
      </c>
      <c r="IV441" s="315">
        <v>11565340.1</v>
      </c>
      <c r="IW441" s="315">
        <v>4</v>
      </c>
      <c r="IX441" s="315">
        <v>33291.85</v>
      </c>
      <c r="IY441" s="315">
        <v>248719.54</v>
      </c>
      <c r="IZ441" s="315">
        <v>0</v>
      </c>
      <c r="JA441" s="315">
        <v>421900</v>
      </c>
      <c r="JB441" s="315">
        <v>3510041</v>
      </c>
      <c r="JC441" s="315">
        <v>205845.15</v>
      </c>
      <c r="JD441" s="315">
        <v>4997.1499999999996</v>
      </c>
      <c r="JE441" s="315">
        <v>175001</v>
      </c>
      <c r="JF441" s="315">
        <v>5836328.1799999997</v>
      </c>
      <c r="JG441" s="315">
        <v>118623.4</v>
      </c>
      <c r="JH441" s="315">
        <v>2</v>
      </c>
      <c r="JI441" s="315">
        <v>2049880</v>
      </c>
      <c r="JJ441" s="315">
        <v>134386.65</v>
      </c>
      <c r="JK441" s="315">
        <v>1</v>
      </c>
      <c r="JL441" s="315">
        <v>32508</v>
      </c>
      <c r="JM441" s="315">
        <v>73218.600000000006</v>
      </c>
      <c r="JN441" s="315">
        <v>104674.95</v>
      </c>
      <c r="JO441" s="315">
        <v>2546502.87</v>
      </c>
      <c r="JP441" s="315">
        <v>2</v>
      </c>
      <c r="JQ441" s="315">
        <v>0</v>
      </c>
      <c r="JR441" s="315">
        <v>204801</v>
      </c>
      <c r="JS441" s="315">
        <v>6357608.1799999997</v>
      </c>
      <c r="JT441" s="315">
        <v>0</v>
      </c>
      <c r="JU441" s="315">
        <v>1</v>
      </c>
      <c r="JV441" s="315">
        <v>42979263.689999998</v>
      </c>
      <c r="JW441" s="315">
        <v>4125058.94</v>
      </c>
      <c r="JX441" s="315">
        <v>2951017.15</v>
      </c>
      <c r="JY441" s="315">
        <v>9246.5</v>
      </c>
      <c r="JZ441" s="315">
        <v>52693.5</v>
      </c>
      <c r="KA441" s="315">
        <v>908045.95</v>
      </c>
      <c r="KB441" s="315">
        <v>189199.6</v>
      </c>
      <c r="KC441" s="315">
        <v>1</v>
      </c>
      <c r="KD441" s="315">
        <v>1745977.6</v>
      </c>
      <c r="KE441" s="315">
        <v>10789330.779999999</v>
      </c>
      <c r="KF441" s="315">
        <v>519602</v>
      </c>
      <c r="KG441" s="315">
        <v>104983.65</v>
      </c>
      <c r="KH441" s="315">
        <v>573861.25</v>
      </c>
      <c r="KI441" s="315">
        <v>2893585.6</v>
      </c>
      <c r="KJ441" s="315">
        <v>225383.6</v>
      </c>
      <c r="KK441" s="315">
        <v>0</v>
      </c>
      <c r="KL441" s="315">
        <v>1040003</v>
      </c>
      <c r="KM441" s="315">
        <v>159491.79999999999</v>
      </c>
      <c r="KN441" s="315">
        <v>0</v>
      </c>
      <c r="KO441" s="315">
        <v>7392628.4199999999</v>
      </c>
      <c r="KP441" s="315">
        <v>8001579.5999999996</v>
      </c>
      <c r="KQ441" s="315">
        <v>108215384.77</v>
      </c>
      <c r="KR441" s="315">
        <v>20120493.030000001</v>
      </c>
      <c r="KS441" s="314">
        <v>756204.35</v>
      </c>
      <c r="KU441" s="312">
        <v>14</v>
      </c>
      <c r="KV441" s="312">
        <v>143</v>
      </c>
      <c r="KY441" s="312">
        <v>9143</v>
      </c>
    </row>
    <row r="442" spans="1:311" x14ac:dyDescent="0.25">
      <c r="A442" s="321">
        <v>2022</v>
      </c>
      <c r="B442" s="320" t="s">
        <v>807</v>
      </c>
      <c r="C442" s="320" t="s">
        <v>820</v>
      </c>
      <c r="D442" s="320" t="s">
        <v>825</v>
      </c>
      <c r="E442" s="320" t="s">
        <v>780</v>
      </c>
      <c r="F442" s="319">
        <v>343258.2</v>
      </c>
      <c r="G442" s="319">
        <v>210512.25</v>
      </c>
      <c r="H442" s="319">
        <v>0</v>
      </c>
      <c r="I442" s="319">
        <v>0</v>
      </c>
      <c r="J442" s="319">
        <v>0</v>
      </c>
      <c r="K442" s="319">
        <v>238078.05</v>
      </c>
      <c r="L442" s="319">
        <v>4009888.82</v>
      </c>
      <c r="M442" s="319">
        <v>60001</v>
      </c>
      <c r="N442" s="319">
        <v>326027.75</v>
      </c>
      <c r="O442" s="319">
        <v>442095.33</v>
      </c>
      <c r="P442" s="319">
        <v>1204616.81</v>
      </c>
      <c r="Q442" s="319">
        <v>841524.59</v>
      </c>
      <c r="R442" s="319">
        <v>0</v>
      </c>
      <c r="S442" s="319">
        <v>22400</v>
      </c>
      <c r="T442" s="319">
        <v>32142</v>
      </c>
      <c r="U442" s="319">
        <v>1</v>
      </c>
      <c r="V442" s="319">
        <v>2645382.0499999998</v>
      </c>
      <c r="W442" s="319">
        <v>17269.099999999999</v>
      </c>
      <c r="X442" s="319">
        <v>1837843.16</v>
      </c>
      <c r="Y442" s="319">
        <v>60900</v>
      </c>
      <c r="Z442" s="319">
        <v>1848415.21</v>
      </c>
      <c r="AA442" s="319">
        <v>6771130.2599999998</v>
      </c>
      <c r="AB442" s="319">
        <v>380442.51</v>
      </c>
      <c r="AC442" s="319">
        <v>1</v>
      </c>
      <c r="AD442" s="319">
        <v>9837839.6099999994</v>
      </c>
      <c r="AE442" s="319">
        <v>1054949.6000000001</v>
      </c>
      <c r="AF442" s="319">
        <v>0</v>
      </c>
      <c r="AG442" s="319">
        <v>0</v>
      </c>
      <c r="AH442" s="319">
        <v>0</v>
      </c>
      <c r="AI442" s="319">
        <v>1911973</v>
      </c>
      <c r="AJ442" s="319">
        <v>0</v>
      </c>
      <c r="AK442" s="319">
        <v>0</v>
      </c>
      <c r="AL442" s="319">
        <v>11064368.33</v>
      </c>
      <c r="AM442" s="319">
        <v>221059.05</v>
      </c>
      <c r="AN442" s="319">
        <v>0</v>
      </c>
      <c r="AO442" s="319">
        <v>342714.75</v>
      </c>
      <c r="AP442" s="319">
        <v>36179.15</v>
      </c>
      <c r="AQ442" s="319">
        <v>181594.25</v>
      </c>
      <c r="AR442" s="319">
        <v>235501</v>
      </c>
      <c r="AS442" s="319">
        <v>266283.57</v>
      </c>
      <c r="AT442" s="319">
        <v>0</v>
      </c>
      <c r="AU442" s="319">
        <v>218161.87</v>
      </c>
      <c r="AV442" s="319">
        <v>0</v>
      </c>
      <c r="AW442" s="319">
        <v>2</v>
      </c>
      <c r="AX442" s="319">
        <v>75000</v>
      </c>
      <c r="AY442" s="319">
        <v>1</v>
      </c>
      <c r="AZ442" s="319">
        <v>1796613.61</v>
      </c>
      <c r="BA442" s="319">
        <v>57398</v>
      </c>
      <c r="BB442" s="319">
        <v>0</v>
      </c>
      <c r="BC442" s="319">
        <v>163336.85</v>
      </c>
      <c r="BD442" s="319">
        <v>20876.099999999999</v>
      </c>
      <c r="BE442" s="319">
        <v>0</v>
      </c>
      <c r="BF442" s="319">
        <v>2</v>
      </c>
      <c r="BG442" s="319">
        <v>0</v>
      </c>
      <c r="BH442" s="319">
        <v>58882</v>
      </c>
      <c r="BI442" s="319">
        <v>0</v>
      </c>
      <c r="BJ442" s="319">
        <v>0</v>
      </c>
      <c r="BK442" s="319">
        <v>1195374.29</v>
      </c>
      <c r="BL442" s="319">
        <v>1</v>
      </c>
      <c r="BM442" s="319">
        <v>1222348.3400000001</v>
      </c>
      <c r="BN442" s="319">
        <v>328205.5</v>
      </c>
      <c r="BO442" s="319">
        <v>0</v>
      </c>
      <c r="BP442" s="319">
        <v>377730.41</v>
      </c>
      <c r="BQ442" s="319">
        <v>790860.80000000005</v>
      </c>
      <c r="BR442" s="319">
        <v>290683.55</v>
      </c>
      <c r="BS442" s="319">
        <v>933426.42</v>
      </c>
      <c r="BT442" s="319">
        <v>1</v>
      </c>
      <c r="BU442" s="319">
        <v>108000</v>
      </c>
      <c r="BV442" s="319">
        <v>52391.7</v>
      </c>
      <c r="BW442" s="319">
        <v>0</v>
      </c>
      <c r="BX442" s="319">
        <v>276482.2</v>
      </c>
      <c r="BY442" s="319">
        <v>0</v>
      </c>
      <c r="BZ442" s="319">
        <v>1</v>
      </c>
      <c r="CA442" s="319">
        <v>185965.4</v>
      </c>
      <c r="CB442" s="319">
        <v>0</v>
      </c>
      <c r="CC442" s="319">
        <v>3678722.61</v>
      </c>
      <c r="CD442" s="319">
        <v>956867.15</v>
      </c>
      <c r="CE442" s="319">
        <v>0</v>
      </c>
      <c r="CF442" s="319">
        <v>50000</v>
      </c>
      <c r="CG442" s="319">
        <v>0</v>
      </c>
      <c r="CH442" s="319">
        <v>0</v>
      </c>
      <c r="CI442" s="319">
        <v>0</v>
      </c>
      <c r="CJ442" s="319">
        <v>36000</v>
      </c>
      <c r="CK442" s="319">
        <v>90860</v>
      </c>
      <c r="CL442" s="319">
        <v>1160984.1000000001</v>
      </c>
      <c r="CM442" s="319">
        <v>1</v>
      </c>
      <c r="CN442" s="319">
        <v>24355.01</v>
      </c>
      <c r="CO442" s="319">
        <v>432396.5</v>
      </c>
      <c r="CP442" s="319">
        <v>1</v>
      </c>
      <c r="CQ442" s="319">
        <v>190475.81</v>
      </c>
      <c r="CR442" s="319">
        <v>74715.8</v>
      </c>
      <c r="CS442" s="319">
        <v>0</v>
      </c>
      <c r="CT442" s="319">
        <v>0</v>
      </c>
      <c r="CU442" s="319">
        <v>318193.2</v>
      </c>
      <c r="CV442" s="319">
        <v>0</v>
      </c>
      <c r="CW442" s="319">
        <v>659761.44999999995</v>
      </c>
      <c r="CX442" s="319">
        <v>0</v>
      </c>
      <c r="CY442" s="319">
        <v>0</v>
      </c>
      <c r="CZ442" s="319">
        <v>0</v>
      </c>
      <c r="DA442" s="319">
        <v>0</v>
      </c>
      <c r="DB442" s="319">
        <v>1238350.8700000001</v>
      </c>
      <c r="DC442" s="319">
        <v>0</v>
      </c>
      <c r="DD442" s="319">
        <v>0</v>
      </c>
      <c r="DE442" s="319">
        <v>0</v>
      </c>
      <c r="DF442" s="319">
        <v>158136</v>
      </c>
      <c r="DG442" s="319">
        <v>1771399.13</v>
      </c>
      <c r="DH442" s="319">
        <v>237287.5</v>
      </c>
      <c r="DI442" s="319">
        <v>0</v>
      </c>
      <c r="DJ442" s="319">
        <v>692808.95</v>
      </c>
      <c r="DK442" s="319">
        <v>0</v>
      </c>
      <c r="DL442" s="319">
        <v>0</v>
      </c>
      <c r="DM442" s="319">
        <v>95446.3</v>
      </c>
      <c r="DN442" s="319">
        <v>1</v>
      </c>
      <c r="DO442" s="319">
        <v>0</v>
      </c>
      <c r="DP442" s="319">
        <v>177375.25</v>
      </c>
      <c r="DQ442" s="319">
        <v>0</v>
      </c>
      <c r="DR442" s="319">
        <v>4236033.1500000004</v>
      </c>
      <c r="DS442" s="319">
        <v>0</v>
      </c>
      <c r="DT442" s="319">
        <v>180001.3</v>
      </c>
      <c r="DU442" s="319">
        <v>93015.95</v>
      </c>
      <c r="DV442" s="319">
        <v>4</v>
      </c>
      <c r="DW442" s="319">
        <v>45372.73</v>
      </c>
      <c r="DX442" s="319">
        <v>1306036.8500000001</v>
      </c>
      <c r="DY442" s="319">
        <v>238611.76</v>
      </c>
      <c r="DZ442" s="319">
        <v>1048724.72</v>
      </c>
      <c r="EA442" s="319">
        <v>1957131.75</v>
      </c>
      <c r="EB442" s="319">
        <v>771929.52</v>
      </c>
      <c r="EC442" s="319">
        <v>2</v>
      </c>
      <c r="ED442" s="319">
        <v>1</v>
      </c>
      <c r="EE442" s="319">
        <v>1540759.16</v>
      </c>
      <c r="EF442" s="319">
        <v>1</v>
      </c>
      <c r="EG442" s="319">
        <v>2674000</v>
      </c>
      <c r="EH442" s="319">
        <v>0</v>
      </c>
      <c r="EI442" s="319">
        <v>2994451.93</v>
      </c>
      <c r="EJ442" s="319">
        <v>2775826.18</v>
      </c>
      <c r="EK442" s="319">
        <v>2</v>
      </c>
      <c r="EL442" s="319">
        <v>508003.75</v>
      </c>
      <c r="EM442" s="319">
        <v>0</v>
      </c>
      <c r="EN442" s="319">
        <v>630874.93000000005</v>
      </c>
      <c r="EO442" s="319">
        <v>740627.92</v>
      </c>
      <c r="EP442" s="319">
        <v>0</v>
      </c>
      <c r="EQ442" s="319">
        <v>729101.31</v>
      </c>
      <c r="ER442" s="319">
        <v>0</v>
      </c>
      <c r="ES442" s="319">
        <v>1032870.96</v>
      </c>
      <c r="ET442" s="319">
        <v>4554865.9000000004</v>
      </c>
      <c r="EU442" s="319">
        <v>560325.19999999995</v>
      </c>
      <c r="EV442" s="319">
        <v>206935.81</v>
      </c>
      <c r="EW442" s="319">
        <v>0</v>
      </c>
      <c r="EX442" s="319">
        <v>1027853.4</v>
      </c>
      <c r="EY442" s="319">
        <v>1</v>
      </c>
      <c r="EZ442" s="319">
        <v>476949738.42000002</v>
      </c>
      <c r="FA442" s="319">
        <v>3001560.79</v>
      </c>
      <c r="FB442" s="319">
        <v>41163.5</v>
      </c>
      <c r="FC442" s="319">
        <v>1081553.5</v>
      </c>
      <c r="FD442" s="319">
        <v>92707.8</v>
      </c>
      <c r="FE442" s="319">
        <v>0</v>
      </c>
      <c r="FF442" s="319">
        <v>0</v>
      </c>
      <c r="FG442" s="319">
        <v>33500</v>
      </c>
      <c r="FH442" s="319">
        <v>1983820.26</v>
      </c>
      <c r="FI442" s="319">
        <v>0</v>
      </c>
      <c r="FJ442" s="319">
        <v>0</v>
      </c>
      <c r="FK442" s="319">
        <v>513277.75</v>
      </c>
      <c r="FL442" s="319">
        <v>0</v>
      </c>
      <c r="FM442" s="319">
        <v>3304321.42</v>
      </c>
      <c r="FN442" s="319">
        <v>0</v>
      </c>
      <c r="FO442" s="319">
        <v>0</v>
      </c>
      <c r="FP442" s="319">
        <v>0</v>
      </c>
      <c r="FQ442" s="319">
        <v>0</v>
      </c>
      <c r="FR442" s="319">
        <v>1044554.31</v>
      </c>
      <c r="FS442" s="319">
        <v>1373788.19</v>
      </c>
      <c r="FT442" s="319">
        <v>552104.66</v>
      </c>
      <c r="FU442" s="319">
        <v>14300</v>
      </c>
      <c r="FV442" s="319">
        <v>0</v>
      </c>
      <c r="FW442" s="319">
        <v>764999.1</v>
      </c>
      <c r="FX442" s="319">
        <v>0</v>
      </c>
      <c r="FY442" s="319">
        <v>0</v>
      </c>
      <c r="FZ442" s="319">
        <v>13000</v>
      </c>
      <c r="GA442" s="319">
        <v>147278.25</v>
      </c>
      <c r="GB442" s="319">
        <v>0</v>
      </c>
      <c r="GC442" s="319">
        <v>44881</v>
      </c>
      <c r="GD442" s="319">
        <v>164449.60000000001</v>
      </c>
      <c r="GE442" s="319">
        <v>0</v>
      </c>
      <c r="GF442" s="319">
        <v>6</v>
      </c>
      <c r="GG442" s="319">
        <v>980314.51</v>
      </c>
      <c r="GH442" s="319">
        <v>0</v>
      </c>
      <c r="GI442" s="319">
        <v>755077.8</v>
      </c>
      <c r="GJ442" s="319">
        <v>29497.95</v>
      </c>
      <c r="GK442" s="319">
        <v>0</v>
      </c>
      <c r="GL442" s="319">
        <v>0</v>
      </c>
      <c r="GM442" s="319">
        <v>5660154.0800000001</v>
      </c>
      <c r="GN442" s="319">
        <v>557325.56000000006</v>
      </c>
      <c r="GO442" s="319">
        <v>8560462.2699999996</v>
      </c>
      <c r="GP442" s="319">
        <v>1</v>
      </c>
      <c r="GQ442" s="319">
        <v>701719.92</v>
      </c>
      <c r="GR442" s="319">
        <v>0</v>
      </c>
      <c r="GS442" s="319">
        <v>15298451.23</v>
      </c>
      <c r="GT442" s="319">
        <v>181201.55</v>
      </c>
      <c r="GU442" s="319">
        <v>23820986.469999999</v>
      </c>
      <c r="GV442" s="319">
        <v>255900</v>
      </c>
      <c r="GW442" s="319">
        <v>0</v>
      </c>
      <c r="GX442" s="319">
        <v>16162591.23</v>
      </c>
      <c r="GY442" s="319">
        <v>246903.73</v>
      </c>
      <c r="GZ442" s="319">
        <v>204460.24</v>
      </c>
      <c r="HA442" s="319">
        <v>846799.83</v>
      </c>
      <c r="HB442" s="319">
        <v>81727.850000000006</v>
      </c>
      <c r="HC442" s="319">
        <v>14234253.720000001</v>
      </c>
      <c r="HD442" s="319">
        <v>23400</v>
      </c>
      <c r="HE442" s="319">
        <v>0</v>
      </c>
      <c r="HF442" s="319">
        <v>1</v>
      </c>
      <c r="HG442" s="319">
        <v>174294.39</v>
      </c>
      <c r="HH442" s="319">
        <v>5224426.95</v>
      </c>
      <c r="HI442" s="319">
        <v>883000</v>
      </c>
      <c r="HJ442" s="319">
        <v>286835.56</v>
      </c>
      <c r="HK442" s="319">
        <v>1</v>
      </c>
      <c r="HL442" s="319">
        <v>0</v>
      </c>
      <c r="HM442" s="319">
        <v>245527.9</v>
      </c>
      <c r="HN442" s="319">
        <v>0</v>
      </c>
      <c r="HO442" s="319">
        <v>778933.8</v>
      </c>
      <c r="HP442" s="319">
        <v>0</v>
      </c>
      <c r="HQ442" s="319">
        <v>31946.799999999999</v>
      </c>
      <c r="HR442" s="319">
        <v>0</v>
      </c>
      <c r="HS442" s="319">
        <v>277071.55</v>
      </c>
      <c r="HT442" s="319">
        <v>0</v>
      </c>
      <c r="HU442" s="319">
        <v>1</v>
      </c>
      <c r="HV442" s="319">
        <v>4376568.43</v>
      </c>
      <c r="HW442" s="319">
        <v>12922575.18</v>
      </c>
      <c r="HX442" s="319">
        <v>179400</v>
      </c>
      <c r="HY442" s="319">
        <v>0</v>
      </c>
      <c r="HZ442" s="319">
        <v>0</v>
      </c>
      <c r="IA442" s="319">
        <v>1</v>
      </c>
      <c r="IB442" s="319">
        <v>2711066.67</v>
      </c>
      <c r="IC442" s="319">
        <v>4518574.6500000004</v>
      </c>
      <c r="ID442" s="319">
        <v>0</v>
      </c>
      <c r="IE442" s="319">
        <v>1144937.3999999999</v>
      </c>
      <c r="IF442" s="319">
        <v>0</v>
      </c>
      <c r="IG442" s="319">
        <v>330201.09999999998</v>
      </c>
      <c r="IH442" s="319">
        <v>1015885.95</v>
      </c>
      <c r="II442" s="319">
        <v>1238825.94</v>
      </c>
      <c r="IJ442" s="319">
        <v>1610483.16</v>
      </c>
      <c r="IK442" s="319">
        <v>115612.16</v>
      </c>
      <c r="IL442" s="319">
        <v>110394.5</v>
      </c>
      <c r="IM442" s="319">
        <v>1</v>
      </c>
      <c r="IN442" s="319">
        <v>2570360.69</v>
      </c>
      <c r="IO442" s="319">
        <v>881366.09</v>
      </c>
      <c r="IP442" s="319">
        <v>181377.95</v>
      </c>
      <c r="IQ442" s="319">
        <v>86783.15</v>
      </c>
      <c r="IR442" s="319">
        <v>112928.93</v>
      </c>
      <c r="IS442" s="319">
        <v>0</v>
      </c>
      <c r="IT442" s="319">
        <v>2127773.27</v>
      </c>
      <c r="IU442" s="319">
        <v>4761.05</v>
      </c>
      <c r="IV442" s="319">
        <v>1907645.55</v>
      </c>
      <c r="IW442" s="319">
        <v>1</v>
      </c>
      <c r="IX442" s="319">
        <v>176223.5</v>
      </c>
      <c r="IY442" s="319">
        <v>0</v>
      </c>
      <c r="IZ442" s="319">
        <v>0</v>
      </c>
      <c r="JA442" s="319">
        <v>2588462.0800000001</v>
      </c>
      <c r="JB442" s="319">
        <v>0</v>
      </c>
      <c r="JC442" s="319">
        <v>438708.8</v>
      </c>
      <c r="JD442" s="319">
        <v>130800</v>
      </c>
      <c r="JE442" s="319">
        <v>57563.9</v>
      </c>
      <c r="JF442" s="319">
        <v>0</v>
      </c>
      <c r="JG442" s="319">
        <v>186590.65</v>
      </c>
      <c r="JH442" s="319">
        <v>1696410.93</v>
      </c>
      <c r="JI442" s="319">
        <v>0</v>
      </c>
      <c r="JJ442" s="319">
        <v>358895.96</v>
      </c>
      <c r="JK442" s="319">
        <v>533687.69999999995</v>
      </c>
      <c r="JL442" s="319">
        <v>1</v>
      </c>
      <c r="JM442" s="319">
        <v>88690</v>
      </c>
      <c r="JN442" s="319">
        <v>0</v>
      </c>
      <c r="JO442" s="319">
        <v>866159.07</v>
      </c>
      <c r="JP442" s="319">
        <v>534300</v>
      </c>
      <c r="JQ442" s="319">
        <v>0</v>
      </c>
      <c r="JR442" s="319">
        <v>1</v>
      </c>
      <c r="JS442" s="319">
        <v>6869129.8899999997</v>
      </c>
      <c r="JT442" s="319">
        <v>0</v>
      </c>
      <c r="JU442" s="319">
        <v>20640</v>
      </c>
      <c r="JV442" s="319">
        <v>0</v>
      </c>
      <c r="JW442" s="319">
        <v>0</v>
      </c>
      <c r="JX442" s="319">
        <v>0</v>
      </c>
      <c r="JY442" s="319">
        <v>0</v>
      </c>
      <c r="JZ442" s="319">
        <v>147269.04999999999</v>
      </c>
      <c r="KA442" s="319">
        <v>1</v>
      </c>
      <c r="KB442" s="319">
        <v>41600</v>
      </c>
      <c r="KC442" s="319">
        <v>0</v>
      </c>
      <c r="KD442" s="319">
        <v>1025800.64</v>
      </c>
      <c r="KE442" s="319">
        <v>11700854.289999999</v>
      </c>
      <c r="KF442" s="319">
        <v>0</v>
      </c>
      <c r="KG442" s="319">
        <v>332486.07</v>
      </c>
      <c r="KH442" s="319">
        <v>146908.85</v>
      </c>
      <c r="KI442" s="319">
        <v>1510188.6</v>
      </c>
      <c r="KJ442" s="319">
        <v>1</v>
      </c>
      <c r="KK442" s="319">
        <v>0</v>
      </c>
      <c r="KL442" s="319">
        <v>0</v>
      </c>
      <c r="KM442" s="319">
        <v>40252.35</v>
      </c>
      <c r="KN442" s="319">
        <v>586837.15</v>
      </c>
      <c r="KO442" s="319">
        <v>2552797.2000000002</v>
      </c>
      <c r="KP442" s="319">
        <v>710402.72</v>
      </c>
      <c r="KQ442" s="319">
        <v>44282307.109999999</v>
      </c>
      <c r="KR442" s="319">
        <v>962935.1</v>
      </c>
      <c r="KS442" s="318">
        <v>605219.01</v>
      </c>
      <c r="KU442" s="312">
        <v>14</v>
      </c>
      <c r="KV442" s="312">
        <v>144</v>
      </c>
      <c r="KY442" s="312">
        <v>9144</v>
      </c>
    </row>
    <row r="443" spans="1:311" x14ac:dyDescent="0.25">
      <c r="A443" s="317">
        <v>2022</v>
      </c>
      <c r="B443" s="316" t="s">
        <v>807</v>
      </c>
      <c r="C443" s="316" t="s">
        <v>820</v>
      </c>
      <c r="D443" s="316" t="s">
        <v>824</v>
      </c>
      <c r="E443" s="316" t="s">
        <v>780</v>
      </c>
      <c r="F443" s="315">
        <v>1</v>
      </c>
      <c r="G443" s="315">
        <v>150000</v>
      </c>
      <c r="H443" s="315">
        <v>538920</v>
      </c>
      <c r="I443" s="315">
        <v>1</v>
      </c>
      <c r="J443" s="315">
        <v>1</v>
      </c>
      <c r="K443" s="315">
        <v>100000</v>
      </c>
      <c r="L443" s="315">
        <v>5754375.54</v>
      </c>
      <c r="M443" s="315">
        <v>388500</v>
      </c>
      <c r="N443" s="315">
        <v>320001</v>
      </c>
      <c r="O443" s="315">
        <v>495001</v>
      </c>
      <c r="P443" s="315">
        <v>616100</v>
      </c>
      <c r="Q443" s="315">
        <v>0</v>
      </c>
      <c r="R443" s="315">
        <v>2422510</v>
      </c>
      <c r="S443" s="315">
        <v>1000000</v>
      </c>
      <c r="T443" s="315">
        <v>0</v>
      </c>
      <c r="U443" s="315">
        <v>0</v>
      </c>
      <c r="V443" s="315">
        <v>1</v>
      </c>
      <c r="W443" s="315">
        <v>0</v>
      </c>
      <c r="X443" s="315">
        <v>359680.7</v>
      </c>
      <c r="Y443" s="315">
        <v>301610</v>
      </c>
      <c r="Z443" s="315">
        <v>1</v>
      </c>
      <c r="AA443" s="315">
        <v>1746334</v>
      </c>
      <c r="AB443" s="315">
        <v>1</v>
      </c>
      <c r="AC443" s="315">
        <v>200000</v>
      </c>
      <c r="AD443" s="315">
        <v>91279.47</v>
      </c>
      <c r="AE443" s="315">
        <v>0</v>
      </c>
      <c r="AF443" s="315">
        <v>0</v>
      </c>
      <c r="AG443" s="315">
        <v>0</v>
      </c>
      <c r="AH443" s="315">
        <v>0</v>
      </c>
      <c r="AI443" s="315">
        <v>1</v>
      </c>
      <c r="AJ443" s="315">
        <v>1</v>
      </c>
      <c r="AK443" s="315">
        <v>0</v>
      </c>
      <c r="AL443" s="315">
        <v>80504</v>
      </c>
      <c r="AM443" s="315">
        <v>1</v>
      </c>
      <c r="AN443" s="315">
        <v>17500</v>
      </c>
      <c r="AO443" s="315">
        <v>137445.95000000001</v>
      </c>
      <c r="AP443" s="315">
        <v>1</v>
      </c>
      <c r="AQ443" s="315">
        <v>1</v>
      </c>
      <c r="AR443" s="315">
        <v>1</v>
      </c>
      <c r="AS443" s="315">
        <v>514904.5</v>
      </c>
      <c r="AT443" s="315">
        <v>0</v>
      </c>
      <c r="AU443" s="315">
        <v>1</v>
      </c>
      <c r="AV443" s="315">
        <v>395000</v>
      </c>
      <c r="AW443" s="315">
        <v>1</v>
      </c>
      <c r="AX443" s="315">
        <v>89900</v>
      </c>
      <c r="AY443" s="315">
        <v>1</v>
      </c>
      <c r="AZ443" s="315">
        <v>1</v>
      </c>
      <c r="BA443" s="315">
        <v>1000</v>
      </c>
      <c r="BB443" s="315">
        <v>792100</v>
      </c>
      <c r="BC443" s="315">
        <v>346400</v>
      </c>
      <c r="BD443" s="315">
        <v>251863</v>
      </c>
      <c r="BE443" s="315">
        <v>0</v>
      </c>
      <c r="BF443" s="315">
        <v>1</v>
      </c>
      <c r="BG443" s="315">
        <v>1</v>
      </c>
      <c r="BH443" s="315">
        <v>187551</v>
      </c>
      <c r="BI443" s="315">
        <v>0</v>
      </c>
      <c r="BJ443" s="315">
        <v>1</v>
      </c>
      <c r="BK443" s="315">
        <v>24930</v>
      </c>
      <c r="BL443" s="315">
        <v>1</v>
      </c>
      <c r="BM443" s="315">
        <v>20500</v>
      </c>
      <c r="BN443" s="315">
        <v>312635.45</v>
      </c>
      <c r="BO443" s="315">
        <v>700000</v>
      </c>
      <c r="BP443" s="315">
        <v>1</v>
      </c>
      <c r="BQ443" s="315">
        <v>0</v>
      </c>
      <c r="BR443" s="315">
        <v>38400</v>
      </c>
      <c r="BS443" s="315">
        <v>1</v>
      </c>
      <c r="BT443" s="315">
        <v>1</v>
      </c>
      <c r="BU443" s="315">
        <v>0</v>
      </c>
      <c r="BV443" s="315">
        <v>0</v>
      </c>
      <c r="BW443" s="315">
        <v>0</v>
      </c>
      <c r="BX443" s="315">
        <v>429100</v>
      </c>
      <c r="BY443" s="315">
        <v>0</v>
      </c>
      <c r="BZ443" s="315">
        <v>475000</v>
      </c>
      <c r="CA443" s="315">
        <v>251172.25</v>
      </c>
      <c r="CB443" s="315">
        <v>306865.5</v>
      </c>
      <c r="CC443" s="315">
        <v>0</v>
      </c>
      <c r="CD443" s="315">
        <v>0</v>
      </c>
      <c r="CE443" s="315">
        <v>0</v>
      </c>
      <c r="CF443" s="315">
        <v>209018</v>
      </c>
      <c r="CG443" s="315">
        <v>0</v>
      </c>
      <c r="CH443" s="315">
        <v>44384.75</v>
      </c>
      <c r="CI443" s="315">
        <v>0</v>
      </c>
      <c r="CJ443" s="315">
        <v>518960</v>
      </c>
      <c r="CK443" s="315">
        <v>59700</v>
      </c>
      <c r="CL443" s="315">
        <v>120757</v>
      </c>
      <c r="CM443" s="315">
        <v>0</v>
      </c>
      <c r="CN443" s="315">
        <v>100000</v>
      </c>
      <c r="CO443" s="315">
        <v>140000</v>
      </c>
      <c r="CP443" s="315">
        <v>3000</v>
      </c>
      <c r="CQ443" s="315">
        <v>0</v>
      </c>
      <c r="CR443" s="315">
        <v>210000</v>
      </c>
      <c r="CS443" s="315">
        <v>1</v>
      </c>
      <c r="CT443" s="315">
        <v>1</v>
      </c>
      <c r="CU443" s="315">
        <v>93000</v>
      </c>
      <c r="CV443" s="315">
        <v>153300</v>
      </c>
      <c r="CW443" s="315">
        <v>14003</v>
      </c>
      <c r="CX443" s="315">
        <v>1</v>
      </c>
      <c r="CY443" s="315">
        <v>0</v>
      </c>
      <c r="CZ443" s="315">
        <v>0</v>
      </c>
      <c r="DA443" s="315">
        <v>0</v>
      </c>
      <c r="DB443" s="315">
        <v>2</v>
      </c>
      <c r="DC443" s="315">
        <v>0</v>
      </c>
      <c r="DD443" s="315">
        <v>0</v>
      </c>
      <c r="DE443" s="315">
        <v>1</v>
      </c>
      <c r="DF443" s="315">
        <v>0</v>
      </c>
      <c r="DG443" s="315">
        <v>144002.16</v>
      </c>
      <c r="DH443" s="315">
        <v>1</v>
      </c>
      <c r="DI443" s="315">
        <v>1</v>
      </c>
      <c r="DJ443" s="315">
        <v>1</v>
      </c>
      <c r="DK443" s="315">
        <v>0</v>
      </c>
      <c r="DL443" s="315">
        <v>0</v>
      </c>
      <c r="DM443" s="315">
        <v>1</v>
      </c>
      <c r="DN443" s="315">
        <v>1</v>
      </c>
      <c r="DO443" s="315">
        <v>272346.78000000003</v>
      </c>
      <c r="DP443" s="315">
        <v>232171.2</v>
      </c>
      <c r="DQ443" s="315">
        <v>224000</v>
      </c>
      <c r="DR443" s="315">
        <v>1</v>
      </c>
      <c r="DS443" s="315">
        <v>0</v>
      </c>
      <c r="DT443" s="315">
        <v>526483</v>
      </c>
      <c r="DU443" s="315">
        <v>1</v>
      </c>
      <c r="DV443" s="315">
        <v>84000</v>
      </c>
      <c r="DW443" s="315">
        <v>1</v>
      </c>
      <c r="DX443" s="315">
        <v>1473500</v>
      </c>
      <c r="DY443" s="315">
        <v>690000</v>
      </c>
      <c r="DZ443" s="315">
        <v>1513000</v>
      </c>
      <c r="EA443" s="315">
        <v>0</v>
      </c>
      <c r="EB443" s="315">
        <v>1</v>
      </c>
      <c r="EC443" s="315">
        <v>550837</v>
      </c>
      <c r="ED443" s="315">
        <v>260000</v>
      </c>
      <c r="EE443" s="315">
        <v>1</v>
      </c>
      <c r="EF443" s="315">
        <v>1</v>
      </c>
      <c r="EG443" s="315">
        <v>518000</v>
      </c>
      <c r="EH443" s="315">
        <v>80100</v>
      </c>
      <c r="EI443" s="315">
        <v>1570474.1</v>
      </c>
      <c r="EJ443" s="315">
        <v>1002423.8</v>
      </c>
      <c r="EK443" s="315">
        <v>1</v>
      </c>
      <c r="EL443" s="315">
        <v>183688.8</v>
      </c>
      <c r="EM443" s="315">
        <v>1</v>
      </c>
      <c r="EN443" s="315">
        <v>895130.8</v>
      </c>
      <c r="EO443" s="315">
        <v>381550</v>
      </c>
      <c r="EP443" s="315">
        <v>0</v>
      </c>
      <c r="EQ443" s="315">
        <v>758100</v>
      </c>
      <c r="ER443" s="315">
        <v>936872.25</v>
      </c>
      <c r="ES443" s="315">
        <v>285245</v>
      </c>
      <c r="ET443" s="315">
        <v>827000</v>
      </c>
      <c r="EU443" s="315">
        <v>1</v>
      </c>
      <c r="EV443" s="315">
        <v>526000</v>
      </c>
      <c r="EW443" s="315">
        <v>4186</v>
      </c>
      <c r="EX443" s="315">
        <v>1</v>
      </c>
      <c r="EY443" s="315">
        <v>1</v>
      </c>
      <c r="EZ443" s="315">
        <v>12864178.4</v>
      </c>
      <c r="FA443" s="315">
        <v>1</v>
      </c>
      <c r="FB443" s="315">
        <v>1</v>
      </c>
      <c r="FC443" s="315">
        <v>2235000</v>
      </c>
      <c r="FD443" s="315">
        <v>1884999.2</v>
      </c>
      <c r="FE443" s="315">
        <v>1</v>
      </c>
      <c r="FF443" s="315">
        <v>987000</v>
      </c>
      <c r="FG443" s="315">
        <v>235553</v>
      </c>
      <c r="FH443" s="315">
        <v>1104661.2</v>
      </c>
      <c r="FI443" s="315">
        <v>1195110</v>
      </c>
      <c r="FJ443" s="315">
        <v>1</v>
      </c>
      <c r="FK443" s="315">
        <v>449445</v>
      </c>
      <c r="FL443" s="315">
        <v>9300</v>
      </c>
      <c r="FM443" s="315">
        <v>180102</v>
      </c>
      <c r="FN443" s="315">
        <v>0</v>
      </c>
      <c r="FO443" s="315">
        <v>82000</v>
      </c>
      <c r="FP443" s="315">
        <v>5500</v>
      </c>
      <c r="FQ443" s="315">
        <v>0</v>
      </c>
      <c r="FR443" s="315">
        <v>0</v>
      </c>
      <c r="FS443" s="315">
        <v>93426</v>
      </c>
      <c r="FT443" s="315">
        <v>860220</v>
      </c>
      <c r="FU443" s="315">
        <v>1</v>
      </c>
      <c r="FV443" s="315">
        <v>182013</v>
      </c>
      <c r="FW443" s="315">
        <v>1</v>
      </c>
      <c r="FX443" s="315">
        <v>0</v>
      </c>
      <c r="FY443" s="315">
        <v>1</v>
      </c>
      <c r="FZ443" s="315">
        <v>0</v>
      </c>
      <c r="GA443" s="315">
        <v>0</v>
      </c>
      <c r="GB443" s="315">
        <v>700000</v>
      </c>
      <c r="GC443" s="315">
        <v>0</v>
      </c>
      <c r="GD443" s="315">
        <v>800000</v>
      </c>
      <c r="GE443" s="315">
        <v>1</v>
      </c>
      <c r="GF443" s="315">
        <v>0</v>
      </c>
      <c r="GG443" s="315">
        <v>1450736</v>
      </c>
      <c r="GH443" s="315">
        <v>1</v>
      </c>
      <c r="GI443" s="315">
        <v>1</v>
      </c>
      <c r="GJ443" s="315">
        <v>258100</v>
      </c>
      <c r="GK443" s="315">
        <v>777989.97</v>
      </c>
      <c r="GL443" s="315">
        <v>1</v>
      </c>
      <c r="GM443" s="315">
        <v>0</v>
      </c>
      <c r="GN443" s="315">
        <v>110000</v>
      </c>
      <c r="GO443" s="315">
        <v>1</v>
      </c>
      <c r="GP443" s="315">
        <v>225085</v>
      </c>
      <c r="GQ443" s="315">
        <v>116200</v>
      </c>
      <c r="GR443" s="315">
        <v>300000</v>
      </c>
      <c r="GS443" s="315">
        <v>0</v>
      </c>
      <c r="GT443" s="315">
        <v>132725.25</v>
      </c>
      <c r="GU443" s="315">
        <v>1711003.4</v>
      </c>
      <c r="GV443" s="315">
        <v>20500</v>
      </c>
      <c r="GW443" s="315">
        <v>0</v>
      </c>
      <c r="GX443" s="315">
        <v>5772031.21</v>
      </c>
      <c r="GY443" s="315">
        <v>105749</v>
      </c>
      <c r="GZ443" s="315">
        <v>1634848.85</v>
      </c>
      <c r="HA443" s="315">
        <v>0</v>
      </c>
      <c r="HB443" s="315">
        <v>0</v>
      </c>
      <c r="HC443" s="315">
        <v>55624.800000000003</v>
      </c>
      <c r="HD443" s="315">
        <v>0</v>
      </c>
      <c r="HE443" s="315">
        <v>540432</v>
      </c>
      <c r="HF443" s="315">
        <v>1</v>
      </c>
      <c r="HG443" s="315">
        <v>0</v>
      </c>
      <c r="HH443" s="315">
        <v>119670</v>
      </c>
      <c r="HI443" s="315">
        <v>0</v>
      </c>
      <c r="HJ443" s="315">
        <v>42600</v>
      </c>
      <c r="HK443" s="315">
        <v>0</v>
      </c>
      <c r="HL443" s="315">
        <v>0</v>
      </c>
      <c r="HM443" s="315">
        <v>1</v>
      </c>
      <c r="HN443" s="315">
        <v>0</v>
      </c>
      <c r="HO443" s="315">
        <v>162740</v>
      </c>
      <c r="HP443" s="315">
        <v>0</v>
      </c>
      <c r="HQ443" s="315">
        <v>240900</v>
      </c>
      <c r="HR443" s="315">
        <v>0</v>
      </c>
      <c r="HS443" s="315">
        <v>37000</v>
      </c>
      <c r="HT443" s="315">
        <v>0</v>
      </c>
      <c r="HU443" s="315">
        <v>240000</v>
      </c>
      <c r="HV443" s="315">
        <v>0</v>
      </c>
      <c r="HW443" s="315">
        <v>374572.55</v>
      </c>
      <c r="HX443" s="315">
        <v>992695.1</v>
      </c>
      <c r="HY443" s="315">
        <v>0</v>
      </c>
      <c r="HZ443" s="315">
        <v>218100</v>
      </c>
      <c r="IA443" s="315">
        <v>1</v>
      </c>
      <c r="IB443" s="315">
        <v>0</v>
      </c>
      <c r="IC443" s="315">
        <v>0</v>
      </c>
      <c r="ID443" s="315">
        <v>0</v>
      </c>
      <c r="IE443" s="315">
        <v>1</v>
      </c>
      <c r="IF443" s="315">
        <v>1</v>
      </c>
      <c r="IG443" s="315">
        <v>6001</v>
      </c>
      <c r="IH443" s="315">
        <v>3900</v>
      </c>
      <c r="II443" s="315">
        <v>1</v>
      </c>
      <c r="IJ443" s="315">
        <v>63800</v>
      </c>
      <c r="IK443" s="315">
        <v>0</v>
      </c>
      <c r="IL443" s="315">
        <v>66899.399999999994</v>
      </c>
      <c r="IM443" s="315">
        <v>88000</v>
      </c>
      <c r="IN443" s="315">
        <v>1</v>
      </c>
      <c r="IO443" s="315">
        <v>800000</v>
      </c>
      <c r="IP443" s="315">
        <v>566250</v>
      </c>
      <c r="IQ443" s="315">
        <v>465000</v>
      </c>
      <c r="IR443" s="315">
        <v>0</v>
      </c>
      <c r="IS443" s="315">
        <v>0</v>
      </c>
      <c r="IT443" s="315">
        <v>1</v>
      </c>
      <c r="IU443" s="315">
        <v>379745</v>
      </c>
      <c r="IV443" s="315">
        <v>291100</v>
      </c>
      <c r="IW443" s="315">
        <v>2</v>
      </c>
      <c r="IX443" s="315">
        <v>15001</v>
      </c>
      <c r="IY443" s="315">
        <v>245220</v>
      </c>
      <c r="IZ443" s="315">
        <v>0</v>
      </c>
      <c r="JA443" s="315">
        <v>0</v>
      </c>
      <c r="JB443" s="315">
        <v>204500</v>
      </c>
      <c r="JC443" s="315">
        <v>100000</v>
      </c>
      <c r="JD443" s="315">
        <v>4600</v>
      </c>
      <c r="JE443" s="315">
        <v>15000</v>
      </c>
      <c r="JF443" s="315">
        <v>0</v>
      </c>
      <c r="JG443" s="315">
        <v>1</v>
      </c>
      <c r="JH443" s="315">
        <v>1</v>
      </c>
      <c r="JI443" s="315">
        <v>0</v>
      </c>
      <c r="JJ443" s="315">
        <v>0</v>
      </c>
      <c r="JK443" s="315">
        <v>1</v>
      </c>
      <c r="JL443" s="315">
        <v>3000</v>
      </c>
      <c r="JM443" s="315">
        <v>8021</v>
      </c>
      <c r="JN443" s="315">
        <v>21897</v>
      </c>
      <c r="JO443" s="315">
        <v>1000</v>
      </c>
      <c r="JP443" s="315">
        <v>1</v>
      </c>
      <c r="JQ443" s="315">
        <v>100000</v>
      </c>
      <c r="JR443" s="315">
        <v>15000</v>
      </c>
      <c r="JS443" s="315">
        <v>1530024.8</v>
      </c>
      <c r="JT443" s="315">
        <v>0</v>
      </c>
      <c r="JU443" s="315">
        <v>0</v>
      </c>
      <c r="JV443" s="315">
        <v>0</v>
      </c>
      <c r="JW443" s="315">
        <v>298444.53000000003</v>
      </c>
      <c r="JX443" s="315">
        <v>1</v>
      </c>
      <c r="JY443" s="315">
        <v>71000</v>
      </c>
      <c r="JZ443" s="315">
        <v>14300</v>
      </c>
      <c r="KA443" s="315">
        <v>1</v>
      </c>
      <c r="KB443" s="315">
        <v>0</v>
      </c>
      <c r="KC443" s="315">
        <v>1</v>
      </c>
      <c r="KD443" s="315">
        <v>316298</v>
      </c>
      <c r="KE443" s="315">
        <v>1126367.93</v>
      </c>
      <c r="KF443" s="315">
        <v>0</v>
      </c>
      <c r="KG443" s="315">
        <v>1</v>
      </c>
      <c r="KH443" s="315">
        <v>174800</v>
      </c>
      <c r="KI443" s="315">
        <v>1</v>
      </c>
      <c r="KJ443" s="315">
        <v>1</v>
      </c>
      <c r="KK443" s="315">
        <v>100000</v>
      </c>
      <c r="KL443" s="315">
        <v>0</v>
      </c>
      <c r="KM443" s="315">
        <v>0</v>
      </c>
      <c r="KN443" s="315">
        <v>6000</v>
      </c>
      <c r="KO443" s="315">
        <v>110402</v>
      </c>
      <c r="KP443" s="315">
        <v>355720</v>
      </c>
      <c r="KQ443" s="315">
        <v>920809.6</v>
      </c>
      <c r="KR443" s="315">
        <v>0</v>
      </c>
      <c r="KS443" s="314">
        <v>2001</v>
      </c>
      <c r="KU443" s="312">
        <v>14</v>
      </c>
      <c r="KV443" s="312">
        <v>145</v>
      </c>
      <c r="KY443" s="312">
        <v>9145</v>
      </c>
    </row>
    <row r="444" spans="1:311" x14ac:dyDescent="0.25">
      <c r="A444" s="321">
        <v>2022</v>
      </c>
      <c r="B444" s="320" t="s">
        <v>807</v>
      </c>
      <c r="C444" s="320" t="s">
        <v>820</v>
      </c>
      <c r="D444" s="320" t="s">
        <v>823</v>
      </c>
      <c r="E444" s="320" t="s">
        <v>780</v>
      </c>
      <c r="F444" s="319">
        <v>0</v>
      </c>
      <c r="G444" s="319">
        <v>0</v>
      </c>
      <c r="H444" s="319">
        <v>1</v>
      </c>
      <c r="I444" s="319">
        <v>1</v>
      </c>
      <c r="J444" s="319">
        <v>0</v>
      </c>
      <c r="K444" s="319">
        <v>0</v>
      </c>
      <c r="L444" s="319">
        <v>819125.39</v>
      </c>
      <c r="M444" s="319">
        <v>3</v>
      </c>
      <c r="N444" s="319">
        <v>109454.35</v>
      </c>
      <c r="O444" s="319">
        <v>288622.37</v>
      </c>
      <c r="P444" s="319">
        <v>1</v>
      </c>
      <c r="Q444" s="319">
        <v>0</v>
      </c>
      <c r="R444" s="319">
        <v>0</v>
      </c>
      <c r="S444" s="319">
        <v>0</v>
      </c>
      <c r="T444" s="319">
        <v>14000</v>
      </c>
      <c r="U444" s="319">
        <v>0</v>
      </c>
      <c r="V444" s="319">
        <v>3</v>
      </c>
      <c r="W444" s="319">
        <v>0</v>
      </c>
      <c r="X444" s="319">
        <v>0</v>
      </c>
      <c r="Y444" s="319">
        <v>0</v>
      </c>
      <c r="Z444" s="319">
        <v>118359.25</v>
      </c>
      <c r="AA444" s="319">
        <v>538180.85</v>
      </c>
      <c r="AB444" s="319">
        <v>0</v>
      </c>
      <c r="AC444" s="319">
        <v>0</v>
      </c>
      <c r="AD444" s="319">
        <v>351901.07</v>
      </c>
      <c r="AE444" s="319">
        <v>0</v>
      </c>
      <c r="AF444" s="319">
        <v>131535</v>
      </c>
      <c r="AG444" s="319">
        <v>0</v>
      </c>
      <c r="AH444" s="319">
        <v>0</v>
      </c>
      <c r="AI444" s="319">
        <v>33089.699999999997</v>
      </c>
      <c r="AJ444" s="319">
        <v>0</v>
      </c>
      <c r="AK444" s="319">
        <v>0</v>
      </c>
      <c r="AL444" s="319">
        <v>462841.15</v>
      </c>
      <c r="AM444" s="319">
        <v>21875</v>
      </c>
      <c r="AN444" s="319">
        <v>0</v>
      </c>
      <c r="AO444" s="319">
        <v>0</v>
      </c>
      <c r="AP444" s="319">
        <v>0</v>
      </c>
      <c r="AQ444" s="319">
        <v>0</v>
      </c>
      <c r="AR444" s="319">
        <v>0</v>
      </c>
      <c r="AS444" s="319">
        <v>209719.4</v>
      </c>
      <c r="AT444" s="319">
        <v>0</v>
      </c>
      <c r="AU444" s="319">
        <v>1</v>
      </c>
      <c r="AV444" s="319">
        <v>0</v>
      </c>
      <c r="AW444" s="319">
        <v>1</v>
      </c>
      <c r="AX444" s="319">
        <v>0</v>
      </c>
      <c r="AY444" s="319">
        <v>36621</v>
      </c>
      <c r="AZ444" s="319">
        <v>92443.65</v>
      </c>
      <c r="BA444" s="319">
        <v>0</v>
      </c>
      <c r="BB444" s="319">
        <v>0</v>
      </c>
      <c r="BC444" s="319">
        <v>0</v>
      </c>
      <c r="BD444" s="319">
        <v>2040490.44</v>
      </c>
      <c r="BE444" s="319">
        <v>0</v>
      </c>
      <c r="BF444" s="319">
        <v>9313.1</v>
      </c>
      <c r="BG444" s="319">
        <v>1</v>
      </c>
      <c r="BH444" s="319">
        <v>1</v>
      </c>
      <c r="BI444" s="319">
        <v>33443</v>
      </c>
      <c r="BJ444" s="319">
        <v>1</v>
      </c>
      <c r="BK444" s="319">
        <v>29866.85</v>
      </c>
      <c r="BL444" s="319">
        <v>0</v>
      </c>
      <c r="BM444" s="319">
        <v>0</v>
      </c>
      <c r="BN444" s="319">
        <v>403012.6</v>
      </c>
      <c r="BO444" s="319">
        <v>3610.95</v>
      </c>
      <c r="BP444" s="319">
        <v>2</v>
      </c>
      <c r="BQ444" s="319">
        <v>0</v>
      </c>
      <c r="BR444" s="319">
        <v>102478.5</v>
      </c>
      <c r="BS444" s="319">
        <v>296602</v>
      </c>
      <c r="BT444" s="319">
        <v>0</v>
      </c>
      <c r="BU444" s="319">
        <v>0</v>
      </c>
      <c r="BV444" s="319">
        <v>0</v>
      </c>
      <c r="BW444" s="319">
        <v>20400</v>
      </c>
      <c r="BX444" s="319">
        <v>47151</v>
      </c>
      <c r="BY444" s="319">
        <v>294280.34999999998</v>
      </c>
      <c r="BZ444" s="319">
        <v>0</v>
      </c>
      <c r="CA444" s="319">
        <v>0</v>
      </c>
      <c r="CB444" s="319">
        <v>0</v>
      </c>
      <c r="CC444" s="319">
        <v>1</v>
      </c>
      <c r="CD444" s="319">
        <v>1014.3</v>
      </c>
      <c r="CE444" s="319">
        <v>1</v>
      </c>
      <c r="CF444" s="319">
        <v>0</v>
      </c>
      <c r="CG444" s="319">
        <v>1</v>
      </c>
      <c r="CH444" s="319">
        <v>0</v>
      </c>
      <c r="CI444" s="319">
        <v>141493.95000000001</v>
      </c>
      <c r="CJ444" s="319">
        <v>0</v>
      </c>
      <c r="CK444" s="319">
        <v>0</v>
      </c>
      <c r="CL444" s="319">
        <v>20394.55</v>
      </c>
      <c r="CM444" s="319">
        <v>1</v>
      </c>
      <c r="CN444" s="319">
        <v>0</v>
      </c>
      <c r="CO444" s="319">
        <v>60589.15</v>
      </c>
      <c r="CP444" s="319">
        <v>1</v>
      </c>
      <c r="CQ444" s="319">
        <v>0</v>
      </c>
      <c r="CR444" s="319">
        <v>1</v>
      </c>
      <c r="CS444" s="319">
        <v>0</v>
      </c>
      <c r="CT444" s="319">
        <v>0</v>
      </c>
      <c r="CU444" s="319">
        <v>1</v>
      </c>
      <c r="CV444" s="319">
        <v>1</v>
      </c>
      <c r="CW444" s="319">
        <v>13722</v>
      </c>
      <c r="CX444" s="319">
        <v>0</v>
      </c>
      <c r="CY444" s="319">
        <v>1</v>
      </c>
      <c r="CZ444" s="319">
        <v>143223.4</v>
      </c>
      <c r="DA444" s="319">
        <v>168153.5</v>
      </c>
      <c r="DB444" s="319">
        <v>132116.73000000001</v>
      </c>
      <c r="DC444" s="319">
        <v>54000</v>
      </c>
      <c r="DD444" s="319">
        <v>922600</v>
      </c>
      <c r="DE444" s="319">
        <v>386318</v>
      </c>
      <c r="DF444" s="319">
        <v>0</v>
      </c>
      <c r="DG444" s="319">
        <v>3</v>
      </c>
      <c r="DH444" s="319">
        <v>0</v>
      </c>
      <c r="DI444" s="319">
        <v>36083.25</v>
      </c>
      <c r="DJ444" s="319">
        <v>21001</v>
      </c>
      <c r="DK444" s="319">
        <v>45300</v>
      </c>
      <c r="DL444" s="319">
        <v>94839.1</v>
      </c>
      <c r="DM444" s="319">
        <v>1</v>
      </c>
      <c r="DN444" s="319">
        <v>1</v>
      </c>
      <c r="DO444" s="319">
        <v>0</v>
      </c>
      <c r="DP444" s="319">
        <v>40501</v>
      </c>
      <c r="DQ444" s="319">
        <v>0</v>
      </c>
      <c r="DR444" s="319">
        <v>77401</v>
      </c>
      <c r="DS444" s="319">
        <v>2366486.5499999998</v>
      </c>
      <c r="DT444" s="319">
        <v>144770.9</v>
      </c>
      <c r="DU444" s="319">
        <v>1</v>
      </c>
      <c r="DV444" s="319">
        <v>27801</v>
      </c>
      <c r="DW444" s="319">
        <v>1</v>
      </c>
      <c r="DX444" s="319">
        <v>0</v>
      </c>
      <c r="DY444" s="319">
        <v>0</v>
      </c>
      <c r="DZ444" s="319">
        <v>0</v>
      </c>
      <c r="EA444" s="319">
        <v>1943672.01</v>
      </c>
      <c r="EB444" s="319">
        <v>0</v>
      </c>
      <c r="EC444" s="319">
        <v>0</v>
      </c>
      <c r="ED444" s="319">
        <v>0</v>
      </c>
      <c r="EE444" s="319">
        <v>136077.95000000001</v>
      </c>
      <c r="EF444" s="319">
        <v>1</v>
      </c>
      <c r="EG444" s="319">
        <v>51000</v>
      </c>
      <c r="EH444" s="319">
        <v>0</v>
      </c>
      <c r="EI444" s="319">
        <v>502390.64</v>
      </c>
      <c r="EJ444" s="319">
        <v>0</v>
      </c>
      <c r="EK444" s="319">
        <v>1</v>
      </c>
      <c r="EL444" s="319">
        <v>0</v>
      </c>
      <c r="EM444" s="319">
        <v>178527.1</v>
      </c>
      <c r="EN444" s="319">
        <v>49002</v>
      </c>
      <c r="EO444" s="319">
        <v>325280.71000000002</v>
      </c>
      <c r="EP444" s="319">
        <v>0</v>
      </c>
      <c r="EQ444" s="319">
        <v>117385</v>
      </c>
      <c r="ER444" s="319">
        <v>2</v>
      </c>
      <c r="ES444" s="319">
        <v>0</v>
      </c>
      <c r="ET444" s="319">
        <v>101841.5</v>
      </c>
      <c r="EU444" s="319">
        <v>0</v>
      </c>
      <c r="EV444" s="319">
        <v>0</v>
      </c>
      <c r="EW444" s="319">
        <v>39600</v>
      </c>
      <c r="EX444" s="319">
        <v>69601</v>
      </c>
      <c r="EY444" s="319">
        <v>824946.06</v>
      </c>
      <c r="EZ444" s="319">
        <v>41762526.100000001</v>
      </c>
      <c r="FA444" s="319">
        <v>2</v>
      </c>
      <c r="FB444" s="319">
        <v>2</v>
      </c>
      <c r="FC444" s="319">
        <v>490851.85</v>
      </c>
      <c r="FD444" s="319">
        <v>0</v>
      </c>
      <c r="FE444" s="319">
        <v>1</v>
      </c>
      <c r="FF444" s="319">
        <v>0</v>
      </c>
      <c r="FG444" s="319">
        <v>0</v>
      </c>
      <c r="FH444" s="319">
        <v>442373.21</v>
      </c>
      <c r="FI444" s="319">
        <v>2</v>
      </c>
      <c r="FJ444" s="319">
        <v>0</v>
      </c>
      <c r="FK444" s="319">
        <v>0</v>
      </c>
      <c r="FL444" s="319">
        <v>0</v>
      </c>
      <c r="FM444" s="319">
        <v>32105</v>
      </c>
      <c r="FN444" s="319">
        <v>0</v>
      </c>
      <c r="FO444" s="319">
        <v>0</v>
      </c>
      <c r="FP444" s="319">
        <v>0</v>
      </c>
      <c r="FQ444" s="319">
        <v>2</v>
      </c>
      <c r="FR444" s="319">
        <v>160684.89000000001</v>
      </c>
      <c r="FS444" s="319">
        <v>0</v>
      </c>
      <c r="FT444" s="319">
        <v>0</v>
      </c>
      <c r="FU444" s="319">
        <v>1</v>
      </c>
      <c r="FV444" s="319">
        <v>0</v>
      </c>
      <c r="FW444" s="319">
        <v>1</v>
      </c>
      <c r="FX444" s="319">
        <v>0</v>
      </c>
      <c r="FY444" s="319">
        <v>82035.399999999994</v>
      </c>
      <c r="FZ444" s="319">
        <v>17879</v>
      </c>
      <c r="GA444" s="319">
        <v>0</v>
      </c>
      <c r="GB444" s="319">
        <v>1</v>
      </c>
      <c r="GC444" s="319">
        <v>0</v>
      </c>
      <c r="GD444" s="319">
        <v>37622.5</v>
      </c>
      <c r="GE444" s="319">
        <v>0</v>
      </c>
      <c r="GF444" s="319">
        <v>5</v>
      </c>
      <c r="GG444" s="319">
        <v>82356.25</v>
      </c>
      <c r="GH444" s="319">
        <v>94807.25</v>
      </c>
      <c r="GI444" s="319">
        <v>52698.45</v>
      </c>
      <c r="GJ444" s="319">
        <v>0</v>
      </c>
      <c r="GK444" s="319">
        <v>1628225.35</v>
      </c>
      <c r="GL444" s="319">
        <v>0</v>
      </c>
      <c r="GM444" s="319">
        <v>3058466.18</v>
      </c>
      <c r="GN444" s="319">
        <v>121714.3</v>
      </c>
      <c r="GO444" s="319">
        <v>262502.57</v>
      </c>
      <c r="GP444" s="319">
        <v>0</v>
      </c>
      <c r="GQ444" s="319">
        <v>0</v>
      </c>
      <c r="GR444" s="319">
        <v>1</v>
      </c>
      <c r="GS444" s="319">
        <v>24613.33</v>
      </c>
      <c r="GT444" s="319">
        <v>0</v>
      </c>
      <c r="GU444" s="319">
        <v>816671.05</v>
      </c>
      <c r="GV444" s="319">
        <v>0</v>
      </c>
      <c r="GW444" s="319">
        <v>0</v>
      </c>
      <c r="GX444" s="319">
        <v>507828.35</v>
      </c>
      <c r="GY444" s="319">
        <v>18754.560000000001</v>
      </c>
      <c r="GZ444" s="319">
        <v>59584.45</v>
      </c>
      <c r="HA444" s="319">
        <v>167276.6</v>
      </c>
      <c r="HB444" s="319">
        <v>4338</v>
      </c>
      <c r="HC444" s="319">
        <v>365020.05</v>
      </c>
      <c r="HD444" s="319">
        <v>0</v>
      </c>
      <c r="HE444" s="319">
        <v>1</v>
      </c>
      <c r="HF444" s="319">
        <v>0</v>
      </c>
      <c r="HG444" s="319">
        <v>21121.55</v>
      </c>
      <c r="HH444" s="319">
        <v>1251346.78</v>
      </c>
      <c r="HI444" s="319">
        <v>27601</v>
      </c>
      <c r="HJ444" s="319">
        <v>94500</v>
      </c>
      <c r="HK444" s="319">
        <v>1</v>
      </c>
      <c r="HL444" s="319">
        <v>11995.6</v>
      </c>
      <c r="HM444" s="319">
        <v>19013.55</v>
      </c>
      <c r="HN444" s="319">
        <v>0</v>
      </c>
      <c r="HO444" s="319">
        <v>42147.199999999997</v>
      </c>
      <c r="HP444" s="319">
        <v>685754.01</v>
      </c>
      <c r="HQ444" s="319">
        <v>0</v>
      </c>
      <c r="HR444" s="319">
        <v>29402.1</v>
      </c>
      <c r="HS444" s="319">
        <v>0</v>
      </c>
      <c r="HT444" s="319">
        <v>1020922.23</v>
      </c>
      <c r="HU444" s="319">
        <v>1</v>
      </c>
      <c r="HV444" s="319">
        <v>0</v>
      </c>
      <c r="HW444" s="319">
        <v>4561169.3</v>
      </c>
      <c r="HX444" s="319">
        <v>0</v>
      </c>
      <c r="HY444" s="319">
        <v>1264000</v>
      </c>
      <c r="HZ444" s="319">
        <v>19940.5</v>
      </c>
      <c r="IA444" s="319">
        <v>1</v>
      </c>
      <c r="IB444" s="319">
        <v>212295.25</v>
      </c>
      <c r="IC444" s="319">
        <v>146593.19</v>
      </c>
      <c r="ID444" s="319">
        <v>0</v>
      </c>
      <c r="IE444" s="319">
        <v>116183.65</v>
      </c>
      <c r="IF444" s="319">
        <v>0</v>
      </c>
      <c r="IG444" s="319">
        <v>0</v>
      </c>
      <c r="IH444" s="319">
        <v>0</v>
      </c>
      <c r="II444" s="319">
        <v>0</v>
      </c>
      <c r="IJ444" s="319">
        <v>41939.5</v>
      </c>
      <c r="IK444" s="319">
        <v>1</v>
      </c>
      <c r="IL444" s="319">
        <v>2</v>
      </c>
      <c r="IM444" s="319">
        <v>1</v>
      </c>
      <c r="IN444" s="319">
        <v>321928.84999999998</v>
      </c>
      <c r="IO444" s="319">
        <v>1</v>
      </c>
      <c r="IP444" s="319">
        <v>120000</v>
      </c>
      <c r="IQ444" s="319">
        <v>14150</v>
      </c>
      <c r="IR444" s="319">
        <v>0</v>
      </c>
      <c r="IS444" s="319">
        <v>74209.8</v>
      </c>
      <c r="IT444" s="319">
        <v>507211.2</v>
      </c>
      <c r="IU444" s="319">
        <v>14401</v>
      </c>
      <c r="IV444" s="319">
        <v>32000</v>
      </c>
      <c r="IW444" s="319">
        <v>1</v>
      </c>
      <c r="IX444" s="319">
        <v>1</v>
      </c>
      <c r="IY444" s="319">
        <v>0</v>
      </c>
      <c r="IZ444" s="319">
        <v>0</v>
      </c>
      <c r="JA444" s="319">
        <v>13500</v>
      </c>
      <c r="JB444" s="319">
        <v>0</v>
      </c>
      <c r="JC444" s="319">
        <v>0</v>
      </c>
      <c r="JD444" s="319">
        <v>0</v>
      </c>
      <c r="JE444" s="319">
        <v>0</v>
      </c>
      <c r="JF444" s="319">
        <v>1</v>
      </c>
      <c r="JG444" s="319">
        <v>0</v>
      </c>
      <c r="JH444" s="319">
        <v>22608</v>
      </c>
      <c r="JI444" s="319">
        <v>46980</v>
      </c>
      <c r="JJ444" s="319">
        <v>24002</v>
      </c>
      <c r="JK444" s="319">
        <v>0</v>
      </c>
      <c r="JL444" s="319">
        <v>0</v>
      </c>
      <c r="JM444" s="319">
        <v>25252</v>
      </c>
      <c r="JN444" s="319">
        <v>0</v>
      </c>
      <c r="JO444" s="319">
        <v>0</v>
      </c>
      <c r="JP444" s="319">
        <v>1</v>
      </c>
      <c r="JQ444" s="319">
        <v>36649.15</v>
      </c>
      <c r="JR444" s="319">
        <v>0</v>
      </c>
      <c r="JS444" s="319">
        <v>1</v>
      </c>
      <c r="JT444" s="319">
        <v>32500</v>
      </c>
      <c r="JU444" s="319">
        <v>16542.150000000001</v>
      </c>
      <c r="JV444" s="319">
        <v>1180868.0900000001</v>
      </c>
      <c r="JW444" s="319">
        <v>0</v>
      </c>
      <c r="JX444" s="319">
        <v>0</v>
      </c>
      <c r="JY444" s="319">
        <v>0</v>
      </c>
      <c r="JZ444" s="319">
        <v>0</v>
      </c>
      <c r="KA444" s="319">
        <v>12101</v>
      </c>
      <c r="KB444" s="319">
        <v>0</v>
      </c>
      <c r="KC444" s="319">
        <v>0</v>
      </c>
      <c r="KD444" s="319">
        <v>5282</v>
      </c>
      <c r="KE444" s="319">
        <v>335765.64</v>
      </c>
      <c r="KF444" s="319">
        <v>0</v>
      </c>
      <c r="KG444" s="319">
        <v>0</v>
      </c>
      <c r="KH444" s="319">
        <v>0</v>
      </c>
      <c r="KI444" s="319">
        <v>1</v>
      </c>
      <c r="KJ444" s="319">
        <v>0</v>
      </c>
      <c r="KK444" s="319">
        <v>0</v>
      </c>
      <c r="KL444" s="319">
        <v>1</v>
      </c>
      <c r="KM444" s="319">
        <v>0</v>
      </c>
      <c r="KN444" s="319">
        <v>0</v>
      </c>
      <c r="KO444" s="319">
        <v>208971.14</v>
      </c>
      <c r="KP444" s="319">
        <v>0</v>
      </c>
      <c r="KQ444" s="319">
        <v>3273731.89</v>
      </c>
      <c r="KR444" s="319">
        <v>1</v>
      </c>
      <c r="KS444" s="318">
        <v>0</v>
      </c>
      <c r="KU444" s="312">
        <v>14</v>
      </c>
      <c r="KV444" s="312">
        <v>146</v>
      </c>
      <c r="KY444" s="312">
        <v>9146</v>
      </c>
    </row>
    <row r="445" spans="1:311" x14ac:dyDescent="0.25">
      <c r="A445" s="317">
        <v>2022</v>
      </c>
      <c r="B445" s="316" t="s">
        <v>807</v>
      </c>
      <c r="C445" s="316" t="s">
        <v>820</v>
      </c>
      <c r="D445" s="316" t="s">
        <v>822</v>
      </c>
      <c r="E445" s="316" t="s">
        <v>780</v>
      </c>
      <c r="F445" s="315">
        <v>0</v>
      </c>
      <c r="G445" s="315">
        <v>0</v>
      </c>
      <c r="H445" s="315">
        <v>0</v>
      </c>
      <c r="I445" s="315">
        <v>0</v>
      </c>
      <c r="J445" s="315">
        <v>0</v>
      </c>
      <c r="K445" s="315">
        <v>0</v>
      </c>
      <c r="L445" s="315">
        <v>0</v>
      </c>
      <c r="M445" s="315">
        <v>0</v>
      </c>
      <c r="N445" s="315">
        <v>0</v>
      </c>
      <c r="O445" s="315">
        <v>0</v>
      </c>
      <c r="P445" s="315">
        <v>0</v>
      </c>
      <c r="Q445" s="315">
        <v>0</v>
      </c>
      <c r="R445" s="315">
        <v>0</v>
      </c>
      <c r="S445" s="315">
        <v>0</v>
      </c>
      <c r="T445" s="315">
        <v>0</v>
      </c>
      <c r="U445" s="315">
        <v>0</v>
      </c>
      <c r="V445" s="315">
        <v>0</v>
      </c>
      <c r="W445" s="315">
        <v>0</v>
      </c>
      <c r="X445" s="315">
        <v>0</v>
      </c>
      <c r="Y445" s="315">
        <v>0</v>
      </c>
      <c r="Z445" s="315">
        <v>0</v>
      </c>
      <c r="AA445" s="315">
        <v>0</v>
      </c>
      <c r="AB445" s="315">
        <v>0</v>
      </c>
      <c r="AC445" s="315">
        <v>0</v>
      </c>
      <c r="AD445" s="315">
        <v>0</v>
      </c>
      <c r="AE445" s="315">
        <v>0</v>
      </c>
      <c r="AF445" s="315">
        <v>0</v>
      </c>
      <c r="AG445" s="315">
        <v>0</v>
      </c>
      <c r="AH445" s="315">
        <v>2686</v>
      </c>
      <c r="AI445" s="315">
        <v>0</v>
      </c>
      <c r="AJ445" s="315">
        <v>0</v>
      </c>
      <c r="AK445" s="315">
        <v>0</v>
      </c>
      <c r="AL445" s="315">
        <v>0</v>
      </c>
      <c r="AM445" s="315">
        <v>0</v>
      </c>
      <c r="AN445" s="315">
        <v>0</v>
      </c>
      <c r="AO445" s="315">
        <v>0</v>
      </c>
      <c r="AP445" s="315">
        <v>0</v>
      </c>
      <c r="AQ445" s="315">
        <v>0</v>
      </c>
      <c r="AR445" s="315">
        <v>0</v>
      </c>
      <c r="AS445" s="315">
        <v>0</v>
      </c>
      <c r="AT445" s="315">
        <v>0</v>
      </c>
      <c r="AU445" s="315">
        <v>0</v>
      </c>
      <c r="AV445" s="315">
        <v>0</v>
      </c>
      <c r="AW445" s="315">
        <v>0</v>
      </c>
      <c r="AX445" s="315">
        <v>0</v>
      </c>
      <c r="AY445" s="315">
        <v>13.95</v>
      </c>
      <c r="AZ445" s="315">
        <v>0</v>
      </c>
      <c r="BA445" s="315">
        <v>0</v>
      </c>
      <c r="BB445" s="315">
        <v>0</v>
      </c>
      <c r="BC445" s="315">
        <v>0</v>
      </c>
      <c r="BD445" s="315">
        <v>0</v>
      </c>
      <c r="BE445" s="315">
        <v>0</v>
      </c>
      <c r="BF445" s="315">
        <v>0</v>
      </c>
      <c r="BG445" s="315">
        <v>0</v>
      </c>
      <c r="BH445" s="315">
        <v>0</v>
      </c>
      <c r="BI445" s="315">
        <v>0</v>
      </c>
      <c r="BJ445" s="315">
        <v>0</v>
      </c>
      <c r="BK445" s="315">
        <v>0</v>
      </c>
      <c r="BL445" s="315">
        <v>0</v>
      </c>
      <c r="BM445" s="315">
        <v>0</v>
      </c>
      <c r="BN445" s="315">
        <v>0</v>
      </c>
      <c r="BO445" s="315">
        <v>0</v>
      </c>
      <c r="BP445" s="315">
        <v>0</v>
      </c>
      <c r="BQ445" s="315">
        <v>0</v>
      </c>
      <c r="BR445" s="315">
        <v>0</v>
      </c>
      <c r="BS445" s="315">
        <v>0</v>
      </c>
      <c r="BT445" s="315">
        <v>0</v>
      </c>
      <c r="BU445" s="315">
        <v>0</v>
      </c>
      <c r="BV445" s="315">
        <v>0</v>
      </c>
      <c r="BW445" s="315">
        <v>0</v>
      </c>
      <c r="BX445" s="315">
        <v>0</v>
      </c>
      <c r="BY445" s="315">
        <v>0</v>
      </c>
      <c r="BZ445" s="315">
        <v>0</v>
      </c>
      <c r="CA445" s="315">
        <v>0</v>
      </c>
      <c r="CB445" s="315">
        <v>0</v>
      </c>
      <c r="CC445" s="315">
        <v>0</v>
      </c>
      <c r="CD445" s="315">
        <v>0</v>
      </c>
      <c r="CE445" s="315">
        <v>0</v>
      </c>
      <c r="CF445" s="315">
        <v>0</v>
      </c>
      <c r="CG445" s="315">
        <v>0</v>
      </c>
      <c r="CH445" s="315">
        <v>1505.5</v>
      </c>
      <c r="CI445" s="315">
        <v>0</v>
      </c>
      <c r="CJ445" s="315">
        <v>0</v>
      </c>
      <c r="CK445" s="315">
        <v>0</v>
      </c>
      <c r="CL445" s="315">
        <v>0</v>
      </c>
      <c r="CM445" s="315">
        <v>0</v>
      </c>
      <c r="CN445" s="315">
        <v>0</v>
      </c>
      <c r="CO445" s="315">
        <v>0</v>
      </c>
      <c r="CP445" s="315">
        <v>0</v>
      </c>
      <c r="CQ445" s="315">
        <v>0</v>
      </c>
      <c r="CR445" s="315">
        <v>0</v>
      </c>
      <c r="CS445" s="315">
        <v>0</v>
      </c>
      <c r="CT445" s="315">
        <v>0</v>
      </c>
      <c r="CU445" s="315">
        <v>0</v>
      </c>
      <c r="CV445" s="315">
        <v>0</v>
      </c>
      <c r="CW445" s="315">
        <v>0</v>
      </c>
      <c r="CX445" s="315">
        <v>0</v>
      </c>
      <c r="CY445" s="315">
        <v>0</v>
      </c>
      <c r="CZ445" s="315">
        <v>0</v>
      </c>
      <c r="DA445" s="315">
        <v>0</v>
      </c>
      <c r="DB445" s="315">
        <v>0</v>
      </c>
      <c r="DC445" s="315">
        <v>0</v>
      </c>
      <c r="DD445" s="315">
        <v>0</v>
      </c>
      <c r="DE445" s="315">
        <v>71920.94</v>
      </c>
      <c r="DF445" s="315">
        <v>0</v>
      </c>
      <c r="DG445" s="315">
        <v>0</v>
      </c>
      <c r="DH445" s="315">
        <v>0</v>
      </c>
      <c r="DI445" s="315">
        <v>0</v>
      </c>
      <c r="DJ445" s="315">
        <v>0</v>
      </c>
      <c r="DK445" s="315">
        <v>0</v>
      </c>
      <c r="DL445" s="315">
        <v>0</v>
      </c>
      <c r="DM445" s="315">
        <v>1</v>
      </c>
      <c r="DN445" s="315">
        <v>0</v>
      </c>
      <c r="DO445" s="315">
        <v>0</v>
      </c>
      <c r="DP445" s="315">
        <v>0</v>
      </c>
      <c r="DQ445" s="315">
        <v>0</v>
      </c>
      <c r="DR445" s="315">
        <v>0</v>
      </c>
      <c r="DS445" s="315">
        <v>0</v>
      </c>
      <c r="DT445" s="315">
        <v>0</v>
      </c>
      <c r="DU445" s="315">
        <v>0</v>
      </c>
      <c r="DV445" s="315">
        <v>0</v>
      </c>
      <c r="DW445" s="315">
        <v>0</v>
      </c>
      <c r="DX445" s="315">
        <v>0</v>
      </c>
      <c r="DY445" s="315">
        <v>0</v>
      </c>
      <c r="DZ445" s="315">
        <v>0</v>
      </c>
      <c r="EA445" s="315">
        <v>0</v>
      </c>
      <c r="EB445" s="315">
        <v>0</v>
      </c>
      <c r="EC445" s="315">
        <v>0</v>
      </c>
      <c r="ED445" s="315">
        <v>0</v>
      </c>
      <c r="EE445" s="315">
        <v>0</v>
      </c>
      <c r="EF445" s="315">
        <v>0</v>
      </c>
      <c r="EG445" s="315">
        <v>0</v>
      </c>
      <c r="EH445" s="315">
        <v>0</v>
      </c>
      <c r="EI445" s="315">
        <v>0</v>
      </c>
      <c r="EJ445" s="315">
        <v>0</v>
      </c>
      <c r="EK445" s="315">
        <v>0</v>
      </c>
      <c r="EL445" s="315">
        <v>0</v>
      </c>
      <c r="EM445" s="315">
        <v>0</v>
      </c>
      <c r="EN445" s="315">
        <v>0</v>
      </c>
      <c r="EO445" s="315">
        <v>200313.2</v>
      </c>
      <c r="EP445" s="315">
        <v>0</v>
      </c>
      <c r="EQ445" s="315">
        <v>14756.2</v>
      </c>
      <c r="ER445" s="315">
        <v>3497.15</v>
      </c>
      <c r="ES445" s="315">
        <v>0</v>
      </c>
      <c r="ET445" s="315">
        <v>0</v>
      </c>
      <c r="EU445" s="315">
        <v>0</v>
      </c>
      <c r="EV445" s="315">
        <v>0</v>
      </c>
      <c r="EW445" s="315">
        <v>0</v>
      </c>
      <c r="EX445" s="315">
        <v>0</v>
      </c>
      <c r="EY445" s="315">
        <v>0</v>
      </c>
      <c r="EZ445" s="315">
        <v>13707301</v>
      </c>
      <c r="FA445" s="315">
        <v>0</v>
      </c>
      <c r="FB445" s="315">
        <v>0</v>
      </c>
      <c r="FC445" s="315">
        <v>52197.96</v>
      </c>
      <c r="FD445" s="315">
        <v>1414.13</v>
      </c>
      <c r="FE445" s="315">
        <v>28250.74</v>
      </c>
      <c r="FF445" s="315">
        <v>0</v>
      </c>
      <c r="FG445" s="315">
        <v>0</v>
      </c>
      <c r="FH445" s="315">
        <v>0</v>
      </c>
      <c r="FI445" s="315">
        <v>0</v>
      </c>
      <c r="FJ445" s="315">
        <v>0</v>
      </c>
      <c r="FK445" s="315">
        <v>0</v>
      </c>
      <c r="FL445" s="315">
        <v>0</v>
      </c>
      <c r="FM445" s="315">
        <v>0</v>
      </c>
      <c r="FN445" s="315">
        <v>0</v>
      </c>
      <c r="FO445" s="315">
        <v>0</v>
      </c>
      <c r="FP445" s="315">
        <v>0</v>
      </c>
      <c r="FQ445" s="315">
        <v>0</v>
      </c>
      <c r="FR445" s="315">
        <v>0</v>
      </c>
      <c r="FS445" s="315">
        <v>0</v>
      </c>
      <c r="FT445" s="315">
        <v>0</v>
      </c>
      <c r="FU445" s="315">
        <v>0</v>
      </c>
      <c r="FV445" s="315">
        <v>0</v>
      </c>
      <c r="FW445" s="315">
        <v>0</v>
      </c>
      <c r="FX445" s="315">
        <v>0</v>
      </c>
      <c r="FY445" s="315">
        <v>0</v>
      </c>
      <c r="FZ445" s="315">
        <v>0</v>
      </c>
      <c r="GA445" s="315">
        <v>5000</v>
      </c>
      <c r="GB445" s="315">
        <v>0</v>
      </c>
      <c r="GC445" s="315">
        <v>0</v>
      </c>
      <c r="GD445" s="315">
        <v>0</v>
      </c>
      <c r="GE445" s="315">
        <v>0</v>
      </c>
      <c r="GF445" s="315">
        <v>0</v>
      </c>
      <c r="GG445" s="315">
        <v>0</v>
      </c>
      <c r="GH445" s="315">
        <v>0</v>
      </c>
      <c r="GI445" s="315">
        <v>0</v>
      </c>
      <c r="GJ445" s="315">
        <v>144891.43</v>
      </c>
      <c r="GK445" s="315">
        <v>0</v>
      </c>
      <c r="GL445" s="315">
        <v>0</v>
      </c>
      <c r="GM445" s="315">
        <v>71167.34</v>
      </c>
      <c r="GN445" s="315">
        <v>0</v>
      </c>
      <c r="GO445" s="315">
        <v>0</v>
      </c>
      <c r="GP445" s="315">
        <v>0</v>
      </c>
      <c r="GQ445" s="315">
        <v>0</v>
      </c>
      <c r="GR445" s="315">
        <v>0</v>
      </c>
      <c r="GS445" s="315">
        <v>2041835.28</v>
      </c>
      <c r="GT445" s="315">
        <v>0</v>
      </c>
      <c r="GU445" s="315">
        <v>0</v>
      </c>
      <c r="GV445" s="315">
        <v>16771.599999999999</v>
      </c>
      <c r="GW445" s="315">
        <v>0</v>
      </c>
      <c r="GX445" s="315">
        <v>7440098.8300000001</v>
      </c>
      <c r="GY445" s="315">
        <v>0</v>
      </c>
      <c r="GZ445" s="315">
        <v>0</v>
      </c>
      <c r="HA445" s="315">
        <v>0</v>
      </c>
      <c r="HB445" s="315">
        <v>0</v>
      </c>
      <c r="HC445" s="315">
        <v>0</v>
      </c>
      <c r="HD445" s="315">
        <v>0</v>
      </c>
      <c r="HE445" s="315">
        <v>0</v>
      </c>
      <c r="HF445" s="315">
        <v>0</v>
      </c>
      <c r="HG445" s="315">
        <v>0</v>
      </c>
      <c r="HH445" s="315">
        <v>0</v>
      </c>
      <c r="HI445" s="315">
        <v>0</v>
      </c>
      <c r="HJ445" s="315">
        <v>0</v>
      </c>
      <c r="HK445" s="315">
        <v>0</v>
      </c>
      <c r="HL445" s="315">
        <v>0</v>
      </c>
      <c r="HM445" s="315">
        <v>0</v>
      </c>
      <c r="HN445" s="315">
        <v>0</v>
      </c>
      <c r="HO445" s="315">
        <v>0</v>
      </c>
      <c r="HP445" s="315">
        <v>0</v>
      </c>
      <c r="HQ445" s="315">
        <v>0</v>
      </c>
      <c r="HR445" s="315">
        <v>54584.55</v>
      </c>
      <c r="HS445" s="315">
        <v>0</v>
      </c>
      <c r="HT445" s="315">
        <v>0</v>
      </c>
      <c r="HU445" s="315">
        <v>0</v>
      </c>
      <c r="HV445" s="315">
        <v>0</v>
      </c>
      <c r="HW445" s="315">
        <v>613300.79</v>
      </c>
      <c r="HX445" s="315">
        <v>0</v>
      </c>
      <c r="HY445" s="315">
        <v>0</v>
      </c>
      <c r="HZ445" s="315">
        <v>0</v>
      </c>
      <c r="IA445" s="315">
        <v>0</v>
      </c>
      <c r="IB445" s="315">
        <v>0</v>
      </c>
      <c r="IC445" s="315">
        <v>0</v>
      </c>
      <c r="ID445" s="315">
        <v>0</v>
      </c>
      <c r="IE445" s="315">
        <v>0</v>
      </c>
      <c r="IF445" s="315">
        <v>0</v>
      </c>
      <c r="IG445" s="315">
        <v>0</v>
      </c>
      <c r="IH445" s="315">
        <v>0</v>
      </c>
      <c r="II445" s="315">
        <v>0</v>
      </c>
      <c r="IJ445" s="315">
        <v>0</v>
      </c>
      <c r="IK445" s="315">
        <v>0</v>
      </c>
      <c r="IL445" s="315">
        <v>0</v>
      </c>
      <c r="IM445" s="315">
        <v>0</v>
      </c>
      <c r="IN445" s="315">
        <v>0</v>
      </c>
      <c r="IO445" s="315">
        <v>0</v>
      </c>
      <c r="IP445" s="315">
        <v>0</v>
      </c>
      <c r="IQ445" s="315">
        <v>0</v>
      </c>
      <c r="IR445" s="315">
        <v>0</v>
      </c>
      <c r="IS445" s="315">
        <v>0</v>
      </c>
      <c r="IT445" s="315">
        <v>3270.8</v>
      </c>
      <c r="IU445" s="315">
        <v>0</v>
      </c>
      <c r="IV445" s="315">
        <v>0</v>
      </c>
      <c r="IW445" s="315">
        <v>0</v>
      </c>
      <c r="IX445" s="315">
        <v>0</v>
      </c>
      <c r="IY445" s="315">
        <v>0</v>
      </c>
      <c r="IZ445" s="315">
        <v>0</v>
      </c>
      <c r="JA445" s="315">
        <v>0</v>
      </c>
      <c r="JB445" s="315">
        <v>8647.18</v>
      </c>
      <c r="JC445" s="315">
        <v>0</v>
      </c>
      <c r="JD445" s="315">
        <v>0</v>
      </c>
      <c r="JE445" s="315">
        <v>0</v>
      </c>
      <c r="JF445" s="315">
        <v>0</v>
      </c>
      <c r="JG445" s="315">
        <v>0</v>
      </c>
      <c r="JH445" s="315">
        <v>0</v>
      </c>
      <c r="JI445" s="315">
        <v>0</v>
      </c>
      <c r="JJ445" s="315">
        <v>0</v>
      </c>
      <c r="JK445" s="315">
        <v>0</v>
      </c>
      <c r="JL445" s="315">
        <v>0</v>
      </c>
      <c r="JM445" s="315">
        <v>0</v>
      </c>
      <c r="JN445" s="315">
        <v>0</v>
      </c>
      <c r="JO445" s="315">
        <v>0</v>
      </c>
      <c r="JP445" s="315">
        <v>0</v>
      </c>
      <c r="JQ445" s="315">
        <v>0</v>
      </c>
      <c r="JR445" s="315">
        <v>0</v>
      </c>
      <c r="JS445" s="315">
        <v>0</v>
      </c>
      <c r="JT445" s="315">
        <v>0</v>
      </c>
      <c r="JU445" s="315">
        <v>0</v>
      </c>
      <c r="JV445" s="315">
        <v>80506.5</v>
      </c>
      <c r="JW445" s="315">
        <v>0</v>
      </c>
      <c r="JX445" s="315">
        <v>0</v>
      </c>
      <c r="JY445" s="315">
        <v>0</v>
      </c>
      <c r="JZ445" s="315">
        <v>0</v>
      </c>
      <c r="KA445" s="315">
        <v>0</v>
      </c>
      <c r="KB445" s="315">
        <v>0</v>
      </c>
      <c r="KC445" s="315">
        <v>0</v>
      </c>
      <c r="KD445" s="315">
        <v>0</v>
      </c>
      <c r="KE445" s="315">
        <v>4746</v>
      </c>
      <c r="KF445" s="315">
        <v>0</v>
      </c>
      <c r="KG445" s="315">
        <v>0</v>
      </c>
      <c r="KH445" s="315">
        <v>0</v>
      </c>
      <c r="KI445" s="315">
        <v>0</v>
      </c>
      <c r="KJ445" s="315">
        <v>0</v>
      </c>
      <c r="KK445" s="315">
        <v>0</v>
      </c>
      <c r="KL445" s="315">
        <v>0</v>
      </c>
      <c r="KM445" s="315">
        <v>0</v>
      </c>
      <c r="KN445" s="315">
        <v>0</v>
      </c>
      <c r="KO445" s="315">
        <v>0</v>
      </c>
      <c r="KP445" s="315">
        <v>0</v>
      </c>
      <c r="KQ445" s="315">
        <v>2281378.31</v>
      </c>
      <c r="KR445" s="315">
        <v>0</v>
      </c>
      <c r="KS445" s="314">
        <v>0</v>
      </c>
      <c r="KU445" s="312">
        <v>14</v>
      </c>
      <c r="KV445" s="312">
        <v>147</v>
      </c>
      <c r="KY445" s="312">
        <v>9147</v>
      </c>
    </row>
    <row r="446" spans="1:311" x14ac:dyDescent="0.25">
      <c r="A446" s="321">
        <v>2022</v>
      </c>
      <c r="B446" s="320" t="s">
        <v>807</v>
      </c>
      <c r="C446" s="320" t="s">
        <v>820</v>
      </c>
      <c r="D446" s="320" t="s">
        <v>821</v>
      </c>
      <c r="E446" s="320" t="s">
        <v>780</v>
      </c>
      <c r="F446" s="319">
        <v>0</v>
      </c>
      <c r="G446" s="319">
        <v>0</v>
      </c>
      <c r="H446" s="319">
        <v>40465.71</v>
      </c>
      <c r="I446" s="319">
        <v>1</v>
      </c>
      <c r="J446" s="319">
        <v>0</v>
      </c>
      <c r="K446" s="319">
        <v>0</v>
      </c>
      <c r="L446" s="319">
        <v>0</v>
      </c>
      <c r="M446" s="319">
        <v>0</v>
      </c>
      <c r="N446" s="319">
        <v>197459.05</v>
      </c>
      <c r="O446" s="319">
        <v>8750</v>
      </c>
      <c r="P446" s="319">
        <v>0</v>
      </c>
      <c r="Q446" s="319">
        <v>0</v>
      </c>
      <c r="R446" s="319">
        <v>0</v>
      </c>
      <c r="S446" s="319">
        <v>0</v>
      </c>
      <c r="T446" s="319">
        <v>61425</v>
      </c>
      <c r="U446" s="319">
        <v>0</v>
      </c>
      <c r="V446" s="319">
        <v>0</v>
      </c>
      <c r="W446" s="319">
        <v>0</v>
      </c>
      <c r="X446" s="319">
        <v>0</v>
      </c>
      <c r="Y446" s="319">
        <v>0</v>
      </c>
      <c r="Z446" s="319">
        <v>0</v>
      </c>
      <c r="AA446" s="319">
        <v>0</v>
      </c>
      <c r="AB446" s="319">
        <v>121198.39999999999</v>
      </c>
      <c r="AC446" s="319">
        <v>0</v>
      </c>
      <c r="AD446" s="319">
        <v>663566.54</v>
      </c>
      <c r="AE446" s="319">
        <v>0</v>
      </c>
      <c r="AF446" s="319">
        <v>0</v>
      </c>
      <c r="AG446" s="319">
        <v>0</v>
      </c>
      <c r="AH446" s="319">
        <v>28103.35</v>
      </c>
      <c r="AI446" s="319">
        <v>0</v>
      </c>
      <c r="AJ446" s="319">
        <v>0</v>
      </c>
      <c r="AK446" s="319">
        <v>0</v>
      </c>
      <c r="AL446" s="319">
        <v>0</v>
      </c>
      <c r="AM446" s="319">
        <v>0</v>
      </c>
      <c r="AN446" s="319">
        <v>0</v>
      </c>
      <c r="AO446" s="319">
        <v>0</v>
      </c>
      <c r="AP446" s="319">
        <v>0</v>
      </c>
      <c r="AQ446" s="319">
        <v>0</v>
      </c>
      <c r="AR446" s="319">
        <v>0</v>
      </c>
      <c r="AS446" s="319">
        <v>0</v>
      </c>
      <c r="AT446" s="319">
        <v>0</v>
      </c>
      <c r="AU446" s="319">
        <v>0</v>
      </c>
      <c r="AV446" s="319">
        <v>0</v>
      </c>
      <c r="AW446" s="319">
        <v>0</v>
      </c>
      <c r="AX446" s="319">
        <v>0</v>
      </c>
      <c r="AY446" s="319">
        <v>1</v>
      </c>
      <c r="AZ446" s="319">
        <v>0</v>
      </c>
      <c r="BA446" s="319">
        <v>0</v>
      </c>
      <c r="BB446" s="319">
        <v>0</v>
      </c>
      <c r="BC446" s="319">
        <v>409438.89</v>
      </c>
      <c r="BD446" s="319">
        <v>100665.2</v>
      </c>
      <c r="BE446" s="319">
        <v>190909.35</v>
      </c>
      <c r="BF446" s="319">
        <v>0</v>
      </c>
      <c r="BG446" s="319">
        <v>0</v>
      </c>
      <c r="BH446" s="319">
        <v>0</v>
      </c>
      <c r="BI446" s="319">
        <v>0</v>
      </c>
      <c r="BJ446" s="319">
        <v>0</v>
      </c>
      <c r="BK446" s="319">
        <v>0</v>
      </c>
      <c r="BL446" s="319">
        <v>0</v>
      </c>
      <c r="BM446" s="319">
        <v>0</v>
      </c>
      <c r="BN446" s="319">
        <v>541245.4</v>
      </c>
      <c r="BO446" s="319">
        <v>0</v>
      </c>
      <c r="BP446" s="319">
        <v>0</v>
      </c>
      <c r="BQ446" s="319">
        <v>12744</v>
      </c>
      <c r="BR446" s="319">
        <v>238055.7</v>
      </c>
      <c r="BS446" s="319">
        <v>46981</v>
      </c>
      <c r="BT446" s="319">
        <v>0</v>
      </c>
      <c r="BU446" s="319">
        <v>0</v>
      </c>
      <c r="BV446" s="319">
        <v>7625.15</v>
      </c>
      <c r="BW446" s="319">
        <v>0</v>
      </c>
      <c r="BX446" s="319">
        <v>0</v>
      </c>
      <c r="BY446" s="319">
        <v>838474.95</v>
      </c>
      <c r="BZ446" s="319">
        <v>0</v>
      </c>
      <c r="CA446" s="319">
        <v>0</v>
      </c>
      <c r="CB446" s="319">
        <v>0</v>
      </c>
      <c r="CC446" s="319">
        <v>0</v>
      </c>
      <c r="CD446" s="319">
        <v>0</v>
      </c>
      <c r="CE446" s="319">
        <v>0</v>
      </c>
      <c r="CF446" s="319">
        <v>0</v>
      </c>
      <c r="CG446" s="319">
        <v>1</v>
      </c>
      <c r="CH446" s="319">
        <v>0</v>
      </c>
      <c r="CI446" s="319">
        <v>3899154.69</v>
      </c>
      <c r="CJ446" s="319">
        <v>0</v>
      </c>
      <c r="CK446" s="319">
        <v>0</v>
      </c>
      <c r="CL446" s="319">
        <v>0</v>
      </c>
      <c r="CM446" s="319">
        <v>0</v>
      </c>
      <c r="CN446" s="319">
        <v>0</v>
      </c>
      <c r="CO446" s="319">
        <v>18635.95</v>
      </c>
      <c r="CP446" s="319">
        <v>0</v>
      </c>
      <c r="CQ446" s="319">
        <v>258693.75</v>
      </c>
      <c r="CR446" s="319">
        <v>1</v>
      </c>
      <c r="CS446" s="319">
        <v>0</v>
      </c>
      <c r="CT446" s="319">
        <v>0</v>
      </c>
      <c r="CU446" s="319">
        <v>0</v>
      </c>
      <c r="CV446" s="319">
        <v>0</v>
      </c>
      <c r="CW446" s="319">
        <v>0</v>
      </c>
      <c r="CX446" s="319">
        <v>0</v>
      </c>
      <c r="CY446" s="319">
        <v>0</v>
      </c>
      <c r="CZ446" s="319">
        <v>372492.45</v>
      </c>
      <c r="DA446" s="319">
        <v>0</v>
      </c>
      <c r="DB446" s="319">
        <v>0</v>
      </c>
      <c r="DC446" s="319">
        <v>0</v>
      </c>
      <c r="DD446" s="319">
        <v>0</v>
      </c>
      <c r="DE446" s="319">
        <v>0</v>
      </c>
      <c r="DF446" s="319">
        <v>0</v>
      </c>
      <c r="DG446" s="319">
        <v>0</v>
      </c>
      <c r="DH446" s="319">
        <v>0</v>
      </c>
      <c r="DI446" s="319">
        <v>0</v>
      </c>
      <c r="DJ446" s="319">
        <v>0</v>
      </c>
      <c r="DK446" s="319">
        <v>0</v>
      </c>
      <c r="DL446" s="319">
        <v>0</v>
      </c>
      <c r="DM446" s="319">
        <v>14185.05</v>
      </c>
      <c r="DN446" s="319">
        <v>0</v>
      </c>
      <c r="DO446" s="319">
        <v>0</v>
      </c>
      <c r="DP446" s="319">
        <v>0</v>
      </c>
      <c r="DQ446" s="319">
        <v>0</v>
      </c>
      <c r="DR446" s="319">
        <v>0</v>
      </c>
      <c r="DS446" s="319">
        <v>0</v>
      </c>
      <c r="DT446" s="319">
        <v>0</v>
      </c>
      <c r="DU446" s="319">
        <v>0</v>
      </c>
      <c r="DV446" s="319">
        <v>0</v>
      </c>
      <c r="DW446" s="319">
        <v>178026.85</v>
      </c>
      <c r="DX446" s="319">
        <v>667669.69999999995</v>
      </c>
      <c r="DY446" s="319">
        <v>0</v>
      </c>
      <c r="DZ446" s="319">
        <v>0</v>
      </c>
      <c r="EA446" s="319">
        <v>956305.35</v>
      </c>
      <c r="EB446" s="319">
        <v>0</v>
      </c>
      <c r="EC446" s="319">
        <v>0</v>
      </c>
      <c r="ED446" s="319">
        <v>0</v>
      </c>
      <c r="EE446" s="319">
        <v>230975.28</v>
      </c>
      <c r="EF446" s="319">
        <v>0</v>
      </c>
      <c r="EG446" s="319">
        <v>65000</v>
      </c>
      <c r="EH446" s="319">
        <v>0</v>
      </c>
      <c r="EI446" s="319">
        <v>0</v>
      </c>
      <c r="EJ446" s="319">
        <v>575490.31999999995</v>
      </c>
      <c r="EK446" s="319">
        <v>31600</v>
      </c>
      <c r="EL446" s="319">
        <v>106295.95</v>
      </c>
      <c r="EM446" s="319">
        <v>72600</v>
      </c>
      <c r="EN446" s="319">
        <v>0</v>
      </c>
      <c r="EO446" s="319">
        <v>0</v>
      </c>
      <c r="EP446" s="319">
        <v>0</v>
      </c>
      <c r="EQ446" s="319">
        <v>0</v>
      </c>
      <c r="ER446" s="319">
        <v>0</v>
      </c>
      <c r="ES446" s="319">
        <v>109487.74</v>
      </c>
      <c r="ET446" s="319">
        <v>0</v>
      </c>
      <c r="EU446" s="319">
        <v>0</v>
      </c>
      <c r="EV446" s="319">
        <v>0</v>
      </c>
      <c r="EW446" s="319">
        <v>0</v>
      </c>
      <c r="EX446" s="319">
        <v>0</v>
      </c>
      <c r="EY446" s="319">
        <v>1</v>
      </c>
      <c r="EZ446" s="319">
        <v>37997595.149999999</v>
      </c>
      <c r="FA446" s="319">
        <v>0</v>
      </c>
      <c r="FB446" s="319">
        <v>0</v>
      </c>
      <c r="FC446" s="319">
        <v>0</v>
      </c>
      <c r="FD446" s="319">
        <v>3032</v>
      </c>
      <c r="FE446" s="319">
        <v>0</v>
      </c>
      <c r="FF446" s="319">
        <v>0</v>
      </c>
      <c r="FG446" s="319">
        <v>0</v>
      </c>
      <c r="FH446" s="319">
        <v>1322526.8400000001</v>
      </c>
      <c r="FI446" s="319">
        <v>0</v>
      </c>
      <c r="FJ446" s="319">
        <v>0</v>
      </c>
      <c r="FK446" s="319">
        <v>0</v>
      </c>
      <c r="FL446" s="319">
        <v>0</v>
      </c>
      <c r="FM446" s="319">
        <v>102347.1</v>
      </c>
      <c r="FN446" s="319">
        <v>0</v>
      </c>
      <c r="FO446" s="319">
        <v>0</v>
      </c>
      <c r="FP446" s="319">
        <v>0</v>
      </c>
      <c r="FQ446" s="319">
        <v>0</v>
      </c>
      <c r="FR446" s="319">
        <v>0</v>
      </c>
      <c r="FS446" s="319">
        <v>99700</v>
      </c>
      <c r="FT446" s="319">
        <v>0</v>
      </c>
      <c r="FU446" s="319">
        <v>0</v>
      </c>
      <c r="FV446" s="319">
        <v>0</v>
      </c>
      <c r="FW446" s="319">
        <v>0</v>
      </c>
      <c r="FX446" s="319">
        <v>0</v>
      </c>
      <c r="FY446" s="319">
        <v>11848.05</v>
      </c>
      <c r="FZ446" s="319">
        <v>0</v>
      </c>
      <c r="GA446" s="319">
        <v>11125.95</v>
      </c>
      <c r="GB446" s="319">
        <v>0</v>
      </c>
      <c r="GC446" s="319">
        <v>0</v>
      </c>
      <c r="GD446" s="319">
        <v>54329.5</v>
      </c>
      <c r="GE446" s="319">
        <v>0</v>
      </c>
      <c r="GF446" s="319">
        <v>0</v>
      </c>
      <c r="GG446" s="319">
        <v>0</v>
      </c>
      <c r="GH446" s="319">
        <v>0</v>
      </c>
      <c r="GI446" s="319">
        <v>0</v>
      </c>
      <c r="GJ446" s="319">
        <v>118500</v>
      </c>
      <c r="GK446" s="319">
        <v>760669.58</v>
      </c>
      <c r="GL446" s="319">
        <v>0</v>
      </c>
      <c r="GM446" s="319">
        <v>3</v>
      </c>
      <c r="GN446" s="319">
        <v>0</v>
      </c>
      <c r="GO446" s="319">
        <v>109629.4</v>
      </c>
      <c r="GP446" s="319">
        <v>0</v>
      </c>
      <c r="GQ446" s="319">
        <v>0</v>
      </c>
      <c r="GR446" s="319">
        <v>0</v>
      </c>
      <c r="GS446" s="319">
        <v>311503.46999999997</v>
      </c>
      <c r="GT446" s="319">
        <v>0</v>
      </c>
      <c r="GU446" s="319">
        <v>0</v>
      </c>
      <c r="GV446" s="319">
        <v>82300</v>
      </c>
      <c r="GW446" s="319">
        <v>0</v>
      </c>
      <c r="GX446" s="319">
        <v>1653845.58</v>
      </c>
      <c r="GY446" s="319">
        <v>0</v>
      </c>
      <c r="GZ446" s="319">
        <v>406150.68</v>
      </c>
      <c r="HA446" s="319">
        <v>0</v>
      </c>
      <c r="HB446" s="319">
        <v>0</v>
      </c>
      <c r="HC446" s="319">
        <v>0</v>
      </c>
      <c r="HD446" s="319">
        <v>0</v>
      </c>
      <c r="HE446" s="319">
        <v>0</v>
      </c>
      <c r="HF446" s="319">
        <v>0</v>
      </c>
      <c r="HG446" s="319">
        <v>0</v>
      </c>
      <c r="HH446" s="319">
        <v>0</v>
      </c>
      <c r="HI446" s="319">
        <v>0</v>
      </c>
      <c r="HJ446" s="319">
        <v>0</v>
      </c>
      <c r="HK446" s="319">
        <v>0</v>
      </c>
      <c r="HL446" s="319">
        <v>124565.16</v>
      </c>
      <c r="HM446" s="319">
        <v>0</v>
      </c>
      <c r="HN446" s="319">
        <v>0</v>
      </c>
      <c r="HO446" s="319">
        <v>0</v>
      </c>
      <c r="HP446" s="319">
        <v>207016.62</v>
      </c>
      <c r="HQ446" s="319">
        <v>0</v>
      </c>
      <c r="HR446" s="319">
        <v>0</v>
      </c>
      <c r="HS446" s="319">
        <v>0</v>
      </c>
      <c r="HT446" s="319">
        <v>4912209.04</v>
      </c>
      <c r="HU446" s="319">
        <v>1</v>
      </c>
      <c r="HV446" s="319">
        <v>991.2</v>
      </c>
      <c r="HW446" s="319">
        <v>9430929.8800000008</v>
      </c>
      <c r="HX446" s="319">
        <v>0</v>
      </c>
      <c r="HY446" s="319">
        <v>420115.71</v>
      </c>
      <c r="HZ446" s="319">
        <v>0</v>
      </c>
      <c r="IA446" s="319">
        <v>113568.55</v>
      </c>
      <c r="IB446" s="319">
        <v>0</v>
      </c>
      <c r="IC446" s="319">
        <v>366278.45</v>
      </c>
      <c r="ID446" s="319">
        <v>0</v>
      </c>
      <c r="IE446" s="319">
        <v>0</v>
      </c>
      <c r="IF446" s="319">
        <v>0</v>
      </c>
      <c r="IG446" s="319">
        <v>61347.8</v>
      </c>
      <c r="IH446" s="319">
        <v>0</v>
      </c>
      <c r="II446" s="319">
        <v>1</v>
      </c>
      <c r="IJ446" s="319">
        <v>925671.19</v>
      </c>
      <c r="IK446" s="319">
        <v>0</v>
      </c>
      <c r="IL446" s="319">
        <v>0</v>
      </c>
      <c r="IM446" s="319">
        <v>0</v>
      </c>
      <c r="IN446" s="319">
        <v>0</v>
      </c>
      <c r="IO446" s="319">
        <v>0</v>
      </c>
      <c r="IP446" s="319">
        <v>0</v>
      </c>
      <c r="IQ446" s="319">
        <v>0</v>
      </c>
      <c r="IR446" s="319">
        <v>303190.65000000002</v>
      </c>
      <c r="IS446" s="319">
        <v>94678.7</v>
      </c>
      <c r="IT446" s="319">
        <v>0</v>
      </c>
      <c r="IU446" s="319">
        <v>54543.95</v>
      </c>
      <c r="IV446" s="319">
        <v>0</v>
      </c>
      <c r="IW446" s="319">
        <v>0</v>
      </c>
      <c r="IX446" s="319">
        <v>0</v>
      </c>
      <c r="IY446" s="319">
        <v>86408.95</v>
      </c>
      <c r="IZ446" s="319">
        <v>0</v>
      </c>
      <c r="JA446" s="319">
        <v>47508.35</v>
      </c>
      <c r="JB446" s="319">
        <v>0</v>
      </c>
      <c r="JC446" s="319">
        <v>0</v>
      </c>
      <c r="JD446" s="319">
        <v>0</v>
      </c>
      <c r="JE446" s="319">
        <v>0</v>
      </c>
      <c r="JF446" s="319">
        <v>0</v>
      </c>
      <c r="JG446" s="319">
        <v>0</v>
      </c>
      <c r="JH446" s="319">
        <v>1175425.21</v>
      </c>
      <c r="JI446" s="319">
        <v>0</v>
      </c>
      <c r="JJ446" s="319">
        <v>0</v>
      </c>
      <c r="JK446" s="319">
        <v>0</v>
      </c>
      <c r="JL446" s="319">
        <v>3</v>
      </c>
      <c r="JM446" s="319">
        <v>0</v>
      </c>
      <c r="JN446" s="319">
        <v>0</v>
      </c>
      <c r="JO446" s="319">
        <v>73634.11</v>
      </c>
      <c r="JP446" s="319">
        <v>0</v>
      </c>
      <c r="JQ446" s="319">
        <v>0</v>
      </c>
      <c r="JR446" s="319">
        <v>0</v>
      </c>
      <c r="JS446" s="319">
        <v>0</v>
      </c>
      <c r="JT446" s="319">
        <v>0</v>
      </c>
      <c r="JU446" s="319">
        <v>0</v>
      </c>
      <c r="JV446" s="319">
        <v>0</v>
      </c>
      <c r="JW446" s="319">
        <v>0</v>
      </c>
      <c r="JX446" s="319">
        <v>0</v>
      </c>
      <c r="JY446" s="319">
        <v>0</v>
      </c>
      <c r="JZ446" s="319">
        <v>0</v>
      </c>
      <c r="KA446" s="319">
        <v>0</v>
      </c>
      <c r="KB446" s="319">
        <v>15096.9</v>
      </c>
      <c r="KC446" s="319">
        <v>0</v>
      </c>
      <c r="KD446" s="319">
        <v>0</v>
      </c>
      <c r="KE446" s="319">
        <v>0</v>
      </c>
      <c r="KF446" s="319">
        <v>0</v>
      </c>
      <c r="KG446" s="319">
        <v>0</v>
      </c>
      <c r="KH446" s="319">
        <v>0</v>
      </c>
      <c r="KI446" s="319">
        <v>0</v>
      </c>
      <c r="KJ446" s="319">
        <v>1</v>
      </c>
      <c r="KK446" s="319">
        <v>0</v>
      </c>
      <c r="KL446" s="319">
        <v>0</v>
      </c>
      <c r="KM446" s="319">
        <v>82890.45</v>
      </c>
      <c r="KN446" s="319">
        <v>0</v>
      </c>
      <c r="KO446" s="319">
        <v>0</v>
      </c>
      <c r="KP446" s="319">
        <v>0</v>
      </c>
      <c r="KQ446" s="319">
        <v>0</v>
      </c>
      <c r="KR446" s="319">
        <v>0</v>
      </c>
      <c r="KS446" s="318">
        <v>0</v>
      </c>
      <c r="KU446" s="312">
        <v>14</v>
      </c>
      <c r="KV446" s="312">
        <v>149</v>
      </c>
      <c r="KY446" s="312">
        <v>9149</v>
      </c>
    </row>
    <row r="447" spans="1:311" x14ac:dyDescent="0.25">
      <c r="A447" s="317">
        <v>2022</v>
      </c>
      <c r="B447" s="316" t="s">
        <v>807</v>
      </c>
      <c r="C447" s="316" t="s">
        <v>820</v>
      </c>
      <c r="D447" s="316" t="s">
        <v>321</v>
      </c>
      <c r="E447" s="316" t="s">
        <v>780</v>
      </c>
      <c r="F447" s="315">
        <v>4424692.05</v>
      </c>
      <c r="G447" s="315">
        <v>526253.19999999995</v>
      </c>
      <c r="H447" s="315">
        <v>63943822.649999999</v>
      </c>
      <c r="I447" s="315">
        <v>1958648.44</v>
      </c>
      <c r="J447" s="315">
        <v>227668.4</v>
      </c>
      <c r="K447" s="315">
        <v>3991456.6</v>
      </c>
      <c r="L447" s="315">
        <v>22345521.739999998</v>
      </c>
      <c r="M447" s="315">
        <v>3235816.75</v>
      </c>
      <c r="N447" s="315">
        <v>21561884.879999999</v>
      </c>
      <c r="O447" s="315">
        <v>24516490.120000001</v>
      </c>
      <c r="P447" s="315">
        <v>5710681.3099999996</v>
      </c>
      <c r="Q447" s="315">
        <v>1795122.55</v>
      </c>
      <c r="R447" s="315">
        <v>14615402.41</v>
      </c>
      <c r="S447" s="315">
        <v>6338819.1699999999</v>
      </c>
      <c r="T447" s="315">
        <v>4490831.05</v>
      </c>
      <c r="U447" s="315">
        <v>15623143.800000001</v>
      </c>
      <c r="V447" s="315">
        <v>22287244.960000001</v>
      </c>
      <c r="W447" s="315">
        <v>3276280.07</v>
      </c>
      <c r="X447" s="315">
        <v>11665231.710000001</v>
      </c>
      <c r="Y447" s="315">
        <v>1707634.01</v>
      </c>
      <c r="Z447" s="315">
        <v>6898967.25</v>
      </c>
      <c r="AA447" s="315">
        <v>53220978.759999998</v>
      </c>
      <c r="AB447" s="315">
        <v>7128383.1399999997</v>
      </c>
      <c r="AC447" s="315">
        <v>2200002</v>
      </c>
      <c r="AD447" s="315">
        <v>73432320.510000005</v>
      </c>
      <c r="AE447" s="315">
        <v>1369891.75</v>
      </c>
      <c r="AF447" s="315">
        <v>3193355.61</v>
      </c>
      <c r="AG447" s="315">
        <v>1224438.6499999999</v>
      </c>
      <c r="AH447" s="315">
        <v>1347541.45</v>
      </c>
      <c r="AI447" s="315">
        <v>4655050.4400000004</v>
      </c>
      <c r="AJ447" s="315">
        <v>4308172.4000000004</v>
      </c>
      <c r="AK447" s="315">
        <v>1461694.15</v>
      </c>
      <c r="AL447" s="315">
        <v>29521297.09</v>
      </c>
      <c r="AM447" s="315">
        <v>2755807.39</v>
      </c>
      <c r="AN447" s="315">
        <v>100067.79</v>
      </c>
      <c r="AO447" s="315">
        <v>480163.7</v>
      </c>
      <c r="AP447" s="315">
        <v>6974696</v>
      </c>
      <c r="AQ447" s="315">
        <v>1765359.35</v>
      </c>
      <c r="AR447" s="315">
        <v>2737426.29</v>
      </c>
      <c r="AS447" s="315">
        <v>3175778.5</v>
      </c>
      <c r="AT447" s="315">
        <v>1689620.95</v>
      </c>
      <c r="AU447" s="315">
        <v>1886093.22</v>
      </c>
      <c r="AV447" s="315">
        <v>1622728.85</v>
      </c>
      <c r="AW447" s="315">
        <v>36878652.530000001</v>
      </c>
      <c r="AX447" s="315">
        <v>887373.42</v>
      </c>
      <c r="AY447" s="315">
        <v>6148471.2699999996</v>
      </c>
      <c r="AZ447" s="315">
        <v>6107686.21</v>
      </c>
      <c r="BA447" s="315">
        <v>556243.69999999995</v>
      </c>
      <c r="BB447" s="315">
        <v>984941.32</v>
      </c>
      <c r="BC447" s="315">
        <v>6705995.8600000003</v>
      </c>
      <c r="BD447" s="315">
        <v>29904242.32</v>
      </c>
      <c r="BE447" s="315">
        <v>3140910.35</v>
      </c>
      <c r="BF447" s="315">
        <v>5698713.1600000001</v>
      </c>
      <c r="BG447" s="315">
        <v>1050548</v>
      </c>
      <c r="BH447" s="315">
        <v>333017</v>
      </c>
      <c r="BI447" s="315">
        <v>44198427.640000001</v>
      </c>
      <c r="BJ447" s="315">
        <v>186580.95</v>
      </c>
      <c r="BK447" s="315">
        <v>35072557.140000001</v>
      </c>
      <c r="BL447" s="315">
        <v>275134.75</v>
      </c>
      <c r="BM447" s="315">
        <v>2881748.94</v>
      </c>
      <c r="BN447" s="315">
        <v>20699990.719999999</v>
      </c>
      <c r="BO447" s="315">
        <v>5118589.62</v>
      </c>
      <c r="BP447" s="315">
        <v>780575.07</v>
      </c>
      <c r="BQ447" s="315">
        <v>910626.9</v>
      </c>
      <c r="BR447" s="315">
        <v>19132211.370000001</v>
      </c>
      <c r="BS447" s="315">
        <v>3914905.14</v>
      </c>
      <c r="BT447" s="315">
        <v>448394.87</v>
      </c>
      <c r="BU447" s="315">
        <v>1288175.8999999999</v>
      </c>
      <c r="BV447" s="315">
        <v>353981.5</v>
      </c>
      <c r="BW447" s="315">
        <v>6510950.4900000002</v>
      </c>
      <c r="BX447" s="315">
        <v>7968171.2000000002</v>
      </c>
      <c r="BY447" s="315">
        <v>17039265.670000002</v>
      </c>
      <c r="BZ447" s="315">
        <v>2335009.75</v>
      </c>
      <c r="CA447" s="315">
        <v>1089486.1599999999</v>
      </c>
      <c r="CB447" s="315">
        <v>4071901.78</v>
      </c>
      <c r="CC447" s="315">
        <v>15335847.99</v>
      </c>
      <c r="CD447" s="315">
        <v>12832068.76</v>
      </c>
      <c r="CE447" s="315">
        <v>6525638.1699999999</v>
      </c>
      <c r="CF447" s="315">
        <v>26709587.600000001</v>
      </c>
      <c r="CG447" s="315">
        <v>1714513</v>
      </c>
      <c r="CH447" s="315">
        <v>1144615.25</v>
      </c>
      <c r="CI447" s="315">
        <v>47645002.060000002</v>
      </c>
      <c r="CJ447" s="315">
        <v>1335219.45</v>
      </c>
      <c r="CK447" s="315">
        <v>765688.69</v>
      </c>
      <c r="CL447" s="315">
        <v>2601592.35</v>
      </c>
      <c r="CM447" s="315">
        <v>4</v>
      </c>
      <c r="CN447" s="315">
        <v>7387727.5099999998</v>
      </c>
      <c r="CO447" s="315">
        <v>17172737.949999999</v>
      </c>
      <c r="CP447" s="315">
        <v>3003</v>
      </c>
      <c r="CQ447" s="315">
        <v>2930881.87</v>
      </c>
      <c r="CR447" s="315">
        <v>488708.15</v>
      </c>
      <c r="CS447" s="315">
        <v>4073956.95</v>
      </c>
      <c r="CT447" s="315">
        <v>1068100.7</v>
      </c>
      <c r="CU447" s="315">
        <v>514136.65</v>
      </c>
      <c r="CV447" s="315">
        <v>483211</v>
      </c>
      <c r="CW447" s="315">
        <v>1237649.17</v>
      </c>
      <c r="CX447" s="315">
        <v>5850435.6399999997</v>
      </c>
      <c r="CY447" s="315">
        <v>450189.6</v>
      </c>
      <c r="CZ447" s="315">
        <v>48543044.600000001</v>
      </c>
      <c r="DA447" s="315">
        <v>10451011.800000001</v>
      </c>
      <c r="DB447" s="315">
        <v>26261669.989999998</v>
      </c>
      <c r="DC447" s="315">
        <v>4009424.5</v>
      </c>
      <c r="DD447" s="315">
        <v>79066237.930000007</v>
      </c>
      <c r="DE447" s="315">
        <v>83600723.200000003</v>
      </c>
      <c r="DF447" s="315">
        <v>1522274.44</v>
      </c>
      <c r="DG447" s="315">
        <v>3677516.69</v>
      </c>
      <c r="DH447" s="315">
        <v>5916937.8899999997</v>
      </c>
      <c r="DI447" s="315">
        <v>8014372.5999999996</v>
      </c>
      <c r="DJ447" s="315">
        <v>14698222.02</v>
      </c>
      <c r="DK447" s="315">
        <v>395889.78</v>
      </c>
      <c r="DL447" s="315">
        <v>787137.92</v>
      </c>
      <c r="DM447" s="315">
        <v>4641913.9000000004</v>
      </c>
      <c r="DN447" s="315">
        <v>679786</v>
      </c>
      <c r="DO447" s="315">
        <v>272346.78000000003</v>
      </c>
      <c r="DP447" s="315">
        <v>3890928.27</v>
      </c>
      <c r="DQ447" s="315">
        <v>241040.05</v>
      </c>
      <c r="DR447" s="315">
        <v>15643284.48</v>
      </c>
      <c r="DS447" s="315">
        <v>15185984.359999999</v>
      </c>
      <c r="DT447" s="315">
        <v>13986169.140000001</v>
      </c>
      <c r="DU447" s="315">
        <v>4712279.6399999997</v>
      </c>
      <c r="DV447" s="315">
        <v>2524436.52</v>
      </c>
      <c r="DW447" s="315">
        <v>3172334.83</v>
      </c>
      <c r="DX447" s="315">
        <v>15325078.74</v>
      </c>
      <c r="DY447" s="315">
        <v>6043969.1600000001</v>
      </c>
      <c r="DZ447" s="315">
        <v>7255363.0099999998</v>
      </c>
      <c r="EA447" s="315">
        <v>87760100.609999999</v>
      </c>
      <c r="EB447" s="315">
        <v>11270322.68</v>
      </c>
      <c r="EC447" s="315">
        <v>7116626.9900000002</v>
      </c>
      <c r="ED447" s="315">
        <v>644963.94999999995</v>
      </c>
      <c r="EE447" s="315">
        <v>5743343.7300000004</v>
      </c>
      <c r="EF447" s="315">
        <v>636522.86</v>
      </c>
      <c r="EG447" s="315">
        <v>22707000</v>
      </c>
      <c r="EH447" s="315">
        <v>623710.6</v>
      </c>
      <c r="EI447" s="315">
        <v>9476765.6199999992</v>
      </c>
      <c r="EJ447" s="315">
        <v>15948157.119999999</v>
      </c>
      <c r="EK447" s="315">
        <v>3303624.06</v>
      </c>
      <c r="EL447" s="315">
        <v>1402162.6</v>
      </c>
      <c r="EM447" s="315">
        <v>1401595.2</v>
      </c>
      <c r="EN447" s="315">
        <v>4303342.45</v>
      </c>
      <c r="EO447" s="315">
        <v>7437996.5899999999</v>
      </c>
      <c r="EP447" s="315">
        <v>3628379.39</v>
      </c>
      <c r="EQ447" s="315">
        <v>2601073.33</v>
      </c>
      <c r="ER447" s="315">
        <v>7309470.2000000002</v>
      </c>
      <c r="ES447" s="315">
        <v>1503394.29</v>
      </c>
      <c r="ET447" s="315">
        <v>6620301.2000000002</v>
      </c>
      <c r="EU447" s="315">
        <v>2048306.02</v>
      </c>
      <c r="EV447" s="315">
        <v>2007116.46</v>
      </c>
      <c r="EW447" s="315">
        <v>12022276.5</v>
      </c>
      <c r="EX447" s="315">
        <v>12641834.35</v>
      </c>
      <c r="EY447" s="315">
        <v>50783928.520000003</v>
      </c>
      <c r="EZ447" s="315">
        <v>1153028300.9100001</v>
      </c>
      <c r="FA447" s="315">
        <v>6266145.8499999996</v>
      </c>
      <c r="FB447" s="315">
        <v>1979862</v>
      </c>
      <c r="FC447" s="315">
        <v>20155411.719999999</v>
      </c>
      <c r="FD447" s="315">
        <v>4806323.13</v>
      </c>
      <c r="FE447" s="315">
        <v>88366135.390000001</v>
      </c>
      <c r="FF447" s="315">
        <v>12176807.16</v>
      </c>
      <c r="FG447" s="315">
        <v>1510969.35</v>
      </c>
      <c r="FH447" s="315">
        <v>25916641.170000002</v>
      </c>
      <c r="FI447" s="315">
        <v>1801463</v>
      </c>
      <c r="FJ447" s="315">
        <v>13824339.6</v>
      </c>
      <c r="FK447" s="315">
        <v>2013764.57</v>
      </c>
      <c r="FL447" s="315">
        <v>255227.75</v>
      </c>
      <c r="FM447" s="315">
        <v>22376692.399999999</v>
      </c>
      <c r="FN447" s="315">
        <v>207033.45</v>
      </c>
      <c r="FO447" s="315">
        <v>1730237.55</v>
      </c>
      <c r="FP447" s="315">
        <v>1119869.8999999999</v>
      </c>
      <c r="FQ447" s="315">
        <v>719680.14</v>
      </c>
      <c r="FR447" s="315">
        <v>11440853.529999999</v>
      </c>
      <c r="FS447" s="315">
        <v>2173820.98</v>
      </c>
      <c r="FT447" s="315">
        <v>2845232.84</v>
      </c>
      <c r="FU447" s="315">
        <v>2529695.2999999998</v>
      </c>
      <c r="FV447" s="315">
        <v>182013</v>
      </c>
      <c r="FW447" s="315">
        <v>779492.9</v>
      </c>
      <c r="FX447" s="315">
        <v>1183553.3</v>
      </c>
      <c r="FY447" s="315">
        <v>7335015.9199999999</v>
      </c>
      <c r="FZ447" s="315">
        <v>488558.54</v>
      </c>
      <c r="GA447" s="315">
        <v>927605.7</v>
      </c>
      <c r="GB447" s="315">
        <v>1249636.6399999999</v>
      </c>
      <c r="GC447" s="315">
        <v>44881</v>
      </c>
      <c r="GD447" s="315">
        <v>4336611.3899999997</v>
      </c>
      <c r="GE447" s="315">
        <v>11332745.98</v>
      </c>
      <c r="GF447" s="315">
        <v>1127349.1000000001</v>
      </c>
      <c r="GG447" s="315">
        <v>12164174.119999999</v>
      </c>
      <c r="GH447" s="315">
        <v>1392939.25</v>
      </c>
      <c r="GI447" s="315">
        <v>6777524.46</v>
      </c>
      <c r="GJ447" s="315">
        <v>2018311.43</v>
      </c>
      <c r="GK447" s="315">
        <v>89307583.900000006</v>
      </c>
      <c r="GL447" s="315">
        <v>1</v>
      </c>
      <c r="GM447" s="315">
        <v>115978047.98999999</v>
      </c>
      <c r="GN447" s="315">
        <v>3014473.44</v>
      </c>
      <c r="GO447" s="315">
        <v>23647089.280000001</v>
      </c>
      <c r="GP447" s="315">
        <v>889682.6</v>
      </c>
      <c r="GQ447" s="315">
        <v>1118749.77</v>
      </c>
      <c r="GR447" s="315">
        <v>5072963.24</v>
      </c>
      <c r="GS447" s="315">
        <v>309131191.12</v>
      </c>
      <c r="GT447" s="315">
        <v>1400466.5</v>
      </c>
      <c r="GU447" s="315">
        <v>67539118.420000002</v>
      </c>
      <c r="GV447" s="315">
        <v>1351632.6</v>
      </c>
      <c r="GW447" s="315">
        <v>907480</v>
      </c>
      <c r="GX447" s="315">
        <v>59771849.960000001</v>
      </c>
      <c r="GY447" s="315">
        <v>2220828.85</v>
      </c>
      <c r="GZ447" s="315">
        <v>8174024.9100000001</v>
      </c>
      <c r="HA447" s="315">
        <v>13356140.5</v>
      </c>
      <c r="HB447" s="315">
        <v>160621.20000000001</v>
      </c>
      <c r="HC447" s="315">
        <v>66833109.619999997</v>
      </c>
      <c r="HD447" s="315">
        <v>937700</v>
      </c>
      <c r="HE447" s="315">
        <v>1095134</v>
      </c>
      <c r="HF447" s="315">
        <v>3782250.99</v>
      </c>
      <c r="HG447" s="315">
        <v>12698391.970000001</v>
      </c>
      <c r="HH447" s="315">
        <v>33548230.949999999</v>
      </c>
      <c r="HI447" s="315">
        <v>12610738.220000001</v>
      </c>
      <c r="HJ447" s="315">
        <v>5886321.54</v>
      </c>
      <c r="HK447" s="315">
        <v>2320423.6</v>
      </c>
      <c r="HL447" s="315">
        <v>2456146.04</v>
      </c>
      <c r="HM447" s="315">
        <v>6033556.6500000004</v>
      </c>
      <c r="HN447" s="315">
        <v>474535</v>
      </c>
      <c r="HO447" s="315">
        <v>8541885.5800000001</v>
      </c>
      <c r="HP447" s="315">
        <v>18345515.649999999</v>
      </c>
      <c r="HQ447" s="315">
        <v>1189210.45</v>
      </c>
      <c r="HR447" s="315">
        <v>13615021.390000001</v>
      </c>
      <c r="HS447" s="315">
        <v>855695.55</v>
      </c>
      <c r="HT447" s="315">
        <v>62353187.509999998</v>
      </c>
      <c r="HU447" s="315">
        <v>618504</v>
      </c>
      <c r="HV447" s="315">
        <v>25408269.34</v>
      </c>
      <c r="HW447" s="315">
        <v>142878223.16</v>
      </c>
      <c r="HX447" s="315">
        <v>3073079.3</v>
      </c>
      <c r="HY447" s="315">
        <v>97065415.709999993</v>
      </c>
      <c r="HZ447" s="315">
        <v>3875333.69</v>
      </c>
      <c r="IA447" s="315">
        <v>115407.05</v>
      </c>
      <c r="IB447" s="315">
        <v>7907818.5499999998</v>
      </c>
      <c r="IC447" s="315">
        <v>36191352.479999997</v>
      </c>
      <c r="ID447" s="315">
        <v>648977</v>
      </c>
      <c r="IE447" s="315">
        <v>16579094.68</v>
      </c>
      <c r="IF447" s="315">
        <v>2790900.05</v>
      </c>
      <c r="IG447" s="315">
        <v>1289628.4099999999</v>
      </c>
      <c r="IH447" s="315">
        <v>1020785.95</v>
      </c>
      <c r="II447" s="315">
        <v>3222201.25</v>
      </c>
      <c r="IJ447" s="315">
        <v>9307272.2200000007</v>
      </c>
      <c r="IK447" s="315">
        <v>1062536.04</v>
      </c>
      <c r="IL447" s="315">
        <v>1569779.95</v>
      </c>
      <c r="IM447" s="315">
        <v>1836970.55</v>
      </c>
      <c r="IN447" s="315">
        <v>15467388.16</v>
      </c>
      <c r="IO447" s="315">
        <v>5513688.54</v>
      </c>
      <c r="IP447" s="315">
        <v>1152647.6000000001</v>
      </c>
      <c r="IQ447" s="315">
        <v>1612736.15</v>
      </c>
      <c r="IR447" s="315">
        <v>29166879.02</v>
      </c>
      <c r="IS447" s="315">
        <v>22721502.649999999</v>
      </c>
      <c r="IT447" s="315">
        <v>15986628.289999999</v>
      </c>
      <c r="IU447" s="315">
        <v>862169.45</v>
      </c>
      <c r="IV447" s="315">
        <v>18060610.420000002</v>
      </c>
      <c r="IW447" s="315">
        <v>578364.85</v>
      </c>
      <c r="IX447" s="315">
        <v>524788.44999999995</v>
      </c>
      <c r="IY447" s="315">
        <v>5395162.7800000003</v>
      </c>
      <c r="IZ447" s="315">
        <v>423935.24</v>
      </c>
      <c r="JA447" s="315">
        <v>3598968.33</v>
      </c>
      <c r="JB447" s="315">
        <v>4486023.33</v>
      </c>
      <c r="JC447" s="315">
        <v>3463845.75</v>
      </c>
      <c r="JD447" s="315">
        <v>1035480.25</v>
      </c>
      <c r="JE447" s="315">
        <v>253511.35</v>
      </c>
      <c r="JF447" s="315">
        <v>10177332.869999999</v>
      </c>
      <c r="JG447" s="315">
        <v>726027.7</v>
      </c>
      <c r="JH447" s="315">
        <v>7112422.0300000003</v>
      </c>
      <c r="JI447" s="315">
        <v>4415111.57</v>
      </c>
      <c r="JJ447" s="315">
        <v>1896060.14</v>
      </c>
      <c r="JK447" s="315">
        <v>1166928.27</v>
      </c>
      <c r="JL447" s="315">
        <v>1586846.43</v>
      </c>
      <c r="JM447" s="315">
        <v>606170</v>
      </c>
      <c r="JN447" s="315">
        <v>243471.95</v>
      </c>
      <c r="JO447" s="315">
        <v>11439399.279999999</v>
      </c>
      <c r="JP447" s="315">
        <v>1417904</v>
      </c>
      <c r="JQ447" s="315">
        <v>621749.15</v>
      </c>
      <c r="JR447" s="315">
        <v>481102</v>
      </c>
      <c r="JS447" s="315">
        <v>33031892.359999999</v>
      </c>
      <c r="JT447" s="315">
        <v>1819215.25</v>
      </c>
      <c r="JU447" s="315">
        <v>116087.67</v>
      </c>
      <c r="JV447" s="315">
        <v>71381438.829999998</v>
      </c>
      <c r="JW447" s="315">
        <v>5011964.51</v>
      </c>
      <c r="JX447" s="315">
        <v>4474715.87</v>
      </c>
      <c r="JY447" s="315">
        <v>80246.5</v>
      </c>
      <c r="JZ447" s="315">
        <v>233406.4</v>
      </c>
      <c r="KA447" s="315">
        <v>6846277.8600000003</v>
      </c>
      <c r="KB447" s="315">
        <v>469670.9</v>
      </c>
      <c r="KC447" s="315">
        <v>159962.47</v>
      </c>
      <c r="KD447" s="315">
        <v>4525301.54</v>
      </c>
      <c r="KE447" s="315">
        <v>36737401.049999997</v>
      </c>
      <c r="KF447" s="315">
        <v>519604</v>
      </c>
      <c r="KG447" s="315">
        <v>1818218.47</v>
      </c>
      <c r="KH447" s="315">
        <v>1065433.3500000001</v>
      </c>
      <c r="KI447" s="315">
        <v>6545769.75</v>
      </c>
      <c r="KJ447" s="315">
        <v>1375086.33</v>
      </c>
      <c r="KK447" s="315">
        <v>1081464.7</v>
      </c>
      <c r="KL447" s="315">
        <v>1195905.8</v>
      </c>
      <c r="KM447" s="315">
        <v>1086766.6599999999</v>
      </c>
      <c r="KN447" s="315">
        <v>1581171.82</v>
      </c>
      <c r="KO447" s="315">
        <v>14664063.189999999</v>
      </c>
      <c r="KP447" s="315">
        <v>9532549.9199999999</v>
      </c>
      <c r="KQ447" s="315">
        <v>242422477.13999999</v>
      </c>
      <c r="KR447" s="315">
        <v>23230500.719999999</v>
      </c>
      <c r="KS447" s="314">
        <v>3796387.46</v>
      </c>
      <c r="KU447" s="338" t="s">
        <v>943</v>
      </c>
      <c r="KV447" s="312" t="s">
        <v>943</v>
      </c>
      <c r="KY447" s="312" t="s">
        <v>943</v>
      </c>
    </row>
    <row r="448" spans="1:311" x14ac:dyDescent="0.25">
      <c r="A448" s="321">
        <v>2022</v>
      </c>
      <c r="B448" s="320" t="s">
        <v>807</v>
      </c>
      <c r="C448" s="320" t="s">
        <v>817</v>
      </c>
      <c r="D448" s="320" t="s">
        <v>819</v>
      </c>
      <c r="E448" s="320" t="s">
        <v>780</v>
      </c>
      <c r="F448" s="319">
        <v>0</v>
      </c>
      <c r="G448" s="319">
        <v>0</v>
      </c>
      <c r="H448" s="319">
        <v>0</v>
      </c>
      <c r="I448" s="319">
        <v>0</v>
      </c>
      <c r="J448" s="319">
        <v>0</v>
      </c>
      <c r="K448" s="319">
        <v>0</v>
      </c>
      <c r="L448" s="319">
        <v>0</v>
      </c>
      <c r="M448" s="319">
        <v>0</v>
      </c>
      <c r="N448" s="319">
        <v>0</v>
      </c>
      <c r="O448" s="319">
        <v>0</v>
      </c>
      <c r="P448" s="319">
        <v>0</v>
      </c>
      <c r="Q448" s="319">
        <v>15000</v>
      </c>
      <c r="R448" s="319">
        <v>137450.91</v>
      </c>
      <c r="S448" s="319">
        <v>289137.45</v>
      </c>
      <c r="T448" s="319">
        <v>0</v>
      </c>
      <c r="U448" s="319">
        <v>0</v>
      </c>
      <c r="V448" s="319">
        <v>0</v>
      </c>
      <c r="W448" s="319">
        <v>0</v>
      </c>
      <c r="X448" s="319">
        <v>0</v>
      </c>
      <c r="Y448" s="319">
        <v>0</v>
      </c>
      <c r="Z448" s="319">
        <v>0</v>
      </c>
      <c r="AA448" s="319">
        <v>0</v>
      </c>
      <c r="AB448" s="319">
        <v>0</v>
      </c>
      <c r="AC448" s="319">
        <v>0</v>
      </c>
      <c r="AD448" s="319">
        <v>46173</v>
      </c>
      <c r="AE448" s="319">
        <v>0</v>
      </c>
      <c r="AF448" s="319">
        <v>50900</v>
      </c>
      <c r="AG448" s="319">
        <v>0</v>
      </c>
      <c r="AH448" s="319">
        <v>0</v>
      </c>
      <c r="AI448" s="319">
        <v>0</v>
      </c>
      <c r="AJ448" s="319">
        <v>0</v>
      </c>
      <c r="AK448" s="319">
        <v>0</v>
      </c>
      <c r="AL448" s="319">
        <v>0</v>
      </c>
      <c r="AM448" s="319">
        <v>0</v>
      </c>
      <c r="AN448" s="319">
        <v>0</v>
      </c>
      <c r="AO448" s="319">
        <v>0</v>
      </c>
      <c r="AP448" s="319">
        <v>0</v>
      </c>
      <c r="AQ448" s="319">
        <v>0</v>
      </c>
      <c r="AR448" s="319">
        <v>0</v>
      </c>
      <c r="AS448" s="319">
        <v>0</v>
      </c>
      <c r="AT448" s="319">
        <v>0</v>
      </c>
      <c r="AU448" s="319">
        <v>118000</v>
      </c>
      <c r="AV448" s="319">
        <v>0</v>
      </c>
      <c r="AW448" s="319">
        <v>0</v>
      </c>
      <c r="AX448" s="319">
        <v>0</v>
      </c>
      <c r="AY448" s="319">
        <v>0</v>
      </c>
      <c r="AZ448" s="319">
        <v>0</v>
      </c>
      <c r="BA448" s="319">
        <v>0</v>
      </c>
      <c r="BB448" s="319">
        <v>720000</v>
      </c>
      <c r="BC448" s="319">
        <v>0</v>
      </c>
      <c r="BD448" s="319">
        <v>0</v>
      </c>
      <c r="BE448" s="319">
        <v>29264.799999999999</v>
      </c>
      <c r="BF448" s="319">
        <v>0</v>
      </c>
      <c r="BG448" s="319">
        <v>105000</v>
      </c>
      <c r="BH448" s="319">
        <v>0</v>
      </c>
      <c r="BI448" s="319">
        <v>5</v>
      </c>
      <c r="BJ448" s="319">
        <v>0</v>
      </c>
      <c r="BK448" s="319">
        <v>0</v>
      </c>
      <c r="BL448" s="319">
        <v>0</v>
      </c>
      <c r="BM448" s="319">
        <v>0</v>
      </c>
      <c r="BN448" s="319">
        <v>0</v>
      </c>
      <c r="BO448" s="319">
        <v>0</v>
      </c>
      <c r="BP448" s="319">
        <v>0</v>
      </c>
      <c r="BQ448" s="319">
        <v>25000</v>
      </c>
      <c r="BR448" s="319">
        <v>0</v>
      </c>
      <c r="BS448" s="319">
        <v>2</v>
      </c>
      <c r="BT448" s="319">
        <v>0</v>
      </c>
      <c r="BU448" s="319">
        <v>0</v>
      </c>
      <c r="BV448" s="319">
        <v>0</v>
      </c>
      <c r="BW448" s="319">
        <v>8500</v>
      </c>
      <c r="BX448" s="319">
        <v>0</v>
      </c>
      <c r="BY448" s="319">
        <v>0</v>
      </c>
      <c r="BZ448" s="319">
        <v>0</v>
      </c>
      <c r="CA448" s="319">
        <v>0</v>
      </c>
      <c r="CB448" s="319">
        <v>0</v>
      </c>
      <c r="CC448" s="319">
        <v>0</v>
      </c>
      <c r="CD448" s="319">
        <v>0</v>
      </c>
      <c r="CE448" s="319">
        <v>0</v>
      </c>
      <c r="CF448" s="319">
        <v>90000</v>
      </c>
      <c r="CG448" s="319">
        <v>0</v>
      </c>
      <c r="CH448" s="319">
        <v>0</v>
      </c>
      <c r="CI448" s="319">
        <v>69827.600000000006</v>
      </c>
      <c r="CJ448" s="319">
        <v>0</v>
      </c>
      <c r="CK448" s="319">
        <v>0</v>
      </c>
      <c r="CL448" s="319">
        <v>0</v>
      </c>
      <c r="CM448" s="319">
        <v>0</v>
      </c>
      <c r="CN448" s="319">
        <v>0</v>
      </c>
      <c r="CO448" s="319">
        <v>0</v>
      </c>
      <c r="CP448" s="319">
        <v>0</v>
      </c>
      <c r="CQ448" s="319">
        <v>0</v>
      </c>
      <c r="CR448" s="319">
        <v>0</v>
      </c>
      <c r="CS448" s="319">
        <v>0</v>
      </c>
      <c r="CT448" s="319">
        <v>0</v>
      </c>
      <c r="CU448" s="319">
        <v>0</v>
      </c>
      <c r="CV448" s="319">
        <v>0</v>
      </c>
      <c r="CW448" s="319">
        <v>0</v>
      </c>
      <c r="CX448" s="319">
        <v>0</v>
      </c>
      <c r="CY448" s="319">
        <v>0</v>
      </c>
      <c r="CZ448" s="319">
        <v>1643805.65</v>
      </c>
      <c r="DA448" s="319">
        <v>0</v>
      </c>
      <c r="DB448" s="319">
        <v>0</v>
      </c>
      <c r="DC448" s="319">
        <v>0</v>
      </c>
      <c r="DD448" s="319">
        <v>20000</v>
      </c>
      <c r="DE448" s="319">
        <v>0</v>
      </c>
      <c r="DF448" s="319">
        <v>0</v>
      </c>
      <c r="DG448" s="319">
        <v>5000</v>
      </c>
      <c r="DH448" s="319">
        <v>0</v>
      </c>
      <c r="DI448" s="319">
        <v>0</v>
      </c>
      <c r="DJ448" s="319">
        <v>0</v>
      </c>
      <c r="DK448" s="319">
        <v>0</v>
      </c>
      <c r="DL448" s="319">
        <v>0</v>
      </c>
      <c r="DM448" s="319">
        <v>12250</v>
      </c>
      <c r="DN448" s="319">
        <v>0</v>
      </c>
      <c r="DO448" s="319">
        <v>0</v>
      </c>
      <c r="DP448" s="319">
        <v>0</v>
      </c>
      <c r="DQ448" s="319">
        <v>16500</v>
      </c>
      <c r="DR448" s="319">
        <v>0</v>
      </c>
      <c r="DS448" s="319">
        <v>0</v>
      </c>
      <c r="DT448" s="319">
        <v>148000</v>
      </c>
      <c r="DU448" s="319">
        <v>850000</v>
      </c>
      <c r="DV448" s="319">
        <v>0</v>
      </c>
      <c r="DW448" s="319">
        <v>0</v>
      </c>
      <c r="DX448" s="319">
        <v>0</v>
      </c>
      <c r="DY448" s="319">
        <v>0</v>
      </c>
      <c r="DZ448" s="319">
        <v>1260000</v>
      </c>
      <c r="EA448" s="319">
        <v>250000</v>
      </c>
      <c r="EB448" s="319">
        <v>9602</v>
      </c>
      <c r="EC448" s="319">
        <v>0</v>
      </c>
      <c r="ED448" s="319">
        <v>0</v>
      </c>
      <c r="EE448" s="319">
        <v>0</v>
      </c>
      <c r="EF448" s="319">
        <v>0</v>
      </c>
      <c r="EG448" s="319">
        <v>307000</v>
      </c>
      <c r="EH448" s="319">
        <v>0</v>
      </c>
      <c r="EI448" s="319">
        <v>0</v>
      </c>
      <c r="EJ448" s="319">
        <v>1</v>
      </c>
      <c r="EK448" s="319">
        <v>0</v>
      </c>
      <c r="EL448" s="319">
        <v>0</v>
      </c>
      <c r="EM448" s="319">
        <v>19770</v>
      </c>
      <c r="EN448" s="319">
        <v>0</v>
      </c>
      <c r="EO448" s="319">
        <v>0</v>
      </c>
      <c r="EP448" s="319">
        <v>8150</v>
      </c>
      <c r="EQ448" s="319">
        <v>0</v>
      </c>
      <c r="ER448" s="319">
        <v>0</v>
      </c>
      <c r="ES448" s="319">
        <v>0</v>
      </c>
      <c r="ET448" s="319">
        <v>0</v>
      </c>
      <c r="EU448" s="319">
        <v>0</v>
      </c>
      <c r="EV448" s="319">
        <v>0</v>
      </c>
      <c r="EW448" s="319">
        <v>0</v>
      </c>
      <c r="EX448" s="319">
        <v>0</v>
      </c>
      <c r="EY448" s="319">
        <v>2</v>
      </c>
      <c r="EZ448" s="319">
        <v>20491220.559999999</v>
      </c>
      <c r="FA448" s="319">
        <v>0</v>
      </c>
      <c r="FB448" s="319">
        <v>0</v>
      </c>
      <c r="FC448" s="319">
        <v>6896686.6500000004</v>
      </c>
      <c r="FD448" s="319">
        <v>0</v>
      </c>
      <c r="FE448" s="319">
        <v>75000</v>
      </c>
      <c r="FF448" s="319">
        <v>125750</v>
      </c>
      <c r="FG448" s="319">
        <v>115695.89</v>
      </c>
      <c r="FH448" s="319">
        <v>44045.25</v>
      </c>
      <c r="FI448" s="319">
        <v>198002</v>
      </c>
      <c r="FJ448" s="319">
        <v>0</v>
      </c>
      <c r="FK448" s="319">
        <v>100001</v>
      </c>
      <c r="FL448" s="319">
        <v>0</v>
      </c>
      <c r="FM448" s="319">
        <v>0</v>
      </c>
      <c r="FN448" s="319">
        <v>0</v>
      </c>
      <c r="FO448" s="319">
        <v>0</v>
      </c>
      <c r="FP448" s="319">
        <v>0</v>
      </c>
      <c r="FQ448" s="319">
        <v>0</v>
      </c>
      <c r="FR448" s="319">
        <v>791929.55</v>
      </c>
      <c r="FS448" s="319">
        <v>5700</v>
      </c>
      <c r="FT448" s="319">
        <v>0</v>
      </c>
      <c r="FU448" s="319">
        <v>0</v>
      </c>
      <c r="FV448" s="319">
        <v>0</v>
      </c>
      <c r="FW448" s="319">
        <v>0</v>
      </c>
      <c r="FX448" s="319">
        <v>0</v>
      </c>
      <c r="FY448" s="319">
        <v>46561.4</v>
      </c>
      <c r="FZ448" s="319">
        <v>0</v>
      </c>
      <c r="GA448" s="319">
        <v>0</v>
      </c>
      <c r="GB448" s="319">
        <v>1</v>
      </c>
      <c r="GC448" s="319">
        <v>0</v>
      </c>
      <c r="GD448" s="319">
        <v>0</v>
      </c>
      <c r="GE448" s="319">
        <v>27500</v>
      </c>
      <c r="GF448" s="319">
        <v>0</v>
      </c>
      <c r="GG448" s="319">
        <v>0</v>
      </c>
      <c r="GH448" s="319">
        <v>0</v>
      </c>
      <c r="GI448" s="319">
        <v>0</v>
      </c>
      <c r="GJ448" s="319">
        <v>0</v>
      </c>
      <c r="GK448" s="319">
        <v>6</v>
      </c>
      <c r="GL448" s="319">
        <v>0</v>
      </c>
      <c r="GM448" s="319">
        <v>0</v>
      </c>
      <c r="GN448" s="319">
        <v>0</v>
      </c>
      <c r="GO448" s="319">
        <v>140000</v>
      </c>
      <c r="GP448" s="319">
        <v>0</v>
      </c>
      <c r="GQ448" s="319">
        <v>0</v>
      </c>
      <c r="GR448" s="319">
        <v>0</v>
      </c>
      <c r="GS448" s="319">
        <v>0</v>
      </c>
      <c r="GT448" s="319">
        <v>0</v>
      </c>
      <c r="GU448" s="319">
        <v>0</v>
      </c>
      <c r="GV448" s="319">
        <v>44790</v>
      </c>
      <c r="GW448" s="319">
        <v>0</v>
      </c>
      <c r="GX448" s="319">
        <v>94200</v>
      </c>
      <c r="GY448" s="319">
        <v>0</v>
      </c>
      <c r="GZ448" s="319">
        <v>6500</v>
      </c>
      <c r="HA448" s="319">
        <v>295353.8</v>
      </c>
      <c r="HB448" s="319">
        <v>0</v>
      </c>
      <c r="HC448" s="319">
        <v>175000</v>
      </c>
      <c r="HD448" s="319">
        <v>0</v>
      </c>
      <c r="HE448" s="319">
        <v>0</v>
      </c>
      <c r="HF448" s="319">
        <v>10000</v>
      </c>
      <c r="HG448" s="319">
        <v>0</v>
      </c>
      <c r="HH448" s="319">
        <v>0</v>
      </c>
      <c r="HI448" s="319">
        <v>2</v>
      </c>
      <c r="HJ448" s="319">
        <v>0</v>
      </c>
      <c r="HK448" s="319">
        <v>0</v>
      </c>
      <c r="HL448" s="319">
        <v>30000</v>
      </c>
      <c r="HM448" s="319">
        <v>1</v>
      </c>
      <c r="HN448" s="319">
        <v>0</v>
      </c>
      <c r="HO448" s="319">
        <v>0</v>
      </c>
      <c r="HP448" s="319">
        <v>0</v>
      </c>
      <c r="HQ448" s="319">
        <v>0</v>
      </c>
      <c r="HR448" s="319">
        <v>0</v>
      </c>
      <c r="HS448" s="319">
        <v>0</v>
      </c>
      <c r="HT448" s="319">
        <v>73663</v>
      </c>
      <c r="HU448" s="319">
        <v>0</v>
      </c>
      <c r="HV448" s="319">
        <v>0</v>
      </c>
      <c r="HW448" s="319">
        <v>300000</v>
      </c>
      <c r="HX448" s="319">
        <v>0</v>
      </c>
      <c r="HY448" s="319">
        <v>490500</v>
      </c>
      <c r="HZ448" s="319">
        <v>0</v>
      </c>
      <c r="IA448" s="319">
        <v>2</v>
      </c>
      <c r="IB448" s="319">
        <v>0</v>
      </c>
      <c r="IC448" s="319">
        <v>0</v>
      </c>
      <c r="ID448" s="319">
        <v>0</v>
      </c>
      <c r="IE448" s="319">
        <v>22350</v>
      </c>
      <c r="IF448" s="319">
        <v>0</v>
      </c>
      <c r="IG448" s="319">
        <v>0</v>
      </c>
      <c r="IH448" s="319">
        <v>0</v>
      </c>
      <c r="II448" s="319">
        <v>0</v>
      </c>
      <c r="IJ448" s="319">
        <v>0</v>
      </c>
      <c r="IK448" s="319">
        <v>0</v>
      </c>
      <c r="IL448" s="319">
        <v>0</v>
      </c>
      <c r="IM448" s="319">
        <v>0</v>
      </c>
      <c r="IN448" s="319">
        <v>0</v>
      </c>
      <c r="IO448" s="319">
        <v>0</v>
      </c>
      <c r="IP448" s="319">
        <v>2250</v>
      </c>
      <c r="IQ448" s="319">
        <v>0</v>
      </c>
      <c r="IR448" s="319">
        <v>62600</v>
      </c>
      <c r="IS448" s="319">
        <v>5000</v>
      </c>
      <c r="IT448" s="319">
        <v>0</v>
      </c>
      <c r="IU448" s="319">
        <v>130000</v>
      </c>
      <c r="IV448" s="319">
        <v>0</v>
      </c>
      <c r="IW448" s="319">
        <v>0</v>
      </c>
      <c r="IX448" s="319">
        <v>0</v>
      </c>
      <c r="IY448" s="319">
        <v>0</v>
      </c>
      <c r="IZ448" s="319">
        <v>0</v>
      </c>
      <c r="JA448" s="319">
        <v>0</v>
      </c>
      <c r="JB448" s="319">
        <v>0</v>
      </c>
      <c r="JC448" s="319">
        <v>0</v>
      </c>
      <c r="JD448" s="319">
        <v>0</v>
      </c>
      <c r="JE448" s="319">
        <v>0</v>
      </c>
      <c r="JF448" s="319">
        <v>0</v>
      </c>
      <c r="JG448" s="319">
        <v>0</v>
      </c>
      <c r="JH448" s="319">
        <v>0</v>
      </c>
      <c r="JI448" s="319">
        <v>0</v>
      </c>
      <c r="JJ448" s="319">
        <v>0</v>
      </c>
      <c r="JK448" s="319">
        <v>0</v>
      </c>
      <c r="JL448" s="319">
        <v>0</v>
      </c>
      <c r="JM448" s="319">
        <v>0</v>
      </c>
      <c r="JN448" s="319">
        <v>0</v>
      </c>
      <c r="JO448" s="319">
        <v>0</v>
      </c>
      <c r="JP448" s="319">
        <v>0</v>
      </c>
      <c r="JQ448" s="319">
        <v>173468.65</v>
      </c>
      <c r="JR448" s="319">
        <v>0</v>
      </c>
      <c r="JS448" s="319">
        <v>0</v>
      </c>
      <c r="JT448" s="319">
        <v>128800</v>
      </c>
      <c r="JU448" s="319">
        <v>2251</v>
      </c>
      <c r="JV448" s="319">
        <v>405575</v>
      </c>
      <c r="JW448" s="319">
        <v>0</v>
      </c>
      <c r="JX448" s="319">
        <v>0</v>
      </c>
      <c r="JY448" s="319">
        <v>0</v>
      </c>
      <c r="JZ448" s="319">
        <v>0</v>
      </c>
      <c r="KA448" s="319">
        <v>0</v>
      </c>
      <c r="KB448" s="319">
        <v>5000</v>
      </c>
      <c r="KC448" s="319">
        <v>0</v>
      </c>
      <c r="KD448" s="319">
        <v>0</v>
      </c>
      <c r="KE448" s="319">
        <v>26910.720000000001</v>
      </c>
      <c r="KF448" s="319">
        <v>0</v>
      </c>
      <c r="KG448" s="319">
        <v>0</v>
      </c>
      <c r="KH448" s="319">
        <v>0</v>
      </c>
      <c r="KI448" s="319">
        <v>0</v>
      </c>
      <c r="KJ448" s="319">
        <v>0</v>
      </c>
      <c r="KK448" s="319">
        <v>7560</v>
      </c>
      <c r="KL448" s="319">
        <v>0</v>
      </c>
      <c r="KM448" s="319">
        <v>0</v>
      </c>
      <c r="KN448" s="319">
        <v>2750</v>
      </c>
      <c r="KO448" s="319">
        <v>0</v>
      </c>
      <c r="KP448" s="319">
        <v>0</v>
      </c>
      <c r="KQ448" s="319">
        <v>13983692</v>
      </c>
      <c r="KR448" s="319">
        <v>0</v>
      </c>
      <c r="KS448" s="318">
        <v>0</v>
      </c>
      <c r="KU448" s="312">
        <v>15</v>
      </c>
      <c r="KV448" s="312">
        <v>152</v>
      </c>
      <c r="KY448" s="312">
        <v>9152</v>
      </c>
    </row>
    <row r="449" spans="1:311" x14ac:dyDescent="0.25">
      <c r="A449" s="317">
        <v>2022</v>
      </c>
      <c r="B449" s="316" t="s">
        <v>807</v>
      </c>
      <c r="C449" s="316" t="s">
        <v>817</v>
      </c>
      <c r="D449" s="316" t="s">
        <v>818</v>
      </c>
      <c r="E449" s="316" t="s">
        <v>780</v>
      </c>
      <c r="F449" s="315">
        <v>2601</v>
      </c>
      <c r="G449" s="315">
        <v>26700</v>
      </c>
      <c r="H449" s="315">
        <v>0</v>
      </c>
      <c r="I449" s="315">
        <v>0</v>
      </c>
      <c r="J449" s="315">
        <v>0</v>
      </c>
      <c r="K449" s="315">
        <v>29600</v>
      </c>
      <c r="L449" s="315">
        <v>0</v>
      </c>
      <c r="M449" s="315">
        <v>66940</v>
      </c>
      <c r="N449" s="315">
        <v>1</v>
      </c>
      <c r="O449" s="315">
        <v>28066.9</v>
      </c>
      <c r="P449" s="315">
        <v>215528.9</v>
      </c>
      <c r="Q449" s="315">
        <v>185652</v>
      </c>
      <c r="R449" s="315">
        <v>40545</v>
      </c>
      <c r="S449" s="315">
        <v>25505</v>
      </c>
      <c r="T449" s="315">
        <v>8</v>
      </c>
      <c r="U449" s="315">
        <v>0</v>
      </c>
      <c r="V449" s="315">
        <v>3</v>
      </c>
      <c r="W449" s="315">
        <v>4</v>
      </c>
      <c r="X449" s="315">
        <v>0</v>
      </c>
      <c r="Y449" s="315">
        <v>180318</v>
      </c>
      <c r="Z449" s="315">
        <v>10002</v>
      </c>
      <c r="AA449" s="315">
        <v>3</v>
      </c>
      <c r="AB449" s="315">
        <v>332366</v>
      </c>
      <c r="AC449" s="315">
        <v>0</v>
      </c>
      <c r="AD449" s="315">
        <v>0</v>
      </c>
      <c r="AE449" s="315">
        <v>0</v>
      </c>
      <c r="AF449" s="315">
        <v>0</v>
      </c>
      <c r="AG449" s="315">
        <v>43800</v>
      </c>
      <c r="AH449" s="315">
        <v>74800</v>
      </c>
      <c r="AI449" s="315">
        <v>60801</v>
      </c>
      <c r="AJ449" s="315">
        <v>225916</v>
      </c>
      <c r="AK449" s="315">
        <v>0</v>
      </c>
      <c r="AL449" s="315">
        <v>23603</v>
      </c>
      <c r="AM449" s="315">
        <v>19700</v>
      </c>
      <c r="AN449" s="315">
        <v>1</v>
      </c>
      <c r="AO449" s="315">
        <v>1</v>
      </c>
      <c r="AP449" s="315">
        <v>1</v>
      </c>
      <c r="AQ449" s="315">
        <v>6</v>
      </c>
      <c r="AR449" s="315">
        <v>41351</v>
      </c>
      <c r="AS449" s="315">
        <v>0</v>
      </c>
      <c r="AT449" s="315">
        <v>7500</v>
      </c>
      <c r="AU449" s="315">
        <v>0</v>
      </c>
      <c r="AV449" s="315">
        <v>10002</v>
      </c>
      <c r="AW449" s="315">
        <v>101170.6</v>
      </c>
      <c r="AX449" s="315">
        <v>6231</v>
      </c>
      <c r="AY449" s="315">
        <v>1009</v>
      </c>
      <c r="AZ449" s="315">
        <v>196993.01</v>
      </c>
      <c r="BA449" s="315">
        <v>0</v>
      </c>
      <c r="BB449" s="315">
        <v>54263</v>
      </c>
      <c r="BC449" s="315">
        <v>0</v>
      </c>
      <c r="BD449" s="315">
        <v>1</v>
      </c>
      <c r="BE449" s="315">
        <v>1</v>
      </c>
      <c r="BF449" s="315">
        <v>12700</v>
      </c>
      <c r="BG449" s="315">
        <v>4401</v>
      </c>
      <c r="BH449" s="315">
        <v>20000</v>
      </c>
      <c r="BI449" s="315">
        <v>2</v>
      </c>
      <c r="BJ449" s="315">
        <v>1</v>
      </c>
      <c r="BK449" s="315">
        <v>1043201</v>
      </c>
      <c r="BL449" s="315">
        <v>24805</v>
      </c>
      <c r="BM449" s="315">
        <v>1</v>
      </c>
      <c r="BN449" s="315">
        <v>21140</v>
      </c>
      <c r="BO449" s="315">
        <v>32000</v>
      </c>
      <c r="BP449" s="315">
        <v>1</v>
      </c>
      <c r="BQ449" s="315">
        <v>19500</v>
      </c>
      <c r="BR449" s="315">
        <v>19195</v>
      </c>
      <c r="BS449" s="315">
        <v>50011</v>
      </c>
      <c r="BT449" s="315">
        <v>2070</v>
      </c>
      <c r="BU449" s="315">
        <v>212</v>
      </c>
      <c r="BV449" s="315">
        <v>1</v>
      </c>
      <c r="BW449" s="315">
        <v>0</v>
      </c>
      <c r="BX449" s="315">
        <v>85905</v>
      </c>
      <c r="BY449" s="315">
        <v>39800</v>
      </c>
      <c r="BZ449" s="315">
        <v>0</v>
      </c>
      <c r="CA449" s="315">
        <v>1</v>
      </c>
      <c r="CB449" s="315">
        <v>2203</v>
      </c>
      <c r="CC449" s="315">
        <v>0</v>
      </c>
      <c r="CD449" s="315">
        <v>134999</v>
      </c>
      <c r="CE449" s="315">
        <v>0</v>
      </c>
      <c r="CF449" s="315">
        <v>34750</v>
      </c>
      <c r="CG449" s="315">
        <v>51419.95</v>
      </c>
      <c r="CH449" s="315">
        <v>11402</v>
      </c>
      <c r="CI449" s="315">
        <v>20</v>
      </c>
      <c r="CJ449" s="315">
        <v>55105</v>
      </c>
      <c r="CK449" s="315">
        <v>0</v>
      </c>
      <c r="CL449" s="315">
        <v>1010</v>
      </c>
      <c r="CM449" s="315">
        <v>0</v>
      </c>
      <c r="CN449" s="315">
        <v>1</v>
      </c>
      <c r="CO449" s="315">
        <v>49492</v>
      </c>
      <c r="CP449" s="315">
        <v>16004</v>
      </c>
      <c r="CQ449" s="315">
        <v>0</v>
      </c>
      <c r="CR449" s="315">
        <v>1</v>
      </c>
      <c r="CS449" s="315">
        <v>1167</v>
      </c>
      <c r="CT449" s="315">
        <v>69744</v>
      </c>
      <c r="CU449" s="315">
        <v>23000</v>
      </c>
      <c r="CV449" s="315">
        <v>2751</v>
      </c>
      <c r="CW449" s="315">
        <v>77801</v>
      </c>
      <c r="CX449" s="315">
        <v>356397.05</v>
      </c>
      <c r="CY449" s="315">
        <v>0</v>
      </c>
      <c r="CZ449" s="315">
        <v>1</v>
      </c>
      <c r="DA449" s="315">
        <v>0</v>
      </c>
      <c r="DB449" s="315">
        <v>7686</v>
      </c>
      <c r="DC449" s="315">
        <v>61610</v>
      </c>
      <c r="DD449" s="315">
        <v>18</v>
      </c>
      <c r="DE449" s="315">
        <v>11794</v>
      </c>
      <c r="DF449" s="315">
        <v>0</v>
      </c>
      <c r="DG449" s="315">
        <v>1</v>
      </c>
      <c r="DH449" s="315">
        <v>0</v>
      </c>
      <c r="DI449" s="315">
        <v>1</v>
      </c>
      <c r="DJ449" s="315">
        <v>641005</v>
      </c>
      <c r="DK449" s="315">
        <v>1</v>
      </c>
      <c r="DL449" s="315">
        <v>1</v>
      </c>
      <c r="DM449" s="315">
        <v>1</v>
      </c>
      <c r="DN449" s="315">
        <v>11900</v>
      </c>
      <c r="DO449" s="315">
        <v>0</v>
      </c>
      <c r="DP449" s="315">
        <v>6508</v>
      </c>
      <c r="DQ449" s="315">
        <v>0</v>
      </c>
      <c r="DR449" s="315">
        <v>1</v>
      </c>
      <c r="DS449" s="315">
        <v>31</v>
      </c>
      <c r="DT449" s="315">
        <v>0</v>
      </c>
      <c r="DU449" s="315">
        <v>1</v>
      </c>
      <c r="DV449" s="315">
        <v>1</v>
      </c>
      <c r="DW449" s="315">
        <v>0</v>
      </c>
      <c r="DX449" s="315">
        <v>509625</v>
      </c>
      <c r="DY449" s="315">
        <v>85200</v>
      </c>
      <c r="DZ449" s="315">
        <v>15901</v>
      </c>
      <c r="EA449" s="315">
        <v>1245650</v>
      </c>
      <c r="EB449" s="315">
        <v>1</v>
      </c>
      <c r="EC449" s="315">
        <v>49400</v>
      </c>
      <c r="ED449" s="315">
        <v>201</v>
      </c>
      <c r="EE449" s="315">
        <v>0</v>
      </c>
      <c r="EF449" s="315">
        <v>4500</v>
      </c>
      <c r="EG449" s="315">
        <v>276000</v>
      </c>
      <c r="EH449" s="315">
        <v>7300</v>
      </c>
      <c r="EI449" s="315">
        <v>8</v>
      </c>
      <c r="EJ449" s="315">
        <v>19</v>
      </c>
      <c r="EK449" s="315">
        <v>0</v>
      </c>
      <c r="EL449" s="315">
        <v>1</v>
      </c>
      <c r="EM449" s="315">
        <v>1</v>
      </c>
      <c r="EN449" s="315">
        <v>31902</v>
      </c>
      <c r="EO449" s="315">
        <v>1</v>
      </c>
      <c r="EP449" s="315">
        <v>0</v>
      </c>
      <c r="EQ449" s="315">
        <v>4</v>
      </c>
      <c r="ER449" s="315">
        <v>0</v>
      </c>
      <c r="ES449" s="315">
        <v>23104</v>
      </c>
      <c r="ET449" s="315">
        <v>37883</v>
      </c>
      <c r="EU449" s="315">
        <v>1</v>
      </c>
      <c r="EV449" s="315">
        <v>32001</v>
      </c>
      <c r="EW449" s="315">
        <v>0</v>
      </c>
      <c r="EX449" s="315">
        <v>1</v>
      </c>
      <c r="EY449" s="315">
        <v>1654185</v>
      </c>
      <c r="EZ449" s="315">
        <v>120892012</v>
      </c>
      <c r="FA449" s="315">
        <v>76100</v>
      </c>
      <c r="FB449" s="315">
        <v>33</v>
      </c>
      <c r="FC449" s="315">
        <v>0</v>
      </c>
      <c r="FD449" s="315">
        <v>162432.85</v>
      </c>
      <c r="FE449" s="315">
        <v>106218.65</v>
      </c>
      <c r="FF449" s="315">
        <v>0</v>
      </c>
      <c r="FG449" s="315">
        <v>2201</v>
      </c>
      <c r="FH449" s="315">
        <v>0</v>
      </c>
      <c r="FI449" s="315">
        <v>74325</v>
      </c>
      <c r="FJ449" s="315">
        <v>134400</v>
      </c>
      <c r="FK449" s="315">
        <v>0</v>
      </c>
      <c r="FL449" s="315">
        <v>0</v>
      </c>
      <c r="FM449" s="315">
        <v>0</v>
      </c>
      <c r="FN449" s="315">
        <v>1</v>
      </c>
      <c r="FO449" s="315">
        <v>4124</v>
      </c>
      <c r="FP449" s="315">
        <v>6</v>
      </c>
      <c r="FQ449" s="315">
        <v>1</v>
      </c>
      <c r="FR449" s="315">
        <v>148697.4</v>
      </c>
      <c r="FS449" s="315">
        <v>6450</v>
      </c>
      <c r="FT449" s="315">
        <v>0</v>
      </c>
      <c r="FU449" s="315">
        <v>15501</v>
      </c>
      <c r="FV449" s="315">
        <v>0</v>
      </c>
      <c r="FW449" s="315">
        <v>0</v>
      </c>
      <c r="FX449" s="315">
        <v>0</v>
      </c>
      <c r="FY449" s="315">
        <v>46901</v>
      </c>
      <c r="FZ449" s="315">
        <v>1</v>
      </c>
      <c r="GA449" s="315">
        <v>6180</v>
      </c>
      <c r="GB449" s="315">
        <v>28601</v>
      </c>
      <c r="GC449" s="315">
        <v>24040</v>
      </c>
      <c r="GD449" s="315">
        <v>3</v>
      </c>
      <c r="GE449" s="315">
        <v>49401</v>
      </c>
      <c r="GF449" s="315">
        <v>0</v>
      </c>
      <c r="GG449" s="315">
        <v>69075</v>
      </c>
      <c r="GH449" s="315">
        <v>3101</v>
      </c>
      <c r="GI449" s="315">
        <v>5040</v>
      </c>
      <c r="GJ449" s="315">
        <v>685</v>
      </c>
      <c r="GK449" s="315">
        <v>0</v>
      </c>
      <c r="GL449" s="315">
        <v>60323</v>
      </c>
      <c r="GM449" s="315">
        <v>0</v>
      </c>
      <c r="GN449" s="315">
        <v>4001</v>
      </c>
      <c r="GO449" s="315">
        <v>1998016</v>
      </c>
      <c r="GP449" s="315">
        <v>39088.83</v>
      </c>
      <c r="GQ449" s="315">
        <v>20695</v>
      </c>
      <c r="GR449" s="315">
        <v>1</v>
      </c>
      <c r="GS449" s="315">
        <v>7774980</v>
      </c>
      <c r="GT449" s="315">
        <v>0</v>
      </c>
      <c r="GU449" s="315">
        <v>0</v>
      </c>
      <c r="GV449" s="315">
        <v>44650</v>
      </c>
      <c r="GW449" s="315">
        <v>207</v>
      </c>
      <c r="GX449" s="315">
        <v>955810</v>
      </c>
      <c r="GY449" s="315">
        <v>0</v>
      </c>
      <c r="GZ449" s="315">
        <v>116367</v>
      </c>
      <c r="HA449" s="315">
        <v>242758.6</v>
      </c>
      <c r="HB449" s="315">
        <v>2402</v>
      </c>
      <c r="HC449" s="315">
        <v>65379</v>
      </c>
      <c r="HD449" s="315">
        <v>24057</v>
      </c>
      <c r="HE449" s="315">
        <v>30000</v>
      </c>
      <c r="HF449" s="315">
        <v>0</v>
      </c>
      <c r="HG449" s="315">
        <v>82202</v>
      </c>
      <c r="HH449" s="315">
        <v>0</v>
      </c>
      <c r="HI449" s="315">
        <v>11</v>
      </c>
      <c r="HJ449" s="315">
        <v>13000</v>
      </c>
      <c r="HK449" s="315">
        <v>0</v>
      </c>
      <c r="HL449" s="315">
        <v>21503</v>
      </c>
      <c r="HM449" s="315">
        <v>0</v>
      </c>
      <c r="HN449" s="315">
        <v>325000</v>
      </c>
      <c r="HO449" s="315">
        <v>49805</v>
      </c>
      <c r="HP449" s="315">
        <v>9</v>
      </c>
      <c r="HQ449" s="315">
        <v>3</v>
      </c>
      <c r="HR449" s="315">
        <v>1</v>
      </c>
      <c r="HS449" s="315">
        <v>9492</v>
      </c>
      <c r="HT449" s="315">
        <v>3500001</v>
      </c>
      <c r="HU449" s="315">
        <v>77200</v>
      </c>
      <c r="HV449" s="315">
        <v>8</v>
      </c>
      <c r="HW449" s="315">
        <v>48</v>
      </c>
      <c r="HX449" s="315">
        <v>78995</v>
      </c>
      <c r="HY449" s="315">
        <v>18</v>
      </c>
      <c r="HZ449" s="315">
        <v>55551</v>
      </c>
      <c r="IA449" s="315">
        <v>0</v>
      </c>
      <c r="IB449" s="315">
        <v>0</v>
      </c>
      <c r="IC449" s="315">
        <v>0</v>
      </c>
      <c r="ID449" s="315">
        <v>30100</v>
      </c>
      <c r="IE449" s="315">
        <v>1500</v>
      </c>
      <c r="IF449" s="315">
        <v>1</v>
      </c>
      <c r="IG449" s="315">
        <v>24300</v>
      </c>
      <c r="IH449" s="315">
        <v>6080</v>
      </c>
      <c r="II449" s="315">
        <v>0</v>
      </c>
      <c r="IJ449" s="315">
        <v>493809</v>
      </c>
      <c r="IK449" s="315">
        <v>19900</v>
      </c>
      <c r="IL449" s="315">
        <v>0</v>
      </c>
      <c r="IM449" s="315">
        <v>29452</v>
      </c>
      <c r="IN449" s="315">
        <v>130401</v>
      </c>
      <c r="IO449" s="315">
        <v>0</v>
      </c>
      <c r="IP449" s="315">
        <v>176355</v>
      </c>
      <c r="IQ449" s="315">
        <v>0</v>
      </c>
      <c r="IR449" s="315">
        <v>129652</v>
      </c>
      <c r="IS449" s="315">
        <v>177896</v>
      </c>
      <c r="IT449" s="315">
        <v>1</v>
      </c>
      <c r="IU449" s="315">
        <v>2950</v>
      </c>
      <c r="IV449" s="315">
        <v>1</v>
      </c>
      <c r="IW449" s="315">
        <v>6</v>
      </c>
      <c r="IX449" s="315">
        <v>2501</v>
      </c>
      <c r="IY449" s="315">
        <v>1</v>
      </c>
      <c r="IZ449" s="315">
        <v>12500</v>
      </c>
      <c r="JA449" s="315">
        <v>0</v>
      </c>
      <c r="JB449" s="315">
        <v>0</v>
      </c>
      <c r="JC449" s="315">
        <v>25500</v>
      </c>
      <c r="JD449" s="315">
        <v>38790</v>
      </c>
      <c r="JE449" s="315">
        <v>0</v>
      </c>
      <c r="JF449" s="315">
        <v>1</v>
      </c>
      <c r="JG449" s="315">
        <v>1203</v>
      </c>
      <c r="JH449" s="315">
        <v>165357</v>
      </c>
      <c r="JI449" s="315">
        <v>0</v>
      </c>
      <c r="JJ449" s="315">
        <v>175502</v>
      </c>
      <c r="JK449" s="315">
        <v>1</v>
      </c>
      <c r="JL449" s="315">
        <v>74550</v>
      </c>
      <c r="JM449" s="315">
        <v>0</v>
      </c>
      <c r="JN449" s="315">
        <v>37450</v>
      </c>
      <c r="JO449" s="315">
        <v>1</v>
      </c>
      <c r="JP449" s="315">
        <v>0</v>
      </c>
      <c r="JQ449" s="315">
        <v>1</v>
      </c>
      <c r="JR449" s="315">
        <v>0</v>
      </c>
      <c r="JS449" s="315">
        <v>2061139.2</v>
      </c>
      <c r="JT449" s="315">
        <v>23000</v>
      </c>
      <c r="JU449" s="315">
        <v>226</v>
      </c>
      <c r="JV449" s="315">
        <v>2400300</v>
      </c>
      <c r="JW449" s="315">
        <v>68101</v>
      </c>
      <c r="JX449" s="315">
        <v>24001</v>
      </c>
      <c r="JY449" s="315">
        <v>22750</v>
      </c>
      <c r="JZ449" s="315">
        <v>18090</v>
      </c>
      <c r="KA449" s="315">
        <v>1</v>
      </c>
      <c r="KB449" s="315">
        <v>4801</v>
      </c>
      <c r="KC449" s="315">
        <v>86</v>
      </c>
      <c r="KD449" s="315">
        <v>19480</v>
      </c>
      <c r="KE449" s="315">
        <v>263527</v>
      </c>
      <c r="KF449" s="315">
        <v>27833.75</v>
      </c>
      <c r="KG449" s="315">
        <v>58840</v>
      </c>
      <c r="KH449" s="315">
        <v>21670</v>
      </c>
      <c r="KI449" s="315">
        <v>9</v>
      </c>
      <c r="KJ449" s="315">
        <v>28000</v>
      </c>
      <c r="KK449" s="315">
        <v>15700</v>
      </c>
      <c r="KL449" s="315">
        <v>1</v>
      </c>
      <c r="KM449" s="315">
        <v>10000</v>
      </c>
      <c r="KN449" s="315">
        <v>1954</v>
      </c>
      <c r="KO449" s="315">
        <v>21001</v>
      </c>
      <c r="KP449" s="315">
        <v>56506</v>
      </c>
      <c r="KQ449" s="315">
        <v>0</v>
      </c>
      <c r="KR449" s="315">
        <v>0</v>
      </c>
      <c r="KS449" s="314">
        <v>0</v>
      </c>
      <c r="KU449" s="312">
        <v>15</v>
      </c>
      <c r="KV449" s="312">
        <v>153</v>
      </c>
      <c r="KY449" s="312">
        <v>9153</v>
      </c>
    </row>
    <row r="450" spans="1:311" x14ac:dyDescent="0.25">
      <c r="A450" s="321">
        <v>2022</v>
      </c>
      <c r="B450" s="320" t="s">
        <v>807</v>
      </c>
      <c r="C450" s="320" t="s">
        <v>817</v>
      </c>
      <c r="D450" s="320" t="s">
        <v>321</v>
      </c>
      <c r="E450" s="320" t="s">
        <v>780</v>
      </c>
      <c r="F450" s="319">
        <v>2601</v>
      </c>
      <c r="G450" s="319">
        <v>26700</v>
      </c>
      <c r="H450" s="319">
        <v>0</v>
      </c>
      <c r="I450" s="319">
        <v>0</v>
      </c>
      <c r="J450" s="319">
        <v>0</v>
      </c>
      <c r="K450" s="319">
        <v>29600</v>
      </c>
      <c r="L450" s="319">
        <v>0</v>
      </c>
      <c r="M450" s="319">
        <v>66940</v>
      </c>
      <c r="N450" s="319">
        <v>1</v>
      </c>
      <c r="O450" s="319">
        <v>28066.9</v>
      </c>
      <c r="P450" s="319">
        <v>215528.9</v>
      </c>
      <c r="Q450" s="319">
        <v>200652</v>
      </c>
      <c r="R450" s="319">
        <v>177995.91</v>
      </c>
      <c r="S450" s="319">
        <v>314642.45</v>
      </c>
      <c r="T450" s="319">
        <v>8</v>
      </c>
      <c r="U450" s="319">
        <v>0</v>
      </c>
      <c r="V450" s="319">
        <v>3</v>
      </c>
      <c r="W450" s="319">
        <v>4</v>
      </c>
      <c r="X450" s="319">
        <v>0</v>
      </c>
      <c r="Y450" s="319">
        <v>180318</v>
      </c>
      <c r="Z450" s="319">
        <v>10002</v>
      </c>
      <c r="AA450" s="319">
        <v>3</v>
      </c>
      <c r="AB450" s="319">
        <v>332366</v>
      </c>
      <c r="AC450" s="319">
        <v>0</v>
      </c>
      <c r="AD450" s="319">
        <v>46173</v>
      </c>
      <c r="AE450" s="319">
        <v>0</v>
      </c>
      <c r="AF450" s="319">
        <v>50900</v>
      </c>
      <c r="AG450" s="319">
        <v>43800</v>
      </c>
      <c r="AH450" s="319">
        <v>74800</v>
      </c>
      <c r="AI450" s="319">
        <v>60801</v>
      </c>
      <c r="AJ450" s="319">
        <v>225916</v>
      </c>
      <c r="AK450" s="319">
        <v>0</v>
      </c>
      <c r="AL450" s="319">
        <v>23603</v>
      </c>
      <c r="AM450" s="319">
        <v>19700</v>
      </c>
      <c r="AN450" s="319">
        <v>1</v>
      </c>
      <c r="AO450" s="319">
        <v>1</v>
      </c>
      <c r="AP450" s="319">
        <v>1</v>
      </c>
      <c r="AQ450" s="319">
        <v>6</v>
      </c>
      <c r="AR450" s="319">
        <v>41351</v>
      </c>
      <c r="AS450" s="319">
        <v>0</v>
      </c>
      <c r="AT450" s="319">
        <v>7500</v>
      </c>
      <c r="AU450" s="319">
        <v>118000</v>
      </c>
      <c r="AV450" s="319">
        <v>10002</v>
      </c>
      <c r="AW450" s="319">
        <v>101170.6</v>
      </c>
      <c r="AX450" s="319">
        <v>6231</v>
      </c>
      <c r="AY450" s="319">
        <v>1009</v>
      </c>
      <c r="AZ450" s="319">
        <v>196993.01</v>
      </c>
      <c r="BA450" s="319">
        <v>0</v>
      </c>
      <c r="BB450" s="319">
        <v>774263</v>
      </c>
      <c r="BC450" s="319">
        <v>0</v>
      </c>
      <c r="BD450" s="319">
        <v>1</v>
      </c>
      <c r="BE450" s="319">
        <v>29265.8</v>
      </c>
      <c r="BF450" s="319">
        <v>12700</v>
      </c>
      <c r="BG450" s="319">
        <v>109401</v>
      </c>
      <c r="BH450" s="319">
        <v>20000</v>
      </c>
      <c r="BI450" s="319">
        <v>7</v>
      </c>
      <c r="BJ450" s="319">
        <v>1</v>
      </c>
      <c r="BK450" s="319">
        <v>1043201</v>
      </c>
      <c r="BL450" s="319">
        <v>24805</v>
      </c>
      <c r="BM450" s="319">
        <v>1</v>
      </c>
      <c r="BN450" s="319">
        <v>21140</v>
      </c>
      <c r="BO450" s="319">
        <v>32000</v>
      </c>
      <c r="BP450" s="319">
        <v>1</v>
      </c>
      <c r="BQ450" s="319">
        <v>44500</v>
      </c>
      <c r="BR450" s="319">
        <v>19195</v>
      </c>
      <c r="BS450" s="319">
        <v>50013</v>
      </c>
      <c r="BT450" s="319">
        <v>2070</v>
      </c>
      <c r="BU450" s="319">
        <v>212</v>
      </c>
      <c r="BV450" s="319">
        <v>1</v>
      </c>
      <c r="BW450" s="319">
        <v>8500</v>
      </c>
      <c r="BX450" s="319">
        <v>85905</v>
      </c>
      <c r="BY450" s="319">
        <v>39800</v>
      </c>
      <c r="BZ450" s="319">
        <v>0</v>
      </c>
      <c r="CA450" s="319">
        <v>1</v>
      </c>
      <c r="CB450" s="319">
        <v>2203</v>
      </c>
      <c r="CC450" s="319">
        <v>0</v>
      </c>
      <c r="CD450" s="319">
        <v>134999</v>
      </c>
      <c r="CE450" s="319">
        <v>0</v>
      </c>
      <c r="CF450" s="319">
        <v>124750</v>
      </c>
      <c r="CG450" s="319">
        <v>51419.95</v>
      </c>
      <c r="CH450" s="319">
        <v>11402</v>
      </c>
      <c r="CI450" s="319">
        <v>69847.600000000006</v>
      </c>
      <c r="CJ450" s="319">
        <v>55105</v>
      </c>
      <c r="CK450" s="319">
        <v>0</v>
      </c>
      <c r="CL450" s="319">
        <v>1010</v>
      </c>
      <c r="CM450" s="319">
        <v>0</v>
      </c>
      <c r="CN450" s="319">
        <v>1</v>
      </c>
      <c r="CO450" s="319">
        <v>49492</v>
      </c>
      <c r="CP450" s="319">
        <v>16004</v>
      </c>
      <c r="CQ450" s="319">
        <v>0</v>
      </c>
      <c r="CR450" s="319">
        <v>1</v>
      </c>
      <c r="CS450" s="319">
        <v>1167</v>
      </c>
      <c r="CT450" s="319">
        <v>69744</v>
      </c>
      <c r="CU450" s="319">
        <v>23000</v>
      </c>
      <c r="CV450" s="319">
        <v>2751</v>
      </c>
      <c r="CW450" s="319">
        <v>77801</v>
      </c>
      <c r="CX450" s="319">
        <v>356397.05</v>
      </c>
      <c r="CY450" s="319">
        <v>0</v>
      </c>
      <c r="CZ450" s="319">
        <v>1643806.65</v>
      </c>
      <c r="DA450" s="319">
        <v>0</v>
      </c>
      <c r="DB450" s="319">
        <v>7686</v>
      </c>
      <c r="DC450" s="319">
        <v>61610</v>
      </c>
      <c r="DD450" s="319">
        <v>20018</v>
      </c>
      <c r="DE450" s="319">
        <v>11794</v>
      </c>
      <c r="DF450" s="319">
        <v>0</v>
      </c>
      <c r="DG450" s="319">
        <v>5001</v>
      </c>
      <c r="DH450" s="319">
        <v>0</v>
      </c>
      <c r="DI450" s="319">
        <v>1</v>
      </c>
      <c r="DJ450" s="319">
        <v>641005</v>
      </c>
      <c r="DK450" s="319">
        <v>1</v>
      </c>
      <c r="DL450" s="319">
        <v>1</v>
      </c>
      <c r="DM450" s="319">
        <v>12251</v>
      </c>
      <c r="DN450" s="319">
        <v>11900</v>
      </c>
      <c r="DO450" s="319">
        <v>0</v>
      </c>
      <c r="DP450" s="319">
        <v>6508</v>
      </c>
      <c r="DQ450" s="319">
        <v>16500</v>
      </c>
      <c r="DR450" s="319">
        <v>1</v>
      </c>
      <c r="DS450" s="319">
        <v>31</v>
      </c>
      <c r="DT450" s="319">
        <v>148000</v>
      </c>
      <c r="DU450" s="319">
        <v>850001</v>
      </c>
      <c r="DV450" s="319">
        <v>1</v>
      </c>
      <c r="DW450" s="319">
        <v>0</v>
      </c>
      <c r="DX450" s="319">
        <v>509625</v>
      </c>
      <c r="DY450" s="319">
        <v>85200</v>
      </c>
      <c r="DZ450" s="319">
        <v>1275901</v>
      </c>
      <c r="EA450" s="319">
        <v>1495650</v>
      </c>
      <c r="EB450" s="319">
        <v>9603</v>
      </c>
      <c r="EC450" s="319">
        <v>49400</v>
      </c>
      <c r="ED450" s="319">
        <v>201</v>
      </c>
      <c r="EE450" s="319">
        <v>0</v>
      </c>
      <c r="EF450" s="319">
        <v>4500</v>
      </c>
      <c r="EG450" s="319">
        <v>583000</v>
      </c>
      <c r="EH450" s="319">
        <v>7300</v>
      </c>
      <c r="EI450" s="319">
        <v>8</v>
      </c>
      <c r="EJ450" s="319">
        <v>20</v>
      </c>
      <c r="EK450" s="319">
        <v>0</v>
      </c>
      <c r="EL450" s="319">
        <v>1</v>
      </c>
      <c r="EM450" s="319">
        <v>19771</v>
      </c>
      <c r="EN450" s="319">
        <v>31902</v>
      </c>
      <c r="EO450" s="319">
        <v>1</v>
      </c>
      <c r="EP450" s="319">
        <v>8150</v>
      </c>
      <c r="EQ450" s="319">
        <v>4</v>
      </c>
      <c r="ER450" s="319">
        <v>0</v>
      </c>
      <c r="ES450" s="319">
        <v>23104</v>
      </c>
      <c r="ET450" s="319">
        <v>37883</v>
      </c>
      <c r="EU450" s="319">
        <v>1</v>
      </c>
      <c r="EV450" s="319">
        <v>32001</v>
      </c>
      <c r="EW450" s="319">
        <v>0</v>
      </c>
      <c r="EX450" s="319">
        <v>1</v>
      </c>
      <c r="EY450" s="319">
        <v>1654187</v>
      </c>
      <c r="EZ450" s="319">
        <v>141383232.56</v>
      </c>
      <c r="FA450" s="319">
        <v>76100</v>
      </c>
      <c r="FB450" s="319">
        <v>33</v>
      </c>
      <c r="FC450" s="319">
        <v>6896686.6500000004</v>
      </c>
      <c r="FD450" s="319">
        <v>162432.85</v>
      </c>
      <c r="FE450" s="319">
        <v>181218.65</v>
      </c>
      <c r="FF450" s="319">
        <v>125750</v>
      </c>
      <c r="FG450" s="319">
        <v>117896.89</v>
      </c>
      <c r="FH450" s="319">
        <v>44045.25</v>
      </c>
      <c r="FI450" s="319">
        <v>272327</v>
      </c>
      <c r="FJ450" s="319">
        <v>134400</v>
      </c>
      <c r="FK450" s="319">
        <v>100001</v>
      </c>
      <c r="FL450" s="319">
        <v>0</v>
      </c>
      <c r="FM450" s="319">
        <v>0</v>
      </c>
      <c r="FN450" s="319">
        <v>1</v>
      </c>
      <c r="FO450" s="319">
        <v>4124</v>
      </c>
      <c r="FP450" s="319">
        <v>6</v>
      </c>
      <c r="FQ450" s="319">
        <v>1</v>
      </c>
      <c r="FR450" s="319">
        <v>940626.95</v>
      </c>
      <c r="FS450" s="319">
        <v>12150</v>
      </c>
      <c r="FT450" s="319">
        <v>0</v>
      </c>
      <c r="FU450" s="319">
        <v>15501</v>
      </c>
      <c r="FV450" s="319">
        <v>0</v>
      </c>
      <c r="FW450" s="319">
        <v>0</v>
      </c>
      <c r="FX450" s="319">
        <v>0</v>
      </c>
      <c r="FY450" s="319">
        <v>93462.399999999994</v>
      </c>
      <c r="FZ450" s="319">
        <v>1</v>
      </c>
      <c r="GA450" s="319">
        <v>6180</v>
      </c>
      <c r="GB450" s="319">
        <v>28602</v>
      </c>
      <c r="GC450" s="319">
        <v>24040</v>
      </c>
      <c r="GD450" s="319">
        <v>3</v>
      </c>
      <c r="GE450" s="319">
        <v>76901</v>
      </c>
      <c r="GF450" s="319">
        <v>0</v>
      </c>
      <c r="GG450" s="319">
        <v>69075</v>
      </c>
      <c r="GH450" s="319">
        <v>3101</v>
      </c>
      <c r="GI450" s="319">
        <v>5040</v>
      </c>
      <c r="GJ450" s="319">
        <v>685</v>
      </c>
      <c r="GK450" s="319">
        <v>6</v>
      </c>
      <c r="GL450" s="319">
        <v>60323</v>
      </c>
      <c r="GM450" s="319">
        <v>0</v>
      </c>
      <c r="GN450" s="319">
        <v>4001</v>
      </c>
      <c r="GO450" s="319">
        <v>2138016</v>
      </c>
      <c r="GP450" s="319">
        <v>39088.83</v>
      </c>
      <c r="GQ450" s="319">
        <v>20695</v>
      </c>
      <c r="GR450" s="319">
        <v>1</v>
      </c>
      <c r="GS450" s="319">
        <v>7774980</v>
      </c>
      <c r="GT450" s="319">
        <v>0</v>
      </c>
      <c r="GU450" s="319">
        <v>0</v>
      </c>
      <c r="GV450" s="319">
        <v>89440</v>
      </c>
      <c r="GW450" s="319">
        <v>207</v>
      </c>
      <c r="GX450" s="319">
        <v>1050010</v>
      </c>
      <c r="GY450" s="319">
        <v>0</v>
      </c>
      <c r="GZ450" s="319">
        <v>122867</v>
      </c>
      <c r="HA450" s="319">
        <v>538112.4</v>
      </c>
      <c r="HB450" s="319">
        <v>2402</v>
      </c>
      <c r="HC450" s="319">
        <v>240379</v>
      </c>
      <c r="HD450" s="319">
        <v>24057</v>
      </c>
      <c r="HE450" s="319">
        <v>30000</v>
      </c>
      <c r="HF450" s="319">
        <v>10000</v>
      </c>
      <c r="HG450" s="319">
        <v>82202</v>
      </c>
      <c r="HH450" s="319">
        <v>0</v>
      </c>
      <c r="HI450" s="319">
        <v>13</v>
      </c>
      <c r="HJ450" s="319">
        <v>13000</v>
      </c>
      <c r="HK450" s="319">
        <v>0</v>
      </c>
      <c r="HL450" s="319">
        <v>51503</v>
      </c>
      <c r="HM450" s="319">
        <v>1</v>
      </c>
      <c r="HN450" s="319">
        <v>325000</v>
      </c>
      <c r="HO450" s="319">
        <v>49805</v>
      </c>
      <c r="HP450" s="319">
        <v>9</v>
      </c>
      <c r="HQ450" s="319">
        <v>3</v>
      </c>
      <c r="HR450" s="319">
        <v>1</v>
      </c>
      <c r="HS450" s="319">
        <v>9492</v>
      </c>
      <c r="HT450" s="319">
        <v>3573664</v>
      </c>
      <c r="HU450" s="319">
        <v>77200</v>
      </c>
      <c r="HV450" s="319">
        <v>8</v>
      </c>
      <c r="HW450" s="319">
        <v>300048</v>
      </c>
      <c r="HX450" s="319">
        <v>78995</v>
      </c>
      <c r="HY450" s="319">
        <v>490518</v>
      </c>
      <c r="HZ450" s="319">
        <v>55551</v>
      </c>
      <c r="IA450" s="319">
        <v>2</v>
      </c>
      <c r="IB450" s="319">
        <v>0</v>
      </c>
      <c r="IC450" s="319">
        <v>0</v>
      </c>
      <c r="ID450" s="319">
        <v>30100</v>
      </c>
      <c r="IE450" s="319">
        <v>23850</v>
      </c>
      <c r="IF450" s="319">
        <v>1</v>
      </c>
      <c r="IG450" s="319">
        <v>24300</v>
      </c>
      <c r="IH450" s="319">
        <v>6080</v>
      </c>
      <c r="II450" s="319">
        <v>0</v>
      </c>
      <c r="IJ450" s="319">
        <v>493809</v>
      </c>
      <c r="IK450" s="319">
        <v>19900</v>
      </c>
      <c r="IL450" s="319">
        <v>0</v>
      </c>
      <c r="IM450" s="319">
        <v>29452</v>
      </c>
      <c r="IN450" s="319">
        <v>130401</v>
      </c>
      <c r="IO450" s="319">
        <v>0</v>
      </c>
      <c r="IP450" s="319">
        <v>178605</v>
      </c>
      <c r="IQ450" s="319">
        <v>0</v>
      </c>
      <c r="IR450" s="319">
        <v>192252</v>
      </c>
      <c r="IS450" s="319">
        <v>182896</v>
      </c>
      <c r="IT450" s="319">
        <v>1</v>
      </c>
      <c r="IU450" s="319">
        <v>132950</v>
      </c>
      <c r="IV450" s="319">
        <v>1</v>
      </c>
      <c r="IW450" s="319">
        <v>6</v>
      </c>
      <c r="IX450" s="319">
        <v>2501</v>
      </c>
      <c r="IY450" s="319">
        <v>1</v>
      </c>
      <c r="IZ450" s="319">
        <v>12500</v>
      </c>
      <c r="JA450" s="319">
        <v>0</v>
      </c>
      <c r="JB450" s="319">
        <v>0</v>
      </c>
      <c r="JC450" s="319">
        <v>25500</v>
      </c>
      <c r="JD450" s="319">
        <v>38790</v>
      </c>
      <c r="JE450" s="319">
        <v>0</v>
      </c>
      <c r="JF450" s="319">
        <v>1</v>
      </c>
      <c r="JG450" s="319">
        <v>1203</v>
      </c>
      <c r="JH450" s="319">
        <v>165357</v>
      </c>
      <c r="JI450" s="319">
        <v>0</v>
      </c>
      <c r="JJ450" s="319">
        <v>175502</v>
      </c>
      <c r="JK450" s="319">
        <v>1</v>
      </c>
      <c r="JL450" s="319">
        <v>74550</v>
      </c>
      <c r="JM450" s="319">
        <v>0</v>
      </c>
      <c r="JN450" s="319">
        <v>37450</v>
      </c>
      <c r="JO450" s="319">
        <v>1</v>
      </c>
      <c r="JP450" s="319">
        <v>0</v>
      </c>
      <c r="JQ450" s="319">
        <v>173469.65</v>
      </c>
      <c r="JR450" s="319">
        <v>0</v>
      </c>
      <c r="JS450" s="319">
        <v>2061139.2</v>
      </c>
      <c r="JT450" s="319">
        <v>151800</v>
      </c>
      <c r="JU450" s="319">
        <v>2477</v>
      </c>
      <c r="JV450" s="319">
        <v>2805875</v>
      </c>
      <c r="JW450" s="319">
        <v>68101</v>
      </c>
      <c r="JX450" s="319">
        <v>24001</v>
      </c>
      <c r="JY450" s="319">
        <v>22750</v>
      </c>
      <c r="JZ450" s="319">
        <v>18090</v>
      </c>
      <c r="KA450" s="319">
        <v>1</v>
      </c>
      <c r="KB450" s="319">
        <v>9801</v>
      </c>
      <c r="KC450" s="319">
        <v>86</v>
      </c>
      <c r="KD450" s="319">
        <v>19480</v>
      </c>
      <c r="KE450" s="319">
        <v>290437.71999999997</v>
      </c>
      <c r="KF450" s="319">
        <v>27833.75</v>
      </c>
      <c r="KG450" s="319">
        <v>58840</v>
      </c>
      <c r="KH450" s="319">
        <v>21670</v>
      </c>
      <c r="KI450" s="319">
        <v>9</v>
      </c>
      <c r="KJ450" s="319">
        <v>28000</v>
      </c>
      <c r="KK450" s="319">
        <v>23260</v>
      </c>
      <c r="KL450" s="319">
        <v>1</v>
      </c>
      <c r="KM450" s="319">
        <v>10000</v>
      </c>
      <c r="KN450" s="319">
        <v>4704</v>
      </c>
      <c r="KO450" s="319">
        <v>21001</v>
      </c>
      <c r="KP450" s="319">
        <v>56506</v>
      </c>
      <c r="KQ450" s="319">
        <v>13983692</v>
      </c>
      <c r="KR450" s="319">
        <v>0</v>
      </c>
      <c r="KS450" s="318">
        <v>0</v>
      </c>
      <c r="KU450" s="338" t="s">
        <v>943</v>
      </c>
      <c r="KV450" s="312" t="s">
        <v>943</v>
      </c>
      <c r="KY450" s="312" t="s">
        <v>943</v>
      </c>
    </row>
    <row r="451" spans="1:311" x14ac:dyDescent="0.25">
      <c r="A451" s="317">
        <v>2022</v>
      </c>
      <c r="B451" s="316" t="s">
        <v>807</v>
      </c>
      <c r="C451" s="316" t="s">
        <v>814</v>
      </c>
      <c r="D451" s="316" t="s">
        <v>816</v>
      </c>
      <c r="E451" s="316" t="s">
        <v>780</v>
      </c>
      <c r="F451" s="315">
        <v>0</v>
      </c>
      <c r="G451" s="315">
        <v>0</v>
      </c>
      <c r="H451" s="315">
        <v>0</v>
      </c>
      <c r="I451" s="315">
        <v>1</v>
      </c>
      <c r="J451" s="315">
        <v>0</v>
      </c>
      <c r="K451" s="315">
        <v>0</v>
      </c>
      <c r="L451" s="315">
        <v>44445</v>
      </c>
      <c r="M451" s="315">
        <v>0</v>
      </c>
      <c r="N451" s="315">
        <v>0</v>
      </c>
      <c r="O451" s="315">
        <v>0</v>
      </c>
      <c r="P451" s="315">
        <v>0</v>
      </c>
      <c r="Q451" s="315">
        <v>0</v>
      </c>
      <c r="R451" s="315">
        <v>0</v>
      </c>
      <c r="S451" s="315">
        <v>0</v>
      </c>
      <c r="T451" s="315">
        <v>0</v>
      </c>
      <c r="U451" s="315">
        <v>0</v>
      </c>
      <c r="V451" s="315">
        <v>0</v>
      </c>
      <c r="W451" s="315">
        <v>0</v>
      </c>
      <c r="X451" s="315">
        <v>0</v>
      </c>
      <c r="Y451" s="315">
        <v>0</v>
      </c>
      <c r="Z451" s="315">
        <v>0</v>
      </c>
      <c r="AA451" s="315">
        <v>0</v>
      </c>
      <c r="AB451" s="315">
        <v>0</v>
      </c>
      <c r="AC451" s="315">
        <v>0</v>
      </c>
      <c r="AD451" s="315">
        <v>0</v>
      </c>
      <c r="AE451" s="315">
        <v>0</v>
      </c>
      <c r="AF451" s="315">
        <v>21539.1</v>
      </c>
      <c r="AG451" s="315">
        <v>0</v>
      </c>
      <c r="AH451" s="315">
        <v>0</v>
      </c>
      <c r="AI451" s="315">
        <v>0</v>
      </c>
      <c r="AJ451" s="315">
        <v>0</v>
      </c>
      <c r="AK451" s="315">
        <v>0</v>
      </c>
      <c r="AL451" s="315">
        <v>0</v>
      </c>
      <c r="AM451" s="315">
        <v>0</v>
      </c>
      <c r="AN451" s="315">
        <v>0</v>
      </c>
      <c r="AO451" s="315">
        <v>0</v>
      </c>
      <c r="AP451" s="315">
        <v>0</v>
      </c>
      <c r="AQ451" s="315">
        <v>0</v>
      </c>
      <c r="AR451" s="315">
        <v>0</v>
      </c>
      <c r="AS451" s="315">
        <v>0</v>
      </c>
      <c r="AT451" s="315">
        <v>0</v>
      </c>
      <c r="AU451" s="315">
        <v>0</v>
      </c>
      <c r="AV451" s="315">
        <v>0</v>
      </c>
      <c r="AW451" s="315">
        <v>0</v>
      </c>
      <c r="AX451" s="315">
        <v>0</v>
      </c>
      <c r="AY451" s="315">
        <v>0</v>
      </c>
      <c r="AZ451" s="315">
        <v>0</v>
      </c>
      <c r="BA451" s="315">
        <v>0</v>
      </c>
      <c r="BB451" s="315">
        <v>0</v>
      </c>
      <c r="BC451" s="315">
        <v>0</v>
      </c>
      <c r="BD451" s="315">
        <v>0</v>
      </c>
      <c r="BE451" s="315">
        <v>0</v>
      </c>
      <c r="BF451" s="315">
        <v>0</v>
      </c>
      <c r="BG451" s="315">
        <v>0</v>
      </c>
      <c r="BH451" s="315">
        <v>0</v>
      </c>
      <c r="BI451" s="315">
        <v>0</v>
      </c>
      <c r="BJ451" s="315">
        <v>0</v>
      </c>
      <c r="BK451" s="315">
        <v>0</v>
      </c>
      <c r="BL451" s="315">
        <v>0</v>
      </c>
      <c r="BM451" s="315">
        <v>0</v>
      </c>
      <c r="BN451" s="315">
        <v>0</v>
      </c>
      <c r="BO451" s="315">
        <v>0</v>
      </c>
      <c r="BP451" s="315">
        <v>0</v>
      </c>
      <c r="BQ451" s="315">
        <v>0</v>
      </c>
      <c r="BR451" s="315">
        <v>0</v>
      </c>
      <c r="BS451" s="315">
        <v>0</v>
      </c>
      <c r="BT451" s="315">
        <v>0</v>
      </c>
      <c r="BU451" s="315">
        <v>37500</v>
      </c>
      <c r="BV451" s="315">
        <v>1</v>
      </c>
      <c r="BW451" s="315">
        <v>66275.95</v>
      </c>
      <c r="BX451" s="315">
        <v>0</v>
      </c>
      <c r="BY451" s="315">
        <v>74190.25</v>
      </c>
      <c r="BZ451" s="315">
        <v>0</v>
      </c>
      <c r="CA451" s="315">
        <v>0</v>
      </c>
      <c r="CB451" s="315">
        <v>0</v>
      </c>
      <c r="CC451" s="315">
        <v>0</v>
      </c>
      <c r="CD451" s="315">
        <v>0</v>
      </c>
      <c r="CE451" s="315">
        <v>0</v>
      </c>
      <c r="CF451" s="315">
        <v>0</v>
      </c>
      <c r="CG451" s="315">
        <v>0</v>
      </c>
      <c r="CH451" s="315">
        <v>0</v>
      </c>
      <c r="CI451" s="315">
        <v>0</v>
      </c>
      <c r="CJ451" s="315">
        <v>0</v>
      </c>
      <c r="CK451" s="315">
        <v>0</v>
      </c>
      <c r="CL451" s="315">
        <v>0</v>
      </c>
      <c r="CM451" s="315">
        <v>0</v>
      </c>
      <c r="CN451" s="315">
        <v>0</v>
      </c>
      <c r="CO451" s="315">
        <v>0</v>
      </c>
      <c r="CP451" s="315">
        <v>0</v>
      </c>
      <c r="CQ451" s="315">
        <v>0</v>
      </c>
      <c r="CR451" s="315">
        <v>1</v>
      </c>
      <c r="CS451" s="315">
        <v>0</v>
      </c>
      <c r="CT451" s="315">
        <v>0</v>
      </c>
      <c r="CU451" s="315">
        <v>0</v>
      </c>
      <c r="CV451" s="315">
        <v>0</v>
      </c>
      <c r="CW451" s="315">
        <v>0</v>
      </c>
      <c r="CX451" s="315">
        <v>0</v>
      </c>
      <c r="CY451" s="315">
        <v>0</v>
      </c>
      <c r="CZ451" s="315">
        <v>0</v>
      </c>
      <c r="DA451" s="315">
        <v>0</v>
      </c>
      <c r="DB451" s="315">
        <v>0</v>
      </c>
      <c r="DC451" s="315">
        <v>0</v>
      </c>
      <c r="DD451" s="315">
        <v>109892.4</v>
      </c>
      <c r="DE451" s="315">
        <v>0</v>
      </c>
      <c r="DF451" s="315">
        <v>0</v>
      </c>
      <c r="DG451" s="315">
        <v>12451.92</v>
      </c>
      <c r="DH451" s="315">
        <v>0</v>
      </c>
      <c r="DI451" s="315">
        <v>0</v>
      </c>
      <c r="DJ451" s="315">
        <v>0</v>
      </c>
      <c r="DK451" s="315">
        <v>164192.5</v>
      </c>
      <c r="DL451" s="315">
        <v>0</v>
      </c>
      <c r="DM451" s="315">
        <v>0</v>
      </c>
      <c r="DN451" s="315">
        <v>0</v>
      </c>
      <c r="DO451" s="315">
        <v>195000</v>
      </c>
      <c r="DP451" s="315">
        <v>0</v>
      </c>
      <c r="DQ451" s="315">
        <v>11734.98</v>
      </c>
      <c r="DR451" s="315">
        <v>0</v>
      </c>
      <c r="DS451" s="315">
        <v>123003.07</v>
      </c>
      <c r="DT451" s="315">
        <v>0</v>
      </c>
      <c r="DU451" s="315">
        <v>0</v>
      </c>
      <c r="DV451" s="315">
        <v>0</v>
      </c>
      <c r="DW451" s="315">
        <v>0</v>
      </c>
      <c r="DX451" s="315">
        <v>0</v>
      </c>
      <c r="DY451" s="315">
        <v>142911.35999999999</v>
      </c>
      <c r="DZ451" s="315">
        <v>0</v>
      </c>
      <c r="EA451" s="315">
        <v>703481</v>
      </c>
      <c r="EB451" s="315">
        <v>0</v>
      </c>
      <c r="EC451" s="315">
        <v>0</v>
      </c>
      <c r="ED451" s="315">
        <v>0</v>
      </c>
      <c r="EE451" s="315">
        <v>0</v>
      </c>
      <c r="EF451" s="315">
        <v>7255</v>
      </c>
      <c r="EG451" s="315">
        <v>5000000</v>
      </c>
      <c r="EH451" s="315">
        <v>0</v>
      </c>
      <c r="EI451" s="315">
        <v>0</v>
      </c>
      <c r="EJ451" s="315">
        <v>0</v>
      </c>
      <c r="EK451" s="315">
        <v>0</v>
      </c>
      <c r="EL451" s="315">
        <v>0</v>
      </c>
      <c r="EM451" s="315">
        <v>0</v>
      </c>
      <c r="EN451" s="315">
        <v>0</v>
      </c>
      <c r="EO451" s="315">
        <v>0</v>
      </c>
      <c r="EP451" s="315">
        <v>204700</v>
      </c>
      <c r="EQ451" s="315">
        <v>0</v>
      </c>
      <c r="ER451" s="315">
        <v>0</v>
      </c>
      <c r="ES451" s="315">
        <v>0</v>
      </c>
      <c r="ET451" s="315">
        <v>0</v>
      </c>
      <c r="EU451" s="315">
        <v>0</v>
      </c>
      <c r="EV451" s="315">
        <v>0</v>
      </c>
      <c r="EW451" s="315">
        <v>0</v>
      </c>
      <c r="EX451" s="315">
        <v>0</v>
      </c>
      <c r="EY451" s="315">
        <v>0</v>
      </c>
      <c r="EZ451" s="315">
        <v>0</v>
      </c>
      <c r="FA451" s="315">
        <v>0</v>
      </c>
      <c r="FB451" s="315">
        <v>0</v>
      </c>
      <c r="FC451" s="315">
        <v>0</v>
      </c>
      <c r="FD451" s="315">
        <v>0</v>
      </c>
      <c r="FE451" s="315">
        <v>0</v>
      </c>
      <c r="FF451" s="315">
        <v>0</v>
      </c>
      <c r="FG451" s="315">
        <v>0</v>
      </c>
      <c r="FH451" s="315">
        <v>0</v>
      </c>
      <c r="FI451" s="315">
        <v>0</v>
      </c>
      <c r="FJ451" s="315">
        <v>0</v>
      </c>
      <c r="FK451" s="315">
        <v>597231</v>
      </c>
      <c r="FL451" s="315">
        <v>0</v>
      </c>
      <c r="FM451" s="315">
        <v>0</v>
      </c>
      <c r="FN451" s="315">
        <v>0</v>
      </c>
      <c r="FO451" s="315">
        <v>0</v>
      </c>
      <c r="FP451" s="315">
        <v>0</v>
      </c>
      <c r="FQ451" s="315">
        <v>0</v>
      </c>
      <c r="FR451" s="315">
        <v>0</v>
      </c>
      <c r="FS451" s="315">
        <v>0</v>
      </c>
      <c r="FT451" s="315">
        <v>0</v>
      </c>
      <c r="FU451" s="315">
        <v>0</v>
      </c>
      <c r="FV451" s="315">
        <v>0</v>
      </c>
      <c r="FW451" s="315">
        <v>0</v>
      </c>
      <c r="FX451" s="315">
        <v>0</v>
      </c>
      <c r="FY451" s="315">
        <v>0</v>
      </c>
      <c r="FZ451" s="315">
        <v>0</v>
      </c>
      <c r="GA451" s="315">
        <v>0</v>
      </c>
      <c r="GB451" s="315">
        <v>0</v>
      </c>
      <c r="GC451" s="315">
        <v>0</v>
      </c>
      <c r="GD451" s="315">
        <v>0</v>
      </c>
      <c r="GE451" s="315">
        <v>0</v>
      </c>
      <c r="GF451" s="315">
        <v>1151474.6100000001</v>
      </c>
      <c r="GG451" s="315">
        <v>0</v>
      </c>
      <c r="GH451" s="315">
        <v>0</v>
      </c>
      <c r="GI451" s="315">
        <v>0</v>
      </c>
      <c r="GJ451" s="315">
        <v>0</v>
      </c>
      <c r="GK451" s="315">
        <v>0</v>
      </c>
      <c r="GL451" s="315">
        <v>0</v>
      </c>
      <c r="GM451" s="315">
        <v>0</v>
      </c>
      <c r="GN451" s="315">
        <v>0</v>
      </c>
      <c r="GO451" s="315">
        <v>0</v>
      </c>
      <c r="GP451" s="315">
        <v>0</v>
      </c>
      <c r="GQ451" s="315">
        <v>0</v>
      </c>
      <c r="GR451" s="315">
        <v>0</v>
      </c>
      <c r="GS451" s="315">
        <v>0</v>
      </c>
      <c r="GT451" s="315">
        <v>0</v>
      </c>
      <c r="GU451" s="315">
        <v>0</v>
      </c>
      <c r="GV451" s="315">
        <v>0</v>
      </c>
      <c r="GW451" s="315">
        <v>288400</v>
      </c>
      <c r="GX451" s="315">
        <v>0</v>
      </c>
      <c r="GY451" s="315">
        <v>0</v>
      </c>
      <c r="GZ451" s="315">
        <v>0</v>
      </c>
      <c r="HA451" s="315">
        <v>698896.15</v>
      </c>
      <c r="HB451" s="315">
        <v>0</v>
      </c>
      <c r="HC451" s="315">
        <v>0</v>
      </c>
      <c r="HD451" s="315">
        <v>0</v>
      </c>
      <c r="HE451" s="315">
        <v>0</v>
      </c>
      <c r="HF451" s="315">
        <v>0</v>
      </c>
      <c r="HG451" s="315">
        <v>0</v>
      </c>
      <c r="HH451" s="315">
        <v>0</v>
      </c>
      <c r="HI451" s="315">
        <v>0</v>
      </c>
      <c r="HJ451" s="315">
        <v>0</v>
      </c>
      <c r="HK451" s="315">
        <v>0</v>
      </c>
      <c r="HL451" s="315">
        <v>0</v>
      </c>
      <c r="HM451" s="315">
        <v>1</v>
      </c>
      <c r="HN451" s="315">
        <v>0</v>
      </c>
      <c r="HO451" s="315">
        <v>0</v>
      </c>
      <c r="HP451" s="315">
        <v>0</v>
      </c>
      <c r="HQ451" s="315">
        <v>0</v>
      </c>
      <c r="HR451" s="315">
        <v>0</v>
      </c>
      <c r="HS451" s="315">
        <v>0</v>
      </c>
      <c r="HT451" s="315">
        <v>0</v>
      </c>
      <c r="HU451" s="315">
        <v>0</v>
      </c>
      <c r="HV451" s="315">
        <v>0</v>
      </c>
      <c r="HW451" s="315">
        <v>115250</v>
      </c>
      <c r="HX451" s="315">
        <v>173468.65</v>
      </c>
      <c r="HY451" s="315">
        <v>800000</v>
      </c>
      <c r="HZ451" s="315">
        <v>0</v>
      </c>
      <c r="IA451" s="315">
        <v>0</v>
      </c>
      <c r="IB451" s="315">
        <v>0</v>
      </c>
      <c r="IC451" s="315">
        <v>0</v>
      </c>
      <c r="ID451" s="315">
        <v>0</v>
      </c>
      <c r="IE451" s="315">
        <v>5424.7</v>
      </c>
      <c r="IF451" s="315">
        <v>0</v>
      </c>
      <c r="IG451" s="315">
        <v>0</v>
      </c>
      <c r="IH451" s="315">
        <v>0</v>
      </c>
      <c r="II451" s="315">
        <v>169500.85</v>
      </c>
      <c r="IJ451" s="315">
        <v>4834673</v>
      </c>
      <c r="IK451" s="315">
        <v>1</v>
      </c>
      <c r="IL451" s="315">
        <v>0</v>
      </c>
      <c r="IM451" s="315">
        <v>0</v>
      </c>
      <c r="IN451" s="315">
        <v>0</v>
      </c>
      <c r="IO451" s="315">
        <v>0</v>
      </c>
      <c r="IP451" s="315">
        <v>0</v>
      </c>
      <c r="IQ451" s="315">
        <v>0</v>
      </c>
      <c r="IR451" s="315">
        <v>0</v>
      </c>
      <c r="IS451" s="315">
        <v>0</v>
      </c>
      <c r="IT451" s="315">
        <v>0</v>
      </c>
      <c r="IU451" s="315">
        <v>0</v>
      </c>
      <c r="IV451" s="315">
        <v>0</v>
      </c>
      <c r="IW451" s="315">
        <v>0</v>
      </c>
      <c r="IX451" s="315">
        <v>701</v>
      </c>
      <c r="IY451" s="315">
        <v>0</v>
      </c>
      <c r="IZ451" s="315">
        <v>0</v>
      </c>
      <c r="JA451" s="315">
        <v>0</v>
      </c>
      <c r="JB451" s="315">
        <v>0</v>
      </c>
      <c r="JC451" s="315">
        <v>0</v>
      </c>
      <c r="JD451" s="315">
        <v>0</v>
      </c>
      <c r="JE451" s="315">
        <v>0</v>
      </c>
      <c r="JF451" s="315">
        <v>36988.5</v>
      </c>
      <c r="JG451" s="315">
        <v>25321</v>
      </c>
      <c r="JH451" s="315">
        <v>0</v>
      </c>
      <c r="JI451" s="315">
        <v>0</v>
      </c>
      <c r="JJ451" s="315">
        <v>0</v>
      </c>
      <c r="JK451" s="315">
        <v>0</v>
      </c>
      <c r="JL451" s="315">
        <v>0</v>
      </c>
      <c r="JM451" s="315">
        <v>0</v>
      </c>
      <c r="JN451" s="315">
        <v>0</v>
      </c>
      <c r="JO451" s="315">
        <v>450584</v>
      </c>
      <c r="JP451" s="315">
        <v>0</v>
      </c>
      <c r="JQ451" s="315">
        <v>0</v>
      </c>
      <c r="JR451" s="315">
        <v>0</v>
      </c>
      <c r="JS451" s="315">
        <v>0</v>
      </c>
      <c r="JT451" s="315">
        <v>0</v>
      </c>
      <c r="JU451" s="315">
        <v>0</v>
      </c>
      <c r="JV451" s="315">
        <v>0</v>
      </c>
      <c r="JW451" s="315">
        <v>0</v>
      </c>
      <c r="JX451" s="315">
        <v>0</v>
      </c>
      <c r="JY451" s="315">
        <v>0</v>
      </c>
      <c r="JZ451" s="315">
        <v>0</v>
      </c>
      <c r="KA451" s="315">
        <v>0</v>
      </c>
      <c r="KB451" s="315">
        <v>0</v>
      </c>
      <c r="KC451" s="315">
        <v>0</v>
      </c>
      <c r="KD451" s="315">
        <v>0</v>
      </c>
      <c r="KE451" s="315">
        <v>0</v>
      </c>
      <c r="KF451" s="315">
        <v>0</v>
      </c>
      <c r="KG451" s="315">
        <v>0</v>
      </c>
      <c r="KH451" s="315">
        <v>0</v>
      </c>
      <c r="KI451" s="315">
        <v>0</v>
      </c>
      <c r="KJ451" s="315">
        <v>0</v>
      </c>
      <c r="KK451" s="315">
        <v>0</v>
      </c>
      <c r="KL451" s="315">
        <v>0</v>
      </c>
      <c r="KM451" s="315">
        <v>0</v>
      </c>
      <c r="KN451" s="315">
        <v>0</v>
      </c>
      <c r="KO451" s="315">
        <v>45350</v>
      </c>
      <c r="KP451" s="315">
        <v>0</v>
      </c>
      <c r="KQ451" s="315">
        <v>0</v>
      </c>
      <c r="KR451" s="315">
        <v>0</v>
      </c>
      <c r="KS451" s="314">
        <v>0</v>
      </c>
      <c r="KU451" s="312">
        <v>16</v>
      </c>
      <c r="KV451" s="312">
        <v>162</v>
      </c>
      <c r="KY451" s="312">
        <v>9162</v>
      </c>
    </row>
    <row r="452" spans="1:311" x14ac:dyDescent="0.25">
      <c r="A452" s="321">
        <v>2022</v>
      </c>
      <c r="B452" s="320" t="s">
        <v>807</v>
      </c>
      <c r="C452" s="320" t="s">
        <v>814</v>
      </c>
      <c r="D452" s="320" t="s">
        <v>815</v>
      </c>
      <c r="E452" s="320" t="s">
        <v>780</v>
      </c>
      <c r="F452" s="319">
        <v>0</v>
      </c>
      <c r="G452" s="319">
        <v>0</v>
      </c>
      <c r="H452" s="319">
        <v>0</v>
      </c>
      <c r="I452" s="319">
        <v>0</v>
      </c>
      <c r="J452" s="319">
        <v>0</v>
      </c>
      <c r="K452" s="319">
        <v>0</v>
      </c>
      <c r="L452" s="319">
        <v>0</v>
      </c>
      <c r="M452" s="319">
        <v>0</v>
      </c>
      <c r="N452" s="319">
        <v>96075.8</v>
      </c>
      <c r="O452" s="319">
        <v>0</v>
      </c>
      <c r="P452" s="319">
        <v>0</v>
      </c>
      <c r="Q452" s="319">
        <v>0</v>
      </c>
      <c r="R452" s="319">
        <v>0</v>
      </c>
      <c r="S452" s="319">
        <v>0</v>
      </c>
      <c r="T452" s="319">
        <v>0</v>
      </c>
      <c r="U452" s="319">
        <v>0</v>
      </c>
      <c r="V452" s="319">
        <v>0</v>
      </c>
      <c r="W452" s="319">
        <v>0</v>
      </c>
      <c r="X452" s="319">
        <v>63211</v>
      </c>
      <c r="Y452" s="319">
        <v>0</v>
      </c>
      <c r="Z452" s="319">
        <v>0</v>
      </c>
      <c r="AA452" s="319">
        <v>1537727.15</v>
      </c>
      <c r="AB452" s="319">
        <v>0</v>
      </c>
      <c r="AC452" s="319">
        <v>0</v>
      </c>
      <c r="AD452" s="319">
        <v>0</v>
      </c>
      <c r="AE452" s="319">
        <v>0</v>
      </c>
      <c r="AF452" s="319">
        <v>0</v>
      </c>
      <c r="AG452" s="319">
        <v>0</v>
      </c>
      <c r="AH452" s="319">
        <v>0</v>
      </c>
      <c r="AI452" s="319">
        <v>0</v>
      </c>
      <c r="AJ452" s="319">
        <v>0</v>
      </c>
      <c r="AK452" s="319">
        <v>0</v>
      </c>
      <c r="AL452" s="319">
        <v>335281</v>
      </c>
      <c r="AM452" s="319">
        <v>0</v>
      </c>
      <c r="AN452" s="319">
        <v>0</v>
      </c>
      <c r="AO452" s="319">
        <v>0</v>
      </c>
      <c r="AP452" s="319">
        <v>0</v>
      </c>
      <c r="AQ452" s="319">
        <v>0</v>
      </c>
      <c r="AR452" s="319">
        <v>0</v>
      </c>
      <c r="AS452" s="319">
        <v>23203.98</v>
      </c>
      <c r="AT452" s="319">
        <v>0</v>
      </c>
      <c r="AU452" s="319">
        <v>0</v>
      </c>
      <c r="AV452" s="319">
        <v>0</v>
      </c>
      <c r="AW452" s="319">
        <v>0</v>
      </c>
      <c r="AX452" s="319">
        <v>121830</v>
      </c>
      <c r="AY452" s="319">
        <v>0</v>
      </c>
      <c r="AZ452" s="319">
        <v>0</v>
      </c>
      <c r="BA452" s="319">
        <v>0</v>
      </c>
      <c r="BB452" s="319">
        <v>0</v>
      </c>
      <c r="BC452" s="319">
        <v>0</v>
      </c>
      <c r="BD452" s="319">
        <v>1297435.75</v>
      </c>
      <c r="BE452" s="319">
        <v>0</v>
      </c>
      <c r="BF452" s="319">
        <v>0</v>
      </c>
      <c r="BG452" s="319">
        <v>0</v>
      </c>
      <c r="BH452" s="319">
        <v>0</v>
      </c>
      <c r="BI452" s="319">
        <v>0</v>
      </c>
      <c r="BJ452" s="319">
        <v>0</v>
      </c>
      <c r="BK452" s="319">
        <v>0</v>
      </c>
      <c r="BL452" s="319">
        <v>0</v>
      </c>
      <c r="BM452" s="319">
        <v>0</v>
      </c>
      <c r="BN452" s="319">
        <v>0</v>
      </c>
      <c r="BO452" s="319">
        <v>0</v>
      </c>
      <c r="BP452" s="319">
        <v>0</v>
      </c>
      <c r="BQ452" s="319">
        <v>0</v>
      </c>
      <c r="BR452" s="319">
        <v>0</v>
      </c>
      <c r="BS452" s="319">
        <v>0</v>
      </c>
      <c r="BT452" s="319">
        <v>0</v>
      </c>
      <c r="BU452" s="319">
        <v>0</v>
      </c>
      <c r="BV452" s="319">
        <v>32620.85</v>
      </c>
      <c r="BW452" s="319">
        <v>35360</v>
      </c>
      <c r="BX452" s="319">
        <v>0</v>
      </c>
      <c r="BY452" s="319">
        <v>349924.03</v>
      </c>
      <c r="BZ452" s="319">
        <v>0</v>
      </c>
      <c r="CA452" s="319">
        <v>0</v>
      </c>
      <c r="CB452" s="319">
        <v>0</v>
      </c>
      <c r="CC452" s="319">
        <v>0</v>
      </c>
      <c r="CD452" s="319">
        <v>196985.25</v>
      </c>
      <c r="CE452" s="319">
        <v>0</v>
      </c>
      <c r="CF452" s="319">
        <v>0</v>
      </c>
      <c r="CG452" s="319">
        <v>0</v>
      </c>
      <c r="CH452" s="319">
        <v>0</v>
      </c>
      <c r="CI452" s="319">
        <v>0</v>
      </c>
      <c r="CJ452" s="319">
        <v>0</v>
      </c>
      <c r="CK452" s="319">
        <v>0</v>
      </c>
      <c r="CL452" s="319">
        <v>0</v>
      </c>
      <c r="CM452" s="319">
        <v>0</v>
      </c>
      <c r="CN452" s="319">
        <v>0</v>
      </c>
      <c r="CO452" s="319">
        <v>24000</v>
      </c>
      <c r="CP452" s="319">
        <v>0</v>
      </c>
      <c r="CQ452" s="319">
        <v>0</v>
      </c>
      <c r="CR452" s="319">
        <v>0</v>
      </c>
      <c r="CS452" s="319">
        <v>0</v>
      </c>
      <c r="CT452" s="319">
        <v>0</v>
      </c>
      <c r="CU452" s="319">
        <v>0</v>
      </c>
      <c r="CV452" s="319">
        <v>0</v>
      </c>
      <c r="CW452" s="319">
        <v>0</v>
      </c>
      <c r="CX452" s="319">
        <v>0</v>
      </c>
      <c r="CY452" s="319">
        <v>0</v>
      </c>
      <c r="CZ452" s="319">
        <v>0</v>
      </c>
      <c r="DA452" s="319">
        <v>0</v>
      </c>
      <c r="DB452" s="319">
        <v>0</v>
      </c>
      <c r="DC452" s="319">
        <v>0</v>
      </c>
      <c r="DD452" s="319">
        <v>0</v>
      </c>
      <c r="DE452" s="319">
        <v>484002</v>
      </c>
      <c r="DF452" s="319">
        <v>0</v>
      </c>
      <c r="DG452" s="319">
        <v>0</v>
      </c>
      <c r="DH452" s="319">
        <v>0</v>
      </c>
      <c r="DI452" s="319">
        <v>0</v>
      </c>
      <c r="DJ452" s="319">
        <v>0</v>
      </c>
      <c r="DK452" s="319">
        <v>0</v>
      </c>
      <c r="DL452" s="319">
        <v>0</v>
      </c>
      <c r="DM452" s="319">
        <v>0</v>
      </c>
      <c r="DN452" s="319">
        <v>0</v>
      </c>
      <c r="DO452" s="319">
        <v>0</v>
      </c>
      <c r="DP452" s="319">
        <v>0</v>
      </c>
      <c r="DQ452" s="319">
        <v>0</v>
      </c>
      <c r="DR452" s="319">
        <v>0</v>
      </c>
      <c r="DS452" s="319">
        <v>0</v>
      </c>
      <c r="DT452" s="319">
        <v>0</v>
      </c>
      <c r="DU452" s="319">
        <v>0</v>
      </c>
      <c r="DV452" s="319">
        <v>1</v>
      </c>
      <c r="DW452" s="319">
        <v>0</v>
      </c>
      <c r="DX452" s="319">
        <v>0</v>
      </c>
      <c r="DY452" s="319">
        <v>0</v>
      </c>
      <c r="DZ452" s="319">
        <v>0</v>
      </c>
      <c r="EA452" s="319">
        <v>613952</v>
      </c>
      <c r="EB452" s="319">
        <v>0</v>
      </c>
      <c r="EC452" s="319">
        <v>0</v>
      </c>
      <c r="ED452" s="319">
        <v>0</v>
      </c>
      <c r="EE452" s="319">
        <v>0</v>
      </c>
      <c r="EF452" s="319">
        <v>0</v>
      </c>
      <c r="EG452" s="319">
        <v>0</v>
      </c>
      <c r="EH452" s="319">
        <v>0</v>
      </c>
      <c r="EI452" s="319">
        <v>0</v>
      </c>
      <c r="EJ452" s="319">
        <v>0</v>
      </c>
      <c r="EK452" s="319">
        <v>0</v>
      </c>
      <c r="EL452" s="319">
        <v>0</v>
      </c>
      <c r="EM452" s="319">
        <v>0</v>
      </c>
      <c r="EN452" s="319">
        <v>0</v>
      </c>
      <c r="EO452" s="319">
        <v>0</v>
      </c>
      <c r="EP452" s="319">
        <v>0</v>
      </c>
      <c r="EQ452" s="319">
        <v>0</v>
      </c>
      <c r="ER452" s="319">
        <v>370500</v>
      </c>
      <c r="ES452" s="319">
        <v>0</v>
      </c>
      <c r="ET452" s="319">
        <v>0</v>
      </c>
      <c r="EU452" s="319">
        <v>0</v>
      </c>
      <c r="EV452" s="319">
        <v>0</v>
      </c>
      <c r="EW452" s="319">
        <v>0</v>
      </c>
      <c r="EX452" s="319">
        <v>0</v>
      </c>
      <c r="EY452" s="319">
        <v>2830000</v>
      </c>
      <c r="EZ452" s="319">
        <v>19377671.859999999</v>
      </c>
      <c r="FA452" s="319">
        <v>198471.96</v>
      </c>
      <c r="FB452" s="319">
        <v>0</v>
      </c>
      <c r="FC452" s="319">
        <v>0</v>
      </c>
      <c r="FD452" s="319">
        <v>0</v>
      </c>
      <c r="FE452" s="319">
        <v>0</v>
      </c>
      <c r="FF452" s="319">
        <v>0</v>
      </c>
      <c r="FG452" s="319">
        <v>0</v>
      </c>
      <c r="FH452" s="319">
        <v>0</v>
      </c>
      <c r="FI452" s="319">
        <v>0</v>
      </c>
      <c r="FJ452" s="319">
        <v>0</v>
      </c>
      <c r="FK452" s="319">
        <v>0</v>
      </c>
      <c r="FL452" s="319">
        <v>0</v>
      </c>
      <c r="FM452" s="319">
        <v>0</v>
      </c>
      <c r="FN452" s="319">
        <v>0</v>
      </c>
      <c r="FO452" s="319">
        <v>0</v>
      </c>
      <c r="FP452" s="319">
        <v>0</v>
      </c>
      <c r="FQ452" s="319">
        <v>0</v>
      </c>
      <c r="FR452" s="319">
        <v>0</v>
      </c>
      <c r="FS452" s="319">
        <v>0</v>
      </c>
      <c r="FT452" s="319">
        <v>0</v>
      </c>
      <c r="FU452" s="319">
        <v>0</v>
      </c>
      <c r="FV452" s="319">
        <v>0</v>
      </c>
      <c r="FW452" s="319">
        <v>0</v>
      </c>
      <c r="FX452" s="319">
        <v>0</v>
      </c>
      <c r="FY452" s="319">
        <v>0</v>
      </c>
      <c r="FZ452" s="319">
        <v>0</v>
      </c>
      <c r="GA452" s="319">
        <v>0</v>
      </c>
      <c r="GB452" s="319">
        <v>0</v>
      </c>
      <c r="GC452" s="319">
        <v>0</v>
      </c>
      <c r="GD452" s="319">
        <v>0</v>
      </c>
      <c r="GE452" s="319">
        <v>0</v>
      </c>
      <c r="GF452" s="319">
        <v>0</v>
      </c>
      <c r="GG452" s="319">
        <v>0</v>
      </c>
      <c r="GH452" s="319">
        <v>0</v>
      </c>
      <c r="GI452" s="319">
        <v>0</v>
      </c>
      <c r="GJ452" s="319">
        <v>0</v>
      </c>
      <c r="GK452" s="319">
        <v>0</v>
      </c>
      <c r="GL452" s="319">
        <v>0</v>
      </c>
      <c r="GM452" s="319">
        <v>0</v>
      </c>
      <c r="GN452" s="319">
        <v>1</v>
      </c>
      <c r="GO452" s="319">
        <v>0</v>
      </c>
      <c r="GP452" s="319">
        <v>0</v>
      </c>
      <c r="GQ452" s="319">
        <v>0</v>
      </c>
      <c r="GR452" s="319">
        <v>0</v>
      </c>
      <c r="GS452" s="319">
        <v>188717.51</v>
      </c>
      <c r="GT452" s="319">
        <v>31800</v>
      </c>
      <c r="GU452" s="319">
        <v>0</v>
      </c>
      <c r="GV452" s="319">
        <v>0</v>
      </c>
      <c r="GW452" s="319">
        <v>0</v>
      </c>
      <c r="GX452" s="319">
        <v>0</v>
      </c>
      <c r="GY452" s="319">
        <v>0</v>
      </c>
      <c r="GZ452" s="319">
        <v>0</v>
      </c>
      <c r="HA452" s="319">
        <v>0</v>
      </c>
      <c r="HB452" s="319">
        <v>0</v>
      </c>
      <c r="HC452" s="319">
        <v>0</v>
      </c>
      <c r="HD452" s="319">
        <v>0</v>
      </c>
      <c r="HE452" s="319">
        <v>0</v>
      </c>
      <c r="HF452" s="319">
        <v>0</v>
      </c>
      <c r="HG452" s="319">
        <v>0</v>
      </c>
      <c r="HH452" s="319">
        <v>0</v>
      </c>
      <c r="HI452" s="319">
        <v>0</v>
      </c>
      <c r="HJ452" s="319">
        <v>0</v>
      </c>
      <c r="HK452" s="319">
        <v>0</v>
      </c>
      <c r="HL452" s="319">
        <v>0</v>
      </c>
      <c r="HM452" s="319">
        <v>0</v>
      </c>
      <c r="HN452" s="319">
        <v>0</v>
      </c>
      <c r="HO452" s="319">
        <v>0</v>
      </c>
      <c r="HP452" s="319">
        <v>0</v>
      </c>
      <c r="HQ452" s="319">
        <v>0</v>
      </c>
      <c r="HR452" s="319">
        <v>0</v>
      </c>
      <c r="HS452" s="319">
        <v>0</v>
      </c>
      <c r="HT452" s="319">
        <v>0</v>
      </c>
      <c r="HU452" s="319">
        <v>0</v>
      </c>
      <c r="HV452" s="319">
        <v>0</v>
      </c>
      <c r="HW452" s="319">
        <v>0</v>
      </c>
      <c r="HX452" s="319">
        <v>0</v>
      </c>
      <c r="HY452" s="319">
        <v>0</v>
      </c>
      <c r="HZ452" s="319">
        <v>0</v>
      </c>
      <c r="IA452" s="319">
        <v>0</v>
      </c>
      <c r="IB452" s="319">
        <v>3</v>
      </c>
      <c r="IC452" s="319">
        <v>64000</v>
      </c>
      <c r="ID452" s="319">
        <v>0</v>
      </c>
      <c r="IE452" s="319">
        <v>0</v>
      </c>
      <c r="IF452" s="319">
        <v>0</v>
      </c>
      <c r="IG452" s="319">
        <v>0</v>
      </c>
      <c r="IH452" s="319">
        <v>0</v>
      </c>
      <c r="II452" s="319">
        <v>0</v>
      </c>
      <c r="IJ452" s="319">
        <v>1100170</v>
      </c>
      <c r="IK452" s="319">
        <v>0</v>
      </c>
      <c r="IL452" s="319">
        <v>0</v>
      </c>
      <c r="IM452" s="319">
        <v>0</v>
      </c>
      <c r="IN452" s="319">
        <v>0</v>
      </c>
      <c r="IO452" s="319">
        <v>0</v>
      </c>
      <c r="IP452" s="319">
        <v>0</v>
      </c>
      <c r="IQ452" s="319">
        <v>0</v>
      </c>
      <c r="IR452" s="319">
        <v>0</v>
      </c>
      <c r="IS452" s="319">
        <v>0</v>
      </c>
      <c r="IT452" s="319">
        <v>366435.25</v>
      </c>
      <c r="IU452" s="319">
        <v>0</v>
      </c>
      <c r="IV452" s="319">
        <v>0</v>
      </c>
      <c r="IW452" s="319">
        <v>0</v>
      </c>
      <c r="IX452" s="319">
        <v>0</v>
      </c>
      <c r="IY452" s="319">
        <v>0</v>
      </c>
      <c r="IZ452" s="319">
        <v>0</v>
      </c>
      <c r="JA452" s="319">
        <v>0</v>
      </c>
      <c r="JB452" s="319">
        <v>0</v>
      </c>
      <c r="JC452" s="319">
        <v>0</v>
      </c>
      <c r="JD452" s="319">
        <v>0</v>
      </c>
      <c r="JE452" s="319">
        <v>0</v>
      </c>
      <c r="JF452" s="319">
        <v>0</v>
      </c>
      <c r="JG452" s="319">
        <v>0</v>
      </c>
      <c r="JH452" s="319">
        <v>0</v>
      </c>
      <c r="JI452" s="319">
        <v>0</v>
      </c>
      <c r="JJ452" s="319">
        <v>0</v>
      </c>
      <c r="JK452" s="319">
        <v>0</v>
      </c>
      <c r="JL452" s="319">
        <v>0</v>
      </c>
      <c r="JM452" s="319">
        <v>0</v>
      </c>
      <c r="JN452" s="319">
        <v>0</v>
      </c>
      <c r="JO452" s="319">
        <v>0</v>
      </c>
      <c r="JP452" s="319">
        <v>0</v>
      </c>
      <c r="JQ452" s="319">
        <v>0</v>
      </c>
      <c r="JR452" s="319">
        <v>0</v>
      </c>
      <c r="JS452" s="319">
        <v>0</v>
      </c>
      <c r="JT452" s="319">
        <v>0</v>
      </c>
      <c r="JU452" s="319">
        <v>0</v>
      </c>
      <c r="JV452" s="319">
        <v>0</v>
      </c>
      <c r="JW452" s="319">
        <v>0</v>
      </c>
      <c r="JX452" s="319">
        <v>0</v>
      </c>
      <c r="JY452" s="319">
        <v>0</v>
      </c>
      <c r="JZ452" s="319">
        <v>0</v>
      </c>
      <c r="KA452" s="319">
        <v>0</v>
      </c>
      <c r="KB452" s="319">
        <v>0</v>
      </c>
      <c r="KC452" s="319">
        <v>0</v>
      </c>
      <c r="KD452" s="319">
        <v>0</v>
      </c>
      <c r="KE452" s="319">
        <v>0</v>
      </c>
      <c r="KF452" s="319">
        <v>0</v>
      </c>
      <c r="KG452" s="319">
        <v>0</v>
      </c>
      <c r="KH452" s="319">
        <v>0</v>
      </c>
      <c r="KI452" s="319">
        <v>0</v>
      </c>
      <c r="KJ452" s="319">
        <v>0</v>
      </c>
      <c r="KK452" s="319">
        <v>0</v>
      </c>
      <c r="KL452" s="319">
        <v>0</v>
      </c>
      <c r="KM452" s="319">
        <v>0</v>
      </c>
      <c r="KN452" s="319">
        <v>0</v>
      </c>
      <c r="KO452" s="319">
        <v>0</v>
      </c>
      <c r="KP452" s="319">
        <v>0</v>
      </c>
      <c r="KQ452" s="319">
        <v>0</v>
      </c>
      <c r="KR452" s="319">
        <v>10000</v>
      </c>
      <c r="KS452" s="318">
        <v>0</v>
      </c>
      <c r="KU452" s="312">
        <v>16</v>
      </c>
      <c r="KV452" s="312">
        <v>165</v>
      </c>
      <c r="KY452" s="312">
        <v>9165</v>
      </c>
    </row>
    <row r="453" spans="1:311" x14ac:dyDescent="0.25">
      <c r="A453" s="317">
        <v>2022</v>
      </c>
      <c r="B453" s="316" t="s">
        <v>807</v>
      </c>
      <c r="C453" s="316" t="s">
        <v>814</v>
      </c>
      <c r="D453" s="316" t="s">
        <v>321</v>
      </c>
      <c r="E453" s="316" t="s">
        <v>780</v>
      </c>
      <c r="F453" s="315">
        <v>0</v>
      </c>
      <c r="G453" s="315">
        <v>0</v>
      </c>
      <c r="H453" s="315">
        <v>0</v>
      </c>
      <c r="I453" s="315">
        <v>1</v>
      </c>
      <c r="J453" s="315">
        <v>0</v>
      </c>
      <c r="K453" s="315">
        <v>0</v>
      </c>
      <c r="L453" s="315">
        <v>44445</v>
      </c>
      <c r="M453" s="315">
        <v>0</v>
      </c>
      <c r="N453" s="315">
        <v>96075.8</v>
      </c>
      <c r="O453" s="315">
        <v>0</v>
      </c>
      <c r="P453" s="315">
        <v>0</v>
      </c>
      <c r="Q453" s="315">
        <v>0</v>
      </c>
      <c r="R453" s="315">
        <v>0</v>
      </c>
      <c r="S453" s="315">
        <v>0</v>
      </c>
      <c r="T453" s="315">
        <v>0</v>
      </c>
      <c r="U453" s="315">
        <v>0</v>
      </c>
      <c r="V453" s="315">
        <v>0</v>
      </c>
      <c r="W453" s="315">
        <v>0</v>
      </c>
      <c r="X453" s="315">
        <v>63211</v>
      </c>
      <c r="Y453" s="315">
        <v>0</v>
      </c>
      <c r="Z453" s="315">
        <v>0</v>
      </c>
      <c r="AA453" s="315">
        <v>1537727.15</v>
      </c>
      <c r="AB453" s="315">
        <v>0</v>
      </c>
      <c r="AC453" s="315">
        <v>0</v>
      </c>
      <c r="AD453" s="315">
        <v>0</v>
      </c>
      <c r="AE453" s="315">
        <v>0</v>
      </c>
      <c r="AF453" s="315">
        <v>21539.1</v>
      </c>
      <c r="AG453" s="315">
        <v>0</v>
      </c>
      <c r="AH453" s="315">
        <v>0</v>
      </c>
      <c r="AI453" s="315">
        <v>0</v>
      </c>
      <c r="AJ453" s="315">
        <v>0</v>
      </c>
      <c r="AK453" s="315">
        <v>0</v>
      </c>
      <c r="AL453" s="315">
        <v>335281</v>
      </c>
      <c r="AM453" s="315">
        <v>0</v>
      </c>
      <c r="AN453" s="315">
        <v>0</v>
      </c>
      <c r="AO453" s="315">
        <v>0</v>
      </c>
      <c r="AP453" s="315">
        <v>0</v>
      </c>
      <c r="AQ453" s="315">
        <v>0</v>
      </c>
      <c r="AR453" s="315">
        <v>0</v>
      </c>
      <c r="AS453" s="315">
        <v>23203.98</v>
      </c>
      <c r="AT453" s="315">
        <v>0</v>
      </c>
      <c r="AU453" s="315">
        <v>0</v>
      </c>
      <c r="AV453" s="315">
        <v>0</v>
      </c>
      <c r="AW453" s="315">
        <v>0</v>
      </c>
      <c r="AX453" s="315">
        <v>121830</v>
      </c>
      <c r="AY453" s="315">
        <v>0</v>
      </c>
      <c r="AZ453" s="315">
        <v>0</v>
      </c>
      <c r="BA453" s="315">
        <v>0</v>
      </c>
      <c r="BB453" s="315">
        <v>0</v>
      </c>
      <c r="BC453" s="315">
        <v>0</v>
      </c>
      <c r="BD453" s="315">
        <v>1297435.75</v>
      </c>
      <c r="BE453" s="315">
        <v>0</v>
      </c>
      <c r="BF453" s="315">
        <v>0</v>
      </c>
      <c r="BG453" s="315">
        <v>0</v>
      </c>
      <c r="BH453" s="315">
        <v>0</v>
      </c>
      <c r="BI453" s="315">
        <v>0</v>
      </c>
      <c r="BJ453" s="315">
        <v>0</v>
      </c>
      <c r="BK453" s="315">
        <v>0</v>
      </c>
      <c r="BL453" s="315">
        <v>0</v>
      </c>
      <c r="BM453" s="315">
        <v>0</v>
      </c>
      <c r="BN453" s="315">
        <v>0</v>
      </c>
      <c r="BO453" s="315">
        <v>0</v>
      </c>
      <c r="BP453" s="315">
        <v>0</v>
      </c>
      <c r="BQ453" s="315">
        <v>0</v>
      </c>
      <c r="BR453" s="315">
        <v>0</v>
      </c>
      <c r="BS453" s="315">
        <v>0</v>
      </c>
      <c r="BT453" s="315">
        <v>0</v>
      </c>
      <c r="BU453" s="315">
        <v>37500</v>
      </c>
      <c r="BV453" s="315">
        <v>32621.85</v>
      </c>
      <c r="BW453" s="315">
        <v>101635.95</v>
      </c>
      <c r="BX453" s="315">
        <v>0</v>
      </c>
      <c r="BY453" s="315">
        <v>424114.28</v>
      </c>
      <c r="BZ453" s="315">
        <v>0</v>
      </c>
      <c r="CA453" s="315">
        <v>0</v>
      </c>
      <c r="CB453" s="315">
        <v>0</v>
      </c>
      <c r="CC453" s="315">
        <v>0</v>
      </c>
      <c r="CD453" s="315">
        <v>196985.25</v>
      </c>
      <c r="CE453" s="315">
        <v>0</v>
      </c>
      <c r="CF453" s="315">
        <v>0</v>
      </c>
      <c r="CG453" s="315">
        <v>0</v>
      </c>
      <c r="CH453" s="315">
        <v>0</v>
      </c>
      <c r="CI453" s="315">
        <v>0</v>
      </c>
      <c r="CJ453" s="315">
        <v>0</v>
      </c>
      <c r="CK453" s="315">
        <v>0</v>
      </c>
      <c r="CL453" s="315">
        <v>0</v>
      </c>
      <c r="CM453" s="315">
        <v>0</v>
      </c>
      <c r="CN453" s="315">
        <v>0</v>
      </c>
      <c r="CO453" s="315">
        <v>24000</v>
      </c>
      <c r="CP453" s="315">
        <v>0</v>
      </c>
      <c r="CQ453" s="315">
        <v>0</v>
      </c>
      <c r="CR453" s="315">
        <v>1</v>
      </c>
      <c r="CS453" s="315">
        <v>0</v>
      </c>
      <c r="CT453" s="315">
        <v>0</v>
      </c>
      <c r="CU453" s="315">
        <v>0</v>
      </c>
      <c r="CV453" s="315">
        <v>0</v>
      </c>
      <c r="CW453" s="315">
        <v>0</v>
      </c>
      <c r="CX453" s="315">
        <v>0</v>
      </c>
      <c r="CY453" s="315">
        <v>0</v>
      </c>
      <c r="CZ453" s="315">
        <v>0</v>
      </c>
      <c r="DA453" s="315">
        <v>0</v>
      </c>
      <c r="DB453" s="315">
        <v>0</v>
      </c>
      <c r="DC453" s="315">
        <v>0</v>
      </c>
      <c r="DD453" s="315">
        <v>109892.4</v>
      </c>
      <c r="DE453" s="315">
        <v>484002</v>
      </c>
      <c r="DF453" s="315">
        <v>0</v>
      </c>
      <c r="DG453" s="315">
        <v>12451.92</v>
      </c>
      <c r="DH453" s="315">
        <v>0</v>
      </c>
      <c r="DI453" s="315">
        <v>0</v>
      </c>
      <c r="DJ453" s="315">
        <v>0</v>
      </c>
      <c r="DK453" s="315">
        <v>164192.5</v>
      </c>
      <c r="DL453" s="315">
        <v>0</v>
      </c>
      <c r="DM453" s="315">
        <v>0</v>
      </c>
      <c r="DN453" s="315">
        <v>0</v>
      </c>
      <c r="DO453" s="315">
        <v>195000</v>
      </c>
      <c r="DP453" s="315">
        <v>0</v>
      </c>
      <c r="DQ453" s="315">
        <v>11734.98</v>
      </c>
      <c r="DR453" s="315">
        <v>0</v>
      </c>
      <c r="DS453" s="315">
        <v>123003.07</v>
      </c>
      <c r="DT453" s="315">
        <v>0</v>
      </c>
      <c r="DU453" s="315">
        <v>0</v>
      </c>
      <c r="DV453" s="315">
        <v>1</v>
      </c>
      <c r="DW453" s="315">
        <v>0</v>
      </c>
      <c r="DX453" s="315">
        <v>0</v>
      </c>
      <c r="DY453" s="315">
        <v>142911.35999999999</v>
      </c>
      <c r="DZ453" s="315">
        <v>0</v>
      </c>
      <c r="EA453" s="315">
        <v>1317433</v>
      </c>
      <c r="EB453" s="315">
        <v>0</v>
      </c>
      <c r="EC453" s="315">
        <v>0</v>
      </c>
      <c r="ED453" s="315">
        <v>0</v>
      </c>
      <c r="EE453" s="315">
        <v>0</v>
      </c>
      <c r="EF453" s="315">
        <v>7255</v>
      </c>
      <c r="EG453" s="315">
        <v>5000000</v>
      </c>
      <c r="EH453" s="315">
        <v>0</v>
      </c>
      <c r="EI453" s="315">
        <v>0</v>
      </c>
      <c r="EJ453" s="315">
        <v>0</v>
      </c>
      <c r="EK453" s="315">
        <v>0</v>
      </c>
      <c r="EL453" s="315">
        <v>0</v>
      </c>
      <c r="EM453" s="315">
        <v>0</v>
      </c>
      <c r="EN453" s="315">
        <v>0</v>
      </c>
      <c r="EO453" s="315">
        <v>0</v>
      </c>
      <c r="EP453" s="315">
        <v>204700</v>
      </c>
      <c r="EQ453" s="315">
        <v>0</v>
      </c>
      <c r="ER453" s="315">
        <v>370500</v>
      </c>
      <c r="ES453" s="315">
        <v>0</v>
      </c>
      <c r="ET453" s="315">
        <v>0</v>
      </c>
      <c r="EU453" s="315">
        <v>0</v>
      </c>
      <c r="EV453" s="315">
        <v>0</v>
      </c>
      <c r="EW453" s="315">
        <v>0</v>
      </c>
      <c r="EX453" s="315">
        <v>0</v>
      </c>
      <c r="EY453" s="315">
        <v>2830000</v>
      </c>
      <c r="EZ453" s="315">
        <v>19377671.859999999</v>
      </c>
      <c r="FA453" s="315">
        <v>198471.96</v>
      </c>
      <c r="FB453" s="315">
        <v>0</v>
      </c>
      <c r="FC453" s="315">
        <v>0</v>
      </c>
      <c r="FD453" s="315">
        <v>0</v>
      </c>
      <c r="FE453" s="315">
        <v>0</v>
      </c>
      <c r="FF453" s="315">
        <v>0</v>
      </c>
      <c r="FG453" s="315">
        <v>0</v>
      </c>
      <c r="FH453" s="315">
        <v>0</v>
      </c>
      <c r="FI453" s="315">
        <v>0</v>
      </c>
      <c r="FJ453" s="315">
        <v>0</v>
      </c>
      <c r="FK453" s="315">
        <v>597231</v>
      </c>
      <c r="FL453" s="315">
        <v>0</v>
      </c>
      <c r="FM453" s="315">
        <v>0</v>
      </c>
      <c r="FN453" s="315">
        <v>0</v>
      </c>
      <c r="FO453" s="315">
        <v>0</v>
      </c>
      <c r="FP453" s="315">
        <v>0</v>
      </c>
      <c r="FQ453" s="315">
        <v>0</v>
      </c>
      <c r="FR453" s="315">
        <v>0</v>
      </c>
      <c r="FS453" s="315">
        <v>0</v>
      </c>
      <c r="FT453" s="315">
        <v>0</v>
      </c>
      <c r="FU453" s="315">
        <v>0</v>
      </c>
      <c r="FV453" s="315">
        <v>0</v>
      </c>
      <c r="FW453" s="315">
        <v>0</v>
      </c>
      <c r="FX453" s="315">
        <v>0</v>
      </c>
      <c r="FY453" s="315">
        <v>0</v>
      </c>
      <c r="FZ453" s="315">
        <v>0</v>
      </c>
      <c r="GA453" s="315">
        <v>0</v>
      </c>
      <c r="GB453" s="315">
        <v>0</v>
      </c>
      <c r="GC453" s="315">
        <v>0</v>
      </c>
      <c r="GD453" s="315">
        <v>0</v>
      </c>
      <c r="GE453" s="315">
        <v>0</v>
      </c>
      <c r="GF453" s="315">
        <v>1151474.6100000001</v>
      </c>
      <c r="GG453" s="315">
        <v>0</v>
      </c>
      <c r="GH453" s="315">
        <v>0</v>
      </c>
      <c r="GI453" s="315">
        <v>0</v>
      </c>
      <c r="GJ453" s="315">
        <v>0</v>
      </c>
      <c r="GK453" s="315">
        <v>0</v>
      </c>
      <c r="GL453" s="315">
        <v>0</v>
      </c>
      <c r="GM453" s="315">
        <v>0</v>
      </c>
      <c r="GN453" s="315">
        <v>1</v>
      </c>
      <c r="GO453" s="315">
        <v>0</v>
      </c>
      <c r="GP453" s="315">
        <v>0</v>
      </c>
      <c r="GQ453" s="315">
        <v>0</v>
      </c>
      <c r="GR453" s="315">
        <v>0</v>
      </c>
      <c r="GS453" s="315">
        <v>188717.51</v>
      </c>
      <c r="GT453" s="315">
        <v>31800</v>
      </c>
      <c r="GU453" s="315">
        <v>0</v>
      </c>
      <c r="GV453" s="315">
        <v>0</v>
      </c>
      <c r="GW453" s="315">
        <v>288400</v>
      </c>
      <c r="GX453" s="315">
        <v>0</v>
      </c>
      <c r="GY453" s="315">
        <v>0</v>
      </c>
      <c r="GZ453" s="315">
        <v>0</v>
      </c>
      <c r="HA453" s="315">
        <v>698896.15</v>
      </c>
      <c r="HB453" s="315">
        <v>0</v>
      </c>
      <c r="HC453" s="315">
        <v>0</v>
      </c>
      <c r="HD453" s="315">
        <v>0</v>
      </c>
      <c r="HE453" s="315">
        <v>0</v>
      </c>
      <c r="HF453" s="315">
        <v>0</v>
      </c>
      <c r="HG453" s="315">
        <v>0</v>
      </c>
      <c r="HH453" s="315">
        <v>0</v>
      </c>
      <c r="HI453" s="315">
        <v>0</v>
      </c>
      <c r="HJ453" s="315">
        <v>0</v>
      </c>
      <c r="HK453" s="315">
        <v>0</v>
      </c>
      <c r="HL453" s="315">
        <v>0</v>
      </c>
      <c r="HM453" s="315">
        <v>1</v>
      </c>
      <c r="HN453" s="315">
        <v>0</v>
      </c>
      <c r="HO453" s="315">
        <v>0</v>
      </c>
      <c r="HP453" s="315">
        <v>0</v>
      </c>
      <c r="HQ453" s="315">
        <v>0</v>
      </c>
      <c r="HR453" s="315">
        <v>0</v>
      </c>
      <c r="HS453" s="315">
        <v>0</v>
      </c>
      <c r="HT453" s="315">
        <v>0</v>
      </c>
      <c r="HU453" s="315">
        <v>0</v>
      </c>
      <c r="HV453" s="315">
        <v>0</v>
      </c>
      <c r="HW453" s="315">
        <v>115250</v>
      </c>
      <c r="HX453" s="315">
        <v>173468.65</v>
      </c>
      <c r="HY453" s="315">
        <v>800000</v>
      </c>
      <c r="HZ453" s="315">
        <v>0</v>
      </c>
      <c r="IA453" s="315">
        <v>0</v>
      </c>
      <c r="IB453" s="315">
        <v>3</v>
      </c>
      <c r="IC453" s="315">
        <v>64000</v>
      </c>
      <c r="ID453" s="315">
        <v>0</v>
      </c>
      <c r="IE453" s="315">
        <v>5424.7</v>
      </c>
      <c r="IF453" s="315">
        <v>0</v>
      </c>
      <c r="IG453" s="315">
        <v>0</v>
      </c>
      <c r="IH453" s="315">
        <v>0</v>
      </c>
      <c r="II453" s="315">
        <v>169500.85</v>
      </c>
      <c r="IJ453" s="315">
        <v>5934843</v>
      </c>
      <c r="IK453" s="315">
        <v>1</v>
      </c>
      <c r="IL453" s="315">
        <v>0</v>
      </c>
      <c r="IM453" s="315">
        <v>0</v>
      </c>
      <c r="IN453" s="315">
        <v>0</v>
      </c>
      <c r="IO453" s="315">
        <v>0</v>
      </c>
      <c r="IP453" s="315">
        <v>0</v>
      </c>
      <c r="IQ453" s="315">
        <v>0</v>
      </c>
      <c r="IR453" s="315">
        <v>0</v>
      </c>
      <c r="IS453" s="315">
        <v>0</v>
      </c>
      <c r="IT453" s="315">
        <v>366435.25</v>
      </c>
      <c r="IU453" s="315">
        <v>0</v>
      </c>
      <c r="IV453" s="315">
        <v>0</v>
      </c>
      <c r="IW453" s="315">
        <v>0</v>
      </c>
      <c r="IX453" s="315">
        <v>701</v>
      </c>
      <c r="IY453" s="315">
        <v>0</v>
      </c>
      <c r="IZ453" s="315">
        <v>0</v>
      </c>
      <c r="JA453" s="315">
        <v>0</v>
      </c>
      <c r="JB453" s="315">
        <v>0</v>
      </c>
      <c r="JC453" s="315">
        <v>0</v>
      </c>
      <c r="JD453" s="315">
        <v>0</v>
      </c>
      <c r="JE453" s="315">
        <v>0</v>
      </c>
      <c r="JF453" s="315">
        <v>36988.5</v>
      </c>
      <c r="JG453" s="315">
        <v>25321</v>
      </c>
      <c r="JH453" s="315">
        <v>0</v>
      </c>
      <c r="JI453" s="315">
        <v>0</v>
      </c>
      <c r="JJ453" s="315">
        <v>0</v>
      </c>
      <c r="JK453" s="315">
        <v>0</v>
      </c>
      <c r="JL453" s="315">
        <v>0</v>
      </c>
      <c r="JM453" s="315">
        <v>0</v>
      </c>
      <c r="JN453" s="315">
        <v>0</v>
      </c>
      <c r="JO453" s="315">
        <v>450584</v>
      </c>
      <c r="JP453" s="315">
        <v>0</v>
      </c>
      <c r="JQ453" s="315">
        <v>0</v>
      </c>
      <c r="JR453" s="315">
        <v>0</v>
      </c>
      <c r="JS453" s="315">
        <v>0</v>
      </c>
      <c r="JT453" s="315">
        <v>0</v>
      </c>
      <c r="JU453" s="315">
        <v>0</v>
      </c>
      <c r="JV453" s="315">
        <v>0</v>
      </c>
      <c r="JW453" s="315">
        <v>0</v>
      </c>
      <c r="JX453" s="315">
        <v>0</v>
      </c>
      <c r="JY453" s="315">
        <v>0</v>
      </c>
      <c r="JZ453" s="315">
        <v>0</v>
      </c>
      <c r="KA453" s="315">
        <v>0</v>
      </c>
      <c r="KB453" s="315">
        <v>0</v>
      </c>
      <c r="KC453" s="315">
        <v>0</v>
      </c>
      <c r="KD453" s="315">
        <v>0</v>
      </c>
      <c r="KE453" s="315">
        <v>0</v>
      </c>
      <c r="KF453" s="315">
        <v>0</v>
      </c>
      <c r="KG453" s="315">
        <v>0</v>
      </c>
      <c r="KH453" s="315">
        <v>0</v>
      </c>
      <c r="KI453" s="315">
        <v>0</v>
      </c>
      <c r="KJ453" s="315">
        <v>0</v>
      </c>
      <c r="KK453" s="315">
        <v>0</v>
      </c>
      <c r="KL453" s="315">
        <v>0</v>
      </c>
      <c r="KM453" s="315">
        <v>0</v>
      </c>
      <c r="KN453" s="315">
        <v>0</v>
      </c>
      <c r="KO453" s="315">
        <v>45350</v>
      </c>
      <c r="KP453" s="315">
        <v>0</v>
      </c>
      <c r="KQ453" s="315">
        <v>0</v>
      </c>
      <c r="KR453" s="315">
        <v>10000</v>
      </c>
      <c r="KS453" s="314">
        <v>0</v>
      </c>
      <c r="KU453" s="338" t="s">
        <v>943</v>
      </c>
      <c r="KV453" s="312" t="s">
        <v>943</v>
      </c>
      <c r="KY453" s="312" t="s">
        <v>943</v>
      </c>
    </row>
    <row r="454" spans="1:311" x14ac:dyDescent="0.25">
      <c r="A454" s="321">
        <v>2022</v>
      </c>
      <c r="B454" s="320" t="s">
        <v>807</v>
      </c>
      <c r="C454" s="320" t="s">
        <v>812</v>
      </c>
      <c r="D454" s="320" t="s">
        <v>813</v>
      </c>
      <c r="E454" s="320" t="s">
        <v>780</v>
      </c>
      <c r="F454" s="319">
        <v>0</v>
      </c>
      <c r="G454" s="319">
        <v>0</v>
      </c>
      <c r="H454" s="319">
        <v>0</v>
      </c>
      <c r="I454" s="319">
        <v>8290.7000000000007</v>
      </c>
      <c r="J454" s="319">
        <v>0</v>
      </c>
      <c r="K454" s="319">
        <v>0</v>
      </c>
      <c r="L454" s="319">
        <v>0</v>
      </c>
      <c r="M454" s="319">
        <v>0</v>
      </c>
      <c r="N454" s="319">
        <v>147192.04999999999</v>
      </c>
      <c r="O454" s="319">
        <v>6044.9</v>
      </c>
      <c r="P454" s="319">
        <v>0</v>
      </c>
      <c r="Q454" s="319">
        <v>0</v>
      </c>
      <c r="R454" s="319">
        <v>0</v>
      </c>
      <c r="S454" s="319">
        <v>0</v>
      </c>
      <c r="T454" s="319">
        <v>0</v>
      </c>
      <c r="U454" s="319">
        <v>0</v>
      </c>
      <c r="V454" s="319">
        <v>3700937.36</v>
      </c>
      <c r="W454" s="319">
        <v>0</v>
      </c>
      <c r="X454" s="319">
        <v>409817.25</v>
      </c>
      <c r="Y454" s="319">
        <v>0</v>
      </c>
      <c r="Z454" s="319">
        <v>0</v>
      </c>
      <c r="AA454" s="319">
        <v>0</v>
      </c>
      <c r="AB454" s="319">
        <v>0</v>
      </c>
      <c r="AC454" s="319">
        <v>0</v>
      </c>
      <c r="AD454" s="319">
        <v>573791.4</v>
      </c>
      <c r="AE454" s="319">
        <v>0</v>
      </c>
      <c r="AF454" s="319">
        <v>0</v>
      </c>
      <c r="AG454" s="319">
        <v>0</v>
      </c>
      <c r="AH454" s="319">
        <v>0</v>
      </c>
      <c r="AI454" s="319">
        <v>0</v>
      </c>
      <c r="AJ454" s="319">
        <v>0</v>
      </c>
      <c r="AK454" s="319">
        <v>0</v>
      </c>
      <c r="AL454" s="319">
        <v>2870069.29</v>
      </c>
      <c r="AM454" s="319">
        <v>0</v>
      </c>
      <c r="AN454" s="319">
        <v>0</v>
      </c>
      <c r="AO454" s="319">
        <v>0</v>
      </c>
      <c r="AP454" s="319">
        <v>0</v>
      </c>
      <c r="AQ454" s="319">
        <v>0</v>
      </c>
      <c r="AR454" s="319">
        <v>0</v>
      </c>
      <c r="AS454" s="319">
        <v>247749.15</v>
      </c>
      <c r="AT454" s="319">
        <v>0</v>
      </c>
      <c r="AU454" s="319">
        <v>0</v>
      </c>
      <c r="AV454" s="319">
        <v>0</v>
      </c>
      <c r="AW454" s="319">
        <v>0</v>
      </c>
      <c r="AX454" s="319">
        <v>0</v>
      </c>
      <c r="AY454" s="319">
        <v>0</v>
      </c>
      <c r="AZ454" s="319">
        <v>0</v>
      </c>
      <c r="BA454" s="319">
        <v>0</v>
      </c>
      <c r="BB454" s="319">
        <v>0</v>
      </c>
      <c r="BC454" s="319">
        <v>0</v>
      </c>
      <c r="BD454" s="319">
        <v>729101.92</v>
      </c>
      <c r="BE454" s="319">
        <v>0</v>
      </c>
      <c r="BF454" s="319">
        <v>0</v>
      </c>
      <c r="BG454" s="319">
        <v>108712.62</v>
      </c>
      <c r="BH454" s="319">
        <v>0</v>
      </c>
      <c r="BI454" s="319">
        <v>2295505.35</v>
      </c>
      <c r="BJ454" s="319">
        <v>524458.15</v>
      </c>
      <c r="BK454" s="319">
        <v>0</v>
      </c>
      <c r="BL454" s="319">
        <v>0</v>
      </c>
      <c r="BM454" s="319">
        <v>0</v>
      </c>
      <c r="BN454" s="319">
        <v>0</v>
      </c>
      <c r="BO454" s="319">
        <v>0</v>
      </c>
      <c r="BP454" s="319">
        <v>0</v>
      </c>
      <c r="BQ454" s="319">
        <v>0</v>
      </c>
      <c r="BR454" s="319">
        <v>0</v>
      </c>
      <c r="BS454" s="319">
        <v>369078.55</v>
      </c>
      <c r="BT454" s="319">
        <v>0</v>
      </c>
      <c r="BU454" s="319">
        <v>0</v>
      </c>
      <c r="BV454" s="319">
        <v>0</v>
      </c>
      <c r="BW454" s="319">
        <v>307057.2</v>
      </c>
      <c r="BX454" s="319">
        <v>0</v>
      </c>
      <c r="BY454" s="319">
        <v>0</v>
      </c>
      <c r="BZ454" s="319">
        <v>0</v>
      </c>
      <c r="CA454" s="319">
        <v>116205.56</v>
      </c>
      <c r="CB454" s="319">
        <v>0</v>
      </c>
      <c r="CC454" s="319">
        <v>0</v>
      </c>
      <c r="CD454" s="319">
        <v>41582.5</v>
      </c>
      <c r="CE454" s="319">
        <v>0</v>
      </c>
      <c r="CF454" s="319">
        <v>0</v>
      </c>
      <c r="CG454" s="319">
        <v>0</v>
      </c>
      <c r="CH454" s="319">
        <v>0</v>
      </c>
      <c r="CI454" s="319">
        <v>0</v>
      </c>
      <c r="CJ454" s="319">
        <v>0</v>
      </c>
      <c r="CK454" s="319">
        <v>1</v>
      </c>
      <c r="CL454" s="319">
        <v>18308.650000000001</v>
      </c>
      <c r="CM454" s="319">
        <v>0</v>
      </c>
      <c r="CN454" s="319">
        <v>0</v>
      </c>
      <c r="CO454" s="319">
        <v>260718.9</v>
      </c>
      <c r="CP454" s="319">
        <v>0</v>
      </c>
      <c r="CQ454" s="319">
        <v>0</v>
      </c>
      <c r="CR454" s="319">
        <v>0</v>
      </c>
      <c r="CS454" s="319">
        <v>0</v>
      </c>
      <c r="CT454" s="319">
        <v>0</v>
      </c>
      <c r="CU454" s="319">
        <v>0</v>
      </c>
      <c r="CV454" s="319">
        <v>0</v>
      </c>
      <c r="CW454" s="319">
        <v>166604.65</v>
      </c>
      <c r="CX454" s="319">
        <v>0</v>
      </c>
      <c r="CY454" s="319">
        <v>0</v>
      </c>
      <c r="CZ454" s="319">
        <v>0</v>
      </c>
      <c r="DA454" s="319">
        <v>328648.38</v>
      </c>
      <c r="DB454" s="319">
        <v>0</v>
      </c>
      <c r="DC454" s="319">
        <v>0</v>
      </c>
      <c r="DD454" s="319">
        <v>344048.92</v>
      </c>
      <c r="DE454" s="319">
        <v>0</v>
      </c>
      <c r="DF454" s="319">
        <v>26460</v>
      </c>
      <c r="DG454" s="319">
        <v>0</v>
      </c>
      <c r="DH454" s="319">
        <v>0</v>
      </c>
      <c r="DI454" s="319">
        <v>34099.550000000003</v>
      </c>
      <c r="DJ454" s="319">
        <v>0</v>
      </c>
      <c r="DK454" s="319">
        <v>0</v>
      </c>
      <c r="DL454" s="319">
        <v>131656.29999999999</v>
      </c>
      <c r="DM454" s="319">
        <v>0</v>
      </c>
      <c r="DN454" s="319">
        <v>0</v>
      </c>
      <c r="DO454" s="319">
        <v>0</v>
      </c>
      <c r="DP454" s="319">
        <v>0</v>
      </c>
      <c r="DQ454" s="319">
        <v>0</v>
      </c>
      <c r="DR454" s="319">
        <v>0</v>
      </c>
      <c r="DS454" s="319">
        <v>1285395.56</v>
      </c>
      <c r="DT454" s="319">
        <v>0</v>
      </c>
      <c r="DU454" s="319">
        <v>0</v>
      </c>
      <c r="DV454" s="319">
        <v>123665.9</v>
      </c>
      <c r="DW454" s="319">
        <v>0</v>
      </c>
      <c r="DX454" s="319">
        <v>0</v>
      </c>
      <c r="DY454" s="319">
        <v>0</v>
      </c>
      <c r="DZ454" s="319">
        <v>0</v>
      </c>
      <c r="EA454" s="319">
        <v>0</v>
      </c>
      <c r="EB454" s="319">
        <v>0</v>
      </c>
      <c r="EC454" s="319">
        <v>0</v>
      </c>
      <c r="ED454" s="319">
        <v>1</v>
      </c>
      <c r="EE454" s="319">
        <v>0</v>
      </c>
      <c r="EF454" s="319">
        <v>0</v>
      </c>
      <c r="EG454" s="319">
        <v>0</v>
      </c>
      <c r="EH454" s="319">
        <v>0</v>
      </c>
      <c r="EI454" s="319">
        <v>0</v>
      </c>
      <c r="EJ454" s="319">
        <v>0</v>
      </c>
      <c r="EK454" s="319">
        <v>0</v>
      </c>
      <c r="EL454" s="319">
        <v>0</v>
      </c>
      <c r="EM454" s="319">
        <v>0</v>
      </c>
      <c r="EN454" s="319">
        <v>0</v>
      </c>
      <c r="EO454" s="319">
        <v>0</v>
      </c>
      <c r="EP454" s="319">
        <v>0</v>
      </c>
      <c r="EQ454" s="319">
        <v>0</v>
      </c>
      <c r="ER454" s="319">
        <v>0</v>
      </c>
      <c r="ES454" s="319">
        <v>0</v>
      </c>
      <c r="ET454" s="319">
        <v>0</v>
      </c>
      <c r="EU454" s="319">
        <v>0</v>
      </c>
      <c r="EV454" s="319">
        <v>0</v>
      </c>
      <c r="EW454" s="319">
        <v>0</v>
      </c>
      <c r="EX454" s="319">
        <v>0</v>
      </c>
      <c r="EY454" s="319">
        <v>1775175.22</v>
      </c>
      <c r="EZ454" s="319">
        <v>1577239.87</v>
      </c>
      <c r="FA454" s="319">
        <v>0</v>
      </c>
      <c r="FB454" s="319">
        <v>0</v>
      </c>
      <c r="FC454" s="319">
        <v>0</v>
      </c>
      <c r="FD454" s="319">
        <v>0</v>
      </c>
      <c r="FE454" s="319">
        <v>0</v>
      </c>
      <c r="FF454" s="319">
        <v>0</v>
      </c>
      <c r="FG454" s="319">
        <v>0</v>
      </c>
      <c r="FH454" s="319">
        <v>541033.97</v>
      </c>
      <c r="FI454" s="319">
        <v>0</v>
      </c>
      <c r="FJ454" s="319">
        <v>0</v>
      </c>
      <c r="FK454" s="319">
        <v>0</v>
      </c>
      <c r="FL454" s="319">
        <v>0</v>
      </c>
      <c r="FM454" s="319">
        <v>0</v>
      </c>
      <c r="FN454" s="319">
        <v>0</v>
      </c>
      <c r="FO454" s="319">
        <v>54803.15</v>
      </c>
      <c r="FP454" s="319">
        <v>117879.35</v>
      </c>
      <c r="FQ454" s="319">
        <v>0</v>
      </c>
      <c r="FR454" s="319">
        <v>102110.44</v>
      </c>
      <c r="FS454" s="319">
        <v>0</v>
      </c>
      <c r="FT454" s="319">
        <v>82855.350000000006</v>
      </c>
      <c r="FU454" s="319">
        <v>0</v>
      </c>
      <c r="FV454" s="319">
        <v>0</v>
      </c>
      <c r="FW454" s="319">
        <v>0</v>
      </c>
      <c r="FX454" s="319">
        <v>0</v>
      </c>
      <c r="FY454" s="319">
        <v>0</v>
      </c>
      <c r="FZ454" s="319">
        <v>0</v>
      </c>
      <c r="GA454" s="319">
        <v>0</v>
      </c>
      <c r="GB454" s="319">
        <v>0</v>
      </c>
      <c r="GC454" s="319">
        <v>0</v>
      </c>
      <c r="GD454" s="319">
        <v>0</v>
      </c>
      <c r="GE454" s="319">
        <v>0</v>
      </c>
      <c r="GF454" s="319">
        <v>0</v>
      </c>
      <c r="GG454" s="319">
        <v>0</v>
      </c>
      <c r="GH454" s="319">
        <v>0</v>
      </c>
      <c r="GI454" s="319">
        <v>0</v>
      </c>
      <c r="GJ454" s="319">
        <v>0</v>
      </c>
      <c r="GK454" s="319">
        <v>0</v>
      </c>
      <c r="GL454" s="319">
        <v>0</v>
      </c>
      <c r="GM454" s="319">
        <v>0</v>
      </c>
      <c r="GN454" s="319">
        <v>10616.96</v>
      </c>
      <c r="GO454" s="319">
        <v>0</v>
      </c>
      <c r="GP454" s="319">
        <v>0</v>
      </c>
      <c r="GQ454" s="319">
        <v>0</v>
      </c>
      <c r="GR454" s="319">
        <v>0</v>
      </c>
      <c r="GS454" s="319">
        <v>0</v>
      </c>
      <c r="GT454" s="319">
        <v>0</v>
      </c>
      <c r="GU454" s="319">
        <v>54051.7</v>
      </c>
      <c r="GV454" s="319">
        <v>0</v>
      </c>
      <c r="GW454" s="319">
        <v>0</v>
      </c>
      <c r="GX454" s="319">
        <v>0</v>
      </c>
      <c r="GY454" s="319">
        <v>0</v>
      </c>
      <c r="GZ454" s="319">
        <v>0</v>
      </c>
      <c r="HA454" s="319">
        <v>0</v>
      </c>
      <c r="HB454" s="319">
        <v>0</v>
      </c>
      <c r="HC454" s="319">
        <v>0</v>
      </c>
      <c r="HD454" s="319">
        <v>128995.05</v>
      </c>
      <c r="HE454" s="319">
        <v>0</v>
      </c>
      <c r="HF454" s="319">
        <v>0</v>
      </c>
      <c r="HG454" s="319">
        <v>352894.7</v>
      </c>
      <c r="HH454" s="319">
        <v>0</v>
      </c>
      <c r="HI454" s="319">
        <v>619955.35</v>
      </c>
      <c r="HJ454" s="319">
        <v>0</v>
      </c>
      <c r="HK454" s="319">
        <v>0</v>
      </c>
      <c r="HL454" s="319">
        <v>0</v>
      </c>
      <c r="HM454" s="319">
        <v>0</v>
      </c>
      <c r="HN454" s="319">
        <v>0</v>
      </c>
      <c r="HO454" s="319">
        <v>0</v>
      </c>
      <c r="HP454" s="319">
        <v>551690.71</v>
      </c>
      <c r="HQ454" s="319">
        <v>0</v>
      </c>
      <c r="HR454" s="319">
        <v>0</v>
      </c>
      <c r="HS454" s="319">
        <v>0</v>
      </c>
      <c r="HT454" s="319">
        <v>0</v>
      </c>
      <c r="HU454" s="319">
        <v>0</v>
      </c>
      <c r="HV454" s="319">
        <v>0</v>
      </c>
      <c r="HW454" s="319">
        <v>391070.95</v>
      </c>
      <c r="HX454" s="319">
        <v>0</v>
      </c>
      <c r="HY454" s="319">
        <v>323000</v>
      </c>
      <c r="HZ454" s="319">
        <v>0</v>
      </c>
      <c r="IA454" s="319">
        <v>0</v>
      </c>
      <c r="IB454" s="319">
        <v>0</v>
      </c>
      <c r="IC454" s="319">
        <v>0</v>
      </c>
      <c r="ID454" s="319">
        <v>0</v>
      </c>
      <c r="IE454" s="319">
        <v>392467.45</v>
      </c>
      <c r="IF454" s="319">
        <v>0</v>
      </c>
      <c r="IG454" s="319">
        <v>0</v>
      </c>
      <c r="IH454" s="319">
        <v>0</v>
      </c>
      <c r="II454" s="319">
        <v>0</v>
      </c>
      <c r="IJ454" s="319">
        <v>0</v>
      </c>
      <c r="IK454" s="319">
        <v>0</v>
      </c>
      <c r="IL454" s="319">
        <v>0</v>
      </c>
      <c r="IM454" s="319">
        <v>0</v>
      </c>
      <c r="IN454" s="319">
        <v>101171.55</v>
      </c>
      <c r="IO454" s="319">
        <v>0</v>
      </c>
      <c r="IP454" s="319">
        <v>0</v>
      </c>
      <c r="IQ454" s="319">
        <v>0</v>
      </c>
      <c r="IR454" s="319">
        <v>0</v>
      </c>
      <c r="IS454" s="319">
        <v>0</v>
      </c>
      <c r="IT454" s="319">
        <v>79677.240000000005</v>
      </c>
      <c r="IU454" s="319">
        <v>0</v>
      </c>
      <c r="IV454" s="319">
        <v>0</v>
      </c>
      <c r="IW454" s="319">
        <v>0</v>
      </c>
      <c r="IX454" s="319">
        <v>0</v>
      </c>
      <c r="IY454" s="319">
        <v>0</v>
      </c>
      <c r="IZ454" s="319">
        <v>0</v>
      </c>
      <c r="JA454" s="319">
        <v>0</v>
      </c>
      <c r="JB454" s="319">
        <v>0</v>
      </c>
      <c r="JC454" s="319">
        <v>0</v>
      </c>
      <c r="JD454" s="319">
        <v>0</v>
      </c>
      <c r="JE454" s="319">
        <v>0</v>
      </c>
      <c r="JF454" s="319">
        <v>0</v>
      </c>
      <c r="JG454" s="319">
        <v>0</v>
      </c>
      <c r="JH454" s="319">
        <v>0</v>
      </c>
      <c r="JI454" s="319">
        <v>0</v>
      </c>
      <c r="JJ454" s="319">
        <v>0</v>
      </c>
      <c r="JK454" s="319">
        <v>0</v>
      </c>
      <c r="JL454" s="319">
        <v>0</v>
      </c>
      <c r="JM454" s="319">
        <v>0</v>
      </c>
      <c r="JN454" s="319">
        <v>0</v>
      </c>
      <c r="JO454" s="319">
        <v>385131.57</v>
      </c>
      <c r="JP454" s="319">
        <v>0</v>
      </c>
      <c r="JQ454" s="319">
        <v>0</v>
      </c>
      <c r="JR454" s="319">
        <v>0</v>
      </c>
      <c r="JS454" s="319">
        <v>0</v>
      </c>
      <c r="JT454" s="319">
        <v>0</v>
      </c>
      <c r="JU454" s="319">
        <v>101936.95</v>
      </c>
      <c r="JV454" s="319">
        <v>0</v>
      </c>
      <c r="JW454" s="319">
        <v>0</v>
      </c>
      <c r="JX454" s="319">
        <v>0</v>
      </c>
      <c r="JY454" s="319">
        <v>0</v>
      </c>
      <c r="JZ454" s="319">
        <v>0</v>
      </c>
      <c r="KA454" s="319">
        <v>0</v>
      </c>
      <c r="KB454" s="319">
        <v>0</v>
      </c>
      <c r="KC454" s="319">
        <v>0</v>
      </c>
      <c r="KD454" s="319">
        <v>0</v>
      </c>
      <c r="KE454" s="319">
        <v>0</v>
      </c>
      <c r="KF454" s="319">
        <v>0</v>
      </c>
      <c r="KG454" s="319">
        <v>0</v>
      </c>
      <c r="KH454" s="319">
        <v>0</v>
      </c>
      <c r="KI454" s="319">
        <v>0</v>
      </c>
      <c r="KJ454" s="319">
        <v>0</v>
      </c>
      <c r="KK454" s="319">
        <v>0</v>
      </c>
      <c r="KL454" s="319">
        <v>0</v>
      </c>
      <c r="KM454" s="319">
        <v>0</v>
      </c>
      <c r="KN454" s="319">
        <v>0</v>
      </c>
      <c r="KO454" s="319">
        <v>0</v>
      </c>
      <c r="KP454" s="319">
        <v>153654.87</v>
      </c>
      <c r="KQ454" s="319">
        <v>0</v>
      </c>
      <c r="KR454" s="319">
        <v>0</v>
      </c>
      <c r="KS454" s="318">
        <v>98393.7</v>
      </c>
      <c r="KU454" s="312">
        <v>17</v>
      </c>
      <c r="KV454" s="312">
        <v>170</v>
      </c>
      <c r="KY454" s="312">
        <v>9170</v>
      </c>
    </row>
    <row r="455" spans="1:311" x14ac:dyDescent="0.25">
      <c r="A455" s="317">
        <v>2022</v>
      </c>
      <c r="B455" s="316" t="s">
        <v>807</v>
      </c>
      <c r="C455" s="316" t="s">
        <v>812</v>
      </c>
      <c r="D455" s="316" t="s">
        <v>321</v>
      </c>
      <c r="E455" s="316" t="s">
        <v>780</v>
      </c>
      <c r="F455" s="315">
        <v>0</v>
      </c>
      <c r="G455" s="315">
        <v>0</v>
      </c>
      <c r="H455" s="315">
        <v>0</v>
      </c>
      <c r="I455" s="315">
        <v>8290.7000000000007</v>
      </c>
      <c r="J455" s="315">
        <v>0</v>
      </c>
      <c r="K455" s="315">
        <v>0</v>
      </c>
      <c r="L455" s="315">
        <v>0</v>
      </c>
      <c r="M455" s="315">
        <v>0</v>
      </c>
      <c r="N455" s="315">
        <v>147192.04999999999</v>
      </c>
      <c r="O455" s="315">
        <v>6044.9</v>
      </c>
      <c r="P455" s="315">
        <v>0</v>
      </c>
      <c r="Q455" s="315">
        <v>0</v>
      </c>
      <c r="R455" s="315">
        <v>0</v>
      </c>
      <c r="S455" s="315">
        <v>0</v>
      </c>
      <c r="T455" s="315">
        <v>0</v>
      </c>
      <c r="U455" s="315">
        <v>0</v>
      </c>
      <c r="V455" s="315">
        <v>3700937.36</v>
      </c>
      <c r="W455" s="315">
        <v>0</v>
      </c>
      <c r="X455" s="315">
        <v>409817.25</v>
      </c>
      <c r="Y455" s="315">
        <v>0</v>
      </c>
      <c r="Z455" s="315">
        <v>0</v>
      </c>
      <c r="AA455" s="315">
        <v>0</v>
      </c>
      <c r="AB455" s="315">
        <v>0</v>
      </c>
      <c r="AC455" s="315">
        <v>0</v>
      </c>
      <c r="AD455" s="315">
        <v>573791.4</v>
      </c>
      <c r="AE455" s="315">
        <v>0</v>
      </c>
      <c r="AF455" s="315">
        <v>0</v>
      </c>
      <c r="AG455" s="315">
        <v>0</v>
      </c>
      <c r="AH455" s="315">
        <v>0</v>
      </c>
      <c r="AI455" s="315">
        <v>0</v>
      </c>
      <c r="AJ455" s="315">
        <v>0</v>
      </c>
      <c r="AK455" s="315">
        <v>0</v>
      </c>
      <c r="AL455" s="315">
        <v>2870069.29</v>
      </c>
      <c r="AM455" s="315">
        <v>0</v>
      </c>
      <c r="AN455" s="315">
        <v>0</v>
      </c>
      <c r="AO455" s="315">
        <v>0</v>
      </c>
      <c r="AP455" s="315">
        <v>0</v>
      </c>
      <c r="AQ455" s="315">
        <v>0</v>
      </c>
      <c r="AR455" s="315">
        <v>0</v>
      </c>
      <c r="AS455" s="315">
        <v>247749.15</v>
      </c>
      <c r="AT455" s="315">
        <v>0</v>
      </c>
      <c r="AU455" s="315">
        <v>0</v>
      </c>
      <c r="AV455" s="315">
        <v>0</v>
      </c>
      <c r="AW455" s="315">
        <v>0</v>
      </c>
      <c r="AX455" s="315">
        <v>0</v>
      </c>
      <c r="AY455" s="315">
        <v>0</v>
      </c>
      <c r="AZ455" s="315">
        <v>0</v>
      </c>
      <c r="BA455" s="315">
        <v>0</v>
      </c>
      <c r="BB455" s="315">
        <v>0</v>
      </c>
      <c r="BC455" s="315">
        <v>0</v>
      </c>
      <c r="BD455" s="315">
        <v>729101.92</v>
      </c>
      <c r="BE455" s="315">
        <v>0</v>
      </c>
      <c r="BF455" s="315">
        <v>0</v>
      </c>
      <c r="BG455" s="315">
        <v>108712.62</v>
      </c>
      <c r="BH455" s="315">
        <v>0</v>
      </c>
      <c r="BI455" s="315">
        <v>2295505.35</v>
      </c>
      <c r="BJ455" s="315">
        <v>524458.15</v>
      </c>
      <c r="BK455" s="315">
        <v>0</v>
      </c>
      <c r="BL455" s="315">
        <v>0</v>
      </c>
      <c r="BM455" s="315">
        <v>0</v>
      </c>
      <c r="BN455" s="315">
        <v>0</v>
      </c>
      <c r="BO455" s="315">
        <v>0</v>
      </c>
      <c r="BP455" s="315">
        <v>0</v>
      </c>
      <c r="BQ455" s="315">
        <v>0</v>
      </c>
      <c r="BR455" s="315">
        <v>0</v>
      </c>
      <c r="BS455" s="315">
        <v>369078.55</v>
      </c>
      <c r="BT455" s="315">
        <v>0</v>
      </c>
      <c r="BU455" s="315">
        <v>0</v>
      </c>
      <c r="BV455" s="315">
        <v>0</v>
      </c>
      <c r="BW455" s="315">
        <v>307057.2</v>
      </c>
      <c r="BX455" s="315">
        <v>0</v>
      </c>
      <c r="BY455" s="315">
        <v>0</v>
      </c>
      <c r="BZ455" s="315">
        <v>0</v>
      </c>
      <c r="CA455" s="315">
        <v>116205.56</v>
      </c>
      <c r="CB455" s="315">
        <v>0</v>
      </c>
      <c r="CC455" s="315">
        <v>0</v>
      </c>
      <c r="CD455" s="315">
        <v>41582.5</v>
      </c>
      <c r="CE455" s="315">
        <v>0</v>
      </c>
      <c r="CF455" s="315">
        <v>0</v>
      </c>
      <c r="CG455" s="315">
        <v>0</v>
      </c>
      <c r="CH455" s="315">
        <v>0</v>
      </c>
      <c r="CI455" s="315">
        <v>0</v>
      </c>
      <c r="CJ455" s="315">
        <v>0</v>
      </c>
      <c r="CK455" s="315">
        <v>1</v>
      </c>
      <c r="CL455" s="315">
        <v>18308.650000000001</v>
      </c>
      <c r="CM455" s="315">
        <v>0</v>
      </c>
      <c r="CN455" s="315">
        <v>0</v>
      </c>
      <c r="CO455" s="315">
        <v>260718.9</v>
      </c>
      <c r="CP455" s="315">
        <v>0</v>
      </c>
      <c r="CQ455" s="315">
        <v>0</v>
      </c>
      <c r="CR455" s="315">
        <v>0</v>
      </c>
      <c r="CS455" s="315">
        <v>0</v>
      </c>
      <c r="CT455" s="315">
        <v>0</v>
      </c>
      <c r="CU455" s="315">
        <v>0</v>
      </c>
      <c r="CV455" s="315">
        <v>0</v>
      </c>
      <c r="CW455" s="315">
        <v>166604.65</v>
      </c>
      <c r="CX455" s="315">
        <v>0</v>
      </c>
      <c r="CY455" s="315">
        <v>0</v>
      </c>
      <c r="CZ455" s="315">
        <v>0</v>
      </c>
      <c r="DA455" s="315">
        <v>328648.38</v>
      </c>
      <c r="DB455" s="315">
        <v>0</v>
      </c>
      <c r="DC455" s="315">
        <v>0</v>
      </c>
      <c r="DD455" s="315">
        <v>344048.92</v>
      </c>
      <c r="DE455" s="315">
        <v>0</v>
      </c>
      <c r="DF455" s="315">
        <v>26460</v>
      </c>
      <c r="DG455" s="315">
        <v>0</v>
      </c>
      <c r="DH455" s="315">
        <v>0</v>
      </c>
      <c r="DI455" s="315">
        <v>34099.550000000003</v>
      </c>
      <c r="DJ455" s="315">
        <v>0</v>
      </c>
      <c r="DK455" s="315">
        <v>0</v>
      </c>
      <c r="DL455" s="315">
        <v>131656.29999999999</v>
      </c>
      <c r="DM455" s="315">
        <v>0</v>
      </c>
      <c r="DN455" s="315">
        <v>0</v>
      </c>
      <c r="DO455" s="315">
        <v>0</v>
      </c>
      <c r="DP455" s="315">
        <v>0</v>
      </c>
      <c r="DQ455" s="315">
        <v>0</v>
      </c>
      <c r="DR455" s="315">
        <v>0</v>
      </c>
      <c r="DS455" s="315">
        <v>1285395.56</v>
      </c>
      <c r="DT455" s="315">
        <v>0</v>
      </c>
      <c r="DU455" s="315">
        <v>0</v>
      </c>
      <c r="DV455" s="315">
        <v>123665.9</v>
      </c>
      <c r="DW455" s="315">
        <v>0</v>
      </c>
      <c r="DX455" s="315">
        <v>0</v>
      </c>
      <c r="DY455" s="315">
        <v>0</v>
      </c>
      <c r="DZ455" s="315">
        <v>0</v>
      </c>
      <c r="EA455" s="315">
        <v>0</v>
      </c>
      <c r="EB455" s="315">
        <v>0</v>
      </c>
      <c r="EC455" s="315">
        <v>0</v>
      </c>
      <c r="ED455" s="315">
        <v>1</v>
      </c>
      <c r="EE455" s="315">
        <v>0</v>
      </c>
      <c r="EF455" s="315">
        <v>0</v>
      </c>
      <c r="EG455" s="315">
        <v>0</v>
      </c>
      <c r="EH455" s="315">
        <v>0</v>
      </c>
      <c r="EI455" s="315">
        <v>0</v>
      </c>
      <c r="EJ455" s="315">
        <v>0</v>
      </c>
      <c r="EK455" s="315">
        <v>0</v>
      </c>
      <c r="EL455" s="315">
        <v>0</v>
      </c>
      <c r="EM455" s="315">
        <v>0</v>
      </c>
      <c r="EN455" s="315">
        <v>0</v>
      </c>
      <c r="EO455" s="315">
        <v>0</v>
      </c>
      <c r="EP455" s="315">
        <v>0</v>
      </c>
      <c r="EQ455" s="315">
        <v>0</v>
      </c>
      <c r="ER455" s="315">
        <v>0</v>
      </c>
      <c r="ES455" s="315">
        <v>0</v>
      </c>
      <c r="ET455" s="315">
        <v>0</v>
      </c>
      <c r="EU455" s="315">
        <v>0</v>
      </c>
      <c r="EV455" s="315">
        <v>0</v>
      </c>
      <c r="EW455" s="315">
        <v>0</v>
      </c>
      <c r="EX455" s="315">
        <v>0</v>
      </c>
      <c r="EY455" s="315">
        <v>1775175.22</v>
      </c>
      <c r="EZ455" s="315">
        <v>1577239.87</v>
      </c>
      <c r="FA455" s="315">
        <v>0</v>
      </c>
      <c r="FB455" s="315">
        <v>0</v>
      </c>
      <c r="FC455" s="315">
        <v>0</v>
      </c>
      <c r="FD455" s="315">
        <v>0</v>
      </c>
      <c r="FE455" s="315">
        <v>0</v>
      </c>
      <c r="FF455" s="315">
        <v>0</v>
      </c>
      <c r="FG455" s="315">
        <v>0</v>
      </c>
      <c r="FH455" s="315">
        <v>541033.97</v>
      </c>
      <c r="FI455" s="315">
        <v>0</v>
      </c>
      <c r="FJ455" s="315">
        <v>0</v>
      </c>
      <c r="FK455" s="315">
        <v>0</v>
      </c>
      <c r="FL455" s="315">
        <v>0</v>
      </c>
      <c r="FM455" s="315">
        <v>0</v>
      </c>
      <c r="FN455" s="315">
        <v>0</v>
      </c>
      <c r="FO455" s="315">
        <v>54803.15</v>
      </c>
      <c r="FP455" s="315">
        <v>117879.35</v>
      </c>
      <c r="FQ455" s="315">
        <v>0</v>
      </c>
      <c r="FR455" s="315">
        <v>102110.44</v>
      </c>
      <c r="FS455" s="315">
        <v>0</v>
      </c>
      <c r="FT455" s="315">
        <v>82855.350000000006</v>
      </c>
      <c r="FU455" s="315">
        <v>0</v>
      </c>
      <c r="FV455" s="315">
        <v>0</v>
      </c>
      <c r="FW455" s="315">
        <v>0</v>
      </c>
      <c r="FX455" s="315">
        <v>0</v>
      </c>
      <c r="FY455" s="315">
        <v>0</v>
      </c>
      <c r="FZ455" s="315">
        <v>0</v>
      </c>
      <c r="GA455" s="315">
        <v>0</v>
      </c>
      <c r="GB455" s="315">
        <v>0</v>
      </c>
      <c r="GC455" s="315">
        <v>0</v>
      </c>
      <c r="GD455" s="315">
        <v>0</v>
      </c>
      <c r="GE455" s="315">
        <v>0</v>
      </c>
      <c r="GF455" s="315">
        <v>0</v>
      </c>
      <c r="GG455" s="315">
        <v>0</v>
      </c>
      <c r="GH455" s="315">
        <v>0</v>
      </c>
      <c r="GI455" s="315">
        <v>0</v>
      </c>
      <c r="GJ455" s="315">
        <v>0</v>
      </c>
      <c r="GK455" s="315">
        <v>0</v>
      </c>
      <c r="GL455" s="315">
        <v>0</v>
      </c>
      <c r="GM455" s="315">
        <v>0</v>
      </c>
      <c r="GN455" s="315">
        <v>10616.96</v>
      </c>
      <c r="GO455" s="315">
        <v>0</v>
      </c>
      <c r="GP455" s="315">
        <v>0</v>
      </c>
      <c r="GQ455" s="315">
        <v>0</v>
      </c>
      <c r="GR455" s="315">
        <v>0</v>
      </c>
      <c r="GS455" s="315">
        <v>0</v>
      </c>
      <c r="GT455" s="315">
        <v>0</v>
      </c>
      <c r="GU455" s="315">
        <v>54051.7</v>
      </c>
      <c r="GV455" s="315">
        <v>0</v>
      </c>
      <c r="GW455" s="315">
        <v>0</v>
      </c>
      <c r="GX455" s="315">
        <v>0</v>
      </c>
      <c r="GY455" s="315">
        <v>0</v>
      </c>
      <c r="GZ455" s="315">
        <v>0</v>
      </c>
      <c r="HA455" s="315">
        <v>0</v>
      </c>
      <c r="HB455" s="315">
        <v>0</v>
      </c>
      <c r="HC455" s="315">
        <v>0</v>
      </c>
      <c r="HD455" s="315">
        <v>128995.05</v>
      </c>
      <c r="HE455" s="315">
        <v>0</v>
      </c>
      <c r="HF455" s="315">
        <v>0</v>
      </c>
      <c r="HG455" s="315">
        <v>352894.7</v>
      </c>
      <c r="HH455" s="315">
        <v>0</v>
      </c>
      <c r="HI455" s="315">
        <v>619955.35</v>
      </c>
      <c r="HJ455" s="315">
        <v>0</v>
      </c>
      <c r="HK455" s="315">
        <v>0</v>
      </c>
      <c r="HL455" s="315">
        <v>0</v>
      </c>
      <c r="HM455" s="315">
        <v>0</v>
      </c>
      <c r="HN455" s="315">
        <v>0</v>
      </c>
      <c r="HO455" s="315">
        <v>0</v>
      </c>
      <c r="HP455" s="315">
        <v>551690.71</v>
      </c>
      <c r="HQ455" s="315">
        <v>0</v>
      </c>
      <c r="HR455" s="315">
        <v>0</v>
      </c>
      <c r="HS455" s="315">
        <v>0</v>
      </c>
      <c r="HT455" s="315">
        <v>0</v>
      </c>
      <c r="HU455" s="315">
        <v>0</v>
      </c>
      <c r="HV455" s="315">
        <v>0</v>
      </c>
      <c r="HW455" s="315">
        <v>391070.95</v>
      </c>
      <c r="HX455" s="315">
        <v>0</v>
      </c>
      <c r="HY455" s="315">
        <v>323000</v>
      </c>
      <c r="HZ455" s="315">
        <v>0</v>
      </c>
      <c r="IA455" s="315">
        <v>0</v>
      </c>
      <c r="IB455" s="315">
        <v>0</v>
      </c>
      <c r="IC455" s="315">
        <v>0</v>
      </c>
      <c r="ID455" s="315">
        <v>0</v>
      </c>
      <c r="IE455" s="315">
        <v>392467.45</v>
      </c>
      <c r="IF455" s="315">
        <v>0</v>
      </c>
      <c r="IG455" s="315">
        <v>0</v>
      </c>
      <c r="IH455" s="315">
        <v>0</v>
      </c>
      <c r="II455" s="315">
        <v>0</v>
      </c>
      <c r="IJ455" s="315">
        <v>0</v>
      </c>
      <c r="IK455" s="315">
        <v>0</v>
      </c>
      <c r="IL455" s="315">
        <v>0</v>
      </c>
      <c r="IM455" s="315">
        <v>0</v>
      </c>
      <c r="IN455" s="315">
        <v>101171.55</v>
      </c>
      <c r="IO455" s="315">
        <v>0</v>
      </c>
      <c r="IP455" s="315">
        <v>0</v>
      </c>
      <c r="IQ455" s="315">
        <v>0</v>
      </c>
      <c r="IR455" s="315">
        <v>0</v>
      </c>
      <c r="IS455" s="315">
        <v>0</v>
      </c>
      <c r="IT455" s="315">
        <v>79677.240000000005</v>
      </c>
      <c r="IU455" s="315">
        <v>0</v>
      </c>
      <c r="IV455" s="315">
        <v>0</v>
      </c>
      <c r="IW455" s="315">
        <v>0</v>
      </c>
      <c r="IX455" s="315">
        <v>0</v>
      </c>
      <c r="IY455" s="315">
        <v>0</v>
      </c>
      <c r="IZ455" s="315">
        <v>0</v>
      </c>
      <c r="JA455" s="315">
        <v>0</v>
      </c>
      <c r="JB455" s="315">
        <v>0</v>
      </c>
      <c r="JC455" s="315">
        <v>0</v>
      </c>
      <c r="JD455" s="315">
        <v>0</v>
      </c>
      <c r="JE455" s="315">
        <v>0</v>
      </c>
      <c r="JF455" s="315">
        <v>0</v>
      </c>
      <c r="JG455" s="315">
        <v>0</v>
      </c>
      <c r="JH455" s="315">
        <v>0</v>
      </c>
      <c r="JI455" s="315">
        <v>0</v>
      </c>
      <c r="JJ455" s="315">
        <v>0</v>
      </c>
      <c r="JK455" s="315">
        <v>0</v>
      </c>
      <c r="JL455" s="315">
        <v>0</v>
      </c>
      <c r="JM455" s="315">
        <v>0</v>
      </c>
      <c r="JN455" s="315">
        <v>0</v>
      </c>
      <c r="JO455" s="315">
        <v>385131.57</v>
      </c>
      <c r="JP455" s="315">
        <v>0</v>
      </c>
      <c r="JQ455" s="315">
        <v>0</v>
      </c>
      <c r="JR455" s="315">
        <v>0</v>
      </c>
      <c r="JS455" s="315">
        <v>0</v>
      </c>
      <c r="JT455" s="315">
        <v>0</v>
      </c>
      <c r="JU455" s="315">
        <v>101936.95</v>
      </c>
      <c r="JV455" s="315">
        <v>0</v>
      </c>
      <c r="JW455" s="315">
        <v>0</v>
      </c>
      <c r="JX455" s="315">
        <v>0</v>
      </c>
      <c r="JY455" s="315">
        <v>0</v>
      </c>
      <c r="JZ455" s="315">
        <v>0</v>
      </c>
      <c r="KA455" s="315">
        <v>0</v>
      </c>
      <c r="KB455" s="315">
        <v>0</v>
      </c>
      <c r="KC455" s="315">
        <v>0</v>
      </c>
      <c r="KD455" s="315">
        <v>0</v>
      </c>
      <c r="KE455" s="315">
        <v>0</v>
      </c>
      <c r="KF455" s="315">
        <v>0</v>
      </c>
      <c r="KG455" s="315">
        <v>0</v>
      </c>
      <c r="KH455" s="315">
        <v>0</v>
      </c>
      <c r="KI455" s="315">
        <v>0</v>
      </c>
      <c r="KJ455" s="315">
        <v>0</v>
      </c>
      <c r="KK455" s="315">
        <v>0</v>
      </c>
      <c r="KL455" s="315">
        <v>0</v>
      </c>
      <c r="KM455" s="315">
        <v>0</v>
      </c>
      <c r="KN455" s="315">
        <v>0</v>
      </c>
      <c r="KO455" s="315">
        <v>0</v>
      </c>
      <c r="KP455" s="315">
        <v>153654.87</v>
      </c>
      <c r="KQ455" s="315">
        <v>0</v>
      </c>
      <c r="KR455" s="315">
        <v>0</v>
      </c>
      <c r="KS455" s="314">
        <v>98393.7</v>
      </c>
      <c r="KU455" s="338" t="s">
        <v>943</v>
      </c>
      <c r="KV455" s="312" t="s">
        <v>943</v>
      </c>
      <c r="KY455" s="312" t="s">
        <v>943</v>
      </c>
    </row>
    <row r="456" spans="1:311" x14ac:dyDescent="0.25">
      <c r="A456" s="321">
        <v>2022</v>
      </c>
      <c r="B456" s="320" t="s">
        <v>807</v>
      </c>
      <c r="C456" s="320" t="s">
        <v>810</v>
      </c>
      <c r="D456" s="320" t="s">
        <v>811</v>
      </c>
      <c r="E456" s="320" t="s">
        <v>780</v>
      </c>
      <c r="F456" s="319">
        <v>0</v>
      </c>
      <c r="G456" s="319">
        <v>0</v>
      </c>
      <c r="H456" s="319">
        <v>0</v>
      </c>
      <c r="I456" s="319">
        <v>0</v>
      </c>
      <c r="J456" s="319">
        <v>0</v>
      </c>
      <c r="K456" s="319">
        <v>0</v>
      </c>
      <c r="L456" s="319">
        <v>0</v>
      </c>
      <c r="M456" s="319">
        <v>0</v>
      </c>
      <c r="N456" s="319">
        <v>0</v>
      </c>
      <c r="O456" s="319">
        <v>0</v>
      </c>
      <c r="P456" s="319">
        <v>0</v>
      </c>
      <c r="Q456" s="319">
        <v>0</v>
      </c>
      <c r="R456" s="319">
        <v>0</v>
      </c>
      <c r="S456" s="319">
        <v>0</v>
      </c>
      <c r="T456" s="319">
        <v>0</v>
      </c>
      <c r="U456" s="319">
        <v>0</v>
      </c>
      <c r="V456" s="319">
        <v>40501.72</v>
      </c>
      <c r="W456" s="319">
        <v>0</v>
      </c>
      <c r="X456" s="319">
        <v>0</v>
      </c>
      <c r="Y456" s="319">
        <v>0</v>
      </c>
      <c r="Z456" s="319">
        <v>0</v>
      </c>
      <c r="AA456" s="319">
        <v>0</v>
      </c>
      <c r="AB456" s="319">
        <v>0</v>
      </c>
      <c r="AC456" s="319">
        <v>0</v>
      </c>
      <c r="AD456" s="319">
        <v>0</v>
      </c>
      <c r="AE456" s="319">
        <v>0</v>
      </c>
      <c r="AF456" s="319">
        <v>0</v>
      </c>
      <c r="AG456" s="319">
        <v>0</v>
      </c>
      <c r="AH456" s="319">
        <v>0</v>
      </c>
      <c r="AI456" s="319">
        <v>0</v>
      </c>
      <c r="AJ456" s="319">
        <v>0</v>
      </c>
      <c r="AK456" s="319">
        <v>0</v>
      </c>
      <c r="AL456" s="319">
        <v>0</v>
      </c>
      <c r="AM456" s="319">
        <v>0</v>
      </c>
      <c r="AN456" s="319">
        <v>0</v>
      </c>
      <c r="AO456" s="319">
        <v>0</v>
      </c>
      <c r="AP456" s="319">
        <v>0</v>
      </c>
      <c r="AQ456" s="319">
        <v>0</v>
      </c>
      <c r="AR456" s="319">
        <v>0</v>
      </c>
      <c r="AS456" s="319">
        <v>0</v>
      </c>
      <c r="AT456" s="319">
        <v>0</v>
      </c>
      <c r="AU456" s="319">
        <v>0</v>
      </c>
      <c r="AV456" s="319">
        <v>0</v>
      </c>
      <c r="AW456" s="319">
        <v>0</v>
      </c>
      <c r="AX456" s="319">
        <v>0</v>
      </c>
      <c r="AY456" s="319">
        <v>0</v>
      </c>
      <c r="AZ456" s="319">
        <v>0</v>
      </c>
      <c r="BA456" s="319">
        <v>0</v>
      </c>
      <c r="BB456" s="319">
        <v>0</v>
      </c>
      <c r="BC456" s="319">
        <v>0</v>
      </c>
      <c r="BD456" s="319">
        <v>25475.45</v>
      </c>
      <c r="BE456" s="319">
        <v>0</v>
      </c>
      <c r="BF456" s="319">
        <v>0</v>
      </c>
      <c r="BG456" s="319">
        <v>0</v>
      </c>
      <c r="BH456" s="319">
        <v>0</v>
      </c>
      <c r="BI456" s="319">
        <v>0</v>
      </c>
      <c r="BJ456" s="319">
        <v>0</v>
      </c>
      <c r="BK456" s="319">
        <v>0</v>
      </c>
      <c r="BL456" s="319">
        <v>0</v>
      </c>
      <c r="BM456" s="319">
        <v>0</v>
      </c>
      <c r="BN456" s="319">
        <v>0</v>
      </c>
      <c r="BO456" s="319">
        <v>0</v>
      </c>
      <c r="BP456" s="319">
        <v>0</v>
      </c>
      <c r="BQ456" s="319">
        <v>0</v>
      </c>
      <c r="BR456" s="319">
        <v>0</v>
      </c>
      <c r="BS456" s="319">
        <v>0</v>
      </c>
      <c r="BT456" s="319">
        <v>0</v>
      </c>
      <c r="BU456" s="319">
        <v>0</v>
      </c>
      <c r="BV456" s="319">
        <v>0</v>
      </c>
      <c r="BW456" s="319">
        <v>0</v>
      </c>
      <c r="BX456" s="319">
        <v>0</v>
      </c>
      <c r="BY456" s="319">
        <v>0</v>
      </c>
      <c r="BZ456" s="319">
        <v>0</v>
      </c>
      <c r="CA456" s="319">
        <v>0</v>
      </c>
      <c r="CB456" s="319">
        <v>0</v>
      </c>
      <c r="CC456" s="319">
        <v>0</v>
      </c>
      <c r="CD456" s="319">
        <v>0</v>
      </c>
      <c r="CE456" s="319">
        <v>0</v>
      </c>
      <c r="CF456" s="319">
        <v>0</v>
      </c>
      <c r="CG456" s="319">
        <v>147511.24</v>
      </c>
      <c r="CH456" s="319">
        <v>0</v>
      </c>
      <c r="CI456" s="319">
        <v>0</v>
      </c>
      <c r="CJ456" s="319">
        <v>0</v>
      </c>
      <c r="CK456" s="319">
        <v>0</v>
      </c>
      <c r="CL456" s="319">
        <v>0</v>
      </c>
      <c r="CM456" s="319">
        <v>0</v>
      </c>
      <c r="CN456" s="319">
        <v>0</v>
      </c>
      <c r="CO456" s="319">
        <v>0</v>
      </c>
      <c r="CP456" s="319">
        <v>0</v>
      </c>
      <c r="CQ456" s="319">
        <v>108071.73</v>
      </c>
      <c r="CR456" s="319">
        <v>0</v>
      </c>
      <c r="CS456" s="319">
        <v>0</v>
      </c>
      <c r="CT456" s="319">
        <v>0</v>
      </c>
      <c r="CU456" s="319">
        <v>0</v>
      </c>
      <c r="CV456" s="319">
        <v>0</v>
      </c>
      <c r="CW456" s="319">
        <v>0</v>
      </c>
      <c r="CX456" s="319">
        <v>0</v>
      </c>
      <c r="CY456" s="319">
        <v>0</v>
      </c>
      <c r="CZ456" s="319">
        <v>0</v>
      </c>
      <c r="DA456" s="319">
        <v>0</v>
      </c>
      <c r="DB456" s="319">
        <v>0</v>
      </c>
      <c r="DC456" s="319">
        <v>0</v>
      </c>
      <c r="DD456" s="319">
        <v>0</v>
      </c>
      <c r="DE456" s="319">
        <v>0</v>
      </c>
      <c r="DF456" s="319">
        <v>0</v>
      </c>
      <c r="DG456" s="319">
        <v>0</v>
      </c>
      <c r="DH456" s="319">
        <v>0</v>
      </c>
      <c r="DI456" s="319">
        <v>0</v>
      </c>
      <c r="DJ456" s="319">
        <v>0</v>
      </c>
      <c r="DK456" s="319">
        <v>0</v>
      </c>
      <c r="DL456" s="319">
        <v>595.84</v>
      </c>
      <c r="DM456" s="319">
        <v>0</v>
      </c>
      <c r="DN456" s="319">
        <v>160422.1</v>
      </c>
      <c r="DO456" s="319">
        <v>0</v>
      </c>
      <c r="DP456" s="319">
        <v>0</v>
      </c>
      <c r="DQ456" s="319">
        <v>0</v>
      </c>
      <c r="DR456" s="319">
        <v>0</v>
      </c>
      <c r="DS456" s="319">
        <v>0</v>
      </c>
      <c r="DT456" s="319">
        <v>0</v>
      </c>
      <c r="DU456" s="319">
        <v>0</v>
      </c>
      <c r="DV456" s="319">
        <v>0</v>
      </c>
      <c r="DW456" s="319">
        <v>0</v>
      </c>
      <c r="DX456" s="319">
        <v>0</v>
      </c>
      <c r="DY456" s="319">
        <v>9597.59</v>
      </c>
      <c r="DZ456" s="319">
        <v>0</v>
      </c>
      <c r="EA456" s="319">
        <v>0</v>
      </c>
      <c r="EB456" s="319">
        <v>0</v>
      </c>
      <c r="EC456" s="319">
        <v>0</v>
      </c>
      <c r="ED456" s="319">
        <v>0</v>
      </c>
      <c r="EE456" s="319">
        <v>0</v>
      </c>
      <c r="EF456" s="319">
        <v>0</v>
      </c>
      <c r="EG456" s="319">
        <v>0</v>
      </c>
      <c r="EH456" s="319">
        <v>0</v>
      </c>
      <c r="EI456" s="319">
        <v>0</v>
      </c>
      <c r="EJ456" s="319">
        <v>0</v>
      </c>
      <c r="EK456" s="319">
        <v>0</v>
      </c>
      <c r="EL456" s="319">
        <v>0</v>
      </c>
      <c r="EM456" s="319">
        <v>0</v>
      </c>
      <c r="EN456" s="319">
        <v>0</v>
      </c>
      <c r="EO456" s="319">
        <v>0</v>
      </c>
      <c r="EP456" s="319">
        <v>101563.2</v>
      </c>
      <c r="EQ456" s="319">
        <v>0</v>
      </c>
      <c r="ER456" s="319">
        <v>0</v>
      </c>
      <c r="ES456" s="319">
        <v>0</v>
      </c>
      <c r="ET456" s="319">
        <v>0</v>
      </c>
      <c r="EU456" s="319">
        <v>0</v>
      </c>
      <c r="EV456" s="319">
        <v>0</v>
      </c>
      <c r="EW456" s="319">
        <v>0</v>
      </c>
      <c r="EX456" s="319">
        <v>0</v>
      </c>
      <c r="EY456" s="319">
        <v>0</v>
      </c>
      <c r="EZ456" s="319">
        <v>33174292.27</v>
      </c>
      <c r="FA456" s="319">
        <v>0</v>
      </c>
      <c r="FB456" s="319">
        <v>190570.99</v>
      </c>
      <c r="FC456" s="319">
        <v>0</v>
      </c>
      <c r="FD456" s="319">
        <v>0</v>
      </c>
      <c r="FE456" s="319">
        <v>0</v>
      </c>
      <c r="FF456" s="319">
        <v>0</v>
      </c>
      <c r="FG456" s="319">
        <v>0</v>
      </c>
      <c r="FH456" s="319">
        <v>0</v>
      </c>
      <c r="FI456" s="319">
        <v>0</v>
      </c>
      <c r="FJ456" s="319">
        <v>0</v>
      </c>
      <c r="FK456" s="319">
        <v>0</v>
      </c>
      <c r="FL456" s="319">
        <v>0</v>
      </c>
      <c r="FM456" s="319">
        <v>0</v>
      </c>
      <c r="FN456" s="319">
        <v>0</v>
      </c>
      <c r="FO456" s="319">
        <v>0</v>
      </c>
      <c r="FP456" s="319">
        <v>0</v>
      </c>
      <c r="FQ456" s="319">
        <v>0</v>
      </c>
      <c r="FR456" s="319">
        <v>0</v>
      </c>
      <c r="FS456" s="319">
        <v>0</v>
      </c>
      <c r="FT456" s="319">
        <v>0</v>
      </c>
      <c r="FU456" s="319">
        <v>0</v>
      </c>
      <c r="FV456" s="319">
        <v>0</v>
      </c>
      <c r="FW456" s="319">
        <v>0</v>
      </c>
      <c r="FX456" s="319">
        <v>0</v>
      </c>
      <c r="FY456" s="319">
        <v>0</v>
      </c>
      <c r="FZ456" s="319">
        <v>0</v>
      </c>
      <c r="GA456" s="319">
        <v>0</v>
      </c>
      <c r="GB456" s="319">
        <v>0</v>
      </c>
      <c r="GC456" s="319">
        <v>0</v>
      </c>
      <c r="GD456" s="319">
        <v>0</v>
      </c>
      <c r="GE456" s="319">
        <v>0</v>
      </c>
      <c r="GF456" s="319">
        <v>0</v>
      </c>
      <c r="GG456" s="319">
        <v>0</v>
      </c>
      <c r="GH456" s="319">
        <v>0</v>
      </c>
      <c r="GI456" s="319">
        <v>0</v>
      </c>
      <c r="GJ456" s="319">
        <v>0</v>
      </c>
      <c r="GK456" s="319">
        <v>0</v>
      </c>
      <c r="GL456" s="319">
        <v>0</v>
      </c>
      <c r="GM456" s="319">
        <v>0</v>
      </c>
      <c r="GN456" s="319">
        <v>0</v>
      </c>
      <c r="GO456" s="319">
        <v>0</v>
      </c>
      <c r="GP456" s="319">
        <v>0</v>
      </c>
      <c r="GQ456" s="319">
        <v>0</v>
      </c>
      <c r="GR456" s="319">
        <v>0</v>
      </c>
      <c r="GS456" s="319">
        <v>0</v>
      </c>
      <c r="GT456" s="319">
        <v>0</v>
      </c>
      <c r="GU456" s="319">
        <v>0</v>
      </c>
      <c r="GV456" s="319">
        <v>0</v>
      </c>
      <c r="GW456" s="319">
        <v>0</v>
      </c>
      <c r="GX456" s="319">
        <v>0</v>
      </c>
      <c r="GY456" s="319">
        <v>0</v>
      </c>
      <c r="GZ456" s="319">
        <v>0</v>
      </c>
      <c r="HA456" s="319">
        <v>0</v>
      </c>
      <c r="HB456" s="319">
        <v>0</v>
      </c>
      <c r="HC456" s="319">
        <v>0</v>
      </c>
      <c r="HD456" s="319">
        <v>0</v>
      </c>
      <c r="HE456" s="319">
        <v>0</v>
      </c>
      <c r="HF456" s="319">
        <v>0</v>
      </c>
      <c r="HG456" s="319">
        <v>36778.370000000003</v>
      </c>
      <c r="HH456" s="319">
        <v>0</v>
      </c>
      <c r="HI456" s="319">
        <v>0</v>
      </c>
      <c r="HJ456" s="319">
        <v>0</v>
      </c>
      <c r="HK456" s="319">
        <v>53125</v>
      </c>
      <c r="HL456" s="319">
        <v>0</v>
      </c>
      <c r="HM456" s="319">
        <v>0</v>
      </c>
      <c r="HN456" s="319">
        <v>0</v>
      </c>
      <c r="HO456" s="319">
        <v>0</v>
      </c>
      <c r="HP456" s="319">
        <v>0</v>
      </c>
      <c r="HQ456" s="319">
        <v>0</v>
      </c>
      <c r="HR456" s="319">
        <v>0</v>
      </c>
      <c r="HS456" s="319">
        <v>0</v>
      </c>
      <c r="HT456" s="319">
        <v>0</v>
      </c>
      <c r="HU456" s="319">
        <v>0</v>
      </c>
      <c r="HV456" s="319">
        <v>0</v>
      </c>
      <c r="HW456" s="319">
        <v>0</v>
      </c>
      <c r="HX456" s="319">
        <v>0</v>
      </c>
      <c r="HY456" s="319">
        <v>0</v>
      </c>
      <c r="HZ456" s="319">
        <v>62354.98</v>
      </c>
      <c r="IA456" s="319">
        <v>0</v>
      </c>
      <c r="IB456" s="319">
        <v>0</v>
      </c>
      <c r="IC456" s="319">
        <v>0</v>
      </c>
      <c r="ID456" s="319">
        <v>0</v>
      </c>
      <c r="IE456" s="319">
        <v>0</v>
      </c>
      <c r="IF456" s="319">
        <v>0</v>
      </c>
      <c r="IG456" s="319">
        <v>0</v>
      </c>
      <c r="IH456" s="319">
        <v>0</v>
      </c>
      <c r="II456" s="319">
        <v>0</v>
      </c>
      <c r="IJ456" s="319">
        <v>260102.45</v>
      </c>
      <c r="IK456" s="319">
        <v>0</v>
      </c>
      <c r="IL456" s="319">
        <v>0</v>
      </c>
      <c r="IM456" s="319">
        <v>0</v>
      </c>
      <c r="IN456" s="319">
        <v>0</v>
      </c>
      <c r="IO456" s="319">
        <v>0</v>
      </c>
      <c r="IP456" s="319">
        <v>0</v>
      </c>
      <c r="IQ456" s="319">
        <v>0</v>
      </c>
      <c r="IR456" s="319">
        <v>0</v>
      </c>
      <c r="IS456" s="319">
        <v>40424.11</v>
      </c>
      <c r="IT456" s="319">
        <v>0</v>
      </c>
      <c r="IU456" s="319">
        <v>0</v>
      </c>
      <c r="IV456" s="319">
        <v>0</v>
      </c>
      <c r="IW456" s="319">
        <v>0</v>
      </c>
      <c r="IX456" s="319">
        <v>0</v>
      </c>
      <c r="IY456" s="319">
        <v>0</v>
      </c>
      <c r="IZ456" s="319">
        <v>0</v>
      </c>
      <c r="JA456" s="319">
        <v>0</v>
      </c>
      <c r="JB456" s="319">
        <v>0</v>
      </c>
      <c r="JC456" s="319">
        <v>0</v>
      </c>
      <c r="JD456" s="319">
        <v>0</v>
      </c>
      <c r="JE456" s="319">
        <v>0</v>
      </c>
      <c r="JF456" s="319">
        <v>0</v>
      </c>
      <c r="JG456" s="319">
        <v>0</v>
      </c>
      <c r="JH456" s="319">
        <v>0</v>
      </c>
      <c r="JI456" s="319">
        <v>0</v>
      </c>
      <c r="JJ456" s="319">
        <v>0</v>
      </c>
      <c r="JK456" s="319">
        <v>0</v>
      </c>
      <c r="JL456" s="319">
        <v>0</v>
      </c>
      <c r="JM456" s="319">
        <v>0</v>
      </c>
      <c r="JN456" s="319">
        <v>0</v>
      </c>
      <c r="JO456" s="319">
        <v>0</v>
      </c>
      <c r="JP456" s="319">
        <v>0</v>
      </c>
      <c r="JQ456" s="319">
        <v>21300</v>
      </c>
      <c r="JR456" s="319">
        <v>0</v>
      </c>
      <c r="JS456" s="319">
        <v>0</v>
      </c>
      <c r="JT456" s="319">
        <v>0</v>
      </c>
      <c r="JU456" s="319">
        <v>0</v>
      </c>
      <c r="JV456" s="319">
        <v>0</v>
      </c>
      <c r="JW456" s="319">
        <v>0</v>
      </c>
      <c r="JX456" s="319">
        <v>0</v>
      </c>
      <c r="JY456" s="319">
        <v>0</v>
      </c>
      <c r="JZ456" s="319">
        <v>0</v>
      </c>
      <c r="KA456" s="319">
        <v>0</v>
      </c>
      <c r="KB456" s="319">
        <v>0</v>
      </c>
      <c r="KC456" s="319">
        <v>0</v>
      </c>
      <c r="KD456" s="319">
        <v>0</v>
      </c>
      <c r="KE456" s="319">
        <v>0</v>
      </c>
      <c r="KF456" s="319">
        <v>0</v>
      </c>
      <c r="KG456" s="319">
        <v>0</v>
      </c>
      <c r="KH456" s="319">
        <v>0</v>
      </c>
      <c r="KI456" s="319">
        <v>0</v>
      </c>
      <c r="KJ456" s="319">
        <v>0</v>
      </c>
      <c r="KK456" s="319">
        <v>0</v>
      </c>
      <c r="KL456" s="319">
        <v>0</v>
      </c>
      <c r="KM456" s="319">
        <v>0</v>
      </c>
      <c r="KN456" s="319">
        <v>0</v>
      </c>
      <c r="KO456" s="319">
        <v>0</v>
      </c>
      <c r="KP456" s="319">
        <v>17370.04</v>
      </c>
      <c r="KQ456" s="319">
        <v>0</v>
      </c>
      <c r="KR456" s="319">
        <v>0</v>
      </c>
      <c r="KS456" s="318">
        <v>0</v>
      </c>
      <c r="KU456" s="312">
        <v>18</v>
      </c>
      <c r="KV456" s="312">
        <v>180</v>
      </c>
      <c r="KY456" s="312">
        <v>9180</v>
      </c>
    </row>
    <row r="457" spans="1:311" x14ac:dyDescent="0.25">
      <c r="A457" s="317">
        <v>2022</v>
      </c>
      <c r="B457" s="316" t="s">
        <v>807</v>
      </c>
      <c r="C457" s="316" t="s">
        <v>810</v>
      </c>
      <c r="D457" s="316" t="s">
        <v>321</v>
      </c>
      <c r="E457" s="316" t="s">
        <v>780</v>
      </c>
      <c r="F457" s="315">
        <v>0</v>
      </c>
      <c r="G457" s="315">
        <v>0</v>
      </c>
      <c r="H457" s="315">
        <v>0</v>
      </c>
      <c r="I457" s="315">
        <v>0</v>
      </c>
      <c r="J457" s="315">
        <v>0</v>
      </c>
      <c r="K457" s="315">
        <v>0</v>
      </c>
      <c r="L457" s="315">
        <v>0</v>
      </c>
      <c r="M457" s="315">
        <v>0</v>
      </c>
      <c r="N457" s="315">
        <v>0</v>
      </c>
      <c r="O457" s="315">
        <v>0</v>
      </c>
      <c r="P457" s="315">
        <v>0</v>
      </c>
      <c r="Q457" s="315">
        <v>0</v>
      </c>
      <c r="R457" s="315">
        <v>0</v>
      </c>
      <c r="S457" s="315">
        <v>0</v>
      </c>
      <c r="T457" s="315">
        <v>0</v>
      </c>
      <c r="U457" s="315">
        <v>0</v>
      </c>
      <c r="V457" s="315">
        <v>40501.72</v>
      </c>
      <c r="W457" s="315">
        <v>0</v>
      </c>
      <c r="X457" s="315">
        <v>0</v>
      </c>
      <c r="Y457" s="315">
        <v>0</v>
      </c>
      <c r="Z457" s="315">
        <v>0</v>
      </c>
      <c r="AA457" s="315">
        <v>0</v>
      </c>
      <c r="AB457" s="315">
        <v>0</v>
      </c>
      <c r="AC457" s="315">
        <v>0</v>
      </c>
      <c r="AD457" s="315">
        <v>0</v>
      </c>
      <c r="AE457" s="315">
        <v>0</v>
      </c>
      <c r="AF457" s="315">
        <v>0</v>
      </c>
      <c r="AG457" s="315">
        <v>0</v>
      </c>
      <c r="AH457" s="315">
        <v>0</v>
      </c>
      <c r="AI457" s="315">
        <v>0</v>
      </c>
      <c r="AJ457" s="315">
        <v>0</v>
      </c>
      <c r="AK457" s="315">
        <v>0</v>
      </c>
      <c r="AL457" s="315">
        <v>0</v>
      </c>
      <c r="AM457" s="315">
        <v>0</v>
      </c>
      <c r="AN457" s="315">
        <v>0</v>
      </c>
      <c r="AO457" s="315">
        <v>0</v>
      </c>
      <c r="AP457" s="315">
        <v>0</v>
      </c>
      <c r="AQ457" s="315">
        <v>0</v>
      </c>
      <c r="AR457" s="315">
        <v>0</v>
      </c>
      <c r="AS457" s="315">
        <v>0</v>
      </c>
      <c r="AT457" s="315">
        <v>0</v>
      </c>
      <c r="AU457" s="315">
        <v>0</v>
      </c>
      <c r="AV457" s="315">
        <v>0</v>
      </c>
      <c r="AW457" s="315">
        <v>0</v>
      </c>
      <c r="AX457" s="315">
        <v>0</v>
      </c>
      <c r="AY457" s="315">
        <v>0</v>
      </c>
      <c r="AZ457" s="315">
        <v>0</v>
      </c>
      <c r="BA457" s="315">
        <v>0</v>
      </c>
      <c r="BB457" s="315">
        <v>0</v>
      </c>
      <c r="BC457" s="315">
        <v>0</v>
      </c>
      <c r="BD457" s="315">
        <v>25475.45</v>
      </c>
      <c r="BE457" s="315">
        <v>0</v>
      </c>
      <c r="BF457" s="315">
        <v>0</v>
      </c>
      <c r="BG457" s="315">
        <v>0</v>
      </c>
      <c r="BH457" s="315">
        <v>0</v>
      </c>
      <c r="BI457" s="315">
        <v>0</v>
      </c>
      <c r="BJ457" s="315">
        <v>0</v>
      </c>
      <c r="BK457" s="315">
        <v>0</v>
      </c>
      <c r="BL457" s="315">
        <v>0</v>
      </c>
      <c r="BM457" s="315">
        <v>0</v>
      </c>
      <c r="BN457" s="315">
        <v>0</v>
      </c>
      <c r="BO457" s="315">
        <v>0</v>
      </c>
      <c r="BP457" s="315">
        <v>0</v>
      </c>
      <c r="BQ457" s="315">
        <v>0</v>
      </c>
      <c r="BR457" s="315">
        <v>0</v>
      </c>
      <c r="BS457" s="315">
        <v>0</v>
      </c>
      <c r="BT457" s="315">
        <v>0</v>
      </c>
      <c r="BU457" s="315">
        <v>0</v>
      </c>
      <c r="BV457" s="315">
        <v>0</v>
      </c>
      <c r="BW457" s="315">
        <v>0</v>
      </c>
      <c r="BX457" s="315">
        <v>0</v>
      </c>
      <c r="BY457" s="315">
        <v>0</v>
      </c>
      <c r="BZ457" s="315">
        <v>0</v>
      </c>
      <c r="CA457" s="315">
        <v>0</v>
      </c>
      <c r="CB457" s="315">
        <v>0</v>
      </c>
      <c r="CC457" s="315">
        <v>0</v>
      </c>
      <c r="CD457" s="315">
        <v>0</v>
      </c>
      <c r="CE457" s="315">
        <v>0</v>
      </c>
      <c r="CF457" s="315">
        <v>0</v>
      </c>
      <c r="CG457" s="315">
        <v>147511.24</v>
      </c>
      <c r="CH457" s="315">
        <v>0</v>
      </c>
      <c r="CI457" s="315">
        <v>0</v>
      </c>
      <c r="CJ457" s="315">
        <v>0</v>
      </c>
      <c r="CK457" s="315">
        <v>0</v>
      </c>
      <c r="CL457" s="315">
        <v>0</v>
      </c>
      <c r="CM457" s="315">
        <v>0</v>
      </c>
      <c r="CN457" s="315">
        <v>0</v>
      </c>
      <c r="CO457" s="315">
        <v>0</v>
      </c>
      <c r="CP457" s="315">
        <v>0</v>
      </c>
      <c r="CQ457" s="315">
        <v>108071.73</v>
      </c>
      <c r="CR457" s="315">
        <v>0</v>
      </c>
      <c r="CS457" s="315">
        <v>0</v>
      </c>
      <c r="CT457" s="315">
        <v>0</v>
      </c>
      <c r="CU457" s="315">
        <v>0</v>
      </c>
      <c r="CV457" s="315">
        <v>0</v>
      </c>
      <c r="CW457" s="315">
        <v>0</v>
      </c>
      <c r="CX457" s="315">
        <v>0</v>
      </c>
      <c r="CY457" s="315">
        <v>0</v>
      </c>
      <c r="CZ457" s="315">
        <v>0</v>
      </c>
      <c r="DA457" s="315">
        <v>0</v>
      </c>
      <c r="DB457" s="315">
        <v>0</v>
      </c>
      <c r="DC457" s="315">
        <v>0</v>
      </c>
      <c r="DD457" s="315">
        <v>0</v>
      </c>
      <c r="DE457" s="315">
        <v>0</v>
      </c>
      <c r="DF457" s="315">
        <v>0</v>
      </c>
      <c r="DG457" s="315">
        <v>0</v>
      </c>
      <c r="DH457" s="315">
        <v>0</v>
      </c>
      <c r="DI457" s="315">
        <v>0</v>
      </c>
      <c r="DJ457" s="315">
        <v>0</v>
      </c>
      <c r="DK457" s="315">
        <v>0</v>
      </c>
      <c r="DL457" s="315">
        <v>595.84</v>
      </c>
      <c r="DM457" s="315">
        <v>0</v>
      </c>
      <c r="DN457" s="315">
        <v>160422.1</v>
      </c>
      <c r="DO457" s="315">
        <v>0</v>
      </c>
      <c r="DP457" s="315">
        <v>0</v>
      </c>
      <c r="DQ457" s="315">
        <v>0</v>
      </c>
      <c r="DR457" s="315">
        <v>0</v>
      </c>
      <c r="DS457" s="315">
        <v>0</v>
      </c>
      <c r="DT457" s="315">
        <v>0</v>
      </c>
      <c r="DU457" s="315">
        <v>0</v>
      </c>
      <c r="DV457" s="315">
        <v>0</v>
      </c>
      <c r="DW457" s="315">
        <v>0</v>
      </c>
      <c r="DX457" s="315">
        <v>0</v>
      </c>
      <c r="DY457" s="315">
        <v>9597.59</v>
      </c>
      <c r="DZ457" s="315">
        <v>0</v>
      </c>
      <c r="EA457" s="315">
        <v>0</v>
      </c>
      <c r="EB457" s="315">
        <v>0</v>
      </c>
      <c r="EC457" s="315">
        <v>0</v>
      </c>
      <c r="ED457" s="315">
        <v>0</v>
      </c>
      <c r="EE457" s="315">
        <v>0</v>
      </c>
      <c r="EF457" s="315">
        <v>0</v>
      </c>
      <c r="EG457" s="315">
        <v>0</v>
      </c>
      <c r="EH457" s="315">
        <v>0</v>
      </c>
      <c r="EI457" s="315">
        <v>0</v>
      </c>
      <c r="EJ457" s="315">
        <v>0</v>
      </c>
      <c r="EK457" s="315">
        <v>0</v>
      </c>
      <c r="EL457" s="315">
        <v>0</v>
      </c>
      <c r="EM457" s="315">
        <v>0</v>
      </c>
      <c r="EN457" s="315">
        <v>0</v>
      </c>
      <c r="EO457" s="315">
        <v>0</v>
      </c>
      <c r="EP457" s="315">
        <v>101563.2</v>
      </c>
      <c r="EQ457" s="315">
        <v>0</v>
      </c>
      <c r="ER457" s="315">
        <v>0</v>
      </c>
      <c r="ES457" s="315">
        <v>0</v>
      </c>
      <c r="ET457" s="315">
        <v>0</v>
      </c>
      <c r="EU457" s="315">
        <v>0</v>
      </c>
      <c r="EV457" s="315">
        <v>0</v>
      </c>
      <c r="EW457" s="315">
        <v>0</v>
      </c>
      <c r="EX457" s="315">
        <v>0</v>
      </c>
      <c r="EY457" s="315">
        <v>0</v>
      </c>
      <c r="EZ457" s="315">
        <v>33174292.27</v>
      </c>
      <c r="FA457" s="315">
        <v>0</v>
      </c>
      <c r="FB457" s="315">
        <v>190570.99</v>
      </c>
      <c r="FC457" s="315">
        <v>0</v>
      </c>
      <c r="FD457" s="315">
        <v>0</v>
      </c>
      <c r="FE457" s="315">
        <v>0</v>
      </c>
      <c r="FF457" s="315">
        <v>0</v>
      </c>
      <c r="FG457" s="315">
        <v>0</v>
      </c>
      <c r="FH457" s="315">
        <v>0</v>
      </c>
      <c r="FI457" s="315">
        <v>0</v>
      </c>
      <c r="FJ457" s="315">
        <v>0</v>
      </c>
      <c r="FK457" s="315">
        <v>0</v>
      </c>
      <c r="FL457" s="315">
        <v>0</v>
      </c>
      <c r="FM457" s="315">
        <v>0</v>
      </c>
      <c r="FN457" s="315">
        <v>0</v>
      </c>
      <c r="FO457" s="315">
        <v>0</v>
      </c>
      <c r="FP457" s="315">
        <v>0</v>
      </c>
      <c r="FQ457" s="315">
        <v>0</v>
      </c>
      <c r="FR457" s="315">
        <v>0</v>
      </c>
      <c r="FS457" s="315">
        <v>0</v>
      </c>
      <c r="FT457" s="315">
        <v>0</v>
      </c>
      <c r="FU457" s="315">
        <v>0</v>
      </c>
      <c r="FV457" s="315">
        <v>0</v>
      </c>
      <c r="FW457" s="315">
        <v>0</v>
      </c>
      <c r="FX457" s="315">
        <v>0</v>
      </c>
      <c r="FY457" s="315">
        <v>0</v>
      </c>
      <c r="FZ457" s="315">
        <v>0</v>
      </c>
      <c r="GA457" s="315">
        <v>0</v>
      </c>
      <c r="GB457" s="315">
        <v>0</v>
      </c>
      <c r="GC457" s="315">
        <v>0</v>
      </c>
      <c r="GD457" s="315">
        <v>0</v>
      </c>
      <c r="GE457" s="315">
        <v>0</v>
      </c>
      <c r="GF457" s="315">
        <v>0</v>
      </c>
      <c r="GG457" s="315">
        <v>0</v>
      </c>
      <c r="GH457" s="315">
        <v>0</v>
      </c>
      <c r="GI457" s="315">
        <v>0</v>
      </c>
      <c r="GJ457" s="315">
        <v>0</v>
      </c>
      <c r="GK457" s="315">
        <v>0</v>
      </c>
      <c r="GL457" s="315">
        <v>0</v>
      </c>
      <c r="GM457" s="315">
        <v>0</v>
      </c>
      <c r="GN457" s="315">
        <v>0</v>
      </c>
      <c r="GO457" s="315">
        <v>0</v>
      </c>
      <c r="GP457" s="315">
        <v>0</v>
      </c>
      <c r="GQ457" s="315">
        <v>0</v>
      </c>
      <c r="GR457" s="315">
        <v>0</v>
      </c>
      <c r="GS457" s="315">
        <v>0</v>
      </c>
      <c r="GT457" s="315">
        <v>0</v>
      </c>
      <c r="GU457" s="315">
        <v>0</v>
      </c>
      <c r="GV457" s="315">
        <v>0</v>
      </c>
      <c r="GW457" s="315">
        <v>0</v>
      </c>
      <c r="GX457" s="315">
        <v>0</v>
      </c>
      <c r="GY457" s="315">
        <v>0</v>
      </c>
      <c r="GZ457" s="315">
        <v>0</v>
      </c>
      <c r="HA457" s="315">
        <v>0</v>
      </c>
      <c r="HB457" s="315">
        <v>0</v>
      </c>
      <c r="HC457" s="315">
        <v>0</v>
      </c>
      <c r="HD457" s="315">
        <v>0</v>
      </c>
      <c r="HE457" s="315">
        <v>0</v>
      </c>
      <c r="HF457" s="315">
        <v>0</v>
      </c>
      <c r="HG457" s="315">
        <v>36778.370000000003</v>
      </c>
      <c r="HH457" s="315">
        <v>0</v>
      </c>
      <c r="HI457" s="315">
        <v>0</v>
      </c>
      <c r="HJ457" s="315">
        <v>0</v>
      </c>
      <c r="HK457" s="315">
        <v>53125</v>
      </c>
      <c r="HL457" s="315">
        <v>0</v>
      </c>
      <c r="HM457" s="315">
        <v>0</v>
      </c>
      <c r="HN457" s="315">
        <v>0</v>
      </c>
      <c r="HO457" s="315">
        <v>0</v>
      </c>
      <c r="HP457" s="315">
        <v>0</v>
      </c>
      <c r="HQ457" s="315">
        <v>0</v>
      </c>
      <c r="HR457" s="315">
        <v>0</v>
      </c>
      <c r="HS457" s="315">
        <v>0</v>
      </c>
      <c r="HT457" s="315">
        <v>0</v>
      </c>
      <c r="HU457" s="315">
        <v>0</v>
      </c>
      <c r="HV457" s="315">
        <v>0</v>
      </c>
      <c r="HW457" s="315">
        <v>0</v>
      </c>
      <c r="HX457" s="315">
        <v>0</v>
      </c>
      <c r="HY457" s="315">
        <v>0</v>
      </c>
      <c r="HZ457" s="315">
        <v>62354.98</v>
      </c>
      <c r="IA457" s="315">
        <v>0</v>
      </c>
      <c r="IB457" s="315">
        <v>0</v>
      </c>
      <c r="IC457" s="315">
        <v>0</v>
      </c>
      <c r="ID457" s="315">
        <v>0</v>
      </c>
      <c r="IE457" s="315">
        <v>0</v>
      </c>
      <c r="IF457" s="315">
        <v>0</v>
      </c>
      <c r="IG457" s="315">
        <v>0</v>
      </c>
      <c r="IH457" s="315">
        <v>0</v>
      </c>
      <c r="II457" s="315">
        <v>0</v>
      </c>
      <c r="IJ457" s="315">
        <v>260102.45</v>
      </c>
      <c r="IK457" s="315">
        <v>0</v>
      </c>
      <c r="IL457" s="315">
        <v>0</v>
      </c>
      <c r="IM457" s="315">
        <v>0</v>
      </c>
      <c r="IN457" s="315">
        <v>0</v>
      </c>
      <c r="IO457" s="315">
        <v>0</v>
      </c>
      <c r="IP457" s="315">
        <v>0</v>
      </c>
      <c r="IQ457" s="315">
        <v>0</v>
      </c>
      <c r="IR457" s="315">
        <v>0</v>
      </c>
      <c r="IS457" s="315">
        <v>40424.11</v>
      </c>
      <c r="IT457" s="315">
        <v>0</v>
      </c>
      <c r="IU457" s="315">
        <v>0</v>
      </c>
      <c r="IV457" s="315">
        <v>0</v>
      </c>
      <c r="IW457" s="315">
        <v>0</v>
      </c>
      <c r="IX457" s="315">
        <v>0</v>
      </c>
      <c r="IY457" s="315">
        <v>0</v>
      </c>
      <c r="IZ457" s="315">
        <v>0</v>
      </c>
      <c r="JA457" s="315">
        <v>0</v>
      </c>
      <c r="JB457" s="315">
        <v>0</v>
      </c>
      <c r="JC457" s="315">
        <v>0</v>
      </c>
      <c r="JD457" s="315">
        <v>0</v>
      </c>
      <c r="JE457" s="315">
        <v>0</v>
      </c>
      <c r="JF457" s="315">
        <v>0</v>
      </c>
      <c r="JG457" s="315">
        <v>0</v>
      </c>
      <c r="JH457" s="315">
        <v>0</v>
      </c>
      <c r="JI457" s="315">
        <v>0</v>
      </c>
      <c r="JJ457" s="315">
        <v>0</v>
      </c>
      <c r="JK457" s="315">
        <v>0</v>
      </c>
      <c r="JL457" s="315">
        <v>0</v>
      </c>
      <c r="JM457" s="315">
        <v>0</v>
      </c>
      <c r="JN457" s="315">
        <v>0</v>
      </c>
      <c r="JO457" s="315">
        <v>0</v>
      </c>
      <c r="JP457" s="315">
        <v>0</v>
      </c>
      <c r="JQ457" s="315">
        <v>21300</v>
      </c>
      <c r="JR457" s="315">
        <v>0</v>
      </c>
      <c r="JS457" s="315">
        <v>0</v>
      </c>
      <c r="JT457" s="315">
        <v>0</v>
      </c>
      <c r="JU457" s="315">
        <v>0</v>
      </c>
      <c r="JV457" s="315">
        <v>0</v>
      </c>
      <c r="JW457" s="315">
        <v>0</v>
      </c>
      <c r="JX457" s="315">
        <v>0</v>
      </c>
      <c r="JY457" s="315">
        <v>0</v>
      </c>
      <c r="JZ457" s="315">
        <v>0</v>
      </c>
      <c r="KA457" s="315">
        <v>0</v>
      </c>
      <c r="KB457" s="315">
        <v>0</v>
      </c>
      <c r="KC457" s="315">
        <v>0</v>
      </c>
      <c r="KD457" s="315">
        <v>0</v>
      </c>
      <c r="KE457" s="315">
        <v>0</v>
      </c>
      <c r="KF457" s="315">
        <v>0</v>
      </c>
      <c r="KG457" s="315">
        <v>0</v>
      </c>
      <c r="KH457" s="315">
        <v>0</v>
      </c>
      <c r="KI457" s="315">
        <v>0</v>
      </c>
      <c r="KJ457" s="315">
        <v>0</v>
      </c>
      <c r="KK457" s="315">
        <v>0</v>
      </c>
      <c r="KL457" s="315">
        <v>0</v>
      </c>
      <c r="KM457" s="315">
        <v>0</v>
      </c>
      <c r="KN457" s="315">
        <v>0</v>
      </c>
      <c r="KO457" s="315">
        <v>0</v>
      </c>
      <c r="KP457" s="315">
        <v>17370.04</v>
      </c>
      <c r="KQ457" s="315">
        <v>0</v>
      </c>
      <c r="KR457" s="315">
        <v>0</v>
      </c>
      <c r="KS457" s="314">
        <v>0</v>
      </c>
      <c r="KU457" s="338" t="s">
        <v>943</v>
      </c>
      <c r="KV457" s="312" t="s">
        <v>943</v>
      </c>
      <c r="KY457" s="312" t="s">
        <v>943</v>
      </c>
    </row>
    <row r="458" spans="1:311" x14ac:dyDescent="0.25">
      <c r="A458" s="321">
        <v>2022</v>
      </c>
      <c r="B458" s="320" t="s">
        <v>807</v>
      </c>
      <c r="C458" s="320" t="s">
        <v>808</v>
      </c>
      <c r="D458" s="320" t="s">
        <v>809</v>
      </c>
      <c r="E458" s="320" t="s">
        <v>780</v>
      </c>
      <c r="F458" s="319">
        <v>0</v>
      </c>
      <c r="G458" s="319">
        <v>0</v>
      </c>
      <c r="H458" s="319">
        <v>0</v>
      </c>
      <c r="I458" s="319">
        <v>0</v>
      </c>
      <c r="J458" s="319">
        <v>0</v>
      </c>
      <c r="K458" s="319">
        <v>0</v>
      </c>
      <c r="L458" s="319">
        <v>0</v>
      </c>
      <c r="M458" s="319">
        <v>0</v>
      </c>
      <c r="N458" s="319">
        <v>0</v>
      </c>
      <c r="O458" s="319">
        <v>0</v>
      </c>
      <c r="P458" s="319">
        <v>0</v>
      </c>
      <c r="Q458" s="319">
        <v>0</v>
      </c>
      <c r="R458" s="319">
        <v>0</v>
      </c>
      <c r="S458" s="319">
        <v>0</v>
      </c>
      <c r="T458" s="319">
        <v>0</v>
      </c>
      <c r="U458" s="319">
        <v>0</v>
      </c>
      <c r="V458" s="319">
        <v>0</v>
      </c>
      <c r="W458" s="319">
        <v>0</v>
      </c>
      <c r="X458" s="319">
        <v>0</v>
      </c>
      <c r="Y458" s="319">
        <v>0</v>
      </c>
      <c r="Z458" s="319">
        <v>0</v>
      </c>
      <c r="AA458" s="319">
        <v>0</v>
      </c>
      <c r="AB458" s="319">
        <v>0</v>
      </c>
      <c r="AC458" s="319">
        <v>0</v>
      </c>
      <c r="AD458" s="319">
        <v>0</v>
      </c>
      <c r="AE458" s="319">
        <v>0</v>
      </c>
      <c r="AF458" s="319">
        <v>0</v>
      </c>
      <c r="AG458" s="319">
        <v>0</v>
      </c>
      <c r="AH458" s="319">
        <v>0</v>
      </c>
      <c r="AI458" s="319">
        <v>0</v>
      </c>
      <c r="AJ458" s="319">
        <v>0</v>
      </c>
      <c r="AK458" s="319">
        <v>0</v>
      </c>
      <c r="AL458" s="319">
        <v>0</v>
      </c>
      <c r="AM458" s="319">
        <v>0</v>
      </c>
      <c r="AN458" s="319">
        <v>0</v>
      </c>
      <c r="AO458" s="319">
        <v>0</v>
      </c>
      <c r="AP458" s="319">
        <v>0</v>
      </c>
      <c r="AQ458" s="319">
        <v>0</v>
      </c>
      <c r="AR458" s="319">
        <v>0</v>
      </c>
      <c r="AS458" s="319">
        <v>0</v>
      </c>
      <c r="AT458" s="319">
        <v>0</v>
      </c>
      <c r="AU458" s="319">
        <v>0</v>
      </c>
      <c r="AV458" s="319">
        <v>0</v>
      </c>
      <c r="AW458" s="319">
        <v>0</v>
      </c>
      <c r="AX458" s="319">
        <v>0</v>
      </c>
      <c r="AY458" s="319">
        <v>0</v>
      </c>
      <c r="AZ458" s="319">
        <v>0</v>
      </c>
      <c r="BA458" s="319">
        <v>0</v>
      </c>
      <c r="BB458" s="319">
        <v>0</v>
      </c>
      <c r="BC458" s="319">
        <v>0</v>
      </c>
      <c r="BD458" s="319">
        <v>0</v>
      </c>
      <c r="BE458" s="319">
        <v>0</v>
      </c>
      <c r="BF458" s="319">
        <v>629573.98</v>
      </c>
      <c r="BG458" s="319">
        <v>0</v>
      </c>
      <c r="BH458" s="319">
        <v>0</v>
      </c>
      <c r="BI458" s="319">
        <v>0</v>
      </c>
      <c r="BJ458" s="319">
        <v>0</v>
      </c>
      <c r="BK458" s="319">
        <v>0</v>
      </c>
      <c r="BL458" s="319">
        <v>0</v>
      </c>
      <c r="BM458" s="319">
        <v>0</v>
      </c>
      <c r="BN458" s="319">
        <v>0</v>
      </c>
      <c r="BO458" s="319">
        <v>0</v>
      </c>
      <c r="BP458" s="319">
        <v>0</v>
      </c>
      <c r="BQ458" s="319">
        <v>0</v>
      </c>
      <c r="BR458" s="319">
        <v>0</v>
      </c>
      <c r="BS458" s="319">
        <v>0</v>
      </c>
      <c r="BT458" s="319">
        <v>0</v>
      </c>
      <c r="BU458" s="319">
        <v>0</v>
      </c>
      <c r="BV458" s="319">
        <v>0</v>
      </c>
      <c r="BW458" s="319">
        <v>0</v>
      </c>
      <c r="BX458" s="319">
        <v>0</v>
      </c>
      <c r="BY458" s="319">
        <v>1518834.95</v>
      </c>
      <c r="BZ458" s="319">
        <v>0</v>
      </c>
      <c r="CA458" s="319">
        <v>0</v>
      </c>
      <c r="CB458" s="319">
        <v>0</v>
      </c>
      <c r="CC458" s="319">
        <v>0</v>
      </c>
      <c r="CD458" s="319">
        <v>0</v>
      </c>
      <c r="CE458" s="319">
        <v>0</v>
      </c>
      <c r="CF458" s="319">
        <v>0</v>
      </c>
      <c r="CG458" s="319">
        <v>0</v>
      </c>
      <c r="CH458" s="319">
        <v>0</v>
      </c>
      <c r="CI458" s="319">
        <v>0</v>
      </c>
      <c r="CJ458" s="319">
        <v>0</v>
      </c>
      <c r="CK458" s="319">
        <v>0</v>
      </c>
      <c r="CL458" s="319">
        <v>0</v>
      </c>
      <c r="CM458" s="319">
        <v>0</v>
      </c>
      <c r="CN458" s="319">
        <v>0</v>
      </c>
      <c r="CO458" s="319">
        <v>0</v>
      </c>
      <c r="CP458" s="319">
        <v>0</v>
      </c>
      <c r="CQ458" s="319">
        <v>0</v>
      </c>
      <c r="CR458" s="319">
        <v>0</v>
      </c>
      <c r="CS458" s="319">
        <v>0</v>
      </c>
      <c r="CT458" s="319">
        <v>0</v>
      </c>
      <c r="CU458" s="319">
        <v>0</v>
      </c>
      <c r="CV458" s="319">
        <v>0</v>
      </c>
      <c r="CW458" s="319">
        <v>0</v>
      </c>
      <c r="CX458" s="319">
        <v>0</v>
      </c>
      <c r="CY458" s="319">
        <v>0</v>
      </c>
      <c r="CZ458" s="319">
        <v>0</v>
      </c>
      <c r="DA458" s="319">
        <v>0</v>
      </c>
      <c r="DB458" s="319">
        <v>0</v>
      </c>
      <c r="DC458" s="319">
        <v>0</v>
      </c>
      <c r="DD458" s="319">
        <v>0</v>
      </c>
      <c r="DE458" s="319">
        <v>0</v>
      </c>
      <c r="DF458" s="319">
        <v>0</v>
      </c>
      <c r="DG458" s="319">
        <v>0</v>
      </c>
      <c r="DH458" s="319">
        <v>0</v>
      </c>
      <c r="DI458" s="319">
        <v>0</v>
      </c>
      <c r="DJ458" s="319">
        <v>0</v>
      </c>
      <c r="DK458" s="319">
        <v>0</v>
      </c>
      <c r="DL458" s="319">
        <v>0</v>
      </c>
      <c r="DM458" s="319">
        <v>0</v>
      </c>
      <c r="DN458" s="319">
        <v>0</v>
      </c>
      <c r="DO458" s="319">
        <v>0</v>
      </c>
      <c r="DP458" s="319">
        <v>0</v>
      </c>
      <c r="DQ458" s="319">
        <v>0</v>
      </c>
      <c r="DR458" s="319">
        <v>0</v>
      </c>
      <c r="DS458" s="319">
        <v>0</v>
      </c>
      <c r="DT458" s="319">
        <v>0</v>
      </c>
      <c r="DU458" s="319">
        <v>0</v>
      </c>
      <c r="DV458" s="319">
        <v>0</v>
      </c>
      <c r="DW458" s="319">
        <v>0</v>
      </c>
      <c r="DX458" s="319">
        <v>0</v>
      </c>
      <c r="DY458" s="319">
        <v>0</v>
      </c>
      <c r="DZ458" s="319">
        <v>0</v>
      </c>
      <c r="EA458" s="319">
        <v>0</v>
      </c>
      <c r="EB458" s="319">
        <v>0</v>
      </c>
      <c r="EC458" s="319">
        <v>0</v>
      </c>
      <c r="ED458" s="319">
        <v>0</v>
      </c>
      <c r="EE458" s="319">
        <v>0</v>
      </c>
      <c r="EF458" s="319">
        <v>0</v>
      </c>
      <c r="EG458" s="319">
        <v>0</v>
      </c>
      <c r="EH458" s="319">
        <v>257286.44</v>
      </c>
      <c r="EI458" s="319">
        <v>0</v>
      </c>
      <c r="EJ458" s="319">
        <v>0</v>
      </c>
      <c r="EK458" s="319">
        <v>0</v>
      </c>
      <c r="EL458" s="319">
        <v>0</v>
      </c>
      <c r="EM458" s="319">
        <v>0</v>
      </c>
      <c r="EN458" s="319">
        <v>0</v>
      </c>
      <c r="EO458" s="319">
        <v>0</v>
      </c>
      <c r="EP458" s="319">
        <v>906458.75</v>
      </c>
      <c r="EQ458" s="319">
        <v>0</v>
      </c>
      <c r="ER458" s="319">
        <v>0</v>
      </c>
      <c r="ES458" s="319">
        <v>0</v>
      </c>
      <c r="ET458" s="319">
        <v>0</v>
      </c>
      <c r="EU458" s="319">
        <v>0</v>
      </c>
      <c r="EV458" s="319">
        <v>0</v>
      </c>
      <c r="EW458" s="319">
        <v>0</v>
      </c>
      <c r="EX458" s="319">
        <v>0</v>
      </c>
      <c r="EY458" s="319">
        <v>1609217.9</v>
      </c>
      <c r="EZ458" s="319">
        <v>1075787479.54</v>
      </c>
      <c r="FA458" s="319">
        <v>0</v>
      </c>
      <c r="FB458" s="319">
        <v>0</v>
      </c>
      <c r="FC458" s="319">
        <v>0</v>
      </c>
      <c r="FD458" s="319">
        <v>0</v>
      </c>
      <c r="FE458" s="319">
        <v>0</v>
      </c>
      <c r="FF458" s="319">
        <v>0</v>
      </c>
      <c r="FG458" s="319">
        <v>0</v>
      </c>
      <c r="FH458" s="319">
        <v>0</v>
      </c>
      <c r="FI458" s="319">
        <v>0</v>
      </c>
      <c r="FJ458" s="319">
        <v>0</v>
      </c>
      <c r="FK458" s="319">
        <v>0</v>
      </c>
      <c r="FL458" s="319">
        <v>0</v>
      </c>
      <c r="FM458" s="319">
        <v>0</v>
      </c>
      <c r="FN458" s="319">
        <v>0</v>
      </c>
      <c r="FO458" s="319">
        <v>0</v>
      </c>
      <c r="FP458" s="319">
        <v>0</v>
      </c>
      <c r="FQ458" s="319">
        <v>0</v>
      </c>
      <c r="FR458" s="319">
        <v>1664748.42</v>
      </c>
      <c r="FS458" s="319">
        <v>0</v>
      </c>
      <c r="FT458" s="319">
        <v>0</v>
      </c>
      <c r="FU458" s="319">
        <v>0</v>
      </c>
      <c r="FV458" s="319">
        <v>0</v>
      </c>
      <c r="FW458" s="319">
        <v>0</v>
      </c>
      <c r="FX458" s="319">
        <v>0</v>
      </c>
      <c r="FY458" s="319">
        <v>0</v>
      </c>
      <c r="FZ458" s="319">
        <v>0</v>
      </c>
      <c r="GA458" s="319">
        <v>0</v>
      </c>
      <c r="GB458" s="319">
        <v>0</v>
      </c>
      <c r="GC458" s="319">
        <v>0</v>
      </c>
      <c r="GD458" s="319">
        <v>0</v>
      </c>
      <c r="GE458" s="319">
        <v>0</v>
      </c>
      <c r="GF458" s="319">
        <v>0</v>
      </c>
      <c r="GG458" s="319">
        <v>0</v>
      </c>
      <c r="GH458" s="319">
        <v>0</v>
      </c>
      <c r="GI458" s="319">
        <v>0</v>
      </c>
      <c r="GJ458" s="319">
        <v>0</v>
      </c>
      <c r="GK458" s="319">
        <v>0</v>
      </c>
      <c r="GL458" s="319">
        <v>0</v>
      </c>
      <c r="GM458" s="319">
        <v>1122290.98</v>
      </c>
      <c r="GN458" s="319">
        <v>0</v>
      </c>
      <c r="GO458" s="319">
        <v>0</v>
      </c>
      <c r="GP458" s="319">
        <v>0</v>
      </c>
      <c r="GQ458" s="319">
        <v>0</v>
      </c>
      <c r="GR458" s="319">
        <v>0</v>
      </c>
      <c r="GS458" s="319">
        <v>5054243.2</v>
      </c>
      <c r="GT458" s="319">
        <v>0</v>
      </c>
      <c r="GU458" s="319">
        <v>0</v>
      </c>
      <c r="GV458" s="319">
        <v>0</v>
      </c>
      <c r="GW458" s="319">
        <v>0</v>
      </c>
      <c r="GX458" s="319">
        <v>0</v>
      </c>
      <c r="GY458" s="319">
        <v>0</v>
      </c>
      <c r="GZ458" s="319">
        <v>0</v>
      </c>
      <c r="HA458" s="319">
        <v>0</v>
      </c>
      <c r="HB458" s="319">
        <v>0</v>
      </c>
      <c r="HC458" s="319">
        <v>0</v>
      </c>
      <c r="HD458" s="319">
        <v>0</v>
      </c>
      <c r="HE458" s="319">
        <v>0</v>
      </c>
      <c r="HF458" s="319">
        <v>0</v>
      </c>
      <c r="HG458" s="319">
        <v>0</v>
      </c>
      <c r="HH458" s="319">
        <v>0</v>
      </c>
      <c r="HI458" s="319">
        <v>0</v>
      </c>
      <c r="HJ458" s="319">
        <v>0</v>
      </c>
      <c r="HK458" s="319">
        <v>0</v>
      </c>
      <c r="HL458" s="319">
        <v>0</v>
      </c>
      <c r="HM458" s="319">
        <v>0</v>
      </c>
      <c r="HN458" s="319">
        <v>0</v>
      </c>
      <c r="HO458" s="319">
        <v>0</v>
      </c>
      <c r="HP458" s="319">
        <v>0</v>
      </c>
      <c r="HQ458" s="319">
        <v>0</v>
      </c>
      <c r="HR458" s="319">
        <v>1282680.6200000001</v>
      </c>
      <c r="HS458" s="319">
        <v>0</v>
      </c>
      <c r="HT458" s="319">
        <v>0</v>
      </c>
      <c r="HU458" s="319">
        <v>0</v>
      </c>
      <c r="HV458" s="319">
        <v>0</v>
      </c>
      <c r="HW458" s="319">
        <v>0</v>
      </c>
      <c r="HX458" s="319">
        <v>0</v>
      </c>
      <c r="HY458" s="319">
        <v>0</v>
      </c>
      <c r="HZ458" s="319">
        <v>0</v>
      </c>
      <c r="IA458" s="319">
        <v>0</v>
      </c>
      <c r="IB458" s="319">
        <v>0</v>
      </c>
      <c r="IC458" s="319">
        <v>0</v>
      </c>
      <c r="ID458" s="319">
        <v>0</v>
      </c>
      <c r="IE458" s="319">
        <v>0</v>
      </c>
      <c r="IF458" s="319">
        <v>0</v>
      </c>
      <c r="IG458" s="319">
        <v>0</v>
      </c>
      <c r="IH458" s="319">
        <v>0</v>
      </c>
      <c r="II458" s="319">
        <v>0</v>
      </c>
      <c r="IJ458" s="319">
        <v>42702.85</v>
      </c>
      <c r="IK458" s="319">
        <v>0</v>
      </c>
      <c r="IL458" s="319">
        <v>0</v>
      </c>
      <c r="IM458" s="319">
        <v>0</v>
      </c>
      <c r="IN458" s="319">
        <v>0</v>
      </c>
      <c r="IO458" s="319">
        <v>0</v>
      </c>
      <c r="IP458" s="319">
        <v>0</v>
      </c>
      <c r="IQ458" s="319">
        <v>0</v>
      </c>
      <c r="IR458" s="319">
        <v>0</v>
      </c>
      <c r="IS458" s="319">
        <v>0</v>
      </c>
      <c r="IT458" s="319">
        <v>0</v>
      </c>
      <c r="IU458" s="319">
        <v>215853.86</v>
      </c>
      <c r="IV458" s="319">
        <v>0</v>
      </c>
      <c r="IW458" s="319">
        <v>0</v>
      </c>
      <c r="IX458" s="319">
        <v>0</v>
      </c>
      <c r="IY458" s="319">
        <v>0</v>
      </c>
      <c r="IZ458" s="319">
        <v>0</v>
      </c>
      <c r="JA458" s="319">
        <v>0</v>
      </c>
      <c r="JB458" s="319">
        <v>0</v>
      </c>
      <c r="JC458" s="319">
        <v>0</v>
      </c>
      <c r="JD458" s="319">
        <v>0</v>
      </c>
      <c r="JE458" s="319">
        <v>0</v>
      </c>
      <c r="JF458" s="319">
        <v>0</v>
      </c>
      <c r="JG458" s="319">
        <v>0</v>
      </c>
      <c r="JH458" s="319">
        <v>0</v>
      </c>
      <c r="JI458" s="319">
        <v>0</v>
      </c>
      <c r="JJ458" s="319">
        <v>0</v>
      </c>
      <c r="JK458" s="319">
        <v>0</v>
      </c>
      <c r="JL458" s="319">
        <v>0</v>
      </c>
      <c r="JM458" s="319">
        <v>0</v>
      </c>
      <c r="JN458" s="319">
        <v>0</v>
      </c>
      <c r="JO458" s="319">
        <v>0</v>
      </c>
      <c r="JP458" s="319">
        <v>0</v>
      </c>
      <c r="JQ458" s="319">
        <v>0</v>
      </c>
      <c r="JR458" s="319">
        <v>0</v>
      </c>
      <c r="JS458" s="319">
        <v>0</v>
      </c>
      <c r="JT458" s="319">
        <v>0</v>
      </c>
      <c r="JU458" s="319">
        <v>0</v>
      </c>
      <c r="JV458" s="319">
        <v>31023310.359999999</v>
      </c>
      <c r="JW458" s="319">
        <v>0</v>
      </c>
      <c r="JX458" s="319">
        <v>0</v>
      </c>
      <c r="JY458" s="319">
        <v>0</v>
      </c>
      <c r="JZ458" s="319">
        <v>0</v>
      </c>
      <c r="KA458" s="319">
        <v>0</v>
      </c>
      <c r="KB458" s="319">
        <v>0</v>
      </c>
      <c r="KC458" s="319">
        <v>0</v>
      </c>
      <c r="KD458" s="319">
        <v>0</v>
      </c>
      <c r="KE458" s="319">
        <v>0</v>
      </c>
      <c r="KF458" s="319">
        <v>0</v>
      </c>
      <c r="KG458" s="319">
        <v>0</v>
      </c>
      <c r="KH458" s="319">
        <v>0</v>
      </c>
      <c r="KI458" s="319">
        <v>0</v>
      </c>
      <c r="KJ458" s="319">
        <v>0</v>
      </c>
      <c r="KK458" s="319">
        <v>0</v>
      </c>
      <c r="KL458" s="319">
        <v>0</v>
      </c>
      <c r="KM458" s="319">
        <v>0</v>
      </c>
      <c r="KN458" s="319">
        <v>0</v>
      </c>
      <c r="KO458" s="319">
        <v>0</v>
      </c>
      <c r="KP458" s="319">
        <v>0</v>
      </c>
      <c r="KQ458" s="319">
        <v>0</v>
      </c>
      <c r="KR458" s="319">
        <v>0</v>
      </c>
      <c r="KS458" s="318">
        <v>0</v>
      </c>
      <c r="KU458" s="312">
        <v>19</v>
      </c>
      <c r="KV458" s="312">
        <v>190</v>
      </c>
      <c r="KY458" s="312">
        <v>9190</v>
      </c>
    </row>
    <row r="459" spans="1:311" x14ac:dyDescent="0.25">
      <c r="A459" s="317">
        <v>2022</v>
      </c>
      <c r="B459" s="316" t="s">
        <v>807</v>
      </c>
      <c r="C459" s="316" t="s">
        <v>808</v>
      </c>
      <c r="D459" s="316" t="s">
        <v>321</v>
      </c>
      <c r="E459" s="316" t="s">
        <v>780</v>
      </c>
      <c r="F459" s="315">
        <v>0</v>
      </c>
      <c r="G459" s="315">
        <v>0</v>
      </c>
      <c r="H459" s="315">
        <v>0</v>
      </c>
      <c r="I459" s="315">
        <v>0</v>
      </c>
      <c r="J459" s="315">
        <v>0</v>
      </c>
      <c r="K459" s="315">
        <v>0</v>
      </c>
      <c r="L459" s="315">
        <v>0</v>
      </c>
      <c r="M459" s="315">
        <v>0</v>
      </c>
      <c r="N459" s="315">
        <v>0</v>
      </c>
      <c r="O459" s="315">
        <v>0</v>
      </c>
      <c r="P459" s="315">
        <v>0</v>
      </c>
      <c r="Q459" s="315">
        <v>0</v>
      </c>
      <c r="R459" s="315">
        <v>0</v>
      </c>
      <c r="S459" s="315">
        <v>0</v>
      </c>
      <c r="T459" s="315">
        <v>0</v>
      </c>
      <c r="U459" s="315">
        <v>0</v>
      </c>
      <c r="V459" s="315">
        <v>0</v>
      </c>
      <c r="W459" s="315">
        <v>0</v>
      </c>
      <c r="X459" s="315">
        <v>0</v>
      </c>
      <c r="Y459" s="315">
        <v>0</v>
      </c>
      <c r="Z459" s="315">
        <v>0</v>
      </c>
      <c r="AA459" s="315">
        <v>0</v>
      </c>
      <c r="AB459" s="315">
        <v>0</v>
      </c>
      <c r="AC459" s="315">
        <v>0</v>
      </c>
      <c r="AD459" s="315">
        <v>0</v>
      </c>
      <c r="AE459" s="315">
        <v>0</v>
      </c>
      <c r="AF459" s="315">
        <v>0</v>
      </c>
      <c r="AG459" s="315">
        <v>0</v>
      </c>
      <c r="AH459" s="315">
        <v>0</v>
      </c>
      <c r="AI459" s="315">
        <v>0</v>
      </c>
      <c r="AJ459" s="315">
        <v>0</v>
      </c>
      <c r="AK459" s="315">
        <v>0</v>
      </c>
      <c r="AL459" s="315">
        <v>0</v>
      </c>
      <c r="AM459" s="315">
        <v>0</v>
      </c>
      <c r="AN459" s="315">
        <v>0</v>
      </c>
      <c r="AO459" s="315">
        <v>0</v>
      </c>
      <c r="AP459" s="315">
        <v>0</v>
      </c>
      <c r="AQ459" s="315">
        <v>0</v>
      </c>
      <c r="AR459" s="315">
        <v>0</v>
      </c>
      <c r="AS459" s="315">
        <v>0</v>
      </c>
      <c r="AT459" s="315">
        <v>0</v>
      </c>
      <c r="AU459" s="315">
        <v>0</v>
      </c>
      <c r="AV459" s="315">
        <v>0</v>
      </c>
      <c r="AW459" s="315">
        <v>0</v>
      </c>
      <c r="AX459" s="315">
        <v>0</v>
      </c>
      <c r="AY459" s="315">
        <v>0</v>
      </c>
      <c r="AZ459" s="315">
        <v>0</v>
      </c>
      <c r="BA459" s="315">
        <v>0</v>
      </c>
      <c r="BB459" s="315">
        <v>0</v>
      </c>
      <c r="BC459" s="315">
        <v>0</v>
      </c>
      <c r="BD459" s="315">
        <v>0</v>
      </c>
      <c r="BE459" s="315">
        <v>0</v>
      </c>
      <c r="BF459" s="315">
        <v>629573.98</v>
      </c>
      <c r="BG459" s="315">
        <v>0</v>
      </c>
      <c r="BH459" s="315">
        <v>0</v>
      </c>
      <c r="BI459" s="315">
        <v>0</v>
      </c>
      <c r="BJ459" s="315">
        <v>0</v>
      </c>
      <c r="BK459" s="315">
        <v>0</v>
      </c>
      <c r="BL459" s="315">
        <v>0</v>
      </c>
      <c r="BM459" s="315">
        <v>0</v>
      </c>
      <c r="BN459" s="315">
        <v>0</v>
      </c>
      <c r="BO459" s="315">
        <v>0</v>
      </c>
      <c r="BP459" s="315">
        <v>0</v>
      </c>
      <c r="BQ459" s="315">
        <v>0</v>
      </c>
      <c r="BR459" s="315">
        <v>0</v>
      </c>
      <c r="BS459" s="315">
        <v>0</v>
      </c>
      <c r="BT459" s="315">
        <v>0</v>
      </c>
      <c r="BU459" s="315">
        <v>0</v>
      </c>
      <c r="BV459" s="315">
        <v>0</v>
      </c>
      <c r="BW459" s="315">
        <v>0</v>
      </c>
      <c r="BX459" s="315">
        <v>0</v>
      </c>
      <c r="BY459" s="315">
        <v>1518834.95</v>
      </c>
      <c r="BZ459" s="315">
        <v>0</v>
      </c>
      <c r="CA459" s="315">
        <v>0</v>
      </c>
      <c r="CB459" s="315">
        <v>0</v>
      </c>
      <c r="CC459" s="315">
        <v>0</v>
      </c>
      <c r="CD459" s="315">
        <v>0</v>
      </c>
      <c r="CE459" s="315">
        <v>0</v>
      </c>
      <c r="CF459" s="315">
        <v>0</v>
      </c>
      <c r="CG459" s="315">
        <v>0</v>
      </c>
      <c r="CH459" s="315">
        <v>0</v>
      </c>
      <c r="CI459" s="315">
        <v>0</v>
      </c>
      <c r="CJ459" s="315">
        <v>0</v>
      </c>
      <c r="CK459" s="315">
        <v>0</v>
      </c>
      <c r="CL459" s="315">
        <v>0</v>
      </c>
      <c r="CM459" s="315">
        <v>0</v>
      </c>
      <c r="CN459" s="315">
        <v>0</v>
      </c>
      <c r="CO459" s="315">
        <v>0</v>
      </c>
      <c r="CP459" s="315">
        <v>0</v>
      </c>
      <c r="CQ459" s="315">
        <v>0</v>
      </c>
      <c r="CR459" s="315">
        <v>0</v>
      </c>
      <c r="CS459" s="315">
        <v>0</v>
      </c>
      <c r="CT459" s="315">
        <v>0</v>
      </c>
      <c r="CU459" s="315">
        <v>0</v>
      </c>
      <c r="CV459" s="315">
        <v>0</v>
      </c>
      <c r="CW459" s="315">
        <v>0</v>
      </c>
      <c r="CX459" s="315">
        <v>0</v>
      </c>
      <c r="CY459" s="315">
        <v>0</v>
      </c>
      <c r="CZ459" s="315">
        <v>0</v>
      </c>
      <c r="DA459" s="315">
        <v>0</v>
      </c>
      <c r="DB459" s="315">
        <v>0</v>
      </c>
      <c r="DC459" s="315">
        <v>0</v>
      </c>
      <c r="DD459" s="315">
        <v>0</v>
      </c>
      <c r="DE459" s="315">
        <v>0</v>
      </c>
      <c r="DF459" s="315">
        <v>0</v>
      </c>
      <c r="DG459" s="315">
        <v>0</v>
      </c>
      <c r="DH459" s="315">
        <v>0</v>
      </c>
      <c r="DI459" s="315">
        <v>0</v>
      </c>
      <c r="DJ459" s="315">
        <v>0</v>
      </c>
      <c r="DK459" s="315">
        <v>0</v>
      </c>
      <c r="DL459" s="315">
        <v>0</v>
      </c>
      <c r="DM459" s="315">
        <v>0</v>
      </c>
      <c r="DN459" s="315">
        <v>0</v>
      </c>
      <c r="DO459" s="315">
        <v>0</v>
      </c>
      <c r="DP459" s="315">
        <v>0</v>
      </c>
      <c r="DQ459" s="315">
        <v>0</v>
      </c>
      <c r="DR459" s="315">
        <v>0</v>
      </c>
      <c r="DS459" s="315">
        <v>0</v>
      </c>
      <c r="DT459" s="315">
        <v>0</v>
      </c>
      <c r="DU459" s="315">
        <v>0</v>
      </c>
      <c r="DV459" s="315">
        <v>0</v>
      </c>
      <c r="DW459" s="315">
        <v>0</v>
      </c>
      <c r="DX459" s="315">
        <v>0</v>
      </c>
      <c r="DY459" s="315">
        <v>0</v>
      </c>
      <c r="DZ459" s="315">
        <v>0</v>
      </c>
      <c r="EA459" s="315">
        <v>0</v>
      </c>
      <c r="EB459" s="315">
        <v>0</v>
      </c>
      <c r="EC459" s="315">
        <v>0</v>
      </c>
      <c r="ED459" s="315">
        <v>0</v>
      </c>
      <c r="EE459" s="315">
        <v>0</v>
      </c>
      <c r="EF459" s="315">
        <v>0</v>
      </c>
      <c r="EG459" s="315">
        <v>0</v>
      </c>
      <c r="EH459" s="315">
        <v>257286.44</v>
      </c>
      <c r="EI459" s="315">
        <v>0</v>
      </c>
      <c r="EJ459" s="315">
        <v>0</v>
      </c>
      <c r="EK459" s="315">
        <v>0</v>
      </c>
      <c r="EL459" s="315">
        <v>0</v>
      </c>
      <c r="EM459" s="315">
        <v>0</v>
      </c>
      <c r="EN459" s="315">
        <v>0</v>
      </c>
      <c r="EO459" s="315">
        <v>0</v>
      </c>
      <c r="EP459" s="315">
        <v>906458.75</v>
      </c>
      <c r="EQ459" s="315">
        <v>0</v>
      </c>
      <c r="ER459" s="315">
        <v>0</v>
      </c>
      <c r="ES459" s="315">
        <v>0</v>
      </c>
      <c r="ET459" s="315">
        <v>0</v>
      </c>
      <c r="EU459" s="315">
        <v>0</v>
      </c>
      <c r="EV459" s="315">
        <v>0</v>
      </c>
      <c r="EW459" s="315">
        <v>0</v>
      </c>
      <c r="EX459" s="315">
        <v>0</v>
      </c>
      <c r="EY459" s="315">
        <v>1609217.9</v>
      </c>
      <c r="EZ459" s="315">
        <v>1075787479.54</v>
      </c>
      <c r="FA459" s="315">
        <v>0</v>
      </c>
      <c r="FB459" s="315">
        <v>0</v>
      </c>
      <c r="FC459" s="315">
        <v>0</v>
      </c>
      <c r="FD459" s="315">
        <v>0</v>
      </c>
      <c r="FE459" s="315">
        <v>0</v>
      </c>
      <c r="FF459" s="315">
        <v>0</v>
      </c>
      <c r="FG459" s="315">
        <v>0</v>
      </c>
      <c r="FH459" s="315">
        <v>0</v>
      </c>
      <c r="FI459" s="315">
        <v>0</v>
      </c>
      <c r="FJ459" s="315">
        <v>0</v>
      </c>
      <c r="FK459" s="315">
        <v>0</v>
      </c>
      <c r="FL459" s="315">
        <v>0</v>
      </c>
      <c r="FM459" s="315">
        <v>0</v>
      </c>
      <c r="FN459" s="315">
        <v>0</v>
      </c>
      <c r="FO459" s="315">
        <v>0</v>
      </c>
      <c r="FP459" s="315">
        <v>0</v>
      </c>
      <c r="FQ459" s="315">
        <v>0</v>
      </c>
      <c r="FR459" s="315">
        <v>1664748.42</v>
      </c>
      <c r="FS459" s="315">
        <v>0</v>
      </c>
      <c r="FT459" s="315">
        <v>0</v>
      </c>
      <c r="FU459" s="315">
        <v>0</v>
      </c>
      <c r="FV459" s="315">
        <v>0</v>
      </c>
      <c r="FW459" s="315">
        <v>0</v>
      </c>
      <c r="FX459" s="315">
        <v>0</v>
      </c>
      <c r="FY459" s="315">
        <v>0</v>
      </c>
      <c r="FZ459" s="315">
        <v>0</v>
      </c>
      <c r="GA459" s="315">
        <v>0</v>
      </c>
      <c r="GB459" s="315">
        <v>0</v>
      </c>
      <c r="GC459" s="315">
        <v>0</v>
      </c>
      <c r="GD459" s="315">
        <v>0</v>
      </c>
      <c r="GE459" s="315">
        <v>0</v>
      </c>
      <c r="GF459" s="315">
        <v>0</v>
      </c>
      <c r="GG459" s="315">
        <v>0</v>
      </c>
      <c r="GH459" s="315">
        <v>0</v>
      </c>
      <c r="GI459" s="315">
        <v>0</v>
      </c>
      <c r="GJ459" s="315">
        <v>0</v>
      </c>
      <c r="GK459" s="315">
        <v>0</v>
      </c>
      <c r="GL459" s="315">
        <v>0</v>
      </c>
      <c r="GM459" s="315">
        <v>1122290.98</v>
      </c>
      <c r="GN459" s="315">
        <v>0</v>
      </c>
      <c r="GO459" s="315">
        <v>0</v>
      </c>
      <c r="GP459" s="315">
        <v>0</v>
      </c>
      <c r="GQ459" s="315">
        <v>0</v>
      </c>
      <c r="GR459" s="315">
        <v>0</v>
      </c>
      <c r="GS459" s="315">
        <v>5054243.2</v>
      </c>
      <c r="GT459" s="315">
        <v>0</v>
      </c>
      <c r="GU459" s="315">
        <v>0</v>
      </c>
      <c r="GV459" s="315">
        <v>0</v>
      </c>
      <c r="GW459" s="315">
        <v>0</v>
      </c>
      <c r="GX459" s="315">
        <v>0</v>
      </c>
      <c r="GY459" s="315">
        <v>0</v>
      </c>
      <c r="GZ459" s="315">
        <v>0</v>
      </c>
      <c r="HA459" s="315">
        <v>0</v>
      </c>
      <c r="HB459" s="315">
        <v>0</v>
      </c>
      <c r="HC459" s="315">
        <v>0</v>
      </c>
      <c r="HD459" s="315">
        <v>0</v>
      </c>
      <c r="HE459" s="315">
        <v>0</v>
      </c>
      <c r="HF459" s="315">
        <v>0</v>
      </c>
      <c r="HG459" s="315">
        <v>0</v>
      </c>
      <c r="HH459" s="315">
        <v>0</v>
      </c>
      <c r="HI459" s="315">
        <v>0</v>
      </c>
      <c r="HJ459" s="315">
        <v>0</v>
      </c>
      <c r="HK459" s="315">
        <v>0</v>
      </c>
      <c r="HL459" s="315">
        <v>0</v>
      </c>
      <c r="HM459" s="315">
        <v>0</v>
      </c>
      <c r="HN459" s="315">
        <v>0</v>
      </c>
      <c r="HO459" s="315">
        <v>0</v>
      </c>
      <c r="HP459" s="315">
        <v>0</v>
      </c>
      <c r="HQ459" s="315">
        <v>0</v>
      </c>
      <c r="HR459" s="315">
        <v>1282680.6200000001</v>
      </c>
      <c r="HS459" s="315">
        <v>0</v>
      </c>
      <c r="HT459" s="315">
        <v>0</v>
      </c>
      <c r="HU459" s="315">
        <v>0</v>
      </c>
      <c r="HV459" s="315">
        <v>0</v>
      </c>
      <c r="HW459" s="315">
        <v>0</v>
      </c>
      <c r="HX459" s="315">
        <v>0</v>
      </c>
      <c r="HY459" s="315">
        <v>0</v>
      </c>
      <c r="HZ459" s="315">
        <v>0</v>
      </c>
      <c r="IA459" s="315">
        <v>0</v>
      </c>
      <c r="IB459" s="315">
        <v>0</v>
      </c>
      <c r="IC459" s="315">
        <v>0</v>
      </c>
      <c r="ID459" s="315">
        <v>0</v>
      </c>
      <c r="IE459" s="315">
        <v>0</v>
      </c>
      <c r="IF459" s="315">
        <v>0</v>
      </c>
      <c r="IG459" s="315">
        <v>0</v>
      </c>
      <c r="IH459" s="315">
        <v>0</v>
      </c>
      <c r="II459" s="315">
        <v>0</v>
      </c>
      <c r="IJ459" s="315">
        <v>42702.85</v>
      </c>
      <c r="IK459" s="315">
        <v>0</v>
      </c>
      <c r="IL459" s="315">
        <v>0</v>
      </c>
      <c r="IM459" s="315">
        <v>0</v>
      </c>
      <c r="IN459" s="315">
        <v>0</v>
      </c>
      <c r="IO459" s="315">
        <v>0</v>
      </c>
      <c r="IP459" s="315">
        <v>0</v>
      </c>
      <c r="IQ459" s="315">
        <v>0</v>
      </c>
      <c r="IR459" s="315">
        <v>0</v>
      </c>
      <c r="IS459" s="315">
        <v>0</v>
      </c>
      <c r="IT459" s="315">
        <v>0</v>
      </c>
      <c r="IU459" s="315">
        <v>215853.86</v>
      </c>
      <c r="IV459" s="315">
        <v>0</v>
      </c>
      <c r="IW459" s="315">
        <v>0</v>
      </c>
      <c r="IX459" s="315">
        <v>0</v>
      </c>
      <c r="IY459" s="315">
        <v>0</v>
      </c>
      <c r="IZ459" s="315">
        <v>0</v>
      </c>
      <c r="JA459" s="315">
        <v>0</v>
      </c>
      <c r="JB459" s="315">
        <v>0</v>
      </c>
      <c r="JC459" s="315">
        <v>0</v>
      </c>
      <c r="JD459" s="315">
        <v>0</v>
      </c>
      <c r="JE459" s="315">
        <v>0</v>
      </c>
      <c r="JF459" s="315">
        <v>0</v>
      </c>
      <c r="JG459" s="315">
        <v>0</v>
      </c>
      <c r="JH459" s="315">
        <v>0</v>
      </c>
      <c r="JI459" s="315">
        <v>0</v>
      </c>
      <c r="JJ459" s="315">
        <v>0</v>
      </c>
      <c r="JK459" s="315">
        <v>0</v>
      </c>
      <c r="JL459" s="315">
        <v>0</v>
      </c>
      <c r="JM459" s="315">
        <v>0</v>
      </c>
      <c r="JN459" s="315">
        <v>0</v>
      </c>
      <c r="JO459" s="315">
        <v>0</v>
      </c>
      <c r="JP459" s="315">
        <v>0</v>
      </c>
      <c r="JQ459" s="315">
        <v>0</v>
      </c>
      <c r="JR459" s="315">
        <v>0</v>
      </c>
      <c r="JS459" s="315">
        <v>0</v>
      </c>
      <c r="JT459" s="315">
        <v>0</v>
      </c>
      <c r="JU459" s="315">
        <v>0</v>
      </c>
      <c r="JV459" s="315">
        <v>31023310.359999999</v>
      </c>
      <c r="JW459" s="315">
        <v>0</v>
      </c>
      <c r="JX459" s="315">
        <v>0</v>
      </c>
      <c r="JY459" s="315">
        <v>0</v>
      </c>
      <c r="JZ459" s="315">
        <v>0</v>
      </c>
      <c r="KA459" s="315">
        <v>0</v>
      </c>
      <c r="KB459" s="315">
        <v>0</v>
      </c>
      <c r="KC459" s="315">
        <v>0</v>
      </c>
      <c r="KD459" s="315">
        <v>0</v>
      </c>
      <c r="KE459" s="315">
        <v>0</v>
      </c>
      <c r="KF459" s="315">
        <v>0</v>
      </c>
      <c r="KG459" s="315">
        <v>0</v>
      </c>
      <c r="KH459" s="315">
        <v>0</v>
      </c>
      <c r="KI459" s="315">
        <v>0</v>
      </c>
      <c r="KJ459" s="315">
        <v>0</v>
      </c>
      <c r="KK459" s="315">
        <v>0</v>
      </c>
      <c r="KL459" s="315">
        <v>0</v>
      </c>
      <c r="KM459" s="315">
        <v>0</v>
      </c>
      <c r="KN459" s="315">
        <v>0</v>
      </c>
      <c r="KO459" s="315">
        <v>0</v>
      </c>
      <c r="KP459" s="315">
        <v>0</v>
      </c>
      <c r="KQ459" s="315">
        <v>0</v>
      </c>
      <c r="KR459" s="315">
        <v>0</v>
      </c>
      <c r="KS459" s="314">
        <v>0</v>
      </c>
      <c r="KU459" s="338" t="s">
        <v>943</v>
      </c>
      <c r="KV459" s="312" t="s">
        <v>943</v>
      </c>
      <c r="KY459" s="312" t="s">
        <v>943</v>
      </c>
    </row>
    <row r="460" spans="1:311" x14ac:dyDescent="0.25">
      <c r="A460" s="321">
        <v>2022</v>
      </c>
      <c r="B460" s="320" t="s">
        <v>807</v>
      </c>
      <c r="C460" s="320" t="s">
        <v>321</v>
      </c>
      <c r="D460" s="320"/>
      <c r="E460" s="320" t="s">
        <v>780</v>
      </c>
      <c r="F460" s="319">
        <v>11664146.9</v>
      </c>
      <c r="G460" s="319">
        <v>1789938.9</v>
      </c>
      <c r="H460" s="319">
        <v>132537050.89</v>
      </c>
      <c r="I460" s="319">
        <v>7557165.3799999999</v>
      </c>
      <c r="J460" s="319">
        <v>1247687.8</v>
      </c>
      <c r="K460" s="319">
        <v>7500928.8200000003</v>
      </c>
      <c r="L460" s="319">
        <v>33380953.989999998</v>
      </c>
      <c r="M460" s="319">
        <v>13725461.710000001</v>
      </c>
      <c r="N460" s="319">
        <v>54495858.950000003</v>
      </c>
      <c r="O460" s="319">
        <v>31395946.98</v>
      </c>
      <c r="P460" s="319">
        <v>10844378.949999999</v>
      </c>
      <c r="Q460" s="319">
        <v>8236149.25</v>
      </c>
      <c r="R460" s="319">
        <v>18256060.59</v>
      </c>
      <c r="S460" s="319">
        <v>13682264.08</v>
      </c>
      <c r="T460" s="319">
        <v>9271381.25</v>
      </c>
      <c r="U460" s="319">
        <v>34102420.060000002</v>
      </c>
      <c r="V460" s="319">
        <v>42015683.969999999</v>
      </c>
      <c r="W460" s="319">
        <v>5444000.6799999997</v>
      </c>
      <c r="X460" s="319">
        <v>15354782.57</v>
      </c>
      <c r="Y460" s="319">
        <v>5065872.57</v>
      </c>
      <c r="Z460" s="319">
        <v>8951375.0999999996</v>
      </c>
      <c r="AA460" s="319">
        <v>80700877.680000007</v>
      </c>
      <c r="AB460" s="319">
        <v>13661416.01</v>
      </c>
      <c r="AC460" s="319">
        <v>3869871.23</v>
      </c>
      <c r="AD460" s="319">
        <v>117712346.72</v>
      </c>
      <c r="AE460" s="319">
        <v>3002699.21</v>
      </c>
      <c r="AF460" s="319">
        <v>8225154.1900000004</v>
      </c>
      <c r="AG460" s="319">
        <v>2999020.45</v>
      </c>
      <c r="AH460" s="319">
        <v>12503229.970000001</v>
      </c>
      <c r="AI460" s="319">
        <v>12321442.369999999</v>
      </c>
      <c r="AJ460" s="319">
        <v>23615902.629999999</v>
      </c>
      <c r="AK460" s="319">
        <v>3145881.07</v>
      </c>
      <c r="AL460" s="319">
        <v>72263889.019999996</v>
      </c>
      <c r="AM460" s="319">
        <v>4648563.66</v>
      </c>
      <c r="AN460" s="319">
        <v>7421746.3200000003</v>
      </c>
      <c r="AO460" s="319">
        <v>3878406.87</v>
      </c>
      <c r="AP460" s="319">
        <v>12460841.43</v>
      </c>
      <c r="AQ460" s="319">
        <v>3032873.65</v>
      </c>
      <c r="AR460" s="319">
        <v>36917878.509999998</v>
      </c>
      <c r="AS460" s="319">
        <v>6497342.8899999997</v>
      </c>
      <c r="AT460" s="319">
        <v>8908711.1199999992</v>
      </c>
      <c r="AU460" s="319">
        <v>8351053.2000000002</v>
      </c>
      <c r="AV460" s="319">
        <v>4677242.58</v>
      </c>
      <c r="AW460" s="319">
        <v>69613237.730000004</v>
      </c>
      <c r="AX460" s="319">
        <v>3433698.86</v>
      </c>
      <c r="AY460" s="319">
        <v>8763120.4199999999</v>
      </c>
      <c r="AZ460" s="319">
        <v>11127153.539999999</v>
      </c>
      <c r="BA460" s="319">
        <v>1400473.47</v>
      </c>
      <c r="BB460" s="319">
        <v>8242298.2599999998</v>
      </c>
      <c r="BC460" s="319">
        <v>23076309.559999999</v>
      </c>
      <c r="BD460" s="319">
        <v>42894486.18</v>
      </c>
      <c r="BE460" s="319">
        <v>10452850</v>
      </c>
      <c r="BF460" s="319">
        <v>9445362.0500000007</v>
      </c>
      <c r="BG460" s="319">
        <v>2814832.7</v>
      </c>
      <c r="BH460" s="319">
        <v>1143355.95</v>
      </c>
      <c r="BI460" s="319">
        <v>71873661.640000001</v>
      </c>
      <c r="BJ460" s="319">
        <v>1171789.21</v>
      </c>
      <c r="BK460" s="319">
        <v>49644183.590000004</v>
      </c>
      <c r="BL460" s="319">
        <v>1358543.09</v>
      </c>
      <c r="BM460" s="319">
        <v>5397108.5499999998</v>
      </c>
      <c r="BN460" s="319">
        <v>46601280.039999999</v>
      </c>
      <c r="BO460" s="319">
        <v>18675962.57</v>
      </c>
      <c r="BP460" s="319">
        <v>3021578.23</v>
      </c>
      <c r="BQ460" s="319">
        <v>2078545.76</v>
      </c>
      <c r="BR460" s="319">
        <v>22395595.870000001</v>
      </c>
      <c r="BS460" s="319">
        <v>14674686.029999999</v>
      </c>
      <c r="BT460" s="319">
        <v>4915291.1100000003</v>
      </c>
      <c r="BU460" s="319">
        <v>2439528.54</v>
      </c>
      <c r="BV460" s="319">
        <v>7439539.0199999996</v>
      </c>
      <c r="BW460" s="319">
        <v>18986203.52</v>
      </c>
      <c r="BX460" s="319">
        <v>12486348.050000001</v>
      </c>
      <c r="BY460" s="319">
        <v>34642070.93</v>
      </c>
      <c r="BZ460" s="319">
        <v>6782429.3600000003</v>
      </c>
      <c r="CA460" s="319">
        <v>9936738.5500000007</v>
      </c>
      <c r="CB460" s="319">
        <v>6052823.71</v>
      </c>
      <c r="CC460" s="319">
        <v>23931579.98</v>
      </c>
      <c r="CD460" s="319">
        <v>24723258.02</v>
      </c>
      <c r="CE460" s="319">
        <v>16173769.24</v>
      </c>
      <c r="CF460" s="319">
        <v>37917010.420000002</v>
      </c>
      <c r="CG460" s="319">
        <v>17235292.140000001</v>
      </c>
      <c r="CH460" s="319">
        <v>15847856.02</v>
      </c>
      <c r="CI460" s="319">
        <v>100406310.06</v>
      </c>
      <c r="CJ460" s="319">
        <v>3335643.72</v>
      </c>
      <c r="CK460" s="319">
        <v>2612445.59</v>
      </c>
      <c r="CL460" s="319">
        <v>8485980.0399999991</v>
      </c>
      <c r="CM460" s="319">
        <v>1842238.86</v>
      </c>
      <c r="CN460" s="319">
        <v>21495578.140000001</v>
      </c>
      <c r="CO460" s="319">
        <v>27048910.199999999</v>
      </c>
      <c r="CP460" s="319">
        <v>2796973.04</v>
      </c>
      <c r="CQ460" s="319">
        <v>14632431.41</v>
      </c>
      <c r="CR460" s="319">
        <v>1472624.94</v>
      </c>
      <c r="CS460" s="319">
        <v>13294056.84</v>
      </c>
      <c r="CT460" s="319">
        <v>7180277.79</v>
      </c>
      <c r="CU460" s="319">
        <v>2759273.55</v>
      </c>
      <c r="CV460" s="319">
        <v>2026035.57</v>
      </c>
      <c r="CW460" s="319">
        <v>5157345.34</v>
      </c>
      <c r="CX460" s="319">
        <v>13676241.77</v>
      </c>
      <c r="CY460" s="319">
        <v>20649687.199999999</v>
      </c>
      <c r="CZ460" s="319">
        <v>93914094.700000003</v>
      </c>
      <c r="DA460" s="319">
        <v>29607305.210000001</v>
      </c>
      <c r="DB460" s="319">
        <v>46931448.340000004</v>
      </c>
      <c r="DC460" s="319">
        <v>13794877.289999999</v>
      </c>
      <c r="DD460" s="319">
        <v>114230152.83</v>
      </c>
      <c r="DE460" s="319">
        <v>100593745.98999999</v>
      </c>
      <c r="DF460" s="319">
        <v>4693642.0999999996</v>
      </c>
      <c r="DG460" s="319">
        <v>6815928.8600000003</v>
      </c>
      <c r="DH460" s="319">
        <v>11907717.82</v>
      </c>
      <c r="DI460" s="319">
        <v>12881410.82</v>
      </c>
      <c r="DJ460" s="319">
        <v>23868124.640000001</v>
      </c>
      <c r="DK460" s="319">
        <v>16502238.810000001</v>
      </c>
      <c r="DL460" s="319">
        <v>4250057.7699999996</v>
      </c>
      <c r="DM460" s="319">
        <v>18706073.66</v>
      </c>
      <c r="DN460" s="319">
        <v>1934369.93</v>
      </c>
      <c r="DO460" s="319">
        <v>5036549.74</v>
      </c>
      <c r="DP460" s="319">
        <v>5526316.1900000004</v>
      </c>
      <c r="DQ460" s="319">
        <v>2412548.46</v>
      </c>
      <c r="DR460" s="319">
        <v>18460631.07</v>
      </c>
      <c r="DS460" s="319">
        <v>54408813.310000002</v>
      </c>
      <c r="DT460" s="319">
        <v>23449557.920000002</v>
      </c>
      <c r="DU460" s="319">
        <v>32059492.91</v>
      </c>
      <c r="DV460" s="319">
        <v>6399311.7199999997</v>
      </c>
      <c r="DW460" s="319">
        <v>8795110.1400000006</v>
      </c>
      <c r="DX460" s="319">
        <v>22774128.84</v>
      </c>
      <c r="DY460" s="319">
        <v>21148586.77</v>
      </c>
      <c r="DZ460" s="319">
        <v>13807997.77</v>
      </c>
      <c r="EA460" s="319">
        <v>134354999.22999999</v>
      </c>
      <c r="EB460" s="319">
        <v>16692551.92</v>
      </c>
      <c r="EC460" s="319">
        <v>11516403.529999999</v>
      </c>
      <c r="ED460" s="319">
        <v>4822798.2</v>
      </c>
      <c r="EE460" s="319">
        <v>9949976.1199999992</v>
      </c>
      <c r="EF460" s="319">
        <v>1638373.46</v>
      </c>
      <c r="EG460" s="319">
        <v>42874823.259999998</v>
      </c>
      <c r="EH460" s="319">
        <v>4447617.7</v>
      </c>
      <c r="EI460" s="319">
        <v>18858178.370000001</v>
      </c>
      <c r="EJ460" s="319">
        <v>49502034.549999997</v>
      </c>
      <c r="EK460" s="319">
        <v>5225037.55</v>
      </c>
      <c r="EL460" s="319">
        <v>2463387.63</v>
      </c>
      <c r="EM460" s="319">
        <v>16796473.18</v>
      </c>
      <c r="EN460" s="319">
        <v>13387054.130000001</v>
      </c>
      <c r="EO460" s="319">
        <v>21196682.489999998</v>
      </c>
      <c r="EP460" s="319">
        <v>21848295.199999999</v>
      </c>
      <c r="EQ460" s="319">
        <v>4955219.75</v>
      </c>
      <c r="ER460" s="319">
        <v>12969683.529999999</v>
      </c>
      <c r="ES460" s="319">
        <v>3610394.45</v>
      </c>
      <c r="ET460" s="319">
        <v>13269679.359999999</v>
      </c>
      <c r="EU460" s="319">
        <v>6925888.5999999996</v>
      </c>
      <c r="EV460" s="319">
        <v>3069668.83</v>
      </c>
      <c r="EW460" s="319">
        <v>15337070.630000001</v>
      </c>
      <c r="EX460" s="319">
        <v>19250776.84</v>
      </c>
      <c r="EY460" s="319">
        <v>112770827.44</v>
      </c>
      <c r="EZ460" s="319">
        <v>3478120459.2199998</v>
      </c>
      <c r="FA460" s="319">
        <v>12579308.5</v>
      </c>
      <c r="FB460" s="319">
        <v>12453787.189999999</v>
      </c>
      <c r="FC460" s="319">
        <v>64135088.060000002</v>
      </c>
      <c r="FD460" s="319">
        <v>9244474.3499999996</v>
      </c>
      <c r="FE460" s="319">
        <v>108694727.81</v>
      </c>
      <c r="FF460" s="319">
        <v>19359824.559999999</v>
      </c>
      <c r="FG460" s="319">
        <v>4064401.34</v>
      </c>
      <c r="FH460" s="319">
        <v>51926180.149999999</v>
      </c>
      <c r="FI460" s="319">
        <v>5238344.2300000004</v>
      </c>
      <c r="FJ460" s="319">
        <v>27490011.82</v>
      </c>
      <c r="FK460" s="319">
        <v>7969536.0499999998</v>
      </c>
      <c r="FL460" s="319">
        <v>900310.4</v>
      </c>
      <c r="FM460" s="319">
        <v>39625728.880000003</v>
      </c>
      <c r="FN460" s="319">
        <v>3956373.74</v>
      </c>
      <c r="FO460" s="319">
        <v>7279214.5599999996</v>
      </c>
      <c r="FP460" s="319">
        <v>3244100.28</v>
      </c>
      <c r="FQ460" s="319">
        <v>8337668.7699999996</v>
      </c>
      <c r="FR460" s="319">
        <v>91465581</v>
      </c>
      <c r="FS460" s="319">
        <v>3711681.75</v>
      </c>
      <c r="FT460" s="319">
        <v>7446444.4400000004</v>
      </c>
      <c r="FU460" s="319">
        <v>6579022.2199999997</v>
      </c>
      <c r="FV460" s="319">
        <v>2040581.82</v>
      </c>
      <c r="FW460" s="319">
        <v>1159200.95</v>
      </c>
      <c r="FX460" s="319">
        <v>27868569.969999999</v>
      </c>
      <c r="FY460" s="319">
        <v>41736836.390000001</v>
      </c>
      <c r="FZ460" s="319">
        <v>2301118.67</v>
      </c>
      <c r="GA460" s="319">
        <v>2550318.4300000002</v>
      </c>
      <c r="GB460" s="319">
        <v>4571268.9000000004</v>
      </c>
      <c r="GC460" s="319">
        <v>4063492.26</v>
      </c>
      <c r="GD460" s="319">
        <v>9407913.25</v>
      </c>
      <c r="GE460" s="319">
        <v>25076796.579999998</v>
      </c>
      <c r="GF460" s="319">
        <v>6279101.0300000003</v>
      </c>
      <c r="GG460" s="319">
        <v>26279712.710000001</v>
      </c>
      <c r="GH460" s="319">
        <v>3565426.28</v>
      </c>
      <c r="GI460" s="319">
        <v>12754529.75</v>
      </c>
      <c r="GJ460" s="319">
        <v>7190045.2000000002</v>
      </c>
      <c r="GK460" s="319">
        <v>181062498.99000001</v>
      </c>
      <c r="GL460" s="319">
        <v>29980059.859999999</v>
      </c>
      <c r="GM460" s="319">
        <v>175931273.53999999</v>
      </c>
      <c r="GN460" s="319">
        <v>10253780.029999999</v>
      </c>
      <c r="GO460" s="319">
        <v>44831598.609999999</v>
      </c>
      <c r="GP460" s="319">
        <v>1435034.19</v>
      </c>
      <c r="GQ460" s="319">
        <v>1477898.18</v>
      </c>
      <c r="GR460" s="319">
        <v>13050150.310000001</v>
      </c>
      <c r="GS460" s="319">
        <v>421768222.81</v>
      </c>
      <c r="GT460" s="319">
        <v>3066104.47</v>
      </c>
      <c r="GU460" s="319">
        <v>117664194.8</v>
      </c>
      <c r="GV460" s="319">
        <v>5414918.3600000003</v>
      </c>
      <c r="GW460" s="319">
        <v>2360234.9500000002</v>
      </c>
      <c r="GX460" s="319">
        <v>91597643.989999995</v>
      </c>
      <c r="GY460" s="319">
        <v>3895087.92</v>
      </c>
      <c r="GZ460" s="319">
        <v>15264557.34</v>
      </c>
      <c r="HA460" s="319">
        <v>26475689.289999999</v>
      </c>
      <c r="HB460" s="319">
        <v>3540670.22</v>
      </c>
      <c r="HC460" s="319">
        <v>82305406.840000004</v>
      </c>
      <c r="HD460" s="319">
        <v>2099116.15</v>
      </c>
      <c r="HE460" s="319">
        <v>3373635.06</v>
      </c>
      <c r="HF460" s="319">
        <v>5703652.7400000002</v>
      </c>
      <c r="HG460" s="319">
        <v>33108132.350000001</v>
      </c>
      <c r="HH460" s="319">
        <v>84685237.890000001</v>
      </c>
      <c r="HI460" s="319">
        <v>25245257.899999999</v>
      </c>
      <c r="HJ460" s="319">
        <v>10032256.140000001</v>
      </c>
      <c r="HK460" s="319">
        <v>3941440.15</v>
      </c>
      <c r="HL460" s="319">
        <v>15508261.640000001</v>
      </c>
      <c r="HM460" s="319">
        <v>8946918.0800000001</v>
      </c>
      <c r="HN460" s="319">
        <v>5498150.0499999998</v>
      </c>
      <c r="HO460" s="319">
        <v>10985447.390000001</v>
      </c>
      <c r="HP460" s="319">
        <v>46227411.829999998</v>
      </c>
      <c r="HQ460" s="319">
        <v>1813692.39</v>
      </c>
      <c r="HR460" s="319">
        <v>28249706.969999999</v>
      </c>
      <c r="HS460" s="319">
        <v>1775412.59</v>
      </c>
      <c r="HT460" s="319">
        <v>114836015.61</v>
      </c>
      <c r="HU460" s="319">
        <v>3637237.99</v>
      </c>
      <c r="HV460" s="319">
        <v>35623790.609999999</v>
      </c>
      <c r="HW460" s="319">
        <v>244379268.38999999</v>
      </c>
      <c r="HX460" s="319">
        <v>5215551.71</v>
      </c>
      <c r="HY460" s="319">
        <v>174642407.41999999</v>
      </c>
      <c r="HZ460" s="319">
        <v>9722475.8800000008</v>
      </c>
      <c r="IA460" s="319">
        <v>4307813.25</v>
      </c>
      <c r="IB460" s="319">
        <v>18220817.079999998</v>
      </c>
      <c r="IC460" s="319">
        <v>99047694.950000003</v>
      </c>
      <c r="ID460" s="319">
        <v>5202095.66</v>
      </c>
      <c r="IE460" s="319">
        <v>36972563.799999997</v>
      </c>
      <c r="IF460" s="319">
        <v>3942944.4</v>
      </c>
      <c r="IG460" s="319">
        <v>5104741.66</v>
      </c>
      <c r="IH460" s="319">
        <v>2057847.96</v>
      </c>
      <c r="II460" s="319">
        <v>5715798.2699999996</v>
      </c>
      <c r="IJ460" s="319">
        <v>27253335.309999999</v>
      </c>
      <c r="IK460" s="319">
        <v>1812111.35</v>
      </c>
      <c r="IL460" s="319">
        <v>2558790.16</v>
      </c>
      <c r="IM460" s="319">
        <v>4509175.22</v>
      </c>
      <c r="IN460" s="319">
        <v>23642519.77</v>
      </c>
      <c r="IO460" s="319">
        <v>9224487.5</v>
      </c>
      <c r="IP460" s="319">
        <v>3745551.88</v>
      </c>
      <c r="IQ460" s="319">
        <v>5212696.76</v>
      </c>
      <c r="IR460" s="319">
        <v>91691170.640000001</v>
      </c>
      <c r="IS460" s="319">
        <v>40709622.490000002</v>
      </c>
      <c r="IT460" s="319">
        <v>30450096.140000001</v>
      </c>
      <c r="IU460" s="319">
        <v>2828942.7</v>
      </c>
      <c r="IV460" s="319">
        <v>26387657.460000001</v>
      </c>
      <c r="IW460" s="319">
        <v>7604894.9000000004</v>
      </c>
      <c r="IX460" s="319">
        <v>1435463.99</v>
      </c>
      <c r="IY460" s="319">
        <v>13127661.34</v>
      </c>
      <c r="IZ460" s="319">
        <v>9195814.0700000003</v>
      </c>
      <c r="JA460" s="319">
        <v>7906488.7699999996</v>
      </c>
      <c r="JB460" s="319">
        <v>6215416.8300000001</v>
      </c>
      <c r="JC460" s="319">
        <v>10957495.880000001</v>
      </c>
      <c r="JD460" s="319">
        <v>2512189.77</v>
      </c>
      <c r="JE460" s="319">
        <v>1324332.6499999999</v>
      </c>
      <c r="JF460" s="319">
        <v>30010355.050000001</v>
      </c>
      <c r="JG460" s="319">
        <v>1991108.39</v>
      </c>
      <c r="JH460" s="319">
        <v>10686547.449999999</v>
      </c>
      <c r="JI460" s="319">
        <v>16538907.720000001</v>
      </c>
      <c r="JJ460" s="319">
        <v>19377968.32</v>
      </c>
      <c r="JK460" s="319">
        <v>3126648.75</v>
      </c>
      <c r="JL460" s="319">
        <v>4842577.79</v>
      </c>
      <c r="JM460" s="319">
        <v>1485576.77</v>
      </c>
      <c r="JN460" s="319">
        <v>1887117.26</v>
      </c>
      <c r="JO460" s="319">
        <v>20235273.82</v>
      </c>
      <c r="JP460" s="319">
        <v>3130553.63</v>
      </c>
      <c r="JQ460" s="319">
        <v>3521163.69</v>
      </c>
      <c r="JR460" s="319">
        <v>1586319.49</v>
      </c>
      <c r="JS460" s="319">
        <v>51609071.799999997</v>
      </c>
      <c r="JT460" s="319">
        <v>6190441.2400000002</v>
      </c>
      <c r="JU460" s="319">
        <v>25384663.34</v>
      </c>
      <c r="JV460" s="319">
        <v>262518619.21000001</v>
      </c>
      <c r="JW460" s="319">
        <v>8959800.8000000007</v>
      </c>
      <c r="JX460" s="319">
        <v>9247375.0700000003</v>
      </c>
      <c r="JY460" s="319">
        <v>662640.26</v>
      </c>
      <c r="JZ460" s="319">
        <v>1653613.96</v>
      </c>
      <c r="KA460" s="319">
        <v>10120742.460000001</v>
      </c>
      <c r="KB460" s="319">
        <v>6325396.6600000001</v>
      </c>
      <c r="KC460" s="319">
        <v>3896879.75</v>
      </c>
      <c r="KD460" s="319">
        <v>7019479.9199999999</v>
      </c>
      <c r="KE460" s="319">
        <v>51650606.829999998</v>
      </c>
      <c r="KF460" s="319">
        <v>1935452.73</v>
      </c>
      <c r="KG460" s="319">
        <v>5826481.2800000003</v>
      </c>
      <c r="KH460" s="319">
        <v>4405715.59</v>
      </c>
      <c r="KI460" s="319">
        <v>13128407.810000001</v>
      </c>
      <c r="KJ460" s="319">
        <v>4443733.99</v>
      </c>
      <c r="KK460" s="319">
        <v>1764407.81</v>
      </c>
      <c r="KL460" s="319">
        <v>4768776.63</v>
      </c>
      <c r="KM460" s="319">
        <v>5031982.0599999996</v>
      </c>
      <c r="KN460" s="319">
        <v>8276268.6799999997</v>
      </c>
      <c r="KO460" s="319">
        <v>34113845</v>
      </c>
      <c r="KP460" s="319">
        <v>16836376.449999999</v>
      </c>
      <c r="KQ460" s="319">
        <v>369754617.25</v>
      </c>
      <c r="KR460" s="319">
        <v>40505829.909999996</v>
      </c>
      <c r="KS460" s="318">
        <v>8801699.4900000002</v>
      </c>
      <c r="KU460" s="338" t="s">
        <v>944</v>
      </c>
      <c r="KV460" s="312" t="s">
        <v>943</v>
      </c>
      <c r="KY460" s="312" t="s">
        <v>943</v>
      </c>
    </row>
    <row r="461" spans="1:311" x14ac:dyDescent="0.25">
      <c r="A461" s="317">
        <v>2022</v>
      </c>
      <c r="B461" s="316" t="s">
        <v>781</v>
      </c>
      <c r="C461" s="316" t="s">
        <v>802</v>
      </c>
      <c r="D461" s="316" t="s">
        <v>806</v>
      </c>
      <c r="E461" s="316" t="s">
        <v>780</v>
      </c>
      <c r="F461" s="315">
        <v>149321.85</v>
      </c>
      <c r="G461" s="315">
        <v>0</v>
      </c>
      <c r="H461" s="315">
        <v>2098162.54</v>
      </c>
      <c r="I461" s="315">
        <v>44983.01</v>
      </c>
      <c r="J461" s="315">
        <v>36571.89</v>
      </c>
      <c r="K461" s="315">
        <v>103113.15</v>
      </c>
      <c r="L461" s="315">
        <v>1113382.8899999999</v>
      </c>
      <c r="M461" s="315">
        <v>405306.26</v>
      </c>
      <c r="N461" s="315">
        <v>2261833.4500000002</v>
      </c>
      <c r="O461" s="315">
        <v>1885422.74</v>
      </c>
      <c r="P461" s="315">
        <v>14529.71</v>
      </c>
      <c r="Q461" s="315">
        <v>14971.26</v>
      </c>
      <c r="R461" s="315">
        <v>799445.48</v>
      </c>
      <c r="S461" s="315">
        <v>0</v>
      </c>
      <c r="T461" s="315">
        <v>531997.42000000004</v>
      </c>
      <c r="U461" s="315">
        <v>293628.09999999998</v>
      </c>
      <c r="V461" s="315">
        <v>2072950.88</v>
      </c>
      <c r="W461" s="315">
        <v>0</v>
      </c>
      <c r="X461" s="315">
        <v>1033548.69</v>
      </c>
      <c r="Y461" s="315">
        <v>0</v>
      </c>
      <c r="Z461" s="315">
        <v>219594</v>
      </c>
      <c r="AA461" s="315">
        <v>2548472.46</v>
      </c>
      <c r="AB461" s="315">
        <v>333816.43</v>
      </c>
      <c r="AC461" s="315">
        <v>1260</v>
      </c>
      <c r="AD461" s="315">
        <v>5912395.8099999996</v>
      </c>
      <c r="AE461" s="315">
        <v>0</v>
      </c>
      <c r="AF461" s="315">
        <v>249168.73</v>
      </c>
      <c r="AG461" s="315">
        <v>262444.59999999998</v>
      </c>
      <c r="AH461" s="315">
        <v>78324.5</v>
      </c>
      <c r="AI461" s="315">
        <v>161.6</v>
      </c>
      <c r="AJ461" s="315">
        <v>49543.33</v>
      </c>
      <c r="AK461" s="315">
        <v>1500</v>
      </c>
      <c r="AL461" s="315">
        <v>2585579.71</v>
      </c>
      <c r="AM461" s="315">
        <v>1199.3499999999999</v>
      </c>
      <c r="AN461" s="315">
        <v>6805.55</v>
      </c>
      <c r="AO461" s="315">
        <v>146995.57</v>
      </c>
      <c r="AP461" s="315">
        <v>318</v>
      </c>
      <c r="AQ461" s="315">
        <v>205.8</v>
      </c>
      <c r="AR461" s="315">
        <v>301748.15999999997</v>
      </c>
      <c r="AS461" s="315">
        <v>916635.81</v>
      </c>
      <c r="AT461" s="315">
        <v>359692.13</v>
      </c>
      <c r="AU461" s="315">
        <v>110984.2</v>
      </c>
      <c r="AV461" s="315">
        <v>0</v>
      </c>
      <c r="AW461" s="315">
        <v>4874314.2699999996</v>
      </c>
      <c r="AX461" s="315">
        <v>1260</v>
      </c>
      <c r="AY461" s="315">
        <v>407301.2</v>
      </c>
      <c r="AZ461" s="315">
        <v>655437</v>
      </c>
      <c r="BA461" s="315">
        <v>139006.60999999999</v>
      </c>
      <c r="BB461" s="315">
        <v>389299.1</v>
      </c>
      <c r="BC461" s="315">
        <v>1432912.13</v>
      </c>
      <c r="BD461" s="315">
        <v>1625075.8</v>
      </c>
      <c r="BE461" s="315">
        <v>382044.12</v>
      </c>
      <c r="BF461" s="315">
        <v>236914.63</v>
      </c>
      <c r="BG461" s="315">
        <v>444.75</v>
      </c>
      <c r="BH461" s="315">
        <v>70023.62</v>
      </c>
      <c r="BI461" s="315">
        <v>4214470.1500000004</v>
      </c>
      <c r="BJ461" s="315">
        <v>18100</v>
      </c>
      <c r="BK461" s="315">
        <v>1494775.28</v>
      </c>
      <c r="BL461" s="315">
        <v>0</v>
      </c>
      <c r="BM461" s="315">
        <v>524013.1</v>
      </c>
      <c r="BN461" s="315">
        <v>948179.5</v>
      </c>
      <c r="BO461" s="315">
        <v>597861.85</v>
      </c>
      <c r="BP461" s="315">
        <v>0</v>
      </c>
      <c r="BQ461" s="315">
        <v>0</v>
      </c>
      <c r="BR461" s="315">
        <v>0</v>
      </c>
      <c r="BS461" s="315">
        <v>649299.38</v>
      </c>
      <c r="BT461" s="315">
        <v>357293.2</v>
      </c>
      <c r="BU461" s="315">
        <v>141178.32999999999</v>
      </c>
      <c r="BV461" s="315">
        <v>282885.52</v>
      </c>
      <c r="BW461" s="315">
        <v>911082.42</v>
      </c>
      <c r="BX461" s="315">
        <v>1240656.1100000001</v>
      </c>
      <c r="BY461" s="315">
        <v>5684639.8499999996</v>
      </c>
      <c r="BZ461" s="315">
        <v>0</v>
      </c>
      <c r="CA461" s="315">
        <v>23682.05</v>
      </c>
      <c r="CB461" s="315">
        <v>99788.6</v>
      </c>
      <c r="CC461" s="315">
        <v>981043.94</v>
      </c>
      <c r="CD461" s="315">
        <v>3811121.23</v>
      </c>
      <c r="CE461" s="315">
        <v>1725569.15</v>
      </c>
      <c r="CF461" s="315">
        <v>2096172.66</v>
      </c>
      <c r="CG461" s="315">
        <v>2662617.59</v>
      </c>
      <c r="CH461" s="315">
        <v>95283.85</v>
      </c>
      <c r="CI461" s="315">
        <v>3403482.9</v>
      </c>
      <c r="CJ461" s="315">
        <v>32867.1</v>
      </c>
      <c r="CK461" s="315">
        <v>165</v>
      </c>
      <c r="CL461" s="315">
        <v>176511.98</v>
      </c>
      <c r="CM461" s="315">
        <v>29564.720000000001</v>
      </c>
      <c r="CN461" s="315">
        <v>786911.05</v>
      </c>
      <c r="CO461" s="315">
        <v>752865.49</v>
      </c>
      <c r="CP461" s="315">
        <v>73858.78</v>
      </c>
      <c r="CQ461" s="315">
        <v>217577.7</v>
      </c>
      <c r="CR461" s="315">
        <v>0</v>
      </c>
      <c r="CS461" s="315">
        <v>305795.03999999998</v>
      </c>
      <c r="CT461" s="315">
        <v>210052.75</v>
      </c>
      <c r="CU461" s="315">
        <v>0</v>
      </c>
      <c r="CV461" s="315">
        <v>0</v>
      </c>
      <c r="CW461" s="315">
        <v>0</v>
      </c>
      <c r="CX461" s="315">
        <v>267481.26</v>
      </c>
      <c r="CY461" s="315">
        <v>1516349.66</v>
      </c>
      <c r="CZ461" s="315">
        <v>2210187.6800000002</v>
      </c>
      <c r="DA461" s="315">
        <v>1237466.23</v>
      </c>
      <c r="DB461" s="315">
        <v>1561155.47</v>
      </c>
      <c r="DC461" s="315">
        <v>531068.46</v>
      </c>
      <c r="DD461" s="315">
        <v>4585102.01</v>
      </c>
      <c r="DE461" s="315">
        <v>5830010.4100000001</v>
      </c>
      <c r="DF461" s="315">
        <v>0</v>
      </c>
      <c r="DG461" s="315">
        <v>482549.55</v>
      </c>
      <c r="DH461" s="315">
        <v>1232703.01</v>
      </c>
      <c r="DI461" s="315">
        <v>170176.63</v>
      </c>
      <c r="DJ461" s="315">
        <v>757263.76</v>
      </c>
      <c r="DK461" s="315">
        <v>297028.07</v>
      </c>
      <c r="DL461" s="315">
        <v>136575.1</v>
      </c>
      <c r="DM461" s="315">
        <v>129394.7</v>
      </c>
      <c r="DN461" s="315">
        <v>2143.6</v>
      </c>
      <c r="DO461" s="315">
        <v>270888.34999999998</v>
      </c>
      <c r="DP461" s="315">
        <v>47383.55</v>
      </c>
      <c r="DQ461" s="315">
        <v>0</v>
      </c>
      <c r="DR461" s="315">
        <v>909127.82</v>
      </c>
      <c r="DS461" s="315">
        <v>1096964.3700000001</v>
      </c>
      <c r="DT461" s="315">
        <v>721195.69</v>
      </c>
      <c r="DU461" s="315">
        <v>54674.29</v>
      </c>
      <c r="DV461" s="315">
        <v>40442.080000000002</v>
      </c>
      <c r="DW461" s="315">
        <v>207179.96</v>
      </c>
      <c r="DX461" s="315">
        <v>548221.25</v>
      </c>
      <c r="DY461" s="315">
        <v>2531245</v>
      </c>
      <c r="DZ461" s="315">
        <v>248537.54</v>
      </c>
      <c r="EA461" s="315">
        <v>7360156.5</v>
      </c>
      <c r="EB461" s="315">
        <v>13456.38</v>
      </c>
      <c r="EC461" s="315">
        <v>0</v>
      </c>
      <c r="ED461" s="315">
        <v>128386.91</v>
      </c>
      <c r="EE461" s="315">
        <v>165892.45000000001</v>
      </c>
      <c r="EF461" s="315">
        <v>35266.5</v>
      </c>
      <c r="EG461" s="315">
        <v>1724523.6</v>
      </c>
      <c r="EH461" s="315">
        <v>0</v>
      </c>
      <c r="EI461" s="315">
        <v>1194991.1499999999</v>
      </c>
      <c r="EJ461" s="315">
        <v>2067434.4</v>
      </c>
      <c r="EK461" s="315">
        <v>734.45</v>
      </c>
      <c r="EL461" s="315">
        <v>218850.39</v>
      </c>
      <c r="EM461" s="315">
        <v>388268.94</v>
      </c>
      <c r="EN461" s="315">
        <v>571751.43999999994</v>
      </c>
      <c r="EO461" s="315">
        <v>392319.54</v>
      </c>
      <c r="EP461" s="315">
        <v>1394436.55</v>
      </c>
      <c r="EQ461" s="315">
        <v>0</v>
      </c>
      <c r="ER461" s="315">
        <v>86631.84</v>
      </c>
      <c r="ES461" s="315">
        <v>0</v>
      </c>
      <c r="ET461" s="315">
        <v>400393.79</v>
      </c>
      <c r="EU461" s="315">
        <v>137590.35</v>
      </c>
      <c r="EV461" s="315">
        <v>0</v>
      </c>
      <c r="EW461" s="315">
        <v>970255.73</v>
      </c>
      <c r="EX461" s="315">
        <v>358745.8</v>
      </c>
      <c r="EY461" s="315">
        <v>9215151.6199999992</v>
      </c>
      <c r="EZ461" s="315">
        <v>118701897.37</v>
      </c>
      <c r="FA461" s="315">
        <v>334681.65000000002</v>
      </c>
      <c r="FB461" s="315">
        <v>499459.6</v>
      </c>
      <c r="FC461" s="315">
        <v>2871565.99</v>
      </c>
      <c r="FD461" s="315">
        <v>794569.56</v>
      </c>
      <c r="FE461" s="315">
        <v>0</v>
      </c>
      <c r="FF461" s="315">
        <v>232275.51</v>
      </c>
      <c r="FG461" s="315">
        <v>50266.6</v>
      </c>
      <c r="FH461" s="315">
        <v>2666732.42</v>
      </c>
      <c r="FI461" s="315">
        <v>57148</v>
      </c>
      <c r="FJ461" s="315">
        <v>634963.01</v>
      </c>
      <c r="FK461" s="315">
        <v>35178.33</v>
      </c>
      <c r="FL461" s="315">
        <v>17885.400000000001</v>
      </c>
      <c r="FM461" s="315">
        <v>853123.22</v>
      </c>
      <c r="FN461" s="315">
        <v>126316.56</v>
      </c>
      <c r="FO461" s="315">
        <v>512111.73</v>
      </c>
      <c r="FP461" s="315">
        <v>156775.28</v>
      </c>
      <c r="FQ461" s="315">
        <v>209447.45</v>
      </c>
      <c r="FR461" s="315">
        <v>6425787.3600000003</v>
      </c>
      <c r="FS461" s="315">
        <v>237167.1</v>
      </c>
      <c r="FT461" s="315">
        <v>0</v>
      </c>
      <c r="FU461" s="315">
        <v>395042.29</v>
      </c>
      <c r="FV461" s="315">
        <v>0</v>
      </c>
      <c r="FW461" s="315">
        <v>27632.85</v>
      </c>
      <c r="FX461" s="315">
        <v>264837.2</v>
      </c>
      <c r="FY461" s="315">
        <v>524670.28</v>
      </c>
      <c r="FZ461" s="315">
        <v>103215.64</v>
      </c>
      <c r="GA461" s="315">
        <v>67549.5</v>
      </c>
      <c r="GB461" s="315">
        <v>84000.27</v>
      </c>
      <c r="GC461" s="315">
        <v>104538.51</v>
      </c>
      <c r="GD461" s="315">
        <v>650822.39</v>
      </c>
      <c r="GE461" s="315">
        <v>3158079.74</v>
      </c>
      <c r="GF461" s="315">
        <v>57431.47</v>
      </c>
      <c r="GG461" s="315">
        <v>1905921.05</v>
      </c>
      <c r="GH461" s="315">
        <v>161501.81</v>
      </c>
      <c r="GI461" s="315">
        <v>0</v>
      </c>
      <c r="GJ461" s="315">
        <v>114411.7</v>
      </c>
      <c r="GK461" s="315">
        <v>10594992.199999999</v>
      </c>
      <c r="GL461" s="315">
        <v>0</v>
      </c>
      <c r="GM461" s="315">
        <v>9256473.0999999996</v>
      </c>
      <c r="GN461" s="315">
        <v>0</v>
      </c>
      <c r="GO461" s="315">
        <v>1967589.11</v>
      </c>
      <c r="GP461" s="315">
        <v>70628.350000000006</v>
      </c>
      <c r="GQ461" s="315">
        <v>21965.85</v>
      </c>
      <c r="GR461" s="315">
        <v>208510.05</v>
      </c>
      <c r="GS461" s="315">
        <v>15815342.880000001</v>
      </c>
      <c r="GT461" s="315">
        <v>114268.81</v>
      </c>
      <c r="GU461" s="315">
        <v>4012450.47</v>
      </c>
      <c r="GV461" s="315">
        <v>136428.79999999999</v>
      </c>
      <c r="GW461" s="315">
        <v>74625.2</v>
      </c>
      <c r="GX461" s="315">
        <v>4862034.2</v>
      </c>
      <c r="GY461" s="315">
        <v>0</v>
      </c>
      <c r="GZ461" s="315">
        <v>662186.25</v>
      </c>
      <c r="HA461" s="315">
        <v>500290.26</v>
      </c>
      <c r="HB461" s="315">
        <v>1660</v>
      </c>
      <c r="HC461" s="315">
        <v>2243737.21</v>
      </c>
      <c r="HD461" s="315">
        <v>188301</v>
      </c>
      <c r="HE461" s="315">
        <v>166935.75</v>
      </c>
      <c r="HF461" s="315">
        <v>216957</v>
      </c>
      <c r="HG461" s="315">
        <v>4670175.3</v>
      </c>
      <c r="HH461" s="315">
        <v>3051959.36</v>
      </c>
      <c r="HI461" s="315">
        <v>1625116.87</v>
      </c>
      <c r="HJ461" s="315">
        <v>316477.43</v>
      </c>
      <c r="HK461" s="315">
        <v>79531.850000000006</v>
      </c>
      <c r="HL461" s="315">
        <v>261393.09</v>
      </c>
      <c r="HM461" s="315">
        <v>397.5</v>
      </c>
      <c r="HN461" s="315">
        <v>147993.41</v>
      </c>
      <c r="HO461" s="315">
        <v>326777.81</v>
      </c>
      <c r="HP461" s="315">
        <v>1293516.79</v>
      </c>
      <c r="HQ461" s="315">
        <v>171.4</v>
      </c>
      <c r="HR461" s="315">
        <v>966996.34</v>
      </c>
      <c r="HS461" s="315">
        <v>0</v>
      </c>
      <c r="HT461" s="315">
        <v>2694776.4</v>
      </c>
      <c r="HU461" s="315">
        <v>139316.85</v>
      </c>
      <c r="HV461" s="315">
        <v>1577017.21</v>
      </c>
      <c r="HW461" s="315">
        <v>22652.3</v>
      </c>
      <c r="HX461" s="315">
        <v>174227.19</v>
      </c>
      <c r="HY461" s="315">
        <v>13507105.01</v>
      </c>
      <c r="HZ461" s="315">
        <v>650524.63</v>
      </c>
      <c r="IA461" s="315">
        <v>239924.15</v>
      </c>
      <c r="IB461" s="315">
        <v>281894.40000000002</v>
      </c>
      <c r="IC461" s="315">
        <v>2347753.08</v>
      </c>
      <c r="ID461" s="315">
        <v>85774.97</v>
      </c>
      <c r="IE461" s="315">
        <v>2072191.05</v>
      </c>
      <c r="IF461" s="315">
        <v>201332.26</v>
      </c>
      <c r="IG461" s="315">
        <v>18916.55</v>
      </c>
      <c r="IH461" s="315">
        <v>165625.60000000001</v>
      </c>
      <c r="II461" s="315">
        <v>0</v>
      </c>
      <c r="IJ461" s="315">
        <v>1048293.63</v>
      </c>
      <c r="IK461" s="315">
        <v>79218.55</v>
      </c>
      <c r="IL461" s="315">
        <v>77745.05</v>
      </c>
      <c r="IM461" s="315">
        <v>0</v>
      </c>
      <c r="IN461" s="315">
        <v>161257.82999999999</v>
      </c>
      <c r="IO461" s="315">
        <v>375768.65</v>
      </c>
      <c r="IP461" s="315">
        <v>225850.33</v>
      </c>
      <c r="IQ461" s="315">
        <v>90651.95</v>
      </c>
      <c r="IR461" s="315">
        <v>2098837.91</v>
      </c>
      <c r="IS461" s="315">
        <v>660350.87</v>
      </c>
      <c r="IT461" s="315">
        <v>3461599.6</v>
      </c>
      <c r="IU461" s="315">
        <v>215854.79</v>
      </c>
      <c r="IV461" s="315">
        <v>1026176.05</v>
      </c>
      <c r="IW461" s="315">
        <v>47584.06</v>
      </c>
      <c r="IX461" s="315">
        <v>21490.09</v>
      </c>
      <c r="IY461" s="315">
        <v>452114.92</v>
      </c>
      <c r="IZ461" s="315">
        <v>0</v>
      </c>
      <c r="JA461" s="315">
        <v>0</v>
      </c>
      <c r="JB461" s="315">
        <v>2210.6999999999998</v>
      </c>
      <c r="JC461" s="315">
        <v>692731.25</v>
      </c>
      <c r="JD461" s="315">
        <v>107869.3</v>
      </c>
      <c r="JE461" s="315">
        <v>45017.599999999999</v>
      </c>
      <c r="JF461" s="315">
        <v>779882.31</v>
      </c>
      <c r="JG461" s="315">
        <v>60450.63</v>
      </c>
      <c r="JH461" s="315">
        <v>243747.45</v>
      </c>
      <c r="JI461" s="315">
        <v>466159.85</v>
      </c>
      <c r="JJ461" s="315">
        <v>324058.96000000002</v>
      </c>
      <c r="JK461" s="315">
        <v>418847.79</v>
      </c>
      <c r="JL461" s="315">
        <v>19469.2</v>
      </c>
      <c r="JM461" s="315">
        <v>26276.05</v>
      </c>
      <c r="JN461" s="315">
        <v>287473.75</v>
      </c>
      <c r="JO461" s="315">
        <v>1296221.05</v>
      </c>
      <c r="JP461" s="315">
        <v>84110.33</v>
      </c>
      <c r="JQ461" s="315">
        <v>89878.8</v>
      </c>
      <c r="JR461" s="315">
        <v>134262.82999999999</v>
      </c>
      <c r="JS461" s="315">
        <v>884826.18</v>
      </c>
      <c r="JT461" s="315">
        <v>176192.22</v>
      </c>
      <c r="JU461" s="315">
        <v>93205.9</v>
      </c>
      <c r="JV461" s="315">
        <v>10518411.640000001</v>
      </c>
      <c r="JW461" s="315">
        <v>1418609.98</v>
      </c>
      <c r="JX461" s="315">
        <v>128488.9</v>
      </c>
      <c r="JY461" s="315">
        <v>30573.07</v>
      </c>
      <c r="JZ461" s="315">
        <v>54200.35</v>
      </c>
      <c r="KA461" s="315">
        <v>139093.65</v>
      </c>
      <c r="KB461" s="315">
        <v>285131.45</v>
      </c>
      <c r="KC461" s="315">
        <v>577371.23</v>
      </c>
      <c r="KD461" s="315">
        <v>19125.8</v>
      </c>
      <c r="KE461" s="315">
        <v>3130730.96</v>
      </c>
      <c r="KF461" s="315">
        <v>58798.55</v>
      </c>
      <c r="KG461" s="315">
        <v>153987.04</v>
      </c>
      <c r="KH461" s="315">
        <v>53984.15</v>
      </c>
      <c r="KI461" s="315">
        <v>880089.05</v>
      </c>
      <c r="KJ461" s="315">
        <v>460331.35</v>
      </c>
      <c r="KK461" s="315">
        <v>0</v>
      </c>
      <c r="KL461" s="315">
        <v>0</v>
      </c>
      <c r="KM461" s="315">
        <v>20147.05</v>
      </c>
      <c r="KN461" s="315">
        <v>185710.37</v>
      </c>
      <c r="KO461" s="315">
        <v>1607668.13</v>
      </c>
      <c r="KP461" s="315">
        <v>634016.4</v>
      </c>
      <c r="KQ461" s="315">
        <v>19362557.43</v>
      </c>
      <c r="KR461" s="315">
        <v>1965088.6</v>
      </c>
      <c r="KS461" s="314">
        <v>218414.94</v>
      </c>
      <c r="KU461" s="312">
        <v>20</v>
      </c>
      <c r="KV461" s="312">
        <v>200</v>
      </c>
      <c r="KY461" s="312">
        <v>9200</v>
      </c>
    </row>
    <row r="462" spans="1:311" x14ac:dyDescent="0.25">
      <c r="A462" s="321">
        <v>2022</v>
      </c>
      <c r="B462" s="320" t="s">
        <v>781</v>
      </c>
      <c r="C462" s="320" t="s">
        <v>802</v>
      </c>
      <c r="D462" s="320" t="s">
        <v>805</v>
      </c>
      <c r="E462" s="320" t="s">
        <v>780</v>
      </c>
      <c r="F462" s="319">
        <v>0</v>
      </c>
      <c r="G462" s="319">
        <v>0</v>
      </c>
      <c r="H462" s="319">
        <v>0</v>
      </c>
      <c r="I462" s="319">
        <v>0</v>
      </c>
      <c r="J462" s="319">
        <v>56274.42</v>
      </c>
      <c r="K462" s="319">
        <v>0</v>
      </c>
      <c r="L462" s="319">
        <v>0</v>
      </c>
      <c r="M462" s="319">
        <v>0</v>
      </c>
      <c r="N462" s="319">
        <v>0</v>
      </c>
      <c r="O462" s="319">
        <v>0</v>
      </c>
      <c r="P462" s="319">
        <v>0</v>
      </c>
      <c r="Q462" s="319">
        <v>0</v>
      </c>
      <c r="R462" s="319">
        <v>0</v>
      </c>
      <c r="S462" s="319">
        <v>0</v>
      </c>
      <c r="T462" s="319">
        <v>0</v>
      </c>
      <c r="U462" s="319">
        <v>0</v>
      </c>
      <c r="V462" s="319">
        <v>0</v>
      </c>
      <c r="W462" s="319">
        <v>0</v>
      </c>
      <c r="X462" s="319">
        <v>0</v>
      </c>
      <c r="Y462" s="319">
        <v>0</v>
      </c>
      <c r="Z462" s="319">
        <v>0</v>
      </c>
      <c r="AA462" s="319">
        <v>0</v>
      </c>
      <c r="AB462" s="319">
        <v>0</v>
      </c>
      <c r="AC462" s="319">
        <v>0</v>
      </c>
      <c r="AD462" s="319">
        <v>0</v>
      </c>
      <c r="AE462" s="319">
        <v>0</v>
      </c>
      <c r="AF462" s="319">
        <v>0</v>
      </c>
      <c r="AG462" s="319">
        <v>0</v>
      </c>
      <c r="AH462" s="319">
        <v>4481476</v>
      </c>
      <c r="AI462" s="319">
        <v>0</v>
      </c>
      <c r="AJ462" s="319">
        <v>0</v>
      </c>
      <c r="AK462" s="319">
        <v>0</v>
      </c>
      <c r="AL462" s="319">
        <v>0</v>
      </c>
      <c r="AM462" s="319">
        <v>185168.15</v>
      </c>
      <c r="AN462" s="319">
        <v>0</v>
      </c>
      <c r="AO462" s="319">
        <v>0</v>
      </c>
      <c r="AP462" s="319">
        <v>0</v>
      </c>
      <c r="AQ462" s="319">
        <v>0</v>
      </c>
      <c r="AR462" s="319">
        <v>0</v>
      </c>
      <c r="AS462" s="319">
        <v>0</v>
      </c>
      <c r="AT462" s="319">
        <v>0</v>
      </c>
      <c r="AU462" s="319">
        <v>0</v>
      </c>
      <c r="AV462" s="319">
        <v>0</v>
      </c>
      <c r="AW462" s="319">
        <v>0</v>
      </c>
      <c r="AX462" s="319">
        <v>0</v>
      </c>
      <c r="AY462" s="319">
        <v>0</v>
      </c>
      <c r="AZ462" s="319">
        <v>0</v>
      </c>
      <c r="BA462" s="319">
        <v>0</v>
      </c>
      <c r="BB462" s="319">
        <v>0</v>
      </c>
      <c r="BC462" s="319">
        <v>0</v>
      </c>
      <c r="BD462" s="319">
        <v>0</v>
      </c>
      <c r="BE462" s="319">
        <v>0</v>
      </c>
      <c r="BF462" s="319">
        <v>0</v>
      </c>
      <c r="BG462" s="319">
        <v>0</v>
      </c>
      <c r="BH462" s="319">
        <v>0</v>
      </c>
      <c r="BI462" s="319">
        <v>0</v>
      </c>
      <c r="BJ462" s="319">
        <v>0</v>
      </c>
      <c r="BK462" s="319">
        <v>0</v>
      </c>
      <c r="BL462" s="319">
        <v>0</v>
      </c>
      <c r="BM462" s="319">
        <v>0</v>
      </c>
      <c r="BN462" s="319">
        <v>0</v>
      </c>
      <c r="BO462" s="319">
        <v>0</v>
      </c>
      <c r="BP462" s="319">
        <v>0</v>
      </c>
      <c r="BQ462" s="319">
        <v>0</v>
      </c>
      <c r="BR462" s="319">
        <v>0</v>
      </c>
      <c r="BS462" s="319">
        <v>0</v>
      </c>
      <c r="BT462" s="319">
        <v>0</v>
      </c>
      <c r="BU462" s="319">
        <v>0</v>
      </c>
      <c r="BV462" s="319">
        <v>0</v>
      </c>
      <c r="BW462" s="319">
        <v>0</v>
      </c>
      <c r="BX462" s="319">
        <v>0</v>
      </c>
      <c r="BY462" s="319">
        <v>0</v>
      </c>
      <c r="BZ462" s="319">
        <v>0</v>
      </c>
      <c r="CA462" s="319">
        <v>0</v>
      </c>
      <c r="CB462" s="319">
        <v>0</v>
      </c>
      <c r="CC462" s="319">
        <v>0</v>
      </c>
      <c r="CD462" s="319">
        <v>0</v>
      </c>
      <c r="CE462" s="319">
        <v>0</v>
      </c>
      <c r="CF462" s="319">
        <v>0</v>
      </c>
      <c r="CG462" s="319">
        <v>0</v>
      </c>
      <c r="CH462" s="319">
        <v>264529</v>
      </c>
      <c r="CI462" s="319">
        <v>0</v>
      </c>
      <c r="CJ462" s="319">
        <v>0</v>
      </c>
      <c r="CK462" s="319">
        <v>0</v>
      </c>
      <c r="CL462" s="319">
        <v>0</v>
      </c>
      <c r="CM462" s="319">
        <v>0</v>
      </c>
      <c r="CN462" s="319">
        <v>0</v>
      </c>
      <c r="CO462" s="319">
        <v>0</v>
      </c>
      <c r="CP462" s="319">
        <v>0</v>
      </c>
      <c r="CQ462" s="319">
        <v>0</v>
      </c>
      <c r="CR462" s="319">
        <v>0</v>
      </c>
      <c r="CS462" s="319">
        <v>0</v>
      </c>
      <c r="CT462" s="319">
        <v>0</v>
      </c>
      <c r="CU462" s="319">
        <v>0</v>
      </c>
      <c r="CV462" s="319">
        <v>0</v>
      </c>
      <c r="CW462" s="319">
        <v>0</v>
      </c>
      <c r="CX462" s="319">
        <v>0</v>
      </c>
      <c r="CY462" s="319">
        <v>0</v>
      </c>
      <c r="CZ462" s="319">
        <v>0</v>
      </c>
      <c r="DA462" s="319">
        <v>0</v>
      </c>
      <c r="DB462" s="319">
        <v>0</v>
      </c>
      <c r="DC462" s="319">
        <v>0</v>
      </c>
      <c r="DD462" s="319">
        <v>0</v>
      </c>
      <c r="DE462" s="319">
        <v>0</v>
      </c>
      <c r="DF462" s="319">
        <v>0</v>
      </c>
      <c r="DG462" s="319">
        <v>0</v>
      </c>
      <c r="DH462" s="319">
        <v>0</v>
      </c>
      <c r="DI462" s="319">
        <v>0</v>
      </c>
      <c r="DJ462" s="319">
        <v>0</v>
      </c>
      <c r="DK462" s="319">
        <v>0</v>
      </c>
      <c r="DL462" s="319">
        <v>0</v>
      </c>
      <c r="DM462" s="319">
        <v>0</v>
      </c>
      <c r="DN462" s="319">
        <v>0</v>
      </c>
      <c r="DO462" s="319">
        <v>0</v>
      </c>
      <c r="DP462" s="319">
        <v>0</v>
      </c>
      <c r="DQ462" s="319">
        <v>0</v>
      </c>
      <c r="DR462" s="319">
        <v>0</v>
      </c>
      <c r="DS462" s="319">
        <v>0</v>
      </c>
      <c r="DT462" s="319">
        <v>0</v>
      </c>
      <c r="DU462" s="319">
        <v>0</v>
      </c>
      <c r="DV462" s="319">
        <v>0</v>
      </c>
      <c r="DW462" s="319">
        <v>0</v>
      </c>
      <c r="DX462" s="319">
        <v>0</v>
      </c>
      <c r="DY462" s="319">
        <v>37727</v>
      </c>
      <c r="DZ462" s="319">
        <v>0</v>
      </c>
      <c r="EA462" s="319">
        <v>0</v>
      </c>
      <c r="EB462" s="319">
        <v>0</v>
      </c>
      <c r="EC462" s="319">
        <v>0</v>
      </c>
      <c r="ED462" s="319">
        <v>0</v>
      </c>
      <c r="EE462" s="319">
        <v>0</v>
      </c>
      <c r="EF462" s="319">
        <v>0</v>
      </c>
      <c r="EG462" s="319">
        <v>0</v>
      </c>
      <c r="EH462" s="319">
        <v>0</v>
      </c>
      <c r="EI462" s="319">
        <v>0</v>
      </c>
      <c r="EJ462" s="319">
        <v>0</v>
      </c>
      <c r="EK462" s="319">
        <v>0</v>
      </c>
      <c r="EL462" s="319">
        <v>0</v>
      </c>
      <c r="EM462" s="319">
        <v>0</v>
      </c>
      <c r="EN462" s="319">
        <v>0</v>
      </c>
      <c r="EO462" s="319">
        <v>0</v>
      </c>
      <c r="EP462" s="319">
        <v>0</v>
      </c>
      <c r="EQ462" s="319">
        <v>0</v>
      </c>
      <c r="ER462" s="319">
        <v>455310.73</v>
      </c>
      <c r="ES462" s="319">
        <v>0</v>
      </c>
      <c r="ET462" s="319">
        <v>0</v>
      </c>
      <c r="EU462" s="319">
        <v>0</v>
      </c>
      <c r="EV462" s="319">
        <v>0</v>
      </c>
      <c r="EW462" s="319">
        <v>0</v>
      </c>
      <c r="EX462" s="319">
        <v>0</v>
      </c>
      <c r="EY462" s="319">
        <v>0</v>
      </c>
      <c r="EZ462" s="319">
        <v>0</v>
      </c>
      <c r="FA462" s="319">
        <v>0</v>
      </c>
      <c r="FB462" s="319">
        <v>0</v>
      </c>
      <c r="FC462" s="319">
        <v>1732</v>
      </c>
      <c r="FD462" s="319">
        <v>0</v>
      </c>
      <c r="FE462" s="319">
        <v>0</v>
      </c>
      <c r="FF462" s="319">
        <v>0</v>
      </c>
      <c r="FG462" s="319">
        <v>0</v>
      </c>
      <c r="FH462" s="319">
        <v>0</v>
      </c>
      <c r="FI462" s="319">
        <v>0</v>
      </c>
      <c r="FJ462" s="319">
        <v>1760</v>
      </c>
      <c r="FK462" s="319">
        <v>0</v>
      </c>
      <c r="FL462" s="319">
        <v>636.54999999999995</v>
      </c>
      <c r="FM462" s="319">
        <v>0</v>
      </c>
      <c r="FN462" s="319">
        <v>0</v>
      </c>
      <c r="FO462" s="319">
        <v>0</v>
      </c>
      <c r="FP462" s="319">
        <v>0</v>
      </c>
      <c r="FQ462" s="319">
        <v>0</v>
      </c>
      <c r="FR462" s="319">
        <v>0</v>
      </c>
      <c r="FS462" s="319">
        <v>0</v>
      </c>
      <c r="FT462" s="319">
        <v>0</v>
      </c>
      <c r="FU462" s="319">
        <v>0</v>
      </c>
      <c r="FV462" s="319">
        <v>0</v>
      </c>
      <c r="FW462" s="319">
        <v>0</v>
      </c>
      <c r="FX462" s="319">
        <v>0</v>
      </c>
      <c r="FY462" s="319">
        <v>0</v>
      </c>
      <c r="FZ462" s="319">
        <v>0</v>
      </c>
      <c r="GA462" s="319">
        <v>0</v>
      </c>
      <c r="GB462" s="319">
        <v>0</v>
      </c>
      <c r="GC462" s="319">
        <v>0</v>
      </c>
      <c r="GD462" s="319">
        <v>0</v>
      </c>
      <c r="GE462" s="319">
        <v>243468</v>
      </c>
      <c r="GF462" s="319">
        <v>0</v>
      </c>
      <c r="GG462" s="319">
        <v>0</v>
      </c>
      <c r="GH462" s="319">
        <v>0</v>
      </c>
      <c r="GI462" s="319">
        <v>0</v>
      </c>
      <c r="GJ462" s="319">
        <v>0</v>
      </c>
      <c r="GK462" s="319">
        <v>0</v>
      </c>
      <c r="GL462" s="319">
        <v>0</v>
      </c>
      <c r="GM462" s="319">
        <v>0</v>
      </c>
      <c r="GN462" s="319">
        <v>0</v>
      </c>
      <c r="GO462" s="319">
        <v>0</v>
      </c>
      <c r="GP462" s="319">
        <v>0</v>
      </c>
      <c r="GQ462" s="319">
        <v>0</v>
      </c>
      <c r="GR462" s="319">
        <v>0</v>
      </c>
      <c r="GS462" s="319">
        <v>0</v>
      </c>
      <c r="GT462" s="319">
        <v>0</v>
      </c>
      <c r="GU462" s="319">
        <v>0</v>
      </c>
      <c r="GV462" s="319">
        <v>0</v>
      </c>
      <c r="GW462" s="319">
        <v>0</v>
      </c>
      <c r="GX462" s="319">
        <v>0</v>
      </c>
      <c r="GY462" s="319">
        <v>0</v>
      </c>
      <c r="GZ462" s="319">
        <v>0</v>
      </c>
      <c r="HA462" s="319">
        <v>0</v>
      </c>
      <c r="HB462" s="319">
        <v>0</v>
      </c>
      <c r="HC462" s="319">
        <v>0</v>
      </c>
      <c r="HD462" s="319">
        <v>0</v>
      </c>
      <c r="HE462" s="319">
        <v>0</v>
      </c>
      <c r="HF462" s="319">
        <v>0</v>
      </c>
      <c r="HG462" s="319">
        <v>0</v>
      </c>
      <c r="HH462" s="319">
        <v>0</v>
      </c>
      <c r="HI462" s="319">
        <v>15816.55</v>
      </c>
      <c r="HJ462" s="319">
        <v>0</v>
      </c>
      <c r="HK462" s="319">
        <v>0</v>
      </c>
      <c r="HL462" s="319">
        <v>0</v>
      </c>
      <c r="HM462" s="319">
        <v>0</v>
      </c>
      <c r="HN462" s="319">
        <v>0</v>
      </c>
      <c r="HO462" s="319">
        <v>0</v>
      </c>
      <c r="HP462" s="319">
        <v>0</v>
      </c>
      <c r="HQ462" s="319">
        <v>0</v>
      </c>
      <c r="HR462" s="319">
        <v>0</v>
      </c>
      <c r="HS462" s="319">
        <v>0</v>
      </c>
      <c r="HT462" s="319">
        <v>0</v>
      </c>
      <c r="HU462" s="319">
        <v>0</v>
      </c>
      <c r="HV462" s="319">
        <v>0</v>
      </c>
      <c r="HW462" s="319">
        <v>0</v>
      </c>
      <c r="HX462" s="319">
        <v>0</v>
      </c>
      <c r="HY462" s="319">
        <v>1735227.88</v>
      </c>
      <c r="HZ462" s="319">
        <v>0</v>
      </c>
      <c r="IA462" s="319">
        <v>0</v>
      </c>
      <c r="IB462" s="319">
        <v>0</v>
      </c>
      <c r="IC462" s="319">
        <v>0</v>
      </c>
      <c r="ID462" s="319">
        <v>0</v>
      </c>
      <c r="IE462" s="319">
        <v>0</v>
      </c>
      <c r="IF462" s="319">
        <v>0</v>
      </c>
      <c r="IG462" s="319">
        <v>0</v>
      </c>
      <c r="IH462" s="319">
        <v>0</v>
      </c>
      <c r="II462" s="319">
        <v>0</v>
      </c>
      <c r="IJ462" s="319">
        <v>0</v>
      </c>
      <c r="IK462" s="319">
        <v>0</v>
      </c>
      <c r="IL462" s="319">
        <v>0</v>
      </c>
      <c r="IM462" s="319">
        <v>0</v>
      </c>
      <c r="IN462" s="319">
        <v>0</v>
      </c>
      <c r="IO462" s="319">
        <v>0</v>
      </c>
      <c r="IP462" s="319">
        <v>0</v>
      </c>
      <c r="IQ462" s="319">
        <v>0</v>
      </c>
      <c r="IR462" s="319">
        <v>0</v>
      </c>
      <c r="IS462" s="319">
        <v>0</v>
      </c>
      <c r="IT462" s="319">
        <v>0</v>
      </c>
      <c r="IU462" s="319">
        <v>0</v>
      </c>
      <c r="IV462" s="319">
        <v>0</v>
      </c>
      <c r="IW462" s="319">
        <v>0</v>
      </c>
      <c r="IX462" s="319">
        <v>0</v>
      </c>
      <c r="IY462" s="319">
        <v>0</v>
      </c>
      <c r="IZ462" s="319">
        <v>0</v>
      </c>
      <c r="JA462" s="319">
        <v>0</v>
      </c>
      <c r="JB462" s="319">
        <v>0</v>
      </c>
      <c r="JC462" s="319">
        <v>0</v>
      </c>
      <c r="JD462" s="319">
        <v>0</v>
      </c>
      <c r="JE462" s="319">
        <v>0</v>
      </c>
      <c r="JF462" s="319">
        <v>0</v>
      </c>
      <c r="JG462" s="319">
        <v>0</v>
      </c>
      <c r="JH462" s="319">
        <v>0</v>
      </c>
      <c r="JI462" s="319">
        <v>0</v>
      </c>
      <c r="JJ462" s="319">
        <v>0</v>
      </c>
      <c r="JK462" s="319">
        <v>0</v>
      </c>
      <c r="JL462" s="319">
        <v>0</v>
      </c>
      <c r="JM462" s="319">
        <v>0</v>
      </c>
      <c r="JN462" s="319">
        <v>0</v>
      </c>
      <c r="JO462" s="319">
        <v>0</v>
      </c>
      <c r="JP462" s="319">
        <v>0</v>
      </c>
      <c r="JQ462" s="319">
        <v>0</v>
      </c>
      <c r="JR462" s="319">
        <v>0</v>
      </c>
      <c r="JS462" s="319">
        <v>0</v>
      </c>
      <c r="JT462" s="319">
        <v>0</v>
      </c>
      <c r="JU462" s="319">
        <v>0</v>
      </c>
      <c r="JV462" s="319">
        <v>0</v>
      </c>
      <c r="JW462" s="319">
        <v>0</v>
      </c>
      <c r="JX462" s="319">
        <v>0</v>
      </c>
      <c r="JY462" s="319">
        <v>0</v>
      </c>
      <c r="JZ462" s="319">
        <v>0</v>
      </c>
      <c r="KA462" s="319">
        <v>0</v>
      </c>
      <c r="KB462" s="319">
        <v>0</v>
      </c>
      <c r="KC462" s="319">
        <v>0</v>
      </c>
      <c r="KD462" s="319">
        <v>0</v>
      </c>
      <c r="KE462" s="319">
        <v>0</v>
      </c>
      <c r="KF462" s="319">
        <v>0</v>
      </c>
      <c r="KG462" s="319">
        <v>0</v>
      </c>
      <c r="KH462" s="319">
        <v>0</v>
      </c>
      <c r="KI462" s="319">
        <v>0</v>
      </c>
      <c r="KJ462" s="319">
        <v>0</v>
      </c>
      <c r="KK462" s="319">
        <v>0</v>
      </c>
      <c r="KL462" s="319">
        <v>0</v>
      </c>
      <c r="KM462" s="319">
        <v>0</v>
      </c>
      <c r="KN462" s="319">
        <v>0</v>
      </c>
      <c r="KO462" s="319">
        <v>0</v>
      </c>
      <c r="KP462" s="319">
        <v>0</v>
      </c>
      <c r="KQ462" s="319">
        <v>0</v>
      </c>
      <c r="KR462" s="319">
        <v>0</v>
      </c>
      <c r="KS462" s="318">
        <v>0</v>
      </c>
      <c r="KU462" s="312">
        <v>20</v>
      </c>
      <c r="KV462" s="312">
        <v>204</v>
      </c>
      <c r="KY462" s="312">
        <v>9204</v>
      </c>
    </row>
    <row r="463" spans="1:311" x14ac:dyDescent="0.25">
      <c r="A463" s="317">
        <v>2022</v>
      </c>
      <c r="B463" s="316" t="s">
        <v>781</v>
      </c>
      <c r="C463" s="316" t="s">
        <v>802</v>
      </c>
      <c r="D463" s="316" t="s">
        <v>804</v>
      </c>
      <c r="E463" s="316" t="s">
        <v>780</v>
      </c>
      <c r="F463" s="315">
        <v>10760.35</v>
      </c>
      <c r="G463" s="315">
        <v>0</v>
      </c>
      <c r="H463" s="315">
        <v>0</v>
      </c>
      <c r="I463" s="315">
        <v>0</v>
      </c>
      <c r="J463" s="315">
        <v>0</v>
      </c>
      <c r="K463" s="315">
        <v>0</v>
      </c>
      <c r="L463" s="315">
        <v>41015.83</v>
      </c>
      <c r="M463" s="315">
        <v>0</v>
      </c>
      <c r="N463" s="315">
        <v>33062.449999999997</v>
      </c>
      <c r="O463" s="315">
        <v>0</v>
      </c>
      <c r="P463" s="315">
        <v>0</v>
      </c>
      <c r="Q463" s="315">
        <v>0</v>
      </c>
      <c r="R463" s="315">
        <v>26524.3</v>
      </c>
      <c r="S463" s="315">
        <v>0</v>
      </c>
      <c r="T463" s="315">
        <v>8900</v>
      </c>
      <c r="U463" s="315">
        <v>0</v>
      </c>
      <c r="V463" s="315">
        <v>0</v>
      </c>
      <c r="W463" s="315">
        <v>0</v>
      </c>
      <c r="X463" s="315">
        <v>10956.96</v>
      </c>
      <c r="Y463" s="315">
        <v>0</v>
      </c>
      <c r="Z463" s="315">
        <v>0</v>
      </c>
      <c r="AA463" s="315">
        <v>77434.89</v>
      </c>
      <c r="AB463" s="315">
        <v>0</v>
      </c>
      <c r="AC463" s="315">
        <v>0</v>
      </c>
      <c r="AD463" s="315">
        <v>5475.5</v>
      </c>
      <c r="AE463" s="315">
        <v>0</v>
      </c>
      <c r="AF463" s="315">
        <v>0</v>
      </c>
      <c r="AG463" s="315">
        <v>0</v>
      </c>
      <c r="AH463" s="315">
        <v>91216.12</v>
      </c>
      <c r="AI463" s="315">
        <v>0</v>
      </c>
      <c r="AJ463" s="315">
        <v>7000</v>
      </c>
      <c r="AK463" s="315">
        <v>0</v>
      </c>
      <c r="AL463" s="315">
        <v>0</v>
      </c>
      <c r="AM463" s="315">
        <v>0</v>
      </c>
      <c r="AN463" s="315">
        <v>0</v>
      </c>
      <c r="AO463" s="315">
        <v>0</v>
      </c>
      <c r="AP463" s="315">
        <v>0</v>
      </c>
      <c r="AQ463" s="315">
        <v>0</v>
      </c>
      <c r="AR463" s="315">
        <v>0</v>
      </c>
      <c r="AS463" s="315">
        <v>0</v>
      </c>
      <c r="AT463" s="315">
        <v>0</v>
      </c>
      <c r="AU463" s="315">
        <v>0</v>
      </c>
      <c r="AV463" s="315">
        <v>0</v>
      </c>
      <c r="AW463" s="315">
        <v>67925.820000000007</v>
      </c>
      <c r="AX463" s="315">
        <v>0</v>
      </c>
      <c r="AY463" s="315">
        <v>0</v>
      </c>
      <c r="AZ463" s="315">
        <v>0</v>
      </c>
      <c r="BA463" s="315">
        <v>0</v>
      </c>
      <c r="BB463" s="315">
        <v>0</v>
      </c>
      <c r="BC463" s="315">
        <v>800</v>
      </c>
      <c r="BD463" s="315">
        <v>0</v>
      </c>
      <c r="BE463" s="315">
        <v>0</v>
      </c>
      <c r="BF463" s="315">
        <v>0</v>
      </c>
      <c r="BG463" s="315">
        <v>0</v>
      </c>
      <c r="BH463" s="315">
        <v>0</v>
      </c>
      <c r="BI463" s="315">
        <v>0</v>
      </c>
      <c r="BJ463" s="315">
        <v>0</v>
      </c>
      <c r="BK463" s="315">
        <v>0</v>
      </c>
      <c r="BL463" s="315">
        <v>0</v>
      </c>
      <c r="BM463" s="315">
        <v>5400</v>
      </c>
      <c r="BN463" s="315">
        <v>0</v>
      </c>
      <c r="BO463" s="315">
        <v>72401.05</v>
      </c>
      <c r="BP463" s="315">
        <v>0</v>
      </c>
      <c r="BQ463" s="315">
        <v>0</v>
      </c>
      <c r="BR463" s="315">
        <v>0</v>
      </c>
      <c r="BS463" s="315">
        <v>2534.9499999999998</v>
      </c>
      <c r="BT463" s="315">
        <v>0</v>
      </c>
      <c r="BU463" s="315">
        <v>0</v>
      </c>
      <c r="BV463" s="315">
        <v>60869.56</v>
      </c>
      <c r="BW463" s="315">
        <v>783.05</v>
      </c>
      <c r="BX463" s="315">
        <v>30172.35</v>
      </c>
      <c r="BY463" s="315">
        <v>204220.24</v>
      </c>
      <c r="BZ463" s="315">
        <v>0</v>
      </c>
      <c r="CA463" s="315">
        <v>0</v>
      </c>
      <c r="CB463" s="315">
        <v>0</v>
      </c>
      <c r="CC463" s="315">
        <v>0</v>
      </c>
      <c r="CD463" s="315">
        <v>0</v>
      </c>
      <c r="CE463" s="315">
        <v>0</v>
      </c>
      <c r="CF463" s="315">
        <v>0</v>
      </c>
      <c r="CG463" s="315">
        <v>0</v>
      </c>
      <c r="CH463" s="315">
        <v>28142.35</v>
      </c>
      <c r="CI463" s="315">
        <v>543778.94999999995</v>
      </c>
      <c r="CJ463" s="315">
        <v>0</v>
      </c>
      <c r="CK463" s="315">
        <v>0</v>
      </c>
      <c r="CL463" s="315">
        <v>0</v>
      </c>
      <c r="CM463" s="315">
        <v>0</v>
      </c>
      <c r="CN463" s="315">
        <v>0</v>
      </c>
      <c r="CO463" s="315">
        <v>0</v>
      </c>
      <c r="CP463" s="315">
        <v>0</v>
      </c>
      <c r="CQ463" s="315">
        <v>0</v>
      </c>
      <c r="CR463" s="315">
        <v>0</v>
      </c>
      <c r="CS463" s="315">
        <v>65637.350000000006</v>
      </c>
      <c r="CT463" s="315">
        <v>34057.300000000003</v>
      </c>
      <c r="CU463" s="315">
        <v>0</v>
      </c>
      <c r="CV463" s="315">
        <v>0</v>
      </c>
      <c r="CW463" s="315">
        <v>0</v>
      </c>
      <c r="CX463" s="315">
        <v>0</v>
      </c>
      <c r="CY463" s="315">
        <v>0</v>
      </c>
      <c r="CZ463" s="315">
        <v>0</v>
      </c>
      <c r="DA463" s="315">
        <v>1071798.04</v>
      </c>
      <c r="DB463" s="315">
        <v>43095</v>
      </c>
      <c r="DC463" s="315">
        <v>0</v>
      </c>
      <c r="DD463" s="315">
        <v>269134.90999999997</v>
      </c>
      <c r="DE463" s="315">
        <v>0</v>
      </c>
      <c r="DF463" s="315">
        <v>0</v>
      </c>
      <c r="DG463" s="315">
        <v>0</v>
      </c>
      <c r="DH463" s="315">
        <v>0</v>
      </c>
      <c r="DI463" s="315">
        <v>0</v>
      </c>
      <c r="DJ463" s="315">
        <v>0</v>
      </c>
      <c r="DK463" s="315">
        <v>0</v>
      </c>
      <c r="DL463" s="315">
        <v>0</v>
      </c>
      <c r="DM463" s="315">
        <v>11471.7</v>
      </c>
      <c r="DN463" s="315">
        <v>0</v>
      </c>
      <c r="DO463" s="315">
        <v>0</v>
      </c>
      <c r="DP463" s="315">
        <v>0</v>
      </c>
      <c r="DQ463" s="315">
        <v>0</v>
      </c>
      <c r="DR463" s="315">
        <v>1785</v>
      </c>
      <c r="DS463" s="315">
        <v>61800</v>
      </c>
      <c r="DT463" s="315">
        <v>0</v>
      </c>
      <c r="DU463" s="315">
        <v>554532.80000000005</v>
      </c>
      <c r="DV463" s="315">
        <v>0</v>
      </c>
      <c r="DW463" s="315">
        <v>0</v>
      </c>
      <c r="DX463" s="315">
        <v>0</v>
      </c>
      <c r="DY463" s="315">
        <v>2290.3000000000002</v>
      </c>
      <c r="DZ463" s="315">
        <v>1200</v>
      </c>
      <c r="EA463" s="315">
        <v>28669.95</v>
      </c>
      <c r="EB463" s="315">
        <v>0</v>
      </c>
      <c r="EC463" s="315">
        <v>0</v>
      </c>
      <c r="ED463" s="315">
        <v>0</v>
      </c>
      <c r="EE463" s="315">
        <v>0</v>
      </c>
      <c r="EF463" s="315">
        <v>0</v>
      </c>
      <c r="EG463" s="315">
        <v>0</v>
      </c>
      <c r="EH463" s="315">
        <v>0</v>
      </c>
      <c r="EI463" s="315">
        <v>4184.09</v>
      </c>
      <c r="EJ463" s="315">
        <v>32871.4</v>
      </c>
      <c r="EK463" s="315">
        <v>0</v>
      </c>
      <c r="EL463" s="315">
        <v>0</v>
      </c>
      <c r="EM463" s="315">
        <v>50000</v>
      </c>
      <c r="EN463" s="315">
        <v>0</v>
      </c>
      <c r="EO463" s="315">
        <v>0</v>
      </c>
      <c r="EP463" s="315">
        <v>0</v>
      </c>
      <c r="EQ463" s="315">
        <v>0</v>
      </c>
      <c r="ER463" s="315">
        <v>0</v>
      </c>
      <c r="ES463" s="315">
        <v>0</v>
      </c>
      <c r="ET463" s="315">
        <v>4870.67</v>
      </c>
      <c r="EU463" s="315">
        <v>0</v>
      </c>
      <c r="EV463" s="315">
        <v>0</v>
      </c>
      <c r="EW463" s="315">
        <v>143099.88</v>
      </c>
      <c r="EX463" s="315">
        <v>0</v>
      </c>
      <c r="EY463" s="315">
        <v>194528.44</v>
      </c>
      <c r="EZ463" s="315">
        <v>1201899.9099999999</v>
      </c>
      <c r="FA463" s="315">
        <v>0</v>
      </c>
      <c r="FB463" s="315">
        <v>0</v>
      </c>
      <c r="FC463" s="315">
        <v>43053.75</v>
      </c>
      <c r="FD463" s="315">
        <v>0</v>
      </c>
      <c r="FE463" s="315">
        <v>0</v>
      </c>
      <c r="FF463" s="315">
        <v>0</v>
      </c>
      <c r="FG463" s="315">
        <v>0</v>
      </c>
      <c r="FH463" s="315">
        <v>94735.39</v>
      </c>
      <c r="FI463" s="315">
        <v>0</v>
      </c>
      <c r="FJ463" s="315">
        <v>0</v>
      </c>
      <c r="FK463" s="315">
        <v>0</v>
      </c>
      <c r="FL463" s="315">
        <v>0</v>
      </c>
      <c r="FM463" s="315">
        <v>0</v>
      </c>
      <c r="FN463" s="315">
        <v>0</v>
      </c>
      <c r="FO463" s="315">
        <v>0</v>
      </c>
      <c r="FP463" s="315">
        <v>0</v>
      </c>
      <c r="FQ463" s="315">
        <v>0</v>
      </c>
      <c r="FR463" s="315">
        <v>2197103.5</v>
      </c>
      <c r="FS463" s="315">
        <v>72336</v>
      </c>
      <c r="FT463" s="315">
        <v>69979.600000000006</v>
      </c>
      <c r="FU463" s="315">
        <v>0</v>
      </c>
      <c r="FV463" s="315">
        <v>0</v>
      </c>
      <c r="FW463" s="315">
        <v>0</v>
      </c>
      <c r="FX463" s="315">
        <v>0</v>
      </c>
      <c r="FY463" s="315">
        <v>0</v>
      </c>
      <c r="FZ463" s="315">
        <v>0</v>
      </c>
      <c r="GA463" s="315">
        <v>0</v>
      </c>
      <c r="GB463" s="315">
        <v>0</v>
      </c>
      <c r="GC463" s="315">
        <v>0</v>
      </c>
      <c r="GD463" s="315">
        <v>0</v>
      </c>
      <c r="GE463" s="315">
        <v>0</v>
      </c>
      <c r="GF463" s="315">
        <v>89679.82</v>
      </c>
      <c r="GG463" s="315">
        <v>0</v>
      </c>
      <c r="GH463" s="315">
        <v>0</v>
      </c>
      <c r="GI463" s="315">
        <v>10725.08</v>
      </c>
      <c r="GJ463" s="315">
        <v>1200</v>
      </c>
      <c r="GK463" s="315">
        <v>381.5</v>
      </c>
      <c r="GL463" s="315">
        <v>0</v>
      </c>
      <c r="GM463" s="315">
        <v>1299460.98</v>
      </c>
      <c r="GN463" s="315">
        <v>1.5</v>
      </c>
      <c r="GO463" s="315">
        <v>0</v>
      </c>
      <c r="GP463" s="315">
        <v>2900.53</v>
      </c>
      <c r="GQ463" s="315">
        <v>0</v>
      </c>
      <c r="GR463" s="315">
        <v>0</v>
      </c>
      <c r="GS463" s="315">
        <v>1645424.65</v>
      </c>
      <c r="GT463" s="315">
        <v>0</v>
      </c>
      <c r="GU463" s="315">
        <v>0</v>
      </c>
      <c r="GV463" s="315">
        <v>2447.4</v>
      </c>
      <c r="GW463" s="315">
        <v>0</v>
      </c>
      <c r="GX463" s="315">
        <v>0</v>
      </c>
      <c r="GY463" s="315">
        <v>0</v>
      </c>
      <c r="GZ463" s="315">
        <v>78473.48</v>
      </c>
      <c r="HA463" s="315">
        <v>63003.99</v>
      </c>
      <c r="HB463" s="315">
        <v>0</v>
      </c>
      <c r="HC463" s="315">
        <v>88305.279999999999</v>
      </c>
      <c r="HD463" s="315">
        <v>0</v>
      </c>
      <c r="HE463" s="315">
        <v>0</v>
      </c>
      <c r="HF463" s="315">
        <v>0</v>
      </c>
      <c r="HG463" s="315">
        <v>0</v>
      </c>
      <c r="HH463" s="315">
        <v>401653.98</v>
      </c>
      <c r="HI463" s="315">
        <v>9046.91</v>
      </c>
      <c r="HJ463" s="315">
        <v>430232.25</v>
      </c>
      <c r="HK463" s="315">
        <v>0</v>
      </c>
      <c r="HL463" s="315">
        <v>0</v>
      </c>
      <c r="HM463" s="315">
        <v>0</v>
      </c>
      <c r="HN463" s="315">
        <v>0</v>
      </c>
      <c r="HO463" s="315">
        <v>6200</v>
      </c>
      <c r="HP463" s="315">
        <v>0</v>
      </c>
      <c r="HQ463" s="315">
        <v>0</v>
      </c>
      <c r="HR463" s="315">
        <v>0</v>
      </c>
      <c r="HS463" s="315">
        <v>0</v>
      </c>
      <c r="HT463" s="315">
        <v>309872.65000000002</v>
      </c>
      <c r="HU463" s="315">
        <v>0</v>
      </c>
      <c r="HV463" s="315">
        <v>0</v>
      </c>
      <c r="HW463" s="315">
        <v>0</v>
      </c>
      <c r="HX463" s="315">
        <v>0</v>
      </c>
      <c r="HY463" s="315">
        <v>7914538.6399999997</v>
      </c>
      <c r="HZ463" s="315">
        <v>13263.01</v>
      </c>
      <c r="IA463" s="315">
        <v>6097.65</v>
      </c>
      <c r="IB463" s="315">
        <v>24555.7</v>
      </c>
      <c r="IC463" s="315">
        <v>0</v>
      </c>
      <c r="ID463" s="315">
        <v>21514.799999999999</v>
      </c>
      <c r="IE463" s="315">
        <v>9113.3700000000008</v>
      </c>
      <c r="IF463" s="315">
        <v>199073.3</v>
      </c>
      <c r="IG463" s="315">
        <v>0</v>
      </c>
      <c r="IH463" s="315">
        <v>0</v>
      </c>
      <c r="II463" s="315">
        <v>0</v>
      </c>
      <c r="IJ463" s="315">
        <v>13684.21</v>
      </c>
      <c r="IK463" s="315">
        <v>0</v>
      </c>
      <c r="IL463" s="315">
        <v>0</v>
      </c>
      <c r="IM463" s="315">
        <v>0</v>
      </c>
      <c r="IN463" s="315">
        <v>0</v>
      </c>
      <c r="IO463" s="315">
        <v>55289.05</v>
      </c>
      <c r="IP463" s="315">
        <v>5500.2</v>
      </c>
      <c r="IQ463" s="315">
        <v>0</v>
      </c>
      <c r="IR463" s="315">
        <v>613.76</v>
      </c>
      <c r="IS463" s="315">
        <v>248474.96</v>
      </c>
      <c r="IT463" s="315">
        <v>0</v>
      </c>
      <c r="IU463" s="315">
        <v>0</v>
      </c>
      <c r="IV463" s="315">
        <v>0</v>
      </c>
      <c r="IW463" s="315">
        <v>0</v>
      </c>
      <c r="IX463" s="315">
        <v>0</v>
      </c>
      <c r="IY463" s="315">
        <v>0</v>
      </c>
      <c r="IZ463" s="315">
        <v>0</v>
      </c>
      <c r="JA463" s="315">
        <v>0</v>
      </c>
      <c r="JB463" s="315">
        <v>0</v>
      </c>
      <c r="JC463" s="315">
        <v>0</v>
      </c>
      <c r="JD463" s="315">
        <v>0</v>
      </c>
      <c r="JE463" s="315">
        <v>0</v>
      </c>
      <c r="JF463" s="315">
        <v>449.9</v>
      </c>
      <c r="JG463" s="315">
        <v>0</v>
      </c>
      <c r="JH463" s="315">
        <v>0</v>
      </c>
      <c r="JI463" s="315">
        <v>0</v>
      </c>
      <c r="JJ463" s="315">
        <v>0</v>
      </c>
      <c r="JK463" s="315">
        <v>0</v>
      </c>
      <c r="JL463" s="315">
        <v>0</v>
      </c>
      <c r="JM463" s="315">
        <v>0</v>
      </c>
      <c r="JN463" s="315">
        <v>0</v>
      </c>
      <c r="JO463" s="315">
        <v>0</v>
      </c>
      <c r="JP463" s="315">
        <v>0</v>
      </c>
      <c r="JQ463" s="315">
        <v>0</v>
      </c>
      <c r="JR463" s="315">
        <v>0</v>
      </c>
      <c r="JS463" s="315">
        <v>167439.5</v>
      </c>
      <c r="JT463" s="315">
        <v>0</v>
      </c>
      <c r="JU463" s="315">
        <v>34128.949999999997</v>
      </c>
      <c r="JV463" s="315">
        <v>5390275.96</v>
      </c>
      <c r="JW463" s="315">
        <v>1773.9</v>
      </c>
      <c r="JX463" s="315">
        <v>7661.75</v>
      </c>
      <c r="JY463" s="315">
        <v>0</v>
      </c>
      <c r="JZ463" s="315">
        <v>0</v>
      </c>
      <c r="KA463" s="315">
        <v>0</v>
      </c>
      <c r="KB463" s="315">
        <v>12353.3</v>
      </c>
      <c r="KC463" s="315">
        <v>0</v>
      </c>
      <c r="KD463" s="315">
        <v>0</v>
      </c>
      <c r="KE463" s="315">
        <v>0</v>
      </c>
      <c r="KF463" s="315">
        <v>0</v>
      </c>
      <c r="KG463" s="315">
        <v>0</v>
      </c>
      <c r="KH463" s="315">
        <v>0</v>
      </c>
      <c r="KI463" s="315">
        <v>0</v>
      </c>
      <c r="KJ463" s="315">
        <v>0</v>
      </c>
      <c r="KK463" s="315">
        <v>0</v>
      </c>
      <c r="KL463" s="315">
        <v>0</v>
      </c>
      <c r="KM463" s="315">
        <v>0</v>
      </c>
      <c r="KN463" s="315">
        <v>0</v>
      </c>
      <c r="KO463" s="315">
        <v>169359.8</v>
      </c>
      <c r="KP463" s="315">
        <v>39830.1</v>
      </c>
      <c r="KQ463" s="315">
        <v>180348.31</v>
      </c>
      <c r="KR463" s="315">
        <v>0</v>
      </c>
      <c r="KS463" s="314">
        <v>0</v>
      </c>
      <c r="KU463" s="312">
        <v>20</v>
      </c>
      <c r="KV463" s="312">
        <v>206</v>
      </c>
      <c r="KY463" s="312">
        <v>9206</v>
      </c>
    </row>
    <row r="464" spans="1:311" x14ac:dyDescent="0.25">
      <c r="A464" s="321">
        <v>2022</v>
      </c>
      <c r="B464" s="320" t="s">
        <v>781</v>
      </c>
      <c r="C464" s="320" t="s">
        <v>802</v>
      </c>
      <c r="D464" s="320" t="s">
        <v>803</v>
      </c>
      <c r="E464" s="320" t="s">
        <v>780</v>
      </c>
      <c r="F464" s="319">
        <v>15414.4</v>
      </c>
      <c r="G464" s="319">
        <v>0</v>
      </c>
      <c r="H464" s="319">
        <v>0</v>
      </c>
      <c r="I464" s="319">
        <v>0</v>
      </c>
      <c r="J464" s="319">
        <v>0</v>
      </c>
      <c r="K464" s="319">
        <v>0</v>
      </c>
      <c r="L464" s="319">
        <v>0</v>
      </c>
      <c r="M464" s="319">
        <v>24700.85</v>
      </c>
      <c r="N464" s="319">
        <v>50201.45</v>
      </c>
      <c r="O464" s="319">
        <v>7494.8</v>
      </c>
      <c r="P464" s="319">
        <v>22332.95</v>
      </c>
      <c r="Q464" s="319">
        <v>0</v>
      </c>
      <c r="R464" s="319">
        <v>34749.410000000003</v>
      </c>
      <c r="S464" s="319">
        <v>1589.14</v>
      </c>
      <c r="T464" s="319">
        <v>0</v>
      </c>
      <c r="U464" s="319">
        <v>28607.31</v>
      </c>
      <c r="V464" s="319">
        <v>0</v>
      </c>
      <c r="W464" s="319">
        <v>0</v>
      </c>
      <c r="X464" s="319">
        <v>25640.9</v>
      </c>
      <c r="Y464" s="319">
        <v>5589.84</v>
      </c>
      <c r="Z464" s="319">
        <v>0</v>
      </c>
      <c r="AA464" s="319">
        <v>6035.2</v>
      </c>
      <c r="AB464" s="319">
        <v>0</v>
      </c>
      <c r="AC464" s="319">
        <v>0</v>
      </c>
      <c r="AD464" s="319">
        <v>10661.85</v>
      </c>
      <c r="AE464" s="319">
        <v>0</v>
      </c>
      <c r="AF464" s="319">
        <v>367.14</v>
      </c>
      <c r="AG464" s="319">
        <v>0</v>
      </c>
      <c r="AH464" s="319">
        <v>0</v>
      </c>
      <c r="AI464" s="319">
        <v>16053.3</v>
      </c>
      <c r="AJ464" s="319">
        <v>0</v>
      </c>
      <c r="AK464" s="319">
        <v>0</v>
      </c>
      <c r="AL464" s="319">
        <v>477087.93</v>
      </c>
      <c r="AM464" s="319">
        <v>10000</v>
      </c>
      <c r="AN464" s="319">
        <v>0</v>
      </c>
      <c r="AO464" s="319">
        <v>8610</v>
      </c>
      <c r="AP464" s="319">
        <v>50000</v>
      </c>
      <c r="AQ464" s="319">
        <v>0</v>
      </c>
      <c r="AR464" s="319">
        <v>6932.4</v>
      </c>
      <c r="AS464" s="319">
        <v>0</v>
      </c>
      <c r="AT464" s="319">
        <v>0</v>
      </c>
      <c r="AU464" s="319">
        <v>0</v>
      </c>
      <c r="AV464" s="319">
        <v>0</v>
      </c>
      <c r="AW464" s="319">
        <v>0</v>
      </c>
      <c r="AX464" s="319">
        <v>0</v>
      </c>
      <c r="AY464" s="319">
        <v>8330</v>
      </c>
      <c r="AZ464" s="319">
        <v>0</v>
      </c>
      <c r="BA464" s="319">
        <v>0</v>
      </c>
      <c r="BB464" s="319">
        <v>0</v>
      </c>
      <c r="BC464" s="319">
        <v>0</v>
      </c>
      <c r="BD464" s="319">
        <v>6320</v>
      </c>
      <c r="BE464" s="319">
        <v>0</v>
      </c>
      <c r="BF464" s="319">
        <v>0</v>
      </c>
      <c r="BG464" s="319">
        <v>0</v>
      </c>
      <c r="BH464" s="319">
        <v>0</v>
      </c>
      <c r="BI464" s="319">
        <v>0</v>
      </c>
      <c r="BJ464" s="319">
        <v>0</v>
      </c>
      <c r="BK464" s="319">
        <v>0</v>
      </c>
      <c r="BL464" s="319">
        <v>0</v>
      </c>
      <c r="BM464" s="319">
        <v>0</v>
      </c>
      <c r="BN464" s="319">
        <v>31265.919999999998</v>
      </c>
      <c r="BO464" s="319">
        <v>0</v>
      </c>
      <c r="BP464" s="319">
        <v>0</v>
      </c>
      <c r="BQ464" s="319">
        <v>0</v>
      </c>
      <c r="BR464" s="319">
        <v>169716.45</v>
      </c>
      <c r="BS464" s="319">
        <v>27500.55</v>
      </c>
      <c r="BT464" s="319">
        <v>0</v>
      </c>
      <c r="BU464" s="319">
        <v>0</v>
      </c>
      <c r="BV464" s="319">
        <v>0</v>
      </c>
      <c r="BW464" s="319">
        <v>9.89</v>
      </c>
      <c r="BX464" s="319">
        <v>0</v>
      </c>
      <c r="BY464" s="319">
        <v>5956016.5499999998</v>
      </c>
      <c r="BZ464" s="319">
        <v>23834</v>
      </c>
      <c r="CA464" s="319">
        <v>11657.75</v>
      </c>
      <c r="CB464" s="319">
        <v>17642.8</v>
      </c>
      <c r="CC464" s="319">
        <v>0</v>
      </c>
      <c r="CD464" s="319">
        <v>0</v>
      </c>
      <c r="CE464" s="319">
        <v>1249.57</v>
      </c>
      <c r="CF464" s="319">
        <v>20450</v>
      </c>
      <c r="CG464" s="319">
        <v>800</v>
      </c>
      <c r="CH464" s="319">
        <v>5546.15</v>
      </c>
      <c r="CI464" s="319">
        <v>0</v>
      </c>
      <c r="CJ464" s="319">
        <v>0</v>
      </c>
      <c r="CK464" s="319">
        <v>0</v>
      </c>
      <c r="CL464" s="319">
        <v>3990</v>
      </c>
      <c r="CM464" s="319">
        <v>0</v>
      </c>
      <c r="CN464" s="319">
        <v>5168.43</v>
      </c>
      <c r="CO464" s="319">
        <v>43186.3</v>
      </c>
      <c r="CP464" s="319">
        <v>0</v>
      </c>
      <c r="CQ464" s="319">
        <v>0</v>
      </c>
      <c r="CR464" s="319">
        <v>0</v>
      </c>
      <c r="CS464" s="319">
        <v>8793.4500000000007</v>
      </c>
      <c r="CT464" s="319">
        <v>0</v>
      </c>
      <c r="CU464" s="319">
        <v>0</v>
      </c>
      <c r="CV464" s="319">
        <v>0</v>
      </c>
      <c r="CW464" s="319">
        <v>0</v>
      </c>
      <c r="CX464" s="319">
        <v>0</v>
      </c>
      <c r="CY464" s="319">
        <v>0</v>
      </c>
      <c r="CZ464" s="319">
        <v>41759.15</v>
      </c>
      <c r="DA464" s="319">
        <v>0</v>
      </c>
      <c r="DB464" s="319">
        <v>1312.5</v>
      </c>
      <c r="DC464" s="319">
        <v>0</v>
      </c>
      <c r="DD464" s="319">
        <v>0</v>
      </c>
      <c r="DE464" s="319">
        <v>20618.2</v>
      </c>
      <c r="DF464" s="319">
        <v>1680</v>
      </c>
      <c r="DG464" s="319">
        <v>0</v>
      </c>
      <c r="DH464" s="319">
        <v>0</v>
      </c>
      <c r="DI464" s="319">
        <v>3900</v>
      </c>
      <c r="DJ464" s="319">
        <v>0</v>
      </c>
      <c r="DK464" s="319">
        <v>144.54</v>
      </c>
      <c r="DL464" s="319">
        <v>25380</v>
      </c>
      <c r="DM464" s="319">
        <v>29619.32</v>
      </c>
      <c r="DN464" s="319">
        <v>0</v>
      </c>
      <c r="DO464" s="319">
        <v>0</v>
      </c>
      <c r="DP464" s="319">
        <v>0</v>
      </c>
      <c r="DQ464" s="319">
        <v>0</v>
      </c>
      <c r="DR464" s="319">
        <v>0</v>
      </c>
      <c r="DS464" s="319">
        <v>0</v>
      </c>
      <c r="DT464" s="319">
        <v>4096.55</v>
      </c>
      <c r="DU464" s="319">
        <v>0</v>
      </c>
      <c r="DV464" s="319">
        <v>0</v>
      </c>
      <c r="DW464" s="319">
        <v>0</v>
      </c>
      <c r="DX464" s="319">
        <v>5390.1</v>
      </c>
      <c r="DY464" s="319">
        <v>0</v>
      </c>
      <c r="DZ464" s="319">
        <v>0</v>
      </c>
      <c r="EA464" s="319">
        <v>0</v>
      </c>
      <c r="EB464" s="319">
        <v>0</v>
      </c>
      <c r="EC464" s="319">
        <v>0</v>
      </c>
      <c r="ED464" s="319">
        <v>8736.4</v>
      </c>
      <c r="EE464" s="319">
        <v>9570</v>
      </c>
      <c r="EF464" s="319">
        <v>0</v>
      </c>
      <c r="EG464" s="319">
        <v>74886.17</v>
      </c>
      <c r="EH464" s="319">
        <v>0</v>
      </c>
      <c r="EI464" s="319">
        <v>106716.05</v>
      </c>
      <c r="EJ464" s="319">
        <v>3983.34</v>
      </c>
      <c r="EK464" s="319">
        <v>0</v>
      </c>
      <c r="EL464" s="319">
        <v>1690</v>
      </c>
      <c r="EM464" s="319">
        <v>0</v>
      </c>
      <c r="EN464" s="319">
        <v>33290.25</v>
      </c>
      <c r="EO464" s="319">
        <v>38393.74</v>
      </c>
      <c r="EP464" s="319">
        <v>0</v>
      </c>
      <c r="EQ464" s="319">
        <v>0</v>
      </c>
      <c r="ER464" s="319">
        <v>0</v>
      </c>
      <c r="ES464" s="319">
        <v>0</v>
      </c>
      <c r="ET464" s="319">
        <v>16349</v>
      </c>
      <c r="EU464" s="319">
        <v>0</v>
      </c>
      <c r="EV464" s="319">
        <v>0</v>
      </c>
      <c r="EW464" s="319">
        <v>0</v>
      </c>
      <c r="EX464" s="319">
        <v>0</v>
      </c>
      <c r="EY464" s="319">
        <v>46733.25</v>
      </c>
      <c r="EZ464" s="319">
        <v>1386112.98</v>
      </c>
      <c r="FA464" s="319">
        <v>16403.86</v>
      </c>
      <c r="FB464" s="319">
        <v>0</v>
      </c>
      <c r="FC464" s="319">
        <v>19083.099999999999</v>
      </c>
      <c r="FD464" s="319">
        <v>1471.29</v>
      </c>
      <c r="FE464" s="319">
        <v>72471.95</v>
      </c>
      <c r="FF464" s="319">
        <v>10658.76</v>
      </c>
      <c r="FG464" s="319">
        <v>0</v>
      </c>
      <c r="FH464" s="319">
        <v>57539.79</v>
      </c>
      <c r="FI464" s="319">
        <v>0</v>
      </c>
      <c r="FJ464" s="319">
        <v>26636.22</v>
      </c>
      <c r="FK464" s="319">
        <v>0</v>
      </c>
      <c r="FL464" s="319">
        <v>0</v>
      </c>
      <c r="FM464" s="319">
        <v>1140</v>
      </c>
      <c r="FN464" s="319">
        <v>0</v>
      </c>
      <c r="FO464" s="319">
        <v>0</v>
      </c>
      <c r="FP464" s="319">
        <v>0</v>
      </c>
      <c r="FQ464" s="319">
        <v>1060027.02</v>
      </c>
      <c r="FR464" s="319">
        <v>0</v>
      </c>
      <c r="FS464" s="319">
        <v>318.83</v>
      </c>
      <c r="FT464" s="319">
        <v>0</v>
      </c>
      <c r="FU464" s="319">
        <v>0</v>
      </c>
      <c r="FV464" s="319">
        <v>0</v>
      </c>
      <c r="FW464" s="319">
        <v>0</v>
      </c>
      <c r="FX464" s="319">
        <v>0</v>
      </c>
      <c r="FY464" s="319">
        <v>59724.05</v>
      </c>
      <c r="FZ464" s="319">
        <v>0</v>
      </c>
      <c r="GA464" s="319">
        <v>0</v>
      </c>
      <c r="GB464" s="319">
        <v>467.07</v>
      </c>
      <c r="GC464" s="319">
        <v>139381.82</v>
      </c>
      <c r="GD464" s="319">
        <v>0</v>
      </c>
      <c r="GE464" s="319">
        <v>17172.599999999999</v>
      </c>
      <c r="GF464" s="319">
        <v>27922</v>
      </c>
      <c r="GG464" s="319">
        <v>18976.349999999999</v>
      </c>
      <c r="GH464" s="319">
        <v>0</v>
      </c>
      <c r="GI464" s="319">
        <v>0</v>
      </c>
      <c r="GJ464" s="319">
        <v>0</v>
      </c>
      <c r="GK464" s="319">
        <v>0</v>
      </c>
      <c r="GL464" s="319">
        <v>0</v>
      </c>
      <c r="GM464" s="319">
        <v>12976</v>
      </c>
      <c r="GN464" s="319">
        <v>4099.95</v>
      </c>
      <c r="GO464" s="319">
        <v>35053.839999999997</v>
      </c>
      <c r="GP464" s="319">
        <v>0</v>
      </c>
      <c r="GQ464" s="319">
        <v>0</v>
      </c>
      <c r="GR464" s="319">
        <v>18945</v>
      </c>
      <c r="GS464" s="319">
        <v>10370.959999999999</v>
      </c>
      <c r="GT464" s="319">
        <v>0</v>
      </c>
      <c r="GU464" s="319">
        <v>0</v>
      </c>
      <c r="GV464" s="319">
        <v>0</v>
      </c>
      <c r="GW464" s="319">
        <v>0</v>
      </c>
      <c r="GX464" s="319">
        <v>0</v>
      </c>
      <c r="GY464" s="319">
        <v>0</v>
      </c>
      <c r="GZ464" s="319">
        <v>0</v>
      </c>
      <c r="HA464" s="319">
        <v>22776.3</v>
      </c>
      <c r="HB464" s="319">
        <v>0</v>
      </c>
      <c r="HC464" s="319">
        <v>9799.9500000000007</v>
      </c>
      <c r="HD464" s="319">
        <v>0</v>
      </c>
      <c r="HE464" s="319">
        <v>0</v>
      </c>
      <c r="HF464" s="319">
        <v>0</v>
      </c>
      <c r="HG464" s="319">
        <v>0</v>
      </c>
      <c r="HH464" s="319">
        <v>0</v>
      </c>
      <c r="HI464" s="319">
        <v>360550.12</v>
      </c>
      <c r="HJ464" s="319">
        <v>0</v>
      </c>
      <c r="HK464" s="319">
        <v>0</v>
      </c>
      <c r="HL464" s="319">
        <v>69988.95</v>
      </c>
      <c r="HM464" s="319">
        <v>14159.55</v>
      </c>
      <c r="HN464" s="319">
        <v>0</v>
      </c>
      <c r="HO464" s="319">
        <v>0</v>
      </c>
      <c r="HP464" s="319">
        <v>0</v>
      </c>
      <c r="HQ464" s="319">
        <v>0</v>
      </c>
      <c r="HR464" s="319">
        <v>45272.4</v>
      </c>
      <c r="HS464" s="319">
        <v>0</v>
      </c>
      <c r="HT464" s="319">
        <v>0</v>
      </c>
      <c r="HU464" s="319">
        <v>0</v>
      </c>
      <c r="HV464" s="319">
        <v>0</v>
      </c>
      <c r="HW464" s="319">
        <v>107835.88</v>
      </c>
      <c r="HX464" s="319">
        <v>0</v>
      </c>
      <c r="HY464" s="319">
        <v>60</v>
      </c>
      <c r="HZ464" s="319">
        <v>12452.92</v>
      </c>
      <c r="IA464" s="319">
        <v>3240</v>
      </c>
      <c r="IB464" s="319">
        <v>0</v>
      </c>
      <c r="IC464" s="319">
        <v>520236.72</v>
      </c>
      <c r="ID464" s="319">
        <v>0</v>
      </c>
      <c r="IE464" s="319">
        <v>27600.91</v>
      </c>
      <c r="IF464" s="319">
        <v>9344.15</v>
      </c>
      <c r="IG464" s="319">
        <v>0</v>
      </c>
      <c r="IH464" s="319">
        <v>0</v>
      </c>
      <c r="II464" s="319">
        <v>401457.81</v>
      </c>
      <c r="IJ464" s="319">
        <v>232633</v>
      </c>
      <c r="IK464" s="319">
        <v>0</v>
      </c>
      <c r="IL464" s="319">
        <v>0</v>
      </c>
      <c r="IM464" s="319">
        <v>0</v>
      </c>
      <c r="IN464" s="319">
        <v>0</v>
      </c>
      <c r="IO464" s="319">
        <v>0</v>
      </c>
      <c r="IP464" s="319">
        <v>3602</v>
      </c>
      <c r="IQ464" s="319">
        <v>0</v>
      </c>
      <c r="IR464" s="319">
        <v>0</v>
      </c>
      <c r="IS464" s="319">
        <v>0</v>
      </c>
      <c r="IT464" s="319">
        <v>0</v>
      </c>
      <c r="IU464" s="319">
        <v>3492.85</v>
      </c>
      <c r="IV464" s="319">
        <v>0</v>
      </c>
      <c r="IW464" s="319">
        <v>970</v>
      </c>
      <c r="IX464" s="319">
        <v>0</v>
      </c>
      <c r="IY464" s="319">
        <v>60096.76</v>
      </c>
      <c r="IZ464" s="319">
        <v>16896.5</v>
      </c>
      <c r="JA464" s="319">
        <v>8086.67</v>
      </c>
      <c r="JB464" s="319">
        <v>1550</v>
      </c>
      <c r="JC464" s="319">
        <v>17182.400000000001</v>
      </c>
      <c r="JD464" s="319">
        <v>0</v>
      </c>
      <c r="JE464" s="319">
        <v>0</v>
      </c>
      <c r="JF464" s="319">
        <v>1520</v>
      </c>
      <c r="JG464" s="319">
        <v>0</v>
      </c>
      <c r="JH464" s="319">
        <v>2874.36</v>
      </c>
      <c r="JI464" s="319">
        <v>36368.65</v>
      </c>
      <c r="JJ464" s="319">
        <v>0</v>
      </c>
      <c r="JK464" s="319">
        <v>5680</v>
      </c>
      <c r="JL464" s="319">
        <v>0</v>
      </c>
      <c r="JM464" s="319">
        <v>0</v>
      </c>
      <c r="JN464" s="319">
        <v>0</v>
      </c>
      <c r="JO464" s="319">
        <v>0</v>
      </c>
      <c r="JP464" s="319">
        <v>20</v>
      </c>
      <c r="JQ464" s="319">
        <v>0</v>
      </c>
      <c r="JR464" s="319">
        <v>0</v>
      </c>
      <c r="JS464" s="319">
        <v>30093</v>
      </c>
      <c r="JT464" s="319">
        <v>0</v>
      </c>
      <c r="JU464" s="319">
        <v>0</v>
      </c>
      <c r="JV464" s="319">
        <v>500</v>
      </c>
      <c r="JW464" s="319">
        <v>0</v>
      </c>
      <c r="JX464" s="319">
        <v>50</v>
      </c>
      <c r="JY464" s="319">
        <v>0</v>
      </c>
      <c r="JZ464" s="319">
        <v>0</v>
      </c>
      <c r="KA464" s="319">
        <v>0</v>
      </c>
      <c r="KB464" s="319">
        <v>0</v>
      </c>
      <c r="KC464" s="319">
        <v>0</v>
      </c>
      <c r="KD464" s="319">
        <v>0</v>
      </c>
      <c r="KE464" s="319">
        <v>0</v>
      </c>
      <c r="KF464" s="319">
        <v>0</v>
      </c>
      <c r="KG464" s="319">
        <v>0</v>
      </c>
      <c r="KH464" s="319">
        <v>300</v>
      </c>
      <c r="KI464" s="319">
        <v>8643.6</v>
      </c>
      <c r="KJ464" s="319">
        <v>371.85</v>
      </c>
      <c r="KK464" s="319">
        <v>0</v>
      </c>
      <c r="KL464" s="319">
        <v>0</v>
      </c>
      <c r="KM464" s="319">
        <v>0</v>
      </c>
      <c r="KN464" s="319">
        <v>11954.45</v>
      </c>
      <c r="KO464" s="319">
        <v>2621387.15</v>
      </c>
      <c r="KP464" s="319">
        <v>14846.9</v>
      </c>
      <c r="KQ464" s="319">
        <v>0</v>
      </c>
      <c r="KR464" s="319">
        <v>0</v>
      </c>
      <c r="KS464" s="318">
        <v>0</v>
      </c>
      <c r="KU464" s="312">
        <v>20</v>
      </c>
      <c r="KV464" s="312">
        <v>209</v>
      </c>
      <c r="KY464" s="312">
        <v>9209</v>
      </c>
    </row>
    <row r="465" spans="1:311" x14ac:dyDescent="0.25">
      <c r="A465" s="317">
        <v>2022</v>
      </c>
      <c r="B465" s="316" t="s">
        <v>781</v>
      </c>
      <c r="C465" s="316" t="s">
        <v>802</v>
      </c>
      <c r="D465" s="316" t="s">
        <v>321</v>
      </c>
      <c r="E465" s="316" t="s">
        <v>780</v>
      </c>
      <c r="F465" s="315">
        <v>175496.6</v>
      </c>
      <c r="G465" s="315">
        <v>0</v>
      </c>
      <c r="H465" s="315">
        <v>2098162.54</v>
      </c>
      <c r="I465" s="315">
        <v>44983.01</v>
      </c>
      <c r="J465" s="315">
        <v>92846.31</v>
      </c>
      <c r="K465" s="315">
        <v>103113.15</v>
      </c>
      <c r="L465" s="315">
        <v>1154398.72</v>
      </c>
      <c r="M465" s="315">
        <v>430007.11</v>
      </c>
      <c r="N465" s="315">
        <v>2345097.35</v>
      </c>
      <c r="O465" s="315">
        <v>1892917.54</v>
      </c>
      <c r="P465" s="315">
        <v>36862.660000000003</v>
      </c>
      <c r="Q465" s="315">
        <v>14971.26</v>
      </c>
      <c r="R465" s="315">
        <v>860719.19</v>
      </c>
      <c r="S465" s="315">
        <v>1589.14</v>
      </c>
      <c r="T465" s="315">
        <v>540897.42000000004</v>
      </c>
      <c r="U465" s="315">
        <v>322235.40999999997</v>
      </c>
      <c r="V465" s="315">
        <v>2072950.88</v>
      </c>
      <c r="W465" s="315">
        <v>0</v>
      </c>
      <c r="X465" s="315">
        <v>1070146.55</v>
      </c>
      <c r="Y465" s="315">
        <v>5589.84</v>
      </c>
      <c r="Z465" s="315">
        <v>219594</v>
      </c>
      <c r="AA465" s="315">
        <v>2631942.5499999998</v>
      </c>
      <c r="AB465" s="315">
        <v>333816.43</v>
      </c>
      <c r="AC465" s="315">
        <v>1260</v>
      </c>
      <c r="AD465" s="315">
        <v>5928533.1600000001</v>
      </c>
      <c r="AE465" s="315">
        <v>0</v>
      </c>
      <c r="AF465" s="315">
        <v>249535.87</v>
      </c>
      <c r="AG465" s="315">
        <v>262444.59999999998</v>
      </c>
      <c r="AH465" s="315">
        <v>4651016.62</v>
      </c>
      <c r="AI465" s="315">
        <v>16214.9</v>
      </c>
      <c r="AJ465" s="315">
        <v>56543.33</v>
      </c>
      <c r="AK465" s="315">
        <v>1500</v>
      </c>
      <c r="AL465" s="315">
        <v>3062667.64</v>
      </c>
      <c r="AM465" s="315">
        <v>196367.5</v>
      </c>
      <c r="AN465" s="315">
        <v>6805.55</v>
      </c>
      <c r="AO465" s="315">
        <v>155605.57</v>
      </c>
      <c r="AP465" s="315">
        <v>50318</v>
      </c>
      <c r="AQ465" s="315">
        <v>205.8</v>
      </c>
      <c r="AR465" s="315">
        <v>308680.56</v>
      </c>
      <c r="AS465" s="315">
        <v>916635.81</v>
      </c>
      <c r="AT465" s="315">
        <v>359692.13</v>
      </c>
      <c r="AU465" s="315">
        <v>110984.2</v>
      </c>
      <c r="AV465" s="315">
        <v>0</v>
      </c>
      <c r="AW465" s="315">
        <v>4942240.09</v>
      </c>
      <c r="AX465" s="315">
        <v>1260</v>
      </c>
      <c r="AY465" s="315">
        <v>415631.2</v>
      </c>
      <c r="AZ465" s="315">
        <v>655437</v>
      </c>
      <c r="BA465" s="315">
        <v>139006.60999999999</v>
      </c>
      <c r="BB465" s="315">
        <v>389299.1</v>
      </c>
      <c r="BC465" s="315">
        <v>1433712.13</v>
      </c>
      <c r="BD465" s="315">
        <v>1631395.8</v>
      </c>
      <c r="BE465" s="315">
        <v>382044.12</v>
      </c>
      <c r="BF465" s="315">
        <v>236914.63</v>
      </c>
      <c r="BG465" s="315">
        <v>444.75</v>
      </c>
      <c r="BH465" s="315">
        <v>70023.62</v>
      </c>
      <c r="BI465" s="315">
        <v>4214470.1500000004</v>
      </c>
      <c r="BJ465" s="315">
        <v>18100</v>
      </c>
      <c r="BK465" s="315">
        <v>1494775.28</v>
      </c>
      <c r="BL465" s="315">
        <v>0</v>
      </c>
      <c r="BM465" s="315">
        <v>529413.1</v>
      </c>
      <c r="BN465" s="315">
        <v>979445.42</v>
      </c>
      <c r="BO465" s="315">
        <v>670262.9</v>
      </c>
      <c r="BP465" s="315">
        <v>0</v>
      </c>
      <c r="BQ465" s="315">
        <v>0</v>
      </c>
      <c r="BR465" s="315">
        <v>169716.45</v>
      </c>
      <c r="BS465" s="315">
        <v>679334.88</v>
      </c>
      <c r="BT465" s="315">
        <v>357293.2</v>
      </c>
      <c r="BU465" s="315">
        <v>141178.32999999999</v>
      </c>
      <c r="BV465" s="315">
        <v>343755.08</v>
      </c>
      <c r="BW465" s="315">
        <v>911875.36</v>
      </c>
      <c r="BX465" s="315">
        <v>1270828.46</v>
      </c>
      <c r="BY465" s="315">
        <v>11844876.640000001</v>
      </c>
      <c r="BZ465" s="315">
        <v>23834</v>
      </c>
      <c r="CA465" s="315">
        <v>35339.800000000003</v>
      </c>
      <c r="CB465" s="315">
        <v>117431.4</v>
      </c>
      <c r="CC465" s="315">
        <v>981043.94</v>
      </c>
      <c r="CD465" s="315">
        <v>3811121.23</v>
      </c>
      <c r="CE465" s="315">
        <v>1726818.72</v>
      </c>
      <c r="CF465" s="315">
        <v>2116622.66</v>
      </c>
      <c r="CG465" s="315">
        <v>2663417.59</v>
      </c>
      <c r="CH465" s="315">
        <v>393501.35</v>
      </c>
      <c r="CI465" s="315">
        <v>3947261.85</v>
      </c>
      <c r="CJ465" s="315">
        <v>32867.1</v>
      </c>
      <c r="CK465" s="315">
        <v>165</v>
      </c>
      <c r="CL465" s="315">
        <v>180501.98</v>
      </c>
      <c r="CM465" s="315">
        <v>29564.720000000001</v>
      </c>
      <c r="CN465" s="315">
        <v>792079.48</v>
      </c>
      <c r="CO465" s="315">
        <v>796051.79</v>
      </c>
      <c r="CP465" s="315">
        <v>73858.78</v>
      </c>
      <c r="CQ465" s="315">
        <v>217577.7</v>
      </c>
      <c r="CR465" s="315">
        <v>0</v>
      </c>
      <c r="CS465" s="315">
        <v>380225.84</v>
      </c>
      <c r="CT465" s="315">
        <v>244110.05</v>
      </c>
      <c r="CU465" s="315">
        <v>0</v>
      </c>
      <c r="CV465" s="315">
        <v>0</v>
      </c>
      <c r="CW465" s="315">
        <v>0</v>
      </c>
      <c r="CX465" s="315">
        <v>267481.26</v>
      </c>
      <c r="CY465" s="315">
        <v>1516349.66</v>
      </c>
      <c r="CZ465" s="315">
        <v>2251946.83</v>
      </c>
      <c r="DA465" s="315">
        <v>2309264.27</v>
      </c>
      <c r="DB465" s="315">
        <v>1605562.97</v>
      </c>
      <c r="DC465" s="315">
        <v>531068.46</v>
      </c>
      <c r="DD465" s="315">
        <v>4854236.92</v>
      </c>
      <c r="DE465" s="315">
        <v>5850628.6100000003</v>
      </c>
      <c r="DF465" s="315">
        <v>1680</v>
      </c>
      <c r="DG465" s="315">
        <v>482549.55</v>
      </c>
      <c r="DH465" s="315">
        <v>1232703.01</v>
      </c>
      <c r="DI465" s="315">
        <v>174076.63</v>
      </c>
      <c r="DJ465" s="315">
        <v>757263.76</v>
      </c>
      <c r="DK465" s="315">
        <v>297172.61</v>
      </c>
      <c r="DL465" s="315">
        <v>161955.1</v>
      </c>
      <c r="DM465" s="315">
        <v>170485.72</v>
      </c>
      <c r="DN465" s="315">
        <v>2143.6</v>
      </c>
      <c r="DO465" s="315">
        <v>270888.34999999998</v>
      </c>
      <c r="DP465" s="315">
        <v>47383.55</v>
      </c>
      <c r="DQ465" s="315">
        <v>0</v>
      </c>
      <c r="DR465" s="315">
        <v>910912.82</v>
      </c>
      <c r="DS465" s="315">
        <v>1158764.3700000001</v>
      </c>
      <c r="DT465" s="315">
        <v>725292.24</v>
      </c>
      <c r="DU465" s="315">
        <v>609207.09</v>
      </c>
      <c r="DV465" s="315">
        <v>40442.080000000002</v>
      </c>
      <c r="DW465" s="315">
        <v>207179.96</v>
      </c>
      <c r="DX465" s="315">
        <v>553611.35</v>
      </c>
      <c r="DY465" s="315">
        <v>2571262.2999999998</v>
      </c>
      <c r="DZ465" s="315">
        <v>249737.54</v>
      </c>
      <c r="EA465" s="315">
        <v>7388826.4500000002</v>
      </c>
      <c r="EB465" s="315">
        <v>13456.38</v>
      </c>
      <c r="EC465" s="315">
        <v>0</v>
      </c>
      <c r="ED465" s="315">
        <v>137123.31</v>
      </c>
      <c r="EE465" s="315">
        <v>175462.45</v>
      </c>
      <c r="EF465" s="315">
        <v>35266.5</v>
      </c>
      <c r="EG465" s="315">
        <v>1799409.77</v>
      </c>
      <c r="EH465" s="315">
        <v>0</v>
      </c>
      <c r="EI465" s="315">
        <v>1305891.29</v>
      </c>
      <c r="EJ465" s="315">
        <v>2104289.14</v>
      </c>
      <c r="EK465" s="315">
        <v>734.45</v>
      </c>
      <c r="EL465" s="315">
        <v>220540.39</v>
      </c>
      <c r="EM465" s="315">
        <v>438268.94</v>
      </c>
      <c r="EN465" s="315">
        <v>605041.68999999994</v>
      </c>
      <c r="EO465" s="315">
        <v>430713.28</v>
      </c>
      <c r="EP465" s="315">
        <v>1394436.55</v>
      </c>
      <c r="EQ465" s="315">
        <v>0</v>
      </c>
      <c r="ER465" s="315">
        <v>541942.56999999995</v>
      </c>
      <c r="ES465" s="315">
        <v>0</v>
      </c>
      <c r="ET465" s="315">
        <v>421613.46</v>
      </c>
      <c r="EU465" s="315">
        <v>137590.35</v>
      </c>
      <c r="EV465" s="315">
        <v>0</v>
      </c>
      <c r="EW465" s="315">
        <v>1113355.6100000001</v>
      </c>
      <c r="EX465" s="315">
        <v>358745.8</v>
      </c>
      <c r="EY465" s="315">
        <v>9456413.3100000005</v>
      </c>
      <c r="EZ465" s="315">
        <v>121289910.26000001</v>
      </c>
      <c r="FA465" s="315">
        <v>351085.51</v>
      </c>
      <c r="FB465" s="315">
        <v>499459.6</v>
      </c>
      <c r="FC465" s="315">
        <v>2935434.84</v>
      </c>
      <c r="FD465" s="315">
        <v>796040.85</v>
      </c>
      <c r="FE465" s="315">
        <v>72471.95</v>
      </c>
      <c r="FF465" s="315">
        <v>242934.27</v>
      </c>
      <c r="FG465" s="315">
        <v>50266.6</v>
      </c>
      <c r="FH465" s="315">
        <v>2819007.6</v>
      </c>
      <c r="FI465" s="315">
        <v>57148</v>
      </c>
      <c r="FJ465" s="315">
        <v>663359.23</v>
      </c>
      <c r="FK465" s="315">
        <v>35178.33</v>
      </c>
      <c r="FL465" s="315">
        <v>18521.95</v>
      </c>
      <c r="FM465" s="315">
        <v>854263.22</v>
      </c>
      <c r="FN465" s="315">
        <v>126316.56</v>
      </c>
      <c r="FO465" s="315">
        <v>512111.73</v>
      </c>
      <c r="FP465" s="315">
        <v>156775.28</v>
      </c>
      <c r="FQ465" s="315">
        <v>1269474.47</v>
      </c>
      <c r="FR465" s="315">
        <v>8622890.8599999994</v>
      </c>
      <c r="FS465" s="315">
        <v>309821.93</v>
      </c>
      <c r="FT465" s="315">
        <v>69979.600000000006</v>
      </c>
      <c r="FU465" s="315">
        <v>395042.29</v>
      </c>
      <c r="FV465" s="315">
        <v>0</v>
      </c>
      <c r="FW465" s="315">
        <v>27632.85</v>
      </c>
      <c r="FX465" s="315">
        <v>264837.2</v>
      </c>
      <c r="FY465" s="315">
        <v>584394.32999999996</v>
      </c>
      <c r="FZ465" s="315">
        <v>103215.64</v>
      </c>
      <c r="GA465" s="315">
        <v>67549.5</v>
      </c>
      <c r="GB465" s="315">
        <v>84467.34</v>
      </c>
      <c r="GC465" s="315">
        <v>243920.33</v>
      </c>
      <c r="GD465" s="315">
        <v>650822.39</v>
      </c>
      <c r="GE465" s="315">
        <v>3418720.34</v>
      </c>
      <c r="GF465" s="315">
        <v>175033.29</v>
      </c>
      <c r="GG465" s="315">
        <v>1924897.4</v>
      </c>
      <c r="GH465" s="315">
        <v>161501.81</v>
      </c>
      <c r="GI465" s="315">
        <v>10725.08</v>
      </c>
      <c r="GJ465" s="315">
        <v>115611.7</v>
      </c>
      <c r="GK465" s="315">
        <v>10595373.699999999</v>
      </c>
      <c r="GL465" s="315">
        <v>0</v>
      </c>
      <c r="GM465" s="315">
        <v>10568910.08</v>
      </c>
      <c r="GN465" s="315">
        <v>4101.45</v>
      </c>
      <c r="GO465" s="315">
        <v>2002642.95</v>
      </c>
      <c r="GP465" s="315">
        <v>73528.88</v>
      </c>
      <c r="GQ465" s="315">
        <v>21965.85</v>
      </c>
      <c r="GR465" s="315">
        <v>227455.05</v>
      </c>
      <c r="GS465" s="315">
        <v>17471138.489999998</v>
      </c>
      <c r="GT465" s="315">
        <v>114268.81</v>
      </c>
      <c r="GU465" s="315">
        <v>4012450.47</v>
      </c>
      <c r="GV465" s="315">
        <v>138876.20000000001</v>
      </c>
      <c r="GW465" s="315">
        <v>74625.2</v>
      </c>
      <c r="GX465" s="315">
        <v>4862034.2</v>
      </c>
      <c r="GY465" s="315">
        <v>0</v>
      </c>
      <c r="GZ465" s="315">
        <v>740659.73</v>
      </c>
      <c r="HA465" s="315">
        <v>586070.55000000005</v>
      </c>
      <c r="HB465" s="315">
        <v>1660</v>
      </c>
      <c r="HC465" s="315">
        <v>2341842.44</v>
      </c>
      <c r="HD465" s="315">
        <v>188301</v>
      </c>
      <c r="HE465" s="315">
        <v>166935.75</v>
      </c>
      <c r="HF465" s="315">
        <v>216957</v>
      </c>
      <c r="HG465" s="315">
        <v>4670175.3</v>
      </c>
      <c r="HH465" s="315">
        <v>3453613.34</v>
      </c>
      <c r="HI465" s="315">
        <v>2010530.45</v>
      </c>
      <c r="HJ465" s="315">
        <v>746709.68</v>
      </c>
      <c r="HK465" s="315">
        <v>79531.850000000006</v>
      </c>
      <c r="HL465" s="315">
        <v>331382.03999999998</v>
      </c>
      <c r="HM465" s="315">
        <v>14557.05</v>
      </c>
      <c r="HN465" s="315">
        <v>147993.41</v>
      </c>
      <c r="HO465" s="315">
        <v>332977.81</v>
      </c>
      <c r="HP465" s="315">
        <v>1293516.79</v>
      </c>
      <c r="HQ465" s="315">
        <v>171.4</v>
      </c>
      <c r="HR465" s="315">
        <v>1012268.74</v>
      </c>
      <c r="HS465" s="315">
        <v>0</v>
      </c>
      <c r="HT465" s="315">
        <v>3004649.05</v>
      </c>
      <c r="HU465" s="315">
        <v>139316.85</v>
      </c>
      <c r="HV465" s="315">
        <v>1577017.21</v>
      </c>
      <c r="HW465" s="315">
        <v>130488.18</v>
      </c>
      <c r="HX465" s="315">
        <v>174227.19</v>
      </c>
      <c r="HY465" s="315">
        <v>23156931.530000001</v>
      </c>
      <c r="HZ465" s="315">
        <v>676240.56</v>
      </c>
      <c r="IA465" s="315">
        <v>249261.8</v>
      </c>
      <c r="IB465" s="315">
        <v>306450.09999999998</v>
      </c>
      <c r="IC465" s="315">
        <v>2867989.8</v>
      </c>
      <c r="ID465" s="315">
        <v>107289.77</v>
      </c>
      <c r="IE465" s="315">
        <v>2108905.33</v>
      </c>
      <c r="IF465" s="315">
        <v>409749.71</v>
      </c>
      <c r="IG465" s="315">
        <v>18916.55</v>
      </c>
      <c r="IH465" s="315">
        <v>165625.60000000001</v>
      </c>
      <c r="II465" s="315">
        <v>401457.81</v>
      </c>
      <c r="IJ465" s="315">
        <v>1294610.8400000001</v>
      </c>
      <c r="IK465" s="315">
        <v>79218.55</v>
      </c>
      <c r="IL465" s="315">
        <v>77745.05</v>
      </c>
      <c r="IM465" s="315">
        <v>0</v>
      </c>
      <c r="IN465" s="315">
        <v>161257.82999999999</v>
      </c>
      <c r="IO465" s="315">
        <v>431057.7</v>
      </c>
      <c r="IP465" s="315">
        <v>234952.53</v>
      </c>
      <c r="IQ465" s="315">
        <v>90651.95</v>
      </c>
      <c r="IR465" s="315">
        <v>2099451.67</v>
      </c>
      <c r="IS465" s="315">
        <v>908825.83</v>
      </c>
      <c r="IT465" s="315">
        <v>3461599.6</v>
      </c>
      <c r="IU465" s="315">
        <v>219347.64</v>
      </c>
      <c r="IV465" s="315">
        <v>1026176.05</v>
      </c>
      <c r="IW465" s="315">
        <v>48554.06</v>
      </c>
      <c r="IX465" s="315">
        <v>21490.09</v>
      </c>
      <c r="IY465" s="315">
        <v>512211.68</v>
      </c>
      <c r="IZ465" s="315">
        <v>16896.5</v>
      </c>
      <c r="JA465" s="315">
        <v>8086.67</v>
      </c>
      <c r="JB465" s="315">
        <v>3760.7</v>
      </c>
      <c r="JC465" s="315">
        <v>709913.65</v>
      </c>
      <c r="JD465" s="315">
        <v>107869.3</v>
      </c>
      <c r="JE465" s="315">
        <v>45017.599999999999</v>
      </c>
      <c r="JF465" s="315">
        <v>781852.21</v>
      </c>
      <c r="JG465" s="315">
        <v>60450.63</v>
      </c>
      <c r="JH465" s="315">
        <v>246621.81</v>
      </c>
      <c r="JI465" s="315">
        <v>502528.5</v>
      </c>
      <c r="JJ465" s="315">
        <v>324058.96000000002</v>
      </c>
      <c r="JK465" s="315">
        <v>424527.79</v>
      </c>
      <c r="JL465" s="315">
        <v>19469.2</v>
      </c>
      <c r="JM465" s="315">
        <v>26276.05</v>
      </c>
      <c r="JN465" s="315">
        <v>287473.75</v>
      </c>
      <c r="JO465" s="315">
        <v>1296221.05</v>
      </c>
      <c r="JP465" s="315">
        <v>84130.33</v>
      </c>
      <c r="JQ465" s="315">
        <v>89878.8</v>
      </c>
      <c r="JR465" s="315">
        <v>134262.82999999999</v>
      </c>
      <c r="JS465" s="315">
        <v>1082358.68</v>
      </c>
      <c r="JT465" s="315">
        <v>176192.22</v>
      </c>
      <c r="JU465" s="315">
        <v>127334.85</v>
      </c>
      <c r="JV465" s="315">
        <v>15909187.6</v>
      </c>
      <c r="JW465" s="315">
        <v>1420383.88</v>
      </c>
      <c r="JX465" s="315">
        <v>136200.65</v>
      </c>
      <c r="JY465" s="315">
        <v>30573.07</v>
      </c>
      <c r="JZ465" s="315">
        <v>54200.35</v>
      </c>
      <c r="KA465" s="315">
        <v>139093.65</v>
      </c>
      <c r="KB465" s="315">
        <v>297484.75</v>
      </c>
      <c r="KC465" s="315">
        <v>577371.23</v>
      </c>
      <c r="KD465" s="315">
        <v>19125.8</v>
      </c>
      <c r="KE465" s="315">
        <v>3130730.96</v>
      </c>
      <c r="KF465" s="315">
        <v>58798.55</v>
      </c>
      <c r="KG465" s="315">
        <v>153987.04</v>
      </c>
      <c r="KH465" s="315">
        <v>54284.15</v>
      </c>
      <c r="KI465" s="315">
        <v>888732.65</v>
      </c>
      <c r="KJ465" s="315">
        <v>460703.2</v>
      </c>
      <c r="KK465" s="315">
        <v>0</v>
      </c>
      <c r="KL465" s="315">
        <v>0</v>
      </c>
      <c r="KM465" s="315">
        <v>20147.05</v>
      </c>
      <c r="KN465" s="315">
        <v>197664.82</v>
      </c>
      <c r="KO465" s="315">
        <v>4398415.08</v>
      </c>
      <c r="KP465" s="315">
        <v>688693.4</v>
      </c>
      <c r="KQ465" s="315">
        <v>19542905.739999998</v>
      </c>
      <c r="KR465" s="315">
        <v>1965088.6</v>
      </c>
      <c r="KS465" s="314">
        <v>218414.94</v>
      </c>
      <c r="KU465" s="338" t="s">
        <v>943</v>
      </c>
      <c r="KV465" s="312" t="s">
        <v>943</v>
      </c>
      <c r="KY465" s="312" t="s">
        <v>943</v>
      </c>
    </row>
    <row r="466" spans="1:311" x14ac:dyDescent="0.25">
      <c r="A466" s="321">
        <v>2022</v>
      </c>
      <c r="B466" s="320" t="s">
        <v>781</v>
      </c>
      <c r="C466" s="320" t="s">
        <v>799</v>
      </c>
      <c r="D466" s="320" t="s">
        <v>801</v>
      </c>
      <c r="E466" s="320" t="s">
        <v>780</v>
      </c>
      <c r="F466" s="319">
        <v>0</v>
      </c>
      <c r="G466" s="319">
        <v>0</v>
      </c>
      <c r="H466" s="319">
        <v>0</v>
      </c>
      <c r="I466" s="319">
        <v>0</v>
      </c>
      <c r="J466" s="319">
        <v>0</v>
      </c>
      <c r="K466" s="319">
        <v>0</v>
      </c>
      <c r="L466" s="319">
        <v>0</v>
      </c>
      <c r="M466" s="319">
        <v>0</v>
      </c>
      <c r="N466" s="319">
        <v>3000000</v>
      </c>
      <c r="O466" s="319">
        <v>0</v>
      </c>
      <c r="P466" s="319">
        <v>0</v>
      </c>
      <c r="Q466" s="319">
        <v>0</v>
      </c>
      <c r="R466" s="319">
        <v>54860.03</v>
      </c>
      <c r="S466" s="319">
        <v>0</v>
      </c>
      <c r="T466" s="319">
        <v>0</v>
      </c>
      <c r="U466" s="319">
        <v>0</v>
      </c>
      <c r="V466" s="319">
        <v>0</v>
      </c>
      <c r="W466" s="319">
        <v>0</v>
      </c>
      <c r="X466" s="319">
        <v>0</v>
      </c>
      <c r="Y466" s="319">
        <v>0</v>
      </c>
      <c r="Z466" s="319">
        <v>0</v>
      </c>
      <c r="AA466" s="319">
        <v>0</v>
      </c>
      <c r="AB466" s="319">
        <v>0</v>
      </c>
      <c r="AC466" s="319">
        <v>0</v>
      </c>
      <c r="AD466" s="319">
        <v>10000000</v>
      </c>
      <c r="AE466" s="319">
        <v>0</v>
      </c>
      <c r="AF466" s="319">
        <v>0</v>
      </c>
      <c r="AG466" s="319">
        <v>0</v>
      </c>
      <c r="AH466" s="319">
        <v>0</v>
      </c>
      <c r="AI466" s="319">
        <v>0</v>
      </c>
      <c r="AJ466" s="319">
        <v>0</v>
      </c>
      <c r="AK466" s="319">
        <v>0</v>
      </c>
      <c r="AL466" s="319">
        <v>0</v>
      </c>
      <c r="AM466" s="319">
        <v>0</v>
      </c>
      <c r="AN466" s="319">
        <v>0</v>
      </c>
      <c r="AO466" s="319">
        <v>0</v>
      </c>
      <c r="AP466" s="319">
        <v>0</v>
      </c>
      <c r="AQ466" s="319">
        <v>0</v>
      </c>
      <c r="AR466" s="319">
        <v>0</v>
      </c>
      <c r="AS466" s="319">
        <v>0</v>
      </c>
      <c r="AT466" s="319">
        <v>0</v>
      </c>
      <c r="AU466" s="319">
        <v>0</v>
      </c>
      <c r="AV466" s="319">
        <v>0</v>
      </c>
      <c r="AW466" s="319">
        <v>0</v>
      </c>
      <c r="AX466" s="319">
        <v>0</v>
      </c>
      <c r="AY466" s="319">
        <v>127810.7</v>
      </c>
      <c r="AZ466" s="319">
        <v>0</v>
      </c>
      <c r="BA466" s="319">
        <v>0</v>
      </c>
      <c r="BB466" s="319">
        <v>0</v>
      </c>
      <c r="BC466" s="319">
        <v>0</v>
      </c>
      <c r="BD466" s="319">
        <v>9050000</v>
      </c>
      <c r="BE466" s="319">
        <v>0</v>
      </c>
      <c r="BF466" s="319">
        <v>0</v>
      </c>
      <c r="BG466" s="319">
        <v>0</v>
      </c>
      <c r="BH466" s="319">
        <v>0</v>
      </c>
      <c r="BI466" s="319">
        <v>0</v>
      </c>
      <c r="BJ466" s="319">
        <v>0</v>
      </c>
      <c r="BK466" s="319">
        <v>0</v>
      </c>
      <c r="BL466" s="319">
        <v>0</v>
      </c>
      <c r="BM466" s="319">
        <v>500000</v>
      </c>
      <c r="BN466" s="319">
        <v>0</v>
      </c>
      <c r="BO466" s="319">
        <v>0</v>
      </c>
      <c r="BP466" s="319">
        <v>0</v>
      </c>
      <c r="BQ466" s="319">
        <v>0</v>
      </c>
      <c r="BR466" s="319">
        <v>0</v>
      </c>
      <c r="BS466" s="319">
        <v>0</v>
      </c>
      <c r="BT466" s="319">
        <v>0</v>
      </c>
      <c r="BU466" s="319">
        <v>0</v>
      </c>
      <c r="BV466" s="319">
        <v>400000</v>
      </c>
      <c r="BW466" s="319">
        <v>0</v>
      </c>
      <c r="BX466" s="319">
        <v>0</v>
      </c>
      <c r="BY466" s="319">
        <v>6958000.0499999998</v>
      </c>
      <c r="BZ466" s="319">
        <v>0</v>
      </c>
      <c r="CA466" s="319">
        <v>0</v>
      </c>
      <c r="CB466" s="319">
        <v>0</v>
      </c>
      <c r="CC466" s="319">
        <v>0</v>
      </c>
      <c r="CD466" s="319">
        <v>2000000</v>
      </c>
      <c r="CE466" s="319">
        <v>0</v>
      </c>
      <c r="CF466" s="319">
        <v>0</v>
      </c>
      <c r="CG466" s="319">
        <v>0</v>
      </c>
      <c r="CH466" s="319">
        <v>0</v>
      </c>
      <c r="CI466" s="319">
        <v>0</v>
      </c>
      <c r="CJ466" s="319">
        <v>0</v>
      </c>
      <c r="CK466" s="319">
        <v>0</v>
      </c>
      <c r="CL466" s="319">
        <v>0</v>
      </c>
      <c r="CM466" s="319">
        <v>0</v>
      </c>
      <c r="CN466" s="319">
        <v>0</v>
      </c>
      <c r="CO466" s="319">
        <v>0</v>
      </c>
      <c r="CP466" s="319">
        <v>0</v>
      </c>
      <c r="CQ466" s="319">
        <v>1000000</v>
      </c>
      <c r="CR466" s="319">
        <v>0</v>
      </c>
      <c r="CS466" s="319">
        <v>0</v>
      </c>
      <c r="CT466" s="319">
        <v>0</v>
      </c>
      <c r="CU466" s="319">
        <v>0</v>
      </c>
      <c r="CV466" s="319">
        <v>0</v>
      </c>
      <c r="CW466" s="319">
        <v>0</v>
      </c>
      <c r="CX466" s="319">
        <v>0</v>
      </c>
      <c r="CY466" s="319">
        <v>6040000</v>
      </c>
      <c r="CZ466" s="319">
        <v>0</v>
      </c>
      <c r="DA466" s="319">
        <v>0</v>
      </c>
      <c r="DB466" s="319">
        <v>0</v>
      </c>
      <c r="DC466" s="319">
        <v>0</v>
      </c>
      <c r="DD466" s="319">
        <v>6000000</v>
      </c>
      <c r="DE466" s="319">
        <v>8000000</v>
      </c>
      <c r="DF466" s="319">
        <v>0</v>
      </c>
      <c r="DG466" s="319">
        <v>0</v>
      </c>
      <c r="DH466" s="319">
        <v>0</v>
      </c>
      <c r="DI466" s="319">
        <v>0</v>
      </c>
      <c r="DJ466" s="319">
        <v>0</v>
      </c>
      <c r="DK466" s="319">
        <v>0</v>
      </c>
      <c r="DL466" s="319">
        <v>0</v>
      </c>
      <c r="DM466" s="319">
        <v>0</v>
      </c>
      <c r="DN466" s="319">
        <v>0</v>
      </c>
      <c r="DO466" s="319">
        <v>0</v>
      </c>
      <c r="DP466" s="319">
        <v>0</v>
      </c>
      <c r="DQ466" s="319">
        <v>0</v>
      </c>
      <c r="DR466" s="319">
        <v>385000</v>
      </c>
      <c r="DS466" s="319">
        <v>0</v>
      </c>
      <c r="DT466" s="319">
        <v>0</v>
      </c>
      <c r="DU466" s="319">
        <v>0</v>
      </c>
      <c r="DV466" s="319">
        <v>0</v>
      </c>
      <c r="DW466" s="319">
        <v>0</v>
      </c>
      <c r="DX466" s="319">
        <v>0</v>
      </c>
      <c r="DY466" s="319">
        <v>3000000</v>
      </c>
      <c r="DZ466" s="319">
        <v>0</v>
      </c>
      <c r="EA466" s="319">
        <v>16415000</v>
      </c>
      <c r="EB466" s="319">
        <v>0</v>
      </c>
      <c r="EC466" s="319">
        <v>0</v>
      </c>
      <c r="ED466" s="319">
        <v>10300</v>
      </c>
      <c r="EE466" s="319">
        <v>0</v>
      </c>
      <c r="EF466" s="319">
        <v>0</v>
      </c>
      <c r="EG466" s="319">
        <v>2000000</v>
      </c>
      <c r="EH466" s="319">
        <v>0</v>
      </c>
      <c r="EI466" s="319">
        <v>0</v>
      </c>
      <c r="EJ466" s="319">
        <v>0</v>
      </c>
      <c r="EK466" s="319">
        <v>859.93</v>
      </c>
      <c r="EL466" s="319">
        <v>0</v>
      </c>
      <c r="EM466" s="319">
        <v>0</v>
      </c>
      <c r="EN466" s="319">
        <v>0</v>
      </c>
      <c r="EO466" s="319">
        <v>0</v>
      </c>
      <c r="EP466" s="319">
        <v>9200000</v>
      </c>
      <c r="EQ466" s="319">
        <v>0</v>
      </c>
      <c r="ER466" s="319">
        <v>0</v>
      </c>
      <c r="ES466" s="319">
        <v>0</v>
      </c>
      <c r="ET466" s="319">
        <v>0</v>
      </c>
      <c r="EU466" s="319">
        <v>0</v>
      </c>
      <c r="EV466" s="319">
        <v>0</v>
      </c>
      <c r="EW466" s="319">
        <v>0</v>
      </c>
      <c r="EX466" s="319">
        <v>0</v>
      </c>
      <c r="EY466" s="319">
        <v>9000000</v>
      </c>
      <c r="EZ466" s="319">
        <v>319450000</v>
      </c>
      <c r="FA466" s="319">
        <v>0</v>
      </c>
      <c r="FB466" s="319">
        <v>0</v>
      </c>
      <c r="FC466" s="319">
        <v>47807.64</v>
      </c>
      <c r="FD466" s="319">
        <v>0</v>
      </c>
      <c r="FE466" s="319">
        <v>0</v>
      </c>
      <c r="FF466" s="319">
        <v>0</v>
      </c>
      <c r="FG466" s="319">
        <v>0</v>
      </c>
      <c r="FH466" s="319">
        <v>260000</v>
      </c>
      <c r="FI466" s="319">
        <v>0</v>
      </c>
      <c r="FJ466" s="319">
        <v>0</v>
      </c>
      <c r="FK466" s="319">
        <v>0</v>
      </c>
      <c r="FL466" s="319">
        <v>0</v>
      </c>
      <c r="FM466" s="319">
        <v>0</v>
      </c>
      <c r="FN466" s="319">
        <v>0</v>
      </c>
      <c r="FO466" s="319">
        <v>12.6</v>
      </c>
      <c r="FP466" s="319">
        <v>0</v>
      </c>
      <c r="FQ466" s="319">
        <v>0</v>
      </c>
      <c r="FR466" s="319">
        <v>0</v>
      </c>
      <c r="FS466" s="319">
        <v>0</v>
      </c>
      <c r="FT466" s="319">
        <v>0</v>
      </c>
      <c r="FU466" s="319">
        <v>0</v>
      </c>
      <c r="FV466" s="319">
        <v>0</v>
      </c>
      <c r="FW466" s="319">
        <v>0</v>
      </c>
      <c r="FX466" s="319">
        <v>2742500</v>
      </c>
      <c r="FY466" s="319">
        <v>0</v>
      </c>
      <c r="FZ466" s="319">
        <v>0</v>
      </c>
      <c r="GA466" s="319">
        <v>0</v>
      </c>
      <c r="GB466" s="319">
        <v>0</v>
      </c>
      <c r="GC466" s="319">
        <v>0</v>
      </c>
      <c r="GD466" s="319">
        <v>0</v>
      </c>
      <c r="GE466" s="319">
        <v>0</v>
      </c>
      <c r="GF466" s="319">
        <v>0</v>
      </c>
      <c r="GG466" s="319">
        <v>0</v>
      </c>
      <c r="GH466" s="319">
        <v>0</v>
      </c>
      <c r="GI466" s="319">
        <v>0</v>
      </c>
      <c r="GJ466" s="319">
        <v>0</v>
      </c>
      <c r="GK466" s="319">
        <v>26000000</v>
      </c>
      <c r="GL466" s="319">
        <v>3399878.85</v>
      </c>
      <c r="GM466" s="319">
        <v>0</v>
      </c>
      <c r="GN466" s="319">
        <v>0</v>
      </c>
      <c r="GO466" s="319">
        <v>0</v>
      </c>
      <c r="GP466" s="319">
        <v>0</v>
      </c>
      <c r="GQ466" s="319">
        <v>0</v>
      </c>
      <c r="GR466" s="319">
        <v>0</v>
      </c>
      <c r="GS466" s="319">
        <v>56500000</v>
      </c>
      <c r="GT466" s="319">
        <v>0</v>
      </c>
      <c r="GU466" s="319">
        <v>0</v>
      </c>
      <c r="GV466" s="319">
        <v>0</v>
      </c>
      <c r="GW466" s="319">
        <v>0</v>
      </c>
      <c r="GX466" s="319">
        <v>8000000</v>
      </c>
      <c r="GY466" s="319">
        <v>0</v>
      </c>
      <c r="GZ466" s="319">
        <v>0</v>
      </c>
      <c r="HA466" s="319">
        <v>800000</v>
      </c>
      <c r="HB466" s="319">
        <v>0</v>
      </c>
      <c r="HC466" s="319">
        <v>0</v>
      </c>
      <c r="HD466" s="319">
        <v>0</v>
      </c>
      <c r="HE466" s="319">
        <v>0</v>
      </c>
      <c r="HF466" s="319">
        <v>0</v>
      </c>
      <c r="HG466" s="319">
        <v>0</v>
      </c>
      <c r="HH466" s="319">
        <v>0</v>
      </c>
      <c r="HI466" s="319">
        <v>0</v>
      </c>
      <c r="HJ466" s="319">
        <v>1500000</v>
      </c>
      <c r="HK466" s="319">
        <v>0</v>
      </c>
      <c r="HL466" s="319">
        <v>0</v>
      </c>
      <c r="HM466" s="319">
        <v>0</v>
      </c>
      <c r="HN466" s="319">
        <v>0</v>
      </c>
      <c r="HO466" s="319">
        <v>0</v>
      </c>
      <c r="HP466" s="319">
        <v>0</v>
      </c>
      <c r="HQ466" s="319">
        <v>0</v>
      </c>
      <c r="HR466" s="319">
        <v>4000000</v>
      </c>
      <c r="HS466" s="319">
        <v>0</v>
      </c>
      <c r="HT466" s="319">
        <v>0</v>
      </c>
      <c r="HU466" s="319">
        <v>0</v>
      </c>
      <c r="HV466" s="319">
        <v>1000000</v>
      </c>
      <c r="HW466" s="319">
        <v>0</v>
      </c>
      <c r="HX466" s="319">
        <v>0</v>
      </c>
      <c r="HY466" s="319">
        <v>0</v>
      </c>
      <c r="HZ466" s="319">
        <v>0</v>
      </c>
      <c r="IA466" s="319">
        <v>5.0999999999999996</v>
      </c>
      <c r="IB466" s="319">
        <v>0</v>
      </c>
      <c r="IC466" s="319">
        <v>0</v>
      </c>
      <c r="ID466" s="319">
        <v>0</v>
      </c>
      <c r="IE466" s="319">
        <v>0</v>
      </c>
      <c r="IF466" s="319">
        <v>0</v>
      </c>
      <c r="IG466" s="319">
        <v>0</v>
      </c>
      <c r="IH466" s="319">
        <v>0</v>
      </c>
      <c r="II466" s="319">
        <v>489951.87</v>
      </c>
      <c r="IJ466" s="319">
        <v>47.05</v>
      </c>
      <c r="IK466" s="319">
        <v>0</v>
      </c>
      <c r="IL466" s="319">
        <v>200000</v>
      </c>
      <c r="IM466" s="319">
        <v>0</v>
      </c>
      <c r="IN466" s="319">
        <v>0</v>
      </c>
      <c r="IO466" s="319">
        <v>0</v>
      </c>
      <c r="IP466" s="319">
        <v>0</v>
      </c>
      <c r="IQ466" s="319">
        <v>0</v>
      </c>
      <c r="IR466" s="319">
        <v>0</v>
      </c>
      <c r="IS466" s="319">
        <v>0</v>
      </c>
      <c r="IT466" s="319">
        <v>0</v>
      </c>
      <c r="IU466" s="319">
        <v>0</v>
      </c>
      <c r="IV466" s="319">
        <v>3000000</v>
      </c>
      <c r="IW466" s="319">
        <v>0</v>
      </c>
      <c r="IX466" s="319">
        <v>0</v>
      </c>
      <c r="IY466" s="319">
        <v>0</v>
      </c>
      <c r="IZ466" s="319">
        <v>0</v>
      </c>
      <c r="JA466" s="319">
        <v>0</v>
      </c>
      <c r="JB466" s="319">
        <v>0</v>
      </c>
      <c r="JC466" s="319">
        <v>0</v>
      </c>
      <c r="JD466" s="319">
        <v>0</v>
      </c>
      <c r="JE466" s="319">
        <v>0</v>
      </c>
      <c r="JF466" s="319">
        <v>0</v>
      </c>
      <c r="JG466" s="319">
        <v>0</v>
      </c>
      <c r="JH466" s="319">
        <v>0</v>
      </c>
      <c r="JI466" s="319">
        <v>0</v>
      </c>
      <c r="JJ466" s="319">
        <v>0</v>
      </c>
      <c r="JK466" s="319">
        <v>0</v>
      </c>
      <c r="JL466" s="319">
        <v>0</v>
      </c>
      <c r="JM466" s="319">
        <v>0</v>
      </c>
      <c r="JN466" s="319">
        <v>0</v>
      </c>
      <c r="JO466" s="319">
        <v>0</v>
      </c>
      <c r="JP466" s="319">
        <v>0</v>
      </c>
      <c r="JQ466" s="319">
        <v>0</v>
      </c>
      <c r="JR466" s="319">
        <v>0</v>
      </c>
      <c r="JS466" s="319">
        <v>12500000</v>
      </c>
      <c r="JT466" s="319">
        <v>0</v>
      </c>
      <c r="JU466" s="319">
        <v>0</v>
      </c>
      <c r="JV466" s="319">
        <v>0</v>
      </c>
      <c r="JW466" s="319">
        <v>4500000</v>
      </c>
      <c r="JX466" s="319">
        <v>0</v>
      </c>
      <c r="JY466" s="319">
        <v>100000</v>
      </c>
      <c r="JZ466" s="319">
        <v>0</v>
      </c>
      <c r="KA466" s="319">
        <v>0</v>
      </c>
      <c r="KB466" s="319">
        <v>0</v>
      </c>
      <c r="KC466" s="319">
        <v>0</v>
      </c>
      <c r="KD466" s="319">
        <v>0</v>
      </c>
      <c r="KE466" s="319">
        <v>7500000</v>
      </c>
      <c r="KF466" s="319">
        <v>0</v>
      </c>
      <c r="KG466" s="319">
        <v>0</v>
      </c>
      <c r="KH466" s="319">
        <v>0</v>
      </c>
      <c r="KI466" s="319">
        <v>0</v>
      </c>
      <c r="KJ466" s="319">
        <v>0</v>
      </c>
      <c r="KK466" s="319">
        <v>0</v>
      </c>
      <c r="KL466" s="319">
        <v>0</v>
      </c>
      <c r="KM466" s="319">
        <v>0</v>
      </c>
      <c r="KN466" s="319">
        <v>0</v>
      </c>
      <c r="KO466" s="319">
        <v>0</v>
      </c>
      <c r="KP466" s="319">
        <v>0</v>
      </c>
      <c r="KQ466" s="319">
        <v>0</v>
      </c>
      <c r="KR466" s="319">
        <v>0</v>
      </c>
      <c r="KS466" s="318">
        <v>450000</v>
      </c>
      <c r="KU466" s="312">
        <v>21</v>
      </c>
      <c r="KV466" s="312">
        <v>210</v>
      </c>
      <c r="KY466" s="312">
        <v>9210</v>
      </c>
    </row>
    <row r="467" spans="1:311" x14ac:dyDescent="0.25">
      <c r="A467" s="317">
        <v>2022</v>
      </c>
      <c r="B467" s="316" t="s">
        <v>781</v>
      </c>
      <c r="C467" s="316" t="s">
        <v>799</v>
      </c>
      <c r="D467" s="316" t="s">
        <v>800</v>
      </c>
      <c r="E467" s="316" t="s">
        <v>780</v>
      </c>
      <c r="F467" s="315">
        <v>0</v>
      </c>
      <c r="G467" s="315">
        <v>0</v>
      </c>
      <c r="H467" s="315">
        <v>0</v>
      </c>
      <c r="I467" s="315">
        <v>0</v>
      </c>
      <c r="J467" s="315">
        <v>0</v>
      </c>
      <c r="K467" s="315">
        <v>0</v>
      </c>
      <c r="L467" s="315">
        <v>0</v>
      </c>
      <c r="M467" s="315">
        <v>0</v>
      </c>
      <c r="N467" s="315">
        <v>0</v>
      </c>
      <c r="O467" s="315">
        <v>0</v>
      </c>
      <c r="P467" s="315">
        <v>0</v>
      </c>
      <c r="Q467" s="315">
        <v>0</v>
      </c>
      <c r="R467" s="315">
        <v>0</v>
      </c>
      <c r="S467" s="315">
        <v>0</v>
      </c>
      <c r="T467" s="315">
        <v>0</v>
      </c>
      <c r="U467" s="315">
        <v>0</v>
      </c>
      <c r="V467" s="315">
        <v>0</v>
      </c>
      <c r="W467" s="315">
        <v>0</v>
      </c>
      <c r="X467" s="315">
        <v>1000000</v>
      </c>
      <c r="Y467" s="315">
        <v>0</v>
      </c>
      <c r="Z467" s="315">
        <v>0</v>
      </c>
      <c r="AA467" s="315">
        <v>0</v>
      </c>
      <c r="AB467" s="315">
        <v>0</v>
      </c>
      <c r="AC467" s="315">
        <v>0</v>
      </c>
      <c r="AD467" s="315">
        <v>0</v>
      </c>
      <c r="AE467" s="315">
        <v>0</v>
      </c>
      <c r="AF467" s="315">
        <v>0</v>
      </c>
      <c r="AG467" s="315">
        <v>0</v>
      </c>
      <c r="AH467" s="315">
        <v>0</v>
      </c>
      <c r="AI467" s="315">
        <v>0</v>
      </c>
      <c r="AJ467" s="315">
        <v>0</v>
      </c>
      <c r="AK467" s="315">
        <v>0</v>
      </c>
      <c r="AL467" s="315">
        <v>0</v>
      </c>
      <c r="AM467" s="315">
        <v>0</v>
      </c>
      <c r="AN467" s="315">
        <v>0</v>
      </c>
      <c r="AO467" s="315">
        <v>0</v>
      </c>
      <c r="AP467" s="315">
        <v>0</v>
      </c>
      <c r="AQ467" s="315">
        <v>0</v>
      </c>
      <c r="AR467" s="315">
        <v>0</v>
      </c>
      <c r="AS467" s="315">
        <v>0</v>
      </c>
      <c r="AT467" s="315">
        <v>0</v>
      </c>
      <c r="AU467" s="315">
        <v>0</v>
      </c>
      <c r="AV467" s="315">
        <v>0</v>
      </c>
      <c r="AW467" s="315">
        <v>0</v>
      </c>
      <c r="AX467" s="315">
        <v>865.92</v>
      </c>
      <c r="AY467" s="315">
        <v>0</v>
      </c>
      <c r="AZ467" s="315">
        <v>0</v>
      </c>
      <c r="BA467" s="315">
        <v>0</v>
      </c>
      <c r="BB467" s="315">
        <v>4779.72</v>
      </c>
      <c r="BC467" s="315">
        <v>2065.7199999999998</v>
      </c>
      <c r="BD467" s="315">
        <v>0</v>
      </c>
      <c r="BE467" s="315">
        <v>0</v>
      </c>
      <c r="BF467" s="315">
        <v>0</v>
      </c>
      <c r="BG467" s="315">
        <v>0</v>
      </c>
      <c r="BH467" s="315">
        <v>0</v>
      </c>
      <c r="BI467" s="315">
        <v>0</v>
      </c>
      <c r="BJ467" s="315">
        <v>0</v>
      </c>
      <c r="BK467" s="315">
        <v>0</v>
      </c>
      <c r="BL467" s="315">
        <v>0</v>
      </c>
      <c r="BM467" s="315">
        <v>0</v>
      </c>
      <c r="BN467" s="315">
        <v>90281</v>
      </c>
      <c r="BO467" s="315">
        <v>0</v>
      </c>
      <c r="BP467" s="315">
        <v>0</v>
      </c>
      <c r="BQ467" s="315">
        <v>0</v>
      </c>
      <c r="BR467" s="315">
        <v>43103.27</v>
      </c>
      <c r="BS467" s="315">
        <v>0</v>
      </c>
      <c r="BT467" s="315">
        <v>0</v>
      </c>
      <c r="BU467" s="315">
        <v>0</v>
      </c>
      <c r="BV467" s="315">
        <v>0</v>
      </c>
      <c r="BW467" s="315">
        <v>0</v>
      </c>
      <c r="BX467" s="315">
        <v>0</v>
      </c>
      <c r="BY467" s="315">
        <v>0</v>
      </c>
      <c r="BZ467" s="315">
        <v>0</v>
      </c>
      <c r="CA467" s="315">
        <v>0</v>
      </c>
      <c r="CB467" s="315">
        <v>0</v>
      </c>
      <c r="CC467" s="315">
        <v>0</v>
      </c>
      <c r="CD467" s="315">
        <v>0</v>
      </c>
      <c r="CE467" s="315">
        <v>3000000</v>
      </c>
      <c r="CF467" s="315">
        <v>0</v>
      </c>
      <c r="CG467" s="315">
        <v>0</v>
      </c>
      <c r="CH467" s="315">
        <v>0</v>
      </c>
      <c r="CI467" s="315">
        <v>0</v>
      </c>
      <c r="CJ467" s="315">
        <v>0</v>
      </c>
      <c r="CK467" s="315">
        <v>0</v>
      </c>
      <c r="CL467" s="315">
        <v>0</v>
      </c>
      <c r="CM467" s="315">
        <v>0</v>
      </c>
      <c r="CN467" s="315">
        <v>0</v>
      </c>
      <c r="CO467" s="315">
        <v>0</v>
      </c>
      <c r="CP467" s="315">
        <v>0</v>
      </c>
      <c r="CQ467" s="315">
        <v>0</v>
      </c>
      <c r="CR467" s="315">
        <v>0</v>
      </c>
      <c r="CS467" s="315">
        <v>0</v>
      </c>
      <c r="CT467" s="315">
        <v>0</v>
      </c>
      <c r="CU467" s="315">
        <v>0</v>
      </c>
      <c r="CV467" s="315">
        <v>0</v>
      </c>
      <c r="CW467" s="315">
        <v>0</v>
      </c>
      <c r="CX467" s="315">
        <v>0</v>
      </c>
      <c r="CY467" s="315">
        <v>0</v>
      </c>
      <c r="CZ467" s="315">
        <v>3000000</v>
      </c>
      <c r="DA467" s="315">
        <v>0</v>
      </c>
      <c r="DB467" s="315">
        <v>0</v>
      </c>
      <c r="DC467" s="315">
        <v>0</v>
      </c>
      <c r="DD467" s="315">
        <v>0</v>
      </c>
      <c r="DE467" s="315">
        <v>0</v>
      </c>
      <c r="DF467" s="315">
        <v>0</v>
      </c>
      <c r="DG467" s="315">
        <v>6452.53</v>
      </c>
      <c r="DH467" s="315">
        <v>0</v>
      </c>
      <c r="DI467" s="315">
        <v>0</v>
      </c>
      <c r="DJ467" s="315">
        <v>0</v>
      </c>
      <c r="DK467" s="315">
        <v>0</v>
      </c>
      <c r="DL467" s="315">
        <v>0</v>
      </c>
      <c r="DM467" s="315">
        <v>0</v>
      </c>
      <c r="DN467" s="315">
        <v>0</v>
      </c>
      <c r="DO467" s="315">
        <v>0</v>
      </c>
      <c r="DP467" s="315">
        <v>0</v>
      </c>
      <c r="DQ467" s="315">
        <v>0</v>
      </c>
      <c r="DR467" s="315">
        <v>0</v>
      </c>
      <c r="DS467" s="315">
        <v>0</v>
      </c>
      <c r="DT467" s="315">
        <v>705.5</v>
      </c>
      <c r="DU467" s="315">
        <v>0</v>
      </c>
      <c r="DV467" s="315">
        <v>0</v>
      </c>
      <c r="DW467" s="315">
        <v>0</v>
      </c>
      <c r="DX467" s="315">
        <v>0</v>
      </c>
      <c r="DY467" s="315">
        <v>0</v>
      </c>
      <c r="DZ467" s="315">
        <v>0</v>
      </c>
      <c r="EA467" s="315">
        <v>0</v>
      </c>
      <c r="EB467" s="315">
        <v>0</v>
      </c>
      <c r="EC467" s="315">
        <v>0</v>
      </c>
      <c r="ED467" s="315">
        <v>0</v>
      </c>
      <c r="EE467" s="315">
        <v>0</v>
      </c>
      <c r="EF467" s="315">
        <v>0</v>
      </c>
      <c r="EG467" s="315">
        <v>0</v>
      </c>
      <c r="EH467" s="315">
        <v>0</v>
      </c>
      <c r="EI467" s="315">
        <v>0</v>
      </c>
      <c r="EJ467" s="315">
        <v>0</v>
      </c>
      <c r="EK467" s="315">
        <v>0</v>
      </c>
      <c r="EL467" s="315">
        <v>0</v>
      </c>
      <c r="EM467" s="315">
        <v>0</v>
      </c>
      <c r="EN467" s="315">
        <v>0</v>
      </c>
      <c r="EO467" s="315">
        <v>0</v>
      </c>
      <c r="EP467" s="315">
        <v>0</v>
      </c>
      <c r="EQ467" s="315">
        <v>0</v>
      </c>
      <c r="ER467" s="315">
        <v>85169.42</v>
      </c>
      <c r="ES467" s="315">
        <v>0</v>
      </c>
      <c r="ET467" s="315">
        <v>0</v>
      </c>
      <c r="EU467" s="315">
        <v>0</v>
      </c>
      <c r="EV467" s="315">
        <v>0</v>
      </c>
      <c r="EW467" s="315">
        <v>0</v>
      </c>
      <c r="EX467" s="315">
        <v>0</v>
      </c>
      <c r="EY467" s="315">
        <v>0</v>
      </c>
      <c r="EZ467" s="315">
        <v>495000000</v>
      </c>
      <c r="FA467" s="315">
        <v>0</v>
      </c>
      <c r="FB467" s="315">
        <v>0</v>
      </c>
      <c r="FC467" s="315">
        <v>0</v>
      </c>
      <c r="FD467" s="315">
        <v>0</v>
      </c>
      <c r="FE467" s="315">
        <v>0</v>
      </c>
      <c r="FF467" s="315">
        <v>0</v>
      </c>
      <c r="FG467" s="315">
        <v>0</v>
      </c>
      <c r="FH467" s="315">
        <v>0</v>
      </c>
      <c r="FI467" s="315">
        <v>0</v>
      </c>
      <c r="FJ467" s="315">
        <v>0</v>
      </c>
      <c r="FK467" s="315">
        <v>0</v>
      </c>
      <c r="FL467" s="315">
        <v>0</v>
      </c>
      <c r="FM467" s="315">
        <v>0</v>
      </c>
      <c r="FN467" s="315">
        <v>0</v>
      </c>
      <c r="FO467" s="315">
        <v>0</v>
      </c>
      <c r="FP467" s="315">
        <v>0</v>
      </c>
      <c r="FQ467" s="315">
        <v>0</v>
      </c>
      <c r="FR467" s="315">
        <v>318005.33</v>
      </c>
      <c r="FS467" s="315">
        <v>0</v>
      </c>
      <c r="FT467" s="315">
        <v>0</v>
      </c>
      <c r="FU467" s="315">
        <v>0</v>
      </c>
      <c r="FV467" s="315">
        <v>0</v>
      </c>
      <c r="FW467" s="315">
        <v>0</v>
      </c>
      <c r="FX467" s="315">
        <v>0</v>
      </c>
      <c r="FY467" s="315">
        <v>0</v>
      </c>
      <c r="FZ467" s="315">
        <v>0</v>
      </c>
      <c r="GA467" s="315">
        <v>0</v>
      </c>
      <c r="GB467" s="315">
        <v>0</v>
      </c>
      <c r="GC467" s="315">
        <v>0</v>
      </c>
      <c r="GD467" s="315">
        <v>0</v>
      </c>
      <c r="GE467" s="315">
        <v>0</v>
      </c>
      <c r="GF467" s="315">
        <v>0</v>
      </c>
      <c r="GG467" s="315">
        <v>0</v>
      </c>
      <c r="GH467" s="315">
        <v>0</v>
      </c>
      <c r="GI467" s="315">
        <v>0</v>
      </c>
      <c r="GJ467" s="315">
        <v>0</v>
      </c>
      <c r="GK467" s="315">
        <v>0</v>
      </c>
      <c r="GL467" s="315">
        <v>0</v>
      </c>
      <c r="GM467" s="315">
        <v>29675263.140000001</v>
      </c>
      <c r="GN467" s="315">
        <v>0</v>
      </c>
      <c r="GO467" s="315">
        <v>0</v>
      </c>
      <c r="GP467" s="315">
        <v>0</v>
      </c>
      <c r="GQ467" s="315">
        <v>577000</v>
      </c>
      <c r="GR467" s="315">
        <v>0</v>
      </c>
      <c r="GS467" s="315">
        <v>0</v>
      </c>
      <c r="GT467" s="315">
        <v>0</v>
      </c>
      <c r="GU467" s="315">
        <v>0</v>
      </c>
      <c r="GV467" s="315">
        <v>0</v>
      </c>
      <c r="GW467" s="315">
        <v>0</v>
      </c>
      <c r="GX467" s="315">
        <v>13500</v>
      </c>
      <c r="GY467" s="315">
        <v>0</v>
      </c>
      <c r="GZ467" s="315">
        <v>0</v>
      </c>
      <c r="HA467" s="315">
        <v>0</v>
      </c>
      <c r="HB467" s="315">
        <v>0</v>
      </c>
      <c r="HC467" s="315">
        <v>0</v>
      </c>
      <c r="HD467" s="315">
        <v>0</v>
      </c>
      <c r="HE467" s="315">
        <v>0</v>
      </c>
      <c r="HF467" s="315">
        <v>0</v>
      </c>
      <c r="HG467" s="315">
        <v>0</v>
      </c>
      <c r="HH467" s="315">
        <v>9000000</v>
      </c>
      <c r="HI467" s="315">
        <v>0</v>
      </c>
      <c r="HJ467" s="315">
        <v>0</v>
      </c>
      <c r="HK467" s="315">
        <v>0</v>
      </c>
      <c r="HL467" s="315">
        <v>0</v>
      </c>
      <c r="HM467" s="315">
        <v>0</v>
      </c>
      <c r="HN467" s="315">
        <v>0</v>
      </c>
      <c r="HO467" s="315">
        <v>0</v>
      </c>
      <c r="HP467" s="315">
        <v>0</v>
      </c>
      <c r="HQ467" s="315">
        <v>0</v>
      </c>
      <c r="HR467" s="315">
        <v>0</v>
      </c>
      <c r="HS467" s="315">
        <v>0</v>
      </c>
      <c r="HT467" s="315">
        <v>0</v>
      </c>
      <c r="HU467" s="315">
        <v>0</v>
      </c>
      <c r="HV467" s="315">
        <v>0</v>
      </c>
      <c r="HW467" s="315">
        <v>0</v>
      </c>
      <c r="HX467" s="315">
        <v>0</v>
      </c>
      <c r="HY467" s="315">
        <v>0</v>
      </c>
      <c r="HZ467" s="315">
        <v>0</v>
      </c>
      <c r="IA467" s="315">
        <v>0</v>
      </c>
      <c r="IB467" s="315">
        <v>0</v>
      </c>
      <c r="IC467" s="315">
        <v>0</v>
      </c>
      <c r="ID467" s="315">
        <v>0</v>
      </c>
      <c r="IE467" s="315">
        <v>0</v>
      </c>
      <c r="IF467" s="315">
        <v>0</v>
      </c>
      <c r="IG467" s="315">
        <v>0</v>
      </c>
      <c r="IH467" s="315">
        <v>0</v>
      </c>
      <c r="II467" s="315">
        <v>0</v>
      </c>
      <c r="IJ467" s="315">
        <v>0</v>
      </c>
      <c r="IK467" s="315">
        <v>0</v>
      </c>
      <c r="IL467" s="315">
        <v>0</v>
      </c>
      <c r="IM467" s="315">
        <v>0</v>
      </c>
      <c r="IN467" s="315">
        <v>0</v>
      </c>
      <c r="IO467" s="315">
        <v>0</v>
      </c>
      <c r="IP467" s="315">
        <v>0</v>
      </c>
      <c r="IQ467" s="315">
        <v>0</v>
      </c>
      <c r="IR467" s="315">
        <v>0</v>
      </c>
      <c r="IS467" s="315">
        <v>0</v>
      </c>
      <c r="IT467" s="315">
        <v>0</v>
      </c>
      <c r="IU467" s="315">
        <v>0</v>
      </c>
      <c r="IV467" s="315">
        <v>0</v>
      </c>
      <c r="IW467" s="315">
        <v>0</v>
      </c>
      <c r="IX467" s="315">
        <v>0</v>
      </c>
      <c r="IY467" s="315">
        <v>0</v>
      </c>
      <c r="IZ467" s="315">
        <v>0</v>
      </c>
      <c r="JA467" s="315">
        <v>0</v>
      </c>
      <c r="JB467" s="315">
        <v>0</v>
      </c>
      <c r="JC467" s="315">
        <v>0</v>
      </c>
      <c r="JD467" s="315">
        <v>0</v>
      </c>
      <c r="JE467" s="315">
        <v>0</v>
      </c>
      <c r="JF467" s="315">
        <v>0</v>
      </c>
      <c r="JG467" s="315">
        <v>0</v>
      </c>
      <c r="JH467" s="315">
        <v>0</v>
      </c>
      <c r="JI467" s="315">
        <v>0</v>
      </c>
      <c r="JJ467" s="315">
        <v>0</v>
      </c>
      <c r="JK467" s="315">
        <v>0</v>
      </c>
      <c r="JL467" s="315">
        <v>0</v>
      </c>
      <c r="JM467" s="315">
        <v>0</v>
      </c>
      <c r="JN467" s="315">
        <v>0</v>
      </c>
      <c r="JO467" s="315">
        <v>0</v>
      </c>
      <c r="JP467" s="315">
        <v>0</v>
      </c>
      <c r="JQ467" s="315">
        <v>0</v>
      </c>
      <c r="JR467" s="315">
        <v>0</v>
      </c>
      <c r="JS467" s="315">
        <v>0</v>
      </c>
      <c r="JT467" s="315">
        <v>0</v>
      </c>
      <c r="JU467" s="315">
        <v>0</v>
      </c>
      <c r="JV467" s="315">
        <v>60000000</v>
      </c>
      <c r="JW467" s="315">
        <v>0</v>
      </c>
      <c r="JX467" s="315">
        <v>0</v>
      </c>
      <c r="JY467" s="315">
        <v>0</v>
      </c>
      <c r="JZ467" s="315">
        <v>0</v>
      </c>
      <c r="KA467" s="315">
        <v>0</v>
      </c>
      <c r="KB467" s="315">
        <v>0</v>
      </c>
      <c r="KC467" s="315">
        <v>0</v>
      </c>
      <c r="KD467" s="315">
        <v>0</v>
      </c>
      <c r="KE467" s="315">
        <v>0</v>
      </c>
      <c r="KF467" s="315">
        <v>0</v>
      </c>
      <c r="KG467" s="315">
        <v>0</v>
      </c>
      <c r="KH467" s="315">
        <v>0</v>
      </c>
      <c r="KI467" s="315">
        <v>0</v>
      </c>
      <c r="KJ467" s="315">
        <v>0</v>
      </c>
      <c r="KK467" s="315">
        <v>0</v>
      </c>
      <c r="KL467" s="315">
        <v>0</v>
      </c>
      <c r="KM467" s="315">
        <v>0</v>
      </c>
      <c r="KN467" s="315">
        <v>0</v>
      </c>
      <c r="KO467" s="315">
        <v>0</v>
      </c>
      <c r="KP467" s="315">
        <v>0</v>
      </c>
      <c r="KQ467" s="315">
        <v>0</v>
      </c>
      <c r="KR467" s="315">
        <v>1000000</v>
      </c>
      <c r="KS467" s="314">
        <v>0</v>
      </c>
      <c r="KU467" s="312">
        <v>21</v>
      </c>
      <c r="KV467" s="312">
        <v>219</v>
      </c>
      <c r="KY467" s="312">
        <v>9219</v>
      </c>
    </row>
    <row r="468" spans="1:311" x14ac:dyDescent="0.25">
      <c r="A468" s="321">
        <v>2022</v>
      </c>
      <c r="B468" s="320" t="s">
        <v>781</v>
      </c>
      <c r="C468" s="320" t="s">
        <v>799</v>
      </c>
      <c r="D468" s="320" t="s">
        <v>321</v>
      </c>
      <c r="E468" s="320" t="s">
        <v>780</v>
      </c>
      <c r="F468" s="319">
        <v>0</v>
      </c>
      <c r="G468" s="319">
        <v>0</v>
      </c>
      <c r="H468" s="319">
        <v>0</v>
      </c>
      <c r="I468" s="319">
        <v>0</v>
      </c>
      <c r="J468" s="319">
        <v>0</v>
      </c>
      <c r="K468" s="319">
        <v>0</v>
      </c>
      <c r="L468" s="319">
        <v>0</v>
      </c>
      <c r="M468" s="319">
        <v>0</v>
      </c>
      <c r="N468" s="319">
        <v>3000000</v>
      </c>
      <c r="O468" s="319">
        <v>0</v>
      </c>
      <c r="P468" s="319">
        <v>0</v>
      </c>
      <c r="Q468" s="319">
        <v>0</v>
      </c>
      <c r="R468" s="319">
        <v>54860.03</v>
      </c>
      <c r="S468" s="319">
        <v>0</v>
      </c>
      <c r="T468" s="319">
        <v>0</v>
      </c>
      <c r="U468" s="319">
        <v>0</v>
      </c>
      <c r="V468" s="319">
        <v>0</v>
      </c>
      <c r="W468" s="319">
        <v>0</v>
      </c>
      <c r="X468" s="319">
        <v>1000000</v>
      </c>
      <c r="Y468" s="319">
        <v>0</v>
      </c>
      <c r="Z468" s="319">
        <v>0</v>
      </c>
      <c r="AA468" s="319">
        <v>0</v>
      </c>
      <c r="AB468" s="319">
        <v>0</v>
      </c>
      <c r="AC468" s="319">
        <v>0</v>
      </c>
      <c r="AD468" s="319">
        <v>10000000</v>
      </c>
      <c r="AE468" s="319">
        <v>0</v>
      </c>
      <c r="AF468" s="319">
        <v>0</v>
      </c>
      <c r="AG468" s="319">
        <v>0</v>
      </c>
      <c r="AH468" s="319">
        <v>0</v>
      </c>
      <c r="AI468" s="319">
        <v>0</v>
      </c>
      <c r="AJ468" s="319">
        <v>0</v>
      </c>
      <c r="AK468" s="319">
        <v>0</v>
      </c>
      <c r="AL468" s="319">
        <v>0</v>
      </c>
      <c r="AM468" s="319">
        <v>0</v>
      </c>
      <c r="AN468" s="319">
        <v>0</v>
      </c>
      <c r="AO468" s="319">
        <v>0</v>
      </c>
      <c r="AP468" s="319">
        <v>0</v>
      </c>
      <c r="AQ468" s="319">
        <v>0</v>
      </c>
      <c r="AR468" s="319">
        <v>0</v>
      </c>
      <c r="AS468" s="319">
        <v>0</v>
      </c>
      <c r="AT468" s="319">
        <v>0</v>
      </c>
      <c r="AU468" s="319">
        <v>0</v>
      </c>
      <c r="AV468" s="319">
        <v>0</v>
      </c>
      <c r="AW468" s="319">
        <v>0</v>
      </c>
      <c r="AX468" s="319">
        <v>865.92</v>
      </c>
      <c r="AY468" s="319">
        <v>127810.7</v>
      </c>
      <c r="AZ468" s="319">
        <v>0</v>
      </c>
      <c r="BA468" s="319">
        <v>0</v>
      </c>
      <c r="BB468" s="319">
        <v>4779.72</v>
      </c>
      <c r="BC468" s="319">
        <v>2065.7199999999998</v>
      </c>
      <c r="BD468" s="319">
        <v>9050000</v>
      </c>
      <c r="BE468" s="319">
        <v>0</v>
      </c>
      <c r="BF468" s="319">
        <v>0</v>
      </c>
      <c r="BG468" s="319">
        <v>0</v>
      </c>
      <c r="BH468" s="319">
        <v>0</v>
      </c>
      <c r="BI468" s="319">
        <v>0</v>
      </c>
      <c r="BJ468" s="319">
        <v>0</v>
      </c>
      <c r="BK468" s="319">
        <v>0</v>
      </c>
      <c r="BL468" s="319">
        <v>0</v>
      </c>
      <c r="BM468" s="319">
        <v>500000</v>
      </c>
      <c r="BN468" s="319">
        <v>90281</v>
      </c>
      <c r="BO468" s="319">
        <v>0</v>
      </c>
      <c r="BP468" s="319">
        <v>0</v>
      </c>
      <c r="BQ468" s="319">
        <v>0</v>
      </c>
      <c r="BR468" s="319">
        <v>43103.27</v>
      </c>
      <c r="BS468" s="319">
        <v>0</v>
      </c>
      <c r="BT468" s="319">
        <v>0</v>
      </c>
      <c r="BU468" s="319">
        <v>0</v>
      </c>
      <c r="BV468" s="319">
        <v>400000</v>
      </c>
      <c r="BW468" s="319">
        <v>0</v>
      </c>
      <c r="BX468" s="319">
        <v>0</v>
      </c>
      <c r="BY468" s="319">
        <v>6958000.0499999998</v>
      </c>
      <c r="BZ468" s="319">
        <v>0</v>
      </c>
      <c r="CA468" s="319">
        <v>0</v>
      </c>
      <c r="CB468" s="319">
        <v>0</v>
      </c>
      <c r="CC468" s="319">
        <v>0</v>
      </c>
      <c r="CD468" s="319">
        <v>2000000</v>
      </c>
      <c r="CE468" s="319">
        <v>3000000</v>
      </c>
      <c r="CF468" s="319">
        <v>0</v>
      </c>
      <c r="CG468" s="319">
        <v>0</v>
      </c>
      <c r="CH468" s="319">
        <v>0</v>
      </c>
      <c r="CI468" s="319">
        <v>0</v>
      </c>
      <c r="CJ468" s="319">
        <v>0</v>
      </c>
      <c r="CK468" s="319">
        <v>0</v>
      </c>
      <c r="CL468" s="319">
        <v>0</v>
      </c>
      <c r="CM468" s="319">
        <v>0</v>
      </c>
      <c r="CN468" s="319">
        <v>0</v>
      </c>
      <c r="CO468" s="319">
        <v>0</v>
      </c>
      <c r="CP468" s="319">
        <v>0</v>
      </c>
      <c r="CQ468" s="319">
        <v>1000000</v>
      </c>
      <c r="CR468" s="319">
        <v>0</v>
      </c>
      <c r="CS468" s="319">
        <v>0</v>
      </c>
      <c r="CT468" s="319">
        <v>0</v>
      </c>
      <c r="CU468" s="319">
        <v>0</v>
      </c>
      <c r="CV468" s="319">
        <v>0</v>
      </c>
      <c r="CW468" s="319">
        <v>0</v>
      </c>
      <c r="CX468" s="319">
        <v>0</v>
      </c>
      <c r="CY468" s="319">
        <v>6040000</v>
      </c>
      <c r="CZ468" s="319">
        <v>3000000</v>
      </c>
      <c r="DA468" s="319">
        <v>0</v>
      </c>
      <c r="DB468" s="319">
        <v>0</v>
      </c>
      <c r="DC468" s="319">
        <v>0</v>
      </c>
      <c r="DD468" s="319">
        <v>6000000</v>
      </c>
      <c r="DE468" s="319">
        <v>8000000</v>
      </c>
      <c r="DF468" s="319">
        <v>0</v>
      </c>
      <c r="DG468" s="319">
        <v>6452.53</v>
      </c>
      <c r="DH468" s="319">
        <v>0</v>
      </c>
      <c r="DI468" s="319">
        <v>0</v>
      </c>
      <c r="DJ468" s="319">
        <v>0</v>
      </c>
      <c r="DK468" s="319">
        <v>0</v>
      </c>
      <c r="DL468" s="319">
        <v>0</v>
      </c>
      <c r="DM468" s="319">
        <v>0</v>
      </c>
      <c r="DN468" s="319">
        <v>0</v>
      </c>
      <c r="DO468" s="319">
        <v>0</v>
      </c>
      <c r="DP468" s="319">
        <v>0</v>
      </c>
      <c r="DQ468" s="319">
        <v>0</v>
      </c>
      <c r="DR468" s="319">
        <v>385000</v>
      </c>
      <c r="DS468" s="319">
        <v>0</v>
      </c>
      <c r="DT468" s="319">
        <v>705.5</v>
      </c>
      <c r="DU468" s="319">
        <v>0</v>
      </c>
      <c r="DV468" s="319">
        <v>0</v>
      </c>
      <c r="DW468" s="319">
        <v>0</v>
      </c>
      <c r="DX468" s="319">
        <v>0</v>
      </c>
      <c r="DY468" s="319">
        <v>3000000</v>
      </c>
      <c r="DZ468" s="319">
        <v>0</v>
      </c>
      <c r="EA468" s="319">
        <v>16415000</v>
      </c>
      <c r="EB468" s="319">
        <v>0</v>
      </c>
      <c r="EC468" s="319">
        <v>0</v>
      </c>
      <c r="ED468" s="319">
        <v>10300</v>
      </c>
      <c r="EE468" s="319">
        <v>0</v>
      </c>
      <c r="EF468" s="319">
        <v>0</v>
      </c>
      <c r="EG468" s="319">
        <v>2000000</v>
      </c>
      <c r="EH468" s="319">
        <v>0</v>
      </c>
      <c r="EI468" s="319">
        <v>0</v>
      </c>
      <c r="EJ468" s="319">
        <v>0</v>
      </c>
      <c r="EK468" s="319">
        <v>859.93</v>
      </c>
      <c r="EL468" s="319">
        <v>0</v>
      </c>
      <c r="EM468" s="319">
        <v>0</v>
      </c>
      <c r="EN468" s="319">
        <v>0</v>
      </c>
      <c r="EO468" s="319">
        <v>0</v>
      </c>
      <c r="EP468" s="319">
        <v>9200000</v>
      </c>
      <c r="EQ468" s="319">
        <v>0</v>
      </c>
      <c r="ER468" s="319">
        <v>85169.42</v>
      </c>
      <c r="ES468" s="319">
        <v>0</v>
      </c>
      <c r="ET468" s="319">
        <v>0</v>
      </c>
      <c r="EU468" s="319">
        <v>0</v>
      </c>
      <c r="EV468" s="319">
        <v>0</v>
      </c>
      <c r="EW468" s="319">
        <v>0</v>
      </c>
      <c r="EX468" s="319">
        <v>0</v>
      </c>
      <c r="EY468" s="319">
        <v>9000000</v>
      </c>
      <c r="EZ468" s="319">
        <v>814450000</v>
      </c>
      <c r="FA468" s="319">
        <v>0</v>
      </c>
      <c r="FB468" s="319">
        <v>0</v>
      </c>
      <c r="FC468" s="319">
        <v>47807.64</v>
      </c>
      <c r="FD468" s="319">
        <v>0</v>
      </c>
      <c r="FE468" s="319">
        <v>0</v>
      </c>
      <c r="FF468" s="319">
        <v>0</v>
      </c>
      <c r="FG468" s="319">
        <v>0</v>
      </c>
      <c r="FH468" s="319">
        <v>260000</v>
      </c>
      <c r="FI468" s="319">
        <v>0</v>
      </c>
      <c r="FJ468" s="319">
        <v>0</v>
      </c>
      <c r="FK468" s="319">
        <v>0</v>
      </c>
      <c r="FL468" s="319">
        <v>0</v>
      </c>
      <c r="FM468" s="319">
        <v>0</v>
      </c>
      <c r="FN468" s="319">
        <v>0</v>
      </c>
      <c r="FO468" s="319">
        <v>12.6</v>
      </c>
      <c r="FP468" s="319">
        <v>0</v>
      </c>
      <c r="FQ468" s="319">
        <v>0</v>
      </c>
      <c r="FR468" s="319">
        <v>318005.33</v>
      </c>
      <c r="FS468" s="319">
        <v>0</v>
      </c>
      <c r="FT468" s="319">
        <v>0</v>
      </c>
      <c r="FU468" s="319">
        <v>0</v>
      </c>
      <c r="FV468" s="319">
        <v>0</v>
      </c>
      <c r="FW468" s="319">
        <v>0</v>
      </c>
      <c r="FX468" s="319">
        <v>2742500</v>
      </c>
      <c r="FY468" s="319">
        <v>0</v>
      </c>
      <c r="FZ468" s="319">
        <v>0</v>
      </c>
      <c r="GA468" s="319">
        <v>0</v>
      </c>
      <c r="GB468" s="319">
        <v>0</v>
      </c>
      <c r="GC468" s="319">
        <v>0</v>
      </c>
      <c r="GD468" s="319">
        <v>0</v>
      </c>
      <c r="GE468" s="319">
        <v>0</v>
      </c>
      <c r="GF468" s="319">
        <v>0</v>
      </c>
      <c r="GG468" s="319">
        <v>0</v>
      </c>
      <c r="GH468" s="319">
        <v>0</v>
      </c>
      <c r="GI468" s="319">
        <v>0</v>
      </c>
      <c r="GJ468" s="319">
        <v>0</v>
      </c>
      <c r="GK468" s="319">
        <v>26000000</v>
      </c>
      <c r="GL468" s="319">
        <v>3399878.85</v>
      </c>
      <c r="GM468" s="319">
        <v>29675263.140000001</v>
      </c>
      <c r="GN468" s="319">
        <v>0</v>
      </c>
      <c r="GO468" s="319">
        <v>0</v>
      </c>
      <c r="GP468" s="319">
        <v>0</v>
      </c>
      <c r="GQ468" s="319">
        <v>577000</v>
      </c>
      <c r="GR468" s="319">
        <v>0</v>
      </c>
      <c r="GS468" s="319">
        <v>56500000</v>
      </c>
      <c r="GT468" s="319">
        <v>0</v>
      </c>
      <c r="GU468" s="319">
        <v>0</v>
      </c>
      <c r="GV468" s="319">
        <v>0</v>
      </c>
      <c r="GW468" s="319">
        <v>0</v>
      </c>
      <c r="GX468" s="319">
        <v>8013500</v>
      </c>
      <c r="GY468" s="319">
        <v>0</v>
      </c>
      <c r="GZ468" s="319">
        <v>0</v>
      </c>
      <c r="HA468" s="319">
        <v>800000</v>
      </c>
      <c r="HB468" s="319">
        <v>0</v>
      </c>
      <c r="HC468" s="319">
        <v>0</v>
      </c>
      <c r="HD468" s="319">
        <v>0</v>
      </c>
      <c r="HE468" s="319">
        <v>0</v>
      </c>
      <c r="HF468" s="319">
        <v>0</v>
      </c>
      <c r="HG468" s="319">
        <v>0</v>
      </c>
      <c r="HH468" s="319">
        <v>9000000</v>
      </c>
      <c r="HI468" s="319">
        <v>0</v>
      </c>
      <c r="HJ468" s="319">
        <v>1500000</v>
      </c>
      <c r="HK468" s="319">
        <v>0</v>
      </c>
      <c r="HL468" s="319">
        <v>0</v>
      </c>
      <c r="HM468" s="319">
        <v>0</v>
      </c>
      <c r="HN468" s="319">
        <v>0</v>
      </c>
      <c r="HO468" s="319">
        <v>0</v>
      </c>
      <c r="HP468" s="319">
        <v>0</v>
      </c>
      <c r="HQ468" s="319">
        <v>0</v>
      </c>
      <c r="HR468" s="319">
        <v>4000000</v>
      </c>
      <c r="HS468" s="319">
        <v>0</v>
      </c>
      <c r="HT468" s="319">
        <v>0</v>
      </c>
      <c r="HU468" s="319">
        <v>0</v>
      </c>
      <c r="HV468" s="319">
        <v>1000000</v>
      </c>
      <c r="HW468" s="319">
        <v>0</v>
      </c>
      <c r="HX468" s="319">
        <v>0</v>
      </c>
      <c r="HY468" s="319">
        <v>0</v>
      </c>
      <c r="HZ468" s="319">
        <v>0</v>
      </c>
      <c r="IA468" s="319">
        <v>5.0999999999999996</v>
      </c>
      <c r="IB468" s="319">
        <v>0</v>
      </c>
      <c r="IC468" s="319">
        <v>0</v>
      </c>
      <c r="ID468" s="319">
        <v>0</v>
      </c>
      <c r="IE468" s="319">
        <v>0</v>
      </c>
      <c r="IF468" s="319">
        <v>0</v>
      </c>
      <c r="IG468" s="319">
        <v>0</v>
      </c>
      <c r="IH468" s="319">
        <v>0</v>
      </c>
      <c r="II468" s="319">
        <v>489951.87</v>
      </c>
      <c r="IJ468" s="319">
        <v>47.05</v>
      </c>
      <c r="IK468" s="319">
        <v>0</v>
      </c>
      <c r="IL468" s="319">
        <v>200000</v>
      </c>
      <c r="IM468" s="319">
        <v>0</v>
      </c>
      <c r="IN468" s="319">
        <v>0</v>
      </c>
      <c r="IO468" s="319">
        <v>0</v>
      </c>
      <c r="IP468" s="319">
        <v>0</v>
      </c>
      <c r="IQ468" s="319">
        <v>0</v>
      </c>
      <c r="IR468" s="319">
        <v>0</v>
      </c>
      <c r="IS468" s="319">
        <v>0</v>
      </c>
      <c r="IT468" s="319">
        <v>0</v>
      </c>
      <c r="IU468" s="319">
        <v>0</v>
      </c>
      <c r="IV468" s="319">
        <v>3000000</v>
      </c>
      <c r="IW468" s="319">
        <v>0</v>
      </c>
      <c r="IX468" s="319">
        <v>0</v>
      </c>
      <c r="IY468" s="319">
        <v>0</v>
      </c>
      <c r="IZ468" s="319">
        <v>0</v>
      </c>
      <c r="JA468" s="319">
        <v>0</v>
      </c>
      <c r="JB468" s="319">
        <v>0</v>
      </c>
      <c r="JC468" s="319">
        <v>0</v>
      </c>
      <c r="JD468" s="319">
        <v>0</v>
      </c>
      <c r="JE468" s="319">
        <v>0</v>
      </c>
      <c r="JF468" s="319">
        <v>0</v>
      </c>
      <c r="JG468" s="319">
        <v>0</v>
      </c>
      <c r="JH468" s="319">
        <v>0</v>
      </c>
      <c r="JI468" s="319">
        <v>0</v>
      </c>
      <c r="JJ468" s="319">
        <v>0</v>
      </c>
      <c r="JK468" s="319">
        <v>0</v>
      </c>
      <c r="JL468" s="319">
        <v>0</v>
      </c>
      <c r="JM468" s="319">
        <v>0</v>
      </c>
      <c r="JN468" s="319">
        <v>0</v>
      </c>
      <c r="JO468" s="319">
        <v>0</v>
      </c>
      <c r="JP468" s="319">
        <v>0</v>
      </c>
      <c r="JQ468" s="319">
        <v>0</v>
      </c>
      <c r="JR468" s="319">
        <v>0</v>
      </c>
      <c r="JS468" s="319">
        <v>12500000</v>
      </c>
      <c r="JT468" s="319">
        <v>0</v>
      </c>
      <c r="JU468" s="319">
        <v>0</v>
      </c>
      <c r="JV468" s="319">
        <v>60000000</v>
      </c>
      <c r="JW468" s="319">
        <v>4500000</v>
      </c>
      <c r="JX468" s="319">
        <v>0</v>
      </c>
      <c r="JY468" s="319">
        <v>100000</v>
      </c>
      <c r="JZ468" s="319">
        <v>0</v>
      </c>
      <c r="KA468" s="319">
        <v>0</v>
      </c>
      <c r="KB468" s="319">
        <v>0</v>
      </c>
      <c r="KC468" s="319">
        <v>0</v>
      </c>
      <c r="KD468" s="319">
        <v>0</v>
      </c>
      <c r="KE468" s="319">
        <v>7500000</v>
      </c>
      <c r="KF468" s="319">
        <v>0</v>
      </c>
      <c r="KG468" s="319">
        <v>0</v>
      </c>
      <c r="KH468" s="319">
        <v>0</v>
      </c>
      <c r="KI468" s="319">
        <v>0</v>
      </c>
      <c r="KJ468" s="319">
        <v>0</v>
      </c>
      <c r="KK468" s="319">
        <v>0</v>
      </c>
      <c r="KL468" s="319">
        <v>0</v>
      </c>
      <c r="KM468" s="319">
        <v>0</v>
      </c>
      <c r="KN468" s="319">
        <v>0</v>
      </c>
      <c r="KO468" s="319">
        <v>0</v>
      </c>
      <c r="KP468" s="319">
        <v>0</v>
      </c>
      <c r="KQ468" s="319">
        <v>0</v>
      </c>
      <c r="KR468" s="319">
        <v>1000000</v>
      </c>
      <c r="KS468" s="318">
        <v>450000</v>
      </c>
      <c r="KU468" s="338" t="s">
        <v>943</v>
      </c>
      <c r="KV468" s="312" t="s">
        <v>943</v>
      </c>
      <c r="KY468" s="312" t="s">
        <v>943</v>
      </c>
    </row>
    <row r="469" spans="1:311" x14ac:dyDescent="0.25">
      <c r="A469" s="317">
        <v>2022</v>
      </c>
      <c r="B469" s="316" t="s">
        <v>781</v>
      </c>
      <c r="C469" s="316" t="s">
        <v>795</v>
      </c>
      <c r="D469" s="316" t="s">
        <v>798</v>
      </c>
      <c r="E469" s="316" t="s">
        <v>780</v>
      </c>
      <c r="F469" s="315">
        <v>0</v>
      </c>
      <c r="G469" s="315">
        <v>0</v>
      </c>
      <c r="H469" s="315">
        <v>0</v>
      </c>
      <c r="I469" s="315">
        <v>0</v>
      </c>
      <c r="J469" s="315">
        <v>0</v>
      </c>
      <c r="K469" s="315">
        <v>0</v>
      </c>
      <c r="L469" s="315">
        <v>0</v>
      </c>
      <c r="M469" s="315">
        <v>0</v>
      </c>
      <c r="N469" s="315">
        <v>0</v>
      </c>
      <c r="O469" s="315">
        <v>0</v>
      </c>
      <c r="P469" s="315">
        <v>0</v>
      </c>
      <c r="Q469" s="315">
        <v>0</v>
      </c>
      <c r="R469" s="315">
        <v>0</v>
      </c>
      <c r="S469" s="315">
        <v>10875000</v>
      </c>
      <c r="T469" s="315">
        <v>0</v>
      </c>
      <c r="U469" s="315">
        <v>0</v>
      </c>
      <c r="V469" s="315">
        <v>0</v>
      </c>
      <c r="W469" s="315">
        <v>0</v>
      </c>
      <c r="X469" s="315">
        <v>0</v>
      </c>
      <c r="Y469" s="315">
        <v>0</v>
      </c>
      <c r="Z469" s="315">
        <v>0</v>
      </c>
      <c r="AA469" s="315">
        <v>0</v>
      </c>
      <c r="AB469" s="315">
        <v>0</v>
      </c>
      <c r="AC469" s="315">
        <v>2546200</v>
      </c>
      <c r="AD469" s="315">
        <v>0</v>
      </c>
      <c r="AE469" s="315">
        <v>0</v>
      </c>
      <c r="AF469" s="315">
        <v>3687530.95</v>
      </c>
      <c r="AG469" s="315">
        <v>0</v>
      </c>
      <c r="AH469" s="315">
        <v>0</v>
      </c>
      <c r="AI469" s="315">
        <v>7855999.9000000004</v>
      </c>
      <c r="AJ469" s="315">
        <v>0</v>
      </c>
      <c r="AK469" s="315">
        <v>0</v>
      </c>
      <c r="AL469" s="315">
        <v>0</v>
      </c>
      <c r="AM469" s="315">
        <v>0</v>
      </c>
      <c r="AN469" s="315">
        <v>0</v>
      </c>
      <c r="AO469" s="315">
        <v>0</v>
      </c>
      <c r="AP469" s="315">
        <v>0</v>
      </c>
      <c r="AQ469" s="315">
        <v>0</v>
      </c>
      <c r="AR469" s="315">
        <v>23642000</v>
      </c>
      <c r="AS469" s="315">
        <v>2780000</v>
      </c>
      <c r="AT469" s="315">
        <v>0</v>
      </c>
      <c r="AU469" s="315">
        <v>6279938.3600000003</v>
      </c>
      <c r="AV469" s="315">
        <v>0</v>
      </c>
      <c r="AW469" s="315">
        <v>15000000</v>
      </c>
      <c r="AX469" s="315">
        <v>800000</v>
      </c>
      <c r="AY469" s="315">
        <v>0</v>
      </c>
      <c r="AZ469" s="315">
        <v>0</v>
      </c>
      <c r="BA469" s="315">
        <v>0</v>
      </c>
      <c r="BB469" s="315">
        <v>0</v>
      </c>
      <c r="BC469" s="315">
        <v>0</v>
      </c>
      <c r="BD469" s="315">
        <v>0</v>
      </c>
      <c r="BE469" s="315">
        <v>2090000</v>
      </c>
      <c r="BF469" s="315">
        <v>0</v>
      </c>
      <c r="BG469" s="315">
        <v>2316333</v>
      </c>
      <c r="BH469" s="315">
        <v>0</v>
      </c>
      <c r="BI469" s="315">
        <v>32800000</v>
      </c>
      <c r="BJ469" s="315">
        <v>7725</v>
      </c>
      <c r="BK469" s="315">
        <v>0</v>
      </c>
      <c r="BL469" s="315">
        <v>0</v>
      </c>
      <c r="BM469" s="315">
        <v>0</v>
      </c>
      <c r="BN469" s="315">
        <v>0</v>
      </c>
      <c r="BO469" s="315">
        <v>0</v>
      </c>
      <c r="BP469" s="315">
        <v>0</v>
      </c>
      <c r="BQ469" s="315">
        <v>0</v>
      </c>
      <c r="BR469" s="315">
        <v>7049350</v>
      </c>
      <c r="BS469" s="315">
        <v>0</v>
      </c>
      <c r="BT469" s="315">
        <v>0</v>
      </c>
      <c r="BU469" s="315">
        <v>0</v>
      </c>
      <c r="BV469" s="315">
        <v>0</v>
      </c>
      <c r="BW469" s="315">
        <v>0</v>
      </c>
      <c r="BX469" s="315">
        <v>0</v>
      </c>
      <c r="BY469" s="315">
        <v>0</v>
      </c>
      <c r="BZ469" s="315">
        <v>0</v>
      </c>
      <c r="CA469" s="315">
        <v>0</v>
      </c>
      <c r="CB469" s="315">
        <v>3251850</v>
      </c>
      <c r="CC469" s="315">
        <v>5472554</v>
      </c>
      <c r="CD469" s="315">
        <v>0</v>
      </c>
      <c r="CE469" s="315">
        <v>0</v>
      </c>
      <c r="CF469" s="315">
        <v>0</v>
      </c>
      <c r="CG469" s="315">
        <v>0</v>
      </c>
      <c r="CH469" s="315">
        <v>0</v>
      </c>
      <c r="CI469" s="315">
        <v>0</v>
      </c>
      <c r="CJ469" s="315">
        <v>0</v>
      </c>
      <c r="CK469" s="315">
        <v>0</v>
      </c>
      <c r="CL469" s="315">
        <v>4457500</v>
      </c>
      <c r="CM469" s="315">
        <v>158732.95000000001</v>
      </c>
      <c r="CN469" s="315">
        <v>8630000</v>
      </c>
      <c r="CO469" s="315">
        <v>0</v>
      </c>
      <c r="CP469" s="315">
        <v>950000</v>
      </c>
      <c r="CQ469" s="315">
        <v>0</v>
      </c>
      <c r="CR469" s="315">
        <v>264000</v>
      </c>
      <c r="CS469" s="315">
        <v>0</v>
      </c>
      <c r="CT469" s="315">
        <v>0</v>
      </c>
      <c r="CU469" s="315">
        <v>429817</v>
      </c>
      <c r="CV469" s="315">
        <v>930950</v>
      </c>
      <c r="CW469" s="315">
        <v>1674250</v>
      </c>
      <c r="CX469" s="315">
        <v>5000000</v>
      </c>
      <c r="CY469" s="315">
        <v>7200000</v>
      </c>
      <c r="CZ469" s="315">
        <v>0</v>
      </c>
      <c r="DA469" s="315">
        <v>0</v>
      </c>
      <c r="DB469" s="315">
        <v>0</v>
      </c>
      <c r="DC469" s="315">
        <v>0</v>
      </c>
      <c r="DD469" s="315">
        <v>0</v>
      </c>
      <c r="DE469" s="315">
        <v>0</v>
      </c>
      <c r="DF469" s="315">
        <v>0</v>
      </c>
      <c r="DG469" s="315">
        <v>0</v>
      </c>
      <c r="DH469" s="315">
        <v>7602733.25</v>
      </c>
      <c r="DI469" s="315">
        <v>0</v>
      </c>
      <c r="DJ469" s="315">
        <v>0</v>
      </c>
      <c r="DK469" s="315">
        <v>0</v>
      </c>
      <c r="DL469" s="315">
        <v>0</v>
      </c>
      <c r="DM469" s="315">
        <v>8910664</v>
      </c>
      <c r="DN469" s="315">
        <v>1000000</v>
      </c>
      <c r="DO469" s="315">
        <v>0</v>
      </c>
      <c r="DP469" s="315">
        <v>0</v>
      </c>
      <c r="DQ469" s="315">
        <v>1457873</v>
      </c>
      <c r="DR469" s="315">
        <v>0</v>
      </c>
      <c r="DS469" s="315">
        <v>0</v>
      </c>
      <c r="DT469" s="315">
        <v>0</v>
      </c>
      <c r="DU469" s="315">
        <v>9850000</v>
      </c>
      <c r="DV469" s="315">
        <v>0</v>
      </c>
      <c r="DW469" s="315">
        <v>0</v>
      </c>
      <c r="DX469" s="315">
        <v>0</v>
      </c>
      <c r="DY469" s="315">
        <v>0</v>
      </c>
      <c r="DZ469" s="315">
        <v>11004917</v>
      </c>
      <c r="EA469" s="315">
        <v>0</v>
      </c>
      <c r="EB469" s="315">
        <v>0</v>
      </c>
      <c r="EC469" s="315">
        <v>2900250</v>
      </c>
      <c r="ED469" s="315">
        <v>1850000</v>
      </c>
      <c r="EE469" s="315">
        <v>1363000</v>
      </c>
      <c r="EF469" s="315">
        <v>723500</v>
      </c>
      <c r="EG469" s="315">
        <v>0</v>
      </c>
      <c r="EH469" s="315">
        <v>0</v>
      </c>
      <c r="EI469" s="315">
        <v>2500000</v>
      </c>
      <c r="EJ469" s="315">
        <v>0</v>
      </c>
      <c r="EK469" s="315">
        <v>0</v>
      </c>
      <c r="EL469" s="315">
        <v>0</v>
      </c>
      <c r="EM469" s="315">
        <v>9100000</v>
      </c>
      <c r="EN469" s="315">
        <v>0</v>
      </c>
      <c r="EO469" s="315">
        <v>0</v>
      </c>
      <c r="EP469" s="315">
        <v>5000000</v>
      </c>
      <c r="EQ469" s="315">
        <v>0</v>
      </c>
      <c r="ER469" s="315">
        <v>1676375</v>
      </c>
      <c r="ES469" s="315">
        <v>1713180</v>
      </c>
      <c r="ET469" s="315">
        <v>0</v>
      </c>
      <c r="EU469" s="315">
        <v>4517500</v>
      </c>
      <c r="EV469" s="315">
        <v>1608450</v>
      </c>
      <c r="EW469" s="315">
        <v>0</v>
      </c>
      <c r="EX469" s="315">
        <v>11992836</v>
      </c>
      <c r="EY469" s="315">
        <v>0</v>
      </c>
      <c r="EZ469" s="315">
        <v>0</v>
      </c>
      <c r="FA469" s="315">
        <v>0</v>
      </c>
      <c r="FB469" s="315">
        <v>0</v>
      </c>
      <c r="FC469" s="315">
        <v>12388121</v>
      </c>
      <c r="FD469" s="315">
        <v>0</v>
      </c>
      <c r="FE469" s="315">
        <v>0</v>
      </c>
      <c r="FF469" s="315">
        <v>9103025</v>
      </c>
      <c r="FG469" s="315">
        <v>0</v>
      </c>
      <c r="FH469" s="315">
        <v>0</v>
      </c>
      <c r="FI469" s="315">
        <v>0</v>
      </c>
      <c r="FJ469" s="315">
        <v>0</v>
      </c>
      <c r="FK469" s="315">
        <v>4961663.75</v>
      </c>
      <c r="FL469" s="315">
        <v>0</v>
      </c>
      <c r="FM469" s="315">
        <v>0</v>
      </c>
      <c r="FN469" s="315">
        <v>0</v>
      </c>
      <c r="FO469" s="315">
        <v>0</v>
      </c>
      <c r="FP469" s="315">
        <v>1633000</v>
      </c>
      <c r="FQ469" s="315">
        <v>0</v>
      </c>
      <c r="FR469" s="315">
        <v>0</v>
      </c>
      <c r="FS469" s="315">
        <v>0</v>
      </c>
      <c r="FT469" s="315">
        <v>0</v>
      </c>
      <c r="FU469" s="315">
        <v>0</v>
      </c>
      <c r="FV469" s="315">
        <v>0</v>
      </c>
      <c r="FW469" s="315">
        <v>0</v>
      </c>
      <c r="FX469" s="315">
        <v>0</v>
      </c>
      <c r="FY469" s="315">
        <v>24800000</v>
      </c>
      <c r="FZ469" s="315">
        <v>490000</v>
      </c>
      <c r="GA469" s="315">
        <v>1295333.3500000001</v>
      </c>
      <c r="GB469" s="315">
        <v>0</v>
      </c>
      <c r="GC469" s="315">
        <v>0</v>
      </c>
      <c r="GD469" s="315">
        <v>0</v>
      </c>
      <c r="GE469" s="315">
        <v>0</v>
      </c>
      <c r="GF469" s="315">
        <v>2000000</v>
      </c>
      <c r="GG469" s="315">
        <v>0</v>
      </c>
      <c r="GH469" s="315">
        <v>0</v>
      </c>
      <c r="GI469" s="315">
        <v>0</v>
      </c>
      <c r="GJ469" s="315">
        <v>0</v>
      </c>
      <c r="GK469" s="315">
        <v>24500</v>
      </c>
      <c r="GL469" s="315">
        <v>0</v>
      </c>
      <c r="GM469" s="315">
        <v>0</v>
      </c>
      <c r="GN469" s="315">
        <v>0</v>
      </c>
      <c r="GO469" s="315">
        <v>12132800</v>
      </c>
      <c r="GP469" s="315">
        <v>630050</v>
      </c>
      <c r="GQ469" s="315">
        <v>0</v>
      </c>
      <c r="GR469" s="315">
        <v>0</v>
      </c>
      <c r="GS469" s="315">
        <v>0</v>
      </c>
      <c r="GT469" s="315">
        <v>904610</v>
      </c>
      <c r="GU469" s="315">
        <v>0</v>
      </c>
      <c r="GV469" s="315">
        <v>0</v>
      </c>
      <c r="GW469" s="315">
        <v>976869</v>
      </c>
      <c r="GX469" s="315">
        <v>0</v>
      </c>
      <c r="GY469" s="315">
        <v>0</v>
      </c>
      <c r="GZ469" s="315">
        <v>0</v>
      </c>
      <c r="HA469" s="315">
        <v>0</v>
      </c>
      <c r="HB469" s="315">
        <v>0</v>
      </c>
      <c r="HC469" s="315">
        <v>0</v>
      </c>
      <c r="HD469" s="315">
        <v>0</v>
      </c>
      <c r="HE469" s="315">
        <v>326500</v>
      </c>
      <c r="HF469" s="315">
        <v>0</v>
      </c>
      <c r="HG469" s="315">
        <v>0</v>
      </c>
      <c r="HH469" s="315">
        <v>0</v>
      </c>
      <c r="HI469" s="315">
        <v>0</v>
      </c>
      <c r="HJ469" s="315">
        <v>3428000</v>
      </c>
      <c r="HK469" s="315">
        <v>0</v>
      </c>
      <c r="HL469" s="315">
        <v>0</v>
      </c>
      <c r="HM469" s="315">
        <v>0</v>
      </c>
      <c r="HN469" s="315">
        <v>0</v>
      </c>
      <c r="HO469" s="315">
        <v>0</v>
      </c>
      <c r="HP469" s="315">
        <v>0</v>
      </c>
      <c r="HQ469" s="315">
        <v>992600</v>
      </c>
      <c r="HR469" s="315">
        <v>0</v>
      </c>
      <c r="HS469" s="315">
        <v>0</v>
      </c>
      <c r="HT469" s="315">
        <v>0</v>
      </c>
      <c r="HU469" s="315">
        <v>1680000</v>
      </c>
      <c r="HV469" s="315">
        <v>0</v>
      </c>
      <c r="HW469" s="315">
        <v>0</v>
      </c>
      <c r="HX469" s="315">
        <v>0</v>
      </c>
      <c r="HY469" s="315">
        <v>0</v>
      </c>
      <c r="HZ469" s="315">
        <v>0</v>
      </c>
      <c r="IA469" s="315">
        <v>213000</v>
      </c>
      <c r="IB469" s="315">
        <v>0</v>
      </c>
      <c r="IC469" s="315">
        <v>34960000</v>
      </c>
      <c r="ID469" s="315">
        <v>3671460</v>
      </c>
      <c r="IE469" s="315">
        <v>0</v>
      </c>
      <c r="IF469" s="315">
        <v>0</v>
      </c>
      <c r="IG469" s="315">
        <v>0</v>
      </c>
      <c r="IH469" s="315">
        <v>0</v>
      </c>
      <c r="II469" s="315">
        <v>0</v>
      </c>
      <c r="IJ469" s="315">
        <v>22185757.199999999</v>
      </c>
      <c r="IK469" s="315">
        <v>0</v>
      </c>
      <c r="IL469" s="315">
        <v>1093565</v>
      </c>
      <c r="IM469" s="315">
        <v>0</v>
      </c>
      <c r="IN469" s="315">
        <v>0</v>
      </c>
      <c r="IO469" s="315">
        <v>500000</v>
      </c>
      <c r="IP469" s="315">
        <v>900000</v>
      </c>
      <c r="IQ469" s="315">
        <v>885754.25</v>
      </c>
      <c r="IR469" s="315">
        <v>0</v>
      </c>
      <c r="IS469" s="315">
        <v>0</v>
      </c>
      <c r="IT469" s="315">
        <v>18102900</v>
      </c>
      <c r="IU469" s="315">
        <v>0</v>
      </c>
      <c r="IV469" s="315">
        <v>0</v>
      </c>
      <c r="IW469" s="315">
        <v>0</v>
      </c>
      <c r="IX469" s="315">
        <v>0</v>
      </c>
      <c r="IY469" s="315">
        <v>0</v>
      </c>
      <c r="IZ469" s="315">
        <v>0</v>
      </c>
      <c r="JA469" s="315">
        <v>0</v>
      </c>
      <c r="JB469" s="315">
        <v>0</v>
      </c>
      <c r="JC469" s="315">
        <v>0</v>
      </c>
      <c r="JD469" s="315">
        <v>524000</v>
      </c>
      <c r="JE469" s="315">
        <v>0</v>
      </c>
      <c r="JF469" s="315">
        <v>0</v>
      </c>
      <c r="JG469" s="315">
        <v>0</v>
      </c>
      <c r="JH469" s="315">
        <v>7958666.6699999999</v>
      </c>
      <c r="JI469" s="315">
        <v>5220000</v>
      </c>
      <c r="JJ469" s="315">
        <v>6516659</v>
      </c>
      <c r="JK469" s="315">
        <v>1409250</v>
      </c>
      <c r="JL469" s="315">
        <v>2299250</v>
      </c>
      <c r="JM469" s="315">
        <v>0</v>
      </c>
      <c r="JN469" s="315">
        <v>0</v>
      </c>
      <c r="JO469" s="315">
        <v>0</v>
      </c>
      <c r="JP469" s="315">
        <v>1165000</v>
      </c>
      <c r="JQ469" s="315">
        <v>0</v>
      </c>
      <c r="JR469" s="315">
        <v>0</v>
      </c>
      <c r="JS469" s="315">
        <v>0</v>
      </c>
      <c r="JT469" s="315">
        <v>4723769.6500000004</v>
      </c>
      <c r="JU469" s="315">
        <v>0</v>
      </c>
      <c r="JV469" s="315">
        <v>412500</v>
      </c>
      <c r="JW469" s="315">
        <v>0</v>
      </c>
      <c r="JX469" s="315">
        <v>0</v>
      </c>
      <c r="JY469" s="315">
        <v>0</v>
      </c>
      <c r="JZ469" s="315">
        <v>0</v>
      </c>
      <c r="KA469" s="315">
        <v>0</v>
      </c>
      <c r="KB469" s="315">
        <v>0</v>
      </c>
      <c r="KC469" s="315">
        <v>0</v>
      </c>
      <c r="KD469" s="315">
        <v>0</v>
      </c>
      <c r="KE469" s="315">
        <v>0</v>
      </c>
      <c r="KF469" s="315">
        <v>0</v>
      </c>
      <c r="KG469" s="315">
        <v>2000000</v>
      </c>
      <c r="KH469" s="315">
        <v>0</v>
      </c>
      <c r="KI469" s="315">
        <v>0</v>
      </c>
      <c r="KJ469" s="315">
        <v>0</v>
      </c>
      <c r="KK469" s="315">
        <v>0</v>
      </c>
      <c r="KL469" s="315">
        <v>0</v>
      </c>
      <c r="KM469" s="315">
        <v>2698500</v>
      </c>
      <c r="KN469" s="315">
        <v>0</v>
      </c>
      <c r="KO469" s="315">
        <v>0</v>
      </c>
      <c r="KP469" s="315">
        <v>0</v>
      </c>
      <c r="KQ469" s="315">
        <v>0</v>
      </c>
      <c r="KR469" s="315">
        <v>26096550</v>
      </c>
      <c r="KS469" s="314">
        <v>3697340</v>
      </c>
      <c r="KU469" s="312">
        <v>22</v>
      </c>
      <c r="KV469" s="312">
        <v>220</v>
      </c>
      <c r="KY469" s="312">
        <v>9220</v>
      </c>
    </row>
    <row r="470" spans="1:311" x14ac:dyDescent="0.25">
      <c r="A470" s="321">
        <v>2022</v>
      </c>
      <c r="B470" s="320" t="s">
        <v>781</v>
      </c>
      <c r="C470" s="320" t="s">
        <v>795</v>
      </c>
      <c r="D470" s="320" t="s">
        <v>797</v>
      </c>
      <c r="E470" s="320" t="s">
        <v>780</v>
      </c>
      <c r="F470" s="319">
        <v>2540000</v>
      </c>
      <c r="G470" s="319">
        <v>57600</v>
      </c>
      <c r="H470" s="319">
        <v>76937160</v>
      </c>
      <c r="I470" s="319">
        <v>1673260</v>
      </c>
      <c r="J470" s="319">
        <v>0</v>
      </c>
      <c r="K470" s="319">
        <v>3542710</v>
      </c>
      <c r="L470" s="319">
        <v>17436550</v>
      </c>
      <c r="M470" s="319">
        <v>8900000</v>
      </c>
      <c r="N470" s="319">
        <v>20938250</v>
      </c>
      <c r="O470" s="319">
        <v>8500000</v>
      </c>
      <c r="P470" s="319">
        <v>4630000</v>
      </c>
      <c r="Q470" s="319">
        <v>5451305</v>
      </c>
      <c r="R470" s="319">
        <v>15025017.5</v>
      </c>
      <c r="S470" s="319">
        <v>1247550</v>
      </c>
      <c r="T470" s="319">
        <v>7150900</v>
      </c>
      <c r="U470" s="319">
        <v>16168166.449999999</v>
      </c>
      <c r="V470" s="319">
        <v>25670000</v>
      </c>
      <c r="W470" s="319">
        <v>3215000</v>
      </c>
      <c r="X470" s="319">
        <v>9853200</v>
      </c>
      <c r="Y470" s="319">
        <v>0</v>
      </c>
      <c r="Z470" s="319">
        <v>6306276.3600000003</v>
      </c>
      <c r="AA470" s="319">
        <v>50496890</v>
      </c>
      <c r="AB470" s="319">
        <v>9083200</v>
      </c>
      <c r="AC470" s="319">
        <v>0</v>
      </c>
      <c r="AD470" s="319">
        <v>81795000</v>
      </c>
      <c r="AE470" s="319">
        <v>1569085</v>
      </c>
      <c r="AF470" s="319">
        <v>0</v>
      </c>
      <c r="AG470" s="319">
        <v>0</v>
      </c>
      <c r="AH470" s="319">
        <v>3490000</v>
      </c>
      <c r="AI470" s="319">
        <v>0</v>
      </c>
      <c r="AJ470" s="319">
        <v>0</v>
      </c>
      <c r="AK470" s="319">
        <v>0</v>
      </c>
      <c r="AL470" s="319">
        <v>40100000</v>
      </c>
      <c r="AM470" s="319">
        <v>1110000</v>
      </c>
      <c r="AN470" s="319">
        <v>1955000</v>
      </c>
      <c r="AO470" s="319">
        <v>0</v>
      </c>
      <c r="AP470" s="319">
        <v>4580000</v>
      </c>
      <c r="AQ470" s="319">
        <v>1922100</v>
      </c>
      <c r="AR470" s="319">
        <v>0</v>
      </c>
      <c r="AS470" s="319">
        <v>0</v>
      </c>
      <c r="AT470" s="319">
        <v>5810000</v>
      </c>
      <c r="AU470" s="319">
        <v>0</v>
      </c>
      <c r="AV470" s="319">
        <v>1200000</v>
      </c>
      <c r="AW470" s="319">
        <v>0</v>
      </c>
      <c r="AX470" s="319">
        <v>0</v>
      </c>
      <c r="AY470" s="319">
        <v>5844000</v>
      </c>
      <c r="AZ470" s="319">
        <v>5762260</v>
      </c>
      <c r="BA470" s="319">
        <v>205100</v>
      </c>
      <c r="BB470" s="319">
        <v>0</v>
      </c>
      <c r="BC470" s="319">
        <v>11000000</v>
      </c>
      <c r="BD470" s="319">
        <v>22233910</v>
      </c>
      <c r="BE470" s="319">
        <v>0</v>
      </c>
      <c r="BF470" s="319">
        <v>0</v>
      </c>
      <c r="BG470" s="319">
        <v>0</v>
      </c>
      <c r="BH470" s="319">
        <v>60600</v>
      </c>
      <c r="BI470" s="319">
        <v>0</v>
      </c>
      <c r="BJ470" s="319">
        <v>0</v>
      </c>
      <c r="BK470" s="319">
        <v>26500000</v>
      </c>
      <c r="BL470" s="319">
        <v>0</v>
      </c>
      <c r="BM470" s="319">
        <v>2300000</v>
      </c>
      <c r="BN470" s="319">
        <v>10250000</v>
      </c>
      <c r="BO470" s="319">
        <v>0</v>
      </c>
      <c r="BP470" s="319">
        <v>288500</v>
      </c>
      <c r="BQ470" s="319">
        <v>576000</v>
      </c>
      <c r="BR470" s="319">
        <v>0</v>
      </c>
      <c r="BS470" s="319">
        <v>7178000</v>
      </c>
      <c r="BT470" s="319">
        <v>3000000</v>
      </c>
      <c r="BU470" s="319">
        <v>1300000</v>
      </c>
      <c r="BV470" s="319">
        <v>376000</v>
      </c>
      <c r="BW470" s="319">
        <v>0</v>
      </c>
      <c r="BX470" s="319">
        <v>6083261.5999999996</v>
      </c>
      <c r="BY470" s="319">
        <v>13588000</v>
      </c>
      <c r="BZ470" s="319">
        <v>3919200</v>
      </c>
      <c r="CA470" s="319">
        <v>6106259.7000000002</v>
      </c>
      <c r="CB470" s="319">
        <v>0</v>
      </c>
      <c r="CC470" s="319">
        <v>3492625</v>
      </c>
      <c r="CD470" s="319">
        <v>11000000</v>
      </c>
      <c r="CE470" s="319">
        <v>0</v>
      </c>
      <c r="CF470" s="319">
        <v>21057590.5</v>
      </c>
      <c r="CG470" s="319">
        <v>2500000</v>
      </c>
      <c r="CH470" s="319">
        <v>10710600</v>
      </c>
      <c r="CI470" s="319">
        <v>5520000</v>
      </c>
      <c r="CJ470" s="319">
        <v>1887962.35</v>
      </c>
      <c r="CK470" s="319">
        <v>917500</v>
      </c>
      <c r="CL470" s="319">
        <v>0</v>
      </c>
      <c r="CM470" s="319">
        <v>0</v>
      </c>
      <c r="CN470" s="319">
        <v>0</v>
      </c>
      <c r="CO470" s="319">
        <v>15100000</v>
      </c>
      <c r="CP470" s="319">
        <v>0</v>
      </c>
      <c r="CQ470" s="319">
        <v>5000000</v>
      </c>
      <c r="CR470" s="319">
        <v>0</v>
      </c>
      <c r="CS470" s="319">
        <v>8292000</v>
      </c>
      <c r="CT470" s="319">
        <v>0</v>
      </c>
      <c r="CU470" s="319">
        <v>0</v>
      </c>
      <c r="CV470" s="319">
        <v>0</v>
      </c>
      <c r="CW470" s="319">
        <v>0</v>
      </c>
      <c r="CX470" s="319">
        <v>0</v>
      </c>
      <c r="CY470" s="319">
        <v>0</v>
      </c>
      <c r="CZ470" s="319">
        <v>50333500</v>
      </c>
      <c r="DA470" s="319">
        <v>4000000</v>
      </c>
      <c r="DB470" s="319">
        <v>31600000</v>
      </c>
      <c r="DC470" s="319">
        <v>3040000</v>
      </c>
      <c r="DD470" s="319">
        <v>25000000</v>
      </c>
      <c r="DE470" s="319">
        <v>55291665</v>
      </c>
      <c r="DF470" s="319">
        <v>730000</v>
      </c>
      <c r="DG470" s="319">
        <v>4067250</v>
      </c>
      <c r="DH470" s="319">
        <v>320000</v>
      </c>
      <c r="DI470" s="319">
        <v>8442500</v>
      </c>
      <c r="DJ470" s="319">
        <v>11700000</v>
      </c>
      <c r="DK470" s="319">
        <v>3000000</v>
      </c>
      <c r="DL470" s="319">
        <v>1500000</v>
      </c>
      <c r="DM470" s="319">
        <v>0</v>
      </c>
      <c r="DN470" s="319">
        <v>0</v>
      </c>
      <c r="DO470" s="319">
        <v>2407950</v>
      </c>
      <c r="DP470" s="319">
        <v>3448000</v>
      </c>
      <c r="DQ470" s="319">
        <v>0</v>
      </c>
      <c r="DR470" s="319">
        <v>12630980</v>
      </c>
      <c r="DS470" s="319">
        <v>35680000</v>
      </c>
      <c r="DT470" s="319">
        <v>11896480</v>
      </c>
      <c r="DU470" s="319">
        <v>0</v>
      </c>
      <c r="DV470" s="319">
        <v>4844465.9000000004</v>
      </c>
      <c r="DW470" s="319">
        <v>2160000</v>
      </c>
      <c r="DX470" s="319">
        <v>15042680.75</v>
      </c>
      <c r="DY470" s="319">
        <v>6642370</v>
      </c>
      <c r="DZ470" s="319">
        <v>0</v>
      </c>
      <c r="EA470" s="319">
        <v>67000000</v>
      </c>
      <c r="EB470" s="319">
        <v>10986620</v>
      </c>
      <c r="EC470" s="319">
        <v>3968750</v>
      </c>
      <c r="ED470" s="319">
        <v>0</v>
      </c>
      <c r="EE470" s="319">
        <v>5236312</v>
      </c>
      <c r="EF470" s="319">
        <v>0</v>
      </c>
      <c r="EG470" s="319">
        <v>26686100</v>
      </c>
      <c r="EH470" s="319">
        <v>1500000</v>
      </c>
      <c r="EI470" s="319">
        <v>0</v>
      </c>
      <c r="EJ470" s="319">
        <v>25827287.5</v>
      </c>
      <c r="EK470" s="319">
        <v>1229000</v>
      </c>
      <c r="EL470" s="319">
        <v>1625000</v>
      </c>
      <c r="EM470" s="319">
        <v>0</v>
      </c>
      <c r="EN470" s="319">
        <v>7800000</v>
      </c>
      <c r="EO470" s="319">
        <v>10702015</v>
      </c>
      <c r="EP470" s="319">
        <v>0</v>
      </c>
      <c r="EQ470" s="319">
        <v>1675000</v>
      </c>
      <c r="ER470" s="319">
        <v>7162440</v>
      </c>
      <c r="ES470" s="319">
        <v>0</v>
      </c>
      <c r="ET470" s="319">
        <v>7750000</v>
      </c>
      <c r="EU470" s="319">
        <v>0</v>
      </c>
      <c r="EV470" s="319">
        <v>0</v>
      </c>
      <c r="EW470" s="319">
        <v>7937500</v>
      </c>
      <c r="EX470" s="319">
        <v>0</v>
      </c>
      <c r="EY470" s="319">
        <v>50000000</v>
      </c>
      <c r="EZ470" s="319">
        <v>327657500</v>
      </c>
      <c r="FA470" s="319">
        <v>4511500</v>
      </c>
      <c r="FB470" s="319">
        <v>9519000</v>
      </c>
      <c r="FC470" s="319">
        <v>3284794.65</v>
      </c>
      <c r="FD470" s="319">
        <v>3869285.55</v>
      </c>
      <c r="FE470" s="319">
        <v>50000000</v>
      </c>
      <c r="FF470" s="319">
        <v>0</v>
      </c>
      <c r="FG470" s="319">
        <v>2346481.85</v>
      </c>
      <c r="FH470" s="319">
        <v>38853365.909999996</v>
      </c>
      <c r="FI470" s="319">
        <v>2528875</v>
      </c>
      <c r="FJ470" s="319">
        <v>9614000</v>
      </c>
      <c r="FK470" s="319">
        <v>0</v>
      </c>
      <c r="FL470" s="319">
        <v>310000</v>
      </c>
      <c r="FM470" s="319">
        <v>22825400</v>
      </c>
      <c r="FN470" s="319">
        <v>670000</v>
      </c>
      <c r="FO470" s="319">
        <v>3555000</v>
      </c>
      <c r="FP470" s="319">
        <v>0</v>
      </c>
      <c r="FQ470" s="319">
        <v>0</v>
      </c>
      <c r="FR470" s="319">
        <v>5011350.72</v>
      </c>
      <c r="FS470" s="319">
        <v>2222803</v>
      </c>
      <c r="FT470" s="319">
        <v>5150600</v>
      </c>
      <c r="FU470" s="319">
        <v>2195000</v>
      </c>
      <c r="FV470" s="319">
        <v>0</v>
      </c>
      <c r="FW470" s="319">
        <v>650000</v>
      </c>
      <c r="FX470" s="319">
        <v>0</v>
      </c>
      <c r="FY470" s="319">
        <v>0</v>
      </c>
      <c r="FZ470" s="319">
        <v>0</v>
      </c>
      <c r="GA470" s="319">
        <v>0</v>
      </c>
      <c r="GB470" s="319">
        <v>2436456</v>
      </c>
      <c r="GC470" s="319">
        <v>1584300</v>
      </c>
      <c r="GD470" s="319">
        <v>4831250</v>
      </c>
      <c r="GE470" s="319">
        <v>8631576</v>
      </c>
      <c r="GF470" s="319">
        <v>0</v>
      </c>
      <c r="GG470" s="319">
        <v>15099020</v>
      </c>
      <c r="GH470" s="319">
        <v>1000000</v>
      </c>
      <c r="GI470" s="319">
        <v>7711358.2000000002</v>
      </c>
      <c r="GJ470" s="319">
        <v>4193250</v>
      </c>
      <c r="GK470" s="319">
        <v>60000000</v>
      </c>
      <c r="GL470" s="319">
        <v>0</v>
      </c>
      <c r="GM470" s="319">
        <v>46000000</v>
      </c>
      <c r="GN470" s="319">
        <v>4400000</v>
      </c>
      <c r="GO470" s="319">
        <v>0</v>
      </c>
      <c r="GP470" s="319">
        <v>0</v>
      </c>
      <c r="GQ470" s="319">
        <v>0</v>
      </c>
      <c r="GR470" s="319">
        <v>6973250</v>
      </c>
      <c r="GS470" s="319">
        <v>241656000</v>
      </c>
      <c r="GT470" s="319">
        <v>352500</v>
      </c>
      <c r="GU470" s="319">
        <v>65208333</v>
      </c>
      <c r="GV470" s="319">
        <v>0</v>
      </c>
      <c r="GW470" s="319">
        <v>0</v>
      </c>
      <c r="GX470" s="319">
        <v>67015000</v>
      </c>
      <c r="GY470" s="319">
        <v>1908025</v>
      </c>
      <c r="GZ470" s="319">
        <v>6680411.1699999999</v>
      </c>
      <c r="HA470" s="319">
        <v>11942158.82</v>
      </c>
      <c r="HB470" s="319">
        <v>696000</v>
      </c>
      <c r="HC470" s="319">
        <v>54504000</v>
      </c>
      <c r="HD470" s="319">
        <v>1130000</v>
      </c>
      <c r="HE470" s="319">
        <v>700000</v>
      </c>
      <c r="HF470" s="319">
        <v>2561050</v>
      </c>
      <c r="HG470" s="319">
        <v>11926500</v>
      </c>
      <c r="HH470" s="319">
        <v>30381740</v>
      </c>
      <c r="HI470" s="319">
        <v>11292025</v>
      </c>
      <c r="HJ470" s="319">
        <v>0</v>
      </c>
      <c r="HK470" s="319">
        <v>2598682.4500000002</v>
      </c>
      <c r="HL470" s="319">
        <v>10665374</v>
      </c>
      <c r="HM470" s="319">
        <v>6519065</v>
      </c>
      <c r="HN470" s="319">
        <v>2021000</v>
      </c>
      <c r="HO470" s="319">
        <v>8679750</v>
      </c>
      <c r="HP470" s="319">
        <v>29500000</v>
      </c>
      <c r="HQ470" s="319">
        <v>0</v>
      </c>
      <c r="HR470" s="319">
        <v>7000000</v>
      </c>
      <c r="HS470" s="319">
        <v>800000</v>
      </c>
      <c r="HT470" s="319">
        <v>77000000</v>
      </c>
      <c r="HU470" s="319">
        <v>0</v>
      </c>
      <c r="HV470" s="319">
        <v>29307000</v>
      </c>
      <c r="HW470" s="319">
        <v>153800000</v>
      </c>
      <c r="HX470" s="319">
        <v>3018125</v>
      </c>
      <c r="HY470" s="319">
        <v>76929480</v>
      </c>
      <c r="HZ470" s="319">
        <v>1635000</v>
      </c>
      <c r="IA470" s="319">
        <v>0</v>
      </c>
      <c r="IB470" s="319">
        <v>8850000</v>
      </c>
      <c r="IC470" s="319">
        <v>2256200</v>
      </c>
      <c r="ID470" s="319">
        <v>0</v>
      </c>
      <c r="IE470" s="319">
        <v>11500000</v>
      </c>
      <c r="IF470" s="319">
        <v>0</v>
      </c>
      <c r="IG470" s="319">
        <v>3259575</v>
      </c>
      <c r="IH470" s="319">
        <v>1000000</v>
      </c>
      <c r="II470" s="319">
        <v>3209760</v>
      </c>
      <c r="IJ470" s="319">
        <v>0</v>
      </c>
      <c r="IK470" s="319">
        <v>709950</v>
      </c>
      <c r="IL470" s="319">
        <v>0</v>
      </c>
      <c r="IM470" s="319">
        <v>3800000</v>
      </c>
      <c r="IN470" s="319">
        <v>7965326.4500000002</v>
      </c>
      <c r="IO470" s="319">
        <v>4728731</v>
      </c>
      <c r="IP470" s="319">
        <v>0</v>
      </c>
      <c r="IQ470" s="319">
        <v>3313666</v>
      </c>
      <c r="IR470" s="319">
        <v>61850000</v>
      </c>
      <c r="IS470" s="319">
        <v>12000000</v>
      </c>
      <c r="IT470" s="319">
        <v>0</v>
      </c>
      <c r="IU470" s="319">
        <v>1700000</v>
      </c>
      <c r="IV470" s="319">
        <v>13170000</v>
      </c>
      <c r="IW470" s="319">
        <v>3500000</v>
      </c>
      <c r="IX470" s="319">
        <v>648500</v>
      </c>
      <c r="IY470" s="319">
        <v>4921715</v>
      </c>
      <c r="IZ470" s="319">
        <v>2000000</v>
      </c>
      <c r="JA470" s="319">
        <v>2573750</v>
      </c>
      <c r="JB470" s="319">
        <v>4197750</v>
      </c>
      <c r="JC470" s="319">
        <v>6500000</v>
      </c>
      <c r="JD470" s="319">
        <v>0</v>
      </c>
      <c r="JE470" s="319">
        <v>0</v>
      </c>
      <c r="JF470" s="319">
        <v>15750000</v>
      </c>
      <c r="JG470" s="319">
        <v>1400000</v>
      </c>
      <c r="JH470" s="319">
        <v>0</v>
      </c>
      <c r="JI470" s="319">
        <v>0</v>
      </c>
      <c r="JJ470" s="319">
        <v>0</v>
      </c>
      <c r="JK470" s="319">
        <v>0</v>
      </c>
      <c r="JL470" s="319">
        <v>0</v>
      </c>
      <c r="JM470" s="319">
        <v>500000</v>
      </c>
      <c r="JN470" s="319">
        <v>250000</v>
      </c>
      <c r="JO470" s="319">
        <v>8000000</v>
      </c>
      <c r="JP470" s="319">
        <v>0</v>
      </c>
      <c r="JQ470" s="319">
        <v>660000</v>
      </c>
      <c r="JR470" s="319">
        <v>0</v>
      </c>
      <c r="JS470" s="319">
        <v>30821734.600000001</v>
      </c>
      <c r="JT470" s="319">
        <v>0</v>
      </c>
      <c r="JU470" s="319">
        <v>0</v>
      </c>
      <c r="JV470" s="319">
        <v>142000000</v>
      </c>
      <c r="JW470" s="319">
        <v>1350000</v>
      </c>
      <c r="JX470" s="319">
        <v>0</v>
      </c>
      <c r="JY470" s="319">
        <v>0</v>
      </c>
      <c r="JZ470" s="319">
        <v>0</v>
      </c>
      <c r="KA470" s="319">
        <v>5393720</v>
      </c>
      <c r="KB470" s="319">
        <v>2450000</v>
      </c>
      <c r="KC470" s="319">
        <v>679000</v>
      </c>
      <c r="KD470" s="319">
        <v>537600</v>
      </c>
      <c r="KE470" s="319">
        <v>19900000</v>
      </c>
      <c r="KF470" s="319">
        <v>300000</v>
      </c>
      <c r="KG470" s="319">
        <v>0</v>
      </c>
      <c r="KH470" s="319">
        <v>2750000</v>
      </c>
      <c r="KI470" s="319">
        <v>7646500</v>
      </c>
      <c r="KJ470" s="319">
        <v>0</v>
      </c>
      <c r="KK470" s="319">
        <v>0</v>
      </c>
      <c r="KL470" s="319">
        <v>800000</v>
      </c>
      <c r="KM470" s="319">
        <v>0</v>
      </c>
      <c r="KN470" s="319">
        <v>5221380</v>
      </c>
      <c r="KO470" s="319">
        <v>11730000</v>
      </c>
      <c r="KP470" s="319">
        <v>9000000</v>
      </c>
      <c r="KQ470" s="319">
        <v>284431240</v>
      </c>
      <c r="KR470" s="319">
        <v>0</v>
      </c>
      <c r="KS470" s="318">
        <v>0</v>
      </c>
      <c r="KU470" s="312">
        <v>22</v>
      </c>
      <c r="KV470" s="312">
        <v>221</v>
      </c>
      <c r="KY470" s="312">
        <v>9221</v>
      </c>
    </row>
    <row r="471" spans="1:311" x14ac:dyDescent="0.25">
      <c r="A471" s="317">
        <v>2022</v>
      </c>
      <c r="B471" s="316" t="s">
        <v>781</v>
      </c>
      <c r="C471" s="316" t="s">
        <v>795</v>
      </c>
      <c r="D471" s="316" t="s">
        <v>796</v>
      </c>
      <c r="E471" s="316" t="s">
        <v>780</v>
      </c>
      <c r="F471" s="315">
        <v>0</v>
      </c>
      <c r="G471" s="315">
        <v>0</v>
      </c>
      <c r="H471" s="315">
        <v>0</v>
      </c>
      <c r="I471" s="315">
        <v>0</v>
      </c>
      <c r="J471" s="315">
        <v>693720</v>
      </c>
      <c r="K471" s="315">
        <v>0</v>
      </c>
      <c r="L471" s="315">
        <v>0</v>
      </c>
      <c r="M471" s="315">
        <v>0</v>
      </c>
      <c r="N471" s="315">
        <v>0</v>
      </c>
      <c r="O471" s="315">
        <v>350000</v>
      </c>
      <c r="P471" s="315">
        <v>0</v>
      </c>
      <c r="Q471" s="315">
        <v>0</v>
      </c>
      <c r="R471" s="315">
        <v>0</v>
      </c>
      <c r="S471" s="315">
        <v>0</v>
      </c>
      <c r="T471" s="315">
        <v>0</v>
      </c>
      <c r="U471" s="315">
        <v>0</v>
      </c>
      <c r="V471" s="315">
        <v>0</v>
      </c>
      <c r="W471" s="315">
        <v>0</v>
      </c>
      <c r="X471" s="315">
        <v>0</v>
      </c>
      <c r="Y471" s="315">
        <v>3839597.35</v>
      </c>
      <c r="Z471" s="315">
        <v>0</v>
      </c>
      <c r="AA471" s="315">
        <v>0</v>
      </c>
      <c r="AB471" s="315">
        <v>0</v>
      </c>
      <c r="AC471" s="315">
        <v>0</v>
      </c>
      <c r="AD471" s="315">
        <v>0</v>
      </c>
      <c r="AE471" s="315">
        <v>0</v>
      </c>
      <c r="AF471" s="315">
        <v>0</v>
      </c>
      <c r="AG471" s="315">
        <v>0</v>
      </c>
      <c r="AH471" s="315">
        <v>0</v>
      </c>
      <c r="AI471" s="315">
        <v>0</v>
      </c>
      <c r="AJ471" s="315">
        <v>0</v>
      </c>
      <c r="AK471" s="315">
        <v>351600</v>
      </c>
      <c r="AL471" s="315">
        <v>0</v>
      </c>
      <c r="AM471" s="315">
        <v>0</v>
      </c>
      <c r="AN471" s="315">
        <v>0</v>
      </c>
      <c r="AO471" s="315">
        <v>0</v>
      </c>
      <c r="AP471" s="315">
        <v>0</v>
      </c>
      <c r="AQ471" s="315">
        <v>0</v>
      </c>
      <c r="AR471" s="315">
        <v>0</v>
      </c>
      <c r="AS471" s="315">
        <v>0</v>
      </c>
      <c r="AT471" s="315">
        <v>0</v>
      </c>
      <c r="AU471" s="315">
        <v>0</v>
      </c>
      <c r="AV471" s="315">
        <v>0</v>
      </c>
      <c r="AW471" s="315">
        <v>0</v>
      </c>
      <c r="AX471" s="315">
        <v>0</v>
      </c>
      <c r="AY471" s="315">
        <v>0</v>
      </c>
      <c r="AZ471" s="315">
        <v>0</v>
      </c>
      <c r="BA471" s="315">
        <v>0</v>
      </c>
      <c r="BB471" s="315">
        <v>8000</v>
      </c>
      <c r="BC471" s="315">
        <v>0</v>
      </c>
      <c r="BD471" s="315">
        <v>639150</v>
      </c>
      <c r="BE471" s="315">
        <v>0</v>
      </c>
      <c r="BF471" s="315">
        <v>7200000</v>
      </c>
      <c r="BG471" s="315">
        <v>0</v>
      </c>
      <c r="BH471" s="315">
        <v>0</v>
      </c>
      <c r="BI471" s="315">
        <v>0</v>
      </c>
      <c r="BJ471" s="315">
        <v>0</v>
      </c>
      <c r="BK471" s="315">
        <v>0</v>
      </c>
      <c r="BL471" s="315">
        <v>0</v>
      </c>
      <c r="BM471" s="315">
        <v>0</v>
      </c>
      <c r="BN471" s="315">
        <v>0</v>
      </c>
      <c r="BO471" s="315">
        <v>0</v>
      </c>
      <c r="BP471" s="315">
        <v>0</v>
      </c>
      <c r="BQ471" s="315">
        <v>0</v>
      </c>
      <c r="BR471" s="315">
        <v>0</v>
      </c>
      <c r="BS471" s="315">
        <v>0</v>
      </c>
      <c r="BT471" s="315">
        <v>0</v>
      </c>
      <c r="BU471" s="315">
        <v>0</v>
      </c>
      <c r="BV471" s="315">
        <v>0</v>
      </c>
      <c r="BW471" s="315">
        <v>0</v>
      </c>
      <c r="BX471" s="315">
        <v>0</v>
      </c>
      <c r="BY471" s="315">
        <v>0</v>
      </c>
      <c r="BZ471" s="315">
        <v>0</v>
      </c>
      <c r="CA471" s="315">
        <v>0</v>
      </c>
      <c r="CB471" s="315">
        <v>0</v>
      </c>
      <c r="CC471" s="315">
        <v>0</v>
      </c>
      <c r="CD471" s="315">
        <v>0</v>
      </c>
      <c r="CE471" s="315">
        <v>0</v>
      </c>
      <c r="CF471" s="315">
        <v>0</v>
      </c>
      <c r="CG471" s="315">
        <v>0</v>
      </c>
      <c r="CH471" s="315">
        <v>0</v>
      </c>
      <c r="CI471" s="315">
        <v>0</v>
      </c>
      <c r="CJ471" s="315">
        <v>0</v>
      </c>
      <c r="CK471" s="315">
        <v>0</v>
      </c>
      <c r="CL471" s="315">
        <v>0</v>
      </c>
      <c r="CM471" s="315">
        <v>0</v>
      </c>
      <c r="CN471" s="315">
        <v>159200</v>
      </c>
      <c r="CO471" s="315">
        <v>0</v>
      </c>
      <c r="CP471" s="315">
        <v>0</v>
      </c>
      <c r="CQ471" s="315">
        <v>0</v>
      </c>
      <c r="CR471" s="315">
        <v>0</v>
      </c>
      <c r="CS471" s="315">
        <v>0</v>
      </c>
      <c r="CT471" s="315">
        <v>0</v>
      </c>
      <c r="CU471" s="315">
        <v>0</v>
      </c>
      <c r="CV471" s="315">
        <v>0</v>
      </c>
      <c r="CW471" s="315">
        <v>0</v>
      </c>
      <c r="CX471" s="315">
        <v>0</v>
      </c>
      <c r="CY471" s="315">
        <v>0</v>
      </c>
      <c r="CZ471" s="315">
        <v>0</v>
      </c>
      <c r="DA471" s="315">
        <v>0</v>
      </c>
      <c r="DB471" s="315">
        <v>0</v>
      </c>
      <c r="DC471" s="315">
        <v>0</v>
      </c>
      <c r="DD471" s="315">
        <v>0</v>
      </c>
      <c r="DE471" s="315">
        <v>0</v>
      </c>
      <c r="DF471" s="315">
        <v>0</v>
      </c>
      <c r="DG471" s="315">
        <v>0</v>
      </c>
      <c r="DH471" s="315">
        <v>0</v>
      </c>
      <c r="DI471" s="315">
        <v>0</v>
      </c>
      <c r="DJ471" s="315">
        <v>0</v>
      </c>
      <c r="DK471" s="315">
        <v>0</v>
      </c>
      <c r="DL471" s="315">
        <v>0</v>
      </c>
      <c r="DM471" s="315">
        <v>0</v>
      </c>
      <c r="DN471" s="315">
        <v>0</v>
      </c>
      <c r="DO471" s="315">
        <v>0</v>
      </c>
      <c r="DP471" s="315">
        <v>0</v>
      </c>
      <c r="DQ471" s="315">
        <v>36166.25</v>
      </c>
      <c r="DR471" s="315">
        <v>0</v>
      </c>
      <c r="DS471" s="315">
        <v>0</v>
      </c>
      <c r="DT471" s="315">
        <v>0</v>
      </c>
      <c r="DU471" s="315">
        <v>0</v>
      </c>
      <c r="DV471" s="315">
        <v>0</v>
      </c>
      <c r="DW471" s="315">
        <v>0</v>
      </c>
      <c r="DX471" s="315">
        <v>0</v>
      </c>
      <c r="DY471" s="315">
        <v>0</v>
      </c>
      <c r="DZ471" s="315">
        <v>0</v>
      </c>
      <c r="EA471" s="315">
        <v>0</v>
      </c>
      <c r="EB471" s="315">
        <v>0</v>
      </c>
      <c r="EC471" s="315">
        <v>0</v>
      </c>
      <c r="ED471" s="315">
        <v>0</v>
      </c>
      <c r="EE471" s="315">
        <v>0</v>
      </c>
      <c r="EF471" s="315">
        <v>0</v>
      </c>
      <c r="EG471" s="315">
        <v>0</v>
      </c>
      <c r="EH471" s="315">
        <v>0</v>
      </c>
      <c r="EI471" s="315">
        <v>681800</v>
      </c>
      <c r="EJ471" s="315">
        <v>0</v>
      </c>
      <c r="EK471" s="315">
        <v>0</v>
      </c>
      <c r="EL471" s="315">
        <v>0</v>
      </c>
      <c r="EM471" s="315">
        <v>0</v>
      </c>
      <c r="EN471" s="315">
        <v>99999.8</v>
      </c>
      <c r="EO471" s="315">
        <v>0</v>
      </c>
      <c r="EP471" s="315">
        <v>0</v>
      </c>
      <c r="EQ471" s="315">
        <v>0</v>
      </c>
      <c r="ER471" s="315">
        <v>0</v>
      </c>
      <c r="ES471" s="315">
        <v>0</v>
      </c>
      <c r="ET471" s="315">
        <v>0</v>
      </c>
      <c r="EU471" s="315">
        <v>0</v>
      </c>
      <c r="EV471" s="315">
        <v>0</v>
      </c>
      <c r="EW471" s="315">
        <v>0</v>
      </c>
      <c r="EX471" s="315">
        <v>0</v>
      </c>
      <c r="EY471" s="315">
        <v>0</v>
      </c>
      <c r="EZ471" s="315">
        <v>1500000000</v>
      </c>
      <c r="FA471" s="315">
        <v>0</v>
      </c>
      <c r="FB471" s="315">
        <v>0</v>
      </c>
      <c r="FC471" s="315">
        <v>1162200</v>
      </c>
      <c r="FD471" s="315">
        <v>0</v>
      </c>
      <c r="FE471" s="315">
        <v>0</v>
      </c>
      <c r="FF471" s="315">
        <v>0</v>
      </c>
      <c r="FG471" s="315">
        <v>0</v>
      </c>
      <c r="FH471" s="315">
        <v>0</v>
      </c>
      <c r="FI471" s="315">
        <v>0</v>
      </c>
      <c r="FJ471" s="315">
        <v>0</v>
      </c>
      <c r="FK471" s="315">
        <v>0</v>
      </c>
      <c r="FL471" s="315">
        <v>0</v>
      </c>
      <c r="FM471" s="315">
        <v>0</v>
      </c>
      <c r="FN471" s="315">
        <v>0</v>
      </c>
      <c r="FO471" s="315">
        <v>0</v>
      </c>
      <c r="FP471" s="315">
        <v>0</v>
      </c>
      <c r="FQ471" s="315">
        <v>120000</v>
      </c>
      <c r="FR471" s="315">
        <v>0</v>
      </c>
      <c r="FS471" s="315">
        <v>0</v>
      </c>
      <c r="FT471" s="315">
        <v>0</v>
      </c>
      <c r="FU471" s="315">
        <v>0</v>
      </c>
      <c r="FV471" s="315">
        <v>0</v>
      </c>
      <c r="FW471" s="315">
        <v>0</v>
      </c>
      <c r="FX471" s="315">
        <v>20089365</v>
      </c>
      <c r="FY471" s="315">
        <v>0</v>
      </c>
      <c r="FZ471" s="315">
        <v>0</v>
      </c>
      <c r="GA471" s="315">
        <v>0</v>
      </c>
      <c r="GB471" s="315">
        <v>0</v>
      </c>
      <c r="GC471" s="315">
        <v>0</v>
      </c>
      <c r="GD471" s="315">
        <v>0</v>
      </c>
      <c r="GE471" s="315">
        <v>0</v>
      </c>
      <c r="GF471" s="315">
        <v>0</v>
      </c>
      <c r="GG471" s="315">
        <v>0</v>
      </c>
      <c r="GH471" s="315">
        <v>0</v>
      </c>
      <c r="GI471" s="315">
        <v>0</v>
      </c>
      <c r="GJ471" s="315">
        <v>0</v>
      </c>
      <c r="GK471" s="315">
        <v>0</v>
      </c>
      <c r="GL471" s="315">
        <v>0</v>
      </c>
      <c r="GM471" s="315">
        <v>0</v>
      </c>
      <c r="GN471" s="315">
        <v>0</v>
      </c>
      <c r="GO471" s="315">
        <v>0</v>
      </c>
      <c r="GP471" s="315">
        <v>0</v>
      </c>
      <c r="GQ471" s="315">
        <v>0</v>
      </c>
      <c r="GR471" s="315">
        <v>0</v>
      </c>
      <c r="GS471" s="315">
        <v>0</v>
      </c>
      <c r="GT471" s="315">
        <v>0</v>
      </c>
      <c r="GU471" s="315">
        <v>0</v>
      </c>
      <c r="GV471" s="315">
        <v>2100000</v>
      </c>
      <c r="GW471" s="315">
        <v>0</v>
      </c>
      <c r="GX471" s="315">
        <v>0</v>
      </c>
      <c r="GY471" s="315">
        <v>0</v>
      </c>
      <c r="GZ471" s="315">
        <v>0</v>
      </c>
      <c r="HA471" s="315">
        <v>5899810</v>
      </c>
      <c r="HB471" s="315">
        <v>0</v>
      </c>
      <c r="HC471" s="315">
        <v>0</v>
      </c>
      <c r="HD471" s="315">
        <v>0</v>
      </c>
      <c r="HE471" s="315">
        <v>0</v>
      </c>
      <c r="HF471" s="315">
        <v>0</v>
      </c>
      <c r="HG471" s="315">
        <v>0</v>
      </c>
      <c r="HH471" s="315">
        <v>0</v>
      </c>
      <c r="HI471" s="315">
        <v>0</v>
      </c>
      <c r="HJ471" s="315">
        <v>0</v>
      </c>
      <c r="HK471" s="315">
        <v>0</v>
      </c>
      <c r="HL471" s="315">
        <v>0</v>
      </c>
      <c r="HM471" s="315">
        <v>0</v>
      </c>
      <c r="HN471" s="315">
        <v>0</v>
      </c>
      <c r="HO471" s="315">
        <v>0</v>
      </c>
      <c r="HP471" s="315">
        <v>0</v>
      </c>
      <c r="HQ471" s="315">
        <v>0</v>
      </c>
      <c r="HR471" s="315">
        <v>0</v>
      </c>
      <c r="HS471" s="315">
        <v>0</v>
      </c>
      <c r="HT471" s="315">
        <v>0</v>
      </c>
      <c r="HU471" s="315">
        <v>0</v>
      </c>
      <c r="HV471" s="315">
        <v>0</v>
      </c>
      <c r="HW471" s="315">
        <v>0</v>
      </c>
      <c r="HX471" s="315">
        <v>0</v>
      </c>
      <c r="HY471" s="315">
        <v>0</v>
      </c>
      <c r="HZ471" s="315">
        <v>0</v>
      </c>
      <c r="IA471" s="315">
        <v>0</v>
      </c>
      <c r="IB471" s="315">
        <v>0</v>
      </c>
      <c r="IC471" s="315">
        <v>0</v>
      </c>
      <c r="ID471" s="315">
        <v>0</v>
      </c>
      <c r="IE471" s="315">
        <v>0</v>
      </c>
      <c r="IF471" s="315">
        <v>0</v>
      </c>
      <c r="IG471" s="315">
        <v>0</v>
      </c>
      <c r="IH471" s="315">
        <v>0</v>
      </c>
      <c r="II471" s="315">
        <v>0</v>
      </c>
      <c r="IJ471" s="315">
        <v>0</v>
      </c>
      <c r="IK471" s="315">
        <v>0</v>
      </c>
      <c r="IL471" s="315">
        <v>0</v>
      </c>
      <c r="IM471" s="315">
        <v>0</v>
      </c>
      <c r="IN471" s="315">
        <v>0</v>
      </c>
      <c r="IO471" s="315">
        <v>24000</v>
      </c>
      <c r="IP471" s="315">
        <v>0</v>
      </c>
      <c r="IQ471" s="315">
        <v>0</v>
      </c>
      <c r="IR471" s="315">
        <v>0</v>
      </c>
      <c r="IS471" s="315">
        <v>0</v>
      </c>
      <c r="IT471" s="315">
        <v>0</v>
      </c>
      <c r="IU471" s="315">
        <v>0</v>
      </c>
      <c r="IV471" s="315">
        <v>0</v>
      </c>
      <c r="IW471" s="315">
        <v>0</v>
      </c>
      <c r="IX471" s="315">
        <v>0</v>
      </c>
      <c r="IY471" s="315">
        <v>0</v>
      </c>
      <c r="IZ471" s="315">
        <v>0</v>
      </c>
      <c r="JA471" s="315">
        <v>0</v>
      </c>
      <c r="JB471" s="315">
        <v>0</v>
      </c>
      <c r="JC471" s="315">
        <v>0</v>
      </c>
      <c r="JD471" s="315">
        <v>0</v>
      </c>
      <c r="JE471" s="315">
        <v>0</v>
      </c>
      <c r="JF471" s="315">
        <v>0</v>
      </c>
      <c r="JG471" s="315">
        <v>0</v>
      </c>
      <c r="JH471" s="315">
        <v>0</v>
      </c>
      <c r="JI471" s="315">
        <v>0</v>
      </c>
      <c r="JJ471" s="315">
        <v>0</v>
      </c>
      <c r="JK471" s="315">
        <v>0</v>
      </c>
      <c r="JL471" s="315">
        <v>0</v>
      </c>
      <c r="JM471" s="315">
        <v>0</v>
      </c>
      <c r="JN471" s="315">
        <v>200000</v>
      </c>
      <c r="JO471" s="315">
        <v>0</v>
      </c>
      <c r="JP471" s="315">
        <v>0</v>
      </c>
      <c r="JQ471" s="315">
        <v>0</v>
      </c>
      <c r="JR471" s="315">
        <v>0</v>
      </c>
      <c r="JS471" s="315">
        <v>0</v>
      </c>
      <c r="JT471" s="315">
        <v>0</v>
      </c>
      <c r="JU471" s="315">
        <v>0</v>
      </c>
      <c r="JV471" s="315">
        <v>0</v>
      </c>
      <c r="JW471" s="315">
        <v>0</v>
      </c>
      <c r="JX471" s="315">
        <v>0</v>
      </c>
      <c r="JY471" s="315">
        <v>0</v>
      </c>
      <c r="JZ471" s="315">
        <v>0</v>
      </c>
      <c r="KA471" s="315">
        <v>0</v>
      </c>
      <c r="KB471" s="315">
        <v>0</v>
      </c>
      <c r="KC471" s="315">
        <v>0</v>
      </c>
      <c r="KD471" s="315">
        <v>0</v>
      </c>
      <c r="KE471" s="315">
        <v>0</v>
      </c>
      <c r="KF471" s="315">
        <v>0</v>
      </c>
      <c r="KG471" s="315">
        <v>0</v>
      </c>
      <c r="KH471" s="315">
        <v>0</v>
      </c>
      <c r="KI471" s="315">
        <v>0</v>
      </c>
      <c r="KJ471" s="315">
        <v>0</v>
      </c>
      <c r="KK471" s="315">
        <v>792000</v>
      </c>
      <c r="KL471" s="315">
        <v>0</v>
      </c>
      <c r="KM471" s="315">
        <v>0</v>
      </c>
      <c r="KN471" s="315">
        <v>0</v>
      </c>
      <c r="KO471" s="315">
        <v>0</v>
      </c>
      <c r="KP471" s="315">
        <v>0</v>
      </c>
      <c r="KQ471" s="315">
        <v>0</v>
      </c>
      <c r="KR471" s="315">
        <v>0</v>
      </c>
      <c r="KS471" s="314">
        <v>0</v>
      </c>
      <c r="KU471" s="312">
        <v>22</v>
      </c>
      <c r="KV471" s="312">
        <v>223</v>
      </c>
      <c r="KY471" s="312">
        <v>9223</v>
      </c>
    </row>
    <row r="472" spans="1:311" x14ac:dyDescent="0.25">
      <c r="A472" s="321">
        <v>2022</v>
      </c>
      <c r="B472" s="320" t="s">
        <v>781</v>
      </c>
      <c r="C472" s="320" t="s">
        <v>795</v>
      </c>
      <c r="D472" s="320" t="s">
        <v>321</v>
      </c>
      <c r="E472" s="320" t="s">
        <v>780</v>
      </c>
      <c r="F472" s="319">
        <v>2540000</v>
      </c>
      <c r="G472" s="319">
        <v>57600</v>
      </c>
      <c r="H472" s="319">
        <v>76937160</v>
      </c>
      <c r="I472" s="319">
        <v>1673260</v>
      </c>
      <c r="J472" s="319">
        <v>693720</v>
      </c>
      <c r="K472" s="319">
        <v>3542710</v>
      </c>
      <c r="L472" s="319">
        <v>17436550</v>
      </c>
      <c r="M472" s="319">
        <v>8900000</v>
      </c>
      <c r="N472" s="319">
        <v>20938250</v>
      </c>
      <c r="O472" s="319">
        <v>8850000</v>
      </c>
      <c r="P472" s="319">
        <v>4630000</v>
      </c>
      <c r="Q472" s="319">
        <v>5451305</v>
      </c>
      <c r="R472" s="319">
        <v>15025017.5</v>
      </c>
      <c r="S472" s="319">
        <v>12122550</v>
      </c>
      <c r="T472" s="319">
        <v>7150900</v>
      </c>
      <c r="U472" s="319">
        <v>16168166.449999999</v>
      </c>
      <c r="V472" s="319">
        <v>25670000</v>
      </c>
      <c r="W472" s="319">
        <v>3215000</v>
      </c>
      <c r="X472" s="319">
        <v>9853200</v>
      </c>
      <c r="Y472" s="319">
        <v>3839597.35</v>
      </c>
      <c r="Z472" s="319">
        <v>6306276.3600000003</v>
      </c>
      <c r="AA472" s="319">
        <v>50496890</v>
      </c>
      <c r="AB472" s="319">
        <v>9083200</v>
      </c>
      <c r="AC472" s="319">
        <v>2546200</v>
      </c>
      <c r="AD472" s="319">
        <v>81795000</v>
      </c>
      <c r="AE472" s="319">
        <v>1569085</v>
      </c>
      <c r="AF472" s="319">
        <v>3687530.95</v>
      </c>
      <c r="AG472" s="319">
        <v>0</v>
      </c>
      <c r="AH472" s="319">
        <v>3490000</v>
      </c>
      <c r="AI472" s="319">
        <v>7855999.9000000004</v>
      </c>
      <c r="AJ472" s="319">
        <v>0</v>
      </c>
      <c r="AK472" s="319">
        <v>351600</v>
      </c>
      <c r="AL472" s="319">
        <v>40100000</v>
      </c>
      <c r="AM472" s="319">
        <v>1110000</v>
      </c>
      <c r="AN472" s="319">
        <v>1955000</v>
      </c>
      <c r="AO472" s="319">
        <v>0</v>
      </c>
      <c r="AP472" s="319">
        <v>4580000</v>
      </c>
      <c r="AQ472" s="319">
        <v>1922100</v>
      </c>
      <c r="AR472" s="319">
        <v>23642000</v>
      </c>
      <c r="AS472" s="319">
        <v>2780000</v>
      </c>
      <c r="AT472" s="319">
        <v>5810000</v>
      </c>
      <c r="AU472" s="319">
        <v>6279938.3600000003</v>
      </c>
      <c r="AV472" s="319">
        <v>1200000</v>
      </c>
      <c r="AW472" s="319">
        <v>15000000</v>
      </c>
      <c r="AX472" s="319">
        <v>800000</v>
      </c>
      <c r="AY472" s="319">
        <v>5844000</v>
      </c>
      <c r="AZ472" s="319">
        <v>5762260</v>
      </c>
      <c r="BA472" s="319">
        <v>205100</v>
      </c>
      <c r="BB472" s="319">
        <v>8000</v>
      </c>
      <c r="BC472" s="319">
        <v>11000000</v>
      </c>
      <c r="BD472" s="319">
        <v>22873060</v>
      </c>
      <c r="BE472" s="319">
        <v>2090000</v>
      </c>
      <c r="BF472" s="319">
        <v>7200000</v>
      </c>
      <c r="BG472" s="319">
        <v>2316333</v>
      </c>
      <c r="BH472" s="319">
        <v>60600</v>
      </c>
      <c r="BI472" s="319">
        <v>32800000</v>
      </c>
      <c r="BJ472" s="319">
        <v>7725</v>
      </c>
      <c r="BK472" s="319">
        <v>26500000</v>
      </c>
      <c r="BL472" s="319">
        <v>0</v>
      </c>
      <c r="BM472" s="319">
        <v>2300000</v>
      </c>
      <c r="BN472" s="319">
        <v>10250000</v>
      </c>
      <c r="BO472" s="319">
        <v>0</v>
      </c>
      <c r="BP472" s="319">
        <v>288500</v>
      </c>
      <c r="BQ472" s="319">
        <v>576000</v>
      </c>
      <c r="BR472" s="319">
        <v>7049350</v>
      </c>
      <c r="BS472" s="319">
        <v>7178000</v>
      </c>
      <c r="BT472" s="319">
        <v>3000000</v>
      </c>
      <c r="BU472" s="319">
        <v>1300000</v>
      </c>
      <c r="BV472" s="319">
        <v>376000</v>
      </c>
      <c r="BW472" s="319">
        <v>0</v>
      </c>
      <c r="BX472" s="319">
        <v>6083261.5999999996</v>
      </c>
      <c r="BY472" s="319">
        <v>13588000</v>
      </c>
      <c r="BZ472" s="319">
        <v>3919200</v>
      </c>
      <c r="CA472" s="319">
        <v>6106259.7000000002</v>
      </c>
      <c r="CB472" s="319">
        <v>3251850</v>
      </c>
      <c r="CC472" s="319">
        <v>8965179</v>
      </c>
      <c r="CD472" s="319">
        <v>11000000</v>
      </c>
      <c r="CE472" s="319">
        <v>0</v>
      </c>
      <c r="CF472" s="319">
        <v>21057590.5</v>
      </c>
      <c r="CG472" s="319">
        <v>2500000</v>
      </c>
      <c r="CH472" s="319">
        <v>10710600</v>
      </c>
      <c r="CI472" s="319">
        <v>5520000</v>
      </c>
      <c r="CJ472" s="319">
        <v>1887962.35</v>
      </c>
      <c r="CK472" s="319">
        <v>917500</v>
      </c>
      <c r="CL472" s="319">
        <v>4457500</v>
      </c>
      <c r="CM472" s="319">
        <v>158732.95000000001</v>
      </c>
      <c r="CN472" s="319">
        <v>8789200</v>
      </c>
      <c r="CO472" s="319">
        <v>15100000</v>
      </c>
      <c r="CP472" s="319">
        <v>950000</v>
      </c>
      <c r="CQ472" s="319">
        <v>5000000</v>
      </c>
      <c r="CR472" s="319">
        <v>264000</v>
      </c>
      <c r="CS472" s="319">
        <v>8292000</v>
      </c>
      <c r="CT472" s="319">
        <v>0</v>
      </c>
      <c r="CU472" s="319">
        <v>429817</v>
      </c>
      <c r="CV472" s="319">
        <v>930950</v>
      </c>
      <c r="CW472" s="319">
        <v>1674250</v>
      </c>
      <c r="CX472" s="319">
        <v>5000000</v>
      </c>
      <c r="CY472" s="319">
        <v>7200000</v>
      </c>
      <c r="CZ472" s="319">
        <v>50333500</v>
      </c>
      <c r="DA472" s="319">
        <v>4000000</v>
      </c>
      <c r="DB472" s="319">
        <v>31600000</v>
      </c>
      <c r="DC472" s="319">
        <v>3040000</v>
      </c>
      <c r="DD472" s="319">
        <v>25000000</v>
      </c>
      <c r="DE472" s="319">
        <v>55291665</v>
      </c>
      <c r="DF472" s="319">
        <v>730000</v>
      </c>
      <c r="DG472" s="319">
        <v>4067250</v>
      </c>
      <c r="DH472" s="319">
        <v>7922733.25</v>
      </c>
      <c r="DI472" s="319">
        <v>8442500</v>
      </c>
      <c r="DJ472" s="319">
        <v>11700000</v>
      </c>
      <c r="DK472" s="319">
        <v>3000000</v>
      </c>
      <c r="DL472" s="319">
        <v>1500000</v>
      </c>
      <c r="DM472" s="319">
        <v>8910664</v>
      </c>
      <c r="DN472" s="319">
        <v>1000000</v>
      </c>
      <c r="DO472" s="319">
        <v>2407950</v>
      </c>
      <c r="DP472" s="319">
        <v>3448000</v>
      </c>
      <c r="DQ472" s="319">
        <v>1494039.25</v>
      </c>
      <c r="DR472" s="319">
        <v>12630980</v>
      </c>
      <c r="DS472" s="319">
        <v>35680000</v>
      </c>
      <c r="DT472" s="319">
        <v>11896480</v>
      </c>
      <c r="DU472" s="319">
        <v>9850000</v>
      </c>
      <c r="DV472" s="319">
        <v>4844465.9000000004</v>
      </c>
      <c r="DW472" s="319">
        <v>2160000</v>
      </c>
      <c r="DX472" s="319">
        <v>15042680.75</v>
      </c>
      <c r="DY472" s="319">
        <v>6642370</v>
      </c>
      <c r="DZ472" s="319">
        <v>11004917</v>
      </c>
      <c r="EA472" s="319">
        <v>67000000</v>
      </c>
      <c r="EB472" s="319">
        <v>10986620</v>
      </c>
      <c r="EC472" s="319">
        <v>6869000</v>
      </c>
      <c r="ED472" s="319">
        <v>1850000</v>
      </c>
      <c r="EE472" s="319">
        <v>6599312</v>
      </c>
      <c r="EF472" s="319">
        <v>723500</v>
      </c>
      <c r="EG472" s="319">
        <v>26686100</v>
      </c>
      <c r="EH472" s="319">
        <v>1500000</v>
      </c>
      <c r="EI472" s="319">
        <v>3181800</v>
      </c>
      <c r="EJ472" s="319">
        <v>25827287.5</v>
      </c>
      <c r="EK472" s="319">
        <v>1229000</v>
      </c>
      <c r="EL472" s="319">
        <v>1625000</v>
      </c>
      <c r="EM472" s="319">
        <v>9100000</v>
      </c>
      <c r="EN472" s="319">
        <v>7899999.7999999998</v>
      </c>
      <c r="EO472" s="319">
        <v>10702015</v>
      </c>
      <c r="EP472" s="319">
        <v>5000000</v>
      </c>
      <c r="EQ472" s="319">
        <v>1675000</v>
      </c>
      <c r="ER472" s="319">
        <v>8838815</v>
      </c>
      <c r="ES472" s="319">
        <v>1713180</v>
      </c>
      <c r="ET472" s="319">
        <v>7750000</v>
      </c>
      <c r="EU472" s="319">
        <v>4517500</v>
      </c>
      <c r="EV472" s="319">
        <v>1608450</v>
      </c>
      <c r="EW472" s="319">
        <v>7937500</v>
      </c>
      <c r="EX472" s="319">
        <v>11992836</v>
      </c>
      <c r="EY472" s="319">
        <v>50000000</v>
      </c>
      <c r="EZ472" s="319">
        <v>1827657500</v>
      </c>
      <c r="FA472" s="319">
        <v>4511500</v>
      </c>
      <c r="FB472" s="319">
        <v>9519000</v>
      </c>
      <c r="FC472" s="319">
        <v>16835115.649999999</v>
      </c>
      <c r="FD472" s="319">
        <v>3869285.55</v>
      </c>
      <c r="FE472" s="319">
        <v>50000000</v>
      </c>
      <c r="FF472" s="319">
        <v>9103025</v>
      </c>
      <c r="FG472" s="319">
        <v>2346481.85</v>
      </c>
      <c r="FH472" s="319">
        <v>38853365.909999996</v>
      </c>
      <c r="FI472" s="319">
        <v>2528875</v>
      </c>
      <c r="FJ472" s="319">
        <v>9614000</v>
      </c>
      <c r="FK472" s="319">
        <v>4961663.75</v>
      </c>
      <c r="FL472" s="319">
        <v>310000</v>
      </c>
      <c r="FM472" s="319">
        <v>22825400</v>
      </c>
      <c r="FN472" s="319">
        <v>670000</v>
      </c>
      <c r="FO472" s="319">
        <v>3555000</v>
      </c>
      <c r="FP472" s="319">
        <v>1633000</v>
      </c>
      <c r="FQ472" s="319">
        <v>120000</v>
      </c>
      <c r="FR472" s="319">
        <v>5011350.72</v>
      </c>
      <c r="FS472" s="319">
        <v>2222803</v>
      </c>
      <c r="FT472" s="319">
        <v>5150600</v>
      </c>
      <c r="FU472" s="319">
        <v>2195000</v>
      </c>
      <c r="FV472" s="319">
        <v>0</v>
      </c>
      <c r="FW472" s="319">
        <v>650000</v>
      </c>
      <c r="FX472" s="319">
        <v>20089365</v>
      </c>
      <c r="FY472" s="319">
        <v>24800000</v>
      </c>
      <c r="FZ472" s="319">
        <v>490000</v>
      </c>
      <c r="GA472" s="319">
        <v>1295333.3500000001</v>
      </c>
      <c r="GB472" s="319">
        <v>2436456</v>
      </c>
      <c r="GC472" s="319">
        <v>1584300</v>
      </c>
      <c r="GD472" s="319">
        <v>4831250</v>
      </c>
      <c r="GE472" s="319">
        <v>8631576</v>
      </c>
      <c r="GF472" s="319">
        <v>2000000</v>
      </c>
      <c r="GG472" s="319">
        <v>15099020</v>
      </c>
      <c r="GH472" s="319">
        <v>1000000</v>
      </c>
      <c r="GI472" s="319">
        <v>7711358.2000000002</v>
      </c>
      <c r="GJ472" s="319">
        <v>4193250</v>
      </c>
      <c r="GK472" s="319">
        <v>60024500</v>
      </c>
      <c r="GL472" s="319">
        <v>0</v>
      </c>
      <c r="GM472" s="319">
        <v>46000000</v>
      </c>
      <c r="GN472" s="319">
        <v>4400000</v>
      </c>
      <c r="GO472" s="319">
        <v>12132800</v>
      </c>
      <c r="GP472" s="319">
        <v>630050</v>
      </c>
      <c r="GQ472" s="319">
        <v>0</v>
      </c>
      <c r="GR472" s="319">
        <v>6973250</v>
      </c>
      <c r="GS472" s="319">
        <v>241656000</v>
      </c>
      <c r="GT472" s="319">
        <v>1257110</v>
      </c>
      <c r="GU472" s="319">
        <v>65208333</v>
      </c>
      <c r="GV472" s="319">
        <v>2100000</v>
      </c>
      <c r="GW472" s="319">
        <v>976869</v>
      </c>
      <c r="GX472" s="319">
        <v>67015000</v>
      </c>
      <c r="GY472" s="319">
        <v>1908025</v>
      </c>
      <c r="GZ472" s="319">
        <v>6680411.1699999999</v>
      </c>
      <c r="HA472" s="319">
        <v>17841968.82</v>
      </c>
      <c r="HB472" s="319">
        <v>696000</v>
      </c>
      <c r="HC472" s="319">
        <v>54504000</v>
      </c>
      <c r="HD472" s="319">
        <v>1130000</v>
      </c>
      <c r="HE472" s="319">
        <v>1026500</v>
      </c>
      <c r="HF472" s="319">
        <v>2561050</v>
      </c>
      <c r="HG472" s="319">
        <v>11926500</v>
      </c>
      <c r="HH472" s="319">
        <v>30381740</v>
      </c>
      <c r="HI472" s="319">
        <v>11292025</v>
      </c>
      <c r="HJ472" s="319">
        <v>3428000</v>
      </c>
      <c r="HK472" s="319">
        <v>2598682.4500000002</v>
      </c>
      <c r="HL472" s="319">
        <v>10665374</v>
      </c>
      <c r="HM472" s="319">
        <v>6519065</v>
      </c>
      <c r="HN472" s="319">
        <v>2021000</v>
      </c>
      <c r="HO472" s="319">
        <v>8679750</v>
      </c>
      <c r="HP472" s="319">
        <v>29500000</v>
      </c>
      <c r="HQ472" s="319">
        <v>992600</v>
      </c>
      <c r="HR472" s="319">
        <v>7000000</v>
      </c>
      <c r="HS472" s="319">
        <v>800000</v>
      </c>
      <c r="HT472" s="319">
        <v>77000000</v>
      </c>
      <c r="HU472" s="319">
        <v>1680000</v>
      </c>
      <c r="HV472" s="319">
        <v>29307000</v>
      </c>
      <c r="HW472" s="319">
        <v>153800000</v>
      </c>
      <c r="HX472" s="319">
        <v>3018125</v>
      </c>
      <c r="HY472" s="319">
        <v>76929480</v>
      </c>
      <c r="HZ472" s="319">
        <v>1635000</v>
      </c>
      <c r="IA472" s="319">
        <v>213000</v>
      </c>
      <c r="IB472" s="319">
        <v>8850000</v>
      </c>
      <c r="IC472" s="319">
        <v>37216200</v>
      </c>
      <c r="ID472" s="319">
        <v>3671460</v>
      </c>
      <c r="IE472" s="319">
        <v>11500000</v>
      </c>
      <c r="IF472" s="319">
        <v>0</v>
      </c>
      <c r="IG472" s="319">
        <v>3259575</v>
      </c>
      <c r="IH472" s="319">
        <v>1000000</v>
      </c>
      <c r="II472" s="319">
        <v>3209760</v>
      </c>
      <c r="IJ472" s="319">
        <v>22185757.199999999</v>
      </c>
      <c r="IK472" s="319">
        <v>709950</v>
      </c>
      <c r="IL472" s="319">
        <v>1093565</v>
      </c>
      <c r="IM472" s="319">
        <v>3800000</v>
      </c>
      <c r="IN472" s="319">
        <v>7965326.4500000002</v>
      </c>
      <c r="IO472" s="319">
        <v>5252731</v>
      </c>
      <c r="IP472" s="319">
        <v>900000</v>
      </c>
      <c r="IQ472" s="319">
        <v>4199420.25</v>
      </c>
      <c r="IR472" s="319">
        <v>61850000</v>
      </c>
      <c r="IS472" s="319">
        <v>12000000</v>
      </c>
      <c r="IT472" s="319">
        <v>18102900</v>
      </c>
      <c r="IU472" s="319">
        <v>1700000</v>
      </c>
      <c r="IV472" s="319">
        <v>13170000</v>
      </c>
      <c r="IW472" s="319">
        <v>3500000</v>
      </c>
      <c r="IX472" s="319">
        <v>648500</v>
      </c>
      <c r="IY472" s="319">
        <v>4921715</v>
      </c>
      <c r="IZ472" s="319">
        <v>2000000</v>
      </c>
      <c r="JA472" s="319">
        <v>2573750</v>
      </c>
      <c r="JB472" s="319">
        <v>4197750</v>
      </c>
      <c r="JC472" s="319">
        <v>6500000</v>
      </c>
      <c r="JD472" s="319">
        <v>524000</v>
      </c>
      <c r="JE472" s="319">
        <v>0</v>
      </c>
      <c r="JF472" s="319">
        <v>15750000</v>
      </c>
      <c r="JG472" s="319">
        <v>1400000</v>
      </c>
      <c r="JH472" s="319">
        <v>7958666.6699999999</v>
      </c>
      <c r="JI472" s="319">
        <v>5220000</v>
      </c>
      <c r="JJ472" s="319">
        <v>6516659</v>
      </c>
      <c r="JK472" s="319">
        <v>1409250</v>
      </c>
      <c r="JL472" s="319">
        <v>2299250</v>
      </c>
      <c r="JM472" s="319">
        <v>500000</v>
      </c>
      <c r="JN472" s="319">
        <v>450000</v>
      </c>
      <c r="JO472" s="319">
        <v>8000000</v>
      </c>
      <c r="JP472" s="319">
        <v>1165000</v>
      </c>
      <c r="JQ472" s="319">
        <v>660000</v>
      </c>
      <c r="JR472" s="319">
        <v>0</v>
      </c>
      <c r="JS472" s="319">
        <v>30821734.600000001</v>
      </c>
      <c r="JT472" s="319">
        <v>4723769.6500000004</v>
      </c>
      <c r="JU472" s="319">
        <v>0</v>
      </c>
      <c r="JV472" s="319">
        <v>142412500</v>
      </c>
      <c r="JW472" s="319">
        <v>1350000</v>
      </c>
      <c r="JX472" s="319">
        <v>0</v>
      </c>
      <c r="JY472" s="319">
        <v>0</v>
      </c>
      <c r="JZ472" s="319">
        <v>0</v>
      </c>
      <c r="KA472" s="319">
        <v>5393720</v>
      </c>
      <c r="KB472" s="319">
        <v>2450000</v>
      </c>
      <c r="KC472" s="319">
        <v>679000</v>
      </c>
      <c r="KD472" s="319">
        <v>537600</v>
      </c>
      <c r="KE472" s="319">
        <v>19900000</v>
      </c>
      <c r="KF472" s="319">
        <v>300000</v>
      </c>
      <c r="KG472" s="319">
        <v>2000000</v>
      </c>
      <c r="KH472" s="319">
        <v>2750000</v>
      </c>
      <c r="KI472" s="319">
        <v>7646500</v>
      </c>
      <c r="KJ472" s="319">
        <v>0</v>
      </c>
      <c r="KK472" s="319">
        <v>792000</v>
      </c>
      <c r="KL472" s="319">
        <v>800000</v>
      </c>
      <c r="KM472" s="319">
        <v>2698500</v>
      </c>
      <c r="KN472" s="319">
        <v>5221380</v>
      </c>
      <c r="KO472" s="319">
        <v>11730000</v>
      </c>
      <c r="KP472" s="319">
        <v>9000000</v>
      </c>
      <c r="KQ472" s="319">
        <v>284431240</v>
      </c>
      <c r="KR472" s="319">
        <v>26096550</v>
      </c>
      <c r="KS472" s="318">
        <v>3697340</v>
      </c>
      <c r="KU472" s="338" t="s">
        <v>943</v>
      </c>
      <c r="KV472" s="312" t="s">
        <v>943</v>
      </c>
      <c r="KY472" s="312" t="s">
        <v>943</v>
      </c>
    </row>
    <row r="473" spans="1:311" x14ac:dyDescent="0.25">
      <c r="A473" s="317">
        <v>2022</v>
      </c>
      <c r="B473" s="316" t="s">
        <v>781</v>
      </c>
      <c r="C473" s="316" t="s">
        <v>791</v>
      </c>
      <c r="D473" s="316" t="s">
        <v>794</v>
      </c>
      <c r="E473" s="316" t="s">
        <v>780</v>
      </c>
      <c r="F473" s="315">
        <v>0</v>
      </c>
      <c r="G473" s="315">
        <v>0</v>
      </c>
      <c r="H473" s="315">
        <v>0</v>
      </c>
      <c r="I473" s="315">
        <v>0</v>
      </c>
      <c r="J473" s="315">
        <v>0</v>
      </c>
      <c r="K473" s="315">
        <v>0</v>
      </c>
      <c r="L473" s="315">
        <v>0</v>
      </c>
      <c r="M473" s="315">
        <v>0</v>
      </c>
      <c r="N473" s="315">
        <v>0</v>
      </c>
      <c r="O473" s="315">
        <v>0</v>
      </c>
      <c r="P473" s="315">
        <v>0</v>
      </c>
      <c r="Q473" s="315">
        <v>0</v>
      </c>
      <c r="R473" s="315">
        <v>0</v>
      </c>
      <c r="S473" s="315">
        <v>0</v>
      </c>
      <c r="T473" s="315">
        <v>0</v>
      </c>
      <c r="U473" s="315">
        <v>0</v>
      </c>
      <c r="V473" s="315">
        <v>0</v>
      </c>
      <c r="W473" s="315">
        <v>0</v>
      </c>
      <c r="X473" s="315">
        <v>0</v>
      </c>
      <c r="Y473" s="315">
        <v>0</v>
      </c>
      <c r="Z473" s="315">
        <v>0</v>
      </c>
      <c r="AA473" s="315">
        <v>0</v>
      </c>
      <c r="AB473" s="315">
        <v>0</v>
      </c>
      <c r="AC473" s="315">
        <v>0</v>
      </c>
      <c r="AD473" s="315">
        <v>0</v>
      </c>
      <c r="AE473" s="315">
        <v>0</v>
      </c>
      <c r="AF473" s="315">
        <v>0</v>
      </c>
      <c r="AG473" s="315">
        <v>0</v>
      </c>
      <c r="AH473" s="315">
        <v>0</v>
      </c>
      <c r="AI473" s="315">
        <v>0</v>
      </c>
      <c r="AJ473" s="315">
        <v>0</v>
      </c>
      <c r="AK473" s="315">
        <v>0</v>
      </c>
      <c r="AL473" s="315">
        <v>0</v>
      </c>
      <c r="AM473" s="315">
        <v>0</v>
      </c>
      <c r="AN473" s="315">
        <v>0</v>
      </c>
      <c r="AO473" s="315">
        <v>0</v>
      </c>
      <c r="AP473" s="315">
        <v>0</v>
      </c>
      <c r="AQ473" s="315">
        <v>0</v>
      </c>
      <c r="AR473" s="315">
        <v>0</v>
      </c>
      <c r="AS473" s="315">
        <v>0</v>
      </c>
      <c r="AT473" s="315">
        <v>0</v>
      </c>
      <c r="AU473" s="315">
        <v>0</v>
      </c>
      <c r="AV473" s="315">
        <v>0</v>
      </c>
      <c r="AW473" s="315">
        <v>0</v>
      </c>
      <c r="AX473" s="315">
        <v>0</v>
      </c>
      <c r="AY473" s="315">
        <v>0</v>
      </c>
      <c r="AZ473" s="315">
        <v>0</v>
      </c>
      <c r="BA473" s="315">
        <v>0</v>
      </c>
      <c r="BB473" s="315">
        <v>0</v>
      </c>
      <c r="BC473" s="315">
        <v>0</v>
      </c>
      <c r="BD473" s="315">
        <v>0</v>
      </c>
      <c r="BE473" s="315">
        <v>0</v>
      </c>
      <c r="BF473" s="315">
        <v>0</v>
      </c>
      <c r="BG473" s="315">
        <v>0</v>
      </c>
      <c r="BH473" s="315">
        <v>0</v>
      </c>
      <c r="BI473" s="315">
        <v>0</v>
      </c>
      <c r="BJ473" s="315">
        <v>0</v>
      </c>
      <c r="BK473" s="315">
        <v>0</v>
      </c>
      <c r="BL473" s="315">
        <v>0</v>
      </c>
      <c r="BM473" s="315">
        <v>0</v>
      </c>
      <c r="BN473" s="315">
        <v>0</v>
      </c>
      <c r="BO473" s="315">
        <v>0</v>
      </c>
      <c r="BP473" s="315">
        <v>0</v>
      </c>
      <c r="BQ473" s="315">
        <v>0</v>
      </c>
      <c r="BR473" s="315">
        <v>0</v>
      </c>
      <c r="BS473" s="315">
        <v>0</v>
      </c>
      <c r="BT473" s="315">
        <v>0</v>
      </c>
      <c r="BU473" s="315">
        <v>0</v>
      </c>
      <c r="BV473" s="315">
        <v>0</v>
      </c>
      <c r="BW473" s="315">
        <v>0</v>
      </c>
      <c r="BX473" s="315">
        <v>0</v>
      </c>
      <c r="BY473" s="315">
        <v>0</v>
      </c>
      <c r="BZ473" s="315">
        <v>0</v>
      </c>
      <c r="CA473" s="315">
        <v>0</v>
      </c>
      <c r="CB473" s="315">
        <v>0</v>
      </c>
      <c r="CC473" s="315">
        <v>0</v>
      </c>
      <c r="CD473" s="315">
        <v>0</v>
      </c>
      <c r="CE473" s="315">
        <v>0</v>
      </c>
      <c r="CF473" s="315">
        <v>0</v>
      </c>
      <c r="CG473" s="315">
        <v>0</v>
      </c>
      <c r="CH473" s="315">
        <v>0</v>
      </c>
      <c r="CI473" s="315">
        <v>0</v>
      </c>
      <c r="CJ473" s="315">
        <v>0</v>
      </c>
      <c r="CK473" s="315">
        <v>0</v>
      </c>
      <c r="CL473" s="315">
        <v>0</v>
      </c>
      <c r="CM473" s="315">
        <v>0</v>
      </c>
      <c r="CN473" s="315">
        <v>0</v>
      </c>
      <c r="CO473" s="315">
        <v>0</v>
      </c>
      <c r="CP473" s="315">
        <v>0</v>
      </c>
      <c r="CQ473" s="315">
        <v>0</v>
      </c>
      <c r="CR473" s="315">
        <v>0</v>
      </c>
      <c r="CS473" s="315">
        <v>0</v>
      </c>
      <c r="CT473" s="315">
        <v>0</v>
      </c>
      <c r="CU473" s="315">
        <v>0</v>
      </c>
      <c r="CV473" s="315">
        <v>0</v>
      </c>
      <c r="CW473" s="315">
        <v>0</v>
      </c>
      <c r="CX473" s="315">
        <v>0</v>
      </c>
      <c r="CY473" s="315">
        <v>0</v>
      </c>
      <c r="CZ473" s="315">
        <v>0</v>
      </c>
      <c r="DA473" s="315">
        <v>0</v>
      </c>
      <c r="DB473" s="315">
        <v>0</v>
      </c>
      <c r="DC473" s="315">
        <v>0</v>
      </c>
      <c r="DD473" s="315">
        <v>0</v>
      </c>
      <c r="DE473" s="315">
        <v>0</v>
      </c>
      <c r="DF473" s="315">
        <v>0</v>
      </c>
      <c r="DG473" s="315">
        <v>0</v>
      </c>
      <c r="DH473" s="315">
        <v>0</v>
      </c>
      <c r="DI473" s="315">
        <v>0</v>
      </c>
      <c r="DJ473" s="315">
        <v>0</v>
      </c>
      <c r="DK473" s="315">
        <v>0</v>
      </c>
      <c r="DL473" s="315">
        <v>0</v>
      </c>
      <c r="DM473" s="315">
        <v>0</v>
      </c>
      <c r="DN473" s="315">
        <v>0</v>
      </c>
      <c r="DO473" s="315">
        <v>0</v>
      </c>
      <c r="DP473" s="315">
        <v>0</v>
      </c>
      <c r="DQ473" s="315">
        <v>0</v>
      </c>
      <c r="DR473" s="315">
        <v>0</v>
      </c>
      <c r="DS473" s="315">
        <v>0</v>
      </c>
      <c r="DT473" s="315">
        <v>0</v>
      </c>
      <c r="DU473" s="315">
        <v>0</v>
      </c>
      <c r="DV473" s="315">
        <v>0</v>
      </c>
      <c r="DW473" s="315">
        <v>0</v>
      </c>
      <c r="DX473" s="315">
        <v>0</v>
      </c>
      <c r="DY473" s="315">
        <v>0</v>
      </c>
      <c r="DZ473" s="315">
        <v>0</v>
      </c>
      <c r="EA473" s="315">
        <v>0</v>
      </c>
      <c r="EB473" s="315">
        <v>0</v>
      </c>
      <c r="EC473" s="315">
        <v>0</v>
      </c>
      <c r="ED473" s="315">
        <v>0</v>
      </c>
      <c r="EE473" s="315">
        <v>0</v>
      </c>
      <c r="EF473" s="315">
        <v>0</v>
      </c>
      <c r="EG473" s="315">
        <v>0</v>
      </c>
      <c r="EH473" s="315">
        <v>0</v>
      </c>
      <c r="EI473" s="315">
        <v>0</v>
      </c>
      <c r="EJ473" s="315">
        <v>0</v>
      </c>
      <c r="EK473" s="315">
        <v>12041.32</v>
      </c>
      <c r="EL473" s="315">
        <v>0</v>
      </c>
      <c r="EM473" s="315">
        <v>0</v>
      </c>
      <c r="EN473" s="315">
        <v>0</v>
      </c>
      <c r="EO473" s="315">
        <v>0</v>
      </c>
      <c r="EP473" s="315">
        <v>0</v>
      </c>
      <c r="EQ473" s="315">
        <v>0</v>
      </c>
      <c r="ER473" s="315">
        <v>0</v>
      </c>
      <c r="ES473" s="315">
        <v>0</v>
      </c>
      <c r="ET473" s="315">
        <v>0</v>
      </c>
      <c r="EU473" s="315">
        <v>0</v>
      </c>
      <c r="EV473" s="315">
        <v>0</v>
      </c>
      <c r="EW473" s="315">
        <v>0</v>
      </c>
      <c r="EX473" s="315">
        <v>0</v>
      </c>
      <c r="EY473" s="315">
        <v>0</v>
      </c>
      <c r="EZ473" s="315">
        <v>0</v>
      </c>
      <c r="FA473" s="315">
        <v>0</v>
      </c>
      <c r="FB473" s="315">
        <v>0</v>
      </c>
      <c r="FC473" s="315">
        <v>0</v>
      </c>
      <c r="FD473" s="315">
        <v>0</v>
      </c>
      <c r="FE473" s="315">
        <v>0</v>
      </c>
      <c r="FF473" s="315">
        <v>0</v>
      </c>
      <c r="FG473" s="315">
        <v>0</v>
      </c>
      <c r="FH473" s="315">
        <v>0</v>
      </c>
      <c r="FI473" s="315">
        <v>0</v>
      </c>
      <c r="FJ473" s="315">
        <v>0</v>
      </c>
      <c r="FK473" s="315">
        <v>0</v>
      </c>
      <c r="FL473" s="315">
        <v>0</v>
      </c>
      <c r="FM473" s="315">
        <v>0</v>
      </c>
      <c r="FN473" s="315">
        <v>0</v>
      </c>
      <c r="FO473" s="315">
        <v>0</v>
      </c>
      <c r="FP473" s="315">
        <v>0</v>
      </c>
      <c r="FQ473" s="315">
        <v>0</v>
      </c>
      <c r="FR473" s="315">
        <v>0</v>
      </c>
      <c r="FS473" s="315">
        <v>0</v>
      </c>
      <c r="FT473" s="315">
        <v>0</v>
      </c>
      <c r="FU473" s="315">
        <v>0</v>
      </c>
      <c r="FV473" s="315">
        <v>0</v>
      </c>
      <c r="FW473" s="315">
        <v>0</v>
      </c>
      <c r="FX473" s="315">
        <v>0</v>
      </c>
      <c r="FY473" s="315">
        <v>0</v>
      </c>
      <c r="FZ473" s="315">
        <v>0</v>
      </c>
      <c r="GA473" s="315">
        <v>0</v>
      </c>
      <c r="GB473" s="315">
        <v>0</v>
      </c>
      <c r="GC473" s="315">
        <v>0</v>
      </c>
      <c r="GD473" s="315">
        <v>0</v>
      </c>
      <c r="GE473" s="315">
        <v>0</v>
      </c>
      <c r="GF473" s="315">
        <v>0</v>
      </c>
      <c r="GG473" s="315">
        <v>0</v>
      </c>
      <c r="GH473" s="315">
        <v>0</v>
      </c>
      <c r="GI473" s="315">
        <v>0</v>
      </c>
      <c r="GJ473" s="315">
        <v>0</v>
      </c>
      <c r="GK473" s="315">
        <v>0</v>
      </c>
      <c r="GL473" s="315">
        <v>0</v>
      </c>
      <c r="GM473" s="315">
        <v>0</v>
      </c>
      <c r="GN473" s="315">
        <v>0</v>
      </c>
      <c r="GO473" s="315">
        <v>0</v>
      </c>
      <c r="GP473" s="315">
        <v>0</v>
      </c>
      <c r="GQ473" s="315">
        <v>0</v>
      </c>
      <c r="GR473" s="315">
        <v>0</v>
      </c>
      <c r="GS473" s="315">
        <v>0</v>
      </c>
      <c r="GT473" s="315">
        <v>0</v>
      </c>
      <c r="GU473" s="315">
        <v>0</v>
      </c>
      <c r="GV473" s="315">
        <v>0</v>
      </c>
      <c r="GW473" s="315">
        <v>0</v>
      </c>
      <c r="GX473" s="315">
        <v>0</v>
      </c>
      <c r="GY473" s="315">
        <v>0</v>
      </c>
      <c r="GZ473" s="315">
        <v>0</v>
      </c>
      <c r="HA473" s="315">
        <v>0</v>
      </c>
      <c r="HB473" s="315">
        <v>0</v>
      </c>
      <c r="HC473" s="315">
        <v>0</v>
      </c>
      <c r="HD473" s="315">
        <v>0</v>
      </c>
      <c r="HE473" s="315">
        <v>0</v>
      </c>
      <c r="HF473" s="315">
        <v>0</v>
      </c>
      <c r="HG473" s="315">
        <v>0</v>
      </c>
      <c r="HH473" s="315">
        <v>0</v>
      </c>
      <c r="HI473" s="315">
        <v>0</v>
      </c>
      <c r="HJ473" s="315">
        <v>0</v>
      </c>
      <c r="HK473" s="315">
        <v>0</v>
      </c>
      <c r="HL473" s="315">
        <v>0</v>
      </c>
      <c r="HM473" s="315">
        <v>0</v>
      </c>
      <c r="HN473" s="315">
        <v>0</v>
      </c>
      <c r="HO473" s="315">
        <v>0</v>
      </c>
      <c r="HP473" s="315">
        <v>0</v>
      </c>
      <c r="HQ473" s="315">
        <v>0</v>
      </c>
      <c r="HR473" s="315">
        <v>0</v>
      </c>
      <c r="HS473" s="315">
        <v>0</v>
      </c>
      <c r="HT473" s="315">
        <v>0</v>
      </c>
      <c r="HU473" s="315">
        <v>0</v>
      </c>
      <c r="HV473" s="315">
        <v>0</v>
      </c>
      <c r="HW473" s="315">
        <v>0</v>
      </c>
      <c r="HX473" s="315">
        <v>0</v>
      </c>
      <c r="HY473" s="315">
        <v>0</v>
      </c>
      <c r="HZ473" s="315">
        <v>0</v>
      </c>
      <c r="IA473" s="315">
        <v>0</v>
      </c>
      <c r="IB473" s="315">
        <v>0</v>
      </c>
      <c r="IC473" s="315">
        <v>0</v>
      </c>
      <c r="ID473" s="315">
        <v>0</v>
      </c>
      <c r="IE473" s="315">
        <v>0</v>
      </c>
      <c r="IF473" s="315">
        <v>0</v>
      </c>
      <c r="IG473" s="315">
        <v>0</v>
      </c>
      <c r="IH473" s="315">
        <v>0</v>
      </c>
      <c r="II473" s="315">
        <v>0</v>
      </c>
      <c r="IJ473" s="315">
        <v>0</v>
      </c>
      <c r="IK473" s="315">
        <v>0</v>
      </c>
      <c r="IL473" s="315">
        <v>0</v>
      </c>
      <c r="IM473" s="315">
        <v>0</v>
      </c>
      <c r="IN473" s="315">
        <v>0</v>
      </c>
      <c r="IO473" s="315">
        <v>0</v>
      </c>
      <c r="IP473" s="315">
        <v>0</v>
      </c>
      <c r="IQ473" s="315">
        <v>0</v>
      </c>
      <c r="IR473" s="315">
        <v>0</v>
      </c>
      <c r="IS473" s="315">
        <v>0</v>
      </c>
      <c r="IT473" s="315">
        <v>0</v>
      </c>
      <c r="IU473" s="315">
        <v>0</v>
      </c>
      <c r="IV473" s="315">
        <v>0</v>
      </c>
      <c r="IW473" s="315">
        <v>0</v>
      </c>
      <c r="IX473" s="315">
        <v>0</v>
      </c>
      <c r="IY473" s="315">
        <v>0</v>
      </c>
      <c r="IZ473" s="315">
        <v>0</v>
      </c>
      <c r="JA473" s="315">
        <v>0</v>
      </c>
      <c r="JB473" s="315">
        <v>0</v>
      </c>
      <c r="JC473" s="315">
        <v>0</v>
      </c>
      <c r="JD473" s="315">
        <v>0</v>
      </c>
      <c r="JE473" s="315">
        <v>0</v>
      </c>
      <c r="JF473" s="315">
        <v>0</v>
      </c>
      <c r="JG473" s="315">
        <v>0</v>
      </c>
      <c r="JH473" s="315">
        <v>0</v>
      </c>
      <c r="JI473" s="315">
        <v>0</v>
      </c>
      <c r="JJ473" s="315">
        <v>0</v>
      </c>
      <c r="JK473" s="315">
        <v>0</v>
      </c>
      <c r="JL473" s="315">
        <v>0</v>
      </c>
      <c r="JM473" s="315">
        <v>0</v>
      </c>
      <c r="JN473" s="315">
        <v>0</v>
      </c>
      <c r="JO473" s="315">
        <v>0</v>
      </c>
      <c r="JP473" s="315">
        <v>0</v>
      </c>
      <c r="JQ473" s="315">
        <v>0</v>
      </c>
      <c r="JR473" s="315">
        <v>0</v>
      </c>
      <c r="JS473" s="315">
        <v>0</v>
      </c>
      <c r="JT473" s="315">
        <v>0</v>
      </c>
      <c r="JU473" s="315">
        <v>0</v>
      </c>
      <c r="JV473" s="315">
        <v>0</v>
      </c>
      <c r="JW473" s="315">
        <v>0</v>
      </c>
      <c r="JX473" s="315">
        <v>0</v>
      </c>
      <c r="JY473" s="315">
        <v>0</v>
      </c>
      <c r="JZ473" s="315">
        <v>0</v>
      </c>
      <c r="KA473" s="315">
        <v>0</v>
      </c>
      <c r="KB473" s="315">
        <v>0</v>
      </c>
      <c r="KC473" s="315">
        <v>0</v>
      </c>
      <c r="KD473" s="315">
        <v>0</v>
      </c>
      <c r="KE473" s="315">
        <v>0</v>
      </c>
      <c r="KF473" s="315">
        <v>0</v>
      </c>
      <c r="KG473" s="315">
        <v>0</v>
      </c>
      <c r="KH473" s="315">
        <v>0</v>
      </c>
      <c r="KI473" s="315">
        <v>0</v>
      </c>
      <c r="KJ473" s="315">
        <v>0</v>
      </c>
      <c r="KK473" s="315">
        <v>0</v>
      </c>
      <c r="KL473" s="315">
        <v>0</v>
      </c>
      <c r="KM473" s="315">
        <v>0</v>
      </c>
      <c r="KN473" s="315">
        <v>0</v>
      </c>
      <c r="KO473" s="315">
        <v>0</v>
      </c>
      <c r="KP473" s="315">
        <v>0</v>
      </c>
      <c r="KQ473" s="315">
        <v>0</v>
      </c>
      <c r="KR473" s="315">
        <v>0</v>
      </c>
      <c r="KS473" s="314">
        <v>0</v>
      </c>
      <c r="KU473" s="312">
        <v>23</v>
      </c>
      <c r="KV473" s="312">
        <v>231</v>
      </c>
      <c r="KY473" s="312">
        <v>9231</v>
      </c>
    </row>
    <row r="474" spans="1:311" x14ac:dyDescent="0.25">
      <c r="A474" s="321">
        <v>2022</v>
      </c>
      <c r="B474" s="320" t="s">
        <v>781</v>
      </c>
      <c r="C474" s="320" t="s">
        <v>791</v>
      </c>
      <c r="D474" s="320" t="s">
        <v>793</v>
      </c>
      <c r="E474" s="320" t="s">
        <v>780</v>
      </c>
      <c r="F474" s="319">
        <v>0</v>
      </c>
      <c r="G474" s="319">
        <v>59069.35</v>
      </c>
      <c r="H474" s="319">
        <v>0</v>
      </c>
      <c r="I474" s="319">
        <v>0</v>
      </c>
      <c r="J474" s="319">
        <v>0</v>
      </c>
      <c r="K474" s="319">
        <v>58856.85</v>
      </c>
      <c r="L474" s="319">
        <v>178141.85</v>
      </c>
      <c r="M474" s="319">
        <v>0</v>
      </c>
      <c r="N474" s="319">
        <v>238032.19</v>
      </c>
      <c r="O474" s="319">
        <v>549753.94999999995</v>
      </c>
      <c r="P474" s="319">
        <v>116844.9</v>
      </c>
      <c r="Q474" s="319">
        <v>5749.76</v>
      </c>
      <c r="R474" s="319">
        <v>0</v>
      </c>
      <c r="S474" s="319">
        <v>20000</v>
      </c>
      <c r="T474" s="319">
        <v>0</v>
      </c>
      <c r="U474" s="319">
        <v>0</v>
      </c>
      <c r="V474" s="319">
        <v>0</v>
      </c>
      <c r="W474" s="319">
        <v>0</v>
      </c>
      <c r="X474" s="319">
        <v>0</v>
      </c>
      <c r="Y474" s="319">
        <v>0</v>
      </c>
      <c r="Z474" s="319">
        <v>0</v>
      </c>
      <c r="AA474" s="319">
        <v>0</v>
      </c>
      <c r="AB474" s="319">
        <v>0</v>
      </c>
      <c r="AC474" s="319">
        <v>0</v>
      </c>
      <c r="AD474" s="319">
        <v>465976.1</v>
      </c>
      <c r="AE474" s="319">
        <v>0</v>
      </c>
      <c r="AF474" s="319">
        <v>0</v>
      </c>
      <c r="AG474" s="319">
        <v>0</v>
      </c>
      <c r="AH474" s="319">
        <v>0</v>
      </c>
      <c r="AI474" s="319">
        <v>20000</v>
      </c>
      <c r="AJ474" s="319">
        <v>0</v>
      </c>
      <c r="AK474" s="319">
        <v>0</v>
      </c>
      <c r="AL474" s="319">
        <v>8030022.9000000004</v>
      </c>
      <c r="AM474" s="319">
        <v>0</v>
      </c>
      <c r="AN474" s="319">
        <v>0</v>
      </c>
      <c r="AO474" s="319">
        <v>0</v>
      </c>
      <c r="AP474" s="319">
        <v>0</v>
      </c>
      <c r="AQ474" s="319">
        <v>0</v>
      </c>
      <c r="AR474" s="319">
        <v>0</v>
      </c>
      <c r="AS474" s="319">
        <v>0</v>
      </c>
      <c r="AT474" s="319">
        <v>0</v>
      </c>
      <c r="AU474" s="319">
        <v>0</v>
      </c>
      <c r="AV474" s="319">
        <v>0</v>
      </c>
      <c r="AW474" s="319">
        <v>751533.28</v>
      </c>
      <c r="AX474" s="319">
        <v>0</v>
      </c>
      <c r="AY474" s="319">
        <v>0</v>
      </c>
      <c r="AZ474" s="319">
        <v>0</v>
      </c>
      <c r="BA474" s="319">
        <v>0</v>
      </c>
      <c r="BB474" s="319">
        <v>0</v>
      </c>
      <c r="BC474" s="319">
        <v>253971.20000000001</v>
      </c>
      <c r="BD474" s="319">
        <v>298888.68</v>
      </c>
      <c r="BE474" s="319">
        <v>0</v>
      </c>
      <c r="BF474" s="319">
        <v>0</v>
      </c>
      <c r="BG474" s="319">
        <v>0</v>
      </c>
      <c r="BH474" s="319">
        <v>0</v>
      </c>
      <c r="BI474" s="319">
        <v>6824.2</v>
      </c>
      <c r="BJ474" s="319">
        <v>0</v>
      </c>
      <c r="BK474" s="319">
        <v>216519.1</v>
      </c>
      <c r="BL474" s="319">
        <v>0</v>
      </c>
      <c r="BM474" s="319">
        <v>0</v>
      </c>
      <c r="BN474" s="319">
        <v>0</v>
      </c>
      <c r="BO474" s="319">
        <v>0</v>
      </c>
      <c r="BP474" s="319">
        <v>0</v>
      </c>
      <c r="BQ474" s="319">
        <v>0</v>
      </c>
      <c r="BR474" s="319">
        <v>750</v>
      </c>
      <c r="BS474" s="319">
        <v>121254.34</v>
      </c>
      <c r="BT474" s="319">
        <v>1053</v>
      </c>
      <c r="BU474" s="319">
        <v>0</v>
      </c>
      <c r="BV474" s="319">
        <v>0</v>
      </c>
      <c r="BW474" s="319">
        <v>0</v>
      </c>
      <c r="BX474" s="319">
        <v>0</v>
      </c>
      <c r="BY474" s="319">
        <v>0</v>
      </c>
      <c r="BZ474" s="319">
        <v>0</v>
      </c>
      <c r="CA474" s="319">
        <v>0</v>
      </c>
      <c r="CB474" s="319">
        <v>0</v>
      </c>
      <c r="CC474" s="319">
        <v>0</v>
      </c>
      <c r="CD474" s="319">
        <v>118171.72</v>
      </c>
      <c r="CE474" s="319">
        <v>300047.19</v>
      </c>
      <c r="CF474" s="319">
        <v>858202.32</v>
      </c>
      <c r="CG474" s="319">
        <v>0</v>
      </c>
      <c r="CH474" s="319">
        <v>0</v>
      </c>
      <c r="CI474" s="319">
        <v>40404.550000000003</v>
      </c>
      <c r="CJ474" s="319">
        <v>0</v>
      </c>
      <c r="CK474" s="319">
        <v>0</v>
      </c>
      <c r="CL474" s="319">
        <v>0</v>
      </c>
      <c r="CM474" s="319">
        <v>0</v>
      </c>
      <c r="CN474" s="319">
        <v>2132030.6</v>
      </c>
      <c r="CO474" s="319">
        <v>0</v>
      </c>
      <c r="CP474" s="319">
        <v>0</v>
      </c>
      <c r="CQ474" s="319">
        <v>0</v>
      </c>
      <c r="CR474" s="319">
        <v>0</v>
      </c>
      <c r="CS474" s="319">
        <v>110410.98</v>
      </c>
      <c r="CT474" s="319">
        <v>15500</v>
      </c>
      <c r="CU474" s="319">
        <v>0</v>
      </c>
      <c r="CV474" s="319">
        <v>0</v>
      </c>
      <c r="CW474" s="319">
        <v>0</v>
      </c>
      <c r="CX474" s="319">
        <v>0</v>
      </c>
      <c r="CY474" s="319">
        <v>0</v>
      </c>
      <c r="CZ474" s="319">
        <v>0</v>
      </c>
      <c r="DA474" s="319">
        <v>0</v>
      </c>
      <c r="DB474" s="319">
        <v>0</v>
      </c>
      <c r="DC474" s="319">
        <v>15200</v>
      </c>
      <c r="DD474" s="319">
        <v>12098.37</v>
      </c>
      <c r="DE474" s="319">
        <v>31658.55</v>
      </c>
      <c r="DF474" s="319">
        <v>0</v>
      </c>
      <c r="DG474" s="319">
        <v>16090.6</v>
      </c>
      <c r="DH474" s="319">
        <v>0</v>
      </c>
      <c r="DI474" s="319">
        <v>0</v>
      </c>
      <c r="DJ474" s="319">
        <v>0</v>
      </c>
      <c r="DK474" s="319">
        <v>0</v>
      </c>
      <c r="DL474" s="319">
        <v>0</v>
      </c>
      <c r="DM474" s="319">
        <v>0</v>
      </c>
      <c r="DN474" s="319">
        <v>0</v>
      </c>
      <c r="DO474" s="319">
        <v>0</v>
      </c>
      <c r="DP474" s="319">
        <v>0</v>
      </c>
      <c r="DQ474" s="319">
        <v>0</v>
      </c>
      <c r="DR474" s="319">
        <v>0</v>
      </c>
      <c r="DS474" s="319">
        <v>189415.3</v>
      </c>
      <c r="DT474" s="319">
        <v>0</v>
      </c>
      <c r="DU474" s="319">
        <v>0</v>
      </c>
      <c r="DV474" s="319">
        <v>0</v>
      </c>
      <c r="DW474" s="319">
        <v>0</v>
      </c>
      <c r="DX474" s="319">
        <v>0</v>
      </c>
      <c r="DY474" s="319">
        <v>6500</v>
      </c>
      <c r="DZ474" s="319">
        <v>0</v>
      </c>
      <c r="EA474" s="319">
        <v>0</v>
      </c>
      <c r="EB474" s="319">
        <v>7910.84</v>
      </c>
      <c r="EC474" s="319">
        <v>0</v>
      </c>
      <c r="ED474" s="319">
        <v>4431.3500000000004</v>
      </c>
      <c r="EE474" s="319">
        <v>0</v>
      </c>
      <c r="EF474" s="319">
        <v>0</v>
      </c>
      <c r="EG474" s="319">
        <v>158968.24</v>
      </c>
      <c r="EH474" s="319">
        <v>0</v>
      </c>
      <c r="EI474" s="319">
        <v>69712.570000000007</v>
      </c>
      <c r="EJ474" s="319">
        <v>0</v>
      </c>
      <c r="EK474" s="319">
        <v>0</v>
      </c>
      <c r="EL474" s="319">
        <v>0</v>
      </c>
      <c r="EM474" s="319">
        <v>80597.119999999995</v>
      </c>
      <c r="EN474" s="319">
        <v>252473.78</v>
      </c>
      <c r="EO474" s="319">
        <v>0</v>
      </c>
      <c r="EP474" s="319">
        <v>0</v>
      </c>
      <c r="EQ474" s="319">
        <v>28262.54</v>
      </c>
      <c r="ER474" s="319">
        <v>100000</v>
      </c>
      <c r="ES474" s="319">
        <v>0</v>
      </c>
      <c r="ET474" s="319">
        <v>0</v>
      </c>
      <c r="EU474" s="319">
        <v>0</v>
      </c>
      <c r="EV474" s="319">
        <v>0</v>
      </c>
      <c r="EW474" s="319">
        <v>0</v>
      </c>
      <c r="EX474" s="319">
        <v>0</v>
      </c>
      <c r="EY474" s="319">
        <v>1234832.26</v>
      </c>
      <c r="EZ474" s="319">
        <v>32074631.260000002</v>
      </c>
      <c r="FA474" s="319">
        <v>250000</v>
      </c>
      <c r="FB474" s="319">
        <v>0</v>
      </c>
      <c r="FC474" s="319">
        <v>0</v>
      </c>
      <c r="FD474" s="319">
        <v>80714.399999999994</v>
      </c>
      <c r="FE474" s="319">
        <v>22272.75</v>
      </c>
      <c r="FF474" s="319">
        <v>0</v>
      </c>
      <c r="FG474" s="319">
        <v>0</v>
      </c>
      <c r="FH474" s="319">
        <v>99127.85</v>
      </c>
      <c r="FI474" s="319">
        <v>0</v>
      </c>
      <c r="FJ474" s="319">
        <v>0</v>
      </c>
      <c r="FK474" s="319">
        <v>0</v>
      </c>
      <c r="FL474" s="319">
        <v>0</v>
      </c>
      <c r="FM474" s="319">
        <v>0</v>
      </c>
      <c r="FN474" s="319">
        <v>0</v>
      </c>
      <c r="FO474" s="319">
        <v>3880</v>
      </c>
      <c r="FP474" s="319">
        <v>12361.15</v>
      </c>
      <c r="FQ474" s="319">
        <v>0</v>
      </c>
      <c r="FR474" s="319">
        <v>1362589.65</v>
      </c>
      <c r="FS474" s="319">
        <v>17679.400000000001</v>
      </c>
      <c r="FT474" s="319">
        <v>0</v>
      </c>
      <c r="FU474" s="319">
        <v>0</v>
      </c>
      <c r="FV474" s="319">
        <v>0</v>
      </c>
      <c r="FW474" s="319">
        <v>0</v>
      </c>
      <c r="FX474" s="319">
        <v>0</v>
      </c>
      <c r="FY474" s="319">
        <v>0</v>
      </c>
      <c r="FZ474" s="319">
        <v>733.33</v>
      </c>
      <c r="GA474" s="319">
        <v>0</v>
      </c>
      <c r="GB474" s="319">
        <v>0</v>
      </c>
      <c r="GC474" s="319">
        <v>0</v>
      </c>
      <c r="GD474" s="319">
        <v>60258.01</v>
      </c>
      <c r="GE474" s="319">
        <v>0</v>
      </c>
      <c r="GF474" s="319">
        <v>0</v>
      </c>
      <c r="GG474" s="319">
        <v>15153.05</v>
      </c>
      <c r="GH474" s="319">
        <v>0</v>
      </c>
      <c r="GI474" s="319">
        <v>0</v>
      </c>
      <c r="GJ474" s="319">
        <v>0</v>
      </c>
      <c r="GK474" s="319">
        <v>4353123.91</v>
      </c>
      <c r="GL474" s="319">
        <v>0</v>
      </c>
      <c r="GM474" s="319">
        <v>8947523.0399999991</v>
      </c>
      <c r="GN474" s="319">
        <v>0</v>
      </c>
      <c r="GO474" s="319">
        <v>0</v>
      </c>
      <c r="GP474" s="319">
        <v>0</v>
      </c>
      <c r="GQ474" s="319">
        <v>11275.1</v>
      </c>
      <c r="GR474" s="319">
        <v>0</v>
      </c>
      <c r="GS474" s="319">
        <v>0</v>
      </c>
      <c r="GT474" s="319">
        <v>0</v>
      </c>
      <c r="GU474" s="319">
        <v>0</v>
      </c>
      <c r="GV474" s="319">
        <v>0</v>
      </c>
      <c r="GW474" s="319">
        <v>0</v>
      </c>
      <c r="GX474" s="319">
        <v>0</v>
      </c>
      <c r="GY474" s="319">
        <v>0</v>
      </c>
      <c r="GZ474" s="319">
        <v>832147.43</v>
      </c>
      <c r="HA474" s="319">
        <v>0</v>
      </c>
      <c r="HB474" s="319">
        <v>0</v>
      </c>
      <c r="HC474" s="319">
        <v>0</v>
      </c>
      <c r="HD474" s="319">
        <v>0</v>
      </c>
      <c r="HE474" s="319">
        <v>0</v>
      </c>
      <c r="HF474" s="319">
        <v>0</v>
      </c>
      <c r="HG474" s="319">
        <v>53000</v>
      </c>
      <c r="HH474" s="319">
        <v>0</v>
      </c>
      <c r="HI474" s="319">
        <v>0</v>
      </c>
      <c r="HJ474" s="319">
        <v>0</v>
      </c>
      <c r="HK474" s="319">
        <v>0</v>
      </c>
      <c r="HL474" s="319">
        <v>0</v>
      </c>
      <c r="HM474" s="319">
        <v>0</v>
      </c>
      <c r="HN474" s="319">
        <v>0</v>
      </c>
      <c r="HO474" s="319">
        <v>0</v>
      </c>
      <c r="HP474" s="319">
        <v>0</v>
      </c>
      <c r="HQ474" s="319">
        <v>0</v>
      </c>
      <c r="HR474" s="319">
        <v>0</v>
      </c>
      <c r="HS474" s="319">
        <v>0</v>
      </c>
      <c r="HT474" s="319">
        <v>816396.2</v>
      </c>
      <c r="HU474" s="319">
        <v>0</v>
      </c>
      <c r="HV474" s="319">
        <v>0</v>
      </c>
      <c r="HW474" s="319">
        <v>5177102.37</v>
      </c>
      <c r="HX474" s="319">
        <v>0</v>
      </c>
      <c r="HY474" s="319">
        <v>1795086.14</v>
      </c>
      <c r="HZ474" s="319">
        <v>0</v>
      </c>
      <c r="IA474" s="319">
        <v>143070.5</v>
      </c>
      <c r="IB474" s="319">
        <v>0</v>
      </c>
      <c r="IC474" s="319">
        <v>0</v>
      </c>
      <c r="ID474" s="319">
        <v>0</v>
      </c>
      <c r="IE474" s="319">
        <v>54677.52</v>
      </c>
      <c r="IF474" s="319">
        <v>0</v>
      </c>
      <c r="IG474" s="319">
        <v>0</v>
      </c>
      <c r="IH474" s="319">
        <v>0</v>
      </c>
      <c r="II474" s="319">
        <v>0</v>
      </c>
      <c r="IJ474" s="319">
        <v>0</v>
      </c>
      <c r="IK474" s="319">
        <v>0</v>
      </c>
      <c r="IL474" s="319">
        <v>0</v>
      </c>
      <c r="IM474" s="319">
        <v>0</v>
      </c>
      <c r="IN474" s="319">
        <v>0</v>
      </c>
      <c r="IO474" s="319">
        <v>0</v>
      </c>
      <c r="IP474" s="319">
        <v>2615.8000000000002</v>
      </c>
      <c r="IQ474" s="319">
        <v>0</v>
      </c>
      <c r="IR474" s="319">
        <v>0</v>
      </c>
      <c r="IS474" s="319">
        <v>0</v>
      </c>
      <c r="IT474" s="319">
        <v>0</v>
      </c>
      <c r="IU474" s="319">
        <v>0</v>
      </c>
      <c r="IV474" s="319">
        <v>0</v>
      </c>
      <c r="IW474" s="319">
        <v>0</v>
      </c>
      <c r="IX474" s="319">
        <v>0</v>
      </c>
      <c r="IY474" s="319">
        <v>0</v>
      </c>
      <c r="IZ474" s="319">
        <v>0</v>
      </c>
      <c r="JA474" s="319">
        <v>0</v>
      </c>
      <c r="JB474" s="319">
        <v>0</v>
      </c>
      <c r="JC474" s="319">
        <v>0</v>
      </c>
      <c r="JD474" s="319">
        <v>0</v>
      </c>
      <c r="JE474" s="319">
        <v>0</v>
      </c>
      <c r="JF474" s="319">
        <v>0</v>
      </c>
      <c r="JG474" s="319">
        <v>0</v>
      </c>
      <c r="JH474" s="319">
        <v>0</v>
      </c>
      <c r="JI474" s="319">
        <v>0</v>
      </c>
      <c r="JJ474" s="319">
        <v>0</v>
      </c>
      <c r="JK474" s="319">
        <v>0</v>
      </c>
      <c r="JL474" s="319">
        <v>0</v>
      </c>
      <c r="JM474" s="319">
        <v>0</v>
      </c>
      <c r="JN474" s="319">
        <v>0</v>
      </c>
      <c r="JO474" s="319">
        <v>15112.75</v>
      </c>
      <c r="JP474" s="319">
        <v>0</v>
      </c>
      <c r="JQ474" s="319">
        <v>0</v>
      </c>
      <c r="JR474" s="319">
        <v>0</v>
      </c>
      <c r="JS474" s="319">
        <v>0</v>
      </c>
      <c r="JT474" s="319">
        <v>0</v>
      </c>
      <c r="JU474" s="319">
        <v>884277.18</v>
      </c>
      <c r="JV474" s="319">
        <v>0</v>
      </c>
      <c r="JW474" s="319">
        <v>3150.45</v>
      </c>
      <c r="JX474" s="319">
        <v>0</v>
      </c>
      <c r="JY474" s="319">
        <v>0</v>
      </c>
      <c r="JZ474" s="319">
        <v>0</v>
      </c>
      <c r="KA474" s="319">
        <v>0</v>
      </c>
      <c r="KB474" s="319">
        <v>0</v>
      </c>
      <c r="KC474" s="319">
        <v>0</v>
      </c>
      <c r="KD474" s="319">
        <v>0</v>
      </c>
      <c r="KE474" s="319">
        <v>0</v>
      </c>
      <c r="KF474" s="319">
        <v>0</v>
      </c>
      <c r="KG474" s="319">
        <v>0</v>
      </c>
      <c r="KH474" s="319">
        <v>0</v>
      </c>
      <c r="KI474" s="319">
        <v>112793.5</v>
      </c>
      <c r="KJ474" s="319">
        <v>0</v>
      </c>
      <c r="KK474" s="319">
        <v>0</v>
      </c>
      <c r="KL474" s="319">
        <v>0</v>
      </c>
      <c r="KM474" s="319">
        <v>0</v>
      </c>
      <c r="KN474" s="319">
        <v>34483.29</v>
      </c>
      <c r="KO474" s="319">
        <v>0</v>
      </c>
      <c r="KP474" s="319">
        <v>0</v>
      </c>
      <c r="KQ474" s="319">
        <v>1501112.64</v>
      </c>
      <c r="KR474" s="319">
        <v>0</v>
      </c>
      <c r="KS474" s="318">
        <v>0</v>
      </c>
      <c r="KU474" s="312">
        <v>23</v>
      </c>
      <c r="KV474" s="312">
        <v>233</v>
      </c>
      <c r="KY474" s="312">
        <v>9233</v>
      </c>
    </row>
    <row r="475" spans="1:311" x14ac:dyDescent="0.25">
      <c r="A475" s="317">
        <v>2022</v>
      </c>
      <c r="B475" s="316" t="s">
        <v>781</v>
      </c>
      <c r="C475" s="316" t="s">
        <v>791</v>
      </c>
      <c r="D475" s="316" t="s">
        <v>792</v>
      </c>
      <c r="E475" s="316" t="s">
        <v>780</v>
      </c>
      <c r="F475" s="315">
        <v>0</v>
      </c>
      <c r="G475" s="315">
        <v>0</v>
      </c>
      <c r="H475" s="315">
        <v>0</v>
      </c>
      <c r="I475" s="315">
        <v>0</v>
      </c>
      <c r="J475" s="315">
        <v>0</v>
      </c>
      <c r="K475" s="315">
        <v>0</v>
      </c>
      <c r="L475" s="315">
        <v>0</v>
      </c>
      <c r="M475" s="315">
        <v>227426.35</v>
      </c>
      <c r="N475" s="315">
        <v>0</v>
      </c>
      <c r="O475" s="315">
        <v>0</v>
      </c>
      <c r="P475" s="315">
        <v>0</v>
      </c>
      <c r="Q475" s="315">
        <v>0</v>
      </c>
      <c r="R475" s="315">
        <v>0</v>
      </c>
      <c r="S475" s="315">
        <v>200000</v>
      </c>
      <c r="T475" s="315">
        <v>0</v>
      </c>
      <c r="U475" s="315">
        <v>0</v>
      </c>
      <c r="V475" s="315">
        <v>0</v>
      </c>
      <c r="W475" s="315">
        <v>39200</v>
      </c>
      <c r="X475" s="315">
        <v>180000</v>
      </c>
      <c r="Y475" s="315">
        <v>0</v>
      </c>
      <c r="Z475" s="315">
        <v>0</v>
      </c>
      <c r="AA475" s="315">
        <v>0</v>
      </c>
      <c r="AB475" s="315">
        <v>0</v>
      </c>
      <c r="AC475" s="315">
        <v>0</v>
      </c>
      <c r="AD475" s="315">
        <v>1689178.5</v>
      </c>
      <c r="AE475" s="315">
        <v>0</v>
      </c>
      <c r="AF475" s="315">
        <v>0</v>
      </c>
      <c r="AG475" s="315">
        <v>0</v>
      </c>
      <c r="AH475" s="315">
        <v>0</v>
      </c>
      <c r="AI475" s="315">
        <v>0</v>
      </c>
      <c r="AJ475" s="315">
        <v>0</v>
      </c>
      <c r="AK475" s="315">
        <v>0</v>
      </c>
      <c r="AL475" s="315">
        <v>0</v>
      </c>
      <c r="AM475" s="315">
        <v>0</v>
      </c>
      <c r="AN475" s="315">
        <v>0</v>
      </c>
      <c r="AO475" s="315">
        <v>0</v>
      </c>
      <c r="AP475" s="315">
        <v>0</v>
      </c>
      <c r="AQ475" s="315">
        <v>0</v>
      </c>
      <c r="AR475" s="315">
        <v>0</v>
      </c>
      <c r="AS475" s="315">
        <v>0</v>
      </c>
      <c r="AT475" s="315">
        <v>0</v>
      </c>
      <c r="AU475" s="315">
        <v>0</v>
      </c>
      <c r="AV475" s="315">
        <v>0</v>
      </c>
      <c r="AW475" s="315">
        <v>0</v>
      </c>
      <c r="AX475" s="315">
        <v>0</v>
      </c>
      <c r="AY475" s="315">
        <v>0</v>
      </c>
      <c r="AZ475" s="315">
        <v>0</v>
      </c>
      <c r="BA475" s="315">
        <v>0</v>
      </c>
      <c r="BB475" s="315">
        <v>0</v>
      </c>
      <c r="BC475" s="315">
        <v>0</v>
      </c>
      <c r="BD475" s="315">
        <v>0</v>
      </c>
      <c r="BE475" s="315">
        <v>0</v>
      </c>
      <c r="BF475" s="315">
        <v>0</v>
      </c>
      <c r="BG475" s="315">
        <v>0</v>
      </c>
      <c r="BH475" s="315">
        <v>0</v>
      </c>
      <c r="BI475" s="315">
        <v>0</v>
      </c>
      <c r="BJ475" s="315">
        <v>0</v>
      </c>
      <c r="BK475" s="315">
        <v>0</v>
      </c>
      <c r="BL475" s="315">
        <v>0</v>
      </c>
      <c r="BM475" s="315">
        <v>0</v>
      </c>
      <c r="BN475" s="315">
        <v>0</v>
      </c>
      <c r="BO475" s="315">
        <v>0</v>
      </c>
      <c r="BP475" s="315">
        <v>0</v>
      </c>
      <c r="BQ475" s="315">
        <v>0</v>
      </c>
      <c r="BR475" s="315">
        <v>0</v>
      </c>
      <c r="BS475" s="315">
        <v>0</v>
      </c>
      <c r="BT475" s="315">
        <v>0</v>
      </c>
      <c r="BU475" s="315">
        <v>0</v>
      </c>
      <c r="BV475" s="315">
        <v>0</v>
      </c>
      <c r="BW475" s="315">
        <v>0</v>
      </c>
      <c r="BX475" s="315">
        <v>0</v>
      </c>
      <c r="BY475" s="315">
        <v>0</v>
      </c>
      <c r="BZ475" s="315">
        <v>0</v>
      </c>
      <c r="CA475" s="315">
        <v>0</v>
      </c>
      <c r="CB475" s="315">
        <v>0</v>
      </c>
      <c r="CC475" s="315">
        <v>0</v>
      </c>
      <c r="CD475" s="315">
        <v>0</v>
      </c>
      <c r="CE475" s="315">
        <v>0</v>
      </c>
      <c r="CF475" s="315">
        <v>0</v>
      </c>
      <c r="CG475" s="315">
        <v>0</v>
      </c>
      <c r="CH475" s="315">
        <v>0</v>
      </c>
      <c r="CI475" s="315">
        <v>9769110</v>
      </c>
      <c r="CJ475" s="315">
        <v>0</v>
      </c>
      <c r="CK475" s="315">
        <v>0</v>
      </c>
      <c r="CL475" s="315">
        <v>0</v>
      </c>
      <c r="CM475" s="315">
        <v>0</v>
      </c>
      <c r="CN475" s="315">
        <v>0</v>
      </c>
      <c r="CO475" s="315">
        <v>537194</v>
      </c>
      <c r="CP475" s="315">
        <v>0</v>
      </c>
      <c r="CQ475" s="315">
        <v>0</v>
      </c>
      <c r="CR475" s="315">
        <v>30280</v>
      </c>
      <c r="CS475" s="315">
        <v>0</v>
      </c>
      <c r="CT475" s="315">
        <v>0</v>
      </c>
      <c r="CU475" s="315">
        <v>0</v>
      </c>
      <c r="CV475" s="315">
        <v>0</v>
      </c>
      <c r="CW475" s="315">
        <v>97000</v>
      </c>
      <c r="CX475" s="315">
        <v>0</v>
      </c>
      <c r="CY475" s="315">
        <v>0</v>
      </c>
      <c r="CZ475" s="315">
        <v>0</v>
      </c>
      <c r="DA475" s="315">
        <v>0</v>
      </c>
      <c r="DB475" s="315">
        <v>0</v>
      </c>
      <c r="DC475" s="315">
        <v>0</v>
      </c>
      <c r="DD475" s="315">
        <v>0</v>
      </c>
      <c r="DE475" s="315">
        <v>0</v>
      </c>
      <c r="DF475" s="315">
        <v>50000</v>
      </c>
      <c r="DG475" s="315">
        <v>0</v>
      </c>
      <c r="DH475" s="315">
        <v>0</v>
      </c>
      <c r="DI475" s="315">
        <v>0</v>
      </c>
      <c r="DJ475" s="315">
        <v>0</v>
      </c>
      <c r="DK475" s="315">
        <v>0</v>
      </c>
      <c r="DL475" s="315">
        <v>0</v>
      </c>
      <c r="DM475" s="315">
        <v>0</v>
      </c>
      <c r="DN475" s="315">
        <v>0</v>
      </c>
      <c r="DO475" s="315">
        <v>120000</v>
      </c>
      <c r="DP475" s="315">
        <v>0</v>
      </c>
      <c r="DQ475" s="315">
        <v>0</v>
      </c>
      <c r="DR475" s="315">
        <v>0</v>
      </c>
      <c r="DS475" s="315">
        <v>0</v>
      </c>
      <c r="DT475" s="315">
        <v>432117</v>
      </c>
      <c r="DU475" s="315">
        <v>0</v>
      </c>
      <c r="DV475" s="315">
        <v>0</v>
      </c>
      <c r="DW475" s="315">
        <v>0</v>
      </c>
      <c r="DX475" s="315">
        <v>0</v>
      </c>
      <c r="DY475" s="315">
        <v>0</v>
      </c>
      <c r="DZ475" s="315">
        <v>0</v>
      </c>
      <c r="EA475" s="315">
        <v>0</v>
      </c>
      <c r="EB475" s="315">
        <v>0</v>
      </c>
      <c r="EC475" s="315">
        <v>0</v>
      </c>
      <c r="ED475" s="315">
        <v>0</v>
      </c>
      <c r="EE475" s="315">
        <v>0</v>
      </c>
      <c r="EF475" s="315">
        <v>7400</v>
      </c>
      <c r="EG475" s="315">
        <v>0</v>
      </c>
      <c r="EH475" s="315">
        <v>0</v>
      </c>
      <c r="EI475" s="315">
        <v>0</v>
      </c>
      <c r="EJ475" s="315">
        <v>0</v>
      </c>
      <c r="EK475" s="315">
        <v>0</v>
      </c>
      <c r="EL475" s="315">
        <v>0</v>
      </c>
      <c r="EM475" s="315">
        <v>0</v>
      </c>
      <c r="EN475" s="315">
        <v>263000</v>
      </c>
      <c r="EO475" s="315">
        <v>0</v>
      </c>
      <c r="EP475" s="315">
        <v>0</v>
      </c>
      <c r="EQ475" s="315">
        <v>0</v>
      </c>
      <c r="ER475" s="315">
        <v>50000</v>
      </c>
      <c r="ES475" s="315">
        <v>0</v>
      </c>
      <c r="ET475" s="315">
        <v>0</v>
      </c>
      <c r="EU475" s="315">
        <v>0</v>
      </c>
      <c r="EV475" s="315">
        <v>0</v>
      </c>
      <c r="EW475" s="315">
        <v>0</v>
      </c>
      <c r="EX475" s="315">
        <v>0</v>
      </c>
      <c r="EY475" s="315">
        <v>0</v>
      </c>
      <c r="EZ475" s="315">
        <v>101714264.56</v>
      </c>
      <c r="FA475" s="315">
        <v>0</v>
      </c>
      <c r="FB475" s="315">
        <v>0</v>
      </c>
      <c r="FC475" s="315">
        <v>0</v>
      </c>
      <c r="FD475" s="315">
        <v>0</v>
      </c>
      <c r="FE475" s="315">
        <v>0</v>
      </c>
      <c r="FF475" s="315">
        <v>0</v>
      </c>
      <c r="FG475" s="315">
        <v>0</v>
      </c>
      <c r="FH475" s="315">
        <v>650000</v>
      </c>
      <c r="FI475" s="315">
        <v>0</v>
      </c>
      <c r="FJ475" s="315">
        <v>0</v>
      </c>
      <c r="FK475" s="315">
        <v>0</v>
      </c>
      <c r="FL475" s="315">
        <v>0</v>
      </c>
      <c r="FM475" s="315">
        <v>0</v>
      </c>
      <c r="FN475" s="315">
        <v>0</v>
      </c>
      <c r="FO475" s="315">
        <v>0</v>
      </c>
      <c r="FP475" s="315">
        <v>0</v>
      </c>
      <c r="FQ475" s="315">
        <v>0</v>
      </c>
      <c r="FR475" s="315">
        <v>636870.94999999995</v>
      </c>
      <c r="FS475" s="315">
        <v>0</v>
      </c>
      <c r="FT475" s="315">
        <v>0</v>
      </c>
      <c r="FU475" s="315">
        <v>0</v>
      </c>
      <c r="FV475" s="315">
        <v>0</v>
      </c>
      <c r="FW475" s="315">
        <v>0</v>
      </c>
      <c r="FX475" s="315">
        <v>0</v>
      </c>
      <c r="FY475" s="315">
        <v>0</v>
      </c>
      <c r="FZ475" s="315">
        <v>0</v>
      </c>
      <c r="GA475" s="315">
        <v>0</v>
      </c>
      <c r="GB475" s="315">
        <v>0</v>
      </c>
      <c r="GC475" s="315">
        <v>0</v>
      </c>
      <c r="GD475" s="315">
        <v>0</v>
      </c>
      <c r="GE475" s="315">
        <v>0</v>
      </c>
      <c r="GF475" s="315">
        <v>0</v>
      </c>
      <c r="GG475" s="315">
        <v>0</v>
      </c>
      <c r="GH475" s="315">
        <v>0</v>
      </c>
      <c r="GI475" s="315">
        <v>0</v>
      </c>
      <c r="GJ475" s="315">
        <v>0</v>
      </c>
      <c r="GK475" s="315">
        <v>298839.84999999998</v>
      </c>
      <c r="GL475" s="315">
        <v>0</v>
      </c>
      <c r="GM475" s="315">
        <v>0</v>
      </c>
      <c r="GN475" s="315">
        <v>0</v>
      </c>
      <c r="GO475" s="315">
        <v>0</v>
      </c>
      <c r="GP475" s="315">
        <v>0</v>
      </c>
      <c r="GQ475" s="315">
        <v>0</v>
      </c>
      <c r="GR475" s="315">
        <v>0</v>
      </c>
      <c r="GS475" s="315">
        <v>0</v>
      </c>
      <c r="GT475" s="315">
        <v>40000</v>
      </c>
      <c r="GU475" s="315">
        <v>0</v>
      </c>
      <c r="GV475" s="315">
        <v>122000</v>
      </c>
      <c r="GW475" s="315">
        <v>40000</v>
      </c>
      <c r="GX475" s="315">
        <v>0</v>
      </c>
      <c r="GY475" s="315">
        <v>0</v>
      </c>
      <c r="GZ475" s="315">
        <v>0</v>
      </c>
      <c r="HA475" s="315">
        <v>0</v>
      </c>
      <c r="HB475" s="315">
        <v>0</v>
      </c>
      <c r="HC475" s="315">
        <v>0</v>
      </c>
      <c r="HD475" s="315">
        <v>0</v>
      </c>
      <c r="HE475" s="315">
        <v>0</v>
      </c>
      <c r="HF475" s="315">
        <v>0</v>
      </c>
      <c r="HG475" s="315">
        <v>0</v>
      </c>
      <c r="HH475" s="315">
        <v>0</v>
      </c>
      <c r="HI475" s="315">
        <v>4000</v>
      </c>
      <c r="HJ475" s="315">
        <v>0</v>
      </c>
      <c r="HK475" s="315">
        <v>20000</v>
      </c>
      <c r="HL475" s="315">
        <v>0</v>
      </c>
      <c r="HM475" s="315">
        <v>0</v>
      </c>
      <c r="HN475" s="315">
        <v>0</v>
      </c>
      <c r="HO475" s="315">
        <v>0</v>
      </c>
      <c r="HP475" s="315">
        <v>0</v>
      </c>
      <c r="HQ475" s="315">
        <v>0</v>
      </c>
      <c r="HR475" s="315">
        <v>0</v>
      </c>
      <c r="HS475" s="315">
        <v>0</v>
      </c>
      <c r="HT475" s="315">
        <v>0</v>
      </c>
      <c r="HU475" s="315">
        <v>0</v>
      </c>
      <c r="HV475" s="315">
        <v>0</v>
      </c>
      <c r="HW475" s="315">
        <v>0</v>
      </c>
      <c r="HX475" s="315">
        <v>0</v>
      </c>
      <c r="HY475" s="315">
        <v>0</v>
      </c>
      <c r="HZ475" s="315">
        <v>0</v>
      </c>
      <c r="IA475" s="315">
        <v>0</v>
      </c>
      <c r="IB475" s="315">
        <v>0</v>
      </c>
      <c r="IC475" s="315">
        <v>0</v>
      </c>
      <c r="ID475" s="315">
        <v>0</v>
      </c>
      <c r="IE475" s="315">
        <v>0</v>
      </c>
      <c r="IF475" s="315">
        <v>0</v>
      </c>
      <c r="IG475" s="315">
        <v>0</v>
      </c>
      <c r="IH475" s="315">
        <v>0</v>
      </c>
      <c r="II475" s="315">
        <v>0</v>
      </c>
      <c r="IJ475" s="315">
        <v>0</v>
      </c>
      <c r="IK475" s="315">
        <v>0</v>
      </c>
      <c r="IL475" s="315">
        <v>20605.599999999999</v>
      </c>
      <c r="IM475" s="315">
        <v>0</v>
      </c>
      <c r="IN475" s="315">
        <v>0</v>
      </c>
      <c r="IO475" s="315">
        <v>50000</v>
      </c>
      <c r="IP475" s="315">
        <v>0</v>
      </c>
      <c r="IQ475" s="315">
        <v>0</v>
      </c>
      <c r="IR475" s="315">
        <v>0</v>
      </c>
      <c r="IS475" s="315">
        <v>0</v>
      </c>
      <c r="IT475" s="315">
        <v>0</v>
      </c>
      <c r="IU475" s="315">
        <v>0</v>
      </c>
      <c r="IV475" s="315">
        <v>256736.9</v>
      </c>
      <c r="IW475" s="315">
        <v>0</v>
      </c>
      <c r="IX475" s="315">
        <v>0</v>
      </c>
      <c r="IY475" s="315">
        <v>0</v>
      </c>
      <c r="IZ475" s="315">
        <v>0</v>
      </c>
      <c r="JA475" s="315">
        <v>0</v>
      </c>
      <c r="JB475" s="315">
        <v>0</v>
      </c>
      <c r="JC475" s="315">
        <v>0</v>
      </c>
      <c r="JD475" s="315">
        <v>0</v>
      </c>
      <c r="JE475" s="315">
        <v>0</v>
      </c>
      <c r="JF475" s="315">
        <v>0</v>
      </c>
      <c r="JG475" s="315">
        <v>0</v>
      </c>
      <c r="JH475" s="315">
        <v>0</v>
      </c>
      <c r="JI475" s="315">
        <v>1483.2</v>
      </c>
      <c r="JJ475" s="315">
        <v>0</v>
      </c>
      <c r="JK475" s="315">
        <v>0</v>
      </c>
      <c r="JL475" s="315">
        <v>0</v>
      </c>
      <c r="JM475" s="315">
        <v>0</v>
      </c>
      <c r="JN475" s="315">
        <v>0</v>
      </c>
      <c r="JO475" s="315">
        <v>0</v>
      </c>
      <c r="JP475" s="315">
        <v>0</v>
      </c>
      <c r="JQ475" s="315">
        <v>0</v>
      </c>
      <c r="JR475" s="315">
        <v>0</v>
      </c>
      <c r="JS475" s="315">
        <v>0</v>
      </c>
      <c r="JT475" s="315">
        <v>20119</v>
      </c>
      <c r="JU475" s="315">
        <v>0</v>
      </c>
      <c r="JV475" s="315">
        <v>0</v>
      </c>
      <c r="JW475" s="315">
        <v>0</v>
      </c>
      <c r="JX475" s="315">
        <v>0</v>
      </c>
      <c r="JY475" s="315">
        <v>0</v>
      </c>
      <c r="JZ475" s="315">
        <v>0</v>
      </c>
      <c r="KA475" s="315">
        <v>0</v>
      </c>
      <c r="KB475" s="315">
        <v>0</v>
      </c>
      <c r="KC475" s="315">
        <v>0</v>
      </c>
      <c r="KD475" s="315">
        <v>0</v>
      </c>
      <c r="KE475" s="315">
        <v>0</v>
      </c>
      <c r="KF475" s="315">
        <v>0</v>
      </c>
      <c r="KG475" s="315">
        <v>0</v>
      </c>
      <c r="KH475" s="315">
        <v>0</v>
      </c>
      <c r="KI475" s="315">
        <v>0</v>
      </c>
      <c r="KJ475" s="315">
        <v>0</v>
      </c>
      <c r="KK475" s="315">
        <v>0</v>
      </c>
      <c r="KL475" s="315">
        <v>0</v>
      </c>
      <c r="KM475" s="315">
        <v>0</v>
      </c>
      <c r="KN475" s="315">
        <v>0</v>
      </c>
      <c r="KO475" s="315">
        <v>0</v>
      </c>
      <c r="KP475" s="315">
        <v>0</v>
      </c>
      <c r="KQ475" s="315">
        <v>10933043.84</v>
      </c>
      <c r="KR475" s="315">
        <v>0</v>
      </c>
      <c r="KS475" s="314">
        <v>0</v>
      </c>
      <c r="KU475" s="312">
        <v>23</v>
      </c>
      <c r="KV475" s="312">
        <v>234</v>
      </c>
      <c r="KY475" s="312">
        <v>9234</v>
      </c>
    </row>
    <row r="476" spans="1:311" x14ac:dyDescent="0.25">
      <c r="A476" s="321">
        <v>2022</v>
      </c>
      <c r="B476" s="320" t="s">
        <v>781</v>
      </c>
      <c r="C476" s="320" t="s">
        <v>791</v>
      </c>
      <c r="D476" s="320" t="s">
        <v>321</v>
      </c>
      <c r="E476" s="320" t="s">
        <v>780</v>
      </c>
      <c r="F476" s="319">
        <v>0</v>
      </c>
      <c r="G476" s="319">
        <v>59069.35</v>
      </c>
      <c r="H476" s="319">
        <v>0</v>
      </c>
      <c r="I476" s="319">
        <v>0</v>
      </c>
      <c r="J476" s="319">
        <v>0</v>
      </c>
      <c r="K476" s="319">
        <v>58856.85</v>
      </c>
      <c r="L476" s="319">
        <v>178141.85</v>
      </c>
      <c r="M476" s="319">
        <v>227426.35</v>
      </c>
      <c r="N476" s="319">
        <v>238032.19</v>
      </c>
      <c r="O476" s="319">
        <v>549753.94999999995</v>
      </c>
      <c r="P476" s="319">
        <v>116844.9</v>
      </c>
      <c r="Q476" s="319">
        <v>5749.76</v>
      </c>
      <c r="R476" s="319">
        <v>0</v>
      </c>
      <c r="S476" s="319">
        <v>220000</v>
      </c>
      <c r="T476" s="319">
        <v>0</v>
      </c>
      <c r="U476" s="319">
        <v>0</v>
      </c>
      <c r="V476" s="319">
        <v>0</v>
      </c>
      <c r="W476" s="319">
        <v>39200</v>
      </c>
      <c r="X476" s="319">
        <v>180000</v>
      </c>
      <c r="Y476" s="319">
        <v>0</v>
      </c>
      <c r="Z476" s="319">
        <v>0</v>
      </c>
      <c r="AA476" s="319">
        <v>0</v>
      </c>
      <c r="AB476" s="319">
        <v>0</v>
      </c>
      <c r="AC476" s="319">
        <v>0</v>
      </c>
      <c r="AD476" s="319">
        <v>2155154.6</v>
      </c>
      <c r="AE476" s="319">
        <v>0</v>
      </c>
      <c r="AF476" s="319">
        <v>0</v>
      </c>
      <c r="AG476" s="319">
        <v>0</v>
      </c>
      <c r="AH476" s="319">
        <v>0</v>
      </c>
      <c r="AI476" s="319">
        <v>20000</v>
      </c>
      <c r="AJ476" s="319">
        <v>0</v>
      </c>
      <c r="AK476" s="319">
        <v>0</v>
      </c>
      <c r="AL476" s="319">
        <v>8030022.9000000004</v>
      </c>
      <c r="AM476" s="319">
        <v>0</v>
      </c>
      <c r="AN476" s="319">
        <v>0</v>
      </c>
      <c r="AO476" s="319">
        <v>0</v>
      </c>
      <c r="AP476" s="319">
        <v>0</v>
      </c>
      <c r="AQ476" s="319">
        <v>0</v>
      </c>
      <c r="AR476" s="319">
        <v>0</v>
      </c>
      <c r="AS476" s="319">
        <v>0</v>
      </c>
      <c r="AT476" s="319">
        <v>0</v>
      </c>
      <c r="AU476" s="319">
        <v>0</v>
      </c>
      <c r="AV476" s="319">
        <v>0</v>
      </c>
      <c r="AW476" s="319">
        <v>751533.28</v>
      </c>
      <c r="AX476" s="319">
        <v>0</v>
      </c>
      <c r="AY476" s="319">
        <v>0</v>
      </c>
      <c r="AZ476" s="319">
        <v>0</v>
      </c>
      <c r="BA476" s="319">
        <v>0</v>
      </c>
      <c r="BB476" s="319">
        <v>0</v>
      </c>
      <c r="BC476" s="319">
        <v>253971.20000000001</v>
      </c>
      <c r="BD476" s="319">
        <v>298888.68</v>
      </c>
      <c r="BE476" s="319">
        <v>0</v>
      </c>
      <c r="BF476" s="319">
        <v>0</v>
      </c>
      <c r="BG476" s="319">
        <v>0</v>
      </c>
      <c r="BH476" s="319">
        <v>0</v>
      </c>
      <c r="BI476" s="319">
        <v>6824.2</v>
      </c>
      <c r="BJ476" s="319">
        <v>0</v>
      </c>
      <c r="BK476" s="319">
        <v>216519.1</v>
      </c>
      <c r="BL476" s="319">
        <v>0</v>
      </c>
      <c r="BM476" s="319">
        <v>0</v>
      </c>
      <c r="BN476" s="319">
        <v>0</v>
      </c>
      <c r="BO476" s="319">
        <v>0</v>
      </c>
      <c r="BP476" s="319">
        <v>0</v>
      </c>
      <c r="BQ476" s="319">
        <v>0</v>
      </c>
      <c r="BR476" s="319">
        <v>750</v>
      </c>
      <c r="BS476" s="319">
        <v>121254.34</v>
      </c>
      <c r="BT476" s="319">
        <v>1053</v>
      </c>
      <c r="BU476" s="319">
        <v>0</v>
      </c>
      <c r="BV476" s="319">
        <v>0</v>
      </c>
      <c r="BW476" s="319">
        <v>0</v>
      </c>
      <c r="BX476" s="319">
        <v>0</v>
      </c>
      <c r="BY476" s="319">
        <v>0</v>
      </c>
      <c r="BZ476" s="319">
        <v>0</v>
      </c>
      <c r="CA476" s="319">
        <v>0</v>
      </c>
      <c r="CB476" s="319">
        <v>0</v>
      </c>
      <c r="CC476" s="319">
        <v>0</v>
      </c>
      <c r="CD476" s="319">
        <v>118171.72</v>
      </c>
      <c r="CE476" s="319">
        <v>300047.19</v>
      </c>
      <c r="CF476" s="319">
        <v>858202.32</v>
      </c>
      <c r="CG476" s="319">
        <v>0</v>
      </c>
      <c r="CH476" s="319">
        <v>0</v>
      </c>
      <c r="CI476" s="319">
        <v>9809514.5500000007</v>
      </c>
      <c r="CJ476" s="319">
        <v>0</v>
      </c>
      <c r="CK476" s="319">
        <v>0</v>
      </c>
      <c r="CL476" s="319">
        <v>0</v>
      </c>
      <c r="CM476" s="319">
        <v>0</v>
      </c>
      <c r="CN476" s="319">
        <v>2132030.6</v>
      </c>
      <c r="CO476" s="319">
        <v>537194</v>
      </c>
      <c r="CP476" s="319">
        <v>0</v>
      </c>
      <c r="CQ476" s="319">
        <v>0</v>
      </c>
      <c r="CR476" s="319">
        <v>30280</v>
      </c>
      <c r="CS476" s="319">
        <v>110410.98</v>
      </c>
      <c r="CT476" s="319">
        <v>15500</v>
      </c>
      <c r="CU476" s="319">
        <v>0</v>
      </c>
      <c r="CV476" s="319">
        <v>0</v>
      </c>
      <c r="CW476" s="319">
        <v>97000</v>
      </c>
      <c r="CX476" s="319">
        <v>0</v>
      </c>
      <c r="CY476" s="319">
        <v>0</v>
      </c>
      <c r="CZ476" s="319">
        <v>0</v>
      </c>
      <c r="DA476" s="319">
        <v>0</v>
      </c>
      <c r="DB476" s="319">
        <v>0</v>
      </c>
      <c r="DC476" s="319">
        <v>15200</v>
      </c>
      <c r="DD476" s="319">
        <v>12098.37</v>
      </c>
      <c r="DE476" s="319">
        <v>31658.55</v>
      </c>
      <c r="DF476" s="319">
        <v>50000</v>
      </c>
      <c r="DG476" s="319">
        <v>16090.6</v>
      </c>
      <c r="DH476" s="319">
        <v>0</v>
      </c>
      <c r="DI476" s="319">
        <v>0</v>
      </c>
      <c r="DJ476" s="319">
        <v>0</v>
      </c>
      <c r="DK476" s="319">
        <v>0</v>
      </c>
      <c r="DL476" s="319">
        <v>0</v>
      </c>
      <c r="DM476" s="319">
        <v>0</v>
      </c>
      <c r="DN476" s="319">
        <v>0</v>
      </c>
      <c r="DO476" s="319">
        <v>120000</v>
      </c>
      <c r="DP476" s="319">
        <v>0</v>
      </c>
      <c r="DQ476" s="319">
        <v>0</v>
      </c>
      <c r="DR476" s="319">
        <v>0</v>
      </c>
      <c r="DS476" s="319">
        <v>189415.3</v>
      </c>
      <c r="DT476" s="319">
        <v>432117</v>
      </c>
      <c r="DU476" s="319">
        <v>0</v>
      </c>
      <c r="DV476" s="319">
        <v>0</v>
      </c>
      <c r="DW476" s="319">
        <v>0</v>
      </c>
      <c r="DX476" s="319">
        <v>0</v>
      </c>
      <c r="DY476" s="319">
        <v>6500</v>
      </c>
      <c r="DZ476" s="319">
        <v>0</v>
      </c>
      <c r="EA476" s="319">
        <v>0</v>
      </c>
      <c r="EB476" s="319">
        <v>7910.84</v>
      </c>
      <c r="EC476" s="319">
        <v>0</v>
      </c>
      <c r="ED476" s="319">
        <v>4431.3500000000004</v>
      </c>
      <c r="EE476" s="319">
        <v>0</v>
      </c>
      <c r="EF476" s="319">
        <v>7400</v>
      </c>
      <c r="EG476" s="319">
        <v>158968.24</v>
      </c>
      <c r="EH476" s="319">
        <v>0</v>
      </c>
      <c r="EI476" s="319">
        <v>69712.570000000007</v>
      </c>
      <c r="EJ476" s="319">
        <v>0</v>
      </c>
      <c r="EK476" s="319">
        <v>12041.32</v>
      </c>
      <c r="EL476" s="319">
        <v>0</v>
      </c>
      <c r="EM476" s="319">
        <v>80597.119999999995</v>
      </c>
      <c r="EN476" s="319">
        <v>515473.78</v>
      </c>
      <c r="EO476" s="319">
        <v>0</v>
      </c>
      <c r="EP476" s="319">
        <v>0</v>
      </c>
      <c r="EQ476" s="319">
        <v>28262.54</v>
      </c>
      <c r="ER476" s="319">
        <v>150000</v>
      </c>
      <c r="ES476" s="319">
        <v>0</v>
      </c>
      <c r="ET476" s="319">
        <v>0</v>
      </c>
      <c r="EU476" s="319">
        <v>0</v>
      </c>
      <c r="EV476" s="319">
        <v>0</v>
      </c>
      <c r="EW476" s="319">
        <v>0</v>
      </c>
      <c r="EX476" s="319">
        <v>0</v>
      </c>
      <c r="EY476" s="319">
        <v>1234832.26</v>
      </c>
      <c r="EZ476" s="319">
        <v>133788895.81999999</v>
      </c>
      <c r="FA476" s="319">
        <v>250000</v>
      </c>
      <c r="FB476" s="319">
        <v>0</v>
      </c>
      <c r="FC476" s="319">
        <v>0</v>
      </c>
      <c r="FD476" s="319">
        <v>80714.399999999994</v>
      </c>
      <c r="FE476" s="319">
        <v>22272.75</v>
      </c>
      <c r="FF476" s="319">
        <v>0</v>
      </c>
      <c r="FG476" s="319">
        <v>0</v>
      </c>
      <c r="FH476" s="319">
        <v>749127.85</v>
      </c>
      <c r="FI476" s="319">
        <v>0</v>
      </c>
      <c r="FJ476" s="319">
        <v>0</v>
      </c>
      <c r="FK476" s="319">
        <v>0</v>
      </c>
      <c r="FL476" s="319">
        <v>0</v>
      </c>
      <c r="FM476" s="319">
        <v>0</v>
      </c>
      <c r="FN476" s="319">
        <v>0</v>
      </c>
      <c r="FO476" s="319">
        <v>3880</v>
      </c>
      <c r="FP476" s="319">
        <v>12361.15</v>
      </c>
      <c r="FQ476" s="319">
        <v>0</v>
      </c>
      <c r="FR476" s="319">
        <v>1999460.6</v>
      </c>
      <c r="FS476" s="319">
        <v>17679.400000000001</v>
      </c>
      <c r="FT476" s="319">
        <v>0</v>
      </c>
      <c r="FU476" s="319">
        <v>0</v>
      </c>
      <c r="FV476" s="319">
        <v>0</v>
      </c>
      <c r="FW476" s="319">
        <v>0</v>
      </c>
      <c r="FX476" s="319">
        <v>0</v>
      </c>
      <c r="FY476" s="319">
        <v>0</v>
      </c>
      <c r="FZ476" s="319">
        <v>733.33</v>
      </c>
      <c r="GA476" s="319">
        <v>0</v>
      </c>
      <c r="GB476" s="319">
        <v>0</v>
      </c>
      <c r="GC476" s="319">
        <v>0</v>
      </c>
      <c r="GD476" s="319">
        <v>60258.01</v>
      </c>
      <c r="GE476" s="319">
        <v>0</v>
      </c>
      <c r="GF476" s="319">
        <v>0</v>
      </c>
      <c r="GG476" s="319">
        <v>15153.05</v>
      </c>
      <c r="GH476" s="319">
        <v>0</v>
      </c>
      <c r="GI476" s="319">
        <v>0</v>
      </c>
      <c r="GJ476" s="319">
        <v>0</v>
      </c>
      <c r="GK476" s="319">
        <v>4651963.76</v>
      </c>
      <c r="GL476" s="319">
        <v>0</v>
      </c>
      <c r="GM476" s="319">
        <v>8947523.0399999991</v>
      </c>
      <c r="GN476" s="319">
        <v>0</v>
      </c>
      <c r="GO476" s="319">
        <v>0</v>
      </c>
      <c r="GP476" s="319">
        <v>0</v>
      </c>
      <c r="GQ476" s="319">
        <v>11275.1</v>
      </c>
      <c r="GR476" s="319">
        <v>0</v>
      </c>
      <c r="GS476" s="319">
        <v>0</v>
      </c>
      <c r="GT476" s="319">
        <v>40000</v>
      </c>
      <c r="GU476" s="319">
        <v>0</v>
      </c>
      <c r="GV476" s="319">
        <v>122000</v>
      </c>
      <c r="GW476" s="319">
        <v>40000</v>
      </c>
      <c r="GX476" s="319">
        <v>0</v>
      </c>
      <c r="GY476" s="319">
        <v>0</v>
      </c>
      <c r="GZ476" s="319">
        <v>832147.43</v>
      </c>
      <c r="HA476" s="319">
        <v>0</v>
      </c>
      <c r="HB476" s="319">
        <v>0</v>
      </c>
      <c r="HC476" s="319">
        <v>0</v>
      </c>
      <c r="HD476" s="319">
        <v>0</v>
      </c>
      <c r="HE476" s="319">
        <v>0</v>
      </c>
      <c r="HF476" s="319">
        <v>0</v>
      </c>
      <c r="HG476" s="319">
        <v>53000</v>
      </c>
      <c r="HH476" s="319">
        <v>0</v>
      </c>
      <c r="HI476" s="319">
        <v>4000</v>
      </c>
      <c r="HJ476" s="319">
        <v>0</v>
      </c>
      <c r="HK476" s="319">
        <v>20000</v>
      </c>
      <c r="HL476" s="319">
        <v>0</v>
      </c>
      <c r="HM476" s="319">
        <v>0</v>
      </c>
      <c r="HN476" s="319">
        <v>0</v>
      </c>
      <c r="HO476" s="319">
        <v>0</v>
      </c>
      <c r="HP476" s="319">
        <v>0</v>
      </c>
      <c r="HQ476" s="319">
        <v>0</v>
      </c>
      <c r="HR476" s="319">
        <v>0</v>
      </c>
      <c r="HS476" s="319">
        <v>0</v>
      </c>
      <c r="HT476" s="319">
        <v>816396.2</v>
      </c>
      <c r="HU476" s="319">
        <v>0</v>
      </c>
      <c r="HV476" s="319">
        <v>0</v>
      </c>
      <c r="HW476" s="319">
        <v>5177102.37</v>
      </c>
      <c r="HX476" s="319">
        <v>0</v>
      </c>
      <c r="HY476" s="319">
        <v>1795086.14</v>
      </c>
      <c r="HZ476" s="319">
        <v>0</v>
      </c>
      <c r="IA476" s="319">
        <v>143070.5</v>
      </c>
      <c r="IB476" s="319">
        <v>0</v>
      </c>
      <c r="IC476" s="319">
        <v>0</v>
      </c>
      <c r="ID476" s="319">
        <v>0</v>
      </c>
      <c r="IE476" s="319">
        <v>54677.52</v>
      </c>
      <c r="IF476" s="319">
        <v>0</v>
      </c>
      <c r="IG476" s="319">
        <v>0</v>
      </c>
      <c r="IH476" s="319">
        <v>0</v>
      </c>
      <c r="II476" s="319">
        <v>0</v>
      </c>
      <c r="IJ476" s="319">
        <v>0</v>
      </c>
      <c r="IK476" s="319">
        <v>0</v>
      </c>
      <c r="IL476" s="319">
        <v>20605.599999999999</v>
      </c>
      <c r="IM476" s="319">
        <v>0</v>
      </c>
      <c r="IN476" s="319">
        <v>0</v>
      </c>
      <c r="IO476" s="319">
        <v>50000</v>
      </c>
      <c r="IP476" s="319">
        <v>2615.8000000000002</v>
      </c>
      <c r="IQ476" s="319">
        <v>0</v>
      </c>
      <c r="IR476" s="319">
        <v>0</v>
      </c>
      <c r="IS476" s="319">
        <v>0</v>
      </c>
      <c r="IT476" s="319">
        <v>0</v>
      </c>
      <c r="IU476" s="319">
        <v>0</v>
      </c>
      <c r="IV476" s="319">
        <v>256736.9</v>
      </c>
      <c r="IW476" s="319">
        <v>0</v>
      </c>
      <c r="IX476" s="319">
        <v>0</v>
      </c>
      <c r="IY476" s="319">
        <v>0</v>
      </c>
      <c r="IZ476" s="319">
        <v>0</v>
      </c>
      <c r="JA476" s="319">
        <v>0</v>
      </c>
      <c r="JB476" s="319">
        <v>0</v>
      </c>
      <c r="JC476" s="319">
        <v>0</v>
      </c>
      <c r="JD476" s="319">
        <v>0</v>
      </c>
      <c r="JE476" s="319">
        <v>0</v>
      </c>
      <c r="JF476" s="319">
        <v>0</v>
      </c>
      <c r="JG476" s="319">
        <v>0</v>
      </c>
      <c r="JH476" s="319">
        <v>0</v>
      </c>
      <c r="JI476" s="319">
        <v>1483.2</v>
      </c>
      <c r="JJ476" s="319">
        <v>0</v>
      </c>
      <c r="JK476" s="319">
        <v>0</v>
      </c>
      <c r="JL476" s="319">
        <v>0</v>
      </c>
      <c r="JM476" s="319">
        <v>0</v>
      </c>
      <c r="JN476" s="319">
        <v>0</v>
      </c>
      <c r="JO476" s="319">
        <v>15112.75</v>
      </c>
      <c r="JP476" s="319">
        <v>0</v>
      </c>
      <c r="JQ476" s="319">
        <v>0</v>
      </c>
      <c r="JR476" s="319">
        <v>0</v>
      </c>
      <c r="JS476" s="319">
        <v>0</v>
      </c>
      <c r="JT476" s="319">
        <v>20119</v>
      </c>
      <c r="JU476" s="319">
        <v>884277.18</v>
      </c>
      <c r="JV476" s="319">
        <v>0</v>
      </c>
      <c r="JW476" s="319">
        <v>3150.45</v>
      </c>
      <c r="JX476" s="319">
        <v>0</v>
      </c>
      <c r="JY476" s="319">
        <v>0</v>
      </c>
      <c r="JZ476" s="319">
        <v>0</v>
      </c>
      <c r="KA476" s="319">
        <v>0</v>
      </c>
      <c r="KB476" s="319">
        <v>0</v>
      </c>
      <c r="KC476" s="319">
        <v>0</v>
      </c>
      <c r="KD476" s="319">
        <v>0</v>
      </c>
      <c r="KE476" s="319">
        <v>0</v>
      </c>
      <c r="KF476" s="319">
        <v>0</v>
      </c>
      <c r="KG476" s="319">
        <v>0</v>
      </c>
      <c r="KH476" s="319">
        <v>0</v>
      </c>
      <c r="KI476" s="319">
        <v>112793.5</v>
      </c>
      <c r="KJ476" s="319">
        <v>0</v>
      </c>
      <c r="KK476" s="319">
        <v>0</v>
      </c>
      <c r="KL476" s="319">
        <v>0</v>
      </c>
      <c r="KM476" s="319">
        <v>0</v>
      </c>
      <c r="KN476" s="319">
        <v>34483.29</v>
      </c>
      <c r="KO476" s="319">
        <v>0</v>
      </c>
      <c r="KP476" s="319">
        <v>0</v>
      </c>
      <c r="KQ476" s="319">
        <v>12434156.48</v>
      </c>
      <c r="KR476" s="319">
        <v>0</v>
      </c>
      <c r="KS476" s="318">
        <v>0</v>
      </c>
      <c r="KU476" s="338" t="s">
        <v>943</v>
      </c>
      <c r="KV476" s="312" t="s">
        <v>943</v>
      </c>
      <c r="KY476" s="312" t="s">
        <v>943</v>
      </c>
    </row>
    <row r="477" spans="1:311" x14ac:dyDescent="0.25">
      <c r="A477" s="317">
        <v>2022</v>
      </c>
      <c r="B477" s="316" t="s">
        <v>781</v>
      </c>
      <c r="C477" s="316" t="s">
        <v>788</v>
      </c>
      <c r="D477" s="316" t="s">
        <v>790</v>
      </c>
      <c r="E477" s="316" t="s">
        <v>780</v>
      </c>
      <c r="F477" s="315">
        <v>0</v>
      </c>
      <c r="G477" s="315">
        <v>0</v>
      </c>
      <c r="H477" s="315">
        <v>2627855.2599999998</v>
      </c>
      <c r="I477" s="315">
        <v>0</v>
      </c>
      <c r="J477" s="315">
        <v>0</v>
      </c>
      <c r="K477" s="315">
        <v>0</v>
      </c>
      <c r="L477" s="315">
        <v>0</v>
      </c>
      <c r="M477" s="315">
        <v>0</v>
      </c>
      <c r="N477" s="315">
        <v>0</v>
      </c>
      <c r="O477" s="315">
        <v>0</v>
      </c>
      <c r="P477" s="315">
        <v>0</v>
      </c>
      <c r="Q477" s="315">
        <v>0</v>
      </c>
      <c r="R477" s="315">
        <v>0</v>
      </c>
      <c r="S477" s="315">
        <v>0</v>
      </c>
      <c r="T477" s="315">
        <v>0</v>
      </c>
      <c r="U477" s="315">
        <v>0</v>
      </c>
      <c r="V477" s="315">
        <v>0</v>
      </c>
      <c r="W477" s="315">
        <v>0</v>
      </c>
      <c r="X477" s="315">
        <v>0</v>
      </c>
      <c r="Y477" s="315">
        <v>148637.47</v>
      </c>
      <c r="Z477" s="315">
        <v>0</v>
      </c>
      <c r="AA477" s="315">
        <v>0</v>
      </c>
      <c r="AB477" s="315">
        <v>0</v>
      </c>
      <c r="AC477" s="315">
        <v>0</v>
      </c>
      <c r="AD477" s="315">
        <v>0</v>
      </c>
      <c r="AE477" s="315">
        <v>38087.050000000003</v>
      </c>
      <c r="AF477" s="315">
        <v>0</v>
      </c>
      <c r="AG477" s="315">
        <v>0</v>
      </c>
      <c r="AH477" s="315">
        <v>0</v>
      </c>
      <c r="AI477" s="315">
        <v>0</v>
      </c>
      <c r="AJ477" s="315">
        <v>0</v>
      </c>
      <c r="AK477" s="315">
        <v>0</v>
      </c>
      <c r="AL477" s="315">
        <v>0</v>
      </c>
      <c r="AM477" s="315">
        <v>0</v>
      </c>
      <c r="AN477" s="315">
        <v>0</v>
      </c>
      <c r="AO477" s="315">
        <v>0</v>
      </c>
      <c r="AP477" s="315">
        <v>0</v>
      </c>
      <c r="AQ477" s="315">
        <v>0</v>
      </c>
      <c r="AR477" s="315">
        <v>0</v>
      </c>
      <c r="AS477" s="315">
        <v>0</v>
      </c>
      <c r="AT477" s="315">
        <v>0</v>
      </c>
      <c r="AU477" s="315">
        <v>0</v>
      </c>
      <c r="AV477" s="315">
        <v>0</v>
      </c>
      <c r="AW477" s="315">
        <v>0</v>
      </c>
      <c r="AX477" s="315">
        <v>0</v>
      </c>
      <c r="AY477" s="315">
        <v>0</v>
      </c>
      <c r="AZ477" s="315">
        <v>0</v>
      </c>
      <c r="BA477" s="315">
        <v>0</v>
      </c>
      <c r="BB477" s="315">
        <v>0</v>
      </c>
      <c r="BC477" s="315">
        <v>0</v>
      </c>
      <c r="BD477" s="315">
        <v>0</v>
      </c>
      <c r="BE477" s="315">
        <v>0</v>
      </c>
      <c r="BF477" s="315">
        <v>0</v>
      </c>
      <c r="BG477" s="315">
        <v>0</v>
      </c>
      <c r="BH477" s="315">
        <v>0</v>
      </c>
      <c r="BI477" s="315">
        <v>0</v>
      </c>
      <c r="BJ477" s="315">
        <v>0</v>
      </c>
      <c r="BK477" s="315">
        <v>0</v>
      </c>
      <c r="BL477" s="315">
        <v>124648.59</v>
      </c>
      <c r="BM477" s="315">
        <v>0</v>
      </c>
      <c r="BN477" s="315">
        <v>0</v>
      </c>
      <c r="BO477" s="315">
        <v>0</v>
      </c>
      <c r="BP477" s="315">
        <v>0</v>
      </c>
      <c r="BQ477" s="315">
        <v>0</v>
      </c>
      <c r="BR477" s="315">
        <v>11381746.16</v>
      </c>
      <c r="BS477" s="315">
        <v>0</v>
      </c>
      <c r="BT477" s="315">
        <v>0</v>
      </c>
      <c r="BU477" s="315">
        <v>0</v>
      </c>
      <c r="BV477" s="315">
        <v>0</v>
      </c>
      <c r="BW477" s="315">
        <v>0</v>
      </c>
      <c r="BX477" s="315">
        <v>0</v>
      </c>
      <c r="BY477" s="315">
        <v>0</v>
      </c>
      <c r="BZ477" s="315">
        <v>1337.9</v>
      </c>
      <c r="CA477" s="315">
        <v>0</v>
      </c>
      <c r="CB477" s="315">
        <v>0</v>
      </c>
      <c r="CC477" s="315">
        <v>0</v>
      </c>
      <c r="CD477" s="315">
        <v>0</v>
      </c>
      <c r="CE477" s="315">
        <v>1550000</v>
      </c>
      <c r="CF477" s="315">
        <v>0</v>
      </c>
      <c r="CG477" s="315">
        <v>0</v>
      </c>
      <c r="CH477" s="315">
        <v>0</v>
      </c>
      <c r="CI477" s="315">
        <v>0</v>
      </c>
      <c r="CJ477" s="315">
        <v>0</v>
      </c>
      <c r="CK477" s="315">
        <v>0</v>
      </c>
      <c r="CL477" s="315">
        <v>23686.65</v>
      </c>
      <c r="CM477" s="315">
        <v>0</v>
      </c>
      <c r="CN477" s="315">
        <v>0</v>
      </c>
      <c r="CO477" s="315">
        <v>0</v>
      </c>
      <c r="CP477" s="315">
        <v>0</v>
      </c>
      <c r="CQ477" s="315">
        <v>17749.580000000002</v>
      </c>
      <c r="CR477" s="315">
        <v>0</v>
      </c>
      <c r="CS477" s="315">
        <v>0</v>
      </c>
      <c r="CT477" s="315">
        <v>0</v>
      </c>
      <c r="CU477" s="315">
        <v>0</v>
      </c>
      <c r="CV477" s="315">
        <v>0</v>
      </c>
      <c r="CW477" s="315">
        <v>0</v>
      </c>
      <c r="CX477" s="315">
        <v>0</v>
      </c>
      <c r="CY477" s="315">
        <v>0</v>
      </c>
      <c r="CZ477" s="315">
        <v>0</v>
      </c>
      <c r="DA477" s="315">
        <v>0</v>
      </c>
      <c r="DB477" s="315">
        <v>0</v>
      </c>
      <c r="DC477" s="315">
        <v>0</v>
      </c>
      <c r="DD477" s="315">
        <v>0</v>
      </c>
      <c r="DE477" s="315">
        <v>0</v>
      </c>
      <c r="DF477" s="315">
        <v>0</v>
      </c>
      <c r="DG477" s="315">
        <v>0</v>
      </c>
      <c r="DH477" s="315">
        <v>0</v>
      </c>
      <c r="DI477" s="315">
        <v>0</v>
      </c>
      <c r="DJ477" s="315">
        <v>0</v>
      </c>
      <c r="DK477" s="315">
        <v>0</v>
      </c>
      <c r="DL477" s="315">
        <v>0</v>
      </c>
      <c r="DM477" s="315">
        <v>0</v>
      </c>
      <c r="DN477" s="315">
        <v>0</v>
      </c>
      <c r="DO477" s="315">
        <v>0</v>
      </c>
      <c r="DP477" s="315">
        <v>0</v>
      </c>
      <c r="DQ477" s="315">
        <v>0</v>
      </c>
      <c r="DR477" s="315">
        <v>0</v>
      </c>
      <c r="DS477" s="315">
        <v>0</v>
      </c>
      <c r="DT477" s="315">
        <v>0</v>
      </c>
      <c r="DU477" s="315">
        <v>0</v>
      </c>
      <c r="DV477" s="315">
        <v>0</v>
      </c>
      <c r="DW477" s="315">
        <v>0</v>
      </c>
      <c r="DX477" s="315">
        <v>0</v>
      </c>
      <c r="DY477" s="315">
        <v>0</v>
      </c>
      <c r="DZ477" s="315">
        <v>0</v>
      </c>
      <c r="EA477" s="315">
        <v>0</v>
      </c>
      <c r="EB477" s="315">
        <v>0</v>
      </c>
      <c r="EC477" s="315">
        <v>0</v>
      </c>
      <c r="ED477" s="315">
        <v>0</v>
      </c>
      <c r="EE477" s="315">
        <v>0</v>
      </c>
      <c r="EF477" s="315">
        <v>0</v>
      </c>
      <c r="EG477" s="315">
        <v>0</v>
      </c>
      <c r="EH477" s="315">
        <v>0</v>
      </c>
      <c r="EI477" s="315">
        <v>0</v>
      </c>
      <c r="EJ477" s="315">
        <v>0</v>
      </c>
      <c r="EK477" s="315">
        <v>0</v>
      </c>
      <c r="EL477" s="315">
        <v>0</v>
      </c>
      <c r="EM477" s="315">
        <v>0</v>
      </c>
      <c r="EN477" s="315">
        <v>0</v>
      </c>
      <c r="EO477" s="315">
        <v>0</v>
      </c>
      <c r="EP477" s="315">
        <v>0</v>
      </c>
      <c r="EQ477" s="315">
        <v>0</v>
      </c>
      <c r="ER477" s="315">
        <v>0</v>
      </c>
      <c r="ES477" s="315">
        <v>0</v>
      </c>
      <c r="ET477" s="315">
        <v>0</v>
      </c>
      <c r="EU477" s="315">
        <v>0</v>
      </c>
      <c r="EV477" s="315">
        <v>148311.54999999999</v>
      </c>
      <c r="EW477" s="315">
        <v>0</v>
      </c>
      <c r="EX477" s="315">
        <v>220271.77</v>
      </c>
      <c r="EY477" s="315">
        <v>0</v>
      </c>
      <c r="EZ477" s="315">
        <v>0</v>
      </c>
      <c r="FA477" s="315">
        <v>0</v>
      </c>
      <c r="FB477" s="315">
        <v>0</v>
      </c>
      <c r="FC477" s="315">
        <v>8101177</v>
      </c>
      <c r="FD477" s="315">
        <v>0</v>
      </c>
      <c r="FE477" s="315">
        <v>0</v>
      </c>
      <c r="FF477" s="315">
        <v>13644.25</v>
      </c>
      <c r="FG477" s="315">
        <v>0</v>
      </c>
      <c r="FH477" s="315">
        <v>0</v>
      </c>
      <c r="FI477" s="315">
        <v>0</v>
      </c>
      <c r="FJ477" s="315">
        <v>0</v>
      </c>
      <c r="FK477" s="315">
        <v>0</v>
      </c>
      <c r="FL477" s="315">
        <v>0</v>
      </c>
      <c r="FM477" s="315">
        <v>662906.9</v>
      </c>
      <c r="FN477" s="315">
        <v>0</v>
      </c>
      <c r="FO477" s="315">
        <v>0</v>
      </c>
      <c r="FP477" s="315">
        <v>0</v>
      </c>
      <c r="FQ477" s="315">
        <v>0</v>
      </c>
      <c r="FR477" s="315">
        <v>0</v>
      </c>
      <c r="FS477" s="315">
        <v>0</v>
      </c>
      <c r="FT477" s="315">
        <v>0</v>
      </c>
      <c r="FU477" s="315">
        <v>0</v>
      </c>
      <c r="FV477" s="315">
        <v>0</v>
      </c>
      <c r="FW477" s="315">
        <v>0</v>
      </c>
      <c r="FX477" s="315">
        <v>0</v>
      </c>
      <c r="FY477" s="315">
        <v>0</v>
      </c>
      <c r="FZ477" s="315">
        <v>0</v>
      </c>
      <c r="GA477" s="315">
        <v>0</v>
      </c>
      <c r="GB477" s="315">
        <v>0</v>
      </c>
      <c r="GC477" s="315">
        <v>0</v>
      </c>
      <c r="GD477" s="315">
        <v>0</v>
      </c>
      <c r="GE477" s="315">
        <v>0</v>
      </c>
      <c r="GF477" s="315">
        <v>0</v>
      </c>
      <c r="GG477" s="315">
        <v>0</v>
      </c>
      <c r="GH477" s="315">
        <v>0</v>
      </c>
      <c r="GI477" s="315">
        <v>366170</v>
      </c>
      <c r="GJ477" s="315">
        <v>0</v>
      </c>
      <c r="GK477" s="315">
        <v>10367</v>
      </c>
      <c r="GL477" s="315">
        <v>0</v>
      </c>
      <c r="GM477" s="315">
        <v>6263274.2999999998</v>
      </c>
      <c r="GN477" s="315">
        <v>0</v>
      </c>
      <c r="GO477" s="315">
        <v>0</v>
      </c>
      <c r="GP477" s="315">
        <v>0</v>
      </c>
      <c r="GQ477" s="315">
        <v>0</v>
      </c>
      <c r="GR477" s="315">
        <v>0</v>
      </c>
      <c r="GS477" s="315">
        <v>0</v>
      </c>
      <c r="GT477" s="315">
        <v>0</v>
      </c>
      <c r="GU477" s="315">
        <v>69943.14</v>
      </c>
      <c r="GV477" s="315">
        <v>0</v>
      </c>
      <c r="GW477" s="315">
        <v>0</v>
      </c>
      <c r="GX477" s="315">
        <v>0</v>
      </c>
      <c r="GY477" s="315">
        <v>0</v>
      </c>
      <c r="GZ477" s="315">
        <v>0</v>
      </c>
      <c r="HA477" s="315">
        <v>0</v>
      </c>
      <c r="HB477" s="315">
        <v>0</v>
      </c>
      <c r="HC477" s="315">
        <v>0</v>
      </c>
      <c r="HD477" s="315">
        <v>0</v>
      </c>
      <c r="HE477" s="315">
        <v>0</v>
      </c>
      <c r="HF477" s="315">
        <v>0</v>
      </c>
      <c r="HG477" s="315">
        <v>0</v>
      </c>
      <c r="HH477" s="315">
        <v>0</v>
      </c>
      <c r="HI477" s="315">
        <v>0</v>
      </c>
      <c r="HJ477" s="315">
        <v>0</v>
      </c>
      <c r="HK477" s="315">
        <v>0</v>
      </c>
      <c r="HL477" s="315">
        <v>0</v>
      </c>
      <c r="HM477" s="315">
        <v>0</v>
      </c>
      <c r="HN477" s="315">
        <v>0</v>
      </c>
      <c r="HO477" s="315">
        <v>0</v>
      </c>
      <c r="HP477" s="315">
        <v>0</v>
      </c>
      <c r="HQ477" s="315">
        <v>0</v>
      </c>
      <c r="HR477" s="315">
        <v>0</v>
      </c>
      <c r="HS477" s="315">
        <v>0</v>
      </c>
      <c r="HT477" s="315">
        <v>0</v>
      </c>
      <c r="HU477" s="315">
        <v>0</v>
      </c>
      <c r="HV477" s="315">
        <v>0</v>
      </c>
      <c r="HW477" s="315">
        <v>2233585.5699999998</v>
      </c>
      <c r="HX477" s="315">
        <v>0</v>
      </c>
      <c r="HY477" s="315">
        <v>0</v>
      </c>
      <c r="HZ477" s="315">
        <v>31288.5</v>
      </c>
      <c r="IA477" s="315">
        <v>0</v>
      </c>
      <c r="IB477" s="315">
        <v>0</v>
      </c>
      <c r="IC477" s="315">
        <v>0</v>
      </c>
      <c r="ID477" s="315">
        <v>0</v>
      </c>
      <c r="IE477" s="315">
        <v>0</v>
      </c>
      <c r="IF477" s="315">
        <v>0</v>
      </c>
      <c r="IG477" s="315">
        <v>0</v>
      </c>
      <c r="IH477" s="315">
        <v>0</v>
      </c>
      <c r="II477" s="315">
        <v>0</v>
      </c>
      <c r="IJ477" s="315">
        <v>0</v>
      </c>
      <c r="IK477" s="315">
        <v>0</v>
      </c>
      <c r="IL477" s="315">
        <v>0</v>
      </c>
      <c r="IM477" s="315">
        <v>0</v>
      </c>
      <c r="IN477" s="315">
        <v>0</v>
      </c>
      <c r="IO477" s="315">
        <v>0</v>
      </c>
      <c r="IP477" s="315">
        <v>0</v>
      </c>
      <c r="IQ477" s="315">
        <v>0</v>
      </c>
      <c r="IR477" s="315">
        <v>149856.5</v>
      </c>
      <c r="IS477" s="315">
        <v>41039.699999999997</v>
      </c>
      <c r="IT477" s="315">
        <v>0</v>
      </c>
      <c r="IU477" s="315">
        <v>0</v>
      </c>
      <c r="IV477" s="315">
        <v>486843.95</v>
      </c>
      <c r="IW477" s="315">
        <v>0</v>
      </c>
      <c r="IX477" s="315">
        <v>0</v>
      </c>
      <c r="IY477" s="315">
        <v>0</v>
      </c>
      <c r="IZ477" s="315">
        <v>0</v>
      </c>
      <c r="JA477" s="315">
        <v>0</v>
      </c>
      <c r="JB477" s="315">
        <v>0</v>
      </c>
      <c r="JC477" s="315">
        <v>0</v>
      </c>
      <c r="JD477" s="315">
        <v>0</v>
      </c>
      <c r="JE477" s="315">
        <v>0</v>
      </c>
      <c r="JF477" s="315">
        <v>0</v>
      </c>
      <c r="JG477" s="315">
        <v>0</v>
      </c>
      <c r="JH477" s="315">
        <v>0</v>
      </c>
      <c r="JI477" s="315">
        <v>0</v>
      </c>
      <c r="JJ477" s="315">
        <v>0</v>
      </c>
      <c r="JK477" s="315">
        <v>0</v>
      </c>
      <c r="JL477" s="315">
        <v>0</v>
      </c>
      <c r="JM477" s="315">
        <v>0</v>
      </c>
      <c r="JN477" s="315">
        <v>0</v>
      </c>
      <c r="JO477" s="315">
        <v>513.79999999999995</v>
      </c>
      <c r="JP477" s="315">
        <v>0</v>
      </c>
      <c r="JQ477" s="315">
        <v>0</v>
      </c>
      <c r="JR477" s="315">
        <v>0</v>
      </c>
      <c r="JS477" s="315">
        <v>0</v>
      </c>
      <c r="JT477" s="315">
        <v>0</v>
      </c>
      <c r="JU477" s="315">
        <v>0</v>
      </c>
      <c r="JV477" s="315">
        <v>4659304.1900000004</v>
      </c>
      <c r="JW477" s="315">
        <v>0</v>
      </c>
      <c r="JX477" s="315">
        <v>0</v>
      </c>
      <c r="JY477" s="315">
        <v>0</v>
      </c>
      <c r="JZ477" s="315">
        <v>0</v>
      </c>
      <c r="KA477" s="315">
        <v>0</v>
      </c>
      <c r="KB477" s="315">
        <v>0</v>
      </c>
      <c r="KC477" s="315">
        <v>0</v>
      </c>
      <c r="KD477" s="315">
        <v>0</v>
      </c>
      <c r="KE477" s="315">
        <v>1470397.95</v>
      </c>
      <c r="KF477" s="315">
        <v>0</v>
      </c>
      <c r="KG477" s="315">
        <v>0</v>
      </c>
      <c r="KH477" s="315">
        <v>0</v>
      </c>
      <c r="KI477" s="315">
        <v>0</v>
      </c>
      <c r="KJ477" s="315">
        <v>0</v>
      </c>
      <c r="KK477" s="315">
        <v>0</v>
      </c>
      <c r="KL477" s="315">
        <v>2668.85</v>
      </c>
      <c r="KM477" s="315">
        <v>0</v>
      </c>
      <c r="KN477" s="315">
        <v>0</v>
      </c>
      <c r="KO477" s="315">
        <v>0</v>
      </c>
      <c r="KP477" s="315">
        <v>0</v>
      </c>
      <c r="KQ477" s="315">
        <v>60194.6</v>
      </c>
      <c r="KR477" s="315">
        <v>0</v>
      </c>
      <c r="KS477" s="314">
        <v>0</v>
      </c>
      <c r="KU477" s="312">
        <v>25</v>
      </c>
      <c r="KV477" s="312">
        <v>258</v>
      </c>
      <c r="KY477" s="312">
        <v>9258</v>
      </c>
    </row>
    <row r="478" spans="1:311" x14ac:dyDescent="0.25">
      <c r="A478" s="321">
        <v>2022</v>
      </c>
      <c r="B478" s="320" t="s">
        <v>781</v>
      </c>
      <c r="C478" s="320" t="s">
        <v>788</v>
      </c>
      <c r="D478" s="320" t="s">
        <v>789</v>
      </c>
      <c r="E478" s="320" t="s">
        <v>780</v>
      </c>
      <c r="F478" s="319">
        <v>290756.34999999998</v>
      </c>
      <c r="G478" s="319">
        <v>89828.6</v>
      </c>
      <c r="H478" s="319">
        <v>0</v>
      </c>
      <c r="I478" s="319">
        <v>332735.74</v>
      </c>
      <c r="J478" s="319">
        <v>104240.75</v>
      </c>
      <c r="K478" s="319">
        <v>70381.06</v>
      </c>
      <c r="L478" s="319">
        <v>791639.48</v>
      </c>
      <c r="M478" s="319">
        <v>295850</v>
      </c>
      <c r="N478" s="319">
        <v>2224433.87</v>
      </c>
      <c r="O478" s="319">
        <v>395776.78</v>
      </c>
      <c r="P478" s="319">
        <v>1064496.93</v>
      </c>
      <c r="Q478" s="319">
        <v>217532.72</v>
      </c>
      <c r="R478" s="319">
        <v>309146.36</v>
      </c>
      <c r="S478" s="319">
        <v>392114.36</v>
      </c>
      <c r="T478" s="319">
        <v>172165.71</v>
      </c>
      <c r="U478" s="319">
        <v>508309.71</v>
      </c>
      <c r="V478" s="319">
        <v>1041841.73</v>
      </c>
      <c r="W478" s="319">
        <v>325626.59999999998</v>
      </c>
      <c r="X478" s="319">
        <v>85613.01</v>
      </c>
      <c r="Y478" s="319">
        <v>0</v>
      </c>
      <c r="Z478" s="319">
        <v>16999.25</v>
      </c>
      <c r="AA478" s="319">
        <v>171589.72</v>
      </c>
      <c r="AB478" s="319">
        <v>528009.49</v>
      </c>
      <c r="AC478" s="319">
        <v>138521.95000000001</v>
      </c>
      <c r="AD478" s="319">
        <v>2327625.7200000002</v>
      </c>
      <c r="AE478" s="319">
        <v>0</v>
      </c>
      <c r="AF478" s="319">
        <v>97086.399999999994</v>
      </c>
      <c r="AG478" s="319">
        <v>109844.69</v>
      </c>
      <c r="AH478" s="319">
        <v>42829.07</v>
      </c>
      <c r="AI478" s="319">
        <v>657653.68000000005</v>
      </c>
      <c r="AJ478" s="319">
        <v>1107331.25</v>
      </c>
      <c r="AK478" s="319">
        <v>18629.27</v>
      </c>
      <c r="AL478" s="319">
        <v>986775.48</v>
      </c>
      <c r="AM478" s="319">
        <v>111994.1</v>
      </c>
      <c r="AN478" s="319">
        <v>739939.92</v>
      </c>
      <c r="AO478" s="319">
        <v>200879.8</v>
      </c>
      <c r="AP478" s="319">
        <v>260805.5</v>
      </c>
      <c r="AQ478" s="319">
        <v>121321.16</v>
      </c>
      <c r="AR478" s="319">
        <v>0</v>
      </c>
      <c r="AS478" s="319">
        <v>317872.8</v>
      </c>
      <c r="AT478" s="319">
        <v>99578.68</v>
      </c>
      <c r="AU478" s="319">
        <v>322929.07</v>
      </c>
      <c r="AV478" s="319">
        <v>290008.2</v>
      </c>
      <c r="AW478" s="319">
        <v>7825572.0199999996</v>
      </c>
      <c r="AX478" s="319">
        <v>286319.67</v>
      </c>
      <c r="AY478" s="319">
        <v>9000</v>
      </c>
      <c r="AZ478" s="319">
        <v>397005.12</v>
      </c>
      <c r="BA478" s="319">
        <v>3677.77</v>
      </c>
      <c r="BB478" s="319">
        <v>59913</v>
      </c>
      <c r="BC478" s="319">
        <v>1437203</v>
      </c>
      <c r="BD478" s="319">
        <v>5468.7</v>
      </c>
      <c r="BE478" s="319">
        <v>75901.81</v>
      </c>
      <c r="BF478" s="319">
        <v>25650</v>
      </c>
      <c r="BG478" s="319">
        <v>82124.23</v>
      </c>
      <c r="BH478" s="319">
        <v>12222</v>
      </c>
      <c r="BI478" s="319">
        <v>12692698.109999999</v>
      </c>
      <c r="BJ478" s="319">
        <v>0</v>
      </c>
      <c r="BK478" s="319">
        <v>242243.4</v>
      </c>
      <c r="BL478" s="319">
        <v>0</v>
      </c>
      <c r="BM478" s="319">
        <v>67770.23</v>
      </c>
      <c r="BN478" s="319">
        <v>633424.69999999995</v>
      </c>
      <c r="BO478" s="319">
        <v>101584.18</v>
      </c>
      <c r="BP478" s="319">
        <v>135524.39000000001</v>
      </c>
      <c r="BQ478" s="319">
        <v>136512.04999999999</v>
      </c>
      <c r="BR478" s="319">
        <v>0</v>
      </c>
      <c r="BS478" s="319">
        <v>406500.3</v>
      </c>
      <c r="BT478" s="319">
        <v>216308.9</v>
      </c>
      <c r="BU478" s="319">
        <v>74838.600000000006</v>
      </c>
      <c r="BV478" s="319">
        <v>0</v>
      </c>
      <c r="BW478" s="319">
        <v>2715519.29</v>
      </c>
      <c r="BX478" s="319">
        <v>138820.9</v>
      </c>
      <c r="BY478" s="319">
        <v>6993.35</v>
      </c>
      <c r="BZ478" s="319">
        <v>521001.05</v>
      </c>
      <c r="CA478" s="319">
        <v>174085.22</v>
      </c>
      <c r="CB478" s="319">
        <v>53741.18</v>
      </c>
      <c r="CC478" s="319">
        <v>0</v>
      </c>
      <c r="CD478" s="319">
        <v>666555.23</v>
      </c>
      <c r="CE478" s="319">
        <v>340848.23</v>
      </c>
      <c r="CF478" s="319">
        <v>1490986.77</v>
      </c>
      <c r="CG478" s="319">
        <v>174314.23999999999</v>
      </c>
      <c r="CH478" s="319">
        <v>102315.51</v>
      </c>
      <c r="CI478" s="319">
        <v>3119184.02</v>
      </c>
      <c r="CJ478" s="319">
        <v>167075.94</v>
      </c>
      <c r="CK478" s="319">
        <v>231339.77</v>
      </c>
      <c r="CL478" s="319">
        <v>24562.17</v>
      </c>
      <c r="CM478" s="319">
        <v>56341.49</v>
      </c>
      <c r="CN478" s="319">
        <v>287126.38</v>
      </c>
      <c r="CO478" s="319">
        <v>396163.53</v>
      </c>
      <c r="CP478" s="319">
        <v>4218.38</v>
      </c>
      <c r="CQ478" s="319">
        <v>698268.94</v>
      </c>
      <c r="CR478" s="319">
        <v>86927.1</v>
      </c>
      <c r="CS478" s="319">
        <v>182517.35</v>
      </c>
      <c r="CT478" s="319">
        <v>184329.07</v>
      </c>
      <c r="CU478" s="319">
        <v>465005.27</v>
      </c>
      <c r="CV478" s="319">
        <v>106487.31</v>
      </c>
      <c r="CW478" s="319">
        <v>97880.46</v>
      </c>
      <c r="CX478" s="319">
        <v>118261.64</v>
      </c>
      <c r="CY478" s="319">
        <v>228989.04</v>
      </c>
      <c r="CZ478" s="319">
        <v>3781398.63</v>
      </c>
      <c r="DA478" s="319">
        <v>2518458.81</v>
      </c>
      <c r="DB478" s="319">
        <v>1842200.92</v>
      </c>
      <c r="DC478" s="319">
        <v>152767.54999999999</v>
      </c>
      <c r="DD478" s="319">
        <v>3920510.53</v>
      </c>
      <c r="DE478" s="319">
        <v>506440.11</v>
      </c>
      <c r="DF478" s="319">
        <v>361315.55</v>
      </c>
      <c r="DG478" s="319">
        <v>8900</v>
      </c>
      <c r="DH478" s="319">
        <v>49288.58</v>
      </c>
      <c r="DI478" s="319">
        <v>206937.4</v>
      </c>
      <c r="DJ478" s="319">
        <v>766856.1</v>
      </c>
      <c r="DK478" s="319">
        <v>1217997.96</v>
      </c>
      <c r="DL478" s="319">
        <v>71299.27</v>
      </c>
      <c r="DM478" s="319">
        <v>380209.21</v>
      </c>
      <c r="DN478" s="319">
        <v>51140.54</v>
      </c>
      <c r="DO478" s="319">
        <v>115346.05</v>
      </c>
      <c r="DP478" s="319">
        <v>14775.45</v>
      </c>
      <c r="DQ478" s="319">
        <v>54651.15</v>
      </c>
      <c r="DR478" s="319">
        <v>147194.79999999999</v>
      </c>
      <c r="DS478" s="319">
        <v>1084234.8400000001</v>
      </c>
      <c r="DT478" s="319">
        <v>147120.84</v>
      </c>
      <c r="DU478" s="319">
        <v>3526</v>
      </c>
      <c r="DV478" s="319">
        <v>205851.96</v>
      </c>
      <c r="DW478" s="319">
        <v>190193.85</v>
      </c>
      <c r="DX478" s="319">
        <v>192988.91</v>
      </c>
      <c r="DY478" s="319">
        <v>3232720.31</v>
      </c>
      <c r="DZ478" s="319">
        <v>45046.44</v>
      </c>
      <c r="EA478" s="319">
        <v>3412351.25</v>
      </c>
      <c r="EB478" s="319">
        <v>580268.99</v>
      </c>
      <c r="EC478" s="319">
        <v>554857.68000000005</v>
      </c>
      <c r="ED478" s="319">
        <v>1940</v>
      </c>
      <c r="EE478" s="319">
        <v>219109.25</v>
      </c>
      <c r="EF478" s="319">
        <v>155480.85</v>
      </c>
      <c r="EG478" s="319">
        <v>2282269.4500000002</v>
      </c>
      <c r="EH478" s="319">
        <v>142868.57</v>
      </c>
      <c r="EI478" s="319">
        <v>396123.95</v>
      </c>
      <c r="EJ478" s="319">
        <v>616174.26</v>
      </c>
      <c r="EK478" s="319">
        <v>168489.61</v>
      </c>
      <c r="EL478" s="319">
        <v>35441.35</v>
      </c>
      <c r="EM478" s="319">
        <v>1174924.17</v>
      </c>
      <c r="EN478" s="319">
        <v>63883.25</v>
      </c>
      <c r="EO478" s="319">
        <v>669665.30000000005</v>
      </c>
      <c r="EP478" s="319">
        <v>2432739.5499999998</v>
      </c>
      <c r="EQ478" s="319">
        <v>284125.7</v>
      </c>
      <c r="ER478" s="319">
        <v>276070.25</v>
      </c>
      <c r="ES478" s="319">
        <v>336344.69</v>
      </c>
      <c r="ET478" s="319">
        <v>87776.54</v>
      </c>
      <c r="EU478" s="319">
        <v>91349.5</v>
      </c>
      <c r="EV478" s="319">
        <v>0</v>
      </c>
      <c r="EW478" s="319">
        <v>522682.12</v>
      </c>
      <c r="EX478" s="319">
        <v>0</v>
      </c>
      <c r="EY478" s="319">
        <v>1948620.73</v>
      </c>
      <c r="EZ478" s="319">
        <v>174146233.81999999</v>
      </c>
      <c r="FA478" s="319">
        <v>253073.7</v>
      </c>
      <c r="FB478" s="319">
        <v>20000</v>
      </c>
      <c r="FC478" s="319">
        <v>153406.76999999999</v>
      </c>
      <c r="FD478" s="319">
        <v>605488.79</v>
      </c>
      <c r="FE478" s="319">
        <v>3536824.29</v>
      </c>
      <c r="FF478" s="319">
        <v>565517.01</v>
      </c>
      <c r="FG478" s="319">
        <v>45409.5</v>
      </c>
      <c r="FH478" s="319">
        <v>283066.98</v>
      </c>
      <c r="FI478" s="319">
        <v>419110.15</v>
      </c>
      <c r="FJ478" s="319">
        <v>3288431.34</v>
      </c>
      <c r="FK478" s="319">
        <v>362524.46</v>
      </c>
      <c r="FL478" s="319">
        <v>15698.54</v>
      </c>
      <c r="FM478" s="319">
        <v>182139.24</v>
      </c>
      <c r="FN478" s="319">
        <v>248562.02</v>
      </c>
      <c r="FO478" s="319">
        <v>1428724.75</v>
      </c>
      <c r="FP478" s="319">
        <v>30167.91</v>
      </c>
      <c r="FQ478" s="319">
        <v>1911087.2</v>
      </c>
      <c r="FR478" s="319">
        <v>23172521.440000001</v>
      </c>
      <c r="FS478" s="319">
        <v>574.45000000000005</v>
      </c>
      <c r="FT478" s="319">
        <v>413305.57</v>
      </c>
      <c r="FU478" s="319">
        <v>142653.32</v>
      </c>
      <c r="FV478" s="319">
        <v>52992.959999999999</v>
      </c>
      <c r="FW478" s="319">
        <v>42401</v>
      </c>
      <c r="FX478" s="319">
        <v>151616.01999999999</v>
      </c>
      <c r="FY478" s="319">
        <v>2941522.97</v>
      </c>
      <c r="FZ478" s="319">
        <v>5794.15</v>
      </c>
      <c r="GA478" s="319">
        <v>3681.3</v>
      </c>
      <c r="GB478" s="319">
        <v>16474.29</v>
      </c>
      <c r="GC478" s="319">
        <v>46722.400000000001</v>
      </c>
      <c r="GD478" s="319">
        <v>1650</v>
      </c>
      <c r="GE478" s="319">
        <v>391710.38</v>
      </c>
      <c r="GF478" s="319">
        <v>235249.86</v>
      </c>
      <c r="GG478" s="319">
        <v>2670.45</v>
      </c>
      <c r="GH478" s="319">
        <v>137364.07</v>
      </c>
      <c r="GI478" s="319">
        <v>0</v>
      </c>
      <c r="GJ478" s="319">
        <v>28720.59</v>
      </c>
      <c r="GK478" s="319">
        <v>10802956.35</v>
      </c>
      <c r="GL478" s="319">
        <v>1774914.41</v>
      </c>
      <c r="GM478" s="319">
        <v>954261.17</v>
      </c>
      <c r="GN478" s="319">
        <v>330885.88</v>
      </c>
      <c r="GO478" s="319">
        <v>3053524.52</v>
      </c>
      <c r="GP478" s="319">
        <v>1320</v>
      </c>
      <c r="GQ478" s="319">
        <v>51598.97</v>
      </c>
      <c r="GR478" s="319">
        <v>293047.71000000002</v>
      </c>
      <c r="GS478" s="319">
        <v>771962.39</v>
      </c>
      <c r="GT478" s="319">
        <v>39376</v>
      </c>
      <c r="GU478" s="319">
        <v>2341333.5299999998</v>
      </c>
      <c r="GV478" s="319">
        <v>163086.20000000001</v>
      </c>
      <c r="GW478" s="319">
        <v>46125.8</v>
      </c>
      <c r="GX478" s="319">
        <v>2193324.69</v>
      </c>
      <c r="GY478" s="319">
        <v>156977.89000000001</v>
      </c>
      <c r="GZ478" s="319">
        <v>59116.76</v>
      </c>
      <c r="HA478" s="319">
        <v>961606.08</v>
      </c>
      <c r="HB478" s="319">
        <v>61698.9</v>
      </c>
      <c r="HC478" s="319">
        <v>5058388.18</v>
      </c>
      <c r="HD478" s="319">
        <v>9884.5499999999993</v>
      </c>
      <c r="HE478" s="319">
        <v>34326.15</v>
      </c>
      <c r="HF478" s="319">
        <v>661634.41</v>
      </c>
      <c r="HG478" s="319">
        <v>639296.12</v>
      </c>
      <c r="HH478" s="319">
        <v>574241.52</v>
      </c>
      <c r="HI478" s="319">
        <v>1493751.32</v>
      </c>
      <c r="HJ478" s="319">
        <v>281340.15000000002</v>
      </c>
      <c r="HK478" s="319">
        <v>149371.13</v>
      </c>
      <c r="HL478" s="319">
        <v>843727.45</v>
      </c>
      <c r="HM478" s="319">
        <v>248177.95</v>
      </c>
      <c r="HN478" s="319">
        <v>78879.72</v>
      </c>
      <c r="HO478" s="319">
        <v>200315.54</v>
      </c>
      <c r="HP478" s="319">
        <v>2910253.23</v>
      </c>
      <c r="HQ478" s="319">
        <v>65855.8</v>
      </c>
      <c r="HR478" s="319">
        <v>1888662.7</v>
      </c>
      <c r="HS478" s="319">
        <v>23838.15</v>
      </c>
      <c r="HT478" s="319">
        <v>4017778.9</v>
      </c>
      <c r="HU478" s="319">
        <v>66818.710000000006</v>
      </c>
      <c r="HV478" s="319">
        <v>305522.21999999997</v>
      </c>
      <c r="HW478" s="319">
        <v>22902152.629999999</v>
      </c>
      <c r="HX478" s="319">
        <v>207375.25</v>
      </c>
      <c r="HY478" s="319">
        <v>10305513.9</v>
      </c>
      <c r="HZ478" s="319">
        <v>0</v>
      </c>
      <c r="IA478" s="319">
        <v>66520.72</v>
      </c>
      <c r="IB478" s="319">
        <v>113868.36</v>
      </c>
      <c r="IC478" s="319">
        <v>27315976.120000001</v>
      </c>
      <c r="ID478" s="319">
        <v>292662.21999999997</v>
      </c>
      <c r="IE478" s="319">
        <v>1811586.89</v>
      </c>
      <c r="IF478" s="319">
        <v>116887.5</v>
      </c>
      <c r="IG478" s="319">
        <v>95565.37</v>
      </c>
      <c r="IH478" s="319">
        <v>1899.95</v>
      </c>
      <c r="II478" s="319">
        <v>209734.45</v>
      </c>
      <c r="IJ478" s="319">
        <v>1017625.45</v>
      </c>
      <c r="IK478" s="319">
        <v>47483.25</v>
      </c>
      <c r="IL478" s="319">
        <v>309956.33</v>
      </c>
      <c r="IM478" s="319">
        <v>238456.77</v>
      </c>
      <c r="IN478" s="319">
        <v>839368.44</v>
      </c>
      <c r="IO478" s="319">
        <v>140192.82</v>
      </c>
      <c r="IP478" s="319">
        <v>34469</v>
      </c>
      <c r="IQ478" s="319">
        <v>89011.03</v>
      </c>
      <c r="IR478" s="319">
        <v>2539760.5299999998</v>
      </c>
      <c r="IS478" s="319">
        <v>629556</v>
      </c>
      <c r="IT478" s="319">
        <v>869295.01</v>
      </c>
      <c r="IU478" s="319">
        <v>31745.25</v>
      </c>
      <c r="IV478" s="319">
        <v>0</v>
      </c>
      <c r="IW478" s="319">
        <v>72725</v>
      </c>
      <c r="IX478" s="319">
        <v>1650</v>
      </c>
      <c r="IY478" s="319">
        <v>341210</v>
      </c>
      <c r="IZ478" s="319">
        <v>1059361.6399999999</v>
      </c>
      <c r="JA478" s="319">
        <v>61566</v>
      </c>
      <c r="JB478" s="319">
        <v>275436.26</v>
      </c>
      <c r="JC478" s="319">
        <v>259492.95</v>
      </c>
      <c r="JD478" s="319">
        <v>117404.43</v>
      </c>
      <c r="JE478" s="319">
        <v>79827.31</v>
      </c>
      <c r="JF478" s="319">
        <v>3124622</v>
      </c>
      <c r="JG478" s="319">
        <v>174915.89</v>
      </c>
      <c r="JH478" s="319">
        <v>345907.13</v>
      </c>
      <c r="JI478" s="319">
        <v>441304.32000000001</v>
      </c>
      <c r="JJ478" s="319">
        <v>1211012.92</v>
      </c>
      <c r="JK478" s="319">
        <v>8540</v>
      </c>
      <c r="JL478" s="319">
        <v>324963.06</v>
      </c>
      <c r="JM478" s="319">
        <v>1520</v>
      </c>
      <c r="JN478" s="319">
        <v>4740</v>
      </c>
      <c r="JO478" s="319">
        <v>340567.95</v>
      </c>
      <c r="JP478" s="319">
        <v>86478.92</v>
      </c>
      <c r="JQ478" s="319">
        <v>188355.8</v>
      </c>
      <c r="JR478" s="319">
        <v>485550</v>
      </c>
      <c r="JS478" s="319">
        <v>224394.86</v>
      </c>
      <c r="JT478" s="319">
        <v>80309</v>
      </c>
      <c r="JU478" s="319">
        <v>3648598.85</v>
      </c>
      <c r="JV478" s="319">
        <v>5466157.1699999999</v>
      </c>
      <c r="JW478" s="319">
        <v>70737.2</v>
      </c>
      <c r="JX478" s="319">
        <v>424274.75</v>
      </c>
      <c r="JY478" s="319">
        <v>159542.9</v>
      </c>
      <c r="JZ478" s="319">
        <v>1111.3</v>
      </c>
      <c r="KA478" s="319">
        <v>51021.3</v>
      </c>
      <c r="KB478" s="319">
        <v>202588.05</v>
      </c>
      <c r="KC478" s="319">
        <v>133497.45000000001</v>
      </c>
      <c r="KD478" s="319">
        <v>169297.15</v>
      </c>
      <c r="KE478" s="319">
        <v>0</v>
      </c>
      <c r="KF478" s="319">
        <v>197512.13</v>
      </c>
      <c r="KG478" s="319">
        <v>56135.63</v>
      </c>
      <c r="KH478" s="319">
        <v>20357</v>
      </c>
      <c r="KI478" s="319">
        <v>189052.66</v>
      </c>
      <c r="KJ478" s="319">
        <v>191149.19</v>
      </c>
      <c r="KK478" s="319">
        <v>102866.03</v>
      </c>
      <c r="KL478" s="319">
        <v>278829.88</v>
      </c>
      <c r="KM478" s="319">
        <v>69151.990000000005</v>
      </c>
      <c r="KN478" s="319">
        <v>215646.5</v>
      </c>
      <c r="KO478" s="319">
        <v>155096.06</v>
      </c>
      <c r="KP478" s="319">
        <v>69798.37</v>
      </c>
      <c r="KQ478" s="319">
        <v>15948245.130000001</v>
      </c>
      <c r="KR478" s="319">
        <v>1010993.8</v>
      </c>
      <c r="KS478" s="318">
        <v>714539.54</v>
      </c>
      <c r="KU478" s="312">
        <v>25</v>
      </c>
      <c r="KV478" s="312">
        <v>259</v>
      </c>
      <c r="KY478" s="312">
        <v>9259</v>
      </c>
    </row>
    <row r="479" spans="1:311" x14ac:dyDescent="0.25">
      <c r="A479" s="317">
        <v>2022</v>
      </c>
      <c r="B479" s="316" t="s">
        <v>781</v>
      </c>
      <c r="C479" s="316" t="s">
        <v>788</v>
      </c>
      <c r="D479" s="316" t="s">
        <v>321</v>
      </c>
      <c r="E479" s="316" t="s">
        <v>780</v>
      </c>
      <c r="F479" s="315">
        <v>290756.34999999998</v>
      </c>
      <c r="G479" s="315">
        <v>89828.6</v>
      </c>
      <c r="H479" s="315">
        <v>2627855.2599999998</v>
      </c>
      <c r="I479" s="315">
        <v>332735.74</v>
      </c>
      <c r="J479" s="315">
        <v>104240.75</v>
      </c>
      <c r="K479" s="315">
        <v>70381.06</v>
      </c>
      <c r="L479" s="315">
        <v>791639.48</v>
      </c>
      <c r="M479" s="315">
        <v>295850</v>
      </c>
      <c r="N479" s="315">
        <v>2224433.87</v>
      </c>
      <c r="O479" s="315">
        <v>395776.78</v>
      </c>
      <c r="P479" s="315">
        <v>1064496.93</v>
      </c>
      <c r="Q479" s="315">
        <v>217532.72</v>
      </c>
      <c r="R479" s="315">
        <v>309146.36</v>
      </c>
      <c r="S479" s="315">
        <v>392114.36</v>
      </c>
      <c r="T479" s="315">
        <v>172165.71</v>
      </c>
      <c r="U479" s="315">
        <v>508309.71</v>
      </c>
      <c r="V479" s="315">
        <v>1041841.73</v>
      </c>
      <c r="W479" s="315">
        <v>325626.59999999998</v>
      </c>
      <c r="X479" s="315">
        <v>85613.01</v>
      </c>
      <c r="Y479" s="315">
        <v>148637.47</v>
      </c>
      <c r="Z479" s="315">
        <v>16999.25</v>
      </c>
      <c r="AA479" s="315">
        <v>171589.72</v>
      </c>
      <c r="AB479" s="315">
        <v>528009.49</v>
      </c>
      <c r="AC479" s="315">
        <v>138521.95000000001</v>
      </c>
      <c r="AD479" s="315">
        <v>2327625.7200000002</v>
      </c>
      <c r="AE479" s="315">
        <v>38087.050000000003</v>
      </c>
      <c r="AF479" s="315">
        <v>97086.399999999994</v>
      </c>
      <c r="AG479" s="315">
        <v>109844.69</v>
      </c>
      <c r="AH479" s="315">
        <v>42829.07</v>
      </c>
      <c r="AI479" s="315">
        <v>657653.68000000005</v>
      </c>
      <c r="AJ479" s="315">
        <v>1107331.25</v>
      </c>
      <c r="AK479" s="315">
        <v>18629.27</v>
      </c>
      <c r="AL479" s="315">
        <v>986775.48</v>
      </c>
      <c r="AM479" s="315">
        <v>111994.1</v>
      </c>
      <c r="AN479" s="315">
        <v>739939.92</v>
      </c>
      <c r="AO479" s="315">
        <v>200879.8</v>
      </c>
      <c r="AP479" s="315">
        <v>260805.5</v>
      </c>
      <c r="AQ479" s="315">
        <v>121321.16</v>
      </c>
      <c r="AR479" s="315">
        <v>0</v>
      </c>
      <c r="AS479" s="315">
        <v>317872.8</v>
      </c>
      <c r="AT479" s="315">
        <v>99578.68</v>
      </c>
      <c r="AU479" s="315">
        <v>322929.07</v>
      </c>
      <c r="AV479" s="315">
        <v>290008.2</v>
      </c>
      <c r="AW479" s="315">
        <v>7825572.0199999996</v>
      </c>
      <c r="AX479" s="315">
        <v>286319.67</v>
      </c>
      <c r="AY479" s="315">
        <v>9000</v>
      </c>
      <c r="AZ479" s="315">
        <v>397005.12</v>
      </c>
      <c r="BA479" s="315">
        <v>3677.77</v>
      </c>
      <c r="BB479" s="315">
        <v>59913</v>
      </c>
      <c r="BC479" s="315">
        <v>1437203</v>
      </c>
      <c r="BD479" s="315">
        <v>5468.7</v>
      </c>
      <c r="BE479" s="315">
        <v>75901.81</v>
      </c>
      <c r="BF479" s="315">
        <v>25650</v>
      </c>
      <c r="BG479" s="315">
        <v>82124.23</v>
      </c>
      <c r="BH479" s="315">
        <v>12222</v>
      </c>
      <c r="BI479" s="315">
        <v>12692698.109999999</v>
      </c>
      <c r="BJ479" s="315">
        <v>0</v>
      </c>
      <c r="BK479" s="315">
        <v>242243.4</v>
      </c>
      <c r="BL479" s="315">
        <v>124648.59</v>
      </c>
      <c r="BM479" s="315">
        <v>67770.23</v>
      </c>
      <c r="BN479" s="315">
        <v>633424.69999999995</v>
      </c>
      <c r="BO479" s="315">
        <v>101584.18</v>
      </c>
      <c r="BP479" s="315">
        <v>135524.39000000001</v>
      </c>
      <c r="BQ479" s="315">
        <v>136512.04999999999</v>
      </c>
      <c r="BR479" s="315">
        <v>11381746.16</v>
      </c>
      <c r="BS479" s="315">
        <v>406500.3</v>
      </c>
      <c r="BT479" s="315">
        <v>216308.9</v>
      </c>
      <c r="BU479" s="315">
        <v>74838.600000000006</v>
      </c>
      <c r="BV479" s="315">
        <v>0</v>
      </c>
      <c r="BW479" s="315">
        <v>2715519.29</v>
      </c>
      <c r="BX479" s="315">
        <v>138820.9</v>
      </c>
      <c r="BY479" s="315">
        <v>6993.35</v>
      </c>
      <c r="BZ479" s="315">
        <v>522338.95</v>
      </c>
      <c r="CA479" s="315">
        <v>174085.22</v>
      </c>
      <c r="CB479" s="315">
        <v>53741.18</v>
      </c>
      <c r="CC479" s="315">
        <v>0</v>
      </c>
      <c r="CD479" s="315">
        <v>666555.23</v>
      </c>
      <c r="CE479" s="315">
        <v>1890848.23</v>
      </c>
      <c r="CF479" s="315">
        <v>1490986.77</v>
      </c>
      <c r="CG479" s="315">
        <v>174314.23999999999</v>
      </c>
      <c r="CH479" s="315">
        <v>102315.51</v>
      </c>
      <c r="CI479" s="315">
        <v>3119184.02</v>
      </c>
      <c r="CJ479" s="315">
        <v>167075.94</v>
      </c>
      <c r="CK479" s="315">
        <v>231339.77</v>
      </c>
      <c r="CL479" s="315">
        <v>48248.82</v>
      </c>
      <c r="CM479" s="315">
        <v>56341.49</v>
      </c>
      <c r="CN479" s="315">
        <v>287126.38</v>
      </c>
      <c r="CO479" s="315">
        <v>396163.53</v>
      </c>
      <c r="CP479" s="315">
        <v>4218.38</v>
      </c>
      <c r="CQ479" s="315">
        <v>716018.52</v>
      </c>
      <c r="CR479" s="315">
        <v>86927.1</v>
      </c>
      <c r="CS479" s="315">
        <v>182517.35</v>
      </c>
      <c r="CT479" s="315">
        <v>184329.07</v>
      </c>
      <c r="CU479" s="315">
        <v>465005.27</v>
      </c>
      <c r="CV479" s="315">
        <v>106487.31</v>
      </c>
      <c r="CW479" s="315">
        <v>97880.46</v>
      </c>
      <c r="CX479" s="315">
        <v>118261.64</v>
      </c>
      <c r="CY479" s="315">
        <v>228989.04</v>
      </c>
      <c r="CZ479" s="315">
        <v>3781398.63</v>
      </c>
      <c r="DA479" s="315">
        <v>2518458.81</v>
      </c>
      <c r="DB479" s="315">
        <v>1842200.92</v>
      </c>
      <c r="DC479" s="315">
        <v>152767.54999999999</v>
      </c>
      <c r="DD479" s="315">
        <v>3920510.53</v>
      </c>
      <c r="DE479" s="315">
        <v>506440.11</v>
      </c>
      <c r="DF479" s="315">
        <v>361315.55</v>
      </c>
      <c r="DG479" s="315">
        <v>8900</v>
      </c>
      <c r="DH479" s="315">
        <v>49288.58</v>
      </c>
      <c r="DI479" s="315">
        <v>206937.4</v>
      </c>
      <c r="DJ479" s="315">
        <v>766856.1</v>
      </c>
      <c r="DK479" s="315">
        <v>1217997.96</v>
      </c>
      <c r="DL479" s="315">
        <v>71299.27</v>
      </c>
      <c r="DM479" s="315">
        <v>380209.21</v>
      </c>
      <c r="DN479" s="315">
        <v>51140.54</v>
      </c>
      <c r="DO479" s="315">
        <v>115346.05</v>
      </c>
      <c r="DP479" s="315">
        <v>14775.45</v>
      </c>
      <c r="DQ479" s="315">
        <v>54651.15</v>
      </c>
      <c r="DR479" s="315">
        <v>147194.79999999999</v>
      </c>
      <c r="DS479" s="315">
        <v>1084234.8400000001</v>
      </c>
      <c r="DT479" s="315">
        <v>147120.84</v>
      </c>
      <c r="DU479" s="315">
        <v>3526</v>
      </c>
      <c r="DV479" s="315">
        <v>205851.96</v>
      </c>
      <c r="DW479" s="315">
        <v>190193.85</v>
      </c>
      <c r="DX479" s="315">
        <v>192988.91</v>
      </c>
      <c r="DY479" s="315">
        <v>3232720.31</v>
      </c>
      <c r="DZ479" s="315">
        <v>45046.44</v>
      </c>
      <c r="EA479" s="315">
        <v>3412351.25</v>
      </c>
      <c r="EB479" s="315">
        <v>580268.99</v>
      </c>
      <c r="EC479" s="315">
        <v>554857.68000000005</v>
      </c>
      <c r="ED479" s="315">
        <v>1940</v>
      </c>
      <c r="EE479" s="315">
        <v>219109.25</v>
      </c>
      <c r="EF479" s="315">
        <v>155480.85</v>
      </c>
      <c r="EG479" s="315">
        <v>2282269.4500000002</v>
      </c>
      <c r="EH479" s="315">
        <v>142868.57</v>
      </c>
      <c r="EI479" s="315">
        <v>396123.95</v>
      </c>
      <c r="EJ479" s="315">
        <v>616174.26</v>
      </c>
      <c r="EK479" s="315">
        <v>168489.61</v>
      </c>
      <c r="EL479" s="315">
        <v>35441.35</v>
      </c>
      <c r="EM479" s="315">
        <v>1174924.17</v>
      </c>
      <c r="EN479" s="315">
        <v>63883.25</v>
      </c>
      <c r="EO479" s="315">
        <v>669665.30000000005</v>
      </c>
      <c r="EP479" s="315">
        <v>2432739.5499999998</v>
      </c>
      <c r="EQ479" s="315">
        <v>284125.7</v>
      </c>
      <c r="ER479" s="315">
        <v>276070.25</v>
      </c>
      <c r="ES479" s="315">
        <v>336344.69</v>
      </c>
      <c r="ET479" s="315">
        <v>87776.54</v>
      </c>
      <c r="EU479" s="315">
        <v>91349.5</v>
      </c>
      <c r="EV479" s="315">
        <v>148311.54999999999</v>
      </c>
      <c r="EW479" s="315">
        <v>522682.12</v>
      </c>
      <c r="EX479" s="315">
        <v>220271.77</v>
      </c>
      <c r="EY479" s="315">
        <v>1948620.73</v>
      </c>
      <c r="EZ479" s="315">
        <v>174146233.81999999</v>
      </c>
      <c r="FA479" s="315">
        <v>253073.7</v>
      </c>
      <c r="FB479" s="315">
        <v>20000</v>
      </c>
      <c r="FC479" s="315">
        <v>8254583.7699999996</v>
      </c>
      <c r="FD479" s="315">
        <v>605488.79</v>
      </c>
      <c r="FE479" s="315">
        <v>3536824.29</v>
      </c>
      <c r="FF479" s="315">
        <v>579161.26</v>
      </c>
      <c r="FG479" s="315">
        <v>45409.5</v>
      </c>
      <c r="FH479" s="315">
        <v>283066.98</v>
      </c>
      <c r="FI479" s="315">
        <v>419110.15</v>
      </c>
      <c r="FJ479" s="315">
        <v>3288431.34</v>
      </c>
      <c r="FK479" s="315">
        <v>362524.46</v>
      </c>
      <c r="FL479" s="315">
        <v>15698.54</v>
      </c>
      <c r="FM479" s="315">
        <v>845046.14</v>
      </c>
      <c r="FN479" s="315">
        <v>248562.02</v>
      </c>
      <c r="FO479" s="315">
        <v>1428724.75</v>
      </c>
      <c r="FP479" s="315">
        <v>30167.91</v>
      </c>
      <c r="FQ479" s="315">
        <v>1911087.2</v>
      </c>
      <c r="FR479" s="315">
        <v>23172521.440000001</v>
      </c>
      <c r="FS479" s="315">
        <v>574.45000000000005</v>
      </c>
      <c r="FT479" s="315">
        <v>413305.57</v>
      </c>
      <c r="FU479" s="315">
        <v>142653.32</v>
      </c>
      <c r="FV479" s="315">
        <v>52992.959999999999</v>
      </c>
      <c r="FW479" s="315">
        <v>42401</v>
      </c>
      <c r="FX479" s="315">
        <v>151616.01999999999</v>
      </c>
      <c r="FY479" s="315">
        <v>2941522.97</v>
      </c>
      <c r="FZ479" s="315">
        <v>5794.15</v>
      </c>
      <c r="GA479" s="315">
        <v>3681.3</v>
      </c>
      <c r="GB479" s="315">
        <v>16474.29</v>
      </c>
      <c r="GC479" s="315">
        <v>46722.400000000001</v>
      </c>
      <c r="GD479" s="315">
        <v>1650</v>
      </c>
      <c r="GE479" s="315">
        <v>391710.38</v>
      </c>
      <c r="GF479" s="315">
        <v>235249.86</v>
      </c>
      <c r="GG479" s="315">
        <v>2670.45</v>
      </c>
      <c r="GH479" s="315">
        <v>137364.07</v>
      </c>
      <c r="GI479" s="315">
        <v>366170</v>
      </c>
      <c r="GJ479" s="315">
        <v>28720.59</v>
      </c>
      <c r="GK479" s="315">
        <v>10813323.35</v>
      </c>
      <c r="GL479" s="315">
        <v>1774914.41</v>
      </c>
      <c r="GM479" s="315">
        <v>7217535.4699999997</v>
      </c>
      <c r="GN479" s="315">
        <v>330885.88</v>
      </c>
      <c r="GO479" s="315">
        <v>3053524.52</v>
      </c>
      <c r="GP479" s="315">
        <v>1320</v>
      </c>
      <c r="GQ479" s="315">
        <v>51598.97</v>
      </c>
      <c r="GR479" s="315">
        <v>293047.71000000002</v>
      </c>
      <c r="GS479" s="315">
        <v>771962.39</v>
      </c>
      <c r="GT479" s="315">
        <v>39376</v>
      </c>
      <c r="GU479" s="315">
        <v>2411276.67</v>
      </c>
      <c r="GV479" s="315">
        <v>163086.20000000001</v>
      </c>
      <c r="GW479" s="315">
        <v>46125.8</v>
      </c>
      <c r="GX479" s="315">
        <v>2193324.69</v>
      </c>
      <c r="GY479" s="315">
        <v>156977.89000000001</v>
      </c>
      <c r="GZ479" s="315">
        <v>59116.76</v>
      </c>
      <c r="HA479" s="315">
        <v>961606.08</v>
      </c>
      <c r="HB479" s="315">
        <v>61698.9</v>
      </c>
      <c r="HC479" s="315">
        <v>5058388.18</v>
      </c>
      <c r="HD479" s="315">
        <v>9884.5499999999993</v>
      </c>
      <c r="HE479" s="315">
        <v>34326.15</v>
      </c>
      <c r="HF479" s="315">
        <v>661634.41</v>
      </c>
      <c r="HG479" s="315">
        <v>639296.12</v>
      </c>
      <c r="HH479" s="315">
        <v>574241.52</v>
      </c>
      <c r="HI479" s="315">
        <v>1493751.32</v>
      </c>
      <c r="HJ479" s="315">
        <v>281340.15000000002</v>
      </c>
      <c r="HK479" s="315">
        <v>149371.13</v>
      </c>
      <c r="HL479" s="315">
        <v>843727.45</v>
      </c>
      <c r="HM479" s="315">
        <v>248177.95</v>
      </c>
      <c r="HN479" s="315">
        <v>78879.72</v>
      </c>
      <c r="HO479" s="315">
        <v>200315.54</v>
      </c>
      <c r="HP479" s="315">
        <v>2910253.23</v>
      </c>
      <c r="HQ479" s="315">
        <v>65855.8</v>
      </c>
      <c r="HR479" s="315">
        <v>1888662.7</v>
      </c>
      <c r="HS479" s="315">
        <v>23838.15</v>
      </c>
      <c r="HT479" s="315">
        <v>4017778.9</v>
      </c>
      <c r="HU479" s="315">
        <v>66818.710000000006</v>
      </c>
      <c r="HV479" s="315">
        <v>305522.21999999997</v>
      </c>
      <c r="HW479" s="315">
        <v>25135738.199999999</v>
      </c>
      <c r="HX479" s="315">
        <v>207375.25</v>
      </c>
      <c r="HY479" s="315">
        <v>10305513.9</v>
      </c>
      <c r="HZ479" s="315">
        <v>31288.5</v>
      </c>
      <c r="IA479" s="315">
        <v>66520.72</v>
      </c>
      <c r="IB479" s="315">
        <v>113868.36</v>
      </c>
      <c r="IC479" s="315">
        <v>27315976.120000001</v>
      </c>
      <c r="ID479" s="315">
        <v>292662.21999999997</v>
      </c>
      <c r="IE479" s="315">
        <v>1811586.89</v>
      </c>
      <c r="IF479" s="315">
        <v>116887.5</v>
      </c>
      <c r="IG479" s="315">
        <v>95565.37</v>
      </c>
      <c r="IH479" s="315">
        <v>1899.95</v>
      </c>
      <c r="II479" s="315">
        <v>209734.45</v>
      </c>
      <c r="IJ479" s="315">
        <v>1017625.45</v>
      </c>
      <c r="IK479" s="315">
        <v>47483.25</v>
      </c>
      <c r="IL479" s="315">
        <v>309956.33</v>
      </c>
      <c r="IM479" s="315">
        <v>238456.77</v>
      </c>
      <c r="IN479" s="315">
        <v>839368.44</v>
      </c>
      <c r="IO479" s="315">
        <v>140192.82</v>
      </c>
      <c r="IP479" s="315">
        <v>34469</v>
      </c>
      <c r="IQ479" s="315">
        <v>89011.03</v>
      </c>
      <c r="IR479" s="315">
        <v>2689617.03</v>
      </c>
      <c r="IS479" s="315">
        <v>670595.69999999995</v>
      </c>
      <c r="IT479" s="315">
        <v>869295.01</v>
      </c>
      <c r="IU479" s="315">
        <v>31745.25</v>
      </c>
      <c r="IV479" s="315">
        <v>486843.95</v>
      </c>
      <c r="IW479" s="315">
        <v>72725</v>
      </c>
      <c r="IX479" s="315">
        <v>1650</v>
      </c>
      <c r="IY479" s="315">
        <v>341210</v>
      </c>
      <c r="IZ479" s="315">
        <v>1059361.6399999999</v>
      </c>
      <c r="JA479" s="315">
        <v>61566</v>
      </c>
      <c r="JB479" s="315">
        <v>275436.26</v>
      </c>
      <c r="JC479" s="315">
        <v>259492.95</v>
      </c>
      <c r="JD479" s="315">
        <v>117404.43</v>
      </c>
      <c r="JE479" s="315">
        <v>79827.31</v>
      </c>
      <c r="JF479" s="315">
        <v>3124622</v>
      </c>
      <c r="JG479" s="315">
        <v>174915.89</v>
      </c>
      <c r="JH479" s="315">
        <v>345907.13</v>
      </c>
      <c r="JI479" s="315">
        <v>441304.32000000001</v>
      </c>
      <c r="JJ479" s="315">
        <v>1211012.92</v>
      </c>
      <c r="JK479" s="315">
        <v>8540</v>
      </c>
      <c r="JL479" s="315">
        <v>324963.06</v>
      </c>
      <c r="JM479" s="315">
        <v>1520</v>
      </c>
      <c r="JN479" s="315">
        <v>4740</v>
      </c>
      <c r="JO479" s="315">
        <v>341081.75</v>
      </c>
      <c r="JP479" s="315">
        <v>86478.92</v>
      </c>
      <c r="JQ479" s="315">
        <v>188355.8</v>
      </c>
      <c r="JR479" s="315">
        <v>485550</v>
      </c>
      <c r="JS479" s="315">
        <v>224394.86</v>
      </c>
      <c r="JT479" s="315">
        <v>80309</v>
      </c>
      <c r="JU479" s="315">
        <v>3648598.85</v>
      </c>
      <c r="JV479" s="315">
        <v>10125461.359999999</v>
      </c>
      <c r="JW479" s="315">
        <v>70737.2</v>
      </c>
      <c r="JX479" s="315">
        <v>424274.75</v>
      </c>
      <c r="JY479" s="315">
        <v>159542.9</v>
      </c>
      <c r="JZ479" s="315">
        <v>1111.3</v>
      </c>
      <c r="KA479" s="315">
        <v>51021.3</v>
      </c>
      <c r="KB479" s="315">
        <v>202588.05</v>
      </c>
      <c r="KC479" s="315">
        <v>133497.45000000001</v>
      </c>
      <c r="KD479" s="315">
        <v>169297.15</v>
      </c>
      <c r="KE479" s="315">
        <v>1470397.95</v>
      </c>
      <c r="KF479" s="315">
        <v>197512.13</v>
      </c>
      <c r="KG479" s="315">
        <v>56135.63</v>
      </c>
      <c r="KH479" s="315">
        <v>20357</v>
      </c>
      <c r="KI479" s="315">
        <v>189052.66</v>
      </c>
      <c r="KJ479" s="315">
        <v>191149.19</v>
      </c>
      <c r="KK479" s="315">
        <v>102866.03</v>
      </c>
      <c r="KL479" s="315">
        <v>281498.73</v>
      </c>
      <c r="KM479" s="315">
        <v>69151.990000000005</v>
      </c>
      <c r="KN479" s="315">
        <v>215646.5</v>
      </c>
      <c r="KO479" s="315">
        <v>155096.06</v>
      </c>
      <c r="KP479" s="315">
        <v>69798.37</v>
      </c>
      <c r="KQ479" s="315">
        <v>16008439.73</v>
      </c>
      <c r="KR479" s="315">
        <v>1010993.8</v>
      </c>
      <c r="KS479" s="314">
        <v>714539.54</v>
      </c>
      <c r="KU479" s="338" t="s">
        <v>943</v>
      </c>
      <c r="KV479" s="312" t="s">
        <v>943</v>
      </c>
      <c r="KY479" s="312" t="s">
        <v>943</v>
      </c>
    </row>
    <row r="480" spans="1:311" x14ac:dyDescent="0.25">
      <c r="A480" s="321">
        <v>2022</v>
      </c>
      <c r="B480" s="320" t="s">
        <v>781</v>
      </c>
      <c r="C480" s="320" t="s">
        <v>784</v>
      </c>
      <c r="D480" s="320" t="s">
        <v>787</v>
      </c>
      <c r="E480" s="320" t="s">
        <v>780</v>
      </c>
      <c r="F480" s="319">
        <v>1519769.13</v>
      </c>
      <c r="G480" s="319">
        <v>257334.41</v>
      </c>
      <c r="H480" s="319">
        <v>27670971.09</v>
      </c>
      <c r="I480" s="319">
        <v>1386867.14</v>
      </c>
      <c r="J480" s="319">
        <v>178588.93</v>
      </c>
      <c r="K480" s="319">
        <v>180739.65</v>
      </c>
      <c r="L480" s="319">
        <v>2155413.0499999998</v>
      </c>
      <c r="M480" s="319">
        <v>1824535.31</v>
      </c>
      <c r="N480" s="319">
        <v>6029294.3499999996</v>
      </c>
      <c r="O480" s="319">
        <v>4635717.03</v>
      </c>
      <c r="P480" s="319">
        <v>292502.75</v>
      </c>
      <c r="Q480" s="319">
        <v>598190.32999999996</v>
      </c>
      <c r="R480" s="319">
        <v>300975.68</v>
      </c>
      <c r="S480" s="319">
        <v>18016.03</v>
      </c>
      <c r="T480" s="319">
        <v>27840.2</v>
      </c>
      <c r="U480" s="319">
        <v>1140698.02</v>
      </c>
      <c r="V480" s="319">
        <v>7910518.4800000004</v>
      </c>
      <c r="W480" s="319">
        <v>0</v>
      </c>
      <c r="X480" s="319">
        <v>589774.05000000005</v>
      </c>
      <c r="Y480" s="319">
        <v>23640.29</v>
      </c>
      <c r="Z480" s="319">
        <v>922243.53</v>
      </c>
      <c r="AA480" s="319">
        <v>10081228.539999999</v>
      </c>
      <c r="AB480" s="319">
        <v>544009.22</v>
      </c>
      <c r="AC480" s="319">
        <v>55000</v>
      </c>
      <c r="AD480" s="319">
        <v>14720112.609999999</v>
      </c>
      <c r="AE480" s="319">
        <v>221534.19</v>
      </c>
      <c r="AF480" s="319">
        <v>490564.1</v>
      </c>
      <c r="AG480" s="319">
        <v>30749.759999999998</v>
      </c>
      <c r="AH480" s="319">
        <v>527315.15</v>
      </c>
      <c r="AI480" s="319">
        <v>893497.4</v>
      </c>
      <c r="AJ480" s="319">
        <v>347872.65</v>
      </c>
      <c r="AK480" s="319">
        <v>161142.39999999999</v>
      </c>
      <c r="AL480" s="319">
        <v>671783.74</v>
      </c>
      <c r="AM480" s="319">
        <v>1489414.13</v>
      </c>
      <c r="AN480" s="319">
        <v>634754.66</v>
      </c>
      <c r="AO480" s="319">
        <v>2085335.7</v>
      </c>
      <c r="AP480" s="319">
        <v>2662540.94</v>
      </c>
      <c r="AQ480" s="319">
        <v>0</v>
      </c>
      <c r="AR480" s="319">
        <v>961504.08</v>
      </c>
      <c r="AS480" s="319">
        <v>374615.71</v>
      </c>
      <c r="AT480" s="319">
        <v>143906.04999999999</v>
      </c>
      <c r="AU480" s="319">
        <v>122067.68</v>
      </c>
      <c r="AV480" s="319">
        <v>312674.93</v>
      </c>
      <c r="AW480" s="319">
        <v>7139854.7599999998</v>
      </c>
      <c r="AX480" s="319">
        <v>103887.13</v>
      </c>
      <c r="AY480" s="319">
        <v>489188.94</v>
      </c>
      <c r="AZ480" s="319">
        <v>1555351.7</v>
      </c>
      <c r="BA480" s="319">
        <v>127981.03</v>
      </c>
      <c r="BB480" s="319">
        <v>483889.41</v>
      </c>
      <c r="BC480" s="319">
        <v>1323884</v>
      </c>
      <c r="BD480" s="319">
        <v>1118611.6599999999</v>
      </c>
      <c r="BE480" s="319">
        <v>199304.19</v>
      </c>
      <c r="BF480" s="319">
        <v>513861.6</v>
      </c>
      <c r="BG480" s="319">
        <v>32614.92</v>
      </c>
      <c r="BH480" s="319">
        <v>276606.65000000002</v>
      </c>
      <c r="BI480" s="319">
        <v>6900799.25</v>
      </c>
      <c r="BJ480" s="319">
        <v>625148.55000000005</v>
      </c>
      <c r="BK480" s="319">
        <v>2274435.7400000002</v>
      </c>
      <c r="BL480" s="319">
        <v>299453.53999999998</v>
      </c>
      <c r="BM480" s="319">
        <v>879613.1</v>
      </c>
      <c r="BN480" s="319">
        <v>5866467.3399999999</v>
      </c>
      <c r="BO480" s="319">
        <v>1764953.96</v>
      </c>
      <c r="BP480" s="319">
        <v>0</v>
      </c>
      <c r="BQ480" s="319">
        <v>138690.01</v>
      </c>
      <c r="BR480" s="319">
        <v>606367.80000000005</v>
      </c>
      <c r="BS480" s="319">
        <v>492182.04</v>
      </c>
      <c r="BT480" s="319">
        <v>661562.85</v>
      </c>
      <c r="BU480" s="319">
        <v>56694.16</v>
      </c>
      <c r="BV480" s="319">
        <v>355544.28</v>
      </c>
      <c r="BW480" s="319">
        <v>205830.1</v>
      </c>
      <c r="BX480" s="319">
        <v>1835445.39</v>
      </c>
      <c r="BY480" s="319">
        <v>438828.64</v>
      </c>
      <c r="BZ480" s="319">
        <v>124721.09</v>
      </c>
      <c r="CA480" s="319">
        <v>30151.64</v>
      </c>
      <c r="CB480" s="319">
        <v>378700.54</v>
      </c>
      <c r="CC480" s="319">
        <v>2785785.34</v>
      </c>
      <c r="CD480" s="319">
        <v>437303.84</v>
      </c>
      <c r="CE480" s="319">
        <v>1843750.13</v>
      </c>
      <c r="CF480" s="319">
        <v>9033003.0099999998</v>
      </c>
      <c r="CG480" s="319">
        <v>515474.21</v>
      </c>
      <c r="CH480" s="319">
        <v>75730.100000000006</v>
      </c>
      <c r="CI480" s="319">
        <v>21849805.370000001</v>
      </c>
      <c r="CJ480" s="319">
        <v>13603.05</v>
      </c>
      <c r="CK480" s="319">
        <v>23157.11</v>
      </c>
      <c r="CL480" s="319">
        <v>186179.91</v>
      </c>
      <c r="CM480" s="319">
        <v>100977.71</v>
      </c>
      <c r="CN480" s="319">
        <v>2840508.25</v>
      </c>
      <c r="CO480" s="319">
        <v>3915629.71</v>
      </c>
      <c r="CP480" s="319">
        <v>420338.2</v>
      </c>
      <c r="CQ480" s="319">
        <v>1517302.91</v>
      </c>
      <c r="CR480" s="319">
        <v>147064.6</v>
      </c>
      <c r="CS480" s="319">
        <v>288155.43</v>
      </c>
      <c r="CT480" s="319">
        <v>3174791.5</v>
      </c>
      <c r="CU480" s="319">
        <v>453259.91</v>
      </c>
      <c r="CV480" s="319">
        <v>80460.5</v>
      </c>
      <c r="CW480" s="319">
        <v>23705.4</v>
      </c>
      <c r="CX480" s="319">
        <v>476764.12</v>
      </c>
      <c r="CY480" s="319">
        <v>355578.49</v>
      </c>
      <c r="CZ480" s="319">
        <v>6032404.7300000004</v>
      </c>
      <c r="DA480" s="319">
        <v>1349093.39</v>
      </c>
      <c r="DB480" s="319">
        <v>4939335.47</v>
      </c>
      <c r="DC480" s="319">
        <v>598027.56000000006</v>
      </c>
      <c r="DD480" s="319">
        <v>5227331.93</v>
      </c>
      <c r="DE480" s="319">
        <v>2617939.27</v>
      </c>
      <c r="DF480" s="319">
        <v>354528.18</v>
      </c>
      <c r="DG480" s="319">
        <v>451206.17</v>
      </c>
      <c r="DH480" s="319">
        <v>307554.01</v>
      </c>
      <c r="DI480" s="319">
        <v>1047875.22</v>
      </c>
      <c r="DJ480" s="319">
        <v>3953069.05</v>
      </c>
      <c r="DK480" s="319">
        <v>3679482.51</v>
      </c>
      <c r="DL480" s="319">
        <v>277075.78999999998</v>
      </c>
      <c r="DM480" s="319">
        <v>1131039.8999999999</v>
      </c>
      <c r="DN480" s="319">
        <v>101668.43</v>
      </c>
      <c r="DO480" s="319">
        <v>278259.37</v>
      </c>
      <c r="DP480" s="319">
        <v>878710.47</v>
      </c>
      <c r="DQ480" s="319">
        <v>83610.02</v>
      </c>
      <c r="DR480" s="319">
        <v>1181061.81</v>
      </c>
      <c r="DS480" s="319">
        <v>91593.78</v>
      </c>
      <c r="DT480" s="319">
        <v>1343213.43</v>
      </c>
      <c r="DU480" s="319">
        <v>4674602.8099999996</v>
      </c>
      <c r="DV480" s="319">
        <v>445096.64</v>
      </c>
      <c r="DW480" s="319">
        <v>1432758.74</v>
      </c>
      <c r="DX480" s="319">
        <v>3111938.3</v>
      </c>
      <c r="DY480" s="319">
        <v>3604723.32</v>
      </c>
      <c r="DZ480" s="319">
        <v>1053374.4099999999</v>
      </c>
      <c r="EA480" s="319">
        <v>12191154.08</v>
      </c>
      <c r="EB480" s="319">
        <v>1000913.75</v>
      </c>
      <c r="EC480" s="319">
        <v>847504.23</v>
      </c>
      <c r="ED480" s="319">
        <v>792165.11</v>
      </c>
      <c r="EE480" s="319">
        <v>198463.79</v>
      </c>
      <c r="EF480" s="319">
        <v>197137.5</v>
      </c>
      <c r="EG480" s="319">
        <v>1903558.46</v>
      </c>
      <c r="EH480" s="319">
        <v>1820241.72</v>
      </c>
      <c r="EI480" s="319">
        <v>4276411.1100000003</v>
      </c>
      <c r="EJ480" s="319">
        <v>3859512.84</v>
      </c>
      <c r="EK480" s="319">
        <v>845650.14</v>
      </c>
      <c r="EL480" s="319">
        <v>248516.18</v>
      </c>
      <c r="EM480" s="319">
        <v>313929.09000000003</v>
      </c>
      <c r="EN480" s="319">
        <v>1341250.8700000001</v>
      </c>
      <c r="EO480" s="319">
        <v>2166252.36</v>
      </c>
      <c r="EP480" s="319">
        <v>1271119.1000000001</v>
      </c>
      <c r="EQ480" s="319">
        <v>98999</v>
      </c>
      <c r="ER480" s="319">
        <v>616435</v>
      </c>
      <c r="ES480" s="319">
        <v>0</v>
      </c>
      <c r="ET480" s="319">
        <v>677960.9</v>
      </c>
      <c r="EU480" s="319">
        <v>435361.2</v>
      </c>
      <c r="EV480" s="319">
        <v>20925.7</v>
      </c>
      <c r="EW480" s="319">
        <v>2136806.33</v>
      </c>
      <c r="EX480" s="319">
        <v>300141.06</v>
      </c>
      <c r="EY480" s="319">
        <v>10105247.609999999</v>
      </c>
      <c r="EZ480" s="319">
        <v>0</v>
      </c>
      <c r="FA480" s="319">
        <v>2888745.21</v>
      </c>
      <c r="FB480" s="319">
        <v>228182.37</v>
      </c>
      <c r="FC480" s="319">
        <v>1216125.46</v>
      </c>
      <c r="FD480" s="319">
        <v>119393.1</v>
      </c>
      <c r="FE480" s="319">
        <v>10659534.289999999</v>
      </c>
      <c r="FF480" s="319">
        <v>2897638.73</v>
      </c>
      <c r="FG480" s="319">
        <v>58036.46</v>
      </c>
      <c r="FH480" s="319">
        <v>1785607.44</v>
      </c>
      <c r="FI480" s="319">
        <v>0</v>
      </c>
      <c r="FJ480" s="319">
        <v>1544055.75</v>
      </c>
      <c r="FK480" s="319">
        <v>91426.86</v>
      </c>
      <c r="FL480" s="319">
        <v>38730.949999999997</v>
      </c>
      <c r="FM480" s="319">
        <v>5755352.3099999996</v>
      </c>
      <c r="FN480" s="319">
        <v>256807.8</v>
      </c>
      <c r="FO480" s="319">
        <v>40651.919999999998</v>
      </c>
      <c r="FP480" s="319">
        <v>350419.29</v>
      </c>
      <c r="FQ480" s="319">
        <v>138878.73000000001</v>
      </c>
      <c r="FR480" s="319">
        <v>28891315.210000001</v>
      </c>
      <c r="FS480" s="319">
        <v>182138.53</v>
      </c>
      <c r="FT480" s="319">
        <v>373673.75</v>
      </c>
      <c r="FU480" s="319">
        <v>455899</v>
      </c>
      <c r="FV480" s="319">
        <v>722556.47</v>
      </c>
      <c r="FW480" s="319">
        <v>114751.35</v>
      </c>
      <c r="FX480" s="319">
        <v>534217.68000000005</v>
      </c>
      <c r="FY480" s="319">
        <v>4127395.22</v>
      </c>
      <c r="FZ480" s="319">
        <v>62647.77</v>
      </c>
      <c r="GA480" s="319">
        <v>52770.86</v>
      </c>
      <c r="GB480" s="319">
        <v>229509.98</v>
      </c>
      <c r="GC480" s="319">
        <v>100894.39999999999</v>
      </c>
      <c r="GD480" s="319">
        <v>261896</v>
      </c>
      <c r="GE480" s="319">
        <v>206566.11</v>
      </c>
      <c r="GF480" s="319">
        <v>569582.1</v>
      </c>
      <c r="GG480" s="319">
        <v>2168053.14</v>
      </c>
      <c r="GH480" s="319">
        <v>389687.28</v>
      </c>
      <c r="GI480" s="319">
        <v>733677.82</v>
      </c>
      <c r="GJ480" s="319">
        <v>495036.89</v>
      </c>
      <c r="GK480" s="319">
        <v>18105459.300000001</v>
      </c>
      <c r="GL480" s="319">
        <v>802285.01</v>
      </c>
      <c r="GM480" s="319">
        <v>20498261.5</v>
      </c>
      <c r="GN480" s="319">
        <v>800290.55</v>
      </c>
      <c r="GO480" s="319">
        <v>7091654.2800000003</v>
      </c>
      <c r="GP480" s="319">
        <v>157848.95000000001</v>
      </c>
      <c r="GQ480" s="319">
        <v>117665.51</v>
      </c>
      <c r="GR480" s="319">
        <v>1667412.79</v>
      </c>
      <c r="GS480" s="319">
        <v>32456377.41</v>
      </c>
      <c r="GT480" s="319">
        <v>225714.67</v>
      </c>
      <c r="GU480" s="319">
        <v>10013974.279999999</v>
      </c>
      <c r="GV480" s="319">
        <v>335428.36</v>
      </c>
      <c r="GW480" s="319">
        <v>128472.71</v>
      </c>
      <c r="GX480" s="319">
        <v>2947673.67</v>
      </c>
      <c r="GY480" s="319">
        <v>586221.99</v>
      </c>
      <c r="GZ480" s="319">
        <v>2489740.4500000002</v>
      </c>
      <c r="HA480" s="319">
        <v>2583274.7400000002</v>
      </c>
      <c r="HB480" s="319">
        <v>202922.16</v>
      </c>
      <c r="HC480" s="319">
        <v>3139603.26</v>
      </c>
      <c r="HD480" s="319">
        <v>88442.2</v>
      </c>
      <c r="HE480" s="319">
        <v>461382.58</v>
      </c>
      <c r="HF480" s="319">
        <v>359782.68</v>
      </c>
      <c r="HG480" s="319">
        <v>5540890.4299999997</v>
      </c>
      <c r="HH480" s="319">
        <v>11222771.34</v>
      </c>
      <c r="HI480" s="319">
        <v>2409991.39</v>
      </c>
      <c r="HJ480" s="319">
        <v>1192721.53</v>
      </c>
      <c r="HK480" s="319">
        <v>168439.72</v>
      </c>
      <c r="HL480" s="319">
        <v>348585.92</v>
      </c>
      <c r="HM480" s="319">
        <v>938197.17</v>
      </c>
      <c r="HN480" s="319">
        <v>307618.52</v>
      </c>
      <c r="HO480" s="319">
        <v>513488.08</v>
      </c>
      <c r="HP480" s="319">
        <v>1983571.44</v>
      </c>
      <c r="HQ480" s="319">
        <v>69649</v>
      </c>
      <c r="HR480" s="319">
        <v>8864399.9399999995</v>
      </c>
      <c r="HS480" s="319">
        <v>54349.97</v>
      </c>
      <c r="HT480" s="319">
        <v>20213288.390000001</v>
      </c>
      <c r="HU480" s="319">
        <v>173581.03</v>
      </c>
      <c r="HV480" s="319">
        <v>46660</v>
      </c>
      <c r="HW480" s="319">
        <v>16558264.43</v>
      </c>
      <c r="HX480" s="319">
        <v>5227.25</v>
      </c>
      <c r="HY480" s="319">
        <v>9501935.0199999996</v>
      </c>
      <c r="HZ480" s="319">
        <v>751133.66</v>
      </c>
      <c r="IA480" s="319">
        <v>738549.13</v>
      </c>
      <c r="IB480" s="319">
        <v>1769021.54</v>
      </c>
      <c r="IC480" s="319">
        <v>0</v>
      </c>
      <c r="ID480" s="319">
        <v>52411.15</v>
      </c>
      <c r="IE480" s="319">
        <v>1762640.93</v>
      </c>
      <c r="IF480" s="319">
        <v>1231049.7</v>
      </c>
      <c r="IG480" s="319">
        <v>134199.44</v>
      </c>
      <c r="IH480" s="319">
        <v>287980.57</v>
      </c>
      <c r="II480" s="319">
        <v>0</v>
      </c>
      <c r="IJ480" s="319">
        <v>484817.49</v>
      </c>
      <c r="IK480" s="319">
        <v>22485.9</v>
      </c>
      <c r="IL480" s="319">
        <v>395047.23</v>
      </c>
      <c r="IM480" s="319">
        <v>118412.15</v>
      </c>
      <c r="IN480" s="319">
        <v>2568196.46</v>
      </c>
      <c r="IO480" s="319">
        <v>1081480.6000000001</v>
      </c>
      <c r="IP480" s="319">
        <v>366022.58</v>
      </c>
      <c r="IQ480" s="319">
        <v>267662.8</v>
      </c>
      <c r="IR480" s="319">
        <v>15982469.67</v>
      </c>
      <c r="IS480" s="319">
        <v>15473686.460000001</v>
      </c>
      <c r="IT480" s="319">
        <v>4142143.21</v>
      </c>
      <c r="IU480" s="319">
        <v>434995.51</v>
      </c>
      <c r="IV480" s="319">
        <v>1583565.74</v>
      </c>
      <c r="IW480" s="319">
        <v>160164.45000000001</v>
      </c>
      <c r="IX480" s="319">
        <v>92617.91</v>
      </c>
      <c r="IY480" s="319">
        <v>251986.1</v>
      </c>
      <c r="IZ480" s="319">
        <v>804658.41</v>
      </c>
      <c r="JA480" s="319">
        <v>408646.84</v>
      </c>
      <c r="JB480" s="319">
        <v>422256.5</v>
      </c>
      <c r="JC480" s="319">
        <v>251187.45</v>
      </c>
      <c r="JD480" s="319">
        <v>462919.08</v>
      </c>
      <c r="JE480" s="319">
        <v>143719.64000000001</v>
      </c>
      <c r="JF480" s="319">
        <v>434033.23</v>
      </c>
      <c r="JG480" s="319">
        <v>75508.649999999994</v>
      </c>
      <c r="JH480" s="319">
        <v>221612.96</v>
      </c>
      <c r="JI480" s="319">
        <v>2627022.86</v>
      </c>
      <c r="JJ480" s="319">
        <v>1542583.74</v>
      </c>
      <c r="JK480" s="319">
        <v>91050.75</v>
      </c>
      <c r="JL480" s="319">
        <v>443503.35</v>
      </c>
      <c r="JM480" s="319">
        <v>154331.15</v>
      </c>
      <c r="JN480" s="319">
        <v>20175.849999999999</v>
      </c>
      <c r="JO480" s="319">
        <v>1384725.65</v>
      </c>
      <c r="JP480" s="319">
        <v>5300</v>
      </c>
      <c r="JQ480" s="319">
        <v>0</v>
      </c>
      <c r="JR480" s="319">
        <v>12605.39</v>
      </c>
      <c r="JS480" s="319">
        <v>2966363.69</v>
      </c>
      <c r="JT480" s="319">
        <v>296135.69</v>
      </c>
      <c r="JU480" s="319">
        <v>114829.73</v>
      </c>
      <c r="JV480" s="319">
        <v>19015274.440000001</v>
      </c>
      <c r="JW480" s="319">
        <v>608267.97</v>
      </c>
      <c r="JX480" s="319">
        <v>3643933.71</v>
      </c>
      <c r="JY480" s="319">
        <v>15488.41</v>
      </c>
      <c r="JZ480" s="319">
        <v>126585.25</v>
      </c>
      <c r="KA480" s="319">
        <v>1410275.79</v>
      </c>
      <c r="KB480" s="319">
        <v>425450.66</v>
      </c>
      <c r="KC480" s="319">
        <v>196421.45</v>
      </c>
      <c r="KD480" s="319">
        <v>913111.97</v>
      </c>
      <c r="KE480" s="319">
        <v>6929263.4400000004</v>
      </c>
      <c r="KF480" s="319">
        <v>215820.71</v>
      </c>
      <c r="KG480" s="319">
        <v>698718.64</v>
      </c>
      <c r="KH480" s="319">
        <v>197256.31</v>
      </c>
      <c r="KI480" s="319">
        <v>1081154.1200000001</v>
      </c>
      <c r="KJ480" s="319">
        <v>37966.67</v>
      </c>
      <c r="KK480" s="319">
        <v>13317.43</v>
      </c>
      <c r="KL480" s="319">
        <v>325023.3</v>
      </c>
      <c r="KM480" s="319">
        <v>58246.47</v>
      </c>
      <c r="KN480" s="319">
        <v>208554.82</v>
      </c>
      <c r="KO480" s="319">
        <v>8073204.2800000003</v>
      </c>
      <c r="KP480" s="319">
        <v>1046688.35</v>
      </c>
      <c r="KQ480" s="319">
        <v>5421531.1500000004</v>
      </c>
      <c r="KR480" s="319">
        <v>1908502.7</v>
      </c>
      <c r="KS480" s="318">
        <v>215590.01</v>
      </c>
      <c r="KU480" s="312">
        <v>28</v>
      </c>
      <c r="KV480" s="312">
        <v>280</v>
      </c>
      <c r="KY480" s="312">
        <v>9280</v>
      </c>
    </row>
    <row r="481" spans="1:311" x14ac:dyDescent="0.25">
      <c r="A481" s="317">
        <v>2022</v>
      </c>
      <c r="B481" s="316" t="s">
        <v>781</v>
      </c>
      <c r="C481" s="316" t="s">
        <v>784</v>
      </c>
      <c r="D481" s="316" t="s">
        <v>786</v>
      </c>
      <c r="E481" s="316" t="s">
        <v>780</v>
      </c>
      <c r="F481" s="315">
        <v>0</v>
      </c>
      <c r="G481" s="315">
        <v>0</v>
      </c>
      <c r="H481" s="315">
        <v>9700000</v>
      </c>
      <c r="I481" s="315">
        <v>0</v>
      </c>
      <c r="J481" s="315">
        <v>0</v>
      </c>
      <c r="K481" s="315">
        <v>0</v>
      </c>
      <c r="L481" s="315">
        <v>2912493.01</v>
      </c>
      <c r="M481" s="315">
        <v>621108.44999999995</v>
      </c>
      <c r="N481" s="315">
        <v>4902890.57</v>
      </c>
      <c r="O481" s="315">
        <v>0</v>
      </c>
      <c r="P481" s="315">
        <v>0</v>
      </c>
      <c r="Q481" s="315">
        <v>0</v>
      </c>
      <c r="R481" s="315">
        <v>385105.7</v>
      </c>
      <c r="S481" s="315">
        <v>0</v>
      </c>
      <c r="T481" s="315">
        <v>0</v>
      </c>
      <c r="U481" s="315">
        <v>7896671.54</v>
      </c>
      <c r="V481" s="315">
        <v>843356.26</v>
      </c>
      <c r="W481" s="315">
        <v>0</v>
      </c>
      <c r="X481" s="315">
        <v>712906.2</v>
      </c>
      <c r="Y481" s="315">
        <v>79695.37</v>
      </c>
      <c r="Z481" s="315">
        <v>0</v>
      </c>
      <c r="AA481" s="315">
        <v>1379759.24</v>
      </c>
      <c r="AB481" s="315">
        <v>0</v>
      </c>
      <c r="AC481" s="315">
        <v>365000</v>
      </c>
      <c r="AD481" s="315">
        <v>450000</v>
      </c>
      <c r="AE481" s="315">
        <v>30000</v>
      </c>
      <c r="AF481" s="315">
        <v>0</v>
      </c>
      <c r="AG481" s="315">
        <v>273000</v>
      </c>
      <c r="AH481" s="315">
        <v>0</v>
      </c>
      <c r="AI481" s="315">
        <v>4118.75</v>
      </c>
      <c r="AJ481" s="315">
        <v>10989402.23</v>
      </c>
      <c r="AK481" s="315">
        <v>380000</v>
      </c>
      <c r="AL481" s="315">
        <v>1378328.91</v>
      </c>
      <c r="AM481" s="315">
        <v>0</v>
      </c>
      <c r="AN481" s="315">
        <v>115000</v>
      </c>
      <c r="AO481" s="315">
        <v>947800</v>
      </c>
      <c r="AP481" s="315">
        <v>140000</v>
      </c>
      <c r="AQ481" s="315">
        <v>95664.85</v>
      </c>
      <c r="AR481" s="315">
        <v>3360000</v>
      </c>
      <c r="AS481" s="315">
        <v>51372.15</v>
      </c>
      <c r="AT481" s="315">
        <v>0</v>
      </c>
      <c r="AU481" s="315">
        <v>0</v>
      </c>
      <c r="AV481" s="315">
        <v>103429.02</v>
      </c>
      <c r="AW481" s="315">
        <v>666388.62</v>
      </c>
      <c r="AX481" s="315">
        <v>334341.75</v>
      </c>
      <c r="AY481" s="315">
        <v>0</v>
      </c>
      <c r="AZ481" s="315">
        <v>0</v>
      </c>
      <c r="BA481" s="315">
        <v>0</v>
      </c>
      <c r="BB481" s="315">
        <v>0</v>
      </c>
      <c r="BC481" s="315">
        <v>10900</v>
      </c>
      <c r="BD481" s="315">
        <v>0</v>
      </c>
      <c r="BE481" s="315">
        <v>0</v>
      </c>
      <c r="BF481" s="315">
        <v>0</v>
      </c>
      <c r="BG481" s="315">
        <v>6185</v>
      </c>
      <c r="BH481" s="315">
        <v>35583.769999999997</v>
      </c>
      <c r="BI481" s="315">
        <v>526197.6</v>
      </c>
      <c r="BJ481" s="315">
        <v>46881.5</v>
      </c>
      <c r="BK481" s="315">
        <v>0</v>
      </c>
      <c r="BL481" s="315">
        <v>25032</v>
      </c>
      <c r="BM481" s="315">
        <v>181400.6</v>
      </c>
      <c r="BN481" s="315">
        <v>0</v>
      </c>
      <c r="BO481" s="315">
        <v>192704.4</v>
      </c>
      <c r="BP481" s="315">
        <v>734223.1</v>
      </c>
      <c r="BQ481" s="315">
        <v>0</v>
      </c>
      <c r="BR481" s="315">
        <v>10280</v>
      </c>
      <c r="BS481" s="315">
        <v>0</v>
      </c>
      <c r="BT481" s="315">
        <v>0</v>
      </c>
      <c r="BU481" s="315">
        <v>0</v>
      </c>
      <c r="BV481" s="315">
        <v>1242805.8400000001</v>
      </c>
      <c r="BW481" s="315">
        <v>0</v>
      </c>
      <c r="BX481" s="315">
        <v>705243.35</v>
      </c>
      <c r="BY481" s="315">
        <v>29068.2</v>
      </c>
      <c r="BZ481" s="315">
        <v>21573.25</v>
      </c>
      <c r="CA481" s="315">
        <v>151973.70000000001</v>
      </c>
      <c r="CB481" s="315">
        <v>575724.06000000006</v>
      </c>
      <c r="CC481" s="315">
        <v>0</v>
      </c>
      <c r="CD481" s="315">
        <v>421230.15</v>
      </c>
      <c r="CE481" s="315">
        <v>1160826.1000000001</v>
      </c>
      <c r="CF481" s="315">
        <v>1700318.9</v>
      </c>
      <c r="CG481" s="315">
        <v>531054.75</v>
      </c>
      <c r="CH481" s="315">
        <v>0</v>
      </c>
      <c r="CI481" s="315">
        <v>336343.8</v>
      </c>
      <c r="CJ481" s="315">
        <v>0</v>
      </c>
      <c r="CK481" s="315">
        <v>317152.2</v>
      </c>
      <c r="CL481" s="315">
        <v>432800</v>
      </c>
      <c r="CM481" s="315">
        <v>0</v>
      </c>
      <c r="CN481" s="315">
        <v>80075</v>
      </c>
      <c r="CO481" s="315">
        <v>22400</v>
      </c>
      <c r="CP481" s="315">
        <v>0</v>
      </c>
      <c r="CQ481" s="315">
        <v>204845.66</v>
      </c>
      <c r="CR481" s="315">
        <v>308089.7</v>
      </c>
      <c r="CS481" s="315">
        <v>280000</v>
      </c>
      <c r="CT481" s="315">
        <v>0</v>
      </c>
      <c r="CU481" s="315">
        <v>2000</v>
      </c>
      <c r="CV481" s="315">
        <v>0</v>
      </c>
      <c r="CW481" s="315">
        <v>129981.85</v>
      </c>
      <c r="CX481" s="315">
        <v>0</v>
      </c>
      <c r="CY481" s="315">
        <v>0</v>
      </c>
      <c r="CZ481" s="315">
        <v>794915.29</v>
      </c>
      <c r="DA481" s="315">
        <v>4073403.55</v>
      </c>
      <c r="DB481" s="315">
        <v>0</v>
      </c>
      <c r="DC481" s="315">
        <v>0</v>
      </c>
      <c r="DD481" s="315">
        <v>953829.88</v>
      </c>
      <c r="DE481" s="315">
        <v>1448657.51</v>
      </c>
      <c r="DF481" s="315">
        <v>2760458.8</v>
      </c>
      <c r="DG481" s="315">
        <v>72646.66</v>
      </c>
      <c r="DH481" s="315">
        <v>0</v>
      </c>
      <c r="DI481" s="315">
        <v>100000</v>
      </c>
      <c r="DJ481" s="315">
        <v>0</v>
      </c>
      <c r="DK481" s="315">
        <v>2152237.25</v>
      </c>
      <c r="DL481" s="315">
        <v>117060.7</v>
      </c>
      <c r="DM481" s="315">
        <v>1230493.75</v>
      </c>
      <c r="DN481" s="315">
        <v>10532</v>
      </c>
      <c r="DO481" s="315">
        <v>1291334.18</v>
      </c>
      <c r="DP481" s="315">
        <v>194541.85</v>
      </c>
      <c r="DQ481" s="315">
        <v>106158.65</v>
      </c>
      <c r="DR481" s="315">
        <v>0</v>
      </c>
      <c r="DS481" s="315">
        <v>4363347.76</v>
      </c>
      <c r="DT481" s="315">
        <v>0</v>
      </c>
      <c r="DU481" s="315">
        <v>1681277.48</v>
      </c>
      <c r="DV481" s="315">
        <v>0</v>
      </c>
      <c r="DW481" s="315">
        <v>28700</v>
      </c>
      <c r="DX481" s="315">
        <v>131713.1</v>
      </c>
      <c r="DY481" s="315">
        <v>150000</v>
      </c>
      <c r="DZ481" s="315">
        <v>239032</v>
      </c>
      <c r="EA481" s="315">
        <v>2842935.33</v>
      </c>
      <c r="EB481" s="315">
        <v>0</v>
      </c>
      <c r="EC481" s="315">
        <v>1620398.23</v>
      </c>
      <c r="ED481" s="315">
        <v>224789.12</v>
      </c>
      <c r="EE481" s="315">
        <v>0</v>
      </c>
      <c r="EF481" s="315">
        <v>183691.9</v>
      </c>
      <c r="EG481" s="315">
        <v>2126171.39</v>
      </c>
      <c r="EH481" s="315">
        <v>1660.35</v>
      </c>
      <c r="EI481" s="315">
        <v>1000000</v>
      </c>
      <c r="EJ481" s="315">
        <v>664790.47</v>
      </c>
      <c r="EK481" s="315">
        <v>0</v>
      </c>
      <c r="EL481" s="315">
        <v>3000</v>
      </c>
      <c r="EM481" s="315">
        <v>798026.5</v>
      </c>
      <c r="EN481" s="315">
        <v>2034471.39</v>
      </c>
      <c r="EO481" s="315">
        <v>0</v>
      </c>
      <c r="EP481" s="315">
        <v>0</v>
      </c>
      <c r="EQ481" s="315">
        <v>10450</v>
      </c>
      <c r="ER481" s="315">
        <v>328186.75</v>
      </c>
      <c r="ES481" s="315">
        <v>66929.58</v>
      </c>
      <c r="ET481" s="315">
        <v>0</v>
      </c>
      <c r="EU481" s="315">
        <v>0</v>
      </c>
      <c r="EV481" s="315">
        <v>0</v>
      </c>
      <c r="EW481" s="315">
        <v>74697.350000000006</v>
      </c>
      <c r="EX481" s="315">
        <v>0</v>
      </c>
      <c r="EY481" s="315">
        <v>7269280.3600000003</v>
      </c>
      <c r="EZ481" s="315">
        <v>257087345.88</v>
      </c>
      <c r="FA481" s="315">
        <v>25000</v>
      </c>
      <c r="FB481" s="315">
        <v>80000</v>
      </c>
      <c r="FC481" s="315">
        <v>2030346.36</v>
      </c>
      <c r="FD481" s="315">
        <v>120000</v>
      </c>
      <c r="FE481" s="315">
        <v>1092234</v>
      </c>
      <c r="FF481" s="315">
        <v>0</v>
      </c>
      <c r="FG481" s="315">
        <v>0</v>
      </c>
      <c r="FH481" s="315">
        <v>1514800</v>
      </c>
      <c r="FI481" s="315">
        <v>0</v>
      </c>
      <c r="FJ481" s="315">
        <v>0</v>
      </c>
      <c r="FK481" s="315">
        <v>1493208.7</v>
      </c>
      <c r="FL481" s="315">
        <v>75000</v>
      </c>
      <c r="FM481" s="315">
        <v>1479311.02</v>
      </c>
      <c r="FN481" s="315">
        <v>0</v>
      </c>
      <c r="FO481" s="315">
        <v>0</v>
      </c>
      <c r="FP481" s="315">
        <v>5000</v>
      </c>
      <c r="FQ481" s="315">
        <v>15600</v>
      </c>
      <c r="FR481" s="315">
        <v>955690.65</v>
      </c>
      <c r="FS481" s="315">
        <v>42405.35</v>
      </c>
      <c r="FT481" s="315">
        <v>318713.89</v>
      </c>
      <c r="FU481" s="315">
        <v>0</v>
      </c>
      <c r="FV481" s="315">
        <v>78596.5</v>
      </c>
      <c r="FW481" s="315">
        <v>0</v>
      </c>
      <c r="FX481" s="315">
        <v>0</v>
      </c>
      <c r="FY481" s="315">
        <v>2732535.99</v>
      </c>
      <c r="FZ481" s="315">
        <v>0</v>
      </c>
      <c r="GA481" s="315">
        <v>0</v>
      </c>
      <c r="GB481" s="315">
        <v>274716.28999999998</v>
      </c>
      <c r="GC481" s="315">
        <v>0</v>
      </c>
      <c r="GD481" s="315">
        <v>0</v>
      </c>
      <c r="GE481" s="315">
        <v>700000</v>
      </c>
      <c r="GF481" s="315">
        <v>0</v>
      </c>
      <c r="GG481" s="315">
        <v>569000</v>
      </c>
      <c r="GH481" s="315">
        <v>0</v>
      </c>
      <c r="GI481" s="315">
        <v>0</v>
      </c>
      <c r="GJ481" s="315">
        <v>4159.1000000000004</v>
      </c>
      <c r="GK481" s="315">
        <v>25439926.140000001</v>
      </c>
      <c r="GL481" s="315">
        <v>3100000</v>
      </c>
      <c r="GM481" s="315">
        <v>15662244.67</v>
      </c>
      <c r="GN481" s="315">
        <v>72000</v>
      </c>
      <c r="GO481" s="315">
        <v>12726630.960000001</v>
      </c>
      <c r="GP481" s="315">
        <v>281093.18</v>
      </c>
      <c r="GQ481" s="315">
        <v>191687.95</v>
      </c>
      <c r="GR481" s="315">
        <v>0</v>
      </c>
      <c r="GS481" s="315">
        <v>577006.55000000005</v>
      </c>
      <c r="GT481" s="315">
        <v>1181298.8500000001</v>
      </c>
      <c r="GU481" s="315">
        <v>0</v>
      </c>
      <c r="GV481" s="315">
        <v>25878.9</v>
      </c>
      <c r="GW481" s="315">
        <v>0</v>
      </c>
      <c r="GX481" s="315">
        <v>60889</v>
      </c>
      <c r="GY481" s="315">
        <v>109303</v>
      </c>
      <c r="GZ481" s="315">
        <v>0</v>
      </c>
      <c r="HA481" s="315">
        <v>731198.37</v>
      </c>
      <c r="HB481" s="315">
        <v>362186.28</v>
      </c>
      <c r="HC481" s="315">
        <v>84423.7</v>
      </c>
      <c r="HD481" s="315">
        <v>0</v>
      </c>
      <c r="HE481" s="315">
        <v>0</v>
      </c>
      <c r="HF481" s="315">
        <v>1188596.44</v>
      </c>
      <c r="HG481" s="315">
        <v>0</v>
      </c>
      <c r="HH481" s="315">
        <v>4577269.01</v>
      </c>
      <c r="HI481" s="315">
        <v>3002451.77</v>
      </c>
      <c r="HJ481" s="315">
        <v>700000</v>
      </c>
      <c r="HK481" s="315">
        <v>0</v>
      </c>
      <c r="HL481" s="315">
        <v>0</v>
      </c>
      <c r="HM481" s="315">
        <v>294495.15000000002</v>
      </c>
      <c r="HN481" s="315">
        <v>17235.3</v>
      </c>
      <c r="HO481" s="315">
        <v>0</v>
      </c>
      <c r="HP481" s="315">
        <v>0</v>
      </c>
      <c r="HQ481" s="315">
        <v>0</v>
      </c>
      <c r="HR481" s="315">
        <v>0</v>
      </c>
      <c r="HS481" s="315">
        <v>0</v>
      </c>
      <c r="HT481" s="315">
        <v>0</v>
      </c>
      <c r="HU481" s="315">
        <v>705100.15</v>
      </c>
      <c r="HV481" s="315">
        <v>0</v>
      </c>
      <c r="HW481" s="315">
        <v>5080272.5199999996</v>
      </c>
      <c r="HX481" s="315">
        <v>0</v>
      </c>
      <c r="HY481" s="315">
        <v>0</v>
      </c>
      <c r="HZ481" s="315">
        <v>0</v>
      </c>
      <c r="IA481" s="315">
        <v>0</v>
      </c>
      <c r="IB481" s="315">
        <v>73979.520000000004</v>
      </c>
      <c r="IC481" s="315">
        <v>16447761.68</v>
      </c>
      <c r="ID481" s="315">
        <v>0</v>
      </c>
      <c r="IE481" s="315">
        <v>22700</v>
      </c>
      <c r="IF481" s="315">
        <v>670000</v>
      </c>
      <c r="IG481" s="315">
        <v>0</v>
      </c>
      <c r="IH481" s="315">
        <v>0</v>
      </c>
      <c r="II481" s="315">
        <v>556129.43000000005</v>
      </c>
      <c r="IJ481" s="315">
        <v>21677.09</v>
      </c>
      <c r="IK481" s="315">
        <v>0</v>
      </c>
      <c r="IL481" s="315">
        <v>106785.15</v>
      </c>
      <c r="IM481" s="315">
        <v>0</v>
      </c>
      <c r="IN481" s="315">
        <v>0</v>
      </c>
      <c r="IO481" s="315">
        <v>132915.79999999999</v>
      </c>
      <c r="IP481" s="315">
        <v>125000</v>
      </c>
      <c r="IQ481" s="315">
        <v>0</v>
      </c>
      <c r="IR481" s="315">
        <v>1198607.33</v>
      </c>
      <c r="IS481" s="315">
        <v>0</v>
      </c>
      <c r="IT481" s="315">
        <v>171117.6</v>
      </c>
      <c r="IU481" s="315">
        <v>1100</v>
      </c>
      <c r="IV481" s="315">
        <v>0</v>
      </c>
      <c r="IW481" s="315">
        <v>50000</v>
      </c>
      <c r="IX481" s="315">
        <v>55000</v>
      </c>
      <c r="IY481" s="315">
        <v>0</v>
      </c>
      <c r="IZ481" s="315">
        <v>0</v>
      </c>
      <c r="JA481" s="315">
        <v>0</v>
      </c>
      <c r="JB481" s="315">
        <v>875949.59</v>
      </c>
      <c r="JC481" s="315">
        <v>386000</v>
      </c>
      <c r="JD481" s="315">
        <v>0</v>
      </c>
      <c r="JE481" s="315">
        <v>0</v>
      </c>
      <c r="JF481" s="315">
        <v>1725189.91</v>
      </c>
      <c r="JG481" s="315">
        <v>149467.75</v>
      </c>
      <c r="JH481" s="315">
        <v>134858</v>
      </c>
      <c r="JI481" s="315">
        <v>0</v>
      </c>
      <c r="JJ481" s="315">
        <v>420556.78</v>
      </c>
      <c r="JK481" s="315">
        <v>0</v>
      </c>
      <c r="JL481" s="315">
        <v>0</v>
      </c>
      <c r="JM481" s="315">
        <v>0</v>
      </c>
      <c r="JN481" s="315">
        <v>16000</v>
      </c>
      <c r="JO481" s="315">
        <v>135850</v>
      </c>
      <c r="JP481" s="315">
        <v>309385.84999999998</v>
      </c>
      <c r="JQ481" s="315">
        <v>0</v>
      </c>
      <c r="JR481" s="315">
        <v>0</v>
      </c>
      <c r="JS481" s="315">
        <v>880354.75</v>
      </c>
      <c r="JT481" s="315">
        <v>0</v>
      </c>
      <c r="JU481" s="315">
        <v>3561222.8</v>
      </c>
      <c r="JV481" s="315">
        <v>102451.95</v>
      </c>
      <c r="JW481" s="315">
        <v>227926.3</v>
      </c>
      <c r="JX481" s="315">
        <v>740000</v>
      </c>
      <c r="JY481" s="315">
        <v>11700</v>
      </c>
      <c r="JZ481" s="315">
        <v>18383.849999999999</v>
      </c>
      <c r="KA481" s="315">
        <v>50000</v>
      </c>
      <c r="KB481" s="315">
        <v>0</v>
      </c>
      <c r="KC481" s="315">
        <v>0</v>
      </c>
      <c r="KD481" s="315">
        <v>96201.55</v>
      </c>
      <c r="KE481" s="315">
        <v>0</v>
      </c>
      <c r="KF481" s="315">
        <v>225148.63</v>
      </c>
      <c r="KG481" s="315">
        <v>1255183.55</v>
      </c>
      <c r="KH481" s="315">
        <v>0</v>
      </c>
      <c r="KI481" s="315">
        <v>257690.25</v>
      </c>
      <c r="KJ481" s="315">
        <v>6727.95</v>
      </c>
      <c r="KK481" s="315">
        <v>127270.45</v>
      </c>
      <c r="KL481" s="315">
        <v>0</v>
      </c>
      <c r="KM481" s="315">
        <v>697116.73</v>
      </c>
      <c r="KN481" s="315">
        <v>1175252.3999999999</v>
      </c>
      <c r="KO481" s="315">
        <v>2095000</v>
      </c>
      <c r="KP481" s="315">
        <v>5032543.5999999996</v>
      </c>
      <c r="KQ481" s="315">
        <v>11662798.779999999</v>
      </c>
      <c r="KR481" s="315">
        <v>7966036.6399999997</v>
      </c>
      <c r="KS481" s="314">
        <v>0</v>
      </c>
      <c r="KU481" s="312">
        <v>28</v>
      </c>
      <c r="KV481" s="312">
        <v>281</v>
      </c>
      <c r="KY481" s="312">
        <v>9281</v>
      </c>
    </row>
    <row r="482" spans="1:311" x14ac:dyDescent="0.25">
      <c r="A482" s="321">
        <v>2022</v>
      </c>
      <c r="B482" s="320" t="s">
        <v>781</v>
      </c>
      <c r="C482" s="320" t="s">
        <v>784</v>
      </c>
      <c r="D482" s="320" t="s">
        <v>785</v>
      </c>
      <c r="E482" s="320" t="s">
        <v>780</v>
      </c>
      <c r="F482" s="319">
        <v>5491917.8499999996</v>
      </c>
      <c r="G482" s="319">
        <v>267847.59999999998</v>
      </c>
      <c r="H482" s="319">
        <v>8806842.4499999993</v>
      </c>
      <c r="I482" s="319">
        <v>3471479.72</v>
      </c>
      <c r="J482" s="319">
        <v>43533.04</v>
      </c>
      <c r="K482" s="319">
        <v>1305966.28</v>
      </c>
      <c r="L482" s="319">
        <v>3425199.96</v>
      </c>
      <c r="M482" s="319">
        <v>620000</v>
      </c>
      <c r="N482" s="319">
        <v>8341630.9000000004</v>
      </c>
      <c r="O482" s="319">
        <v>10686365.710000001</v>
      </c>
      <c r="P482" s="319">
        <v>2694966.29</v>
      </c>
      <c r="Q482" s="319">
        <v>941700.84</v>
      </c>
      <c r="R482" s="319">
        <v>720249.85</v>
      </c>
      <c r="S482" s="319">
        <v>16540.7</v>
      </c>
      <c r="T482" s="319">
        <v>946087.85</v>
      </c>
      <c r="U482" s="319">
        <v>5368186.55</v>
      </c>
      <c r="V482" s="319">
        <v>2108459.2400000002</v>
      </c>
      <c r="W482" s="319">
        <v>327999.73</v>
      </c>
      <c r="X482" s="319">
        <v>25108.46</v>
      </c>
      <c r="Y482" s="319">
        <v>565573.35</v>
      </c>
      <c r="Z482" s="319">
        <v>584949.6</v>
      </c>
      <c r="AA482" s="319">
        <v>10234329.74</v>
      </c>
      <c r="AB482" s="319">
        <v>2329817.6800000002</v>
      </c>
      <c r="AC482" s="319">
        <v>86252.800000000003</v>
      </c>
      <c r="AD482" s="319">
        <v>84232</v>
      </c>
      <c r="AE482" s="319">
        <v>924100.3</v>
      </c>
      <c r="AF482" s="319">
        <v>2995468.17</v>
      </c>
      <c r="AG482" s="319">
        <v>1446219.18</v>
      </c>
      <c r="AH482" s="319">
        <v>119563</v>
      </c>
      <c r="AI482" s="319">
        <v>2156757.65</v>
      </c>
      <c r="AJ482" s="319">
        <v>688268.83</v>
      </c>
      <c r="AK482" s="319">
        <v>443934.35</v>
      </c>
      <c r="AL482" s="319">
        <v>11258760.779999999</v>
      </c>
      <c r="AM482" s="319">
        <v>1330084</v>
      </c>
      <c r="AN482" s="319">
        <v>2207684.35</v>
      </c>
      <c r="AO482" s="319">
        <v>387546.4</v>
      </c>
      <c r="AP482" s="319">
        <v>3820445.1</v>
      </c>
      <c r="AQ482" s="319">
        <v>390000</v>
      </c>
      <c r="AR482" s="319">
        <v>8186940.5999999996</v>
      </c>
      <c r="AS482" s="319">
        <v>272469.03000000003</v>
      </c>
      <c r="AT482" s="319">
        <v>1778274.79</v>
      </c>
      <c r="AU482" s="319">
        <v>454198.12</v>
      </c>
      <c r="AV482" s="319">
        <v>2185317.0499999998</v>
      </c>
      <c r="AW482" s="319">
        <v>33099891.82</v>
      </c>
      <c r="AX482" s="319">
        <v>1582826.95</v>
      </c>
      <c r="AY482" s="319">
        <v>959146.05</v>
      </c>
      <c r="AZ482" s="319">
        <v>847824.7</v>
      </c>
      <c r="BA482" s="319">
        <v>331848.15000000002</v>
      </c>
      <c r="BB482" s="319">
        <v>5367164.78</v>
      </c>
      <c r="BC482" s="319">
        <v>5536829.1799999997</v>
      </c>
      <c r="BD482" s="319">
        <v>2364539.91</v>
      </c>
      <c r="BE482" s="319">
        <v>5816225.5599999996</v>
      </c>
      <c r="BF482" s="319">
        <v>1468935.82</v>
      </c>
      <c r="BG482" s="319">
        <v>219856.7</v>
      </c>
      <c r="BH482" s="319">
        <v>165138.29</v>
      </c>
      <c r="BI482" s="319">
        <v>11757592.82</v>
      </c>
      <c r="BJ482" s="319">
        <v>304100</v>
      </c>
      <c r="BK482" s="319">
        <v>3615084.45</v>
      </c>
      <c r="BL482" s="319">
        <v>593425.6</v>
      </c>
      <c r="BM482" s="319">
        <v>457000</v>
      </c>
      <c r="BN482" s="319">
        <v>25713399.969999999</v>
      </c>
      <c r="BO482" s="319">
        <v>11611519.310000001</v>
      </c>
      <c r="BP482" s="319">
        <v>1370657.03</v>
      </c>
      <c r="BQ482" s="319">
        <v>885304.98</v>
      </c>
      <c r="BR482" s="319">
        <v>1627429.5</v>
      </c>
      <c r="BS482" s="319">
        <v>2143200</v>
      </c>
      <c r="BT482" s="319">
        <v>423884.85</v>
      </c>
      <c r="BU482" s="319">
        <v>657570.69999999995</v>
      </c>
      <c r="BV482" s="319">
        <v>1910698.12</v>
      </c>
      <c r="BW482" s="319">
        <v>2212667.12</v>
      </c>
      <c r="BX482" s="319">
        <v>869598</v>
      </c>
      <c r="BY482" s="319">
        <v>1776304.05</v>
      </c>
      <c r="BZ482" s="319">
        <v>462800.8</v>
      </c>
      <c r="CA482" s="319">
        <v>416993.85</v>
      </c>
      <c r="CB482" s="319">
        <v>1052156.8600000001</v>
      </c>
      <c r="CC482" s="319">
        <v>5392698.2000000002</v>
      </c>
      <c r="CD482" s="319">
        <v>1452003.84</v>
      </c>
      <c r="CE482" s="319">
        <v>4548976.75</v>
      </c>
      <c r="CF482" s="319">
        <v>204718.56</v>
      </c>
      <c r="CG482" s="319">
        <v>6079000</v>
      </c>
      <c r="CH482" s="319">
        <v>766708.5</v>
      </c>
      <c r="CI482" s="319">
        <v>26819707.079999998</v>
      </c>
      <c r="CJ482" s="319">
        <v>539501.80000000005</v>
      </c>
      <c r="CK482" s="319">
        <v>113678</v>
      </c>
      <c r="CL482" s="319">
        <v>288482.15000000002</v>
      </c>
      <c r="CM482" s="319">
        <v>489552.69</v>
      </c>
      <c r="CN482" s="319">
        <v>4489855.97</v>
      </c>
      <c r="CO482" s="319">
        <v>5681162.2000000002</v>
      </c>
      <c r="CP482" s="319">
        <v>982018.52</v>
      </c>
      <c r="CQ482" s="319">
        <v>4540253.2699999996</v>
      </c>
      <c r="CR482" s="319">
        <v>0</v>
      </c>
      <c r="CS482" s="319">
        <v>3264446.25</v>
      </c>
      <c r="CT482" s="319">
        <v>2481834.0499999998</v>
      </c>
      <c r="CU482" s="319">
        <v>852109.55</v>
      </c>
      <c r="CV482" s="319">
        <v>470396.95</v>
      </c>
      <c r="CW482" s="319">
        <v>957002.42</v>
      </c>
      <c r="CX482" s="319">
        <v>7773734.75</v>
      </c>
      <c r="CY482" s="319">
        <v>959289.36</v>
      </c>
      <c r="CZ482" s="319">
        <v>5151984.46</v>
      </c>
      <c r="DA482" s="319">
        <v>14447702.25</v>
      </c>
      <c r="DB482" s="319">
        <v>6631144.04</v>
      </c>
      <c r="DC482" s="319">
        <v>3872193.4</v>
      </c>
      <c r="DD482" s="319">
        <v>31468232.32</v>
      </c>
      <c r="DE482" s="319">
        <v>22094997.48</v>
      </c>
      <c r="DF482" s="319">
        <v>85842</v>
      </c>
      <c r="DG482" s="319">
        <v>450069.15</v>
      </c>
      <c r="DH482" s="319">
        <v>1113181.3999999999</v>
      </c>
      <c r="DI482" s="319">
        <v>1892733.65</v>
      </c>
      <c r="DJ482" s="319">
        <v>5380027.2000000002</v>
      </c>
      <c r="DK482" s="319">
        <v>5550000</v>
      </c>
      <c r="DL482" s="319">
        <v>1041889.2</v>
      </c>
      <c r="DM482" s="319">
        <v>6788437.25</v>
      </c>
      <c r="DN482" s="319">
        <v>150763</v>
      </c>
      <c r="DO482" s="319">
        <v>1081.55</v>
      </c>
      <c r="DP482" s="319">
        <v>584418.5</v>
      </c>
      <c r="DQ482" s="319">
        <v>0</v>
      </c>
      <c r="DR482" s="319">
        <v>2256000.65</v>
      </c>
      <c r="DS482" s="319">
        <v>2920760.8</v>
      </c>
      <c r="DT482" s="319">
        <v>8053477.4299999997</v>
      </c>
      <c r="DU482" s="319">
        <v>13427777.550000001</v>
      </c>
      <c r="DV482" s="319">
        <v>707130.35</v>
      </c>
      <c r="DW482" s="319">
        <v>1019679.19</v>
      </c>
      <c r="DX482" s="319">
        <v>2527934.5</v>
      </c>
      <c r="DY482" s="319">
        <v>1120986.6499999999</v>
      </c>
      <c r="DZ482" s="319">
        <v>630027.97</v>
      </c>
      <c r="EA482" s="319">
        <v>939168.44</v>
      </c>
      <c r="EB482" s="319">
        <v>2156143.7999999998</v>
      </c>
      <c r="EC482" s="319">
        <v>398064</v>
      </c>
      <c r="ED482" s="319">
        <v>1256442.1000000001</v>
      </c>
      <c r="EE482" s="319">
        <v>1988312.53</v>
      </c>
      <c r="EF482" s="319">
        <v>124600</v>
      </c>
      <c r="EG482" s="319">
        <v>3789808.23</v>
      </c>
      <c r="EH482" s="319">
        <v>982847.06</v>
      </c>
      <c r="EI482" s="319">
        <v>5610028.2199999997</v>
      </c>
      <c r="EJ482" s="319">
        <v>12559887.27</v>
      </c>
      <c r="EK482" s="319">
        <v>1919958.86</v>
      </c>
      <c r="EL482" s="319">
        <v>189911.1</v>
      </c>
      <c r="EM482" s="319">
        <v>2743648.45</v>
      </c>
      <c r="EN482" s="319">
        <v>548735.69999999995</v>
      </c>
      <c r="EO482" s="319">
        <v>2641726.23</v>
      </c>
      <c r="EP482" s="319">
        <v>2550000</v>
      </c>
      <c r="EQ482" s="319">
        <v>1041886.53</v>
      </c>
      <c r="ER482" s="319">
        <v>947575.5</v>
      </c>
      <c r="ES482" s="319">
        <v>817529.03</v>
      </c>
      <c r="ET482" s="319">
        <v>3358198.45</v>
      </c>
      <c r="EU482" s="319">
        <v>825809.15</v>
      </c>
      <c r="EV482" s="319">
        <v>576250</v>
      </c>
      <c r="EW482" s="319">
        <v>1785402.82</v>
      </c>
      <c r="EX482" s="319">
        <v>3391024.18</v>
      </c>
      <c r="EY482" s="319">
        <v>23756433.170000002</v>
      </c>
      <c r="EZ482" s="319">
        <v>149700573.44</v>
      </c>
      <c r="FA482" s="319">
        <v>418748.25</v>
      </c>
      <c r="FB482" s="319">
        <v>1770601</v>
      </c>
      <c r="FC482" s="319">
        <v>25176325.789999999</v>
      </c>
      <c r="FD482" s="319">
        <v>2759815.95</v>
      </c>
      <c r="FE482" s="319">
        <v>9046046.0700000003</v>
      </c>
      <c r="FF482" s="319">
        <v>641403.17000000004</v>
      </c>
      <c r="FG482" s="319">
        <v>581628.91</v>
      </c>
      <c r="FH482" s="319">
        <v>2562827.0499999998</v>
      </c>
      <c r="FI482" s="319">
        <v>920594.85</v>
      </c>
      <c r="FJ482" s="319">
        <v>7650762.0899999999</v>
      </c>
      <c r="FK482" s="319">
        <v>479465.68</v>
      </c>
      <c r="FL482" s="319">
        <v>143150</v>
      </c>
      <c r="FM482" s="319">
        <v>6333807.9800000004</v>
      </c>
      <c r="FN482" s="319">
        <v>1080837.04</v>
      </c>
      <c r="FO482" s="319">
        <v>1595762.16</v>
      </c>
      <c r="FP482" s="319">
        <v>789285.3</v>
      </c>
      <c r="FQ482" s="319">
        <v>3875209.8</v>
      </c>
      <c r="FR482" s="319">
        <v>22494346.190000001</v>
      </c>
      <c r="FS482" s="319">
        <v>713985.2</v>
      </c>
      <c r="FT482" s="319">
        <v>531410.32999999996</v>
      </c>
      <c r="FU482" s="319">
        <v>1500314.05</v>
      </c>
      <c r="FV482" s="319">
        <v>242584.7</v>
      </c>
      <c r="FW482" s="319">
        <v>0</v>
      </c>
      <c r="FX482" s="319">
        <v>3568030.99</v>
      </c>
      <c r="FY482" s="319">
        <v>1401827.49</v>
      </c>
      <c r="FZ482" s="319">
        <v>631093.1</v>
      </c>
      <c r="GA482" s="319">
        <v>722193.65</v>
      </c>
      <c r="GB482" s="319">
        <v>567271</v>
      </c>
      <c r="GC482" s="319">
        <v>631797.43999999994</v>
      </c>
      <c r="GD482" s="319">
        <v>1599674.05</v>
      </c>
      <c r="GE482" s="319">
        <v>10909320.199999999</v>
      </c>
      <c r="GF482" s="319">
        <v>1236786.5</v>
      </c>
      <c r="GG482" s="319">
        <v>2502493.86</v>
      </c>
      <c r="GH482" s="319">
        <v>1393523.51</v>
      </c>
      <c r="GI482" s="319">
        <v>2903517.67</v>
      </c>
      <c r="GJ482" s="319">
        <v>1284298.3999999999</v>
      </c>
      <c r="GK482" s="319">
        <v>18795513.170000002</v>
      </c>
      <c r="GL482" s="319">
        <v>15173366.52</v>
      </c>
      <c r="GM482" s="319">
        <v>37361535.640000001</v>
      </c>
      <c r="GN482" s="319">
        <v>3305367.3</v>
      </c>
      <c r="GO482" s="319">
        <v>2845162.3</v>
      </c>
      <c r="GP482" s="319">
        <v>7000</v>
      </c>
      <c r="GQ482" s="319">
        <v>0</v>
      </c>
      <c r="GR482" s="319">
        <v>3589397.05</v>
      </c>
      <c r="GS482" s="319">
        <v>72335737.969999999</v>
      </c>
      <c r="GT482" s="319">
        <v>90011.75</v>
      </c>
      <c r="GU482" s="319">
        <v>25052427.379999999</v>
      </c>
      <c r="GV482" s="319">
        <v>398115.91</v>
      </c>
      <c r="GW482" s="319">
        <v>297850</v>
      </c>
      <c r="GX482" s="319">
        <v>6193758.5499999998</v>
      </c>
      <c r="GY482" s="319">
        <v>0</v>
      </c>
      <c r="GZ482" s="319">
        <v>2708779.89</v>
      </c>
      <c r="HA482" s="319">
        <v>1940380.82</v>
      </c>
      <c r="HB482" s="319">
        <v>770374.8</v>
      </c>
      <c r="HC482" s="319">
        <v>8625613.8800000008</v>
      </c>
      <c r="HD482" s="319">
        <v>463909</v>
      </c>
      <c r="HE482" s="319">
        <v>882000</v>
      </c>
      <c r="HF482" s="319">
        <v>173717.55</v>
      </c>
      <c r="HG482" s="319">
        <v>5441035.5099999998</v>
      </c>
      <c r="HH482" s="319">
        <v>23524899.559999999</v>
      </c>
      <c r="HI482" s="319">
        <v>3897222.25</v>
      </c>
      <c r="HJ482" s="319">
        <v>826056.85</v>
      </c>
      <c r="HK482" s="319">
        <v>430000</v>
      </c>
      <c r="HL482" s="319">
        <v>2052253.82</v>
      </c>
      <c r="HM482" s="319">
        <v>430236.95</v>
      </c>
      <c r="HN482" s="319">
        <v>1419752.8</v>
      </c>
      <c r="HO482" s="319">
        <v>1166800.73</v>
      </c>
      <c r="HP482" s="319">
        <v>8581357.2899999991</v>
      </c>
      <c r="HQ482" s="319">
        <v>164358.39000000001</v>
      </c>
      <c r="HR482" s="319">
        <v>5484375.5899999999</v>
      </c>
      <c r="HS482" s="319">
        <v>215531.13</v>
      </c>
      <c r="HT482" s="319">
        <v>6738627.1500000004</v>
      </c>
      <c r="HU482" s="319">
        <v>145164</v>
      </c>
      <c r="HV482" s="319">
        <v>3110000</v>
      </c>
      <c r="HW482" s="319">
        <v>35154918.859999999</v>
      </c>
      <c r="HX482" s="319">
        <v>922584.8</v>
      </c>
      <c r="HY482" s="319">
        <v>33020108.420000002</v>
      </c>
      <c r="HZ482" s="319">
        <v>4320006.6399999997</v>
      </c>
      <c r="IA482" s="319">
        <v>1417630</v>
      </c>
      <c r="IB482" s="319">
        <v>5665403.2800000003</v>
      </c>
      <c r="IC482" s="319">
        <v>14098347.23</v>
      </c>
      <c r="ID482" s="319">
        <v>764000</v>
      </c>
      <c r="IE482" s="319">
        <v>15230951.529999999</v>
      </c>
      <c r="IF482" s="319">
        <v>529201.75</v>
      </c>
      <c r="IG482" s="319">
        <v>767863.03</v>
      </c>
      <c r="IH482" s="319">
        <v>331346</v>
      </c>
      <c r="II482" s="319">
        <v>643425.94999999995</v>
      </c>
      <c r="IJ482" s="319">
        <v>2248800.19</v>
      </c>
      <c r="IK482" s="319">
        <v>97100</v>
      </c>
      <c r="IL482" s="319">
        <v>0</v>
      </c>
      <c r="IM482" s="319">
        <v>204913</v>
      </c>
      <c r="IN482" s="319">
        <v>5292112.75</v>
      </c>
      <c r="IO482" s="319">
        <v>632902.85</v>
      </c>
      <c r="IP482" s="319">
        <v>1374151.5</v>
      </c>
      <c r="IQ482" s="319">
        <v>228728.2</v>
      </c>
      <c r="IR482" s="319">
        <v>7723203.2000000002</v>
      </c>
      <c r="IS482" s="319">
        <v>11594278.73</v>
      </c>
      <c r="IT482" s="319">
        <v>1068138.45</v>
      </c>
      <c r="IU482" s="319">
        <v>441754.3</v>
      </c>
      <c r="IV482" s="319">
        <v>6864334.8200000003</v>
      </c>
      <c r="IW482" s="319">
        <v>2623000</v>
      </c>
      <c r="IX482" s="319">
        <v>468442.9</v>
      </c>
      <c r="IY482" s="319">
        <v>3685928.93</v>
      </c>
      <c r="IZ482" s="319">
        <v>2594694.15</v>
      </c>
      <c r="JA482" s="319">
        <v>3305082.85</v>
      </c>
      <c r="JB482" s="319">
        <v>0</v>
      </c>
      <c r="JC482" s="319">
        <v>2229000</v>
      </c>
      <c r="JD482" s="319">
        <v>540268.66</v>
      </c>
      <c r="JE482" s="319">
        <v>421866.35</v>
      </c>
      <c r="JF482" s="319">
        <v>8095050.1500000004</v>
      </c>
      <c r="JG482" s="319">
        <v>44069.37</v>
      </c>
      <c r="JH482" s="319">
        <v>81000</v>
      </c>
      <c r="JI482" s="319">
        <v>6436134.54</v>
      </c>
      <c r="JJ482" s="319">
        <v>4539519.6500000004</v>
      </c>
      <c r="JK482" s="319">
        <v>665449.94999999995</v>
      </c>
      <c r="JL482" s="319">
        <v>762418.45</v>
      </c>
      <c r="JM482" s="319">
        <v>334767.21999999997</v>
      </c>
      <c r="JN482" s="319">
        <v>746625</v>
      </c>
      <c r="JO482" s="319">
        <v>3967260.36</v>
      </c>
      <c r="JP482" s="319">
        <v>426900</v>
      </c>
      <c r="JQ482" s="319">
        <v>1261102.7</v>
      </c>
      <c r="JR482" s="319">
        <v>451242.55</v>
      </c>
      <c r="JS482" s="319">
        <v>2079984.16</v>
      </c>
      <c r="JT482" s="319">
        <v>255509.45</v>
      </c>
      <c r="JU482" s="319">
        <v>16465987.199999999</v>
      </c>
      <c r="JV482" s="319">
        <v>14953743.859999999</v>
      </c>
      <c r="JW482" s="319">
        <v>567957.1</v>
      </c>
      <c r="JX482" s="319">
        <v>571540.30000000005</v>
      </c>
      <c r="JY482" s="319">
        <v>259240.75</v>
      </c>
      <c r="JZ482" s="319">
        <v>92975.8</v>
      </c>
      <c r="KA482" s="319">
        <v>2494456.08</v>
      </c>
      <c r="KB482" s="319">
        <v>2718369.81</v>
      </c>
      <c r="KC482" s="319">
        <v>1798461.35</v>
      </c>
      <c r="KD482" s="319">
        <v>4363999.45</v>
      </c>
      <c r="KE482" s="319">
        <v>10458781.449999999</v>
      </c>
      <c r="KF482" s="319">
        <v>658337.44999999995</v>
      </c>
      <c r="KG482" s="319">
        <v>258591</v>
      </c>
      <c r="KH482" s="319">
        <v>711308.2</v>
      </c>
      <c r="KI482" s="319">
        <v>2754040.2</v>
      </c>
      <c r="KJ482" s="319">
        <v>1096563.2</v>
      </c>
      <c r="KK482" s="319">
        <v>46741.11</v>
      </c>
      <c r="KL482" s="319">
        <v>2890509.85</v>
      </c>
      <c r="KM482" s="319">
        <v>958705.05</v>
      </c>
      <c r="KN482" s="319">
        <v>1034048.8</v>
      </c>
      <c r="KO482" s="319">
        <v>2412987.15</v>
      </c>
      <c r="KP482" s="319">
        <v>0</v>
      </c>
      <c r="KQ482" s="319">
        <v>11894742.58</v>
      </c>
      <c r="KR482" s="319">
        <v>0</v>
      </c>
      <c r="KS482" s="318">
        <v>1723652.4</v>
      </c>
      <c r="KU482" s="312">
        <v>28</v>
      </c>
      <c r="KV482" s="312">
        <v>282</v>
      </c>
      <c r="KY482" s="312">
        <v>9282</v>
      </c>
    </row>
    <row r="483" spans="1:311" x14ac:dyDescent="0.25">
      <c r="A483" s="317">
        <v>2022</v>
      </c>
      <c r="B483" s="316" t="s">
        <v>781</v>
      </c>
      <c r="C483" s="316" t="s">
        <v>784</v>
      </c>
      <c r="D483" s="316" t="s">
        <v>321</v>
      </c>
      <c r="E483" s="316" t="s">
        <v>780</v>
      </c>
      <c r="F483" s="315">
        <v>7011686.9800000004</v>
      </c>
      <c r="G483" s="315">
        <v>525182.01</v>
      </c>
      <c r="H483" s="315">
        <v>46177813.539999999</v>
      </c>
      <c r="I483" s="315">
        <v>4858346.8600000003</v>
      </c>
      <c r="J483" s="315">
        <v>222121.97</v>
      </c>
      <c r="K483" s="315">
        <v>1486705.93</v>
      </c>
      <c r="L483" s="315">
        <v>8493106.0199999996</v>
      </c>
      <c r="M483" s="315">
        <v>3065643.76</v>
      </c>
      <c r="N483" s="315">
        <v>19273815.82</v>
      </c>
      <c r="O483" s="315">
        <v>15322082.74</v>
      </c>
      <c r="P483" s="315">
        <v>2987469.04</v>
      </c>
      <c r="Q483" s="315">
        <v>1539891.17</v>
      </c>
      <c r="R483" s="315">
        <v>1406331.23</v>
      </c>
      <c r="S483" s="315">
        <v>34556.730000000003</v>
      </c>
      <c r="T483" s="315">
        <v>973928.05</v>
      </c>
      <c r="U483" s="315">
        <v>14405556.109999999</v>
      </c>
      <c r="V483" s="315">
        <v>10862333.98</v>
      </c>
      <c r="W483" s="315">
        <v>327999.73</v>
      </c>
      <c r="X483" s="315">
        <v>1327788.71</v>
      </c>
      <c r="Y483" s="315">
        <v>668909.01</v>
      </c>
      <c r="Z483" s="315">
        <v>1507193.13</v>
      </c>
      <c r="AA483" s="315">
        <v>21695317.52</v>
      </c>
      <c r="AB483" s="315">
        <v>2873826.9</v>
      </c>
      <c r="AC483" s="315">
        <v>506252.79999999999</v>
      </c>
      <c r="AD483" s="315">
        <v>15254344.609999999</v>
      </c>
      <c r="AE483" s="315">
        <v>1175634.49</v>
      </c>
      <c r="AF483" s="315">
        <v>3486032.27</v>
      </c>
      <c r="AG483" s="315">
        <v>1749968.94</v>
      </c>
      <c r="AH483" s="315">
        <v>646878.15</v>
      </c>
      <c r="AI483" s="315">
        <v>3054373.8</v>
      </c>
      <c r="AJ483" s="315">
        <v>12025543.710000001</v>
      </c>
      <c r="AK483" s="315">
        <v>985076.75</v>
      </c>
      <c r="AL483" s="315">
        <v>13308873.43</v>
      </c>
      <c r="AM483" s="315">
        <v>2819498.13</v>
      </c>
      <c r="AN483" s="315">
        <v>2957439.01</v>
      </c>
      <c r="AO483" s="315">
        <v>3420682.1</v>
      </c>
      <c r="AP483" s="315">
        <v>6622986.04</v>
      </c>
      <c r="AQ483" s="315">
        <v>485664.85</v>
      </c>
      <c r="AR483" s="315">
        <v>12508444.68</v>
      </c>
      <c r="AS483" s="315">
        <v>698456.89</v>
      </c>
      <c r="AT483" s="315">
        <v>1922180.84</v>
      </c>
      <c r="AU483" s="315">
        <v>576265.80000000005</v>
      </c>
      <c r="AV483" s="315">
        <v>2601421</v>
      </c>
      <c r="AW483" s="315">
        <v>40906135.200000003</v>
      </c>
      <c r="AX483" s="315">
        <v>2021055.83</v>
      </c>
      <c r="AY483" s="315">
        <v>1448334.99</v>
      </c>
      <c r="AZ483" s="315">
        <v>2403176.4</v>
      </c>
      <c r="BA483" s="315">
        <v>459829.18</v>
      </c>
      <c r="BB483" s="315">
        <v>5851054.1900000004</v>
      </c>
      <c r="BC483" s="315">
        <v>6871613.1799999997</v>
      </c>
      <c r="BD483" s="315">
        <v>3483151.57</v>
      </c>
      <c r="BE483" s="315">
        <v>6015529.75</v>
      </c>
      <c r="BF483" s="315">
        <v>1982797.42</v>
      </c>
      <c r="BG483" s="315">
        <v>258656.62</v>
      </c>
      <c r="BH483" s="315">
        <v>477328.71</v>
      </c>
      <c r="BI483" s="315">
        <v>19184589.670000002</v>
      </c>
      <c r="BJ483" s="315">
        <v>976130.05</v>
      </c>
      <c r="BK483" s="315">
        <v>5889520.1900000004</v>
      </c>
      <c r="BL483" s="315">
        <v>917911.14</v>
      </c>
      <c r="BM483" s="315">
        <v>1518013.7</v>
      </c>
      <c r="BN483" s="315">
        <v>31579867.309999999</v>
      </c>
      <c r="BO483" s="315">
        <v>13569177.67</v>
      </c>
      <c r="BP483" s="315">
        <v>2104880.13</v>
      </c>
      <c r="BQ483" s="315">
        <v>1023994.99</v>
      </c>
      <c r="BR483" s="315">
        <v>2244077.2999999998</v>
      </c>
      <c r="BS483" s="315">
        <v>2635382.04</v>
      </c>
      <c r="BT483" s="315">
        <v>1085447.7</v>
      </c>
      <c r="BU483" s="315">
        <v>714264.86</v>
      </c>
      <c r="BV483" s="315">
        <v>3509048.24</v>
      </c>
      <c r="BW483" s="315">
        <v>2418497.2200000002</v>
      </c>
      <c r="BX483" s="315">
        <v>3410286.74</v>
      </c>
      <c r="BY483" s="315">
        <v>2244200.89</v>
      </c>
      <c r="BZ483" s="315">
        <v>609095.14</v>
      </c>
      <c r="CA483" s="315">
        <v>599119.18999999994</v>
      </c>
      <c r="CB483" s="315">
        <v>2006581.46</v>
      </c>
      <c r="CC483" s="315">
        <v>8178483.54</v>
      </c>
      <c r="CD483" s="315">
        <v>2310537.83</v>
      </c>
      <c r="CE483" s="315">
        <v>7553552.9800000004</v>
      </c>
      <c r="CF483" s="315">
        <v>10938040.470000001</v>
      </c>
      <c r="CG483" s="315">
        <v>7125528.96</v>
      </c>
      <c r="CH483" s="315">
        <v>842438.6</v>
      </c>
      <c r="CI483" s="315">
        <v>49005856.25</v>
      </c>
      <c r="CJ483" s="315">
        <v>553104.85</v>
      </c>
      <c r="CK483" s="315">
        <v>453987.31</v>
      </c>
      <c r="CL483" s="315">
        <v>907462.06</v>
      </c>
      <c r="CM483" s="315">
        <v>590530.4</v>
      </c>
      <c r="CN483" s="315">
        <v>7410439.2199999997</v>
      </c>
      <c r="CO483" s="315">
        <v>9619191.9100000001</v>
      </c>
      <c r="CP483" s="315">
        <v>1402356.72</v>
      </c>
      <c r="CQ483" s="315">
        <v>6262401.8399999999</v>
      </c>
      <c r="CR483" s="315">
        <v>455154.3</v>
      </c>
      <c r="CS483" s="315">
        <v>3832601.68</v>
      </c>
      <c r="CT483" s="315">
        <v>5656625.5499999998</v>
      </c>
      <c r="CU483" s="315">
        <v>1307369.46</v>
      </c>
      <c r="CV483" s="315">
        <v>550857.44999999995</v>
      </c>
      <c r="CW483" s="315">
        <v>1110689.67</v>
      </c>
      <c r="CX483" s="315">
        <v>8250498.8700000001</v>
      </c>
      <c r="CY483" s="315">
        <v>1314867.8500000001</v>
      </c>
      <c r="CZ483" s="315">
        <v>11979304.48</v>
      </c>
      <c r="DA483" s="315">
        <v>19870199.190000001</v>
      </c>
      <c r="DB483" s="315">
        <v>11570479.51</v>
      </c>
      <c r="DC483" s="315">
        <v>4470220.96</v>
      </c>
      <c r="DD483" s="315">
        <v>37649394.130000003</v>
      </c>
      <c r="DE483" s="315">
        <v>26161594.260000002</v>
      </c>
      <c r="DF483" s="315">
        <v>3200828.98</v>
      </c>
      <c r="DG483" s="315">
        <v>973921.98</v>
      </c>
      <c r="DH483" s="315">
        <v>1420735.41</v>
      </c>
      <c r="DI483" s="315">
        <v>3040608.87</v>
      </c>
      <c r="DJ483" s="315">
        <v>9333096.25</v>
      </c>
      <c r="DK483" s="315">
        <v>11381719.76</v>
      </c>
      <c r="DL483" s="315">
        <v>1436025.69</v>
      </c>
      <c r="DM483" s="315">
        <v>9149970.9000000004</v>
      </c>
      <c r="DN483" s="315">
        <v>262963.43</v>
      </c>
      <c r="DO483" s="315">
        <v>1570675.1</v>
      </c>
      <c r="DP483" s="315">
        <v>1657670.82</v>
      </c>
      <c r="DQ483" s="315">
        <v>189768.67</v>
      </c>
      <c r="DR483" s="315">
        <v>3437062.46</v>
      </c>
      <c r="DS483" s="315">
        <v>7375702.3399999999</v>
      </c>
      <c r="DT483" s="315">
        <v>9396690.8599999994</v>
      </c>
      <c r="DU483" s="315">
        <v>19783657.84</v>
      </c>
      <c r="DV483" s="315">
        <v>1152226.99</v>
      </c>
      <c r="DW483" s="315">
        <v>2481137.9300000002</v>
      </c>
      <c r="DX483" s="315">
        <v>5771585.9000000004</v>
      </c>
      <c r="DY483" s="315">
        <v>4875709.97</v>
      </c>
      <c r="DZ483" s="315">
        <v>1922434.38</v>
      </c>
      <c r="EA483" s="315">
        <v>15973257.85</v>
      </c>
      <c r="EB483" s="315">
        <v>3157057.55</v>
      </c>
      <c r="EC483" s="315">
        <v>2865966.46</v>
      </c>
      <c r="ED483" s="315">
        <v>2273396.33</v>
      </c>
      <c r="EE483" s="315">
        <v>2186776.3199999998</v>
      </c>
      <c r="EF483" s="315">
        <v>505429.4</v>
      </c>
      <c r="EG483" s="315">
        <v>7819538.0800000001</v>
      </c>
      <c r="EH483" s="315">
        <v>2804749.13</v>
      </c>
      <c r="EI483" s="315">
        <v>10886439.33</v>
      </c>
      <c r="EJ483" s="315">
        <v>17084190.579999998</v>
      </c>
      <c r="EK483" s="315">
        <v>2765609</v>
      </c>
      <c r="EL483" s="315">
        <v>441427.28</v>
      </c>
      <c r="EM483" s="315">
        <v>3855604.04</v>
      </c>
      <c r="EN483" s="315">
        <v>3924457.96</v>
      </c>
      <c r="EO483" s="315">
        <v>4807978.59</v>
      </c>
      <c r="EP483" s="315">
        <v>3821119.1</v>
      </c>
      <c r="EQ483" s="315">
        <v>1151335.53</v>
      </c>
      <c r="ER483" s="315">
        <v>1892197.25</v>
      </c>
      <c r="ES483" s="315">
        <v>884458.61</v>
      </c>
      <c r="ET483" s="315">
        <v>4036159.35</v>
      </c>
      <c r="EU483" s="315">
        <v>1261170.3500000001</v>
      </c>
      <c r="EV483" s="315">
        <v>597175.69999999995</v>
      </c>
      <c r="EW483" s="315">
        <v>3996906.5</v>
      </c>
      <c r="EX483" s="315">
        <v>3691165.24</v>
      </c>
      <c r="EY483" s="315">
        <v>41130961.140000001</v>
      </c>
      <c r="EZ483" s="315">
        <v>406787919.31999999</v>
      </c>
      <c r="FA483" s="315">
        <v>3332493.46</v>
      </c>
      <c r="FB483" s="315">
        <v>2078783.37</v>
      </c>
      <c r="FC483" s="315">
        <v>28422797.609999999</v>
      </c>
      <c r="FD483" s="315">
        <v>2999209.05</v>
      </c>
      <c r="FE483" s="315">
        <v>20797814.359999999</v>
      </c>
      <c r="FF483" s="315">
        <v>3539041.9</v>
      </c>
      <c r="FG483" s="315">
        <v>639665.37</v>
      </c>
      <c r="FH483" s="315">
        <v>5863234.4900000002</v>
      </c>
      <c r="FI483" s="315">
        <v>920594.85</v>
      </c>
      <c r="FJ483" s="315">
        <v>9194817.8399999999</v>
      </c>
      <c r="FK483" s="315">
        <v>2064101.24</v>
      </c>
      <c r="FL483" s="315">
        <v>256880.95</v>
      </c>
      <c r="FM483" s="315">
        <v>13568471.310000001</v>
      </c>
      <c r="FN483" s="315">
        <v>1337644.8400000001</v>
      </c>
      <c r="FO483" s="315">
        <v>1636414.08</v>
      </c>
      <c r="FP483" s="315">
        <v>1144704.5900000001</v>
      </c>
      <c r="FQ483" s="315">
        <v>4029688.53</v>
      </c>
      <c r="FR483" s="315">
        <v>52341352.049999997</v>
      </c>
      <c r="FS483" s="315">
        <v>938529.08</v>
      </c>
      <c r="FT483" s="315">
        <v>1223797.97</v>
      </c>
      <c r="FU483" s="315">
        <v>1956213.05</v>
      </c>
      <c r="FV483" s="315">
        <v>1043737.67</v>
      </c>
      <c r="FW483" s="315">
        <v>114751.35</v>
      </c>
      <c r="FX483" s="315">
        <v>4102248.67</v>
      </c>
      <c r="FY483" s="315">
        <v>8261758.7000000002</v>
      </c>
      <c r="FZ483" s="315">
        <v>693740.87</v>
      </c>
      <c r="GA483" s="315">
        <v>774964.51</v>
      </c>
      <c r="GB483" s="315">
        <v>1071497.27</v>
      </c>
      <c r="GC483" s="315">
        <v>732691.84</v>
      </c>
      <c r="GD483" s="315">
        <v>1861570.05</v>
      </c>
      <c r="GE483" s="315">
        <v>11815886.310000001</v>
      </c>
      <c r="GF483" s="315">
        <v>1806368.6</v>
      </c>
      <c r="GG483" s="315">
        <v>5239547</v>
      </c>
      <c r="GH483" s="315">
        <v>1783210.79</v>
      </c>
      <c r="GI483" s="315">
        <v>3637195.49</v>
      </c>
      <c r="GJ483" s="315">
        <v>1783494.39</v>
      </c>
      <c r="GK483" s="315">
        <v>62340898.609999999</v>
      </c>
      <c r="GL483" s="315">
        <v>19075651.530000001</v>
      </c>
      <c r="GM483" s="315">
        <v>73522041.810000002</v>
      </c>
      <c r="GN483" s="315">
        <v>4177657.85</v>
      </c>
      <c r="GO483" s="315">
        <v>22663447.539999999</v>
      </c>
      <c r="GP483" s="315">
        <v>445942.13</v>
      </c>
      <c r="GQ483" s="315">
        <v>309353.46000000002</v>
      </c>
      <c r="GR483" s="315">
        <v>5256809.84</v>
      </c>
      <c r="GS483" s="315">
        <v>105369121.93000001</v>
      </c>
      <c r="GT483" s="315">
        <v>1497025.27</v>
      </c>
      <c r="GU483" s="315">
        <v>35066401.659999996</v>
      </c>
      <c r="GV483" s="315">
        <v>759423.17</v>
      </c>
      <c r="GW483" s="315">
        <v>426322.71</v>
      </c>
      <c r="GX483" s="315">
        <v>9202321.2200000007</v>
      </c>
      <c r="GY483" s="315">
        <v>695524.99</v>
      </c>
      <c r="GZ483" s="315">
        <v>5198520.34</v>
      </c>
      <c r="HA483" s="315">
        <v>5254853.93</v>
      </c>
      <c r="HB483" s="315">
        <v>1335483.24</v>
      </c>
      <c r="HC483" s="315">
        <v>11849640.84</v>
      </c>
      <c r="HD483" s="315">
        <v>552351.19999999995</v>
      </c>
      <c r="HE483" s="315">
        <v>1343382.58</v>
      </c>
      <c r="HF483" s="315">
        <v>1722096.67</v>
      </c>
      <c r="HG483" s="315">
        <v>10981925.939999999</v>
      </c>
      <c r="HH483" s="315">
        <v>39324939.909999996</v>
      </c>
      <c r="HI483" s="315">
        <v>9309665.4100000001</v>
      </c>
      <c r="HJ483" s="315">
        <v>2718778.38</v>
      </c>
      <c r="HK483" s="315">
        <v>598439.72</v>
      </c>
      <c r="HL483" s="315">
        <v>2400839.7400000002</v>
      </c>
      <c r="HM483" s="315">
        <v>1662929.27</v>
      </c>
      <c r="HN483" s="315">
        <v>1744606.62</v>
      </c>
      <c r="HO483" s="315">
        <v>1680288.81</v>
      </c>
      <c r="HP483" s="315">
        <v>10564928.73</v>
      </c>
      <c r="HQ483" s="315">
        <v>234007.39</v>
      </c>
      <c r="HR483" s="315">
        <v>14348775.529999999</v>
      </c>
      <c r="HS483" s="315">
        <v>269881.09999999998</v>
      </c>
      <c r="HT483" s="315">
        <v>26951915.539999999</v>
      </c>
      <c r="HU483" s="315">
        <v>1023845.18</v>
      </c>
      <c r="HV483" s="315">
        <v>3156660</v>
      </c>
      <c r="HW483" s="315">
        <v>56793455.810000002</v>
      </c>
      <c r="HX483" s="315">
        <v>927812.05</v>
      </c>
      <c r="HY483" s="315">
        <v>42522043.439999998</v>
      </c>
      <c r="HZ483" s="315">
        <v>5071140.3</v>
      </c>
      <c r="IA483" s="315">
        <v>2156179.13</v>
      </c>
      <c r="IB483" s="315">
        <v>7508404.3399999999</v>
      </c>
      <c r="IC483" s="315">
        <v>30546108.91</v>
      </c>
      <c r="ID483" s="315">
        <v>816411.15</v>
      </c>
      <c r="IE483" s="315">
        <v>17016292.460000001</v>
      </c>
      <c r="IF483" s="315">
        <v>2430251.4500000002</v>
      </c>
      <c r="IG483" s="315">
        <v>902062.47</v>
      </c>
      <c r="IH483" s="315">
        <v>619326.56999999995</v>
      </c>
      <c r="II483" s="315">
        <v>1199555.3799999999</v>
      </c>
      <c r="IJ483" s="315">
        <v>2755294.77</v>
      </c>
      <c r="IK483" s="315">
        <v>119585.9</v>
      </c>
      <c r="IL483" s="315">
        <v>501832.38</v>
      </c>
      <c r="IM483" s="315">
        <v>323325.15000000002</v>
      </c>
      <c r="IN483" s="315">
        <v>7860309.21</v>
      </c>
      <c r="IO483" s="315">
        <v>1847299.25</v>
      </c>
      <c r="IP483" s="315">
        <v>1865174.08</v>
      </c>
      <c r="IQ483" s="315">
        <v>496391</v>
      </c>
      <c r="IR483" s="315">
        <v>24904280.199999999</v>
      </c>
      <c r="IS483" s="315">
        <v>27067965.190000001</v>
      </c>
      <c r="IT483" s="315">
        <v>5381399.2599999998</v>
      </c>
      <c r="IU483" s="315">
        <v>877849.81</v>
      </c>
      <c r="IV483" s="315">
        <v>8447900.5600000005</v>
      </c>
      <c r="IW483" s="315">
        <v>2833164.45</v>
      </c>
      <c r="IX483" s="315">
        <v>616060.81000000006</v>
      </c>
      <c r="IY483" s="315">
        <v>3937915.03</v>
      </c>
      <c r="IZ483" s="315">
        <v>3399352.56</v>
      </c>
      <c r="JA483" s="315">
        <v>3713729.69</v>
      </c>
      <c r="JB483" s="315">
        <v>1298206.0900000001</v>
      </c>
      <c r="JC483" s="315">
        <v>2866187.45</v>
      </c>
      <c r="JD483" s="315">
        <v>1003187.74</v>
      </c>
      <c r="JE483" s="315">
        <v>565585.99</v>
      </c>
      <c r="JF483" s="315">
        <v>10254273.289999999</v>
      </c>
      <c r="JG483" s="315">
        <v>269045.77</v>
      </c>
      <c r="JH483" s="315">
        <v>437470.96</v>
      </c>
      <c r="JI483" s="315">
        <v>9063157.4000000004</v>
      </c>
      <c r="JJ483" s="315">
        <v>6502660.1699999999</v>
      </c>
      <c r="JK483" s="315">
        <v>756500.7</v>
      </c>
      <c r="JL483" s="315">
        <v>1205921.8</v>
      </c>
      <c r="JM483" s="315">
        <v>489098.37</v>
      </c>
      <c r="JN483" s="315">
        <v>782800.85</v>
      </c>
      <c r="JO483" s="315">
        <v>5487836.0099999998</v>
      </c>
      <c r="JP483" s="315">
        <v>741585.85</v>
      </c>
      <c r="JQ483" s="315">
        <v>1261102.7</v>
      </c>
      <c r="JR483" s="315">
        <v>463847.94</v>
      </c>
      <c r="JS483" s="315">
        <v>5926702.5999999996</v>
      </c>
      <c r="JT483" s="315">
        <v>551645.14</v>
      </c>
      <c r="JU483" s="315">
        <v>20142039.73</v>
      </c>
      <c r="JV483" s="315">
        <v>34071470.25</v>
      </c>
      <c r="JW483" s="315">
        <v>1404151.37</v>
      </c>
      <c r="JX483" s="315">
        <v>4955474.01</v>
      </c>
      <c r="JY483" s="315">
        <v>286429.15999999997</v>
      </c>
      <c r="JZ483" s="315">
        <v>237944.9</v>
      </c>
      <c r="KA483" s="315">
        <v>3954731.87</v>
      </c>
      <c r="KB483" s="315">
        <v>3143820.47</v>
      </c>
      <c r="KC483" s="315">
        <v>1994882.8</v>
      </c>
      <c r="KD483" s="315">
        <v>5373312.9699999997</v>
      </c>
      <c r="KE483" s="315">
        <v>17388044.890000001</v>
      </c>
      <c r="KF483" s="315">
        <v>1099306.79</v>
      </c>
      <c r="KG483" s="315">
        <v>2212493.19</v>
      </c>
      <c r="KH483" s="315">
        <v>908564.51</v>
      </c>
      <c r="KI483" s="315">
        <v>4092884.57</v>
      </c>
      <c r="KJ483" s="315">
        <v>1141257.82</v>
      </c>
      <c r="KK483" s="315">
        <v>187328.99</v>
      </c>
      <c r="KL483" s="315">
        <v>3215533.15</v>
      </c>
      <c r="KM483" s="315">
        <v>1714068.25</v>
      </c>
      <c r="KN483" s="315">
        <v>2417856.02</v>
      </c>
      <c r="KO483" s="315">
        <v>12581191.43</v>
      </c>
      <c r="KP483" s="315">
        <v>6079231.9500000002</v>
      </c>
      <c r="KQ483" s="315">
        <v>28979072.510000002</v>
      </c>
      <c r="KR483" s="315">
        <v>9874539.3399999999</v>
      </c>
      <c r="KS483" s="314">
        <v>1939242.41</v>
      </c>
      <c r="KU483" s="338" t="s">
        <v>943</v>
      </c>
      <c r="KV483" s="312" t="s">
        <v>943</v>
      </c>
      <c r="KY483" s="312" t="s">
        <v>943</v>
      </c>
    </row>
    <row r="484" spans="1:311" x14ac:dyDescent="0.25">
      <c r="A484" s="321">
        <v>2022</v>
      </c>
      <c r="B484" s="320" t="s">
        <v>781</v>
      </c>
      <c r="C484" s="320" t="s">
        <v>782</v>
      </c>
      <c r="D484" s="320" t="s">
        <v>783</v>
      </c>
      <c r="E484" s="320" t="s">
        <v>780</v>
      </c>
      <c r="F484" s="319">
        <v>1646206.97</v>
      </c>
      <c r="G484" s="319">
        <v>1058258.94</v>
      </c>
      <c r="H484" s="319">
        <v>4696059.55</v>
      </c>
      <c r="I484" s="319">
        <v>647839.77</v>
      </c>
      <c r="J484" s="319">
        <v>134758.76999999999</v>
      </c>
      <c r="K484" s="319">
        <v>2239161.83</v>
      </c>
      <c r="L484" s="319">
        <v>5327117.92</v>
      </c>
      <c r="M484" s="319">
        <v>806534.49</v>
      </c>
      <c r="N484" s="319">
        <v>6476229.7199999997</v>
      </c>
      <c r="O484" s="319">
        <v>4385415.97</v>
      </c>
      <c r="P484" s="319">
        <v>2008705.42</v>
      </c>
      <c r="Q484" s="319">
        <v>1006699.34</v>
      </c>
      <c r="R484" s="319">
        <v>599986.28</v>
      </c>
      <c r="S484" s="319">
        <v>911453.85</v>
      </c>
      <c r="T484" s="319">
        <v>433490.07</v>
      </c>
      <c r="U484" s="319">
        <v>2698152.38</v>
      </c>
      <c r="V484" s="319">
        <v>2368557.38</v>
      </c>
      <c r="W484" s="319">
        <v>1536174.35</v>
      </c>
      <c r="X484" s="319">
        <v>1838034.3</v>
      </c>
      <c r="Y484" s="319">
        <v>403138.9</v>
      </c>
      <c r="Z484" s="319">
        <v>901312.36</v>
      </c>
      <c r="AA484" s="319">
        <v>5705137.8899999997</v>
      </c>
      <c r="AB484" s="319">
        <v>842563.19</v>
      </c>
      <c r="AC484" s="319">
        <v>677636.48</v>
      </c>
      <c r="AD484" s="319">
        <v>251688.63</v>
      </c>
      <c r="AE484" s="319">
        <v>219892.67</v>
      </c>
      <c r="AF484" s="319">
        <v>704968.7</v>
      </c>
      <c r="AG484" s="319">
        <v>876762.22</v>
      </c>
      <c r="AH484" s="319">
        <v>3672506.13</v>
      </c>
      <c r="AI484" s="319">
        <v>717200.09</v>
      </c>
      <c r="AJ484" s="319">
        <v>10426484.34</v>
      </c>
      <c r="AK484" s="319">
        <v>1789075.05</v>
      </c>
      <c r="AL484" s="319">
        <v>6775549.5700000003</v>
      </c>
      <c r="AM484" s="319">
        <v>410703.93</v>
      </c>
      <c r="AN484" s="319">
        <v>1762561.84</v>
      </c>
      <c r="AO484" s="319">
        <v>101239.4</v>
      </c>
      <c r="AP484" s="319">
        <v>946731.89</v>
      </c>
      <c r="AQ484" s="319">
        <v>503581.84</v>
      </c>
      <c r="AR484" s="319">
        <v>458753.27</v>
      </c>
      <c r="AS484" s="319">
        <v>1784377.39</v>
      </c>
      <c r="AT484" s="319">
        <v>717259.47</v>
      </c>
      <c r="AU484" s="319">
        <v>1060935.77</v>
      </c>
      <c r="AV484" s="319">
        <v>585813.38</v>
      </c>
      <c r="AW484" s="319">
        <v>187757.14</v>
      </c>
      <c r="AX484" s="319">
        <v>324197.44</v>
      </c>
      <c r="AY484" s="319">
        <v>918343.53</v>
      </c>
      <c r="AZ484" s="319">
        <v>1909275.02</v>
      </c>
      <c r="BA484" s="319">
        <v>592859.91</v>
      </c>
      <c r="BB484" s="319">
        <v>1929252.25</v>
      </c>
      <c r="BC484" s="319">
        <v>2077744.33</v>
      </c>
      <c r="BD484" s="319">
        <v>5552521.4299999997</v>
      </c>
      <c r="BE484" s="319">
        <v>1889374.32</v>
      </c>
      <c r="BF484" s="319">
        <v>0</v>
      </c>
      <c r="BG484" s="319">
        <v>157274.1</v>
      </c>
      <c r="BH484" s="319">
        <v>523181.62</v>
      </c>
      <c r="BI484" s="319">
        <v>2975079.51</v>
      </c>
      <c r="BJ484" s="319">
        <v>169834.16</v>
      </c>
      <c r="BK484" s="319">
        <v>15301125.619999999</v>
      </c>
      <c r="BL484" s="319">
        <v>315983.35999999999</v>
      </c>
      <c r="BM484" s="319">
        <v>481911.52</v>
      </c>
      <c r="BN484" s="319">
        <v>3068261.61</v>
      </c>
      <c r="BO484" s="319">
        <v>4334937.82</v>
      </c>
      <c r="BP484" s="319">
        <v>492673.71</v>
      </c>
      <c r="BQ484" s="319">
        <v>342038.72</v>
      </c>
      <c r="BR484" s="319">
        <v>1506852.69</v>
      </c>
      <c r="BS484" s="319">
        <v>3654214.47</v>
      </c>
      <c r="BT484" s="319">
        <v>255188.31</v>
      </c>
      <c r="BU484" s="319">
        <v>209246.75</v>
      </c>
      <c r="BV484" s="319">
        <v>2810735.7</v>
      </c>
      <c r="BW484" s="319">
        <v>12940311.65</v>
      </c>
      <c r="BX484" s="319">
        <v>1583150.35</v>
      </c>
      <c r="BY484" s="319">
        <v>0</v>
      </c>
      <c r="BZ484" s="319">
        <v>1707961.27</v>
      </c>
      <c r="CA484" s="319">
        <v>3021934.64</v>
      </c>
      <c r="CB484" s="319">
        <v>623219.67000000004</v>
      </c>
      <c r="CC484" s="319">
        <v>5806873.5</v>
      </c>
      <c r="CD484" s="319">
        <v>4816872.01</v>
      </c>
      <c r="CE484" s="319">
        <v>1702502.12</v>
      </c>
      <c r="CF484" s="319">
        <v>1455567.7</v>
      </c>
      <c r="CG484" s="319">
        <v>4772031.3499999996</v>
      </c>
      <c r="CH484" s="319">
        <v>3799000.56</v>
      </c>
      <c r="CI484" s="319">
        <v>29004493.390000001</v>
      </c>
      <c r="CJ484" s="319">
        <v>694633.48</v>
      </c>
      <c r="CK484" s="319">
        <v>1009453.51</v>
      </c>
      <c r="CL484" s="319">
        <v>2892267.18</v>
      </c>
      <c r="CM484" s="319">
        <v>1007069.3</v>
      </c>
      <c r="CN484" s="319">
        <v>2084702.46</v>
      </c>
      <c r="CO484" s="319">
        <v>600308.97</v>
      </c>
      <c r="CP484" s="319">
        <v>366539.16</v>
      </c>
      <c r="CQ484" s="319">
        <v>1436433.35</v>
      </c>
      <c r="CR484" s="319">
        <v>636263.54</v>
      </c>
      <c r="CS484" s="319">
        <v>496300.99</v>
      </c>
      <c r="CT484" s="319">
        <v>1079713.1200000001</v>
      </c>
      <c r="CU484" s="319">
        <v>557081.81999999995</v>
      </c>
      <c r="CV484" s="319">
        <v>437740.81</v>
      </c>
      <c r="CW484" s="319">
        <v>2177525.21</v>
      </c>
      <c r="CX484" s="319">
        <v>40000</v>
      </c>
      <c r="CY484" s="319">
        <v>4349480.6500000004</v>
      </c>
      <c r="CZ484" s="319">
        <v>22567944.760000002</v>
      </c>
      <c r="DA484" s="319">
        <v>909382.94</v>
      </c>
      <c r="DB484" s="319">
        <v>313204.94</v>
      </c>
      <c r="DC484" s="319">
        <v>5585620.3200000003</v>
      </c>
      <c r="DD484" s="319">
        <v>36793912.880000003</v>
      </c>
      <c r="DE484" s="319">
        <v>4751759.46</v>
      </c>
      <c r="DF484" s="319">
        <v>349817.57</v>
      </c>
      <c r="DG484" s="319">
        <v>1260764.2</v>
      </c>
      <c r="DH484" s="319">
        <v>1282257.57</v>
      </c>
      <c r="DI484" s="319">
        <v>1017287.92</v>
      </c>
      <c r="DJ484" s="319">
        <v>1310908.53</v>
      </c>
      <c r="DK484" s="319">
        <v>605348.48</v>
      </c>
      <c r="DL484" s="319">
        <v>1080777.71</v>
      </c>
      <c r="DM484" s="319">
        <v>94743.83</v>
      </c>
      <c r="DN484" s="319">
        <v>618122.36</v>
      </c>
      <c r="DO484" s="319">
        <v>551690.23999999999</v>
      </c>
      <c r="DP484" s="319">
        <v>358486.37</v>
      </c>
      <c r="DQ484" s="319">
        <v>674089.39</v>
      </c>
      <c r="DR484" s="319">
        <v>949480.99</v>
      </c>
      <c r="DS484" s="319">
        <v>8920696.4600000009</v>
      </c>
      <c r="DT484" s="319">
        <v>851151.48</v>
      </c>
      <c r="DU484" s="319">
        <v>1813101.98</v>
      </c>
      <c r="DV484" s="319">
        <v>156324.79</v>
      </c>
      <c r="DW484" s="319">
        <v>3756598.4</v>
      </c>
      <c r="DX484" s="319">
        <v>1213261.93</v>
      </c>
      <c r="DY484" s="319">
        <v>820024.19</v>
      </c>
      <c r="DZ484" s="319">
        <v>585862.41</v>
      </c>
      <c r="EA484" s="319">
        <v>24165563.68</v>
      </c>
      <c r="EB484" s="319">
        <v>1947238.16</v>
      </c>
      <c r="EC484" s="319">
        <v>1226579.3899999999</v>
      </c>
      <c r="ED484" s="319">
        <v>545607.21</v>
      </c>
      <c r="EE484" s="319">
        <v>769316.1</v>
      </c>
      <c r="EF484" s="319">
        <v>211296.71</v>
      </c>
      <c r="EG484" s="319">
        <v>2128537.7200000002</v>
      </c>
      <c r="EH484" s="319">
        <v>0</v>
      </c>
      <c r="EI484" s="319">
        <v>3018211.23</v>
      </c>
      <c r="EJ484" s="319">
        <v>3870093.07</v>
      </c>
      <c r="EK484" s="319">
        <v>1048303.24</v>
      </c>
      <c r="EL484" s="319">
        <v>140978.60999999999</v>
      </c>
      <c r="EM484" s="319">
        <v>2147078.91</v>
      </c>
      <c r="EN484" s="319">
        <v>378197.65</v>
      </c>
      <c r="EO484" s="319">
        <v>4586310.32</v>
      </c>
      <c r="EP484" s="319">
        <v>0</v>
      </c>
      <c r="EQ484" s="319">
        <v>1816495.98</v>
      </c>
      <c r="ER484" s="319">
        <v>1185489.04</v>
      </c>
      <c r="ES484" s="319">
        <v>676411.15</v>
      </c>
      <c r="ET484" s="319">
        <v>974130.01</v>
      </c>
      <c r="EU484" s="319">
        <v>918278.4</v>
      </c>
      <c r="EV484" s="319">
        <v>715731.58</v>
      </c>
      <c r="EW484" s="319">
        <v>1766626.4</v>
      </c>
      <c r="EX484" s="319">
        <v>2987758.03</v>
      </c>
      <c r="EY484" s="319">
        <v>0</v>
      </c>
      <c r="EZ484" s="319">
        <v>0</v>
      </c>
      <c r="FA484" s="319">
        <v>3881155.83</v>
      </c>
      <c r="FB484" s="319">
        <v>336544.22</v>
      </c>
      <c r="FC484" s="319">
        <v>7639348.5499999998</v>
      </c>
      <c r="FD484" s="319">
        <v>893735.71</v>
      </c>
      <c r="FE484" s="319">
        <v>34265344.460000001</v>
      </c>
      <c r="FF484" s="319">
        <v>5895662.1299999999</v>
      </c>
      <c r="FG484" s="319">
        <v>982578.02</v>
      </c>
      <c r="FH484" s="319">
        <v>3098377.32</v>
      </c>
      <c r="FI484" s="319">
        <v>1312616.23</v>
      </c>
      <c r="FJ484" s="319">
        <v>4729403.41</v>
      </c>
      <c r="FK484" s="319">
        <v>546068.27</v>
      </c>
      <c r="FL484" s="319">
        <v>299208.96000000002</v>
      </c>
      <c r="FM484" s="319">
        <v>1532548.21</v>
      </c>
      <c r="FN484" s="319">
        <v>1573850.32</v>
      </c>
      <c r="FO484" s="319">
        <v>143071.4</v>
      </c>
      <c r="FP484" s="319">
        <v>267091.34999999998</v>
      </c>
      <c r="FQ484" s="319">
        <v>1007418.57</v>
      </c>
      <c r="FR484" s="319">
        <v>0</v>
      </c>
      <c r="FS484" s="319">
        <v>222273.89</v>
      </c>
      <c r="FT484" s="319">
        <v>588761.30000000005</v>
      </c>
      <c r="FU484" s="319">
        <v>1890113.56</v>
      </c>
      <c r="FV484" s="319">
        <v>943851.19</v>
      </c>
      <c r="FW484" s="319">
        <v>324415.75</v>
      </c>
      <c r="FX484" s="319">
        <v>518003.08</v>
      </c>
      <c r="FY484" s="319">
        <v>5149160.3899999997</v>
      </c>
      <c r="FZ484" s="319">
        <v>1007634.68</v>
      </c>
      <c r="GA484" s="319">
        <v>408789.77</v>
      </c>
      <c r="GB484" s="319">
        <v>962374</v>
      </c>
      <c r="GC484" s="319">
        <v>1455857.69</v>
      </c>
      <c r="GD484" s="319">
        <v>2002362.8</v>
      </c>
      <c r="GE484" s="319">
        <v>818903.55</v>
      </c>
      <c r="GF484" s="319">
        <v>2062449.28</v>
      </c>
      <c r="GG484" s="319">
        <v>3998424.81</v>
      </c>
      <c r="GH484" s="319">
        <v>483349.61</v>
      </c>
      <c r="GI484" s="319">
        <v>1029080.98</v>
      </c>
      <c r="GJ484" s="319">
        <v>1068968.52</v>
      </c>
      <c r="GK484" s="319">
        <v>6636439.5700000003</v>
      </c>
      <c r="GL484" s="319">
        <v>5729615.0700000003</v>
      </c>
      <c r="GM484" s="319">
        <v>0</v>
      </c>
      <c r="GN484" s="319">
        <v>1341134.8500000001</v>
      </c>
      <c r="GO484" s="319">
        <v>4979183.5999999996</v>
      </c>
      <c r="GP484" s="319">
        <v>284193.18</v>
      </c>
      <c r="GQ484" s="319">
        <v>506704.8</v>
      </c>
      <c r="GR484" s="319">
        <v>299587.71000000002</v>
      </c>
      <c r="GS484" s="319">
        <v>0</v>
      </c>
      <c r="GT484" s="319">
        <v>118324.39</v>
      </c>
      <c r="GU484" s="319">
        <v>10965733</v>
      </c>
      <c r="GV484" s="319">
        <v>2131532.79</v>
      </c>
      <c r="GW484" s="319">
        <v>796292.24</v>
      </c>
      <c r="GX484" s="319">
        <v>311463.88</v>
      </c>
      <c r="GY484" s="319">
        <v>1134560.04</v>
      </c>
      <c r="GZ484" s="319">
        <v>1753701.91</v>
      </c>
      <c r="HA484" s="319">
        <v>1031189.91</v>
      </c>
      <c r="HB484" s="319">
        <v>1445828.08</v>
      </c>
      <c r="HC484" s="319">
        <v>8551535.3800000008</v>
      </c>
      <c r="HD484" s="319">
        <v>218579.4</v>
      </c>
      <c r="HE484" s="319">
        <v>802490.58</v>
      </c>
      <c r="HF484" s="319">
        <v>541914.66</v>
      </c>
      <c r="HG484" s="319">
        <v>4837234.99</v>
      </c>
      <c r="HH484" s="319">
        <v>1950703.12</v>
      </c>
      <c r="HI484" s="319">
        <v>1135285.72</v>
      </c>
      <c r="HJ484" s="319">
        <v>1357427.93</v>
      </c>
      <c r="HK484" s="319">
        <v>495415</v>
      </c>
      <c r="HL484" s="319">
        <v>1266938.4099999999</v>
      </c>
      <c r="HM484" s="319">
        <v>502188.81</v>
      </c>
      <c r="HN484" s="319">
        <v>1505670.3</v>
      </c>
      <c r="HO484" s="319">
        <v>92115.23</v>
      </c>
      <c r="HP484" s="319">
        <v>1958713.08</v>
      </c>
      <c r="HQ484" s="319">
        <v>521057.8</v>
      </c>
      <c r="HR484" s="319">
        <v>0</v>
      </c>
      <c r="HS484" s="319">
        <v>681693.34</v>
      </c>
      <c r="HT484" s="319">
        <v>3045275.92</v>
      </c>
      <c r="HU484" s="319">
        <v>727257.25</v>
      </c>
      <c r="HV484" s="319">
        <v>277591.18</v>
      </c>
      <c r="HW484" s="319">
        <v>3342483.83</v>
      </c>
      <c r="HX484" s="319">
        <v>888012.22</v>
      </c>
      <c r="HY484" s="319">
        <v>19933352.41</v>
      </c>
      <c r="HZ484" s="319">
        <v>2308806.52</v>
      </c>
      <c r="IA484" s="319">
        <v>1479776</v>
      </c>
      <c r="IB484" s="319">
        <v>1442094.28</v>
      </c>
      <c r="IC484" s="319">
        <v>1101420.1200000001</v>
      </c>
      <c r="ID484" s="319">
        <v>314272.52</v>
      </c>
      <c r="IE484" s="319">
        <v>4481101.5999999996</v>
      </c>
      <c r="IF484" s="319">
        <v>986055.74</v>
      </c>
      <c r="IG484" s="319">
        <v>828622.27</v>
      </c>
      <c r="IH484" s="319">
        <v>270995.84000000003</v>
      </c>
      <c r="II484" s="319">
        <v>205338.76</v>
      </c>
      <c r="IJ484" s="319">
        <v>0</v>
      </c>
      <c r="IK484" s="319">
        <v>855873.65</v>
      </c>
      <c r="IL484" s="319">
        <v>355085.8</v>
      </c>
      <c r="IM484" s="319">
        <v>147393.29999999999</v>
      </c>
      <c r="IN484" s="319">
        <v>6816257.8399999999</v>
      </c>
      <c r="IO484" s="319">
        <v>1503206.73</v>
      </c>
      <c r="IP484" s="319">
        <v>708340.47</v>
      </c>
      <c r="IQ484" s="319">
        <v>337222.53</v>
      </c>
      <c r="IR484" s="319">
        <v>147821.74</v>
      </c>
      <c r="IS484" s="319">
        <v>62235.77</v>
      </c>
      <c r="IT484" s="319">
        <v>2634902.27</v>
      </c>
      <c r="IU484" s="319">
        <v>0</v>
      </c>
      <c r="IV484" s="319">
        <v>0</v>
      </c>
      <c r="IW484" s="319">
        <v>1150451.3899999999</v>
      </c>
      <c r="IX484" s="319">
        <v>147763.09</v>
      </c>
      <c r="IY484" s="319">
        <v>3414609.63</v>
      </c>
      <c r="IZ484" s="319">
        <v>2720203.37</v>
      </c>
      <c r="JA484" s="319">
        <v>1549356.41</v>
      </c>
      <c r="JB484" s="319">
        <v>440263.78</v>
      </c>
      <c r="JC484" s="319">
        <v>621901.82999999996</v>
      </c>
      <c r="JD484" s="319">
        <v>759728.3</v>
      </c>
      <c r="JE484" s="319">
        <v>633901.75</v>
      </c>
      <c r="JF484" s="319">
        <v>99607.55</v>
      </c>
      <c r="JG484" s="319">
        <v>86696.1</v>
      </c>
      <c r="JH484" s="319">
        <v>1697880.88</v>
      </c>
      <c r="JI484" s="319">
        <v>1310434.3</v>
      </c>
      <c r="JJ484" s="319">
        <v>4823577.2699999996</v>
      </c>
      <c r="JK484" s="319">
        <v>527830.26</v>
      </c>
      <c r="JL484" s="319">
        <v>992973.73</v>
      </c>
      <c r="JM484" s="319">
        <v>468682.35</v>
      </c>
      <c r="JN484" s="319">
        <v>362102.66</v>
      </c>
      <c r="JO484" s="319">
        <v>5095022.26</v>
      </c>
      <c r="JP484" s="319">
        <v>1053358.53</v>
      </c>
      <c r="JQ484" s="319">
        <v>1321826.3899999999</v>
      </c>
      <c r="JR484" s="319">
        <v>502658.72</v>
      </c>
      <c r="JS484" s="319">
        <v>1053881.06</v>
      </c>
      <c r="JT484" s="319">
        <v>638406.23</v>
      </c>
      <c r="JU484" s="319">
        <v>582412.73</v>
      </c>
      <c r="JV484" s="319">
        <v>0</v>
      </c>
      <c r="JW484" s="319">
        <v>211377.9</v>
      </c>
      <c r="JX484" s="319">
        <v>3731425.66</v>
      </c>
      <c r="JY484" s="319">
        <v>86095.13</v>
      </c>
      <c r="JZ484" s="319">
        <v>1360357.41</v>
      </c>
      <c r="KA484" s="319">
        <v>582175.64</v>
      </c>
      <c r="KB484" s="319">
        <v>231503.39</v>
      </c>
      <c r="KC484" s="319">
        <v>512128.27</v>
      </c>
      <c r="KD484" s="319">
        <v>920144</v>
      </c>
      <c r="KE484" s="319">
        <v>2261433.0299999998</v>
      </c>
      <c r="KF484" s="319">
        <v>279835.26</v>
      </c>
      <c r="KG484" s="319">
        <v>1403865.42</v>
      </c>
      <c r="KH484" s="319">
        <v>672509.93</v>
      </c>
      <c r="KI484" s="319">
        <v>198444.43</v>
      </c>
      <c r="KJ484" s="319">
        <v>2650623.7799999998</v>
      </c>
      <c r="KK484" s="319">
        <v>682212.79</v>
      </c>
      <c r="KL484" s="319">
        <v>471744.75</v>
      </c>
      <c r="KM484" s="319">
        <v>530114.77</v>
      </c>
      <c r="KN484" s="319">
        <v>189238.05</v>
      </c>
      <c r="KO484" s="319">
        <v>5249142.43</v>
      </c>
      <c r="KP484" s="319">
        <v>998652.73</v>
      </c>
      <c r="KQ484" s="319">
        <v>8358802.79</v>
      </c>
      <c r="KR484" s="319">
        <v>558658.17000000004</v>
      </c>
      <c r="KS484" s="318">
        <v>1782162.6</v>
      </c>
      <c r="KU484" s="312">
        <v>29</v>
      </c>
      <c r="KV484" s="312">
        <v>290</v>
      </c>
      <c r="KY484" s="312">
        <v>9290</v>
      </c>
    </row>
    <row r="485" spans="1:311" x14ac:dyDescent="0.25">
      <c r="A485" s="317">
        <v>2022</v>
      </c>
      <c r="B485" s="316" t="s">
        <v>781</v>
      </c>
      <c r="C485" s="316" t="s">
        <v>782</v>
      </c>
      <c r="D485" s="316" t="s">
        <v>321</v>
      </c>
      <c r="E485" s="316" t="s">
        <v>780</v>
      </c>
      <c r="F485" s="315">
        <v>1646206.97</v>
      </c>
      <c r="G485" s="315">
        <v>1058258.94</v>
      </c>
      <c r="H485" s="315">
        <v>4696059.55</v>
      </c>
      <c r="I485" s="315">
        <v>647839.77</v>
      </c>
      <c r="J485" s="315">
        <v>134758.76999999999</v>
      </c>
      <c r="K485" s="315">
        <v>2239161.83</v>
      </c>
      <c r="L485" s="315">
        <v>5327117.92</v>
      </c>
      <c r="M485" s="315">
        <v>806534.49</v>
      </c>
      <c r="N485" s="315">
        <v>6476229.7199999997</v>
      </c>
      <c r="O485" s="315">
        <v>4385415.97</v>
      </c>
      <c r="P485" s="315">
        <v>2008705.42</v>
      </c>
      <c r="Q485" s="315">
        <v>1006699.34</v>
      </c>
      <c r="R485" s="315">
        <v>599986.28</v>
      </c>
      <c r="S485" s="315">
        <v>911453.85</v>
      </c>
      <c r="T485" s="315">
        <v>433490.07</v>
      </c>
      <c r="U485" s="315">
        <v>2698152.38</v>
      </c>
      <c r="V485" s="315">
        <v>2368557.38</v>
      </c>
      <c r="W485" s="315">
        <v>1536174.35</v>
      </c>
      <c r="X485" s="315">
        <v>1838034.3</v>
      </c>
      <c r="Y485" s="315">
        <v>403138.9</v>
      </c>
      <c r="Z485" s="315">
        <v>901312.36</v>
      </c>
      <c r="AA485" s="315">
        <v>5705137.8899999997</v>
      </c>
      <c r="AB485" s="315">
        <v>842563.19</v>
      </c>
      <c r="AC485" s="315">
        <v>677636.48</v>
      </c>
      <c r="AD485" s="315">
        <v>251688.63</v>
      </c>
      <c r="AE485" s="315">
        <v>219892.67</v>
      </c>
      <c r="AF485" s="315">
        <v>704968.7</v>
      </c>
      <c r="AG485" s="315">
        <v>876762.22</v>
      </c>
      <c r="AH485" s="315">
        <v>3672506.13</v>
      </c>
      <c r="AI485" s="315">
        <v>717200.09</v>
      </c>
      <c r="AJ485" s="315">
        <v>10426484.34</v>
      </c>
      <c r="AK485" s="315">
        <v>1789075.05</v>
      </c>
      <c r="AL485" s="315">
        <v>6775549.5700000003</v>
      </c>
      <c r="AM485" s="315">
        <v>410703.93</v>
      </c>
      <c r="AN485" s="315">
        <v>1762561.84</v>
      </c>
      <c r="AO485" s="315">
        <v>101239.4</v>
      </c>
      <c r="AP485" s="315">
        <v>946731.89</v>
      </c>
      <c r="AQ485" s="315">
        <v>503581.84</v>
      </c>
      <c r="AR485" s="315">
        <v>458753.27</v>
      </c>
      <c r="AS485" s="315">
        <v>1784377.39</v>
      </c>
      <c r="AT485" s="315">
        <v>717259.47</v>
      </c>
      <c r="AU485" s="315">
        <v>1060935.77</v>
      </c>
      <c r="AV485" s="315">
        <v>585813.38</v>
      </c>
      <c r="AW485" s="315">
        <v>187757.14</v>
      </c>
      <c r="AX485" s="315">
        <v>324197.44</v>
      </c>
      <c r="AY485" s="315">
        <v>918343.53</v>
      </c>
      <c r="AZ485" s="315">
        <v>1909275.02</v>
      </c>
      <c r="BA485" s="315">
        <v>592859.91</v>
      </c>
      <c r="BB485" s="315">
        <v>1929252.25</v>
      </c>
      <c r="BC485" s="315">
        <v>2077744.33</v>
      </c>
      <c r="BD485" s="315">
        <v>5552521.4299999997</v>
      </c>
      <c r="BE485" s="315">
        <v>1889374.32</v>
      </c>
      <c r="BF485" s="315">
        <v>0</v>
      </c>
      <c r="BG485" s="315">
        <v>157274.1</v>
      </c>
      <c r="BH485" s="315">
        <v>523181.62</v>
      </c>
      <c r="BI485" s="315">
        <v>2975079.51</v>
      </c>
      <c r="BJ485" s="315">
        <v>169834.16</v>
      </c>
      <c r="BK485" s="315">
        <v>15301125.619999999</v>
      </c>
      <c r="BL485" s="315">
        <v>315983.35999999999</v>
      </c>
      <c r="BM485" s="315">
        <v>481911.52</v>
      </c>
      <c r="BN485" s="315">
        <v>3068261.61</v>
      </c>
      <c r="BO485" s="315">
        <v>4334937.82</v>
      </c>
      <c r="BP485" s="315">
        <v>492673.71</v>
      </c>
      <c r="BQ485" s="315">
        <v>342038.72</v>
      </c>
      <c r="BR485" s="315">
        <v>1506852.69</v>
      </c>
      <c r="BS485" s="315">
        <v>3654214.47</v>
      </c>
      <c r="BT485" s="315">
        <v>255188.31</v>
      </c>
      <c r="BU485" s="315">
        <v>209246.75</v>
      </c>
      <c r="BV485" s="315">
        <v>2810735.7</v>
      </c>
      <c r="BW485" s="315">
        <v>12940311.65</v>
      </c>
      <c r="BX485" s="315">
        <v>1583150.35</v>
      </c>
      <c r="BY485" s="315">
        <v>0</v>
      </c>
      <c r="BZ485" s="315">
        <v>1707961.27</v>
      </c>
      <c r="CA485" s="315">
        <v>3021934.64</v>
      </c>
      <c r="CB485" s="315">
        <v>623219.67000000004</v>
      </c>
      <c r="CC485" s="315">
        <v>5806873.5</v>
      </c>
      <c r="CD485" s="315">
        <v>4816872.01</v>
      </c>
      <c r="CE485" s="315">
        <v>1702502.12</v>
      </c>
      <c r="CF485" s="315">
        <v>1455567.7</v>
      </c>
      <c r="CG485" s="315">
        <v>4772031.3499999996</v>
      </c>
      <c r="CH485" s="315">
        <v>3799000.56</v>
      </c>
      <c r="CI485" s="315">
        <v>29004493.390000001</v>
      </c>
      <c r="CJ485" s="315">
        <v>694633.48</v>
      </c>
      <c r="CK485" s="315">
        <v>1009453.51</v>
      </c>
      <c r="CL485" s="315">
        <v>2892267.18</v>
      </c>
      <c r="CM485" s="315">
        <v>1007069.3</v>
      </c>
      <c r="CN485" s="315">
        <v>2084702.46</v>
      </c>
      <c r="CO485" s="315">
        <v>600308.97</v>
      </c>
      <c r="CP485" s="315">
        <v>366539.16</v>
      </c>
      <c r="CQ485" s="315">
        <v>1436433.35</v>
      </c>
      <c r="CR485" s="315">
        <v>636263.54</v>
      </c>
      <c r="CS485" s="315">
        <v>496300.99</v>
      </c>
      <c r="CT485" s="315">
        <v>1079713.1200000001</v>
      </c>
      <c r="CU485" s="315">
        <v>557081.81999999995</v>
      </c>
      <c r="CV485" s="315">
        <v>437740.81</v>
      </c>
      <c r="CW485" s="315">
        <v>2177525.21</v>
      </c>
      <c r="CX485" s="315">
        <v>40000</v>
      </c>
      <c r="CY485" s="315">
        <v>4349480.6500000004</v>
      </c>
      <c r="CZ485" s="315">
        <v>22567944.760000002</v>
      </c>
      <c r="DA485" s="315">
        <v>909382.94</v>
      </c>
      <c r="DB485" s="315">
        <v>313204.94</v>
      </c>
      <c r="DC485" s="315">
        <v>5585620.3200000003</v>
      </c>
      <c r="DD485" s="315">
        <v>36793912.880000003</v>
      </c>
      <c r="DE485" s="315">
        <v>4751759.46</v>
      </c>
      <c r="DF485" s="315">
        <v>349817.57</v>
      </c>
      <c r="DG485" s="315">
        <v>1260764.2</v>
      </c>
      <c r="DH485" s="315">
        <v>1282257.57</v>
      </c>
      <c r="DI485" s="315">
        <v>1017287.92</v>
      </c>
      <c r="DJ485" s="315">
        <v>1310908.53</v>
      </c>
      <c r="DK485" s="315">
        <v>605348.48</v>
      </c>
      <c r="DL485" s="315">
        <v>1080777.71</v>
      </c>
      <c r="DM485" s="315">
        <v>94743.83</v>
      </c>
      <c r="DN485" s="315">
        <v>618122.36</v>
      </c>
      <c r="DO485" s="315">
        <v>551690.23999999999</v>
      </c>
      <c r="DP485" s="315">
        <v>358486.37</v>
      </c>
      <c r="DQ485" s="315">
        <v>674089.39</v>
      </c>
      <c r="DR485" s="315">
        <v>949480.99</v>
      </c>
      <c r="DS485" s="315">
        <v>8920696.4600000009</v>
      </c>
      <c r="DT485" s="315">
        <v>851151.48</v>
      </c>
      <c r="DU485" s="315">
        <v>1813101.98</v>
      </c>
      <c r="DV485" s="315">
        <v>156324.79</v>
      </c>
      <c r="DW485" s="315">
        <v>3756598.4</v>
      </c>
      <c r="DX485" s="315">
        <v>1213261.93</v>
      </c>
      <c r="DY485" s="315">
        <v>820024.19</v>
      </c>
      <c r="DZ485" s="315">
        <v>585862.41</v>
      </c>
      <c r="EA485" s="315">
        <v>24165563.68</v>
      </c>
      <c r="EB485" s="315">
        <v>1947238.16</v>
      </c>
      <c r="EC485" s="315">
        <v>1226579.3899999999</v>
      </c>
      <c r="ED485" s="315">
        <v>545607.21</v>
      </c>
      <c r="EE485" s="315">
        <v>769316.1</v>
      </c>
      <c r="EF485" s="315">
        <v>211296.71</v>
      </c>
      <c r="EG485" s="315">
        <v>2128537.7200000002</v>
      </c>
      <c r="EH485" s="315">
        <v>0</v>
      </c>
      <c r="EI485" s="315">
        <v>3018211.23</v>
      </c>
      <c r="EJ485" s="315">
        <v>3870093.07</v>
      </c>
      <c r="EK485" s="315">
        <v>1048303.24</v>
      </c>
      <c r="EL485" s="315">
        <v>140978.60999999999</v>
      </c>
      <c r="EM485" s="315">
        <v>2147078.91</v>
      </c>
      <c r="EN485" s="315">
        <v>378197.65</v>
      </c>
      <c r="EO485" s="315">
        <v>4586310.32</v>
      </c>
      <c r="EP485" s="315">
        <v>0</v>
      </c>
      <c r="EQ485" s="315">
        <v>1816495.98</v>
      </c>
      <c r="ER485" s="315">
        <v>1185489.04</v>
      </c>
      <c r="ES485" s="315">
        <v>676411.15</v>
      </c>
      <c r="ET485" s="315">
        <v>974130.01</v>
      </c>
      <c r="EU485" s="315">
        <v>918278.4</v>
      </c>
      <c r="EV485" s="315">
        <v>715731.58</v>
      </c>
      <c r="EW485" s="315">
        <v>1766626.4</v>
      </c>
      <c r="EX485" s="315">
        <v>2987758.03</v>
      </c>
      <c r="EY485" s="315">
        <v>0</v>
      </c>
      <c r="EZ485" s="315">
        <v>0</v>
      </c>
      <c r="FA485" s="315">
        <v>3881155.83</v>
      </c>
      <c r="FB485" s="315">
        <v>336544.22</v>
      </c>
      <c r="FC485" s="315">
        <v>7639348.5499999998</v>
      </c>
      <c r="FD485" s="315">
        <v>893735.71</v>
      </c>
      <c r="FE485" s="315">
        <v>34265344.460000001</v>
      </c>
      <c r="FF485" s="315">
        <v>5895662.1299999999</v>
      </c>
      <c r="FG485" s="315">
        <v>982578.02</v>
      </c>
      <c r="FH485" s="315">
        <v>3098377.32</v>
      </c>
      <c r="FI485" s="315">
        <v>1312616.23</v>
      </c>
      <c r="FJ485" s="315">
        <v>4729403.41</v>
      </c>
      <c r="FK485" s="315">
        <v>546068.27</v>
      </c>
      <c r="FL485" s="315">
        <v>299208.96000000002</v>
      </c>
      <c r="FM485" s="315">
        <v>1532548.21</v>
      </c>
      <c r="FN485" s="315">
        <v>1573850.32</v>
      </c>
      <c r="FO485" s="315">
        <v>143071.4</v>
      </c>
      <c r="FP485" s="315">
        <v>267091.34999999998</v>
      </c>
      <c r="FQ485" s="315">
        <v>1007418.57</v>
      </c>
      <c r="FR485" s="315">
        <v>0</v>
      </c>
      <c r="FS485" s="315">
        <v>222273.89</v>
      </c>
      <c r="FT485" s="315">
        <v>588761.30000000005</v>
      </c>
      <c r="FU485" s="315">
        <v>1890113.56</v>
      </c>
      <c r="FV485" s="315">
        <v>943851.19</v>
      </c>
      <c r="FW485" s="315">
        <v>324415.75</v>
      </c>
      <c r="FX485" s="315">
        <v>518003.08</v>
      </c>
      <c r="FY485" s="315">
        <v>5149160.3899999997</v>
      </c>
      <c r="FZ485" s="315">
        <v>1007634.68</v>
      </c>
      <c r="GA485" s="315">
        <v>408789.77</v>
      </c>
      <c r="GB485" s="315">
        <v>962374</v>
      </c>
      <c r="GC485" s="315">
        <v>1455857.69</v>
      </c>
      <c r="GD485" s="315">
        <v>2002362.8</v>
      </c>
      <c r="GE485" s="315">
        <v>818903.55</v>
      </c>
      <c r="GF485" s="315">
        <v>2062449.28</v>
      </c>
      <c r="GG485" s="315">
        <v>3998424.81</v>
      </c>
      <c r="GH485" s="315">
        <v>483349.61</v>
      </c>
      <c r="GI485" s="315">
        <v>1029080.98</v>
      </c>
      <c r="GJ485" s="315">
        <v>1068968.52</v>
      </c>
      <c r="GK485" s="315">
        <v>6636439.5700000003</v>
      </c>
      <c r="GL485" s="315">
        <v>5729615.0700000003</v>
      </c>
      <c r="GM485" s="315">
        <v>0</v>
      </c>
      <c r="GN485" s="315">
        <v>1341134.8500000001</v>
      </c>
      <c r="GO485" s="315">
        <v>4979183.5999999996</v>
      </c>
      <c r="GP485" s="315">
        <v>284193.18</v>
      </c>
      <c r="GQ485" s="315">
        <v>506704.8</v>
      </c>
      <c r="GR485" s="315">
        <v>299587.71000000002</v>
      </c>
      <c r="GS485" s="315">
        <v>0</v>
      </c>
      <c r="GT485" s="315">
        <v>118324.39</v>
      </c>
      <c r="GU485" s="315">
        <v>10965733</v>
      </c>
      <c r="GV485" s="315">
        <v>2131532.79</v>
      </c>
      <c r="GW485" s="315">
        <v>796292.24</v>
      </c>
      <c r="GX485" s="315">
        <v>311463.88</v>
      </c>
      <c r="GY485" s="315">
        <v>1134560.04</v>
      </c>
      <c r="GZ485" s="315">
        <v>1753701.91</v>
      </c>
      <c r="HA485" s="315">
        <v>1031189.91</v>
      </c>
      <c r="HB485" s="315">
        <v>1445828.08</v>
      </c>
      <c r="HC485" s="315">
        <v>8551535.3800000008</v>
      </c>
      <c r="HD485" s="315">
        <v>218579.4</v>
      </c>
      <c r="HE485" s="315">
        <v>802490.58</v>
      </c>
      <c r="HF485" s="315">
        <v>541914.66</v>
      </c>
      <c r="HG485" s="315">
        <v>4837234.99</v>
      </c>
      <c r="HH485" s="315">
        <v>1950703.12</v>
      </c>
      <c r="HI485" s="315">
        <v>1135285.72</v>
      </c>
      <c r="HJ485" s="315">
        <v>1357427.93</v>
      </c>
      <c r="HK485" s="315">
        <v>495415</v>
      </c>
      <c r="HL485" s="315">
        <v>1266938.4099999999</v>
      </c>
      <c r="HM485" s="315">
        <v>502188.81</v>
      </c>
      <c r="HN485" s="315">
        <v>1505670.3</v>
      </c>
      <c r="HO485" s="315">
        <v>92115.23</v>
      </c>
      <c r="HP485" s="315">
        <v>1958713.08</v>
      </c>
      <c r="HQ485" s="315">
        <v>521057.8</v>
      </c>
      <c r="HR485" s="315">
        <v>0</v>
      </c>
      <c r="HS485" s="315">
        <v>681693.34</v>
      </c>
      <c r="HT485" s="315">
        <v>3045275.92</v>
      </c>
      <c r="HU485" s="315">
        <v>727257.25</v>
      </c>
      <c r="HV485" s="315">
        <v>277591.18</v>
      </c>
      <c r="HW485" s="315">
        <v>3342483.83</v>
      </c>
      <c r="HX485" s="315">
        <v>888012.22</v>
      </c>
      <c r="HY485" s="315">
        <v>19933352.41</v>
      </c>
      <c r="HZ485" s="315">
        <v>2308806.52</v>
      </c>
      <c r="IA485" s="315">
        <v>1479776</v>
      </c>
      <c r="IB485" s="315">
        <v>1442094.28</v>
      </c>
      <c r="IC485" s="315">
        <v>1101420.1200000001</v>
      </c>
      <c r="ID485" s="315">
        <v>314272.52</v>
      </c>
      <c r="IE485" s="315">
        <v>4481101.5999999996</v>
      </c>
      <c r="IF485" s="315">
        <v>986055.74</v>
      </c>
      <c r="IG485" s="315">
        <v>828622.27</v>
      </c>
      <c r="IH485" s="315">
        <v>270995.84000000003</v>
      </c>
      <c r="II485" s="315">
        <v>205338.76</v>
      </c>
      <c r="IJ485" s="315">
        <v>0</v>
      </c>
      <c r="IK485" s="315">
        <v>855873.65</v>
      </c>
      <c r="IL485" s="315">
        <v>355085.8</v>
      </c>
      <c r="IM485" s="315">
        <v>147393.29999999999</v>
      </c>
      <c r="IN485" s="315">
        <v>6816257.8399999999</v>
      </c>
      <c r="IO485" s="315">
        <v>1503206.73</v>
      </c>
      <c r="IP485" s="315">
        <v>708340.47</v>
      </c>
      <c r="IQ485" s="315">
        <v>337222.53</v>
      </c>
      <c r="IR485" s="315">
        <v>147821.74</v>
      </c>
      <c r="IS485" s="315">
        <v>62235.77</v>
      </c>
      <c r="IT485" s="315">
        <v>2634902.27</v>
      </c>
      <c r="IU485" s="315">
        <v>0</v>
      </c>
      <c r="IV485" s="315">
        <v>0</v>
      </c>
      <c r="IW485" s="315">
        <v>1150451.3899999999</v>
      </c>
      <c r="IX485" s="315">
        <v>147763.09</v>
      </c>
      <c r="IY485" s="315">
        <v>3414609.63</v>
      </c>
      <c r="IZ485" s="315">
        <v>2720203.37</v>
      </c>
      <c r="JA485" s="315">
        <v>1549356.41</v>
      </c>
      <c r="JB485" s="315">
        <v>440263.78</v>
      </c>
      <c r="JC485" s="315">
        <v>621901.82999999996</v>
      </c>
      <c r="JD485" s="315">
        <v>759728.3</v>
      </c>
      <c r="JE485" s="315">
        <v>633901.75</v>
      </c>
      <c r="JF485" s="315">
        <v>99607.55</v>
      </c>
      <c r="JG485" s="315">
        <v>86696.1</v>
      </c>
      <c r="JH485" s="315">
        <v>1697880.88</v>
      </c>
      <c r="JI485" s="315">
        <v>1310434.3</v>
      </c>
      <c r="JJ485" s="315">
        <v>4823577.2699999996</v>
      </c>
      <c r="JK485" s="315">
        <v>527830.26</v>
      </c>
      <c r="JL485" s="315">
        <v>992973.73</v>
      </c>
      <c r="JM485" s="315">
        <v>468682.35</v>
      </c>
      <c r="JN485" s="315">
        <v>362102.66</v>
      </c>
      <c r="JO485" s="315">
        <v>5095022.26</v>
      </c>
      <c r="JP485" s="315">
        <v>1053358.53</v>
      </c>
      <c r="JQ485" s="315">
        <v>1321826.3899999999</v>
      </c>
      <c r="JR485" s="315">
        <v>502658.72</v>
      </c>
      <c r="JS485" s="315">
        <v>1053881.06</v>
      </c>
      <c r="JT485" s="315">
        <v>638406.23</v>
      </c>
      <c r="JU485" s="315">
        <v>582412.73</v>
      </c>
      <c r="JV485" s="315">
        <v>0</v>
      </c>
      <c r="JW485" s="315">
        <v>211377.9</v>
      </c>
      <c r="JX485" s="315">
        <v>3731425.66</v>
      </c>
      <c r="JY485" s="315">
        <v>86095.13</v>
      </c>
      <c r="JZ485" s="315">
        <v>1360357.41</v>
      </c>
      <c r="KA485" s="315">
        <v>582175.64</v>
      </c>
      <c r="KB485" s="315">
        <v>231503.39</v>
      </c>
      <c r="KC485" s="315">
        <v>512128.27</v>
      </c>
      <c r="KD485" s="315">
        <v>920144</v>
      </c>
      <c r="KE485" s="315">
        <v>2261433.0299999998</v>
      </c>
      <c r="KF485" s="315">
        <v>279835.26</v>
      </c>
      <c r="KG485" s="315">
        <v>1403865.42</v>
      </c>
      <c r="KH485" s="315">
        <v>672509.93</v>
      </c>
      <c r="KI485" s="315">
        <v>198444.43</v>
      </c>
      <c r="KJ485" s="315">
        <v>2650623.7799999998</v>
      </c>
      <c r="KK485" s="315">
        <v>682212.79</v>
      </c>
      <c r="KL485" s="315">
        <v>471744.75</v>
      </c>
      <c r="KM485" s="315">
        <v>530114.77</v>
      </c>
      <c r="KN485" s="315">
        <v>189238.05</v>
      </c>
      <c r="KO485" s="315">
        <v>5249142.43</v>
      </c>
      <c r="KP485" s="315">
        <v>998652.73</v>
      </c>
      <c r="KQ485" s="315">
        <v>8358802.79</v>
      </c>
      <c r="KR485" s="315">
        <v>558658.17000000004</v>
      </c>
      <c r="KS485" s="314">
        <v>1782162.6</v>
      </c>
      <c r="KU485" s="338" t="s">
        <v>943</v>
      </c>
      <c r="KV485" s="312" t="s">
        <v>943</v>
      </c>
      <c r="KY485" s="312" t="s">
        <v>943</v>
      </c>
    </row>
    <row r="486" spans="1:311" x14ac:dyDescent="0.25">
      <c r="A486" s="321">
        <v>2022</v>
      </c>
      <c r="B486" s="320" t="s">
        <v>781</v>
      </c>
      <c r="C486" s="320" t="s">
        <v>321</v>
      </c>
      <c r="D486" s="320"/>
      <c r="E486" s="320" t="s">
        <v>780</v>
      </c>
      <c r="F486" s="319">
        <v>11664146.9</v>
      </c>
      <c r="G486" s="319">
        <v>1789938.9</v>
      </c>
      <c r="H486" s="319">
        <v>132537050.89</v>
      </c>
      <c r="I486" s="319">
        <v>7557165.3799999999</v>
      </c>
      <c r="J486" s="319">
        <v>1247687.8</v>
      </c>
      <c r="K486" s="319">
        <v>7500928.8200000003</v>
      </c>
      <c r="L486" s="319">
        <v>33380953.989999998</v>
      </c>
      <c r="M486" s="319">
        <v>13725461.710000001</v>
      </c>
      <c r="N486" s="319">
        <v>54495858.950000003</v>
      </c>
      <c r="O486" s="319">
        <v>31395946.98</v>
      </c>
      <c r="P486" s="319">
        <v>10844378.949999999</v>
      </c>
      <c r="Q486" s="319">
        <v>8236149.25</v>
      </c>
      <c r="R486" s="319">
        <v>18256060.59</v>
      </c>
      <c r="S486" s="319">
        <v>13682264.08</v>
      </c>
      <c r="T486" s="319">
        <v>9271381.25</v>
      </c>
      <c r="U486" s="319">
        <v>34102420.060000002</v>
      </c>
      <c r="V486" s="319">
        <v>42015683.969999999</v>
      </c>
      <c r="W486" s="319">
        <v>5444000.6799999997</v>
      </c>
      <c r="X486" s="319">
        <v>15354782.57</v>
      </c>
      <c r="Y486" s="319">
        <v>5065872.57</v>
      </c>
      <c r="Z486" s="319">
        <v>8951375.0999999996</v>
      </c>
      <c r="AA486" s="319">
        <v>80700877.680000007</v>
      </c>
      <c r="AB486" s="319">
        <v>13661416.01</v>
      </c>
      <c r="AC486" s="319">
        <v>3869871.23</v>
      </c>
      <c r="AD486" s="319">
        <v>117712346.72</v>
      </c>
      <c r="AE486" s="319">
        <v>3002699.21</v>
      </c>
      <c r="AF486" s="319">
        <v>8225154.1900000004</v>
      </c>
      <c r="AG486" s="319">
        <v>2999020.45</v>
      </c>
      <c r="AH486" s="319">
        <v>12503229.970000001</v>
      </c>
      <c r="AI486" s="319">
        <v>12321442.369999999</v>
      </c>
      <c r="AJ486" s="319">
        <v>23615902.629999999</v>
      </c>
      <c r="AK486" s="319">
        <v>3145881.07</v>
      </c>
      <c r="AL486" s="319">
        <v>72263889.019999996</v>
      </c>
      <c r="AM486" s="319">
        <v>4648563.66</v>
      </c>
      <c r="AN486" s="319">
        <v>7421746.3200000003</v>
      </c>
      <c r="AO486" s="319">
        <v>3878406.87</v>
      </c>
      <c r="AP486" s="319">
        <v>12460841.43</v>
      </c>
      <c r="AQ486" s="319">
        <v>3032873.65</v>
      </c>
      <c r="AR486" s="319">
        <v>36917878.509999998</v>
      </c>
      <c r="AS486" s="319">
        <v>6497342.8899999997</v>
      </c>
      <c r="AT486" s="319">
        <v>8908711.1199999992</v>
      </c>
      <c r="AU486" s="319">
        <v>8351053.2000000002</v>
      </c>
      <c r="AV486" s="319">
        <v>4677242.58</v>
      </c>
      <c r="AW486" s="319">
        <v>69613237.730000004</v>
      </c>
      <c r="AX486" s="319">
        <v>3433698.86</v>
      </c>
      <c r="AY486" s="319">
        <v>8763120.4199999999</v>
      </c>
      <c r="AZ486" s="319">
        <v>11127153.539999999</v>
      </c>
      <c r="BA486" s="319">
        <v>1400473.47</v>
      </c>
      <c r="BB486" s="319">
        <v>8242298.2599999998</v>
      </c>
      <c r="BC486" s="319">
        <v>23076309.559999999</v>
      </c>
      <c r="BD486" s="319">
        <v>42894486.18</v>
      </c>
      <c r="BE486" s="319">
        <v>10452850</v>
      </c>
      <c r="BF486" s="319">
        <v>9445362.0500000007</v>
      </c>
      <c r="BG486" s="319">
        <v>2814832.7</v>
      </c>
      <c r="BH486" s="319">
        <v>1143355.95</v>
      </c>
      <c r="BI486" s="319">
        <v>71873661.640000001</v>
      </c>
      <c r="BJ486" s="319">
        <v>1171789.21</v>
      </c>
      <c r="BK486" s="319">
        <v>49644183.590000004</v>
      </c>
      <c r="BL486" s="319">
        <v>1358543.09</v>
      </c>
      <c r="BM486" s="319">
        <v>5397108.5499999998</v>
      </c>
      <c r="BN486" s="319">
        <v>46601280.039999999</v>
      </c>
      <c r="BO486" s="319">
        <v>18675962.57</v>
      </c>
      <c r="BP486" s="319">
        <v>3021578.23</v>
      </c>
      <c r="BQ486" s="319">
        <v>2078545.76</v>
      </c>
      <c r="BR486" s="319">
        <v>22395595.870000001</v>
      </c>
      <c r="BS486" s="319">
        <v>14674686.029999999</v>
      </c>
      <c r="BT486" s="319">
        <v>4915291.1100000003</v>
      </c>
      <c r="BU486" s="319">
        <v>2439528.54</v>
      </c>
      <c r="BV486" s="319">
        <v>7439539.0199999996</v>
      </c>
      <c r="BW486" s="319">
        <v>18986203.52</v>
      </c>
      <c r="BX486" s="319">
        <v>12486348.050000001</v>
      </c>
      <c r="BY486" s="319">
        <v>34642070.93</v>
      </c>
      <c r="BZ486" s="319">
        <v>6782429.3600000003</v>
      </c>
      <c r="CA486" s="319">
        <v>9936738.5500000007</v>
      </c>
      <c r="CB486" s="319">
        <v>6052823.71</v>
      </c>
      <c r="CC486" s="319">
        <v>23931579.98</v>
      </c>
      <c r="CD486" s="319">
        <v>24723258.02</v>
      </c>
      <c r="CE486" s="319">
        <v>16173769.24</v>
      </c>
      <c r="CF486" s="319">
        <v>37917010.420000002</v>
      </c>
      <c r="CG486" s="319">
        <v>17235292.140000001</v>
      </c>
      <c r="CH486" s="319">
        <v>15847856.02</v>
      </c>
      <c r="CI486" s="319">
        <v>100406310.06</v>
      </c>
      <c r="CJ486" s="319">
        <v>3335643.72</v>
      </c>
      <c r="CK486" s="319">
        <v>2612445.59</v>
      </c>
      <c r="CL486" s="319">
        <v>8485980.0399999991</v>
      </c>
      <c r="CM486" s="319">
        <v>1842238.86</v>
      </c>
      <c r="CN486" s="319">
        <v>21495578.140000001</v>
      </c>
      <c r="CO486" s="319">
        <v>27048910.199999999</v>
      </c>
      <c r="CP486" s="319">
        <v>2796973.04</v>
      </c>
      <c r="CQ486" s="319">
        <v>14632431.41</v>
      </c>
      <c r="CR486" s="319">
        <v>1472624.94</v>
      </c>
      <c r="CS486" s="319">
        <v>13294056.84</v>
      </c>
      <c r="CT486" s="319">
        <v>7180277.79</v>
      </c>
      <c r="CU486" s="319">
        <v>2759273.55</v>
      </c>
      <c r="CV486" s="319">
        <v>2026035.57</v>
      </c>
      <c r="CW486" s="319">
        <v>5157345.34</v>
      </c>
      <c r="CX486" s="319">
        <v>13676241.77</v>
      </c>
      <c r="CY486" s="319">
        <v>20649687.199999999</v>
      </c>
      <c r="CZ486" s="319">
        <v>93914094.700000003</v>
      </c>
      <c r="DA486" s="319">
        <v>29607305.210000001</v>
      </c>
      <c r="DB486" s="319">
        <v>46931448.340000004</v>
      </c>
      <c r="DC486" s="319">
        <v>13794877.289999999</v>
      </c>
      <c r="DD486" s="319">
        <v>114230152.83</v>
      </c>
      <c r="DE486" s="319">
        <v>100593745.98999999</v>
      </c>
      <c r="DF486" s="319">
        <v>4693642.0999999996</v>
      </c>
      <c r="DG486" s="319">
        <v>6815928.8600000003</v>
      </c>
      <c r="DH486" s="319">
        <v>11907717.82</v>
      </c>
      <c r="DI486" s="319">
        <v>12881410.82</v>
      </c>
      <c r="DJ486" s="319">
        <v>23868124.640000001</v>
      </c>
      <c r="DK486" s="319">
        <v>16502238.810000001</v>
      </c>
      <c r="DL486" s="319">
        <v>4250057.7699999996</v>
      </c>
      <c r="DM486" s="319">
        <v>18706073.66</v>
      </c>
      <c r="DN486" s="319">
        <v>1934369.93</v>
      </c>
      <c r="DO486" s="319">
        <v>5036549.74</v>
      </c>
      <c r="DP486" s="319">
        <v>5526316.1900000004</v>
      </c>
      <c r="DQ486" s="319">
        <v>2412548.46</v>
      </c>
      <c r="DR486" s="319">
        <v>18460631.07</v>
      </c>
      <c r="DS486" s="319">
        <v>54408813.310000002</v>
      </c>
      <c r="DT486" s="319">
        <v>23449557.920000002</v>
      </c>
      <c r="DU486" s="319">
        <v>32059492.91</v>
      </c>
      <c r="DV486" s="319">
        <v>6399311.7199999997</v>
      </c>
      <c r="DW486" s="319">
        <v>8795110.1400000006</v>
      </c>
      <c r="DX486" s="319">
        <v>22774128.84</v>
      </c>
      <c r="DY486" s="319">
        <v>21148586.77</v>
      </c>
      <c r="DZ486" s="319">
        <v>13807997.77</v>
      </c>
      <c r="EA486" s="319">
        <v>134354999.22999999</v>
      </c>
      <c r="EB486" s="319">
        <v>16692551.92</v>
      </c>
      <c r="EC486" s="319">
        <v>11516403.529999999</v>
      </c>
      <c r="ED486" s="319">
        <v>4822798.2</v>
      </c>
      <c r="EE486" s="319">
        <v>9949976.1199999992</v>
      </c>
      <c r="EF486" s="319">
        <v>1638373.46</v>
      </c>
      <c r="EG486" s="319">
        <v>42874823.259999998</v>
      </c>
      <c r="EH486" s="319">
        <v>4447617.7</v>
      </c>
      <c r="EI486" s="319">
        <v>18858178.370000001</v>
      </c>
      <c r="EJ486" s="319">
        <v>49502034.549999997</v>
      </c>
      <c r="EK486" s="319">
        <v>5225037.55</v>
      </c>
      <c r="EL486" s="319">
        <v>2463387.63</v>
      </c>
      <c r="EM486" s="319">
        <v>16796473.18</v>
      </c>
      <c r="EN486" s="319">
        <v>13387054.130000001</v>
      </c>
      <c r="EO486" s="319">
        <v>21196682.489999998</v>
      </c>
      <c r="EP486" s="319">
        <v>21848295.199999999</v>
      </c>
      <c r="EQ486" s="319">
        <v>4955219.75</v>
      </c>
      <c r="ER486" s="319">
        <v>12969683.529999999</v>
      </c>
      <c r="ES486" s="319">
        <v>3610394.45</v>
      </c>
      <c r="ET486" s="319">
        <v>13269679.359999999</v>
      </c>
      <c r="EU486" s="319">
        <v>6925888.5999999996</v>
      </c>
      <c r="EV486" s="319">
        <v>3069668.83</v>
      </c>
      <c r="EW486" s="319">
        <v>15337070.630000001</v>
      </c>
      <c r="EX486" s="319">
        <v>19250776.84</v>
      </c>
      <c r="EY486" s="319">
        <v>112770827.44</v>
      </c>
      <c r="EZ486" s="319">
        <v>3478120459.2199998</v>
      </c>
      <c r="FA486" s="319">
        <v>12579308.5</v>
      </c>
      <c r="FB486" s="319">
        <v>12453787.189999999</v>
      </c>
      <c r="FC486" s="319">
        <v>64135088.060000002</v>
      </c>
      <c r="FD486" s="319">
        <v>9244474.3499999996</v>
      </c>
      <c r="FE486" s="319">
        <v>108694727.81</v>
      </c>
      <c r="FF486" s="319">
        <v>19359824.559999999</v>
      </c>
      <c r="FG486" s="319">
        <v>4064401.34</v>
      </c>
      <c r="FH486" s="319">
        <v>51926180.149999999</v>
      </c>
      <c r="FI486" s="319">
        <v>5238344.2300000004</v>
      </c>
      <c r="FJ486" s="319">
        <v>27490011.82</v>
      </c>
      <c r="FK486" s="319">
        <v>7969536.0499999998</v>
      </c>
      <c r="FL486" s="319">
        <v>900310.4</v>
      </c>
      <c r="FM486" s="319">
        <v>39625728.880000003</v>
      </c>
      <c r="FN486" s="319">
        <v>3956373.74</v>
      </c>
      <c r="FO486" s="319">
        <v>7279214.5599999996</v>
      </c>
      <c r="FP486" s="319">
        <v>3244100.28</v>
      </c>
      <c r="FQ486" s="319">
        <v>8337668.7699999996</v>
      </c>
      <c r="FR486" s="319">
        <v>91465581</v>
      </c>
      <c r="FS486" s="319">
        <v>3711681.75</v>
      </c>
      <c r="FT486" s="319">
        <v>7446444.4400000004</v>
      </c>
      <c r="FU486" s="319">
        <v>6579022.2199999997</v>
      </c>
      <c r="FV486" s="319">
        <v>2040581.82</v>
      </c>
      <c r="FW486" s="319">
        <v>1159200.95</v>
      </c>
      <c r="FX486" s="319">
        <v>27868569.969999999</v>
      </c>
      <c r="FY486" s="319">
        <v>41736836.390000001</v>
      </c>
      <c r="FZ486" s="319">
        <v>2301118.67</v>
      </c>
      <c r="GA486" s="319">
        <v>2550318.4300000002</v>
      </c>
      <c r="GB486" s="319">
        <v>4571268.9000000004</v>
      </c>
      <c r="GC486" s="319">
        <v>4063492.26</v>
      </c>
      <c r="GD486" s="319">
        <v>9407913.25</v>
      </c>
      <c r="GE486" s="319">
        <v>25076796.579999998</v>
      </c>
      <c r="GF486" s="319">
        <v>6279101.0300000003</v>
      </c>
      <c r="GG486" s="319">
        <v>26279712.710000001</v>
      </c>
      <c r="GH486" s="319">
        <v>3565426.28</v>
      </c>
      <c r="GI486" s="319">
        <v>12754529.75</v>
      </c>
      <c r="GJ486" s="319">
        <v>7190045.2000000002</v>
      </c>
      <c r="GK486" s="319">
        <v>181062498.99000001</v>
      </c>
      <c r="GL486" s="319">
        <v>29980059.859999999</v>
      </c>
      <c r="GM486" s="319">
        <v>175931273.53999999</v>
      </c>
      <c r="GN486" s="319">
        <v>10253780.029999999</v>
      </c>
      <c r="GO486" s="319">
        <v>44831598.609999999</v>
      </c>
      <c r="GP486" s="319">
        <v>1435034.19</v>
      </c>
      <c r="GQ486" s="319">
        <v>1477898.18</v>
      </c>
      <c r="GR486" s="319">
        <v>13050150.310000001</v>
      </c>
      <c r="GS486" s="319">
        <v>421768222.81</v>
      </c>
      <c r="GT486" s="319">
        <v>3066104.47</v>
      </c>
      <c r="GU486" s="319">
        <v>117664194.8</v>
      </c>
      <c r="GV486" s="319">
        <v>5414918.3600000003</v>
      </c>
      <c r="GW486" s="319">
        <v>2360234.9500000002</v>
      </c>
      <c r="GX486" s="319">
        <v>91597643.989999995</v>
      </c>
      <c r="GY486" s="319">
        <v>3895087.92</v>
      </c>
      <c r="GZ486" s="319">
        <v>15264557.34</v>
      </c>
      <c r="HA486" s="319">
        <v>26475689.289999999</v>
      </c>
      <c r="HB486" s="319">
        <v>3540670.22</v>
      </c>
      <c r="HC486" s="319">
        <v>82305406.840000004</v>
      </c>
      <c r="HD486" s="319">
        <v>2099116.15</v>
      </c>
      <c r="HE486" s="319">
        <v>3373635.06</v>
      </c>
      <c r="HF486" s="319">
        <v>5703652.7400000002</v>
      </c>
      <c r="HG486" s="319">
        <v>33108132.350000001</v>
      </c>
      <c r="HH486" s="319">
        <v>84685237.890000001</v>
      </c>
      <c r="HI486" s="319">
        <v>25245257.899999999</v>
      </c>
      <c r="HJ486" s="319">
        <v>10032256.140000001</v>
      </c>
      <c r="HK486" s="319">
        <v>3941440.15</v>
      </c>
      <c r="HL486" s="319">
        <v>15508261.640000001</v>
      </c>
      <c r="HM486" s="319">
        <v>8946918.0800000001</v>
      </c>
      <c r="HN486" s="319">
        <v>5498150.0499999998</v>
      </c>
      <c r="HO486" s="319">
        <v>10985447.390000001</v>
      </c>
      <c r="HP486" s="319">
        <v>46227411.829999998</v>
      </c>
      <c r="HQ486" s="319">
        <v>1813692.39</v>
      </c>
      <c r="HR486" s="319">
        <v>28249706.969999999</v>
      </c>
      <c r="HS486" s="319">
        <v>1775412.59</v>
      </c>
      <c r="HT486" s="319">
        <v>114836015.61</v>
      </c>
      <c r="HU486" s="319">
        <v>3637237.99</v>
      </c>
      <c r="HV486" s="319">
        <v>35623790.609999999</v>
      </c>
      <c r="HW486" s="319">
        <v>244379268.38999999</v>
      </c>
      <c r="HX486" s="319">
        <v>5215551.71</v>
      </c>
      <c r="HY486" s="319">
        <v>174642407.41999999</v>
      </c>
      <c r="HZ486" s="319">
        <v>9722475.8800000008</v>
      </c>
      <c r="IA486" s="319">
        <v>4307813.25</v>
      </c>
      <c r="IB486" s="319">
        <v>18220817.079999998</v>
      </c>
      <c r="IC486" s="319">
        <v>99047694.950000003</v>
      </c>
      <c r="ID486" s="319">
        <v>5202095.66</v>
      </c>
      <c r="IE486" s="319">
        <v>36972563.799999997</v>
      </c>
      <c r="IF486" s="319">
        <v>3942944.4</v>
      </c>
      <c r="IG486" s="319">
        <v>5104741.66</v>
      </c>
      <c r="IH486" s="319">
        <v>2057847.96</v>
      </c>
      <c r="II486" s="319">
        <v>5715798.2699999996</v>
      </c>
      <c r="IJ486" s="319">
        <v>27253335.309999999</v>
      </c>
      <c r="IK486" s="319">
        <v>1812111.35</v>
      </c>
      <c r="IL486" s="319">
        <v>2558790.16</v>
      </c>
      <c r="IM486" s="319">
        <v>4509175.22</v>
      </c>
      <c r="IN486" s="319">
        <v>23642519.77</v>
      </c>
      <c r="IO486" s="319">
        <v>9224487.5</v>
      </c>
      <c r="IP486" s="319">
        <v>3745551.88</v>
      </c>
      <c r="IQ486" s="319">
        <v>5212696.76</v>
      </c>
      <c r="IR486" s="319">
        <v>91691170.640000001</v>
      </c>
      <c r="IS486" s="319">
        <v>40709622.490000002</v>
      </c>
      <c r="IT486" s="319">
        <v>30450096.140000001</v>
      </c>
      <c r="IU486" s="319">
        <v>2828942.7</v>
      </c>
      <c r="IV486" s="319">
        <v>26387657.460000001</v>
      </c>
      <c r="IW486" s="319">
        <v>7604894.9000000004</v>
      </c>
      <c r="IX486" s="319">
        <v>1435463.99</v>
      </c>
      <c r="IY486" s="319">
        <v>13127661.34</v>
      </c>
      <c r="IZ486" s="319">
        <v>9195814.0700000003</v>
      </c>
      <c r="JA486" s="319">
        <v>7906488.7699999996</v>
      </c>
      <c r="JB486" s="319">
        <v>6215416.8300000001</v>
      </c>
      <c r="JC486" s="319">
        <v>10957495.880000001</v>
      </c>
      <c r="JD486" s="319">
        <v>2512189.77</v>
      </c>
      <c r="JE486" s="319">
        <v>1324332.6499999999</v>
      </c>
      <c r="JF486" s="319">
        <v>30010355.050000001</v>
      </c>
      <c r="JG486" s="319">
        <v>1991108.39</v>
      </c>
      <c r="JH486" s="319">
        <v>10686547.449999999</v>
      </c>
      <c r="JI486" s="319">
        <v>16538907.720000001</v>
      </c>
      <c r="JJ486" s="319">
        <v>19377968.32</v>
      </c>
      <c r="JK486" s="319">
        <v>3126648.75</v>
      </c>
      <c r="JL486" s="319">
        <v>4842577.79</v>
      </c>
      <c r="JM486" s="319">
        <v>1485576.77</v>
      </c>
      <c r="JN486" s="319">
        <v>1887117.26</v>
      </c>
      <c r="JO486" s="319">
        <v>20235273.82</v>
      </c>
      <c r="JP486" s="319">
        <v>3130553.63</v>
      </c>
      <c r="JQ486" s="319">
        <v>3521163.69</v>
      </c>
      <c r="JR486" s="319">
        <v>1586319.49</v>
      </c>
      <c r="JS486" s="319">
        <v>51609071.799999997</v>
      </c>
      <c r="JT486" s="319">
        <v>6190441.2400000002</v>
      </c>
      <c r="JU486" s="319">
        <v>25384663.34</v>
      </c>
      <c r="JV486" s="319">
        <v>262518619.21000001</v>
      </c>
      <c r="JW486" s="319">
        <v>8959800.8000000007</v>
      </c>
      <c r="JX486" s="319">
        <v>9247375.0700000003</v>
      </c>
      <c r="JY486" s="319">
        <v>662640.26</v>
      </c>
      <c r="JZ486" s="319">
        <v>1653613.96</v>
      </c>
      <c r="KA486" s="319">
        <v>10120742.460000001</v>
      </c>
      <c r="KB486" s="319">
        <v>6325396.6600000001</v>
      </c>
      <c r="KC486" s="319">
        <v>3896879.75</v>
      </c>
      <c r="KD486" s="319">
        <v>7019479.9199999999</v>
      </c>
      <c r="KE486" s="319">
        <v>51650606.829999998</v>
      </c>
      <c r="KF486" s="319">
        <v>1935452.73</v>
      </c>
      <c r="KG486" s="319">
        <v>5826481.2800000003</v>
      </c>
      <c r="KH486" s="319">
        <v>4405715.59</v>
      </c>
      <c r="KI486" s="319">
        <v>13128407.810000001</v>
      </c>
      <c r="KJ486" s="319">
        <v>4443733.99</v>
      </c>
      <c r="KK486" s="319">
        <v>1764407.81</v>
      </c>
      <c r="KL486" s="319">
        <v>4768776.63</v>
      </c>
      <c r="KM486" s="319">
        <v>5031982.0599999996</v>
      </c>
      <c r="KN486" s="319">
        <v>8276268.6799999997</v>
      </c>
      <c r="KO486" s="319">
        <v>34113845</v>
      </c>
      <c r="KP486" s="319">
        <v>16836376.449999999</v>
      </c>
      <c r="KQ486" s="319">
        <v>369754617.25</v>
      </c>
      <c r="KR486" s="319">
        <v>40505829.909999996</v>
      </c>
      <c r="KS486" s="318">
        <v>8801699.4900000002</v>
      </c>
      <c r="KU486" s="338" t="s">
        <v>944</v>
      </c>
      <c r="KV486" s="312" t="s">
        <v>943</v>
      </c>
      <c r="KY486" s="312" t="s">
        <v>943</v>
      </c>
    </row>
    <row r="487" spans="1:311" x14ac:dyDescent="0.25">
      <c r="A487" s="317">
        <v>2023</v>
      </c>
      <c r="B487" s="316" t="s">
        <v>891</v>
      </c>
      <c r="C487" s="316" t="s">
        <v>922</v>
      </c>
      <c r="D487" s="316" t="s">
        <v>931</v>
      </c>
      <c r="E487" s="316" t="s">
        <v>846</v>
      </c>
      <c r="F487" s="315">
        <v>123589.05</v>
      </c>
      <c r="G487" s="315">
        <v>30248.1</v>
      </c>
      <c r="H487" s="315">
        <v>548203.5</v>
      </c>
      <c r="I487" s="315">
        <v>107945.60000000001</v>
      </c>
      <c r="J487" s="315">
        <v>27503.599999999999</v>
      </c>
      <c r="K487" s="315">
        <v>64379.5</v>
      </c>
      <c r="L487" s="315">
        <v>18400</v>
      </c>
      <c r="M487" s="315">
        <v>88495</v>
      </c>
      <c r="N487" s="315">
        <v>385056.6</v>
      </c>
      <c r="O487" s="315">
        <v>304155</v>
      </c>
      <c r="P487" s="315">
        <v>196730.4</v>
      </c>
      <c r="Q487" s="315">
        <v>59826.25</v>
      </c>
      <c r="R487" s="315">
        <v>144040.20000000001</v>
      </c>
      <c r="S487" s="315">
        <v>12677.5</v>
      </c>
      <c r="T487" s="315">
        <v>101830.1</v>
      </c>
      <c r="U487" s="315">
        <v>196540.79999999999</v>
      </c>
      <c r="V487" s="315">
        <v>401949.9</v>
      </c>
      <c r="W487" s="315">
        <v>31653</v>
      </c>
      <c r="X487" s="315">
        <v>127047.8</v>
      </c>
      <c r="Y487" s="315">
        <v>28820</v>
      </c>
      <c r="Z487" s="315">
        <v>62924.35</v>
      </c>
      <c r="AA487" s="315">
        <v>346730</v>
      </c>
      <c r="AB487" s="315">
        <v>143091.20000000001</v>
      </c>
      <c r="AC487" s="315">
        <v>255</v>
      </c>
      <c r="AD487" s="315">
        <v>833859.9</v>
      </c>
      <c r="AE487" s="315">
        <v>18400</v>
      </c>
      <c r="AF487" s="315">
        <v>162654.95000000001</v>
      </c>
      <c r="AG487" s="315">
        <v>42735.199999999997</v>
      </c>
      <c r="AH487" s="315">
        <v>99175.7</v>
      </c>
      <c r="AI487" s="315">
        <v>88308.25</v>
      </c>
      <c r="AJ487" s="315">
        <v>75563.350000000006</v>
      </c>
      <c r="AK487" s="315">
        <v>36864.65</v>
      </c>
      <c r="AL487" s="315">
        <v>380930.55</v>
      </c>
      <c r="AM487" s="315">
        <v>79536</v>
      </c>
      <c r="AN487" s="315">
        <v>92770</v>
      </c>
      <c r="AO487" s="315">
        <v>96298.95</v>
      </c>
      <c r="AP487" s="315">
        <v>132104.4</v>
      </c>
      <c r="AQ487" s="315">
        <v>33595</v>
      </c>
      <c r="AR487" s="315">
        <v>153830</v>
      </c>
      <c r="AS487" s="315">
        <v>93529.600000000006</v>
      </c>
      <c r="AT487" s="315">
        <v>66954.600000000006</v>
      </c>
      <c r="AU487" s="315">
        <v>189485.19</v>
      </c>
      <c r="AV487" s="315">
        <v>99882.13</v>
      </c>
      <c r="AW487" s="315">
        <v>590498</v>
      </c>
      <c r="AX487" s="315">
        <v>24517.65</v>
      </c>
      <c r="AY487" s="315">
        <v>93072.45</v>
      </c>
      <c r="AZ487" s="315">
        <v>111639.9</v>
      </c>
      <c r="BA487" s="315">
        <v>24923.65</v>
      </c>
      <c r="BB487" s="315">
        <v>37885.25</v>
      </c>
      <c r="BC487" s="315">
        <v>245627.2</v>
      </c>
      <c r="BD487" s="315">
        <v>345405.95</v>
      </c>
      <c r="BE487" s="315">
        <v>180360</v>
      </c>
      <c r="BF487" s="315">
        <v>24053</v>
      </c>
      <c r="BG487" s="315">
        <v>27543.15</v>
      </c>
      <c r="BH487" s="315">
        <v>41569.949999999997</v>
      </c>
      <c r="BI487" s="315">
        <v>503993.95</v>
      </c>
      <c r="BJ487" s="315">
        <v>18216</v>
      </c>
      <c r="BK487" s="315">
        <v>368271.2</v>
      </c>
      <c r="BL487" s="315">
        <v>22500</v>
      </c>
      <c r="BM487" s="315">
        <v>130667.65</v>
      </c>
      <c r="BN487" s="315">
        <v>329094.3</v>
      </c>
      <c r="BO487" s="315">
        <v>162717.20000000001</v>
      </c>
      <c r="BP487" s="315">
        <v>93999.34</v>
      </c>
      <c r="BQ487" s="315">
        <v>31967.1</v>
      </c>
      <c r="BR487" s="315">
        <v>128138.7</v>
      </c>
      <c r="BS487" s="315">
        <v>161053.6</v>
      </c>
      <c r="BT487" s="315">
        <v>49480.05</v>
      </c>
      <c r="BU487" s="315">
        <v>22673.75</v>
      </c>
      <c r="BV487" s="315">
        <v>9955</v>
      </c>
      <c r="BW487" s="315">
        <v>295264.15000000002</v>
      </c>
      <c r="BX487" s="315">
        <v>120782.35</v>
      </c>
      <c r="BY487" s="315">
        <v>242230</v>
      </c>
      <c r="BZ487" s="315">
        <v>69917.149999999994</v>
      </c>
      <c r="CA487" s="315">
        <v>60023.85</v>
      </c>
      <c r="CB487" s="315">
        <v>66568.05</v>
      </c>
      <c r="CC487" s="315">
        <v>227240</v>
      </c>
      <c r="CD487" s="315">
        <v>173951</v>
      </c>
      <c r="CE487" s="315">
        <v>319462.3</v>
      </c>
      <c r="CF487" s="315">
        <v>347225</v>
      </c>
      <c r="CG487" s="315">
        <v>275928.84999999998</v>
      </c>
      <c r="CH487" s="315">
        <v>101941.4</v>
      </c>
      <c r="CI487" s="315">
        <v>536881</v>
      </c>
      <c r="CJ487" s="315">
        <v>56799.05</v>
      </c>
      <c r="CK487" s="315">
        <v>3762.5</v>
      </c>
      <c r="CL487" s="315">
        <v>97606.75</v>
      </c>
      <c r="CM487" s="315">
        <v>11897.85</v>
      </c>
      <c r="CN487" s="315">
        <v>162843.9</v>
      </c>
      <c r="CO487" s="315">
        <v>343240.55</v>
      </c>
      <c r="CP487" s="315">
        <v>39727.050000000003</v>
      </c>
      <c r="CQ487" s="315">
        <v>155582.5</v>
      </c>
      <c r="CR487" s="315">
        <v>15258.9</v>
      </c>
      <c r="CS487" s="315">
        <v>73150</v>
      </c>
      <c r="CT487" s="315">
        <v>84367.95</v>
      </c>
      <c r="CU487" s="315">
        <v>40577.199999999997</v>
      </c>
      <c r="CV487" s="315">
        <v>37585.550000000003</v>
      </c>
      <c r="CW487" s="315">
        <v>59826.84</v>
      </c>
      <c r="CX487" s="315">
        <v>105433</v>
      </c>
      <c r="CY487" s="315">
        <v>95406.9</v>
      </c>
      <c r="CZ487" s="315">
        <v>431651</v>
      </c>
      <c r="DA487" s="315">
        <v>114305</v>
      </c>
      <c r="DB487" s="315">
        <v>276938.90000000002</v>
      </c>
      <c r="DC487" s="315">
        <v>107115.3</v>
      </c>
      <c r="DD487" s="315">
        <v>819768.3</v>
      </c>
      <c r="DE487" s="315">
        <v>439205.6</v>
      </c>
      <c r="DF487" s="315">
        <v>5870</v>
      </c>
      <c r="DG487" s="315">
        <v>62279.1</v>
      </c>
      <c r="DH487" s="315">
        <v>102476.1</v>
      </c>
      <c r="DI487" s="315">
        <v>126562.5</v>
      </c>
      <c r="DJ487" s="315">
        <v>295432.3</v>
      </c>
      <c r="DK487" s="315">
        <v>74900</v>
      </c>
      <c r="DL487" s="315">
        <v>157045.20000000001</v>
      </c>
      <c r="DM487" s="315">
        <v>98276.05</v>
      </c>
      <c r="DN487" s="315">
        <v>53773.75</v>
      </c>
      <c r="DO487" s="315">
        <v>61467.5</v>
      </c>
      <c r="DP487" s="315">
        <v>34803.5</v>
      </c>
      <c r="DQ487" s="315">
        <v>27296.1</v>
      </c>
      <c r="DR487" s="315">
        <v>162163.75</v>
      </c>
      <c r="DS487" s="315">
        <v>269260.40000000002</v>
      </c>
      <c r="DT487" s="315">
        <v>183941.41</v>
      </c>
      <c r="DU487" s="315">
        <v>14421.6</v>
      </c>
      <c r="DV487" s="315">
        <v>48986</v>
      </c>
      <c r="DW487" s="315">
        <v>276940.40000000002</v>
      </c>
      <c r="DX487" s="315">
        <v>152866</v>
      </c>
      <c r="DY487" s="315">
        <v>119666.99</v>
      </c>
      <c r="DZ487" s="315">
        <v>222047.4</v>
      </c>
      <c r="EA487" s="315">
        <v>767799.55</v>
      </c>
      <c r="EB487" s="315">
        <v>105802.45</v>
      </c>
      <c r="EC487" s="315">
        <v>93769.15</v>
      </c>
      <c r="ED487" s="315">
        <v>38270.65</v>
      </c>
      <c r="EE487" s="315">
        <v>115474.71</v>
      </c>
      <c r="EF487" s="315">
        <v>18308.650000000001</v>
      </c>
      <c r="EG487" s="315">
        <v>348427.5</v>
      </c>
      <c r="EH487" s="315">
        <v>62518.400000000001</v>
      </c>
      <c r="EI487" s="315">
        <v>192930</v>
      </c>
      <c r="EJ487" s="315">
        <v>455395.15</v>
      </c>
      <c r="EK487" s="315">
        <v>65754.539999999994</v>
      </c>
      <c r="EL487" s="315">
        <v>72793.95</v>
      </c>
      <c r="EM487" s="315">
        <v>238748.65</v>
      </c>
      <c r="EN487" s="315">
        <v>146264.45000000001</v>
      </c>
      <c r="EO487" s="315">
        <v>350114.55</v>
      </c>
      <c r="EP487" s="315">
        <v>163058.20000000001</v>
      </c>
      <c r="EQ487" s="315">
        <v>64808.9</v>
      </c>
      <c r="ER487" s="315">
        <v>254484.2</v>
      </c>
      <c r="ES487" s="315">
        <v>40624</v>
      </c>
      <c r="ET487" s="315">
        <v>150899</v>
      </c>
      <c r="EU487" s="315">
        <v>103296</v>
      </c>
      <c r="EV487" s="315">
        <v>24761.45</v>
      </c>
      <c r="EW487" s="315">
        <v>143075.20000000001</v>
      </c>
      <c r="EX487" s="315">
        <v>178348.45</v>
      </c>
      <c r="EY487" s="315">
        <v>378218.1</v>
      </c>
      <c r="EZ487" s="315">
        <v>647565.80000000005</v>
      </c>
      <c r="FA487" s="315">
        <v>93420.2</v>
      </c>
      <c r="FB487" s="315">
        <v>165621.54999999999</v>
      </c>
      <c r="FC487" s="315">
        <v>607026</v>
      </c>
      <c r="FD487" s="315">
        <v>204921.7</v>
      </c>
      <c r="FE487" s="315">
        <v>492900.55</v>
      </c>
      <c r="FF487" s="315">
        <v>200485</v>
      </c>
      <c r="FG487" s="315">
        <v>32717.55</v>
      </c>
      <c r="FH487" s="315">
        <v>287123.34999999998</v>
      </c>
      <c r="FI487" s="315">
        <v>55937.8</v>
      </c>
      <c r="FJ487" s="315">
        <v>238593.8</v>
      </c>
      <c r="FK487" s="315">
        <v>95805.15</v>
      </c>
      <c r="FL487" s="315">
        <v>14431.1</v>
      </c>
      <c r="FM487" s="315">
        <v>277945.45</v>
      </c>
      <c r="FN487" s="315">
        <v>121441.38</v>
      </c>
      <c r="FO487" s="315">
        <v>119150</v>
      </c>
      <c r="FP487" s="315">
        <v>4695</v>
      </c>
      <c r="FQ487" s="315">
        <v>111741</v>
      </c>
      <c r="FR487" s="315">
        <v>466917.9</v>
      </c>
      <c r="FS487" s="315">
        <v>58727.5</v>
      </c>
      <c r="FT487" s="315">
        <v>129753.2</v>
      </c>
      <c r="FU487" s="315">
        <v>121053.8</v>
      </c>
      <c r="FV487" s="315">
        <v>23786.85</v>
      </c>
      <c r="FW487" s="315">
        <v>320</v>
      </c>
      <c r="FX487" s="315">
        <v>122647.5</v>
      </c>
      <c r="FY487" s="315">
        <v>242956.25</v>
      </c>
      <c r="FZ487" s="315">
        <v>63125</v>
      </c>
      <c r="GA487" s="315">
        <v>42681.25</v>
      </c>
      <c r="GB487" s="315">
        <v>94547.5</v>
      </c>
      <c r="GC487" s="315">
        <v>20298.349999999999</v>
      </c>
      <c r="GD487" s="315">
        <v>98972.3</v>
      </c>
      <c r="GE487" s="315">
        <v>224225.5</v>
      </c>
      <c r="GF487" s="315">
        <v>126982.1</v>
      </c>
      <c r="GG487" s="315">
        <v>224789.3</v>
      </c>
      <c r="GH487" s="315">
        <v>62484</v>
      </c>
      <c r="GI487" s="315">
        <v>12437.5</v>
      </c>
      <c r="GJ487" s="315">
        <v>131462.5</v>
      </c>
      <c r="GK487" s="315">
        <v>1013714.1</v>
      </c>
      <c r="GL487" s="315">
        <v>178612.15</v>
      </c>
      <c r="GM487" s="315">
        <v>934965.5</v>
      </c>
      <c r="GN487" s="315">
        <v>52354.1</v>
      </c>
      <c r="GO487" s="315">
        <v>346017.2</v>
      </c>
      <c r="GP487" s="315">
        <v>27810.57</v>
      </c>
      <c r="GQ487" s="315">
        <v>15932.3</v>
      </c>
      <c r="GR487" s="315">
        <v>189251.15</v>
      </c>
      <c r="GS487" s="315">
        <v>971297.65</v>
      </c>
      <c r="GT487" s="315">
        <v>43183.05</v>
      </c>
      <c r="GU487" s="315">
        <v>590915</v>
      </c>
      <c r="GV487" s="315">
        <v>56907.8</v>
      </c>
      <c r="GW487" s="315">
        <v>30871</v>
      </c>
      <c r="GX487" s="315">
        <v>368959.4</v>
      </c>
      <c r="GY487" s="315">
        <v>48235.8</v>
      </c>
      <c r="GZ487" s="315">
        <v>262366.75</v>
      </c>
      <c r="HA487" s="315">
        <v>253694.15</v>
      </c>
      <c r="HB487" s="315">
        <v>81726.100000000006</v>
      </c>
      <c r="HC487" s="315">
        <v>393539.2</v>
      </c>
      <c r="HD487" s="315">
        <v>35639.550000000003</v>
      </c>
      <c r="HE487" s="315">
        <v>90908.45</v>
      </c>
      <c r="HF487" s="315">
        <v>51659.1</v>
      </c>
      <c r="HG487" s="315">
        <v>349541.5</v>
      </c>
      <c r="HH487" s="315">
        <v>535249.15</v>
      </c>
      <c r="HI487" s="315">
        <v>224883.9</v>
      </c>
      <c r="HJ487" s="315">
        <v>177648.05</v>
      </c>
      <c r="HK487" s="315">
        <v>26515</v>
      </c>
      <c r="HL487" s="315">
        <v>190378.05</v>
      </c>
      <c r="HM487" s="315">
        <v>94015.1</v>
      </c>
      <c r="HN487" s="315">
        <v>86840</v>
      </c>
      <c r="HO487" s="315">
        <v>113756.68</v>
      </c>
      <c r="HP487" s="315">
        <v>507827.6</v>
      </c>
      <c r="HQ487" s="315">
        <v>4368.75</v>
      </c>
      <c r="HR487" s="315">
        <v>190643.25</v>
      </c>
      <c r="HS487" s="315">
        <v>25749.46</v>
      </c>
      <c r="HT487" s="315">
        <v>653844.25</v>
      </c>
      <c r="HU487" s="315">
        <v>44004.9</v>
      </c>
      <c r="HV487" s="315">
        <v>313372.2</v>
      </c>
      <c r="HW487" s="315">
        <v>737268</v>
      </c>
      <c r="HX487" s="315">
        <v>69659.350000000006</v>
      </c>
      <c r="HY487" s="315">
        <v>929638.15</v>
      </c>
      <c r="HZ487" s="315">
        <v>227575.4</v>
      </c>
      <c r="IA487" s="315">
        <v>65809</v>
      </c>
      <c r="IB487" s="315">
        <v>189596.6</v>
      </c>
      <c r="IC487" s="315">
        <v>337888.1</v>
      </c>
      <c r="ID487" s="315">
        <v>149767.15</v>
      </c>
      <c r="IE487" s="315">
        <v>273255.8</v>
      </c>
      <c r="IF487" s="315">
        <v>71812.7</v>
      </c>
      <c r="IG487" s="315">
        <v>68041.649999999994</v>
      </c>
      <c r="IH487" s="315">
        <v>5970</v>
      </c>
      <c r="II487" s="315">
        <v>95545.9</v>
      </c>
      <c r="IJ487" s="315">
        <v>166247.25</v>
      </c>
      <c r="IK487" s="315">
        <v>23260</v>
      </c>
      <c r="IL487" s="315">
        <v>17800</v>
      </c>
      <c r="IM487" s="315">
        <v>121244.4</v>
      </c>
      <c r="IN487" s="315">
        <v>307614.09999999998</v>
      </c>
      <c r="IO487" s="315">
        <v>118545.60000000001</v>
      </c>
      <c r="IP487" s="315">
        <v>81708.850000000006</v>
      </c>
      <c r="IQ487" s="315">
        <v>67846.55</v>
      </c>
      <c r="IR487" s="315">
        <v>367887.71</v>
      </c>
      <c r="IS487" s="315">
        <v>317206.7</v>
      </c>
      <c r="IT487" s="315">
        <v>15870</v>
      </c>
      <c r="IU487" s="315">
        <v>71512.03</v>
      </c>
      <c r="IV487" s="315">
        <v>280740.2</v>
      </c>
      <c r="IW487" s="315">
        <v>40529.25</v>
      </c>
      <c r="IX487" s="315">
        <v>18820.11</v>
      </c>
      <c r="IY487" s="315">
        <v>181000.5</v>
      </c>
      <c r="IZ487" s="315">
        <v>60351.25</v>
      </c>
      <c r="JA487" s="315">
        <v>121314.05</v>
      </c>
      <c r="JB487" s="315">
        <v>41446.050000000003</v>
      </c>
      <c r="JC487" s="315">
        <v>153862.5</v>
      </c>
      <c r="JD487" s="315">
        <v>51152.5</v>
      </c>
      <c r="JE487" s="315">
        <v>20000.650000000001</v>
      </c>
      <c r="JF487" s="315">
        <v>185040.05</v>
      </c>
      <c r="JG487" s="315">
        <v>101942.39999999999</v>
      </c>
      <c r="JH487" s="315">
        <v>68187.5</v>
      </c>
      <c r="JI487" s="315">
        <v>220100</v>
      </c>
      <c r="JJ487" s="315">
        <v>217742</v>
      </c>
      <c r="JK487" s="315">
        <v>57822.2</v>
      </c>
      <c r="JL487" s="315">
        <v>55563</v>
      </c>
      <c r="JM487" s="315">
        <v>13055.75</v>
      </c>
      <c r="JN487" s="315">
        <v>25400.2</v>
      </c>
      <c r="JO487" s="315">
        <v>322744.2</v>
      </c>
      <c r="JP487" s="315">
        <v>79902.100000000006</v>
      </c>
      <c r="JQ487" s="315">
        <v>93196.73</v>
      </c>
      <c r="JR487" s="315">
        <v>20600</v>
      </c>
      <c r="JS487" s="315">
        <v>271785.2</v>
      </c>
      <c r="JT487" s="315">
        <v>34820</v>
      </c>
      <c r="JU487" s="315">
        <v>40868.75</v>
      </c>
      <c r="JV487" s="315">
        <v>894942.2</v>
      </c>
      <c r="JW487" s="315">
        <v>235445.15</v>
      </c>
      <c r="JX487" s="315">
        <v>190977.25</v>
      </c>
      <c r="JY487" s="315">
        <v>3950</v>
      </c>
      <c r="JZ487" s="315">
        <v>20632.5</v>
      </c>
      <c r="KA487" s="315">
        <v>111386</v>
      </c>
      <c r="KB487" s="315">
        <v>234405.25</v>
      </c>
      <c r="KC487" s="315">
        <v>102295.55</v>
      </c>
      <c r="KD487" s="315">
        <v>53209.7</v>
      </c>
      <c r="KE487" s="315">
        <v>384599</v>
      </c>
      <c r="KF487" s="315">
        <v>80341.05</v>
      </c>
      <c r="KG487" s="315">
        <v>96651.95</v>
      </c>
      <c r="KH487" s="315">
        <v>99775.05</v>
      </c>
      <c r="KI487" s="315">
        <v>174984.35</v>
      </c>
      <c r="KJ487" s="315">
        <v>105869.3</v>
      </c>
      <c r="KK487" s="315">
        <v>0</v>
      </c>
      <c r="KL487" s="315">
        <v>1870</v>
      </c>
      <c r="KM487" s="315">
        <v>38740</v>
      </c>
      <c r="KN487" s="315">
        <v>87014.3</v>
      </c>
      <c r="KO487" s="315">
        <v>289358.8</v>
      </c>
      <c r="KP487" s="315">
        <v>153407.04999999999</v>
      </c>
      <c r="KQ487" s="315">
        <v>1416286.4</v>
      </c>
      <c r="KR487" s="315">
        <v>112351.3</v>
      </c>
      <c r="KS487" s="314">
        <v>209104.15</v>
      </c>
      <c r="KU487" s="312">
        <v>30</v>
      </c>
      <c r="KV487" s="312">
        <v>300</v>
      </c>
      <c r="KY487" s="312" t="s">
        <v>943</v>
      </c>
    </row>
    <row r="488" spans="1:311" x14ac:dyDescent="0.25">
      <c r="A488" s="321">
        <v>2023</v>
      </c>
      <c r="B488" s="320" t="s">
        <v>891</v>
      </c>
      <c r="C488" s="320" t="s">
        <v>922</v>
      </c>
      <c r="D488" s="320" t="s">
        <v>930</v>
      </c>
      <c r="E488" s="320" t="s">
        <v>846</v>
      </c>
      <c r="F488" s="319">
        <v>286474.71000000002</v>
      </c>
      <c r="G488" s="319">
        <v>66567.5</v>
      </c>
      <c r="H488" s="319">
        <v>7832052.8300000001</v>
      </c>
      <c r="I488" s="319">
        <v>238046.62</v>
      </c>
      <c r="J488" s="319">
        <v>69255.91</v>
      </c>
      <c r="K488" s="319">
        <v>239053.99</v>
      </c>
      <c r="L488" s="319">
        <v>2134334.15</v>
      </c>
      <c r="M488" s="319">
        <v>614347.5</v>
      </c>
      <c r="N488" s="319">
        <v>5066854.25</v>
      </c>
      <c r="O488" s="319">
        <v>2456706.2999999998</v>
      </c>
      <c r="P488" s="319">
        <v>654963.1</v>
      </c>
      <c r="Q488" s="319">
        <v>191891.1</v>
      </c>
      <c r="R488" s="319">
        <v>1123725.95</v>
      </c>
      <c r="S488" s="319">
        <v>1920039.5</v>
      </c>
      <c r="T488" s="319">
        <v>400069.9</v>
      </c>
      <c r="U488" s="319">
        <v>1366135.55</v>
      </c>
      <c r="V488" s="319">
        <v>4677875.5999999996</v>
      </c>
      <c r="W488" s="319">
        <v>63917.35</v>
      </c>
      <c r="X488" s="319">
        <v>652379.9</v>
      </c>
      <c r="Y488" s="319">
        <v>140926.65</v>
      </c>
      <c r="Z488" s="319">
        <v>164264.54999999999</v>
      </c>
      <c r="AA488" s="319">
        <v>5570915.7999999998</v>
      </c>
      <c r="AB488" s="319">
        <v>1235046.1499999999</v>
      </c>
      <c r="AC488" s="319">
        <v>77139.55</v>
      </c>
      <c r="AD488" s="319">
        <v>10102132.949999999</v>
      </c>
      <c r="AE488" s="319">
        <v>62996.1</v>
      </c>
      <c r="AF488" s="319">
        <v>315057.2</v>
      </c>
      <c r="AG488" s="319">
        <v>214541.5</v>
      </c>
      <c r="AH488" s="319">
        <v>261003.35</v>
      </c>
      <c r="AI488" s="319">
        <v>377584.95</v>
      </c>
      <c r="AJ488" s="319">
        <v>352683.87</v>
      </c>
      <c r="AK488" s="319">
        <v>59559.3</v>
      </c>
      <c r="AL488" s="319">
        <v>3611722.65</v>
      </c>
      <c r="AM488" s="319">
        <v>180737.05</v>
      </c>
      <c r="AN488" s="319">
        <v>327648.55</v>
      </c>
      <c r="AO488" s="319">
        <v>253468.85</v>
      </c>
      <c r="AP488" s="319">
        <v>188580.65</v>
      </c>
      <c r="AQ488" s="319">
        <v>65906.3</v>
      </c>
      <c r="AR488" s="319">
        <v>421260.2</v>
      </c>
      <c r="AS488" s="319">
        <v>583484.80000000005</v>
      </c>
      <c r="AT488" s="319">
        <v>246711.9</v>
      </c>
      <c r="AU488" s="319">
        <v>316561.76</v>
      </c>
      <c r="AV488" s="319">
        <v>140036.35</v>
      </c>
      <c r="AW488" s="319">
        <v>7957078.9500000002</v>
      </c>
      <c r="AX488" s="319">
        <v>65352.6</v>
      </c>
      <c r="AY488" s="319">
        <v>95714.3</v>
      </c>
      <c r="AZ488" s="319">
        <v>439344.33</v>
      </c>
      <c r="BA488" s="319">
        <v>37901.1</v>
      </c>
      <c r="BB488" s="319">
        <v>218355.45</v>
      </c>
      <c r="BC488" s="319">
        <v>1327513.7</v>
      </c>
      <c r="BD488" s="319">
        <v>2928375.1</v>
      </c>
      <c r="BE488" s="319">
        <v>527411.6</v>
      </c>
      <c r="BF488" s="319">
        <v>462585.85</v>
      </c>
      <c r="BG488" s="319">
        <v>100399.2</v>
      </c>
      <c r="BH488" s="319">
        <v>57069.5</v>
      </c>
      <c r="BI488" s="319">
        <v>8140713.2999999998</v>
      </c>
      <c r="BJ488" s="319">
        <v>46084.800000000003</v>
      </c>
      <c r="BK488" s="319">
        <v>2570004.5</v>
      </c>
      <c r="BL488" s="319">
        <v>53484.25</v>
      </c>
      <c r="BM488" s="319">
        <v>173711.5</v>
      </c>
      <c r="BN488" s="319">
        <v>2564983.15</v>
      </c>
      <c r="BO488" s="319">
        <v>632051.30000000005</v>
      </c>
      <c r="BP488" s="319">
        <v>270310.75</v>
      </c>
      <c r="BQ488" s="319">
        <v>90732.4</v>
      </c>
      <c r="BR488" s="319">
        <v>609598.44999999995</v>
      </c>
      <c r="BS488" s="319">
        <v>1169808.1499999999</v>
      </c>
      <c r="BT488" s="319">
        <v>134220.85</v>
      </c>
      <c r="BU488" s="319">
        <v>51876.25</v>
      </c>
      <c r="BV488" s="319">
        <v>403777.4</v>
      </c>
      <c r="BW488" s="319">
        <v>1399471.15</v>
      </c>
      <c r="BX488" s="319">
        <v>471724.7</v>
      </c>
      <c r="BY488" s="319">
        <v>2430496.15</v>
      </c>
      <c r="BZ488" s="319">
        <v>368653.7</v>
      </c>
      <c r="CA488" s="319">
        <v>232423.8</v>
      </c>
      <c r="CB488" s="319">
        <v>233569.2</v>
      </c>
      <c r="CC488" s="319">
        <v>951493.25</v>
      </c>
      <c r="CD488" s="319">
        <v>1151018.6000000001</v>
      </c>
      <c r="CE488" s="319">
        <v>2767616.05</v>
      </c>
      <c r="CF488" s="319">
        <v>3156310.76</v>
      </c>
      <c r="CG488" s="319">
        <v>1421500.75</v>
      </c>
      <c r="CH488" s="319">
        <v>328670.5</v>
      </c>
      <c r="CI488" s="319">
        <v>8775431.0999999996</v>
      </c>
      <c r="CJ488" s="319">
        <v>118650.95</v>
      </c>
      <c r="CK488" s="319">
        <v>148973.6</v>
      </c>
      <c r="CL488" s="319">
        <v>347777.15</v>
      </c>
      <c r="CM488" s="319">
        <v>80192.7</v>
      </c>
      <c r="CN488" s="319">
        <v>1613404.9</v>
      </c>
      <c r="CO488" s="319">
        <v>1783750.75</v>
      </c>
      <c r="CP488" s="319">
        <v>87624.75</v>
      </c>
      <c r="CQ488" s="319">
        <v>466384.2</v>
      </c>
      <c r="CR488" s="319">
        <v>15231</v>
      </c>
      <c r="CS488" s="319">
        <v>253382.2</v>
      </c>
      <c r="CT488" s="319">
        <v>724404.45</v>
      </c>
      <c r="CU488" s="319">
        <v>68505.05</v>
      </c>
      <c r="CV488" s="319">
        <v>69016.12</v>
      </c>
      <c r="CW488" s="319">
        <v>190152.5</v>
      </c>
      <c r="CX488" s="319">
        <v>521991.6</v>
      </c>
      <c r="CY488" s="319">
        <v>388531.9</v>
      </c>
      <c r="CZ488" s="319">
        <v>5063935</v>
      </c>
      <c r="DA488" s="319">
        <v>1407084.01</v>
      </c>
      <c r="DB488" s="319">
        <v>1217175.6000000001</v>
      </c>
      <c r="DC488" s="319">
        <v>615126.4</v>
      </c>
      <c r="DD488" s="319">
        <v>15805514.949999999</v>
      </c>
      <c r="DE488" s="319">
        <v>8356323.9000000004</v>
      </c>
      <c r="DF488" s="319">
        <v>302569.31</v>
      </c>
      <c r="DG488" s="319">
        <v>278314.25</v>
      </c>
      <c r="DH488" s="319">
        <v>365485.65</v>
      </c>
      <c r="DI488" s="319">
        <v>346786.22</v>
      </c>
      <c r="DJ488" s="319">
        <v>1286885.05</v>
      </c>
      <c r="DK488" s="319">
        <v>414421.15</v>
      </c>
      <c r="DL488" s="319">
        <v>374966.45</v>
      </c>
      <c r="DM488" s="319">
        <v>732681.3</v>
      </c>
      <c r="DN488" s="319">
        <v>132231.45000000001</v>
      </c>
      <c r="DO488" s="319">
        <v>204020.35</v>
      </c>
      <c r="DP488" s="319">
        <v>137048.5</v>
      </c>
      <c r="DQ488" s="319">
        <v>61283.35</v>
      </c>
      <c r="DR488" s="319">
        <v>1230561.3999999999</v>
      </c>
      <c r="DS488" s="319">
        <v>2193025.7000000002</v>
      </c>
      <c r="DT488" s="319">
        <v>1086147.8</v>
      </c>
      <c r="DU488" s="319">
        <v>885884.05</v>
      </c>
      <c r="DV488" s="319">
        <v>171792</v>
      </c>
      <c r="DW488" s="319">
        <v>377518.75</v>
      </c>
      <c r="DX488" s="319">
        <v>1428305.65</v>
      </c>
      <c r="DY488" s="319">
        <v>687003.65</v>
      </c>
      <c r="DZ488" s="319">
        <v>516958.1</v>
      </c>
      <c r="EA488" s="319">
        <v>11783122.99</v>
      </c>
      <c r="EB488" s="319">
        <v>686230.5</v>
      </c>
      <c r="EC488" s="319">
        <v>403039.95</v>
      </c>
      <c r="ED488" s="319">
        <v>170780.5</v>
      </c>
      <c r="EE488" s="319">
        <v>425284.9</v>
      </c>
      <c r="EF488" s="319">
        <v>52820.800000000003</v>
      </c>
      <c r="EG488" s="319">
        <v>3301256.65</v>
      </c>
      <c r="EH488" s="319">
        <v>89125.9</v>
      </c>
      <c r="EI488" s="319">
        <v>2074018.78</v>
      </c>
      <c r="EJ488" s="319">
        <v>2808735.55</v>
      </c>
      <c r="EK488" s="319">
        <v>453823.16</v>
      </c>
      <c r="EL488" s="319">
        <v>79895.45</v>
      </c>
      <c r="EM488" s="319">
        <v>745564.5</v>
      </c>
      <c r="EN488" s="319">
        <v>710593.95</v>
      </c>
      <c r="EO488" s="319">
        <v>1175200.8999999999</v>
      </c>
      <c r="EP488" s="319">
        <v>655164.69999999995</v>
      </c>
      <c r="EQ488" s="319">
        <v>233779.1</v>
      </c>
      <c r="ER488" s="319">
        <v>592556.34</v>
      </c>
      <c r="ES488" s="319">
        <v>90186.38</v>
      </c>
      <c r="ET488" s="319">
        <v>663330.69999999995</v>
      </c>
      <c r="EU488" s="319">
        <v>191032.15</v>
      </c>
      <c r="EV488" s="319">
        <v>61255.3</v>
      </c>
      <c r="EW488" s="319">
        <v>536042.5</v>
      </c>
      <c r="EX488" s="319">
        <v>1032835.6</v>
      </c>
      <c r="EY488" s="319">
        <v>11742431.15</v>
      </c>
      <c r="EZ488" s="319">
        <v>499614623.19999999</v>
      </c>
      <c r="FA488" s="319">
        <v>515474.85</v>
      </c>
      <c r="FB488" s="319">
        <v>177066.35</v>
      </c>
      <c r="FC488" s="319">
        <v>4307041.4000000004</v>
      </c>
      <c r="FD488" s="319">
        <v>826235.9</v>
      </c>
      <c r="FE488" s="319">
        <v>7638145.7699999996</v>
      </c>
      <c r="FF488" s="319">
        <v>635168.69999999995</v>
      </c>
      <c r="FG488" s="319">
        <v>70997.95</v>
      </c>
      <c r="FH488" s="319">
        <v>2804729.9</v>
      </c>
      <c r="FI488" s="319">
        <v>142410.62</v>
      </c>
      <c r="FJ488" s="319">
        <v>1536132.13</v>
      </c>
      <c r="FK488" s="319">
        <v>212503.73</v>
      </c>
      <c r="FL488" s="319">
        <v>31113.35</v>
      </c>
      <c r="FM488" s="319">
        <v>2426652.5499999998</v>
      </c>
      <c r="FN488" s="319">
        <v>240185.92</v>
      </c>
      <c r="FO488" s="319">
        <v>269127.05</v>
      </c>
      <c r="FP488" s="319">
        <v>197351.8</v>
      </c>
      <c r="FQ488" s="319">
        <v>154497.4</v>
      </c>
      <c r="FR488" s="319">
        <v>8996194.0700000003</v>
      </c>
      <c r="FS488" s="319">
        <v>190362.46</v>
      </c>
      <c r="FT488" s="319">
        <v>240585.15</v>
      </c>
      <c r="FU488" s="319">
        <v>224721.05</v>
      </c>
      <c r="FV488" s="319">
        <v>36354.050000000003</v>
      </c>
      <c r="FW488" s="319">
        <v>13786.55</v>
      </c>
      <c r="FX488" s="319">
        <v>336256.5</v>
      </c>
      <c r="FY488" s="319">
        <v>1128691.1100000001</v>
      </c>
      <c r="FZ488" s="319">
        <v>86199.1</v>
      </c>
      <c r="GA488" s="319">
        <v>105694.75</v>
      </c>
      <c r="GB488" s="319">
        <v>139845.25</v>
      </c>
      <c r="GC488" s="319">
        <v>101229.16</v>
      </c>
      <c r="GD488" s="319">
        <v>178032.95</v>
      </c>
      <c r="GE488" s="319">
        <v>901422.95</v>
      </c>
      <c r="GF488" s="319">
        <v>507119.2</v>
      </c>
      <c r="GG488" s="319">
        <v>982401.8</v>
      </c>
      <c r="GH488" s="319">
        <v>194240.82</v>
      </c>
      <c r="GI488" s="319">
        <v>645456.4</v>
      </c>
      <c r="GJ488" s="319">
        <v>299984.95</v>
      </c>
      <c r="GK488" s="319">
        <v>33900903.5</v>
      </c>
      <c r="GL488" s="319">
        <v>471722.05</v>
      </c>
      <c r="GM488" s="319">
        <v>29433551.699999999</v>
      </c>
      <c r="GN488" s="319">
        <v>445784.95</v>
      </c>
      <c r="GO488" s="319">
        <v>4256723.5</v>
      </c>
      <c r="GP488" s="319">
        <v>47825.21</v>
      </c>
      <c r="GQ488" s="319">
        <v>31254.400000000001</v>
      </c>
      <c r="GR488" s="319">
        <v>736069.55</v>
      </c>
      <c r="GS488" s="319">
        <v>47430718.950000003</v>
      </c>
      <c r="GT488" s="319">
        <v>50822.7</v>
      </c>
      <c r="GU488" s="319">
        <v>7199665.2000000002</v>
      </c>
      <c r="GV488" s="319">
        <v>229864.1</v>
      </c>
      <c r="GW488" s="319">
        <v>91403.65</v>
      </c>
      <c r="GX488" s="319">
        <v>7536333.5499999998</v>
      </c>
      <c r="GY488" s="319">
        <v>161045.9</v>
      </c>
      <c r="GZ488" s="319">
        <v>1080636.8</v>
      </c>
      <c r="HA488" s="319">
        <v>1782771.3</v>
      </c>
      <c r="HB488" s="319">
        <v>171449.2</v>
      </c>
      <c r="HC488" s="319">
        <v>3213971.05</v>
      </c>
      <c r="HD488" s="319">
        <v>65048.55</v>
      </c>
      <c r="HE488" s="319">
        <v>206933.15</v>
      </c>
      <c r="HF488" s="319">
        <v>381094.3</v>
      </c>
      <c r="HG488" s="319">
        <v>886611.4</v>
      </c>
      <c r="HH488" s="319">
        <v>9803186.5500000007</v>
      </c>
      <c r="HI488" s="319">
        <v>1960422.51</v>
      </c>
      <c r="HJ488" s="319">
        <v>1005208.7</v>
      </c>
      <c r="HK488" s="319">
        <v>155792</v>
      </c>
      <c r="HL488" s="319">
        <v>808039.44</v>
      </c>
      <c r="HM488" s="319">
        <v>321748.34999999998</v>
      </c>
      <c r="HN488" s="319">
        <v>388353.75</v>
      </c>
      <c r="HO488" s="319">
        <v>228068.2</v>
      </c>
      <c r="HP488" s="319">
        <v>3180937.8</v>
      </c>
      <c r="HQ488" s="319">
        <v>74348.600000000006</v>
      </c>
      <c r="HR488" s="319">
        <v>4898742.83</v>
      </c>
      <c r="HS488" s="319">
        <v>39395.839999999997</v>
      </c>
      <c r="HT488" s="319">
        <v>15789125.050000001</v>
      </c>
      <c r="HU488" s="319">
        <v>149841.75</v>
      </c>
      <c r="HV488" s="319">
        <v>1765369.8</v>
      </c>
      <c r="HW488" s="319">
        <v>23874896.649999999</v>
      </c>
      <c r="HX488" s="319">
        <v>318146.2</v>
      </c>
      <c r="HY488" s="319">
        <v>28985566.300000001</v>
      </c>
      <c r="HZ488" s="319">
        <v>833011.5</v>
      </c>
      <c r="IA488" s="319">
        <v>59783.75</v>
      </c>
      <c r="IB488" s="319">
        <v>924785.65</v>
      </c>
      <c r="IC488" s="319">
        <v>5050565.9800000004</v>
      </c>
      <c r="ID488" s="319">
        <v>272733.28000000003</v>
      </c>
      <c r="IE488" s="319">
        <v>3057599.05</v>
      </c>
      <c r="IF488" s="319">
        <v>243961.35</v>
      </c>
      <c r="IG488" s="319">
        <v>197714.05</v>
      </c>
      <c r="IH488" s="319">
        <v>14923.4</v>
      </c>
      <c r="II488" s="319">
        <v>335740.95</v>
      </c>
      <c r="IJ488" s="319">
        <v>1301208.5</v>
      </c>
      <c r="IK488" s="319">
        <v>31451.45</v>
      </c>
      <c r="IL488" s="319">
        <v>80756.45</v>
      </c>
      <c r="IM488" s="319">
        <v>260984.66</v>
      </c>
      <c r="IN488" s="319">
        <v>1240763.55</v>
      </c>
      <c r="IO488" s="319">
        <v>427097.75</v>
      </c>
      <c r="IP488" s="319">
        <v>261290</v>
      </c>
      <c r="IQ488" s="319">
        <v>159301.15</v>
      </c>
      <c r="IR488" s="319">
        <v>4401828.18</v>
      </c>
      <c r="IS488" s="319">
        <v>4334720.2</v>
      </c>
      <c r="IT488" s="319">
        <v>5516409.25</v>
      </c>
      <c r="IU488" s="319">
        <v>84131.56</v>
      </c>
      <c r="IV488" s="319">
        <v>1909266.2</v>
      </c>
      <c r="IW488" s="319">
        <v>179332.35</v>
      </c>
      <c r="IX488" s="319">
        <v>21882.5</v>
      </c>
      <c r="IY488" s="319">
        <v>802281.1</v>
      </c>
      <c r="IZ488" s="319">
        <v>158582.39999999999</v>
      </c>
      <c r="JA488" s="319">
        <v>260250.05</v>
      </c>
      <c r="JB488" s="319">
        <v>109124.59</v>
      </c>
      <c r="JC488" s="319">
        <v>366330.6</v>
      </c>
      <c r="JD488" s="319">
        <v>77724</v>
      </c>
      <c r="JE488" s="319">
        <v>23849.65</v>
      </c>
      <c r="JF488" s="319">
        <v>809970.75</v>
      </c>
      <c r="JG488" s="319">
        <v>74593.8</v>
      </c>
      <c r="JH488" s="319">
        <v>254624.02</v>
      </c>
      <c r="JI488" s="319">
        <v>1071689.1499999999</v>
      </c>
      <c r="JJ488" s="319">
        <v>686033.1</v>
      </c>
      <c r="JK488" s="319">
        <v>65077.599999999999</v>
      </c>
      <c r="JL488" s="319">
        <v>187535.05</v>
      </c>
      <c r="JM488" s="319">
        <v>58679.45</v>
      </c>
      <c r="JN488" s="319">
        <v>64189.05</v>
      </c>
      <c r="JO488" s="319">
        <v>1406696.5</v>
      </c>
      <c r="JP488" s="319">
        <v>242680.7</v>
      </c>
      <c r="JQ488" s="319">
        <v>228983.95</v>
      </c>
      <c r="JR488" s="319">
        <v>78823.199999999997</v>
      </c>
      <c r="JS488" s="319">
        <v>4237197.24</v>
      </c>
      <c r="JT488" s="319">
        <v>186109</v>
      </c>
      <c r="JU488" s="319">
        <v>56885.25</v>
      </c>
      <c r="JV488" s="319">
        <v>37151440.549999997</v>
      </c>
      <c r="JW488" s="319">
        <v>921713.28</v>
      </c>
      <c r="JX488" s="319">
        <v>470034.5</v>
      </c>
      <c r="JY488" s="319">
        <v>12926.45</v>
      </c>
      <c r="JZ488" s="319">
        <v>27442.5</v>
      </c>
      <c r="KA488" s="319">
        <v>430127.4</v>
      </c>
      <c r="KB488" s="319">
        <v>467581.4</v>
      </c>
      <c r="KC488" s="319">
        <v>173190</v>
      </c>
      <c r="KD488" s="319">
        <v>147720.6</v>
      </c>
      <c r="KE488" s="319">
        <v>4798404.3499999996</v>
      </c>
      <c r="KF488" s="319">
        <v>123287.5</v>
      </c>
      <c r="KG488" s="319">
        <v>300254.15000000002</v>
      </c>
      <c r="KH488" s="319">
        <v>282172.79999999999</v>
      </c>
      <c r="KI488" s="319">
        <v>644624.44999999995</v>
      </c>
      <c r="KJ488" s="319">
        <v>306194.63</v>
      </c>
      <c r="KK488" s="319">
        <v>80414.399999999994</v>
      </c>
      <c r="KL488" s="319">
        <v>196320.85</v>
      </c>
      <c r="KM488" s="319">
        <v>302892.81</v>
      </c>
      <c r="KN488" s="319">
        <v>225817.95</v>
      </c>
      <c r="KO488" s="319">
        <v>1910800.2</v>
      </c>
      <c r="KP488" s="319">
        <v>671036.44999999995</v>
      </c>
      <c r="KQ488" s="319">
        <v>57963303.049999997</v>
      </c>
      <c r="KR488" s="319">
        <v>2371880</v>
      </c>
      <c r="KS488" s="318">
        <v>1000718.25</v>
      </c>
      <c r="KU488" s="312">
        <v>30</v>
      </c>
      <c r="KV488" s="312">
        <v>301</v>
      </c>
      <c r="KY488" s="312" t="s">
        <v>943</v>
      </c>
    </row>
    <row r="489" spans="1:311" x14ac:dyDescent="0.25">
      <c r="A489" s="317">
        <v>2023</v>
      </c>
      <c r="B489" s="316" t="s">
        <v>891</v>
      </c>
      <c r="C489" s="316" t="s">
        <v>922</v>
      </c>
      <c r="D489" s="316" t="s">
        <v>929</v>
      </c>
      <c r="E489" s="316" t="s">
        <v>846</v>
      </c>
      <c r="F489" s="315">
        <v>0</v>
      </c>
      <c r="G489" s="315">
        <v>0</v>
      </c>
      <c r="H489" s="315">
        <v>0</v>
      </c>
      <c r="I489" s="315">
        <v>0</v>
      </c>
      <c r="J489" s="315">
        <v>0</v>
      </c>
      <c r="K489" s="315">
        <v>0</v>
      </c>
      <c r="L489" s="315">
        <v>0</v>
      </c>
      <c r="M489" s="315">
        <v>0</v>
      </c>
      <c r="N489" s="315">
        <v>0</v>
      </c>
      <c r="O489" s="315">
        <v>0</v>
      </c>
      <c r="P489" s="315">
        <v>0</v>
      </c>
      <c r="Q489" s="315">
        <v>0</v>
      </c>
      <c r="R489" s="315">
        <v>113972.1</v>
      </c>
      <c r="S489" s="315">
        <v>30521.37</v>
      </c>
      <c r="T489" s="315">
        <v>0</v>
      </c>
      <c r="U489" s="315">
        <v>0</v>
      </c>
      <c r="V489" s="315">
        <v>0</v>
      </c>
      <c r="W489" s="315">
        <v>0</v>
      </c>
      <c r="X489" s="315">
        <v>0</v>
      </c>
      <c r="Y489" s="315">
        <v>0</v>
      </c>
      <c r="Z489" s="315">
        <v>0</v>
      </c>
      <c r="AA489" s="315">
        <v>0</v>
      </c>
      <c r="AB489" s="315">
        <v>0</v>
      </c>
      <c r="AC489" s="315">
        <v>0</v>
      </c>
      <c r="AD489" s="315">
        <v>24905.599999999999</v>
      </c>
      <c r="AE489" s="315">
        <v>0</v>
      </c>
      <c r="AF489" s="315">
        <v>0</v>
      </c>
      <c r="AG489" s="315">
        <v>0</v>
      </c>
      <c r="AH489" s="315">
        <v>0</v>
      </c>
      <c r="AI489" s="315">
        <v>0</v>
      </c>
      <c r="AJ489" s="315">
        <v>0</v>
      </c>
      <c r="AK489" s="315">
        <v>0</v>
      </c>
      <c r="AL489" s="315">
        <v>0</v>
      </c>
      <c r="AM489" s="315">
        <v>0</v>
      </c>
      <c r="AN489" s="315">
        <v>0</v>
      </c>
      <c r="AO489" s="315">
        <v>0</v>
      </c>
      <c r="AP489" s="315">
        <v>0</v>
      </c>
      <c r="AQ489" s="315">
        <v>0</v>
      </c>
      <c r="AR489" s="315">
        <v>0</v>
      </c>
      <c r="AS489" s="315">
        <v>0</v>
      </c>
      <c r="AT489" s="315">
        <v>0</v>
      </c>
      <c r="AU489" s="315">
        <v>0</v>
      </c>
      <c r="AV489" s="315">
        <v>0</v>
      </c>
      <c r="AW489" s="315">
        <v>49026.25</v>
      </c>
      <c r="AX489" s="315">
        <v>0</v>
      </c>
      <c r="AY489" s="315">
        <v>0</v>
      </c>
      <c r="AZ489" s="315">
        <v>0</v>
      </c>
      <c r="BA489" s="315">
        <v>0</v>
      </c>
      <c r="BB489" s="315">
        <v>0</v>
      </c>
      <c r="BC489" s="315">
        <v>0</v>
      </c>
      <c r="BD489" s="315">
        <v>0</v>
      </c>
      <c r="BE489" s="315">
        <v>0</v>
      </c>
      <c r="BF489" s="315">
        <v>0</v>
      </c>
      <c r="BG489" s="315">
        <v>0</v>
      </c>
      <c r="BH489" s="315">
        <v>0</v>
      </c>
      <c r="BI489" s="315">
        <v>0</v>
      </c>
      <c r="BJ489" s="315">
        <v>0</v>
      </c>
      <c r="BK489" s="315">
        <v>0</v>
      </c>
      <c r="BL489" s="315">
        <v>0</v>
      </c>
      <c r="BM489" s="315">
        <v>0</v>
      </c>
      <c r="BN489" s="315">
        <v>13816.05</v>
      </c>
      <c r="BO489" s="315">
        <v>6668.85</v>
      </c>
      <c r="BP489" s="315">
        <v>0</v>
      </c>
      <c r="BQ489" s="315">
        <v>0</v>
      </c>
      <c r="BR489" s="315">
        <v>0</v>
      </c>
      <c r="BS489" s="315">
        <v>0</v>
      </c>
      <c r="BT489" s="315">
        <v>0</v>
      </c>
      <c r="BU489" s="315">
        <v>0</v>
      </c>
      <c r="BV489" s="315">
        <v>0</v>
      </c>
      <c r="BW489" s="315">
        <v>0</v>
      </c>
      <c r="BX489" s="315">
        <v>0</v>
      </c>
      <c r="BY489" s="315">
        <v>0</v>
      </c>
      <c r="BZ489" s="315">
        <v>0</v>
      </c>
      <c r="CA489" s="315">
        <v>0</v>
      </c>
      <c r="CB489" s="315">
        <v>0</v>
      </c>
      <c r="CC489" s="315">
        <v>0</v>
      </c>
      <c r="CD489" s="315">
        <v>0</v>
      </c>
      <c r="CE489" s="315">
        <v>0</v>
      </c>
      <c r="CF489" s="315">
        <v>0</v>
      </c>
      <c r="CG489" s="315">
        <v>0</v>
      </c>
      <c r="CH489" s="315">
        <v>0</v>
      </c>
      <c r="CI489" s="315">
        <v>11723.5</v>
      </c>
      <c r="CJ489" s="315">
        <v>0</v>
      </c>
      <c r="CK489" s="315">
        <v>0</v>
      </c>
      <c r="CL489" s="315">
        <v>0</v>
      </c>
      <c r="CM489" s="315">
        <v>0</v>
      </c>
      <c r="CN489" s="315">
        <v>0</v>
      </c>
      <c r="CO489" s="315">
        <v>0</v>
      </c>
      <c r="CP489" s="315">
        <v>0</v>
      </c>
      <c r="CQ489" s="315">
        <v>0</v>
      </c>
      <c r="CR489" s="315">
        <v>0</v>
      </c>
      <c r="CS489" s="315">
        <v>0</v>
      </c>
      <c r="CT489" s="315">
        <v>0</v>
      </c>
      <c r="CU489" s="315">
        <v>0</v>
      </c>
      <c r="CV489" s="315">
        <v>0</v>
      </c>
      <c r="CW489" s="315">
        <v>0</v>
      </c>
      <c r="CX489" s="315">
        <v>0</v>
      </c>
      <c r="CY489" s="315">
        <v>0</v>
      </c>
      <c r="CZ489" s="315">
        <v>0</v>
      </c>
      <c r="DA489" s="315">
        <v>0</v>
      </c>
      <c r="DB489" s="315">
        <v>0</v>
      </c>
      <c r="DC489" s="315">
        <v>0</v>
      </c>
      <c r="DD489" s="315">
        <v>85752.95</v>
      </c>
      <c r="DE489" s="315">
        <v>0</v>
      </c>
      <c r="DF489" s="315">
        <v>0</v>
      </c>
      <c r="DG489" s="315">
        <v>0</v>
      </c>
      <c r="DH489" s="315">
        <v>0</v>
      </c>
      <c r="DI489" s="315">
        <v>0</v>
      </c>
      <c r="DJ489" s="315">
        <v>0</v>
      </c>
      <c r="DK489" s="315">
        <v>0</v>
      </c>
      <c r="DL489" s="315">
        <v>0</v>
      </c>
      <c r="DM489" s="315">
        <v>0</v>
      </c>
      <c r="DN489" s="315">
        <v>0</v>
      </c>
      <c r="DO489" s="315">
        <v>0</v>
      </c>
      <c r="DP489" s="315">
        <v>0</v>
      </c>
      <c r="DQ489" s="315">
        <v>0</v>
      </c>
      <c r="DR489" s="315">
        <v>0</v>
      </c>
      <c r="DS489" s="315">
        <v>0</v>
      </c>
      <c r="DT489" s="315">
        <v>0</v>
      </c>
      <c r="DU489" s="315">
        <v>0</v>
      </c>
      <c r="DV489" s="315">
        <v>0</v>
      </c>
      <c r="DW489" s="315">
        <v>0</v>
      </c>
      <c r="DX489" s="315">
        <v>0</v>
      </c>
      <c r="DY489" s="315">
        <v>0</v>
      </c>
      <c r="DZ489" s="315">
        <v>0</v>
      </c>
      <c r="EA489" s="315">
        <v>0</v>
      </c>
      <c r="EB489" s="315">
        <v>0</v>
      </c>
      <c r="EC489" s="315">
        <v>0</v>
      </c>
      <c r="ED489" s="315">
        <v>0</v>
      </c>
      <c r="EE489" s="315">
        <v>0</v>
      </c>
      <c r="EF489" s="315">
        <v>0</v>
      </c>
      <c r="EG489" s="315">
        <v>0</v>
      </c>
      <c r="EH489" s="315">
        <v>0</v>
      </c>
      <c r="EI489" s="315">
        <v>0</v>
      </c>
      <c r="EJ489" s="315">
        <v>0</v>
      </c>
      <c r="EK489" s="315">
        <v>0</v>
      </c>
      <c r="EL489" s="315">
        <v>0</v>
      </c>
      <c r="EM489" s="315">
        <v>0</v>
      </c>
      <c r="EN489" s="315">
        <v>0</v>
      </c>
      <c r="EO489" s="315">
        <v>0</v>
      </c>
      <c r="EP489" s="315">
        <v>16575</v>
      </c>
      <c r="EQ489" s="315">
        <v>0</v>
      </c>
      <c r="ER489" s="315">
        <v>0</v>
      </c>
      <c r="ES489" s="315">
        <v>0</v>
      </c>
      <c r="ET489" s="315">
        <v>0</v>
      </c>
      <c r="EU489" s="315">
        <v>0</v>
      </c>
      <c r="EV489" s="315">
        <v>0</v>
      </c>
      <c r="EW489" s="315">
        <v>0</v>
      </c>
      <c r="EX489" s="315">
        <v>0</v>
      </c>
      <c r="EY489" s="315">
        <v>0</v>
      </c>
      <c r="EZ489" s="315">
        <v>0</v>
      </c>
      <c r="FA489" s="315">
        <v>0</v>
      </c>
      <c r="FB489" s="315">
        <v>0</v>
      </c>
      <c r="FC489" s="315">
        <v>0</v>
      </c>
      <c r="FD489" s="315">
        <v>0</v>
      </c>
      <c r="FE489" s="315">
        <v>23619.55</v>
      </c>
      <c r="FF489" s="315">
        <v>0</v>
      </c>
      <c r="FG489" s="315">
        <v>0</v>
      </c>
      <c r="FH489" s="315">
        <v>0</v>
      </c>
      <c r="FI489" s="315">
        <v>0</v>
      </c>
      <c r="FJ489" s="315">
        <v>0</v>
      </c>
      <c r="FK489" s="315">
        <v>0</v>
      </c>
      <c r="FL489" s="315">
        <v>0</v>
      </c>
      <c r="FM489" s="315">
        <v>0</v>
      </c>
      <c r="FN489" s="315">
        <v>0</v>
      </c>
      <c r="FO489" s="315">
        <v>0</v>
      </c>
      <c r="FP489" s="315">
        <v>0</v>
      </c>
      <c r="FQ489" s="315">
        <v>0</v>
      </c>
      <c r="FR489" s="315">
        <v>78082.97</v>
      </c>
      <c r="FS489" s="315">
        <v>0</v>
      </c>
      <c r="FT489" s="315">
        <v>0</v>
      </c>
      <c r="FU489" s="315">
        <v>0</v>
      </c>
      <c r="FV489" s="315">
        <v>0</v>
      </c>
      <c r="FW489" s="315">
        <v>0</v>
      </c>
      <c r="FX489" s="315">
        <v>0</v>
      </c>
      <c r="FY489" s="315">
        <v>0</v>
      </c>
      <c r="FZ489" s="315">
        <v>0</v>
      </c>
      <c r="GA489" s="315">
        <v>0</v>
      </c>
      <c r="GB489" s="315">
        <v>0</v>
      </c>
      <c r="GC489" s="315">
        <v>0</v>
      </c>
      <c r="GD489" s="315">
        <v>0</v>
      </c>
      <c r="GE489" s="315">
        <v>0</v>
      </c>
      <c r="GF489" s="315">
        <v>0</v>
      </c>
      <c r="GG489" s="315">
        <v>0</v>
      </c>
      <c r="GH489" s="315">
        <v>0</v>
      </c>
      <c r="GI489" s="315">
        <v>0</v>
      </c>
      <c r="GJ489" s="315">
        <v>0</v>
      </c>
      <c r="GK489" s="315">
        <v>0</v>
      </c>
      <c r="GL489" s="315">
        <v>0</v>
      </c>
      <c r="GM489" s="315">
        <v>0</v>
      </c>
      <c r="GN489" s="315">
        <v>0</v>
      </c>
      <c r="GO489" s="315">
        <v>0</v>
      </c>
      <c r="GP489" s="315">
        <v>0</v>
      </c>
      <c r="GQ489" s="315">
        <v>886.8</v>
      </c>
      <c r="GR489" s="315">
        <v>0</v>
      </c>
      <c r="GS489" s="315">
        <v>0</v>
      </c>
      <c r="GT489" s="315">
        <v>0</v>
      </c>
      <c r="GU489" s="315">
        <v>0</v>
      </c>
      <c r="GV489" s="315">
        <v>0</v>
      </c>
      <c r="GW489" s="315">
        <v>0</v>
      </c>
      <c r="GX489" s="315">
        <v>0</v>
      </c>
      <c r="GY489" s="315">
        <v>0</v>
      </c>
      <c r="GZ489" s="315">
        <v>0</v>
      </c>
      <c r="HA489" s="315">
        <v>0</v>
      </c>
      <c r="HB489" s="315">
        <v>0</v>
      </c>
      <c r="HC489" s="315">
        <v>41840.300000000003</v>
      </c>
      <c r="HD489" s="315">
        <v>0</v>
      </c>
      <c r="HE489" s="315">
        <v>0</v>
      </c>
      <c r="HF489" s="315">
        <v>0</v>
      </c>
      <c r="HG489" s="315">
        <v>0</v>
      </c>
      <c r="HH489" s="315">
        <v>0</v>
      </c>
      <c r="HI489" s="315">
        <v>0</v>
      </c>
      <c r="HJ489" s="315">
        <v>0</v>
      </c>
      <c r="HK489" s="315">
        <v>0</v>
      </c>
      <c r="HL489" s="315">
        <v>0</v>
      </c>
      <c r="HM489" s="315">
        <v>0</v>
      </c>
      <c r="HN489" s="315">
        <v>0</v>
      </c>
      <c r="HO489" s="315">
        <v>0</v>
      </c>
      <c r="HP489" s="315">
        <v>0</v>
      </c>
      <c r="HQ489" s="315">
        <v>0</v>
      </c>
      <c r="HR489" s="315">
        <v>0</v>
      </c>
      <c r="HS489" s="315">
        <v>0</v>
      </c>
      <c r="HT489" s="315">
        <v>0</v>
      </c>
      <c r="HU489" s="315">
        <v>0</v>
      </c>
      <c r="HV489" s="315">
        <v>0</v>
      </c>
      <c r="HW489" s="315">
        <v>0</v>
      </c>
      <c r="HX489" s="315">
        <v>0</v>
      </c>
      <c r="HY489" s="315">
        <v>0</v>
      </c>
      <c r="HZ489" s="315">
        <v>0</v>
      </c>
      <c r="IA489" s="315">
        <v>0</v>
      </c>
      <c r="IB489" s="315">
        <v>0</v>
      </c>
      <c r="IC489" s="315">
        <v>0</v>
      </c>
      <c r="ID489" s="315">
        <v>0</v>
      </c>
      <c r="IE489" s="315">
        <v>0</v>
      </c>
      <c r="IF489" s="315">
        <v>0</v>
      </c>
      <c r="IG489" s="315">
        <v>0</v>
      </c>
      <c r="IH489" s="315">
        <v>0</v>
      </c>
      <c r="II489" s="315">
        <v>0</v>
      </c>
      <c r="IJ489" s="315">
        <v>0</v>
      </c>
      <c r="IK489" s="315">
        <v>0</v>
      </c>
      <c r="IL489" s="315">
        <v>0</v>
      </c>
      <c r="IM489" s="315">
        <v>0</v>
      </c>
      <c r="IN489" s="315">
        <v>0</v>
      </c>
      <c r="IO489" s="315">
        <v>0</v>
      </c>
      <c r="IP489" s="315">
        <v>0</v>
      </c>
      <c r="IQ489" s="315">
        <v>0</v>
      </c>
      <c r="IR489" s="315">
        <v>0</v>
      </c>
      <c r="IS489" s="315">
        <v>0</v>
      </c>
      <c r="IT489" s="315">
        <v>0</v>
      </c>
      <c r="IU489" s="315">
        <v>0</v>
      </c>
      <c r="IV489" s="315">
        <v>0</v>
      </c>
      <c r="IW489" s="315">
        <v>0</v>
      </c>
      <c r="IX489" s="315">
        <v>0</v>
      </c>
      <c r="IY489" s="315">
        <v>0</v>
      </c>
      <c r="IZ489" s="315">
        <v>0</v>
      </c>
      <c r="JA489" s="315">
        <v>0</v>
      </c>
      <c r="JB489" s="315">
        <v>0</v>
      </c>
      <c r="JC489" s="315">
        <v>0</v>
      </c>
      <c r="JD489" s="315">
        <v>0</v>
      </c>
      <c r="JE489" s="315">
        <v>0</v>
      </c>
      <c r="JF489" s="315">
        <v>0</v>
      </c>
      <c r="JG489" s="315">
        <v>0</v>
      </c>
      <c r="JH489" s="315">
        <v>0</v>
      </c>
      <c r="JI489" s="315">
        <v>0</v>
      </c>
      <c r="JJ489" s="315">
        <v>0</v>
      </c>
      <c r="JK489" s="315">
        <v>0</v>
      </c>
      <c r="JL489" s="315">
        <v>0</v>
      </c>
      <c r="JM489" s="315">
        <v>0</v>
      </c>
      <c r="JN489" s="315">
        <v>0</v>
      </c>
      <c r="JO489" s="315">
        <v>0</v>
      </c>
      <c r="JP489" s="315">
        <v>0</v>
      </c>
      <c r="JQ489" s="315">
        <v>0</v>
      </c>
      <c r="JR489" s="315">
        <v>0</v>
      </c>
      <c r="JS489" s="315">
        <v>0</v>
      </c>
      <c r="JT489" s="315">
        <v>0</v>
      </c>
      <c r="JU489" s="315">
        <v>0</v>
      </c>
      <c r="JV489" s="315">
        <v>67557</v>
      </c>
      <c r="JW489" s="315">
        <v>0</v>
      </c>
      <c r="JX489" s="315">
        <v>0</v>
      </c>
      <c r="JY489" s="315">
        <v>0</v>
      </c>
      <c r="JZ489" s="315">
        <v>0</v>
      </c>
      <c r="KA489" s="315">
        <v>0</v>
      </c>
      <c r="KB489" s="315">
        <v>0</v>
      </c>
      <c r="KC489" s="315">
        <v>0</v>
      </c>
      <c r="KD489" s="315">
        <v>0</v>
      </c>
      <c r="KE489" s="315">
        <v>0</v>
      </c>
      <c r="KF489" s="315">
        <v>0</v>
      </c>
      <c r="KG489" s="315">
        <v>0</v>
      </c>
      <c r="KH489" s="315">
        <v>0</v>
      </c>
      <c r="KI489" s="315">
        <v>0</v>
      </c>
      <c r="KJ489" s="315">
        <v>0</v>
      </c>
      <c r="KK489" s="315">
        <v>3231.5</v>
      </c>
      <c r="KL489" s="315">
        <v>0</v>
      </c>
      <c r="KM489" s="315">
        <v>0</v>
      </c>
      <c r="KN489" s="315">
        <v>0</v>
      </c>
      <c r="KO489" s="315">
        <v>0</v>
      </c>
      <c r="KP489" s="315">
        <v>0</v>
      </c>
      <c r="KQ489" s="315">
        <v>0</v>
      </c>
      <c r="KR489" s="315">
        <v>0</v>
      </c>
      <c r="KS489" s="314">
        <v>0</v>
      </c>
      <c r="KU489" s="312">
        <v>30</v>
      </c>
      <c r="KV489" s="312">
        <v>302</v>
      </c>
      <c r="KY489" s="312" t="s">
        <v>943</v>
      </c>
    </row>
    <row r="490" spans="1:311" x14ac:dyDescent="0.25">
      <c r="A490" s="321">
        <v>2023</v>
      </c>
      <c r="B490" s="320" t="s">
        <v>891</v>
      </c>
      <c r="C490" s="320" t="s">
        <v>922</v>
      </c>
      <c r="D490" s="320" t="s">
        <v>928</v>
      </c>
      <c r="E490" s="320" t="s">
        <v>846</v>
      </c>
      <c r="F490" s="319">
        <v>35454.04</v>
      </c>
      <c r="G490" s="319">
        <v>14910.75</v>
      </c>
      <c r="H490" s="319">
        <v>757508.7</v>
      </c>
      <c r="I490" s="319">
        <v>26989.15</v>
      </c>
      <c r="J490" s="319">
        <v>9050.1</v>
      </c>
      <c r="K490" s="319">
        <v>26777.91</v>
      </c>
      <c r="L490" s="319">
        <v>194805.8</v>
      </c>
      <c r="M490" s="319">
        <v>63109.9</v>
      </c>
      <c r="N490" s="319">
        <v>485598.05</v>
      </c>
      <c r="O490" s="319">
        <v>241050.2</v>
      </c>
      <c r="P490" s="319">
        <v>83276.95</v>
      </c>
      <c r="Q490" s="319">
        <v>21308.05</v>
      </c>
      <c r="R490" s="319">
        <v>97226.9</v>
      </c>
      <c r="S490" s="319">
        <v>182786.28</v>
      </c>
      <c r="T490" s="319">
        <v>45027.4</v>
      </c>
      <c r="U490" s="319">
        <v>133384.65</v>
      </c>
      <c r="V490" s="319">
        <v>455988.65</v>
      </c>
      <c r="W490" s="319">
        <v>12289.8</v>
      </c>
      <c r="X490" s="319">
        <v>66784.7</v>
      </c>
      <c r="Y490" s="319">
        <v>19273.7</v>
      </c>
      <c r="Z490" s="319">
        <v>21189.37</v>
      </c>
      <c r="AA490" s="319">
        <v>519520.95</v>
      </c>
      <c r="AB490" s="319">
        <v>122594.85</v>
      </c>
      <c r="AC490" s="319">
        <v>5531.11</v>
      </c>
      <c r="AD490" s="319">
        <v>987018</v>
      </c>
      <c r="AE490" s="319">
        <v>7585.36</v>
      </c>
      <c r="AF490" s="319">
        <v>39137.4</v>
      </c>
      <c r="AG490" s="319">
        <v>18515.330000000002</v>
      </c>
      <c r="AH490" s="319">
        <v>32476.6</v>
      </c>
      <c r="AI490" s="319">
        <v>42401.2</v>
      </c>
      <c r="AJ490" s="319">
        <v>78298.929999999993</v>
      </c>
      <c r="AK490" s="319">
        <v>6924.05</v>
      </c>
      <c r="AL490" s="319">
        <v>353869.15</v>
      </c>
      <c r="AM490" s="319">
        <v>22832.240000000002</v>
      </c>
      <c r="AN490" s="319">
        <v>62487.95</v>
      </c>
      <c r="AO490" s="319">
        <v>31167.65</v>
      </c>
      <c r="AP490" s="319">
        <v>25435.8</v>
      </c>
      <c r="AQ490" s="319">
        <v>8710.4</v>
      </c>
      <c r="AR490" s="319">
        <v>50942.7</v>
      </c>
      <c r="AS490" s="319">
        <v>62158.6</v>
      </c>
      <c r="AT490" s="319">
        <v>30381.4</v>
      </c>
      <c r="AU490" s="319">
        <v>37130.019999999997</v>
      </c>
      <c r="AV490" s="319">
        <v>19651.669999999998</v>
      </c>
      <c r="AW490" s="319">
        <v>769309.05</v>
      </c>
      <c r="AX490" s="319">
        <v>7811.5</v>
      </c>
      <c r="AY490" s="319">
        <v>17840.45</v>
      </c>
      <c r="AZ490" s="319">
        <v>89554.2</v>
      </c>
      <c r="BA490" s="319">
        <v>6066.3</v>
      </c>
      <c r="BB490" s="319">
        <v>26038.7</v>
      </c>
      <c r="BC490" s="319">
        <v>139648.85</v>
      </c>
      <c r="BD490" s="319">
        <v>302762.09999999998</v>
      </c>
      <c r="BE490" s="319">
        <v>71422.399999999994</v>
      </c>
      <c r="BF490" s="319">
        <v>60483</v>
      </c>
      <c r="BG490" s="319">
        <v>13650.75</v>
      </c>
      <c r="BH490" s="319">
        <v>9545.75</v>
      </c>
      <c r="BI490" s="319">
        <v>782329.75</v>
      </c>
      <c r="BJ490" s="319">
        <v>4754.7</v>
      </c>
      <c r="BK490" s="319">
        <v>261637.05</v>
      </c>
      <c r="BL490" s="319">
        <v>10928</v>
      </c>
      <c r="BM490" s="319">
        <v>28160</v>
      </c>
      <c r="BN490" s="319">
        <v>256363.3</v>
      </c>
      <c r="BO490" s="319">
        <v>62206.55</v>
      </c>
      <c r="BP490" s="319">
        <v>37239.769999999997</v>
      </c>
      <c r="BQ490" s="319">
        <v>13722.7</v>
      </c>
      <c r="BR490" s="319">
        <v>66306.850000000006</v>
      </c>
      <c r="BS490" s="319">
        <v>126328.35</v>
      </c>
      <c r="BT490" s="319">
        <v>21779.65</v>
      </c>
      <c r="BU490" s="319">
        <v>8307.2000000000007</v>
      </c>
      <c r="BV490" s="319">
        <v>32914.050000000003</v>
      </c>
      <c r="BW490" s="319">
        <v>151244.45000000001</v>
      </c>
      <c r="BX490" s="319">
        <v>51114.85</v>
      </c>
      <c r="BY490" s="319">
        <v>230227.45</v>
      </c>
      <c r="BZ490" s="319">
        <v>36017.800000000003</v>
      </c>
      <c r="CA490" s="319">
        <v>23965.45</v>
      </c>
      <c r="CB490" s="319">
        <v>26966.799999999999</v>
      </c>
      <c r="CC490" s="319">
        <v>102134.15</v>
      </c>
      <c r="CD490" s="319">
        <v>139223.25</v>
      </c>
      <c r="CE490" s="319">
        <v>293098.84999999998</v>
      </c>
      <c r="CF490" s="319">
        <v>311206.09999999998</v>
      </c>
      <c r="CG490" s="319">
        <v>147450.70000000001</v>
      </c>
      <c r="CH490" s="319">
        <v>36833.75</v>
      </c>
      <c r="CI490" s="319">
        <v>826796.85</v>
      </c>
      <c r="CJ490" s="319">
        <v>13105.25</v>
      </c>
      <c r="CK490" s="319">
        <v>14249.3</v>
      </c>
      <c r="CL490" s="319">
        <v>37132.5</v>
      </c>
      <c r="CM490" s="319">
        <v>10263.299999999999</v>
      </c>
      <c r="CN490" s="319">
        <v>159642.29999999999</v>
      </c>
      <c r="CO490" s="319">
        <v>194292.35</v>
      </c>
      <c r="CP490" s="319">
        <v>5977.5</v>
      </c>
      <c r="CQ490" s="319">
        <v>51991.199999999997</v>
      </c>
      <c r="CR490" s="319">
        <v>3303.2</v>
      </c>
      <c r="CS490" s="319">
        <v>29163.1</v>
      </c>
      <c r="CT490" s="319">
        <v>87060.800000000003</v>
      </c>
      <c r="CU490" s="319">
        <v>15928.7</v>
      </c>
      <c r="CV490" s="319">
        <v>10795.45</v>
      </c>
      <c r="CW490" s="319">
        <v>21563</v>
      </c>
      <c r="CX490" s="319">
        <v>65593.149999999994</v>
      </c>
      <c r="CY490" s="319">
        <v>43798.9</v>
      </c>
      <c r="CZ490" s="319">
        <v>518753.99</v>
      </c>
      <c r="DA490" s="319">
        <v>168007.15</v>
      </c>
      <c r="DB490" s="319">
        <v>137306.85</v>
      </c>
      <c r="DC490" s="319">
        <v>67491.55</v>
      </c>
      <c r="DD490" s="319">
        <v>1475532.1</v>
      </c>
      <c r="DE490" s="319">
        <v>817529.2</v>
      </c>
      <c r="DF490" s="319">
        <v>21065.65</v>
      </c>
      <c r="DG490" s="319">
        <v>30672.9</v>
      </c>
      <c r="DH490" s="319">
        <v>39840.699999999997</v>
      </c>
      <c r="DI490" s="319">
        <v>36586.86</v>
      </c>
      <c r="DJ490" s="319">
        <v>139425.9</v>
      </c>
      <c r="DK490" s="319">
        <v>55777.55</v>
      </c>
      <c r="DL490" s="319">
        <v>44094.65</v>
      </c>
      <c r="DM490" s="319">
        <v>102636.65</v>
      </c>
      <c r="DN490" s="319">
        <v>16609.349999999999</v>
      </c>
      <c r="DO490" s="319">
        <v>21736.05</v>
      </c>
      <c r="DP490" s="319">
        <v>10863</v>
      </c>
      <c r="DQ490" s="319">
        <v>7497.25</v>
      </c>
      <c r="DR490" s="319">
        <v>125255.71</v>
      </c>
      <c r="DS490" s="319">
        <v>221846.7</v>
      </c>
      <c r="DT490" s="319">
        <v>115943.8</v>
      </c>
      <c r="DU490" s="319">
        <v>76352.399999999994</v>
      </c>
      <c r="DV490" s="319">
        <v>19307.75</v>
      </c>
      <c r="DW490" s="319">
        <v>40850.400000000001</v>
      </c>
      <c r="DX490" s="319">
        <v>136257.20000000001</v>
      </c>
      <c r="DY490" s="319">
        <v>64525.35</v>
      </c>
      <c r="DZ490" s="319">
        <v>59867.42</v>
      </c>
      <c r="EA490" s="319">
        <v>1152828.79</v>
      </c>
      <c r="EB490" s="319">
        <v>68902.649999999994</v>
      </c>
      <c r="EC490" s="319">
        <v>73331.100000000006</v>
      </c>
      <c r="ED490" s="319">
        <v>37272.35</v>
      </c>
      <c r="EE490" s="319">
        <v>51530</v>
      </c>
      <c r="EF490" s="319">
        <v>17917.099999999999</v>
      </c>
      <c r="EG490" s="319">
        <v>334318.40000000002</v>
      </c>
      <c r="EH490" s="319">
        <v>11230.05</v>
      </c>
      <c r="EI490" s="319">
        <v>181709.15</v>
      </c>
      <c r="EJ490" s="319">
        <v>288649.7</v>
      </c>
      <c r="EK490" s="319">
        <v>47079.88</v>
      </c>
      <c r="EL490" s="319">
        <v>12893.9</v>
      </c>
      <c r="EM490" s="319">
        <v>90327.25</v>
      </c>
      <c r="EN490" s="319">
        <v>76315.600000000006</v>
      </c>
      <c r="EO490" s="319">
        <v>131643.70000000001</v>
      </c>
      <c r="EP490" s="319">
        <v>69011.199999999997</v>
      </c>
      <c r="EQ490" s="319">
        <v>23550.95</v>
      </c>
      <c r="ER490" s="319">
        <v>77913.009999999995</v>
      </c>
      <c r="ES490" s="319">
        <v>10377.040000000001</v>
      </c>
      <c r="ET490" s="319">
        <v>72598.350000000006</v>
      </c>
      <c r="EU490" s="319">
        <v>25059.85</v>
      </c>
      <c r="EV490" s="319">
        <v>13110.35</v>
      </c>
      <c r="EW490" s="319">
        <v>55735.35</v>
      </c>
      <c r="EX490" s="319">
        <v>106471.6</v>
      </c>
      <c r="EY490" s="319">
        <v>1216835.3500000001</v>
      </c>
      <c r="EZ490" s="319">
        <v>45211269.369999997</v>
      </c>
      <c r="FA490" s="319">
        <v>54063.6</v>
      </c>
      <c r="FB490" s="319">
        <v>28273.5</v>
      </c>
      <c r="FC490" s="319">
        <v>477678.35</v>
      </c>
      <c r="FD490" s="319">
        <v>94315.45</v>
      </c>
      <c r="FE490" s="319">
        <v>767699.9</v>
      </c>
      <c r="FF490" s="319">
        <v>73450.600000000006</v>
      </c>
      <c r="FG490" s="319">
        <v>8864.17</v>
      </c>
      <c r="FH490" s="319">
        <v>277042.95</v>
      </c>
      <c r="FI490" s="319">
        <v>27964.9</v>
      </c>
      <c r="FJ490" s="319">
        <v>158066.45000000001</v>
      </c>
      <c r="FK490" s="319">
        <v>21876.15</v>
      </c>
      <c r="FL490" s="319">
        <v>4308.8</v>
      </c>
      <c r="FM490" s="319">
        <v>241470.25</v>
      </c>
      <c r="FN490" s="319">
        <v>33331.199999999997</v>
      </c>
      <c r="FO490" s="319">
        <v>28748.9</v>
      </c>
      <c r="FP490" s="319">
        <v>15800.65</v>
      </c>
      <c r="FQ490" s="319">
        <v>22308.1</v>
      </c>
      <c r="FR490" s="319">
        <v>837450.75</v>
      </c>
      <c r="FS490" s="319">
        <v>21287.99</v>
      </c>
      <c r="FT490" s="319">
        <v>29352.6</v>
      </c>
      <c r="FU490" s="319">
        <v>29822.7</v>
      </c>
      <c r="FV490" s="319">
        <v>4689</v>
      </c>
      <c r="FW490" s="319">
        <v>1670.1</v>
      </c>
      <c r="FX490" s="319">
        <v>40098.949999999997</v>
      </c>
      <c r="FY490" s="319">
        <v>121572.65</v>
      </c>
      <c r="FZ490" s="319">
        <v>10990.35</v>
      </c>
      <c r="GA490" s="319">
        <v>11864.65</v>
      </c>
      <c r="GB490" s="319">
        <v>20368.669999999998</v>
      </c>
      <c r="GC490" s="319">
        <v>10173.84</v>
      </c>
      <c r="GD490" s="319">
        <v>22078.86</v>
      </c>
      <c r="GE490" s="319">
        <v>107631.5</v>
      </c>
      <c r="GF490" s="319">
        <v>54462.5</v>
      </c>
      <c r="GG490" s="319">
        <v>93696.6</v>
      </c>
      <c r="GH490" s="319">
        <v>23196.55</v>
      </c>
      <c r="GI490" s="319">
        <v>58437.7</v>
      </c>
      <c r="GJ490" s="319">
        <v>35191.599999999999</v>
      </c>
      <c r="GK490" s="319">
        <v>3072925</v>
      </c>
      <c r="GL490" s="319">
        <v>58741.55</v>
      </c>
      <c r="GM490" s="319">
        <v>2705316.95</v>
      </c>
      <c r="GN490" s="319">
        <v>43550.55</v>
      </c>
      <c r="GO490" s="319">
        <v>412561.45</v>
      </c>
      <c r="GP490" s="319">
        <v>11176.15</v>
      </c>
      <c r="GQ490" s="319">
        <v>4531</v>
      </c>
      <c r="GR490" s="319">
        <v>71680.649999999994</v>
      </c>
      <c r="GS490" s="319">
        <v>4311319.4000000004</v>
      </c>
      <c r="GT490" s="319">
        <v>8510.65</v>
      </c>
      <c r="GU490" s="319">
        <v>715652</v>
      </c>
      <c r="GV490" s="319">
        <v>49455.7</v>
      </c>
      <c r="GW490" s="319">
        <v>6049.55</v>
      </c>
      <c r="GX490" s="319">
        <v>709680.55</v>
      </c>
      <c r="GY490" s="319">
        <v>19509.57</v>
      </c>
      <c r="GZ490" s="319">
        <v>118379.25</v>
      </c>
      <c r="HA490" s="319">
        <v>178958.3</v>
      </c>
      <c r="HB490" s="319">
        <v>23209.45</v>
      </c>
      <c r="HC490" s="319">
        <v>328393.95</v>
      </c>
      <c r="HD490" s="319">
        <v>9520.9500000000007</v>
      </c>
      <c r="HE490" s="319">
        <v>27166</v>
      </c>
      <c r="HF490" s="319">
        <v>33987.25</v>
      </c>
      <c r="HG490" s="319">
        <v>111315.2</v>
      </c>
      <c r="HH490" s="319">
        <v>908545.95</v>
      </c>
      <c r="HI490" s="319">
        <v>195755.7</v>
      </c>
      <c r="HJ490" s="319">
        <v>102340.55</v>
      </c>
      <c r="HK490" s="319">
        <v>22344.799999999999</v>
      </c>
      <c r="HL490" s="319">
        <v>76405</v>
      </c>
      <c r="HM490" s="319">
        <v>34417.85</v>
      </c>
      <c r="HN490" s="319">
        <v>38705.15</v>
      </c>
      <c r="HO490" s="319">
        <v>28875.5</v>
      </c>
      <c r="HP490" s="319">
        <v>325441.55</v>
      </c>
      <c r="HQ490" s="319">
        <v>5735.4</v>
      </c>
      <c r="HR490" s="319">
        <v>477040.75</v>
      </c>
      <c r="HS490" s="319">
        <v>3854.18</v>
      </c>
      <c r="HT490" s="319">
        <v>1479366.75</v>
      </c>
      <c r="HU490" s="319">
        <v>17747.5</v>
      </c>
      <c r="HV490" s="319">
        <v>184853.9</v>
      </c>
      <c r="HW490" s="319">
        <v>2265490.0499999998</v>
      </c>
      <c r="HX490" s="319">
        <v>27872.45</v>
      </c>
      <c r="HY490" s="319">
        <v>2578065.84</v>
      </c>
      <c r="HZ490" s="319">
        <v>81146.850000000006</v>
      </c>
      <c r="IA490" s="319">
        <v>12819.35</v>
      </c>
      <c r="IB490" s="319">
        <v>94530.05</v>
      </c>
      <c r="IC490" s="319">
        <v>425573.85</v>
      </c>
      <c r="ID490" s="319">
        <v>25712.6</v>
      </c>
      <c r="IE490" s="319">
        <v>302521.25</v>
      </c>
      <c r="IF490" s="319">
        <v>29002.95</v>
      </c>
      <c r="IG490" s="319">
        <v>25560.799999999999</v>
      </c>
      <c r="IH490" s="319">
        <v>3179.5</v>
      </c>
      <c r="II490" s="319">
        <v>74848.25</v>
      </c>
      <c r="IJ490" s="319">
        <v>134049.25</v>
      </c>
      <c r="IK490" s="319">
        <v>8596</v>
      </c>
      <c r="IL490" s="319">
        <v>8947.2000000000007</v>
      </c>
      <c r="IM490" s="319">
        <v>33921.06</v>
      </c>
      <c r="IN490" s="319">
        <v>136060.15</v>
      </c>
      <c r="IO490" s="319">
        <v>45896.9</v>
      </c>
      <c r="IP490" s="319">
        <v>26958.45</v>
      </c>
      <c r="IQ490" s="319">
        <v>19703.150000000001</v>
      </c>
      <c r="IR490" s="319">
        <v>440202.05</v>
      </c>
      <c r="IS490" s="319">
        <v>443647.25</v>
      </c>
      <c r="IT490" s="319">
        <v>479096.2</v>
      </c>
      <c r="IU490" s="319">
        <v>11548.86</v>
      </c>
      <c r="IV490" s="319">
        <v>198271.7</v>
      </c>
      <c r="IW490" s="319">
        <v>31171.35</v>
      </c>
      <c r="IX490" s="319">
        <v>5810.75</v>
      </c>
      <c r="IY490" s="319">
        <v>86795.25</v>
      </c>
      <c r="IZ490" s="319">
        <v>20636.8</v>
      </c>
      <c r="JA490" s="319">
        <v>30877.5</v>
      </c>
      <c r="JB490" s="319">
        <v>19617.45</v>
      </c>
      <c r="JC490" s="319">
        <v>44908.6</v>
      </c>
      <c r="JD490" s="319">
        <v>11288.3</v>
      </c>
      <c r="JE490" s="319">
        <v>6213.2</v>
      </c>
      <c r="JF490" s="319">
        <v>84262.45</v>
      </c>
      <c r="JG490" s="319">
        <v>12831.85</v>
      </c>
      <c r="JH490" s="319">
        <v>28169.75</v>
      </c>
      <c r="JI490" s="319">
        <v>122113.45</v>
      </c>
      <c r="JJ490" s="319">
        <v>78114.649999999994</v>
      </c>
      <c r="JK490" s="319">
        <v>15635.1</v>
      </c>
      <c r="JL490" s="319">
        <v>23259.25</v>
      </c>
      <c r="JM490" s="319">
        <v>5545.75</v>
      </c>
      <c r="JN490" s="319">
        <v>8073.65</v>
      </c>
      <c r="JO490" s="319">
        <v>153465.9</v>
      </c>
      <c r="JP490" s="319">
        <v>39596.300000000003</v>
      </c>
      <c r="JQ490" s="319">
        <v>26185.32</v>
      </c>
      <c r="JR490" s="319">
        <v>10567.25</v>
      </c>
      <c r="JS490" s="319">
        <v>393635.6</v>
      </c>
      <c r="JT490" s="319">
        <v>19362.77</v>
      </c>
      <c r="JU490" s="319">
        <v>9546.0499999999993</v>
      </c>
      <c r="JV490" s="319">
        <v>3434863.45</v>
      </c>
      <c r="JW490" s="319">
        <v>96016.1</v>
      </c>
      <c r="JX490" s="319">
        <v>55889.3</v>
      </c>
      <c r="JY490" s="319">
        <v>5878</v>
      </c>
      <c r="JZ490" s="319">
        <v>6713.85</v>
      </c>
      <c r="KA490" s="319">
        <v>49161.35</v>
      </c>
      <c r="KB490" s="319">
        <v>58711</v>
      </c>
      <c r="KC490" s="319">
        <v>15910.2</v>
      </c>
      <c r="KD490" s="319">
        <v>18046.25</v>
      </c>
      <c r="KE490" s="319">
        <v>464394.3</v>
      </c>
      <c r="KF490" s="319">
        <v>16113.35</v>
      </c>
      <c r="KG490" s="319">
        <v>34475.15</v>
      </c>
      <c r="KH490" s="319">
        <v>35318.449999999997</v>
      </c>
      <c r="KI490" s="319">
        <v>71008.95</v>
      </c>
      <c r="KJ490" s="319">
        <v>34324.300000000003</v>
      </c>
      <c r="KK490" s="319">
        <v>6861.6</v>
      </c>
      <c r="KL490" s="319">
        <v>46021.7</v>
      </c>
      <c r="KM490" s="319">
        <v>33578.550000000003</v>
      </c>
      <c r="KN490" s="319">
        <v>21927.65</v>
      </c>
      <c r="KO490" s="319">
        <v>190804.95</v>
      </c>
      <c r="KP490" s="319">
        <v>76025.600000000006</v>
      </c>
      <c r="KQ490" s="319">
        <v>5877722.7000000002</v>
      </c>
      <c r="KR490" s="319">
        <v>229351.7</v>
      </c>
      <c r="KS490" s="318">
        <v>116129.45</v>
      </c>
      <c r="KU490" s="312">
        <v>30</v>
      </c>
      <c r="KV490" s="312">
        <v>303</v>
      </c>
      <c r="KY490" s="312" t="s">
        <v>943</v>
      </c>
    </row>
    <row r="491" spans="1:311" x14ac:dyDescent="0.25">
      <c r="A491" s="317">
        <v>2023</v>
      </c>
      <c r="B491" s="316" t="s">
        <v>891</v>
      </c>
      <c r="C491" s="316" t="s">
        <v>922</v>
      </c>
      <c r="D491" s="316" t="s">
        <v>927</v>
      </c>
      <c r="E491" s="316" t="s">
        <v>846</v>
      </c>
      <c r="F491" s="315">
        <v>37961.25</v>
      </c>
      <c r="G491" s="315">
        <v>0</v>
      </c>
      <c r="H491" s="315">
        <v>1085234.8999999999</v>
      </c>
      <c r="I491" s="315">
        <v>33012.699999999997</v>
      </c>
      <c r="J491" s="315">
        <v>3017.7</v>
      </c>
      <c r="K491" s="315">
        <v>26058.400000000001</v>
      </c>
      <c r="L491" s="315">
        <v>145242.5</v>
      </c>
      <c r="M491" s="315">
        <v>86217.2</v>
      </c>
      <c r="N491" s="315">
        <v>789422.2</v>
      </c>
      <c r="O491" s="315">
        <v>338514</v>
      </c>
      <c r="P491" s="315">
        <v>124088.75</v>
      </c>
      <c r="Q491" s="315">
        <v>15627.6</v>
      </c>
      <c r="R491" s="315">
        <v>43356.5</v>
      </c>
      <c r="S491" s="315">
        <v>253147.65</v>
      </c>
      <c r="T491" s="315">
        <v>60055.3</v>
      </c>
      <c r="U491" s="315">
        <v>195857.9</v>
      </c>
      <c r="V491" s="315">
        <v>688914</v>
      </c>
      <c r="W491" s="315">
        <v>3913.9</v>
      </c>
      <c r="X491" s="315">
        <v>53218.15</v>
      </c>
      <c r="Y491" s="315">
        <v>5533.3</v>
      </c>
      <c r="Z491" s="315">
        <v>21820.05</v>
      </c>
      <c r="AA491" s="315">
        <v>621592.55000000005</v>
      </c>
      <c r="AB491" s="315">
        <v>75260</v>
      </c>
      <c r="AC491" s="315">
        <v>0</v>
      </c>
      <c r="AD491" s="315">
        <v>1490816.25</v>
      </c>
      <c r="AE491" s="315">
        <v>0</v>
      </c>
      <c r="AF491" s="315">
        <v>47667</v>
      </c>
      <c r="AG491" s="315">
        <v>9870.4</v>
      </c>
      <c r="AH491" s="315">
        <v>28643.25</v>
      </c>
      <c r="AI491" s="315">
        <v>14703.45</v>
      </c>
      <c r="AJ491" s="315">
        <v>0</v>
      </c>
      <c r="AK491" s="315">
        <v>0</v>
      </c>
      <c r="AL491" s="315">
        <v>586896.44999999995</v>
      </c>
      <c r="AM491" s="315">
        <v>28589.7</v>
      </c>
      <c r="AN491" s="315">
        <v>72247.75</v>
      </c>
      <c r="AO491" s="315">
        <v>27622.2</v>
      </c>
      <c r="AP491" s="315">
        <v>29275.15</v>
      </c>
      <c r="AQ491" s="315">
        <v>0</v>
      </c>
      <c r="AR491" s="315">
        <v>61133.25</v>
      </c>
      <c r="AS491" s="315">
        <v>86830.55</v>
      </c>
      <c r="AT491" s="315">
        <v>34369.199999999997</v>
      </c>
      <c r="AU491" s="315">
        <v>51855.18</v>
      </c>
      <c r="AV491" s="315">
        <v>7642.65</v>
      </c>
      <c r="AW491" s="315">
        <v>1235786.05</v>
      </c>
      <c r="AX491" s="315">
        <v>3378.6</v>
      </c>
      <c r="AY491" s="315">
        <v>0</v>
      </c>
      <c r="AZ491" s="315">
        <v>0</v>
      </c>
      <c r="BA491" s="315">
        <v>0</v>
      </c>
      <c r="BB491" s="315">
        <v>0</v>
      </c>
      <c r="BC491" s="315">
        <v>227024.25</v>
      </c>
      <c r="BD491" s="315">
        <v>458559.3</v>
      </c>
      <c r="BE491" s="315">
        <v>81657.149999999994</v>
      </c>
      <c r="BF491" s="315">
        <v>59570.2</v>
      </c>
      <c r="BG491" s="315">
        <v>8829.6</v>
      </c>
      <c r="BH491" s="315">
        <v>0</v>
      </c>
      <c r="BI491" s="315">
        <v>1196562.45</v>
      </c>
      <c r="BJ491" s="315">
        <v>0</v>
      </c>
      <c r="BK491" s="315">
        <v>405709.15</v>
      </c>
      <c r="BL491" s="315">
        <v>6467.4</v>
      </c>
      <c r="BM491" s="315">
        <v>8962.7999999999993</v>
      </c>
      <c r="BN491" s="315">
        <v>400484.2</v>
      </c>
      <c r="BO491" s="315">
        <v>55790</v>
      </c>
      <c r="BP491" s="315">
        <v>15215.15</v>
      </c>
      <c r="BQ491" s="315">
        <v>5175.6000000000004</v>
      </c>
      <c r="BR491" s="315">
        <v>30300</v>
      </c>
      <c r="BS491" s="315">
        <v>180987.2</v>
      </c>
      <c r="BT491" s="315">
        <v>0</v>
      </c>
      <c r="BU491" s="315">
        <v>2948.4</v>
      </c>
      <c r="BV491" s="315">
        <v>29765.1</v>
      </c>
      <c r="BW491" s="315">
        <v>228066.61</v>
      </c>
      <c r="BX491" s="315">
        <v>33486.6</v>
      </c>
      <c r="BY491" s="315">
        <v>344992.55</v>
      </c>
      <c r="BZ491" s="315">
        <v>26122.400000000001</v>
      </c>
      <c r="CA491" s="315">
        <v>31040.9</v>
      </c>
      <c r="CB491" s="315">
        <v>7557.6</v>
      </c>
      <c r="CC491" s="315">
        <v>128719.6</v>
      </c>
      <c r="CD491" s="315">
        <v>199045.5</v>
      </c>
      <c r="CE491" s="315">
        <v>464957.2</v>
      </c>
      <c r="CF491" s="315">
        <v>432432.9</v>
      </c>
      <c r="CG491" s="315">
        <v>194489.9</v>
      </c>
      <c r="CH491" s="315">
        <v>29363.5</v>
      </c>
      <c r="CI491" s="315">
        <v>1257009.6000000001</v>
      </c>
      <c r="CJ491" s="315">
        <v>3769.75</v>
      </c>
      <c r="CK491" s="315">
        <v>7898.2</v>
      </c>
      <c r="CL491" s="315">
        <v>26178.799999999999</v>
      </c>
      <c r="CM491" s="315">
        <v>3062.4</v>
      </c>
      <c r="CN491" s="315">
        <v>146231.45000000001</v>
      </c>
      <c r="CO491" s="315">
        <v>286191.45</v>
      </c>
      <c r="CP491" s="315">
        <v>926.5</v>
      </c>
      <c r="CQ491" s="315">
        <v>85717.45</v>
      </c>
      <c r="CR491" s="315">
        <v>0</v>
      </c>
      <c r="CS491" s="315">
        <v>32856</v>
      </c>
      <c r="CT491" s="315">
        <v>23127.200000000001</v>
      </c>
      <c r="CU491" s="315">
        <v>6507.3</v>
      </c>
      <c r="CV491" s="315">
        <v>1322.1</v>
      </c>
      <c r="CW491" s="315">
        <v>8760.15</v>
      </c>
      <c r="CX491" s="315">
        <v>75031.199999999997</v>
      </c>
      <c r="CY491" s="315">
        <v>68799.850000000006</v>
      </c>
      <c r="CZ491" s="315">
        <v>758630.9</v>
      </c>
      <c r="DA491" s="315">
        <v>278407.5</v>
      </c>
      <c r="DB491" s="315">
        <v>212916.3</v>
      </c>
      <c r="DC491" s="315">
        <v>29612.75</v>
      </c>
      <c r="DD491" s="315">
        <v>2320087.9500000002</v>
      </c>
      <c r="DE491" s="315">
        <v>1273118.6000000001</v>
      </c>
      <c r="DF491" s="315">
        <v>9099.7000000000007</v>
      </c>
      <c r="DG491" s="315">
        <v>40969.65</v>
      </c>
      <c r="DH491" s="315">
        <v>18288.900000000001</v>
      </c>
      <c r="DI491" s="315">
        <v>20759.599999999999</v>
      </c>
      <c r="DJ491" s="315">
        <v>210512.95</v>
      </c>
      <c r="DK491" s="315">
        <v>58811.4</v>
      </c>
      <c r="DL491" s="315">
        <v>53576.65</v>
      </c>
      <c r="DM491" s="315">
        <v>117361.60000000001</v>
      </c>
      <c r="DN491" s="315">
        <v>4296.8500000000004</v>
      </c>
      <c r="DO491" s="315">
        <v>6001.5</v>
      </c>
      <c r="DP491" s="315">
        <v>12484.7</v>
      </c>
      <c r="DQ491" s="315">
        <v>0</v>
      </c>
      <c r="DR491" s="315">
        <v>172242.9</v>
      </c>
      <c r="DS491" s="315">
        <v>357341.7</v>
      </c>
      <c r="DT491" s="315">
        <v>165700.20000000001</v>
      </c>
      <c r="DU491" s="315">
        <v>38956</v>
      </c>
      <c r="DV491" s="315">
        <v>9995.9500000000007</v>
      </c>
      <c r="DW491" s="315">
        <v>50154.45</v>
      </c>
      <c r="DX491" s="315">
        <v>195516.6</v>
      </c>
      <c r="DY491" s="315">
        <v>101190.6</v>
      </c>
      <c r="DZ491" s="315">
        <v>31577.75</v>
      </c>
      <c r="EA491" s="315">
        <v>1811636.3</v>
      </c>
      <c r="EB491" s="315">
        <v>97113.600000000006</v>
      </c>
      <c r="EC491" s="315">
        <v>47555.7</v>
      </c>
      <c r="ED491" s="315">
        <v>28469.9</v>
      </c>
      <c r="EE491" s="315">
        <v>18258.150000000001</v>
      </c>
      <c r="EF491" s="315">
        <v>0</v>
      </c>
      <c r="EG491" s="315">
        <v>520140</v>
      </c>
      <c r="EH491" s="315">
        <v>7666.1</v>
      </c>
      <c r="EI491" s="315">
        <v>141945.45000000001</v>
      </c>
      <c r="EJ491" s="315">
        <v>328602.55</v>
      </c>
      <c r="EK491" s="315">
        <v>20353.61</v>
      </c>
      <c r="EL491" s="315">
        <v>7820.75</v>
      </c>
      <c r="EM491" s="315">
        <v>133082.5</v>
      </c>
      <c r="EN491" s="315">
        <v>94241.3</v>
      </c>
      <c r="EO491" s="315">
        <v>202405.65</v>
      </c>
      <c r="EP491" s="315">
        <v>109289.60000000001</v>
      </c>
      <c r="EQ491" s="315">
        <v>24358.95</v>
      </c>
      <c r="ER491" s="315">
        <v>92486.7</v>
      </c>
      <c r="ES491" s="315">
        <v>738.68</v>
      </c>
      <c r="ET491" s="315">
        <v>83192.600000000006</v>
      </c>
      <c r="EU491" s="315">
        <v>39565.599999999999</v>
      </c>
      <c r="EV491" s="315">
        <v>8093.6</v>
      </c>
      <c r="EW491" s="315">
        <v>51861.75</v>
      </c>
      <c r="EX491" s="315">
        <v>174284.7</v>
      </c>
      <c r="EY491" s="315">
        <v>1749285.15</v>
      </c>
      <c r="EZ491" s="315">
        <v>64898467.329999998</v>
      </c>
      <c r="FA491" s="315">
        <v>77013.649999999994</v>
      </c>
      <c r="FB491" s="315">
        <v>11225.75</v>
      </c>
      <c r="FC491" s="315">
        <v>674169.75</v>
      </c>
      <c r="FD491" s="315">
        <v>149002.9</v>
      </c>
      <c r="FE491" s="315">
        <v>1184218.3</v>
      </c>
      <c r="FF491" s="315">
        <v>57529.9</v>
      </c>
      <c r="FG491" s="315">
        <v>6277.8</v>
      </c>
      <c r="FH491" s="315">
        <v>422208.05</v>
      </c>
      <c r="FI491" s="315">
        <v>0</v>
      </c>
      <c r="FJ491" s="315">
        <v>238878.15</v>
      </c>
      <c r="FK491" s="315">
        <v>26812.25</v>
      </c>
      <c r="FL491" s="315">
        <v>0</v>
      </c>
      <c r="FM491" s="315">
        <v>369093.3</v>
      </c>
      <c r="FN491" s="315">
        <v>11378</v>
      </c>
      <c r="FO491" s="315">
        <v>7979.4</v>
      </c>
      <c r="FP491" s="315">
        <v>4778.3999999999996</v>
      </c>
      <c r="FQ491" s="315">
        <v>17951.900000000001</v>
      </c>
      <c r="FR491" s="315">
        <v>1278387.5</v>
      </c>
      <c r="FS491" s="315">
        <v>8478.7999999999993</v>
      </c>
      <c r="FT491" s="315">
        <v>9845.2999999999993</v>
      </c>
      <c r="FU491" s="315">
        <v>40543.699999999997</v>
      </c>
      <c r="FV491" s="315">
        <v>0</v>
      </c>
      <c r="FW491" s="315">
        <v>0</v>
      </c>
      <c r="FX491" s="315">
        <v>51321.599999999999</v>
      </c>
      <c r="FY491" s="315">
        <v>220244.4</v>
      </c>
      <c r="FZ491" s="315">
        <v>3425.1</v>
      </c>
      <c r="GA491" s="315">
        <v>10271.049999999999</v>
      </c>
      <c r="GB491" s="315">
        <v>8651.65</v>
      </c>
      <c r="GC491" s="315">
        <v>1086.1500000000001</v>
      </c>
      <c r="GD491" s="315">
        <v>13366.6</v>
      </c>
      <c r="GE491" s="315">
        <v>160610.85</v>
      </c>
      <c r="GF491" s="315">
        <v>41167.550000000003</v>
      </c>
      <c r="GG491" s="315">
        <v>116579.5</v>
      </c>
      <c r="GH491" s="315">
        <v>32202.95</v>
      </c>
      <c r="GI491" s="315">
        <v>68315.7</v>
      </c>
      <c r="GJ491" s="315">
        <v>46251.95</v>
      </c>
      <c r="GK491" s="315">
        <v>5021680.9000000004</v>
      </c>
      <c r="GL491" s="315">
        <v>26067.7</v>
      </c>
      <c r="GM491" s="315">
        <v>4196383.55</v>
      </c>
      <c r="GN491" s="315">
        <v>59877.4</v>
      </c>
      <c r="GO491" s="315">
        <v>619048.05000000005</v>
      </c>
      <c r="GP491" s="315">
        <v>0</v>
      </c>
      <c r="GQ491" s="315">
        <v>105.4</v>
      </c>
      <c r="GR491" s="315">
        <v>34478.050000000003</v>
      </c>
      <c r="GS491" s="315">
        <v>6379380.3499999996</v>
      </c>
      <c r="GT491" s="315">
        <v>0</v>
      </c>
      <c r="GU491" s="315">
        <v>1169035.3500000001</v>
      </c>
      <c r="GV491" s="315">
        <v>0</v>
      </c>
      <c r="GW491" s="315">
        <v>0</v>
      </c>
      <c r="GX491" s="315">
        <v>1219364.8</v>
      </c>
      <c r="GY491" s="315">
        <v>10303.15</v>
      </c>
      <c r="GZ491" s="315">
        <v>179386.8</v>
      </c>
      <c r="HA491" s="315">
        <v>300023.8</v>
      </c>
      <c r="HB491" s="315">
        <v>15420</v>
      </c>
      <c r="HC491" s="315">
        <v>485415.6</v>
      </c>
      <c r="HD491" s="315">
        <v>0</v>
      </c>
      <c r="HE491" s="315">
        <v>19257.349999999999</v>
      </c>
      <c r="HF491" s="315">
        <v>49781.7</v>
      </c>
      <c r="HG491" s="315">
        <v>171686.15</v>
      </c>
      <c r="HH491" s="315">
        <v>1509449.09</v>
      </c>
      <c r="HI491" s="315">
        <v>249261.85</v>
      </c>
      <c r="HJ491" s="315">
        <v>138122.25</v>
      </c>
      <c r="HK491" s="315">
        <v>6540.3</v>
      </c>
      <c r="HL491" s="315">
        <v>60246</v>
      </c>
      <c r="HM491" s="315">
        <v>42829.65</v>
      </c>
      <c r="HN491" s="315">
        <v>54057</v>
      </c>
      <c r="HO491" s="315">
        <v>12778.15</v>
      </c>
      <c r="HP491" s="315">
        <v>530986.25</v>
      </c>
      <c r="HQ491" s="315">
        <v>0</v>
      </c>
      <c r="HR491" s="315">
        <v>742143.7</v>
      </c>
      <c r="HS491" s="315">
        <v>0</v>
      </c>
      <c r="HT491" s="315">
        <v>2225852.35</v>
      </c>
      <c r="HU491" s="315">
        <v>8456.2999999999993</v>
      </c>
      <c r="HV491" s="315">
        <v>244035.4</v>
      </c>
      <c r="HW491" s="315">
        <v>3491450.75</v>
      </c>
      <c r="HX491" s="315">
        <v>12634.45</v>
      </c>
      <c r="HY491" s="315">
        <v>4019955.55</v>
      </c>
      <c r="HZ491" s="315">
        <v>97693.75</v>
      </c>
      <c r="IA491" s="315">
        <v>6278.2</v>
      </c>
      <c r="IB491" s="315">
        <v>137743.15</v>
      </c>
      <c r="IC491" s="315">
        <v>781929.7</v>
      </c>
      <c r="ID491" s="315">
        <v>0</v>
      </c>
      <c r="IE491" s="315">
        <v>476964.05</v>
      </c>
      <c r="IF491" s="315">
        <v>14459.8</v>
      </c>
      <c r="IG491" s="315">
        <v>14721.15</v>
      </c>
      <c r="IH491" s="315">
        <v>0</v>
      </c>
      <c r="II491" s="315">
        <v>0</v>
      </c>
      <c r="IJ491" s="315">
        <v>103221.75</v>
      </c>
      <c r="IK491" s="315">
        <v>643.12</v>
      </c>
      <c r="IL491" s="315">
        <v>3503.15</v>
      </c>
      <c r="IM491" s="315">
        <v>32058.55</v>
      </c>
      <c r="IN491" s="315">
        <v>224169.5</v>
      </c>
      <c r="IO491" s="315">
        <v>26157.15</v>
      </c>
      <c r="IP491" s="315">
        <v>7645.8</v>
      </c>
      <c r="IQ491" s="315">
        <v>21433.9</v>
      </c>
      <c r="IR491" s="315">
        <v>589602.35</v>
      </c>
      <c r="IS491" s="315">
        <v>605404.05000000005</v>
      </c>
      <c r="IT491" s="315">
        <v>760896.75</v>
      </c>
      <c r="IU491" s="315">
        <v>3087.65</v>
      </c>
      <c r="IV491" s="315">
        <v>334304.40000000002</v>
      </c>
      <c r="IW491" s="315">
        <v>8466.75</v>
      </c>
      <c r="IX491" s="315">
        <v>0</v>
      </c>
      <c r="IY491" s="315">
        <v>145838.6</v>
      </c>
      <c r="IZ491" s="315">
        <v>14738.2</v>
      </c>
      <c r="JA491" s="315">
        <v>31255.35</v>
      </c>
      <c r="JB491" s="315">
        <v>0</v>
      </c>
      <c r="JC491" s="315">
        <v>48575.4</v>
      </c>
      <c r="JD491" s="315">
        <v>9816.2999999999993</v>
      </c>
      <c r="JE491" s="315">
        <v>0</v>
      </c>
      <c r="JF491" s="315">
        <v>98960.1</v>
      </c>
      <c r="JG491" s="315">
        <v>19871</v>
      </c>
      <c r="JH491" s="315">
        <v>14997.6</v>
      </c>
      <c r="JI491" s="315">
        <v>180833.65</v>
      </c>
      <c r="JJ491" s="315">
        <v>80944.3</v>
      </c>
      <c r="JK491" s="315">
        <v>2077.8000000000002</v>
      </c>
      <c r="JL491" s="315">
        <v>28912.799999999999</v>
      </c>
      <c r="JM491" s="315">
        <v>0</v>
      </c>
      <c r="JN491" s="315">
        <v>3847.2</v>
      </c>
      <c r="JO491" s="315">
        <v>230133.9</v>
      </c>
      <c r="JP491" s="315">
        <v>15563.9</v>
      </c>
      <c r="JQ491" s="315">
        <v>20040.2</v>
      </c>
      <c r="JR491" s="315">
        <v>5517.2</v>
      </c>
      <c r="JS491" s="315">
        <v>665503.32999999996</v>
      </c>
      <c r="JT491" s="315">
        <v>10558.45</v>
      </c>
      <c r="JU491" s="315">
        <v>6614.25</v>
      </c>
      <c r="JV491" s="315">
        <v>5730136.1500000004</v>
      </c>
      <c r="JW491" s="315">
        <v>106237.7</v>
      </c>
      <c r="JX491" s="315">
        <v>39468</v>
      </c>
      <c r="JY491" s="315">
        <v>0</v>
      </c>
      <c r="JZ491" s="315">
        <v>0</v>
      </c>
      <c r="KA491" s="315">
        <v>28045.5</v>
      </c>
      <c r="KB491" s="315">
        <v>52637.5</v>
      </c>
      <c r="KC491" s="315">
        <v>6463.3</v>
      </c>
      <c r="KD491" s="315">
        <v>3982.2</v>
      </c>
      <c r="KE491" s="315">
        <v>752664</v>
      </c>
      <c r="KF491" s="315">
        <v>9192</v>
      </c>
      <c r="KG491" s="315">
        <v>13004.3</v>
      </c>
      <c r="KH491" s="315">
        <v>52497.9</v>
      </c>
      <c r="KI491" s="315">
        <v>75647.45</v>
      </c>
      <c r="KJ491" s="315">
        <v>46281.599999999999</v>
      </c>
      <c r="KK491" s="315">
        <v>0</v>
      </c>
      <c r="KL491" s="315">
        <v>15839.1</v>
      </c>
      <c r="KM491" s="315">
        <v>38743.61</v>
      </c>
      <c r="KN491" s="315">
        <v>14247.35</v>
      </c>
      <c r="KO491" s="315">
        <v>179649.6</v>
      </c>
      <c r="KP491" s="315">
        <v>100696.05</v>
      </c>
      <c r="KQ491" s="315">
        <v>9033182.2200000007</v>
      </c>
      <c r="KR491" s="315">
        <v>374293.2</v>
      </c>
      <c r="KS491" s="314">
        <v>155560.75</v>
      </c>
      <c r="KU491" s="312">
        <v>30</v>
      </c>
      <c r="KV491" s="312">
        <v>304</v>
      </c>
      <c r="KY491" s="312" t="s">
        <v>943</v>
      </c>
    </row>
    <row r="492" spans="1:311" x14ac:dyDescent="0.25">
      <c r="A492" s="321">
        <v>2023</v>
      </c>
      <c r="B492" s="320" t="s">
        <v>891</v>
      </c>
      <c r="C492" s="320" t="s">
        <v>922</v>
      </c>
      <c r="D492" s="320" t="s">
        <v>926</v>
      </c>
      <c r="E492" s="320" t="s">
        <v>846</v>
      </c>
      <c r="F492" s="319">
        <v>11972.85</v>
      </c>
      <c r="G492" s="319">
        <v>184</v>
      </c>
      <c r="H492" s="319">
        <v>229620.5</v>
      </c>
      <c r="I492" s="319">
        <v>7291.45</v>
      </c>
      <c r="J492" s="319">
        <v>1529.55</v>
      </c>
      <c r="K492" s="319">
        <v>6715.65</v>
      </c>
      <c r="L492" s="319">
        <v>64032.3</v>
      </c>
      <c r="M492" s="319">
        <v>16996.05</v>
      </c>
      <c r="N492" s="319">
        <v>121884.6</v>
      </c>
      <c r="O492" s="319">
        <v>58853.5</v>
      </c>
      <c r="P492" s="319">
        <v>27468</v>
      </c>
      <c r="Q492" s="319">
        <v>6653.15</v>
      </c>
      <c r="R492" s="319">
        <v>120870.96</v>
      </c>
      <c r="S492" s="319">
        <v>68787.27</v>
      </c>
      <c r="T492" s="319">
        <v>21020.1</v>
      </c>
      <c r="U492" s="319">
        <v>124791.2</v>
      </c>
      <c r="V492" s="319">
        <v>76296.600000000006</v>
      </c>
      <c r="W492" s="319">
        <v>1901.8</v>
      </c>
      <c r="X492" s="319">
        <v>34754.6</v>
      </c>
      <c r="Y492" s="319">
        <v>5719.35</v>
      </c>
      <c r="Z492" s="319">
        <v>898.7</v>
      </c>
      <c r="AA492" s="319">
        <v>221303.4</v>
      </c>
      <c r="AB492" s="319">
        <v>30023.25</v>
      </c>
      <c r="AC492" s="319">
        <v>2764.2</v>
      </c>
      <c r="AD492" s="319">
        <v>406951.3</v>
      </c>
      <c r="AE492" s="319">
        <v>1262.0899999999999</v>
      </c>
      <c r="AF492" s="319">
        <v>13866.05</v>
      </c>
      <c r="AG492" s="319">
        <v>12202.72</v>
      </c>
      <c r="AH492" s="319">
        <v>4623.6499999999996</v>
      </c>
      <c r="AI492" s="319">
        <v>15205.15</v>
      </c>
      <c r="AJ492" s="319">
        <v>10663.27</v>
      </c>
      <c r="AK492" s="319">
        <v>1963.35</v>
      </c>
      <c r="AL492" s="319">
        <v>117233.65</v>
      </c>
      <c r="AM492" s="319">
        <v>10005</v>
      </c>
      <c r="AN492" s="319">
        <v>16200.3</v>
      </c>
      <c r="AO492" s="319">
        <v>4138.5</v>
      </c>
      <c r="AP492" s="319">
        <v>10016.75</v>
      </c>
      <c r="AQ492" s="319">
        <v>7891.65</v>
      </c>
      <c r="AR492" s="319">
        <v>9768.9500000000007</v>
      </c>
      <c r="AS492" s="319">
        <v>9852.4</v>
      </c>
      <c r="AT492" s="319">
        <v>14557.35</v>
      </c>
      <c r="AU492" s="319">
        <v>12511.75</v>
      </c>
      <c r="AV492" s="319">
        <v>4188.95</v>
      </c>
      <c r="AW492" s="319">
        <v>295899.55</v>
      </c>
      <c r="AX492" s="319">
        <v>574.5</v>
      </c>
      <c r="AY492" s="319">
        <v>1911.3</v>
      </c>
      <c r="AZ492" s="319">
        <v>0</v>
      </c>
      <c r="BA492" s="319">
        <v>7475.75</v>
      </c>
      <c r="BB492" s="319">
        <v>10432.799999999999</v>
      </c>
      <c r="BC492" s="319">
        <v>57703.25</v>
      </c>
      <c r="BD492" s="319">
        <v>66796.55</v>
      </c>
      <c r="BE492" s="319">
        <v>14352.25</v>
      </c>
      <c r="BF492" s="319">
        <v>26723.9</v>
      </c>
      <c r="BG492" s="319">
        <v>23250.2</v>
      </c>
      <c r="BH492" s="319">
        <v>2722.55</v>
      </c>
      <c r="BI492" s="319">
        <v>405762.95</v>
      </c>
      <c r="BJ492" s="319">
        <v>947.65</v>
      </c>
      <c r="BK492" s="319">
        <v>109860.2</v>
      </c>
      <c r="BL492" s="319">
        <v>1842.75</v>
      </c>
      <c r="BM492" s="319">
        <v>3041.7</v>
      </c>
      <c r="BN492" s="319">
        <v>110409.75</v>
      </c>
      <c r="BO492" s="319">
        <v>19073.400000000001</v>
      </c>
      <c r="BP492" s="319">
        <v>11609.85</v>
      </c>
      <c r="BQ492" s="319">
        <v>7499.55</v>
      </c>
      <c r="BR492" s="319">
        <v>36694.85</v>
      </c>
      <c r="BS492" s="319">
        <v>48068.800000000003</v>
      </c>
      <c r="BT492" s="319">
        <v>5198.7</v>
      </c>
      <c r="BU492" s="319">
        <v>1206.3499999999999</v>
      </c>
      <c r="BV492" s="319">
        <v>7176.8</v>
      </c>
      <c r="BW492" s="319">
        <v>39454.400000000001</v>
      </c>
      <c r="BX492" s="319">
        <v>23273.75</v>
      </c>
      <c r="BY492" s="319">
        <v>80878.149999999994</v>
      </c>
      <c r="BZ492" s="319">
        <v>26117.7</v>
      </c>
      <c r="CA492" s="319">
        <v>3539.25</v>
      </c>
      <c r="CB492" s="319">
        <v>16037.55</v>
      </c>
      <c r="CC492" s="319">
        <v>38909.5</v>
      </c>
      <c r="CD492" s="319">
        <v>42118.2</v>
      </c>
      <c r="CE492" s="319">
        <v>71014.2</v>
      </c>
      <c r="CF492" s="319">
        <v>110104.75</v>
      </c>
      <c r="CG492" s="319">
        <v>54937.7</v>
      </c>
      <c r="CH492" s="319">
        <v>6703.4</v>
      </c>
      <c r="CI492" s="319">
        <v>203125.15</v>
      </c>
      <c r="CJ492" s="319">
        <v>2631.3</v>
      </c>
      <c r="CK492" s="319">
        <v>4518.6499999999996</v>
      </c>
      <c r="CL492" s="319">
        <v>15152.15</v>
      </c>
      <c r="CM492" s="319">
        <v>2541.5</v>
      </c>
      <c r="CN492" s="319">
        <v>67322.350000000006</v>
      </c>
      <c r="CO492" s="319">
        <v>80969.600000000006</v>
      </c>
      <c r="CP492" s="319">
        <v>1939.3</v>
      </c>
      <c r="CQ492" s="319">
        <v>22690.799999999999</v>
      </c>
      <c r="CR492" s="319">
        <v>4908.6499999999996</v>
      </c>
      <c r="CS492" s="319">
        <v>9128.5499999999993</v>
      </c>
      <c r="CT492" s="319">
        <v>12661.2</v>
      </c>
      <c r="CU492" s="319">
        <v>8298.5499999999993</v>
      </c>
      <c r="CV492" s="319">
        <v>2195.0500000000002</v>
      </c>
      <c r="CW492" s="319">
        <v>3746.4</v>
      </c>
      <c r="CX492" s="319">
        <v>22425.5</v>
      </c>
      <c r="CY492" s="319">
        <v>15415.45</v>
      </c>
      <c r="CZ492" s="319">
        <v>101117.2</v>
      </c>
      <c r="DA492" s="319">
        <v>0</v>
      </c>
      <c r="DB492" s="319">
        <v>33638.9</v>
      </c>
      <c r="DC492" s="319">
        <v>20745.3</v>
      </c>
      <c r="DD492" s="319">
        <v>401845.99</v>
      </c>
      <c r="DE492" s="319">
        <v>394962</v>
      </c>
      <c r="DF492" s="319">
        <v>17924.349999999999</v>
      </c>
      <c r="DG492" s="319">
        <v>3688.9</v>
      </c>
      <c r="DH492" s="319">
        <v>9351.6</v>
      </c>
      <c r="DI492" s="319">
        <v>23704.58</v>
      </c>
      <c r="DJ492" s="319">
        <v>50409.599999999999</v>
      </c>
      <c r="DK492" s="319">
        <v>15240.7</v>
      </c>
      <c r="DL492" s="319">
        <v>8245.4</v>
      </c>
      <c r="DM492" s="319">
        <v>25450.1</v>
      </c>
      <c r="DN492" s="319">
        <v>1791.55</v>
      </c>
      <c r="DO492" s="319">
        <v>7730.25</v>
      </c>
      <c r="DP492" s="319">
        <v>6372.3</v>
      </c>
      <c r="DQ492" s="319">
        <v>761.9</v>
      </c>
      <c r="DR492" s="319">
        <v>55547.5</v>
      </c>
      <c r="DS492" s="319">
        <v>103578</v>
      </c>
      <c r="DT492" s="319">
        <v>18344.2</v>
      </c>
      <c r="DU492" s="319">
        <v>13750.2</v>
      </c>
      <c r="DV492" s="319">
        <v>4994.3500000000004</v>
      </c>
      <c r="DW492" s="319">
        <v>14280.8</v>
      </c>
      <c r="DX492" s="319">
        <v>30370.35</v>
      </c>
      <c r="DY492" s="319">
        <v>12282.6</v>
      </c>
      <c r="DZ492" s="319">
        <v>16177.95</v>
      </c>
      <c r="EA492" s="319">
        <v>474845</v>
      </c>
      <c r="EB492" s="319">
        <v>38005.699999999997</v>
      </c>
      <c r="EC492" s="319">
        <v>17382.7</v>
      </c>
      <c r="ED492" s="319">
        <v>11374.85</v>
      </c>
      <c r="EE492" s="319">
        <v>20993.65</v>
      </c>
      <c r="EF492" s="319">
        <v>0</v>
      </c>
      <c r="EG492" s="319">
        <v>100011.55</v>
      </c>
      <c r="EH492" s="319">
        <v>2009.55</v>
      </c>
      <c r="EI492" s="319">
        <v>15343</v>
      </c>
      <c r="EJ492" s="319">
        <v>57418.1</v>
      </c>
      <c r="EK492" s="319">
        <v>13370.87</v>
      </c>
      <c r="EL492" s="319">
        <v>4216.5</v>
      </c>
      <c r="EM492" s="319">
        <v>49027.8</v>
      </c>
      <c r="EN492" s="319">
        <v>11026.2</v>
      </c>
      <c r="EO492" s="319">
        <v>66839.100000000006</v>
      </c>
      <c r="EP492" s="319">
        <v>13435.65</v>
      </c>
      <c r="EQ492" s="319">
        <v>4027.5</v>
      </c>
      <c r="ER492" s="319">
        <v>16356.45</v>
      </c>
      <c r="ES492" s="319">
        <v>1783.25</v>
      </c>
      <c r="ET492" s="319">
        <v>20304.400000000001</v>
      </c>
      <c r="EU492" s="319">
        <v>9848.6</v>
      </c>
      <c r="EV492" s="319">
        <v>1595.1</v>
      </c>
      <c r="EW492" s="319">
        <v>20553.45</v>
      </c>
      <c r="EX492" s="319">
        <v>33940.75</v>
      </c>
      <c r="EY492" s="319">
        <v>430543.55</v>
      </c>
      <c r="EZ492" s="319">
        <v>2008906.77</v>
      </c>
      <c r="FA492" s="319">
        <v>23020.6</v>
      </c>
      <c r="FB492" s="319">
        <v>3702.4</v>
      </c>
      <c r="FC492" s="319">
        <v>78331.95</v>
      </c>
      <c r="FD492" s="319">
        <v>32534.65</v>
      </c>
      <c r="FE492" s="319">
        <v>395953.35</v>
      </c>
      <c r="FF492" s="319">
        <v>36038.65</v>
      </c>
      <c r="FG492" s="319">
        <v>2065.96</v>
      </c>
      <c r="FH492" s="319">
        <v>126826.5</v>
      </c>
      <c r="FI492" s="319">
        <v>1941.2</v>
      </c>
      <c r="FJ492" s="319">
        <v>84459.15</v>
      </c>
      <c r="FK492" s="319">
        <v>4721.2</v>
      </c>
      <c r="FL492" s="319">
        <v>246.7</v>
      </c>
      <c r="FM492" s="319">
        <v>64916</v>
      </c>
      <c r="FN492" s="319">
        <v>3977.74</v>
      </c>
      <c r="FO492" s="319">
        <v>8341</v>
      </c>
      <c r="FP492" s="319">
        <v>1977.75</v>
      </c>
      <c r="FQ492" s="319">
        <v>8698.35</v>
      </c>
      <c r="FR492" s="319">
        <v>174414.1</v>
      </c>
      <c r="FS492" s="319">
        <v>4945.3500000000004</v>
      </c>
      <c r="FT492" s="319">
        <v>5208.8999999999996</v>
      </c>
      <c r="FU492" s="319">
        <v>6858.6</v>
      </c>
      <c r="FV492" s="319">
        <v>2077.1</v>
      </c>
      <c r="FW492" s="319">
        <v>0</v>
      </c>
      <c r="FX492" s="319">
        <v>14945.05</v>
      </c>
      <c r="FY492" s="319">
        <v>40868.449999999997</v>
      </c>
      <c r="FZ492" s="319">
        <v>1551.85</v>
      </c>
      <c r="GA492" s="319">
        <v>2884.05</v>
      </c>
      <c r="GB492" s="319">
        <v>5463.06</v>
      </c>
      <c r="GC492" s="319">
        <v>7226.85</v>
      </c>
      <c r="GD492" s="319">
        <v>6263.1</v>
      </c>
      <c r="GE492" s="319">
        <v>42175.55</v>
      </c>
      <c r="GF492" s="319">
        <v>16751.95</v>
      </c>
      <c r="GG492" s="319">
        <v>17501.650000000001</v>
      </c>
      <c r="GH492" s="319">
        <v>10203.85</v>
      </c>
      <c r="GI492" s="319">
        <v>21158.55</v>
      </c>
      <c r="GJ492" s="319">
        <v>16047.95</v>
      </c>
      <c r="GK492" s="319">
        <v>627039.80000000005</v>
      </c>
      <c r="GL492" s="319">
        <v>21221.45</v>
      </c>
      <c r="GM492" s="319">
        <v>809273.85</v>
      </c>
      <c r="GN492" s="319">
        <v>8593.7999999999993</v>
      </c>
      <c r="GO492" s="319">
        <v>131511.45000000001</v>
      </c>
      <c r="GP492" s="319">
        <v>1378.4</v>
      </c>
      <c r="GQ492" s="319">
        <v>631</v>
      </c>
      <c r="GR492" s="319">
        <v>49064.1</v>
      </c>
      <c r="GS492" s="319">
        <v>1683713.6</v>
      </c>
      <c r="GT492" s="319">
        <v>1240.1500000000001</v>
      </c>
      <c r="GU492" s="319">
        <v>231028.7</v>
      </c>
      <c r="GV492" s="319">
        <v>6958.55</v>
      </c>
      <c r="GW492" s="319">
        <v>585.85</v>
      </c>
      <c r="GX492" s="319">
        <v>278287.34999999998</v>
      </c>
      <c r="GY492" s="319">
        <v>5993.98</v>
      </c>
      <c r="GZ492" s="319">
        <v>29939.55</v>
      </c>
      <c r="HA492" s="319">
        <v>54431.55</v>
      </c>
      <c r="HB492" s="319">
        <v>9907.5</v>
      </c>
      <c r="HC492" s="319">
        <v>105045.7</v>
      </c>
      <c r="HD492" s="319">
        <v>0</v>
      </c>
      <c r="HE492" s="319">
        <v>8401.6</v>
      </c>
      <c r="HF492" s="319">
        <v>13583.15</v>
      </c>
      <c r="HG492" s="319">
        <v>65124.5</v>
      </c>
      <c r="HH492" s="319">
        <v>138631.95000000001</v>
      </c>
      <c r="HI492" s="319">
        <v>27360.1</v>
      </c>
      <c r="HJ492" s="319">
        <v>36561.75</v>
      </c>
      <c r="HK492" s="319">
        <v>3215.85</v>
      </c>
      <c r="HL492" s="319">
        <v>19225.3</v>
      </c>
      <c r="HM492" s="319">
        <v>8634.85</v>
      </c>
      <c r="HN492" s="319">
        <v>15085.2</v>
      </c>
      <c r="HO492" s="319">
        <v>7891.75</v>
      </c>
      <c r="HP492" s="319">
        <v>120002.85</v>
      </c>
      <c r="HQ492" s="319">
        <v>2366.5500000000002</v>
      </c>
      <c r="HR492" s="319">
        <v>160031.54999999999</v>
      </c>
      <c r="HS492" s="319">
        <v>1090.5</v>
      </c>
      <c r="HT492" s="319">
        <v>174435.95</v>
      </c>
      <c r="HU492" s="319">
        <v>3756.4</v>
      </c>
      <c r="HV492" s="319">
        <v>43896.7</v>
      </c>
      <c r="HW492" s="319">
        <v>615059.30000000005</v>
      </c>
      <c r="HX492" s="319">
        <v>7869.25</v>
      </c>
      <c r="HY492" s="319">
        <v>457616.52</v>
      </c>
      <c r="HZ492" s="319">
        <v>18766.75</v>
      </c>
      <c r="IA492" s="319">
        <v>3053.25</v>
      </c>
      <c r="IB492" s="319">
        <v>18429.8</v>
      </c>
      <c r="IC492" s="319">
        <v>166896.29999999999</v>
      </c>
      <c r="ID492" s="319">
        <v>0</v>
      </c>
      <c r="IE492" s="319">
        <v>116616.55</v>
      </c>
      <c r="IF492" s="319">
        <v>7787.9</v>
      </c>
      <c r="IG492" s="319">
        <v>12320.55</v>
      </c>
      <c r="IH492" s="319">
        <v>303</v>
      </c>
      <c r="II492" s="319">
        <v>0</v>
      </c>
      <c r="IJ492" s="319">
        <v>30387.85</v>
      </c>
      <c r="IK492" s="319">
        <v>653.5</v>
      </c>
      <c r="IL492" s="319">
        <v>3065.8</v>
      </c>
      <c r="IM492" s="319">
        <v>12725.4</v>
      </c>
      <c r="IN492" s="319">
        <v>52083.35</v>
      </c>
      <c r="IO492" s="319">
        <v>5467.4</v>
      </c>
      <c r="IP492" s="319">
        <v>2550.85</v>
      </c>
      <c r="IQ492" s="319">
        <v>3652.95</v>
      </c>
      <c r="IR492" s="319">
        <v>71723.75</v>
      </c>
      <c r="IS492" s="319">
        <v>100242</v>
      </c>
      <c r="IT492" s="319">
        <v>98114.8</v>
      </c>
      <c r="IU492" s="319">
        <v>3425.92</v>
      </c>
      <c r="IV492" s="319">
        <v>76221.100000000006</v>
      </c>
      <c r="IW492" s="319">
        <v>0</v>
      </c>
      <c r="IX492" s="319">
        <v>0</v>
      </c>
      <c r="IY492" s="319">
        <v>12492.75</v>
      </c>
      <c r="IZ492" s="319">
        <v>3651.9</v>
      </c>
      <c r="JA492" s="319">
        <v>12572.2</v>
      </c>
      <c r="JB492" s="319">
        <v>7333.2</v>
      </c>
      <c r="JC492" s="319">
        <v>11593.45</v>
      </c>
      <c r="JD492" s="319">
        <v>1401.45</v>
      </c>
      <c r="JE492" s="319">
        <v>612.20000000000005</v>
      </c>
      <c r="JF492" s="319">
        <v>41688</v>
      </c>
      <c r="JG492" s="319">
        <v>2966.3</v>
      </c>
      <c r="JH492" s="319">
        <v>8369.0499999999993</v>
      </c>
      <c r="JI492" s="319">
        <v>47094.5</v>
      </c>
      <c r="JJ492" s="319">
        <v>27573.55</v>
      </c>
      <c r="JK492" s="319">
        <v>4394.8500000000004</v>
      </c>
      <c r="JL492" s="319">
        <v>8132</v>
      </c>
      <c r="JM492" s="319">
        <v>7617.1</v>
      </c>
      <c r="JN492" s="319">
        <v>1842.35</v>
      </c>
      <c r="JO492" s="319">
        <v>53352.05</v>
      </c>
      <c r="JP492" s="319">
        <v>11090.95</v>
      </c>
      <c r="JQ492" s="319">
        <v>7682.1</v>
      </c>
      <c r="JR492" s="319">
        <v>1426.9</v>
      </c>
      <c r="JS492" s="319">
        <v>212420.4</v>
      </c>
      <c r="JT492" s="319">
        <v>4603.08</v>
      </c>
      <c r="JU492" s="319">
        <v>2393.4499999999998</v>
      </c>
      <c r="JV492" s="319">
        <v>1231023.7</v>
      </c>
      <c r="JW492" s="319">
        <v>42765.3</v>
      </c>
      <c r="JX492" s="319">
        <v>22182.799999999999</v>
      </c>
      <c r="JY492" s="319">
        <v>84</v>
      </c>
      <c r="JZ492" s="319">
        <v>212.9</v>
      </c>
      <c r="KA492" s="319">
        <v>11384.55</v>
      </c>
      <c r="KB492" s="319">
        <v>34739.35</v>
      </c>
      <c r="KC492" s="319">
        <v>3040.5</v>
      </c>
      <c r="KD492" s="319">
        <v>2509.75</v>
      </c>
      <c r="KE492" s="319">
        <v>190733.85</v>
      </c>
      <c r="KF492" s="319">
        <v>4264.1000000000004</v>
      </c>
      <c r="KG492" s="319">
        <v>25595.75</v>
      </c>
      <c r="KH492" s="319">
        <v>7627.3</v>
      </c>
      <c r="KI492" s="319">
        <v>21392.05</v>
      </c>
      <c r="KJ492" s="319">
        <v>10770.5</v>
      </c>
      <c r="KK492" s="319">
        <v>601.54999999999995</v>
      </c>
      <c r="KL492" s="319">
        <v>6739.3</v>
      </c>
      <c r="KM492" s="319">
        <v>9823.2999999999993</v>
      </c>
      <c r="KN492" s="319">
        <v>7509.65</v>
      </c>
      <c r="KO492" s="319">
        <v>48443.3</v>
      </c>
      <c r="KP492" s="319">
        <v>51058.15</v>
      </c>
      <c r="KQ492" s="319">
        <v>273834.09999999998</v>
      </c>
      <c r="KR492" s="319">
        <v>72682.399999999994</v>
      </c>
      <c r="KS492" s="318">
        <v>42842.7</v>
      </c>
      <c r="KU492" s="312">
        <v>30</v>
      </c>
      <c r="KV492" s="312">
        <v>305</v>
      </c>
      <c r="KY492" s="312" t="s">
        <v>943</v>
      </c>
    </row>
    <row r="493" spans="1:311" x14ac:dyDescent="0.25">
      <c r="A493" s="317">
        <v>2023</v>
      </c>
      <c r="B493" s="316" t="s">
        <v>891</v>
      </c>
      <c r="C493" s="316" t="s">
        <v>922</v>
      </c>
      <c r="D493" s="316" t="s">
        <v>925</v>
      </c>
      <c r="E493" s="316" t="s">
        <v>846</v>
      </c>
      <c r="F493" s="315">
        <v>6436.2</v>
      </c>
      <c r="G493" s="315">
        <v>594.85</v>
      </c>
      <c r="H493" s="315">
        <v>37387.35</v>
      </c>
      <c r="I493" s="315">
        <v>3886.1</v>
      </c>
      <c r="J493" s="315">
        <v>4214.8</v>
      </c>
      <c r="K493" s="315">
        <v>4408.7</v>
      </c>
      <c r="L493" s="315">
        <v>37301.75</v>
      </c>
      <c r="M493" s="315">
        <v>27394.15</v>
      </c>
      <c r="N493" s="315">
        <v>57160.75</v>
      </c>
      <c r="O493" s="315">
        <v>83550.69</v>
      </c>
      <c r="P493" s="315">
        <v>3118.49</v>
      </c>
      <c r="Q493" s="315">
        <v>3291.25</v>
      </c>
      <c r="R493" s="315">
        <v>9017.35</v>
      </c>
      <c r="S493" s="315">
        <v>19640.55</v>
      </c>
      <c r="T493" s="315">
        <v>246.4</v>
      </c>
      <c r="U493" s="315">
        <v>26833.9</v>
      </c>
      <c r="V493" s="315">
        <v>25771.59</v>
      </c>
      <c r="W493" s="315">
        <v>0</v>
      </c>
      <c r="X493" s="315">
        <v>24672.799999999999</v>
      </c>
      <c r="Y493" s="315">
        <v>30228.9</v>
      </c>
      <c r="Z493" s="315">
        <v>3461.85</v>
      </c>
      <c r="AA493" s="315">
        <v>134292.04999999999</v>
      </c>
      <c r="AB493" s="315">
        <v>40857.14</v>
      </c>
      <c r="AC493" s="315">
        <v>13123.75</v>
      </c>
      <c r="AD493" s="315">
        <v>194872.51</v>
      </c>
      <c r="AE493" s="315">
        <v>1913.25</v>
      </c>
      <c r="AF493" s="315">
        <v>10580.9</v>
      </c>
      <c r="AG493" s="315">
        <v>2238.6</v>
      </c>
      <c r="AH493" s="315">
        <v>8803.85</v>
      </c>
      <c r="AI493" s="315">
        <v>62449.95</v>
      </c>
      <c r="AJ493" s="315">
        <v>77661.649999999994</v>
      </c>
      <c r="AK493" s="315">
        <v>762.1</v>
      </c>
      <c r="AL493" s="315">
        <v>39708.5</v>
      </c>
      <c r="AM493" s="315">
        <v>4546.45</v>
      </c>
      <c r="AN493" s="315">
        <v>4418.3999999999996</v>
      </c>
      <c r="AO493" s="315">
        <v>1027.8</v>
      </c>
      <c r="AP493" s="315">
        <v>7395.65</v>
      </c>
      <c r="AQ493" s="315">
        <v>6376.2</v>
      </c>
      <c r="AR493" s="315">
        <v>13340</v>
      </c>
      <c r="AS493" s="315">
        <v>24778.05</v>
      </c>
      <c r="AT493" s="315">
        <v>40470.449999999997</v>
      </c>
      <c r="AU493" s="315">
        <v>8219.7000000000007</v>
      </c>
      <c r="AV493" s="315">
        <v>1329</v>
      </c>
      <c r="AW493" s="315">
        <v>103899.66</v>
      </c>
      <c r="AX493" s="315">
        <v>881</v>
      </c>
      <c r="AY493" s="315">
        <v>1610.8</v>
      </c>
      <c r="AZ493" s="315">
        <v>11658.15</v>
      </c>
      <c r="BA493" s="315">
        <v>1288.4000000000001</v>
      </c>
      <c r="BB493" s="315">
        <v>10700</v>
      </c>
      <c r="BC493" s="315">
        <v>12371.15</v>
      </c>
      <c r="BD493" s="315">
        <v>122101.65</v>
      </c>
      <c r="BE493" s="315">
        <v>10194.65</v>
      </c>
      <c r="BF493" s="315">
        <v>94054.32</v>
      </c>
      <c r="BG493" s="315">
        <v>3331.5</v>
      </c>
      <c r="BH493" s="315">
        <v>2666.15</v>
      </c>
      <c r="BI493" s="315">
        <v>52111.45</v>
      </c>
      <c r="BJ493" s="315">
        <v>2601.4499999999998</v>
      </c>
      <c r="BK493" s="315">
        <v>53875.65</v>
      </c>
      <c r="BL493" s="315">
        <v>1273.2</v>
      </c>
      <c r="BM493" s="315">
        <v>3726</v>
      </c>
      <c r="BN493" s="315">
        <v>40666.050000000003</v>
      </c>
      <c r="BO493" s="315">
        <v>38688.65</v>
      </c>
      <c r="BP493" s="315">
        <v>3570.3</v>
      </c>
      <c r="BQ493" s="315">
        <v>0</v>
      </c>
      <c r="BR493" s="315">
        <v>10443.549999999999</v>
      </c>
      <c r="BS493" s="315">
        <v>42745.7</v>
      </c>
      <c r="BT493" s="315">
        <v>32099</v>
      </c>
      <c r="BU493" s="315">
        <v>12086.2</v>
      </c>
      <c r="BV493" s="315">
        <v>7756.75</v>
      </c>
      <c r="BW493" s="315">
        <v>20230</v>
      </c>
      <c r="BX493" s="315">
        <v>6225.9</v>
      </c>
      <c r="BY493" s="315">
        <v>24268.25</v>
      </c>
      <c r="BZ493" s="315">
        <v>4159.7</v>
      </c>
      <c r="CA493" s="315">
        <v>2107.9499999999998</v>
      </c>
      <c r="CB493" s="315">
        <v>3137.15</v>
      </c>
      <c r="CC493" s="315">
        <v>16368.3</v>
      </c>
      <c r="CD493" s="315">
        <v>116623.45</v>
      </c>
      <c r="CE493" s="315">
        <v>22185.7</v>
      </c>
      <c r="CF493" s="315">
        <v>94133.16</v>
      </c>
      <c r="CG493" s="315">
        <v>19825.400000000001</v>
      </c>
      <c r="CH493" s="315">
        <v>6468.95</v>
      </c>
      <c r="CI493" s="315">
        <v>58901.95</v>
      </c>
      <c r="CJ493" s="315">
        <v>2030.9</v>
      </c>
      <c r="CK493" s="315">
        <v>3468.5</v>
      </c>
      <c r="CL493" s="315">
        <v>2743.3</v>
      </c>
      <c r="CM493" s="315">
        <v>48484.1</v>
      </c>
      <c r="CN493" s="315">
        <v>24782.75</v>
      </c>
      <c r="CO493" s="315">
        <v>29651.25</v>
      </c>
      <c r="CP493" s="315">
        <v>5192.2</v>
      </c>
      <c r="CQ493" s="315">
        <v>2270.85</v>
      </c>
      <c r="CR493" s="315">
        <v>1673.83</v>
      </c>
      <c r="CS493" s="315">
        <v>75210.149999999994</v>
      </c>
      <c r="CT493" s="315">
        <v>63721.35</v>
      </c>
      <c r="CU493" s="315">
        <v>5150</v>
      </c>
      <c r="CV493" s="315">
        <v>1774.6</v>
      </c>
      <c r="CW493" s="315">
        <v>3495.85</v>
      </c>
      <c r="CX493" s="315">
        <v>0</v>
      </c>
      <c r="CY493" s="315">
        <v>73156.899999999994</v>
      </c>
      <c r="CZ493" s="315">
        <v>18467.05</v>
      </c>
      <c r="DA493" s="315">
        <v>236832.86</v>
      </c>
      <c r="DB493" s="315">
        <v>22080</v>
      </c>
      <c r="DC493" s="315">
        <v>125548.9</v>
      </c>
      <c r="DD493" s="315">
        <v>75724.25</v>
      </c>
      <c r="DE493" s="315">
        <v>91525.09</v>
      </c>
      <c r="DF493" s="315">
        <v>4032</v>
      </c>
      <c r="DG493" s="315">
        <v>27149.4</v>
      </c>
      <c r="DH493" s="315">
        <v>31122.2</v>
      </c>
      <c r="DI493" s="315">
        <v>3637.76</v>
      </c>
      <c r="DJ493" s="315">
        <v>37035.65</v>
      </c>
      <c r="DK493" s="315">
        <v>39009.550000000003</v>
      </c>
      <c r="DL493" s="315">
        <v>5363.7</v>
      </c>
      <c r="DM493" s="315">
        <v>3758</v>
      </c>
      <c r="DN493" s="315">
        <v>266.60000000000002</v>
      </c>
      <c r="DO493" s="315">
        <v>842.5</v>
      </c>
      <c r="DP493" s="315">
        <v>1878.1</v>
      </c>
      <c r="DQ493" s="315">
        <v>0</v>
      </c>
      <c r="DR493" s="315">
        <v>28868.7</v>
      </c>
      <c r="DS493" s="315">
        <v>21832.9</v>
      </c>
      <c r="DT493" s="315">
        <v>9631.59</v>
      </c>
      <c r="DU493" s="315">
        <v>14568.95</v>
      </c>
      <c r="DV493" s="315">
        <v>2687.05</v>
      </c>
      <c r="DW493" s="315">
        <v>1192</v>
      </c>
      <c r="DX493" s="315">
        <v>10024.6</v>
      </c>
      <c r="DY493" s="315">
        <v>18563.25</v>
      </c>
      <c r="DZ493" s="315">
        <v>13621.5</v>
      </c>
      <c r="EA493" s="315">
        <v>117467.52</v>
      </c>
      <c r="EB493" s="315">
        <v>10392.35</v>
      </c>
      <c r="EC493" s="315">
        <v>5005.1499999999996</v>
      </c>
      <c r="ED493" s="315">
        <v>9386.4500000000007</v>
      </c>
      <c r="EE493" s="315">
        <v>4482.7</v>
      </c>
      <c r="EF493" s="315">
        <v>0</v>
      </c>
      <c r="EG493" s="315">
        <v>8457.65</v>
      </c>
      <c r="EH493" s="315">
        <v>1557.7</v>
      </c>
      <c r="EI493" s="315">
        <v>57681.88</v>
      </c>
      <c r="EJ493" s="315">
        <v>47906.47</v>
      </c>
      <c r="EK493" s="315">
        <v>5603.64</v>
      </c>
      <c r="EL493" s="315">
        <v>12101</v>
      </c>
      <c r="EM493" s="315">
        <v>21678.75</v>
      </c>
      <c r="EN493" s="315">
        <v>877.9</v>
      </c>
      <c r="EO493" s="315">
        <v>17329.3</v>
      </c>
      <c r="EP493" s="315">
        <v>25572</v>
      </c>
      <c r="EQ493" s="315">
        <v>2346.6</v>
      </c>
      <c r="ER493" s="315">
        <v>32894.800000000003</v>
      </c>
      <c r="ES493" s="315">
        <v>1500</v>
      </c>
      <c r="ET493" s="315">
        <v>34990</v>
      </c>
      <c r="EU493" s="315">
        <v>3340.7</v>
      </c>
      <c r="EV493" s="315">
        <v>2695.9</v>
      </c>
      <c r="EW493" s="315">
        <v>0</v>
      </c>
      <c r="EX493" s="315">
        <v>11666.7</v>
      </c>
      <c r="EY493" s="315">
        <v>976509.09</v>
      </c>
      <c r="EZ493" s="315">
        <v>1071345.71</v>
      </c>
      <c r="FA493" s="315">
        <v>18290.45</v>
      </c>
      <c r="FB493" s="315">
        <v>4238.6000000000004</v>
      </c>
      <c r="FC493" s="315">
        <v>67698.95</v>
      </c>
      <c r="FD493" s="315">
        <v>84325</v>
      </c>
      <c r="FE493" s="315">
        <v>132904.12</v>
      </c>
      <c r="FF493" s="315">
        <v>4511.8999999999996</v>
      </c>
      <c r="FG493" s="315">
        <v>2810.6</v>
      </c>
      <c r="FH493" s="315">
        <v>14823</v>
      </c>
      <c r="FI493" s="315">
        <v>10266.799999999999</v>
      </c>
      <c r="FJ493" s="315">
        <v>15615.23</v>
      </c>
      <c r="FK493" s="315">
        <v>3873</v>
      </c>
      <c r="FL493" s="315">
        <v>1179.3</v>
      </c>
      <c r="FM493" s="315">
        <v>39905.199999999997</v>
      </c>
      <c r="FN493" s="315">
        <v>0</v>
      </c>
      <c r="FO493" s="315">
        <v>5297.1</v>
      </c>
      <c r="FP493" s="315">
        <v>8700.9500000000007</v>
      </c>
      <c r="FQ493" s="315">
        <v>7309.55</v>
      </c>
      <c r="FR493" s="315">
        <v>190424.98</v>
      </c>
      <c r="FS493" s="315">
        <v>1684.2</v>
      </c>
      <c r="FT493" s="315">
        <v>3112.35</v>
      </c>
      <c r="FU493" s="315">
        <v>7402.7</v>
      </c>
      <c r="FV493" s="315">
        <v>5383.7</v>
      </c>
      <c r="FW493" s="315">
        <v>4747.3999999999996</v>
      </c>
      <c r="FX493" s="315">
        <v>9535.25</v>
      </c>
      <c r="FY493" s="315">
        <v>15960.85</v>
      </c>
      <c r="FZ493" s="315">
        <v>1896.1</v>
      </c>
      <c r="GA493" s="315">
        <v>5842.5</v>
      </c>
      <c r="GB493" s="315">
        <v>2500</v>
      </c>
      <c r="GC493" s="315">
        <v>1661.75</v>
      </c>
      <c r="GD493" s="315">
        <v>3789.9</v>
      </c>
      <c r="GE493" s="315">
        <v>25103.3</v>
      </c>
      <c r="GF493" s="315">
        <v>3015.1</v>
      </c>
      <c r="GG493" s="315">
        <v>9650.7000000000007</v>
      </c>
      <c r="GH493" s="315">
        <v>15187.14</v>
      </c>
      <c r="GI493" s="315">
        <v>9388.2000000000007</v>
      </c>
      <c r="GJ493" s="315">
        <v>9203.0499999999993</v>
      </c>
      <c r="GK493" s="315">
        <v>577472.13</v>
      </c>
      <c r="GL493" s="315">
        <v>17260</v>
      </c>
      <c r="GM493" s="315">
        <v>182446.66</v>
      </c>
      <c r="GN493" s="315">
        <v>5903.6</v>
      </c>
      <c r="GO493" s="315">
        <v>46562.95</v>
      </c>
      <c r="GP493" s="315">
        <v>4217.95</v>
      </c>
      <c r="GQ493" s="315">
        <v>1707.6</v>
      </c>
      <c r="GR493" s="315">
        <v>8011.3</v>
      </c>
      <c r="GS493" s="315">
        <v>237970.29</v>
      </c>
      <c r="GT493" s="315">
        <v>2285.5</v>
      </c>
      <c r="GU493" s="315">
        <v>121457.4</v>
      </c>
      <c r="GV493" s="315">
        <v>2696.75</v>
      </c>
      <c r="GW493" s="315">
        <v>3598.1</v>
      </c>
      <c r="GX493" s="315">
        <v>95978.240000000005</v>
      </c>
      <c r="GY493" s="315">
        <v>2619.8000000000002</v>
      </c>
      <c r="GZ493" s="315">
        <v>28384.85</v>
      </c>
      <c r="HA493" s="315">
        <v>49964.68</v>
      </c>
      <c r="HB493" s="315">
        <v>4395.04</v>
      </c>
      <c r="HC493" s="315">
        <v>71503.850000000006</v>
      </c>
      <c r="HD493" s="315">
        <v>6262.3</v>
      </c>
      <c r="HE493" s="315">
        <v>2173.66</v>
      </c>
      <c r="HF493" s="315">
        <v>3342.35</v>
      </c>
      <c r="HG493" s="315">
        <v>54366.2</v>
      </c>
      <c r="HH493" s="315">
        <v>30337.67</v>
      </c>
      <c r="HI493" s="315">
        <v>9987</v>
      </c>
      <c r="HJ493" s="315">
        <v>18113.05</v>
      </c>
      <c r="HK493" s="315">
        <v>1728.3</v>
      </c>
      <c r="HL493" s="315">
        <v>7631.7</v>
      </c>
      <c r="HM493" s="315">
        <v>7294.05</v>
      </c>
      <c r="HN493" s="315">
        <v>2380.38</v>
      </c>
      <c r="HO493" s="315">
        <v>5812.3</v>
      </c>
      <c r="HP493" s="315">
        <v>18314.310000000001</v>
      </c>
      <c r="HQ493" s="315">
        <v>3342.4</v>
      </c>
      <c r="HR493" s="315">
        <v>175856.05</v>
      </c>
      <c r="HS493" s="315">
        <v>1217.3</v>
      </c>
      <c r="HT493" s="315">
        <v>55739.56</v>
      </c>
      <c r="HU493" s="315">
        <v>6576.6</v>
      </c>
      <c r="HV493" s="315">
        <v>26751.05</v>
      </c>
      <c r="HW493" s="315">
        <v>206352.94</v>
      </c>
      <c r="HX493" s="315">
        <v>3143.9</v>
      </c>
      <c r="HY493" s="315">
        <v>98093.15</v>
      </c>
      <c r="HZ493" s="315">
        <v>13592.4</v>
      </c>
      <c r="IA493" s="315">
        <v>26393.8</v>
      </c>
      <c r="IB493" s="315">
        <v>8818.4</v>
      </c>
      <c r="IC493" s="315">
        <v>94097.82</v>
      </c>
      <c r="ID493" s="315">
        <v>2694.3</v>
      </c>
      <c r="IE493" s="315">
        <v>26258.400000000001</v>
      </c>
      <c r="IF493" s="315">
        <v>30949.85</v>
      </c>
      <c r="IG493" s="315">
        <v>3158.9</v>
      </c>
      <c r="IH493" s="315">
        <v>1853.9</v>
      </c>
      <c r="II493" s="315">
        <v>6182</v>
      </c>
      <c r="IJ493" s="315">
        <v>23025.97</v>
      </c>
      <c r="IK493" s="315">
        <v>7982.4</v>
      </c>
      <c r="IL493" s="315">
        <v>19097.650000000001</v>
      </c>
      <c r="IM493" s="315">
        <v>2988.7</v>
      </c>
      <c r="IN493" s="315">
        <v>14416.75</v>
      </c>
      <c r="IO493" s="315">
        <v>10949.95</v>
      </c>
      <c r="IP493" s="315">
        <v>3230.95</v>
      </c>
      <c r="IQ493" s="315">
        <v>1127</v>
      </c>
      <c r="IR493" s="315">
        <v>21050.98</v>
      </c>
      <c r="IS493" s="315">
        <v>42392.95</v>
      </c>
      <c r="IT493" s="315">
        <v>59354.05</v>
      </c>
      <c r="IU493" s="315">
        <v>7007.1</v>
      </c>
      <c r="IV493" s="315">
        <v>54512</v>
      </c>
      <c r="IW493" s="315">
        <v>47469</v>
      </c>
      <c r="IX493" s="315">
        <v>1080</v>
      </c>
      <c r="IY493" s="315">
        <v>22074.9</v>
      </c>
      <c r="IZ493" s="315">
        <v>425.6</v>
      </c>
      <c r="JA493" s="315">
        <v>4209.8</v>
      </c>
      <c r="JB493" s="315">
        <v>93716.75</v>
      </c>
      <c r="JC493" s="315">
        <v>4730</v>
      </c>
      <c r="JD493" s="315">
        <v>2361.5</v>
      </c>
      <c r="JE493" s="315">
        <v>84</v>
      </c>
      <c r="JF493" s="315">
        <v>5438.2</v>
      </c>
      <c r="JG493" s="315">
        <v>1319.45</v>
      </c>
      <c r="JH493" s="315">
        <v>12168.95</v>
      </c>
      <c r="JI493" s="315">
        <v>3878.3</v>
      </c>
      <c r="JJ493" s="315">
        <v>11833.55</v>
      </c>
      <c r="JK493" s="315">
        <v>2032.8</v>
      </c>
      <c r="JL493" s="315">
        <v>2413.25</v>
      </c>
      <c r="JM493" s="315">
        <v>2047.8</v>
      </c>
      <c r="JN493" s="315">
        <v>21090.1</v>
      </c>
      <c r="JO493" s="315">
        <v>24662.5</v>
      </c>
      <c r="JP493" s="315">
        <v>3639.95</v>
      </c>
      <c r="JQ493" s="315">
        <v>4791.3999999999996</v>
      </c>
      <c r="JR493" s="315">
        <v>15803</v>
      </c>
      <c r="JS493" s="315">
        <v>150215.25</v>
      </c>
      <c r="JT493" s="315">
        <v>17535</v>
      </c>
      <c r="JU493" s="315">
        <v>30168.75</v>
      </c>
      <c r="JV493" s="315">
        <v>179799.74</v>
      </c>
      <c r="JW493" s="315">
        <v>17045.79</v>
      </c>
      <c r="JX493" s="315">
        <v>7075.95</v>
      </c>
      <c r="JY493" s="315">
        <v>21216.25</v>
      </c>
      <c r="JZ493" s="315">
        <v>4802.8999999999996</v>
      </c>
      <c r="KA493" s="315">
        <v>4581.5</v>
      </c>
      <c r="KB493" s="315">
        <v>16478.400000000001</v>
      </c>
      <c r="KC493" s="315">
        <v>5078.45</v>
      </c>
      <c r="KD493" s="315">
        <v>5280.65</v>
      </c>
      <c r="KE493" s="315">
        <v>43784.6</v>
      </c>
      <c r="KF493" s="315">
        <v>398.2</v>
      </c>
      <c r="KG493" s="315">
        <v>2652.1</v>
      </c>
      <c r="KH493" s="315">
        <v>6854.1</v>
      </c>
      <c r="KI493" s="315">
        <v>11399.05</v>
      </c>
      <c r="KJ493" s="315">
        <v>2627.3</v>
      </c>
      <c r="KK493" s="315">
        <v>3812.85</v>
      </c>
      <c r="KL493" s="315">
        <v>11920.4</v>
      </c>
      <c r="KM493" s="315">
        <v>6793</v>
      </c>
      <c r="KN493" s="315">
        <v>2886.6</v>
      </c>
      <c r="KO493" s="315">
        <v>17555</v>
      </c>
      <c r="KP493" s="315">
        <v>11973.75</v>
      </c>
      <c r="KQ493" s="315">
        <v>229337.94</v>
      </c>
      <c r="KR493" s="315">
        <v>154636.41</v>
      </c>
      <c r="KS493" s="314">
        <v>3047.5</v>
      </c>
      <c r="KU493" s="312">
        <v>30</v>
      </c>
      <c r="KV493" s="312">
        <v>306</v>
      </c>
      <c r="KY493" s="312" t="s">
        <v>943</v>
      </c>
    </row>
    <row r="494" spans="1:311" x14ac:dyDescent="0.25">
      <c r="A494" s="321">
        <v>2023</v>
      </c>
      <c r="B494" s="320" t="s">
        <v>891</v>
      </c>
      <c r="C494" s="320" t="s">
        <v>922</v>
      </c>
      <c r="D494" s="320" t="s">
        <v>924</v>
      </c>
      <c r="E494" s="320" t="s">
        <v>846</v>
      </c>
      <c r="F494" s="319">
        <v>0</v>
      </c>
      <c r="G494" s="319">
        <v>0</v>
      </c>
      <c r="H494" s="319">
        <v>0</v>
      </c>
      <c r="I494" s="319">
        <v>0</v>
      </c>
      <c r="J494" s="319">
        <v>0</v>
      </c>
      <c r="K494" s="319">
        <v>0</v>
      </c>
      <c r="L494" s="319">
        <v>0</v>
      </c>
      <c r="M494" s="319">
        <v>0</v>
      </c>
      <c r="N494" s="319">
        <v>0</v>
      </c>
      <c r="O494" s="319">
        <v>0</v>
      </c>
      <c r="P494" s="319">
        <v>221141.12</v>
      </c>
      <c r="Q494" s="319">
        <v>0</v>
      </c>
      <c r="R494" s="319">
        <v>0</v>
      </c>
      <c r="S494" s="319">
        <v>0</v>
      </c>
      <c r="T494" s="319">
        <v>0</v>
      </c>
      <c r="U494" s="319">
        <v>0</v>
      </c>
      <c r="V494" s="319">
        <v>0</v>
      </c>
      <c r="W494" s="319">
        <v>210</v>
      </c>
      <c r="X494" s="319">
        <v>0</v>
      </c>
      <c r="Y494" s="319">
        <v>0</v>
      </c>
      <c r="Z494" s="319">
        <v>0</v>
      </c>
      <c r="AA494" s="319">
        <v>0</v>
      </c>
      <c r="AB494" s="319">
        <v>0</v>
      </c>
      <c r="AC494" s="319">
        <v>0</v>
      </c>
      <c r="AD494" s="319">
        <v>0</v>
      </c>
      <c r="AE494" s="319">
        <v>0</v>
      </c>
      <c r="AF494" s="319">
        <v>0</v>
      </c>
      <c r="AG494" s="319">
        <v>0</v>
      </c>
      <c r="AH494" s="319">
        <v>0</v>
      </c>
      <c r="AI494" s="319">
        <v>0</v>
      </c>
      <c r="AJ494" s="319">
        <v>0</v>
      </c>
      <c r="AK494" s="319">
        <v>0</v>
      </c>
      <c r="AL494" s="319">
        <v>0</v>
      </c>
      <c r="AM494" s="319">
        <v>0</v>
      </c>
      <c r="AN494" s="319">
        <v>0</v>
      </c>
      <c r="AO494" s="319">
        <v>0</v>
      </c>
      <c r="AP494" s="319">
        <v>0</v>
      </c>
      <c r="AQ494" s="319">
        <v>0</v>
      </c>
      <c r="AR494" s="319">
        <v>0</v>
      </c>
      <c r="AS494" s="319">
        <v>0</v>
      </c>
      <c r="AT494" s="319">
        <v>0</v>
      </c>
      <c r="AU494" s="319">
        <v>0</v>
      </c>
      <c r="AV494" s="319">
        <v>0</v>
      </c>
      <c r="AW494" s="319">
        <v>0</v>
      </c>
      <c r="AX494" s="319">
        <v>0</v>
      </c>
      <c r="AY494" s="319">
        <v>0</v>
      </c>
      <c r="AZ494" s="319">
        <v>0</v>
      </c>
      <c r="BA494" s="319">
        <v>0</v>
      </c>
      <c r="BB494" s="319">
        <v>0</v>
      </c>
      <c r="BC494" s="319">
        <v>0</v>
      </c>
      <c r="BD494" s="319">
        <v>0</v>
      </c>
      <c r="BE494" s="319">
        <v>0</v>
      </c>
      <c r="BF494" s="319">
        <v>0</v>
      </c>
      <c r="BG494" s="319">
        <v>0</v>
      </c>
      <c r="BH494" s="319">
        <v>0</v>
      </c>
      <c r="BI494" s="319">
        <v>0</v>
      </c>
      <c r="BJ494" s="319">
        <v>0</v>
      </c>
      <c r="BK494" s="319">
        <v>0</v>
      </c>
      <c r="BL494" s="319">
        <v>0</v>
      </c>
      <c r="BM494" s="319">
        <v>0</v>
      </c>
      <c r="BN494" s="319">
        <v>0</v>
      </c>
      <c r="BO494" s="319">
        <v>0</v>
      </c>
      <c r="BP494" s="319">
        <v>0</v>
      </c>
      <c r="BQ494" s="319">
        <v>0</v>
      </c>
      <c r="BR494" s="319">
        <v>0</v>
      </c>
      <c r="BS494" s="319">
        <v>0</v>
      </c>
      <c r="BT494" s="319">
        <v>0</v>
      </c>
      <c r="BU494" s="319">
        <v>0</v>
      </c>
      <c r="BV494" s="319">
        <v>0</v>
      </c>
      <c r="BW494" s="319">
        <v>0</v>
      </c>
      <c r="BX494" s="319">
        <v>0</v>
      </c>
      <c r="BY494" s="319">
        <v>0</v>
      </c>
      <c r="BZ494" s="319">
        <v>0</v>
      </c>
      <c r="CA494" s="319">
        <v>0</v>
      </c>
      <c r="CB494" s="319">
        <v>0</v>
      </c>
      <c r="CC494" s="319">
        <v>0</v>
      </c>
      <c r="CD494" s="319">
        <v>2253.9</v>
      </c>
      <c r="CE494" s="319">
        <v>0</v>
      </c>
      <c r="CF494" s="319">
        <v>0</v>
      </c>
      <c r="CG494" s="319">
        <v>0</v>
      </c>
      <c r="CH494" s="319">
        <v>0</v>
      </c>
      <c r="CI494" s="319">
        <v>0</v>
      </c>
      <c r="CJ494" s="319">
        <v>0</v>
      </c>
      <c r="CK494" s="319">
        <v>0</v>
      </c>
      <c r="CL494" s="319">
        <v>0</v>
      </c>
      <c r="CM494" s="319">
        <v>0</v>
      </c>
      <c r="CN494" s="319">
        <v>0</v>
      </c>
      <c r="CO494" s="319">
        <v>0</v>
      </c>
      <c r="CP494" s="319">
        <v>0</v>
      </c>
      <c r="CQ494" s="319">
        <v>0</v>
      </c>
      <c r="CR494" s="319">
        <v>0</v>
      </c>
      <c r="CS494" s="319">
        <v>0</v>
      </c>
      <c r="CT494" s="319">
        <v>0</v>
      </c>
      <c r="CU494" s="319">
        <v>0</v>
      </c>
      <c r="CV494" s="319">
        <v>0</v>
      </c>
      <c r="CW494" s="319">
        <v>0</v>
      </c>
      <c r="CX494" s="319">
        <v>0</v>
      </c>
      <c r="CY494" s="319">
        <v>0</v>
      </c>
      <c r="CZ494" s="319">
        <v>0</v>
      </c>
      <c r="DA494" s="319">
        <v>63157.15</v>
      </c>
      <c r="DB494" s="319">
        <v>0</v>
      </c>
      <c r="DC494" s="319">
        <v>0</v>
      </c>
      <c r="DD494" s="319">
        <v>0</v>
      </c>
      <c r="DE494" s="319">
        <v>0</v>
      </c>
      <c r="DF494" s="319">
        <v>0</v>
      </c>
      <c r="DG494" s="319">
        <v>0</v>
      </c>
      <c r="DH494" s="319">
        <v>0</v>
      </c>
      <c r="DI494" s="319">
        <v>0</v>
      </c>
      <c r="DJ494" s="319">
        <v>0</v>
      </c>
      <c r="DK494" s="319">
        <v>0</v>
      </c>
      <c r="DL494" s="319">
        <v>0</v>
      </c>
      <c r="DM494" s="319">
        <v>0</v>
      </c>
      <c r="DN494" s="319">
        <v>0</v>
      </c>
      <c r="DO494" s="319">
        <v>0</v>
      </c>
      <c r="DP494" s="319">
        <v>0</v>
      </c>
      <c r="DQ494" s="319">
        <v>25851.95</v>
      </c>
      <c r="DR494" s="319">
        <v>0</v>
      </c>
      <c r="DS494" s="319">
        <v>0</v>
      </c>
      <c r="DT494" s="319">
        <v>0</v>
      </c>
      <c r="DU494" s="319">
        <v>0</v>
      </c>
      <c r="DV494" s="319">
        <v>0</v>
      </c>
      <c r="DW494" s="319">
        <v>0</v>
      </c>
      <c r="DX494" s="319">
        <v>0</v>
      </c>
      <c r="DY494" s="319">
        <v>0</v>
      </c>
      <c r="DZ494" s="319">
        <v>0</v>
      </c>
      <c r="EA494" s="319">
        <v>0</v>
      </c>
      <c r="EB494" s="319">
        <v>0</v>
      </c>
      <c r="EC494" s="319">
        <v>0</v>
      </c>
      <c r="ED494" s="319">
        <v>0</v>
      </c>
      <c r="EE494" s="319">
        <v>0</v>
      </c>
      <c r="EF494" s="319">
        <v>0</v>
      </c>
      <c r="EG494" s="319">
        <v>0</v>
      </c>
      <c r="EH494" s="319">
        <v>0</v>
      </c>
      <c r="EI494" s="319">
        <v>0</v>
      </c>
      <c r="EJ494" s="319">
        <v>0</v>
      </c>
      <c r="EK494" s="319">
        <v>0</v>
      </c>
      <c r="EL494" s="319">
        <v>0</v>
      </c>
      <c r="EM494" s="319">
        <v>0</v>
      </c>
      <c r="EN494" s="319">
        <v>0</v>
      </c>
      <c r="EO494" s="319">
        <v>0</v>
      </c>
      <c r="EP494" s="319">
        <v>20560</v>
      </c>
      <c r="EQ494" s="319">
        <v>0</v>
      </c>
      <c r="ER494" s="319">
        <v>0</v>
      </c>
      <c r="ES494" s="319">
        <v>0</v>
      </c>
      <c r="ET494" s="319">
        <v>0</v>
      </c>
      <c r="EU494" s="319">
        <v>0</v>
      </c>
      <c r="EV494" s="319">
        <v>0</v>
      </c>
      <c r="EW494" s="319">
        <v>0</v>
      </c>
      <c r="EX494" s="319">
        <v>0</v>
      </c>
      <c r="EY494" s="319">
        <v>19127.400000000001</v>
      </c>
      <c r="EZ494" s="319">
        <v>2400807.5</v>
      </c>
      <c r="FA494" s="319">
        <v>0</v>
      </c>
      <c r="FB494" s="319">
        <v>0</v>
      </c>
      <c r="FC494" s="319">
        <v>0</v>
      </c>
      <c r="FD494" s="319">
        <v>0</v>
      </c>
      <c r="FE494" s="319">
        <v>0</v>
      </c>
      <c r="FF494" s="319">
        <v>0</v>
      </c>
      <c r="FG494" s="319">
        <v>0</v>
      </c>
      <c r="FH494" s="319">
        <v>0</v>
      </c>
      <c r="FI494" s="319">
        <v>0</v>
      </c>
      <c r="FJ494" s="319">
        <v>0</v>
      </c>
      <c r="FK494" s="319">
        <v>0</v>
      </c>
      <c r="FL494" s="319">
        <v>0</v>
      </c>
      <c r="FM494" s="319">
        <v>0</v>
      </c>
      <c r="FN494" s="319">
        <v>0</v>
      </c>
      <c r="FO494" s="319">
        <v>0</v>
      </c>
      <c r="FP494" s="319">
        <v>0</v>
      </c>
      <c r="FQ494" s="319">
        <v>0</v>
      </c>
      <c r="FR494" s="319">
        <v>8224.0499999999993</v>
      </c>
      <c r="FS494" s="319">
        <v>0</v>
      </c>
      <c r="FT494" s="319">
        <v>0</v>
      </c>
      <c r="FU494" s="319">
        <v>0</v>
      </c>
      <c r="FV494" s="319">
        <v>0</v>
      </c>
      <c r="FW494" s="319">
        <v>0</v>
      </c>
      <c r="FX494" s="319">
        <v>0</v>
      </c>
      <c r="FY494" s="319">
        <v>0</v>
      </c>
      <c r="FZ494" s="319">
        <v>0</v>
      </c>
      <c r="GA494" s="319">
        <v>0</v>
      </c>
      <c r="GB494" s="319">
        <v>0</v>
      </c>
      <c r="GC494" s="319">
        <v>0</v>
      </c>
      <c r="GD494" s="319">
        <v>0</v>
      </c>
      <c r="GE494" s="319">
        <v>0</v>
      </c>
      <c r="GF494" s="319">
        <v>0</v>
      </c>
      <c r="GG494" s="319">
        <v>0</v>
      </c>
      <c r="GH494" s="319">
        <v>0</v>
      </c>
      <c r="GI494" s="319">
        <v>0</v>
      </c>
      <c r="GJ494" s="319">
        <v>0</v>
      </c>
      <c r="GK494" s="319">
        <v>1295064.8</v>
      </c>
      <c r="GL494" s="319">
        <v>0</v>
      </c>
      <c r="GM494" s="319">
        <v>8456.5</v>
      </c>
      <c r="GN494" s="319">
        <v>0</v>
      </c>
      <c r="GO494" s="319">
        <v>15073.35</v>
      </c>
      <c r="GP494" s="319">
        <v>0</v>
      </c>
      <c r="GQ494" s="319">
        <v>0</v>
      </c>
      <c r="GR494" s="319">
        <v>0</v>
      </c>
      <c r="GS494" s="319">
        <v>677182.65</v>
      </c>
      <c r="GT494" s="319">
        <v>0</v>
      </c>
      <c r="GU494" s="319">
        <v>0</v>
      </c>
      <c r="GV494" s="319">
        <v>0</v>
      </c>
      <c r="GW494" s="319">
        <v>0</v>
      </c>
      <c r="GX494" s="319">
        <v>23578.05</v>
      </c>
      <c r="GY494" s="319">
        <v>0</v>
      </c>
      <c r="GZ494" s="319">
        <v>0</v>
      </c>
      <c r="HA494" s="319">
        <v>0</v>
      </c>
      <c r="HB494" s="319">
        <v>0</v>
      </c>
      <c r="HC494" s="319">
        <v>0</v>
      </c>
      <c r="HD494" s="319">
        <v>0</v>
      </c>
      <c r="HE494" s="319">
        <v>0</v>
      </c>
      <c r="HF494" s="319">
        <v>0</v>
      </c>
      <c r="HG494" s="319">
        <v>0</v>
      </c>
      <c r="HH494" s="319">
        <v>0</v>
      </c>
      <c r="HI494" s="319">
        <v>0</v>
      </c>
      <c r="HJ494" s="319">
        <v>0</v>
      </c>
      <c r="HK494" s="319">
        <v>0</v>
      </c>
      <c r="HL494" s="319">
        <v>0</v>
      </c>
      <c r="HM494" s="319">
        <v>0</v>
      </c>
      <c r="HN494" s="319">
        <v>0</v>
      </c>
      <c r="HO494" s="319">
        <v>0</v>
      </c>
      <c r="HP494" s="319">
        <v>0</v>
      </c>
      <c r="HQ494" s="319">
        <v>0</v>
      </c>
      <c r="HR494" s="319">
        <v>0</v>
      </c>
      <c r="HS494" s="319">
        <v>0</v>
      </c>
      <c r="HT494" s="319">
        <v>0</v>
      </c>
      <c r="HU494" s="319">
        <v>0</v>
      </c>
      <c r="HV494" s="319">
        <v>0</v>
      </c>
      <c r="HW494" s="319">
        <v>119049.1</v>
      </c>
      <c r="HX494" s="319">
        <v>0</v>
      </c>
      <c r="HY494" s="319">
        <v>22761.75</v>
      </c>
      <c r="HZ494" s="319">
        <v>0</v>
      </c>
      <c r="IA494" s="319">
        <v>0</v>
      </c>
      <c r="IB494" s="319">
        <v>23200.6</v>
      </c>
      <c r="IC494" s="319">
        <v>0</v>
      </c>
      <c r="ID494" s="319">
        <v>0</v>
      </c>
      <c r="IE494" s="319">
        <v>0</v>
      </c>
      <c r="IF494" s="319">
        <v>0</v>
      </c>
      <c r="IG494" s="319">
        <v>0</v>
      </c>
      <c r="IH494" s="319">
        <v>0</v>
      </c>
      <c r="II494" s="319">
        <v>0</v>
      </c>
      <c r="IJ494" s="319">
        <v>0</v>
      </c>
      <c r="IK494" s="319">
        <v>0</v>
      </c>
      <c r="IL494" s="319">
        <v>0</v>
      </c>
      <c r="IM494" s="319">
        <v>0</v>
      </c>
      <c r="IN494" s="319">
        <v>0</v>
      </c>
      <c r="IO494" s="319">
        <v>0</v>
      </c>
      <c r="IP494" s="319">
        <v>0</v>
      </c>
      <c r="IQ494" s="319">
        <v>0</v>
      </c>
      <c r="IR494" s="319">
        <v>0</v>
      </c>
      <c r="IS494" s="319">
        <v>0</v>
      </c>
      <c r="IT494" s="319">
        <v>0</v>
      </c>
      <c r="IU494" s="319">
        <v>0</v>
      </c>
      <c r="IV494" s="319">
        <v>0</v>
      </c>
      <c r="IW494" s="319">
        <v>0</v>
      </c>
      <c r="IX494" s="319">
        <v>0</v>
      </c>
      <c r="IY494" s="319">
        <v>0</v>
      </c>
      <c r="IZ494" s="319">
        <v>0</v>
      </c>
      <c r="JA494" s="319">
        <v>0</v>
      </c>
      <c r="JB494" s="319">
        <v>0</v>
      </c>
      <c r="JC494" s="319">
        <v>0</v>
      </c>
      <c r="JD494" s="319">
        <v>0</v>
      </c>
      <c r="JE494" s="319">
        <v>0</v>
      </c>
      <c r="JF494" s="319">
        <v>0</v>
      </c>
      <c r="JG494" s="319">
        <v>0</v>
      </c>
      <c r="JH494" s="319">
        <v>0</v>
      </c>
      <c r="JI494" s="319">
        <v>0</v>
      </c>
      <c r="JJ494" s="319">
        <v>0</v>
      </c>
      <c r="JK494" s="319">
        <v>0</v>
      </c>
      <c r="JL494" s="319">
        <v>0</v>
      </c>
      <c r="JM494" s="319">
        <v>0</v>
      </c>
      <c r="JN494" s="319">
        <v>0</v>
      </c>
      <c r="JO494" s="319">
        <v>0</v>
      </c>
      <c r="JP494" s="319">
        <v>0</v>
      </c>
      <c r="JQ494" s="319">
        <v>0</v>
      </c>
      <c r="JR494" s="319">
        <v>0</v>
      </c>
      <c r="JS494" s="319">
        <v>500</v>
      </c>
      <c r="JT494" s="319">
        <v>0</v>
      </c>
      <c r="JU494" s="319">
        <v>0</v>
      </c>
      <c r="JV494" s="319">
        <v>265082.95</v>
      </c>
      <c r="JW494" s="319">
        <v>0</v>
      </c>
      <c r="JX494" s="319">
        <v>0</v>
      </c>
      <c r="JY494" s="319">
        <v>0</v>
      </c>
      <c r="JZ494" s="319">
        <v>0</v>
      </c>
      <c r="KA494" s="319">
        <v>0</v>
      </c>
      <c r="KB494" s="319">
        <v>0</v>
      </c>
      <c r="KC494" s="319">
        <v>0</v>
      </c>
      <c r="KD494" s="319">
        <v>0</v>
      </c>
      <c r="KE494" s="319">
        <v>0</v>
      </c>
      <c r="KF494" s="319">
        <v>0</v>
      </c>
      <c r="KG494" s="319">
        <v>0</v>
      </c>
      <c r="KH494" s="319">
        <v>0</v>
      </c>
      <c r="KI494" s="319">
        <v>0</v>
      </c>
      <c r="KJ494" s="319">
        <v>0</v>
      </c>
      <c r="KK494" s="319">
        <v>0</v>
      </c>
      <c r="KL494" s="319">
        <v>0</v>
      </c>
      <c r="KM494" s="319">
        <v>0</v>
      </c>
      <c r="KN494" s="319">
        <v>0</v>
      </c>
      <c r="KO494" s="319">
        <v>0</v>
      </c>
      <c r="KP494" s="319">
        <v>0</v>
      </c>
      <c r="KQ494" s="319">
        <v>103302</v>
      </c>
      <c r="KR494" s="319">
        <v>0</v>
      </c>
      <c r="KS494" s="318">
        <v>0</v>
      </c>
      <c r="KU494" s="312">
        <v>30</v>
      </c>
      <c r="KV494" s="312">
        <v>307</v>
      </c>
      <c r="KY494" s="312" t="s">
        <v>943</v>
      </c>
    </row>
    <row r="495" spans="1:311" x14ac:dyDescent="0.25">
      <c r="A495" s="317">
        <v>2023</v>
      </c>
      <c r="B495" s="316" t="s">
        <v>891</v>
      </c>
      <c r="C495" s="316" t="s">
        <v>922</v>
      </c>
      <c r="D495" s="316" t="s">
        <v>923</v>
      </c>
      <c r="E495" s="316" t="s">
        <v>846</v>
      </c>
      <c r="F495" s="315">
        <v>0</v>
      </c>
      <c r="G495" s="315">
        <v>0</v>
      </c>
      <c r="H495" s="315">
        <v>324281.05</v>
      </c>
      <c r="I495" s="315">
        <v>0</v>
      </c>
      <c r="J495" s="315">
        <v>0</v>
      </c>
      <c r="K495" s="315">
        <v>19311.95</v>
      </c>
      <c r="L495" s="315">
        <v>2950</v>
      </c>
      <c r="M495" s="315">
        <v>0</v>
      </c>
      <c r="N495" s="315">
        <v>2782.5</v>
      </c>
      <c r="O495" s="315">
        <v>37303.449999999997</v>
      </c>
      <c r="P495" s="315">
        <v>0</v>
      </c>
      <c r="Q495" s="315">
        <v>0</v>
      </c>
      <c r="R495" s="315">
        <v>0</v>
      </c>
      <c r="S495" s="315">
        <v>0</v>
      </c>
      <c r="T495" s="315">
        <v>0</v>
      </c>
      <c r="U495" s="315">
        <v>0</v>
      </c>
      <c r="V495" s="315">
        <v>0</v>
      </c>
      <c r="W495" s="315">
        <v>0</v>
      </c>
      <c r="X495" s="315">
        <v>0</v>
      </c>
      <c r="Y495" s="315">
        <v>0</v>
      </c>
      <c r="Z495" s="315">
        <v>0</v>
      </c>
      <c r="AA495" s="315">
        <v>9816.75</v>
      </c>
      <c r="AB495" s="315">
        <v>5900</v>
      </c>
      <c r="AC495" s="315">
        <v>0</v>
      </c>
      <c r="AD495" s="315">
        <v>6428.54</v>
      </c>
      <c r="AE495" s="315">
        <v>0</v>
      </c>
      <c r="AF495" s="315">
        <v>0</v>
      </c>
      <c r="AG495" s="315">
        <v>116986.9</v>
      </c>
      <c r="AH495" s="315">
        <v>0</v>
      </c>
      <c r="AI495" s="315">
        <v>0</v>
      </c>
      <c r="AJ495" s="315">
        <v>0</v>
      </c>
      <c r="AK495" s="315">
        <v>6930</v>
      </c>
      <c r="AL495" s="315">
        <v>130485.55</v>
      </c>
      <c r="AM495" s="315">
        <v>0</v>
      </c>
      <c r="AN495" s="315">
        <v>0</v>
      </c>
      <c r="AO495" s="315">
        <v>0</v>
      </c>
      <c r="AP495" s="315">
        <v>3798.45</v>
      </c>
      <c r="AQ495" s="315">
        <v>0</v>
      </c>
      <c r="AR495" s="315">
        <v>0</v>
      </c>
      <c r="AS495" s="315">
        <v>0</v>
      </c>
      <c r="AT495" s="315">
        <v>2814</v>
      </c>
      <c r="AU495" s="315">
        <v>0</v>
      </c>
      <c r="AV495" s="315">
        <v>0</v>
      </c>
      <c r="AW495" s="315">
        <v>101828.8</v>
      </c>
      <c r="AX495" s="315">
        <v>0</v>
      </c>
      <c r="AY495" s="315">
        <v>0</v>
      </c>
      <c r="AZ495" s="315">
        <v>2383.1</v>
      </c>
      <c r="BA495" s="315">
        <v>0</v>
      </c>
      <c r="BB495" s="315">
        <v>0</v>
      </c>
      <c r="BC495" s="315">
        <v>0</v>
      </c>
      <c r="BD495" s="315">
        <v>0</v>
      </c>
      <c r="BE495" s="315">
        <v>0</v>
      </c>
      <c r="BF495" s="315">
        <v>0</v>
      </c>
      <c r="BG495" s="315">
        <v>0</v>
      </c>
      <c r="BH495" s="315">
        <v>0</v>
      </c>
      <c r="BI495" s="315">
        <v>61006.8</v>
      </c>
      <c r="BJ495" s="315">
        <v>0</v>
      </c>
      <c r="BK495" s="315">
        <v>0</v>
      </c>
      <c r="BL495" s="315">
        <v>0</v>
      </c>
      <c r="BM495" s="315">
        <v>0</v>
      </c>
      <c r="BN495" s="315">
        <v>46007.4</v>
      </c>
      <c r="BO495" s="315">
        <v>0</v>
      </c>
      <c r="BP495" s="315">
        <v>0</v>
      </c>
      <c r="BQ495" s="315">
        <v>0</v>
      </c>
      <c r="BR495" s="315">
        <v>0</v>
      </c>
      <c r="BS495" s="315">
        <v>9886.15</v>
      </c>
      <c r="BT495" s="315">
        <v>0</v>
      </c>
      <c r="BU495" s="315">
        <v>0</v>
      </c>
      <c r="BV495" s="315">
        <v>0</v>
      </c>
      <c r="BW495" s="315">
        <v>4546.5</v>
      </c>
      <c r="BX495" s="315">
        <v>3220</v>
      </c>
      <c r="BY495" s="315">
        <v>0</v>
      </c>
      <c r="BZ495" s="315">
        <v>0</v>
      </c>
      <c r="CA495" s="315">
        <v>0</v>
      </c>
      <c r="CB495" s="315">
        <v>0</v>
      </c>
      <c r="CC495" s="315">
        <v>0</v>
      </c>
      <c r="CD495" s="315">
        <v>4357.5</v>
      </c>
      <c r="CE495" s="315">
        <v>86522</v>
      </c>
      <c r="CF495" s="315">
        <v>0</v>
      </c>
      <c r="CG495" s="315">
        <v>0</v>
      </c>
      <c r="CH495" s="315">
        <v>0</v>
      </c>
      <c r="CI495" s="315">
        <v>0</v>
      </c>
      <c r="CJ495" s="315">
        <v>45527.4</v>
      </c>
      <c r="CK495" s="315">
        <v>1055.45</v>
      </c>
      <c r="CL495" s="315">
        <v>0</v>
      </c>
      <c r="CM495" s="315">
        <v>0</v>
      </c>
      <c r="CN495" s="315">
        <v>0</v>
      </c>
      <c r="CO495" s="315">
        <v>0</v>
      </c>
      <c r="CP495" s="315">
        <v>0</v>
      </c>
      <c r="CQ495" s="315">
        <v>0</v>
      </c>
      <c r="CR495" s="315">
        <v>0</v>
      </c>
      <c r="CS495" s="315">
        <v>0</v>
      </c>
      <c r="CT495" s="315">
        <v>0</v>
      </c>
      <c r="CU495" s="315">
        <v>0</v>
      </c>
      <c r="CV495" s="315">
        <v>0</v>
      </c>
      <c r="CW495" s="315">
        <v>0</v>
      </c>
      <c r="CX495" s="315">
        <v>0</v>
      </c>
      <c r="CY495" s="315">
        <v>0</v>
      </c>
      <c r="CZ495" s="315">
        <v>0</v>
      </c>
      <c r="DA495" s="315">
        <v>0</v>
      </c>
      <c r="DB495" s="315">
        <v>0</v>
      </c>
      <c r="DC495" s="315">
        <v>0</v>
      </c>
      <c r="DD495" s="315">
        <v>35476.400000000001</v>
      </c>
      <c r="DE495" s="315">
        <v>36523.5</v>
      </c>
      <c r="DF495" s="315">
        <v>0</v>
      </c>
      <c r="DG495" s="315">
        <v>0</v>
      </c>
      <c r="DH495" s="315">
        <v>4243.82</v>
      </c>
      <c r="DI495" s="315">
        <v>0</v>
      </c>
      <c r="DJ495" s="315">
        <v>72583.55</v>
      </c>
      <c r="DK495" s="315">
        <v>0</v>
      </c>
      <c r="DL495" s="315">
        <v>0</v>
      </c>
      <c r="DM495" s="315">
        <v>2290.25</v>
      </c>
      <c r="DN495" s="315">
        <v>0</v>
      </c>
      <c r="DO495" s="315">
        <v>34558.15</v>
      </c>
      <c r="DP495" s="315">
        <v>0</v>
      </c>
      <c r="DQ495" s="315">
        <v>0</v>
      </c>
      <c r="DR495" s="315">
        <v>0</v>
      </c>
      <c r="DS495" s="315">
        <v>96930.8</v>
      </c>
      <c r="DT495" s="315">
        <v>14439.5</v>
      </c>
      <c r="DU495" s="315">
        <v>0</v>
      </c>
      <c r="DV495" s="315">
        <v>0</v>
      </c>
      <c r="DW495" s="315">
        <v>0</v>
      </c>
      <c r="DX495" s="315">
        <v>64398.6</v>
      </c>
      <c r="DY495" s="315">
        <v>6445.8</v>
      </c>
      <c r="DZ495" s="315">
        <v>0</v>
      </c>
      <c r="EA495" s="315">
        <v>9560.89</v>
      </c>
      <c r="EB495" s="315">
        <v>0</v>
      </c>
      <c r="EC495" s="315">
        <v>0</v>
      </c>
      <c r="ED495" s="315">
        <v>0</v>
      </c>
      <c r="EE495" s="315">
        <v>0</v>
      </c>
      <c r="EF495" s="315">
        <v>0</v>
      </c>
      <c r="EG495" s="315">
        <v>23566.95</v>
      </c>
      <c r="EH495" s="315">
        <v>0</v>
      </c>
      <c r="EI495" s="315">
        <v>38371.85</v>
      </c>
      <c r="EJ495" s="315">
        <v>0</v>
      </c>
      <c r="EK495" s="315">
        <v>0</v>
      </c>
      <c r="EL495" s="315">
        <v>0</v>
      </c>
      <c r="EM495" s="315">
        <v>0</v>
      </c>
      <c r="EN495" s="315">
        <v>0</v>
      </c>
      <c r="EO495" s="315">
        <v>0</v>
      </c>
      <c r="EP495" s="315">
        <v>0</v>
      </c>
      <c r="EQ495" s="315">
        <v>0</v>
      </c>
      <c r="ER495" s="315">
        <v>0</v>
      </c>
      <c r="ES495" s="315">
        <v>0</v>
      </c>
      <c r="ET495" s="315">
        <v>0</v>
      </c>
      <c r="EU495" s="315">
        <v>0</v>
      </c>
      <c r="EV495" s="315">
        <v>0</v>
      </c>
      <c r="EW495" s="315">
        <v>0</v>
      </c>
      <c r="EX495" s="315">
        <v>0</v>
      </c>
      <c r="EY495" s="315">
        <v>9060.5</v>
      </c>
      <c r="EZ495" s="315">
        <v>243262.34</v>
      </c>
      <c r="FA495" s="315">
        <v>7565</v>
      </c>
      <c r="FB495" s="315">
        <v>0</v>
      </c>
      <c r="FC495" s="315">
        <v>30</v>
      </c>
      <c r="FD495" s="315">
        <v>0</v>
      </c>
      <c r="FE495" s="315">
        <v>154614.56</v>
      </c>
      <c r="FF495" s="315">
        <v>0</v>
      </c>
      <c r="FG495" s="315">
        <v>0</v>
      </c>
      <c r="FH495" s="315">
        <v>3962.95</v>
      </c>
      <c r="FI495" s="315">
        <v>0</v>
      </c>
      <c r="FJ495" s="315">
        <v>20065.07</v>
      </c>
      <c r="FK495" s="315">
        <v>0</v>
      </c>
      <c r="FL495" s="315">
        <v>0</v>
      </c>
      <c r="FM495" s="315">
        <v>0</v>
      </c>
      <c r="FN495" s="315">
        <v>0</v>
      </c>
      <c r="FO495" s="315">
        <v>0</v>
      </c>
      <c r="FP495" s="315">
        <v>0</v>
      </c>
      <c r="FQ495" s="315">
        <v>0</v>
      </c>
      <c r="FR495" s="315">
        <v>94268.43</v>
      </c>
      <c r="FS495" s="315">
        <v>0</v>
      </c>
      <c r="FT495" s="315">
        <v>0</v>
      </c>
      <c r="FU495" s="315">
        <v>0</v>
      </c>
      <c r="FV495" s="315">
        <v>0</v>
      </c>
      <c r="FW495" s="315">
        <v>0</v>
      </c>
      <c r="FX495" s="315">
        <v>0</v>
      </c>
      <c r="FY495" s="315">
        <v>0</v>
      </c>
      <c r="FZ495" s="315">
        <v>0</v>
      </c>
      <c r="GA495" s="315">
        <v>0</v>
      </c>
      <c r="GB495" s="315">
        <v>0</v>
      </c>
      <c r="GC495" s="315">
        <v>0</v>
      </c>
      <c r="GD495" s="315">
        <v>0</v>
      </c>
      <c r="GE495" s="315">
        <v>0</v>
      </c>
      <c r="GF495" s="315">
        <v>0</v>
      </c>
      <c r="GG495" s="315">
        <v>0</v>
      </c>
      <c r="GH495" s="315">
        <v>0</v>
      </c>
      <c r="GI495" s="315">
        <v>0</v>
      </c>
      <c r="GJ495" s="315">
        <v>0</v>
      </c>
      <c r="GK495" s="315">
        <v>200594.75</v>
      </c>
      <c r="GL495" s="315">
        <v>0</v>
      </c>
      <c r="GM495" s="315">
        <v>0</v>
      </c>
      <c r="GN495" s="315">
        <v>12718.35</v>
      </c>
      <c r="GO495" s="315">
        <v>53457.85</v>
      </c>
      <c r="GP495" s="315">
        <v>0</v>
      </c>
      <c r="GQ495" s="315">
        <v>0</v>
      </c>
      <c r="GR495" s="315">
        <v>0</v>
      </c>
      <c r="GS495" s="315">
        <v>876620.12</v>
      </c>
      <c r="GT495" s="315">
        <v>0</v>
      </c>
      <c r="GU495" s="315">
        <v>9531.5</v>
      </c>
      <c r="GV495" s="315">
        <v>0</v>
      </c>
      <c r="GW495" s="315">
        <v>0</v>
      </c>
      <c r="GX495" s="315">
        <v>44985.03</v>
      </c>
      <c r="GY495" s="315">
        <v>300</v>
      </c>
      <c r="GZ495" s="315">
        <v>0</v>
      </c>
      <c r="HA495" s="315">
        <v>60467.4</v>
      </c>
      <c r="HB495" s="315">
        <v>0</v>
      </c>
      <c r="HC495" s="315">
        <v>0</v>
      </c>
      <c r="HD495" s="315">
        <v>0</v>
      </c>
      <c r="HE495" s="315">
        <v>0</v>
      </c>
      <c r="HF495" s="315">
        <v>8723.7000000000007</v>
      </c>
      <c r="HG495" s="315">
        <v>7705.94</v>
      </c>
      <c r="HH495" s="315">
        <v>9739.6</v>
      </c>
      <c r="HI495" s="315">
        <v>0</v>
      </c>
      <c r="HJ495" s="315">
        <v>2180.9</v>
      </c>
      <c r="HK495" s="315">
        <v>0</v>
      </c>
      <c r="HL495" s="315">
        <v>0</v>
      </c>
      <c r="HM495" s="315">
        <v>0</v>
      </c>
      <c r="HN495" s="315">
        <v>0</v>
      </c>
      <c r="HO495" s="315">
        <v>0</v>
      </c>
      <c r="HP495" s="315">
        <v>0</v>
      </c>
      <c r="HQ495" s="315">
        <v>0</v>
      </c>
      <c r="HR495" s="315">
        <v>43850</v>
      </c>
      <c r="HS495" s="315">
        <v>0</v>
      </c>
      <c r="HT495" s="315">
        <v>0</v>
      </c>
      <c r="HU495" s="315">
        <v>0</v>
      </c>
      <c r="HV495" s="315">
        <v>0</v>
      </c>
      <c r="HW495" s="315">
        <v>18303.45</v>
      </c>
      <c r="HX495" s="315">
        <v>0</v>
      </c>
      <c r="HY495" s="315">
        <v>531432.80000000005</v>
      </c>
      <c r="HZ495" s="315">
        <v>6686.3</v>
      </c>
      <c r="IA495" s="315">
        <v>0</v>
      </c>
      <c r="IB495" s="315">
        <v>0</v>
      </c>
      <c r="IC495" s="315">
        <v>25478.1</v>
      </c>
      <c r="ID495" s="315">
        <v>0</v>
      </c>
      <c r="IE495" s="315">
        <v>52782.65</v>
      </c>
      <c r="IF495" s="315">
        <v>0</v>
      </c>
      <c r="IG495" s="315">
        <v>0</v>
      </c>
      <c r="IH495" s="315">
        <v>0</v>
      </c>
      <c r="II495" s="315">
        <v>0</v>
      </c>
      <c r="IJ495" s="315">
        <v>0</v>
      </c>
      <c r="IK495" s="315">
        <v>5571</v>
      </c>
      <c r="IL495" s="315">
        <v>0</v>
      </c>
      <c r="IM495" s="315">
        <v>0</v>
      </c>
      <c r="IN495" s="315">
        <v>0</v>
      </c>
      <c r="IO495" s="315">
        <v>0</v>
      </c>
      <c r="IP495" s="315">
        <v>0</v>
      </c>
      <c r="IQ495" s="315">
        <v>0</v>
      </c>
      <c r="IR495" s="315">
        <v>0</v>
      </c>
      <c r="IS495" s="315">
        <v>976.15</v>
      </c>
      <c r="IT495" s="315">
        <v>54650.55</v>
      </c>
      <c r="IU495" s="315">
        <v>0</v>
      </c>
      <c r="IV495" s="315">
        <v>0</v>
      </c>
      <c r="IW495" s="315">
        <v>0</v>
      </c>
      <c r="IX495" s="315">
        <v>0</v>
      </c>
      <c r="IY495" s="315">
        <v>0</v>
      </c>
      <c r="IZ495" s="315">
        <v>0</v>
      </c>
      <c r="JA495" s="315">
        <v>0</v>
      </c>
      <c r="JB495" s="315">
        <v>0</v>
      </c>
      <c r="JC495" s="315">
        <v>0</v>
      </c>
      <c r="JD495" s="315">
        <v>0</v>
      </c>
      <c r="JE495" s="315">
        <v>0</v>
      </c>
      <c r="JF495" s="315">
        <v>0</v>
      </c>
      <c r="JG495" s="315">
        <v>0</v>
      </c>
      <c r="JH495" s="315">
        <v>0</v>
      </c>
      <c r="JI495" s="315">
        <v>0</v>
      </c>
      <c r="JJ495" s="315">
        <v>0</v>
      </c>
      <c r="JK495" s="315">
        <v>0</v>
      </c>
      <c r="JL495" s="315">
        <v>0</v>
      </c>
      <c r="JM495" s="315">
        <v>0</v>
      </c>
      <c r="JN495" s="315">
        <v>0</v>
      </c>
      <c r="JO495" s="315">
        <v>0</v>
      </c>
      <c r="JP495" s="315">
        <v>0</v>
      </c>
      <c r="JQ495" s="315">
        <v>0</v>
      </c>
      <c r="JR495" s="315">
        <v>0</v>
      </c>
      <c r="JS495" s="315">
        <v>0</v>
      </c>
      <c r="JT495" s="315">
        <v>0</v>
      </c>
      <c r="JU495" s="315">
        <v>0</v>
      </c>
      <c r="JV495" s="315">
        <v>799732.15</v>
      </c>
      <c r="JW495" s="315">
        <v>0</v>
      </c>
      <c r="JX495" s="315">
        <v>0</v>
      </c>
      <c r="JY495" s="315">
        <v>0</v>
      </c>
      <c r="JZ495" s="315">
        <v>0</v>
      </c>
      <c r="KA495" s="315">
        <v>0</v>
      </c>
      <c r="KB495" s="315">
        <v>0</v>
      </c>
      <c r="KC495" s="315">
        <v>0</v>
      </c>
      <c r="KD495" s="315">
        <v>0</v>
      </c>
      <c r="KE495" s="315">
        <v>85838.2</v>
      </c>
      <c r="KF495" s="315">
        <v>0</v>
      </c>
      <c r="KG495" s="315">
        <v>0</v>
      </c>
      <c r="KH495" s="315">
        <v>0</v>
      </c>
      <c r="KI495" s="315">
        <v>0</v>
      </c>
      <c r="KJ495" s="315">
        <v>0</v>
      </c>
      <c r="KK495" s="315">
        <v>0</v>
      </c>
      <c r="KL495" s="315">
        <v>0</v>
      </c>
      <c r="KM495" s="315">
        <v>0</v>
      </c>
      <c r="KN495" s="315">
        <v>0</v>
      </c>
      <c r="KO495" s="315">
        <v>0</v>
      </c>
      <c r="KP495" s="315">
        <v>0</v>
      </c>
      <c r="KQ495" s="315">
        <v>26057</v>
      </c>
      <c r="KR495" s="315">
        <v>0</v>
      </c>
      <c r="KS495" s="314">
        <v>20355.349999999999</v>
      </c>
      <c r="KU495" s="312">
        <v>30</v>
      </c>
      <c r="KV495" s="312">
        <v>308</v>
      </c>
      <c r="KY495" s="312" t="s">
        <v>943</v>
      </c>
    </row>
    <row r="496" spans="1:311" x14ac:dyDescent="0.25">
      <c r="A496" s="321">
        <v>2023</v>
      </c>
      <c r="B496" s="320" t="s">
        <v>891</v>
      </c>
      <c r="C496" s="320" t="s">
        <v>922</v>
      </c>
      <c r="D496" s="320" t="s">
        <v>921</v>
      </c>
      <c r="E496" s="320" t="s">
        <v>846</v>
      </c>
      <c r="F496" s="319">
        <v>3331</v>
      </c>
      <c r="G496" s="319">
        <v>6963.45</v>
      </c>
      <c r="H496" s="319">
        <v>211757.76</v>
      </c>
      <c r="I496" s="319">
        <v>150</v>
      </c>
      <c r="J496" s="319">
        <v>0</v>
      </c>
      <c r="K496" s="319">
        <v>12010</v>
      </c>
      <c r="L496" s="319">
        <v>5089.25</v>
      </c>
      <c r="M496" s="319">
        <v>15681.95</v>
      </c>
      <c r="N496" s="319">
        <v>46774.6</v>
      </c>
      <c r="O496" s="319">
        <v>52701.65</v>
      </c>
      <c r="P496" s="319">
        <v>2622.4</v>
      </c>
      <c r="Q496" s="319">
        <v>140</v>
      </c>
      <c r="R496" s="319">
        <v>0</v>
      </c>
      <c r="S496" s="319">
        <v>17380.439999999999</v>
      </c>
      <c r="T496" s="319">
        <v>2590</v>
      </c>
      <c r="U496" s="319">
        <v>4019.6</v>
      </c>
      <c r="V496" s="319">
        <v>59396.59</v>
      </c>
      <c r="W496" s="319">
        <v>0</v>
      </c>
      <c r="X496" s="319">
        <v>5161.05</v>
      </c>
      <c r="Y496" s="319">
        <v>3443</v>
      </c>
      <c r="Z496" s="319">
        <v>11985.8</v>
      </c>
      <c r="AA496" s="319">
        <v>32040.21</v>
      </c>
      <c r="AB496" s="319">
        <v>9519.5400000000009</v>
      </c>
      <c r="AC496" s="319">
        <v>6167.99</v>
      </c>
      <c r="AD496" s="319">
        <v>136440.26</v>
      </c>
      <c r="AE496" s="319">
        <v>7664.66</v>
      </c>
      <c r="AF496" s="319">
        <v>0</v>
      </c>
      <c r="AG496" s="319">
        <v>1238.3</v>
      </c>
      <c r="AH496" s="319">
        <v>420</v>
      </c>
      <c r="AI496" s="319">
        <v>22909.8</v>
      </c>
      <c r="AJ496" s="319">
        <v>2618.8000000000002</v>
      </c>
      <c r="AK496" s="319">
        <v>2132.0500000000002</v>
      </c>
      <c r="AL496" s="319">
        <v>35005.160000000003</v>
      </c>
      <c r="AM496" s="319">
        <v>1856.55</v>
      </c>
      <c r="AN496" s="319">
        <v>12598.5</v>
      </c>
      <c r="AO496" s="319">
        <v>5601.5</v>
      </c>
      <c r="AP496" s="319">
        <v>0</v>
      </c>
      <c r="AQ496" s="319">
        <v>2053.3000000000002</v>
      </c>
      <c r="AR496" s="319">
        <v>7367.55</v>
      </c>
      <c r="AS496" s="319">
        <v>1170</v>
      </c>
      <c r="AT496" s="319">
        <v>11056.94</v>
      </c>
      <c r="AU496" s="319">
        <v>2589</v>
      </c>
      <c r="AV496" s="319">
        <v>920</v>
      </c>
      <c r="AW496" s="319">
        <v>143241.76999999999</v>
      </c>
      <c r="AX496" s="319">
        <v>115</v>
      </c>
      <c r="AY496" s="319">
        <v>430.1</v>
      </c>
      <c r="AZ496" s="319">
        <v>8849.84</v>
      </c>
      <c r="BA496" s="319">
        <v>0</v>
      </c>
      <c r="BB496" s="319">
        <v>0</v>
      </c>
      <c r="BC496" s="319">
        <v>10365.75</v>
      </c>
      <c r="BD496" s="319">
        <v>12880.7</v>
      </c>
      <c r="BE496" s="319">
        <v>0</v>
      </c>
      <c r="BF496" s="319">
        <v>2373.65</v>
      </c>
      <c r="BG496" s="319">
        <v>0</v>
      </c>
      <c r="BH496" s="319">
        <v>0</v>
      </c>
      <c r="BI496" s="319">
        <v>69166.600000000006</v>
      </c>
      <c r="BJ496" s="319">
        <v>0</v>
      </c>
      <c r="BK496" s="319">
        <v>22282.3</v>
      </c>
      <c r="BL496" s="319">
        <v>386.1</v>
      </c>
      <c r="BM496" s="319">
        <v>0</v>
      </c>
      <c r="BN496" s="319">
        <v>16145.6</v>
      </c>
      <c r="BO496" s="319">
        <v>7557.7</v>
      </c>
      <c r="BP496" s="319">
        <v>5521.4</v>
      </c>
      <c r="BQ496" s="319">
        <v>224.85</v>
      </c>
      <c r="BR496" s="319">
        <v>10615.75</v>
      </c>
      <c r="BS496" s="319">
        <v>11092.15</v>
      </c>
      <c r="BT496" s="319">
        <v>3110.3</v>
      </c>
      <c r="BU496" s="319">
        <v>230.05</v>
      </c>
      <c r="BV496" s="319">
        <v>1128.5999999999999</v>
      </c>
      <c r="BW496" s="319">
        <v>39600.15</v>
      </c>
      <c r="BX496" s="319">
        <v>4345</v>
      </c>
      <c r="BY496" s="319">
        <v>30667.8</v>
      </c>
      <c r="BZ496" s="319">
        <v>5765.25</v>
      </c>
      <c r="CA496" s="319">
        <v>0</v>
      </c>
      <c r="CB496" s="319">
        <v>0</v>
      </c>
      <c r="CC496" s="319">
        <v>4605.45</v>
      </c>
      <c r="CD496" s="319">
        <v>13771.25</v>
      </c>
      <c r="CE496" s="319">
        <v>38059.4</v>
      </c>
      <c r="CF496" s="319">
        <v>44074.97</v>
      </c>
      <c r="CG496" s="319">
        <v>2975</v>
      </c>
      <c r="CH496" s="319">
        <v>120</v>
      </c>
      <c r="CI496" s="319">
        <v>126790.55</v>
      </c>
      <c r="CJ496" s="319">
        <v>1313.6</v>
      </c>
      <c r="CK496" s="319">
        <v>2990.6</v>
      </c>
      <c r="CL496" s="319">
        <v>23007.3</v>
      </c>
      <c r="CM496" s="319">
        <v>198.1</v>
      </c>
      <c r="CN496" s="319">
        <v>11337.35</v>
      </c>
      <c r="CO496" s="319">
        <v>8953.7000000000007</v>
      </c>
      <c r="CP496" s="319">
        <v>0</v>
      </c>
      <c r="CQ496" s="319">
        <v>418.87</v>
      </c>
      <c r="CR496" s="319">
        <v>3342.62</v>
      </c>
      <c r="CS496" s="319">
        <v>20704.349999999999</v>
      </c>
      <c r="CT496" s="319">
        <v>10034.5</v>
      </c>
      <c r="CU496" s="319">
        <v>11951.84</v>
      </c>
      <c r="CV496" s="319">
        <v>2571.7199999999998</v>
      </c>
      <c r="CW496" s="319">
        <v>0</v>
      </c>
      <c r="CX496" s="319">
        <v>10068.25</v>
      </c>
      <c r="CY496" s="319">
        <v>52973.45</v>
      </c>
      <c r="CZ496" s="319">
        <v>47699.5</v>
      </c>
      <c r="DA496" s="319">
        <v>100038.3</v>
      </c>
      <c r="DB496" s="319">
        <v>38978.959999999999</v>
      </c>
      <c r="DC496" s="319">
        <v>0</v>
      </c>
      <c r="DD496" s="319">
        <v>415879.95</v>
      </c>
      <c r="DE496" s="319">
        <v>105397.97</v>
      </c>
      <c r="DF496" s="319">
        <v>3669.2</v>
      </c>
      <c r="DG496" s="319">
        <v>148.4</v>
      </c>
      <c r="DH496" s="319">
        <v>3971.35</v>
      </c>
      <c r="DI496" s="319">
        <v>2430</v>
      </c>
      <c r="DJ496" s="319">
        <v>3286.4</v>
      </c>
      <c r="DK496" s="319">
        <v>80</v>
      </c>
      <c r="DL496" s="319">
        <v>4462.1499999999996</v>
      </c>
      <c r="DM496" s="319">
        <v>10304.450000000001</v>
      </c>
      <c r="DN496" s="319">
        <v>419.1</v>
      </c>
      <c r="DO496" s="319">
        <v>7322.4</v>
      </c>
      <c r="DP496" s="319">
        <v>7694.95</v>
      </c>
      <c r="DQ496" s="319">
        <v>1720.35</v>
      </c>
      <c r="DR496" s="319">
        <v>6063.55</v>
      </c>
      <c r="DS496" s="319">
        <v>66638.52</v>
      </c>
      <c r="DT496" s="319">
        <v>15792.8</v>
      </c>
      <c r="DU496" s="319">
        <v>3343.95</v>
      </c>
      <c r="DV496" s="319">
        <v>2957.3</v>
      </c>
      <c r="DW496" s="319">
        <v>11651.7</v>
      </c>
      <c r="DX496" s="319">
        <v>0</v>
      </c>
      <c r="DY496" s="319">
        <v>949.7</v>
      </c>
      <c r="DZ496" s="319">
        <v>9881.75</v>
      </c>
      <c r="EA496" s="319">
        <v>269086.15999999997</v>
      </c>
      <c r="EB496" s="319">
        <v>2702.5</v>
      </c>
      <c r="EC496" s="319">
        <v>4786.75</v>
      </c>
      <c r="ED496" s="319">
        <v>0</v>
      </c>
      <c r="EE496" s="319">
        <v>4559.8999999999996</v>
      </c>
      <c r="EF496" s="319">
        <v>0</v>
      </c>
      <c r="EG496" s="319">
        <v>42967.17</v>
      </c>
      <c r="EH496" s="319">
        <v>130</v>
      </c>
      <c r="EI496" s="319">
        <v>26946.44</v>
      </c>
      <c r="EJ496" s="319">
        <v>44978.55</v>
      </c>
      <c r="EK496" s="319">
        <v>19303.95</v>
      </c>
      <c r="EL496" s="319">
        <v>5928.4</v>
      </c>
      <c r="EM496" s="319">
        <v>9850</v>
      </c>
      <c r="EN496" s="319">
        <v>7734.25</v>
      </c>
      <c r="EO496" s="319">
        <v>18335.099999999999</v>
      </c>
      <c r="EP496" s="319">
        <v>16775.75</v>
      </c>
      <c r="EQ496" s="319">
        <v>3623.35</v>
      </c>
      <c r="ER496" s="319">
        <v>5591.68</v>
      </c>
      <c r="ES496" s="319">
        <v>2950.4</v>
      </c>
      <c r="ET496" s="319">
        <v>9915.65</v>
      </c>
      <c r="EU496" s="319">
        <v>10660.35</v>
      </c>
      <c r="EV496" s="319">
        <v>4411.47</v>
      </c>
      <c r="EW496" s="319">
        <v>28073.93</v>
      </c>
      <c r="EX496" s="319">
        <v>22496.6</v>
      </c>
      <c r="EY496" s="319">
        <v>261916.28</v>
      </c>
      <c r="EZ496" s="319">
        <v>5117921.25</v>
      </c>
      <c r="FA496" s="319">
        <v>4003.2</v>
      </c>
      <c r="FB496" s="319">
        <v>17361</v>
      </c>
      <c r="FC496" s="319">
        <v>35425.550000000003</v>
      </c>
      <c r="FD496" s="319">
        <v>0</v>
      </c>
      <c r="FE496" s="319">
        <v>75676.75</v>
      </c>
      <c r="FF496" s="319">
        <v>6255</v>
      </c>
      <c r="FG496" s="319">
        <v>830</v>
      </c>
      <c r="FH496" s="319">
        <v>46817.52</v>
      </c>
      <c r="FI496" s="319">
        <v>2963.8</v>
      </c>
      <c r="FJ496" s="319">
        <v>18366</v>
      </c>
      <c r="FK496" s="319">
        <v>6740.1</v>
      </c>
      <c r="FL496" s="319">
        <v>0</v>
      </c>
      <c r="FM496" s="319">
        <v>5132.3999999999996</v>
      </c>
      <c r="FN496" s="319">
        <v>5159.3</v>
      </c>
      <c r="FO496" s="319">
        <v>13868.85</v>
      </c>
      <c r="FP496" s="319">
        <v>6555.5</v>
      </c>
      <c r="FQ496" s="319">
        <v>6346.35</v>
      </c>
      <c r="FR496" s="319">
        <v>87393.61</v>
      </c>
      <c r="FS496" s="319">
        <v>7786.9</v>
      </c>
      <c r="FT496" s="319">
        <v>3326.65</v>
      </c>
      <c r="FU496" s="319">
        <v>39841.599999999999</v>
      </c>
      <c r="FV496" s="319">
        <v>315</v>
      </c>
      <c r="FW496" s="319">
        <v>154</v>
      </c>
      <c r="FX496" s="319">
        <v>0</v>
      </c>
      <c r="FY496" s="319">
        <v>919.95</v>
      </c>
      <c r="FZ496" s="319">
        <v>2247</v>
      </c>
      <c r="GA496" s="319">
        <v>120</v>
      </c>
      <c r="GB496" s="319">
        <v>80</v>
      </c>
      <c r="GC496" s="319">
        <v>7073.38</v>
      </c>
      <c r="GD496" s="319">
        <v>12667.98</v>
      </c>
      <c r="GE496" s="319">
        <v>2368.87</v>
      </c>
      <c r="GF496" s="319">
        <v>3717.95</v>
      </c>
      <c r="GG496" s="319">
        <v>2607.25</v>
      </c>
      <c r="GH496" s="319">
        <v>0</v>
      </c>
      <c r="GI496" s="319">
        <v>7719.05</v>
      </c>
      <c r="GJ496" s="319">
        <v>2658.4</v>
      </c>
      <c r="GK496" s="319">
        <v>397913.63</v>
      </c>
      <c r="GL496" s="319">
        <v>10373.950000000001</v>
      </c>
      <c r="GM496" s="319">
        <v>476603.82</v>
      </c>
      <c r="GN496" s="319">
        <v>0</v>
      </c>
      <c r="GO496" s="319">
        <v>49271.3</v>
      </c>
      <c r="GP496" s="319">
        <v>60</v>
      </c>
      <c r="GQ496" s="319">
        <v>0</v>
      </c>
      <c r="GR496" s="319">
        <v>3760.2</v>
      </c>
      <c r="GS496" s="319">
        <v>246988.41</v>
      </c>
      <c r="GT496" s="319">
        <v>0</v>
      </c>
      <c r="GU496" s="319">
        <v>79007.34</v>
      </c>
      <c r="GV496" s="319">
        <v>821</v>
      </c>
      <c r="GW496" s="319">
        <v>7459.05</v>
      </c>
      <c r="GX496" s="319">
        <v>156871.71</v>
      </c>
      <c r="GY496" s="319">
        <v>0</v>
      </c>
      <c r="GZ496" s="319">
        <v>23718.77</v>
      </c>
      <c r="HA496" s="319">
        <v>9312.6</v>
      </c>
      <c r="HB496" s="319">
        <v>2760</v>
      </c>
      <c r="HC496" s="319">
        <v>17727.349999999999</v>
      </c>
      <c r="HD496" s="319">
        <v>4521.24</v>
      </c>
      <c r="HE496" s="319">
        <v>3427.65</v>
      </c>
      <c r="HF496" s="319">
        <v>8901.85</v>
      </c>
      <c r="HG496" s="319">
        <v>38259.699999999997</v>
      </c>
      <c r="HH496" s="319">
        <v>135140.99</v>
      </c>
      <c r="HI496" s="319">
        <v>36940.199999999997</v>
      </c>
      <c r="HJ496" s="319">
        <v>16583.55</v>
      </c>
      <c r="HK496" s="319">
        <v>0</v>
      </c>
      <c r="HL496" s="319">
        <v>12709.91</v>
      </c>
      <c r="HM496" s="319">
        <v>841.35</v>
      </c>
      <c r="HN496" s="319">
        <v>7479.1</v>
      </c>
      <c r="HO496" s="319">
        <v>1300</v>
      </c>
      <c r="HP496" s="319">
        <v>44427.79</v>
      </c>
      <c r="HQ496" s="319">
        <v>2251.5</v>
      </c>
      <c r="HR496" s="319">
        <v>109714.91</v>
      </c>
      <c r="HS496" s="319">
        <v>4830.4799999999996</v>
      </c>
      <c r="HT496" s="319">
        <v>173147.29</v>
      </c>
      <c r="HU496" s="319">
        <v>3161.6</v>
      </c>
      <c r="HV496" s="319">
        <v>18900</v>
      </c>
      <c r="HW496" s="319">
        <v>548943.47</v>
      </c>
      <c r="HX496" s="319">
        <v>16715.5</v>
      </c>
      <c r="HY496" s="319">
        <v>377431.43</v>
      </c>
      <c r="HZ496" s="319">
        <v>27521.77</v>
      </c>
      <c r="IA496" s="319">
        <v>100</v>
      </c>
      <c r="IB496" s="319">
        <v>11230.4</v>
      </c>
      <c r="IC496" s="319">
        <v>55321.55</v>
      </c>
      <c r="ID496" s="319">
        <v>90.65</v>
      </c>
      <c r="IE496" s="319">
        <v>214461.47</v>
      </c>
      <c r="IF496" s="319">
        <v>8574.0499999999993</v>
      </c>
      <c r="IG496" s="319">
        <v>740</v>
      </c>
      <c r="IH496" s="319">
        <v>0</v>
      </c>
      <c r="II496" s="319">
        <v>0</v>
      </c>
      <c r="IJ496" s="319">
        <v>7182.4</v>
      </c>
      <c r="IK496" s="319">
        <v>0</v>
      </c>
      <c r="IL496" s="319">
        <v>5353.85</v>
      </c>
      <c r="IM496" s="319">
        <v>823.8</v>
      </c>
      <c r="IN496" s="319">
        <v>14440.7</v>
      </c>
      <c r="IO496" s="319">
        <v>0</v>
      </c>
      <c r="IP496" s="319">
        <v>730.4</v>
      </c>
      <c r="IQ496" s="319">
        <v>821</v>
      </c>
      <c r="IR496" s="319">
        <v>72274.259999999995</v>
      </c>
      <c r="IS496" s="319">
        <v>65905.14</v>
      </c>
      <c r="IT496" s="319">
        <v>92785</v>
      </c>
      <c r="IU496" s="319">
        <v>80</v>
      </c>
      <c r="IV496" s="319">
        <v>12438.8</v>
      </c>
      <c r="IW496" s="319">
        <v>0</v>
      </c>
      <c r="IX496" s="319">
        <v>0</v>
      </c>
      <c r="IY496" s="319">
        <v>6355.45</v>
      </c>
      <c r="IZ496" s="319">
        <v>2966.51</v>
      </c>
      <c r="JA496" s="319">
        <v>1080</v>
      </c>
      <c r="JB496" s="319">
        <v>0</v>
      </c>
      <c r="JC496" s="319">
        <v>4520</v>
      </c>
      <c r="JD496" s="319">
        <v>0</v>
      </c>
      <c r="JE496" s="319">
        <v>0</v>
      </c>
      <c r="JF496" s="319">
        <v>9446.65</v>
      </c>
      <c r="JG496" s="319">
        <v>8840.7000000000007</v>
      </c>
      <c r="JH496" s="319">
        <v>4568.6000000000004</v>
      </c>
      <c r="JI496" s="319">
        <v>8801.15</v>
      </c>
      <c r="JJ496" s="319">
        <v>5039</v>
      </c>
      <c r="JK496" s="319">
        <v>3161.25</v>
      </c>
      <c r="JL496" s="319">
        <v>4371.1499999999996</v>
      </c>
      <c r="JM496" s="319">
        <v>0</v>
      </c>
      <c r="JN496" s="319">
        <v>0</v>
      </c>
      <c r="JO496" s="319">
        <v>43743.27</v>
      </c>
      <c r="JP496" s="319">
        <v>800</v>
      </c>
      <c r="JQ496" s="319">
        <v>15410.4</v>
      </c>
      <c r="JR496" s="319">
        <v>6868.75</v>
      </c>
      <c r="JS496" s="319">
        <v>18489.740000000002</v>
      </c>
      <c r="JT496" s="319">
        <v>12272.48</v>
      </c>
      <c r="JU496" s="319">
        <v>5764.35</v>
      </c>
      <c r="JV496" s="319">
        <v>426773.3</v>
      </c>
      <c r="JW496" s="319">
        <v>6582.75</v>
      </c>
      <c r="JX496" s="319">
        <v>3652</v>
      </c>
      <c r="JY496" s="319">
        <v>3356.1</v>
      </c>
      <c r="JZ496" s="319">
        <v>4423.1000000000004</v>
      </c>
      <c r="KA496" s="319">
        <v>7469.15</v>
      </c>
      <c r="KB496" s="319">
        <v>11910.95</v>
      </c>
      <c r="KC496" s="319">
        <v>1610</v>
      </c>
      <c r="KD496" s="319">
        <v>4690.45</v>
      </c>
      <c r="KE496" s="319">
        <v>70355.09</v>
      </c>
      <c r="KF496" s="319">
        <v>12149.24</v>
      </c>
      <c r="KG496" s="319">
        <v>1275.3499999999999</v>
      </c>
      <c r="KH496" s="319">
        <v>2371</v>
      </c>
      <c r="KI496" s="319">
        <v>2210.0500000000002</v>
      </c>
      <c r="KJ496" s="319">
        <v>2250</v>
      </c>
      <c r="KK496" s="319">
        <v>604.9</v>
      </c>
      <c r="KL496" s="319">
        <v>733.5</v>
      </c>
      <c r="KM496" s="319">
        <v>0</v>
      </c>
      <c r="KN496" s="319">
        <v>7735.6</v>
      </c>
      <c r="KO496" s="319">
        <v>37944.230000000003</v>
      </c>
      <c r="KP496" s="319">
        <v>16071.05</v>
      </c>
      <c r="KQ496" s="319">
        <v>1085498.3500000001</v>
      </c>
      <c r="KR496" s="319">
        <v>26658.12</v>
      </c>
      <c r="KS496" s="318">
        <v>5845.2</v>
      </c>
      <c r="KU496" s="312">
        <v>30</v>
      </c>
      <c r="KV496" s="312">
        <v>309</v>
      </c>
      <c r="KY496" s="312" t="s">
        <v>943</v>
      </c>
    </row>
    <row r="497" spans="1:311" x14ac:dyDescent="0.25">
      <c r="A497" s="317">
        <v>2023</v>
      </c>
      <c r="B497" s="316" t="s">
        <v>891</v>
      </c>
      <c r="C497" s="316" t="s">
        <v>911</v>
      </c>
      <c r="D497" s="316" t="s">
        <v>920</v>
      </c>
      <c r="E497" s="316" t="s">
        <v>846</v>
      </c>
      <c r="F497" s="315">
        <v>21372.35</v>
      </c>
      <c r="G497" s="315">
        <v>3101.75</v>
      </c>
      <c r="H497" s="315">
        <v>247104.92</v>
      </c>
      <c r="I497" s="315">
        <v>11576.47</v>
      </c>
      <c r="J497" s="315">
        <v>4428.1499999999996</v>
      </c>
      <c r="K497" s="315">
        <v>5711.55</v>
      </c>
      <c r="L497" s="315">
        <v>46135.65</v>
      </c>
      <c r="M497" s="315">
        <v>18725.330000000002</v>
      </c>
      <c r="N497" s="315">
        <v>119566.81</v>
      </c>
      <c r="O497" s="315">
        <v>92438.45</v>
      </c>
      <c r="P497" s="315">
        <v>17442.45</v>
      </c>
      <c r="Q497" s="315">
        <v>11433.83</v>
      </c>
      <c r="R497" s="315">
        <v>34666.720000000001</v>
      </c>
      <c r="S497" s="315">
        <v>99022.5</v>
      </c>
      <c r="T497" s="315">
        <v>8250.49</v>
      </c>
      <c r="U497" s="315">
        <v>78177.61</v>
      </c>
      <c r="V497" s="315">
        <v>89003.87</v>
      </c>
      <c r="W497" s="315">
        <v>22978.76</v>
      </c>
      <c r="X497" s="315">
        <v>18858.14</v>
      </c>
      <c r="Y497" s="315">
        <v>257.5</v>
      </c>
      <c r="Z497" s="315">
        <v>7024.17</v>
      </c>
      <c r="AA497" s="315">
        <v>184427.86</v>
      </c>
      <c r="AB497" s="315">
        <v>12059.19</v>
      </c>
      <c r="AC497" s="315">
        <v>2744.9</v>
      </c>
      <c r="AD497" s="315">
        <v>279699.28999999998</v>
      </c>
      <c r="AE497" s="315">
        <v>3584.37</v>
      </c>
      <c r="AF497" s="315">
        <v>13848.39</v>
      </c>
      <c r="AG497" s="315">
        <v>23890.15</v>
      </c>
      <c r="AH497" s="315">
        <v>6239.65</v>
      </c>
      <c r="AI497" s="315">
        <v>9133.25</v>
      </c>
      <c r="AJ497" s="315">
        <v>19076.259999999998</v>
      </c>
      <c r="AK497" s="315">
        <v>589.6</v>
      </c>
      <c r="AL497" s="315">
        <v>184457.25</v>
      </c>
      <c r="AM497" s="315">
        <v>15758.3</v>
      </c>
      <c r="AN497" s="315">
        <v>23754.55</v>
      </c>
      <c r="AO497" s="315">
        <v>7203.67</v>
      </c>
      <c r="AP497" s="315">
        <v>9980.85</v>
      </c>
      <c r="AQ497" s="315">
        <v>1577.41</v>
      </c>
      <c r="AR497" s="315">
        <v>12957.45</v>
      </c>
      <c r="AS497" s="315">
        <v>15998.85</v>
      </c>
      <c r="AT497" s="315">
        <v>15807.69</v>
      </c>
      <c r="AU497" s="315">
        <v>10865.95</v>
      </c>
      <c r="AV497" s="315">
        <v>4375.12</v>
      </c>
      <c r="AW497" s="315">
        <v>202755.92</v>
      </c>
      <c r="AX497" s="315">
        <v>1592.25</v>
      </c>
      <c r="AY497" s="315">
        <v>10199.68</v>
      </c>
      <c r="AZ497" s="315">
        <v>6204.85</v>
      </c>
      <c r="BA497" s="315">
        <v>811.95</v>
      </c>
      <c r="BB497" s="315">
        <v>15158.7</v>
      </c>
      <c r="BC497" s="315">
        <v>86031.37</v>
      </c>
      <c r="BD497" s="315">
        <v>39359.699999999997</v>
      </c>
      <c r="BE497" s="315">
        <v>30824.94</v>
      </c>
      <c r="BF497" s="315">
        <v>38600.519999999997</v>
      </c>
      <c r="BG497" s="315">
        <v>2997.1</v>
      </c>
      <c r="BH497" s="315">
        <v>1825.1</v>
      </c>
      <c r="BI497" s="315">
        <v>74119.7</v>
      </c>
      <c r="BJ497" s="315">
        <v>0</v>
      </c>
      <c r="BK497" s="315">
        <v>87196.9</v>
      </c>
      <c r="BL497" s="315">
        <v>1497.9</v>
      </c>
      <c r="BM497" s="315">
        <v>3634.95</v>
      </c>
      <c r="BN497" s="315">
        <v>59227.61</v>
      </c>
      <c r="BO497" s="315">
        <v>19160.39</v>
      </c>
      <c r="BP497" s="315">
        <v>12256.87</v>
      </c>
      <c r="BQ497" s="315">
        <v>3556.6</v>
      </c>
      <c r="BR497" s="315">
        <v>9677.6</v>
      </c>
      <c r="BS497" s="315">
        <v>55314.2</v>
      </c>
      <c r="BT497" s="315">
        <v>3638.5</v>
      </c>
      <c r="BU497" s="315">
        <v>4729.8999999999996</v>
      </c>
      <c r="BV497" s="315">
        <v>9122.65</v>
      </c>
      <c r="BW497" s="315">
        <v>77990.289999999994</v>
      </c>
      <c r="BX497" s="315">
        <v>17453.75</v>
      </c>
      <c r="BY497" s="315">
        <v>129523.05</v>
      </c>
      <c r="BZ497" s="315">
        <v>7490.6</v>
      </c>
      <c r="CA497" s="315">
        <v>3914.7</v>
      </c>
      <c r="CB497" s="315">
        <v>22012.94</v>
      </c>
      <c r="CC497" s="315">
        <v>29698.21</v>
      </c>
      <c r="CD497" s="315">
        <v>58469.5</v>
      </c>
      <c r="CE497" s="315">
        <v>48776</v>
      </c>
      <c r="CF497" s="315">
        <v>97279.7</v>
      </c>
      <c r="CG497" s="315">
        <v>38194.9</v>
      </c>
      <c r="CH497" s="315">
        <v>18928.5</v>
      </c>
      <c r="CI497" s="315">
        <v>215715.8</v>
      </c>
      <c r="CJ497" s="315">
        <v>4407.5</v>
      </c>
      <c r="CK497" s="315">
        <v>3377.66</v>
      </c>
      <c r="CL497" s="315">
        <v>12391.05</v>
      </c>
      <c r="CM497" s="315">
        <v>1692.75</v>
      </c>
      <c r="CN497" s="315">
        <v>28376.17</v>
      </c>
      <c r="CO497" s="315">
        <v>38836.300000000003</v>
      </c>
      <c r="CP497" s="315">
        <v>3676.05</v>
      </c>
      <c r="CQ497" s="315">
        <v>12859.18</v>
      </c>
      <c r="CR497" s="315">
        <v>1360.5</v>
      </c>
      <c r="CS497" s="315">
        <v>16369.9</v>
      </c>
      <c r="CT497" s="315">
        <v>14490.95</v>
      </c>
      <c r="CU497" s="315">
        <v>2265.8000000000002</v>
      </c>
      <c r="CV497" s="315">
        <v>3284.48</v>
      </c>
      <c r="CW497" s="315">
        <v>28022.7</v>
      </c>
      <c r="CX497" s="315">
        <v>23064.2</v>
      </c>
      <c r="CY497" s="315">
        <v>13663.8</v>
      </c>
      <c r="CZ497" s="315">
        <v>181523.65</v>
      </c>
      <c r="DA497" s="315">
        <v>40611.870000000003</v>
      </c>
      <c r="DB497" s="315">
        <v>50778.59</v>
      </c>
      <c r="DC497" s="315">
        <v>15779.66</v>
      </c>
      <c r="DD497" s="315">
        <v>197170.14</v>
      </c>
      <c r="DE497" s="315">
        <v>218778.78</v>
      </c>
      <c r="DF497" s="315">
        <v>5994.1</v>
      </c>
      <c r="DG497" s="315">
        <v>3556.93</v>
      </c>
      <c r="DH497" s="315">
        <v>23017.25</v>
      </c>
      <c r="DI497" s="315">
        <v>13008.37</v>
      </c>
      <c r="DJ497" s="315">
        <v>43589.81</v>
      </c>
      <c r="DK497" s="315">
        <v>26121.9</v>
      </c>
      <c r="DL497" s="315">
        <v>13992.99</v>
      </c>
      <c r="DM497" s="315">
        <v>12877.45</v>
      </c>
      <c r="DN497" s="315">
        <v>3116.05</v>
      </c>
      <c r="DO497" s="315">
        <v>18929.97</v>
      </c>
      <c r="DP497" s="315">
        <v>5735.65</v>
      </c>
      <c r="DQ497" s="315">
        <v>2816.7</v>
      </c>
      <c r="DR497" s="315">
        <v>38612.89</v>
      </c>
      <c r="DS497" s="315">
        <v>29076.3</v>
      </c>
      <c r="DT497" s="315">
        <v>40616.17</v>
      </c>
      <c r="DU497" s="315">
        <v>25567</v>
      </c>
      <c r="DV497" s="315">
        <v>3335.35</v>
      </c>
      <c r="DW497" s="315">
        <v>14230.55</v>
      </c>
      <c r="DX497" s="315">
        <v>13548.2</v>
      </c>
      <c r="DY497" s="315">
        <v>25791.86</v>
      </c>
      <c r="DZ497" s="315">
        <v>24076.13</v>
      </c>
      <c r="EA497" s="315">
        <v>288481.2</v>
      </c>
      <c r="EB497" s="315">
        <v>16687.919999999998</v>
      </c>
      <c r="EC497" s="315">
        <v>13727.7</v>
      </c>
      <c r="ED497" s="315">
        <v>3427.3</v>
      </c>
      <c r="EE497" s="315">
        <v>15113.36</v>
      </c>
      <c r="EF497" s="315">
        <v>3877.13</v>
      </c>
      <c r="EG497" s="315">
        <v>38889.1</v>
      </c>
      <c r="EH497" s="315">
        <v>2471.1999999999998</v>
      </c>
      <c r="EI497" s="315">
        <v>45506.97</v>
      </c>
      <c r="EJ497" s="315">
        <v>63398.02</v>
      </c>
      <c r="EK497" s="315">
        <v>207512.14</v>
      </c>
      <c r="EL497" s="315">
        <v>1028.05</v>
      </c>
      <c r="EM497" s="315">
        <v>17193.7</v>
      </c>
      <c r="EN497" s="315">
        <v>18200.349999999999</v>
      </c>
      <c r="EO497" s="315">
        <v>43750.43</v>
      </c>
      <c r="EP497" s="315">
        <v>35076.49</v>
      </c>
      <c r="EQ497" s="315">
        <v>7384.63</v>
      </c>
      <c r="ER497" s="315">
        <v>42782.86</v>
      </c>
      <c r="ES497" s="315">
        <v>5255.27</v>
      </c>
      <c r="ET497" s="315">
        <v>11427.56</v>
      </c>
      <c r="EU497" s="315">
        <v>3715.95</v>
      </c>
      <c r="EV497" s="315">
        <v>3621.8</v>
      </c>
      <c r="EW497" s="315">
        <v>21278</v>
      </c>
      <c r="EX497" s="315">
        <v>23575.22</v>
      </c>
      <c r="EY497" s="315">
        <v>406103.42</v>
      </c>
      <c r="EZ497" s="315">
        <v>3334923.66</v>
      </c>
      <c r="FA497" s="315">
        <v>38982.71</v>
      </c>
      <c r="FB497" s="315">
        <v>11266.36</v>
      </c>
      <c r="FC497" s="315">
        <v>157456.82</v>
      </c>
      <c r="FD497" s="315">
        <v>31008.7</v>
      </c>
      <c r="FE497" s="315">
        <v>298682.52</v>
      </c>
      <c r="FF497" s="315">
        <v>14265.43</v>
      </c>
      <c r="FG497" s="315">
        <v>3912.4</v>
      </c>
      <c r="FH497" s="315">
        <v>26611.9</v>
      </c>
      <c r="FI497" s="315">
        <v>1921.4</v>
      </c>
      <c r="FJ497" s="315">
        <v>32084.04</v>
      </c>
      <c r="FK497" s="315">
        <v>7134.2</v>
      </c>
      <c r="FL497" s="315">
        <v>30646.45</v>
      </c>
      <c r="FM497" s="315">
        <v>73468.2</v>
      </c>
      <c r="FN497" s="315">
        <v>13254.76</v>
      </c>
      <c r="FO497" s="315">
        <v>11410.15</v>
      </c>
      <c r="FP497" s="315">
        <v>9528.25</v>
      </c>
      <c r="FQ497" s="315">
        <v>4640.8500000000004</v>
      </c>
      <c r="FR497" s="315">
        <v>363698.31</v>
      </c>
      <c r="FS497" s="315">
        <v>10645</v>
      </c>
      <c r="FT497" s="315">
        <v>3572.2</v>
      </c>
      <c r="FU497" s="315">
        <v>15595.37</v>
      </c>
      <c r="FV497" s="315">
        <v>3769.4</v>
      </c>
      <c r="FW497" s="315">
        <v>1280.8</v>
      </c>
      <c r="FX497" s="315">
        <v>4830.8500000000004</v>
      </c>
      <c r="FY497" s="315">
        <v>62913.599999999999</v>
      </c>
      <c r="FZ497" s="315">
        <v>3987.5</v>
      </c>
      <c r="GA497" s="315">
        <v>4883.45</v>
      </c>
      <c r="GB497" s="315">
        <v>6308.1</v>
      </c>
      <c r="GC497" s="315">
        <v>3048.25</v>
      </c>
      <c r="GD497" s="315">
        <v>10244.19</v>
      </c>
      <c r="GE497" s="315">
        <v>54172.800000000003</v>
      </c>
      <c r="GF497" s="315">
        <v>10551</v>
      </c>
      <c r="GG497" s="315">
        <v>47619.75</v>
      </c>
      <c r="GH497" s="315">
        <v>9861.15</v>
      </c>
      <c r="GI497" s="315">
        <v>20293.02</v>
      </c>
      <c r="GJ497" s="315">
        <v>8952.89</v>
      </c>
      <c r="GK497" s="315">
        <v>292944.87</v>
      </c>
      <c r="GL497" s="315">
        <v>12694.3</v>
      </c>
      <c r="GM497" s="315">
        <v>722556.71</v>
      </c>
      <c r="GN497" s="315">
        <v>24449.54</v>
      </c>
      <c r="GO497" s="315">
        <v>106414.05</v>
      </c>
      <c r="GP497" s="315">
        <v>3320.3</v>
      </c>
      <c r="GQ497" s="315">
        <v>3171.15</v>
      </c>
      <c r="GR497" s="315">
        <v>21359.1</v>
      </c>
      <c r="GS497" s="315">
        <v>442286.19</v>
      </c>
      <c r="GT497" s="315">
        <v>2961.08</v>
      </c>
      <c r="GU497" s="315">
        <v>111787.2</v>
      </c>
      <c r="GV497" s="315">
        <v>5495.5</v>
      </c>
      <c r="GW497" s="315">
        <v>703.05</v>
      </c>
      <c r="GX497" s="315">
        <v>302155.77</v>
      </c>
      <c r="GY497" s="315">
        <v>742.51</v>
      </c>
      <c r="GZ497" s="315">
        <v>29960.02</v>
      </c>
      <c r="HA497" s="315">
        <v>123821.1</v>
      </c>
      <c r="HB497" s="315">
        <v>6082.58</v>
      </c>
      <c r="HC497" s="315">
        <v>145439.75</v>
      </c>
      <c r="HD497" s="315">
        <v>10140.85</v>
      </c>
      <c r="HE497" s="315">
        <v>7154.55</v>
      </c>
      <c r="HF497" s="315">
        <v>3049.8</v>
      </c>
      <c r="HG497" s="315">
        <v>49922.35</v>
      </c>
      <c r="HH497" s="315">
        <v>374865.07</v>
      </c>
      <c r="HI497" s="315">
        <v>113212.7</v>
      </c>
      <c r="HJ497" s="315">
        <v>34461.31</v>
      </c>
      <c r="HK497" s="315">
        <v>4514.13</v>
      </c>
      <c r="HL497" s="315">
        <v>18070.39</v>
      </c>
      <c r="HM497" s="315">
        <v>14663.15</v>
      </c>
      <c r="HN497" s="315">
        <v>55093.2</v>
      </c>
      <c r="HO497" s="315">
        <v>16745.95</v>
      </c>
      <c r="HP497" s="315">
        <v>118164.3</v>
      </c>
      <c r="HQ497" s="315">
        <v>1213.0999999999999</v>
      </c>
      <c r="HR497" s="315">
        <v>123648.79</v>
      </c>
      <c r="HS497" s="315">
        <v>1669.5</v>
      </c>
      <c r="HT497" s="315">
        <v>197884.37</v>
      </c>
      <c r="HU497" s="315">
        <v>6088.8</v>
      </c>
      <c r="HV497" s="315">
        <v>86227.6</v>
      </c>
      <c r="HW497" s="315">
        <v>584886.35</v>
      </c>
      <c r="HX497" s="315">
        <v>35405.68</v>
      </c>
      <c r="HY497" s="315">
        <v>449853.61</v>
      </c>
      <c r="HZ497" s="315">
        <v>14549.4</v>
      </c>
      <c r="IA497" s="315">
        <v>10818.85</v>
      </c>
      <c r="IB497" s="315">
        <v>34394.400000000001</v>
      </c>
      <c r="IC497" s="315">
        <v>92598.36</v>
      </c>
      <c r="ID497" s="315">
        <v>11724.17</v>
      </c>
      <c r="IE497" s="315">
        <v>69887.05</v>
      </c>
      <c r="IF497" s="315">
        <v>9069.4</v>
      </c>
      <c r="IG497" s="315">
        <v>4799.75</v>
      </c>
      <c r="IH497" s="315">
        <v>1608.8</v>
      </c>
      <c r="II497" s="315">
        <v>4258.3999999999996</v>
      </c>
      <c r="IJ497" s="315">
        <v>36159.300000000003</v>
      </c>
      <c r="IK497" s="315">
        <v>3172.6</v>
      </c>
      <c r="IL497" s="315">
        <v>1242.9000000000001</v>
      </c>
      <c r="IM497" s="315">
        <v>14456.35</v>
      </c>
      <c r="IN497" s="315">
        <v>79903.759999999995</v>
      </c>
      <c r="IO497" s="315">
        <v>11231.6</v>
      </c>
      <c r="IP497" s="315">
        <v>7957.35</v>
      </c>
      <c r="IQ497" s="315">
        <v>9045.65</v>
      </c>
      <c r="IR497" s="315">
        <v>144350.17000000001</v>
      </c>
      <c r="IS497" s="315">
        <v>392050.13</v>
      </c>
      <c r="IT497" s="315">
        <v>92889.7</v>
      </c>
      <c r="IU497" s="315">
        <v>5306.19</v>
      </c>
      <c r="IV497" s="315">
        <v>92376.85</v>
      </c>
      <c r="IW497" s="315">
        <v>6073.72</v>
      </c>
      <c r="IX497" s="315">
        <v>2641.25</v>
      </c>
      <c r="IY497" s="315">
        <v>21009.15</v>
      </c>
      <c r="IZ497" s="315">
        <v>8165.95</v>
      </c>
      <c r="JA497" s="315">
        <v>6807.15</v>
      </c>
      <c r="JB497" s="315">
        <v>6318.75</v>
      </c>
      <c r="JC497" s="315">
        <v>9053.25</v>
      </c>
      <c r="JD497" s="315">
        <v>3620.7</v>
      </c>
      <c r="JE497" s="315">
        <v>1153.05</v>
      </c>
      <c r="JF497" s="315">
        <v>35957.97</v>
      </c>
      <c r="JG497" s="315">
        <v>5051.75</v>
      </c>
      <c r="JH497" s="315">
        <v>22653.759999999998</v>
      </c>
      <c r="JI497" s="315">
        <v>39368.42</v>
      </c>
      <c r="JJ497" s="315">
        <v>20804.02</v>
      </c>
      <c r="JK497" s="315">
        <v>2797.75</v>
      </c>
      <c r="JL497" s="315">
        <v>6455.2</v>
      </c>
      <c r="JM497" s="315">
        <v>1794.8</v>
      </c>
      <c r="JN497" s="315">
        <v>1543.4</v>
      </c>
      <c r="JO497" s="315">
        <v>29942.59</v>
      </c>
      <c r="JP497" s="315">
        <v>1430.1</v>
      </c>
      <c r="JQ497" s="315">
        <v>4778.8500000000004</v>
      </c>
      <c r="JR497" s="315">
        <v>556.15</v>
      </c>
      <c r="JS497" s="315">
        <v>63207.32</v>
      </c>
      <c r="JT497" s="315">
        <v>5181.1899999999996</v>
      </c>
      <c r="JU497" s="315">
        <v>4589.95</v>
      </c>
      <c r="JV497" s="315">
        <v>789591.55</v>
      </c>
      <c r="JW497" s="315">
        <v>5847.75</v>
      </c>
      <c r="JX497" s="315">
        <v>26517.5</v>
      </c>
      <c r="JY497" s="315">
        <v>1076.3</v>
      </c>
      <c r="JZ497" s="315">
        <v>1863</v>
      </c>
      <c r="KA497" s="315">
        <v>13080</v>
      </c>
      <c r="KB497" s="315">
        <v>23458.2</v>
      </c>
      <c r="KC497" s="315">
        <v>4927.3500000000004</v>
      </c>
      <c r="KD497" s="315">
        <v>7362.23</v>
      </c>
      <c r="KE497" s="315">
        <v>153302.79999999999</v>
      </c>
      <c r="KF497" s="315">
        <v>63083.69</v>
      </c>
      <c r="KG497" s="315">
        <v>18794.919999999998</v>
      </c>
      <c r="KH497" s="315">
        <v>11607.9</v>
      </c>
      <c r="KI497" s="315">
        <v>46428.08</v>
      </c>
      <c r="KJ497" s="315">
        <v>10401.4</v>
      </c>
      <c r="KK497" s="315">
        <v>4591.3999999999996</v>
      </c>
      <c r="KL497" s="315">
        <v>32693.85</v>
      </c>
      <c r="KM497" s="315">
        <v>6333.02</v>
      </c>
      <c r="KN497" s="315">
        <v>5723.75</v>
      </c>
      <c r="KO497" s="315">
        <v>65219.38</v>
      </c>
      <c r="KP497" s="315">
        <v>19307.900000000001</v>
      </c>
      <c r="KQ497" s="315">
        <v>1240343.43</v>
      </c>
      <c r="KR497" s="315">
        <v>36035.370000000003</v>
      </c>
      <c r="KS497" s="314">
        <v>19949.990000000002</v>
      </c>
      <c r="KU497" s="312">
        <v>31</v>
      </c>
      <c r="KV497" s="312">
        <v>310</v>
      </c>
      <c r="KY497" s="312" t="s">
        <v>943</v>
      </c>
    </row>
    <row r="498" spans="1:311" x14ac:dyDescent="0.25">
      <c r="A498" s="321">
        <v>2023</v>
      </c>
      <c r="B498" s="320" t="s">
        <v>891</v>
      </c>
      <c r="C498" s="320" t="s">
        <v>911</v>
      </c>
      <c r="D498" s="320" t="s">
        <v>919</v>
      </c>
      <c r="E498" s="320" t="s">
        <v>846</v>
      </c>
      <c r="F498" s="319">
        <v>65557.679999999993</v>
      </c>
      <c r="G498" s="319">
        <v>512.6</v>
      </c>
      <c r="H498" s="319">
        <v>635811.11</v>
      </c>
      <c r="I498" s="319">
        <v>40294.29</v>
      </c>
      <c r="J498" s="319">
        <v>9157.2000000000007</v>
      </c>
      <c r="K498" s="319">
        <v>21443.95</v>
      </c>
      <c r="L498" s="319">
        <v>169921.11</v>
      </c>
      <c r="M498" s="319">
        <v>122008.47</v>
      </c>
      <c r="N498" s="319">
        <v>351061.94</v>
      </c>
      <c r="O498" s="319">
        <v>233292.72</v>
      </c>
      <c r="P498" s="319">
        <v>159547.94</v>
      </c>
      <c r="Q498" s="319">
        <v>19583.84</v>
      </c>
      <c r="R498" s="319">
        <v>51029.21</v>
      </c>
      <c r="S498" s="319">
        <v>99809.96</v>
      </c>
      <c r="T498" s="319">
        <v>36484.550000000003</v>
      </c>
      <c r="U498" s="319">
        <v>89297.09</v>
      </c>
      <c r="V498" s="319">
        <v>196226.66</v>
      </c>
      <c r="W498" s="319">
        <v>6235.75</v>
      </c>
      <c r="X498" s="319">
        <v>55661.32</v>
      </c>
      <c r="Y498" s="319">
        <v>6381.8</v>
      </c>
      <c r="Z498" s="319">
        <v>4325.3</v>
      </c>
      <c r="AA498" s="319">
        <v>458929.24</v>
      </c>
      <c r="AB498" s="319">
        <v>92774.32</v>
      </c>
      <c r="AC498" s="319">
        <v>0</v>
      </c>
      <c r="AD498" s="319">
        <v>1455012.16</v>
      </c>
      <c r="AE498" s="319">
        <v>18954.060000000001</v>
      </c>
      <c r="AF498" s="319">
        <v>91747.96</v>
      </c>
      <c r="AG498" s="319">
        <v>49085.07</v>
      </c>
      <c r="AH498" s="319">
        <v>4888.62</v>
      </c>
      <c r="AI498" s="319">
        <v>33133.58</v>
      </c>
      <c r="AJ498" s="319">
        <v>47909.3</v>
      </c>
      <c r="AK498" s="319">
        <v>2704.25</v>
      </c>
      <c r="AL498" s="319">
        <v>317314.01</v>
      </c>
      <c r="AM498" s="319">
        <v>7707.5</v>
      </c>
      <c r="AN498" s="319">
        <v>82850.75</v>
      </c>
      <c r="AO498" s="319">
        <v>22489.9</v>
      </c>
      <c r="AP498" s="319">
        <v>7456.45</v>
      </c>
      <c r="AQ498" s="319">
        <v>8212.2999999999993</v>
      </c>
      <c r="AR498" s="319">
        <v>21858.400000000001</v>
      </c>
      <c r="AS498" s="319">
        <v>29912.66</v>
      </c>
      <c r="AT498" s="319">
        <v>6713.33</v>
      </c>
      <c r="AU498" s="319">
        <v>48990.879999999997</v>
      </c>
      <c r="AV498" s="319">
        <v>4363.1000000000004</v>
      </c>
      <c r="AW498" s="319">
        <v>586430.31000000006</v>
      </c>
      <c r="AX498" s="319">
        <v>36866.39</v>
      </c>
      <c r="AY498" s="319">
        <v>39097.29</v>
      </c>
      <c r="AZ498" s="319">
        <v>9317.5</v>
      </c>
      <c r="BA498" s="319">
        <v>4180.3999999999996</v>
      </c>
      <c r="BB498" s="319">
        <v>9773.7999999999993</v>
      </c>
      <c r="BC498" s="319">
        <v>91371.95</v>
      </c>
      <c r="BD498" s="319">
        <v>87655.35</v>
      </c>
      <c r="BE498" s="319">
        <v>57413.9</v>
      </c>
      <c r="BF498" s="319">
        <v>41647.85</v>
      </c>
      <c r="BG498" s="319">
        <v>10193</v>
      </c>
      <c r="BH498" s="319">
        <v>2774.95</v>
      </c>
      <c r="BI498" s="319">
        <v>251444.95</v>
      </c>
      <c r="BJ498" s="319">
        <v>1090</v>
      </c>
      <c r="BK498" s="319">
        <v>108239.41</v>
      </c>
      <c r="BL498" s="319">
        <v>6286.02</v>
      </c>
      <c r="BM498" s="319">
        <v>48086.36</v>
      </c>
      <c r="BN498" s="319">
        <v>228370.43</v>
      </c>
      <c r="BO498" s="319">
        <v>18277.419999999998</v>
      </c>
      <c r="BP498" s="319">
        <v>31717.82</v>
      </c>
      <c r="BQ498" s="319">
        <v>26774</v>
      </c>
      <c r="BR498" s="319">
        <v>55030.720000000001</v>
      </c>
      <c r="BS498" s="319">
        <v>26843.62</v>
      </c>
      <c r="BT498" s="319">
        <v>29846.75</v>
      </c>
      <c r="BU498" s="319">
        <v>374.55</v>
      </c>
      <c r="BV498" s="319">
        <v>22573.040000000001</v>
      </c>
      <c r="BW498" s="319">
        <v>67224.19</v>
      </c>
      <c r="BX498" s="319">
        <v>47479.7</v>
      </c>
      <c r="BY498" s="319">
        <v>115787.1</v>
      </c>
      <c r="BZ498" s="319">
        <v>31275.7</v>
      </c>
      <c r="CA498" s="319">
        <v>26952.17</v>
      </c>
      <c r="CB498" s="319">
        <v>920.15</v>
      </c>
      <c r="CC498" s="319">
        <v>76236.86</v>
      </c>
      <c r="CD498" s="319">
        <v>153545.85</v>
      </c>
      <c r="CE498" s="319">
        <v>186548.4</v>
      </c>
      <c r="CF498" s="319">
        <v>353036.46</v>
      </c>
      <c r="CG498" s="319">
        <v>77041.070000000007</v>
      </c>
      <c r="CH498" s="319">
        <v>29313.51</v>
      </c>
      <c r="CI498" s="319">
        <v>343895.47</v>
      </c>
      <c r="CJ498" s="319">
        <v>26154.55</v>
      </c>
      <c r="CK498" s="319">
        <v>50039.43</v>
      </c>
      <c r="CL498" s="319">
        <v>29203.279999999999</v>
      </c>
      <c r="CM498" s="319">
        <v>1729.29</v>
      </c>
      <c r="CN498" s="319">
        <v>110497.03</v>
      </c>
      <c r="CO498" s="319">
        <v>26602.55</v>
      </c>
      <c r="CP498" s="319">
        <v>10961.59</v>
      </c>
      <c r="CQ498" s="319">
        <v>53741.69</v>
      </c>
      <c r="CR498" s="319">
        <v>180</v>
      </c>
      <c r="CS498" s="319">
        <v>13864.1</v>
      </c>
      <c r="CT498" s="319">
        <v>55669.45</v>
      </c>
      <c r="CU498" s="319">
        <v>12513.7</v>
      </c>
      <c r="CV498" s="319">
        <v>5554.8</v>
      </c>
      <c r="CW498" s="319">
        <v>43612.6</v>
      </c>
      <c r="CX498" s="319">
        <v>1150.3499999999999</v>
      </c>
      <c r="CY498" s="319">
        <v>8381.75</v>
      </c>
      <c r="CZ498" s="319">
        <v>333302.59999999998</v>
      </c>
      <c r="DA498" s="319">
        <v>118957.33</v>
      </c>
      <c r="DB498" s="319">
        <v>58442.8</v>
      </c>
      <c r="DC498" s="319">
        <v>41357.769999999997</v>
      </c>
      <c r="DD498" s="319">
        <v>594782.85</v>
      </c>
      <c r="DE498" s="319">
        <v>652344.46</v>
      </c>
      <c r="DF498" s="319">
        <v>25643.66</v>
      </c>
      <c r="DG498" s="319">
        <v>45432.9</v>
      </c>
      <c r="DH498" s="319">
        <v>103380.42</v>
      </c>
      <c r="DI498" s="319">
        <v>21666.1</v>
      </c>
      <c r="DJ498" s="319">
        <v>345301.69</v>
      </c>
      <c r="DK498" s="319">
        <v>38820.080000000002</v>
      </c>
      <c r="DL498" s="319">
        <v>12496.49</v>
      </c>
      <c r="DM498" s="319">
        <v>4480.3</v>
      </c>
      <c r="DN498" s="319">
        <v>2334.4499999999998</v>
      </c>
      <c r="DO498" s="319">
        <v>4558.96</v>
      </c>
      <c r="DP498" s="319">
        <v>13288.7</v>
      </c>
      <c r="DQ498" s="319">
        <v>5070</v>
      </c>
      <c r="DR498" s="319">
        <v>33258.54</v>
      </c>
      <c r="DS498" s="319">
        <v>103098.72</v>
      </c>
      <c r="DT498" s="319">
        <v>103763.29</v>
      </c>
      <c r="DU498" s="319">
        <v>122472.68</v>
      </c>
      <c r="DV498" s="319">
        <v>27766.85</v>
      </c>
      <c r="DW498" s="319">
        <v>30901.42</v>
      </c>
      <c r="DX498" s="319">
        <v>106095.01</v>
      </c>
      <c r="DY498" s="319">
        <v>18183.240000000002</v>
      </c>
      <c r="DZ498" s="319">
        <v>54646.44</v>
      </c>
      <c r="EA498" s="319">
        <v>471373.32</v>
      </c>
      <c r="EB498" s="319">
        <v>137085.38</v>
      </c>
      <c r="EC498" s="319">
        <v>6692.7</v>
      </c>
      <c r="ED498" s="319">
        <v>13898.12</v>
      </c>
      <c r="EE498" s="319">
        <v>14123.95</v>
      </c>
      <c r="EF498" s="319">
        <v>1303.0999999999999</v>
      </c>
      <c r="EG498" s="319">
        <v>283370.07</v>
      </c>
      <c r="EH498" s="319">
        <v>4973.05</v>
      </c>
      <c r="EI498" s="319">
        <v>199545.52</v>
      </c>
      <c r="EJ498" s="319">
        <v>246525.92</v>
      </c>
      <c r="EK498" s="319">
        <v>57900.36</v>
      </c>
      <c r="EL498" s="319">
        <v>503.65</v>
      </c>
      <c r="EM498" s="319">
        <v>114050.16</v>
      </c>
      <c r="EN498" s="319">
        <v>113920.76</v>
      </c>
      <c r="EO498" s="319">
        <v>50376.89</v>
      </c>
      <c r="EP498" s="319">
        <v>28593.05</v>
      </c>
      <c r="EQ498" s="319">
        <v>18781.900000000001</v>
      </c>
      <c r="ER498" s="319">
        <v>70426.44</v>
      </c>
      <c r="ES498" s="319">
        <v>170568.78</v>
      </c>
      <c r="ET498" s="319">
        <v>70791.09</v>
      </c>
      <c r="EU498" s="319">
        <v>8039.8</v>
      </c>
      <c r="EV498" s="319">
        <v>0</v>
      </c>
      <c r="EW498" s="319">
        <v>7037.15</v>
      </c>
      <c r="EX498" s="319">
        <v>35903.25</v>
      </c>
      <c r="EY498" s="319">
        <v>710840.85</v>
      </c>
      <c r="EZ498" s="319">
        <v>12272859.869999999</v>
      </c>
      <c r="FA498" s="319">
        <v>39775.599999999999</v>
      </c>
      <c r="FB498" s="319">
        <v>51756.49</v>
      </c>
      <c r="FC498" s="319">
        <v>292811.69</v>
      </c>
      <c r="FD498" s="319">
        <v>39964.199999999997</v>
      </c>
      <c r="FE498" s="319">
        <v>561218.42000000004</v>
      </c>
      <c r="FF498" s="319">
        <v>68480.160000000003</v>
      </c>
      <c r="FG498" s="319">
        <v>18635.25</v>
      </c>
      <c r="FH498" s="319">
        <v>150128.56</v>
      </c>
      <c r="FI498" s="319">
        <v>6748.75</v>
      </c>
      <c r="FJ498" s="319">
        <v>32871.14</v>
      </c>
      <c r="FK498" s="319">
        <v>15507.71</v>
      </c>
      <c r="FL498" s="319">
        <v>6000</v>
      </c>
      <c r="FM498" s="319">
        <v>174835.57</v>
      </c>
      <c r="FN498" s="319">
        <v>5175.7</v>
      </c>
      <c r="FO498" s="319">
        <v>71263.570000000007</v>
      </c>
      <c r="FP498" s="319">
        <v>40359.35</v>
      </c>
      <c r="FQ498" s="319">
        <v>11179.15</v>
      </c>
      <c r="FR498" s="319">
        <v>600538.9</v>
      </c>
      <c r="FS498" s="319">
        <v>26389.3</v>
      </c>
      <c r="FT498" s="319">
        <v>32684.86</v>
      </c>
      <c r="FU498" s="319">
        <v>31232.18</v>
      </c>
      <c r="FV498" s="319">
        <v>0</v>
      </c>
      <c r="FW498" s="319">
        <v>96</v>
      </c>
      <c r="FX498" s="319">
        <v>16648.599999999999</v>
      </c>
      <c r="FY498" s="319">
        <v>51890.89</v>
      </c>
      <c r="FZ498" s="319">
        <v>2604.1999999999998</v>
      </c>
      <c r="GA498" s="319">
        <v>4122.75</v>
      </c>
      <c r="GB498" s="319">
        <v>22514.35</v>
      </c>
      <c r="GC498" s="319">
        <v>33678.01</v>
      </c>
      <c r="GD498" s="319">
        <v>18556.3</v>
      </c>
      <c r="GE498" s="319">
        <v>133878.45000000001</v>
      </c>
      <c r="GF498" s="319">
        <v>87554.2</v>
      </c>
      <c r="GG498" s="319">
        <v>75921.83</v>
      </c>
      <c r="GH498" s="319">
        <v>23814.03</v>
      </c>
      <c r="GI498" s="319">
        <v>61288.18</v>
      </c>
      <c r="GJ498" s="319">
        <v>49460.4</v>
      </c>
      <c r="GK498" s="319">
        <v>1353635.64</v>
      </c>
      <c r="GL498" s="319">
        <v>25448.95</v>
      </c>
      <c r="GM498" s="319">
        <v>1061950.18</v>
      </c>
      <c r="GN498" s="319">
        <v>67340.09</v>
      </c>
      <c r="GO498" s="319">
        <v>109766.96</v>
      </c>
      <c r="GP498" s="319">
        <v>4033.14</v>
      </c>
      <c r="GQ498" s="319">
        <v>599.4</v>
      </c>
      <c r="GR498" s="319">
        <v>36789.94</v>
      </c>
      <c r="GS498" s="319">
        <v>1592592.13</v>
      </c>
      <c r="GT498" s="319">
        <v>2813.4</v>
      </c>
      <c r="GU498" s="319">
        <v>929527.17</v>
      </c>
      <c r="GV498" s="319">
        <v>31237.1</v>
      </c>
      <c r="GW498" s="319">
        <v>6334.35</v>
      </c>
      <c r="GX498" s="319">
        <v>350485.6</v>
      </c>
      <c r="GY498" s="319">
        <v>12892.35</v>
      </c>
      <c r="GZ498" s="319">
        <v>120464.61</v>
      </c>
      <c r="HA498" s="319">
        <v>155746.92000000001</v>
      </c>
      <c r="HB498" s="319">
        <v>34169.25</v>
      </c>
      <c r="HC498" s="319">
        <v>204744.1</v>
      </c>
      <c r="HD498" s="319">
        <v>1200.9000000000001</v>
      </c>
      <c r="HE498" s="319">
        <v>15961.85</v>
      </c>
      <c r="HF498" s="319">
        <v>27318.15</v>
      </c>
      <c r="HG498" s="319">
        <v>37398.97</v>
      </c>
      <c r="HH498" s="319">
        <v>889345.27</v>
      </c>
      <c r="HI498" s="319">
        <v>509198.6</v>
      </c>
      <c r="HJ498" s="319">
        <v>44446.1</v>
      </c>
      <c r="HK498" s="319">
        <v>9240.85</v>
      </c>
      <c r="HL498" s="319">
        <v>106732.69</v>
      </c>
      <c r="HM498" s="319">
        <v>9390.3799999999992</v>
      </c>
      <c r="HN498" s="319">
        <v>10642.2</v>
      </c>
      <c r="HO498" s="319">
        <v>12526.2</v>
      </c>
      <c r="HP498" s="319">
        <v>304894.81</v>
      </c>
      <c r="HQ498" s="319">
        <v>6531.85</v>
      </c>
      <c r="HR498" s="319">
        <v>238480.59</v>
      </c>
      <c r="HS498" s="319">
        <v>14</v>
      </c>
      <c r="HT498" s="319">
        <v>287937.7</v>
      </c>
      <c r="HU498" s="319">
        <v>4061.15</v>
      </c>
      <c r="HV498" s="319">
        <v>181954.95</v>
      </c>
      <c r="HW498" s="319">
        <v>895102.55</v>
      </c>
      <c r="HX498" s="319">
        <v>12090.05</v>
      </c>
      <c r="HY498" s="319">
        <v>719574.28</v>
      </c>
      <c r="HZ498" s="319">
        <v>125477.51</v>
      </c>
      <c r="IA498" s="319">
        <v>7333.1</v>
      </c>
      <c r="IB498" s="319">
        <v>119491.88</v>
      </c>
      <c r="IC498" s="319">
        <v>220759.42</v>
      </c>
      <c r="ID498" s="319">
        <v>73663.899999999994</v>
      </c>
      <c r="IE498" s="319">
        <v>188428.94</v>
      </c>
      <c r="IF498" s="319">
        <v>13061.5</v>
      </c>
      <c r="IG498" s="319">
        <v>21003.74</v>
      </c>
      <c r="IH498" s="319">
        <v>373.75</v>
      </c>
      <c r="II498" s="319">
        <v>2174.9</v>
      </c>
      <c r="IJ498" s="319">
        <v>186811.06</v>
      </c>
      <c r="IK498" s="319">
        <v>1339.19</v>
      </c>
      <c r="IL498" s="319">
        <v>15559.55</v>
      </c>
      <c r="IM498" s="319">
        <v>21538.880000000001</v>
      </c>
      <c r="IN498" s="319">
        <v>120450.48</v>
      </c>
      <c r="IO498" s="319">
        <v>5146.2</v>
      </c>
      <c r="IP498" s="319">
        <v>15323.9</v>
      </c>
      <c r="IQ498" s="319">
        <v>1133.33</v>
      </c>
      <c r="IR498" s="319">
        <v>410475.42</v>
      </c>
      <c r="IS498" s="319">
        <v>120407.74</v>
      </c>
      <c r="IT498" s="319">
        <v>409104</v>
      </c>
      <c r="IU498" s="319">
        <v>8911.27</v>
      </c>
      <c r="IV498" s="319">
        <v>340482.45</v>
      </c>
      <c r="IW498" s="319">
        <v>16064.61</v>
      </c>
      <c r="IX498" s="319">
        <v>0</v>
      </c>
      <c r="IY498" s="319">
        <v>33496.699999999997</v>
      </c>
      <c r="IZ498" s="319">
        <v>5894.05</v>
      </c>
      <c r="JA498" s="319">
        <v>19613.97</v>
      </c>
      <c r="JB498" s="319">
        <v>31761.82</v>
      </c>
      <c r="JC498" s="319">
        <v>11889.25</v>
      </c>
      <c r="JD498" s="319">
        <v>3911.95</v>
      </c>
      <c r="JE498" s="319">
        <v>0</v>
      </c>
      <c r="JF498" s="319">
        <v>15444.86</v>
      </c>
      <c r="JG498" s="319">
        <v>28203.75</v>
      </c>
      <c r="JH498" s="319">
        <v>23523.85</v>
      </c>
      <c r="JI498" s="319">
        <v>59607.8</v>
      </c>
      <c r="JJ498" s="319">
        <v>105686.47</v>
      </c>
      <c r="JK498" s="319">
        <v>6729.55</v>
      </c>
      <c r="JL498" s="319">
        <v>26476.3</v>
      </c>
      <c r="JM498" s="319">
        <v>7242.45</v>
      </c>
      <c r="JN498" s="319">
        <v>6803.62</v>
      </c>
      <c r="JO498" s="319">
        <v>166279.18</v>
      </c>
      <c r="JP498" s="319">
        <v>19414.05</v>
      </c>
      <c r="JQ498" s="319">
        <v>26554.75</v>
      </c>
      <c r="JR498" s="319">
        <v>1022.7</v>
      </c>
      <c r="JS498" s="319">
        <v>272612.93</v>
      </c>
      <c r="JT498" s="319">
        <v>15002.14</v>
      </c>
      <c r="JU498" s="319">
        <v>3321.67</v>
      </c>
      <c r="JV498" s="319">
        <v>1756155.38</v>
      </c>
      <c r="JW498" s="319">
        <v>13212.72</v>
      </c>
      <c r="JX498" s="319">
        <v>37487.58</v>
      </c>
      <c r="JY498" s="319">
        <v>0</v>
      </c>
      <c r="JZ498" s="319">
        <v>945</v>
      </c>
      <c r="KA498" s="319">
        <v>43757.7</v>
      </c>
      <c r="KB498" s="319">
        <v>21161.599999999999</v>
      </c>
      <c r="KC498" s="319">
        <v>520.64</v>
      </c>
      <c r="KD498" s="319">
        <v>38932.15</v>
      </c>
      <c r="KE498" s="319">
        <v>599226.49</v>
      </c>
      <c r="KF498" s="319">
        <v>17485.95</v>
      </c>
      <c r="KG498" s="319">
        <v>45811.85</v>
      </c>
      <c r="KH498" s="319">
        <v>27057.48</v>
      </c>
      <c r="KI498" s="319">
        <v>35490.67</v>
      </c>
      <c r="KJ498" s="319">
        <v>11975.7</v>
      </c>
      <c r="KK498" s="319">
        <v>2283.0500000000002</v>
      </c>
      <c r="KL498" s="319">
        <v>15956.95</v>
      </c>
      <c r="KM498" s="319">
        <v>27718.05</v>
      </c>
      <c r="KN498" s="319">
        <v>4072.45</v>
      </c>
      <c r="KO498" s="319">
        <v>154206.79999999999</v>
      </c>
      <c r="KP498" s="319">
        <v>112437.05</v>
      </c>
      <c r="KQ498" s="319">
        <v>2515963.5299999998</v>
      </c>
      <c r="KR498" s="319">
        <v>101827.22</v>
      </c>
      <c r="KS498" s="318">
        <v>126837.26</v>
      </c>
      <c r="KU498" s="312">
        <v>31</v>
      </c>
      <c r="KV498" s="312">
        <v>311</v>
      </c>
      <c r="KY498" s="312" t="s">
        <v>943</v>
      </c>
    </row>
    <row r="499" spans="1:311" x14ac:dyDescent="0.25">
      <c r="A499" s="317">
        <v>2023</v>
      </c>
      <c r="B499" s="316" t="s">
        <v>891</v>
      </c>
      <c r="C499" s="316" t="s">
        <v>911</v>
      </c>
      <c r="D499" s="316" t="s">
        <v>918</v>
      </c>
      <c r="E499" s="316" t="s">
        <v>846</v>
      </c>
      <c r="F499" s="315">
        <v>102767.05</v>
      </c>
      <c r="G499" s="315">
        <v>33381.449999999997</v>
      </c>
      <c r="H499" s="315">
        <v>1301083.1399999999</v>
      </c>
      <c r="I499" s="315">
        <v>85627.64</v>
      </c>
      <c r="J499" s="315">
        <v>31334.93</v>
      </c>
      <c r="K499" s="315">
        <v>64830.8</v>
      </c>
      <c r="L499" s="315">
        <v>420822.01</v>
      </c>
      <c r="M499" s="315">
        <v>384375.56</v>
      </c>
      <c r="N499" s="315">
        <v>5223279.1500000004</v>
      </c>
      <c r="O499" s="315">
        <v>697970.33</v>
      </c>
      <c r="P499" s="315">
        <v>146797.98000000001</v>
      </c>
      <c r="Q499" s="315">
        <v>199284.8</v>
      </c>
      <c r="R499" s="315">
        <v>260226.64</v>
      </c>
      <c r="S499" s="315">
        <v>192468.84</v>
      </c>
      <c r="T499" s="315">
        <v>298611.49</v>
      </c>
      <c r="U499" s="315">
        <v>293370.73</v>
      </c>
      <c r="V499" s="315">
        <v>3232423.93</v>
      </c>
      <c r="W499" s="315">
        <v>84811.7</v>
      </c>
      <c r="X499" s="315">
        <v>129529.38</v>
      </c>
      <c r="Y499" s="315">
        <v>87221.13</v>
      </c>
      <c r="Z499" s="315">
        <v>64464.79</v>
      </c>
      <c r="AA499" s="315">
        <v>999384.9</v>
      </c>
      <c r="AB499" s="315">
        <v>691011.75</v>
      </c>
      <c r="AC499" s="315">
        <v>37892.199999999997</v>
      </c>
      <c r="AD499" s="315">
        <v>1660646.92</v>
      </c>
      <c r="AE499" s="315">
        <v>32961.1</v>
      </c>
      <c r="AF499" s="315">
        <v>18657.330000000002</v>
      </c>
      <c r="AG499" s="315">
        <v>99900.9</v>
      </c>
      <c r="AH499" s="315">
        <v>26010.95</v>
      </c>
      <c r="AI499" s="315">
        <v>239868.48</v>
      </c>
      <c r="AJ499" s="315">
        <v>53191.5</v>
      </c>
      <c r="AK499" s="315">
        <v>27072.65</v>
      </c>
      <c r="AL499" s="315">
        <v>1214250.98</v>
      </c>
      <c r="AM499" s="315">
        <v>24905.01</v>
      </c>
      <c r="AN499" s="315">
        <v>88434.92</v>
      </c>
      <c r="AO499" s="315">
        <v>94581.759999999995</v>
      </c>
      <c r="AP499" s="315">
        <v>87460.6</v>
      </c>
      <c r="AQ499" s="315">
        <v>60927.199999999997</v>
      </c>
      <c r="AR499" s="315">
        <v>105169</v>
      </c>
      <c r="AS499" s="315">
        <v>129990.8</v>
      </c>
      <c r="AT499" s="315">
        <v>76167.56</v>
      </c>
      <c r="AU499" s="315">
        <v>85051.35</v>
      </c>
      <c r="AV499" s="315">
        <v>43973.63</v>
      </c>
      <c r="AW499" s="315">
        <v>1210976.8400000001</v>
      </c>
      <c r="AX499" s="315">
        <v>9184.15</v>
      </c>
      <c r="AY499" s="315">
        <v>248488.07</v>
      </c>
      <c r="AZ499" s="315">
        <v>162494.04999999999</v>
      </c>
      <c r="BA499" s="315">
        <v>41963.54</v>
      </c>
      <c r="BB499" s="315">
        <v>109944.2</v>
      </c>
      <c r="BC499" s="315">
        <v>212781.58</v>
      </c>
      <c r="BD499" s="315">
        <v>704503.55</v>
      </c>
      <c r="BE499" s="315">
        <v>140567.35</v>
      </c>
      <c r="BF499" s="315">
        <v>119602.6</v>
      </c>
      <c r="BG499" s="315">
        <v>67018.149999999994</v>
      </c>
      <c r="BH499" s="315">
        <v>9470.5</v>
      </c>
      <c r="BI499" s="315">
        <v>904135.45</v>
      </c>
      <c r="BJ499" s="315">
        <v>20133.400000000001</v>
      </c>
      <c r="BK499" s="315">
        <v>539135.35</v>
      </c>
      <c r="BL499" s="315">
        <v>28855.27</v>
      </c>
      <c r="BM499" s="315">
        <v>177125.77</v>
      </c>
      <c r="BN499" s="315">
        <v>426541.79</v>
      </c>
      <c r="BO499" s="315">
        <v>262686.15999999997</v>
      </c>
      <c r="BP499" s="315">
        <v>40080.370000000003</v>
      </c>
      <c r="BQ499" s="315">
        <v>16990.75</v>
      </c>
      <c r="BR499" s="315">
        <v>183536.8</v>
      </c>
      <c r="BS499" s="315">
        <v>422408.3</v>
      </c>
      <c r="BT499" s="315">
        <v>12322.1</v>
      </c>
      <c r="BU499" s="315">
        <v>20645</v>
      </c>
      <c r="BV499" s="315">
        <v>54183.75</v>
      </c>
      <c r="BW499" s="315">
        <v>151147.13</v>
      </c>
      <c r="BX499" s="315">
        <v>127718.85</v>
      </c>
      <c r="BY499" s="315">
        <v>265426.15999999997</v>
      </c>
      <c r="BZ499" s="315">
        <v>44360.57</v>
      </c>
      <c r="CA499" s="315">
        <v>122348.27</v>
      </c>
      <c r="CB499" s="315">
        <v>62823.1</v>
      </c>
      <c r="CC499" s="315">
        <v>259795.18</v>
      </c>
      <c r="CD499" s="315">
        <v>267999.14</v>
      </c>
      <c r="CE499" s="315">
        <v>262001.64</v>
      </c>
      <c r="CF499" s="315">
        <v>594813.65</v>
      </c>
      <c r="CG499" s="315">
        <v>165046.69</v>
      </c>
      <c r="CH499" s="315">
        <v>90319.55</v>
      </c>
      <c r="CI499" s="315">
        <v>1123731.25</v>
      </c>
      <c r="CJ499" s="315">
        <v>78495.45</v>
      </c>
      <c r="CK499" s="315">
        <v>40097.699999999997</v>
      </c>
      <c r="CL499" s="315">
        <v>63724.1</v>
      </c>
      <c r="CM499" s="315">
        <v>66672.160000000003</v>
      </c>
      <c r="CN499" s="315">
        <v>449099.13</v>
      </c>
      <c r="CO499" s="315">
        <v>524381.69999999995</v>
      </c>
      <c r="CP499" s="315">
        <v>13111.07</v>
      </c>
      <c r="CQ499" s="315">
        <v>80917.36</v>
      </c>
      <c r="CR499" s="315">
        <v>40923.300000000003</v>
      </c>
      <c r="CS499" s="315">
        <v>53422.65</v>
      </c>
      <c r="CT499" s="315">
        <v>86807.35</v>
      </c>
      <c r="CU499" s="315">
        <v>71858.100000000006</v>
      </c>
      <c r="CV499" s="315">
        <v>54117.3</v>
      </c>
      <c r="CW499" s="315">
        <v>165347.95000000001</v>
      </c>
      <c r="CX499" s="315">
        <v>43012.35</v>
      </c>
      <c r="CY499" s="315">
        <v>76636.100000000006</v>
      </c>
      <c r="CZ499" s="315">
        <v>1355448.04</v>
      </c>
      <c r="DA499" s="315">
        <v>166910.64000000001</v>
      </c>
      <c r="DB499" s="315">
        <v>526919.55000000005</v>
      </c>
      <c r="DC499" s="315">
        <v>172737.55</v>
      </c>
      <c r="DD499" s="315">
        <v>1054657.19</v>
      </c>
      <c r="DE499" s="315">
        <v>1028269.81</v>
      </c>
      <c r="DF499" s="315">
        <v>211233.71</v>
      </c>
      <c r="DG499" s="315">
        <v>77841.279999999999</v>
      </c>
      <c r="DH499" s="315">
        <v>175147.61</v>
      </c>
      <c r="DI499" s="315">
        <v>140316.65</v>
      </c>
      <c r="DJ499" s="315">
        <v>283407.95</v>
      </c>
      <c r="DK499" s="315">
        <v>62871.01</v>
      </c>
      <c r="DL499" s="315">
        <v>61177.59</v>
      </c>
      <c r="DM499" s="315">
        <v>132621.54999999999</v>
      </c>
      <c r="DN499" s="315">
        <v>24603.9</v>
      </c>
      <c r="DO499" s="315">
        <v>121408.05</v>
      </c>
      <c r="DP499" s="315">
        <v>76275.8</v>
      </c>
      <c r="DQ499" s="315">
        <v>26390.65</v>
      </c>
      <c r="DR499" s="315">
        <v>406534.47</v>
      </c>
      <c r="DS499" s="315">
        <v>386092.18</v>
      </c>
      <c r="DT499" s="315">
        <v>308337.34999999998</v>
      </c>
      <c r="DU499" s="315">
        <v>258448.1</v>
      </c>
      <c r="DV499" s="315">
        <v>95538.65</v>
      </c>
      <c r="DW499" s="315">
        <v>190117.65</v>
      </c>
      <c r="DX499" s="315">
        <v>953330.15</v>
      </c>
      <c r="DY499" s="315">
        <v>179411.66</v>
      </c>
      <c r="DZ499" s="315">
        <v>101135.96</v>
      </c>
      <c r="EA499" s="315">
        <v>1638404.24</v>
      </c>
      <c r="EB499" s="315">
        <v>166504.03</v>
      </c>
      <c r="EC499" s="315">
        <v>215299.16</v>
      </c>
      <c r="ED499" s="315">
        <v>534971.06999999995</v>
      </c>
      <c r="EE499" s="315">
        <v>188664.55</v>
      </c>
      <c r="EF499" s="315">
        <v>26514.55</v>
      </c>
      <c r="EG499" s="315">
        <v>988447.28</v>
      </c>
      <c r="EH499" s="315">
        <v>14550.4</v>
      </c>
      <c r="EI499" s="315">
        <v>220893.3</v>
      </c>
      <c r="EJ499" s="315">
        <v>591501.26</v>
      </c>
      <c r="EK499" s="315">
        <v>78420.97</v>
      </c>
      <c r="EL499" s="315">
        <v>45111.35</v>
      </c>
      <c r="EM499" s="315">
        <v>149197.57</v>
      </c>
      <c r="EN499" s="315">
        <v>194222.65</v>
      </c>
      <c r="EO499" s="315">
        <v>355683.33</v>
      </c>
      <c r="EP499" s="315">
        <v>83809.94</v>
      </c>
      <c r="EQ499" s="315">
        <v>80549.73</v>
      </c>
      <c r="ER499" s="315">
        <v>201292.55</v>
      </c>
      <c r="ES499" s="315">
        <v>62457.45</v>
      </c>
      <c r="ET499" s="315">
        <v>190171.65</v>
      </c>
      <c r="EU499" s="315">
        <v>72707.05</v>
      </c>
      <c r="EV499" s="315">
        <v>22671.1</v>
      </c>
      <c r="EW499" s="315">
        <v>111685.55</v>
      </c>
      <c r="EX499" s="315">
        <v>152842.25</v>
      </c>
      <c r="EY499" s="315">
        <v>1201519.33</v>
      </c>
      <c r="EZ499" s="315">
        <v>268160870.5</v>
      </c>
      <c r="FA499" s="315">
        <v>144211.72</v>
      </c>
      <c r="FB499" s="315">
        <v>362204.81</v>
      </c>
      <c r="FC499" s="315">
        <v>1080697.26</v>
      </c>
      <c r="FD499" s="315">
        <v>209974.85</v>
      </c>
      <c r="FE499" s="315">
        <v>746366.05</v>
      </c>
      <c r="FF499" s="315">
        <v>118717.86</v>
      </c>
      <c r="FG499" s="315">
        <v>47917</v>
      </c>
      <c r="FH499" s="315">
        <v>622378.86</v>
      </c>
      <c r="FI499" s="315">
        <v>116838.8</v>
      </c>
      <c r="FJ499" s="315">
        <v>251775.57</v>
      </c>
      <c r="FK499" s="315">
        <v>65074.27</v>
      </c>
      <c r="FL499" s="315">
        <v>10924.8</v>
      </c>
      <c r="FM499" s="315">
        <v>632618.35</v>
      </c>
      <c r="FN499" s="315">
        <v>66791.91</v>
      </c>
      <c r="FO499" s="315">
        <v>107408.73</v>
      </c>
      <c r="FP499" s="315">
        <v>46522.75</v>
      </c>
      <c r="FQ499" s="315">
        <v>46180.5</v>
      </c>
      <c r="FR499" s="315">
        <v>11407773.75</v>
      </c>
      <c r="FS499" s="315">
        <v>38500.019999999997</v>
      </c>
      <c r="FT499" s="315">
        <v>50001.05</v>
      </c>
      <c r="FU499" s="315">
        <v>237652.76</v>
      </c>
      <c r="FV499" s="315">
        <v>38829.15</v>
      </c>
      <c r="FW499" s="315">
        <v>4239.75</v>
      </c>
      <c r="FX499" s="315">
        <v>196831.4</v>
      </c>
      <c r="FY499" s="315">
        <v>154770.97</v>
      </c>
      <c r="FZ499" s="315">
        <v>50993</v>
      </c>
      <c r="GA499" s="315">
        <v>65964.899999999994</v>
      </c>
      <c r="GB499" s="315">
        <v>171740.7</v>
      </c>
      <c r="GC499" s="315">
        <v>31739.95</v>
      </c>
      <c r="GD499" s="315">
        <v>54790.47</v>
      </c>
      <c r="GE499" s="315">
        <v>130225.1</v>
      </c>
      <c r="GF499" s="315">
        <v>397942.14</v>
      </c>
      <c r="GG499" s="315">
        <v>360102.69</v>
      </c>
      <c r="GH499" s="315">
        <v>39123.199999999997</v>
      </c>
      <c r="GI499" s="315">
        <v>315123.20000000001</v>
      </c>
      <c r="GJ499" s="315">
        <v>61991.38</v>
      </c>
      <c r="GK499" s="315">
        <v>3088876.31</v>
      </c>
      <c r="GL499" s="315">
        <v>230177.8</v>
      </c>
      <c r="GM499" s="315">
        <v>11850482.949999999</v>
      </c>
      <c r="GN499" s="315">
        <v>210043.91</v>
      </c>
      <c r="GO499" s="315">
        <v>2979296.22</v>
      </c>
      <c r="GP499" s="315">
        <v>11472.2</v>
      </c>
      <c r="GQ499" s="315">
        <v>5933.7</v>
      </c>
      <c r="GR499" s="315">
        <v>287898.08</v>
      </c>
      <c r="GS499" s="315">
        <v>38198945.729999997</v>
      </c>
      <c r="GT499" s="315">
        <v>18199</v>
      </c>
      <c r="GU499" s="315">
        <v>1040979.64</v>
      </c>
      <c r="GV499" s="315">
        <v>87996.7</v>
      </c>
      <c r="GW499" s="315">
        <v>95565.85</v>
      </c>
      <c r="GX499" s="315">
        <v>1038731.9</v>
      </c>
      <c r="GY499" s="315">
        <v>103510.73</v>
      </c>
      <c r="GZ499" s="315">
        <v>268688.75</v>
      </c>
      <c r="HA499" s="315">
        <v>333017.28999999998</v>
      </c>
      <c r="HB499" s="315">
        <v>36539.199999999997</v>
      </c>
      <c r="HC499" s="315">
        <v>1125785.76</v>
      </c>
      <c r="HD499" s="315">
        <v>72916.92</v>
      </c>
      <c r="HE499" s="315">
        <v>119196.72</v>
      </c>
      <c r="HF499" s="315">
        <v>206099.89</v>
      </c>
      <c r="HG499" s="315">
        <v>1127625.8799999999</v>
      </c>
      <c r="HH499" s="315">
        <v>1231905.24</v>
      </c>
      <c r="HI499" s="315">
        <v>432129.49</v>
      </c>
      <c r="HJ499" s="315">
        <v>283449.84999999998</v>
      </c>
      <c r="HK499" s="315">
        <v>73536.95</v>
      </c>
      <c r="HL499" s="315">
        <v>153299.26999999999</v>
      </c>
      <c r="HM499" s="315">
        <v>116022.17</v>
      </c>
      <c r="HN499" s="315">
        <v>34689.25</v>
      </c>
      <c r="HO499" s="315">
        <v>164291.35999999999</v>
      </c>
      <c r="HP499" s="315">
        <v>372934.72</v>
      </c>
      <c r="HQ499" s="315">
        <v>73465.95</v>
      </c>
      <c r="HR499" s="315">
        <v>386749.26</v>
      </c>
      <c r="HS499" s="315">
        <v>61419.1</v>
      </c>
      <c r="HT499" s="315">
        <v>774016.66</v>
      </c>
      <c r="HU499" s="315">
        <v>112428.15</v>
      </c>
      <c r="HV499" s="315">
        <v>549966.31999999995</v>
      </c>
      <c r="HW499" s="315">
        <v>13784074.67</v>
      </c>
      <c r="HX499" s="315">
        <v>107468.55</v>
      </c>
      <c r="HY499" s="315">
        <v>1279372.68</v>
      </c>
      <c r="HZ499" s="315">
        <v>193506.34</v>
      </c>
      <c r="IA499" s="315">
        <v>75012.25</v>
      </c>
      <c r="IB499" s="315">
        <v>325316.84000000003</v>
      </c>
      <c r="IC499" s="315">
        <v>3883709.48</v>
      </c>
      <c r="ID499" s="315">
        <v>87165.759999999995</v>
      </c>
      <c r="IE499" s="315">
        <v>347587</v>
      </c>
      <c r="IF499" s="315">
        <v>34854.6</v>
      </c>
      <c r="IG499" s="315">
        <v>69265.25</v>
      </c>
      <c r="IH499" s="315">
        <v>3654.65</v>
      </c>
      <c r="II499" s="315">
        <v>64859.1</v>
      </c>
      <c r="IJ499" s="315">
        <v>141913.94</v>
      </c>
      <c r="IK499" s="315">
        <v>54147.99</v>
      </c>
      <c r="IL499" s="315">
        <v>26487.8</v>
      </c>
      <c r="IM499" s="315">
        <v>161291.45000000001</v>
      </c>
      <c r="IN499" s="315">
        <v>543494.49</v>
      </c>
      <c r="IO499" s="315">
        <v>349485.38</v>
      </c>
      <c r="IP499" s="315">
        <v>213267.57</v>
      </c>
      <c r="IQ499" s="315">
        <v>13371.2</v>
      </c>
      <c r="IR499" s="315">
        <v>1000581.64</v>
      </c>
      <c r="IS499" s="315">
        <v>336037.92</v>
      </c>
      <c r="IT499" s="315">
        <v>4664859.5999999996</v>
      </c>
      <c r="IU499" s="315">
        <v>140802.37</v>
      </c>
      <c r="IV499" s="315">
        <v>542360.05000000005</v>
      </c>
      <c r="IW499" s="315">
        <v>78486.649999999994</v>
      </c>
      <c r="IX499" s="315">
        <v>19140.099999999999</v>
      </c>
      <c r="IY499" s="315">
        <v>156189.29999999999</v>
      </c>
      <c r="IZ499" s="315">
        <v>14619.3</v>
      </c>
      <c r="JA499" s="315">
        <v>95840.6</v>
      </c>
      <c r="JB499" s="315">
        <v>107377.45</v>
      </c>
      <c r="JC499" s="315">
        <v>205922.25</v>
      </c>
      <c r="JD499" s="315">
        <v>93958.93</v>
      </c>
      <c r="JE499" s="315">
        <v>12401</v>
      </c>
      <c r="JF499" s="315">
        <v>82266.100000000006</v>
      </c>
      <c r="JG499" s="315">
        <v>19368.45</v>
      </c>
      <c r="JH499" s="315">
        <v>169089.91</v>
      </c>
      <c r="JI499" s="315">
        <v>86166.88</v>
      </c>
      <c r="JJ499" s="315">
        <v>129776.35</v>
      </c>
      <c r="JK499" s="315">
        <v>83108.87</v>
      </c>
      <c r="JL499" s="315">
        <v>129042.35</v>
      </c>
      <c r="JM499" s="315">
        <v>21835.14</v>
      </c>
      <c r="JN499" s="315">
        <v>35845.050000000003</v>
      </c>
      <c r="JO499" s="315">
        <v>710543.54</v>
      </c>
      <c r="JP499" s="315">
        <v>114530.22</v>
      </c>
      <c r="JQ499" s="315">
        <v>105376.45</v>
      </c>
      <c r="JR499" s="315">
        <v>11721.45</v>
      </c>
      <c r="JS499" s="315">
        <v>662288.35</v>
      </c>
      <c r="JT499" s="315">
        <v>65852.399999999994</v>
      </c>
      <c r="JU499" s="315">
        <v>15725.15</v>
      </c>
      <c r="JV499" s="315">
        <v>4842816.66</v>
      </c>
      <c r="JW499" s="315">
        <v>122574.65</v>
      </c>
      <c r="JX499" s="315">
        <v>67929.960000000006</v>
      </c>
      <c r="JY499" s="315">
        <v>19749.740000000002</v>
      </c>
      <c r="JZ499" s="315">
        <v>9459.7000000000007</v>
      </c>
      <c r="KA499" s="315">
        <v>187565.1</v>
      </c>
      <c r="KB499" s="315">
        <v>198640.88</v>
      </c>
      <c r="KC499" s="315">
        <v>90563.8</v>
      </c>
      <c r="KD499" s="315">
        <v>62047.95</v>
      </c>
      <c r="KE499" s="315">
        <v>1154616.8400000001</v>
      </c>
      <c r="KF499" s="315">
        <v>18423.400000000001</v>
      </c>
      <c r="KG499" s="315">
        <v>213418.2</v>
      </c>
      <c r="KH499" s="315">
        <v>58119.6</v>
      </c>
      <c r="KI499" s="315">
        <v>155573.9</v>
      </c>
      <c r="KJ499" s="315">
        <v>64907.77</v>
      </c>
      <c r="KK499" s="315">
        <v>30435.759999999998</v>
      </c>
      <c r="KL499" s="315">
        <v>37478.699999999997</v>
      </c>
      <c r="KM499" s="315">
        <v>61285.9</v>
      </c>
      <c r="KN499" s="315">
        <v>81631.98</v>
      </c>
      <c r="KO499" s="315">
        <v>638782.46</v>
      </c>
      <c r="KP499" s="315">
        <v>268427.14</v>
      </c>
      <c r="KQ499" s="315">
        <v>52028253.259999998</v>
      </c>
      <c r="KR499" s="315">
        <v>387183.4</v>
      </c>
      <c r="KS499" s="314">
        <v>227566.11</v>
      </c>
      <c r="KU499" s="312">
        <v>31</v>
      </c>
      <c r="KV499" s="312">
        <v>312</v>
      </c>
      <c r="KY499" s="312" t="s">
        <v>943</v>
      </c>
    </row>
    <row r="500" spans="1:311" x14ac:dyDescent="0.25">
      <c r="A500" s="321">
        <v>2023</v>
      </c>
      <c r="B500" s="320" t="s">
        <v>891</v>
      </c>
      <c r="C500" s="320" t="s">
        <v>911</v>
      </c>
      <c r="D500" s="320" t="s">
        <v>917</v>
      </c>
      <c r="E500" s="320" t="s">
        <v>846</v>
      </c>
      <c r="F500" s="319">
        <v>11678.5</v>
      </c>
      <c r="G500" s="319">
        <v>2664.2</v>
      </c>
      <c r="H500" s="319">
        <v>162630.48000000001</v>
      </c>
      <c r="I500" s="319">
        <v>5378.35</v>
      </c>
      <c r="J500" s="319">
        <v>0</v>
      </c>
      <c r="K500" s="319">
        <v>21312.37</v>
      </c>
      <c r="L500" s="319">
        <v>73935.149999999994</v>
      </c>
      <c r="M500" s="319">
        <v>13497.17</v>
      </c>
      <c r="N500" s="319">
        <v>264947.52</v>
      </c>
      <c r="O500" s="319">
        <v>172353.73</v>
      </c>
      <c r="P500" s="319">
        <v>22674.57</v>
      </c>
      <c r="Q500" s="319">
        <v>5182.45</v>
      </c>
      <c r="R500" s="319">
        <v>75331.63</v>
      </c>
      <c r="S500" s="319">
        <v>152854.13</v>
      </c>
      <c r="T500" s="319">
        <v>13121.42</v>
      </c>
      <c r="U500" s="319">
        <v>115873.79</v>
      </c>
      <c r="V500" s="319">
        <v>429103.02</v>
      </c>
      <c r="W500" s="319">
        <v>892.85</v>
      </c>
      <c r="X500" s="319">
        <v>35890.61</v>
      </c>
      <c r="Y500" s="319">
        <v>8816.89</v>
      </c>
      <c r="Z500" s="319">
        <v>88014.2</v>
      </c>
      <c r="AA500" s="319">
        <v>351167.01</v>
      </c>
      <c r="AB500" s="319">
        <v>98215.9</v>
      </c>
      <c r="AC500" s="319">
        <v>11837.3</v>
      </c>
      <c r="AD500" s="319">
        <v>365089.61</v>
      </c>
      <c r="AE500" s="319">
        <v>0</v>
      </c>
      <c r="AF500" s="319">
        <v>4831.75</v>
      </c>
      <c r="AG500" s="319">
        <v>8927.6</v>
      </c>
      <c r="AH500" s="319">
        <v>6735</v>
      </c>
      <c r="AI500" s="319">
        <v>4613.2</v>
      </c>
      <c r="AJ500" s="319">
        <v>10469.549999999999</v>
      </c>
      <c r="AK500" s="319">
        <v>1542.85</v>
      </c>
      <c r="AL500" s="319">
        <v>432674.86</v>
      </c>
      <c r="AM500" s="319">
        <v>9182.35</v>
      </c>
      <c r="AN500" s="319">
        <v>21188.6</v>
      </c>
      <c r="AO500" s="319">
        <v>14790.36</v>
      </c>
      <c r="AP500" s="319">
        <v>4741.8</v>
      </c>
      <c r="AQ500" s="319">
        <v>1254.1500000000001</v>
      </c>
      <c r="AR500" s="319">
        <v>51659.45</v>
      </c>
      <c r="AS500" s="319">
        <v>20881.7</v>
      </c>
      <c r="AT500" s="319">
        <v>34768.699999999997</v>
      </c>
      <c r="AU500" s="319">
        <v>18325.2</v>
      </c>
      <c r="AV500" s="319">
        <v>1225.5</v>
      </c>
      <c r="AW500" s="319">
        <v>399951.46</v>
      </c>
      <c r="AX500" s="319">
        <v>823.2</v>
      </c>
      <c r="AY500" s="319">
        <v>9590.2999999999993</v>
      </c>
      <c r="AZ500" s="319">
        <v>5343.51</v>
      </c>
      <c r="BA500" s="319">
        <v>0</v>
      </c>
      <c r="BB500" s="319">
        <v>21741.75</v>
      </c>
      <c r="BC500" s="319">
        <v>18097.89</v>
      </c>
      <c r="BD500" s="319">
        <v>198674.05</v>
      </c>
      <c r="BE500" s="319">
        <v>29644.5</v>
      </c>
      <c r="BF500" s="319">
        <v>45542.1</v>
      </c>
      <c r="BG500" s="319">
        <v>4639.16</v>
      </c>
      <c r="BH500" s="319">
        <v>8110.7</v>
      </c>
      <c r="BI500" s="319">
        <v>465034.2</v>
      </c>
      <c r="BJ500" s="319">
        <v>9857.6</v>
      </c>
      <c r="BK500" s="319">
        <v>231940.38</v>
      </c>
      <c r="BL500" s="319">
        <v>27.25</v>
      </c>
      <c r="BM500" s="319">
        <v>0</v>
      </c>
      <c r="BN500" s="319">
        <v>118521.43</v>
      </c>
      <c r="BO500" s="319">
        <v>34256.57</v>
      </c>
      <c r="BP500" s="319">
        <v>54.65</v>
      </c>
      <c r="BQ500" s="319">
        <v>6936.66</v>
      </c>
      <c r="BR500" s="319">
        <v>45560.43</v>
      </c>
      <c r="BS500" s="319">
        <v>37847.86</v>
      </c>
      <c r="BT500" s="319">
        <v>5723.85</v>
      </c>
      <c r="BU500" s="319">
        <v>1503</v>
      </c>
      <c r="BV500" s="319">
        <v>39023.14</v>
      </c>
      <c r="BW500" s="319">
        <v>50261.61</v>
      </c>
      <c r="BX500" s="319">
        <v>173530.86</v>
      </c>
      <c r="BY500" s="319">
        <v>314898.61</v>
      </c>
      <c r="BZ500" s="319">
        <v>57751.76</v>
      </c>
      <c r="CA500" s="319">
        <v>85440.12</v>
      </c>
      <c r="CB500" s="319">
        <v>4942.8999999999996</v>
      </c>
      <c r="CC500" s="319">
        <v>109264.67</v>
      </c>
      <c r="CD500" s="319">
        <v>59427.83</v>
      </c>
      <c r="CE500" s="319">
        <v>52223.3</v>
      </c>
      <c r="CF500" s="319">
        <v>62649.4</v>
      </c>
      <c r="CG500" s="319">
        <v>38456.589999999997</v>
      </c>
      <c r="CH500" s="319">
        <v>35077.9</v>
      </c>
      <c r="CI500" s="319">
        <v>652802.92000000004</v>
      </c>
      <c r="CJ500" s="319">
        <v>13582</v>
      </c>
      <c r="CK500" s="319">
        <v>3629.45</v>
      </c>
      <c r="CL500" s="319">
        <v>45392.05</v>
      </c>
      <c r="CM500" s="319">
        <v>0</v>
      </c>
      <c r="CN500" s="319">
        <v>189004.49</v>
      </c>
      <c r="CO500" s="319">
        <v>87002.2</v>
      </c>
      <c r="CP500" s="319">
        <v>0</v>
      </c>
      <c r="CQ500" s="319">
        <v>8326.19</v>
      </c>
      <c r="CR500" s="319">
        <v>0</v>
      </c>
      <c r="CS500" s="319">
        <v>18477.04</v>
      </c>
      <c r="CT500" s="319">
        <v>127976.67</v>
      </c>
      <c r="CU500" s="319">
        <v>5198.22</v>
      </c>
      <c r="CV500" s="319">
        <v>2907.5</v>
      </c>
      <c r="CW500" s="319">
        <v>21026.45</v>
      </c>
      <c r="CX500" s="319">
        <v>97571.81</v>
      </c>
      <c r="CY500" s="319">
        <v>18210.71</v>
      </c>
      <c r="CZ500" s="319">
        <v>196064</v>
      </c>
      <c r="DA500" s="319">
        <v>77210.69</v>
      </c>
      <c r="DB500" s="319">
        <v>14846.1</v>
      </c>
      <c r="DC500" s="319">
        <v>33435</v>
      </c>
      <c r="DD500" s="319">
        <v>877758.24</v>
      </c>
      <c r="DE500" s="319">
        <v>516778.52</v>
      </c>
      <c r="DF500" s="319">
        <v>13406.31</v>
      </c>
      <c r="DG500" s="319">
        <v>8940.5400000000009</v>
      </c>
      <c r="DH500" s="319">
        <v>7822.7</v>
      </c>
      <c r="DI500" s="319">
        <v>38561.08</v>
      </c>
      <c r="DJ500" s="319">
        <v>52609.29</v>
      </c>
      <c r="DK500" s="319">
        <v>4055.65</v>
      </c>
      <c r="DL500" s="319">
        <v>15269.6</v>
      </c>
      <c r="DM500" s="319">
        <v>36794.449999999997</v>
      </c>
      <c r="DN500" s="319">
        <v>0</v>
      </c>
      <c r="DO500" s="319">
        <v>0</v>
      </c>
      <c r="DP500" s="319">
        <v>0</v>
      </c>
      <c r="DQ500" s="319">
        <v>7565.75</v>
      </c>
      <c r="DR500" s="319">
        <v>11.7</v>
      </c>
      <c r="DS500" s="319">
        <v>66298</v>
      </c>
      <c r="DT500" s="319">
        <v>47561.69</v>
      </c>
      <c r="DU500" s="319">
        <v>28174.880000000001</v>
      </c>
      <c r="DV500" s="319">
        <v>4093.8</v>
      </c>
      <c r="DW500" s="319">
        <v>14958</v>
      </c>
      <c r="DX500" s="319">
        <v>168648.65</v>
      </c>
      <c r="DY500" s="319">
        <v>26923.53</v>
      </c>
      <c r="DZ500" s="319">
        <v>15675.58</v>
      </c>
      <c r="EA500" s="319">
        <v>308693.61</v>
      </c>
      <c r="EB500" s="319">
        <v>111519.63</v>
      </c>
      <c r="EC500" s="319">
        <v>25166.69</v>
      </c>
      <c r="ED500" s="319">
        <v>25139.200000000001</v>
      </c>
      <c r="EE500" s="319">
        <v>12734.15</v>
      </c>
      <c r="EF500" s="319">
        <v>0</v>
      </c>
      <c r="EG500" s="319">
        <v>198244.31</v>
      </c>
      <c r="EH500" s="319">
        <v>303.2</v>
      </c>
      <c r="EI500" s="319">
        <v>76000.09</v>
      </c>
      <c r="EJ500" s="319">
        <v>128604.9</v>
      </c>
      <c r="EK500" s="319">
        <v>32136.06</v>
      </c>
      <c r="EL500" s="319">
        <v>9772.14</v>
      </c>
      <c r="EM500" s="319">
        <v>30274.080000000002</v>
      </c>
      <c r="EN500" s="319">
        <v>39457.589999999997</v>
      </c>
      <c r="EO500" s="319">
        <v>44768.74</v>
      </c>
      <c r="EP500" s="319">
        <v>38805.800000000003</v>
      </c>
      <c r="EQ500" s="319">
        <v>246121.81</v>
      </c>
      <c r="ER500" s="319">
        <v>4764.8999999999996</v>
      </c>
      <c r="ES500" s="319">
        <v>3448.11</v>
      </c>
      <c r="ET500" s="319">
        <v>21923.88</v>
      </c>
      <c r="EU500" s="319">
        <v>19428.09</v>
      </c>
      <c r="EV500" s="319">
        <v>14323.25</v>
      </c>
      <c r="EW500" s="319">
        <v>20737.07</v>
      </c>
      <c r="EX500" s="319">
        <v>34908.800000000003</v>
      </c>
      <c r="EY500" s="319">
        <v>583121.89</v>
      </c>
      <c r="EZ500" s="319">
        <v>12057134.279999999</v>
      </c>
      <c r="FA500" s="319">
        <v>13195.8</v>
      </c>
      <c r="FB500" s="319">
        <v>17257.16</v>
      </c>
      <c r="FC500" s="319">
        <v>403490.39</v>
      </c>
      <c r="FD500" s="319">
        <v>24734.3</v>
      </c>
      <c r="FE500" s="319">
        <v>522824.87</v>
      </c>
      <c r="FF500" s="319">
        <v>4914.6000000000004</v>
      </c>
      <c r="FG500" s="319">
        <v>6657.25</v>
      </c>
      <c r="FH500" s="319">
        <v>262280.76</v>
      </c>
      <c r="FI500" s="319">
        <v>2420.65</v>
      </c>
      <c r="FJ500" s="319">
        <v>59447.75</v>
      </c>
      <c r="FK500" s="319">
        <v>0</v>
      </c>
      <c r="FL500" s="319">
        <v>0</v>
      </c>
      <c r="FM500" s="319">
        <v>175626.6</v>
      </c>
      <c r="FN500" s="319">
        <v>6471.6</v>
      </c>
      <c r="FO500" s="319">
        <v>46484</v>
      </c>
      <c r="FP500" s="319">
        <v>600</v>
      </c>
      <c r="FQ500" s="319">
        <v>9118.6</v>
      </c>
      <c r="FR500" s="319">
        <v>852374.75</v>
      </c>
      <c r="FS500" s="319">
        <v>13390.7</v>
      </c>
      <c r="FT500" s="319">
        <v>0</v>
      </c>
      <c r="FU500" s="319">
        <v>2093.9499999999998</v>
      </c>
      <c r="FV500" s="319">
        <v>891.35</v>
      </c>
      <c r="FW500" s="319">
        <v>4215</v>
      </c>
      <c r="FX500" s="319">
        <v>0</v>
      </c>
      <c r="FY500" s="319">
        <v>54322.31</v>
      </c>
      <c r="FZ500" s="319">
        <v>0</v>
      </c>
      <c r="GA500" s="319">
        <v>8119.25</v>
      </c>
      <c r="GB500" s="319">
        <v>0</v>
      </c>
      <c r="GC500" s="319">
        <v>1258.75</v>
      </c>
      <c r="GD500" s="319">
        <v>10884.11</v>
      </c>
      <c r="GE500" s="319">
        <v>19874.349999999999</v>
      </c>
      <c r="GF500" s="319">
        <v>6097.59</v>
      </c>
      <c r="GG500" s="319">
        <v>69787.990000000005</v>
      </c>
      <c r="GH500" s="319">
        <v>220.05</v>
      </c>
      <c r="GI500" s="319">
        <v>5253.4</v>
      </c>
      <c r="GJ500" s="319">
        <v>13789.1</v>
      </c>
      <c r="GK500" s="319">
        <v>1521415.41</v>
      </c>
      <c r="GL500" s="319">
        <v>41663.480000000003</v>
      </c>
      <c r="GM500" s="319">
        <v>2681088.56</v>
      </c>
      <c r="GN500" s="319">
        <v>24656.76</v>
      </c>
      <c r="GO500" s="319">
        <v>110771.3</v>
      </c>
      <c r="GP500" s="319">
        <v>1998.85</v>
      </c>
      <c r="GQ500" s="319">
        <v>500</v>
      </c>
      <c r="GR500" s="319">
        <v>58934.81</v>
      </c>
      <c r="GS500" s="319">
        <v>3562344.75</v>
      </c>
      <c r="GT500" s="319">
        <v>4396.3100000000004</v>
      </c>
      <c r="GU500" s="319">
        <v>705444.59</v>
      </c>
      <c r="GV500" s="319">
        <v>8107.7</v>
      </c>
      <c r="GW500" s="319">
        <v>515.6</v>
      </c>
      <c r="GX500" s="319">
        <v>490841.59999999998</v>
      </c>
      <c r="GY500" s="319">
        <v>8491.75</v>
      </c>
      <c r="GZ500" s="319">
        <v>111300.8</v>
      </c>
      <c r="HA500" s="319">
        <v>57323.47</v>
      </c>
      <c r="HB500" s="319">
        <v>5152.8</v>
      </c>
      <c r="HC500" s="319">
        <v>100127.95</v>
      </c>
      <c r="HD500" s="319">
        <v>0</v>
      </c>
      <c r="HE500" s="319">
        <v>7121.78</v>
      </c>
      <c r="HF500" s="319">
        <v>21070.82</v>
      </c>
      <c r="HG500" s="319">
        <v>23080.1</v>
      </c>
      <c r="HH500" s="319">
        <v>783544.92</v>
      </c>
      <c r="HI500" s="319">
        <v>56632.15</v>
      </c>
      <c r="HJ500" s="319">
        <v>50283.75</v>
      </c>
      <c r="HK500" s="319">
        <v>4686.43</v>
      </c>
      <c r="HL500" s="319">
        <v>25015.06</v>
      </c>
      <c r="HM500" s="319">
        <v>37492.839999999997</v>
      </c>
      <c r="HN500" s="319">
        <v>2282.86</v>
      </c>
      <c r="HO500" s="319">
        <v>13816.48</v>
      </c>
      <c r="HP500" s="319">
        <v>111774.05</v>
      </c>
      <c r="HQ500" s="319">
        <v>78.02</v>
      </c>
      <c r="HR500" s="319">
        <v>591401.12</v>
      </c>
      <c r="HS500" s="319">
        <v>8.5500000000000007</v>
      </c>
      <c r="HT500" s="319">
        <v>743323.1</v>
      </c>
      <c r="HU500" s="319">
        <v>38919.46</v>
      </c>
      <c r="HV500" s="319">
        <v>86782.24</v>
      </c>
      <c r="HW500" s="319">
        <v>682401.9</v>
      </c>
      <c r="HX500" s="319">
        <v>165047.6</v>
      </c>
      <c r="HY500" s="319">
        <v>1142254.79</v>
      </c>
      <c r="HZ500" s="319">
        <v>7051.05</v>
      </c>
      <c r="IA500" s="319">
        <v>7320.7</v>
      </c>
      <c r="IB500" s="319">
        <v>42335.11</v>
      </c>
      <c r="IC500" s="319">
        <v>146988.19</v>
      </c>
      <c r="ID500" s="319">
        <v>111075.24</v>
      </c>
      <c r="IE500" s="319">
        <v>279233.40000000002</v>
      </c>
      <c r="IF500" s="319">
        <v>23780.400000000001</v>
      </c>
      <c r="IG500" s="319">
        <v>4016.5</v>
      </c>
      <c r="IH500" s="319">
        <v>0</v>
      </c>
      <c r="II500" s="319">
        <v>8391.6</v>
      </c>
      <c r="IJ500" s="319">
        <v>24853.200000000001</v>
      </c>
      <c r="IK500" s="319">
        <v>29365.89</v>
      </c>
      <c r="IL500" s="319">
        <v>0</v>
      </c>
      <c r="IM500" s="319">
        <v>29942.22</v>
      </c>
      <c r="IN500" s="319">
        <v>196748.77</v>
      </c>
      <c r="IO500" s="319">
        <v>45567.07</v>
      </c>
      <c r="IP500" s="319">
        <v>1785.65</v>
      </c>
      <c r="IQ500" s="319">
        <v>0</v>
      </c>
      <c r="IR500" s="319">
        <v>343553.49</v>
      </c>
      <c r="IS500" s="319">
        <v>381155.03</v>
      </c>
      <c r="IT500" s="319">
        <v>630563.62</v>
      </c>
      <c r="IU500" s="319">
        <v>15762.17</v>
      </c>
      <c r="IV500" s="319">
        <v>56138.65</v>
      </c>
      <c r="IW500" s="319">
        <v>0</v>
      </c>
      <c r="IX500" s="319">
        <v>1687.8</v>
      </c>
      <c r="IY500" s="319">
        <v>37259.58</v>
      </c>
      <c r="IZ500" s="319">
        <v>5008.26</v>
      </c>
      <c r="JA500" s="319">
        <v>23311.05</v>
      </c>
      <c r="JB500" s="319">
        <v>5980.26</v>
      </c>
      <c r="JC500" s="319">
        <v>3578.8</v>
      </c>
      <c r="JD500" s="319">
        <v>6</v>
      </c>
      <c r="JE500" s="319">
        <v>5398.25</v>
      </c>
      <c r="JF500" s="319">
        <v>11611.75</v>
      </c>
      <c r="JG500" s="319">
        <v>2900.8</v>
      </c>
      <c r="JH500" s="319">
        <v>0</v>
      </c>
      <c r="JI500" s="319">
        <v>131692.07</v>
      </c>
      <c r="JJ500" s="319">
        <v>22120.1</v>
      </c>
      <c r="JK500" s="319">
        <v>11045.65</v>
      </c>
      <c r="JL500" s="319">
        <v>370.5</v>
      </c>
      <c r="JM500" s="319">
        <v>0</v>
      </c>
      <c r="JN500" s="319">
        <v>1015.65</v>
      </c>
      <c r="JO500" s="319">
        <v>61365.54</v>
      </c>
      <c r="JP500" s="319">
        <v>3124.53</v>
      </c>
      <c r="JQ500" s="319">
        <v>13059.55</v>
      </c>
      <c r="JR500" s="319">
        <v>4840.8</v>
      </c>
      <c r="JS500" s="319">
        <v>114703.07</v>
      </c>
      <c r="JT500" s="319">
        <v>39979.1</v>
      </c>
      <c r="JU500" s="319">
        <v>11223</v>
      </c>
      <c r="JV500" s="319">
        <v>1748338.24</v>
      </c>
      <c r="JW500" s="319">
        <v>51223.51</v>
      </c>
      <c r="JX500" s="319">
        <v>62215.55</v>
      </c>
      <c r="JY500" s="319">
        <v>0</v>
      </c>
      <c r="JZ500" s="319">
        <v>2674.2</v>
      </c>
      <c r="KA500" s="319">
        <v>5940.22</v>
      </c>
      <c r="KB500" s="319">
        <v>26077.95</v>
      </c>
      <c r="KC500" s="319">
        <v>10023.799999999999</v>
      </c>
      <c r="KD500" s="319">
        <v>2747.09</v>
      </c>
      <c r="KE500" s="319">
        <v>298288.86</v>
      </c>
      <c r="KF500" s="319">
        <v>6114.8</v>
      </c>
      <c r="KG500" s="319">
        <v>5862.45</v>
      </c>
      <c r="KH500" s="319">
        <v>3530.35</v>
      </c>
      <c r="KI500" s="319">
        <v>67149.600000000006</v>
      </c>
      <c r="KJ500" s="319">
        <v>30123.95</v>
      </c>
      <c r="KK500" s="319">
        <v>0</v>
      </c>
      <c r="KL500" s="319">
        <v>3159.8</v>
      </c>
      <c r="KM500" s="319">
        <v>8248.2999999999993</v>
      </c>
      <c r="KN500" s="319">
        <v>15449.84</v>
      </c>
      <c r="KO500" s="319">
        <v>462229.47</v>
      </c>
      <c r="KP500" s="319">
        <v>37916.199999999997</v>
      </c>
      <c r="KQ500" s="319">
        <v>3028476.46</v>
      </c>
      <c r="KR500" s="319">
        <v>113647.79</v>
      </c>
      <c r="KS500" s="318">
        <v>197804.32</v>
      </c>
      <c r="KU500" s="312">
        <v>31</v>
      </c>
      <c r="KV500" s="312">
        <v>313</v>
      </c>
      <c r="KY500" s="312" t="s">
        <v>943</v>
      </c>
    </row>
    <row r="501" spans="1:311" x14ac:dyDescent="0.25">
      <c r="A501" s="317">
        <v>2023</v>
      </c>
      <c r="B501" s="316" t="s">
        <v>891</v>
      </c>
      <c r="C501" s="316" t="s">
        <v>911</v>
      </c>
      <c r="D501" s="316" t="s">
        <v>916</v>
      </c>
      <c r="E501" s="316" t="s">
        <v>846</v>
      </c>
      <c r="F501" s="315">
        <v>106398.39</v>
      </c>
      <c r="G501" s="315">
        <v>82508.649999999994</v>
      </c>
      <c r="H501" s="315">
        <v>3577569.2799999998</v>
      </c>
      <c r="I501" s="315">
        <v>247785.58</v>
      </c>
      <c r="J501" s="315">
        <v>144227.82</v>
      </c>
      <c r="K501" s="315">
        <v>206498.22</v>
      </c>
      <c r="L501" s="315">
        <v>755415.06</v>
      </c>
      <c r="M501" s="315">
        <v>872510.23</v>
      </c>
      <c r="N501" s="315">
        <v>2602024.16</v>
      </c>
      <c r="O501" s="315">
        <v>971994.1</v>
      </c>
      <c r="P501" s="315">
        <v>605226.22</v>
      </c>
      <c r="Q501" s="315">
        <v>643843.81999999995</v>
      </c>
      <c r="R501" s="315">
        <v>644845.98</v>
      </c>
      <c r="S501" s="315">
        <v>1078081.28</v>
      </c>
      <c r="T501" s="315">
        <v>464065.3</v>
      </c>
      <c r="U501" s="315">
        <v>558861.06000000006</v>
      </c>
      <c r="V501" s="315">
        <v>710939.86</v>
      </c>
      <c r="W501" s="315">
        <v>155302.99</v>
      </c>
      <c r="X501" s="315">
        <v>326062.95</v>
      </c>
      <c r="Y501" s="315">
        <v>55625.64</v>
      </c>
      <c r="Z501" s="315">
        <v>108917.95</v>
      </c>
      <c r="AA501" s="315">
        <v>2575806.09</v>
      </c>
      <c r="AB501" s="315">
        <v>898874.65</v>
      </c>
      <c r="AC501" s="315">
        <v>77790</v>
      </c>
      <c r="AD501" s="315">
        <v>4305160.41</v>
      </c>
      <c r="AE501" s="315">
        <v>241905.01</v>
      </c>
      <c r="AF501" s="315">
        <v>94991.74</v>
      </c>
      <c r="AG501" s="315">
        <v>260122.83</v>
      </c>
      <c r="AH501" s="315">
        <v>60858.559999999998</v>
      </c>
      <c r="AI501" s="315">
        <v>330267.27</v>
      </c>
      <c r="AJ501" s="315">
        <v>304510.82</v>
      </c>
      <c r="AK501" s="315">
        <v>99891.35</v>
      </c>
      <c r="AL501" s="315">
        <v>2777772.02</v>
      </c>
      <c r="AM501" s="315">
        <v>158020.87</v>
      </c>
      <c r="AN501" s="315">
        <v>194112.56</v>
      </c>
      <c r="AO501" s="315">
        <v>175300.71</v>
      </c>
      <c r="AP501" s="315">
        <v>105287.34</v>
      </c>
      <c r="AQ501" s="315">
        <v>204346.05</v>
      </c>
      <c r="AR501" s="315">
        <v>290298.40000000002</v>
      </c>
      <c r="AS501" s="315">
        <v>223300.86</v>
      </c>
      <c r="AT501" s="315">
        <v>131365.51</v>
      </c>
      <c r="AU501" s="315">
        <v>322509.03000000003</v>
      </c>
      <c r="AV501" s="315">
        <v>142824.29999999999</v>
      </c>
      <c r="AW501" s="315">
        <v>1281763.27</v>
      </c>
      <c r="AX501" s="315">
        <v>53567.7</v>
      </c>
      <c r="AY501" s="315">
        <v>260182.49</v>
      </c>
      <c r="AZ501" s="315">
        <v>325471.09000000003</v>
      </c>
      <c r="BA501" s="315">
        <v>37324.699999999997</v>
      </c>
      <c r="BB501" s="315">
        <v>715827.95</v>
      </c>
      <c r="BC501" s="315">
        <v>930050.36</v>
      </c>
      <c r="BD501" s="315">
        <v>1906250.55</v>
      </c>
      <c r="BE501" s="315">
        <v>516312.26</v>
      </c>
      <c r="BF501" s="315">
        <v>238033.75</v>
      </c>
      <c r="BG501" s="315">
        <v>67038.95</v>
      </c>
      <c r="BH501" s="315">
        <v>95836.95</v>
      </c>
      <c r="BI501" s="315">
        <v>867574.15</v>
      </c>
      <c r="BJ501" s="315">
        <v>8172.34</v>
      </c>
      <c r="BK501" s="315">
        <v>1337620.54</v>
      </c>
      <c r="BL501" s="315">
        <v>12060.05</v>
      </c>
      <c r="BM501" s="315">
        <v>149041.78</v>
      </c>
      <c r="BN501" s="315">
        <v>770437.91</v>
      </c>
      <c r="BO501" s="315">
        <v>361625.49</v>
      </c>
      <c r="BP501" s="315">
        <v>41332.5</v>
      </c>
      <c r="BQ501" s="315">
        <v>151592.48000000001</v>
      </c>
      <c r="BR501" s="315">
        <v>204994.17</v>
      </c>
      <c r="BS501" s="315">
        <v>690947.77</v>
      </c>
      <c r="BT501" s="315">
        <v>55113.8</v>
      </c>
      <c r="BU501" s="315">
        <v>79123.25</v>
      </c>
      <c r="BV501" s="315">
        <v>407469.62</v>
      </c>
      <c r="BW501" s="315">
        <v>541618.4</v>
      </c>
      <c r="BX501" s="315">
        <v>128020.2</v>
      </c>
      <c r="BY501" s="315">
        <v>315557.09000000003</v>
      </c>
      <c r="BZ501" s="315">
        <v>278921.8</v>
      </c>
      <c r="CA501" s="315">
        <v>161844.26999999999</v>
      </c>
      <c r="CB501" s="315">
        <v>109613.45</v>
      </c>
      <c r="CC501" s="315">
        <v>743698</v>
      </c>
      <c r="CD501" s="315">
        <v>507880.19</v>
      </c>
      <c r="CE501" s="315">
        <v>870670.75</v>
      </c>
      <c r="CF501" s="315">
        <v>887890.24</v>
      </c>
      <c r="CG501" s="315">
        <v>735671.98</v>
      </c>
      <c r="CH501" s="315">
        <v>195069.2</v>
      </c>
      <c r="CI501" s="315">
        <v>2569504.34</v>
      </c>
      <c r="CJ501" s="315">
        <v>192644.25</v>
      </c>
      <c r="CK501" s="315">
        <v>48328.55</v>
      </c>
      <c r="CL501" s="315">
        <v>438806.35</v>
      </c>
      <c r="CM501" s="315">
        <v>61505.05</v>
      </c>
      <c r="CN501" s="315">
        <v>947907.82</v>
      </c>
      <c r="CO501" s="315">
        <v>713561.75</v>
      </c>
      <c r="CP501" s="315">
        <v>59743.3</v>
      </c>
      <c r="CQ501" s="315">
        <v>364447.27</v>
      </c>
      <c r="CR501" s="315">
        <v>320812.71999999997</v>
      </c>
      <c r="CS501" s="315">
        <v>196476.28</v>
      </c>
      <c r="CT501" s="315">
        <v>256923.3</v>
      </c>
      <c r="CU501" s="315">
        <v>71818.48</v>
      </c>
      <c r="CV501" s="315">
        <v>47869.13</v>
      </c>
      <c r="CW501" s="315">
        <v>146868.35</v>
      </c>
      <c r="CX501" s="315">
        <v>230143.68</v>
      </c>
      <c r="CY501" s="315">
        <v>172712.18</v>
      </c>
      <c r="CZ501" s="315">
        <v>1560419</v>
      </c>
      <c r="DA501" s="315">
        <v>676763.96</v>
      </c>
      <c r="DB501" s="315">
        <v>699441.83</v>
      </c>
      <c r="DC501" s="315">
        <v>449674.38</v>
      </c>
      <c r="DD501" s="315">
        <v>2556643.56</v>
      </c>
      <c r="DE501" s="315">
        <v>1658500.94</v>
      </c>
      <c r="DF501" s="315">
        <v>61522.95</v>
      </c>
      <c r="DG501" s="315">
        <v>269647.93</v>
      </c>
      <c r="DH501" s="315">
        <v>983266.7</v>
      </c>
      <c r="DI501" s="315">
        <v>308866.78999999998</v>
      </c>
      <c r="DJ501" s="315">
        <v>2425078.73</v>
      </c>
      <c r="DK501" s="315">
        <v>313961.96000000002</v>
      </c>
      <c r="DL501" s="315">
        <v>212446.27</v>
      </c>
      <c r="DM501" s="315">
        <v>414282.85</v>
      </c>
      <c r="DN501" s="315">
        <v>28113.9</v>
      </c>
      <c r="DO501" s="315">
        <v>243978.96</v>
      </c>
      <c r="DP501" s="315">
        <v>175708.45</v>
      </c>
      <c r="DQ501" s="315">
        <v>51295.75</v>
      </c>
      <c r="DR501" s="315">
        <v>582287.32999999996</v>
      </c>
      <c r="DS501" s="315">
        <v>1180127.8</v>
      </c>
      <c r="DT501" s="315">
        <v>482081.51</v>
      </c>
      <c r="DU501" s="315">
        <v>612482.63</v>
      </c>
      <c r="DV501" s="315">
        <v>121060.53</v>
      </c>
      <c r="DW501" s="315">
        <v>344664.4</v>
      </c>
      <c r="DX501" s="315">
        <v>1728838.5</v>
      </c>
      <c r="DY501" s="315">
        <v>443427.32</v>
      </c>
      <c r="DZ501" s="315">
        <v>514670.73</v>
      </c>
      <c r="EA501" s="315">
        <v>2568525.16</v>
      </c>
      <c r="EB501" s="315">
        <v>354712.97</v>
      </c>
      <c r="EC501" s="315">
        <v>454567.4</v>
      </c>
      <c r="ED501" s="315">
        <v>617140.47</v>
      </c>
      <c r="EE501" s="315">
        <v>269850.03000000003</v>
      </c>
      <c r="EF501" s="315">
        <v>118769.26</v>
      </c>
      <c r="EG501" s="315">
        <v>1156935.96</v>
      </c>
      <c r="EH501" s="315">
        <v>121003.78</v>
      </c>
      <c r="EI501" s="315">
        <v>1321170.4099999999</v>
      </c>
      <c r="EJ501" s="315">
        <v>2599503.9300000002</v>
      </c>
      <c r="EK501" s="315">
        <v>74929.3</v>
      </c>
      <c r="EL501" s="315">
        <v>282659.09999999998</v>
      </c>
      <c r="EM501" s="315">
        <v>479039.91</v>
      </c>
      <c r="EN501" s="315">
        <v>566031.86</v>
      </c>
      <c r="EO501" s="315">
        <v>1156696.54</v>
      </c>
      <c r="EP501" s="315">
        <v>298428.39</v>
      </c>
      <c r="EQ501" s="315">
        <v>347018.7</v>
      </c>
      <c r="ER501" s="315">
        <v>1057918.69</v>
      </c>
      <c r="ES501" s="315">
        <v>403468.89</v>
      </c>
      <c r="ET501" s="315">
        <v>382661.85</v>
      </c>
      <c r="EU501" s="315">
        <v>574066.88</v>
      </c>
      <c r="EV501" s="315">
        <v>147683.75</v>
      </c>
      <c r="EW501" s="315">
        <v>277552.24</v>
      </c>
      <c r="EX501" s="315">
        <v>499951.5</v>
      </c>
      <c r="EY501" s="315">
        <v>2154925.36</v>
      </c>
      <c r="EZ501" s="315">
        <v>38527028.560000002</v>
      </c>
      <c r="FA501" s="315">
        <v>174210.05</v>
      </c>
      <c r="FB501" s="315">
        <v>1310244.8600000001</v>
      </c>
      <c r="FC501" s="315">
        <v>2654224.38</v>
      </c>
      <c r="FD501" s="315">
        <v>942260.17</v>
      </c>
      <c r="FE501" s="315">
        <v>2640431.29</v>
      </c>
      <c r="FF501" s="315">
        <v>404757.17</v>
      </c>
      <c r="FG501" s="315">
        <v>167515.79</v>
      </c>
      <c r="FH501" s="315">
        <v>1421212.46</v>
      </c>
      <c r="FI501" s="315">
        <v>214056.7</v>
      </c>
      <c r="FJ501" s="315">
        <v>635449.57999999996</v>
      </c>
      <c r="FK501" s="315">
        <v>196170.93</v>
      </c>
      <c r="FL501" s="315">
        <v>37119.1</v>
      </c>
      <c r="FM501" s="315">
        <v>696509.58</v>
      </c>
      <c r="FN501" s="315">
        <v>230494.61</v>
      </c>
      <c r="FO501" s="315">
        <v>260730.81</v>
      </c>
      <c r="FP501" s="315">
        <v>152795.42000000001</v>
      </c>
      <c r="FQ501" s="315">
        <v>127092.8</v>
      </c>
      <c r="FR501" s="315">
        <v>3204410.03</v>
      </c>
      <c r="FS501" s="315">
        <v>101400.55</v>
      </c>
      <c r="FT501" s="315">
        <v>450052.88</v>
      </c>
      <c r="FU501" s="315">
        <v>175552.3</v>
      </c>
      <c r="FV501" s="315">
        <v>67085.69</v>
      </c>
      <c r="FW501" s="315">
        <v>7815.1</v>
      </c>
      <c r="FX501" s="315">
        <v>1050346.3</v>
      </c>
      <c r="FY501" s="315">
        <v>518696.87</v>
      </c>
      <c r="FZ501" s="315">
        <v>82583.649999999994</v>
      </c>
      <c r="GA501" s="315">
        <v>206166.59</v>
      </c>
      <c r="GB501" s="315">
        <v>311346.19</v>
      </c>
      <c r="GC501" s="315">
        <v>333503.26</v>
      </c>
      <c r="GD501" s="315">
        <v>2266830.29</v>
      </c>
      <c r="GE501" s="315">
        <v>534278.19999999995</v>
      </c>
      <c r="GF501" s="315">
        <v>207031.28</v>
      </c>
      <c r="GG501" s="315">
        <v>1045068.63</v>
      </c>
      <c r="GH501" s="315">
        <v>131491.4</v>
      </c>
      <c r="GI501" s="315">
        <v>340682.7</v>
      </c>
      <c r="GJ501" s="315">
        <v>129956.48</v>
      </c>
      <c r="GK501" s="315">
        <v>5236119.07</v>
      </c>
      <c r="GL501" s="315">
        <v>472175.91</v>
      </c>
      <c r="GM501" s="315">
        <v>4241337.93</v>
      </c>
      <c r="GN501" s="315">
        <v>325762.90999999997</v>
      </c>
      <c r="GO501" s="315">
        <v>1468895.72</v>
      </c>
      <c r="GP501" s="315">
        <v>28755.62</v>
      </c>
      <c r="GQ501" s="315">
        <v>42027.86</v>
      </c>
      <c r="GR501" s="315">
        <v>383221.47</v>
      </c>
      <c r="GS501" s="315">
        <v>6013862.6100000003</v>
      </c>
      <c r="GT501" s="315">
        <v>65012.51</v>
      </c>
      <c r="GU501" s="315">
        <v>4335196.5</v>
      </c>
      <c r="GV501" s="315">
        <v>287222.7</v>
      </c>
      <c r="GW501" s="315">
        <v>121838.7</v>
      </c>
      <c r="GX501" s="315">
        <v>1829248.42</v>
      </c>
      <c r="GY501" s="315">
        <v>104265.87</v>
      </c>
      <c r="GZ501" s="315">
        <v>960584.34</v>
      </c>
      <c r="HA501" s="315">
        <v>1149057.25</v>
      </c>
      <c r="HB501" s="315">
        <v>625087.17000000004</v>
      </c>
      <c r="HC501" s="315">
        <v>2057646.6</v>
      </c>
      <c r="HD501" s="315">
        <v>56003.75</v>
      </c>
      <c r="HE501" s="315">
        <v>315897.57</v>
      </c>
      <c r="HF501" s="315">
        <v>131558.65</v>
      </c>
      <c r="HG501" s="315">
        <v>423928.48</v>
      </c>
      <c r="HH501" s="315">
        <v>2868549.72</v>
      </c>
      <c r="HI501" s="315">
        <v>952139.33</v>
      </c>
      <c r="HJ501" s="315">
        <v>306346.07</v>
      </c>
      <c r="HK501" s="315">
        <v>55834.5</v>
      </c>
      <c r="HL501" s="315">
        <v>536125.25</v>
      </c>
      <c r="HM501" s="315">
        <v>130332.02</v>
      </c>
      <c r="HN501" s="315">
        <v>161305</v>
      </c>
      <c r="HO501" s="315">
        <v>189527.26</v>
      </c>
      <c r="HP501" s="315">
        <v>998119.01</v>
      </c>
      <c r="HQ501" s="315">
        <v>247896.65</v>
      </c>
      <c r="HR501" s="315">
        <v>1028689.97</v>
      </c>
      <c r="HS501" s="315">
        <v>38830.769999999997</v>
      </c>
      <c r="HT501" s="315">
        <v>1158873.6200000001</v>
      </c>
      <c r="HU501" s="315">
        <v>534279.6</v>
      </c>
      <c r="HV501" s="315">
        <v>877249.47</v>
      </c>
      <c r="HW501" s="315">
        <v>5914368.7000000002</v>
      </c>
      <c r="HX501" s="315">
        <v>224778.9</v>
      </c>
      <c r="HY501" s="315">
        <v>2659525.9300000002</v>
      </c>
      <c r="HZ501" s="315">
        <v>327412.96999999997</v>
      </c>
      <c r="IA501" s="315">
        <v>242280.05</v>
      </c>
      <c r="IB501" s="315">
        <v>316722.33</v>
      </c>
      <c r="IC501" s="315">
        <v>1359423.73</v>
      </c>
      <c r="ID501" s="315">
        <v>350899.45</v>
      </c>
      <c r="IE501" s="315">
        <v>447580.8</v>
      </c>
      <c r="IF501" s="315">
        <v>135827.85</v>
      </c>
      <c r="IG501" s="315">
        <v>133975.19</v>
      </c>
      <c r="IH501" s="315">
        <v>174141.55</v>
      </c>
      <c r="II501" s="315">
        <v>734907.14</v>
      </c>
      <c r="IJ501" s="315">
        <v>1119577.77</v>
      </c>
      <c r="IK501" s="315">
        <v>23573.45</v>
      </c>
      <c r="IL501" s="315">
        <v>104025.71</v>
      </c>
      <c r="IM501" s="315">
        <v>270309.15999999997</v>
      </c>
      <c r="IN501" s="315">
        <v>1284041.3700000001</v>
      </c>
      <c r="IO501" s="315">
        <v>732054.12</v>
      </c>
      <c r="IP501" s="315">
        <v>272394.77</v>
      </c>
      <c r="IQ501" s="315">
        <v>147740.95000000001</v>
      </c>
      <c r="IR501" s="315">
        <v>2150646.2599999998</v>
      </c>
      <c r="IS501" s="315">
        <v>896325.62</v>
      </c>
      <c r="IT501" s="315">
        <v>2280930.11</v>
      </c>
      <c r="IU501" s="315">
        <v>142695.15</v>
      </c>
      <c r="IV501" s="315">
        <v>1623833.4</v>
      </c>
      <c r="IW501" s="315">
        <v>243810.58</v>
      </c>
      <c r="IX501" s="315">
        <v>113298.37</v>
      </c>
      <c r="IY501" s="315">
        <v>430625.73</v>
      </c>
      <c r="IZ501" s="315">
        <v>33444.980000000003</v>
      </c>
      <c r="JA501" s="315">
        <v>1786256.7</v>
      </c>
      <c r="JB501" s="315">
        <v>125167</v>
      </c>
      <c r="JC501" s="315">
        <v>324465.95</v>
      </c>
      <c r="JD501" s="315">
        <v>47727.85</v>
      </c>
      <c r="JE501" s="315">
        <v>79166.75</v>
      </c>
      <c r="JF501" s="315">
        <v>326467.78999999998</v>
      </c>
      <c r="JG501" s="315">
        <v>58976.5</v>
      </c>
      <c r="JH501" s="315">
        <v>326318.38</v>
      </c>
      <c r="JI501" s="315">
        <v>321645.17</v>
      </c>
      <c r="JJ501" s="315">
        <v>431783.64</v>
      </c>
      <c r="JK501" s="315">
        <v>86847.75</v>
      </c>
      <c r="JL501" s="315">
        <v>92264.85</v>
      </c>
      <c r="JM501" s="315">
        <v>23087.63</v>
      </c>
      <c r="JN501" s="315">
        <v>34718.050000000003</v>
      </c>
      <c r="JO501" s="315">
        <v>947968.44</v>
      </c>
      <c r="JP501" s="315">
        <v>632245.97</v>
      </c>
      <c r="JQ501" s="315">
        <v>286034.89</v>
      </c>
      <c r="JR501" s="315">
        <v>109597.8</v>
      </c>
      <c r="JS501" s="315">
        <v>1114508.1100000001</v>
      </c>
      <c r="JT501" s="315">
        <v>718295.85</v>
      </c>
      <c r="JU501" s="315">
        <v>148695.26</v>
      </c>
      <c r="JV501" s="315">
        <v>7587737.3700000001</v>
      </c>
      <c r="JW501" s="315">
        <v>584219.56999999995</v>
      </c>
      <c r="JX501" s="315">
        <v>221852.9</v>
      </c>
      <c r="JY501" s="315">
        <v>37253.699999999997</v>
      </c>
      <c r="JZ501" s="315">
        <v>93810.3</v>
      </c>
      <c r="KA501" s="315">
        <v>431069.3</v>
      </c>
      <c r="KB501" s="315">
        <v>273619.45</v>
      </c>
      <c r="KC501" s="315">
        <v>891097.07</v>
      </c>
      <c r="KD501" s="315">
        <v>101977.24</v>
      </c>
      <c r="KE501" s="315">
        <v>1981050.42</v>
      </c>
      <c r="KF501" s="315">
        <v>60284.3</v>
      </c>
      <c r="KG501" s="315">
        <v>254009.95</v>
      </c>
      <c r="KH501" s="315">
        <v>194489.83</v>
      </c>
      <c r="KI501" s="315">
        <v>354533.13</v>
      </c>
      <c r="KJ501" s="315">
        <v>197751.77</v>
      </c>
      <c r="KK501" s="315">
        <v>58527.75</v>
      </c>
      <c r="KL501" s="315">
        <v>279513.15999999997</v>
      </c>
      <c r="KM501" s="315">
        <v>489980.47</v>
      </c>
      <c r="KN501" s="315">
        <v>130857.82</v>
      </c>
      <c r="KO501" s="315">
        <v>1107283.99</v>
      </c>
      <c r="KP501" s="315">
        <v>408819.31</v>
      </c>
      <c r="KQ501" s="315">
        <v>6802772.1500000004</v>
      </c>
      <c r="KR501" s="315">
        <v>1819339.93</v>
      </c>
      <c r="KS501" s="314">
        <v>641115.26</v>
      </c>
      <c r="KU501" s="312">
        <v>31</v>
      </c>
      <c r="KV501" s="312">
        <v>314</v>
      </c>
      <c r="KY501" s="312" t="s">
        <v>943</v>
      </c>
    </row>
    <row r="502" spans="1:311" x14ac:dyDescent="0.25">
      <c r="A502" s="321">
        <v>2023</v>
      </c>
      <c r="B502" s="320" t="s">
        <v>891</v>
      </c>
      <c r="C502" s="320" t="s">
        <v>911</v>
      </c>
      <c r="D502" s="320" t="s">
        <v>915</v>
      </c>
      <c r="E502" s="320" t="s">
        <v>846</v>
      </c>
      <c r="F502" s="319">
        <v>134431.38</v>
      </c>
      <c r="G502" s="319">
        <v>465</v>
      </c>
      <c r="H502" s="319">
        <v>518729.88</v>
      </c>
      <c r="I502" s="319">
        <v>62859.4</v>
      </c>
      <c r="J502" s="319">
        <v>19416.05</v>
      </c>
      <c r="K502" s="319">
        <v>24966</v>
      </c>
      <c r="L502" s="319">
        <v>99637.99</v>
      </c>
      <c r="M502" s="319">
        <v>105737.52</v>
      </c>
      <c r="N502" s="319">
        <v>357710.8</v>
      </c>
      <c r="O502" s="319">
        <v>427731.66</v>
      </c>
      <c r="P502" s="319">
        <v>127009.06</v>
      </c>
      <c r="Q502" s="319">
        <v>17784.23</v>
      </c>
      <c r="R502" s="319">
        <v>11416.7</v>
      </c>
      <c r="S502" s="319">
        <v>39514.839999999997</v>
      </c>
      <c r="T502" s="319">
        <v>7965.55</v>
      </c>
      <c r="U502" s="319">
        <v>248072.08</v>
      </c>
      <c r="V502" s="319">
        <v>56470.32</v>
      </c>
      <c r="W502" s="319">
        <v>79190.8</v>
      </c>
      <c r="X502" s="319">
        <v>147324.76</v>
      </c>
      <c r="Y502" s="319">
        <v>18210.82</v>
      </c>
      <c r="Z502" s="319">
        <v>1615.5</v>
      </c>
      <c r="AA502" s="319">
        <v>300087.8</v>
      </c>
      <c r="AB502" s="319">
        <v>339780.7</v>
      </c>
      <c r="AC502" s="319">
        <v>29418.35</v>
      </c>
      <c r="AD502" s="319">
        <v>520017.11</v>
      </c>
      <c r="AE502" s="319">
        <v>2122.8000000000002</v>
      </c>
      <c r="AF502" s="319">
        <v>12204.16</v>
      </c>
      <c r="AG502" s="319">
        <v>6634.1</v>
      </c>
      <c r="AH502" s="319">
        <v>22174.55</v>
      </c>
      <c r="AI502" s="319">
        <v>0</v>
      </c>
      <c r="AJ502" s="319">
        <v>0</v>
      </c>
      <c r="AK502" s="319">
        <v>14988.75</v>
      </c>
      <c r="AL502" s="319">
        <v>130935.6</v>
      </c>
      <c r="AM502" s="319">
        <v>0</v>
      </c>
      <c r="AN502" s="319">
        <v>5432.9</v>
      </c>
      <c r="AO502" s="319">
        <v>12132.95</v>
      </c>
      <c r="AP502" s="319">
        <v>26943.4</v>
      </c>
      <c r="AQ502" s="319">
        <v>0</v>
      </c>
      <c r="AR502" s="319">
        <v>238674.27</v>
      </c>
      <c r="AS502" s="319">
        <v>79402.22</v>
      </c>
      <c r="AT502" s="319">
        <v>54949.05</v>
      </c>
      <c r="AU502" s="319">
        <v>58944.54</v>
      </c>
      <c r="AV502" s="319">
        <v>38326.160000000003</v>
      </c>
      <c r="AW502" s="319">
        <v>658274.01</v>
      </c>
      <c r="AX502" s="319">
        <v>8347.4500000000007</v>
      </c>
      <c r="AY502" s="319">
        <v>12806.7</v>
      </c>
      <c r="AZ502" s="319">
        <v>31608.42</v>
      </c>
      <c r="BA502" s="319">
        <v>0</v>
      </c>
      <c r="BB502" s="319">
        <v>1640.8</v>
      </c>
      <c r="BC502" s="319">
        <v>263810.53999999998</v>
      </c>
      <c r="BD502" s="319">
        <v>503323.23</v>
      </c>
      <c r="BE502" s="319">
        <v>51596.65</v>
      </c>
      <c r="BF502" s="319">
        <v>15050.11</v>
      </c>
      <c r="BG502" s="319">
        <v>0</v>
      </c>
      <c r="BH502" s="319">
        <v>0</v>
      </c>
      <c r="BI502" s="319">
        <v>338423.35</v>
      </c>
      <c r="BJ502" s="319">
        <v>3692.6</v>
      </c>
      <c r="BK502" s="319">
        <v>105186.03</v>
      </c>
      <c r="BL502" s="319">
        <v>0</v>
      </c>
      <c r="BM502" s="319">
        <v>6307.35</v>
      </c>
      <c r="BN502" s="319">
        <v>173780.11</v>
      </c>
      <c r="BO502" s="319">
        <v>81998.31</v>
      </c>
      <c r="BP502" s="319">
        <v>17021.759999999998</v>
      </c>
      <c r="BQ502" s="319">
        <v>2778.4</v>
      </c>
      <c r="BR502" s="319">
        <v>138693.57999999999</v>
      </c>
      <c r="BS502" s="319">
        <v>67413.7</v>
      </c>
      <c r="BT502" s="319">
        <v>16448.150000000001</v>
      </c>
      <c r="BU502" s="319">
        <v>11409.35</v>
      </c>
      <c r="BV502" s="319">
        <v>29007.69</v>
      </c>
      <c r="BW502" s="319">
        <v>61657.13</v>
      </c>
      <c r="BX502" s="319">
        <v>23124</v>
      </c>
      <c r="BY502" s="319">
        <v>262617.98</v>
      </c>
      <c r="BZ502" s="319">
        <v>55434.6</v>
      </c>
      <c r="CA502" s="319">
        <v>44805.18</v>
      </c>
      <c r="CB502" s="319">
        <v>700</v>
      </c>
      <c r="CC502" s="319">
        <v>99500.18</v>
      </c>
      <c r="CD502" s="319">
        <v>175494.34</v>
      </c>
      <c r="CE502" s="319">
        <v>148858</v>
      </c>
      <c r="CF502" s="319">
        <v>200289.75</v>
      </c>
      <c r="CG502" s="319">
        <v>170868.97</v>
      </c>
      <c r="CH502" s="319">
        <v>105756.18</v>
      </c>
      <c r="CI502" s="319">
        <v>113738.85</v>
      </c>
      <c r="CJ502" s="319">
        <v>7080.4</v>
      </c>
      <c r="CK502" s="319">
        <v>9782.7000000000007</v>
      </c>
      <c r="CL502" s="319">
        <v>60918.15</v>
      </c>
      <c r="CM502" s="319">
        <v>161.55000000000001</v>
      </c>
      <c r="CN502" s="319">
        <v>225878.59</v>
      </c>
      <c r="CO502" s="319">
        <v>215443.65</v>
      </c>
      <c r="CP502" s="319">
        <v>4406.6499999999996</v>
      </c>
      <c r="CQ502" s="319">
        <v>90904.09</v>
      </c>
      <c r="CR502" s="319">
        <v>26528.45</v>
      </c>
      <c r="CS502" s="319">
        <v>25483.26</v>
      </c>
      <c r="CT502" s="319">
        <v>119579.3</v>
      </c>
      <c r="CU502" s="319">
        <v>13180.9</v>
      </c>
      <c r="CV502" s="319">
        <v>0</v>
      </c>
      <c r="CW502" s="319">
        <v>56159.11</v>
      </c>
      <c r="CX502" s="319">
        <v>5729.86</v>
      </c>
      <c r="CY502" s="319">
        <v>33298.78</v>
      </c>
      <c r="CZ502" s="319">
        <v>800865.3</v>
      </c>
      <c r="DA502" s="319">
        <v>127547.55</v>
      </c>
      <c r="DB502" s="319">
        <v>28573.200000000001</v>
      </c>
      <c r="DC502" s="319">
        <v>91451.02</v>
      </c>
      <c r="DD502" s="319">
        <v>421458.43</v>
      </c>
      <c r="DE502" s="319">
        <v>964387.07</v>
      </c>
      <c r="DF502" s="319">
        <v>41145.81</v>
      </c>
      <c r="DG502" s="319">
        <v>80445.119999999995</v>
      </c>
      <c r="DH502" s="319">
        <v>54910.98</v>
      </c>
      <c r="DI502" s="319">
        <v>24102.18</v>
      </c>
      <c r="DJ502" s="319">
        <v>34325.18</v>
      </c>
      <c r="DK502" s="319">
        <v>20019.150000000001</v>
      </c>
      <c r="DL502" s="319">
        <v>32775</v>
      </c>
      <c r="DM502" s="319">
        <v>125328.31</v>
      </c>
      <c r="DN502" s="319">
        <v>3284.9</v>
      </c>
      <c r="DO502" s="319">
        <v>12113.05</v>
      </c>
      <c r="DP502" s="319">
        <v>2589.5</v>
      </c>
      <c r="DQ502" s="319">
        <v>17330.349999999999</v>
      </c>
      <c r="DR502" s="319">
        <v>60397.43</v>
      </c>
      <c r="DS502" s="319">
        <v>144712.35</v>
      </c>
      <c r="DT502" s="319">
        <v>133400.10999999999</v>
      </c>
      <c r="DU502" s="319">
        <v>133490.47</v>
      </c>
      <c r="DV502" s="319">
        <v>28473.67</v>
      </c>
      <c r="DW502" s="319">
        <v>125907.98</v>
      </c>
      <c r="DX502" s="319">
        <v>70502.2</v>
      </c>
      <c r="DY502" s="319">
        <v>85321.43</v>
      </c>
      <c r="DZ502" s="319">
        <v>43963.58</v>
      </c>
      <c r="EA502" s="319">
        <v>934005.97</v>
      </c>
      <c r="EB502" s="319">
        <v>67746.91</v>
      </c>
      <c r="EC502" s="319">
        <v>36921.53</v>
      </c>
      <c r="ED502" s="319">
        <v>5491.3</v>
      </c>
      <c r="EE502" s="319">
        <v>20155.400000000001</v>
      </c>
      <c r="EF502" s="319">
        <v>0</v>
      </c>
      <c r="EG502" s="319">
        <v>108962.43</v>
      </c>
      <c r="EH502" s="319">
        <v>2187.4</v>
      </c>
      <c r="EI502" s="319">
        <v>178714.68</v>
      </c>
      <c r="EJ502" s="319">
        <v>300851</v>
      </c>
      <c r="EK502" s="319">
        <v>91811.12</v>
      </c>
      <c r="EL502" s="319">
        <v>0</v>
      </c>
      <c r="EM502" s="319">
        <v>147086.84</v>
      </c>
      <c r="EN502" s="319">
        <v>108822.55</v>
      </c>
      <c r="EO502" s="319">
        <v>108781.2</v>
      </c>
      <c r="EP502" s="319">
        <v>61314.7</v>
      </c>
      <c r="EQ502" s="319">
        <v>28260.53</v>
      </c>
      <c r="ER502" s="319">
        <v>85412.23</v>
      </c>
      <c r="ES502" s="319">
        <v>13841.46</v>
      </c>
      <c r="ET502" s="319">
        <v>151412.75</v>
      </c>
      <c r="EU502" s="319">
        <v>5397.95</v>
      </c>
      <c r="EV502" s="319">
        <v>0</v>
      </c>
      <c r="EW502" s="319">
        <v>62159.03</v>
      </c>
      <c r="EX502" s="319">
        <v>141672.25</v>
      </c>
      <c r="EY502" s="319">
        <v>237944.95</v>
      </c>
      <c r="EZ502" s="319">
        <v>7969286.8300000001</v>
      </c>
      <c r="FA502" s="319">
        <v>34396</v>
      </c>
      <c r="FB502" s="319">
        <v>84690.81</v>
      </c>
      <c r="FC502" s="319">
        <v>348148.43</v>
      </c>
      <c r="FD502" s="319">
        <v>172851.33</v>
      </c>
      <c r="FE502" s="319">
        <v>470060.52</v>
      </c>
      <c r="FF502" s="319">
        <v>50367</v>
      </c>
      <c r="FG502" s="319">
        <v>4687.55</v>
      </c>
      <c r="FH502" s="319">
        <v>169482.23999999999</v>
      </c>
      <c r="FI502" s="319">
        <v>16097.85</v>
      </c>
      <c r="FJ502" s="319">
        <v>122259.27</v>
      </c>
      <c r="FK502" s="319">
        <v>6730.3</v>
      </c>
      <c r="FL502" s="319">
        <v>325.64999999999998</v>
      </c>
      <c r="FM502" s="319">
        <v>188672.05</v>
      </c>
      <c r="FN502" s="319">
        <v>5792.3</v>
      </c>
      <c r="FO502" s="319">
        <v>58322.1</v>
      </c>
      <c r="FP502" s="319">
        <v>20819.5</v>
      </c>
      <c r="FQ502" s="319">
        <v>33916.699999999997</v>
      </c>
      <c r="FR502" s="319">
        <v>792580.56</v>
      </c>
      <c r="FS502" s="319">
        <v>2786.14</v>
      </c>
      <c r="FT502" s="319">
        <v>7988.45</v>
      </c>
      <c r="FU502" s="319">
        <v>14517.5</v>
      </c>
      <c r="FV502" s="319">
        <v>5138.7</v>
      </c>
      <c r="FW502" s="319">
        <v>408.95</v>
      </c>
      <c r="FX502" s="319">
        <v>55935.65</v>
      </c>
      <c r="FY502" s="319">
        <v>108263.11</v>
      </c>
      <c r="FZ502" s="319">
        <v>0</v>
      </c>
      <c r="GA502" s="319">
        <v>5609.15</v>
      </c>
      <c r="GB502" s="319">
        <v>25244.59</v>
      </c>
      <c r="GC502" s="319">
        <v>590.6</v>
      </c>
      <c r="GD502" s="319">
        <v>4874.3999999999996</v>
      </c>
      <c r="GE502" s="319">
        <v>67938.59</v>
      </c>
      <c r="GF502" s="319">
        <v>38758.519999999997</v>
      </c>
      <c r="GG502" s="319">
        <v>52735.85</v>
      </c>
      <c r="GH502" s="319">
        <v>9303.65</v>
      </c>
      <c r="GI502" s="319">
        <v>87689.39</v>
      </c>
      <c r="GJ502" s="319">
        <v>37883.050000000003</v>
      </c>
      <c r="GK502" s="319">
        <v>3062501.37</v>
      </c>
      <c r="GL502" s="319">
        <v>68145.8</v>
      </c>
      <c r="GM502" s="319">
        <v>1469256.11</v>
      </c>
      <c r="GN502" s="319">
        <v>19807.57</v>
      </c>
      <c r="GO502" s="319">
        <v>128920.83</v>
      </c>
      <c r="GP502" s="319">
        <v>0</v>
      </c>
      <c r="GQ502" s="319">
        <v>4877.75</v>
      </c>
      <c r="GR502" s="319">
        <v>41384.93</v>
      </c>
      <c r="GS502" s="319">
        <v>2203814.27</v>
      </c>
      <c r="GT502" s="319">
        <v>0</v>
      </c>
      <c r="GU502" s="319">
        <v>311945.53000000003</v>
      </c>
      <c r="GV502" s="319">
        <v>11534.05</v>
      </c>
      <c r="GW502" s="319">
        <v>534.70000000000005</v>
      </c>
      <c r="GX502" s="319">
        <v>392110.66</v>
      </c>
      <c r="GY502" s="319">
        <v>439.6</v>
      </c>
      <c r="GZ502" s="319">
        <v>56947.45</v>
      </c>
      <c r="HA502" s="319">
        <v>74283.48</v>
      </c>
      <c r="HB502" s="319">
        <v>0</v>
      </c>
      <c r="HC502" s="319">
        <v>294121.45</v>
      </c>
      <c r="HD502" s="319">
        <v>0</v>
      </c>
      <c r="HE502" s="319">
        <v>25239.9</v>
      </c>
      <c r="HF502" s="319">
        <v>14522.85</v>
      </c>
      <c r="HG502" s="319">
        <v>78240.72</v>
      </c>
      <c r="HH502" s="319">
        <v>589731.35</v>
      </c>
      <c r="HI502" s="319">
        <v>274936.18</v>
      </c>
      <c r="HJ502" s="319">
        <v>53474.5</v>
      </c>
      <c r="HK502" s="319">
        <v>1742.3</v>
      </c>
      <c r="HL502" s="319">
        <v>108338.59</v>
      </c>
      <c r="HM502" s="319">
        <v>19481.75</v>
      </c>
      <c r="HN502" s="319">
        <v>15313.05</v>
      </c>
      <c r="HO502" s="319">
        <v>18353.580000000002</v>
      </c>
      <c r="HP502" s="319">
        <v>479595.1</v>
      </c>
      <c r="HQ502" s="319">
        <v>23000</v>
      </c>
      <c r="HR502" s="319">
        <v>437645.57</v>
      </c>
      <c r="HS502" s="319">
        <v>0</v>
      </c>
      <c r="HT502" s="319">
        <v>414100.34</v>
      </c>
      <c r="HU502" s="319">
        <v>38531.4</v>
      </c>
      <c r="HV502" s="319">
        <v>306356.45</v>
      </c>
      <c r="HW502" s="319">
        <v>557629.9</v>
      </c>
      <c r="HX502" s="319">
        <v>7952.3</v>
      </c>
      <c r="HY502" s="319">
        <v>227198.21</v>
      </c>
      <c r="HZ502" s="319">
        <v>58839.99</v>
      </c>
      <c r="IA502" s="319">
        <v>4728.5</v>
      </c>
      <c r="IB502" s="319">
        <v>150182.29999999999</v>
      </c>
      <c r="IC502" s="319">
        <v>180145.92000000001</v>
      </c>
      <c r="ID502" s="319">
        <v>20512.2</v>
      </c>
      <c r="IE502" s="319">
        <v>155591.04999999999</v>
      </c>
      <c r="IF502" s="319">
        <v>36410.339999999997</v>
      </c>
      <c r="IG502" s="319">
        <v>191.3</v>
      </c>
      <c r="IH502" s="319">
        <v>0</v>
      </c>
      <c r="II502" s="319">
        <v>227093.25</v>
      </c>
      <c r="IJ502" s="319">
        <v>68930.789999999994</v>
      </c>
      <c r="IK502" s="319">
        <v>4424.3</v>
      </c>
      <c r="IL502" s="319">
        <v>4448.8</v>
      </c>
      <c r="IM502" s="319">
        <v>8986.9</v>
      </c>
      <c r="IN502" s="319">
        <v>221690.95</v>
      </c>
      <c r="IO502" s="319">
        <v>27318.54</v>
      </c>
      <c r="IP502" s="319">
        <v>8001.2</v>
      </c>
      <c r="IQ502" s="319">
        <v>5534.1</v>
      </c>
      <c r="IR502" s="319">
        <v>722722.2</v>
      </c>
      <c r="IS502" s="319">
        <v>56052.55</v>
      </c>
      <c r="IT502" s="319">
        <v>240340.52</v>
      </c>
      <c r="IU502" s="319">
        <v>69643.710000000006</v>
      </c>
      <c r="IV502" s="319">
        <v>69525.7</v>
      </c>
      <c r="IW502" s="319">
        <v>20162.14</v>
      </c>
      <c r="IX502" s="319">
        <v>0</v>
      </c>
      <c r="IY502" s="319">
        <v>91286.71</v>
      </c>
      <c r="IZ502" s="319">
        <v>10941.15</v>
      </c>
      <c r="JA502" s="319">
        <v>40178.6</v>
      </c>
      <c r="JB502" s="319">
        <v>30321.99</v>
      </c>
      <c r="JC502" s="319">
        <v>79939.75</v>
      </c>
      <c r="JD502" s="319">
        <v>9799.1</v>
      </c>
      <c r="JE502" s="319">
        <v>2963.1</v>
      </c>
      <c r="JF502" s="319">
        <v>46353.05</v>
      </c>
      <c r="JG502" s="319">
        <v>5376.81</v>
      </c>
      <c r="JH502" s="319">
        <v>11661.75</v>
      </c>
      <c r="JI502" s="319">
        <v>89568.91</v>
      </c>
      <c r="JJ502" s="319">
        <v>36387.9</v>
      </c>
      <c r="JK502" s="319">
        <v>8206.7000000000007</v>
      </c>
      <c r="JL502" s="319">
        <v>16722.3</v>
      </c>
      <c r="JM502" s="319">
        <v>165.75</v>
      </c>
      <c r="JN502" s="319">
        <v>3222.55</v>
      </c>
      <c r="JO502" s="319">
        <v>87689.01</v>
      </c>
      <c r="JP502" s="319">
        <v>6853.13</v>
      </c>
      <c r="JQ502" s="319">
        <v>7230.55</v>
      </c>
      <c r="JR502" s="319">
        <v>0</v>
      </c>
      <c r="JS502" s="319">
        <v>476866.71</v>
      </c>
      <c r="JT502" s="319">
        <v>10322.9</v>
      </c>
      <c r="JU502" s="319">
        <v>75405.399999999994</v>
      </c>
      <c r="JV502" s="319">
        <v>843404.84</v>
      </c>
      <c r="JW502" s="319">
        <v>59440.34</v>
      </c>
      <c r="JX502" s="319">
        <v>4908.6499999999996</v>
      </c>
      <c r="JY502" s="319">
        <v>0</v>
      </c>
      <c r="JZ502" s="319">
        <v>2065.6</v>
      </c>
      <c r="KA502" s="319">
        <v>44802.69</v>
      </c>
      <c r="KB502" s="319">
        <v>29350.95</v>
      </c>
      <c r="KC502" s="319">
        <v>0</v>
      </c>
      <c r="KD502" s="319">
        <v>12175.36</v>
      </c>
      <c r="KE502" s="319">
        <v>426535.96</v>
      </c>
      <c r="KF502" s="319">
        <v>16460.849999999999</v>
      </c>
      <c r="KG502" s="319">
        <v>30901.7</v>
      </c>
      <c r="KH502" s="319">
        <v>55222.85</v>
      </c>
      <c r="KI502" s="319">
        <v>56485.77</v>
      </c>
      <c r="KJ502" s="319">
        <v>24134.400000000001</v>
      </c>
      <c r="KK502" s="319">
        <v>3978</v>
      </c>
      <c r="KL502" s="319">
        <v>14722.61</v>
      </c>
      <c r="KM502" s="319">
        <v>15092.5</v>
      </c>
      <c r="KN502" s="319">
        <v>24376.799999999999</v>
      </c>
      <c r="KO502" s="319">
        <v>313169.99</v>
      </c>
      <c r="KP502" s="319">
        <v>142671.81</v>
      </c>
      <c r="KQ502" s="319">
        <v>3406428.09</v>
      </c>
      <c r="KR502" s="319">
        <v>54103.09</v>
      </c>
      <c r="KS502" s="318">
        <v>88361.09</v>
      </c>
      <c r="KU502" s="312">
        <v>31</v>
      </c>
      <c r="KV502" s="312">
        <v>315</v>
      </c>
      <c r="KY502" s="312" t="s">
        <v>943</v>
      </c>
    </row>
    <row r="503" spans="1:311" x14ac:dyDescent="0.25">
      <c r="A503" s="317">
        <v>2023</v>
      </c>
      <c r="B503" s="316" t="s">
        <v>891</v>
      </c>
      <c r="C503" s="316" t="s">
        <v>911</v>
      </c>
      <c r="D503" s="316" t="s">
        <v>914</v>
      </c>
      <c r="E503" s="316" t="s">
        <v>846</v>
      </c>
      <c r="F503" s="315">
        <v>0</v>
      </c>
      <c r="G503" s="315">
        <v>0</v>
      </c>
      <c r="H503" s="315">
        <v>330615.05</v>
      </c>
      <c r="I503" s="315">
        <v>3934.84</v>
      </c>
      <c r="J503" s="315">
        <v>0</v>
      </c>
      <c r="K503" s="315">
        <v>0</v>
      </c>
      <c r="L503" s="315">
        <v>203718.7</v>
      </c>
      <c r="M503" s="315">
        <v>31600.2</v>
      </c>
      <c r="N503" s="315">
        <v>64511</v>
      </c>
      <c r="O503" s="315">
        <v>90737.600000000006</v>
      </c>
      <c r="P503" s="315">
        <v>3392.12</v>
      </c>
      <c r="Q503" s="315">
        <v>0</v>
      </c>
      <c r="R503" s="315">
        <v>1100</v>
      </c>
      <c r="S503" s="315">
        <v>13453.25</v>
      </c>
      <c r="T503" s="315">
        <v>10048.35</v>
      </c>
      <c r="U503" s="315">
        <v>0</v>
      </c>
      <c r="V503" s="315">
        <v>448841.25</v>
      </c>
      <c r="W503" s="315">
        <v>45864.95</v>
      </c>
      <c r="X503" s="315">
        <v>162620.35</v>
      </c>
      <c r="Y503" s="315">
        <v>0</v>
      </c>
      <c r="Z503" s="315">
        <v>300</v>
      </c>
      <c r="AA503" s="315">
        <v>593164.93999999994</v>
      </c>
      <c r="AB503" s="315">
        <v>500</v>
      </c>
      <c r="AC503" s="315">
        <v>0</v>
      </c>
      <c r="AD503" s="315">
        <v>668675.38</v>
      </c>
      <c r="AE503" s="315">
        <v>2400</v>
      </c>
      <c r="AF503" s="315">
        <v>864.8</v>
      </c>
      <c r="AG503" s="315">
        <v>0</v>
      </c>
      <c r="AH503" s="315">
        <v>97003.7</v>
      </c>
      <c r="AI503" s="315">
        <v>0</v>
      </c>
      <c r="AJ503" s="315">
        <v>0</v>
      </c>
      <c r="AK503" s="315">
        <v>0</v>
      </c>
      <c r="AL503" s="315">
        <v>214837.22</v>
      </c>
      <c r="AM503" s="315">
        <v>0</v>
      </c>
      <c r="AN503" s="315">
        <v>2584.8000000000002</v>
      </c>
      <c r="AO503" s="315">
        <v>0</v>
      </c>
      <c r="AP503" s="315">
        <v>1362.4</v>
      </c>
      <c r="AQ503" s="315">
        <v>0</v>
      </c>
      <c r="AR503" s="315">
        <v>0</v>
      </c>
      <c r="AS503" s="315">
        <v>38680.199999999997</v>
      </c>
      <c r="AT503" s="315">
        <v>4022.42</v>
      </c>
      <c r="AU503" s="315">
        <v>0</v>
      </c>
      <c r="AV503" s="315">
        <v>0</v>
      </c>
      <c r="AW503" s="315">
        <v>630241.55000000005</v>
      </c>
      <c r="AX503" s="315">
        <v>0</v>
      </c>
      <c r="AY503" s="315">
        <v>0</v>
      </c>
      <c r="AZ503" s="315">
        <v>9193.5</v>
      </c>
      <c r="BA503" s="315">
        <v>0</v>
      </c>
      <c r="BB503" s="315">
        <v>0</v>
      </c>
      <c r="BC503" s="315">
        <v>984</v>
      </c>
      <c r="BD503" s="315">
        <v>136353.29999999999</v>
      </c>
      <c r="BE503" s="315">
        <v>0</v>
      </c>
      <c r="BF503" s="315">
        <v>0</v>
      </c>
      <c r="BG503" s="315">
        <v>0</v>
      </c>
      <c r="BH503" s="315">
        <v>0</v>
      </c>
      <c r="BI503" s="315">
        <v>302751.31</v>
      </c>
      <c r="BJ503" s="315">
        <v>0</v>
      </c>
      <c r="BK503" s="315">
        <v>91065.31</v>
      </c>
      <c r="BL503" s="315">
        <v>0</v>
      </c>
      <c r="BM503" s="315">
        <v>41792</v>
      </c>
      <c r="BN503" s="315">
        <v>73994.399999999994</v>
      </c>
      <c r="BO503" s="315">
        <v>157350</v>
      </c>
      <c r="BP503" s="315">
        <v>10912.7</v>
      </c>
      <c r="BQ503" s="315">
        <v>304.60000000000002</v>
      </c>
      <c r="BR503" s="315">
        <v>65951.25</v>
      </c>
      <c r="BS503" s="315">
        <v>141577.79999999999</v>
      </c>
      <c r="BT503" s="315">
        <v>0</v>
      </c>
      <c r="BU503" s="315">
        <v>0</v>
      </c>
      <c r="BV503" s="315">
        <v>0</v>
      </c>
      <c r="BW503" s="315">
        <v>105411.1</v>
      </c>
      <c r="BX503" s="315">
        <v>26271.200000000001</v>
      </c>
      <c r="BY503" s="315">
        <v>410623.95</v>
      </c>
      <c r="BZ503" s="315">
        <v>7865.05</v>
      </c>
      <c r="CA503" s="315">
        <v>15200</v>
      </c>
      <c r="CB503" s="315">
        <v>0</v>
      </c>
      <c r="CC503" s="315">
        <v>17475.150000000001</v>
      </c>
      <c r="CD503" s="315">
        <v>60361.9</v>
      </c>
      <c r="CE503" s="315">
        <v>172649.85</v>
      </c>
      <c r="CF503" s="315">
        <v>80476.75</v>
      </c>
      <c r="CG503" s="315">
        <v>25004</v>
      </c>
      <c r="CH503" s="315">
        <v>30675.73</v>
      </c>
      <c r="CI503" s="315">
        <v>68944.55</v>
      </c>
      <c r="CJ503" s="315">
        <v>0</v>
      </c>
      <c r="CK503" s="315">
        <v>0</v>
      </c>
      <c r="CL503" s="315">
        <v>0</v>
      </c>
      <c r="CM503" s="315">
        <v>9888.4500000000007</v>
      </c>
      <c r="CN503" s="315">
        <v>43982.86</v>
      </c>
      <c r="CO503" s="315">
        <v>312750</v>
      </c>
      <c r="CP503" s="315">
        <v>10878</v>
      </c>
      <c r="CQ503" s="315">
        <v>46038.16</v>
      </c>
      <c r="CR503" s="315">
        <v>0</v>
      </c>
      <c r="CS503" s="315">
        <v>1919.6</v>
      </c>
      <c r="CT503" s="315">
        <v>0</v>
      </c>
      <c r="CU503" s="315">
        <v>0</v>
      </c>
      <c r="CV503" s="315">
        <v>5522.55</v>
      </c>
      <c r="CW503" s="315">
        <v>0</v>
      </c>
      <c r="CX503" s="315">
        <v>0</v>
      </c>
      <c r="CY503" s="315">
        <v>17999.650000000001</v>
      </c>
      <c r="CZ503" s="315">
        <v>27285.65</v>
      </c>
      <c r="DA503" s="315">
        <v>14014.45</v>
      </c>
      <c r="DB503" s="315">
        <v>0</v>
      </c>
      <c r="DC503" s="315">
        <v>9454.0499999999993</v>
      </c>
      <c r="DD503" s="315">
        <v>215888.75</v>
      </c>
      <c r="DE503" s="315">
        <v>205731.9</v>
      </c>
      <c r="DF503" s="315">
        <v>0</v>
      </c>
      <c r="DG503" s="315">
        <v>0</v>
      </c>
      <c r="DH503" s="315">
        <v>51018.6</v>
      </c>
      <c r="DI503" s="315">
        <v>4727.42</v>
      </c>
      <c r="DJ503" s="315">
        <v>0</v>
      </c>
      <c r="DK503" s="315">
        <v>0</v>
      </c>
      <c r="DL503" s="315">
        <v>0</v>
      </c>
      <c r="DM503" s="315">
        <v>2540.56</v>
      </c>
      <c r="DN503" s="315">
        <v>0</v>
      </c>
      <c r="DO503" s="315">
        <v>0</v>
      </c>
      <c r="DP503" s="315">
        <v>0</v>
      </c>
      <c r="DQ503" s="315">
        <v>0</v>
      </c>
      <c r="DR503" s="315">
        <v>0</v>
      </c>
      <c r="DS503" s="315">
        <v>123719.32</v>
      </c>
      <c r="DT503" s="315">
        <v>53707.57</v>
      </c>
      <c r="DU503" s="315">
        <v>12000</v>
      </c>
      <c r="DV503" s="315">
        <v>2589.6</v>
      </c>
      <c r="DW503" s="315">
        <v>0</v>
      </c>
      <c r="DX503" s="315">
        <v>63985.7</v>
      </c>
      <c r="DY503" s="315">
        <v>44438.9</v>
      </c>
      <c r="DZ503" s="315">
        <v>1944.4</v>
      </c>
      <c r="EA503" s="315">
        <v>194594.75</v>
      </c>
      <c r="EB503" s="315">
        <v>40252.949999999997</v>
      </c>
      <c r="EC503" s="315">
        <v>0</v>
      </c>
      <c r="ED503" s="315">
        <v>0</v>
      </c>
      <c r="EE503" s="315">
        <v>1767.35</v>
      </c>
      <c r="EF503" s="315">
        <v>0</v>
      </c>
      <c r="EG503" s="315">
        <v>687393.8</v>
      </c>
      <c r="EH503" s="315">
        <v>0</v>
      </c>
      <c r="EI503" s="315">
        <v>79579.399999999994</v>
      </c>
      <c r="EJ503" s="315">
        <v>66129.2</v>
      </c>
      <c r="EK503" s="315">
        <v>0</v>
      </c>
      <c r="EL503" s="315">
        <v>2019.2</v>
      </c>
      <c r="EM503" s="315">
        <v>12396.98</v>
      </c>
      <c r="EN503" s="315">
        <v>2750</v>
      </c>
      <c r="EO503" s="315">
        <v>30585.45</v>
      </c>
      <c r="EP503" s="315">
        <v>5010.71</v>
      </c>
      <c r="EQ503" s="315">
        <v>0</v>
      </c>
      <c r="ER503" s="315">
        <v>0</v>
      </c>
      <c r="ES503" s="315">
        <v>11191.7</v>
      </c>
      <c r="ET503" s="315">
        <v>0</v>
      </c>
      <c r="EU503" s="315">
        <v>956.4</v>
      </c>
      <c r="EV503" s="315">
        <v>0</v>
      </c>
      <c r="EW503" s="315">
        <v>27218.65</v>
      </c>
      <c r="EX503" s="315">
        <v>21960</v>
      </c>
      <c r="EY503" s="315">
        <v>189112.44</v>
      </c>
      <c r="EZ503" s="315">
        <v>52147087.979999997</v>
      </c>
      <c r="FA503" s="315">
        <v>8481.4</v>
      </c>
      <c r="FB503" s="315">
        <v>5566.6</v>
      </c>
      <c r="FC503" s="315">
        <v>84015.85</v>
      </c>
      <c r="FD503" s="315">
        <v>0</v>
      </c>
      <c r="FE503" s="315">
        <v>334024.15000000002</v>
      </c>
      <c r="FF503" s="315">
        <v>0</v>
      </c>
      <c r="FG503" s="315">
        <v>4315</v>
      </c>
      <c r="FH503" s="315">
        <v>21187.85</v>
      </c>
      <c r="FI503" s="315">
        <v>20800</v>
      </c>
      <c r="FJ503" s="315">
        <v>5400</v>
      </c>
      <c r="FK503" s="315">
        <v>0</v>
      </c>
      <c r="FL503" s="315">
        <v>0</v>
      </c>
      <c r="FM503" s="315">
        <v>16282.25</v>
      </c>
      <c r="FN503" s="315">
        <v>0</v>
      </c>
      <c r="FO503" s="315">
        <v>6217.6</v>
      </c>
      <c r="FP503" s="315">
        <v>0</v>
      </c>
      <c r="FQ503" s="315">
        <v>17785.8</v>
      </c>
      <c r="FR503" s="315">
        <v>2372350.42</v>
      </c>
      <c r="FS503" s="315">
        <v>8848.4699999999993</v>
      </c>
      <c r="FT503" s="315">
        <v>6732.6</v>
      </c>
      <c r="FU503" s="315">
        <v>1178.7</v>
      </c>
      <c r="FV503" s="315">
        <v>6960</v>
      </c>
      <c r="FW503" s="315">
        <v>0</v>
      </c>
      <c r="FX503" s="315">
        <v>7800</v>
      </c>
      <c r="FY503" s="315">
        <v>72000</v>
      </c>
      <c r="FZ503" s="315">
        <v>12399.9</v>
      </c>
      <c r="GA503" s="315">
        <v>0</v>
      </c>
      <c r="GB503" s="315">
        <v>2714.04</v>
      </c>
      <c r="GC503" s="315">
        <v>0</v>
      </c>
      <c r="GD503" s="315">
        <v>618</v>
      </c>
      <c r="GE503" s="315">
        <v>2982.45</v>
      </c>
      <c r="GF503" s="315">
        <v>17591.55</v>
      </c>
      <c r="GG503" s="315">
        <v>37603.4</v>
      </c>
      <c r="GH503" s="315">
        <v>0</v>
      </c>
      <c r="GI503" s="315">
        <v>750</v>
      </c>
      <c r="GJ503" s="315">
        <v>10604.95</v>
      </c>
      <c r="GK503" s="315">
        <v>606247.93999999994</v>
      </c>
      <c r="GL503" s="315">
        <v>10000</v>
      </c>
      <c r="GM503" s="315">
        <v>1452990.2</v>
      </c>
      <c r="GN503" s="315">
        <v>104464</v>
      </c>
      <c r="GO503" s="315">
        <v>55421.95</v>
      </c>
      <c r="GP503" s="315">
        <v>0</v>
      </c>
      <c r="GQ503" s="315">
        <v>0</v>
      </c>
      <c r="GR503" s="315">
        <v>30463.85</v>
      </c>
      <c r="GS503" s="315">
        <v>2404335.7200000002</v>
      </c>
      <c r="GT503" s="315">
        <v>0</v>
      </c>
      <c r="GU503" s="315">
        <v>46645.78</v>
      </c>
      <c r="GV503" s="315">
        <v>1025</v>
      </c>
      <c r="GW503" s="315">
        <v>6977.5</v>
      </c>
      <c r="GX503" s="315">
        <v>994824.09</v>
      </c>
      <c r="GY503" s="315">
        <v>0</v>
      </c>
      <c r="GZ503" s="315">
        <v>25569.5</v>
      </c>
      <c r="HA503" s="315">
        <v>4828.95</v>
      </c>
      <c r="HB503" s="315">
        <v>4620.75</v>
      </c>
      <c r="HC503" s="315">
        <v>4055306.85</v>
      </c>
      <c r="HD503" s="315">
        <v>0</v>
      </c>
      <c r="HE503" s="315">
        <v>0</v>
      </c>
      <c r="HF503" s="315">
        <v>12527.1</v>
      </c>
      <c r="HG503" s="315">
        <v>23215.73</v>
      </c>
      <c r="HH503" s="315">
        <v>182514.7</v>
      </c>
      <c r="HI503" s="315">
        <v>46024.43</v>
      </c>
      <c r="HJ503" s="315">
        <v>60210.5</v>
      </c>
      <c r="HK503" s="315">
        <v>0</v>
      </c>
      <c r="HL503" s="315">
        <v>8755.15</v>
      </c>
      <c r="HM503" s="315">
        <v>912</v>
      </c>
      <c r="HN503" s="315">
        <v>250</v>
      </c>
      <c r="HO503" s="315">
        <v>1400</v>
      </c>
      <c r="HP503" s="315">
        <v>4248.28</v>
      </c>
      <c r="HQ503" s="315">
        <v>0</v>
      </c>
      <c r="HR503" s="315">
        <v>211480</v>
      </c>
      <c r="HS503" s="315">
        <v>0</v>
      </c>
      <c r="HT503" s="315">
        <v>549663.43000000005</v>
      </c>
      <c r="HU503" s="315">
        <v>0</v>
      </c>
      <c r="HV503" s="315">
        <v>67204.600000000006</v>
      </c>
      <c r="HW503" s="315">
        <v>578914.82999999996</v>
      </c>
      <c r="HX503" s="315">
        <v>0</v>
      </c>
      <c r="HY503" s="315">
        <v>1907128.03</v>
      </c>
      <c r="HZ503" s="315">
        <v>39481.449999999997</v>
      </c>
      <c r="IA503" s="315">
        <v>21313.9</v>
      </c>
      <c r="IB503" s="315">
        <v>109120.5</v>
      </c>
      <c r="IC503" s="315">
        <v>420272.95</v>
      </c>
      <c r="ID503" s="315">
        <v>4800</v>
      </c>
      <c r="IE503" s="315">
        <v>116109.65</v>
      </c>
      <c r="IF503" s="315">
        <v>360</v>
      </c>
      <c r="IG503" s="315">
        <v>0</v>
      </c>
      <c r="IH503" s="315">
        <v>0</v>
      </c>
      <c r="II503" s="315">
        <v>353.98</v>
      </c>
      <c r="IJ503" s="315">
        <v>6263.05</v>
      </c>
      <c r="IK503" s="315">
        <v>10671.3</v>
      </c>
      <c r="IL503" s="315">
        <v>0</v>
      </c>
      <c r="IM503" s="315">
        <v>1920</v>
      </c>
      <c r="IN503" s="315">
        <v>162245.35999999999</v>
      </c>
      <c r="IO503" s="315">
        <v>0</v>
      </c>
      <c r="IP503" s="315">
        <v>0</v>
      </c>
      <c r="IQ503" s="315">
        <v>13236.8</v>
      </c>
      <c r="IR503" s="315">
        <v>69641.210000000006</v>
      </c>
      <c r="IS503" s="315">
        <v>24000</v>
      </c>
      <c r="IT503" s="315">
        <v>289290.90000000002</v>
      </c>
      <c r="IU503" s="315">
        <v>2563.5</v>
      </c>
      <c r="IV503" s="315">
        <v>0</v>
      </c>
      <c r="IW503" s="315">
        <v>0</v>
      </c>
      <c r="IX503" s="315">
        <v>0</v>
      </c>
      <c r="IY503" s="315">
        <v>6389.35</v>
      </c>
      <c r="IZ503" s="315">
        <v>73974.2</v>
      </c>
      <c r="JA503" s="315">
        <v>3000</v>
      </c>
      <c r="JB503" s="315">
        <v>7230.1</v>
      </c>
      <c r="JC503" s="315">
        <v>0</v>
      </c>
      <c r="JD503" s="315">
        <v>720</v>
      </c>
      <c r="JE503" s="315">
        <v>1500</v>
      </c>
      <c r="JF503" s="315">
        <v>44617.25</v>
      </c>
      <c r="JG503" s="315">
        <v>2111.1999999999998</v>
      </c>
      <c r="JH503" s="315">
        <v>0</v>
      </c>
      <c r="JI503" s="315">
        <v>19200</v>
      </c>
      <c r="JJ503" s="315">
        <v>9120</v>
      </c>
      <c r="JK503" s="315">
        <v>1750.65</v>
      </c>
      <c r="JL503" s="315">
        <v>0</v>
      </c>
      <c r="JM503" s="315">
        <v>510.6</v>
      </c>
      <c r="JN503" s="315">
        <v>0</v>
      </c>
      <c r="JO503" s="315">
        <v>15701.25</v>
      </c>
      <c r="JP503" s="315">
        <v>0</v>
      </c>
      <c r="JQ503" s="315">
        <v>0</v>
      </c>
      <c r="JR503" s="315">
        <v>0</v>
      </c>
      <c r="JS503" s="315">
        <v>270902.3</v>
      </c>
      <c r="JT503" s="315">
        <v>0</v>
      </c>
      <c r="JU503" s="315">
        <v>0</v>
      </c>
      <c r="JV503" s="315">
        <v>1876240.7</v>
      </c>
      <c r="JW503" s="315">
        <v>646.20000000000005</v>
      </c>
      <c r="JX503" s="315">
        <v>17866.75</v>
      </c>
      <c r="JY503" s="315">
        <v>0</v>
      </c>
      <c r="JZ503" s="315">
        <v>1400</v>
      </c>
      <c r="KA503" s="315">
        <v>8000</v>
      </c>
      <c r="KB503" s="315">
        <v>0</v>
      </c>
      <c r="KC503" s="315">
        <v>10418.299999999999</v>
      </c>
      <c r="KD503" s="315">
        <v>2625</v>
      </c>
      <c r="KE503" s="315">
        <v>238257.9</v>
      </c>
      <c r="KF503" s="315">
        <v>496.35</v>
      </c>
      <c r="KG503" s="315">
        <v>9000</v>
      </c>
      <c r="KH503" s="315">
        <v>0</v>
      </c>
      <c r="KI503" s="315">
        <v>19779</v>
      </c>
      <c r="KJ503" s="315">
        <v>11566.75</v>
      </c>
      <c r="KK503" s="315">
        <v>1166.6500000000001</v>
      </c>
      <c r="KL503" s="315">
        <v>500</v>
      </c>
      <c r="KM503" s="315">
        <v>8958.2999999999993</v>
      </c>
      <c r="KN503" s="315">
        <v>2865.85</v>
      </c>
      <c r="KO503" s="315">
        <v>164423.51</v>
      </c>
      <c r="KP503" s="315">
        <v>0</v>
      </c>
      <c r="KQ503" s="315">
        <v>2361726.61</v>
      </c>
      <c r="KR503" s="315">
        <v>81752.649999999994</v>
      </c>
      <c r="KS503" s="314">
        <v>0</v>
      </c>
      <c r="KU503" s="312">
        <v>31</v>
      </c>
      <c r="KV503" s="312">
        <v>316</v>
      </c>
      <c r="KY503" s="312" t="s">
        <v>943</v>
      </c>
    </row>
    <row r="504" spans="1:311" x14ac:dyDescent="0.25">
      <c r="A504" s="321">
        <v>2023</v>
      </c>
      <c r="B504" s="320" t="s">
        <v>891</v>
      </c>
      <c r="C504" s="320" t="s">
        <v>911</v>
      </c>
      <c r="D504" s="320" t="s">
        <v>913</v>
      </c>
      <c r="E504" s="320" t="s">
        <v>846</v>
      </c>
      <c r="F504" s="319">
        <v>20486.55</v>
      </c>
      <c r="G504" s="319">
        <v>1060.2</v>
      </c>
      <c r="H504" s="319">
        <v>152605.82</v>
      </c>
      <c r="I504" s="319">
        <v>28868.25</v>
      </c>
      <c r="J504" s="319">
        <v>4888.3</v>
      </c>
      <c r="K504" s="319">
        <v>14129</v>
      </c>
      <c r="L504" s="319">
        <v>36016.65</v>
      </c>
      <c r="M504" s="319">
        <v>15783.89</v>
      </c>
      <c r="N504" s="319">
        <v>114639.05</v>
      </c>
      <c r="O504" s="319">
        <v>92684.84</v>
      </c>
      <c r="P504" s="319">
        <v>18863.5</v>
      </c>
      <c r="Q504" s="319">
        <v>28315.7</v>
      </c>
      <c r="R504" s="319">
        <v>20256.599999999999</v>
      </c>
      <c r="S504" s="319">
        <v>28659.88</v>
      </c>
      <c r="T504" s="319">
        <v>27289.65</v>
      </c>
      <c r="U504" s="319">
        <v>91668.81</v>
      </c>
      <c r="V504" s="319">
        <v>60713.15</v>
      </c>
      <c r="W504" s="319">
        <v>10783.6</v>
      </c>
      <c r="X504" s="319">
        <v>27897.15</v>
      </c>
      <c r="Y504" s="319">
        <v>8930.5</v>
      </c>
      <c r="Z504" s="319">
        <v>8102.85</v>
      </c>
      <c r="AA504" s="319">
        <v>216382.78</v>
      </c>
      <c r="AB504" s="319">
        <v>22610.3</v>
      </c>
      <c r="AC504" s="319">
        <v>8212.4</v>
      </c>
      <c r="AD504" s="319">
        <v>298748.81</v>
      </c>
      <c r="AE504" s="319">
        <v>5480.7</v>
      </c>
      <c r="AF504" s="319">
        <v>49529.49</v>
      </c>
      <c r="AG504" s="319">
        <v>13475.75</v>
      </c>
      <c r="AH504" s="319">
        <v>8582.2000000000007</v>
      </c>
      <c r="AI504" s="319">
        <v>23336.9</v>
      </c>
      <c r="AJ504" s="319">
        <v>13421.85</v>
      </c>
      <c r="AK504" s="319">
        <v>10798.95</v>
      </c>
      <c r="AL504" s="319">
        <v>83989.15</v>
      </c>
      <c r="AM504" s="319">
        <v>22570.25</v>
      </c>
      <c r="AN504" s="319">
        <v>40355.629999999997</v>
      </c>
      <c r="AO504" s="319">
        <v>11357.9</v>
      </c>
      <c r="AP504" s="319">
        <v>16682.650000000001</v>
      </c>
      <c r="AQ504" s="319">
        <v>4364.5</v>
      </c>
      <c r="AR504" s="319">
        <v>19057.240000000002</v>
      </c>
      <c r="AS504" s="319">
        <v>7435.55</v>
      </c>
      <c r="AT504" s="319">
        <v>30545.45</v>
      </c>
      <c r="AU504" s="319">
        <v>27680.7</v>
      </c>
      <c r="AV504" s="319">
        <v>21400.2</v>
      </c>
      <c r="AW504" s="319">
        <v>357780.6</v>
      </c>
      <c r="AX504" s="319">
        <v>10301.049999999999</v>
      </c>
      <c r="AY504" s="319">
        <v>28440.7</v>
      </c>
      <c r="AZ504" s="319">
        <v>30142.94</v>
      </c>
      <c r="BA504" s="319">
        <v>6682.2</v>
      </c>
      <c r="BB504" s="319">
        <v>16274.25</v>
      </c>
      <c r="BC504" s="319">
        <v>93189.71</v>
      </c>
      <c r="BD504" s="319">
        <v>58815.5</v>
      </c>
      <c r="BE504" s="319">
        <v>107279.35</v>
      </c>
      <c r="BF504" s="319">
        <v>47516.42</v>
      </c>
      <c r="BG504" s="319">
        <v>8698.15</v>
      </c>
      <c r="BH504" s="319">
        <v>8221.15</v>
      </c>
      <c r="BI504" s="319">
        <v>102209.35</v>
      </c>
      <c r="BJ504" s="319">
        <v>4383.8999999999996</v>
      </c>
      <c r="BK504" s="319">
        <v>42248.67</v>
      </c>
      <c r="BL504" s="319">
        <v>9050.5</v>
      </c>
      <c r="BM504" s="319">
        <v>19461.650000000001</v>
      </c>
      <c r="BN504" s="319">
        <v>79789.8</v>
      </c>
      <c r="BO504" s="319">
        <v>51465.64</v>
      </c>
      <c r="BP504" s="319">
        <v>12499.3</v>
      </c>
      <c r="BQ504" s="319">
        <v>10009.799999999999</v>
      </c>
      <c r="BR504" s="319">
        <v>53505.13</v>
      </c>
      <c r="BS504" s="319">
        <v>55257.25</v>
      </c>
      <c r="BT504" s="319">
        <v>6239.25</v>
      </c>
      <c r="BU504" s="319">
        <v>5616.75</v>
      </c>
      <c r="BV504" s="319">
        <v>20255.849999999999</v>
      </c>
      <c r="BW504" s="319">
        <v>56668.33</v>
      </c>
      <c r="BX504" s="319">
        <v>25030.5</v>
      </c>
      <c r="BY504" s="319">
        <v>76551.17</v>
      </c>
      <c r="BZ504" s="319">
        <v>9629.6</v>
      </c>
      <c r="CA504" s="319">
        <v>15424.75</v>
      </c>
      <c r="CB504" s="319">
        <v>19740.3</v>
      </c>
      <c r="CC504" s="319">
        <v>34285.72</v>
      </c>
      <c r="CD504" s="319">
        <v>62069.16</v>
      </c>
      <c r="CE504" s="319">
        <v>33019.199999999997</v>
      </c>
      <c r="CF504" s="319">
        <v>89213.74</v>
      </c>
      <c r="CG504" s="319">
        <v>91623.75</v>
      </c>
      <c r="CH504" s="319">
        <v>13817.3</v>
      </c>
      <c r="CI504" s="319">
        <v>353812.35</v>
      </c>
      <c r="CJ504" s="319">
        <v>19132.8</v>
      </c>
      <c r="CK504" s="319">
        <v>12827.45</v>
      </c>
      <c r="CL504" s="319">
        <v>15884.55</v>
      </c>
      <c r="CM504" s="319">
        <v>5107.8</v>
      </c>
      <c r="CN504" s="319">
        <v>62359.9</v>
      </c>
      <c r="CO504" s="319">
        <v>35572.15</v>
      </c>
      <c r="CP504" s="319">
        <v>15275.6</v>
      </c>
      <c r="CQ504" s="319">
        <v>42140.32</v>
      </c>
      <c r="CR504" s="319">
        <v>8953.35</v>
      </c>
      <c r="CS504" s="319">
        <v>13744.5</v>
      </c>
      <c r="CT504" s="319">
        <v>20892.599999999999</v>
      </c>
      <c r="CU504" s="319">
        <v>4367.07</v>
      </c>
      <c r="CV504" s="319">
        <v>6643.35</v>
      </c>
      <c r="CW504" s="319">
        <v>11879.7</v>
      </c>
      <c r="CX504" s="319">
        <v>24105.8</v>
      </c>
      <c r="CY504" s="319">
        <v>20554.8</v>
      </c>
      <c r="CZ504" s="319">
        <v>99488.1</v>
      </c>
      <c r="DA504" s="319">
        <v>0</v>
      </c>
      <c r="DB504" s="319">
        <v>98611.76</v>
      </c>
      <c r="DC504" s="319">
        <v>50745.48</v>
      </c>
      <c r="DD504" s="319">
        <v>565725.46</v>
      </c>
      <c r="DE504" s="319">
        <v>427192.1</v>
      </c>
      <c r="DF504" s="319">
        <v>18486.8</v>
      </c>
      <c r="DG504" s="319">
        <v>19379</v>
      </c>
      <c r="DH504" s="319">
        <v>28729.88</v>
      </c>
      <c r="DI504" s="319">
        <v>22152.15</v>
      </c>
      <c r="DJ504" s="319">
        <v>89574.7</v>
      </c>
      <c r="DK504" s="319">
        <v>29198.1</v>
      </c>
      <c r="DL504" s="319">
        <v>14264.4</v>
      </c>
      <c r="DM504" s="319">
        <v>0</v>
      </c>
      <c r="DN504" s="319">
        <v>9173.2000000000007</v>
      </c>
      <c r="DO504" s="319">
        <v>0</v>
      </c>
      <c r="DP504" s="319">
        <v>6692.35</v>
      </c>
      <c r="DQ504" s="319">
        <v>6280.3</v>
      </c>
      <c r="DR504" s="319">
        <v>47438.2</v>
      </c>
      <c r="DS504" s="319">
        <v>111147.29</v>
      </c>
      <c r="DT504" s="319">
        <v>54103.43</v>
      </c>
      <c r="DU504" s="319">
        <v>83042.55</v>
      </c>
      <c r="DV504" s="319">
        <v>4483.75</v>
      </c>
      <c r="DW504" s="319">
        <v>56557.7</v>
      </c>
      <c r="DX504" s="319">
        <v>42296.95</v>
      </c>
      <c r="DY504" s="319">
        <v>31637.8</v>
      </c>
      <c r="DZ504" s="319">
        <v>39330.21</v>
      </c>
      <c r="EA504" s="319">
        <v>235656.89</v>
      </c>
      <c r="EB504" s="319">
        <v>31286.34</v>
      </c>
      <c r="EC504" s="319">
        <v>13210.11</v>
      </c>
      <c r="ED504" s="319">
        <v>18988.650000000001</v>
      </c>
      <c r="EE504" s="319">
        <v>20476.8</v>
      </c>
      <c r="EF504" s="319">
        <v>2988.7</v>
      </c>
      <c r="EG504" s="319">
        <v>63037.06</v>
      </c>
      <c r="EH504" s="319">
        <v>21463.95</v>
      </c>
      <c r="EI504" s="319">
        <v>41576.949999999997</v>
      </c>
      <c r="EJ504" s="319">
        <v>50136.6</v>
      </c>
      <c r="EK504" s="319">
        <v>19278.05</v>
      </c>
      <c r="EL504" s="319">
        <v>24765.95</v>
      </c>
      <c r="EM504" s="319">
        <v>50917.66</v>
      </c>
      <c r="EN504" s="319">
        <v>19326.25</v>
      </c>
      <c r="EO504" s="319">
        <v>47622.5</v>
      </c>
      <c r="EP504" s="319">
        <v>43305.89</v>
      </c>
      <c r="EQ504" s="319">
        <v>8313.2999999999993</v>
      </c>
      <c r="ER504" s="319">
        <v>76848.14</v>
      </c>
      <c r="ES504" s="319">
        <v>5147.95</v>
      </c>
      <c r="ET504" s="319">
        <v>12334.7</v>
      </c>
      <c r="EU504" s="319">
        <v>8396.75</v>
      </c>
      <c r="EV504" s="319">
        <v>3481.5</v>
      </c>
      <c r="EW504" s="319">
        <v>13326.79</v>
      </c>
      <c r="EX504" s="319">
        <v>25013.85</v>
      </c>
      <c r="EY504" s="319">
        <v>193067.23</v>
      </c>
      <c r="EZ504" s="319">
        <v>2468500.1</v>
      </c>
      <c r="FA504" s="319">
        <v>37565.75</v>
      </c>
      <c r="FB504" s="319">
        <v>11190.55</v>
      </c>
      <c r="FC504" s="319">
        <v>150422.69</v>
      </c>
      <c r="FD504" s="319">
        <v>21442.400000000001</v>
      </c>
      <c r="FE504" s="319">
        <v>262538.14</v>
      </c>
      <c r="FF504" s="319">
        <v>29924</v>
      </c>
      <c r="FG504" s="319">
        <v>3319.45</v>
      </c>
      <c r="FH504" s="319">
        <v>54476.87</v>
      </c>
      <c r="FI504" s="319">
        <v>4124.3500000000004</v>
      </c>
      <c r="FJ504" s="319">
        <v>71591.649999999994</v>
      </c>
      <c r="FK504" s="319">
        <v>19051.099999999999</v>
      </c>
      <c r="FL504" s="319">
        <v>6102.8</v>
      </c>
      <c r="FM504" s="319">
        <v>48458.1</v>
      </c>
      <c r="FN504" s="319">
        <v>26922.48</v>
      </c>
      <c r="FO504" s="319">
        <v>22794.3</v>
      </c>
      <c r="FP504" s="319">
        <v>33486</v>
      </c>
      <c r="FQ504" s="319">
        <v>16703.599999999999</v>
      </c>
      <c r="FR504" s="319">
        <v>220601.89</v>
      </c>
      <c r="FS504" s="319">
        <v>20208.29</v>
      </c>
      <c r="FT504" s="319">
        <v>12056.08</v>
      </c>
      <c r="FU504" s="319">
        <v>9729.6</v>
      </c>
      <c r="FV504" s="319">
        <v>2503.35</v>
      </c>
      <c r="FW504" s="319">
        <v>582.45000000000005</v>
      </c>
      <c r="FX504" s="319">
        <v>37480.75</v>
      </c>
      <c r="FY504" s="319">
        <v>63461.33</v>
      </c>
      <c r="FZ504" s="319">
        <v>8530.35</v>
      </c>
      <c r="GA504" s="319">
        <v>12019</v>
      </c>
      <c r="GB504" s="319">
        <v>15591.2</v>
      </c>
      <c r="GC504" s="319">
        <v>5622.35</v>
      </c>
      <c r="GD504" s="319">
        <v>15781.5</v>
      </c>
      <c r="GE504" s="319">
        <v>21186.13</v>
      </c>
      <c r="GF504" s="319">
        <v>20842.22</v>
      </c>
      <c r="GG504" s="319">
        <v>75633.95</v>
      </c>
      <c r="GH504" s="319">
        <v>8849.2999999999993</v>
      </c>
      <c r="GI504" s="319">
        <v>25013.3</v>
      </c>
      <c r="GJ504" s="319">
        <v>16015.2</v>
      </c>
      <c r="GK504" s="319">
        <v>242614.88</v>
      </c>
      <c r="GL504" s="319">
        <v>46638.85</v>
      </c>
      <c r="GM504" s="319">
        <v>675402.84</v>
      </c>
      <c r="GN504" s="319">
        <v>43066.400000000001</v>
      </c>
      <c r="GO504" s="319">
        <v>81070.3</v>
      </c>
      <c r="GP504" s="319">
        <v>4049.3</v>
      </c>
      <c r="GQ504" s="319">
        <v>4292.1499999999996</v>
      </c>
      <c r="GR504" s="319">
        <v>21447.25</v>
      </c>
      <c r="GS504" s="319">
        <v>698211.25</v>
      </c>
      <c r="GT504" s="319">
        <v>14925.85</v>
      </c>
      <c r="GU504" s="319">
        <v>80250.990000000005</v>
      </c>
      <c r="GV504" s="319">
        <v>12632.65</v>
      </c>
      <c r="GW504" s="319">
        <v>4204.8</v>
      </c>
      <c r="GX504" s="319">
        <v>298877.40999999997</v>
      </c>
      <c r="GY504" s="319">
        <v>14243.3</v>
      </c>
      <c r="GZ504" s="319">
        <v>11997.4</v>
      </c>
      <c r="HA504" s="319">
        <v>45633.2</v>
      </c>
      <c r="HB504" s="319">
        <v>12755.52</v>
      </c>
      <c r="HC504" s="319">
        <v>351005.21</v>
      </c>
      <c r="HD504" s="319">
        <v>0</v>
      </c>
      <c r="HE504" s="319">
        <v>19675.75</v>
      </c>
      <c r="HF504" s="319">
        <v>30508.1</v>
      </c>
      <c r="HG504" s="319">
        <v>83858.95</v>
      </c>
      <c r="HH504" s="319">
        <v>160890.44</v>
      </c>
      <c r="HI504" s="319">
        <v>82439.8</v>
      </c>
      <c r="HJ504" s="319">
        <v>33178.410000000003</v>
      </c>
      <c r="HK504" s="319">
        <v>5296.7</v>
      </c>
      <c r="HL504" s="319">
        <v>17105.25</v>
      </c>
      <c r="HM504" s="319">
        <v>13576.4</v>
      </c>
      <c r="HN504" s="319">
        <v>13255.85</v>
      </c>
      <c r="HO504" s="319">
        <v>18656.8</v>
      </c>
      <c r="HP504" s="319">
        <v>106186</v>
      </c>
      <c r="HQ504" s="319">
        <v>1990.75</v>
      </c>
      <c r="HR504" s="319">
        <v>140385.73000000001</v>
      </c>
      <c r="HS504" s="319">
        <v>4496.6499999999996</v>
      </c>
      <c r="HT504" s="319">
        <v>143447.26999999999</v>
      </c>
      <c r="HU504" s="319">
        <v>7395.55</v>
      </c>
      <c r="HV504" s="319">
        <v>43622.85</v>
      </c>
      <c r="HW504" s="319">
        <v>239348.41</v>
      </c>
      <c r="HX504" s="319">
        <v>9939.4</v>
      </c>
      <c r="HY504" s="319">
        <v>284685.98</v>
      </c>
      <c r="HZ504" s="319">
        <v>28293.05</v>
      </c>
      <c r="IA504" s="319">
        <v>3444.6</v>
      </c>
      <c r="IB504" s="319">
        <v>28988.71</v>
      </c>
      <c r="IC504" s="319">
        <v>262695.26</v>
      </c>
      <c r="ID504" s="319">
        <v>13302.7</v>
      </c>
      <c r="IE504" s="319">
        <v>39569.050000000003</v>
      </c>
      <c r="IF504" s="319">
        <v>15781.95</v>
      </c>
      <c r="IG504" s="319">
        <v>8559.25</v>
      </c>
      <c r="IH504" s="319">
        <v>1305.05</v>
      </c>
      <c r="II504" s="319">
        <v>14274.5</v>
      </c>
      <c r="IJ504" s="319">
        <v>36122.67</v>
      </c>
      <c r="IK504" s="319">
        <v>7035.05</v>
      </c>
      <c r="IL504" s="319">
        <v>16257.61</v>
      </c>
      <c r="IM504" s="319">
        <v>29357.19</v>
      </c>
      <c r="IN504" s="319">
        <v>73791.77</v>
      </c>
      <c r="IO504" s="319">
        <v>24801.599999999999</v>
      </c>
      <c r="IP504" s="319">
        <v>14155.35</v>
      </c>
      <c r="IQ504" s="319">
        <v>16737.25</v>
      </c>
      <c r="IR504" s="319">
        <v>151857.75</v>
      </c>
      <c r="IS504" s="319">
        <v>71420.33</v>
      </c>
      <c r="IT504" s="319">
        <v>31914.61</v>
      </c>
      <c r="IU504" s="319">
        <v>5133.1000000000004</v>
      </c>
      <c r="IV504" s="319">
        <v>56122.27</v>
      </c>
      <c r="IW504" s="319">
        <v>31283.78</v>
      </c>
      <c r="IX504" s="319">
        <v>3565.1</v>
      </c>
      <c r="IY504" s="319">
        <v>54316.25</v>
      </c>
      <c r="IZ504" s="319">
        <v>8849.42</v>
      </c>
      <c r="JA504" s="319">
        <v>20950.849999999999</v>
      </c>
      <c r="JB504" s="319">
        <v>7507.15</v>
      </c>
      <c r="JC504" s="319">
        <v>37965.75</v>
      </c>
      <c r="JD504" s="319">
        <v>16467.05</v>
      </c>
      <c r="JE504" s="319">
        <v>4232.3999999999996</v>
      </c>
      <c r="JF504" s="319">
        <v>16804.45</v>
      </c>
      <c r="JG504" s="319">
        <v>12837.25</v>
      </c>
      <c r="JH504" s="319">
        <v>10621.65</v>
      </c>
      <c r="JI504" s="319">
        <v>20898.189999999999</v>
      </c>
      <c r="JJ504" s="319">
        <v>63733.919999999998</v>
      </c>
      <c r="JK504" s="319">
        <v>6982.8</v>
      </c>
      <c r="JL504" s="319">
        <v>19073.95</v>
      </c>
      <c r="JM504" s="319">
        <v>7573.65</v>
      </c>
      <c r="JN504" s="319">
        <v>7625.05</v>
      </c>
      <c r="JO504" s="319">
        <v>57665.07</v>
      </c>
      <c r="JP504" s="319">
        <v>20298.419999999998</v>
      </c>
      <c r="JQ504" s="319">
        <v>3353.1</v>
      </c>
      <c r="JR504" s="319">
        <v>4044.9</v>
      </c>
      <c r="JS504" s="319">
        <v>40062.15</v>
      </c>
      <c r="JT504" s="319">
        <v>22294.799999999999</v>
      </c>
      <c r="JU504" s="319">
        <v>14742.2</v>
      </c>
      <c r="JV504" s="319">
        <v>641476.92000000004</v>
      </c>
      <c r="JW504" s="319">
        <v>24205.29</v>
      </c>
      <c r="JX504" s="319">
        <v>17790.400000000001</v>
      </c>
      <c r="JY504" s="319">
        <v>4866.2</v>
      </c>
      <c r="JZ504" s="319">
        <v>5878.55</v>
      </c>
      <c r="KA504" s="319">
        <v>20766.95</v>
      </c>
      <c r="KB504" s="319">
        <v>17959.7</v>
      </c>
      <c r="KC504" s="319">
        <v>25691.119999999999</v>
      </c>
      <c r="KD504" s="319">
        <v>10146.25</v>
      </c>
      <c r="KE504" s="319">
        <v>52239.25</v>
      </c>
      <c r="KF504" s="319">
        <v>16392.849999999999</v>
      </c>
      <c r="KG504" s="319">
        <v>18474.3</v>
      </c>
      <c r="KH504" s="319">
        <v>21594.35</v>
      </c>
      <c r="KI504" s="319">
        <v>38399.4</v>
      </c>
      <c r="KJ504" s="319">
        <v>34122.85</v>
      </c>
      <c r="KK504" s="319">
        <v>5923.35</v>
      </c>
      <c r="KL504" s="319">
        <v>28268.05</v>
      </c>
      <c r="KM504" s="319">
        <v>17174.75</v>
      </c>
      <c r="KN504" s="319">
        <v>6018</v>
      </c>
      <c r="KO504" s="319">
        <v>73997.3</v>
      </c>
      <c r="KP504" s="319">
        <v>30966.95</v>
      </c>
      <c r="KQ504" s="319">
        <v>839022.26</v>
      </c>
      <c r="KR504" s="319">
        <v>40114.75</v>
      </c>
      <c r="KS504" s="318">
        <v>56317.45</v>
      </c>
      <c r="KU504" s="312">
        <v>31</v>
      </c>
      <c r="KV504" s="312">
        <v>317</v>
      </c>
      <c r="KY504" s="312" t="s">
        <v>943</v>
      </c>
    </row>
    <row r="505" spans="1:311" x14ac:dyDescent="0.25">
      <c r="A505" s="317">
        <v>2023</v>
      </c>
      <c r="B505" s="316" t="s">
        <v>891</v>
      </c>
      <c r="C505" s="316" t="s">
        <v>911</v>
      </c>
      <c r="D505" s="316" t="s">
        <v>912</v>
      </c>
      <c r="E505" s="316" t="s">
        <v>846</v>
      </c>
      <c r="F505" s="315">
        <v>283463.15999999997</v>
      </c>
      <c r="G505" s="315">
        <v>207018.82</v>
      </c>
      <c r="H505" s="315">
        <v>3088945.15</v>
      </c>
      <c r="I505" s="315">
        <v>281301.02</v>
      </c>
      <c r="J505" s="315">
        <v>51473.01</v>
      </c>
      <c r="K505" s="315">
        <v>379225.78</v>
      </c>
      <c r="L505" s="315">
        <v>1021355.45</v>
      </c>
      <c r="M505" s="315">
        <v>440722.77</v>
      </c>
      <c r="N505" s="315">
        <v>2240738.56</v>
      </c>
      <c r="O505" s="315">
        <v>2273603.11</v>
      </c>
      <c r="P505" s="315">
        <v>461336.53</v>
      </c>
      <c r="Q505" s="315">
        <v>171426.76</v>
      </c>
      <c r="R505" s="315">
        <v>762104.07</v>
      </c>
      <c r="S505" s="315">
        <v>426854.72</v>
      </c>
      <c r="T505" s="315">
        <v>222639.83</v>
      </c>
      <c r="U505" s="315">
        <v>584468.49</v>
      </c>
      <c r="V505" s="315">
        <v>1225737.97</v>
      </c>
      <c r="W505" s="315">
        <v>59999.73</v>
      </c>
      <c r="X505" s="315">
        <v>282959.43</v>
      </c>
      <c r="Y505" s="315">
        <v>114393.65</v>
      </c>
      <c r="Z505" s="315">
        <v>110461.81</v>
      </c>
      <c r="AA505" s="315">
        <v>3960139.84</v>
      </c>
      <c r="AB505" s="315">
        <v>651996.85</v>
      </c>
      <c r="AC505" s="315">
        <v>214386.95</v>
      </c>
      <c r="AD505" s="315">
        <v>3867475.28</v>
      </c>
      <c r="AE505" s="315">
        <v>143203.04999999999</v>
      </c>
      <c r="AF505" s="315">
        <v>407891.99</v>
      </c>
      <c r="AG505" s="315">
        <v>65127.93</v>
      </c>
      <c r="AH505" s="315">
        <v>216921.52</v>
      </c>
      <c r="AI505" s="315">
        <v>448461.43</v>
      </c>
      <c r="AJ505" s="315">
        <v>441338.57</v>
      </c>
      <c r="AK505" s="315">
        <v>68521.39</v>
      </c>
      <c r="AL505" s="315">
        <v>2607758.27</v>
      </c>
      <c r="AM505" s="315">
        <v>130881.63</v>
      </c>
      <c r="AN505" s="315">
        <v>290719.5</v>
      </c>
      <c r="AO505" s="315">
        <v>142510.73000000001</v>
      </c>
      <c r="AP505" s="315">
        <v>215328.77</v>
      </c>
      <c r="AQ505" s="315">
        <v>60896.73</v>
      </c>
      <c r="AR505" s="315">
        <v>501224.37</v>
      </c>
      <c r="AS505" s="315">
        <v>268149.37</v>
      </c>
      <c r="AT505" s="315">
        <v>168455.25</v>
      </c>
      <c r="AU505" s="315">
        <v>254550.65</v>
      </c>
      <c r="AV505" s="315">
        <v>245014.72</v>
      </c>
      <c r="AW505" s="315">
        <v>2403865.9300000002</v>
      </c>
      <c r="AX505" s="315">
        <v>58548.68</v>
      </c>
      <c r="AY505" s="315">
        <v>346211.35</v>
      </c>
      <c r="AZ505" s="315">
        <v>503712.68</v>
      </c>
      <c r="BA505" s="315">
        <v>78456.600000000006</v>
      </c>
      <c r="BB505" s="315">
        <v>221459.1</v>
      </c>
      <c r="BC505" s="315">
        <v>914274.82</v>
      </c>
      <c r="BD505" s="315">
        <v>1696758.04</v>
      </c>
      <c r="BE505" s="315">
        <v>288967.26</v>
      </c>
      <c r="BF505" s="315">
        <v>251376.09</v>
      </c>
      <c r="BG505" s="315">
        <v>101941.75999999999</v>
      </c>
      <c r="BH505" s="315">
        <v>138024.89000000001</v>
      </c>
      <c r="BI505" s="315">
        <v>1989978.46</v>
      </c>
      <c r="BJ505" s="315">
        <v>106975.48</v>
      </c>
      <c r="BK505" s="315">
        <v>641044.66</v>
      </c>
      <c r="BL505" s="315">
        <v>40877.550000000003</v>
      </c>
      <c r="BM505" s="315">
        <v>171829.8</v>
      </c>
      <c r="BN505" s="315">
        <v>914927.03</v>
      </c>
      <c r="BO505" s="315">
        <v>400744.17</v>
      </c>
      <c r="BP505" s="315">
        <v>210116.46</v>
      </c>
      <c r="BQ505" s="315">
        <v>115609.29</v>
      </c>
      <c r="BR505" s="315">
        <v>358083.18</v>
      </c>
      <c r="BS505" s="315">
        <v>485753.93</v>
      </c>
      <c r="BT505" s="315">
        <v>224154.71</v>
      </c>
      <c r="BU505" s="315">
        <v>106482.6</v>
      </c>
      <c r="BV505" s="315">
        <v>186998.91</v>
      </c>
      <c r="BW505" s="315">
        <v>1125899.1000000001</v>
      </c>
      <c r="BX505" s="315">
        <v>409959.24</v>
      </c>
      <c r="BY505" s="315">
        <v>1039882.01</v>
      </c>
      <c r="BZ505" s="315">
        <v>127451.59</v>
      </c>
      <c r="CA505" s="315">
        <v>329394.8</v>
      </c>
      <c r="CB505" s="315">
        <v>76912.47</v>
      </c>
      <c r="CC505" s="315">
        <v>1099545.48</v>
      </c>
      <c r="CD505" s="315">
        <v>603403.87</v>
      </c>
      <c r="CE505" s="315">
        <v>979454.66</v>
      </c>
      <c r="CF505" s="315">
        <v>1755498.88</v>
      </c>
      <c r="CG505" s="315">
        <v>663210.09</v>
      </c>
      <c r="CH505" s="315">
        <v>336745.99</v>
      </c>
      <c r="CI505" s="315">
        <v>1978515.12</v>
      </c>
      <c r="CJ505" s="315">
        <v>98797.95</v>
      </c>
      <c r="CK505" s="315">
        <v>90069.95</v>
      </c>
      <c r="CL505" s="315">
        <v>205264.16</v>
      </c>
      <c r="CM505" s="315">
        <v>65895.600000000006</v>
      </c>
      <c r="CN505" s="315">
        <v>572791.74</v>
      </c>
      <c r="CO505" s="315">
        <v>767932.91</v>
      </c>
      <c r="CP505" s="315">
        <v>41627.019999999997</v>
      </c>
      <c r="CQ505" s="315">
        <v>475061.7</v>
      </c>
      <c r="CR505" s="315">
        <v>78701.98</v>
      </c>
      <c r="CS505" s="315">
        <v>258820.66</v>
      </c>
      <c r="CT505" s="315">
        <v>500895.99</v>
      </c>
      <c r="CU505" s="315">
        <v>792046.35</v>
      </c>
      <c r="CV505" s="315">
        <v>240599.56</v>
      </c>
      <c r="CW505" s="315">
        <v>214234.79</v>
      </c>
      <c r="CX505" s="315">
        <v>229102.41</v>
      </c>
      <c r="CY505" s="315">
        <v>298129.03000000003</v>
      </c>
      <c r="CZ505" s="315">
        <v>977440.32</v>
      </c>
      <c r="DA505" s="315">
        <v>834363.61</v>
      </c>
      <c r="DB505" s="315">
        <v>1660019.24</v>
      </c>
      <c r="DC505" s="315">
        <v>385669.37</v>
      </c>
      <c r="DD505" s="315">
        <v>3040143.22</v>
      </c>
      <c r="DE505" s="315">
        <v>2480721.16</v>
      </c>
      <c r="DF505" s="315">
        <v>91756.160000000003</v>
      </c>
      <c r="DG505" s="315">
        <v>241325.13</v>
      </c>
      <c r="DH505" s="315">
        <v>149752.99</v>
      </c>
      <c r="DI505" s="315">
        <v>235962.12</v>
      </c>
      <c r="DJ505" s="315">
        <v>958623.7</v>
      </c>
      <c r="DK505" s="315">
        <v>688285.31</v>
      </c>
      <c r="DL505" s="315">
        <v>266799.61</v>
      </c>
      <c r="DM505" s="315">
        <v>150209.66</v>
      </c>
      <c r="DN505" s="315">
        <v>108593.27</v>
      </c>
      <c r="DO505" s="315">
        <v>165919.67000000001</v>
      </c>
      <c r="DP505" s="315">
        <v>97219.31</v>
      </c>
      <c r="DQ505" s="315">
        <v>95859.4</v>
      </c>
      <c r="DR505" s="315">
        <v>417257.15</v>
      </c>
      <c r="DS505" s="315">
        <v>1372237.8</v>
      </c>
      <c r="DT505" s="315">
        <v>748158.59</v>
      </c>
      <c r="DU505" s="315">
        <v>886579.55</v>
      </c>
      <c r="DV505" s="315">
        <v>87695.58</v>
      </c>
      <c r="DW505" s="315">
        <v>352843.04</v>
      </c>
      <c r="DX505" s="315">
        <v>784781.79</v>
      </c>
      <c r="DY505" s="315">
        <v>455148.47</v>
      </c>
      <c r="DZ505" s="315">
        <v>417003.11</v>
      </c>
      <c r="EA505" s="315">
        <v>3094469.04</v>
      </c>
      <c r="EB505" s="315">
        <v>205349.71</v>
      </c>
      <c r="EC505" s="315">
        <v>310889.99</v>
      </c>
      <c r="ED505" s="315">
        <v>241745.22</v>
      </c>
      <c r="EE505" s="315">
        <v>224679.48</v>
      </c>
      <c r="EF505" s="315">
        <v>20339.79</v>
      </c>
      <c r="EG505" s="315">
        <v>1283742.92</v>
      </c>
      <c r="EH505" s="315">
        <v>1838967.08</v>
      </c>
      <c r="EI505" s="315">
        <v>991643.01</v>
      </c>
      <c r="EJ505" s="315">
        <v>1042866.71</v>
      </c>
      <c r="EK505" s="315">
        <v>193200.84</v>
      </c>
      <c r="EL505" s="315">
        <v>97223.82</v>
      </c>
      <c r="EM505" s="315">
        <v>563698.59</v>
      </c>
      <c r="EN505" s="315">
        <v>534307.83999999997</v>
      </c>
      <c r="EO505" s="315">
        <v>385084.23</v>
      </c>
      <c r="EP505" s="315">
        <v>454559.98</v>
      </c>
      <c r="EQ505" s="315">
        <v>154371.13</v>
      </c>
      <c r="ER505" s="315">
        <v>749932.45</v>
      </c>
      <c r="ES505" s="315">
        <v>115477.22</v>
      </c>
      <c r="ET505" s="315">
        <v>521503.61</v>
      </c>
      <c r="EU505" s="315">
        <v>167246.04</v>
      </c>
      <c r="EV505" s="315">
        <v>67654.37</v>
      </c>
      <c r="EW505" s="315">
        <v>348025.52</v>
      </c>
      <c r="EX505" s="315">
        <v>266921.75</v>
      </c>
      <c r="EY505" s="315">
        <v>2861289.18</v>
      </c>
      <c r="EZ505" s="315">
        <v>142595355.19999999</v>
      </c>
      <c r="FA505" s="315">
        <v>404043.38</v>
      </c>
      <c r="FB505" s="315">
        <v>564043.49</v>
      </c>
      <c r="FC505" s="315">
        <v>1480972.78</v>
      </c>
      <c r="FD505" s="315">
        <v>526474.22</v>
      </c>
      <c r="FE505" s="315">
        <v>3240744.35</v>
      </c>
      <c r="FF505" s="315">
        <v>661401.37</v>
      </c>
      <c r="FG505" s="315">
        <v>64603.48</v>
      </c>
      <c r="FH505" s="315">
        <v>1959550.89</v>
      </c>
      <c r="FI505" s="315">
        <v>251471.85</v>
      </c>
      <c r="FJ505" s="315">
        <v>1214358.3799999999</v>
      </c>
      <c r="FK505" s="315">
        <v>359870.59</v>
      </c>
      <c r="FL505" s="315">
        <v>44221.21</v>
      </c>
      <c r="FM505" s="315">
        <v>1255586.98</v>
      </c>
      <c r="FN505" s="315">
        <v>176929.32</v>
      </c>
      <c r="FO505" s="315">
        <v>224167.56</v>
      </c>
      <c r="FP505" s="315">
        <v>165087.26999999999</v>
      </c>
      <c r="FQ505" s="315">
        <v>110409.22</v>
      </c>
      <c r="FR505" s="315">
        <v>4781989.37</v>
      </c>
      <c r="FS505" s="315">
        <v>158064.34</v>
      </c>
      <c r="FT505" s="315">
        <v>187006.28</v>
      </c>
      <c r="FU505" s="315">
        <v>280143.65999999997</v>
      </c>
      <c r="FV505" s="315">
        <v>43194.82</v>
      </c>
      <c r="FW505" s="315">
        <v>12528.14</v>
      </c>
      <c r="FX505" s="315">
        <v>257969.22</v>
      </c>
      <c r="FY505" s="315">
        <v>747884.28</v>
      </c>
      <c r="FZ505" s="315">
        <v>71197.399999999994</v>
      </c>
      <c r="GA505" s="315">
        <v>115167.18</v>
      </c>
      <c r="GB505" s="315">
        <v>272792.86</v>
      </c>
      <c r="GC505" s="315">
        <v>135818.16</v>
      </c>
      <c r="GD505" s="315">
        <v>339816.92</v>
      </c>
      <c r="GE505" s="315">
        <v>791762</v>
      </c>
      <c r="GF505" s="315">
        <v>234199.69</v>
      </c>
      <c r="GG505" s="315">
        <v>880972.48</v>
      </c>
      <c r="GH505" s="315">
        <v>127702.14</v>
      </c>
      <c r="GI505" s="315">
        <v>528167.9</v>
      </c>
      <c r="GJ505" s="315">
        <v>292693.69</v>
      </c>
      <c r="GK505" s="315">
        <v>10108631.720000001</v>
      </c>
      <c r="GL505" s="315">
        <v>774302.55</v>
      </c>
      <c r="GM505" s="315">
        <v>6292156.4400000004</v>
      </c>
      <c r="GN505" s="315">
        <v>227044.73</v>
      </c>
      <c r="GO505" s="315">
        <v>1530084.96</v>
      </c>
      <c r="GP505" s="315">
        <v>115623.58</v>
      </c>
      <c r="GQ505" s="315">
        <v>9726.9699999999993</v>
      </c>
      <c r="GR505" s="315">
        <v>340356.18</v>
      </c>
      <c r="GS505" s="315">
        <v>5145394.6500000004</v>
      </c>
      <c r="GT505" s="315">
        <v>71474.23</v>
      </c>
      <c r="GU505" s="315">
        <v>2710748.06</v>
      </c>
      <c r="GV505" s="315">
        <v>157700.07999999999</v>
      </c>
      <c r="GW505" s="315">
        <v>71780</v>
      </c>
      <c r="GX505" s="315">
        <v>1585854.11</v>
      </c>
      <c r="GY505" s="315">
        <v>91165.51</v>
      </c>
      <c r="GZ505" s="315">
        <v>804789.09</v>
      </c>
      <c r="HA505" s="315">
        <v>870247.58</v>
      </c>
      <c r="HB505" s="315">
        <v>173993.18</v>
      </c>
      <c r="HC505" s="315">
        <v>2879041.87</v>
      </c>
      <c r="HD505" s="315">
        <v>20691.66</v>
      </c>
      <c r="HE505" s="315">
        <v>221134.76</v>
      </c>
      <c r="HF505" s="315">
        <v>239657.26</v>
      </c>
      <c r="HG505" s="315">
        <v>628255.92000000004</v>
      </c>
      <c r="HH505" s="315">
        <v>2306476.79</v>
      </c>
      <c r="HI505" s="315">
        <v>810407.39</v>
      </c>
      <c r="HJ505" s="315">
        <v>362996.12</v>
      </c>
      <c r="HK505" s="315">
        <v>107146.91</v>
      </c>
      <c r="HL505" s="315">
        <v>240139.99</v>
      </c>
      <c r="HM505" s="315">
        <v>330313.26</v>
      </c>
      <c r="HN505" s="315">
        <v>163688.51999999999</v>
      </c>
      <c r="HO505" s="315">
        <v>142812.07999999999</v>
      </c>
      <c r="HP505" s="315">
        <v>3559183.37</v>
      </c>
      <c r="HQ505" s="315">
        <v>58951.82</v>
      </c>
      <c r="HR505" s="315">
        <v>1224239.25</v>
      </c>
      <c r="HS505" s="315">
        <v>23248.59</v>
      </c>
      <c r="HT505" s="315">
        <v>1918554.45</v>
      </c>
      <c r="HU505" s="315">
        <v>85022.42</v>
      </c>
      <c r="HV505" s="315">
        <v>351265.91</v>
      </c>
      <c r="HW505" s="315">
        <v>6111488.5700000003</v>
      </c>
      <c r="HX505" s="315">
        <v>169347.55</v>
      </c>
      <c r="HY505" s="315">
        <v>4407308.43</v>
      </c>
      <c r="HZ505" s="315">
        <v>162296.13</v>
      </c>
      <c r="IA505" s="315">
        <v>173877.11</v>
      </c>
      <c r="IB505" s="315">
        <v>367441.49</v>
      </c>
      <c r="IC505" s="315">
        <v>3089456.21</v>
      </c>
      <c r="ID505" s="315">
        <v>282636.27</v>
      </c>
      <c r="IE505" s="315">
        <v>761490.12</v>
      </c>
      <c r="IF505" s="315">
        <v>138863.26</v>
      </c>
      <c r="IG505" s="315">
        <v>213764.54</v>
      </c>
      <c r="IH505" s="315">
        <v>35603.620000000003</v>
      </c>
      <c r="II505" s="315">
        <v>177666.61</v>
      </c>
      <c r="IJ505" s="315">
        <v>816383.53</v>
      </c>
      <c r="IK505" s="315">
        <v>37569.589999999997</v>
      </c>
      <c r="IL505" s="315">
        <v>76864.05</v>
      </c>
      <c r="IM505" s="315">
        <v>198855.19</v>
      </c>
      <c r="IN505" s="315">
        <v>1050111.43</v>
      </c>
      <c r="IO505" s="315">
        <v>307259.67</v>
      </c>
      <c r="IP505" s="315">
        <v>305140.78999999998</v>
      </c>
      <c r="IQ505" s="315">
        <v>224876.96</v>
      </c>
      <c r="IR505" s="315">
        <v>1223201.8600000001</v>
      </c>
      <c r="IS505" s="315">
        <v>1283863.17</v>
      </c>
      <c r="IT505" s="315">
        <v>1295808.1100000001</v>
      </c>
      <c r="IU505" s="315">
        <v>175651.62</v>
      </c>
      <c r="IV505" s="315">
        <v>1039419.03</v>
      </c>
      <c r="IW505" s="315">
        <v>265239.82</v>
      </c>
      <c r="IX505" s="315">
        <v>50756</v>
      </c>
      <c r="IY505" s="315">
        <v>428379.73</v>
      </c>
      <c r="IZ505" s="315">
        <v>1966517.15</v>
      </c>
      <c r="JA505" s="315">
        <v>147290.79999999999</v>
      </c>
      <c r="JB505" s="315">
        <v>110502.44</v>
      </c>
      <c r="JC505" s="315">
        <v>284383.12</v>
      </c>
      <c r="JD505" s="315">
        <v>63701.38</v>
      </c>
      <c r="JE505" s="315">
        <v>46670.1</v>
      </c>
      <c r="JF505" s="315">
        <v>1026517.78</v>
      </c>
      <c r="JG505" s="315">
        <v>150063.07999999999</v>
      </c>
      <c r="JH505" s="315">
        <v>323321.65000000002</v>
      </c>
      <c r="JI505" s="315">
        <v>488121.63</v>
      </c>
      <c r="JJ505" s="315">
        <v>717884.62</v>
      </c>
      <c r="JK505" s="315">
        <v>75197.679999999993</v>
      </c>
      <c r="JL505" s="315">
        <v>60405.06</v>
      </c>
      <c r="JM505" s="315">
        <v>64124</v>
      </c>
      <c r="JN505" s="315">
        <v>135677.73000000001</v>
      </c>
      <c r="JO505" s="315">
        <v>1086906.8899999999</v>
      </c>
      <c r="JP505" s="315">
        <v>135193.62</v>
      </c>
      <c r="JQ505" s="315">
        <v>166557.85</v>
      </c>
      <c r="JR505" s="315">
        <v>172704.99</v>
      </c>
      <c r="JS505" s="315">
        <v>1609281.21</v>
      </c>
      <c r="JT505" s="315">
        <v>172920.19</v>
      </c>
      <c r="JU505" s="315">
        <v>136168.70000000001</v>
      </c>
      <c r="JV505" s="315">
        <v>5981202.4699999997</v>
      </c>
      <c r="JW505" s="315">
        <v>204618.17</v>
      </c>
      <c r="JX505" s="315">
        <v>434668.81</v>
      </c>
      <c r="JY505" s="315">
        <v>38025.67</v>
      </c>
      <c r="JZ505" s="315">
        <v>32412.66</v>
      </c>
      <c r="KA505" s="315">
        <v>235852.41</v>
      </c>
      <c r="KB505" s="315">
        <v>277402.74</v>
      </c>
      <c r="KC505" s="315">
        <v>226385.01</v>
      </c>
      <c r="KD505" s="315">
        <v>176676.83</v>
      </c>
      <c r="KE505" s="315">
        <v>1469094.37</v>
      </c>
      <c r="KF505" s="315">
        <v>186792.46</v>
      </c>
      <c r="KG505" s="315">
        <v>252172.98</v>
      </c>
      <c r="KH505" s="315">
        <v>212727.42</v>
      </c>
      <c r="KI505" s="315">
        <v>605147.09</v>
      </c>
      <c r="KJ505" s="315">
        <v>242551.76</v>
      </c>
      <c r="KK505" s="315">
        <v>27970.7</v>
      </c>
      <c r="KL505" s="315">
        <v>156172.99</v>
      </c>
      <c r="KM505" s="315">
        <v>113929.84</v>
      </c>
      <c r="KN505" s="315">
        <v>212632.73</v>
      </c>
      <c r="KO505" s="315">
        <v>1262336.46</v>
      </c>
      <c r="KP505" s="315">
        <v>400405.2</v>
      </c>
      <c r="KQ505" s="315">
        <v>10389996.949999999</v>
      </c>
      <c r="KR505" s="315">
        <v>342970.67</v>
      </c>
      <c r="KS505" s="314">
        <v>321620.12</v>
      </c>
      <c r="KU505" s="312">
        <v>31</v>
      </c>
      <c r="KV505" s="312">
        <v>318</v>
      </c>
      <c r="KY505" s="312" t="s">
        <v>943</v>
      </c>
    </row>
    <row r="506" spans="1:311" x14ac:dyDescent="0.25">
      <c r="A506" s="321">
        <v>2023</v>
      </c>
      <c r="B506" s="320" t="s">
        <v>891</v>
      </c>
      <c r="C506" s="320" t="s">
        <v>911</v>
      </c>
      <c r="D506" s="320" t="s">
        <v>910</v>
      </c>
      <c r="E506" s="320" t="s">
        <v>846</v>
      </c>
      <c r="F506" s="319">
        <v>12226.87</v>
      </c>
      <c r="G506" s="319">
        <v>6206.75</v>
      </c>
      <c r="H506" s="319">
        <v>164682.70000000001</v>
      </c>
      <c r="I506" s="319">
        <v>27597.3</v>
      </c>
      <c r="J506" s="319">
        <v>6432.34</v>
      </c>
      <c r="K506" s="319">
        <v>15793.5</v>
      </c>
      <c r="L506" s="319">
        <v>123638.89</v>
      </c>
      <c r="M506" s="319">
        <v>43792.959999999999</v>
      </c>
      <c r="N506" s="319">
        <v>164339.81</v>
      </c>
      <c r="O506" s="319">
        <v>104229.6</v>
      </c>
      <c r="P506" s="319">
        <v>40866.720000000001</v>
      </c>
      <c r="Q506" s="319">
        <v>9451.81</v>
      </c>
      <c r="R506" s="319">
        <v>49292.61</v>
      </c>
      <c r="S506" s="319">
        <v>49349.37</v>
      </c>
      <c r="T506" s="319">
        <v>14724</v>
      </c>
      <c r="U506" s="319">
        <v>39453.699999999997</v>
      </c>
      <c r="V506" s="319">
        <v>165713.15</v>
      </c>
      <c r="W506" s="319">
        <v>18190.169999999998</v>
      </c>
      <c r="X506" s="319">
        <v>42814.1</v>
      </c>
      <c r="Y506" s="319">
        <v>7913.4</v>
      </c>
      <c r="Z506" s="319">
        <v>76100.679999999993</v>
      </c>
      <c r="AA506" s="319">
        <v>285493.24</v>
      </c>
      <c r="AB506" s="319">
        <v>91463.91</v>
      </c>
      <c r="AC506" s="319">
        <v>5860.1</v>
      </c>
      <c r="AD506" s="319">
        <v>577697.98</v>
      </c>
      <c r="AE506" s="319">
        <v>5472.3</v>
      </c>
      <c r="AF506" s="319">
        <v>62575.67</v>
      </c>
      <c r="AG506" s="319">
        <v>27964.82</v>
      </c>
      <c r="AH506" s="319">
        <v>13670.3</v>
      </c>
      <c r="AI506" s="319">
        <v>125888.25</v>
      </c>
      <c r="AJ506" s="319">
        <v>22091.81</v>
      </c>
      <c r="AK506" s="319">
        <v>20317.66</v>
      </c>
      <c r="AL506" s="319">
        <v>103385.06</v>
      </c>
      <c r="AM506" s="319">
        <v>7370.75</v>
      </c>
      <c r="AN506" s="319">
        <v>26406.25</v>
      </c>
      <c r="AO506" s="319">
        <v>16066.2</v>
      </c>
      <c r="AP506" s="319">
        <v>17736.25</v>
      </c>
      <c r="AQ506" s="319">
        <v>4863.3</v>
      </c>
      <c r="AR506" s="319">
        <v>46279.6</v>
      </c>
      <c r="AS506" s="319">
        <v>33688.050000000003</v>
      </c>
      <c r="AT506" s="319">
        <v>27806.79</v>
      </c>
      <c r="AU506" s="319">
        <v>26899.88</v>
      </c>
      <c r="AV506" s="319">
        <v>6393.83</v>
      </c>
      <c r="AW506" s="319">
        <v>101698.05</v>
      </c>
      <c r="AX506" s="319">
        <v>3428.2</v>
      </c>
      <c r="AY506" s="319">
        <v>13059.78</v>
      </c>
      <c r="AZ506" s="319">
        <v>27590.6</v>
      </c>
      <c r="BA506" s="319">
        <v>13927.43</v>
      </c>
      <c r="BB506" s="319">
        <v>90017.4</v>
      </c>
      <c r="BC506" s="319">
        <v>32489.7</v>
      </c>
      <c r="BD506" s="319">
        <v>47414.37</v>
      </c>
      <c r="BE506" s="319">
        <v>57302.3</v>
      </c>
      <c r="BF506" s="319">
        <v>58330.15</v>
      </c>
      <c r="BG506" s="319">
        <v>7690.9</v>
      </c>
      <c r="BH506" s="319">
        <v>3723.75</v>
      </c>
      <c r="BI506" s="319">
        <v>47494.400000000001</v>
      </c>
      <c r="BJ506" s="319">
        <v>20070.650000000001</v>
      </c>
      <c r="BK506" s="319">
        <v>154126.49</v>
      </c>
      <c r="BL506" s="319">
        <v>9693.75</v>
      </c>
      <c r="BM506" s="319">
        <v>19671.63</v>
      </c>
      <c r="BN506" s="319">
        <v>19904.29</v>
      </c>
      <c r="BO506" s="319">
        <v>7429.85</v>
      </c>
      <c r="BP506" s="319">
        <v>6327.48</v>
      </c>
      <c r="BQ506" s="319">
        <v>11754.34</v>
      </c>
      <c r="BR506" s="319">
        <v>49978.64</v>
      </c>
      <c r="BS506" s="319">
        <v>27048.54</v>
      </c>
      <c r="BT506" s="319">
        <v>7121.95</v>
      </c>
      <c r="BU506" s="319">
        <v>4221.6499999999996</v>
      </c>
      <c r="BV506" s="319">
        <v>7947.2</v>
      </c>
      <c r="BW506" s="319">
        <v>61248.58</v>
      </c>
      <c r="BX506" s="319">
        <v>18111.75</v>
      </c>
      <c r="BY506" s="319">
        <v>42058.43</v>
      </c>
      <c r="BZ506" s="319">
        <v>27958.6</v>
      </c>
      <c r="CA506" s="319">
        <v>14720.7</v>
      </c>
      <c r="CB506" s="319">
        <v>6960.4</v>
      </c>
      <c r="CC506" s="319">
        <v>50977.43</v>
      </c>
      <c r="CD506" s="319">
        <v>46300.160000000003</v>
      </c>
      <c r="CE506" s="319">
        <v>49078.04</v>
      </c>
      <c r="CF506" s="319">
        <v>112787.83</v>
      </c>
      <c r="CG506" s="319">
        <v>130053.63</v>
      </c>
      <c r="CH506" s="319">
        <v>19760.21</v>
      </c>
      <c r="CI506" s="319">
        <v>47038.43</v>
      </c>
      <c r="CJ506" s="319">
        <v>34458.54</v>
      </c>
      <c r="CK506" s="319">
        <v>11032.4</v>
      </c>
      <c r="CL506" s="319">
        <v>22520.35</v>
      </c>
      <c r="CM506" s="319">
        <v>18450.63</v>
      </c>
      <c r="CN506" s="319">
        <v>33875.9</v>
      </c>
      <c r="CO506" s="319">
        <v>80822.23</v>
      </c>
      <c r="CP506" s="319">
        <v>6472.8</v>
      </c>
      <c r="CQ506" s="319">
        <v>43506.95</v>
      </c>
      <c r="CR506" s="319">
        <v>7079.31</v>
      </c>
      <c r="CS506" s="319">
        <v>12383.25</v>
      </c>
      <c r="CT506" s="319">
        <v>13624.55</v>
      </c>
      <c r="CU506" s="319">
        <v>20294.75</v>
      </c>
      <c r="CV506" s="319">
        <v>21611.7</v>
      </c>
      <c r="CW506" s="319">
        <v>15868.75</v>
      </c>
      <c r="CX506" s="319">
        <v>35245.75</v>
      </c>
      <c r="CY506" s="319">
        <v>9104.5499999999993</v>
      </c>
      <c r="CZ506" s="319">
        <v>234367.9</v>
      </c>
      <c r="DA506" s="319">
        <v>860024.71</v>
      </c>
      <c r="DB506" s="319">
        <v>111880.95</v>
      </c>
      <c r="DC506" s="319">
        <v>70780.02</v>
      </c>
      <c r="DD506" s="319">
        <v>264312.59999999998</v>
      </c>
      <c r="DE506" s="319">
        <v>225429.71</v>
      </c>
      <c r="DF506" s="319">
        <v>6157.65</v>
      </c>
      <c r="DG506" s="319">
        <v>30367.43</v>
      </c>
      <c r="DH506" s="319">
        <v>31445.59</v>
      </c>
      <c r="DI506" s="319">
        <v>35888.639999999999</v>
      </c>
      <c r="DJ506" s="319">
        <v>50537.15</v>
      </c>
      <c r="DK506" s="319">
        <v>52237.45</v>
      </c>
      <c r="DL506" s="319">
        <v>13338.6</v>
      </c>
      <c r="DM506" s="319">
        <v>115002.41</v>
      </c>
      <c r="DN506" s="319">
        <v>6614.65</v>
      </c>
      <c r="DO506" s="319">
        <v>21784.3</v>
      </c>
      <c r="DP506" s="319">
        <v>5287.45</v>
      </c>
      <c r="DQ506" s="319">
        <v>13915.74</v>
      </c>
      <c r="DR506" s="319">
        <v>63818.35</v>
      </c>
      <c r="DS506" s="319">
        <v>248235.03</v>
      </c>
      <c r="DT506" s="319">
        <v>26802.2</v>
      </c>
      <c r="DU506" s="319">
        <v>25918.48</v>
      </c>
      <c r="DV506" s="319">
        <v>17494.52</v>
      </c>
      <c r="DW506" s="319">
        <v>22501</v>
      </c>
      <c r="DX506" s="319">
        <v>84564.3</v>
      </c>
      <c r="DY506" s="319">
        <v>39007.599999999999</v>
      </c>
      <c r="DZ506" s="319">
        <v>24922.18</v>
      </c>
      <c r="EA506" s="319">
        <v>187069.95</v>
      </c>
      <c r="EB506" s="319">
        <v>46701.1</v>
      </c>
      <c r="EC506" s="319">
        <v>28626</v>
      </c>
      <c r="ED506" s="319">
        <v>68456.95</v>
      </c>
      <c r="EE506" s="319">
        <v>28680.78</v>
      </c>
      <c r="EF506" s="319">
        <v>4794.1499999999996</v>
      </c>
      <c r="EG506" s="319">
        <v>147085.04999999999</v>
      </c>
      <c r="EH506" s="319">
        <v>6090.2</v>
      </c>
      <c r="EI506" s="319">
        <v>47078.3</v>
      </c>
      <c r="EJ506" s="319">
        <v>105657.05</v>
      </c>
      <c r="EK506" s="319">
        <v>15810.02</v>
      </c>
      <c r="EL506" s="319">
        <v>10073.299999999999</v>
      </c>
      <c r="EM506" s="319">
        <v>13232.3</v>
      </c>
      <c r="EN506" s="319">
        <v>66377.84</v>
      </c>
      <c r="EO506" s="319">
        <v>50402.65</v>
      </c>
      <c r="EP506" s="319">
        <v>22365</v>
      </c>
      <c r="EQ506" s="319">
        <v>15904.26</v>
      </c>
      <c r="ER506" s="319">
        <v>365555.06</v>
      </c>
      <c r="ES506" s="319">
        <v>51891.02</v>
      </c>
      <c r="ET506" s="319">
        <v>26059.8</v>
      </c>
      <c r="EU506" s="319">
        <v>7592.5</v>
      </c>
      <c r="EV506" s="319">
        <v>5949.75</v>
      </c>
      <c r="EW506" s="319">
        <v>6686.93</v>
      </c>
      <c r="EX506" s="319">
        <v>108115.1</v>
      </c>
      <c r="EY506" s="319">
        <v>650568.52</v>
      </c>
      <c r="EZ506" s="319">
        <v>53832604.649999999</v>
      </c>
      <c r="FA506" s="319">
        <v>182328.3</v>
      </c>
      <c r="FB506" s="319">
        <v>18458.87</v>
      </c>
      <c r="FC506" s="319">
        <v>158283.32</v>
      </c>
      <c r="FD506" s="319">
        <v>47249.05</v>
      </c>
      <c r="FE506" s="319">
        <v>163463.5</v>
      </c>
      <c r="FF506" s="319">
        <v>60711.9</v>
      </c>
      <c r="FG506" s="319">
        <v>11092.89</v>
      </c>
      <c r="FH506" s="319">
        <v>67090.100000000006</v>
      </c>
      <c r="FI506" s="319">
        <v>4640.71</v>
      </c>
      <c r="FJ506" s="319">
        <v>133887.74</v>
      </c>
      <c r="FK506" s="319">
        <v>27889.95</v>
      </c>
      <c r="FL506" s="319">
        <v>7023.67</v>
      </c>
      <c r="FM506" s="319">
        <v>119905.1</v>
      </c>
      <c r="FN506" s="319">
        <v>3847.4</v>
      </c>
      <c r="FO506" s="319">
        <v>19876.900000000001</v>
      </c>
      <c r="FP506" s="319">
        <v>2791.85</v>
      </c>
      <c r="FQ506" s="319">
        <v>42051.86</v>
      </c>
      <c r="FR506" s="319">
        <v>295921.96999999997</v>
      </c>
      <c r="FS506" s="319">
        <v>4910.55</v>
      </c>
      <c r="FT506" s="319">
        <v>58939.77</v>
      </c>
      <c r="FU506" s="319">
        <v>38314.6</v>
      </c>
      <c r="FV506" s="319">
        <v>3315.95</v>
      </c>
      <c r="FW506" s="319">
        <v>1327.5</v>
      </c>
      <c r="FX506" s="319">
        <v>56766.79</v>
      </c>
      <c r="FY506" s="319">
        <v>67021.08</v>
      </c>
      <c r="FZ506" s="319">
        <v>6439.5</v>
      </c>
      <c r="GA506" s="319">
        <v>7479.35</v>
      </c>
      <c r="GB506" s="319">
        <v>18842.98</v>
      </c>
      <c r="GC506" s="319">
        <v>20498</v>
      </c>
      <c r="GD506" s="319">
        <v>11000.8</v>
      </c>
      <c r="GE506" s="319">
        <v>141535.5</v>
      </c>
      <c r="GF506" s="319">
        <v>29206.2</v>
      </c>
      <c r="GG506" s="319">
        <v>100738.71</v>
      </c>
      <c r="GH506" s="319">
        <v>7703.1</v>
      </c>
      <c r="GI506" s="319">
        <v>46218.879999999997</v>
      </c>
      <c r="GJ506" s="319">
        <v>13639.85</v>
      </c>
      <c r="GK506" s="319">
        <v>892148.71</v>
      </c>
      <c r="GL506" s="319">
        <v>45968.5</v>
      </c>
      <c r="GM506" s="319">
        <v>993798.34</v>
      </c>
      <c r="GN506" s="319">
        <v>37485.949999999997</v>
      </c>
      <c r="GO506" s="319">
        <v>207089.01</v>
      </c>
      <c r="GP506" s="319">
        <v>5850.25</v>
      </c>
      <c r="GQ506" s="319">
        <v>3182.45</v>
      </c>
      <c r="GR506" s="319">
        <v>10749.71</v>
      </c>
      <c r="GS506" s="319">
        <v>2007068.42</v>
      </c>
      <c r="GT506" s="319">
        <v>6768.95</v>
      </c>
      <c r="GU506" s="319">
        <v>308886.63</v>
      </c>
      <c r="GV506" s="319">
        <v>16739.400000000001</v>
      </c>
      <c r="GW506" s="319">
        <v>7150.35</v>
      </c>
      <c r="GX506" s="319">
        <v>315150.95</v>
      </c>
      <c r="GY506" s="319">
        <v>24344.45</v>
      </c>
      <c r="GZ506" s="319">
        <v>65934.38</v>
      </c>
      <c r="HA506" s="319">
        <v>39769.550000000003</v>
      </c>
      <c r="HB506" s="319">
        <v>13809.8</v>
      </c>
      <c r="HC506" s="319">
        <v>58977.67</v>
      </c>
      <c r="HD506" s="319">
        <v>10570.72</v>
      </c>
      <c r="HE506" s="319">
        <v>28234.01</v>
      </c>
      <c r="HF506" s="319">
        <v>12117.14</v>
      </c>
      <c r="HG506" s="319">
        <v>42250.71</v>
      </c>
      <c r="HH506" s="319">
        <v>849434.92</v>
      </c>
      <c r="HI506" s="319">
        <v>71358.59</v>
      </c>
      <c r="HJ506" s="319">
        <v>38073.35</v>
      </c>
      <c r="HK506" s="319">
        <v>9763.0499999999993</v>
      </c>
      <c r="HL506" s="319">
        <v>170337.43</v>
      </c>
      <c r="HM506" s="319">
        <v>25511.25</v>
      </c>
      <c r="HN506" s="319">
        <v>16245.93</v>
      </c>
      <c r="HO506" s="319">
        <v>11020.5</v>
      </c>
      <c r="HP506" s="319">
        <v>100614.9</v>
      </c>
      <c r="HQ506" s="319">
        <v>5706</v>
      </c>
      <c r="HR506" s="319">
        <v>436468.96</v>
      </c>
      <c r="HS506" s="319">
        <v>3972.15</v>
      </c>
      <c r="HT506" s="319">
        <v>179920.56</v>
      </c>
      <c r="HU506" s="319">
        <v>27130.98</v>
      </c>
      <c r="HV506" s="319">
        <v>153269.51</v>
      </c>
      <c r="HW506" s="319">
        <v>682981.56</v>
      </c>
      <c r="HX506" s="319">
        <v>13238.01</v>
      </c>
      <c r="HY506" s="319">
        <v>324306.57</v>
      </c>
      <c r="HZ506" s="319">
        <v>30952.41</v>
      </c>
      <c r="IA506" s="319">
        <v>6086.8</v>
      </c>
      <c r="IB506" s="319">
        <v>34153.050000000003</v>
      </c>
      <c r="IC506" s="319">
        <v>316691.87</v>
      </c>
      <c r="ID506" s="319">
        <v>16366.4</v>
      </c>
      <c r="IE506" s="319">
        <v>189459.28</v>
      </c>
      <c r="IF506" s="319">
        <v>2563</v>
      </c>
      <c r="IG506" s="319">
        <v>11766.55</v>
      </c>
      <c r="IH506" s="319">
        <v>11753.65</v>
      </c>
      <c r="II506" s="319">
        <v>5384.6</v>
      </c>
      <c r="IJ506" s="319">
        <v>33504.03</v>
      </c>
      <c r="IK506" s="319">
        <v>5480.9</v>
      </c>
      <c r="IL506" s="319">
        <v>6741.85</v>
      </c>
      <c r="IM506" s="319">
        <v>15474.2</v>
      </c>
      <c r="IN506" s="319">
        <v>80974.77</v>
      </c>
      <c r="IO506" s="319">
        <v>120444.9</v>
      </c>
      <c r="IP506" s="319">
        <v>28570.85</v>
      </c>
      <c r="IQ506" s="319">
        <v>10779.5</v>
      </c>
      <c r="IR506" s="319">
        <v>158287</v>
      </c>
      <c r="IS506" s="319">
        <v>32469.599999999999</v>
      </c>
      <c r="IT506" s="319">
        <v>412600.62</v>
      </c>
      <c r="IU506" s="319">
        <v>3125.25</v>
      </c>
      <c r="IV506" s="319">
        <v>48867.26</v>
      </c>
      <c r="IW506" s="319">
        <v>8868.26</v>
      </c>
      <c r="IX506" s="319">
        <v>11090.49</v>
      </c>
      <c r="IY506" s="319">
        <v>51296.160000000003</v>
      </c>
      <c r="IZ506" s="319">
        <v>32207.8</v>
      </c>
      <c r="JA506" s="319">
        <v>29957.31</v>
      </c>
      <c r="JB506" s="319">
        <v>14756.62</v>
      </c>
      <c r="JC506" s="319">
        <v>10216.25</v>
      </c>
      <c r="JD506" s="319">
        <v>7170.45</v>
      </c>
      <c r="JE506" s="319">
        <v>5401.15</v>
      </c>
      <c r="JF506" s="319">
        <v>26432.98</v>
      </c>
      <c r="JG506" s="319">
        <v>8058.71</v>
      </c>
      <c r="JH506" s="319">
        <v>21522.83</v>
      </c>
      <c r="JI506" s="319">
        <v>21309.1</v>
      </c>
      <c r="JJ506" s="319">
        <v>58606.71</v>
      </c>
      <c r="JK506" s="319">
        <v>17470.349999999999</v>
      </c>
      <c r="JL506" s="319">
        <v>9073.2000000000007</v>
      </c>
      <c r="JM506" s="319">
        <v>7650.82</v>
      </c>
      <c r="JN506" s="319">
        <v>6944.15</v>
      </c>
      <c r="JO506" s="319">
        <v>27266.35</v>
      </c>
      <c r="JP506" s="319">
        <v>11834.07</v>
      </c>
      <c r="JQ506" s="319">
        <v>50824.95</v>
      </c>
      <c r="JR506" s="319">
        <v>8152.85</v>
      </c>
      <c r="JS506" s="319">
        <v>330561.46999999997</v>
      </c>
      <c r="JT506" s="319">
        <v>51237.35</v>
      </c>
      <c r="JU506" s="319">
        <v>2671.7</v>
      </c>
      <c r="JV506" s="319">
        <v>314769.27</v>
      </c>
      <c r="JW506" s="319">
        <v>13880.81</v>
      </c>
      <c r="JX506" s="319">
        <v>26250.75</v>
      </c>
      <c r="JY506" s="319">
        <v>102377.27</v>
      </c>
      <c r="JZ506" s="319">
        <v>3492.25</v>
      </c>
      <c r="KA506" s="319">
        <v>35766.199999999997</v>
      </c>
      <c r="KB506" s="319">
        <v>10497.55</v>
      </c>
      <c r="KC506" s="319">
        <v>10627.84</v>
      </c>
      <c r="KD506" s="319">
        <v>0</v>
      </c>
      <c r="KE506" s="319">
        <v>181432.15</v>
      </c>
      <c r="KF506" s="319">
        <v>27614.75</v>
      </c>
      <c r="KG506" s="319">
        <v>28969.200000000001</v>
      </c>
      <c r="KH506" s="319">
        <v>19322.93</v>
      </c>
      <c r="KI506" s="319">
        <v>36210.25</v>
      </c>
      <c r="KJ506" s="319">
        <v>21652.5</v>
      </c>
      <c r="KK506" s="319">
        <v>0</v>
      </c>
      <c r="KL506" s="319">
        <v>29626.799999999999</v>
      </c>
      <c r="KM506" s="319">
        <v>19915.48</v>
      </c>
      <c r="KN506" s="319">
        <v>14637.6</v>
      </c>
      <c r="KO506" s="319">
        <v>45088.4</v>
      </c>
      <c r="KP506" s="319">
        <v>18049.150000000001</v>
      </c>
      <c r="KQ506" s="319">
        <v>1261577.8500000001</v>
      </c>
      <c r="KR506" s="319">
        <v>78579.399999999994</v>
      </c>
      <c r="KS506" s="318">
        <v>69742.100000000006</v>
      </c>
      <c r="KU506" s="312">
        <v>31</v>
      </c>
      <c r="KV506" s="312">
        <v>319</v>
      </c>
      <c r="KY506" s="312" t="s">
        <v>943</v>
      </c>
    </row>
    <row r="507" spans="1:311" x14ac:dyDescent="0.25">
      <c r="A507" s="317">
        <v>2023</v>
      </c>
      <c r="B507" s="316" t="s">
        <v>891</v>
      </c>
      <c r="C507" s="316" t="s">
        <v>907</v>
      </c>
      <c r="D507" s="316" t="s">
        <v>909</v>
      </c>
      <c r="E507" s="316" t="s">
        <v>846</v>
      </c>
      <c r="F507" s="315">
        <v>0</v>
      </c>
      <c r="G507" s="315">
        <v>0</v>
      </c>
      <c r="H507" s="315">
        <v>701.9</v>
      </c>
      <c r="I507" s="315">
        <v>0</v>
      </c>
      <c r="J507" s="315">
        <v>460.97</v>
      </c>
      <c r="K507" s="315">
        <v>0</v>
      </c>
      <c r="L507" s="315">
        <v>1947.78</v>
      </c>
      <c r="M507" s="315">
        <v>0</v>
      </c>
      <c r="N507" s="315">
        <v>1052.71</v>
      </c>
      <c r="O507" s="315">
        <v>0</v>
      </c>
      <c r="P507" s="315">
        <v>0</v>
      </c>
      <c r="Q507" s="315">
        <v>0</v>
      </c>
      <c r="R507" s="315">
        <v>64024.34</v>
      </c>
      <c r="S507" s="315">
        <v>0</v>
      </c>
      <c r="T507" s="315">
        <v>12.84</v>
      </c>
      <c r="U507" s="315">
        <v>4069.5</v>
      </c>
      <c r="V507" s="315">
        <v>0</v>
      </c>
      <c r="W507" s="315">
        <v>0</v>
      </c>
      <c r="X507" s="315">
        <v>790.55</v>
      </c>
      <c r="Y507" s="315">
        <v>34.96</v>
      </c>
      <c r="Z507" s="315">
        <v>0</v>
      </c>
      <c r="AA507" s="315">
        <v>0</v>
      </c>
      <c r="AB507" s="315">
        <v>229.2</v>
      </c>
      <c r="AC507" s="315">
        <v>0</v>
      </c>
      <c r="AD507" s="315">
        <v>95424.28</v>
      </c>
      <c r="AE507" s="315">
        <v>0</v>
      </c>
      <c r="AF507" s="315">
        <v>0</v>
      </c>
      <c r="AG507" s="315">
        <v>393.2</v>
      </c>
      <c r="AH507" s="315">
        <v>0</v>
      </c>
      <c r="AI507" s="315">
        <v>248.85</v>
      </c>
      <c r="AJ507" s="315">
        <v>1453.3</v>
      </c>
      <c r="AK507" s="315">
        <v>0</v>
      </c>
      <c r="AL507" s="315">
        <v>0</v>
      </c>
      <c r="AM507" s="315">
        <v>0</v>
      </c>
      <c r="AN507" s="315">
        <v>0</v>
      </c>
      <c r="AO507" s="315">
        <v>0</v>
      </c>
      <c r="AP507" s="315">
        <v>0</v>
      </c>
      <c r="AQ507" s="315">
        <v>0</v>
      </c>
      <c r="AR507" s="315">
        <v>0</v>
      </c>
      <c r="AS507" s="315">
        <v>143</v>
      </c>
      <c r="AT507" s="315">
        <v>4221.3900000000003</v>
      </c>
      <c r="AU507" s="315">
        <v>191.51</v>
      </c>
      <c r="AV507" s="315">
        <v>0</v>
      </c>
      <c r="AW507" s="315">
        <v>8304.51</v>
      </c>
      <c r="AX507" s="315">
        <v>0</v>
      </c>
      <c r="AY507" s="315">
        <v>0</v>
      </c>
      <c r="AZ507" s="315">
        <v>0</v>
      </c>
      <c r="BA507" s="315">
        <v>0</v>
      </c>
      <c r="BB507" s="315">
        <v>0</v>
      </c>
      <c r="BC507" s="315">
        <v>0</v>
      </c>
      <c r="BD507" s="315">
        <v>0</v>
      </c>
      <c r="BE507" s="315">
        <v>29221.03</v>
      </c>
      <c r="BF507" s="315">
        <v>4828.8</v>
      </c>
      <c r="BG507" s="315">
        <v>0</v>
      </c>
      <c r="BH507" s="315">
        <v>0</v>
      </c>
      <c r="BI507" s="315">
        <v>0</v>
      </c>
      <c r="BJ507" s="315">
        <v>0</v>
      </c>
      <c r="BK507" s="315">
        <v>0</v>
      </c>
      <c r="BL507" s="315">
        <v>0</v>
      </c>
      <c r="BM507" s="315">
        <v>385.3</v>
      </c>
      <c r="BN507" s="315">
        <v>5013.8900000000003</v>
      </c>
      <c r="BO507" s="315">
        <v>573.5</v>
      </c>
      <c r="BP507" s="315">
        <v>12.52</v>
      </c>
      <c r="BQ507" s="315">
        <v>0</v>
      </c>
      <c r="BR507" s="315">
        <v>0</v>
      </c>
      <c r="BS507" s="315">
        <v>0</v>
      </c>
      <c r="BT507" s="315">
        <v>0</v>
      </c>
      <c r="BU507" s="315">
        <v>0</v>
      </c>
      <c r="BV507" s="315">
        <v>0</v>
      </c>
      <c r="BW507" s="315">
        <v>0</v>
      </c>
      <c r="BX507" s="315">
        <v>0</v>
      </c>
      <c r="BY507" s="315">
        <v>158443.95000000001</v>
      </c>
      <c r="BZ507" s="315">
        <v>7.83</v>
      </c>
      <c r="CA507" s="315">
        <v>0</v>
      </c>
      <c r="CB507" s="315">
        <v>0</v>
      </c>
      <c r="CC507" s="315">
        <v>0</v>
      </c>
      <c r="CD507" s="315">
        <v>813.35</v>
      </c>
      <c r="CE507" s="315">
        <v>0</v>
      </c>
      <c r="CF507" s="315">
        <v>0</v>
      </c>
      <c r="CG507" s="315">
        <v>0</v>
      </c>
      <c r="CH507" s="315">
        <v>0</v>
      </c>
      <c r="CI507" s="315">
        <v>0</v>
      </c>
      <c r="CJ507" s="315">
        <v>0</v>
      </c>
      <c r="CK507" s="315">
        <v>0</v>
      </c>
      <c r="CL507" s="315">
        <v>89764.4</v>
      </c>
      <c r="CM507" s="315">
        <v>0</v>
      </c>
      <c r="CN507" s="315">
        <v>0</v>
      </c>
      <c r="CO507" s="315">
        <v>0</v>
      </c>
      <c r="CP507" s="315">
        <v>0</v>
      </c>
      <c r="CQ507" s="315">
        <v>34120.83</v>
      </c>
      <c r="CR507" s="315">
        <v>0</v>
      </c>
      <c r="CS507" s="315">
        <v>0</v>
      </c>
      <c r="CT507" s="315">
        <v>0</v>
      </c>
      <c r="CU507" s="315">
        <v>0</v>
      </c>
      <c r="CV507" s="315">
        <v>0</v>
      </c>
      <c r="CW507" s="315">
        <v>0</v>
      </c>
      <c r="CX507" s="315">
        <v>0</v>
      </c>
      <c r="CY507" s="315">
        <v>51871.67</v>
      </c>
      <c r="CZ507" s="315">
        <v>9573.33</v>
      </c>
      <c r="DA507" s="315">
        <v>0</v>
      </c>
      <c r="DB507" s="315">
        <v>0</v>
      </c>
      <c r="DC507" s="315">
        <v>0</v>
      </c>
      <c r="DD507" s="315">
        <v>83028.56</v>
      </c>
      <c r="DE507" s="315">
        <v>155060.15</v>
      </c>
      <c r="DF507" s="315">
        <v>0</v>
      </c>
      <c r="DG507" s="315">
        <v>147.31</v>
      </c>
      <c r="DH507" s="315">
        <v>0</v>
      </c>
      <c r="DI507" s="315">
        <v>0</v>
      </c>
      <c r="DJ507" s="315">
        <v>0</v>
      </c>
      <c r="DK507" s="315">
        <v>1127.25</v>
      </c>
      <c r="DL507" s="315">
        <v>0</v>
      </c>
      <c r="DM507" s="315">
        <v>0</v>
      </c>
      <c r="DN507" s="315">
        <v>0</v>
      </c>
      <c r="DO507" s="315">
        <v>0</v>
      </c>
      <c r="DP507" s="315">
        <v>0</v>
      </c>
      <c r="DQ507" s="315">
        <v>0</v>
      </c>
      <c r="DR507" s="315">
        <v>0</v>
      </c>
      <c r="DS507" s="315">
        <v>0</v>
      </c>
      <c r="DT507" s="315">
        <v>0</v>
      </c>
      <c r="DU507" s="315">
        <v>0</v>
      </c>
      <c r="DV507" s="315">
        <v>132.47999999999999</v>
      </c>
      <c r="DW507" s="315">
        <v>0</v>
      </c>
      <c r="DX507" s="315">
        <v>0</v>
      </c>
      <c r="DY507" s="315">
        <v>30940</v>
      </c>
      <c r="DZ507" s="315">
        <v>0</v>
      </c>
      <c r="EA507" s="315">
        <v>0</v>
      </c>
      <c r="EB507" s="315">
        <v>0</v>
      </c>
      <c r="EC507" s="315">
        <v>0</v>
      </c>
      <c r="ED507" s="315">
        <v>0</v>
      </c>
      <c r="EE507" s="315">
        <v>0</v>
      </c>
      <c r="EF507" s="315">
        <v>0</v>
      </c>
      <c r="EG507" s="315">
        <v>61806.34</v>
      </c>
      <c r="EH507" s="315">
        <v>0</v>
      </c>
      <c r="EI507" s="315">
        <v>0</v>
      </c>
      <c r="EJ507" s="315">
        <v>0</v>
      </c>
      <c r="EK507" s="315">
        <v>0</v>
      </c>
      <c r="EL507" s="315">
        <v>0</v>
      </c>
      <c r="EM507" s="315">
        <v>547.87</v>
      </c>
      <c r="EN507" s="315">
        <v>0</v>
      </c>
      <c r="EO507" s="315">
        <v>0</v>
      </c>
      <c r="EP507" s="315">
        <v>58779.05</v>
      </c>
      <c r="EQ507" s="315">
        <v>0</v>
      </c>
      <c r="ER507" s="315">
        <v>7349.18</v>
      </c>
      <c r="ES507" s="315">
        <v>89.47</v>
      </c>
      <c r="ET507" s="315">
        <v>305.47000000000003</v>
      </c>
      <c r="EU507" s="315">
        <v>0</v>
      </c>
      <c r="EV507" s="315">
        <v>0</v>
      </c>
      <c r="EW507" s="315">
        <v>0</v>
      </c>
      <c r="EX507" s="315">
        <v>0</v>
      </c>
      <c r="EY507" s="315">
        <v>6700.86</v>
      </c>
      <c r="EZ507" s="315">
        <v>8692229.1600000001</v>
      </c>
      <c r="FA507" s="315">
        <v>0</v>
      </c>
      <c r="FB507" s="315">
        <v>0</v>
      </c>
      <c r="FC507" s="315">
        <v>775.03</v>
      </c>
      <c r="FD507" s="315">
        <v>0</v>
      </c>
      <c r="FE507" s="315">
        <v>0</v>
      </c>
      <c r="FF507" s="315">
        <v>0</v>
      </c>
      <c r="FG507" s="315">
        <v>0</v>
      </c>
      <c r="FH507" s="315">
        <v>6078.52</v>
      </c>
      <c r="FI507" s="315">
        <v>1207.45</v>
      </c>
      <c r="FJ507" s="315">
        <v>0</v>
      </c>
      <c r="FK507" s="315">
        <v>0</v>
      </c>
      <c r="FL507" s="315">
        <v>0</v>
      </c>
      <c r="FM507" s="315">
        <v>0</v>
      </c>
      <c r="FN507" s="315">
        <v>0</v>
      </c>
      <c r="FO507" s="315">
        <v>0</v>
      </c>
      <c r="FP507" s="315">
        <v>0</v>
      </c>
      <c r="FQ507" s="315">
        <v>0</v>
      </c>
      <c r="FR507" s="315">
        <v>0</v>
      </c>
      <c r="FS507" s="315">
        <v>0</v>
      </c>
      <c r="FT507" s="315">
        <v>0</v>
      </c>
      <c r="FU507" s="315">
        <v>0</v>
      </c>
      <c r="FV507" s="315">
        <v>0</v>
      </c>
      <c r="FW507" s="315">
        <v>3430</v>
      </c>
      <c r="FX507" s="315">
        <v>59124.15</v>
      </c>
      <c r="FY507" s="315">
        <v>7.2</v>
      </c>
      <c r="FZ507" s="315">
        <v>207.95</v>
      </c>
      <c r="GA507" s="315">
        <v>641.86</v>
      </c>
      <c r="GB507" s="315">
        <v>0</v>
      </c>
      <c r="GC507" s="315">
        <v>0</v>
      </c>
      <c r="GD507" s="315">
        <v>0</v>
      </c>
      <c r="GE507" s="315">
        <v>0</v>
      </c>
      <c r="GF507" s="315">
        <v>0</v>
      </c>
      <c r="GG507" s="315">
        <v>1446.28</v>
      </c>
      <c r="GH507" s="315">
        <v>0</v>
      </c>
      <c r="GI507" s="315">
        <v>0</v>
      </c>
      <c r="GJ507" s="315">
        <v>0</v>
      </c>
      <c r="GK507" s="315">
        <v>654034.37</v>
      </c>
      <c r="GL507" s="315">
        <v>87982.9</v>
      </c>
      <c r="GM507" s="315">
        <v>294361.90999999997</v>
      </c>
      <c r="GN507" s="315">
        <v>0</v>
      </c>
      <c r="GO507" s="315">
        <v>0</v>
      </c>
      <c r="GP507" s="315">
        <v>0</v>
      </c>
      <c r="GQ507" s="315">
        <v>12180.39</v>
      </c>
      <c r="GR507" s="315">
        <v>0</v>
      </c>
      <c r="GS507" s="315">
        <v>0</v>
      </c>
      <c r="GT507" s="315">
        <v>0</v>
      </c>
      <c r="GU507" s="315">
        <v>3886</v>
      </c>
      <c r="GV507" s="315">
        <v>9.86</v>
      </c>
      <c r="GW507" s="315">
        <v>0</v>
      </c>
      <c r="GX507" s="315">
        <v>15604.7</v>
      </c>
      <c r="GY507" s="315">
        <v>0</v>
      </c>
      <c r="GZ507" s="315">
        <v>15.47</v>
      </c>
      <c r="HA507" s="315">
        <v>813.33</v>
      </c>
      <c r="HB507" s="315">
        <v>1446</v>
      </c>
      <c r="HC507" s="315">
        <v>0</v>
      </c>
      <c r="HD507" s="315">
        <v>0</v>
      </c>
      <c r="HE507" s="315">
        <v>89.87</v>
      </c>
      <c r="HF507" s="315">
        <v>0</v>
      </c>
      <c r="HG507" s="315">
        <v>0</v>
      </c>
      <c r="HH507" s="315">
        <v>131229.14000000001</v>
      </c>
      <c r="HI507" s="315">
        <v>0</v>
      </c>
      <c r="HJ507" s="315">
        <v>11502.07</v>
      </c>
      <c r="HK507" s="315">
        <v>0</v>
      </c>
      <c r="HL507" s="315">
        <v>0</v>
      </c>
      <c r="HM507" s="315">
        <v>11.26</v>
      </c>
      <c r="HN507" s="315">
        <v>0</v>
      </c>
      <c r="HO507" s="315">
        <v>0</v>
      </c>
      <c r="HP507" s="315">
        <v>7.66</v>
      </c>
      <c r="HQ507" s="315">
        <v>8.64</v>
      </c>
      <c r="HR507" s="315">
        <v>30613.52</v>
      </c>
      <c r="HS507" s="315">
        <v>0</v>
      </c>
      <c r="HT507" s="315">
        <v>0</v>
      </c>
      <c r="HU507" s="315">
        <v>0</v>
      </c>
      <c r="HV507" s="315">
        <v>17307.41</v>
      </c>
      <c r="HW507" s="315">
        <v>0</v>
      </c>
      <c r="HX507" s="315">
        <v>4.99</v>
      </c>
      <c r="HY507" s="315">
        <v>0</v>
      </c>
      <c r="HZ507" s="315">
        <v>0</v>
      </c>
      <c r="IA507" s="315">
        <v>0</v>
      </c>
      <c r="IB507" s="315">
        <v>0</v>
      </c>
      <c r="IC507" s="315">
        <v>0</v>
      </c>
      <c r="ID507" s="315">
        <v>0</v>
      </c>
      <c r="IE507" s="315">
        <v>0</v>
      </c>
      <c r="IF507" s="315">
        <v>0</v>
      </c>
      <c r="IG507" s="315">
        <v>0</v>
      </c>
      <c r="IH507" s="315">
        <v>0</v>
      </c>
      <c r="II507" s="315">
        <v>31986.86</v>
      </c>
      <c r="IJ507" s="315">
        <v>0</v>
      </c>
      <c r="IK507" s="315">
        <v>0.68</v>
      </c>
      <c r="IL507" s="315">
        <v>4323.7299999999996</v>
      </c>
      <c r="IM507" s="315">
        <v>0</v>
      </c>
      <c r="IN507" s="315">
        <v>0</v>
      </c>
      <c r="IO507" s="315">
        <v>4491.6499999999996</v>
      </c>
      <c r="IP507" s="315">
        <v>0</v>
      </c>
      <c r="IQ507" s="315">
        <v>0</v>
      </c>
      <c r="IR507" s="315">
        <v>66143.45</v>
      </c>
      <c r="IS507" s="315">
        <v>0</v>
      </c>
      <c r="IT507" s="315">
        <v>1019.33</v>
      </c>
      <c r="IU507" s="315">
        <v>0</v>
      </c>
      <c r="IV507" s="315">
        <v>11483.11</v>
      </c>
      <c r="IW507" s="315">
        <v>0</v>
      </c>
      <c r="IX507" s="315">
        <v>82.13</v>
      </c>
      <c r="IY507" s="315">
        <v>0</v>
      </c>
      <c r="IZ507" s="315">
        <v>0</v>
      </c>
      <c r="JA507" s="315">
        <v>0</v>
      </c>
      <c r="JB507" s="315">
        <v>0</v>
      </c>
      <c r="JC507" s="315">
        <v>161.01</v>
      </c>
      <c r="JD507" s="315">
        <v>0</v>
      </c>
      <c r="JE507" s="315">
        <v>0</v>
      </c>
      <c r="JF507" s="315">
        <v>0</v>
      </c>
      <c r="JG507" s="315">
        <v>0</v>
      </c>
      <c r="JH507" s="315">
        <v>0</v>
      </c>
      <c r="JI507" s="315">
        <v>0</v>
      </c>
      <c r="JJ507" s="315">
        <v>0</v>
      </c>
      <c r="JK507" s="315">
        <v>0</v>
      </c>
      <c r="JL507" s="315">
        <v>0</v>
      </c>
      <c r="JM507" s="315">
        <v>0</v>
      </c>
      <c r="JN507" s="315">
        <v>0</v>
      </c>
      <c r="JO507" s="315">
        <v>0</v>
      </c>
      <c r="JP507" s="315">
        <v>0</v>
      </c>
      <c r="JQ507" s="315">
        <v>0</v>
      </c>
      <c r="JR507" s="315">
        <v>0</v>
      </c>
      <c r="JS507" s="315">
        <v>0</v>
      </c>
      <c r="JT507" s="315">
        <v>0</v>
      </c>
      <c r="JU507" s="315">
        <v>0</v>
      </c>
      <c r="JV507" s="315">
        <v>627338.62</v>
      </c>
      <c r="JW507" s="315">
        <v>0</v>
      </c>
      <c r="JX507" s="315">
        <v>0</v>
      </c>
      <c r="JY507" s="315">
        <v>0</v>
      </c>
      <c r="JZ507" s="315">
        <v>0</v>
      </c>
      <c r="KA507" s="315">
        <v>0</v>
      </c>
      <c r="KB507" s="315">
        <v>0</v>
      </c>
      <c r="KC507" s="315">
        <v>0</v>
      </c>
      <c r="KD507" s="315">
        <v>0</v>
      </c>
      <c r="KE507" s="315">
        <v>0</v>
      </c>
      <c r="KF507" s="315">
        <v>210.15</v>
      </c>
      <c r="KG507" s="315">
        <v>153.46</v>
      </c>
      <c r="KH507" s="315">
        <v>0</v>
      </c>
      <c r="KI507" s="315">
        <v>0</v>
      </c>
      <c r="KJ507" s="315">
        <v>0</v>
      </c>
      <c r="KK507" s="315">
        <v>0</v>
      </c>
      <c r="KL507" s="315">
        <v>0</v>
      </c>
      <c r="KM507" s="315">
        <v>0</v>
      </c>
      <c r="KN507" s="315">
        <v>55.9</v>
      </c>
      <c r="KO507" s="315">
        <v>0</v>
      </c>
      <c r="KP507" s="315">
        <v>0</v>
      </c>
      <c r="KQ507" s="315">
        <v>10466.25</v>
      </c>
      <c r="KR507" s="315">
        <v>0</v>
      </c>
      <c r="KS507" s="314">
        <v>1838.1</v>
      </c>
      <c r="KU507" s="312">
        <v>32</v>
      </c>
      <c r="KV507" s="312">
        <v>321</v>
      </c>
      <c r="KY507" s="312" t="s">
        <v>943</v>
      </c>
    </row>
    <row r="508" spans="1:311" x14ac:dyDescent="0.25">
      <c r="A508" s="321">
        <v>2023</v>
      </c>
      <c r="B508" s="320" t="s">
        <v>891</v>
      </c>
      <c r="C508" s="320" t="s">
        <v>907</v>
      </c>
      <c r="D508" s="320" t="s">
        <v>908</v>
      </c>
      <c r="E508" s="320" t="s">
        <v>846</v>
      </c>
      <c r="F508" s="319">
        <v>3985</v>
      </c>
      <c r="G508" s="319">
        <v>0</v>
      </c>
      <c r="H508" s="319">
        <v>733581.35</v>
      </c>
      <c r="I508" s="319">
        <v>21134.16</v>
      </c>
      <c r="J508" s="319">
        <v>6335.2</v>
      </c>
      <c r="K508" s="319">
        <v>25777.42</v>
      </c>
      <c r="L508" s="319">
        <v>71751.61</v>
      </c>
      <c r="M508" s="319">
        <v>132229.20000000001</v>
      </c>
      <c r="N508" s="319">
        <v>253727.44</v>
      </c>
      <c r="O508" s="319">
        <v>59730.71</v>
      </c>
      <c r="P508" s="319">
        <v>17995.91</v>
      </c>
      <c r="Q508" s="319">
        <v>68214.7</v>
      </c>
      <c r="R508" s="319">
        <v>286011.63</v>
      </c>
      <c r="S508" s="319">
        <v>114037.78</v>
      </c>
      <c r="T508" s="319">
        <v>71033.070000000007</v>
      </c>
      <c r="U508" s="319">
        <v>220046.32</v>
      </c>
      <c r="V508" s="319">
        <v>459548.32</v>
      </c>
      <c r="W508" s="319">
        <v>37478.589999999997</v>
      </c>
      <c r="X508" s="319">
        <v>181563.79</v>
      </c>
      <c r="Y508" s="319">
        <v>50812.09</v>
      </c>
      <c r="Z508" s="319">
        <v>42971.89</v>
      </c>
      <c r="AA508" s="319">
        <v>664025.80000000005</v>
      </c>
      <c r="AB508" s="319">
        <v>91857.64</v>
      </c>
      <c r="AC508" s="319">
        <v>50315.1</v>
      </c>
      <c r="AD508" s="319">
        <v>883248.77</v>
      </c>
      <c r="AE508" s="319">
        <v>8681.73</v>
      </c>
      <c r="AF508" s="319">
        <v>38975.870000000003</v>
      </c>
      <c r="AG508" s="319">
        <v>0</v>
      </c>
      <c r="AH508" s="319">
        <v>44584.63</v>
      </c>
      <c r="AI508" s="319">
        <v>57878.15</v>
      </c>
      <c r="AJ508" s="319">
        <v>0</v>
      </c>
      <c r="AK508" s="319">
        <v>5670.07</v>
      </c>
      <c r="AL508" s="319">
        <v>338129.91</v>
      </c>
      <c r="AM508" s="319">
        <v>8691.35</v>
      </c>
      <c r="AN508" s="319">
        <v>7319.88</v>
      </c>
      <c r="AO508" s="319">
        <v>0</v>
      </c>
      <c r="AP508" s="319">
        <v>29300.78</v>
      </c>
      <c r="AQ508" s="319">
        <v>22596.58</v>
      </c>
      <c r="AR508" s="319">
        <v>366844</v>
      </c>
      <c r="AS508" s="319">
        <v>23302.560000000001</v>
      </c>
      <c r="AT508" s="319">
        <v>3581</v>
      </c>
      <c r="AU508" s="319">
        <v>56093.9</v>
      </c>
      <c r="AV508" s="319">
        <v>17045</v>
      </c>
      <c r="AW508" s="319">
        <v>111041.67</v>
      </c>
      <c r="AX508" s="319">
        <v>8640.75</v>
      </c>
      <c r="AY508" s="319">
        <v>56445.919999999998</v>
      </c>
      <c r="AZ508" s="319">
        <v>72697.259999999995</v>
      </c>
      <c r="BA508" s="319">
        <v>1380.9</v>
      </c>
      <c r="BB508" s="319">
        <v>1418</v>
      </c>
      <c r="BC508" s="319">
        <v>44637.19</v>
      </c>
      <c r="BD508" s="319">
        <v>426931.1</v>
      </c>
      <c r="BE508" s="319">
        <v>0</v>
      </c>
      <c r="BF508" s="319">
        <v>118873.3</v>
      </c>
      <c r="BG508" s="319">
        <v>40444.29</v>
      </c>
      <c r="BH508" s="319">
        <v>687.8</v>
      </c>
      <c r="BI508" s="319">
        <v>419111.16</v>
      </c>
      <c r="BJ508" s="319">
        <v>0</v>
      </c>
      <c r="BK508" s="319">
        <v>269902.87</v>
      </c>
      <c r="BL508" s="319">
        <v>20.64</v>
      </c>
      <c r="BM508" s="319">
        <v>16183.02</v>
      </c>
      <c r="BN508" s="319">
        <v>215440.3</v>
      </c>
      <c r="BO508" s="319">
        <v>0</v>
      </c>
      <c r="BP508" s="319">
        <v>1602.44</v>
      </c>
      <c r="BQ508" s="319">
        <v>2145.6</v>
      </c>
      <c r="BR508" s="319">
        <v>58756.44</v>
      </c>
      <c r="BS508" s="319">
        <v>69018.34</v>
      </c>
      <c r="BT508" s="319">
        <v>20950</v>
      </c>
      <c r="BU508" s="319">
        <v>13509.82</v>
      </c>
      <c r="BV508" s="319">
        <v>2305.06</v>
      </c>
      <c r="BW508" s="319">
        <v>0</v>
      </c>
      <c r="BX508" s="319">
        <v>120374.6</v>
      </c>
      <c r="BY508" s="319">
        <v>0</v>
      </c>
      <c r="BZ508" s="319">
        <v>49979.91</v>
      </c>
      <c r="CA508" s="319">
        <v>55306.97</v>
      </c>
      <c r="CB508" s="319">
        <v>35652.94</v>
      </c>
      <c r="CC508" s="319">
        <v>87302.18</v>
      </c>
      <c r="CD508" s="319">
        <v>155115.56</v>
      </c>
      <c r="CE508" s="319">
        <v>5417.3</v>
      </c>
      <c r="CF508" s="319">
        <v>180051.23</v>
      </c>
      <c r="CG508" s="319">
        <v>8750</v>
      </c>
      <c r="CH508" s="319">
        <v>30088.89</v>
      </c>
      <c r="CI508" s="319">
        <v>32500</v>
      </c>
      <c r="CJ508" s="319">
        <v>31932.36</v>
      </c>
      <c r="CK508" s="319">
        <v>2374.0500000000002</v>
      </c>
      <c r="CL508" s="319">
        <v>111.34</v>
      </c>
      <c r="CM508" s="319">
        <v>684</v>
      </c>
      <c r="CN508" s="319">
        <v>83050.039999999994</v>
      </c>
      <c r="CO508" s="319">
        <v>214916.67</v>
      </c>
      <c r="CP508" s="319">
        <v>2557.9</v>
      </c>
      <c r="CQ508" s="319">
        <v>30945.35</v>
      </c>
      <c r="CR508" s="319">
        <v>33061.29</v>
      </c>
      <c r="CS508" s="319">
        <v>39083.699999999997</v>
      </c>
      <c r="CT508" s="319">
        <v>0</v>
      </c>
      <c r="CU508" s="319">
        <v>7312.32</v>
      </c>
      <c r="CV508" s="319">
        <v>4524.53</v>
      </c>
      <c r="CW508" s="319">
        <v>9641.35</v>
      </c>
      <c r="CX508" s="319">
        <v>110547.8</v>
      </c>
      <c r="CY508" s="319">
        <v>97914.86</v>
      </c>
      <c r="CZ508" s="319">
        <v>524299.72</v>
      </c>
      <c r="DA508" s="319">
        <v>47885.4</v>
      </c>
      <c r="DB508" s="319">
        <v>313608.84000000003</v>
      </c>
      <c r="DC508" s="319">
        <v>37427.32</v>
      </c>
      <c r="DD508" s="319">
        <v>194800</v>
      </c>
      <c r="DE508" s="319">
        <v>871277.79</v>
      </c>
      <c r="DF508" s="319">
        <v>4728.3</v>
      </c>
      <c r="DG508" s="319">
        <v>22189</v>
      </c>
      <c r="DH508" s="319">
        <v>87422.05</v>
      </c>
      <c r="DI508" s="319">
        <v>42597.07</v>
      </c>
      <c r="DJ508" s="319">
        <v>108636.75</v>
      </c>
      <c r="DK508" s="319">
        <v>4350</v>
      </c>
      <c r="DL508" s="319">
        <v>6668.06</v>
      </c>
      <c r="DM508" s="319">
        <v>89449.9</v>
      </c>
      <c r="DN508" s="319">
        <v>0</v>
      </c>
      <c r="DO508" s="319">
        <v>28894.3</v>
      </c>
      <c r="DP508" s="319">
        <v>63205.37</v>
      </c>
      <c r="DQ508" s="319">
        <v>19404.099999999999</v>
      </c>
      <c r="DR508" s="319">
        <v>161128.76999999999</v>
      </c>
      <c r="DS508" s="319">
        <v>281826.5</v>
      </c>
      <c r="DT508" s="319">
        <v>103519.1</v>
      </c>
      <c r="DU508" s="319">
        <v>105924.84</v>
      </c>
      <c r="DV508" s="319">
        <v>40253.449999999997</v>
      </c>
      <c r="DW508" s="319">
        <v>15545</v>
      </c>
      <c r="DX508" s="319">
        <v>116053.35</v>
      </c>
      <c r="DY508" s="319">
        <v>67664.850000000006</v>
      </c>
      <c r="DZ508" s="319">
        <v>120171.58</v>
      </c>
      <c r="EA508" s="319">
        <v>908259.19</v>
      </c>
      <c r="EB508" s="319">
        <v>117818.49</v>
      </c>
      <c r="EC508" s="319">
        <v>97828.479999999996</v>
      </c>
      <c r="ED508" s="319">
        <v>21454.5</v>
      </c>
      <c r="EE508" s="319">
        <v>70547.740000000005</v>
      </c>
      <c r="EF508" s="319">
        <v>7339.21</v>
      </c>
      <c r="EG508" s="319">
        <v>188814.5</v>
      </c>
      <c r="EH508" s="319">
        <v>27081.39</v>
      </c>
      <c r="EI508" s="319">
        <v>9617</v>
      </c>
      <c r="EJ508" s="319">
        <v>311968.90999999997</v>
      </c>
      <c r="EK508" s="319">
        <v>17335.75</v>
      </c>
      <c r="EL508" s="319">
        <v>12417.76</v>
      </c>
      <c r="EM508" s="319">
        <v>53275.29</v>
      </c>
      <c r="EN508" s="319">
        <v>33903.75</v>
      </c>
      <c r="EO508" s="319">
        <v>93473.68</v>
      </c>
      <c r="EP508" s="319">
        <v>67139.5</v>
      </c>
      <c r="EQ508" s="319">
        <v>14932.11</v>
      </c>
      <c r="ER508" s="319">
        <v>87343.34</v>
      </c>
      <c r="ES508" s="319">
        <v>15997.5</v>
      </c>
      <c r="ET508" s="319">
        <v>64570.27</v>
      </c>
      <c r="EU508" s="319">
        <v>33846.39</v>
      </c>
      <c r="EV508" s="319">
        <v>11020.21</v>
      </c>
      <c r="EW508" s="319">
        <v>77679.05</v>
      </c>
      <c r="EX508" s="319">
        <v>168701.54</v>
      </c>
      <c r="EY508" s="319">
        <v>337342.23</v>
      </c>
      <c r="EZ508" s="319">
        <v>32982378.670000002</v>
      </c>
      <c r="FA508" s="319">
        <v>20225.53</v>
      </c>
      <c r="FB508" s="319">
        <v>30273.25</v>
      </c>
      <c r="FC508" s="319">
        <v>101088.65</v>
      </c>
      <c r="FD508" s="319">
        <v>34103.5</v>
      </c>
      <c r="FE508" s="319">
        <v>507900.85</v>
      </c>
      <c r="FF508" s="319">
        <v>97947.37</v>
      </c>
      <c r="FG508" s="319">
        <v>15212.83</v>
      </c>
      <c r="FH508" s="319">
        <v>532871.62</v>
      </c>
      <c r="FI508" s="319">
        <v>18418.580000000002</v>
      </c>
      <c r="FJ508" s="319">
        <v>59373.8</v>
      </c>
      <c r="FK508" s="319">
        <v>32454.99</v>
      </c>
      <c r="FL508" s="319">
        <v>2407.5</v>
      </c>
      <c r="FM508" s="319">
        <v>267671.90999999997</v>
      </c>
      <c r="FN508" s="319">
        <v>7895.41</v>
      </c>
      <c r="FO508" s="319">
        <v>38984.9</v>
      </c>
      <c r="FP508" s="319">
        <v>20704.490000000002</v>
      </c>
      <c r="FQ508" s="319">
        <v>0</v>
      </c>
      <c r="FR508" s="319">
        <v>24480.5</v>
      </c>
      <c r="FS508" s="319">
        <v>21275.25</v>
      </c>
      <c r="FT508" s="319">
        <v>39681.360000000001</v>
      </c>
      <c r="FU508" s="319">
        <v>38706.699999999997</v>
      </c>
      <c r="FV508" s="319">
        <v>0</v>
      </c>
      <c r="FW508" s="319">
        <v>0</v>
      </c>
      <c r="FX508" s="319">
        <v>267688.8</v>
      </c>
      <c r="FY508" s="319">
        <v>68120</v>
      </c>
      <c r="FZ508" s="319">
        <v>1837.1</v>
      </c>
      <c r="GA508" s="319">
        <v>5482.72</v>
      </c>
      <c r="GB508" s="319">
        <v>23436.560000000001</v>
      </c>
      <c r="GC508" s="319">
        <v>19032.8</v>
      </c>
      <c r="GD508" s="319">
        <v>39017.65</v>
      </c>
      <c r="GE508" s="319">
        <v>56610.48</v>
      </c>
      <c r="GF508" s="319">
        <v>7000</v>
      </c>
      <c r="GG508" s="319">
        <v>148891.09</v>
      </c>
      <c r="GH508" s="319">
        <v>4050.54</v>
      </c>
      <c r="GI508" s="319">
        <v>75278.179999999993</v>
      </c>
      <c r="GJ508" s="319">
        <v>57306.23</v>
      </c>
      <c r="GK508" s="319">
        <v>608597.06999999995</v>
      </c>
      <c r="GL508" s="319">
        <v>7755</v>
      </c>
      <c r="GM508" s="319">
        <v>403720.35</v>
      </c>
      <c r="GN508" s="319">
        <v>54550</v>
      </c>
      <c r="GO508" s="319">
        <v>156918.29999999999</v>
      </c>
      <c r="GP508" s="319">
        <v>9772.7999999999993</v>
      </c>
      <c r="GQ508" s="319">
        <v>15.72</v>
      </c>
      <c r="GR508" s="319">
        <v>70732.41</v>
      </c>
      <c r="GS508" s="319">
        <v>2265927.52</v>
      </c>
      <c r="GT508" s="319">
        <v>9663.9</v>
      </c>
      <c r="GU508" s="319">
        <v>1002783.64</v>
      </c>
      <c r="GV508" s="319">
        <v>23041.48</v>
      </c>
      <c r="GW508" s="319">
        <v>6345.59</v>
      </c>
      <c r="GX508" s="319">
        <v>944938.6</v>
      </c>
      <c r="GY508" s="319">
        <v>35941.65</v>
      </c>
      <c r="GZ508" s="319">
        <v>77047.66</v>
      </c>
      <c r="HA508" s="319">
        <v>132048.72</v>
      </c>
      <c r="HB508" s="319">
        <v>5983.15</v>
      </c>
      <c r="HC508" s="319">
        <v>222666.19</v>
      </c>
      <c r="HD508" s="319">
        <v>8500.4599999999991</v>
      </c>
      <c r="HE508" s="319">
        <v>12068.75</v>
      </c>
      <c r="HF508" s="319">
        <v>19584.87</v>
      </c>
      <c r="HG508" s="319">
        <v>196355.15</v>
      </c>
      <c r="HH508" s="319">
        <v>380626.21</v>
      </c>
      <c r="HI508" s="319">
        <v>52680.77</v>
      </c>
      <c r="HJ508" s="319">
        <v>26108.95</v>
      </c>
      <c r="HK508" s="319">
        <v>16331.16</v>
      </c>
      <c r="HL508" s="319">
        <v>102855.45</v>
      </c>
      <c r="HM508" s="319">
        <v>45095.13</v>
      </c>
      <c r="HN508" s="319">
        <v>22271.47</v>
      </c>
      <c r="HO508" s="319">
        <v>173153.52</v>
      </c>
      <c r="HP508" s="319">
        <v>157341.96</v>
      </c>
      <c r="HQ508" s="319">
        <v>8463.36</v>
      </c>
      <c r="HR508" s="319">
        <v>23866.15</v>
      </c>
      <c r="HS508" s="319">
        <v>11945.89</v>
      </c>
      <c r="HT508" s="319">
        <v>842568.08</v>
      </c>
      <c r="HU508" s="319">
        <v>11788.48</v>
      </c>
      <c r="HV508" s="319">
        <v>247324.86</v>
      </c>
      <c r="HW508" s="319">
        <v>1603483.09</v>
      </c>
      <c r="HX508" s="319">
        <v>17645.38</v>
      </c>
      <c r="HY508" s="319">
        <v>1155766.7</v>
      </c>
      <c r="HZ508" s="319">
        <v>24769.18</v>
      </c>
      <c r="IA508" s="319">
        <v>4047.05</v>
      </c>
      <c r="IB508" s="319">
        <v>114847.78</v>
      </c>
      <c r="IC508" s="319">
        <v>342013.22</v>
      </c>
      <c r="ID508" s="319">
        <v>37543.54</v>
      </c>
      <c r="IE508" s="319">
        <v>138900</v>
      </c>
      <c r="IF508" s="319">
        <v>0</v>
      </c>
      <c r="IG508" s="319">
        <v>54879.53</v>
      </c>
      <c r="IH508" s="319">
        <v>2534.7199999999998</v>
      </c>
      <c r="II508" s="319">
        <v>0</v>
      </c>
      <c r="IJ508" s="319">
        <v>155074.39000000001</v>
      </c>
      <c r="IK508" s="319">
        <v>6614.57</v>
      </c>
      <c r="IL508" s="319">
        <v>8269.67</v>
      </c>
      <c r="IM508" s="319">
        <v>23560</v>
      </c>
      <c r="IN508" s="319">
        <v>30095.93</v>
      </c>
      <c r="IO508" s="319">
        <v>54446.34</v>
      </c>
      <c r="IP508" s="319">
        <v>13000</v>
      </c>
      <c r="IQ508" s="319">
        <v>27949.45</v>
      </c>
      <c r="IR508" s="319">
        <v>652615</v>
      </c>
      <c r="IS508" s="319">
        <v>136800</v>
      </c>
      <c r="IT508" s="319">
        <v>152552.93</v>
      </c>
      <c r="IU508" s="319">
        <v>9576.52</v>
      </c>
      <c r="IV508" s="319">
        <v>147625.25</v>
      </c>
      <c r="IW508" s="319">
        <v>9700</v>
      </c>
      <c r="IX508" s="319">
        <v>9508.2999999999993</v>
      </c>
      <c r="IY508" s="319">
        <v>75841.53</v>
      </c>
      <c r="IZ508" s="319">
        <v>5000</v>
      </c>
      <c r="JA508" s="319">
        <v>54510.61</v>
      </c>
      <c r="JB508" s="319">
        <v>51554.720000000001</v>
      </c>
      <c r="JC508" s="319">
        <v>61819.9</v>
      </c>
      <c r="JD508" s="319">
        <v>3558.51</v>
      </c>
      <c r="JE508" s="319">
        <v>0</v>
      </c>
      <c r="JF508" s="319">
        <v>120635.77</v>
      </c>
      <c r="JG508" s="319">
        <v>10809.88</v>
      </c>
      <c r="JH508" s="319">
        <v>142373.88</v>
      </c>
      <c r="JI508" s="319">
        <v>30656.05</v>
      </c>
      <c r="JJ508" s="319">
        <v>39097.839999999997</v>
      </c>
      <c r="JK508" s="319">
        <v>19202.91</v>
      </c>
      <c r="JL508" s="319">
        <v>22481.23</v>
      </c>
      <c r="JM508" s="319">
        <v>10972.66</v>
      </c>
      <c r="JN508" s="319">
        <v>2274.7199999999998</v>
      </c>
      <c r="JO508" s="319">
        <v>102901.75</v>
      </c>
      <c r="JP508" s="319">
        <v>7126.51</v>
      </c>
      <c r="JQ508" s="319">
        <v>6496</v>
      </c>
      <c r="JR508" s="319">
        <v>26.11</v>
      </c>
      <c r="JS508" s="319">
        <v>389604.98</v>
      </c>
      <c r="JT508" s="319">
        <v>39935.03</v>
      </c>
      <c r="JU508" s="319">
        <v>0</v>
      </c>
      <c r="JV508" s="319">
        <v>1468135.92</v>
      </c>
      <c r="JW508" s="319">
        <v>23125</v>
      </c>
      <c r="JX508" s="319">
        <v>0</v>
      </c>
      <c r="JY508" s="319">
        <v>0</v>
      </c>
      <c r="JZ508" s="319">
        <v>0</v>
      </c>
      <c r="KA508" s="319">
        <v>34024.82</v>
      </c>
      <c r="KB508" s="319">
        <v>16200</v>
      </c>
      <c r="KC508" s="319">
        <v>2171.7600000000002</v>
      </c>
      <c r="KD508" s="319">
        <v>5569.45</v>
      </c>
      <c r="KE508" s="319">
        <v>257651.85</v>
      </c>
      <c r="KF508" s="319">
        <v>1260</v>
      </c>
      <c r="KG508" s="319">
        <v>18100</v>
      </c>
      <c r="KH508" s="319">
        <v>11673.65</v>
      </c>
      <c r="KI508" s="319">
        <v>79239.42</v>
      </c>
      <c r="KJ508" s="319">
        <v>2661.55</v>
      </c>
      <c r="KK508" s="319">
        <v>2080.36</v>
      </c>
      <c r="KL508" s="319">
        <v>2720</v>
      </c>
      <c r="KM508" s="319">
        <v>20489.650000000001</v>
      </c>
      <c r="KN508" s="319">
        <v>34884.32</v>
      </c>
      <c r="KO508" s="319">
        <v>168511.52</v>
      </c>
      <c r="KP508" s="319">
        <v>39147.08</v>
      </c>
      <c r="KQ508" s="319">
        <v>3245965.03</v>
      </c>
      <c r="KR508" s="319">
        <v>238437.34</v>
      </c>
      <c r="KS508" s="318">
        <v>37597.440000000002</v>
      </c>
      <c r="KU508" s="312">
        <v>32</v>
      </c>
      <c r="KV508" s="312">
        <v>322</v>
      </c>
      <c r="KY508" s="312" t="s">
        <v>943</v>
      </c>
    </row>
    <row r="509" spans="1:311" x14ac:dyDescent="0.25">
      <c r="A509" s="317">
        <v>2023</v>
      </c>
      <c r="B509" s="316" t="s">
        <v>891</v>
      </c>
      <c r="C509" s="316" t="s">
        <v>907</v>
      </c>
      <c r="D509" s="316" t="s">
        <v>906</v>
      </c>
      <c r="E509" s="316" t="s">
        <v>846</v>
      </c>
      <c r="F509" s="315">
        <v>258.88</v>
      </c>
      <c r="G509" s="315">
        <v>54.14</v>
      </c>
      <c r="H509" s="315">
        <v>270350</v>
      </c>
      <c r="I509" s="315">
        <v>0</v>
      </c>
      <c r="J509" s="315">
        <v>1418.43</v>
      </c>
      <c r="K509" s="315">
        <v>135.1</v>
      </c>
      <c r="L509" s="315">
        <v>0</v>
      </c>
      <c r="M509" s="315">
        <v>1939.46</v>
      </c>
      <c r="N509" s="315">
        <v>0</v>
      </c>
      <c r="O509" s="315">
        <v>661.17</v>
      </c>
      <c r="P509" s="315">
        <v>142.99</v>
      </c>
      <c r="Q509" s="315">
        <v>84.9</v>
      </c>
      <c r="R509" s="315">
        <v>643.77</v>
      </c>
      <c r="S509" s="315">
        <v>0</v>
      </c>
      <c r="T509" s="315">
        <v>0</v>
      </c>
      <c r="U509" s="315">
        <v>0</v>
      </c>
      <c r="V509" s="315">
        <v>74747.91</v>
      </c>
      <c r="W509" s="315">
        <v>0</v>
      </c>
      <c r="X509" s="315">
        <v>0</v>
      </c>
      <c r="Y509" s="315">
        <v>0</v>
      </c>
      <c r="Z509" s="315">
        <v>189.52</v>
      </c>
      <c r="AA509" s="315">
        <v>1572.09</v>
      </c>
      <c r="AB509" s="315">
        <v>183.89</v>
      </c>
      <c r="AC509" s="315">
        <v>0</v>
      </c>
      <c r="AD509" s="315">
        <v>5090.26</v>
      </c>
      <c r="AE509" s="315">
        <v>3210.02</v>
      </c>
      <c r="AF509" s="315">
        <v>253.28</v>
      </c>
      <c r="AG509" s="315">
        <v>4284.78</v>
      </c>
      <c r="AH509" s="315">
        <v>469.35</v>
      </c>
      <c r="AI509" s="315">
        <v>298.95999999999998</v>
      </c>
      <c r="AJ509" s="315">
        <v>0</v>
      </c>
      <c r="AK509" s="315">
        <v>0</v>
      </c>
      <c r="AL509" s="315">
        <v>3091.51</v>
      </c>
      <c r="AM509" s="315">
        <v>59.64</v>
      </c>
      <c r="AN509" s="315">
        <v>223.16</v>
      </c>
      <c r="AO509" s="315">
        <v>251.7</v>
      </c>
      <c r="AP509" s="315">
        <v>155.25</v>
      </c>
      <c r="AQ509" s="315">
        <v>36.700000000000003</v>
      </c>
      <c r="AR509" s="315">
        <v>269.67</v>
      </c>
      <c r="AS509" s="315">
        <v>180.91</v>
      </c>
      <c r="AT509" s="315">
        <v>270.83999999999997</v>
      </c>
      <c r="AU509" s="315">
        <v>0</v>
      </c>
      <c r="AV509" s="315">
        <v>118.83</v>
      </c>
      <c r="AW509" s="315">
        <v>223628.79</v>
      </c>
      <c r="AX509" s="315">
        <v>4630.3</v>
      </c>
      <c r="AY509" s="315">
        <v>14924.42</v>
      </c>
      <c r="AZ509" s="315">
        <v>0</v>
      </c>
      <c r="BA509" s="315">
        <v>13.99</v>
      </c>
      <c r="BB509" s="315">
        <v>1999.16</v>
      </c>
      <c r="BC509" s="315">
        <v>0</v>
      </c>
      <c r="BD509" s="315">
        <v>825.65</v>
      </c>
      <c r="BE509" s="315">
        <v>0</v>
      </c>
      <c r="BF509" s="315">
        <v>903.1</v>
      </c>
      <c r="BG509" s="315">
        <v>7668.22</v>
      </c>
      <c r="BH509" s="315">
        <v>0</v>
      </c>
      <c r="BI509" s="315">
        <v>16420.28</v>
      </c>
      <c r="BJ509" s="315">
        <v>186.4</v>
      </c>
      <c r="BK509" s="315">
        <v>1164.44</v>
      </c>
      <c r="BL509" s="315">
        <v>0</v>
      </c>
      <c r="BM509" s="315">
        <v>175.45</v>
      </c>
      <c r="BN509" s="315">
        <v>1005.32</v>
      </c>
      <c r="BO509" s="315">
        <v>710.75</v>
      </c>
      <c r="BP509" s="315">
        <v>0</v>
      </c>
      <c r="BQ509" s="315">
        <v>1226.5999999999999</v>
      </c>
      <c r="BR509" s="315">
        <v>206.82</v>
      </c>
      <c r="BS509" s="315">
        <v>767.85</v>
      </c>
      <c r="BT509" s="315">
        <v>31604.15</v>
      </c>
      <c r="BU509" s="315">
        <v>55.45</v>
      </c>
      <c r="BV509" s="315">
        <v>79.66</v>
      </c>
      <c r="BW509" s="315">
        <v>1516.47</v>
      </c>
      <c r="BX509" s="315">
        <v>235.23</v>
      </c>
      <c r="BY509" s="315">
        <v>1785.59</v>
      </c>
      <c r="BZ509" s="315">
        <v>9295</v>
      </c>
      <c r="CA509" s="315">
        <v>117.56</v>
      </c>
      <c r="CB509" s="315">
        <v>0</v>
      </c>
      <c r="CC509" s="315">
        <v>3.98</v>
      </c>
      <c r="CD509" s="315">
        <v>1370.91</v>
      </c>
      <c r="CE509" s="315">
        <v>0</v>
      </c>
      <c r="CF509" s="315">
        <v>1374.81</v>
      </c>
      <c r="CG509" s="315">
        <v>1070.22</v>
      </c>
      <c r="CH509" s="315">
        <v>405.82</v>
      </c>
      <c r="CI509" s="315">
        <v>6243.3</v>
      </c>
      <c r="CJ509" s="315">
        <v>0</v>
      </c>
      <c r="CK509" s="315">
        <v>0</v>
      </c>
      <c r="CL509" s="315">
        <v>0</v>
      </c>
      <c r="CM509" s="315">
        <v>43.61</v>
      </c>
      <c r="CN509" s="315">
        <v>282.56</v>
      </c>
      <c r="CO509" s="315">
        <v>856.31</v>
      </c>
      <c r="CP509" s="315">
        <v>11497.06</v>
      </c>
      <c r="CQ509" s="315">
        <v>354.55</v>
      </c>
      <c r="CR509" s="315">
        <v>0</v>
      </c>
      <c r="CS509" s="315">
        <v>305.97000000000003</v>
      </c>
      <c r="CT509" s="315">
        <v>484.62</v>
      </c>
      <c r="CU509" s="315">
        <v>47.45</v>
      </c>
      <c r="CV509" s="315">
        <v>93.5</v>
      </c>
      <c r="CW509" s="315">
        <v>0</v>
      </c>
      <c r="CX509" s="315">
        <v>760.34</v>
      </c>
      <c r="CY509" s="315">
        <v>338.37</v>
      </c>
      <c r="CZ509" s="315">
        <v>1194.8499999999999</v>
      </c>
      <c r="DA509" s="315">
        <v>0</v>
      </c>
      <c r="DB509" s="315">
        <v>1232.3900000000001</v>
      </c>
      <c r="DC509" s="315">
        <v>291.88</v>
      </c>
      <c r="DD509" s="315">
        <v>3353.62</v>
      </c>
      <c r="DE509" s="315">
        <v>3230.37</v>
      </c>
      <c r="DF509" s="315">
        <v>42.13</v>
      </c>
      <c r="DG509" s="315">
        <v>0</v>
      </c>
      <c r="DH509" s="315">
        <v>290.12</v>
      </c>
      <c r="DI509" s="315">
        <v>333.96</v>
      </c>
      <c r="DJ509" s="315">
        <v>2797.97</v>
      </c>
      <c r="DK509" s="315">
        <v>0</v>
      </c>
      <c r="DL509" s="315">
        <v>117.51</v>
      </c>
      <c r="DM509" s="315">
        <v>31.92</v>
      </c>
      <c r="DN509" s="315">
        <v>35.5</v>
      </c>
      <c r="DO509" s="315">
        <v>1400.34</v>
      </c>
      <c r="DP509" s="315">
        <v>80.84</v>
      </c>
      <c r="DQ509" s="315">
        <v>0</v>
      </c>
      <c r="DR509" s="315">
        <v>513.29</v>
      </c>
      <c r="DS509" s="315">
        <v>8163.24</v>
      </c>
      <c r="DT509" s="315">
        <v>0</v>
      </c>
      <c r="DU509" s="315">
        <v>802.65</v>
      </c>
      <c r="DV509" s="315">
        <v>0</v>
      </c>
      <c r="DW509" s="315">
        <v>950.99</v>
      </c>
      <c r="DX509" s="315">
        <v>0</v>
      </c>
      <c r="DY509" s="315">
        <v>962.19</v>
      </c>
      <c r="DZ509" s="315">
        <v>397.79</v>
      </c>
      <c r="EA509" s="315">
        <v>3817.84</v>
      </c>
      <c r="EB509" s="315">
        <v>216.54</v>
      </c>
      <c r="EC509" s="315">
        <v>0</v>
      </c>
      <c r="ED509" s="315">
        <v>0</v>
      </c>
      <c r="EE509" s="315">
        <v>116.33</v>
      </c>
      <c r="EF509" s="315">
        <v>0</v>
      </c>
      <c r="EG509" s="315">
        <v>1907.32</v>
      </c>
      <c r="EH509" s="315">
        <v>140.6</v>
      </c>
      <c r="EI509" s="315">
        <v>0</v>
      </c>
      <c r="EJ509" s="315">
        <v>721.87</v>
      </c>
      <c r="EK509" s="315">
        <v>99.38</v>
      </c>
      <c r="EL509" s="315">
        <v>14068.58</v>
      </c>
      <c r="EM509" s="315">
        <v>0</v>
      </c>
      <c r="EN509" s="315">
        <v>236.74</v>
      </c>
      <c r="EO509" s="315">
        <v>555.02</v>
      </c>
      <c r="EP509" s="315">
        <v>1344.83</v>
      </c>
      <c r="EQ509" s="315">
        <v>1.79</v>
      </c>
      <c r="ER509" s="315">
        <v>719.95</v>
      </c>
      <c r="ES509" s="315">
        <v>0</v>
      </c>
      <c r="ET509" s="315">
        <v>0</v>
      </c>
      <c r="EU509" s="315">
        <v>182.06</v>
      </c>
      <c r="EV509" s="315">
        <v>19.84</v>
      </c>
      <c r="EW509" s="315">
        <v>959.15</v>
      </c>
      <c r="EX509" s="315">
        <v>416</v>
      </c>
      <c r="EY509" s="315">
        <v>26964.05</v>
      </c>
      <c r="EZ509" s="315">
        <v>18470.29</v>
      </c>
      <c r="FA509" s="315">
        <v>88.81</v>
      </c>
      <c r="FB509" s="315">
        <v>194.05</v>
      </c>
      <c r="FC509" s="315">
        <v>1293.8</v>
      </c>
      <c r="FD509" s="315">
        <v>184.91</v>
      </c>
      <c r="FE509" s="315">
        <v>5313.82</v>
      </c>
      <c r="FF509" s="315">
        <v>503.18</v>
      </c>
      <c r="FG509" s="315">
        <v>144.07</v>
      </c>
      <c r="FH509" s="315">
        <v>703.82</v>
      </c>
      <c r="FI509" s="315">
        <v>0</v>
      </c>
      <c r="FJ509" s="315">
        <v>1120.6099999999999</v>
      </c>
      <c r="FK509" s="315">
        <v>0</v>
      </c>
      <c r="FL509" s="315">
        <v>28.34</v>
      </c>
      <c r="FM509" s="315">
        <v>645.41</v>
      </c>
      <c r="FN509" s="315">
        <v>0</v>
      </c>
      <c r="FO509" s="315">
        <v>38292</v>
      </c>
      <c r="FP509" s="315">
        <v>64.540000000000006</v>
      </c>
      <c r="FQ509" s="315">
        <v>1093.51</v>
      </c>
      <c r="FR509" s="315">
        <v>11596.42</v>
      </c>
      <c r="FS509" s="315">
        <v>72.19</v>
      </c>
      <c r="FT509" s="315">
        <v>98.53</v>
      </c>
      <c r="FU509" s="315">
        <v>0</v>
      </c>
      <c r="FV509" s="315">
        <v>40.049999999999997</v>
      </c>
      <c r="FW509" s="315">
        <v>12.74</v>
      </c>
      <c r="FX509" s="315">
        <v>303</v>
      </c>
      <c r="FY509" s="315">
        <v>1111.33</v>
      </c>
      <c r="FZ509" s="315">
        <v>0</v>
      </c>
      <c r="GA509" s="315">
        <v>34.020000000000003</v>
      </c>
      <c r="GB509" s="315">
        <v>0</v>
      </c>
      <c r="GC509" s="315">
        <v>38.93</v>
      </c>
      <c r="GD509" s="315">
        <v>101.97</v>
      </c>
      <c r="GE509" s="315">
        <v>615.4</v>
      </c>
      <c r="GF509" s="315">
        <v>2431.16</v>
      </c>
      <c r="GG509" s="315">
        <v>612.02</v>
      </c>
      <c r="GH509" s="315">
        <v>0</v>
      </c>
      <c r="GI509" s="315">
        <v>612.91999999999996</v>
      </c>
      <c r="GJ509" s="315">
        <v>197.91</v>
      </c>
      <c r="GK509" s="315">
        <v>0</v>
      </c>
      <c r="GL509" s="315">
        <v>946.42</v>
      </c>
      <c r="GM509" s="315">
        <v>7424.39</v>
      </c>
      <c r="GN509" s="315">
        <v>251.89</v>
      </c>
      <c r="GO509" s="315">
        <v>1071.74</v>
      </c>
      <c r="GP509" s="315">
        <v>42.05</v>
      </c>
      <c r="GQ509" s="315">
        <v>0</v>
      </c>
      <c r="GR509" s="315">
        <v>1071.3900000000001</v>
      </c>
      <c r="GS509" s="315">
        <v>9752.68</v>
      </c>
      <c r="GT509" s="315">
        <v>116.65</v>
      </c>
      <c r="GU509" s="315">
        <v>3409.47</v>
      </c>
      <c r="GV509" s="315">
        <v>0</v>
      </c>
      <c r="GW509" s="315">
        <v>97.1</v>
      </c>
      <c r="GX509" s="315">
        <v>0</v>
      </c>
      <c r="GY509" s="315">
        <v>0</v>
      </c>
      <c r="GZ509" s="315">
        <v>0</v>
      </c>
      <c r="HA509" s="315">
        <v>675.55</v>
      </c>
      <c r="HB509" s="315">
        <v>0</v>
      </c>
      <c r="HC509" s="315">
        <v>1072.02</v>
      </c>
      <c r="HD509" s="315">
        <v>0</v>
      </c>
      <c r="HE509" s="315">
        <v>0</v>
      </c>
      <c r="HF509" s="315">
        <v>379.48</v>
      </c>
      <c r="HG509" s="315">
        <v>1675.27</v>
      </c>
      <c r="HH509" s="315">
        <v>6050.32</v>
      </c>
      <c r="HI509" s="315">
        <v>636.85</v>
      </c>
      <c r="HJ509" s="315">
        <v>336.04</v>
      </c>
      <c r="HK509" s="315">
        <v>58.46</v>
      </c>
      <c r="HL509" s="315">
        <v>651.16</v>
      </c>
      <c r="HM509" s="315">
        <v>197.54</v>
      </c>
      <c r="HN509" s="315">
        <v>180.4</v>
      </c>
      <c r="HO509" s="315">
        <v>2177.96</v>
      </c>
      <c r="HP509" s="315">
        <v>1575.05</v>
      </c>
      <c r="HQ509" s="315">
        <v>153.84</v>
      </c>
      <c r="HR509" s="315">
        <v>1636.26</v>
      </c>
      <c r="HS509" s="315">
        <v>3227.68</v>
      </c>
      <c r="HT509" s="315">
        <v>2833.08</v>
      </c>
      <c r="HU509" s="315">
        <v>0</v>
      </c>
      <c r="HV509" s="315">
        <v>722.49</v>
      </c>
      <c r="HW509" s="315">
        <v>9110.84</v>
      </c>
      <c r="HX509" s="315">
        <v>0</v>
      </c>
      <c r="HY509" s="315">
        <v>6183.11</v>
      </c>
      <c r="HZ509" s="315">
        <v>240.69</v>
      </c>
      <c r="IA509" s="315">
        <v>105.1</v>
      </c>
      <c r="IB509" s="315">
        <v>813.48</v>
      </c>
      <c r="IC509" s="315">
        <v>0</v>
      </c>
      <c r="ID509" s="315">
        <v>134.41999999999999</v>
      </c>
      <c r="IE509" s="315">
        <v>1093.04</v>
      </c>
      <c r="IF509" s="315">
        <v>227.17</v>
      </c>
      <c r="IG509" s="315">
        <v>130.41999999999999</v>
      </c>
      <c r="IH509" s="315">
        <v>23.99</v>
      </c>
      <c r="II509" s="315">
        <v>0</v>
      </c>
      <c r="IJ509" s="315">
        <v>479.77</v>
      </c>
      <c r="IK509" s="315">
        <v>0</v>
      </c>
      <c r="IL509" s="315">
        <v>1794.52</v>
      </c>
      <c r="IM509" s="315">
        <v>91.34</v>
      </c>
      <c r="IN509" s="315">
        <v>660.73</v>
      </c>
      <c r="IO509" s="315">
        <v>6952.2</v>
      </c>
      <c r="IP509" s="315">
        <v>202.88</v>
      </c>
      <c r="IQ509" s="315">
        <v>52.85</v>
      </c>
      <c r="IR509" s="315">
        <v>11311.85</v>
      </c>
      <c r="IS509" s="315">
        <v>1662.73</v>
      </c>
      <c r="IT509" s="315">
        <v>0</v>
      </c>
      <c r="IU509" s="315">
        <v>64.010000000000005</v>
      </c>
      <c r="IV509" s="315">
        <v>1095.54</v>
      </c>
      <c r="IW509" s="315">
        <v>0</v>
      </c>
      <c r="IX509" s="315">
        <v>0</v>
      </c>
      <c r="IY509" s="315">
        <v>552.16999999999996</v>
      </c>
      <c r="IZ509" s="315">
        <v>153.32</v>
      </c>
      <c r="JA509" s="315">
        <v>394.85</v>
      </c>
      <c r="JB509" s="315">
        <v>116.65</v>
      </c>
      <c r="JC509" s="315">
        <v>320.58999999999997</v>
      </c>
      <c r="JD509" s="315">
        <v>49.58</v>
      </c>
      <c r="JE509" s="315">
        <v>391.74</v>
      </c>
      <c r="JF509" s="315">
        <v>1474.3</v>
      </c>
      <c r="JG509" s="315">
        <v>69.790000000000006</v>
      </c>
      <c r="JH509" s="315">
        <v>143.06</v>
      </c>
      <c r="JI509" s="315">
        <v>4117.4399999999996</v>
      </c>
      <c r="JJ509" s="315">
        <v>355.82</v>
      </c>
      <c r="JK509" s="315">
        <v>35.549999999999997</v>
      </c>
      <c r="JL509" s="315">
        <v>76.97</v>
      </c>
      <c r="JM509" s="315">
        <v>20.69</v>
      </c>
      <c r="JN509" s="315">
        <v>5972.71</v>
      </c>
      <c r="JO509" s="315">
        <v>427.33</v>
      </c>
      <c r="JP509" s="315">
        <v>0</v>
      </c>
      <c r="JQ509" s="315">
        <v>0</v>
      </c>
      <c r="JR509" s="315">
        <v>6757.83</v>
      </c>
      <c r="JS509" s="315">
        <v>989.68</v>
      </c>
      <c r="JT509" s="315">
        <v>0</v>
      </c>
      <c r="JU509" s="315">
        <v>581688.35</v>
      </c>
      <c r="JV509" s="315">
        <v>10932.86</v>
      </c>
      <c r="JW509" s="315">
        <v>440.95</v>
      </c>
      <c r="JX509" s="315">
        <v>640.22</v>
      </c>
      <c r="JY509" s="315">
        <v>481.17</v>
      </c>
      <c r="JZ509" s="315">
        <v>22.82</v>
      </c>
      <c r="KA509" s="315">
        <v>316.91000000000003</v>
      </c>
      <c r="KB509" s="315">
        <v>405.16</v>
      </c>
      <c r="KC509" s="315">
        <v>309.06</v>
      </c>
      <c r="KD509" s="315">
        <v>68.61</v>
      </c>
      <c r="KE509" s="315">
        <v>1662.21</v>
      </c>
      <c r="KF509" s="315">
        <v>0</v>
      </c>
      <c r="KG509" s="315">
        <v>0</v>
      </c>
      <c r="KH509" s="315">
        <v>108.28</v>
      </c>
      <c r="KI509" s="315">
        <v>719.65</v>
      </c>
      <c r="KJ509" s="315">
        <v>360.65</v>
      </c>
      <c r="KK509" s="315">
        <v>15.03</v>
      </c>
      <c r="KL509" s="315">
        <v>117.51</v>
      </c>
      <c r="KM509" s="315">
        <v>107.2</v>
      </c>
      <c r="KN509" s="315">
        <v>134.18</v>
      </c>
      <c r="KO509" s="315">
        <v>742.53</v>
      </c>
      <c r="KP509" s="315">
        <v>356.61</v>
      </c>
      <c r="KQ509" s="315">
        <v>5590.34</v>
      </c>
      <c r="KR509" s="315">
        <v>0</v>
      </c>
      <c r="KS509" s="314">
        <v>222.07</v>
      </c>
      <c r="KU509" s="312">
        <v>32</v>
      </c>
      <c r="KV509" s="312">
        <v>329</v>
      </c>
      <c r="KY509" s="312" t="s">
        <v>943</v>
      </c>
    </row>
    <row r="510" spans="1:311" x14ac:dyDescent="0.25">
      <c r="A510" s="321">
        <v>2023</v>
      </c>
      <c r="B510" s="320" t="s">
        <v>891</v>
      </c>
      <c r="C510" s="320" t="s">
        <v>902</v>
      </c>
      <c r="D510" s="320" t="s">
        <v>905</v>
      </c>
      <c r="E510" s="320" t="s">
        <v>846</v>
      </c>
      <c r="F510" s="319">
        <v>0</v>
      </c>
      <c r="G510" s="319">
        <v>7942.15</v>
      </c>
      <c r="H510" s="319">
        <v>527628.31000000006</v>
      </c>
      <c r="I510" s="319">
        <v>95679.66</v>
      </c>
      <c r="J510" s="319">
        <v>0</v>
      </c>
      <c r="K510" s="319">
        <v>19194.919999999998</v>
      </c>
      <c r="L510" s="319">
        <v>253164.07</v>
      </c>
      <c r="M510" s="319">
        <v>177614.02</v>
      </c>
      <c r="N510" s="319">
        <v>274169.57</v>
      </c>
      <c r="O510" s="319">
        <v>289014.28999999998</v>
      </c>
      <c r="P510" s="319">
        <v>45238.84</v>
      </c>
      <c r="Q510" s="319">
        <v>85747.7</v>
      </c>
      <c r="R510" s="319">
        <v>63885.05</v>
      </c>
      <c r="S510" s="319">
        <v>86073.72</v>
      </c>
      <c r="T510" s="319">
        <v>58270.73</v>
      </c>
      <c r="U510" s="319">
        <v>318041.86</v>
      </c>
      <c r="V510" s="319">
        <v>59245.09</v>
      </c>
      <c r="W510" s="319">
        <v>12560.65</v>
      </c>
      <c r="X510" s="319">
        <v>312678.95</v>
      </c>
      <c r="Y510" s="319">
        <v>32263.82</v>
      </c>
      <c r="Z510" s="319">
        <v>0</v>
      </c>
      <c r="AA510" s="319">
        <v>483945.16</v>
      </c>
      <c r="AB510" s="319">
        <v>52720.59</v>
      </c>
      <c r="AC510" s="319">
        <v>121032.74</v>
      </c>
      <c r="AD510" s="319">
        <v>808811.39</v>
      </c>
      <c r="AE510" s="319">
        <v>13191.15</v>
      </c>
      <c r="AF510" s="319">
        <v>43858.47</v>
      </c>
      <c r="AG510" s="319">
        <v>0</v>
      </c>
      <c r="AH510" s="319">
        <v>54710.69</v>
      </c>
      <c r="AI510" s="319">
        <v>129244.95</v>
      </c>
      <c r="AJ510" s="319">
        <v>5894.75</v>
      </c>
      <c r="AK510" s="319">
        <v>62101.57</v>
      </c>
      <c r="AL510" s="319">
        <v>1008175.35</v>
      </c>
      <c r="AM510" s="319">
        <v>7018.29</v>
      </c>
      <c r="AN510" s="319">
        <v>35308.199999999997</v>
      </c>
      <c r="AO510" s="319">
        <v>13189.21</v>
      </c>
      <c r="AP510" s="319">
        <v>41060.519999999997</v>
      </c>
      <c r="AQ510" s="319">
        <v>115366.35</v>
      </c>
      <c r="AR510" s="319">
        <v>7832.55</v>
      </c>
      <c r="AS510" s="319">
        <v>127253.69</v>
      </c>
      <c r="AT510" s="319">
        <v>426592.45</v>
      </c>
      <c r="AU510" s="319">
        <v>209778.06</v>
      </c>
      <c r="AV510" s="319">
        <v>193528.13</v>
      </c>
      <c r="AW510" s="319">
        <v>1797201</v>
      </c>
      <c r="AX510" s="319">
        <v>19156.240000000002</v>
      </c>
      <c r="AY510" s="319">
        <v>39800</v>
      </c>
      <c r="AZ510" s="319">
        <v>50235.87</v>
      </c>
      <c r="BA510" s="319">
        <v>12361.94</v>
      </c>
      <c r="BB510" s="319">
        <v>10784.25</v>
      </c>
      <c r="BC510" s="319">
        <v>53299.38</v>
      </c>
      <c r="BD510" s="319">
        <v>149498.74</v>
      </c>
      <c r="BE510" s="319">
        <v>221444.15</v>
      </c>
      <c r="BF510" s="319">
        <v>426.35</v>
      </c>
      <c r="BG510" s="319">
        <v>64000</v>
      </c>
      <c r="BH510" s="319">
        <v>41.19</v>
      </c>
      <c r="BI510" s="319">
        <v>301631.45</v>
      </c>
      <c r="BJ510" s="319">
        <v>72917.7</v>
      </c>
      <c r="BK510" s="319">
        <v>260077.42</v>
      </c>
      <c r="BL510" s="319">
        <v>8382.61</v>
      </c>
      <c r="BM510" s="319">
        <v>1471.67</v>
      </c>
      <c r="BN510" s="319">
        <v>99422.76</v>
      </c>
      <c r="BO510" s="319">
        <v>215632.44</v>
      </c>
      <c r="BP510" s="319">
        <v>59229.43</v>
      </c>
      <c r="BQ510" s="319">
        <v>13260.01</v>
      </c>
      <c r="BR510" s="319">
        <v>16196.51</v>
      </c>
      <c r="BS510" s="319">
        <v>135511.03</v>
      </c>
      <c r="BT510" s="319">
        <v>17200.490000000002</v>
      </c>
      <c r="BU510" s="319">
        <v>0</v>
      </c>
      <c r="BV510" s="319">
        <v>29038</v>
      </c>
      <c r="BW510" s="319">
        <v>72581.25</v>
      </c>
      <c r="BX510" s="319">
        <v>225116.87</v>
      </c>
      <c r="BY510" s="319">
        <v>151591.19</v>
      </c>
      <c r="BZ510" s="319">
        <v>39943.879999999997</v>
      </c>
      <c r="CA510" s="319">
        <v>206524.3</v>
      </c>
      <c r="CB510" s="319">
        <v>140717.73000000001</v>
      </c>
      <c r="CC510" s="319">
        <v>138946.9</v>
      </c>
      <c r="CD510" s="319">
        <v>317983.31</v>
      </c>
      <c r="CE510" s="319">
        <v>10000</v>
      </c>
      <c r="CF510" s="319">
        <v>227351.19</v>
      </c>
      <c r="CG510" s="319">
        <v>111748.04</v>
      </c>
      <c r="CH510" s="319">
        <v>102984.37</v>
      </c>
      <c r="CI510" s="319">
        <v>4589234.74</v>
      </c>
      <c r="CJ510" s="319">
        <v>22000</v>
      </c>
      <c r="CK510" s="319">
        <v>5212.82</v>
      </c>
      <c r="CL510" s="319">
        <v>67292.55</v>
      </c>
      <c r="CM510" s="319">
        <v>26000</v>
      </c>
      <c r="CN510" s="319">
        <v>532630.04</v>
      </c>
      <c r="CO510" s="319">
        <v>199327.66</v>
      </c>
      <c r="CP510" s="319">
        <v>94035.95</v>
      </c>
      <c r="CQ510" s="319">
        <v>88695.25</v>
      </c>
      <c r="CR510" s="319">
        <v>10000</v>
      </c>
      <c r="CS510" s="319">
        <v>31988.799999999999</v>
      </c>
      <c r="CT510" s="319">
        <v>47623</v>
      </c>
      <c r="CU510" s="319">
        <v>121.39</v>
      </c>
      <c r="CV510" s="319">
        <v>5824.15</v>
      </c>
      <c r="CW510" s="319">
        <v>74840.570000000007</v>
      </c>
      <c r="CX510" s="319">
        <v>148205.85</v>
      </c>
      <c r="CY510" s="319">
        <v>163663.16</v>
      </c>
      <c r="CZ510" s="319">
        <v>968220.83</v>
      </c>
      <c r="DA510" s="319">
        <v>78100.679999999993</v>
      </c>
      <c r="DB510" s="319">
        <v>113616.57</v>
      </c>
      <c r="DC510" s="319">
        <v>1076959.67</v>
      </c>
      <c r="DD510" s="319">
        <v>579409.39</v>
      </c>
      <c r="DE510" s="319">
        <v>113673.42</v>
      </c>
      <c r="DF510" s="319">
        <v>9253.41</v>
      </c>
      <c r="DG510" s="319">
        <v>163483.92000000001</v>
      </c>
      <c r="DH510" s="319">
        <v>17288.3</v>
      </c>
      <c r="DI510" s="319">
        <v>87196.51</v>
      </c>
      <c r="DJ510" s="319">
        <v>205405.95</v>
      </c>
      <c r="DK510" s="319">
        <v>0</v>
      </c>
      <c r="DL510" s="319">
        <v>69626.73</v>
      </c>
      <c r="DM510" s="319">
        <v>229604.28</v>
      </c>
      <c r="DN510" s="319">
        <v>2901.61</v>
      </c>
      <c r="DO510" s="319">
        <v>83730.509999999995</v>
      </c>
      <c r="DP510" s="319">
        <v>1570.69</v>
      </c>
      <c r="DQ510" s="319">
        <v>45027.5</v>
      </c>
      <c r="DR510" s="319">
        <v>66508.97</v>
      </c>
      <c r="DS510" s="319">
        <v>607740.17000000004</v>
      </c>
      <c r="DT510" s="319">
        <v>54863.43</v>
      </c>
      <c r="DU510" s="319">
        <v>35368.800000000003</v>
      </c>
      <c r="DV510" s="319">
        <v>2279.52</v>
      </c>
      <c r="DW510" s="319">
        <v>35678.910000000003</v>
      </c>
      <c r="DX510" s="319">
        <v>99921.82</v>
      </c>
      <c r="DY510" s="319">
        <v>196249.76</v>
      </c>
      <c r="DZ510" s="319">
        <v>410862.68</v>
      </c>
      <c r="EA510" s="319">
        <v>1500586.72</v>
      </c>
      <c r="EB510" s="319">
        <v>97649.72</v>
      </c>
      <c r="EC510" s="319">
        <v>42223.76</v>
      </c>
      <c r="ED510" s="319">
        <v>48122.31</v>
      </c>
      <c r="EE510" s="319">
        <v>71141.41</v>
      </c>
      <c r="EF510" s="319">
        <v>11556.03</v>
      </c>
      <c r="EG510" s="319">
        <v>475710.71</v>
      </c>
      <c r="EH510" s="319">
        <v>3782.15</v>
      </c>
      <c r="EI510" s="319">
        <v>137788.19</v>
      </c>
      <c r="EJ510" s="319">
        <v>102191.45</v>
      </c>
      <c r="EK510" s="319">
        <v>32811</v>
      </c>
      <c r="EL510" s="319">
        <v>12875.01</v>
      </c>
      <c r="EM510" s="319">
        <v>542760.36</v>
      </c>
      <c r="EN510" s="319">
        <v>84195.13</v>
      </c>
      <c r="EO510" s="319">
        <v>96775.55</v>
      </c>
      <c r="EP510" s="319">
        <v>38656.949999999997</v>
      </c>
      <c r="EQ510" s="319">
        <v>3505.4</v>
      </c>
      <c r="ER510" s="319">
        <v>39339.14</v>
      </c>
      <c r="ES510" s="319">
        <v>34859.839999999997</v>
      </c>
      <c r="ET510" s="319">
        <v>16314.75</v>
      </c>
      <c r="EU510" s="319">
        <v>62363.25</v>
      </c>
      <c r="EV510" s="319">
        <v>10511.5</v>
      </c>
      <c r="EW510" s="319">
        <v>125411.59</v>
      </c>
      <c r="EX510" s="319">
        <v>763877.24</v>
      </c>
      <c r="EY510" s="319">
        <v>51348.45</v>
      </c>
      <c r="EZ510" s="319">
        <v>20949412.699999999</v>
      </c>
      <c r="FA510" s="319">
        <v>47198.77</v>
      </c>
      <c r="FB510" s="319">
        <v>90033.26</v>
      </c>
      <c r="FC510" s="319">
        <v>1644542</v>
      </c>
      <c r="FD510" s="319">
        <v>14518.56</v>
      </c>
      <c r="FE510" s="319">
        <v>573726.22</v>
      </c>
      <c r="FF510" s="319">
        <v>30332</v>
      </c>
      <c r="FG510" s="319">
        <v>40000</v>
      </c>
      <c r="FH510" s="319">
        <v>194827.86</v>
      </c>
      <c r="FI510" s="319">
        <v>20045.509999999998</v>
      </c>
      <c r="FJ510" s="319">
        <v>557866.91</v>
      </c>
      <c r="FK510" s="319">
        <v>45206.8</v>
      </c>
      <c r="FL510" s="319">
        <v>5618.01</v>
      </c>
      <c r="FM510" s="319">
        <v>220798.05</v>
      </c>
      <c r="FN510" s="319">
        <v>23564.66</v>
      </c>
      <c r="FO510" s="319">
        <v>46079.96</v>
      </c>
      <c r="FP510" s="319">
        <v>7255.42</v>
      </c>
      <c r="FQ510" s="319">
        <v>0</v>
      </c>
      <c r="FR510" s="319">
        <v>1655689.96</v>
      </c>
      <c r="FS510" s="319">
        <v>20058.18</v>
      </c>
      <c r="FT510" s="319">
        <v>3004.85</v>
      </c>
      <c r="FU510" s="319">
        <v>34500</v>
      </c>
      <c r="FV510" s="319">
        <v>1531.71</v>
      </c>
      <c r="FW510" s="319">
        <v>1547.97</v>
      </c>
      <c r="FX510" s="319">
        <v>0</v>
      </c>
      <c r="FY510" s="319">
        <v>578251.54</v>
      </c>
      <c r="FZ510" s="319">
        <v>52729.18</v>
      </c>
      <c r="GA510" s="319">
        <v>12272</v>
      </c>
      <c r="GB510" s="319">
        <v>24745.15</v>
      </c>
      <c r="GC510" s="319">
        <v>124915.8</v>
      </c>
      <c r="GD510" s="319">
        <v>36140.99</v>
      </c>
      <c r="GE510" s="319">
        <v>20.02</v>
      </c>
      <c r="GF510" s="319">
        <v>26357.22</v>
      </c>
      <c r="GG510" s="319">
        <v>367983.58</v>
      </c>
      <c r="GH510" s="319">
        <v>12845.4</v>
      </c>
      <c r="GI510" s="319">
        <v>119521.95</v>
      </c>
      <c r="GJ510" s="319">
        <v>22533.01</v>
      </c>
      <c r="GK510" s="319">
        <v>2178071.1800000002</v>
      </c>
      <c r="GL510" s="319">
        <v>16110.29</v>
      </c>
      <c r="GM510" s="319">
        <v>513872.4</v>
      </c>
      <c r="GN510" s="319">
        <v>92330.06</v>
      </c>
      <c r="GO510" s="319">
        <v>321201.24</v>
      </c>
      <c r="GP510" s="319">
        <v>1111.1099999999999</v>
      </c>
      <c r="GQ510" s="319">
        <v>959.19</v>
      </c>
      <c r="GR510" s="319">
        <v>32294.07</v>
      </c>
      <c r="GS510" s="319">
        <v>687585.26</v>
      </c>
      <c r="GT510" s="319">
        <v>3671.31</v>
      </c>
      <c r="GU510" s="319">
        <v>634158.65</v>
      </c>
      <c r="GV510" s="319">
        <v>64407.6</v>
      </c>
      <c r="GW510" s="319">
        <v>59.8</v>
      </c>
      <c r="GX510" s="319">
        <v>1651743.15</v>
      </c>
      <c r="GY510" s="319">
        <v>1760.31</v>
      </c>
      <c r="GZ510" s="319">
        <v>45960.49</v>
      </c>
      <c r="HA510" s="319">
        <v>62496.88</v>
      </c>
      <c r="HB510" s="319">
        <v>12722.54</v>
      </c>
      <c r="HC510" s="319">
        <v>210883.09</v>
      </c>
      <c r="HD510" s="319">
        <v>6667.04</v>
      </c>
      <c r="HE510" s="319">
        <v>11552.97</v>
      </c>
      <c r="HF510" s="319">
        <v>6467.47</v>
      </c>
      <c r="HG510" s="319">
        <v>117734.2</v>
      </c>
      <c r="HH510" s="319">
        <v>2574311.85</v>
      </c>
      <c r="HI510" s="319">
        <v>226246.74</v>
      </c>
      <c r="HJ510" s="319">
        <v>34453.660000000003</v>
      </c>
      <c r="HK510" s="319">
        <v>16024.38</v>
      </c>
      <c r="HL510" s="319">
        <v>259970</v>
      </c>
      <c r="HM510" s="319">
        <v>375781.69</v>
      </c>
      <c r="HN510" s="319">
        <v>26068.84</v>
      </c>
      <c r="HO510" s="319">
        <v>12098.5</v>
      </c>
      <c r="HP510" s="319">
        <v>489036.18</v>
      </c>
      <c r="HQ510" s="319">
        <v>4892.7</v>
      </c>
      <c r="HR510" s="319">
        <v>0</v>
      </c>
      <c r="HS510" s="319">
        <v>5527.82</v>
      </c>
      <c r="HT510" s="319">
        <v>300480.40999999997</v>
      </c>
      <c r="HU510" s="319">
        <v>1957.21</v>
      </c>
      <c r="HV510" s="319">
        <v>47340.7</v>
      </c>
      <c r="HW510" s="319">
        <v>417884.73</v>
      </c>
      <c r="HX510" s="319">
        <v>22324.31</v>
      </c>
      <c r="HY510" s="319">
        <v>2150720.54</v>
      </c>
      <c r="HZ510" s="319">
        <v>55336.21</v>
      </c>
      <c r="IA510" s="319">
        <v>7134.72</v>
      </c>
      <c r="IB510" s="319">
        <v>59821.86</v>
      </c>
      <c r="IC510" s="319">
        <v>473618.5</v>
      </c>
      <c r="ID510" s="319">
        <v>55363.56</v>
      </c>
      <c r="IE510" s="319">
        <v>0</v>
      </c>
      <c r="IF510" s="319">
        <v>10509.52</v>
      </c>
      <c r="IG510" s="319">
        <v>68477.25</v>
      </c>
      <c r="IH510" s="319">
        <v>3082.26</v>
      </c>
      <c r="II510" s="319">
        <v>4700.3599999999997</v>
      </c>
      <c r="IJ510" s="319">
        <v>242083</v>
      </c>
      <c r="IK510" s="319">
        <v>21195.56</v>
      </c>
      <c r="IL510" s="319">
        <v>11.8</v>
      </c>
      <c r="IM510" s="319">
        <v>16569.189999999999</v>
      </c>
      <c r="IN510" s="319">
        <v>167660.65</v>
      </c>
      <c r="IO510" s="319">
        <v>13047.14</v>
      </c>
      <c r="IP510" s="319">
        <v>82770.13</v>
      </c>
      <c r="IQ510" s="319">
        <v>161145.29999999999</v>
      </c>
      <c r="IR510" s="319">
        <v>184923.42</v>
      </c>
      <c r="IS510" s="319">
        <v>35547.300000000003</v>
      </c>
      <c r="IT510" s="319">
        <v>676553.94</v>
      </c>
      <c r="IU510" s="319">
        <v>16351.39</v>
      </c>
      <c r="IV510" s="319">
        <v>89881.26</v>
      </c>
      <c r="IW510" s="319">
        <v>274882.45</v>
      </c>
      <c r="IX510" s="319">
        <v>0</v>
      </c>
      <c r="IY510" s="319">
        <v>137457.07999999999</v>
      </c>
      <c r="IZ510" s="319">
        <v>0</v>
      </c>
      <c r="JA510" s="319">
        <v>27500</v>
      </c>
      <c r="JB510" s="319">
        <v>14054.06</v>
      </c>
      <c r="JC510" s="319">
        <v>11022.52</v>
      </c>
      <c r="JD510" s="319">
        <v>0</v>
      </c>
      <c r="JE510" s="319">
        <v>26604.51</v>
      </c>
      <c r="JF510" s="319">
        <v>199796.72</v>
      </c>
      <c r="JG510" s="319">
        <v>2</v>
      </c>
      <c r="JH510" s="319">
        <v>29271.82</v>
      </c>
      <c r="JI510" s="319">
        <v>77110.28</v>
      </c>
      <c r="JJ510" s="319">
        <v>147017.45000000001</v>
      </c>
      <c r="JK510" s="319">
        <v>41819.800000000003</v>
      </c>
      <c r="JL510" s="319">
        <v>10113.120000000001</v>
      </c>
      <c r="JM510" s="319">
        <v>2284.34</v>
      </c>
      <c r="JN510" s="319">
        <v>30000</v>
      </c>
      <c r="JO510" s="319">
        <v>125972.59</v>
      </c>
      <c r="JP510" s="319">
        <v>148381.39000000001</v>
      </c>
      <c r="JQ510" s="319">
        <v>0</v>
      </c>
      <c r="JR510" s="319">
        <v>3000</v>
      </c>
      <c r="JS510" s="319">
        <v>0</v>
      </c>
      <c r="JT510" s="319">
        <v>31534.959999999999</v>
      </c>
      <c r="JU510" s="319">
        <v>118699.83</v>
      </c>
      <c r="JV510" s="319">
        <v>715003.47</v>
      </c>
      <c r="JW510" s="319">
        <v>34710.82</v>
      </c>
      <c r="JX510" s="319">
        <v>53732.58</v>
      </c>
      <c r="JY510" s="319">
        <v>0</v>
      </c>
      <c r="JZ510" s="319">
        <v>41.82</v>
      </c>
      <c r="KA510" s="319">
        <v>33514.03</v>
      </c>
      <c r="KB510" s="319">
        <v>278522.21999999997</v>
      </c>
      <c r="KC510" s="319">
        <v>134423.54</v>
      </c>
      <c r="KD510" s="319">
        <v>0</v>
      </c>
      <c r="KE510" s="319">
        <v>334779.77</v>
      </c>
      <c r="KF510" s="319">
        <v>41450.32</v>
      </c>
      <c r="KG510" s="319">
        <v>21131.68</v>
      </c>
      <c r="KH510" s="319">
        <v>4621.08</v>
      </c>
      <c r="KI510" s="319">
        <v>809.5</v>
      </c>
      <c r="KJ510" s="319">
        <v>224.88</v>
      </c>
      <c r="KK510" s="319">
        <v>11568.04</v>
      </c>
      <c r="KL510" s="319">
        <v>6777.06</v>
      </c>
      <c r="KM510" s="319">
        <v>0</v>
      </c>
      <c r="KN510" s="319">
        <v>98163.56</v>
      </c>
      <c r="KO510" s="319">
        <v>320310.63</v>
      </c>
      <c r="KP510" s="319">
        <v>77801.97</v>
      </c>
      <c r="KQ510" s="319">
        <v>3500610.79</v>
      </c>
      <c r="KR510" s="319">
        <v>219299.24</v>
      </c>
      <c r="KS510" s="318">
        <v>96135.32</v>
      </c>
      <c r="KU510" s="312">
        <v>33</v>
      </c>
      <c r="KV510" s="312">
        <v>330</v>
      </c>
      <c r="KY510" s="312" t="s">
        <v>943</v>
      </c>
    </row>
    <row r="511" spans="1:311" x14ac:dyDescent="0.25">
      <c r="A511" s="317">
        <v>2023</v>
      </c>
      <c r="B511" s="316" t="s">
        <v>891</v>
      </c>
      <c r="C511" s="316" t="s">
        <v>902</v>
      </c>
      <c r="D511" s="316" t="s">
        <v>904</v>
      </c>
      <c r="E511" s="316" t="s">
        <v>846</v>
      </c>
      <c r="F511" s="315">
        <v>244843.9</v>
      </c>
      <c r="G511" s="315">
        <v>67704</v>
      </c>
      <c r="H511" s="315">
        <v>3482997.8</v>
      </c>
      <c r="I511" s="315">
        <v>129847</v>
      </c>
      <c r="J511" s="315">
        <v>44500</v>
      </c>
      <c r="K511" s="315">
        <v>206175</v>
      </c>
      <c r="L511" s="315">
        <v>814564.7</v>
      </c>
      <c r="M511" s="315">
        <v>322399</v>
      </c>
      <c r="N511" s="315">
        <v>1465014.6</v>
      </c>
      <c r="O511" s="315">
        <v>2647190.83</v>
      </c>
      <c r="P511" s="315">
        <v>226549</v>
      </c>
      <c r="Q511" s="315">
        <v>158400</v>
      </c>
      <c r="R511" s="315">
        <v>637845</v>
      </c>
      <c r="S511" s="315">
        <v>461550</v>
      </c>
      <c r="T511" s="315">
        <v>282430.71999999997</v>
      </c>
      <c r="U511" s="315">
        <v>622000</v>
      </c>
      <c r="V511" s="315">
        <v>1116526.92</v>
      </c>
      <c r="W511" s="315">
        <v>97465</v>
      </c>
      <c r="X511" s="315">
        <v>357316.6</v>
      </c>
      <c r="Y511" s="315">
        <v>68034</v>
      </c>
      <c r="Z511" s="315">
        <v>278617</v>
      </c>
      <c r="AA511" s="315">
        <v>3277106.65</v>
      </c>
      <c r="AB511" s="315">
        <v>860342.45</v>
      </c>
      <c r="AC511" s="315">
        <v>85000</v>
      </c>
      <c r="AD511" s="315">
        <v>4958492.28</v>
      </c>
      <c r="AE511" s="315">
        <v>49707.76</v>
      </c>
      <c r="AF511" s="315">
        <v>220804.98</v>
      </c>
      <c r="AG511" s="315">
        <v>482076.05</v>
      </c>
      <c r="AH511" s="315">
        <v>365040</v>
      </c>
      <c r="AI511" s="315">
        <v>552813.34</v>
      </c>
      <c r="AJ511" s="315">
        <v>252054.16</v>
      </c>
      <c r="AK511" s="315">
        <v>81570</v>
      </c>
      <c r="AL511" s="315">
        <v>2312208.91</v>
      </c>
      <c r="AM511" s="315">
        <v>158215</v>
      </c>
      <c r="AN511" s="315">
        <v>12800</v>
      </c>
      <c r="AO511" s="315">
        <v>12700</v>
      </c>
      <c r="AP511" s="315">
        <v>323500</v>
      </c>
      <c r="AQ511" s="315">
        <v>107800</v>
      </c>
      <c r="AR511" s="315">
        <v>97000</v>
      </c>
      <c r="AS511" s="315">
        <v>231948.45</v>
      </c>
      <c r="AT511" s="315">
        <v>109000</v>
      </c>
      <c r="AU511" s="315">
        <v>211500</v>
      </c>
      <c r="AV511" s="315">
        <v>59300</v>
      </c>
      <c r="AW511" s="315">
        <v>1199200</v>
      </c>
      <c r="AX511" s="315">
        <v>49400</v>
      </c>
      <c r="AY511" s="315">
        <v>430116.95</v>
      </c>
      <c r="AZ511" s="315">
        <v>303342</v>
      </c>
      <c r="BA511" s="315">
        <v>63150.5</v>
      </c>
      <c r="BB511" s="315">
        <v>91600</v>
      </c>
      <c r="BC511" s="315">
        <v>264412</v>
      </c>
      <c r="BD511" s="315">
        <v>1860037.51</v>
      </c>
      <c r="BE511" s="315">
        <v>568157.9</v>
      </c>
      <c r="BF511" s="315">
        <v>275789</v>
      </c>
      <c r="BG511" s="315">
        <v>81271.600000000006</v>
      </c>
      <c r="BH511" s="315">
        <v>25159</v>
      </c>
      <c r="BI511" s="315">
        <v>2461613.7000000002</v>
      </c>
      <c r="BJ511" s="315">
        <v>17201</v>
      </c>
      <c r="BK511" s="315">
        <v>1851101.77</v>
      </c>
      <c r="BL511" s="315">
        <v>10050</v>
      </c>
      <c r="BM511" s="315">
        <v>187643.85</v>
      </c>
      <c r="BN511" s="315">
        <v>1656307.45</v>
      </c>
      <c r="BO511" s="315">
        <v>541308.94999999995</v>
      </c>
      <c r="BP511" s="315">
        <v>180851</v>
      </c>
      <c r="BQ511" s="315">
        <v>45910</v>
      </c>
      <c r="BR511" s="315">
        <v>438000</v>
      </c>
      <c r="BS511" s="315">
        <v>403100</v>
      </c>
      <c r="BT511" s="315">
        <v>25000</v>
      </c>
      <c r="BU511" s="315">
        <v>174500</v>
      </c>
      <c r="BV511" s="315">
        <v>29500</v>
      </c>
      <c r="BW511" s="315">
        <v>405677.24</v>
      </c>
      <c r="BX511" s="315">
        <v>598945.80000000005</v>
      </c>
      <c r="BY511" s="315">
        <v>899330</v>
      </c>
      <c r="BZ511" s="315">
        <v>112850.8</v>
      </c>
      <c r="CA511" s="315">
        <v>105699.6</v>
      </c>
      <c r="CB511" s="315">
        <v>143402</v>
      </c>
      <c r="CC511" s="315">
        <v>840050.4</v>
      </c>
      <c r="CD511" s="315">
        <v>1503242.03</v>
      </c>
      <c r="CE511" s="315">
        <v>2210372.92</v>
      </c>
      <c r="CF511" s="315">
        <v>2710869.38</v>
      </c>
      <c r="CG511" s="315">
        <v>136595.4</v>
      </c>
      <c r="CH511" s="315">
        <v>103800</v>
      </c>
      <c r="CI511" s="315">
        <v>2162500</v>
      </c>
      <c r="CJ511" s="315">
        <v>79980</v>
      </c>
      <c r="CK511" s="315">
        <v>71938</v>
      </c>
      <c r="CL511" s="315">
        <v>126526.95</v>
      </c>
      <c r="CM511" s="315">
        <v>0</v>
      </c>
      <c r="CN511" s="315">
        <v>534866.19999999995</v>
      </c>
      <c r="CO511" s="315">
        <v>828161.4</v>
      </c>
      <c r="CP511" s="315">
        <v>37670.25</v>
      </c>
      <c r="CQ511" s="315">
        <v>1646994.87</v>
      </c>
      <c r="CR511" s="315">
        <v>28995.5</v>
      </c>
      <c r="CS511" s="315">
        <v>220000</v>
      </c>
      <c r="CT511" s="315">
        <v>175000</v>
      </c>
      <c r="CU511" s="315">
        <v>19986</v>
      </c>
      <c r="CV511" s="315">
        <v>17000</v>
      </c>
      <c r="CW511" s="315">
        <v>225560.3</v>
      </c>
      <c r="CX511" s="315">
        <v>273841</v>
      </c>
      <c r="CY511" s="315">
        <v>109301</v>
      </c>
      <c r="CZ511" s="315">
        <v>2264182.7999999998</v>
      </c>
      <c r="DA511" s="315">
        <v>724112.95</v>
      </c>
      <c r="DB511" s="315">
        <v>1241625.82</v>
      </c>
      <c r="DC511" s="315">
        <v>248020</v>
      </c>
      <c r="DD511" s="315">
        <v>4463375.34</v>
      </c>
      <c r="DE511" s="315">
        <v>3085305.08</v>
      </c>
      <c r="DF511" s="315">
        <v>88440</v>
      </c>
      <c r="DG511" s="315">
        <v>203350</v>
      </c>
      <c r="DH511" s="315">
        <v>332195.34999999998</v>
      </c>
      <c r="DI511" s="315">
        <v>400600</v>
      </c>
      <c r="DJ511" s="315">
        <v>98900</v>
      </c>
      <c r="DK511" s="315">
        <v>45830</v>
      </c>
      <c r="DL511" s="315">
        <v>138997.85</v>
      </c>
      <c r="DM511" s="315">
        <v>252255.05</v>
      </c>
      <c r="DN511" s="315">
        <v>113217.05</v>
      </c>
      <c r="DO511" s="315">
        <v>12000</v>
      </c>
      <c r="DP511" s="315">
        <v>219868</v>
      </c>
      <c r="DQ511" s="315">
        <v>10000</v>
      </c>
      <c r="DR511" s="315">
        <v>699722.8</v>
      </c>
      <c r="DS511" s="315">
        <v>865864</v>
      </c>
      <c r="DT511" s="315">
        <v>860725.57</v>
      </c>
      <c r="DU511" s="315">
        <v>992307.76</v>
      </c>
      <c r="DV511" s="315">
        <v>130220</v>
      </c>
      <c r="DW511" s="315">
        <v>248932.25</v>
      </c>
      <c r="DX511" s="315">
        <v>844021.62</v>
      </c>
      <c r="DY511" s="315">
        <v>146600</v>
      </c>
      <c r="DZ511" s="315">
        <v>312780</v>
      </c>
      <c r="EA511" s="315">
        <v>4744079.95</v>
      </c>
      <c r="EB511" s="315">
        <v>653994.15</v>
      </c>
      <c r="EC511" s="315">
        <v>370231</v>
      </c>
      <c r="ED511" s="315">
        <v>15000</v>
      </c>
      <c r="EE511" s="315">
        <v>420123.8</v>
      </c>
      <c r="EF511" s="315">
        <v>61400</v>
      </c>
      <c r="EG511" s="315">
        <v>1553231.01</v>
      </c>
      <c r="EH511" s="315">
        <v>27273.25</v>
      </c>
      <c r="EI511" s="315">
        <v>390906.35</v>
      </c>
      <c r="EJ511" s="315">
        <v>839334.05</v>
      </c>
      <c r="EK511" s="315">
        <v>170868</v>
      </c>
      <c r="EL511" s="315">
        <v>62780</v>
      </c>
      <c r="EM511" s="315">
        <v>241763.7</v>
      </c>
      <c r="EN511" s="315">
        <v>221300</v>
      </c>
      <c r="EO511" s="315">
        <v>453500</v>
      </c>
      <c r="EP511" s="315">
        <v>214500</v>
      </c>
      <c r="EQ511" s="315">
        <v>101838.15</v>
      </c>
      <c r="ER511" s="315">
        <v>728762.3</v>
      </c>
      <c r="ES511" s="315">
        <v>81943</v>
      </c>
      <c r="ET511" s="315">
        <v>531370</v>
      </c>
      <c r="EU511" s="315">
        <v>63800</v>
      </c>
      <c r="EV511" s="315">
        <v>77244.2</v>
      </c>
      <c r="EW511" s="315">
        <v>698000</v>
      </c>
      <c r="EX511" s="315">
        <v>591828.4</v>
      </c>
      <c r="EY511" s="315">
        <v>721720</v>
      </c>
      <c r="EZ511" s="315">
        <v>126398050.7</v>
      </c>
      <c r="FA511" s="315">
        <v>380385.72</v>
      </c>
      <c r="FB511" s="315">
        <v>201800</v>
      </c>
      <c r="FC511" s="315">
        <v>2198019.7599999998</v>
      </c>
      <c r="FD511" s="315">
        <v>224028.72</v>
      </c>
      <c r="FE511" s="315">
        <v>5034028.1399999997</v>
      </c>
      <c r="FF511" s="315">
        <v>375698</v>
      </c>
      <c r="FG511" s="315">
        <v>73660</v>
      </c>
      <c r="FH511" s="315">
        <v>1508736.5</v>
      </c>
      <c r="FI511" s="315">
        <v>71600</v>
      </c>
      <c r="FJ511" s="315">
        <v>685850</v>
      </c>
      <c r="FK511" s="315">
        <v>157350</v>
      </c>
      <c r="FL511" s="315">
        <v>20000</v>
      </c>
      <c r="FM511" s="315">
        <v>945085.2</v>
      </c>
      <c r="FN511" s="315">
        <v>5766.8</v>
      </c>
      <c r="FO511" s="315">
        <v>76600</v>
      </c>
      <c r="FP511" s="315">
        <v>80797.8</v>
      </c>
      <c r="FQ511" s="315">
        <v>115600</v>
      </c>
      <c r="FR511" s="315">
        <v>1661726.41</v>
      </c>
      <c r="FS511" s="315">
        <v>112321</v>
      </c>
      <c r="FT511" s="315">
        <v>83808.39</v>
      </c>
      <c r="FU511" s="315">
        <v>128900</v>
      </c>
      <c r="FV511" s="315">
        <v>0</v>
      </c>
      <c r="FW511" s="315">
        <v>20000</v>
      </c>
      <c r="FX511" s="315">
        <v>89305.65</v>
      </c>
      <c r="FY511" s="315">
        <v>581143.55000000005</v>
      </c>
      <c r="FZ511" s="315">
        <v>66900</v>
      </c>
      <c r="GA511" s="315">
        <v>130371.65</v>
      </c>
      <c r="GB511" s="315">
        <v>98883.35</v>
      </c>
      <c r="GC511" s="315">
        <v>0</v>
      </c>
      <c r="GD511" s="315">
        <v>232122</v>
      </c>
      <c r="GE511" s="315">
        <v>485936.5</v>
      </c>
      <c r="GF511" s="315">
        <v>15000</v>
      </c>
      <c r="GG511" s="315">
        <v>551822</v>
      </c>
      <c r="GH511" s="315">
        <v>144929.15</v>
      </c>
      <c r="GI511" s="315">
        <v>668776.1</v>
      </c>
      <c r="GJ511" s="315">
        <v>135372.65</v>
      </c>
      <c r="GK511" s="315">
        <v>5127920.6500000004</v>
      </c>
      <c r="GL511" s="315">
        <v>0</v>
      </c>
      <c r="GM511" s="315">
        <v>10872292.49</v>
      </c>
      <c r="GN511" s="315">
        <v>198013.85</v>
      </c>
      <c r="GO511" s="315">
        <v>1642061.15</v>
      </c>
      <c r="GP511" s="315">
        <v>30000</v>
      </c>
      <c r="GQ511" s="315">
        <v>51238</v>
      </c>
      <c r="GR511" s="315">
        <v>298080</v>
      </c>
      <c r="GS511" s="315">
        <v>16505468.26</v>
      </c>
      <c r="GT511" s="315">
        <v>83539.7</v>
      </c>
      <c r="GU511" s="315">
        <v>1925600</v>
      </c>
      <c r="GV511" s="315">
        <v>95262.75</v>
      </c>
      <c r="GW511" s="315">
        <v>55800</v>
      </c>
      <c r="GX511" s="315">
        <v>3708589.19</v>
      </c>
      <c r="GY511" s="315">
        <v>150491.43</v>
      </c>
      <c r="GZ511" s="315">
        <v>506926.42</v>
      </c>
      <c r="HA511" s="315">
        <v>1168504.05</v>
      </c>
      <c r="HB511" s="315">
        <v>18283.349999999999</v>
      </c>
      <c r="HC511" s="315">
        <v>2592300</v>
      </c>
      <c r="HD511" s="315">
        <v>48300</v>
      </c>
      <c r="HE511" s="315">
        <v>130750</v>
      </c>
      <c r="HF511" s="315">
        <v>399015.7</v>
      </c>
      <c r="HG511" s="315">
        <v>757250.64</v>
      </c>
      <c r="HH511" s="315">
        <v>2396404.14</v>
      </c>
      <c r="HI511" s="315">
        <v>840508.22</v>
      </c>
      <c r="HJ511" s="315">
        <v>284501.48</v>
      </c>
      <c r="HK511" s="315">
        <v>126991</v>
      </c>
      <c r="HL511" s="315">
        <v>210000</v>
      </c>
      <c r="HM511" s="315">
        <v>217022</v>
      </c>
      <c r="HN511" s="315">
        <v>11000</v>
      </c>
      <c r="HO511" s="315">
        <v>361476.2</v>
      </c>
      <c r="HP511" s="315">
        <v>956639</v>
      </c>
      <c r="HQ511" s="315">
        <v>82500</v>
      </c>
      <c r="HR511" s="315">
        <v>731456.35</v>
      </c>
      <c r="HS511" s="315">
        <v>57629.45</v>
      </c>
      <c r="HT511" s="315">
        <v>4140473.89</v>
      </c>
      <c r="HU511" s="315">
        <v>49500</v>
      </c>
      <c r="HV511" s="315">
        <v>2454462.06</v>
      </c>
      <c r="HW511" s="315">
        <v>9407942.1999999993</v>
      </c>
      <c r="HX511" s="315">
        <v>96250</v>
      </c>
      <c r="HY511" s="315">
        <v>6802153.6299999999</v>
      </c>
      <c r="HZ511" s="315">
        <v>460218.98</v>
      </c>
      <c r="IA511" s="315">
        <v>14589.35</v>
      </c>
      <c r="IB511" s="315">
        <v>595788.78</v>
      </c>
      <c r="IC511" s="315">
        <v>2186893.29</v>
      </c>
      <c r="ID511" s="315">
        <v>83765.8</v>
      </c>
      <c r="IE511" s="315">
        <v>1688146.15</v>
      </c>
      <c r="IF511" s="315">
        <v>81400</v>
      </c>
      <c r="IG511" s="315">
        <v>107448.65</v>
      </c>
      <c r="IH511" s="315">
        <v>20000</v>
      </c>
      <c r="II511" s="315">
        <v>196635</v>
      </c>
      <c r="IJ511" s="315">
        <v>1580884.37</v>
      </c>
      <c r="IK511" s="315">
        <v>92250</v>
      </c>
      <c r="IL511" s="315">
        <v>124282.85</v>
      </c>
      <c r="IM511" s="315">
        <v>126207.55</v>
      </c>
      <c r="IN511" s="315">
        <v>945317.57</v>
      </c>
      <c r="IO511" s="315">
        <v>388131.98</v>
      </c>
      <c r="IP511" s="315">
        <v>59234</v>
      </c>
      <c r="IQ511" s="315">
        <v>129813.15</v>
      </c>
      <c r="IR511" s="315">
        <v>1859269.2</v>
      </c>
      <c r="IS511" s="315">
        <v>1095728.06</v>
      </c>
      <c r="IT511" s="315">
        <v>1303376.92</v>
      </c>
      <c r="IU511" s="315">
        <v>31449.55</v>
      </c>
      <c r="IV511" s="315">
        <v>885054.77</v>
      </c>
      <c r="IW511" s="315">
        <v>0</v>
      </c>
      <c r="IX511" s="315">
        <v>55891.85</v>
      </c>
      <c r="IY511" s="315">
        <v>175600</v>
      </c>
      <c r="IZ511" s="315">
        <v>43179.199999999997</v>
      </c>
      <c r="JA511" s="315">
        <v>23800</v>
      </c>
      <c r="JB511" s="315">
        <v>234439.55</v>
      </c>
      <c r="JC511" s="315">
        <v>396136.2</v>
      </c>
      <c r="JD511" s="315">
        <v>108987.6</v>
      </c>
      <c r="JE511" s="315">
        <v>18397</v>
      </c>
      <c r="JF511" s="315">
        <v>142188</v>
      </c>
      <c r="JG511" s="315">
        <v>85721.85</v>
      </c>
      <c r="JH511" s="315">
        <v>160157</v>
      </c>
      <c r="JI511" s="315">
        <v>357807.85</v>
      </c>
      <c r="JJ511" s="315">
        <v>171871.01</v>
      </c>
      <c r="JK511" s="315">
        <v>83284.800000000003</v>
      </c>
      <c r="JL511" s="315">
        <v>41080</v>
      </c>
      <c r="JM511" s="315">
        <v>39604</v>
      </c>
      <c r="JN511" s="315">
        <v>67787.100000000006</v>
      </c>
      <c r="JO511" s="315">
        <v>622485</v>
      </c>
      <c r="JP511" s="315">
        <v>70600</v>
      </c>
      <c r="JQ511" s="315">
        <v>36500</v>
      </c>
      <c r="JR511" s="315">
        <v>60400</v>
      </c>
      <c r="JS511" s="315">
        <v>1214834.54</v>
      </c>
      <c r="JT511" s="315">
        <v>114675.85</v>
      </c>
      <c r="JU511" s="315">
        <v>3400</v>
      </c>
      <c r="JV511" s="315">
        <v>17205688.710000001</v>
      </c>
      <c r="JW511" s="315">
        <v>275461.65000000002</v>
      </c>
      <c r="JX511" s="315">
        <v>281012.55</v>
      </c>
      <c r="JY511" s="315">
        <v>0</v>
      </c>
      <c r="JZ511" s="315">
        <v>5150</v>
      </c>
      <c r="KA511" s="315">
        <v>372691.8</v>
      </c>
      <c r="KB511" s="315">
        <v>39900</v>
      </c>
      <c r="KC511" s="315">
        <v>26500</v>
      </c>
      <c r="KD511" s="315">
        <v>242283</v>
      </c>
      <c r="KE511" s="315">
        <v>2199500</v>
      </c>
      <c r="KF511" s="315">
        <v>16000</v>
      </c>
      <c r="KG511" s="315">
        <v>176254.55</v>
      </c>
      <c r="KH511" s="315">
        <v>96600</v>
      </c>
      <c r="KI511" s="315">
        <v>337966.75</v>
      </c>
      <c r="KJ511" s="315">
        <v>234794.26</v>
      </c>
      <c r="KK511" s="315">
        <v>40800</v>
      </c>
      <c r="KL511" s="315">
        <v>76750</v>
      </c>
      <c r="KM511" s="315">
        <v>56500</v>
      </c>
      <c r="KN511" s="315">
        <v>102000</v>
      </c>
      <c r="KO511" s="315">
        <v>615940</v>
      </c>
      <c r="KP511" s="315">
        <v>893291.34</v>
      </c>
      <c r="KQ511" s="315">
        <v>19676633.559999999</v>
      </c>
      <c r="KR511" s="315">
        <v>1583730.34</v>
      </c>
      <c r="KS511" s="314">
        <v>309347.34999999998</v>
      </c>
      <c r="KU511" s="312">
        <v>33</v>
      </c>
      <c r="KV511" s="312">
        <v>331</v>
      </c>
      <c r="KY511" s="312" t="s">
        <v>943</v>
      </c>
    </row>
    <row r="512" spans="1:311" x14ac:dyDescent="0.25">
      <c r="A512" s="321">
        <v>2023</v>
      </c>
      <c r="B512" s="320" t="s">
        <v>891</v>
      </c>
      <c r="C512" s="320" t="s">
        <v>902</v>
      </c>
      <c r="D512" s="320" t="s">
        <v>903</v>
      </c>
      <c r="E512" s="320" t="s">
        <v>846</v>
      </c>
      <c r="F512" s="319">
        <v>187970</v>
      </c>
      <c r="G512" s="319">
        <v>343198.45</v>
      </c>
      <c r="H512" s="319">
        <v>325104.40000000002</v>
      </c>
      <c r="I512" s="319">
        <v>0</v>
      </c>
      <c r="J512" s="319">
        <v>0</v>
      </c>
      <c r="K512" s="319">
        <v>417000</v>
      </c>
      <c r="L512" s="319">
        <v>1015728.02</v>
      </c>
      <c r="M512" s="319">
        <v>0</v>
      </c>
      <c r="N512" s="319">
        <v>2466063.42</v>
      </c>
      <c r="O512" s="319">
        <v>2835042.03</v>
      </c>
      <c r="P512" s="319">
        <v>950000</v>
      </c>
      <c r="Q512" s="319">
        <v>30000</v>
      </c>
      <c r="R512" s="319">
        <v>0</v>
      </c>
      <c r="S512" s="319">
        <v>0</v>
      </c>
      <c r="T512" s="319">
        <v>0</v>
      </c>
      <c r="U512" s="319">
        <v>0</v>
      </c>
      <c r="V512" s="319">
        <v>932039.8</v>
      </c>
      <c r="W512" s="319">
        <v>60000</v>
      </c>
      <c r="X512" s="319">
        <v>366383.2</v>
      </c>
      <c r="Y512" s="319">
        <v>223435.86</v>
      </c>
      <c r="Z512" s="319">
        <v>0</v>
      </c>
      <c r="AA512" s="319">
        <v>1455236.2</v>
      </c>
      <c r="AB512" s="319">
        <v>175492.1</v>
      </c>
      <c r="AC512" s="319">
        <v>55000</v>
      </c>
      <c r="AD512" s="319">
        <v>830218.06</v>
      </c>
      <c r="AE512" s="319">
        <v>452124.19</v>
      </c>
      <c r="AF512" s="319">
        <v>0</v>
      </c>
      <c r="AG512" s="319">
        <v>0</v>
      </c>
      <c r="AH512" s="319">
        <v>53412</v>
      </c>
      <c r="AI512" s="319">
        <v>0</v>
      </c>
      <c r="AJ512" s="319">
        <v>0</v>
      </c>
      <c r="AK512" s="319">
        <v>0</v>
      </c>
      <c r="AL512" s="319">
        <v>0</v>
      </c>
      <c r="AM512" s="319">
        <v>0</v>
      </c>
      <c r="AN512" s="319">
        <v>0</v>
      </c>
      <c r="AO512" s="319">
        <v>2</v>
      </c>
      <c r="AP512" s="319">
        <v>10000</v>
      </c>
      <c r="AQ512" s="319">
        <v>13</v>
      </c>
      <c r="AR512" s="319">
        <v>1307168.42</v>
      </c>
      <c r="AS512" s="319">
        <v>150386.10999999999</v>
      </c>
      <c r="AT512" s="319">
        <v>151000</v>
      </c>
      <c r="AU512" s="319">
        <v>0</v>
      </c>
      <c r="AV512" s="319">
        <v>0</v>
      </c>
      <c r="AW512" s="319">
        <v>12420627.710000001</v>
      </c>
      <c r="AX512" s="319">
        <v>942944.64</v>
      </c>
      <c r="AY512" s="319">
        <v>619528.19999999995</v>
      </c>
      <c r="AZ512" s="319">
        <v>286240</v>
      </c>
      <c r="BA512" s="319">
        <v>29785</v>
      </c>
      <c r="BB512" s="319">
        <v>29697.7</v>
      </c>
      <c r="BC512" s="319">
        <v>1492590.9</v>
      </c>
      <c r="BD512" s="319">
        <v>1400462.75</v>
      </c>
      <c r="BE512" s="319">
        <v>220000</v>
      </c>
      <c r="BF512" s="319">
        <v>0</v>
      </c>
      <c r="BG512" s="319">
        <v>16113.5</v>
      </c>
      <c r="BH512" s="319">
        <v>0</v>
      </c>
      <c r="BI512" s="319">
        <v>0</v>
      </c>
      <c r="BJ512" s="319">
        <v>19000</v>
      </c>
      <c r="BK512" s="319">
        <v>0</v>
      </c>
      <c r="BL512" s="319">
        <v>4792.55</v>
      </c>
      <c r="BM512" s="319">
        <v>186403.37</v>
      </c>
      <c r="BN512" s="319">
        <v>391337.95</v>
      </c>
      <c r="BO512" s="319">
        <v>152643.99</v>
      </c>
      <c r="BP512" s="319">
        <v>0</v>
      </c>
      <c r="BQ512" s="319">
        <v>0</v>
      </c>
      <c r="BR512" s="319">
        <v>0</v>
      </c>
      <c r="BS512" s="319">
        <v>147114.12</v>
      </c>
      <c r="BT512" s="319">
        <v>40000</v>
      </c>
      <c r="BU512" s="319">
        <v>0</v>
      </c>
      <c r="BV512" s="319">
        <v>69243.899999999994</v>
      </c>
      <c r="BW512" s="319">
        <v>552578.69999999995</v>
      </c>
      <c r="BX512" s="319">
        <v>0</v>
      </c>
      <c r="BY512" s="319">
        <v>0</v>
      </c>
      <c r="BZ512" s="319">
        <v>0</v>
      </c>
      <c r="CA512" s="319">
        <v>118670.66</v>
      </c>
      <c r="CB512" s="319">
        <v>0</v>
      </c>
      <c r="CC512" s="319">
        <v>3066082.1</v>
      </c>
      <c r="CD512" s="319">
        <v>0</v>
      </c>
      <c r="CE512" s="319">
        <v>0</v>
      </c>
      <c r="CF512" s="319">
        <v>0</v>
      </c>
      <c r="CG512" s="319">
        <v>237000</v>
      </c>
      <c r="CH512" s="319">
        <v>23889.4</v>
      </c>
      <c r="CI512" s="319">
        <v>3011281.45</v>
      </c>
      <c r="CJ512" s="319">
        <v>0</v>
      </c>
      <c r="CK512" s="319">
        <v>254700</v>
      </c>
      <c r="CL512" s="319">
        <v>98785.85</v>
      </c>
      <c r="CM512" s="319">
        <v>0</v>
      </c>
      <c r="CN512" s="319">
        <v>524282.04</v>
      </c>
      <c r="CO512" s="319">
        <v>567519.1</v>
      </c>
      <c r="CP512" s="319">
        <v>102555.45</v>
      </c>
      <c r="CQ512" s="319">
        <v>0</v>
      </c>
      <c r="CR512" s="319">
        <v>0</v>
      </c>
      <c r="CS512" s="319">
        <v>289422.37</v>
      </c>
      <c r="CT512" s="319">
        <v>264552.40000000002</v>
      </c>
      <c r="CU512" s="319">
        <v>0</v>
      </c>
      <c r="CV512" s="319">
        <v>2250</v>
      </c>
      <c r="CW512" s="319">
        <v>81000</v>
      </c>
      <c r="CX512" s="319">
        <v>277351.53000000003</v>
      </c>
      <c r="CY512" s="319">
        <v>0</v>
      </c>
      <c r="CZ512" s="319">
        <v>0</v>
      </c>
      <c r="DA512" s="319">
        <v>164730.29999999999</v>
      </c>
      <c r="DB512" s="319">
        <v>5439684.5499999998</v>
      </c>
      <c r="DC512" s="319">
        <v>77002</v>
      </c>
      <c r="DD512" s="319">
        <v>250700</v>
      </c>
      <c r="DE512" s="319">
        <v>0</v>
      </c>
      <c r="DF512" s="319">
        <v>0</v>
      </c>
      <c r="DG512" s="319">
        <v>12451.92</v>
      </c>
      <c r="DH512" s="319">
        <v>224663.69</v>
      </c>
      <c r="DI512" s="319">
        <v>655813.75</v>
      </c>
      <c r="DJ512" s="319">
        <v>1022782.6</v>
      </c>
      <c r="DK512" s="319">
        <v>1223211.8700000001</v>
      </c>
      <c r="DL512" s="319">
        <v>211670.98</v>
      </c>
      <c r="DM512" s="319">
        <v>0</v>
      </c>
      <c r="DN512" s="319">
        <v>0</v>
      </c>
      <c r="DO512" s="319">
        <v>0</v>
      </c>
      <c r="DP512" s="319">
        <v>0</v>
      </c>
      <c r="DQ512" s="319">
        <v>0</v>
      </c>
      <c r="DR512" s="319">
        <v>0</v>
      </c>
      <c r="DS512" s="319">
        <v>35164.050000000003</v>
      </c>
      <c r="DT512" s="319">
        <v>0</v>
      </c>
      <c r="DU512" s="319">
        <v>0</v>
      </c>
      <c r="DV512" s="319">
        <v>144291.84</v>
      </c>
      <c r="DW512" s="319">
        <v>250000</v>
      </c>
      <c r="DX512" s="319">
        <v>205559.7</v>
      </c>
      <c r="DY512" s="319">
        <v>56000</v>
      </c>
      <c r="DZ512" s="319">
        <v>0</v>
      </c>
      <c r="EA512" s="319">
        <v>328690.28000000003</v>
      </c>
      <c r="EB512" s="319">
        <v>0</v>
      </c>
      <c r="EC512" s="319">
        <v>0</v>
      </c>
      <c r="ED512" s="319">
        <v>0</v>
      </c>
      <c r="EE512" s="319">
        <v>0</v>
      </c>
      <c r="EF512" s="319">
        <v>7255</v>
      </c>
      <c r="EG512" s="319">
        <v>1246500</v>
      </c>
      <c r="EH512" s="319">
        <v>0</v>
      </c>
      <c r="EI512" s="319">
        <v>0</v>
      </c>
      <c r="EJ512" s="319">
        <v>822716.75</v>
      </c>
      <c r="EK512" s="319">
        <v>0</v>
      </c>
      <c r="EL512" s="319">
        <v>32247.1</v>
      </c>
      <c r="EM512" s="319">
        <v>0</v>
      </c>
      <c r="EN512" s="319">
        <v>507458.97</v>
      </c>
      <c r="EO512" s="319">
        <v>1446699.34</v>
      </c>
      <c r="EP512" s="319">
        <v>0</v>
      </c>
      <c r="EQ512" s="319">
        <v>4330</v>
      </c>
      <c r="ER512" s="319">
        <v>48897.7</v>
      </c>
      <c r="ES512" s="319">
        <v>0</v>
      </c>
      <c r="ET512" s="319">
        <v>120170.15</v>
      </c>
      <c r="EU512" s="319">
        <v>141094.39999999999</v>
      </c>
      <c r="EV512" s="319">
        <v>0</v>
      </c>
      <c r="EW512" s="319">
        <v>156443.9</v>
      </c>
      <c r="EX512" s="319">
        <v>141268.25</v>
      </c>
      <c r="EY512" s="319">
        <v>1656724.03</v>
      </c>
      <c r="EZ512" s="319">
        <v>15021560.82</v>
      </c>
      <c r="FA512" s="319">
        <v>368659.91</v>
      </c>
      <c r="FB512" s="319">
        <v>0</v>
      </c>
      <c r="FC512" s="319">
        <v>1213071.7</v>
      </c>
      <c r="FD512" s="319">
        <v>180000</v>
      </c>
      <c r="FE512" s="319">
        <v>0</v>
      </c>
      <c r="FF512" s="319">
        <v>0</v>
      </c>
      <c r="FG512" s="319">
        <v>95942.7</v>
      </c>
      <c r="FH512" s="319">
        <v>250000</v>
      </c>
      <c r="FI512" s="319">
        <v>0</v>
      </c>
      <c r="FJ512" s="319">
        <v>0</v>
      </c>
      <c r="FK512" s="319">
        <v>0</v>
      </c>
      <c r="FL512" s="319">
        <v>0</v>
      </c>
      <c r="FM512" s="319">
        <v>354009.7</v>
      </c>
      <c r="FN512" s="319">
        <v>0</v>
      </c>
      <c r="FO512" s="319">
        <v>43138.63</v>
      </c>
      <c r="FP512" s="319">
        <v>131895.70000000001</v>
      </c>
      <c r="FQ512" s="319">
        <v>0</v>
      </c>
      <c r="FR512" s="319">
        <v>3249055.9</v>
      </c>
      <c r="FS512" s="319">
        <v>100000</v>
      </c>
      <c r="FT512" s="319">
        <v>0</v>
      </c>
      <c r="FU512" s="319">
        <v>0</v>
      </c>
      <c r="FV512" s="319">
        <v>0</v>
      </c>
      <c r="FW512" s="319">
        <v>0</v>
      </c>
      <c r="FX512" s="319">
        <v>0</v>
      </c>
      <c r="FY512" s="319">
        <v>0</v>
      </c>
      <c r="FZ512" s="319">
        <v>0</v>
      </c>
      <c r="GA512" s="319">
        <v>0</v>
      </c>
      <c r="GB512" s="319">
        <v>160589.1</v>
      </c>
      <c r="GC512" s="319">
        <v>6350</v>
      </c>
      <c r="GD512" s="319">
        <v>0</v>
      </c>
      <c r="GE512" s="319">
        <v>0</v>
      </c>
      <c r="GF512" s="319">
        <v>0</v>
      </c>
      <c r="GG512" s="319">
        <v>986628.96</v>
      </c>
      <c r="GH512" s="319">
        <v>0</v>
      </c>
      <c r="GI512" s="319">
        <v>219570</v>
      </c>
      <c r="GJ512" s="319">
        <v>8001</v>
      </c>
      <c r="GK512" s="319">
        <v>1613950.38</v>
      </c>
      <c r="GL512" s="319">
        <v>64322.1</v>
      </c>
      <c r="GM512" s="319">
        <v>1543764.17</v>
      </c>
      <c r="GN512" s="319">
        <v>0</v>
      </c>
      <c r="GO512" s="319">
        <v>20985.5</v>
      </c>
      <c r="GP512" s="319">
        <v>0</v>
      </c>
      <c r="GQ512" s="319">
        <v>0</v>
      </c>
      <c r="GR512" s="319">
        <v>1332934.67</v>
      </c>
      <c r="GS512" s="319">
        <v>2063049.01</v>
      </c>
      <c r="GT512" s="319">
        <v>102000</v>
      </c>
      <c r="GU512" s="319">
        <v>8401913.9100000001</v>
      </c>
      <c r="GV512" s="319">
        <v>70330</v>
      </c>
      <c r="GW512" s="319">
        <v>100300</v>
      </c>
      <c r="GX512" s="319">
        <v>297066.34999999998</v>
      </c>
      <c r="GY512" s="319">
        <v>0</v>
      </c>
      <c r="GZ512" s="319">
        <v>152039.51</v>
      </c>
      <c r="HA512" s="319">
        <v>0</v>
      </c>
      <c r="HB512" s="319">
        <v>0</v>
      </c>
      <c r="HC512" s="319">
        <v>4280444.58</v>
      </c>
      <c r="HD512" s="319">
        <v>80479.149999999994</v>
      </c>
      <c r="HE512" s="319">
        <v>80134.5</v>
      </c>
      <c r="HF512" s="319">
        <v>270330.15000000002</v>
      </c>
      <c r="HG512" s="319">
        <v>0</v>
      </c>
      <c r="HH512" s="319">
        <v>956635</v>
      </c>
      <c r="HI512" s="319">
        <v>814340.35</v>
      </c>
      <c r="HJ512" s="319">
        <v>434260.11</v>
      </c>
      <c r="HK512" s="319">
        <v>0</v>
      </c>
      <c r="HL512" s="319">
        <v>0</v>
      </c>
      <c r="HM512" s="319">
        <v>196440</v>
      </c>
      <c r="HN512" s="319">
        <v>25000</v>
      </c>
      <c r="HO512" s="319">
        <v>59877.760000000002</v>
      </c>
      <c r="HP512" s="319">
        <v>0</v>
      </c>
      <c r="HQ512" s="319">
        <v>40904</v>
      </c>
      <c r="HR512" s="319">
        <v>13829.65</v>
      </c>
      <c r="HS512" s="319">
        <v>0</v>
      </c>
      <c r="HT512" s="319">
        <v>0</v>
      </c>
      <c r="HU512" s="319">
        <v>88000</v>
      </c>
      <c r="HV512" s="319">
        <v>0</v>
      </c>
      <c r="HW512" s="319">
        <v>688915</v>
      </c>
      <c r="HX512" s="319">
        <v>0</v>
      </c>
      <c r="HY512" s="319">
        <v>2853901</v>
      </c>
      <c r="HZ512" s="319">
        <v>0</v>
      </c>
      <c r="IA512" s="319">
        <v>18926.150000000001</v>
      </c>
      <c r="IB512" s="319">
        <v>252411.18</v>
      </c>
      <c r="IC512" s="319">
        <v>25361</v>
      </c>
      <c r="ID512" s="319">
        <v>0</v>
      </c>
      <c r="IE512" s="319">
        <v>0</v>
      </c>
      <c r="IF512" s="319">
        <v>0</v>
      </c>
      <c r="IG512" s="319">
        <v>32608.400000000001</v>
      </c>
      <c r="IH512" s="319">
        <v>0</v>
      </c>
      <c r="II512" s="319">
        <v>0</v>
      </c>
      <c r="IJ512" s="319">
        <v>1970</v>
      </c>
      <c r="IK512" s="319">
        <v>0</v>
      </c>
      <c r="IL512" s="319">
        <v>13939</v>
      </c>
      <c r="IM512" s="319">
        <v>0</v>
      </c>
      <c r="IN512" s="319">
        <v>841639.92</v>
      </c>
      <c r="IO512" s="319">
        <v>0</v>
      </c>
      <c r="IP512" s="319">
        <v>218189.4</v>
      </c>
      <c r="IQ512" s="319">
        <v>10000</v>
      </c>
      <c r="IR512" s="319">
        <v>9451720.3300000001</v>
      </c>
      <c r="IS512" s="319">
        <v>0</v>
      </c>
      <c r="IT512" s="319">
        <v>2009300</v>
      </c>
      <c r="IU512" s="319">
        <v>32320</v>
      </c>
      <c r="IV512" s="319">
        <v>0</v>
      </c>
      <c r="IW512" s="319">
        <v>36713.050000000003</v>
      </c>
      <c r="IX512" s="319">
        <v>0</v>
      </c>
      <c r="IY512" s="319">
        <v>1868074.65</v>
      </c>
      <c r="IZ512" s="319">
        <v>0</v>
      </c>
      <c r="JA512" s="319">
        <v>312780.2</v>
      </c>
      <c r="JB512" s="319">
        <v>705161.82</v>
      </c>
      <c r="JC512" s="319">
        <v>467500</v>
      </c>
      <c r="JD512" s="319">
        <v>5000</v>
      </c>
      <c r="JE512" s="319">
        <v>0</v>
      </c>
      <c r="JF512" s="319">
        <v>300000</v>
      </c>
      <c r="JG512" s="319">
        <v>0</v>
      </c>
      <c r="JH512" s="319">
        <v>69299</v>
      </c>
      <c r="JI512" s="319">
        <v>0</v>
      </c>
      <c r="JJ512" s="319">
        <v>496483.67</v>
      </c>
      <c r="JK512" s="319">
        <v>120000</v>
      </c>
      <c r="JL512" s="319">
        <v>29874</v>
      </c>
      <c r="JM512" s="319">
        <v>0</v>
      </c>
      <c r="JN512" s="319">
        <v>0</v>
      </c>
      <c r="JO512" s="319">
        <v>1783855.87</v>
      </c>
      <c r="JP512" s="319">
        <v>73560.7</v>
      </c>
      <c r="JQ512" s="319">
        <v>0</v>
      </c>
      <c r="JR512" s="319">
        <v>0</v>
      </c>
      <c r="JS512" s="319">
        <v>3718307.06</v>
      </c>
      <c r="JT512" s="319">
        <v>332205</v>
      </c>
      <c r="JU512" s="319">
        <v>43860.07</v>
      </c>
      <c r="JV512" s="319">
        <v>0</v>
      </c>
      <c r="JW512" s="319">
        <v>0</v>
      </c>
      <c r="JX512" s="319">
        <v>717556.17</v>
      </c>
      <c r="JY512" s="319">
        <v>16156.2</v>
      </c>
      <c r="JZ512" s="319">
        <v>14650</v>
      </c>
      <c r="KA512" s="319">
        <v>80123.850000000006</v>
      </c>
      <c r="KB512" s="319">
        <v>0</v>
      </c>
      <c r="KC512" s="319">
        <v>0</v>
      </c>
      <c r="KD512" s="319">
        <v>2443590.92</v>
      </c>
      <c r="KE512" s="319">
        <v>1717681.89</v>
      </c>
      <c r="KF512" s="319">
        <v>0</v>
      </c>
      <c r="KG512" s="319">
        <v>282125.15000000002</v>
      </c>
      <c r="KH512" s="319">
        <v>46521</v>
      </c>
      <c r="KI512" s="319">
        <v>0</v>
      </c>
      <c r="KJ512" s="319">
        <v>0</v>
      </c>
      <c r="KK512" s="319">
        <v>0</v>
      </c>
      <c r="KL512" s="319">
        <v>193250</v>
      </c>
      <c r="KM512" s="319">
        <v>1000</v>
      </c>
      <c r="KN512" s="319">
        <v>79461.100000000006</v>
      </c>
      <c r="KO512" s="319">
        <v>1100016.3</v>
      </c>
      <c r="KP512" s="319">
        <v>256700</v>
      </c>
      <c r="KQ512" s="319">
        <v>3097000</v>
      </c>
      <c r="KR512" s="319">
        <v>0</v>
      </c>
      <c r="KS512" s="318">
        <v>401504.35</v>
      </c>
      <c r="KU512" s="312">
        <v>33</v>
      </c>
      <c r="KV512" s="312">
        <v>332</v>
      </c>
      <c r="KY512" s="312" t="s">
        <v>943</v>
      </c>
    </row>
    <row r="513" spans="1:311" x14ac:dyDescent="0.25">
      <c r="A513" s="317">
        <v>2023</v>
      </c>
      <c r="B513" s="316" t="s">
        <v>891</v>
      </c>
      <c r="C513" s="316" t="s">
        <v>902</v>
      </c>
      <c r="D513" s="316" t="s">
        <v>901</v>
      </c>
      <c r="E513" s="316" t="s">
        <v>846</v>
      </c>
      <c r="F513" s="315">
        <v>0</v>
      </c>
      <c r="G513" s="315">
        <v>0</v>
      </c>
      <c r="H513" s="315">
        <v>0</v>
      </c>
      <c r="I513" s="315">
        <v>0</v>
      </c>
      <c r="J513" s="315">
        <v>0</v>
      </c>
      <c r="K513" s="315">
        <v>0</v>
      </c>
      <c r="L513" s="315">
        <v>0</v>
      </c>
      <c r="M513" s="315">
        <v>0</v>
      </c>
      <c r="N513" s="315">
        <v>0</v>
      </c>
      <c r="O513" s="315">
        <v>0</v>
      </c>
      <c r="P513" s="315">
        <v>0</v>
      </c>
      <c r="Q513" s="315">
        <v>0</v>
      </c>
      <c r="R513" s="315">
        <v>0</v>
      </c>
      <c r="S513" s="315">
        <v>0</v>
      </c>
      <c r="T513" s="315">
        <v>0</v>
      </c>
      <c r="U513" s="315">
        <v>0</v>
      </c>
      <c r="V513" s="315">
        <v>0</v>
      </c>
      <c r="W513" s="315">
        <v>0</v>
      </c>
      <c r="X513" s="315">
        <v>0</v>
      </c>
      <c r="Y513" s="315">
        <v>0</v>
      </c>
      <c r="Z513" s="315">
        <v>0</v>
      </c>
      <c r="AA513" s="315">
        <v>0</v>
      </c>
      <c r="AB513" s="315">
        <v>0</v>
      </c>
      <c r="AC513" s="315">
        <v>0</v>
      </c>
      <c r="AD513" s="315">
        <v>0</v>
      </c>
      <c r="AE513" s="315">
        <v>0</v>
      </c>
      <c r="AF513" s="315">
        <v>0</v>
      </c>
      <c r="AG513" s="315">
        <v>0</v>
      </c>
      <c r="AH513" s="315">
        <v>0</v>
      </c>
      <c r="AI513" s="315">
        <v>0</v>
      </c>
      <c r="AJ513" s="315">
        <v>0</v>
      </c>
      <c r="AK513" s="315">
        <v>0</v>
      </c>
      <c r="AL513" s="315">
        <v>0</v>
      </c>
      <c r="AM513" s="315">
        <v>0</v>
      </c>
      <c r="AN513" s="315">
        <v>0</v>
      </c>
      <c r="AO513" s="315">
        <v>0</v>
      </c>
      <c r="AP513" s="315">
        <v>0</v>
      </c>
      <c r="AQ513" s="315">
        <v>0</v>
      </c>
      <c r="AR513" s="315">
        <v>0</v>
      </c>
      <c r="AS513" s="315">
        <v>0</v>
      </c>
      <c r="AT513" s="315">
        <v>0</v>
      </c>
      <c r="AU513" s="315">
        <v>0</v>
      </c>
      <c r="AV513" s="315">
        <v>0</v>
      </c>
      <c r="AW513" s="315">
        <v>0</v>
      </c>
      <c r="AX513" s="315">
        <v>0</v>
      </c>
      <c r="AY513" s="315">
        <v>0</v>
      </c>
      <c r="AZ513" s="315">
        <v>0</v>
      </c>
      <c r="BA513" s="315">
        <v>0</v>
      </c>
      <c r="BB513" s="315">
        <v>0</v>
      </c>
      <c r="BC513" s="315">
        <v>0</v>
      </c>
      <c r="BD513" s="315">
        <v>0</v>
      </c>
      <c r="BE513" s="315">
        <v>0</v>
      </c>
      <c r="BF513" s="315">
        <v>0</v>
      </c>
      <c r="BG513" s="315">
        <v>0</v>
      </c>
      <c r="BH513" s="315">
        <v>0</v>
      </c>
      <c r="BI513" s="315">
        <v>0</v>
      </c>
      <c r="BJ513" s="315">
        <v>0</v>
      </c>
      <c r="BK513" s="315">
        <v>0</v>
      </c>
      <c r="BL513" s="315">
        <v>0</v>
      </c>
      <c r="BM513" s="315">
        <v>0</v>
      </c>
      <c r="BN513" s="315">
        <v>0</v>
      </c>
      <c r="BO513" s="315">
        <v>0</v>
      </c>
      <c r="BP513" s="315">
        <v>0</v>
      </c>
      <c r="BQ513" s="315">
        <v>0</v>
      </c>
      <c r="BR513" s="315">
        <v>0</v>
      </c>
      <c r="BS513" s="315">
        <v>0</v>
      </c>
      <c r="BT513" s="315">
        <v>0</v>
      </c>
      <c r="BU513" s="315">
        <v>0</v>
      </c>
      <c r="BV513" s="315">
        <v>0</v>
      </c>
      <c r="BW513" s="315">
        <v>0</v>
      </c>
      <c r="BX513" s="315">
        <v>0</v>
      </c>
      <c r="BY513" s="315">
        <v>1518834.95</v>
      </c>
      <c r="BZ513" s="315">
        <v>0</v>
      </c>
      <c r="CA513" s="315">
        <v>0</v>
      </c>
      <c r="CB513" s="315">
        <v>0</v>
      </c>
      <c r="CC513" s="315">
        <v>0</v>
      </c>
      <c r="CD513" s="315">
        <v>0</v>
      </c>
      <c r="CE513" s="315">
        <v>0</v>
      </c>
      <c r="CF513" s="315">
        <v>0</v>
      </c>
      <c r="CG513" s="315">
        <v>0</v>
      </c>
      <c r="CH513" s="315">
        <v>0</v>
      </c>
      <c r="CI513" s="315">
        <v>0</v>
      </c>
      <c r="CJ513" s="315">
        <v>0</v>
      </c>
      <c r="CK513" s="315">
        <v>0</v>
      </c>
      <c r="CL513" s="315">
        <v>0</v>
      </c>
      <c r="CM513" s="315">
        <v>0</v>
      </c>
      <c r="CN513" s="315">
        <v>0</v>
      </c>
      <c r="CO513" s="315">
        <v>0</v>
      </c>
      <c r="CP513" s="315">
        <v>0</v>
      </c>
      <c r="CQ513" s="315">
        <v>0</v>
      </c>
      <c r="CR513" s="315">
        <v>0</v>
      </c>
      <c r="CS513" s="315">
        <v>0</v>
      </c>
      <c r="CT513" s="315">
        <v>0</v>
      </c>
      <c r="CU513" s="315">
        <v>0</v>
      </c>
      <c r="CV513" s="315">
        <v>0</v>
      </c>
      <c r="CW513" s="315">
        <v>0</v>
      </c>
      <c r="CX513" s="315">
        <v>0</v>
      </c>
      <c r="CY513" s="315">
        <v>0</v>
      </c>
      <c r="CZ513" s="315">
        <v>0</v>
      </c>
      <c r="DA513" s="315">
        <v>0</v>
      </c>
      <c r="DB513" s="315">
        <v>0</v>
      </c>
      <c r="DC513" s="315">
        <v>0</v>
      </c>
      <c r="DD513" s="315">
        <v>0</v>
      </c>
      <c r="DE513" s="315">
        <v>0</v>
      </c>
      <c r="DF513" s="315">
        <v>0</v>
      </c>
      <c r="DG513" s="315">
        <v>0</v>
      </c>
      <c r="DH513" s="315">
        <v>0</v>
      </c>
      <c r="DI513" s="315">
        <v>0</v>
      </c>
      <c r="DJ513" s="315">
        <v>0</v>
      </c>
      <c r="DK513" s="315">
        <v>0</v>
      </c>
      <c r="DL513" s="315">
        <v>0</v>
      </c>
      <c r="DM513" s="315">
        <v>0</v>
      </c>
      <c r="DN513" s="315">
        <v>0</v>
      </c>
      <c r="DO513" s="315">
        <v>0</v>
      </c>
      <c r="DP513" s="315">
        <v>0</v>
      </c>
      <c r="DQ513" s="315">
        <v>0</v>
      </c>
      <c r="DR513" s="315">
        <v>0</v>
      </c>
      <c r="DS513" s="315">
        <v>0</v>
      </c>
      <c r="DT513" s="315">
        <v>0</v>
      </c>
      <c r="DU513" s="315">
        <v>0</v>
      </c>
      <c r="DV513" s="315">
        <v>0</v>
      </c>
      <c r="DW513" s="315">
        <v>0</v>
      </c>
      <c r="DX513" s="315">
        <v>0</v>
      </c>
      <c r="DY513" s="315">
        <v>0</v>
      </c>
      <c r="DZ513" s="315">
        <v>0</v>
      </c>
      <c r="EA513" s="315">
        <v>0</v>
      </c>
      <c r="EB513" s="315">
        <v>0</v>
      </c>
      <c r="EC513" s="315">
        <v>0</v>
      </c>
      <c r="ED513" s="315">
        <v>0</v>
      </c>
      <c r="EE513" s="315">
        <v>0</v>
      </c>
      <c r="EF513" s="315">
        <v>0</v>
      </c>
      <c r="EG513" s="315">
        <v>0</v>
      </c>
      <c r="EH513" s="315">
        <v>0</v>
      </c>
      <c r="EI513" s="315">
        <v>0</v>
      </c>
      <c r="EJ513" s="315">
        <v>0</v>
      </c>
      <c r="EK513" s="315">
        <v>0</v>
      </c>
      <c r="EL513" s="315">
        <v>0</v>
      </c>
      <c r="EM513" s="315">
        <v>0</v>
      </c>
      <c r="EN513" s="315">
        <v>0</v>
      </c>
      <c r="EO513" s="315">
        <v>0</v>
      </c>
      <c r="EP513" s="315">
        <v>0</v>
      </c>
      <c r="EQ513" s="315">
        <v>0</v>
      </c>
      <c r="ER513" s="315">
        <v>0</v>
      </c>
      <c r="ES513" s="315">
        <v>0</v>
      </c>
      <c r="ET513" s="315">
        <v>0</v>
      </c>
      <c r="EU513" s="315">
        <v>0</v>
      </c>
      <c r="EV513" s="315">
        <v>0</v>
      </c>
      <c r="EW513" s="315">
        <v>0</v>
      </c>
      <c r="EX513" s="315">
        <v>0</v>
      </c>
      <c r="EY513" s="315">
        <v>700000</v>
      </c>
      <c r="EZ513" s="315">
        <v>0</v>
      </c>
      <c r="FA513" s="315">
        <v>0</v>
      </c>
      <c r="FB513" s="315">
        <v>0</v>
      </c>
      <c r="FC513" s="315">
        <v>0</v>
      </c>
      <c r="FD513" s="315">
        <v>0</v>
      </c>
      <c r="FE513" s="315">
        <v>0</v>
      </c>
      <c r="FF513" s="315">
        <v>0</v>
      </c>
      <c r="FG513" s="315">
        <v>0</v>
      </c>
      <c r="FH513" s="315">
        <v>0</v>
      </c>
      <c r="FI513" s="315">
        <v>0</v>
      </c>
      <c r="FJ513" s="315">
        <v>0</v>
      </c>
      <c r="FK513" s="315">
        <v>0</v>
      </c>
      <c r="FL513" s="315">
        <v>0</v>
      </c>
      <c r="FM513" s="315">
        <v>0</v>
      </c>
      <c r="FN513" s="315">
        <v>0</v>
      </c>
      <c r="FO513" s="315">
        <v>0</v>
      </c>
      <c r="FP513" s="315">
        <v>0</v>
      </c>
      <c r="FQ513" s="315">
        <v>0</v>
      </c>
      <c r="FR513" s="315">
        <v>0</v>
      </c>
      <c r="FS513" s="315">
        <v>0</v>
      </c>
      <c r="FT513" s="315">
        <v>0</v>
      </c>
      <c r="FU513" s="315">
        <v>0</v>
      </c>
      <c r="FV513" s="315">
        <v>0</v>
      </c>
      <c r="FW513" s="315">
        <v>0</v>
      </c>
      <c r="FX513" s="315">
        <v>0</v>
      </c>
      <c r="FY513" s="315">
        <v>0</v>
      </c>
      <c r="FZ513" s="315">
        <v>0</v>
      </c>
      <c r="GA513" s="315">
        <v>0</v>
      </c>
      <c r="GB513" s="315">
        <v>0</v>
      </c>
      <c r="GC513" s="315">
        <v>0</v>
      </c>
      <c r="GD513" s="315">
        <v>0</v>
      </c>
      <c r="GE513" s="315">
        <v>0</v>
      </c>
      <c r="GF513" s="315">
        <v>0</v>
      </c>
      <c r="GG513" s="315">
        <v>0</v>
      </c>
      <c r="GH513" s="315">
        <v>0</v>
      </c>
      <c r="GI513" s="315">
        <v>0</v>
      </c>
      <c r="GJ513" s="315">
        <v>0</v>
      </c>
      <c r="GK513" s="315">
        <v>0</v>
      </c>
      <c r="GL513" s="315">
        <v>0</v>
      </c>
      <c r="GM513" s="315">
        <v>0</v>
      </c>
      <c r="GN513" s="315">
        <v>0</v>
      </c>
      <c r="GO513" s="315">
        <v>0</v>
      </c>
      <c r="GP513" s="315">
        <v>0</v>
      </c>
      <c r="GQ513" s="315">
        <v>0</v>
      </c>
      <c r="GR513" s="315">
        <v>0</v>
      </c>
      <c r="GS513" s="315">
        <v>0</v>
      </c>
      <c r="GT513" s="315">
        <v>0</v>
      </c>
      <c r="GU513" s="315">
        <v>0</v>
      </c>
      <c r="GV513" s="315">
        <v>0</v>
      </c>
      <c r="GW513" s="315">
        <v>0</v>
      </c>
      <c r="GX513" s="315">
        <v>0</v>
      </c>
      <c r="GY513" s="315">
        <v>0</v>
      </c>
      <c r="GZ513" s="315">
        <v>0</v>
      </c>
      <c r="HA513" s="315">
        <v>0</v>
      </c>
      <c r="HB513" s="315">
        <v>0</v>
      </c>
      <c r="HC513" s="315">
        <v>0</v>
      </c>
      <c r="HD513" s="315">
        <v>0</v>
      </c>
      <c r="HE513" s="315">
        <v>0</v>
      </c>
      <c r="HF513" s="315">
        <v>0</v>
      </c>
      <c r="HG513" s="315">
        <v>0</v>
      </c>
      <c r="HH513" s="315">
        <v>0</v>
      </c>
      <c r="HI513" s="315">
        <v>0</v>
      </c>
      <c r="HJ513" s="315">
        <v>0</v>
      </c>
      <c r="HK513" s="315">
        <v>0</v>
      </c>
      <c r="HL513" s="315">
        <v>0</v>
      </c>
      <c r="HM513" s="315">
        <v>0</v>
      </c>
      <c r="HN513" s="315">
        <v>0</v>
      </c>
      <c r="HO513" s="315">
        <v>0</v>
      </c>
      <c r="HP513" s="315">
        <v>0</v>
      </c>
      <c r="HQ513" s="315">
        <v>0</v>
      </c>
      <c r="HR513" s="315">
        <v>0</v>
      </c>
      <c r="HS513" s="315">
        <v>0</v>
      </c>
      <c r="HT513" s="315">
        <v>0</v>
      </c>
      <c r="HU513" s="315">
        <v>0</v>
      </c>
      <c r="HV513" s="315">
        <v>0</v>
      </c>
      <c r="HW513" s="315">
        <v>0</v>
      </c>
      <c r="HX513" s="315">
        <v>0</v>
      </c>
      <c r="HY513" s="315">
        <v>0</v>
      </c>
      <c r="HZ513" s="315">
        <v>0</v>
      </c>
      <c r="IA513" s="315">
        <v>0</v>
      </c>
      <c r="IB513" s="315">
        <v>0</v>
      </c>
      <c r="IC513" s="315">
        <v>0</v>
      </c>
      <c r="ID513" s="315">
        <v>0</v>
      </c>
      <c r="IE513" s="315">
        <v>0</v>
      </c>
      <c r="IF513" s="315">
        <v>0</v>
      </c>
      <c r="IG513" s="315">
        <v>0</v>
      </c>
      <c r="IH513" s="315">
        <v>0</v>
      </c>
      <c r="II513" s="315">
        <v>0</v>
      </c>
      <c r="IJ513" s="315">
        <v>0</v>
      </c>
      <c r="IK513" s="315">
        <v>0</v>
      </c>
      <c r="IL513" s="315">
        <v>0</v>
      </c>
      <c r="IM513" s="315">
        <v>0</v>
      </c>
      <c r="IN513" s="315">
        <v>0</v>
      </c>
      <c r="IO513" s="315">
        <v>0</v>
      </c>
      <c r="IP513" s="315">
        <v>0</v>
      </c>
      <c r="IQ513" s="315">
        <v>0</v>
      </c>
      <c r="IR513" s="315">
        <v>0</v>
      </c>
      <c r="IS513" s="315">
        <v>0</v>
      </c>
      <c r="IT513" s="315">
        <v>0</v>
      </c>
      <c r="IU513" s="315">
        <v>0</v>
      </c>
      <c r="IV513" s="315">
        <v>0</v>
      </c>
      <c r="IW513" s="315">
        <v>0</v>
      </c>
      <c r="IX513" s="315">
        <v>0</v>
      </c>
      <c r="IY513" s="315">
        <v>0</v>
      </c>
      <c r="IZ513" s="315">
        <v>0</v>
      </c>
      <c r="JA513" s="315">
        <v>0</v>
      </c>
      <c r="JB513" s="315">
        <v>0</v>
      </c>
      <c r="JC513" s="315">
        <v>0</v>
      </c>
      <c r="JD513" s="315">
        <v>0</v>
      </c>
      <c r="JE513" s="315">
        <v>0</v>
      </c>
      <c r="JF513" s="315">
        <v>0</v>
      </c>
      <c r="JG513" s="315">
        <v>0</v>
      </c>
      <c r="JH513" s="315">
        <v>0</v>
      </c>
      <c r="JI513" s="315">
        <v>0</v>
      </c>
      <c r="JJ513" s="315">
        <v>0</v>
      </c>
      <c r="JK513" s="315">
        <v>0</v>
      </c>
      <c r="JL513" s="315">
        <v>0</v>
      </c>
      <c r="JM513" s="315">
        <v>0</v>
      </c>
      <c r="JN513" s="315">
        <v>0</v>
      </c>
      <c r="JO513" s="315">
        <v>0</v>
      </c>
      <c r="JP513" s="315">
        <v>0</v>
      </c>
      <c r="JQ513" s="315">
        <v>0</v>
      </c>
      <c r="JR513" s="315">
        <v>0</v>
      </c>
      <c r="JS513" s="315">
        <v>0</v>
      </c>
      <c r="JT513" s="315">
        <v>0</v>
      </c>
      <c r="JU513" s="315">
        <v>0</v>
      </c>
      <c r="JV513" s="315">
        <v>0</v>
      </c>
      <c r="JW513" s="315">
        <v>0</v>
      </c>
      <c r="JX513" s="315">
        <v>0</v>
      </c>
      <c r="JY513" s="315">
        <v>0</v>
      </c>
      <c r="JZ513" s="315">
        <v>0</v>
      </c>
      <c r="KA513" s="315">
        <v>0</v>
      </c>
      <c r="KB513" s="315">
        <v>0</v>
      </c>
      <c r="KC513" s="315">
        <v>0</v>
      </c>
      <c r="KD513" s="315">
        <v>0</v>
      </c>
      <c r="KE513" s="315">
        <v>0</v>
      </c>
      <c r="KF513" s="315">
        <v>0</v>
      </c>
      <c r="KG513" s="315">
        <v>0</v>
      </c>
      <c r="KH513" s="315">
        <v>0</v>
      </c>
      <c r="KI513" s="315">
        <v>0</v>
      </c>
      <c r="KJ513" s="315">
        <v>0</v>
      </c>
      <c r="KK513" s="315">
        <v>0</v>
      </c>
      <c r="KL513" s="315">
        <v>0</v>
      </c>
      <c r="KM513" s="315">
        <v>0</v>
      </c>
      <c r="KN513" s="315">
        <v>0</v>
      </c>
      <c r="KO513" s="315">
        <v>0</v>
      </c>
      <c r="KP513" s="315">
        <v>0</v>
      </c>
      <c r="KQ513" s="315">
        <v>0</v>
      </c>
      <c r="KR513" s="315">
        <v>0</v>
      </c>
      <c r="KS513" s="314">
        <v>0</v>
      </c>
      <c r="KU513" s="312">
        <v>33</v>
      </c>
      <c r="KV513" s="312">
        <v>333</v>
      </c>
      <c r="KY513" s="312" t="s">
        <v>943</v>
      </c>
    </row>
    <row r="514" spans="1:311" x14ac:dyDescent="0.25">
      <c r="A514" s="321">
        <v>2023</v>
      </c>
      <c r="B514" s="320" t="s">
        <v>891</v>
      </c>
      <c r="C514" s="320" t="s">
        <v>899</v>
      </c>
      <c r="D514" s="320" t="s">
        <v>900</v>
      </c>
      <c r="E514" s="320" t="s">
        <v>846</v>
      </c>
      <c r="F514" s="319">
        <v>864377.6</v>
      </c>
      <c r="G514" s="319">
        <v>166061.1</v>
      </c>
      <c r="H514" s="319">
        <v>8640272.3000000007</v>
      </c>
      <c r="I514" s="319">
        <v>1121646.75</v>
      </c>
      <c r="J514" s="319">
        <v>280690.7</v>
      </c>
      <c r="K514" s="319">
        <v>593317.49</v>
      </c>
      <c r="L514" s="319">
        <v>4299592.6500000004</v>
      </c>
      <c r="M514" s="319">
        <v>1533515.55</v>
      </c>
      <c r="N514" s="319">
        <v>12311048.6</v>
      </c>
      <c r="O514" s="319">
        <v>3266730.25</v>
      </c>
      <c r="P514" s="319">
        <v>1557631.5</v>
      </c>
      <c r="Q514" s="319">
        <v>754012.2</v>
      </c>
      <c r="R514" s="319">
        <v>2531572.25</v>
      </c>
      <c r="S514" s="319">
        <v>670347.80000000005</v>
      </c>
      <c r="T514" s="319">
        <v>1038694.89</v>
      </c>
      <c r="U514" s="319">
        <v>3551973.75</v>
      </c>
      <c r="V514" s="319">
        <v>5887761.3499999996</v>
      </c>
      <c r="W514" s="319">
        <v>220334.82</v>
      </c>
      <c r="X514" s="319">
        <v>904689.8</v>
      </c>
      <c r="Y514" s="319">
        <v>249958.55</v>
      </c>
      <c r="Z514" s="319">
        <v>660689.80000000005</v>
      </c>
      <c r="AA514" s="319">
        <v>5574203.75</v>
      </c>
      <c r="AB514" s="319">
        <v>1057864.55</v>
      </c>
      <c r="AC514" s="319">
        <v>141091.38</v>
      </c>
      <c r="AD514" s="319">
        <v>15576080.65</v>
      </c>
      <c r="AE514" s="319">
        <v>223132.85</v>
      </c>
      <c r="AF514" s="319">
        <v>1305745.18</v>
      </c>
      <c r="AG514" s="319">
        <v>489693.95</v>
      </c>
      <c r="AH514" s="319">
        <v>1582901.6</v>
      </c>
      <c r="AI514" s="319">
        <v>1072527.1499999999</v>
      </c>
      <c r="AJ514" s="319">
        <v>2302477.9</v>
      </c>
      <c r="AK514" s="319">
        <v>239116.4</v>
      </c>
      <c r="AL514" s="319">
        <v>8171552.9000000004</v>
      </c>
      <c r="AM514" s="319">
        <v>388245.2</v>
      </c>
      <c r="AN514" s="319">
        <v>729102.95</v>
      </c>
      <c r="AO514" s="319">
        <v>639900.55000000005</v>
      </c>
      <c r="AP514" s="319">
        <v>684413.3</v>
      </c>
      <c r="AQ514" s="319">
        <v>161151.79999999999</v>
      </c>
      <c r="AR514" s="319">
        <v>2667531.0499999998</v>
      </c>
      <c r="AS514" s="319">
        <v>618013.69999999995</v>
      </c>
      <c r="AT514" s="319">
        <v>2001939.95</v>
      </c>
      <c r="AU514" s="319">
        <v>991851.37</v>
      </c>
      <c r="AV514" s="319">
        <v>271289.8</v>
      </c>
      <c r="AW514" s="319">
        <v>11073350.1</v>
      </c>
      <c r="AX514" s="319">
        <v>117705.55</v>
      </c>
      <c r="AY514" s="319">
        <v>330238.61</v>
      </c>
      <c r="AZ514" s="319">
        <v>822141</v>
      </c>
      <c r="BA514" s="319">
        <v>86224.25</v>
      </c>
      <c r="BB514" s="319">
        <v>570090.30000000005</v>
      </c>
      <c r="BC514" s="319">
        <v>4036389.6</v>
      </c>
      <c r="BD514" s="319">
        <v>3655642.15</v>
      </c>
      <c r="BE514" s="319">
        <v>2064109.74</v>
      </c>
      <c r="BF514" s="319">
        <v>1848422.69</v>
      </c>
      <c r="BG514" s="319">
        <v>209896.25</v>
      </c>
      <c r="BH514" s="319">
        <v>87639.2</v>
      </c>
      <c r="BI514" s="319">
        <v>7958552.0499999998</v>
      </c>
      <c r="BJ514" s="319">
        <v>97208.56</v>
      </c>
      <c r="BK514" s="319">
        <v>4400878.55</v>
      </c>
      <c r="BL514" s="319">
        <v>102227.8</v>
      </c>
      <c r="BM514" s="319">
        <v>637341.1</v>
      </c>
      <c r="BN514" s="319">
        <v>3610705.85</v>
      </c>
      <c r="BO514" s="319">
        <v>4690835.8499999996</v>
      </c>
      <c r="BP514" s="319">
        <v>226735.3</v>
      </c>
      <c r="BQ514" s="319">
        <v>239587.25</v>
      </c>
      <c r="BR514" s="319">
        <v>432860.8</v>
      </c>
      <c r="BS514" s="319">
        <v>1767698.1</v>
      </c>
      <c r="BT514" s="319">
        <v>683755.65</v>
      </c>
      <c r="BU514" s="319">
        <v>195847.25</v>
      </c>
      <c r="BV514" s="319">
        <v>1073819.6499999999</v>
      </c>
      <c r="BW514" s="319">
        <v>6690821.25</v>
      </c>
      <c r="BX514" s="319">
        <v>1880506.65</v>
      </c>
      <c r="BY514" s="319">
        <v>14772446.550000001</v>
      </c>
      <c r="BZ514" s="319">
        <v>281517.5</v>
      </c>
      <c r="CA514" s="319">
        <v>502744.35</v>
      </c>
      <c r="CB514" s="319">
        <v>336292.13</v>
      </c>
      <c r="CC514" s="319">
        <v>1672250.1</v>
      </c>
      <c r="CD514" s="319">
        <v>4228857.0999999996</v>
      </c>
      <c r="CE514" s="319">
        <v>2634572.6</v>
      </c>
      <c r="CF514" s="319">
        <v>3306816.65</v>
      </c>
      <c r="CG514" s="319">
        <v>14908683.5</v>
      </c>
      <c r="CH514" s="319">
        <v>1511449.95</v>
      </c>
      <c r="CI514" s="319">
        <v>13456820.050000001</v>
      </c>
      <c r="CJ514" s="319">
        <v>478499</v>
      </c>
      <c r="CK514" s="319">
        <v>326842.95</v>
      </c>
      <c r="CL514" s="319">
        <v>462761.8</v>
      </c>
      <c r="CM514" s="319">
        <v>201897.63</v>
      </c>
      <c r="CN514" s="319">
        <v>1304233.81</v>
      </c>
      <c r="CO514" s="319">
        <v>2293359.1</v>
      </c>
      <c r="CP514" s="319">
        <v>240358.45</v>
      </c>
      <c r="CQ514" s="319">
        <v>983838.04</v>
      </c>
      <c r="CR514" s="319">
        <v>110734.11</v>
      </c>
      <c r="CS514" s="319">
        <v>1053735.3999999999</v>
      </c>
      <c r="CT514" s="319">
        <v>2135005.75</v>
      </c>
      <c r="CU514" s="319">
        <v>169721.60000000001</v>
      </c>
      <c r="CV514" s="319">
        <v>176522.4</v>
      </c>
      <c r="CW514" s="319">
        <v>570425.85</v>
      </c>
      <c r="CX514" s="319">
        <v>1265201.6499999999</v>
      </c>
      <c r="CY514" s="319">
        <v>2478947.65</v>
      </c>
      <c r="CZ514" s="319">
        <v>3988822.9</v>
      </c>
      <c r="DA514" s="319">
        <v>3647120.1</v>
      </c>
      <c r="DB514" s="319">
        <v>3923911.8</v>
      </c>
      <c r="DC514" s="319">
        <v>1203149.8500000001</v>
      </c>
      <c r="DD514" s="319">
        <v>15755414.199999999</v>
      </c>
      <c r="DE514" s="319">
        <v>17349219.850000001</v>
      </c>
      <c r="DF514" s="319">
        <v>256009.75</v>
      </c>
      <c r="DG514" s="319">
        <v>998997.88</v>
      </c>
      <c r="DH514" s="319">
        <v>1228373.1000000001</v>
      </c>
      <c r="DI514" s="319">
        <v>956407.35</v>
      </c>
      <c r="DJ514" s="319">
        <v>6438694.25</v>
      </c>
      <c r="DK514" s="319">
        <v>8442963.8000000007</v>
      </c>
      <c r="DL514" s="319">
        <v>615409.1</v>
      </c>
      <c r="DM514" s="319">
        <v>3189109.95</v>
      </c>
      <c r="DN514" s="319">
        <v>180023.4</v>
      </c>
      <c r="DO514" s="319">
        <v>545397.15</v>
      </c>
      <c r="DP514" s="319">
        <v>240413.55</v>
      </c>
      <c r="DQ514" s="319">
        <v>183951.1</v>
      </c>
      <c r="DR514" s="319">
        <v>1562556.85</v>
      </c>
      <c r="DS514" s="319">
        <v>10295116.449999999</v>
      </c>
      <c r="DT514" s="319">
        <v>3591515.95</v>
      </c>
      <c r="DU514" s="319">
        <v>5102566.54</v>
      </c>
      <c r="DV514" s="319">
        <v>537757.16</v>
      </c>
      <c r="DW514" s="319">
        <v>1844404.2</v>
      </c>
      <c r="DX514" s="319">
        <v>1756420.95</v>
      </c>
      <c r="DY514" s="319">
        <v>4197163</v>
      </c>
      <c r="DZ514" s="319">
        <v>3301571.62</v>
      </c>
      <c r="EA514" s="319">
        <v>15705721.16</v>
      </c>
      <c r="EB514" s="319">
        <v>680416.7</v>
      </c>
      <c r="EC514" s="319">
        <v>722079.55</v>
      </c>
      <c r="ED514" s="319">
        <v>634456.35</v>
      </c>
      <c r="EE514" s="319">
        <v>579322.63</v>
      </c>
      <c r="EF514" s="319">
        <v>223799.47</v>
      </c>
      <c r="EG514" s="319">
        <v>7237105.4500000002</v>
      </c>
      <c r="EH514" s="319">
        <v>870420.85</v>
      </c>
      <c r="EI514" s="319">
        <v>2289308.9500000002</v>
      </c>
      <c r="EJ514" s="319">
        <v>3369947.4</v>
      </c>
      <c r="EK514" s="319">
        <v>533258.29</v>
      </c>
      <c r="EL514" s="319">
        <v>202817.1</v>
      </c>
      <c r="EM514" s="319">
        <v>3327651</v>
      </c>
      <c r="EN514" s="319">
        <v>896044.65</v>
      </c>
      <c r="EO514" s="319">
        <v>2354134.0499999998</v>
      </c>
      <c r="EP514" s="319">
        <v>8371874.5</v>
      </c>
      <c r="EQ514" s="319">
        <v>187561.92</v>
      </c>
      <c r="ER514" s="319">
        <v>2002161.6</v>
      </c>
      <c r="ES514" s="319">
        <v>186842</v>
      </c>
      <c r="ET514" s="319">
        <v>707088.4</v>
      </c>
      <c r="EU514" s="319">
        <v>294886.09999999998</v>
      </c>
      <c r="EV514" s="319">
        <v>105763.1</v>
      </c>
      <c r="EW514" s="319">
        <v>2470119.75</v>
      </c>
      <c r="EX514" s="319">
        <v>1825847.75</v>
      </c>
      <c r="EY514" s="319">
        <v>16883539.850000001</v>
      </c>
      <c r="EZ514" s="319">
        <v>350054582.69999999</v>
      </c>
      <c r="FA514" s="319">
        <v>522607.1</v>
      </c>
      <c r="FB514" s="319">
        <v>862908.9</v>
      </c>
      <c r="FC514" s="319">
        <v>8572736.3000000007</v>
      </c>
      <c r="FD514" s="319">
        <v>888069.4</v>
      </c>
      <c r="FE514" s="319">
        <v>12274435.699999999</v>
      </c>
      <c r="FF514" s="319">
        <v>2685484.85</v>
      </c>
      <c r="FG514" s="319">
        <v>146908.70000000001</v>
      </c>
      <c r="FH514" s="319">
        <v>2232338.52</v>
      </c>
      <c r="FI514" s="319">
        <v>375234.8</v>
      </c>
      <c r="FJ514" s="319">
        <v>10007924.93</v>
      </c>
      <c r="FK514" s="319">
        <v>328572.40000000002</v>
      </c>
      <c r="FL514" s="319">
        <v>159743.65</v>
      </c>
      <c r="FM514" s="319">
        <v>2332201.35</v>
      </c>
      <c r="FN514" s="319">
        <v>763252.2</v>
      </c>
      <c r="FO514" s="319">
        <v>1333454.3999999999</v>
      </c>
      <c r="FP514" s="319">
        <v>285227.45</v>
      </c>
      <c r="FQ514" s="319">
        <v>1813083.7</v>
      </c>
      <c r="FR514" s="319">
        <v>30751433.399999999</v>
      </c>
      <c r="FS514" s="319">
        <v>313178.40000000002</v>
      </c>
      <c r="FT514" s="319">
        <v>296037.84999999998</v>
      </c>
      <c r="FU514" s="319">
        <v>384727.7</v>
      </c>
      <c r="FV514" s="319">
        <v>87371.1</v>
      </c>
      <c r="FW514" s="319">
        <v>30692.400000000001</v>
      </c>
      <c r="FX514" s="319">
        <v>1526854.9</v>
      </c>
      <c r="FY514" s="319">
        <v>7168228.04</v>
      </c>
      <c r="FZ514" s="319">
        <v>331849.84999999998</v>
      </c>
      <c r="GA514" s="319">
        <v>158451.75</v>
      </c>
      <c r="GB514" s="319">
        <v>415981.45</v>
      </c>
      <c r="GC514" s="319">
        <v>132085.70000000001</v>
      </c>
      <c r="GD514" s="319">
        <v>248015.8</v>
      </c>
      <c r="GE514" s="319">
        <v>4033582.01</v>
      </c>
      <c r="GF514" s="319">
        <v>887468.93</v>
      </c>
      <c r="GG514" s="319">
        <v>1806162.22</v>
      </c>
      <c r="GH514" s="319">
        <v>366119.1</v>
      </c>
      <c r="GI514" s="319">
        <v>1254653.45</v>
      </c>
      <c r="GJ514" s="319">
        <v>457887.3</v>
      </c>
      <c r="GK514" s="319">
        <v>29311715.690000001</v>
      </c>
      <c r="GL514" s="319">
        <v>7484750.0999999996</v>
      </c>
      <c r="GM514" s="319">
        <v>24154659.399999999</v>
      </c>
      <c r="GN514" s="319">
        <v>784858.1</v>
      </c>
      <c r="GO514" s="319">
        <v>3326546.3</v>
      </c>
      <c r="GP514" s="319">
        <v>108697.9</v>
      </c>
      <c r="GQ514" s="319">
        <v>43414.8</v>
      </c>
      <c r="GR514" s="319">
        <v>969418.8</v>
      </c>
      <c r="GS514" s="319">
        <v>37564641.600000001</v>
      </c>
      <c r="GT514" s="319">
        <v>191909.7</v>
      </c>
      <c r="GU514" s="319">
        <v>12195554.67</v>
      </c>
      <c r="GV514" s="319">
        <v>455151.9</v>
      </c>
      <c r="GW514" s="319">
        <v>126845.8</v>
      </c>
      <c r="GX514" s="319">
        <v>7371568.1500000004</v>
      </c>
      <c r="GY514" s="319">
        <v>490762.05</v>
      </c>
      <c r="GZ514" s="319">
        <v>942800.94</v>
      </c>
      <c r="HA514" s="319">
        <v>1910556.07</v>
      </c>
      <c r="HB514" s="319">
        <v>330812.79999999999</v>
      </c>
      <c r="HC514" s="319">
        <v>5383940.9500000002</v>
      </c>
      <c r="HD514" s="319">
        <v>123796</v>
      </c>
      <c r="HE514" s="319">
        <v>399197.7</v>
      </c>
      <c r="HF514" s="319">
        <v>326553.55</v>
      </c>
      <c r="HG514" s="319">
        <v>3958448.82</v>
      </c>
      <c r="HH514" s="319">
        <v>4910631.7</v>
      </c>
      <c r="HI514" s="319">
        <v>2029694.35</v>
      </c>
      <c r="HJ514" s="319">
        <v>1344742.75</v>
      </c>
      <c r="HK514" s="319">
        <v>360268.79999999999</v>
      </c>
      <c r="HL514" s="319">
        <v>2871503.65</v>
      </c>
      <c r="HM514" s="319">
        <v>537488.65</v>
      </c>
      <c r="HN514" s="319">
        <v>604884.4</v>
      </c>
      <c r="HO514" s="319">
        <v>482856.75</v>
      </c>
      <c r="HP514" s="319">
        <v>10494457.65</v>
      </c>
      <c r="HQ514" s="319">
        <v>113274.86</v>
      </c>
      <c r="HR514" s="319">
        <v>5932378.7000000002</v>
      </c>
      <c r="HS514" s="319">
        <v>188493.95</v>
      </c>
      <c r="HT514" s="319">
        <v>13690878.699999999</v>
      </c>
      <c r="HU514" s="319">
        <v>224485</v>
      </c>
      <c r="HV514" s="319">
        <v>2754921.85</v>
      </c>
      <c r="HW514" s="319">
        <v>40113308.799999997</v>
      </c>
      <c r="HX514" s="319">
        <v>395329.01</v>
      </c>
      <c r="HY514" s="319">
        <v>27154058.550000001</v>
      </c>
      <c r="HZ514" s="319">
        <v>882991.72</v>
      </c>
      <c r="IA514" s="319">
        <v>232601.55</v>
      </c>
      <c r="IB514" s="319">
        <v>1165178.8999999999</v>
      </c>
      <c r="IC514" s="319">
        <v>33573628.75</v>
      </c>
      <c r="ID514" s="319">
        <v>248236.37</v>
      </c>
      <c r="IE514" s="319">
        <v>2977516.45</v>
      </c>
      <c r="IF514" s="319">
        <v>532271</v>
      </c>
      <c r="IG514" s="319">
        <v>418504.35</v>
      </c>
      <c r="IH514" s="319">
        <v>84646.2</v>
      </c>
      <c r="II514" s="319">
        <v>427684.6</v>
      </c>
      <c r="IJ514" s="319">
        <v>3694849.35</v>
      </c>
      <c r="IK514" s="319">
        <v>101413.2</v>
      </c>
      <c r="IL514" s="319">
        <v>325286.5</v>
      </c>
      <c r="IM514" s="319">
        <v>506834.1</v>
      </c>
      <c r="IN514" s="319">
        <v>2458330.2000000002</v>
      </c>
      <c r="IO514" s="319">
        <v>1739659.5</v>
      </c>
      <c r="IP514" s="319">
        <v>578977.9</v>
      </c>
      <c r="IQ514" s="319">
        <v>428922.03</v>
      </c>
      <c r="IR514" s="319">
        <v>12906660.25</v>
      </c>
      <c r="IS514" s="319">
        <v>12973650</v>
      </c>
      <c r="IT514" s="319">
        <v>5119613.5</v>
      </c>
      <c r="IU514" s="319">
        <v>316674.59999999998</v>
      </c>
      <c r="IV514" s="319">
        <v>2693938.6</v>
      </c>
      <c r="IW514" s="319">
        <v>509880.9</v>
      </c>
      <c r="IX514" s="319">
        <v>113772.55</v>
      </c>
      <c r="IY514" s="319">
        <v>1627095.75</v>
      </c>
      <c r="IZ514" s="319">
        <v>1357271.4</v>
      </c>
      <c r="JA514" s="319">
        <v>516134.75</v>
      </c>
      <c r="JB514" s="319">
        <v>406771.05</v>
      </c>
      <c r="JC514" s="319">
        <v>2215338.9500000002</v>
      </c>
      <c r="JD514" s="319">
        <v>137287.01999999999</v>
      </c>
      <c r="JE514" s="319">
        <v>122478.71</v>
      </c>
      <c r="JF514" s="319">
        <v>5587723.96</v>
      </c>
      <c r="JG514" s="319">
        <v>216332.35</v>
      </c>
      <c r="JH514" s="319">
        <v>499582</v>
      </c>
      <c r="JI514" s="319">
        <v>7107757.6500000004</v>
      </c>
      <c r="JJ514" s="319">
        <v>3795430.25</v>
      </c>
      <c r="JK514" s="319">
        <v>122837.9</v>
      </c>
      <c r="JL514" s="319">
        <v>341778.05</v>
      </c>
      <c r="JM514" s="319">
        <v>65885.45</v>
      </c>
      <c r="JN514" s="319">
        <v>148376.94</v>
      </c>
      <c r="JO514" s="319">
        <v>2068555.2</v>
      </c>
      <c r="JP514" s="319">
        <v>633778.05000000005</v>
      </c>
      <c r="JQ514" s="319">
        <v>539203.54</v>
      </c>
      <c r="JR514" s="319">
        <v>287721.2</v>
      </c>
      <c r="JS514" s="319">
        <v>2647725.2000000002</v>
      </c>
      <c r="JT514" s="319">
        <v>306170.59999999998</v>
      </c>
      <c r="JU514" s="319">
        <v>3987940.7</v>
      </c>
      <c r="JV514" s="319">
        <v>22227178</v>
      </c>
      <c r="JW514" s="319">
        <v>1300846.6499999999</v>
      </c>
      <c r="JX514" s="319">
        <v>3545140.5</v>
      </c>
      <c r="JY514" s="319">
        <v>189605.31</v>
      </c>
      <c r="JZ514" s="319">
        <v>76310.5</v>
      </c>
      <c r="KA514" s="319">
        <v>949827.13</v>
      </c>
      <c r="KB514" s="319">
        <v>2819521.3</v>
      </c>
      <c r="KC514" s="319">
        <v>778474.55</v>
      </c>
      <c r="KD514" s="319">
        <v>258923.2</v>
      </c>
      <c r="KE514" s="319">
        <v>5261990.3</v>
      </c>
      <c r="KF514" s="319">
        <v>511185.75</v>
      </c>
      <c r="KG514" s="319">
        <v>704430.5</v>
      </c>
      <c r="KH514" s="319">
        <v>411039.2</v>
      </c>
      <c r="KI514" s="319">
        <v>1598701.6</v>
      </c>
      <c r="KJ514" s="319">
        <v>1699123.4</v>
      </c>
      <c r="KK514" s="319">
        <v>69427.8</v>
      </c>
      <c r="KL514" s="319">
        <v>365675.09</v>
      </c>
      <c r="KM514" s="319">
        <v>372547.4</v>
      </c>
      <c r="KN514" s="319">
        <v>423141.5</v>
      </c>
      <c r="KO514" s="319">
        <v>2887335.95</v>
      </c>
      <c r="KP514" s="319">
        <v>1740399.6</v>
      </c>
      <c r="KQ514" s="319">
        <v>18834481.449999999</v>
      </c>
      <c r="KR514" s="319">
        <v>2381731.9</v>
      </c>
      <c r="KS514" s="318">
        <v>1117543.95</v>
      </c>
      <c r="KU514" s="312">
        <v>35</v>
      </c>
      <c r="KV514" s="312">
        <v>351</v>
      </c>
      <c r="KY514" s="312" t="s">
        <v>943</v>
      </c>
    </row>
    <row r="515" spans="1:311" x14ac:dyDescent="0.25">
      <c r="A515" s="317">
        <v>2023</v>
      </c>
      <c r="B515" s="316" t="s">
        <v>891</v>
      </c>
      <c r="C515" s="316" t="s">
        <v>899</v>
      </c>
      <c r="D515" s="316" t="s">
        <v>898</v>
      </c>
      <c r="E515" s="316" t="s">
        <v>846</v>
      </c>
      <c r="F515" s="315">
        <v>1308040.3500000001</v>
      </c>
      <c r="G515" s="315">
        <v>575556.93999999994</v>
      </c>
      <c r="H515" s="315">
        <v>12125332.039999999</v>
      </c>
      <c r="I515" s="315">
        <v>305275.2</v>
      </c>
      <c r="J515" s="315">
        <v>490323.57</v>
      </c>
      <c r="K515" s="315">
        <v>586199.62</v>
      </c>
      <c r="L515" s="315">
        <v>6408093.4900000002</v>
      </c>
      <c r="M515" s="315">
        <v>2773927.05</v>
      </c>
      <c r="N515" s="315">
        <v>11958913.01</v>
      </c>
      <c r="O515" s="315">
        <v>3852927.77</v>
      </c>
      <c r="P515" s="315">
        <v>1959568.81</v>
      </c>
      <c r="Q515" s="315">
        <v>581121.94999999995</v>
      </c>
      <c r="R515" s="315">
        <v>1079091.19</v>
      </c>
      <c r="S515" s="315">
        <v>970544.07</v>
      </c>
      <c r="T515" s="315">
        <v>1334004.45</v>
      </c>
      <c r="U515" s="315">
        <v>3373011.72</v>
      </c>
      <c r="V515" s="315">
        <v>5354967.9000000004</v>
      </c>
      <c r="W515" s="315">
        <v>509437.73</v>
      </c>
      <c r="X515" s="315">
        <v>1843982.28</v>
      </c>
      <c r="Y515" s="315">
        <v>514180.9</v>
      </c>
      <c r="Z515" s="315">
        <v>863063</v>
      </c>
      <c r="AA515" s="315">
        <v>8651504.7799999993</v>
      </c>
      <c r="AB515" s="315">
        <v>1941728.95</v>
      </c>
      <c r="AC515" s="315">
        <v>255789.7</v>
      </c>
      <c r="AD515" s="315">
        <v>23957398.350000001</v>
      </c>
      <c r="AE515" s="315">
        <v>267550.2</v>
      </c>
      <c r="AF515" s="315">
        <v>2334221.9</v>
      </c>
      <c r="AG515" s="315">
        <v>807703.64</v>
      </c>
      <c r="AH515" s="315">
        <v>2729172.56</v>
      </c>
      <c r="AI515" s="315">
        <v>1910981.9</v>
      </c>
      <c r="AJ515" s="315">
        <v>1735103.68</v>
      </c>
      <c r="AK515" s="315">
        <v>569363.31000000006</v>
      </c>
      <c r="AL515" s="315">
        <v>12586739</v>
      </c>
      <c r="AM515" s="315">
        <v>803726.15</v>
      </c>
      <c r="AN515" s="315">
        <v>1455072.64</v>
      </c>
      <c r="AO515" s="315">
        <v>1337055.22</v>
      </c>
      <c r="AP515" s="315">
        <v>1862652.6</v>
      </c>
      <c r="AQ515" s="315">
        <v>389378.51</v>
      </c>
      <c r="AR515" s="315">
        <v>2594303.15</v>
      </c>
      <c r="AS515" s="315">
        <v>844814.21</v>
      </c>
      <c r="AT515" s="315">
        <v>1088805.3500000001</v>
      </c>
      <c r="AU515" s="315">
        <v>1435964.08</v>
      </c>
      <c r="AV515" s="315">
        <v>654348.48</v>
      </c>
      <c r="AW515" s="315">
        <v>13263573.6</v>
      </c>
      <c r="AX515" s="315">
        <v>264409.75</v>
      </c>
      <c r="AY515" s="315">
        <v>1031692.94</v>
      </c>
      <c r="AZ515" s="315">
        <v>1734909.78</v>
      </c>
      <c r="BA515" s="315">
        <v>183454.78</v>
      </c>
      <c r="BB515" s="315">
        <v>956276.45</v>
      </c>
      <c r="BC515" s="315">
        <v>8021284.1900000004</v>
      </c>
      <c r="BD515" s="315">
        <v>5263582.5599999996</v>
      </c>
      <c r="BE515" s="315">
        <v>3707836.71</v>
      </c>
      <c r="BF515" s="315">
        <v>2684548.11</v>
      </c>
      <c r="BG515" s="315">
        <v>289229.08</v>
      </c>
      <c r="BH515" s="315">
        <v>224359.23</v>
      </c>
      <c r="BI515" s="315">
        <v>8067341.4500000002</v>
      </c>
      <c r="BJ515" s="315">
        <v>290823.55</v>
      </c>
      <c r="BK515" s="315">
        <v>7358839.3799999999</v>
      </c>
      <c r="BL515" s="315">
        <v>211285.15</v>
      </c>
      <c r="BM515" s="315">
        <v>1555591.48</v>
      </c>
      <c r="BN515" s="315">
        <v>5962257.1399999997</v>
      </c>
      <c r="BO515" s="315">
        <v>1505137.81</v>
      </c>
      <c r="BP515" s="315">
        <v>534329.41</v>
      </c>
      <c r="BQ515" s="315">
        <v>588774.87</v>
      </c>
      <c r="BR515" s="315">
        <v>1141040.5</v>
      </c>
      <c r="BS515" s="315">
        <v>3712865.93</v>
      </c>
      <c r="BT515" s="315">
        <v>871128.6</v>
      </c>
      <c r="BU515" s="315">
        <v>394434.35</v>
      </c>
      <c r="BV515" s="315">
        <v>1352687.92</v>
      </c>
      <c r="BW515" s="315">
        <v>8277785.7400000002</v>
      </c>
      <c r="BX515" s="315">
        <v>2004952.4</v>
      </c>
      <c r="BY515" s="315">
        <v>11200635.99</v>
      </c>
      <c r="BZ515" s="315">
        <v>457799.63</v>
      </c>
      <c r="CA515" s="315">
        <v>973745.7</v>
      </c>
      <c r="CB515" s="315">
        <v>419599.85</v>
      </c>
      <c r="CC515" s="315">
        <v>2603586.9700000002</v>
      </c>
      <c r="CD515" s="315">
        <v>5701118.9900000002</v>
      </c>
      <c r="CE515" s="315">
        <v>5554350.8700000001</v>
      </c>
      <c r="CF515" s="315">
        <v>7223007.4199999999</v>
      </c>
      <c r="CG515" s="315">
        <v>3110042.31</v>
      </c>
      <c r="CH515" s="315">
        <v>2438322.41</v>
      </c>
      <c r="CI515" s="315">
        <v>12246221.01</v>
      </c>
      <c r="CJ515" s="315">
        <v>439670.4</v>
      </c>
      <c r="CK515" s="315">
        <v>511634.24</v>
      </c>
      <c r="CL515" s="315">
        <v>801068.11</v>
      </c>
      <c r="CM515" s="315">
        <v>313999.57</v>
      </c>
      <c r="CN515" s="315">
        <v>3341824.26</v>
      </c>
      <c r="CO515" s="315">
        <v>4539852.91</v>
      </c>
      <c r="CP515" s="315">
        <v>406358.7</v>
      </c>
      <c r="CQ515" s="315">
        <v>2044415.73</v>
      </c>
      <c r="CR515" s="315">
        <v>120277.7</v>
      </c>
      <c r="CS515" s="315">
        <v>1643219.12</v>
      </c>
      <c r="CT515" s="315">
        <v>2903972.33</v>
      </c>
      <c r="CU515" s="315">
        <v>400001.53</v>
      </c>
      <c r="CV515" s="315">
        <v>352990.1</v>
      </c>
      <c r="CW515" s="315">
        <v>1365569.78</v>
      </c>
      <c r="CX515" s="315">
        <v>2266739.5499999998</v>
      </c>
      <c r="CY515" s="315">
        <v>2011798.44</v>
      </c>
      <c r="CZ515" s="315">
        <v>9164921.2799999993</v>
      </c>
      <c r="DA515" s="315">
        <v>5633164.4500000002</v>
      </c>
      <c r="DB515" s="315">
        <v>5637872.8600000003</v>
      </c>
      <c r="DC515" s="315">
        <v>2350070.54</v>
      </c>
      <c r="DD515" s="315">
        <v>16504969.289999999</v>
      </c>
      <c r="DE515" s="315">
        <v>11907073.52</v>
      </c>
      <c r="DF515" s="315">
        <v>615340.55000000005</v>
      </c>
      <c r="DG515" s="315">
        <v>1524191.14</v>
      </c>
      <c r="DH515" s="315">
        <v>1024218.48</v>
      </c>
      <c r="DI515" s="315">
        <v>2295354.61</v>
      </c>
      <c r="DJ515" s="315">
        <v>7366271.9900000002</v>
      </c>
      <c r="DK515" s="315">
        <v>7182155.96</v>
      </c>
      <c r="DL515" s="315">
        <v>1283752.32</v>
      </c>
      <c r="DM515" s="315">
        <v>2686493.38</v>
      </c>
      <c r="DN515" s="315">
        <v>505382.40000000002</v>
      </c>
      <c r="DO515" s="315">
        <v>946961.09</v>
      </c>
      <c r="DP515" s="315">
        <v>798824.39</v>
      </c>
      <c r="DQ515" s="315">
        <v>224529.57</v>
      </c>
      <c r="DR515" s="315">
        <v>3686122.94</v>
      </c>
      <c r="DS515" s="315">
        <v>11230335.880000001</v>
      </c>
      <c r="DT515" s="315">
        <v>3548022.27</v>
      </c>
      <c r="DU515" s="315">
        <v>5496072.1399999997</v>
      </c>
      <c r="DV515" s="315">
        <v>826942.09</v>
      </c>
      <c r="DW515" s="315">
        <v>3094553.72</v>
      </c>
      <c r="DX515" s="315">
        <v>3013353.55</v>
      </c>
      <c r="DY515" s="315">
        <v>4044248</v>
      </c>
      <c r="DZ515" s="315">
        <v>1086585.8</v>
      </c>
      <c r="EA515" s="315">
        <v>18449300.600000001</v>
      </c>
      <c r="EB515" s="315">
        <v>1125000.1100000001</v>
      </c>
      <c r="EC515" s="315">
        <v>1943271.88</v>
      </c>
      <c r="ED515" s="315">
        <v>908265.83</v>
      </c>
      <c r="EE515" s="315">
        <v>660394.69999999995</v>
      </c>
      <c r="EF515" s="315">
        <v>324709.15999999997</v>
      </c>
      <c r="EG515" s="315">
        <v>3571514.34</v>
      </c>
      <c r="EH515" s="315">
        <v>898773.11</v>
      </c>
      <c r="EI515" s="315">
        <v>2605954.5299999998</v>
      </c>
      <c r="EJ515" s="315">
        <v>7335044.7300000004</v>
      </c>
      <c r="EK515" s="315">
        <v>710251.87</v>
      </c>
      <c r="EL515" s="315">
        <v>524102.65</v>
      </c>
      <c r="EM515" s="315">
        <v>2836350.65</v>
      </c>
      <c r="EN515" s="315">
        <v>2251241.0499999998</v>
      </c>
      <c r="EO515" s="315">
        <v>5526483.7699999996</v>
      </c>
      <c r="EP515" s="315">
        <v>5770599.5</v>
      </c>
      <c r="EQ515" s="315">
        <v>572249.55000000005</v>
      </c>
      <c r="ER515" s="315">
        <v>1535592.09</v>
      </c>
      <c r="ES515" s="315">
        <v>370964.15</v>
      </c>
      <c r="ET515" s="315">
        <v>1416472.2</v>
      </c>
      <c r="EU515" s="315">
        <v>602183.62</v>
      </c>
      <c r="EV515" s="315">
        <v>259435.24</v>
      </c>
      <c r="EW515" s="315">
        <v>1485212.41</v>
      </c>
      <c r="EX515" s="315">
        <v>3976700.7</v>
      </c>
      <c r="EY515" s="315">
        <v>24902242.289999999</v>
      </c>
      <c r="EZ515" s="315">
        <v>4252663.18</v>
      </c>
      <c r="FA515" s="315">
        <v>1027144.52</v>
      </c>
      <c r="FB515" s="315">
        <v>1827883.2</v>
      </c>
      <c r="FC515" s="315">
        <v>10544258.390000001</v>
      </c>
      <c r="FD515" s="315">
        <v>2009177.27</v>
      </c>
      <c r="FE515" s="315">
        <v>17767326.359999999</v>
      </c>
      <c r="FF515" s="315">
        <v>1207796.94</v>
      </c>
      <c r="FG515" s="315">
        <v>274746.2</v>
      </c>
      <c r="FH515" s="315">
        <v>5266648.34</v>
      </c>
      <c r="FI515" s="315">
        <v>617908.75</v>
      </c>
      <c r="FJ515" s="315">
        <v>5432354.6900000004</v>
      </c>
      <c r="FK515" s="315">
        <v>845707.44</v>
      </c>
      <c r="FL515" s="315">
        <v>138717.85</v>
      </c>
      <c r="FM515" s="315">
        <v>5733030.5099999998</v>
      </c>
      <c r="FN515" s="315">
        <v>1356084.91</v>
      </c>
      <c r="FO515" s="315">
        <v>1572495.88</v>
      </c>
      <c r="FP515" s="315">
        <v>740977.36</v>
      </c>
      <c r="FQ515" s="315">
        <v>2410832.13</v>
      </c>
      <c r="FR515" s="315">
        <v>24166053.039999999</v>
      </c>
      <c r="FS515" s="315">
        <v>1190749.3500000001</v>
      </c>
      <c r="FT515" s="315">
        <v>958475.89</v>
      </c>
      <c r="FU515" s="315">
        <v>1024783.07</v>
      </c>
      <c r="FV515" s="315">
        <v>167731.46</v>
      </c>
      <c r="FW515" s="315">
        <v>91697</v>
      </c>
      <c r="FX515" s="315">
        <v>1981325.95</v>
      </c>
      <c r="FY515" s="315">
        <v>6823620.2300000004</v>
      </c>
      <c r="FZ515" s="315">
        <v>320024.46999999997</v>
      </c>
      <c r="GA515" s="315">
        <v>410171.9</v>
      </c>
      <c r="GB515" s="315">
        <v>298007.90999999997</v>
      </c>
      <c r="GC515" s="315">
        <v>184891.1</v>
      </c>
      <c r="GD515" s="315">
        <v>622646.84</v>
      </c>
      <c r="GE515" s="315">
        <v>6585084.1799999997</v>
      </c>
      <c r="GF515" s="315">
        <v>1946148.4</v>
      </c>
      <c r="GG515" s="315">
        <v>4125067</v>
      </c>
      <c r="GH515" s="315">
        <v>782976.19</v>
      </c>
      <c r="GI515" s="315">
        <v>3687687.9</v>
      </c>
      <c r="GJ515" s="315">
        <v>934548.35</v>
      </c>
      <c r="GK515" s="315">
        <v>10220745.369999999</v>
      </c>
      <c r="GL515" s="315">
        <v>4560050.9000000004</v>
      </c>
      <c r="GM515" s="315">
        <v>41920524.729999997</v>
      </c>
      <c r="GN515" s="315">
        <v>1879123.15</v>
      </c>
      <c r="GO515" s="315">
        <v>8231497.1900000004</v>
      </c>
      <c r="GP515" s="315">
        <v>241109.21</v>
      </c>
      <c r="GQ515" s="315">
        <v>151968.73000000001</v>
      </c>
      <c r="GR515" s="315">
        <v>1566500.94</v>
      </c>
      <c r="GS515" s="315">
        <v>42430766.490000002</v>
      </c>
      <c r="GT515" s="315">
        <v>497616.25</v>
      </c>
      <c r="GU515" s="315">
        <v>11850269.300000001</v>
      </c>
      <c r="GV515" s="315">
        <v>647146.89</v>
      </c>
      <c r="GW515" s="315">
        <v>274195.25</v>
      </c>
      <c r="GX515" s="315">
        <v>8276372.3499999996</v>
      </c>
      <c r="GY515" s="315">
        <v>389866.42</v>
      </c>
      <c r="GZ515" s="315">
        <v>1814523.9</v>
      </c>
      <c r="HA515" s="315">
        <v>1579626.35</v>
      </c>
      <c r="HB515" s="315">
        <v>725845.55</v>
      </c>
      <c r="HC515" s="315">
        <v>4740882.2</v>
      </c>
      <c r="HD515" s="315">
        <v>339732</v>
      </c>
      <c r="HE515" s="315">
        <v>851550.19</v>
      </c>
      <c r="HF515" s="315">
        <v>882682.58</v>
      </c>
      <c r="HG515" s="315">
        <v>2956726.73</v>
      </c>
      <c r="HH515" s="315">
        <v>10804737.82</v>
      </c>
      <c r="HI515" s="315">
        <v>4907135.5999999996</v>
      </c>
      <c r="HJ515" s="315">
        <v>3211424.28</v>
      </c>
      <c r="HK515" s="315">
        <v>594050.80000000005</v>
      </c>
      <c r="HL515" s="315">
        <v>4788019.32</v>
      </c>
      <c r="HM515" s="315">
        <v>1377170.55</v>
      </c>
      <c r="HN515" s="315">
        <v>895661.13</v>
      </c>
      <c r="HO515" s="315">
        <v>1490226.13</v>
      </c>
      <c r="HP515" s="315">
        <v>10560679.710000001</v>
      </c>
      <c r="HQ515" s="315">
        <v>314786.55</v>
      </c>
      <c r="HR515" s="315">
        <v>11013619.83</v>
      </c>
      <c r="HS515" s="315">
        <v>301390.65000000002</v>
      </c>
      <c r="HT515" s="315">
        <v>19380283.530000001</v>
      </c>
      <c r="HU515" s="315">
        <v>480492.17</v>
      </c>
      <c r="HV515" s="315">
        <v>5813973.9699999997</v>
      </c>
      <c r="HW515" s="315">
        <v>41825068.200000003</v>
      </c>
      <c r="HX515" s="315">
        <v>674439.28</v>
      </c>
      <c r="HY515" s="315">
        <v>21627149.09</v>
      </c>
      <c r="HZ515" s="315">
        <v>766972.63</v>
      </c>
      <c r="IA515" s="315">
        <v>518047.04</v>
      </c>
      <c r="IB515" s="315">
        <v>2122494.3199999998</v>
      </c>
      <c r="IC515" s="315">
        <v>26192299.600000001</v>
      </c>
      <c r="ID515" s="315">
        <v>846244.14</v>
      </c>
      <c r="IE515" s="315">
        <v>4817117.3099999996</v>
      </c>
      <c r="IF515" s="315">
        <v>929618.45</v>
      </c>
      <c r="IG515" s="315">
        <v>1010740.44</v>
      </c>
      <c r="IH515" s="315">
        <v>164673.60000000001</v>
      </c>
      <c r="II515" s="315">
        <v>618508.80000000005</v>
      </c>
      <c r="IJ515" s="315">
        <v>3263684.04</v>
      </c>
      <c r="IK515" s="315">
        <v>230417.4</v>
      </c>
      <c r="IL515" s="315">
        <v>669480.80000000005</v>
      </c>
      <c r="IM515" s="315">
        <v>1177948.05</v>
      </c>
      <c r="IN515" s="315">
        <v>3964694.72</v>
      </c>
      <c r="IO515" s="315">
        <v>947533.75</v>
      </c>
      <c r="IP515" s="315">
        <v>1294676.8700000001</v>
      </c>
      <c r="IQ515" s="315">
        <v>891062.35</v>
      </c>
      <c r="IR515" s="315">
        <v>15689121.16</v>
      </c>
      <c r="IS515" s="315">
        <v>9011095.7300000004</v>
      </c>
      <c r="IT515" s="315">
        <v>2100151.89</v>
      </c>
      <c r="IU515" s="315">
        <v>782602.85</v>
      </c>
      <c r="IV515" s="315">
        <v>6754482.0499999998</v>
      </c>
      <c r="IW515" s="315">
        <v>929323.14</v>
      </c>
      <c r="IX515" s="315">
        <v>141553.26</v>
      </c>
      <c r="IY515" s="315">
        <v>3812370.63</v>
      </c>
      <c r="IZ515" s="315">
        <v>1889902.88</v>
      </c>
      <c r="JA515" s="315">
        <v>844433.72</v>
      </c>
      <c r="JB515" s="315">
        <v>1069369.8600000001</v>
      </c>
      <c r="JC515" s="315">
        <v>757654.65</v>
      </c>
      <c r="JD515" s="315">
        <v>367588.61</v>
      </c>
      <c r="JE515" s="315">
        <v>232180.33</v>
      </c>
      <c r="JF515" s="315">
        <v>5574121.5800000001</v>
      </c>
      <c r="JG515" s="315">
        <v>493453.83</v>
      </c>
      <c r="JH515" s="315">
        <v>1172211.83</v>
      </c>
      <c r="JI515" s="315">
        <v>11043972.15</v>
      </c>
      <c r="JJ515" s="315">
        <v>4200771.88</v>
      </c>
      <c r="JK515" s="315">
        <v>333958.39</v>
      </c>
      <c r="JL515" s="315">
        <v>913152.55</v>
      </c>
      <c r="JM515" s="315">
        <v>143726.48000000001</v>
      </c>
      <c r="JN515" s="315">
        <v>366165.7</v>
      </c>
      <c r="JO515" s="315">
        <v>4828310.8899999997</v>
      </c>
      <c r="JP515" s="315">
        <v>1079364.51</v>
      </c>
      <c r="JQ515" s="315">
        <v>901648.04</v>
      </c>
      <c r="JR515" s="315">
        <v>190565.79</v>
      </c>
      <c r="JS515" s="315">
        <v>3762681.78</v>
      </c>
      <c r="JT515" s="315">
        <v>504004</v>
      </c>
      <c r="JU515" s="315">
        <v>2014927.89</v>
      </c>
      <c r="JV515" s="315">
        <v>25439858.710000001</v>
      </c>
      <c r="JW515" s="315">
        <v>1569320.4</v>
      </c>
      <c r="JX515" s="315">
        <v>1298326.8999999999</v>
      </c>
      <c r="JY515" s="315">
        <v>68448.649999999994</v>
      </c>
      <c r="JZ515" s="315">
        <v>201516.4</v>
      </c>
      <c r="KA515" s="315">
        <v>1678551.25</v>
      </c>
      <c r="KB515" s="315">
        <v>934738.3</v>
      </c>
      <c r="KC515" s="315">
        <v>1275632.3999999999</v>
      </c>
      <c r="KD515" s="315">
        <v>492064.92</v>
      </c>
      <c r="KE515" s="315">
        <v>7488437.5599999996</v>
      </c>
      <c r="KF515" s="315">
        <v>644262.1</v>
      </c>
      <c r="KG515" s="315">
        <v>1362763.45</v>
      </c>
      <c r="KH515" s="315">
        <v>1018028.65</v>
      </c>
      <c r="KI515" s="315">
        <v>2753916.4</v>
      </c>
      <c r="KJ515" s="315">
        <v>1813050.15</v>
      </c>
      <c r="KK515" s="315">
        <v>241467.42</v>
      </c>
      <c r="KL515" s="315">
        <v>719921.93</v>
      </c>
      <c r="KM515" s="315">
        <v>886049.71</v>
      </c>
      <c r="KN515" s="315">
        <v>734657.86</v>
      </c>
      <c r="KO515" s="315">
        <v>5192989.17</v>
      </c>
      <c r="KP515" s="315">
        <v>3184140.92</v>
      </c>
      <c r="KQ515" s="315">
        <v>21623219.23</v>
      </c>
      <c r="KR515" s="315">
        <v>4847088.9000000004</v>
      </c>
      <c r="KS515" s="314">
        <v>1044867.44</v>
      </c>
      <c r="KU515" s="312">
        <v>35</v>
      </c>
      <c r="KV515" s="312">
        <v>352</v>
      </c>
      <c r="KY515" s="312" t="s">
        <v>943</v>
      </c>
    </row>
    <row r="516" spans="1:311" x14ac:dyDescent="0.25">
      <c r="A516" s="321">
        <v>2023</v>
      </c>
      <c r="B516" s="320" t="s">
        <v>891</v>
      </c>
      <c r="C516" s="320" t="s">
        <v>896</v>
      </c>
      <c r="D516" s="320" t="s">
        <v>897</v>
      </c>
      <c r="E516" s="320" t="s">
        <v>846</v>
      </c>
      <c r="F516" s="319">
        <v>177991.3</v>
      </c>
      <c r="G516" s="319">
        <v>44557.25</v>
      </c>
      <c r="H516" s="319">
        <v>1965155.92</v>
      </c>
      <c r="I516" s="319">
        <v>15120.3</v>
      </c>
      <c r="J516" s="319">
        <v>27930.400000000001</v>
      </c>
      <c r="K516" s="319">
        <v>10667.58</v>
      </c>
      <c r="L516" s="319">
        <v>1062692.6399999999</v>
      </c>
      <c r="M516" s="319">
        <v>615422.9</v>
      </c>
      <c r="N516" s="319">
        <v>217287.69</v>
      </c>
      <c r="O516" s="319">
        <v>604198.82999999996</v>
      </c>
      <c r="P516" s="319">
        <v>92141.65</v>
      </c>
      <c r="Q516" s="319">
        <v>12099.55</v>
      </c>
      <c r="R516" s="319">
        <v>27768.560000000001</v>
      </c>
      <c r="S516" s="319">
        <v>56520.1</v>
      </c>
      <c r="T516" s="319">
        <v>7250</v>
      </c>
      <c r="U516" s="319">
        <v>554263.94999999995</v>
      </c>
      <c r="V516" s="319">
        <v>213223.35</v>
      </c>
      <c r="W516" s="319">
        <v>0</v>
      </c>
      <c r="X516" s="319">
        <v>358228.92</v>
      </c>
      <c r="Y516" s="319">
        <v>6650.79</v>
      </c>
      <c r="Z516" s="319">
        <v>13549.9</v>
      </c>
      <c r="AA516" s="319">
        <v>992954.5</v>
      </c>
      <c r="AB516" s="319">
        <v>331511.09999999998</v>
      </c>
      <c r="AC516" s="319">
        <v>4890</v>
      </c>
      <c r="AD516" s="319">
        <v>1702953.92</v>
      </c>
      <c r="AE516" s="319">
        <v>0</v>
      </c>
      <c r="AF516" s="319">
        <v>106626.4</v>
      </c>
      <c r="AG516" s="319">
        <v>8468.1</v>
      </c>
      <c r="AH516" s="319">
        <v>154474.07</v>
      </c>
      <c r="AI516" s="319">
        <v>94503.45</v>
      </c>
      <c r="AJ516" s="319">
        <v>70415.12</v>
      </c>
      <c r="AK516" s="319">
        <v>4558.55</v>
      </c>
      <c r="AL516" s="319">
        <v>839005.82</v>
      </c>
      <c r="AM516" s="319">
        <v>12430</v>
      </c>
      <c r="AN516" s="319">
        <v>77281.2</v>
      </c>
      <c r="AO516" s="319">
        <v>13469.2</v>
      </c>
      <c r="AP516" s="319">
        <v>11966.8</v>
      </c>
      <c r="AQ516" s="319">
        <v>2506.1</v>
      </c>
      <c r="AR516" s="319">
        <v>16630.5</v>
      </c>
      <c r="AS516" s="319">
        <v>181103.73</v>
      </c>
      <c r="AT516" s="319">
        <v>167546.79</v>
      </c>
      <c r="AU516" s="319">
        <v>0</v>
      </c>
      <c r="AV516" s="319">
        <v>87454.51</v>
      </c>
      <c r="AW516" s="319">
        <v>4165462.39</v>
      </c>
      <c r="AX516" s="319">
        <v>38966.949999999997</v>
      </c>
      <c r="AY516" s="319">
        <v>66786.75</v>
      </c>
      <c r="AZ516" s="319">
        <v>25730.45</v>
      </c>
      <c r="BA516" s="319">
        <v>2092.5</v>
      </c>
      <c r="BB516" s="319">
        <v>79110.45</v>
      </c>
      <c r="BC516" s="319">
        <v>750546.36</v>
      </c>
      <c r="BD516" s="319">
        <v>937404.25</v>
      </c>
      <c r="BE516" s="319">
        <v>38411.11</v>
      </c>
      <c r="BF516" s="319">
        <v>9848.15</v>
      </c>
      <c r="BG516" s="319">
        <v>2350</v>
      </c>
      <c r="BH516" s="319">
        <v>18430.740000000002</v>
      </c>
      <c r="BI516" s="319">
        <v>1583663.99</v>
      </c>
      <c r="BJ516" s="319">
        <v>8663</v>
      </c>
      <c r="BK516" s="319">
        <v>212375.31</v>
      </c>
      <c r="BL516" s="319">
        <v>1805</v>
      </c>
      <c r="BM516" s="319">
        <v>106842.95</v>
      </c>
      <c r="BN516" s="319">
        <v>862638.72</v>
      </c>
      <c r="BO516" s="319">
        <v>104517.3</v>
      </c>
      <c r="BP516" s="319">
        <v>135874.46</v>
      </c>
      <c r="BQ516" s="319">
        <v>5219.5</v>
      </c>
      <c r="BR516" s="319">
        <v>12469.95</v>
      </c>
      <c r="BS516" s="319">
        <v>865009.3</v>
      </c>
      <c r="BT516" s="319">
        <v>155767.54999999999</v>
      </c>
      <c r="BU516" s="319">
        <v>74049.95</v>
      </c>
      <c r="BV516" s="319">
        <v>26108.85</v>
      </c>
      <c r="BW516" s="319">
        <v>214886.02</v>
      </c>
      <c r="BX516" s="319">
        <v>56728.25</v>
      </c>
      <c r="BY516" s="319">
        <v>313377</v>
      </c>
      <c r="BZ516" s="319">
        <v>2019.8</v>
      </c>
      <c r="CA516" s="319">
        <v>13586.5</v>
      </c>
      <c r="CB516" s="319">
        <v>5821.1</v>
      </c>
      <c r="CC516" s="319">
        <v>359811.2</v>
      </c>
      <c r="CD516" s="319">
        <v>518536.15</v>
      </c>
      <c r="CE516" s="319">
        <v>2484085.5</v>
      </c>
      <c r="CF516" s="319">
        <v>757707.61</v>
      </c>
      <c r="CG516" s="319">
        <v>87458.2</v>
      </c>
      <c r="CH516" s="319">
        <v>150797.62</v>
      </c>
      <c r="CI516" s="319">
        <v>958185.2</v>
      </c>
      <c r="CJ516" s="319">
        <v>3208.4</v>
      </c>
      <c r="CK516" s="319">
        <v>16043.5</v>
      </c>
      <c r="CL516" s="319">
        <v>15681.8</v>
      </c>
      <c r="CM516" s="319">
        <v>1476.35</v>
      </c>
      <c r="CN516" s="319">
        <v>43893.75</v>
      </c>
      <c r="CO516" s="319">
        <v>605263.19999999995</v>
      </c>
      <c r="CP516" s="319">
        <v>13209.15</v>
      </c>
      <c r="CQ516" s="319">
        <v>188026.53</v>
      </c>
      <c r="CR516" s="319">
        <v>8732.65</v>
      </c>
      <c r="CS516" s="319">
        <v>78348.55</v>
      </c>
      <c r="CT516" s="319">
        <v>507869.2</v>
      </c>
      <c r="CU516" s="319">
        <v>3660</v>
      </c>
      <c r="CV516" s="319">
        <v>9300.6</v>
      </c>
      <c r="CW516" s="319">
        <v>12995</v>
      </c>
      <c r="CX516" s="319">
        <v>19053.189999999999</v>
      </c>
      <c r="CY516" s="319">
        <v>26074.35</v>
      </c>
      <c r="CZ516" s="319">
        <v>2061293.87</v>
      </c>
      <c r="DA516" s="319">
        <v>204567.27</v>
      </c>
      <c r="DB516" s="319">
        <v>1144030.8500000001</v>
      </c>
      <c r="DC516" s="319">
        <v>26328.6</v>
      </c>
      <c r="DD516" s="319">
        <v>4046356.23</v>
      </c>
      <c r="DE516" s="319">
        <v>2600892.15</v>
      </c>
      <c r="DF516" s="319">
        <v>5938.5</v>
      </c>
      <c r="DG516" s="319">
        <v>12750.6</v>
      </c>
      <c r="DH516" s="319">
        <v>44946.15</v>
      </c>
      <c r="DI516" s="319">
        <v>198009.8</v>
      </c>
      <c r="DJ516" s="319">
        <v>240142.96</v>
      </c>
      <c r="DK516" s="319">
        <v>82569.03</v>
      </c>
      <c r="DL516" s="319">
        <v>64106.400000000001</v>
      </c>
      <c r="DM516" s="319">
        <v>41360.1</v>
      </c>
      <c r="DN516" s="319">
        <v>11424.45</v>
      </c>
      <c r="DO516" s="319">
        <v>159903.38</v>
      </c>
      <c r="DP516" s="319">
        <v>3875</v>
      </c>
      <c r="DQ516" s="319">
        <v>1350</v>
      </c>
      <c r="DR516" s="319">
        <v>44715.8</v>
      </c>
      <c r="DS516" s="319">
        <v>421912.44</v>
      </c>
      <c r="DT516" s="319">
        <v>73641.75</v>
      </c>
      <c r="DU516" s="319">
        <v>323732.98</v>
      </c>
      <c r="DV516" s="319">
        <v>2334.8000000000002</v>
      </c>
      <c r="DW516" s="319">
        <v>530451.31999999995</v>
      </c>
      <c r="DX516" s="319">
        <v>901907.05</v>
      </c>
      <c r="DY516" s="319">
        <v>37717.599999999999</v>
      </c>
      <c r="DZ516" s="319">
        <v>270082.58</v>
      </c>
      <c r="EA516" s="319">
        <v>6446517.6900000004</v>
      </c>
      <c r="EB516" s="319">
        <v>18050.7</v>
      </c>
      <c r="EC516" s="319">
        <v>57400.4</v>
      </c>
      <c r="ED516" s="319">
        <v>38980.25</v>
      </c>
      <c r="EE516" s="319">
        <v>21444.7</v>
      </c>
      <c r="EF516" s="319">
        <v>54648.3</v>
      </c>
      <c r="EG516" s="319">
        <v>210017.1</v>
      </c>
      <c r="EH516" s="319">
        <v>10600.23</v>
      </c>
      <c r="EI516" s="319">
        <v>2089588.82</v>
      </c>
      <c r="EJ516" s="319">
        <v>136718.5</v>
      </c>
      <c r="EK516" s="319">
        <v>4783.3999999999996</v>
      </c>
      <c r="EL516" s="319">
        <v>11685.4</v>
      </c>
      <c r="EM516" s="319">
        <v>182463.6</v>
      </c>
      <c r="EN516" s="319">
        <v>456930.72</v>
      </c>
      <c r="EO516" s="319">
        <v>132635.15</v>
      </c>
      <c r="EP516" s="319">
        <v>397913.46</v>
      </c>
      <c r="EQ516" s="319">
        <v>9701.25</v>
      </c>
      <c r="ER516" s="319">
        <v>811743.23</v>
      </c>
      <c r="ES516" s="319">
        <v>602</v>
      </c>
      <c r="ET516" s="319">
        <v>20137.490000000002</v>
      </c>
      <c r="EU516" s="319">
        <v>93498</v>
      </c>
      <c r="EV516" s="319">
        <v>1676.75</v>
      </c>
      <c r="EW516" s="319">
        <v>6795</v>
      </c>
      <c r="EX516" s="319">
        <v>194419.8</v>
      </c>
      <c r="EY516" s="319">
        <v>4674052.72</v>
      </c>
      <c r="EZ516" s="319">
        <v>111356057.09999999</v>
      </c>
      <c r="FA516" s="319">
        <v>68788.45</v>
      </c>
      <c r="FB516" s="319">
        <v>32672.9</v>
      </c>
      <c r="FC516" s="319">
        <v>5141590.9400000004</v>
      </c>
      <c r="FD516" s="319">
        <v>396932.35</v>
      </c>
      <c r="FE516" s="319">
        <v>401700.65</v>
      </c>
      <c r="FF516" s="319">
        <v>312972.59999999998</v>
      </c>
      <c r="FG516" s="319">
        <v>4083.11</v>
      </c>
      <c r="FH516" s="319">
        <v>3019511.36</v>
      </c>
      <c r="FI516" s="319">
        <v>3560.8</v>
      </c>
      <c r="FJ516" s="319">
        <v>153782.35999999999</v>
      </c>
      <c r="FK516" s="319">
        <v>157636.75</v>
      </c>
      <c r="FL516" s="319">
        <v>0</v>
      </c>
      <c r="FM516" s="319">
        <v>740373.85</v>
      </c>
      <c r="FN516" s="319">
        <v>65299.28</v>
      </c>
      <c r="FO516" s="319">
        <v>205709.8</v>
      </c>
      <c r="FP516" s="319">
        <v>7391.45</v>
      </c>
      <c r="FQ516" s="319">
        <v>26630.1</v>
      </c>
      <c r="FR516" s="319">
        <v>3994388.9</v>
      </c>
      <c r="FS516" s="319">
        <v>14458</v>
      </c>
      <c r="FT516" s="319">
        <v>6832.4</v>
      </c>
      <c r="FU516" s="319">
        <v>86830.7</v>
      </c>
      <c r="FV516" s="319">
        <v>1573.2</v>
      </c>
      <c r="FW516" s="319">
        <v>17009.5</v>
      </c>
      <c r="FX516" s="319">
        <v>14128</v>
      </c>
      <c r="FY516" s="319">
        <v>117682.71</v>
      </c>
      <c r="FZ516" s="319">
        <v>5411.8</v>
      </c>
      <c r="GA516" s="319">
        <v>32395.200000000001</v>
      </c>
      <c r="GB516" s="319">
        <v>6099.25</v>
      </c>
      <c r="GC516" s="319">
        <v>8325.82</v>
      </c>
      <c r="GD516" s="319">
        <v>143590</v>
      </c>
      <c r="GE516" s="319">
        <v>195174.16</v>
      </c>
      <c r="GF516" s="319">
        <v>344893.9</v>
      </c>
      <c r="GG516" s="319">
        <v>85676.67</v>
      </c>
      <c r="GH516" s="319">
        <v>2325.85</v>
      </c>
      <c r="GI516" s="319">
        <v>67899.05</v>
      </c>
      <c r="GJ516" s="319">
        <v>190167.25</v>
      </c>
      <c r="GK516" s="319">
        <v>18595188.780000001</v>
      </c>
      <c r="GL516" s="319">
        <v>77804.05</v>
      </c>
      <c r="GM516" s="319">
        <v>10724085.08</v>
      </c>
      <c r="GN516" s="319">
        <v>491512.1</v>
      </c>
      <c r="GO516" s="319">
        <v>865652.49</v>
      </c>
      <c r="GP516" s="319">
        <v>47413</v>
      </c>
      <c r="GQ516" s="319">
        <v>25515.1</v>
      </c>
      <c r="GR516" s="319">
        <v>242494.57</v>
      </c>
      <c r="GS516" s="319">
        <v>17303107.370000001</v>
      </c>
      <c r="GT516" s="319">
        <v>3975.25</v>
      </c>
      <c r="GU516" s="319">
        <v>2669648.81</v>
      </c>
      <c r="GV516" s="319">
        <v>108253.1</v>
      </c>
      <c r="GW516" s="319">
        <v>3070</v>
      </c>
      <c r="GX516" s="319">
        <v>3594763.53</v>
      </c>
      <c r="GY516" s="319">
        <v>22462.2</v>
      </c>
      <c r="GZ516" s="319">
        <v>599838</v>
      </c>
      <c r="HA516" s="319">
        <v>2876700.35</v>
      </c>
      <c r="HB516" s="319">
        <v>11834.7</v>
      </c>
      <c r="HC516" s="319">
        <v>354187.59</v>
      </c>
      <c r="HD516" s="319">
        <v>4238.45</v>
      </c>
      <c r="HE516" s="319">
        <v>9945.4</v>
      </c>
      <c r="HF516" s="319">
        <v>3336</v>
      </c>
      <c r="HG516" s="319">
        <v>867155.57</v>
      </c>
      <c r="HH516" s="319">
        <v>2673316.12</v>
      </c>
      <c r="HI516" s="319">
        <v>201467.26</v>
      </c>
      <c r="HJ516" s="319">
        <v>265588.2</v>
      </c>
      <c r="HK516" s="319">
        <v>2885.1</v>
      </c>
      <c r="HL516" s="319">
        <v>78071.28</v>
      </c>
      <c r="HM516" s="319">
        <v>11341.05</v>
      </c>
      <c r="HN516" s="319">
        <v>111325.8</v>
      </c>
      <c r="HO516" s="319">
        <v>25053.599999999999</v>
      </c>
      <c r="HP516" s="319">
        <v>849373.99</v>
      </c>
      <c r="HQ516" s="319">
        <v>9949.94</v>
      </c>
      <c r="HR516" s="319">
        <v>314375.42</v>
      </c>
      <c r="HS516" s="319">
        <v>8951.2999999999993</v>
      </c>
      <c r="HT516" s="319">
        <v>2433599.9500000002</v>
      </c>
      <c r="HU516" s="319">
        <v>1190.8</v>
      </c>
      <c r="HV516" s="319">
        <v>103249</v>
      </c>
      <c r="HW516" s="319">
        <v>5773648.7800000003</v>
      </c>
      <c r="HX516" s="319">
        <v>17119.14</v>
      </c>
      <c r="HY516" s="319">
        <v>5293211.47</v>
      </c>
      <c r="HZ516" s="319">
        <v>207843.41</v>
      </c>
      <c r="IA516" s="319">
        <v>129627.25</v>
      </c>
      <c r="IB516" s="319">
        <v>577521.9</v>
      </c>
      <c r="IC516" s="319">
        <v>3120356.68</v>
      </c>
      <c r="ID516" s="319">
        <v>56549.95</v>
      </c>
      <c r="IE516" s="319">
        <v>423178.14</v>
      </c>
      <c r="IF516" s="319">
        <v>94593.3</v>
      </c>
      <c r="IG516" s="319">
        <v>75832.479999999996</v>
      </c>
      <c r="IH516" s="319">
        <v>4086.95</v>
      </c>
      <c r="II516" s="319">
        <v>38629.699999999997</v>
      </c>
      <c r="IJ516" s="319">
        <v>423316.6</v>
      </c>
      <c r="IK516" s="319">
        <v>100</v>
      </c>
      <c r="IL516" s="319">
        <v>4505</v>
      </c>
      <c r="IM516" s="319">
        <v>270895.76</v>
      </c>
      <c r="IN516" s="319">
        <v>899632.13</v>
      </c>
      <c r="IO516" s="319">
        <v>12642.22</v>
      </c>
      <c r="IP516" s="319">
        <v>14807</v>
      </c>
      <c r="IQ516" s="319">
        <v>5344.5</v>
      </c>
      <c r="IR516" s="319">
        <v>1592358.47</v>
      </c>
      <c r="IS516" s="319">
        <v>982691.05</v>
      </c>
      <c r="IT516" s="319">
        <v>2484502.5099999998</v>
      </c>
      <c r="IU516" s="319">
        <v>21253.5</v>
      </c>
      <c r="IV516" s="319">
        <v>81587.649999999994</v>
      </c>
      <c r="IW516" s="319">
        <v>41177.9</v>
      </c>
      <c r="IX516" s="319">
        <v>1150</v>
      </c>
      <c r="IY516" s="319">
        <v>136009.85</v>
      </c>
      <c r="IZ516" s="319">
        <v>22028.91</v>
      </c>
      <c r="JA516" s="319">
        <v>17334.25</v>
      </c>
      <c r="JB516" s="319">
        <v>12574.85</v>
      </c>
      <c r="JC516" s="319">
        <v>201445.85</v>
      </c>
      <c r="JD516" s="319">
        <v>7935.55</v>
      </c>
      <c r="JE516" s="319">
        <v>41626</v>
      </c>
      <c r="JF516" s="319">
        <v>154715.45000000001</v>
      </c>
      <c r="JG516" s="319">
        <v>15110.52</v>
      </c>
      <c r="JH516" s="319">
        <v>23500.5</v>
      </c>
      <c r="JI516" s="319">
        <v>154491.98000000001</v>
      </c>
      <c r="JJ516" s="319">
        <v>27482.3</v>
      </c>
      <c r="JK516" s="319">
        <v>430</v>
      </c>
      <c r="JL516" s="319">
        <v>76205</v>
      </c>
      <c r="JM516" s="319">
        <v>2419.5500000000002</v>
      </c>
      <c r="JN516" s="319">
        <v>1709.05</v>
      </c>
      <c r="JO516" s="319">
        <v>81213.100000000006</v>
      </c>
      <c r="JP516" s="319">
        <v>7751.5</v>
      </c>
      <c r="JQ516" s="319">
        <v>10931.75</v>
      </c>
      <c r="JR516" s="319">
        <v>2760.75</v>
      </c>
      <c r="JS516" s="319">
        <v>1301711.78</v>
      </c>
      <c r="JT516" s="319">
        <v>31451.67</v>
      </c>
      <c r="JU516" s="319">
        <v>86238.85</v>
      </c>
      <c r="JV516" s="319">
        <v>16236456.380000001</v>
      </c>
      <c r="JW516" s="319">
        <v>310699.65000000002</v>
      </c>
      <c r="JX516" s="319">
        <v>43182.5</v>
      </c>
      <c r="JY516" s="319">
        <v>1186.55</v>
      </c>
      <c r="JZ516" s="319">
        <v>19048.5</v>
      </c>
      <c r="KA516" s="319">
        <v>94640.8</v>
      </c>
      <c r="KB516" s="319">
        <v>37868.949999999997</v>
      </c>
      <c r="KC516" s="319">
        <v>17225.7</v>
      </c>
      <c r="KD516" s="319">
        <v>11808.6</v>
      </c>
      <c r="KE516" s="319">
        <v>2853808.38</v>
      </c>
      <c r="KF516" s="319">
        <v>110614.62</v>
      </c>
      <c r="KG516" s="319">
        <v>261962.65</v>
      </c>
      <c r="KH516" s="319">
        <v>162482.15</v>
      </c>
      <c r="KI516" s="319">
        <v>11594</v>
      </c>
      <c r="KJ516" s="319">
        <v>83334.75</v>
      </c>
      <c r="KK516" s="319">
        <v>3695.1</v>
      </c>
      <c r="KL516" s="319">
        <v>7313.85</v>
      </c>
      <c r="KM516" s="319">
        <v>177786.15</v>
      </c>
      <c r="KN516" s="319">
        <v>152151.20000000001</v>
      </c>
      <c r="KO516" s="319">
        <v>88915.7</v>
      </c>
      <c r="KP516" s="319">
        <v>152233.60000000001</v>
      </c>
      <c r="KQ516" s="319">
        <v>19291600.32</v>
      </c>
      <c r="KR516" s="319">
        <v>671608.65</v>
      </c>
      <c r="KS516" s="318">
        <v>93986.45</v>
      </c>
      <c r="KU516" s="312">
        <v>36</v>
      </c>
      <c r="KV516" s="312">
        <v>365</v>
      </c>
      <c r="KY516" s="312" t="s">
        <v>943</v>
      </c>
    </row>
    <row r="517" spans="1:311" x14ac:dyDescent="0.25">
      <c r="A517" s="317">
        <v>2023</v>
      </c>
      <c r="B517" s="316" t="s">
        <v>891</v>
      </c>
      <c r="C517" s="316" t="s">
        <v>896</v>
      </c>
      <c r="D517" s="316" t="s">
        <v>895</v>
      </c>
      <c r="E517" s="316" t="s">
        <v>846</v>
      </c>
      <c r="F517" s="315">
        <v>0</v>
      </c>
      <c r="G517" s="315">
        <v>0</v>
      </c>
      <c r="H517" s="315">
        <v>393274.61</v>
      </c>
      <c r="I517" s="315">
        <v>0</v>
      </c>
      <c r="J517" s="315">
        <v>6060</v>
      </c>
      <c r="K517" s="315">
        <v>0</v>
      </c>
      <c r="L517" s="315">
        <v>283546.95</v>
      </c>
      <c r="M517" s="315">
        <v>46997.1</v>
      </c>
      <c r="N517" s="315">
        <v>369545.09</v>
      </c>
      <c r="O517" s="315">
        <v>118635</v>
      </c>
      <c r="P517" s="315">
        <v>1400</v>
      </c>
      <c r="Q517" s="315">
        <v>732.5</v>
      </c>
      <c r="R517" s="315">
        <v>0</v>
      </c>
      <c r="S517" s="315">
        <v>0</v>
      </c>
      <c r="T517" s="315">
        <v>12076.8</v>
      </c>
      <c r="U517" s="315">
        <v>0</v>
      </c>
      <c r="V517" s="315">
        <v>302553.8</v>
      </c>
      <c r="W517" s="315">
        <v>36559.32</v>
      </c>
      <c r="X517" s="315">
        <v>86760.1</v>
      </c>
      <c r="Y517" s="315">
        <v>0</v>
      </c>
      <c r="Z517" s="315">
        <v>0</v>
      </c>
      <c r="AA517" s="315">
        <v>432202.75</v>
      </c>
      <c r="AB517" s="315">
        <v>5192.8</v>
      </c>
      <c r="AC517" s="315">
        <v>0</v>
      </c>
      <c r="AD517" s="315">
        <v>504815.35</v>
      </c>
      <c r="AE517" s="315">
        <v>1000</v>
      </c>
      <c r="AF517" s="315">
        <v>1579.5</v>
      </c>
      <c r="AG517" s="315">
        <v>0</v>
      </c>
      <c r="AH517" s="315">
        <v>0</v>
      </c>
      <c r="AI517" s="315">
        <v>0</v>
      </c>
      <c r="AJ517" s="315">
        <v>0</v>
      </c>
      <c r="AK517" s="315">
        <v>0</v>
      </c>
      <c r="AL517" s="315">
        <v>0</v>
      </c>
      <c r="AM517" s="315">
        <v>1500</v>
      </c>
      <c r="AN517" s="315">
        <v>0</v>
      </c>
      <c r="AO517" s="315">
        <v>0</v>
      </c>
      <c r="AP517" s="315">
        <v>3256.1</v>
      </c>
      <c r="AQ517" s="315">
        <v>0</v>
      </c>
      <c r="AR517" s="315">
        <v>0</v>
      </c>
      <c r="AS517" s="315">
        <v>8710</v>
      </c>
      <c r="AT517" s="315">
        <v>0</v>
      </c>
      <c r="AU517" s="315">
        <v>268745.03999999998</v>
      </c>
      <c r="AV517" s="315">
        <v>0</v>
      </c>
      <c r="AW517" s="315">
        <v>559002.4</v>
      </c>
      <c r="AX517" s="315">
        <v>16485.400000000001</v>
      </c>
      <c r="AY517" s="315">
        <v>1425</v>
      </c>
      <c r="AZ517" s="315">
        <v>0</v>
      </c>
      <c r="BA517" s="315">
        <v>0</v>
      </c>
      <c r="BB517" s="315">
        <v>0</v>
      </c>
      <c r="BC517" s="315">
        <v>10227.299999999999</v>
      </c>
      <c r="BD517" s="315">
        <v>0</v>
      </c>
      <c r="BE517" s="315">
        <v>825</v>
      </c>
      <c r="BF517" s="315">
        <v>280</v>
      </c>
      <c r="BG517" s="315">
        <v>0</v>
      </c>
      <c r="BH517" s="315">
        <v>5721.1</v>
      </c>
      <c r="BI517" s="315">
        <v>143885.25</v>
      </c>
      <c r="BJ517" s="315">
        <v>0</v>
      </c>
      <c r="BK517" s="315">
        <v>36133.699999999997</v>
      </c>
      <c r="BL517" s="315">
        <v>0</v>
      </c>
      <c r="BM517" s="315">
        <v>0</v>
      </c>
      <c r="BN517" s="315">
        <v>106446.15</v>
      </c>
      <c r="BO517" s="315">
        <v>0</v>
      </c>
      <c r="BP517" s="315">
        <v>15034.65</v>
      </c>
      <c r="BQ517" s="315">
        <v>97.5</v>
      </c>
      <c r="BR517" s="315">
        <v>0</v>
      </c>
      <c r="BS517" s="315">
        <v>35674.06</v>
      </c>
      <c r="BT517" s="315">
        <v>0</v>
      </c>
      <c r="BU517" s="315">
        <v>0</v>
      </c>
      <c r="BV517" s="315">
        <v>7360</v>
      </c>
      <c r="BW517" s="315">
        <v>7462.5</v>
      </c>
      <c r="BX517" s="315">
        <v>0</v>
      </c>
      <c r="BY517" s="315">
        <v>55757.599999999999</v>
      </c>
      <c r="BZ517" s="315">
        <v>48251.8</v>
      </c>
      <c r="CA517" s="315">
        <v>800.3</v>
      </c>
      <c r="CB517" s="315">
        <v>2950.65</v>
      </c>
      <c r="CC517" s="315">
        <v>28000</v>
      </c>
      <c r="CD517" s="315">
        <v>88780</v>
      </c>
      <c r="CE517" s="315">
        <v>0</v>
      </c>
      <c r="CF517" s="315">
        <v>11194.3</v>
      </c>
      <c r="CG517" s="315">
        <v>0</v>
      </c>
      <c r="CH517" s="315">
        <v>17209.5</v>
      </c>
      <c r="CI517" s="315">
        <v>411806.75</v>
      </c>
      <c r="CJ517" s="315">
        <v>46761.04</v>
      </c>
      <c r="CK517" s="315">
        <v>0</v>
      </c>
      <c r="CL517" s="315">
        <v>0</v>
      </c>
      <c r="CM517" s="315">
        <v>22531.83</v>
      </c>
      <c r="CN517" s="315">
        <v>5501</v>
      </c>
      <c r="CO517" s="315">
        <v>50626.05</v>
      </c>
      <c r="CP517" s="315">
        <v>0</v>
      </c>
      <c r="CQ517" s="315">
        <v>0</v>
      </c>
      <c r="CR517" s="315">
        <v>0</v>
      </c>
      <c r="CS517" s="315">
        <v>60041.15</v>
      </c>
      <c r="CT517" s="315">
        <v>26208</v>
      </c>
      <c r="CU517" s="315">
        <v>0</v>
      </c>
      <c r="CV517" s="315">
        <v>0</v>
      </c>
      <c r="CW517" s="315">
        <v>0</v>
      </c>
      <c r="CX517" s="315">
        <v>171694.1</v>
      </c>
      <c r="CY517" s="315">
        <v>0</v>
      </c>
      <c r="CZ517" s="315">
        <v>40727.800000000003</v>
      </c>
      <c r="DA517" s="315">
        <v>126544.8</v>
      </c>
      <c r="DB517" s="315">
        <v>264151.34999999998</v>
      </c>
      <c r="DC517" s="315">
        <v>2098.6999999999998</v>
      </c>
      <c r="DD517" s="315">
        <v>1877839.46</v>
      </c>
      <c r="DE517" s="315">
        <v>454584.67</v>
      </c>
      <c r="DF517" s="315">
        <v>47553.15</v>
      </c>
      <c r="DG517" s="315">
        <v>770</v>
      </c>
      <c r="DH517" s="315">
        <v>108750.05</v>
      </c>
      <c r="DI517" s="315">
        <v>0</v>
      </c>
      <c r="DJ517" s="315">
        <v>0</v>
      </c>
      <c r="DK517" s="315">
        <v>2736</v>
      </c>
      <c r="DL517" s="315">
        <v>0</v>
      </c>
      <c r="DM517" s="315">
        <v>0</v>
      </c>
      <c r="DN517" s="315">
        <v>0</v>
      </c>
      <c r="DO517" s="315">
        <v>2781</v>
      </c>
      <c r="DP517" s="315">
        <v>0</v>
      </c>
      <c r="DQ517" s="315">
        <v>0</v>
      </c>
      <c r="DR517" s="315">
        <v>0</v>
      </c>
      <c r="DS517" s="315">
        <v>23658.5</v>
      </c>
      <c r="DT517" s="315">
        <v>12626.35</v>
      </c>
      <c r="DU517" s="315">
        <v>144328.78</v>
      </c>
      <c r="DV517" s="315">
        <v>3343</v>
      </c>
      <c r="DW517" s="315">
        <v>1572.5</v>
      </c>
      <c r="DX517" s="315">
        <v>20248</v>
      </c>
      <c r="DY517" s="315">
        <v>254</v>
      </c>
      <c r="DZ517" s="315">
        <v>54460.61</v>
      </c>
      <c r="EA517" s="315">
        <v>668651.22</v>
      </c>
      <c r="EB517" s="315">
        <v>0</v>
      </c>
      <c r="EC517" s="315">
        <v>111683.75</v>
      </c>
      <c r="ED517" s="315">
        <v>0</v>
      </c>
      <c r="EE517" s="315">
        <v>0</v>
      </c>
      <c r="EF517" s="315">
        <v>0</v>
      </c>
      <c r="EG517" s="315">
        <v>48778.05</v>
      </c>
      <c r="EH517" s="315">
        <v>0</v>
      </c>
      <c r="EI517" s="315">
        <v>79807.75</v>
      </c>
      <c r="EJ517" s="315">
        <v>13996.71</v>
      </c>
      <c r="EK517" s="315">
        <v>0</v>
      </c>
      <c r="EL517" s="315">
        <v>24270.5</v>
      </c>
      <c r="EM517" s="315">
        <v>0</v>
      </c>
      <c r="EN517" s="315">
        <v>16647.5</v>
      </c>
      <c r="EO517" s="315">
        <v>18807.75</v>
      </c>
      <c r="EP517" s="315">
        <v>52959.85</v>
      </c>
      <c r="EQ517" s="315">
        <v>0</v>
      </c>
      <c r="ER517" s="315">
        <v>1768.85</v>
      </c>
      <c r="ES517" s="315">
        <v>0</v>
      </c>
      <c r="ET517" s="315">
        <v>279017.84999999998</v>
      </c>
      <c r="EU517" s="315">
        <v>11880</v>
      </c>
      <c r="EV517" s="315">
        <v>0</v>
      </c>
      <c r="EW517" s="315">
        <v>0</v>
      </c>
      <c r="EX517" s="315">
        <v>242426.45</v>
      </c>
      <c r="EY517" s="315">
        <v>930082.7</v>
      </c>
      <c r="EZ517" s="315">
        <v>17839527.780000001</v>
      </c>
      <c r="FA517" s="315">
        <v>7480.8</v>
      </c>
      <c r="FB517" s="315">
        <v>0</v>
      </c>
      <c r="FC517" s="315">
        <v>143599.85999999999</v>
      </c>
      <c r="FD517" s="315">
        <v>0</v>
      </c>
      <c r="FE517" s="315">
        <v>1692949.79</v>
      </c>
      <c r="FF517" s="315">
        <v>910</v>
      </c>
      <c r="FG517" s="315">
        <v>3573.95</v>
      </c>
      <c r="FH517" s="315">
        <v>18222.400000000001</v>
      </c>
      <c r="FI517" s="315">
        <v>0</v>
      </c>
      <c r="FJ517" s="315">
        <v>34114.400000000001</v>
      </c>
      <c r="FK517" s="315">
        <v>0</v>
      </c>
      <c r="FL517" s="315">
        <v>0</v>
      </c>
      <c r="FM517" s="315">
        <v>0</v>
      </c>
      <c r="FN517" s="315">
        <v>0</v>
      </c>
      <c r="FO517" s="315">
        <v>8648</v>
      </c>
      <c r="FP517" s="315">
        <v>2529.35</v>
      </c>
      <c r="FQ517" s="315">
        <v>1000</v>
      </c>
      <c r="FR517" s="315">
        <v>1336295.79</v>
      </c>
      <c r="FS517" s="315">
        <v>1953</v>
      </c>
      <c r="FT517" s="315">
        <v>0</v>
      </c>
      <c r="FU517" s="315">
        <v>0</v>
      </c>
      <c r="FV517" s="315">
        <v>0</v>
      </c>
      <c r="FW517" s="315">
        <v>0</v>
      </c>
      <c r="FX517" s="315">
        <v>14900</v>
      </c>
      <c r="FY517" s="315">
        <v>33250.5</v>
      </c>
      <c r="FZ517" s="315">
        <v>0</v>
      </c>
      <c r="GA517" s="315">
        <v>160</v>
      </c>
      <c r="GB517" s="315">
        <v>0</v>
      </c>
      <c r="GC517" s="315">
        <v>0</v>
      </c>
      <c r="GD517" s="315">
        <v>0</v>
      </c>
      <c r="GE517" s="315">
        <v>256460.65</v>
      </c>
      <c r="GF517" s="315">
        <v>0</v>
      </c>
      <c r="GG517" s="315">
        <v>1886.6</v>
      </c>
      <c r="GH517" s="315">
        <v>2084.35</v>
      </c>
      <c r="GI517" s="315">
        <v>0</v>
      </c>
      <c r="GJ517" s="315">
        <v>2682.5</v>
      </c>
      <c r="GK517" s="315">
        <v>3081315.92</v>
      </c>
      <c r="GL517" s="315">
        <v>0</v>
      </c>
      <c r="GM517" s="315">
        <v>628837.55000000005</v>
      </c>
      <c r="GN517" s="315">
        <v>8490.5</v>
      </c>
      <c r="GO517" s="315">
        <v>3396.45</v>
      </c>
      <c r="GP517" s="315">
        <v>0</v>
      </c>
      <c r="GQ517" s="315">
        <v>0</v>
      </c>
      <c r="GR517" s="315">
        <v>0</v>
      </c>
      <c r="GS517" s="315">
        <v>1955106.08</v>
      </c>
      <c r="GT517" s="315">
        <v>0</v>
      </c>
      <c r="GU517" s="315">
        <v>37842</v>
      </c>
      <c r="GV517" s="315">
        <v>0</v>
      </c>
      <c r="GW517" s="315">
        <v>0</v>
      </c>
      <c r="GX517" s="315">
        <v>33842.339999999997</v>
      </c>
      <c r="GY517" s="315">
        <v>0</v>
      </c>
      <c r="GZ517" s="315">
        <v>0</v>
      </c>
      <c r="HA517" s="315">
        <v>10000</v>
      </c>
      <c r="HB517" s="315">
        <v>3360.3</v>
      </c>
      <c r="HC517" s="315">
        <v>29975.91</v>
      </c>
      <c r="HD517" s="315">
        <v>0</v>
      </c>
      <c r="HE517" s="315">
        <v>2370.75</v>
      </c>
      <c r="HF517" s="315">
        <v>0</v>
      </c>
      <c r="HG517" s="315">
        <v>43093.45</v>
      </c>
      <c r="HH517" s="315">
        <v>96973.1</v>
      </c>
      <c r="HI517" s="315">
        <v>1451.8</v>
      </c>
      <c r="HJ517" s="315">
        <v>0</v>
      </c>
      <c r="HK517" s="315">
        <v>0</v>
      </c>
      <c r="HL517" s="315">
        <v>5450</v>
      </c>
      <c r="HM517" s="315">
        <v>2804</v>
      </c>
      <c r="HN517" s="315">
        <v>6114</v>
      </c>
      <c r="HO517" s="315">
        <v>0</v>
      </c>
      <c r="HP517" s="315">
        <v>54249.55</v>
      </c>
      <c r="HQ517" s="315">
        <v>0</v>
      </c>
      <c r="HR517" s="315">
        <v>102193.79</v>
      </c>
      <c r="HS517" s="315">
        <v>0</v>
      </c>
      <c r="HT517" s="315">
        <v>638587.62</v>
      </c>
      <c r="HU517" s="315">
        <v>0</v>
      </c>
      <c r="HV517" s="315">
        <v>36985.03</v>
      </c>
      <c r="HW517" s="315">
        <v>748262.40000000002</v>
      </c>
      <c r="HX517" s="315">
        <v>0</v>
      </c>
      <c r="HY517" s="315">
        <v>2186276.62</v>
      </c>
      <c r="HZ517" s="315">
        <v>19574.39</v>
      </c>
      <c r="IA517" s="315">
        <v>1867.6</v>
      </c>
      <c r="IB517" s="315">
        <v>0</v>
      </c>
      <c r="IC517" s="315">
        <v>222096.04</v>
      </c>
      <c r="ID517" s="315">
        <v>0</v>
      </c>
      <c r="IE517" s="315">
        <v>65135.199999999997</v>
      </c>
      <c r="IF517" s="315">
        <v>0</v>
      </c>
      <c r="IG517" s="315">
        <v>1007</v>
      </c>
      <c r="IH517" s="315">
        <v>279</v>
      </c>
      <c r="II517" s="315">
        <v>0</v>
      </c>
      <c r="IJ517" s="315">
        <v>36932.51</v>
      </c>
      <c r="IK517" s="315">
        <v>643.45000000000005</v>
      </c>
      <c r="IL517" s="315">
        <v>53846</v>
      </c>
      <c r="IM517" s="315">
        <v>1964.77</v>
      </c>
      <c r="IN517" s="315">
        <v>0</v>
      </c>
      <c r="IO517" s="315">
        <v>1509.25</v>
      </c>
      <c r="IP517" s="315">
        <v>1118.57</v>
      </c>
      <c r="IQ517" s="315">
        <v>0</v>
      </c>
      <c r="IR517" s="315">
        <v>300</v>
      </c>
      <c r="IS517" s="315">
        <v>348550.55</v>
      </c>
      <c r="IT517" s="315">
        <v>159926.04999999999</v>
      </c>
      <c r="IU517" s="315">
        <v>0</v>
      </c>
      <c r="IV517" s="315">
        <v>3384.35</v>
      </c>
      <c r="IW517" s="315">
        <v>0</v>
      </c>
      <c r="IX517" s="315">
        <v>0</v>
      </c>
      <c r="IY517" s="315">
        <v>0</v>
      </c>
      <c r="IZ517" s="315">
        <v>0</v>
      </c>
      <c r="JA517" s="315">
        <v>1453.3</v>
      </c>
      <c r="JB517" s="315">
        <v>89612.68</v>
      </c>
      <c r="JC517" s="315">
        <v>1143.3</v>
      </c>
      <c r="JD517" s="315">
        <v>880</v>
      </c>
      <c r="JE517" s="315">
        <v>20351.37</v>
      </c>
      <c r="JF517" s="315">
        <v>1200</v>
      </c>
      <c r="JG517" s="315">
        <v>24465.599999999999</v>
      </c>
      <c r="JH517" s="315">
        <v>168428.85</v>
      </c>
      <c r="JI517" s="315">
        <v>37530.129999999997</v>
      </c>
      <c r="JJ517" s="315">
        <v>1738.63</v>
      </c>
      <c r="JK517" s="315">
        <v>0</v>
      </c>
      <c r="JL517" s="315">
        <v>0</v>
      </c>
      <c r="JM517" s="315">
        <v>0</v>
      </c>
      <c r="JN517" s="315">
        <v>0</v>
      </c>
      <c r="JO517" s="315">
        <v>9081.15</v>
      </c>
      <c r="JP517" s="315">
        <v>0</v>
      </c>
      <c r="JQ517" s="315">
        <v>0</v>
      </c>
      <c r="JR517" s="315">
        <v>0</v>
      </c>
      <c r="JS517" s="315">
        <v>80369.460000000006</v>
      </c>
      <c r="JT517" s="315">
        <v>0</v>
      </c>
      <c r="JU517" s="315">
        <v>39457.800000000003</v>
      </c>
      <c r="JV517" s="315">
        <v>2753590.35</v>
      </c>
      <c r="JW517" s="315">
        <v>12705.4</v>
      </c>
      <c r="JX517" s="315">
        <v>3500.25</v>
      </c>
      <c r="JY517" s="315">
        <v>0</v>
      </c>
      <c r="JZ517" s="315">
        <v>0</v>
      </c>
      <c r="KA517" s="315">
        <v>0</v>
      </c>
      <c r="KB517" s="315">
        <v>1101.5</v>
      </c>
      <c r="KC517" s="315">
        <v>2525</v>
      </c>
      <c r="KD517" s="315">
        <v>0</v>
      </c>
      <c r="KE517" s="315">
        <v>148400.17000000001</v>
      </c>
      <c r="KF517" s="315">
        <v>0</v>
      </c>
      <c r="KG517" s="315">
        <v>0</v>
      </c>
      <c r="KH517" s="315">
        <v>0</v>
      </c>
      <c r="KI517" s="315">
        <v>97600.35</v>
      </c>
      <c r="KJ517" s="315">
        <v>206107</v>
      </c>
      <c r="KK517" s="315">
        <v>0</v>
      </c>
      <c r="KL517" s="315">
        <v>0</v>
      </c>
      <c r="KM517" s="315">
        <v>0</v>
      </c>
      <c r="KN517" s="315">
        <v>86692.85</v>
      </c>
      <c r="KO517" s="315">
        <v>0</v>
      </c>
      <c r="KP517" s="315">
        <v>203325.7</v>
      </c>
      <c r="KQ517" s="315">
        <v>2865812.81</v>
      </c>
      <c r="KR517" s="315">
        <v>0</v>
      </c>
      <c r="KS517" s="314">
        <v>223819.8</v>
      </c>
      <c r="KU517" s="312">
        <v>36</v>
      </c>
      <c r="KV517" s="312">
        <v>366</v>
      </c>
      <c r="KY517" s="312" t="s">
        <v>943</v>
      </c>
    </row>
    <row r="518" spans="1:311" x14ac:dyDescent="0.25">
      <c r="A518" s="321">
        <v>2023</v>
      </c>
      <c r="B518" s="320" t="s">
        <v>891</v>
      </c>
      <c r="C518" s="320" t="s">
        <v>893</v>
      </c>
      <c r="D518" s="320" t="s">
        <v>894</v>
      </c>
      <c r="E518" s="320" t="s">
        <v>846</v>
      </c>
      <c r="F518" s="319">
        <v>300000</v>
      </c>
      <c r="G518" s="319">
        <v>0</v>
      </c>
      <c r="H518" s="319">
        <v>3860381.89</v>
      </c>
      <c r="I518" s="319">
        <v>0</v>
      </c>
      <c r="J518" s="319">
        <v>3050</v>
      </c>
      <c r="K518" s="319">
        <v>133500</v>
      </c>
      <c r="L518" s="319">
        <v>724750.02</v>
      </c>
      <c r="M518" s="319">
        <v>390000</v>
      </c>
      <c r="N518" s="319">
        <v>1462417.95</v>
      </c>
      <c r="O518" s="319">
        <v>27558.33</v>
      </c>
      <c r="P518" s="319">
        <v>28758</v>
      </c>
      <c r="Q518" s="319">
        <v>58673.7</v>
      </c>
      <c r="R518" s="319">
        <v>384811.06</v>
      </c>
      <c r="S518" s="319">
        <v>2566.4</v>
      </c>
      <c r="T518" s="319">
        <v>116162.8</v>
      </c>
      <c r="U518" s="319">
        <v>18469.04</v>
      </c>
      <c r="V518" s="319">
        <v>1130830.54</v>
      </c>
      <c r="W518" s="319">
        <v>0</v>
      </c>
      <c r="X518" s="319">
        <v>0</v>
      </c>
      <c r="Y518" s="319">
        <v>0</v>
      </c>
      <c r="Z518" s="319">
        <v>198289.55</v>
      </c>
      <c r="AA518" s="319">
        <v>1353183.25</v>
      </c>
      <c r="AB518" s="319">
        <v>1119690.27</v>
      </c>
      <c r="AC518" s="319">
        <v>0</v>
      </c>
      <c r="AD518" s="319">
        <v>25675</v>
      </c>
      <c r="AE518" s="319">
        <v>0</v>
      </c>
      <c r="AF518" s="319">
        <v>432502.59</v>
      </c>
      <c r="AG518" s="319">
        <v>0</v>
      </c>
      <c r="AH518" s="319">
        <v>8336.4</v>
      </c>
      <c r="AI518" s="319">
        <v>86986.04</v>
      </c>
      <c r="AJ518" s="319">
        <v>0</v>
      </c>
      <c r="AK518" s="319">
        <v>39316.65</v>
      </c>
      <c r="AL518" s="319">
        <v>6474410.8499999996</v>
      </c>
      <c r="AM518" s="319">
        <v>4443</v>
      </c>
      <c r="AN518" s="319">
        <v>250189.2</v>
      </c>
      <c r="AO518" s="319">
        <v>0</v>
      </c>
      <c r="AP518" s="319">
        <v>85000</v>
      </c>
      <c r="AQ518" s="319">
        <v>0</v>
      </c>
      <c r="AR518" s="319">
        <v>414500</v>
      </c>
      <c r="AS518" s="319">
        <v>132904.64000000001</v>
      </c>
      <c r="AT518" s="319">
        <v>1003000</v>
      </c>
      <c r="AU518" s="319">
        <v>58379.16</v>
      </c>
      <c r="AV518" s="319">
        <v>324002</v>
      </c>
      <c r="AW518" s="319">
        <v>1192725.57</v>
      </c>
      <c r="AX518" s="319">
        <v>221865.4</v>
      </c>
      <c r="AY518" s="319">
        <v>253.8</v>
      </c>
      <c r="AZ518" s="319">
        <v>1000</v>
      </c>
      <c r="BA518" s="319">
        <v>40000</v>
      </c>
      <c r="BB518" s="319">
        <v>12132.48</v>
      </c>
      <c r="BC518" s="319">
        <v>24885.86</v>
      </c>
      <c r="BD518" s="319">
        <v>733022.08</v>
      </c>
      <c r="BE518" s="319">
        <v>67732.160000000003</v>
      </c>
      <c r="BF518" s="319">
        <v>27234</v>
      </c>
      <c r="BG518" s="319">
        <v>74164.179999999993</v>
      </c>
      <c r="BH518" s="319">
        <v>1317</v>
      </c>
      <c r="BI518" s="319">
        <v>102606.39999999999</v>
      </c>
      <c r="BJ518" s="319">
        <v>7455.3</v>
      </c>
      <c r="BK518" s="319">
        <v>3198083.05</v>
      </c>
      <c r="BL518" s="319">
        <v>90118.720000000001</v>
      </c>
      <c r="BM518" s="319">
        <v>6170.2</v>
      </c>
      <c r="BN518" s="319">
        <v>895743.42</v>
      </c>
      <c r="BO518" s="319">
        <v>79367.66</v>
      </c>
      <c r="BP518" s="319">
        <v>0</v>
      </c>
      <c r="BQ518" s="319">
        <v>0</v>
      </c>
      <c r="BR518" s="319">
        <v>307696.51</v>
      </c>
      <c r="BS518" s="319">
        <v>25000</v>
      </c>
      <c r="BT518" s="319">
        <v>0</v>
      </c>
      <c r="BU518" s="319">
        <v>0</v>
      </c>
      <c r="BV518" s="319">
        <v>603000</v>
      </c>
      <c r="BW518" s="319">
        <v>53578.62</v>
      </c>
      <c r="BX518" s="319">
        <v>145605</v>
      </c>
      <c r="BY518" s="319">
        <v>1236374.46</v>
      </c>
      <c r="BZ518" s="319">
        <v>20137.05</v>
      </c>
      <c r="CA518" s="319">
        <v>161798.84</v>
      </c>
      <c r="CB518" s="319">
        <v>28533.85</v>
      </c>
      <c r="CC518" s="319">
        <v>300000</v>
      </c>
      <c r="CD518" s="319">
        <v>53450.55</v>
      </c>
      <c r="CE518" s="319">
        <v>273869.34000000003</v>
      </c>
      <c r="CF518" s="319">
        <v>1196502.9099999999</v>
      </c>
      <c r="CG518" s="319">
        <v>85500</v>
      </c>
      <c r="CH518" s="319">
        <v>100592.7</v>
      </c>
      <c r="CI518" s="319">
        <v>68855.600000000006</v>
      </c>
      <c r="CJ518" s="319">
        <v>56314</v>
      </c>
      <c r="CK518" s="319">
        <v>171863.61</v>
      </c>
      <c r="CL518" s="319">
        <v>10000</v>
      </c>
      <c r="CM518" s="319">
        <v>109241.93</v>
      </c>
      <c r="CN518" s="319">
        <v>2414122.04</v>
      </c>
      <c r="CO518" s="319">
        <v>635400</v>
      </c>
      <c r="CP518" s="319">
        <v>135000</v>
      </c>
      <c r="CQ518" s="319">
        <v>8100</v>
      </c>
      <c r="CR518" s="319">
        <v>48.15</v>
      </c>
      <c r="CS518" s="319">
        <v>320000</v>
      </c>
      <c r="CT518" s="319">
        <v>1660131.7</v>
      </c>
      <c r="CU518" s="319">
        <v>80000</v>
      </c>
      <c r="CV518" s="319">
        <v>59896.69</v>
      </c>
      <c r="CW518" s="319">
        <v>3710</v>
      </c>
      <c r="CX518" s="319">
        <v>35331.699999999997</v>
      </c>
      <c r="CY518" s="319">
        <v>0</v>
      </c>
      <c r="CZ518" s="319">
        <v>139478.07</v>
      </c>
      <c r="DA518" s="319">
        <v>200000</v>
      </c>
      <c r="DB518" s="319">
        <v>60000</v>
      </c>
      <c r="DC518" s="319">
        <v>498000</v>
      </c>
      <c r="DD518" s="319">
        <v>796673.49</v>
      </c>
      <c r="DE518" s="319">
        <v>2004385.9</v>
      </c>
      <c r="DF518" s="319">
        <v>0</v>
      </c>
      <c r="DG518" s="319">
        <v>0</v>
      </c>
      <c r="DH518" s="319">
        <v>0</v>
      </c>
      <c r="DI518" s="319">
        <v>20000</v>
      </c>
      <c r="DJ518" s="319">
        <v>715856.2</v>
      </c>
      <c r="DK518" s="319">
        <v>0</v>
      </c>
      <c r="DL518" s="319">
        <v>0</v>
      </c>
      <c r="DM518" s="319">
        <v>1160966.8999999999</v>
      </c>
      <c r="DN518" s="319">
        <v>0</v>
      </c>
      <c r="DO518" s="319">
        <v>260000</v>
      </c>
      <c r="DP518" s="319">
        <v>22000</v>
      </c>
      <c r="DQ518" s="319">
        <v>0</v>
      </c>
      <c r="DR518" s="319">
        <v>650000</v>
      </c>
      <c r="DS518" s="319">
        <v>712155.39</v>
      </c>
      <c r="DT518" s="319">
        <v>426000</v>
      </c>
      <c r="DU518" s="319">
        <v>174508</v>
      </c>
      <c r="DV518" s="319">
        <v>108021.65</v>
      </c>
      <c r="DW518" s="319">
        <v>0</v>
      </c>
      <c r="DX518" s="319">
        <v>88102.6</v>
      </c>
      <c r="DY518" s="319">
        <v>891718.51</v>
      </c>
      <c r="DZ518" s="319">
        <v>88246</v>
      </c>
      <c r="EA518" s="319">
        <v>3581</v>
      </c>
      <c r="EB518" s="319">
        <v>2000</v>
      </c>
      <c r="EC518" s="319">
        <v>149257</v>
      </c>
      <c r="ED518" s="319">
        <v>7817.94</v>
      </c>
      <c r="EE518" s="319">
        <v>21000</v>
      </c>
      <c r="EF518" s="319">
        <v>0</v>
      </c>
      <c r="EG518" s="319">
        <v>225000</v>
      </c>
      <c r="EH518" s="319">
        <v>180000</v>
      </c>
      <c r="EI518" s="319">
        <v>254033</v>
      </c>
      <c r="EJ518" s="319">
        <v>1061630.98</v>
      </c>
      <c r="EK518" s="319">
        <v>168288.25</v>
      </c>
      <c r="EL518" s="319">
        <v>0</v>
      </c>
      <c r="EM518" s="319">
        <v>157140.46</v>
      </c>
      <c r="EN518" s="319">
        <v>38732.699999999997</v>
      </c>
      <c r="EO518" s="319">
        <v>926210.95</v>
      </c>
      <c r="EP518" s="319">
        <v>108000</v>
      </c>
      <c r="EQ518" s="319">
        <v>5636.85</v>
      </c>
      <c r="ER518" s="319">
        <v>11045.05</v>
      </c>
      <c r="ES518" s="319">
        <v>72988.039999999994</v>
      </c>
      <c r="ET518" s="319">
        <v>573995.15</v>
      </c>
      <c r="EU518" s="319">
        <v>0</v>
      </c>
      <c r="EV518" s="319">
        <v>112969.92</v>
      </c>
      <c r="EW518" s="319">
        <v>46840.71</v>
      </c>
      <c r="EX518" s="319">
        <v>627547.93000000005</v>
      </c>
      <c r="EY518" s="319">
        <v>2232261.5099999998</v>
      </c>
      <c r="EZ518" s="319">
        <v>68020784.230000004</v>
      </c>
      <c r="FA518" s="319">
        <v>31533.5</v>
      </c>
      <c r="FB518" s="319">
        <v>0</v>
      </c>
      <c r="FC518" s="319">
        <v>1269342.3600000001</v>
      </c>
      <c r="FD518" s="319">
        <v>166000</v>
      </c>
      <c r="FE518" s="319">
        <v>1821716.53</v>
      </c>
      <c r="FF518" s="319">
        <v>67862.289999999994</v>
      </c>
      <c r="FG518" s="319">
        <v>0</v>
      </c>
      <c r="FH518" s="319">
        <v>219754.85</v>
      </c>
      <c r="FI518" s="319">
        <v>132000</v>
      </c>
      <c r="FJ518" s="319">
        <v>4000000</v>
      </c>
      <c r="FK518" s="319">
        <v>0</v>
      </c>
      <c r="FL518" s="319">
        <v>0</v>
      </c>
      <c r="FM518" s="319">
        <v>420799.77</v>
      </c>
      <c r="FN518" s="319">
        <v>13437.77</v>
      </c>
      <c r="FO518" s="319">
        <v>250000</v>
      </c>
      <c r="FP518" s="319">
        <v>0</v>
      </c>
      <c r="FQ518" s="319">
        <v>3101.7</v>
      </c>
      <c r="FR518" s="319">
        <v>236758</v>
      </c>
      <c r="FS518" s="319">
        <v>40000</v>
      </c>
      <c r="FT518" s="319">
        <v>39494.620000000003</v>
      </c>
      <c r="FU518" s="319">
        <v>185900</v>
      </c>
      <c r="FV518" s="319">
        <v>42491.199999999997</v>
      </c>
      <c r="FW518" s="319">
        <v>0</v>
      </c>
      <c r="FX518" s="319">
        <v>398562.78</v>
      </c>
      <c r="FY518" s="319">
        <v>8969.57</v>
      </c>
      <c r="FZ518" s="319">
        <v>0</v>
      </c>
      <c r="GA518" s="319">
        <v>0</v>
      </c>
      <c r="GB518" s="319">
        <v>47205</v>
      </c>
      <c r="GC518" s="319">
        <v>0</v>
      </c>
      <c r="GD518" s="319">
        <v>52400</v>
      </c>
      <c r="GE518" s="319">
        <v>1799327.2</v>
      </c>
      <c r="GF518" s="319">
        <v>0</v>
      </c>
      <c r="GG518" s="319">
        <v>71616.2</v>
      </c>
      <c r="GH518" s="319">
        <v>79293.929999999993</v>
      </c>
      <c r="GI518" s="319">
        <v>259827</v>
      </c>
      <c r="GJ518" s="319">
        <v>63334.3</v>
      </c>
      <c r="GK518" s="319">
        <v>1846206.48</v>
      </c>
      <c r="GL518" s="319">
        <v>954488.4</v>
      </c>
      <c r="GM518" s="319">
        <v>6498268.4900000002</v>
      </c>
      <c r="GN518" s="319">
        <v>19000</v>
      </c>
      <c r="GO518" s="319">
        <v>3235226.2</v>
      </c>
      <c r="GP518" s="319">
        <v>108000</v>
      </c>
      <c r="GQ518" s="319">
        <v>0</v>
      </c>
      <c r="GR518" s="319">
        <v>0</v>
      </c>
      <c r="GS518" s="319">
        <v>11997.42</v>
      </c>
      <c r="GT518" s="319">
        <v>0</v>
      </c>
      <c r="GU518" s="319">
        <v>64800</v>
      </c>
      <c r="GV518" s="319">
        <v>2000</v>
      </c>
      <c r="GW518" s="319">
        <v>0</v>
      </c>
      <c r="GX518" s="319">
        <v>2022426.83</v>
      </c>
      <c r="GY518" s="319">
        <v>0</v>
      </c>
      <c r="GZ518" s="319">
        <v>863227.01</v>
      </c>
      <c r="HA518" s="319">
        <v>401395.68</v>
      </c>
      <c r="HB518" s="319">
        <v>0</v>
      </c>
      <c r="HC518" s="319">
        <v>184209.65</v>
      </c>
      <c r="HD518" s="319">
        <v>80000</v>
      </c>
      <c r="HE518" s="319">
        <v>0</v>
      </c>
      <c r="HF518" s="319">
        <v>5081.95</v>
      </c>
      <c r="HG518" s="319">
        <v>418786.57</v>
      </c>
      <c r="HH518" s="319">
        <v>5518000</v>
      </c>
      <c r="HI518" s="319">
        <v>294200</v>
      </c>
      <c r="HJ518" s="319">
        <v>147159</v>
      </c>
      <c r="HK518" s="319">
        <v>200000</v>
      </c>
      <c r="HL518" s="319">
        <v>73153.23</v>
      </c>
      <c r="HM518" s="319">
        <v>157226</v>
      </c>
      <c r="HN518" s="319">
        <v>63148.4</v>
      </c>
      <c r="HO518" s="319">
        <v>20000</v>
      </c>
      <c r="HP518" s="319">
        <v>263340.40000000002</v>
      </c>
      <c r="HQ518" s="319">
        <v>0</v>
      </c>
      <c r="HR518" s="319">
        <v>56353.09</v>
      </c>
      <c r="HS518" s="319">
        <v>164268.87</v>
      </c>
      <c r="HT518" s="319">
        <v>344669.41</v>
      </c>
      <c r="HU518" s="319">
        <v>260000</v>
      </c>
      <c r="HV518" s="319">
        <v>45000</v>
      </c>
      <c r="HW518" s="319">
        <v>2380421.4300000002</v>
      </c>
      <c r="HX518" s="319">
        <v>173000</v>
      </c>
      <c r="HY518" s="319">
        <v>3155327.07</v>
      </c>
      <c r="HZ518" s="319">
        <v>217818.33</v>
      </c>
      <c r="IA518" s="319">
        <v>0</v>
      </c>
      <c r="IB518" s="319">
        <v>0</v>
      </c>
      <c r="IC518" s="319">
        <v>112821.32</v>
      </c>
      <c r="ID518" s="319">
        <v>0</v>
      </c>
      <c r="IE518" s="319">
        <v>0</v>
      </c>
      <c r="IF518" s="319">
        <v>100000</v>
      </c>
      <c r="IG518" s="319">
        <v>0</v>
      </c>
      <c r="IH518" s="319">
        <v>50457</v>
      </c>
      <c r="II518" s="319">
        <v>330694.15000000002</v>
      </c>
      <c r="IJ518" s="319">
        <v>90431.95</v>
      </c>
      <c r="IK518" s="319">
        <v>0</v>
      </c>
      <c r="IL518" s="319">
        <v>76016.02</v>
      </c>
      <c r="IM518" s="319">
        <v>70000</v>
      </c>
      <c r="IN518" s="319">
        <v>656480</v>
      </c>
      <c r="IO518" s="319">
        <v>46000</v>
      </c>
      <c r="IP518" s="319">
        <v>31768.2</v>
      </c>
      <c r="IQ518" s="319">
        <v>0</v>
      </c>
      <c r="IR518" s="319">
        <v>1087068.21</v>
      </c>
      <c r="IS518" s="319">
        <v>118262.52</v>
      </c>
      <c r="IT518" s="319">
        <v>29500</v>
      </c>
      <c r="IU518" s="319">
        <v>15529</v>
      </c>
      <c r="IV518" s="319">
        <v>1802355.06</v>
      </c>
      <c r="IW518" s="319">
        <v>50000</v>
      </c>
      <c r="IX518" s="319">
        <v>40000</v>
      </c>
      <c r="IY518" s="319">
        <v>530200</v>
      </c>
      <c r="IZ518" s="319">
        <v>212454</v>
      </c>
      <c r="JA518" s="319">
        <v>0</v>
      </c>
      <c r="JB518" s="319">
        <v>65423.88</v>
      </c>
      <c r="JC518" s="319">
        <v>0</v>
      </c>
      <c r="JD518" s="319">
        <v>1881.55</v>
      </c>
      <c r="JE518" s="319">
        <v>7000</v>
      </c>
      <c r="JF518" s="319">
        <v>682647.68</v>
      </c>
      <c r="JG518" s="319">
        <v>88056.11</v>
      </c>
      <c r="JH518" s="319">
        <v>0</v>
      </c>
      <c r="JI518" s="319">
        <v>874024.56</v>
      </c>
      <c r="JJ518" s="319">
        <v>10604.5</v>
      </c>
      <c r="JK518" s="319">
        <v>0</v>
      </c>
      <c r="JL518" s="319">
        <v>110000</v>
      </c>
      <c r="JM518" s="319">
        <v>605</v>
      </c>
      <c r="JN518" s="319">
        <v>60000</v>
      </c>
      <c r="JO518" s="319">
        <v>20220.849999999999</v>
      </c>
      <c r="JP518" s="319">
        <v>0</v>
      </c>
      <c r="JQ518" s="319">
        <v>150404.70000000001</v>
      </c>
      <c r="JR518" s="319">
        <v>0</v>
      </c>
      <c r="JS518" s="319">
        <v>659116.28</v>
      </c>
      <c r="JT518" s="319">
        <v>108846.21</v>
      </c>
      <c r="JU518" s="319">
        <v>139000</v>
      </c>
      <c r="JV518" s="319">
        <v>674062.7</v>
      </c>
      <c r="JW518" s="319">
        <v>404589.6</v>
      </c>
      <c r="JX518" s="319">
        <v>25000</v>
      </c>
      <c r="JY518" s="319">
        <v>14000</v>
      </c>
      <c r="JZ518" s="319">
        <v>31000</v>
      </c>
      <c r="KA518" s="319">
        <v>320000</v>
      </c>
      <c r="KB518" s="319">
        <v>220850</v>
      </c>
      <c r="KC518" s="319">
        <v>349675</v>
      </c>
      <c r="KD518" s="319">
        <v>33305.800000000003</v>
      </c>
      <c r="KE518" s="319">
        <v>199107.99</v>
      </c>
      <c r="KF518" s="319">
        <v>68422.149999999994</v>
      </c>
      <c r="KG518" s="319">
        <v>10000</v>
      </c>
      <c r="KH518" s="319">
        <v>31996.15</v>
      </c>
      <c r="KI518" s="319">
        <v>342000</v>
      </c>
      <c r="KJ518" s="319">
        <v>50000</v>
      </c>
      <c r="KK518" s="319">
        <v>0</v>
      </c>
      <c r="KL518" s="319">
        <v>0</v>
      </c>
      <c r="KM518" s="319">
        <v>82000</v>
      </c>
      <c r="KN518" s="319">
        <v>223468.15</v>
      </c>
      <c r="KO518" s="319">
        <v>250000</v>
      </c>
      <c r="KP518" s="319">
        <v>651027.65</v>
      </c>
      <c r="KQ518" s="319">
        <v>806079.01</v>
      </c>
      <c r="KR518" s="319">
        <v>1000</v>
      </c>
      <c r="KS518" s="318">
        <v>38888.9</v>
      </c>
      <c r="KU518" s="312">
        <v>38</v>
      </c>
      <c r="KV518" s="312">
        <v>380</v>
      </c>
      <c r="KY518" s="312" t="s">
        <v>943</v>
      </c>
    </row>
    <row r="519" spans="1:311" x14ac:dyDescent="0.25">
      <c r="A519" s="317">
        <v>2023</v>
      </c>
      <c r="B519" s="316" t="s">
        <v>891</v>
      </c>
      <c r="C519" s="316" t="s">
        <v>893</v>
      </c>
      <c r="D519" s="316" t="s">
        <v>892</v>
      </c>
      <c r="E519" s="316" t="s">
        <v>846</v>
      </c>
      <c r="F519" s="315">
        <v>282526.61</v>
      </c>
      <c r="G519" s="315">
        <v>0</v>
      </c>
      <c r="H519" s="315">
        <v>1952638.67</v>
      </c>
      <c r="I519" s="315">
        <v>36490.239999999998</v>
      </c>
      <c r="J519" s="315">
        <v>9341.7000000000007</v>
      </c>
      <c r="K519" s="315">
        <v>0</v>
      </c>
      <c r="L519" s="315">
        <v>1707.63</v>
      </c>
      <c r="M519" s="315">
        <v>342215.79</v>
      </c>
      <c r="N519" s="315">
        <v>617899.81000000006</v>
      </c>
      <c r="O519" s="315">
        <v>263595.52000000002</v>
      </c>
      <c r="P519" s="315">
        <v>7251</v>
      </c>
      <c r="Q519" s="315">
        <v>2774.41</v>
      </c>
      <c r="R519" s="315">
        <v>0</v>
      </c>
      <c r="S519" s="315">
        <v>0</v>
      </c>
      <c r="T519" s="315">
        <v>13919.71</v>
      </c>
      <c r="U519" s="315">
        <v>273463.73</v>
      </c>
      <c r="V519" s="315">
        <v>651836.77</v>
      </c>
      <c r="W519" s="315">
        <v>0</v>
      </c>
      <c r="X519" s="315">
        <v>75196.77</v>
      </c>
      <c r="Y519" s="315">
        <v>0</v>
      </c>
      <c r="Z519" s="315">
        <v>0</v>
      </c>
      <c r="AA519" s="315">
        <v>139188.09</v>
      </c>
      <c r="AB519" s="315">
        <v>89879.039999999994</v>
      </c>
      <c r="AC519" s="315">
        <v>2000</v>
      </c>
      <c r="AD519" s="315">
        <v>528832.99</v>
      </c>
      <c r="AE519" s="315">
        <v>8667.42</v>
      </c>
      <c r="AF519" s="315">
        <v>23410.47</v>
      </c>
      <c r="AG519" s="315">
        <v>0</v>
      </c>
      <c r="AH519" s="315">
        <v>6768.93</v>
      </c>
      <c r="AI519" s="315">
        <v>12582.15</v>
      </c>
      <c r="AJ519" s="315">
        <v>2499.2600000000002</v>
      </c>
      <c r="AK519" s="315">
        <v>0</v>
      </c>
      <c r="AL519" s="315">
        <v>163229.26999999999</v>
      </c>
      <c r="AM519" s="315">
        <v>0</v>
      </c>
      <c r="AN519" s="315">
        <v>63449.03</v>
      </c>
      <c r="AO519" s="315">
        <v>146800</v>
      </c>
      <c r="AP519" s="315">
        <v>75322.179999999993</v>
      </c>
      <c r="AQ519" s="315">
        <v>0</v>
      </c>
      <c r="AR519" s="315">
        <v>41932.1</v>
      </c>
      <c r="AS519" s="315">
        <v>21601.22</v>
      </c>
      <c r="AT519" s="315">
        <v>0</v>
      </c>
      <c r="AU519" s="315">
        <v>32389.3</v>
      </c>
      <c r="AV519" s="315">
        <v>20328.97</v>
      </c>
      <c r="AW519" s="315">
        <v>1842761.36</v>
      </c>
      <c r="AX519" s="315">
        <v>17735.3</v>
      </c>
      <c r="AY519" s="315">
        <v>0</v>
      </c>
      <c r="AZ519" s="315">
        <v>32988.720000000001</v>
      </c>
      <c r="BA519" s="315">
        <v>3170.4</v>
      </c>
      <c r="BB519" s="315">
        <v>0</v>
      </c>
      <c r="BC519" s="315">
        <v>62571.23</v>
      </c>
      <c r="BD519" s="315">
        <v>111747.14</v>
      </c>
      <c r="BE519" s="315">
        <v>23995.35</v>
      </c>
      <c r="BF519" s="315">
        <v>2189.1799999999998</v>
      </c>
      <c r="BG519" s="315">
        <v>0</v>
      </c>
      <c r="BH519" s="315">
        <v>0</v>
      </c>
      <c r="BI519" s="315">
        <v>1266105.18</v>
      </c>
      <c r="BJ519" s="315">
        <v>0</v>
      </c>
      <c r="BK519" s="315">
        <v>71025.33</v>
      </c>
      <c r="BL519" s="315">
        <v>36523.4</v>
      </c>
      <c r="BM519" s="315">
        <v>665.04</v>
      </c>
      <c r="BN519" s="315">
        <v>109535.14</v>
      </c>
      <c r="BO519" s="315">
        <v>52917</v>
      </c>
      <c r="BP519" s="315">
        <v>7000</v>
      </c>
      <c r="BQ519" s="315">
        <v>8838.1299999999992</v>
      </c>
      <c r="BR519" s="315">
        <v>93743.16</v>
      </c>
      <c r="BS519" s="315">
        <v>0</v>
      </c>
      <c r="BT519" s="315">
        <v>0</v>
      </c>
      <c r="BU519" s="315">
        <v>84569.52</v>
      </c>
      <c r="BV519" s="315">
        <v>0</v>
      </c>
      <c r="BW519" s="315">
        <v>64711.75</v>
      </c>
      <c r="BX519" s="315">
        <v>40034.07</v>
      </c>
      <c r="BY519" s="315">
        <v>10350.299999999999</v>
      </c>
      <c r="BZ519" s="315">
        <v>0</v>
      </c>
      <c r="CA519" s="315">
        <v>0</v>
      </c>
      <c r="CB519" s="315">
        <v>0</v>
      </c>
      <c r="CC519" s="315">
        <v>161879.06</v>
      </c>
      <c r="CD519" s="315">
        <v>18208.18</v>
      </c>
      <c r="CE519" s="315">
        <v>625842.51</v>
      </c>
      <c r="CF519" s="315">
        <v>15956.75</v>
      </c>
      <c r="CG519" s="315">
        <v>385751.4</v>
      </c>
      <c r="CH519" s="315">
        <v>752.48</v>
      </c>
      <c r="CI519" s="315">
        <v>1175082.3999999999</v>
      </c>
      <c r="CJ519" s="315">
        <v>2480</v>
      </c>
      <c r="CK519" s="315">
        <v>6464.13</v>
      </c>
      <c r="CL519" s="315">
        <v>39507.449999999997</v>
      </c>
      <c r="CM519" s="315">
        <v>728.48</v>
      </c>
      <c r="CN519" s="315">
        <v>25758.14</v>
      </c>
      <c r="CO519" s="315">
        <v>181833.26</v>
      </c>
      <c r="CP519" s="315">
        <v>0</v>
      </c>
      <c r="CQ519" s="315">
        <v>237025.4</v>
      </c>
      <c r="CR519" s="315">
        <v>0</v>
      </c>
      <c r="CS519" s="315">
        <v>19004.810000000001</v>
      </c>
      <c r="CT519" s="315">
        <v>80000</v>
      </c>
      <c r="CU519" s="315">
        <v>17632.7</v>
      </c>
      <c r="CV519" s="315">
        <v>0</v>
      </c>
      <c r="CW519" s="315">
        <v>70954.09</v>
      </c>
      <c r="CX519" s="315">
        <v>468.05</v>
      </c>
      <c r="CY519" s="315">
        <v>0</v>
      </c>
      <c r="CZ519" s="315">
        <v>413214.8</v>
      </c>
      <c r="DA519" s="315">
        <v>836582.87</v>
      </c>
      <c r="DB519" s="315">
        <v>0</v>
      </c>
      <c r="DC519" s="315">
        <v>99123.27</v>
      </c>
      <c r="DD519" s="315">
        <v>592611.87</v>
      </c>
      <c r="DE519" s="315">
        <v>1056295.98</v>
      </c>
      <c r="DF519" s="315">
        <v>39089.78</v>
      </c>
      <c r="DG519" s="315">
        <v>0</v>
      </c>
      <c r="DH519" s="315">
        <v>159561.45000000001</v>
      </c>
      <c r="DI519" s="315">
        <v>18939.349999999999</v>
      </c>
      <c r="DJ519" s="315">
        <v>450690.27</v>
      </c>
      <c r="DK519" s="315">
        <v>1050985.8500000001</v>
      </c>
      <c r="DL519" s="315">
        <v>1562.35</v>
      </c>
      <c r="DM519" s="315">
        <v>0</v>
      </c>
      <c r="DN519" s="315">
        <v>18331.2</v>
      </c>
      <c r="DO519" s="315">
        <v>24890.7</v>
      </c>
      <c r="DP519" s="315">
        <v>17961.46</v>
      </c>
      <c r="DQ519" s="315">
        <v>23870.95</v>
      </c>
      <c r="DR519" s="315">
        <v>5401.17</v>
      </c>
      <c r="DS519" s="315">
        <v>0</v>
      </c>
      <c r="DT519" s="315">
        <v>108698.41</v>
      </c>
      <c r="DU519" s="315">
        <v>149894.48000000001</v>
      </c>
      <c r="DV519" s="315">
        <v>3391.4</v>
      </c>
      <c r="DW519" s="315">
        <v>0</v>
      </c>
      <c r="DX519" s="315">
        <v>11962.45</v>
      </c>
      <c r="DY519" s="315">
        <v>115621.62</v>
      </c>
      <c r="DZ519" s="315">
        <v>6457.79</v>
      </c>
      <c r="EA519" s="315">
        <v>1701508.68</v>
      </c>
      <c r="EB519" s="315">
        <v>0</v>
      </c>
      <c r="EC519" s="315">
        <v>0</v>
      </c>
      <c r="ED519" s="315">
        <v>44260.1</v>
      </c>
      <c r="EE519" s="315">
        <v>11668.05</v>
      </c>
      <c r="EF519" s="315">
        <v>0</v>
      </c>
      <c r="EG519" s="315">
        <v>74313.36</v>
      </c>
      <c r="EH519" s="315">
        <v>0</v>
      </c>
      <c r="EI519" s="315">
        <v>118377.28</v>
      </c>
      <c r="EJ519" s="315">
        <v>58376.03</v>
      </c>
      <c r="EK519" s="315">
        <v>69601.13</v>
      </c>
      <c r="EL519" s="315">
        <v>15214.35</v>
      </c>
      <c r="EM519" s="315">
        <v>8500</v>
      </c>
      <c r="EN519" s="315">
        <v>40589.22</v>
      </c>
      <c r="EO519" s="315">
        <v>170002.61</v>
      </c>
      <c r="EP519" s="315">
        <v>70333.5</v>
      </c>
      <c r="EQ519" s="315">
        <v>0</v>
      </c>
      <c r="ER519" s="315">
        <v>0</v>
      </c>
      <c r="ES519" s="315">
        <v>0</v>
      </c>
      <c r="ET519" s="315">
        <v>126695.13</v>
      </c>
      <c r="EU519" s="315">
        <v>7195.36</v>
      </c>
      <c r="EV519" s="315">
        <v>8233.2199999999993</v>
      </c>
      <c r="EW519" s="315">
        <v>90507.92</v>
      </c>
      <c r="EX519" s="315">
        <v>103225.44</v>
      </c>
      <c r="EY519" s="315">
        <v>1128378.76</v>
      </c>
      <c r="EZ519" s="315">
        <v>35820010.200000003</v>
      </c>
      <c r="FA519" s="315">
        <v>233745.03</v>
      </c>
      <c r="FB519" s="315">
        <v>49213.01</v>
      </c>
      <c r="FC519" s="315">
        <v>243568.2</v>
      </c>
      <c r="FD519" s="315">
        <v>12990</v>
      </c>
      <c r="FE519" s="315">
        <v>90500.57</v>
      </c>
      <c r="FF519" s="315">
        <v>96650.04</v>
      </c>
      <c r="FG519" s="315">
        <v>1014.65</v>
      </c>
      <c r="FH519" s="315">
        <v>176573.77</v>
      </c>
      <c r="FI519" s="315">
        <v>0</v>
      </c>
      <c r="FJ519" s="315">
        <v>76197.25</v>
      </c>
      <c r="FK519" s="315">
        <v>22557.43</v>
      </c>
      <c r="FL519" s="315">
        <v>1294.25</v>
      </c>
      <c r="FM519" s="315">
        <v>138231.15</v>
      </c>
      <c r="FN519" s="315">
        <v>4828.47</v>
      </c>
      <c r="FO519" s="315">
        <v>63908.35</v>
      </c>
      <c r="FP519" s="315">
        <v>266599.13</v>
      </c>
      <c r="FQ519" s="315">
        <v>0</v>
      </c>
      <c r="FR519" s="315">
        <v>565656.03</v>
      </c>
      <c r="FS519" s="315">
        <v>0</v>
      </c>
      <c r="FT519" s="315">
        <v>0</v>
      </c>
      <c r="FU519" s="315">
        <v>0</v>
      </c>
      <c r="FV519" s="315">
        <v>4943.3</v>
      </c>
      <c r="FW519" s="315">
        <v>7237.3</v>
      </c>
      <c r="FX519" s="315">
        <v>28065.119999999999</v>
      </c>
      <c r="FY519" s="315">
        <v>21722.11</v>
      </c>
      <c r="FZ519" s="315">
        <v>9030</v>
      </c>
      <c r="GA519" s="315">
        <v>26607.01</v>
      </c>
      <c r="GB519" s="315">
        <v>15673.2</v>
      </c>
      <c r="GC519" s="315">
        <v>0</v>
      </c>
      <c r="GD519" s="315">
        <v>4085.3</v>
      </c>
      <c r="GE519" s="315">
        <v>57697.94</v>
      </c>
      <c r="GF519" s="315">
        <v>57588.67</v>
      </c>
      <c r="GG519" s="315">
        <v>0</v>
      </c>
      <c r="GH519" s="315">
        <v>0</v>
      </c>
      <c r="GI519" s="315">
        <v>30348.51</v>
      </c>
      <c r="GJ519" s="315">
        <v>6010.22</v>
      </c>
      <c r="GK519" s="315">
        <v>0</v>
      </c>
      <c r="GL519" s="315">
        <v>6689.35</v>
      </c>
      <c r="GM519" s="315">
        <v>0</v>
      </c>
      <c r="GN519" s="315">
        <v>43552.25</v>
      </c>
      <c r="GO519" s="315">
        <v>200636.67</v>
      </c>
      <c r="GP519" s="315">
        <v>0</v>
      </c>
      <c r="GQ519" s="315">
        <v>605.49</v>
      </c>
      <c r="GR519" s="315">
        <v>0</v>
      </c>
      <c r="GS519" s="315">
        <v>1334873.78</v>
      </c>
      <c r="GT519" s="315">
        <v>6748.59</v>
      </c>
      <c r="GU519" s="315">
        <v>315145.8</v>
      </c>
      <c r="GV519" s="315">
        <v>33738.61</v>
      </c>
      <c r="GW519" s="315">
        <v>0</v>
      </c>
      <c r="GX519" s="315">
        <v>120795.8</v>
      </c>
      <c r="GY519" s="315">
        <v>50233.24</v>
      </c>
      <c r="GZ519" s="315">
        <v>84228.82</v>
      </c>
      <c r="HA519" s="315">
        <v>389418.77</v>
      </c>
      <c r="HB519" s="315">
        <v>15768.48</v>
      </c>
      <c r="HC519" s="315">
        <v>107859.36</v>
      </c>
      <c r="HD519" s="315">
        <v>8403</v>
      </c>
      <c r="HE519" s="315">
        <v>30553.82</v>
      </c>
      <c r="HF519" s="315">
        <v>28774.44</v>
      </c>
      <c r="HG519" s="315">
        <v>13428.92</v>
      </c>
      <c r="HH519" s="315">
        <v>2123417.7799999998</v>
      </c>
      <c r="HI519" s="315">
        <v>24734.799999999999</v>
      </c>
      <c r="HJ519" s="315">
        <v>1204.7</v>
      </c>
      <c r="HK519" s="315">
        <v>17500</v>
      </c>
      <c r="HL519" s="315">
        <v>128537.09</v>
      </c>
      <c r="HM519" s="315">
        <v>89429</v>
      </c>
      <c r="HN519" s="315">
        <v>0</v>
      </c>
      <c r="HO519" s="315">
        <v>71256.28</v>
      </c>
      <c r="HP519" s="315">
        <v>203988.06</v>
      </c>
      <c r="HQ519" s="315">
        <v>25864.98</v>
      </c>
      <c r="HR519" s="315">
        <v>326164.36</v>
      </c>
      <c r="HS519" s="315">
        <v>3341.55</v>
      </c>
      <c r="HT519" s="315">
        <v>1840760.5</v>
      </c>
      <c r="HU519" s="315">
        <v>45454.89</v>
      </c>
      <c r="HV519" s="315">
        <v>0</v>
      </c>
      <c r="HW519" s="315">
        <v>54867</v>
      </c>
      <c r="HX519" s="315">
        <v>0</v>
      </c>
      <c r="HY519" s="315">
        <v>340525.18</v>
      </c>
      <c r="HZ519" s="315">
        <v>88733.31</v>
      </c>
      <c r="IA519" s="315">
        <v>38985.15</v>
      </c>
      <c r="IB519" s="315">
        <v>873988.45</v>
      </c>
      <c r="IC519" s="315">
        <v>437313.48</v>
      </c>
      <c r="ID519" s="315">
        <v>0</v>
      </c>
      <c r="IE519" s="315">
        <v>0</v>
      </c>
      <c r="IF519" s="315">
        <v>24700</v>
      </c>
      <c r="IG519" s="315">
        <v>2044.54</v>
      </c>
      <c r="IH519" s="315">
        <v>0</v>
      </c>
      <c r="II519" s="315">
        <v>0</v>
      </c>
      <c r="IJ519" s="315">
        <v>0</v>
      </c>
      <c r="IK519" s="315">
        <v>10767.46</v>
      </c>
      <c r="IL519" s="315">
        <v>0</v>
      </c>
      <c r="IM519" s="315">
        <v>0</v>
      </c>
      <c r="IN519" s="315">
        <v>157617.44</v>
      </c>
      <c r="IO519" s="315">
        <v>5000</v>
      </c>
      <c r="IP519" s="315">
        <v>0</v>
      </c>
      <c r="IQ519" s="315">
        <v>0</v>
      </c>
      <c r="IR519" s="315">
        <v>306708.34000000003</v>
      </c>
      <c r="IS519" s="315">
        <v>309610.74</v>
      </c>
      <c r="IT519" s="315">
        <v>717667.8</v>
      </c>
      <c r="IU519" s="315">
        <v>62061.57</v>
      </c>
      <c r="IV519" s="315">
        <v>0</v>
      </c>
      <c r="IW519" s="315">
        <v>72719.8</v>
      </c>
      <c r="IX519" s="315">
        <v>2757.9</v>
      </c>
      <c r="IY519" s="315">
        <v>243.5</v>
      </c>
      <c r="IZ519" s="315">
        <v>6609.7</v>
      </c>
      <c r="JA519" s="315">
        <v>33013.1</v>
      </c>
      <c r="JB519" s="315">
        <v>12384.62</v>
      </c>
      <c r="JC519" s="315">
        <v>0</v>
      </c>
      <c r="JD519" s="315">
        <v>78242.850000000006</v>
      </c>
      <c r="JE519" s="315">
        <v>15057.2</v>
      </c>
      <c r="JF519" s="315">
        <v>0</v>
      </c>
      <c r="JG519" s="315">
        <v>3447.54</v>
      </c>
      <c r="JH519" s="315">
        <v>0</v>
      </c>
      <c r="JI519" s="315">
        <v>254412.3</v>
      </c>
      <c r="JJ519" s="315">
        <v>126660.72</v>
      </c>
      <c r="JK519" s="315">
        <v>20211.349999999999</v>
      </c>
      <c r="JL519" s="315">
        <v>232.86</v>
      </c>
      <c r="JM519" s="315">
        <v>7064.85</v>
      </c>
      <c r="JN519" s="315">
        <v>3322.8</v>
      </c>
      <c r="JO519" s="315">
        <v>119598.53</v>
      </c>
      <c r="JP519" s="315">
        <v>42500</v>
      </c>
      <c r="JQ519" s="315">
        <v>21300</v>
      </c>
      <c r="JR519" s="315">
        <v>0</v>
      </c>
      <c r="JS519" s="315">
        <v>0</v>
      </c>
      <c r="JT519" s="315">
        <v>0</v>
      </c>
      <c r="JU519" s="315">
        <v>0</v>
      </c>
      <c r="JV519" s="315">
        <v>1294930.83</v>
      </c>
      <c r="JW519" s="315">
        <v>40564.65</v>
      </c>
      <c r="JX519" s="315">
        <v>61851</v>
      </c>
      <c r="JY519" s="315">
        <v>8116</v>
      </c>
      <c r="JZ519" s="315">
        <v>2000</v>
      </c>
      <c r="KA519" s="315">
        <v>61002.22</v>
      </c>
      <c r="KB519" s="315">
        <v>119515.5</v>
      </c>
      <c r="KC519" s="315">
        <v>36683.660000000003</v>
      </c>
      <c r="KD519" s="315">
        <v>0</v>
      </c>
      <c r="KE519" s="315">
        <v>492860.51</v>
      </c>
      <c r="KF519" s="315">
        <v>0</v>
      </c>
      <c r="KG519" s="315">
        <v>74676.899999999994</v>
      </c>
      <c r="KH519" s="315">
        <v>55290.09</v>
      </c>
      <c r="KI519" s="315">
        <v>5589.51</v>
      </c>
      <c r="KJ519" s="315">
        <v>98029.28</v>
      </c>
      <c r="KK519" s="315">
        <v>0</v>
      </c>
      <c r="KL519" s="315">
        <v>0</v>
      </c>
      <c r="KM519" s="315">
        <v>10737.29</v>
      </c>
      <c r="KN519" s="315">
        <v>0</v>
      </c>
      <c r="KO519" s="315">
        <v>232789.87</v>
      </c>
      <c r="KP519" s="315">
        <v>118128.92</v>
      </c>
      <c r="KQ519" s="315">
        <v>2039310.49</v>
      </c>
      <c r="KR519" s="315">
        <v>321704.81</v>
      </c>
      <c r="KS519" s="314">
        <v>11168.14</v>
      </c>
      <c r="KU519" s="312">
        <v>38</v>
      </c>
      <c r="KV519" s="312">
        <v>381</v>
      </c>
      <c r="KY519" s="312" t="s">
        <v>943</v>
      </c>
    </row>
    <row r="520" spans="1:311" x14ac:dyDescent="0.25">
      <c r="A520" s="321">
        <v>2023</v>
      </c>
      <c r="B520" s="320" t="s">
        <v>891</v>
      </c>
      <c r="C520" s="320" t="s">
        <v>890</v>
      </c>
      <c r="D520" s="320" t="s">
        <v>889</v>
      </c>
      <c r="E520" s="320" t="s">
        <v>846</v>
      </c>
      <c r="F520" s="319">
        <v>260715.24</v>
      </c>
      <c r="G520" s="319">
        <v>0</v>
      </c>
      <c r="H520" s="319">
        <v>793292.05</v>
      </c>
      <c r="I520" s="319">
        <v>40000</v>
      </c>
      <c r="J520" s="319">
        <v>0</v>
      </c>
      <c r="K520" s="319">
        <v>95007</v>
      </c>
      <c r="L520" s="319">
        <v>676300.76</v>
      </c>
      <c r="M520" s="319">
        <v>412927.65</v>
      </c>
      <c r="N520" s="319">
        <v>931033.97</v>
      </c>
      <c r="O520" s="319">
        <v>885185</v>
      </c>
      <c r="P520" s="319">
        <v>0</v>
      </c>
      <c r="Q520" s="319">
        <v>108214.6</v>
      </c>
      <c r="R520" s="319">
        <v>18000</v>
      </c>
      <c r="S520" s="319">
        <v>97100</v>
      </c>
      <c r="T520" s="319">
        <v>369574.04</v>
      </c>
      <c r="U520" s="319">
        <v>74000</v>
      </c>
      <c r="V520" s="319">
        <v>867269.99</v>
      </c>
      <c r="W520" s="319">
        <v>4209.8500000000004</v>
      </c>
      <c r="X520" s="319">
        <v>743775.83</v>
      </c>
      <c r="Y520" s="319">
        <v>128193.34</v>
      </c>
      <c r="Z520" s="319">
        <v>7000</v>
      </c>
      <c r="AA520" s="319">
        <v>3660494.88</v>
      </c>
      <c r="AB520" s="319">
        <v>350285</v>
      </c>
      <c r="AC520" s="319">
        <v>50315.1</v>
      </c>
      <c r="AD520" s="319">
        <v>542844.5</v>
      </c>
      <c r="AE520" s="319">
        <v>0</v>
      </c>
      <c r="AF520" s="319">
        <v>20305.16</v>
      </c>
      <c r="AG520" s="319">
        <v>0</v>
      </c>
      <c r="AH520" s="319">
        <v>110328.13</v>
      </c>
      <c r="AI520" s="319">
        <v>135739</v>
      </c>
      <c r="AJ520" s="319">
        <v>94859.65</v>
      </c>
      <c r="AK520" s="319">
        <v>3842.7</v>
      </c>
      <c r="AL520" s="319">
        <v>3897331</v>
      </c>
      <c r="AM520" s="319">
        <v>132910.35</v>
      </c>
      <c r="AN520" s="319">
        <v>31319.88</v>
      </c>
      <c r="AO520" s="319">
        <v>10179.299999999999</v>
      </c>
      <c r="AP520" s="319">
        <v>70900</v>
      </c>
      <c r="AQ520" s="319">
        <v>1968.6</v>
      </c>
      <c r="AR520" s="319">
        <v>354092</v>
      </c>
      <c r="AS520" s="319">
        <v>948186.68</v>
      </c>
      <c r="AT520" s="319">
        <v>16963.849999999999</v>
      </c>
      <c r="AU520" s="319">
        <v>8816.7999999999993</v>
      </c>
      <c r="AV520" s="319">
        <v>0</v>
      </c>
      <c r="AW520" s="319">
        <v>2911483.65</v>
      </c>
      <c r="AX520" s="319">
        <v>2516.5</v>
      </c>
      <c r="AY520" s="319">
        <v>8070</v>
      </c>
      <c r="AZ520" s="319">
        <v>170515.72</v>
      </c>
      <c r="BA520" s="319">
        <v>0</v>
      </c>
      <c r="BB520" s="319">
        <v>0</v>
      </c>
      <c r="BC520" s="319">
        <v>0</v>
      </c>
      <c r="BD520" s="319">
        <v>4030637.65</v>
      </c>
      <c r="BE520" s="319">
        <v>652630.69999999995</v>
      </c>
      <c r="BF520" s="319">
        <v>259327</v>
      </c>
      <c r="BG520" s="319">
        <v>0</v>
      </c>
      <c r="BH520" s="319">
        <v>0</v>
      </c>
      <c r="BI520" s="319">
        <v>1086317.77</v>
      </c>
      <c r="BJ520" s="319">
        <v>0</v>
      </c>
      <c r="BK520" s="319">
        <v>689900.3</v>
      </c>
      <c r="BL520" s="319">
        <v>0</v>
      </c>
      <c r="BM520" s="319">
        <v>124299.65</v>
      </c>
      <c r="BN520" s="319">
        <v>433179.96</v>
      </c>
      <c r="BO520" s="319">
        <v>15834</v>
      </c>
      <c r="BP520" s="319">
        <v>178000</v>
      </c>
      <c r="BQ520" s="319">
        <v>0</v>
      </c>
      <c r="BR520" s="319">
        <v>1042634.2</v>
      </c>
      <c r="BS520" s="319">
        <v>699692.1</v>
      </c>
      <c r="BT520" s="319">
        <v>7687.15</v>
      </c>
      <c r="BU520" s="319">
        <v>20619.580000000002</v>
      </c>
      <c r="BV520" s="319">
        <v>120198.05</v>
      </c>
      <c r="BW520" s="319">
        <v>94440</v>
      </c>
      <c r="BX520" s="319">
        <v>102158.39999999999</v>
      </c>
      <c r="BY520" s="319">
        <v>586118.57999999996</v>
      </c>
      <c r="BZ520" s="319">
        <v>17264.900000000001</v>
      </c>
      <c r="CA520" s="319">
        <v>991.45</v>
      </c>
      <c r="CB520" s="319">
        <v>0</v>
      </c>
      <c r="CC520" s="319">
        <v>1099653.2</v>
      </c>
      <c r="CD520" s="319">
        <v>116860.59</v>
      </c>
      <c r="CE520" s="319">
        <v>410439.8</v>
      </c>
      <c r="CF520" s="319">
        <v>83477.649999999994</v>
      </c>
      <c r="CG520" s="319">
        <v>1473626.43</v>
      </c>
      <c r="CH520" s="319">
        <v>102989.54</v>
      </c>
      <c r="CI520" s="319">
        <v>1369887.05</v>
      </c>
      <c r="CJ520" s="319">
        <v>21765.200000000001</v>
      </c>
      <c r="CK520" s="319">
        <v>109406.75</v>
      </c>
      <c r="CL520" s="319">
        <v>372170.2</v>
      </c>
      <c r="CM520" s="319">
        <v>12315</v>
      </c>
      <c r="CN520" s="319">
        <v>165875.66</v>
      </c>
      <c r="CO520" s="319">
        <v>1380868.9</v>
      </c>
      <c r="CP520" s="319">
        <v>5400</v>
      </c>
      <c r="CQ520" s="319">
        <v>74632.25</v>
      </c>
      <c r="CR520" s="319">
        <v>0</v>
      </c>
      <c r="CS520" s="319">
        <v>26100</v>
      </c>
      <c r="CT520" s="319">
        <v>177502.3</v>
      </c>
      <c r="CU520" s="319">
        <v>0</v>
      </c>
      <c r="CV520" s="319">
        <v>0</v>
      </c>
      <c r="CW520" s="319">
        <v>58985.7</v>
      </c>
      <c r="CX520" s="319">
        <v>0</v>
      </c>
      <c r="CY520" s="319">
        <v>59126</v>
      </c>
      <c r="CZ520" s="319">
        <v>1576426.92</v>
      </c>
      <c r="DA520" s="319">
        <v>7043</v>
      </c>
      <c r="DB520" s="319">
        <v>326937</v>
      </c>
      <c r="DC520" s="319">
        <v>674637.52</v>
      </c>
      <c r="DD520" s="319">
        <v>3038278.32</v>
      </c>
      <c r="DE520" s="319">
        <v>1210851.68</v>
      </c>
      <c r="DF520" s="319">
        <v>0</v>
      </c>
      <c r="DG520" s="319">
        <v>4500</v>
      </c>
      <c r="DH520" s="319">
        <v>539525.19999999995</v>
      </c>
      <c r="DI520" s="319">
        <v>633903.24</v>
      </c>
      <c r="DJ520" s="319">
        <v>350195.37</v>
      </c>
      <c r="DK520" s="319">
        <v>42600</v>
      </c>
      <c r="DL520" s="319">
        <v>56900</v>
      </c>
      <c r="DM520" s="319">
        <v>0</v>
      </c>
      <c r="DN520" s="319">
        <v>91265.5</v>
      </c>
      <c r="DO520" s="319">
        <v>0</v>
      </c>
      <c r="DP520" s="319">
        <v>0</v>
      </c>
      <c r="DQ520" s="319">
        <v>0</v>
      </c>
      <c r="DR520" s="319">
        <v>212919.67999999999</v>
      </c>
      <c r="DS520" s="319">
        <v>452605.58</v>
      </c>
      <c r="DT520" s="319">
        <v>249265.65</v>
      </c>
      <c r="DU520" s="319">
        <v>0</v>
      </c>
      <c r="DV520" s="319">
        <v>133507.54</v>
      </c>
      <c r="DW520" s="319">
        <v>150200</v>
      </c>
      <c r="DX520" s="319">
        <v>0</v>
      </c>
      <c r="DY520" s="319">
        <v>0</v>
      </c>
      <c r="DZ520" s="319">
        <v>1062.6400000000001</v>
      </c>
      <c r="EA520" s="319">
        <v>1062268.3500000001</v>
      </c>
      <c r="EB520" s="319">
        <v>387233.94</v>
      </c>
      <c r="EC520" s="319">
        <v>177143.6</v>
      </c>
      <c r="ED520" s="319">
        <v>0</v>
      </c>
      <c r="EE520" s="319">
        <v>0</v>
      </c>
      <c r="EF520" s="319">
        <v>0</v>
      </c>
      <c r="EG520" s="319">
        <v>2092399.16</v>
      </c>
      <c r="EH520" s="319">
        <v>23991.919999999998</v>
      </c>
      <c r="EI520" s="319">
        <v>21200</v>
      </c>
      <c r="EJ520" s="319">
        <v>2549933.5699999998</v>
      </c>
      <c r="EK520" s="319">
        <v>0</v>
      </c>
      <c r="EL520" s="319">
        <v>68228.3</v>
      </c>
      <c r="EM520" s="319">
        <v>124000</v>
      </c>
      <c r="EN520" s="319">
        <v>485507</v>
      </c>
      <c r="EO520" s="319">
        <v>1827896.63</v>
      </c>
      <c r="EP520" s="319">
        <v>22100</v>
      </c>
      <c r="EQ520" s="319">
        <v>95886.25</v>
      </c>
      <c r="ER520" s="319">
        <v>11110</v>
      </c>
      <c r="ES520" s="319">
        <v>48313.88</v>
      </c>
      <c r="ET520" s="319">
        <v>508766.65</v>
      </c>
      <c r="EU520" s="319">
        <v>103100</v>
      </c>
      <c r="EV520" s="319">
        <v>11020.21</v>
      </c>
      <c r="EW520" s="319">
        <v>136981.20000000001</v>
      </c>
      <c r="EX520" s="319">
        <v>309408.98</v>
      </c>
      <c r="EY520" s="319">
        <v>1088760.01</v>
      </c>
      <c r="EZ520" s="319">
        <v>97386500.450000003</v>
      </c>
      <c r="FA520" s="319">
        <v>0</v>
      </c>
      <c r="FB520" s="319">
        <v>24000</v>
      </c>
      <c r="FC520" s="319">
        <v>151500</v>
      </c>
      <c r="FD520" s="319">
        <v>84000</v>
      </c>
      <c r="FE520" s="319">
        <v>1687168.13</v>
      </c>
      <c r="FF520" s="319">
        <v>149409.09</v>
      </c>
      <c r="FG520" s="319">
        <v>6400</v>
      </c>
      <c r="FH520" s="319">
        <v>51516.15</v>
      </c>
      <c r="FI520" s="319">
        <v>0</v>
      </c>
      <c r="FJ520" s="319">
        <v>0</v>
      </c>
      <c r="FK520" s="319">
        <v>79503</v>
      </c>
      <c r="FL520" s="319">
        <v>2330.9</v>
      </c>
      <c r="FM520" s="319">
        <v>65890</v>
      </c>
      <c r="FN520" s="319">
        <v>0</v>
      </c>
      <c r="FO520" s="319">
        <v>63595.4</v>
      </c>
      <c r="FP520" s="319">
        <v>114561.5</v>
      </c>
      <c r="FQ520" s="319">
        <v>2163.5</v>
      </c>
      <c r="FR520" s="319">
        <v>3661405.53</v>
      </c>
      <c r="FS520" s="319">
        <v>7194.5</v>
      </c>
      <c r="FT520" s="319">
        <v>158429.91</v>
      </c>
      <c r="FU520" s="319">
        <v>184209.9</v>
      </c>
      <c r="FV520" s="319">
        <v>0</v>
      </c>
      <c r="FW520" s="319">
        <v>0</v>
      </c>
      <c r="FX520" s="319">
        <v>556099.1</v>
      </c>
      <c r="FY520" s="319">
        <v>51707.5</v>
      </c>
      <c r="FZ520" s="319">
        <v>0</v>
      </c>
      <c r="GA520" s="319">
        <v>0</v>
      </c>
      <c r="GB520" s="319">
        <v>54832</v>
      </c>
      <c r="GC520" s="319">
        <v>0</v>
      </c>
      <c r="GD520" s="319">
        <v>156412.15</v>
      </c>
      <c r="GE520" s="319">
        <v>330420.75</v>
      </c>
      <c r="GF520" s="319">
        <v>120000</v>
      </c>
      <c r="GG520" s="319">
        <v>1944696.5</v>
      </c>
      <c r="GH520" s="319">
        <v>54404.41</v>
      </c>
      <c r="GI520" s="319">
        <v>353032.18</v>
      </c>
      <c r="GJ520" s="319">
        <v>170155.16</v>
      </c>
      <c r="GK520" s="319">
        <v>3300306.9</v>
      </c>
      <c r="GL520" s="319">
        <v>511246.5</v>
      </c>
      <c r="GM520" s="319">
        <v>4378950</v>
      </c>
      <c r="GN520" s="319">
        <v>320627.95</v>
      </c>
      <c r="GO520" s="319">
        <v>2292600.52</v>
      </c>
      <c r="GP520" s="319">
        <v>9304.7000000000007</v>
      </c>
      <c r="GQ520" s="319">
        <v>12180.39</v>
      </c>
      <c r="GR520" s="319">
        <v>0</v>
      </c>
      <c r="GS520" s="319">
        <v>14925123.630000001</v>
      </c>
      <c r="GT520" s="319">
        <v>9663.9</v>
      </c>
      <c r="GU520" s="319">
        <v>3464291.06</v>
      </c>
      <c r="GV520" s="319">
        <v>0</v>
      </c>
      <c r="GW520" s="319">
        <v>0</v>
      </c>
      <c r="GX520" s="319">
        <v>1144679.3</v>
      </c>
      <c r="GY520" s="319">
        <v>99357.01</v>
      </c>
      <c r="GZ520" s="319">
        <v>95400</v>
      </c>
      <c r="HA520" s="319">
        <v>144555</v>
      </c>
      <c r="HB520" s="319">
        <v>90688</v>
      </c>
      <c r="HC520" s="319">
        <v>360128.8</v>
      </c>
      <c r="HD520" s="319">
        <v>0</v>
      </c>
      <c r="HE520" s="319">
        <v>64831.15</v>
      </c>
      <c r="HF520" s="319">
        <v>15500</v>
      </c>
      <c r="HG520" s="319">
        <v>474597.02</v>
      </c>
      <c r="HH520" s="319">
        <v>1136126.5</v>
      </c>
      <c r="HI520" s="319">
        <v>920529.4</v>
      </c>
      <c r="HJ520" s="319">
        <v>266018.25</v>
      </c>
      <c r="HK520" s="319">
        <v>0</v>
      </c>
      <c r="HL520" s="319">
        <v>71614.100000000006</v>
      </c>
      <c r="HM520" s="319">
        <v>209757.25</v>
      </c>
      <c r="HN520" s="319">
        <v>0</v>
      </c>
      <c r="HO520" s="319">
        <v>205435.5</v>
      </c>
      <c r="HP520" s="319">
        <v>3911345.89</v>
      </c>
      <c r="HQ520" s="319">
        <v>1576.8</v>
      </c>
      <c r="HR520" s="319">
        <v>355675.75</v>
      </c>
      <c r="HS520" s="319">
        <v>0</v>
      </c>
      <c r="HT520" s="319">
        <v>1935920</v>
      </c>
      <c r="HU520" s="319">
        <v>0</v>
      </c>
      <c r="HV520" s="319">
        <v>2000</v>
      </c>
      <c r="HW520" s="319">
        <v>10824576.439999999</v>
      </c>
      <c r="HX520" s="319">
        <v>190851.6</v>
      </c>
      <c r="HY520" s="319">
        <v>3287818.82</v>
      </c>
      <c r="HZ520" s="319">
        <v>9900</v>
      </c>
      <c r="IA520" s="319">
        <v>0</v>
      </c>
      <c r="IB520" s="319">
        <v>658874.19999999995</v>
      </c>
      <c r="IC520" s="319">
        <v>534400.22</v>
      </c>
      <c r="ID520" s="319">
        <v>35903.54</v>
      </c>
      <c r="IE520" s="319">
        <v>410454.11</v>
      </c>
      <c r="IF520" s="319">
        <v>67632.95</v>
      </c>
      <c r="IG520" s="319">
        <v>3763.5</v>
      </c>
      <c r="IH520" s="319">
        <v>0</v>
      </c>
      <c r="II520" s="319">
        <v>134100</v>
      </c>
      <c r="IJ520" s="319">
        <v>2789979.93</v>
      </c>
      <c r="IK520" s="319">
        <v>0</v>
      </c>
      <c r="IL520" s="319">
        <v>0</v>
      </c>
      <c r="IM520" s="319">
        <v>19200</v>
      </c>
      <c r="IN520" s="319">
        <v>572418.85</v>
      </c>
      <c r="IO520" s="319">
        <v>67012</v>
      </c>
      <c r="IP520" s="319">
        <v>19759.7</v>
      </c>
      <c r="IQ520" s="319">
        <v>32600</v>
      </c>
      <c r="IR520" s="319">
        <v>6262692.3200000003</v>
      </c>
      <c r="IS520" s="319">
        <v>1653089.6</v>
      </c>
      <c r="IT520" s="319">
        <v>1305212.1299999999</v>
      </c>
      <c r="IU520" s="319">
        <v>0</v>
      </c>
      <c r="IV520" s="319">
        <v>401548.35</v>
      </c>
      <c r="IW520" s="319">
        <v>138000</v>
      </c>
      <c r="IX520" s="319">
        <v>22408.3</v>
      </c>
      <c r="IY520" s="319">
        <v>45250</v>
      </c>
      <c r="IZ520" s="319">
        <v>124522.9</v>
      </c>
      <c r="JA520" s="319">
        <v>1051865</v>
      </c>
      <c r="JB520" s="319">
        <v>4000</v>
      </c>
      <c r="JC520" s="319">
        <v>83819.899999999994</v>
      </c>
      <c r="JD520" s="319">
        <v>370.3</v>
      </c>
      <c r="JE520" s="319">
        <v>0</v>
      </c>
      <c r="JF520" s="319">
        <v>31186.83</v>
      </c>
      <c r="JG520" s="319">
        <v>4385</v>
      </c>
      <c r="JH520" s="319">
        <v>0</v>
      </c>
      <c r="JI520" s="319">
        <v>108495.82</v>
      </c>
      <c r="JJ520" s="319">
        <v>217333.89</v>
      </c>
      <c r="JK520" s="319">
        <v>0</v>
      </c>
      <c r="JL520" s="319">
        <v>10163.75</v>
      </c>
      <c r="JM520" s="319">
        <v>0</v>
      </c>
      <c r="JN520" s="319">
        <v>0</v>
      </c>
      <c r="JO520" s="319">
        <v>1951623.8</v>
      </c>
      <c r="JP520" s="319">
        <v>0</v>
      </c>
      <c r="JQ520" s="319">
        <v>158340.04999999999</v>
      </c>
      <c r="JR520" s="319">
        <v>0</v>
      </c>
      <c r="JS520" s="319">
        <v>184876.93</v>
      </c>
      <c r="JT520" s="319">
        <v>198045.85</v>
      </c>
      <c r="JU520" s="319">
        <v>212600</v>
      </c>
      <c r="JV520" s="319">
        <v>4098785.1</v>
      </c>
      <c r="JW520" s="319">
        <v>43191.4</v>
      </c>
      <c r="JX520" s="319">
        <v>282281</v>
      </c>
      <c r="JY520" s="319">
        <v>8127.9</v>
      </c>
      <c r="JZ520" s="319">
        <v>285.14999999999998</v>
      </c>
      <c r="KA520" s="319">
        <v>347666.92</v>
      </c>
      <c r="KB520" s="319">
        <v>255274.15</v>
      </c>
      <c r="KC520" s="319">
        <v>30962.11</v>
      </c>
      <c r="KD520" s="319">
        <v>0</v>
      </c>
      <c r="KE520" s="319">
        <v>1457753.5</v>
      </c>
      <c r="KF520" s="319">
        <v>0</v>
      </c>
      <c r="KG520" s="319">
        <v>170566</v>
      </c>
      <c r="KH520" s="319">
        <v>0</v>
      </c>
      <c r="KI520" s="319">
        <v>830031.75</v>
      </c>
      <c r="KJ520" s="319">
        <v>160500.35</v>
      </c>
      <c r="KK520" s="319">
        <v>2080.36</v>
      </c>
      <c r="KL520" s="319">
        <v>72871.5</v>
      </c>
      <c r="KM520" s="319">
        <v>58714</v>
      </c>
      <c r="KN520" s="319">
        <v>151207.5</v>
      </c>
      <c r="KO520" s="319">
        <v>2197817.9</v>
      </c>
      <c r="KP520" s="319">
        <v>86016.93</v>
      </c>
      <c r="KQ520" s="319">
        <v>31830594.120000001</v>
      </c>
      <c r="KR520" s="319">
        <v>1509857.4</v>
      </c>
      <c r="KS520" s="318">
        <v>1455731.18</v>
      </c>
      <c r="KU520" s="312">
        <v>39</v>
      </c>
      <c r="KV520" s="312">
        <v>390</v>
      </c>
      <c r="KY520" s="312" t="s">
        <v>943</v>
      </c>
    </row>
    <row r="521" spans="1:311" x14ac:dyDescent="0.25">
      <c r="A521" s="317">
        <v>2023</v>
      </c>
      <c r="B521" s="316" t="s">
        <v>849</v>
      </c>
      <c r="C521" s="316" t="s">
        <v>882</v>
      </c>
      <c r="D521" s="316" t="s">
        <v>888</v>
      </c>
      <c r="E521" s="316" t="s">
        <v>846</v>
      </c>
      <c r="F521" s="315">
        <v>1485349.26</v>
      </c>
      <c r="G521" s="315">
        <v>638060.49</v>
      </c>
      <c r="H521" s="315">
        <v>17396179.620000001</v>
      </c>
      <c r="I521" s="315">
        <v>1104361.3999999999</v>
      </c>
      <c r="J521" s="315">
        <v>931913.64</v>
      </c>
      <c r="K521" s="315">
        <v>1274989.32</v>
      </c>
      <c r="L521" s="315">
        <v>11161136.460000001</v>
      </c>
      <c r="M521" s="315">
        <v>4368682.25</v>
      </c>
      <c r="N521" s="315">
        <v>17916746.149999999</v>
      </c>
      <c r="O521" s="315">
        <v>6862772.8499999996</v>
      </c>
      <c r="P521" s="315">
        <v>3385313.49</v>
      </c>
      <c r="Q521" s="315">
        <v>1193881.19</v>
      </c>
      <c r="R521" s="315">
        <v>4461568.53</v>
      </c>
      <c r="S521" s="315">
        <v>2277116.08</v>
      </c>
      <c r="T521" s="315">
        <v>2151221.5499999998</v>
      </c>
      <c r="U521" s="315">
        <v>8357762.8600000003</v>
      </c>
      <c r="V521" s="315">
        <v>14183327.15</v>
      </c>
      <c r="W521" s="315">
        <v>842107.4</v>
      </c>
      <c r="X521" s="315">
        <v>3163678.84</v>
      </c>
      <c r="Y521" s="315">
        <v>710979.52</v>
      </c>
      <c r="Z521" s="315">
        <v>1458910.52</v>
      </c>
      <c r="AA521" s="315">
        <v>12464948.810000001</v>
      </c>
      <c r="AB521" s="315">
        <v>2723584.65</v>
      </c>
      <c r="AC521" s="315">
        <v>407981.99</v>
      </c>
      <c r="AD521" s="315">
        <v>44821478.530000001</v>
      </c>
      <c r="AE521" s="315">
        <v>391182.87</v>
      </c>
      <c r="AF521" s="315">
        <v>3784910.53</v>
      </c>
      <c r="AG521" s="315">
        <v>938799.41</v>
      </c>
      <c r="AH521" s="315">
        <v>3775664.2</v>
      </c>
      <c r="AI521" s="315">
        <v>3067212.02</v>
      </c>
      <c r="AJ521" s="315">
        <v>4219500.55</v>
      </c>
      <c r="AK521" s="315">
        <v>711165.79</v>
      </c>
      <c r="AL521" s="315">
        <v>20972894.239999998</v>
      </c>
      <c r="AM521" s="315">
        <v>1251385.3899999999</v>
      </c>
      <c r="AN521" s="315">
        <v>2328252.06</v>
      </c>
      <c r="AO521" s="315">
        <v>1820280.49</v>
      </c>
      <c r="AP521" s="315">
        <v>2253887.4700000002</v>
      </c>
      <c r="AQ521" s="315">
        <v>454480.38</v>
      </c>
      <c r="AR521" s="315">
        <v>4286021.46</v>
      </c>
      <c r="AS521" s="315">
        <v>1365107.15</v>
      </c>
      <c r="AT521" s="315">
        <v>2029437.79</v>
      </c>
      <c r="AU521" s="315">
        <v>2781102.21</v>
      </c>
      <c r="AV521" s="315">
        <v>1098838.7</v>
      </c>
      <c r="AW521" s="315">
        <v>19557323.09</v>
      </c>
      <c r="AX521" s="315">
        <v>536677.28</v>
      </c>
      <c r="AY521" s="315">
        <v>1125416.3600000001</v>
      </c>
      <c r="AZ521" s="315">
        <v>2121389.44</v>
      </c>
      <c r="BA521" s="315">
        <v>257990.16</v>
      </c>
      <c r="BB521" s="315">
        <v>1444201.22</v>
      </c>
      <c r="BC521" s="315">
        <v>11848149.42</v>
      </c>
      <c r="BD521" s="315">
        <v>9384972</v>
      </c>
      <c r="BE521" s="315">
        <v>4253086.03</v>
      </c>
      <c r="BF521" s="315">
        <v>4991917.96</v>
      </c>
      <c r="BG521" s="315">
        <v>618458.56999999995</v>
      </c>
      <c r="BH521" s="315">
        <v>318809.12</v>
      </c>
      <c r="BI521" s="315">
        <v>12376888</v>
      </c>
      <c r="BJ521" s="315">
        <v>374506.07</v>
      </c>
      <c r="BK521" s="315">
        <v>10004957.23</v>
      </c>
      <c r="BL521" s="315">
        <v>379708.93</v>
      </c>
      <c r="BM521" s="315">
        <v>2407405.14</v>
      </c>
      <c r="BN521" s="315">
        <v>11487671.01</v>
      </c>
      <c r="BO521" s="315">
        <v>5915562.1100000003</v>
      </c>
      <c r="BP521" s="315">
        <v>737938.78</v>
      </c>
      <c r="BQ521" s="315">
        <v>895303.51</v>
      </c>
      <c r="BR521" s="315">
        <v>1100860.3400000001</v>
      </c>
      <c r="BS521" s="315">
        <v>6218588.6100000003</v>
      </c>
      <c r="BT521" s="315">
        <v>1744423.37</v>
      </c>
      <c r="BU521" s="315">
        <v>761665.15</v>
      </c>
      <c r="BV521" s="315">
        <v>1411667.36</v>
      </c>
      <c r="BW521" s="315">
        <v>13996710.699999999</v>
      </c>
      <c r="BX521" s="315">
        <v>2276694.2999999998</v>
      </c>
      <c r="BY521" s="315">
        <v>19567667.420000002</v>
      </c>
      <c r="BZ521" s="315">
        <v>693803.62</v>
      </c>
      <c r="CA521" s="315">
        <v>1235797.6100000001</v>
      </c>
      <c r="CB521" s="315">
        <v>841271.28</v>
      </c>
      <c r="CC521" s="315">
        <v>3950500.6</v>
      </c>
      <c r="CD521" s="315">
        <v>10744638.029999999</v>
      </c>
      <c r="CE521" s="315">
        <v>7162706.2599999998</v>
      </c>
      <c r="CF521" s="315">
        <v>9667361.3399999999</v>
      </c>
      <c r="CG521" s="315">
        <v>16988563.07</v>
      </c>
      <c r="CH521" s="315">
        <v>4193092.34</v>
      </c>
      <c r="CI521" s="315">
        <v>18669053.260000002</v>
      </c>
      <c r="CJ521" s="315">
        <v>962467.94</v>
      </c>
      <c r="CK521" s="315">
        <v>694797.82</v>
      </c>
      <c r="CL521" s="315">
        <v>1325588.99</v>
      </c>
      <c r="CM521" s="315">
        <v>558017.57999999996</v>
      </c>
      <c r="CN521" s="315">
        <v>3641706.74</v>
      </c>
      <c r="CO521" s="315">
        <v>7704577.4100000001</v>
      </c>
      <c r="CP521" s="315">
        <v>637525.15</v>
      </c>
      <c r="CQ521" s="315">
        <v>2942248.12</v>
      </c>
      <c r="CR521" s="315">
        <v>300349.68</v>
      </c>
      <c r="CS521" s="315">
        <v>2684380.02</v>
      </c>
      <c r="CT521" s="315">
        <v>4972820.3899999997</v>
      </c>
      <c r="CU521" s="315">
        <v>560829.92000000004</v>
      </c>
      <c r="CV521" s="315">
        <v>595998.88</v>
      </c>
      <c r="CW521" s="315">
        <v>1390269.64</v>
      </c>
      <c r="CX521" s="315">
        <v>3744726.84</v>
      </c>
      <c r="CY521" s="315">
        <v>3855507.17</v>
      </c>
      <c r="CZ521" s="315">
        <v>12823481.24</v>
      </c>
      <c r="DA521" s="315">
        <v>8054977.6600000001</v>
      </c>
      <c r="DB521" s="315">
        <v>10985114.960000001</v>
      </c>
      <c r="DC521" s="315">
        <v>2369850.35</v>
      </c>
      <c r="DD521" s="315">
        <v>26330749.190000001</v>
      </c>
      <c r="DE521" s="315">
        <v>29166979.059999999</v>
      </c>
      <c r="DF521" s="315">
        <v>767985.09</v>
      </c>
      <c r="DG521" s="315">
        <v>2449984.77</v>
      </c>
      <c r="DH521" s="315">
        <v>2180450.34</v>
      </c>
      <c r="DI521" s="315">
        <v>2849749.6</v>
      </c>
      <c r="DJ521" s="315">
        <v>8405963.7100000009</v>
      </c>
      <c r="DK521" s="315">
        <v>5327295.62</v>
      </c>
      <c r="DL521" s="315">
        <v>1786576.35</v>
      </c>
      <c r="DM521" s="315">
        <v>4971797.7699999996</v>
      </c>
      <c r="DN521" s="315">
        <v>841799.79</v>
      </c>
      <c r="DO521" s="315">
        <v>1633781.07</v>
      </c>
      <c r="DP521" s="315">
        <v>817060.37</v>
      </c>
      <c r="DQ521" s="315">
        <v>289491.48</v>
      </c>
      <c r="DR521" s="315">
        <v>4696836.4800000004</v>
      </c>
      <c r="DS521" s="315">
        <v>20854388.75</v>
      </c>
      <c r="DT521" s="315">
        <v>6087660.1799999997</v>
      </c>
      <c r="DU521" s="315">
        <v>9328862.3499999996</v>
      </c>
      <c r="DV521" s="315">
        <v>1180927.1100000001</v>
      </c>
      <c r="DW521" s="315">
        <v>5536619.1200000001</v>
      </c>
      <c r="DX521" s="315">
        <v>5071608.59</v>
      </c>
      <c r="DY521" s="315">
        <v>8125601.6900000004</v>
      </c>
      <c r="DZ521" s="315">
        <v>4924884.43</v>
      </c>
      <c r="EA521" s="315">
        <v>37730346.109999999</v>
      </c>
      <c r="EB521" s="315">
        <v>2304980.9500000002</v>
      </c>
      <c r="EC521" s="315">
        <v>2770009.48</v>
      </c>
      <c r="ED521" s="315">
        <v>1901251.08</v>
      </c>
      <c r="EE521" s="315">
        <v>1737181.53</v>
      </c>
      <c r="EF521" s="315">
        <v>551037.41</v>
      </c>
      <c r="EG521" s="315">
        <v>11742835.939999999</v>
      </c>
      <c r="EH521" s="315">
        <v>1260868.97</v>
      </c>
      <c r="EI521" s="315">
        <v>5039225.1500000004</v>
      </c>
      <c r="EJ521" s="315">
        <v>10621921.76</v>
      </c>
      <c r="EK521" s="315">
        <v>1070585.57</v>
      </c>
      <c r="EL521" s="315">
        <v>763201.82</v>
      </c>
      <c r="EM521" s="315">
        <v>6305534.2699999996</v>
      </c>
      <c r="EN521" s="315">
        <v>3225505.87</v>
      </c>
      <c r="EO521" s="315">
        <v>6521829.0300000003</v>
      </c>
      <c r="EP521" s="315">
        <v>14138567.1</v>
      </c>
      <c r="EQ521" s="315">
        <v>637785.39</v>
      </c>
      <c r="ER521" s="315">
        <v>4444006.22</v>
      </c>
      <c r="ES521" s="315">
        <v>651086.17000000004</v>
      </c>
      <c r="ET521" s="315">
        <v>2333072.4</v>
      </c>
      <c r="EU521" s="315">
        <v>1024847.52</v>
      </c>
      <c r="EV521" s="315">
        <v>390443.27</v>
      </c>
      <c r="EW521" s="315">
        <v>4173823.07</v>
      </c>
      <c r="EX521" s="315">
        <v>4773496.78</v>
      </c>
      <c r="EY521" s="315">
        <v>37073783.420000002</v>
      </c>
      <c r="EZ521" s="315">
        <v>407228265.39999998</v>
      </c>
      <c r="FA521" s="315">
        <v>1392421.47</v>
      </c>
      <c r="FB521" s="315">
        <v>2572461.59</v>
      </c>
      <c r="FC521" s="315">
        <v>14317759.85</v>
      </c>
      <c r="FD521" s="315">
        <v>2680744.0699999998</v>
      </c>
      <c r="FE521" s="315">
        <v>30979508.010000002</v>
      </c>
      <c r="FF521" s="315">
        <v>4856201.67</v>
      </c>
      <c r="FG521" s="315">
        <v>401131.84</v>
      </c>
      <c r="FH521" s="315">
        <v>6688369.9000000004</v>
      </c>
      <c r="FI521" s="315">
        <v>840926.35</v>
      </c>
      <c r="FJ521" s="315">
        <v>8179390.7300000004</v>
      </c>
      <c r="FK521" s="315">
        <v>1380879.47</v>
      </c>
      <c r="FL521" s="315">
        <v>289163.59999999998</v>
      </c>
      <c r="FM521" s="315">
        <v>5852744.1299999999</v>
      </c>
      <c r="FN521" s="315">
        <v>1860602.9</v>
      </c>
      <c r="FO521" s="315">
        <v>2875869.56</v>
      </c>
      <c r="FP521" s="315">
        <v>1037794.66</v>
      </c>
      <c r="FQ521" s="315">
        <v>3061290.7</v>
      </c>
      <c r="FR521" s="315">
        <v>45990711.219999999</v>
      </c>
      <c r="FS521" s="315">
        <v>1207506.8</v>
      </c>
      <c r="FT521" s="315">
        <v>1160912.3899999999</v>
      </c>
      <c r="FU521" s="315">
        <v>1323039.81</v>
      </c>
      <c r="FV521" s="315">
        <v>300766.74</v>
      </c>
      <c r="FW521" s="315">
        <v>133871.67999999999</v>
      </c>
      <c r="FX521" s="315">
        <v>2663558.31</v>
      </c>
      <c r="FY521" s="315">
        <v>12192501.279999999</v>
      </c>
      <c r="FZ521" s="315">
        <v>598303.17000000004</v>
      </c>
      <c r="GA521" s="315">
        <v>650342.79</v>
      </c>
      <c r="GB521" s="315">
        <v>644154.96</v>
      </c>
      <c r="GC521" s="315">
        <v>421978.56</v>
      </c>
      <c r="GD521" s="315">
        <v>978627.01</v>
      </c>
      <c r="GE521" s="315">
        <v>10979845.609999999</v>
      </c>
      <c r="GF521" s="315">
        <v>1702289.5</v>
      </c>
      <c r="GG521" s="315">
        <v>4756827.2</v>
      </c>
      <c r="GH521" s="315">
        <v>1412932.67</v>
      </c>
      <c r="GI521" s="315">
        <v>4974550.8899999997</v>
      </c>
      <c r="GJ521" s="315">
        <v>1326167.3999999999</v>
      </c>
      <c r="GK521" s="315">
        <v>64789913.380000003</v>
      </c>
      <c r="GL521" s="315">
        <v>12194045.810000001</v>
      </c>
      <c r="GM521" s="315">
        <v>50078270.439999998</v>
      </c>
      <c r="GN521" s="315">
        <v>2920579.17</v>
      </c>
      <c r="GO521" s="315">
        <v>7933933.1100000003</v>
      </c>
      <c r="GP521" s="315">
        <v>208683.44</v>
      </c>
      <c r="GQ521" s="315">
        <v>141700.76999999999</v>
      </c>
      <c r="GR521" s="315">
        <v>2336265.94</v>
      </c>
      <c r="GS521" s="315">
        <v>84430708.620000005</v>
      </c>
      <c r="GT521" s="315">
        <v>543492.06999999995</v>
      </c>
      <c r="GU521" s="315">
        <v>24305655.390000001</v>
      </c>
      <c r="GV521" s="315">
        <v>1080050.1599999999</v>
      </c>
      <c r="GW521" s="315">
        <v>437379.75</v>
      </c>
      <c r="GX521" s="315">
        <v>17225148.609999999</v>
      </c>
      <c r="GY521" s="315">
        <v>864778.29</v>
      </c>
      <c r="GZ521" s="315">
        <v>2422429.12</v>
      </c>
      <c r="HA521" s="315">
        <v>5057760.59</v>
      </c>
      <c r="HB521" s="315">
        <v>1073166.32</v>
      </c>
      <c r="HC521" s="315">
        <v>10550574.380000001</v>
      </c>
      <c r="HD521" s="315">
        <v>419780.23</v>
      </c>
      <c r="HE521" s="315">
        <v>1459336.02</v>
      </c>
      <c r="HF521" s="315">
        <v>1391128.73</v>
      </c>
      <c r="HG521" s="315">
        <v>6738140.4000000004</v>
      </c>
      <c r="HH521" s="315">
        <v>15624303.48</v>
      </c>
      <c r="HI521" s="315">
        <v>6292388.4000000004</v>
      </c>
      <c r="HJ521" s="315">
        <v>4227475.3899999997</v>
      </c>
      <c r="HK521" s="315">
        <v>1177439.1100000001</v>
      </c>
      <c r="HL521" s="315">
        <v>6126449.7800000003</v>
      </c>
      <c r="HM521" s="315">
        <v>1700981.15</v>
      </c>
      <c r="HN521" s="315">
        <v>1651312.78</v>
      </c>
      <c r="HO521" s="315">
        <v>1749083.32</v>
      </c>
      <c r="HP521" s="315">
        <v>16839173.84</v>
      </c>
      <c r="HQ521" s="315">
        <v>393890.56</v>
      </c>
      <c r="HR521" s="315">
        <v>14179792.48</v>
      </c>
      <c r="HS521" s="315">
        <v>408049.36</v>
      </c>
      <c r="HT521" s="315">
        <v>23942513.77</v>
      </c>
      <c r="HU521" s="315">
        <v>746828.53</v>
      </c>
      <c r="HV521" s="315">
        <v>7246524.2699999996</v>
      </c>
      <c r="HW521" s="315">
        <v>79300348.230000004</v>
      </c>
      <c r="HX521" s="315">
        <v>1183756.3700000001</v>
      </c>
      <c r="HY521" s="315">
        <v>35840830.689999998</v>
      </c>
      <c r="HZ521" s="315">
        <v>2554072.85</v>
      </c>
      <c r="IA521" s="315">
        <v>800710.2</v>
      </c>
      <c r="IB521" s="315">
        <v>2542003.33</v>
      </c>
      <c r="IC521" s="315">
        <v>19789801.59</v>
      </c>
      <c r="ID521" s="315">
        <v>984933.75</v>
      </c>
      <c r="IE521" s="315">
        <v>8629894.5500000007</v>
      </c>
      <c r="IF521" s="315">
        <v>1294975.3700000001</v>
      </c>
      <c r="IG521" s="315">
        <v>1134340.74</v>
      </c>
      <c r="IH521" s="315">
        <v>340225.09</v>
      </c>
      <c r="II521" s="315">
        <v>1390564.52</v>
      </c>
      <c r="IJ521" s="315">
        <v>6019100.6500000004</v>
      </c>
      <c r="IK521" s="315">
        <v>374224.23</v>
      </c>
      <c r="IL521" s="315">
        <v>751694.27</v>
      </c>
      <c r="IM521" s="315">
        <v>1826687.77</v>
      </c>
      <c r="IN521" s="315">
        <v>6693841.2699999996</v>
      </c>
      <c r="IO521" s="315">
        <v>2876599.48</v>
      </c>
      <c r="IP521" s="315">
        <v>1704882.38</v>
      </c>
      <c r="IQ521" s="315">
        <v>1229173.51</v>
      </c>
      <c r="IR521" s="315">
        <v>19184025.579999998</v>
      </c>
      <c r="IS521" s="315">
        <v>19309119.609999999</v>
      </c>
      <c r="IT521" s="315">
        <v>9214582.6899999995</v>
      </c>
      <c r="IU521" s="315">
        <v>1253285.27</v>
      </c>
      <c r="IV521" s="315">
        <v>8990923.1999999993</v>
      </c>
      <c r="IW521" s="315">
        <v>1628100.09</v>
      </c>
      <c r="IX521" s="315">
        <v>266399.34999999998</v>
      </c>
      <c r="IY521" s="315">
        <v>4820423.78</v>
      </c>
      <c r="IZ521" s="315">
        <v>1820795.15</v>
      </c>
      <c r="JA521" s="315">
        <v>1263495.1100000001</v>
      </c>
      <c r="JB521" s="315">
        <v>1362692.58</v>
      </c>
      <c r="JC521" s="315">
        <v>3094775.19</v>
      </c>
      <c r="JD521" s="315">
        <v>401959.36</v>
      </c>
      <c r="JE521" s="315">
        <v>317090.32</v>
      </c>
      <c r="JF521" s="315">
        <v>11173287.210000001</v>
      </c>
      <c r="JG521" s="315">
        <v>857626.55</v>
      </c>
      <c r="JH521" s="315">
        <v>1726354.91</v>
      </c>
      <c r="JI521" s="315">
        <v>5613950.9299999997</v>
      </c>
      <c r="JJ521" s="315">
        <v>7596270.04</v>
      </c>
      <c r="JK521" s="315">
        <v>569756.31999999995</v>
      </c>
      <c r="JL521" s="315">
        <v>1061026.04</v>
      </c>
      <c r="JM521" s="315">
        <v>204395.75</v>
      </c>
      <c r="JN521" s="315">
        <v>617454.03</v>
      </c>
      <c r="JO521" s="315">
        <v>5410884.3099999996</v>
      </c>
      <c r="JP521" s="315">
        <v>1594893.74</v>
      </c>
      <c r="JQ521" s="315">
        <v>1388745.14</v>
      </c>
      <c r="JR521" s="315">
        <v>552867.81000000006</v>
      </c>
      <c r="JS521" s="315">
        <v>8424725.1199999992</v>
      </c>
      <c r="JT521" s="315">
        <v>856533.93</v>
      </c>
      <c r="JU521" s="315">
        <v>5322239.9000000004</v>
      </c>
      <c r="JV521" s="315">
        <v>45466059.700000003</v>
      </c>
      <c r="JW521" s="315">
        <v>2708536.03</v>
      </c>
      <c r="JX521" s="315">
        <v>4748070.93</v>
      </c>
      <c r="JY521" s="315">
        <v>342667.35</v>
      </c>
      <c r="JZ521" s="315">
        <v>274776.21999999997</v>
      </c>
      <c r="KA521" s="315">
        <v>2545923.0299999998</v>
      </c>
      <c r="KB521" s="315">
        <v>2870250.77</v>
      </c>
      <c r="KC521" s="315">
        <v>2028889.75</v>
      </c>
      <c r="KD521" s="315">
        <v>863611.97</v>
      </c>
      <c r="KE521" s="315">
        <v>11218481.77</v>
      </c>
      <c r="KF521" s="315">
        <v>1342976.68</v>
      </c>
      <c r="KG521" s="315">
        <v>2216345.62</v>
      </c>
      <c r="KH521" s="315">
        <v>1292683.81</v>
      </c>
      <c r="KI521" s="315">
        <v>3850765.43</v>
      </c>
      <c r="KJ521" s="315">
        <v>3874864.43</v>
      </c>
      <c r="KK521" s="315">
        <v>248105.76</v>
      </c>
      <c r="KL521" s="315">
        <v>920646</v>
      </c>
      <c r="KM521" s="315">
        <v>1257792.47</v>
      </c>
      <c r="KN521" s="315">
        <v>1529135.52</v>
      </c>
      <c r="KO521" s="315">
        <v>7700228.3700000001</v>
      </c>
      <c r="KP521" s="315">
        <v>5501631.9199999999</v>
      </c>
      <c r="KQ521" s="315">
        <v>56368835.909999996</v>
      </c>
      <c r="KR521" s="315">
        <v>6273489.2400000002</v>
      </c>
      <c r="KS521" s="314">
        <v>2306211.7799999998</v>
      </c>
      <c r="KU521" s="312">
        <v>40</v>
      </c>
      <c r="KV521" s="312">
        <v>400</v>
      </c>
      <c r="KY521" s="312" t="s">
        <v>943</v>
      </c>
    </row>
    <row r="522" spans="1:311" x14ac:dyDescent="0.25">
      <c r="A522" s="321">
        <v>2023</v>
      </c>
      <c r="B522" s="320" t="s">
        <v>849</v>
      </c>
      <c r="C522" s="320" t="s">
        <v>882</v>
      </c>
      <c r="D522" s="320" t="s">
        <v>887</v>
      </c>
      <c r="E522" s="320" t="s">
        <v>846</v>
      </c>
      <c r="F522" s="319">
        <v>306810.83</v>
      </c>
      <c r="G522" s="319">
        <v>9216.2000000000007</v>
      </c>
      <c r="H522" s="319">
        <v>1843023.56</v>
      </c>
      <c r="I522" s="319">
        <v>124752.25</v>
      </c>
      <c r="J522" s="319">
        <v>6098.1</v>
      </c>
      <c r="K522" s="319">
        <v>27081.49</v>
      </c>
      <c r="L522" s="319">
        <v>99476.1</v>
      </c>
      <c r="M522" s="319">
        <v>498054.19</v>
      </c>
      <c r="N522" s="319">
        <v>8653737.9600000009</v>
      </c>
      <c r="O522" s="319">
        <v>2117796.75</v>
      </c>
      <c r="P522" s="319">
        <v>2005039.97</v>
      </c>
      <c r="Q522" s="319">
        <v>20326.8</v>
      </c>
      <c r="R522" s="319">
        <v>62447.83</v>
      </c>
      <c r="S522" s="319">
        <v>42553.35</v>
      </c>
      <c r="T522" s="319">
        <v>101528.8</v>
      </c>
      <c r="U522" s="319">
        <v>72531.199999999997</v>
      </c>
      <c r="V522" s="319">
        <v>455042.1</v>
      </c>
      <c r="W522" s="319">
        <v>26665.02</v>
      </c>
      <c r="X522" s="319">
        <v>75990.2</v>
      </c>
      <c r="Y522" s="319">
        <v>2266.6</v>
      </c>
      <c r="Z522" s="319">
        <v>85129.35</v>
      </c>
      <c r="AA522" s="319">
        <v>1106657.25</v>
      </c>
      <c r="AB522" s="319">
        <v>172904.25</v>
      </c>
      <c r="AC522" s="319">
        <v>4224.54</v>
      </c>
      <c r="AD522" s="319">
        <v>1379641.75</v>
      </c>
      <c r="AE522" s="319">
        <v>58316.2</v>
      </c>
      <c r="AF522" s="319">
        <v>29249.3</v>
      </c>
      <c r="AG522" s="319">
        <v>28105.11</v>
      </c>
      <c r="AH522" s="319">
        <v>44506.55</v>
      </c>
      <c r="AI522" s="319">
        <v>44660</v>
      </c>
      <c r="AJ522" s="319">
        <v>22533.19</v>
      </c>
      <c r="AK522" s="319">
        <v>3745.15</v>
      </c>
      <c r="AL522" s="319">
        <v>305819.3</v>
      </c>
      <c r="AM522" s="319">
        <v>7562.55</v>
      </c>
      <c r="AN522" s="319">
        <v>48977.95</v>
      </c>
      <c r="AO522" s="319">
        <v>91414.27</v>
      </c>
      <c r="AP522" s="319">
        <v>92235.7</v>
      </c>
      <c r="AQ522" s="319">
        <v>0</v>
      </c>
      <c r="AR522" s="319">
        <v>229624.5</v>
      </c>
      <c r="AS522" s="319">
        <v>26508.2</v>
      </c>
      <c r="AT522" s="319">
        <v>46092.55</v>
      </c>
      <c r="AU522" s="319">
        <v>124366.65</v>
      </c>
      <c r="AV522" s="319">
        <v>143156.6</v>
      </c>
      <c r="AW522" s="319">
        <v>3582676.8</v>
      </c>
      <c r="AX522" s="319">
        <v>2112.1999999999998</v>
      </c>
      <c r="AY522" s="319">
        <v>22156.61</v>
      </c>
      <c r="AZ522" s="319">
        <v>197466</v>
      </c>
      <c r="BA522" s="319">
        <v>2315.4</v>
      </c>
      <c r="BB522" s="319">
        <v>177577.15</v>
      </c>
      <c r="BC522" s="319">
        <v>150257.9</v>
      </c>
      <c r="BD522" s="319">
        <v>334206.55</v>
      </c>
      <c r="BE522" s="319">
        <v>557468</v>
      </c>
      <c r="BF522" s="319">
        <v>55080.9</v>
      </c>
      <c r="BG522" s="319">
        <v>3930.14</v>
      </c>
      <c r="BH522" s="319">
        <v>447.35</v>
      </c>
      <c r="BI522" s="319">
        <v>1807206.24</v>
      </c>
      <c r="BJ522" s="319">
        <v>3235.95</v>
      </c>
      <c r="BK522" s="319">
        <v>520385.7</v>
      </c>
      <c r="BL522" s="319">
        <v>34285.71</v>
      </c>
      <c r="BM522" s="319">
        <v>9060.9500000000007</v>
      </c>
      <c r="BN522" s="319">
        <v>605986.55000000005</v>
      </c>
      <c r="BO522" s="319">
        <v>0</v>
      </c>
      <c r="BP522" s="319">
        <v>21995.9</v>
      </c>
      <c r="BQ522" s="319">
        <v>6065.05</v>
      </c>
      <c r="BR522" s="319">
        <v>117610.7</v>
      </c>
      <c r="BS522" s="319">
        <v>152347.75</v>
      </c>
      <c r="BT522" s="319">
        <v>4601.88</v>
      </c>
      <c r="BU522" s="319">
        <v>6935.28</v>
      </c>
      <c r="BV522" s="319">
        <v>108012</v>
      </c>
      <c r="BW522" s="319">
        <v>127888.7</v>
      </c>
      <c r="BX522" s="319">
        <v>20190.849999999999</v>
      </c>
      <c r="BY522" s="319">
        <v>167743.79999999999</v>
      </c>
      <c r="BZ522" s="319">
        <v>13794.15</v>
      </c>
      <c r="CA522" s="319">
        <v>36431.35</v>
      </c>
      <c r="CB522" s="319">
        <v>9183</v>
      </c>
      <c r="CC522" s="319">
        <v>253600.35</v>
      </c>
      <c r="CD522" s="319">
        <v>144493.9</v>
      </c>
      <c r="CE522" s="319">
        <v>1484796.91</v>
      </c>
      <c r="CF522" s="319">
        <v>490738</v>
      </c>
      <c r="CG522" s="319">
        <v>106487.81</v>
      </c>
      <c r="CH522" s="319">
        <v>35133.699999999997</v>
      </c>
      <c r="CI522" s="319">
        <v>4540329.05</v>
      </c>
      <c r="CJ522" s="319">
        <v>4084.25</v>
      </c>
      <c r="CK522" s="319">
        <v>6514.15</v>
      </c>
      <c r="CL522" s="319">
        <v>40540.25</v>
      </c>
      <c r="CM522" s="319">
        <v>9973.7999999999993</v>
      </c>
      <c r="CN522" s="319">
        <v>134784.29999999999</v>
      </c>
      <c r="CO522" s="319">
        <v>463381.35</v>
      </c>
      <c r="CP522" s="319">
        <v>5539.4</v>
      </c>
      <c r="CQ522" s="319">
        <v>242832.7</v>
      </c>
      <c r="CR522" s="319">
        <v>4702.1000000000004</v>
      </c>
      <c r="CS522" s="319">
        <v>212845.53</v>
      </c>
      <c r="CT522" s="319">
        <v>344390.35</v>
      </c>
      <c r="CU522" s="319">
        <v>62563.3</v>
      </c>
      <c r="CV522" s="319">
        <v>4797.75</v>
      </c>
      <c r="CW522" s="319">
        <v>42500.55</v>
      </c>
      <c r="CX522" s="319">
        <v>76373.149999999994</v>
      </c>
      <c r="CY522" s="319">
        <v>51439.8</v>
      </c>
      <c r="CZ522" s="319">
        <v>824361.88</v>
      </c>
      <c r="DA522" s="319">
        <v>446987.95</v>
      </c>
      <c r="DB522" s="319">
        <v>192762.8</v>
      </c>
      <c r="DC522" s="319">
        <v>532250.6</v>
      </c>
      <c r="DD522" s="319">
        <v>2538803.85</v>
      </c>
      <c r="DE522" s="319">
        <v>1745598.25</v>
      </c>
      <c r="DF522" s="319">
        <v>26710.87</v>
      </c>
      <c r="DG522" s="319">
        <v>10218.6</v>
      </c>
      <c r="DH522" s="319">
        <v>36473.35</v>
      </c>
      <c r="DI522" s="319">
        <v>190498.45</v>
      </c>
      <c r="DJ522" s="319">
        <v>4974937.9000000004</v>
      </c>
      <c r="DK522" s="319">
        <v>9005343.6500000004</v>
      </c>
      <c r="DL522" s="319">
        <v>33931.5</v>
      </c>
      <c r="DM522" s="319">
        <v>172420.6</v>
      </c>
      <c r="DN522" s="319">
        <v>6680.1</v>
      </c>
      <c r="DO522" s="319">
        <v>25142.400000000001</v>
      </c>
      <c r="DP522" s="319">
        <v>0</v>
      </c>
      <c r="DQ522" s="319">
        <v>0</v>
      </c>
      <c r="DR522" s="319">
        <v>255072.6</v>
      </c>
      <c r="DS522" s="319">
        <v>162636.15</v>
      </c>
      <c r="DT522" s="319">
        <v>42505.5</v>
      </c>
      <c r="DU522" s="319">
        <v>359677.2</v>
      </c>
      <c r="DV522" s="319">
        <v>32597.45</v>
      </c>
      <c r="DW522" s="319">
        <v>145829.70000000001</v>
      </c>
      <c r="DX522" s="319">
        <v>104327.6</v>
      </c>
      <c r="DY522" s="319">
        <v>71275</v>
      </c>
      <c r="DZ522" s="319">
        <v>74899.850000000006</v>
      </c>
      <c r="EA522" s="319">
        <v>6355024.3499999996</v>
      </c>
      <c r="EB522" s="319">
        <v>69585.25</v>
      </c>
      <c r="EC522" s="319">
        <v>233100.14</v>
      </c>
      <c r="ED522" s="319">
        <v>58219</v>
      </c>
      <c r="EE522" s="319">
        <v>24916.85</v>
      </c>
      <c r="EF522" s="319">
        <v>2170.1999999999998</v>
      </c>
      <c r="EG522" s="319">
        <v>411891.95</v>
      </c>
      <c r="EH522" s="319">
        <v>62198.45</v>
      </c>
      <c r="EI522" s="319">
        <v>65407.9</v>
      </c>
      <c r="EJ522" s="319">
        <v>349892.35</v>
      </c>
      <c r="EK522" s="319">
        <v>76511.97</v>
      </c>
      <c r="EL522" s="319">
        <v>1853.6</v>
      </c>
      <c r="EM522" s="319">
        <v>95876.55</v>
      </c>
      <c r="EN522" s="319">
        <v>8126.84</v>
      </c>
      <c r="EO522" s="319">
        <v>160312.47</v>
      </c>
      <c r="EP522" s="319">
        <v>98489.600000000006</v>
      </c>
      <c r="EQ522" s="319">
        <v>5815.8</v>
      </c>
      <c r="ER522" s="319">
        <v>188058.23999999999</v>
      </c>
      <c r="ES522" s="319">
        <v>4747.95</v>
      </c>
      <c r="ET522" s="319">
        <v>69459.3</v>
      </c>
      <c r="EU522" s="319">
        <v>19189.990000000002</v>
      </c>
      <c r="EV522" s="319">
        <v>2821.12</v>
      </c>
      <c r="EW522" s="319">
        <v>70635.649999999994</v>
      </c>
      <c r="EX522" s="319">
        <v>156387.9</v>
      </c>
      <c r="EY522" s="319">
        <v>9177506.0500000007</v>
      </c>
      <c r="EZ522" s="319">
        <v>106727508.09999999</v>
      </c>
      <c r="FA522" s="319">
        <v>193815.05</v>
      </c>
      <c r="FB522" s="319">
        <v>49551</v>
      </c>
      <c r="FC522" s="319">
        <v>10953403.16</v>
      </c>
      <c r="FD522" s="319">
        <v>311848.3</v>
      </c>
      <c r="FE522" s="319">
        <v>3295416.5</v>
      </c>
      <c r="FF522" s="319">
        <v>32416.6</v>
      </c>
      <c r="FG522" s="319">
        <v>690.65</v>
      </c>
      <c r="FH522" s="319">
        <v>302349.5</v>
      </c>
      <c r="FI522" s="319">
        <v>0</v>
      </c>
      <c r="FJ522" s="319">
        <v>683788.7</v>
      </c>
      <c r="FK522" s="319">
        <v>15891.92</v>
      </c>
      <c r="FL522" s="319">
        <v>538.1</v>
      </c>
      <c r="FM522" s="319">
        <v>419807.05</v>
      </c>
      <c r="FN522" s="319">
        <v>1474.3</v>
      </c>
      <c r="FO522" s="319">
        <v>35453.17</v>
      </c>
      <c r="FP522" s="319">
        <v>3274.5</v>
      </c>
      <c r="FQ522" s="319">
        <v>38668.050000000003</v>
      </c>
      <c r="FR522" s="319">
        <v>4614360.26</v>
      </c>
      <c r="FS522" s="319">
        <v>14604.65</v>
      </c>
      <c r="FT522" s="319">
        <v>0</v>
      </c>
      <c r="FU522" s="319">
        <v>39250.699999999997</v>
      </c>
      <c r="FV522" s="319">
        <v>12607.55</v>
      </c>
      <c r="FW522" s="319">
        <v>78.8</v>
      </c>
      <c r="FX522" s="319">
        <v>663208.44999999995</v>
      </c>
      <c r="FY522" s="319">
        <v>277191.7</v>
      </c>
      <c r="FZ522" s="319">
        <v>5045.55</v>
      </c>
      <c r="GA522" s="319">
        <v>3724.8</v>
      </c>
      <c r="GB522" s="319">
        <v>2589.1</v>
      </c>
      <c r="GC522" s="319">
        <v>103.2</v>
      </c>
      <c r="GD522" s="319">
        <v>23802.25</v>
      </c>
      <c r="GE522" s="319">
        <v>173240.6</v>
      </c>
      <c r="GF522" s="319">
        <v>516932.8</v>
      </c>
      <c r="GG522" s="319">
        <v>119319.45</v>
      </c>
      <c r="GH522" s="319">
        <v>17319.560000000001</v>
      </c>
      <c r="GI522" s="319">
        <v>76050.850000000006</v>
      </c>
      <c r="GJ522" s="319">
        <v>40872.870000000003</v>
      </c>
      <c r="GK522" s="319">
        <v>6329117.0999999996</v>
      </c>
      <c r="GL522" s="319">
        <v>118358.8</v>
      </c>
      <c r="GM522" s="319">
        <v>22398719.5</v>
      </c>
      <c r="GN522" s="319">
        <v>23379.200000000001</v>
      </c>
      <c r="GO522" s="319">
        <v>1001588.54</v>
      </c>
      <c r="GP522" s="319">
        <v>1816.3</v>
      </c>
      <c r="GQ522" s="319">
        <v>20616.849999999999</v>
      </c>
      <c r="GR522" s="319">
        <v>310159.8</v>
      </c>
      <c r="GS522" s="319">
        <v>16137327.699999999</v>
      </c>
      <c r="GT522" s="319">
        <v>15909.08</v>
      </c>
      <c r="GU522" s="319">
        <v>1167990</v>
      </c>
      <c r="GV522" s="319">
        <v>333643.95</v>
      </c>
      <c r="GW522" s="319">
        <v>28733.15</v>
      </c>
      <c r="GX522" s="319">
        <v>2153407.65</v>
      </c>
      <c r="GY522" s="319">
        <v>0</v>
      </c>
      <c r="GZ522" s="319">
        <v>45600.95</v>
      </c>
      <c r="HA522" s="319">
        <v>140120.38</v>
      </c>
      <c r="HB522" s="319">
        <v>24165.8</v>
      </c>
      <c r="HC522" s="319">
        <v>766534.31</v>
      </c>
      <c r="HD522" s="319">
        <v>14097.26</v>
      </c>
      <c r="HE522" s="319">
        <v>42472.1</v>
      </c>
      <c r="HF522" s="319">
        <v>73509.55</v>
      </c>
      <c r="HG522" s="319">
        <v>853495.8</v>
      </c>
      <c r="HH522" s="319">
        <v>1738855.5</v>
      </c>
      <c r="HI522" s="319">
        <v>197326.95</v>
      </c>
      <c r="HJ522" s="319">
        <v>158061.1</v>
      </c>
      <c r="HK522" s="319">
        <v>12272.97</v>
      </c>
      <c r="HL522" s="319">
        <v>145441.25</v>
      </c>
      <c r="HM522" s="319">
        <v>117482.5</v>
      </c>
      <c r="HN522" s="319">
        <v>104696.05</v>
      </c>
      <c r="HO522" s="319">
        <v>49281.15</v>
      </c>
      <c r="HP522" s="319">
        <v>821951.85</v>
      </c>
      <c r="HQ522" s="319">
        <v>5174.05</v>
      </c>
      <c r="HR522" s="319">
        <v>652001</v>
      </c>
      <c r="HS522" s="319">
        <v>12876.9</v>
      </c>
      <c r="HT522" s="319">
        <v>5978659.5</v>
      </c>
      <c r="HU522" s="319">
        <v>14963.3</v>
      </c>
      <c r="HV522" s="319">
        <v>1141797.5</v>
      </c>
      <c r="HW522" s="319">
        <v>12417896.75</v>
      </c>
      <c r="HX522" s="319">
        <v>12879.9</v>
      </c>
      <c r="HY522" s="319">
        <v>9320313.9499999993</v>
      </c>
      <c r="HZ522" s="319">
        <v>301078.7</v>
      </c>
      <c r="IA522" s="319">
        <v>6714.45</v>
      </c>
      <c r="IB522" s="319">
        <v>325225.3</v>
      </c>
      <c r="IC522" s="319">
        <v>39567829.43</v>
      </c>
      <c r="ID522" s="319">
        <v>11929.6</v>
      </c>
      <c r="IE522" s="319">
        <v>1017480.55</v>
      </c>
      <c r="IF522" s="319">
        <v>218443.85</v>
      </c>
      <c r="IG522" s="319">
        <v>44912.05</v>
      </c>
      <c r="IH522" s="319">
        <v>805.8</v>
      </c>
      <c r="II522" s="319">
        <v>99764.15</v>
      </c>
      <c r="IJ522" s="319">
        <v>210221.15</v>
      </c>
      <c r="IK522" s="319">
        <v>4028.7</v>
      </c>
      <c r="IL522" s="319">
        <v>293980</v>
      </c>
      <c r="IM522" s="319">
        <v>59324.83</v>
      </c>
      <c r="IN522" s="319">
        <v>64167.4</v>
      </c>
      <c r="IO522" s="319">
        <v>86974.65</v>
      </c>
      <c r="IP522" s="319">
        <v>17296.650000000001</v>
      </c>
      <c r="IQ522" s="319">
        <v>15262.6</v>
      </c>
      <c r="IR522" s="319">
        <v>10016104</v>
      </c>
      <c r="IS522" s="319">
        <v>916104.15</v>
      </c>
      <c r="IT522" s="319">
        <v>337679.2</v>
      </c>
      <c r="IU522" s="319">
        <v>11994.72</v>
      </c>
      <c r="IV522" s="319">
        <v>384462.2</v>
      </c>
      <c r="IW522" s="319">
        <v>21944</v>
      </c>
      <c r="IX522" s="319">
        <v>3247.3</v>
      </c>
      <c r="IY522" s="319">
        <v>169658.6</v>
      </c>
      <c r="IZ522" s="319">
        <v>1128245.49</v>
      </c>
      <c r="JA522" s="319">
        <v>19981.05</v>
      </c>
      <c r="JB522" s="319">
        <v>55178.66</v>
      </c>
      <c r="JC522" s="319">
        <v>112460.9</v>
      </c>
      <c r="JD522" s="319">
        <v>829.8</v>
      </c>
      <c r="JE522" s="319">
        <v>0</v>
      </c>
      <c r="JF522" s="319">
        <v>350667.5</v>
      </c>
      <c r="JG522" s="319">
        <v>5878.2</v>
      </c>
      <c r="JH522" s="319">
        <v>10153.15</v>
      </c>
      <c r="JI522" s="319">
        <v>11161941.050000001</v>
      </c>
      <c r="JJ522" s="319">
        <v>88042.41</v>
      </c>
      <c r="JK522" s="319">
        <v>12597.3</v>
      </c>
      <c r="JL522" s="319">
        <v>44552.1</v>
      </c>
      <c r="JM522" s="319">
        <v>339.95</v>
      </c>
      <c r="JN522" s="319">
        <v>1817.1</v>
      </c>
      <c r="JO522" s="319">
        <v>500273.1</v>
      </c>
      <c r="JP522" s="319">
        <v>29226.21</v>
      </c>
      <c r="JQ522" s="319">
        <v>28570</v>
      </c>
      <c r="JR522" s="319">
        <v>416.55</v>
      </c>
      <c r="JS522" s="319">
        <v>395318.85</v>
      </c>
      <c r="JT522" s="319">
        <v>12035.05</v>
      </c>
      <c r="JU522" s="319">
        <v>11326.28</v>
      </c>
      <c r="JV522" s="319">
        <v>25073548.75</v>
      </c>
      <c r="JW522" s="319">
        <v>100411.2</v>
      </c>
      <c r="JX522" s="319">
        <v>172587.2</v>
      </c>
      <c r="JY522" s="319">
        <v>2584.9499999999998</v>
      </c>
      <c r="JZ522" s="319">
        <v>1264.2</v>
      </c>
      <c r="KA522" s="319">
        <v>39513.25</v>
      </c>
      <c r="KB522" s="319">
        <v>699623</v>
      </c>
      <c r="KC522" s="319">
        <v>79500.11</v>
      </c>
      <c r="KD522" s="319">
        <v>23920.1</v>
      </c>
      <c r="KE522" s="319">
        <v>2152597.2799999998</v>
      </c>
      <c r="KF522" s="319">
        <v>73868.2</v>
      </c>
      <c r="KG522" s="319">
        <v>28548.35</v>
      </c>
      <c r="KH522" s="319">
        <v>16807.150000000001</v>
      </c>
      <c r="KI522" s="319">
        <v>806190.43</v>
      </c>
      <c r="KJ522" s="319">
        <v>32946.6</v>
      </c>
      <c r="KK522" s="319">
        <v>0</v>
      </c>
      <c r="KL522" s="319">
        <v>77333.8</v>
      </c>
      <c r="KM522" s="319">
        <v>6731.65</v>
      </c>
      <c r="KN522" s="319">
        <v>30058.639999999999</v>
      </c>
      <c r="KO522" s="319">
        <v>238734.15</v>
      </c>
      <c r="KP522" s="319">
        <v>54429.8</v>
      </c>
      <c r="KQ522" s="319">
        <v>5179577.05</v>
      </c>
      <c r="KR522" s="319">
        <v>316125.84000000003</v>
      </c>
      <c r="KS522" s="318">
        <v>101518.85</v>
      </c>
      <c r="KU522" s="312">
        <v>40</v>
      </c>
      <c r="KV522" s="312">
        <v>401</v>
      </c>
      <c r="KY522" s="312" t="s">
        <v>943</v>
      </c>
    </row>
    <row r="523" spans="1:311" x14ac:dyDescent="0.25">
      <c r="A523" s="317">
        <v>2023</v>
      </c>
      <c r="B523" s="316" t="s">
        <v>849</v>
      </c>
      <c r="C523" s="316" t="s">
        <v>882</v>
      </c>
      <c r="D523" s="316" t="s">
        <v>886</v>
      </c>
      <c r="E523" s="316" t="s">
        <v>846</v>
      </c>
      <c r="F523" s="315">
        <v>341524.45</v>
      </c>
      <c r="G523" s="315">
        <v>30047.200000000001</v>
      </c>
      <c r="H523" s="315">
        <v>2439296.6</v>
      </c>
      <c r="I523" s="315">
        <v>267479.3</v>
      </c>
      <c r="J523" s="315">
        <v>74620.600000000006</v>
      </c>
      <c r="K523" s="315">
        <v>79597.75</v>
      </c>
      <c r="L523" s="315">
        <v>1341347.8500000001</v>
      </c>
      <c r="M523" s="315">
        <v>410206.45</v>
      </c>
      <c r="N523" s="315">
        <v>1189466.8500000001</v>
      </c>
      <c r="O523" s="315">
        <v>1533032.25</v>
      </c>
      <c r="P523" s="315">
        <v>197901.05</v>
      </c>
      <c r="Q523" s="315">
        <v>42098.55</v>
      </c>
      <c r="R523" s="315">
        <v>494074.8</v>
      </c>
      <c r="S523" s="315">
        <v>163091.85</v>
      </c>
      <c r="T523" s="315">
        <v>244982.8</v>
      </c>
      <c r="U523" s="315">
        <v>844140.85</v>
      </c>
      <c r="V523" s="315">
        <v>1511768.05</v>
      </c>
      <c r="W523" s="315">
        <v>69583.44</v>
      </c>
      <c r="X523" s="315">
        <v>283897.7</v>
      </c>
      <c r="Y523" s="315">
        <v>55299.4</v>
      </c>
      <c r="Z523" s="315">
        <v>124961.7</v>
      </c>
      <c r="AA523" s="315">
        <v>1820137.05</v>
      </c>
      <c r="AB523" s="315">
        <v>136047.20000000001</v>
      </c>
      <c r="AC523" s="315">
        <v>28657.599999999999</v>
      </c>
      <c r="AD523" s="315">
        <v>3562131.05</v>
      </c>
      <c r="AE523" s="315">
        <v>35727.300000000003</v>
      </c>
      <c r="AF523" s="315">
        <v>244728</v>
      </c>
      <c r="AG523" s="315">
        <v>120460.6</v>
      </c>
      <c r="AH523" s="315">
        <v>448725</v>
      </c>
      <c r="AI523" s="315">
        <v>250438.8</v>
      </c>
      <c r="AJ523" s="315">
        <v>343988.95</v>
      </c>
      <c r="AK523" s="315">
        <v>63012</v>
      </c>
      <c r="AL523" s="315">
        <v>2439141</v>
      </c>
      <c r="AM523" s="315">
        <v>117607.2</v>
      </c>
      <c r="AN523" s="315">
        <v>203078.9</v>
      </c>
      <c r="AO523" s="315">
        <v>164127.5</v>
      </c>
      <c r="AP523" s="315">
        <v>192070.15</v>
      </c>
      <c r="AQ523" s="315">
        <v>24029.55</v>
      </c>
      <c r="AR523" s="315">
        <v>383053.6</v>
      </c>
      <c r="AS523" s="315">
        <v>139285.5</v>
      </c>
      <c r="AT523" s="315">
        <v>151622.85</v>
      </c>
      <c r="AU523" s="315">
        <v>227274.8</v>
      </c>
      <c r="AV523" s="315">
        <v>119206.9</v>
      </c>
      <c r="AW523" s="315">
        <v>3178778.45</v>
      </c>
      <c r="AX523" s="315">
        <v>33867.949999999997</v>
      </c>
      <c r="AY523" s="315">
        <v>102349.9</v>
      </c>
      <c r="AZ523" s="315">
        <v>249332.85</v>
      </c>
      <c r="BA523" s="315">
        <v>19335</v>
      </c>
      <c r="BB523" s="315">
        <v>117962.8</v>
      </c>
      <c r="BC523" s="315">
        <v>1081159.9099999999</v>
      </c>
      <c r="BD523" s="315">
        <v>1610750.32</v>
      </c>
      <c r="BE523" s="315">
        <v>760878.05</v>
      </c>
      <c r="BF523" s="315">
        <v>451957.8</v>
      </c>
      <c r="BG523" s="315">
        <v>51862.720000000001</v>
      </c>
      <c r="BH523" s="315">
        <v>26530.3</v>
      </c>
      <c r="BI523" s="315">
        <v>1882577.1</v>
      </c>
      <c r="BJ523" s="315">
        <v>30251.4</v>
      </c>
      <c r="BK523" s="315">
        <v>912314.25</v>
      </c>
      <c r="BL523" s="315">
        <v>28876.35</v>
      </c>
      <c r="BM523" s="315">
        <v>176759.6</v>
      </c>
      <c r="BN523" s="315">
        <v>1007288.35</v>
      </c>
      <c r="BO523" s="315">
        <v>411991.85</v>
      </c>
      <c r="BP523" s="315">
        <v>91253.2</v>
      </c>
      <c r="BQ523" s="315">
        <v>64309.05</v>
      </c>
      <c r="BR523" s="315">
        <v>122010.15</v>
      </c>
      <c r="BS523" s="315">
        <v>524168.8</v>
      </c>
      <c r="BT523" s="315">
        <v>113188.3</v>
      </c>
      <c r="BU523" s="315">
        <v>39015</v>
      </c>
      <c r="BV523" s="315">
        <v>139132.79999999999</v>
      </c>
      <c r="BW523" s="315">
        <v>1315559.2</v>
      </c>
      <c r="BX523" s="315">
        <v>196342.75</v>
      </c>
      <c r="BY523" s="315">
        <v>1892590.55</v>
      </c>
      <c r="BZ523" s="315">
        <v>139444.65</v>
      </c>
      <c r="CA523" s="315">
        <v>80950.350000000006</v>
      </c>
      <c r="CB523" s="315">
        <v>100248.15</v>
      </c>
      <c r="CC523" s="315">
        <v>299956.8</v>
      </c>
      <c r="CD523" s="315">
        <v>745812.35</v>
      </c>
      <c r="CE523" s="315">
        <v>1008987.4</v>
      </c>
      <c r="CF523" s="315">
        <v>810246.25</v>
      </c>
      <c r="CG523" s="315">
        <v>946716.45</v>
      </c>
      <c r="CH523" s="315">
        <v>315462.65000000002</v>
      </c>
      <c r="CI523" s="315">
        <v>3288126.1</v>
      </c>
      <c r="CJ523" s="315">
        <v>65089.35</v>
      </c>
      <c r="CK523" s="315">
        <v>44421.599999999999</v>
      </c>
      <c r="CL523" s="315">
        <v>99641.45</v>
      </c>
      <c r="CM523" s="315">
        <v>37082.800000000003</v>
      </c>
      <c r="CN523" s="315">
        <v>578968</v>
      </c>
      <c r="CO523" s="315">
        <v>728433.45</v>
      </c>
      <c r="CP523" s="315">
        <v>24816.65</v>
      </c>
      <c r="CQ523" s="315">
        <v>403331.1</v>
      </c>
      <c r="CR523" s="315">
        <v>24163.4</v>
      </c>
      <c r="CS523" s="315">
        <v>222279.95</v>
      </c>
      <c r="CT523" s="315">
        <v>390482.4</v>
      </c>
      <c r="CU523" s="315">
        <v>41600.15</v>
      </c>
      <c r="CV523" s="315">
        <v>34898</v>
      </c>
      <c r="CW523" s="315">
        <v>128823</v>
      </c>
      <c r="CX523" s="315">
        <v>300494.59999999998</v>
      </c>
      <c r="CY523" s="315">
        <v>392206.7</v>
      </c>
      <c r="CZ523" s="315">
        <v>1159166.95</v>
      </c>
      <c r="DA523" s="315">
        <v>703148.8</v>
      </c>
      <c r="DB523" s="315">
        <v>770083.9</v>
      </c>
      <c r="DC523" s="315">
        <v>446526.25</v>
      </c>
      <c r="DD523" s="315">
        <v>3160902.75</v>
      </c>
      <c r="DE523" s="315">
        <v>2608250.75</v>
      </c>
      <c r="DF523" s="315">
        <v>66338.5</v>
      </c>
      <c r="DG523" s="315">
        <v>268057.40000000002</v>
      </c>
      <c r="DH523" s="315">
        <v>208977.8</v>
      </c>
      <c r="DI523" s="315">
        <v>284236.34999999998</v>
      </c>
      <c r="DJ523" s="315">
        <v>1252057.3999999999</v>
      </c>
      <c r="DK523" s="315">
        <v>720290.05</v>
      </c>
      <c r="DL523" s="315">
        <v>299668.40000000002</v>
      </c>
      <c r="DM523" s="315">
        <v>492603.35</v>
      </c>
      <c r="DN523" s="315">
        <v>58531.4</v>
      </c>
      <c r="DO523" s="315">
        <v>145565.9</v>
      </c>
      <c r="DP523" s="315">
        <v>92225.52</v>
      </c>
      <c r="DQ523" s="315">
        <v>37745.699999999997</v>
      </c>
      <c r="DR523" s="315">
        <v>431001.15</v>
      </c>
      <c r="DS523" s="315">
        <v>1430339.5</v>
      </c>
      <c r="DT523" s="315">
        <v>711088.32</v>
      </c>
      <c r="DU523" s="315">
        <v>727872.85</v>
      </c>
      <c r="DV523" s="315">
        <v>97936.35</v>
      </c>
      <c r="DW523" s="315">
        <v>427922.65</v>
      </c>
      <c r="DX523" s="315">
        <v>525973.85</v>
      </c>
      <c r="DY523" s="315">
        <v>270944.5</v>
      </c>
      <c r="DZ523" s="315">
        <v>299882.09999999998</v>
      </c>
      <c r="EA523" s="315">
        <v>3183907.45</v>
      </c>
      <c r="EB523" s="315">
        <v>203760.4</v>
      </c>
      <c r="EC523" s="315">
        <v>231924.85</v>
      </c>
      <c r="ED523" s="315">
        <v>94509.15</v>
      </c>
      <c r="EE523" s="315">
        <v>140587.04999999999</v>
      </c>
      <c r="EF523" s="315">
        <v>45699.35</v>
      </c>
      <c r="EG523" s="315">
        <v>676517.45</v>
      </c>
      <c r="EH523" s="315">
        <v>145624.04999999999</v>
      </c>
      <c r="EI523" s="315">
        <v>1261727.3500000001</v>
      </c>
      <c r="EJ523" s="315">
        <v>906768.8</v>
      </c>
      <c r="EK523" s="315">
        <v>98613.8</v>
      </c>
      <c r="EL523" s="315">
        <v>30012.3</v>
      </c>
      <c r="EM523" s="315">
        <v>589484.19999999995</v>
      </c>
      <c r="EN523" s="315">
        <v>285723.34999999998</v>
      </c>
      <c r="EO523" s="315">
        <v>600163.4</v>
      </c>
      <c r="EP523" s="315">
        <v>749165.3</v>
      </c>
      <c r="EQ523" s="315">
        <v>48869.1</v>
      </c>
      <c r="ER523" s="315">
        <v>302676.15000000002</v>
      </c>
      <c r="ES523" s="315">
        <v>51412.35</v>
      </c>
      <c r="ET523" s="315">
        <v>210574.8</v>
      </c>
      <c r="EU523" s="315">
        <v>91152.2</v>
      </c>
      <c r="EV523" s="315">
        <v>31801.200000000001</v>
      </c>
      <c r="EW523" s="315">
        <v>285475.75</v>
      </c>
      <c r="EX523" s="315">
        <v>422001.7</v>
      </c>
      <c r="EY523" s="315">
        <v>3312441.35</v>
      </c>
      <c r="EZ523" s="315">
        <v>52821727.899999999</v>
      </c>
      <c r="FA523" s="315">
        <v>211641.60000000001</v>
      </c>
      <c r="FB523" s="315">
        <v>306172.95</v>
      </c>
      <c r="FC523" s="315">
        <v>821141.85</v>
      </c>
      <c r="FD523" s="315">
        <v>121787.15</v>
      </c>
      <c r="FE523" s="315">
        <v>3292580.85</v>
      </c>
      <c r="FF523" s="315">
        <v>460409.59999999998</v>
      </c>
      <c r="FG523" s="315">
        <v>14840.75</v>
      </c>
      <c r="FH523" s="315">
        <v>1289131.95</v>
      </c>
      <c r="FI523" s="315">
        <v>50844.3</v>
      </c>
      <c r="FJ523" s="315">
        <v>735391</v>
      </c>
      <c r="FK523" s="315">
        <v>113187.15</v>
      </c>
      <c r="FL523" s="315">
        <v>14789.25</v>
      </c>
      <c r="FM523" s="315">
        <v>754684.25</v>
      </c>
      <c r="FN523" s="315">
        <v>256174.75</v>
      </c>
      <c r="FO523" s="315">
        <v>270371.40000000002</v>
      </c>
      <c r="FP523" s="315">
        <v>84140.85</v>
      </c>
      <c r="FQ523" s="315">
        <v>221138.65</v>
      </c>
      <c r="FR523" s="315">
        <v>2483225.7999999998</v>
      </c>
      <c r="FS523" s="315">
        <v>95075</v>
      </c>
      <c r="FT523" s="315">
        <v>95498.5</v>
      </c>
      <c r="FU523" s="315">
        <v>162486.15</v>
      </c>
      <c r="FV523" s="315">
        <v>39064.449999999997</v>
      </c>
      <c r="FW523" s="315">
        <v>9620</v>
      </c>
      <c r="FX523" s="315">
        <v>310196.90000000002</v>
      </c>
      <c r="FY523" s="315">
        <v>951702.75</v>
      </c>
      <c r="FZ523" s="315">
        <v>55103.7</v>
      </c>
      <c r="GA523" s="315">
        <v>48526</v>
      </c>
      <c r="GB523" s="315">
        <v>52297.4</v>
      </c>
      <c r="GC523" s="315">
        <v>35925.550000000003</v>
      </c>
      <c r="GD523" s="315">
        <v>94897.95</v>
      </c>
      <c r="GE523" s="315">
        <v>711721.15</v>
      </c>
      <c r="GF523" s="315">
        <v>269049.34999999998</v>
      </c>
      <c r="GG523" s="315">
        <v>455543.2</v>
      </c>
      <c r="GH523" s="315">
        <v>90600.2</v>
      </c>
      <c r="GI523" s="315">
        <v>290398.09999999998</v>
      </c>
      <c r="GJ523" s="315">
        <v>121858.9</v>
      </c>
      <c r="GK523" s="315">
        <v>11703866.15</v>
      </c>
      <c r="GL523" s="315">
        <v>76105.649999999994</v>
      </c>
      <c r="GM523" s="315">
        <v>3638740.4</v>
      </c>
      <c r="GN523" s="315">
        <v>253897.05</v>
      </c>
      <c r="GO523" s="315">
        <v>905011.85</v>
      </c>
      <c r="GP523" s="315">
        <v>24016.25</v>
      </c>
      <c r="GQ523" s="315">
        <v>11636.85</v>
      </c>
      <c r="GR523" s="315">
        <v>533779.9</v>
      </c>
      <c r="GS523" s="315">
        <v>8961402.5</v>
      </c>
      <c r="GT523" s="315">
        <v>90444.2</v>
      </c>
      <c r="GU523" s="315">
        <v>4387021.4000000004</v>
      </c>
      <c r="GV523" s="315">
        <v>133104.95000000001</v>
      </c>
      <c r="GW523" s="315">
        <v>27502.1</v>
      </c>
      <c r="GX523" s="315">
        <v>1499594.4</v>
      </c>
      <c r="GY523" s="315">
        <v>65807.45</v>
      </c>
      <c r="GZ523" s="315">
        <v>604736.69999999995</v>
      </c>
      <c r="HA523" s="315">
        <v>1314243</v>
      </c>
      <c r="HB523" s="315">
        <v>53571.75</v>
      </c>
      <c r="HC523" s="315">
        <v>1198759.8</v>
      </c>
      <c r="HD523" s="315">
        <v>34728.699999999997</v>
      </c>
      <c r="HE523" s="315">
        <v>134861.79999999999</v>
      </c>
      <c r="HF523" s="315">
        <v>133519.95000000001</v>
      </c>
      <c r="HG523" s="315">
        <v>393882.1</v>
      </c>
      <c r="HH523" s="315">
        <v>1657102.9</v>
      </c>
      <c r="HI523" s="315">
        <v>539256.9</v>
      </c>
      <c r="HJ523" s="315">
        <v>377255.5</v>
      </c>
      <c r="HK523" s="315">
        <v>85464.85</v>
      </c>
      <c r="HL523" s="315">
        <v>741601.55</v>
      </c>
      <c r="HM523" s="315">
        <v>160709.20000000001</v>
      </c>
      <c r="HN523" s="315">
        <v>145878</v>
      </c>
      <c r="HO523" s="315">
        <v>143755.65</v>
      </c>
      <c r="HP523" s="315">
        <v>1726544</v>
      </c>
      <c r="HQ523" s="315">
        <v>33438.699999999997</v>
      </c>
      <c r="HR523" s="315">
        <v>1166644.05</v>
      </c>
      <c r="HS523" s="315">
        <v>31959.55</v>
      </c>
      <c r="HT523" s="315">
        <v>3075254.5</v>
      </c>
      <c r="HU523" s="315">
        <v>87990.6</v>
      </c>
      <c r="HV523" s="315">
        <v>949015.95</v>
      </c>
      <c r="HW523" s="315">
        <v>3999307.4</v>
      </c>
      <c r="HX523" s="315">
        <v>129607.5</v>
      </c>
      <c r="HY523" s="315">
        <v>5582045.0999999996</v>
      </c>
      <c r="HZ523" s="315">
        <v>293899.59999999998</v>
      </c>
      <c r="IA523" s="315">
        <v>65962.149999999994</v>
      </c>
      <c r="IB523" s="315">
        <v>377517.95</v>
      </c>
      <c r="IC523" s="315">
        <v>1953362</v>
      </c>
      <c r="ID523" s="315">
        <v>99863.1</v>
      </c>
      <c r="IE523" s="315">
        <v>996924.95</v>
      </c>
      <c r="IF523" s="315">
        <v>163861.5</v>
      </c>
      <c r="IG523" s="315">
        <v>99952.1</v>
      </c>
      <c r="IH523" s="315">
        <v>10906.1</v>
      </c>
      <c r="II523" s="315">
        <v>148406.6</v>
      </c>
      <c r="IJ523" s="315">
        <v>1279106.2</v>
      </c>
      <c r="IK523" s="315">
        <v>27791.7</v>
      </c>
      <c r="IL523" s="315">
        <v>103174.3</v>
      </c>
      <c r="IM523" s="315">
        <v>153284.75</v>
      </c>
      <c r="IN523" s="315">
        <v>868952.6</v>
      </c>
      <c r="IO523" s="315">
        <v>300166.95</v>
      </c>
      <c r="IP523" s="315">
        <v>140880.20000000001</v>
      </c>
      <c r="IQ523" s="315">
        <v>74487.649999999994</v>
      </c>
      <c r="IR523" s="315">
        <v>2123285.75</v>
      </c>
      <c r="IS523" s="315">
        <v>1417734.1</v>
      </c>
      <c r="IT523" s="315">
        <v>681790.85</v>
      </c>
      <c r="IU523" s="315">
        <v>77827.45</v>
      </c>
      <c r="IV523" s="315">
        <v>861732.35</v>
      </c>
      <c r="IW523" s="315">
        <v>108507.4</v>
      </c>
      <c r="IX523" s="315">
        <v>21901.599999999999</v>
      </c>
      <c r="IY523" s="315">
        <v>447592.6</v>
      </c>
      <c r="IZ523" s="315">
        <v>296594.95</v>
      </c>
      <c r="JA523" s="315">
        <v>135805.85</v>
      </c>
      <c r="JB523" s="315">
        <v>94042.9</v>
      </c>
      <c r="JC523" s="315">
        <v>264398.84999999998</v>
      </c>
      <c r="JD523" s="315">
        <v>31795.3</v>
      </c>
      <c r="JE523" s="315">
        <v>25439</v>
      </c>
      <c r="JF523" s="315">
        <v>974268.75</v>
      </c>
      <c r="JG523" s="315">
        <v>50729</v>
      </c>
      <c r="JH523" s="315">
        <v>206232.1</v>
      </c>
      <c r="JI523" s="315">
        <v>591334.75</v>
      </c>
      <c r="JJ523" s="315">
        <v>432573.25</v>
      </c>
      <c r="JK523" s="315">
        <v>47239.75</v>
      </c>
      <c r="JL523" s="315">
        <v>90313.75</v>
      </c>
      <c r="JM523" s="315">
        <v>26708.6</v>
      </c>
      <c r="JN523" s="315">
        <v>33684.6</v>
      </c>
      <c r="JO523" s="315">
        <v>332733.84999999998</v>
      </c>
      <c r="JP523" s="315">
        <v>126626.05</v>
      </c>
      <c r="JQ523" s="315">
        <v>93013</v>
      </c>
      <c r="JR523" s="315">
        <v>31262.7</v>
      </c>
      <c r="JS523" s="315">
        <v>536097.5</v>
      </c>
      <c r="JT523" s="315">
        <v>35142.25</v>
      </c>
      <c r="JU523" s="315">
        <v>57917.5</v>
      </c>
      <c r="JV523" s="315">
        <v>6213868.1200000001</v>
      </c>
      <c r="JW523" s="315">
        <v>462333.25</v>
      </c>
      <c r="JX523" s="315">
        <v>388403.75</v>
      </c>
      <c r="JY523" s="315">
        <v>22043.5</v>
      </c>
      <c r="JZ523" s="315">
        <v>21958.7</v>
      </c>
      <c r="KA523" s="315">
        <v>256241</v>
      </c>
      <c r="KB523" s="315">
        <v>390484.65</v>
      </c>
      <c r="KC523" s="315">
        <v>144295.65</v>
      </c>
      <c r="KD523" s="315">
        <v>67356.850000000006</v>
      </c>
      <c r="KE523" s="315">
        <v>1342396.75</v>
      </c>
      <c r="KF523" s="315">
        <v>98799.1</v>
      </c>
      <c r="KG523" s="315">
        <v>169974.6</v>
      </c>
      <c r="KH523" s="315">
        <v>111261</v>
      </c>
      <c r="KI523" s="315">
        <v>558854.25</v>
      </c>
      <c r="KJ523" s="315">
        <v>214246</v>
      </c>
      <c r="KK523" s="315">
        <v>13175.04</v>
      </c>
      <c r="KL523" s="315">
        <v>67496</v>
      </c>
      <c r="KM523" s="315">
        <v>111407.45</v>
      </c>
      <c r="KN523" s="315">
        <v>117055.9</v>
      </c>
      <c r="KO523" s="315">
        <v>1164017.8</v>
      </c>
      <c r="KP523" s="315">
        <v>441330.75</v>
      </c>
      <c r="KQ523" s="315">
        <v>4736239.75</v>
      </c>
      <c r="KR523" s="315">
        <v>608560.25</v>
      </c>
      <c r="KS523" s="314">
        <v>373082.65</v>
      </c>
      <c r="KU523" s="312">
        <v>40</v>
      </c>
      <c r="KV523" s="312">
        <v>402</v>
      </c>
      <c r="KY523" s="312" t="s">
        <v>943</v>
      </c>
    </row>
    <row r="524" spans="1:311" x14ac:dyDescent="0.25">
      <c r="A524" s="321">
        <v>2023</v>
      </c>
      <c r="B524" s="320" t="s">
        <v>849</v>
      </c>
      <c r="C524" s="320" t="s">
        <v>882</v>
      </c>
      <c r="D524" s="320" t="s">
        <v>885</v>
      </c>
      <c r="E524" s="320" t="s">
        <v>846</v>
      </c>
      <c r="F524" s="319">
        <v>192587.75</v>
      </c>
      <c r="G524" s="319">
        <v>8360</v>
      </c>
      <c r="H524" s="319">
        <v>964920.35</v>
      </c>
      <c r="I524" s="319">
        <v>43813</v>
      </c>
      <c r="J524" s="319">
        <v>17300.8</v>
      </c>
      <c r="K524" s="319">
        <v>81054.45</v>
      </c>
      <c r="L524" s="319">
        <v>591454.75</v>
      </c>
      <c r="M524" s="319">
        <v>118512.5</v>
      </c>
      <c r="N524" s="319">
        <v>347942.45</v>
      </c>
      <c r="O524" s="319">
        <v>613191.80000000005</v>
      </c>
      <c r="P524" s="319">
        <v>64130.400000000001</v>
      </c>
      <c r="Q524" s="319">
        <v>31986.85</v>
      </c>
      <c r="R524" s="319">
        <v>173374.4</v>
      </c>
      <c r="S524" s="319">
        <v>52399.85</v>
      </c>
      <c r="T524" s="319">
        <v>81320.55</v>
      </c>
      <c r="U524" s="319">
        <v>581086.44999999995</v>
      </c>
      <c r="V524" s="319">
        <v>647280.15</v>
      </c>
      <c r="W524" s="319">
        <v>25555.4</v>
      </c>
      <c r="X524" s="319">
        <v>84884.05</v>
      </c>
      <c r="Y524" s="319">
        <v>39950.800000000003</v>
      </c>
      <c r="Z524" s="319">
        <v>96360</v>
      </c>
      <c r="AA524" s="319">
        <v>562438.80000000005</v>
      </c>
      <c r="AB524" s="319">
        <v>137706.54999999999</v>
      </c>
      <c r="AC524" s="319">
        <v>14335.9</v>
      </c>
      <c r="AD524" s="319">
        <v>2700941.15</v>
      </c>
      <c r="AE524" s="319">
        <v>34982.65</v>
      </c>
      <c r="AF524" s="319">
        <v>140685.79999999999</v>
      </c>
      <c r="AG524" s="319">
        <v>33263.449999999997</v>
      </c>
      <c r="AH524" s="319">
        <v>103669.25</v>
      </c>
      <c r="AI524" s="319">
        <v>126050.4</v>
      </c>
      <c r="AJ524" s="319">
        <v>281862.90000000002</v>
      </c>
      <c r="AK524" s="319">
        <v>55079</v>
      </c>
      <c r="AL524" s="319">
        <v>946699.8</v>
      </c>
      <c r="AM524" s="319">
        <v>60993.35</v>
      </c>
      <c r="AN524" s="319">
        <v>108372</v>
      </c>
      <c r="AO524" s="319">
        <v>51098.7</v>
      </c>
      <c r="AP524" s="319">
        <v>68779.55</v>
      </c>
      <c r="AQ524" s="319">
        <v>20658</v>
      </c>
      <c r="AR524" s="319">
        <v>178146.55</v>
      </c>
      <c r="AS524" s="319">
        <v>73292.399999999994</v>
      </c>
      <c r="AT524" s="319">
        <v>46200</v>
      </c>
      <c r="AU524" s="319">
        <v>132825</v>
      </c>
      <c r="AV524" s="319">
        <v>35075.699999999997</v>
      </c>
      <c r="AW524" s="319">
        <v>1491805</v>
      </c>
      <c r="AX524" s="319">
        <v>15427.5</v>
      </c>
      <c r="AY524" s="319">
        <v>54757.55</v>
      </c>
      <c r="AZ524" s="319">
        <v>155950.9</v>
      </c>
      <c r="BA524" s="319">
        <v>33385</v>
      </c>
      <c r="BB524" s="319">
        <v>53488.65</v>
      </c>
      <c r="BC524" s="319">
        <v>1717856</v>
      </c>
      <c r="BD524" s="319">
        <v>650312.35</v>
      </c>
      <c r="BE524" s="319">
        <v>524951.15</v>
      </c>
      <c r="BF524" s="319">
        <v>131230</v>
      </c>
      <c r="BG524" s="319">
        <v>112611.8</v>
      </c>
      <c r="BH524" s="319">
        <v>42855.5</v>
      </c>
      <c r="BI524" s="319">
        <v>527485.80000000005</v>
      </c>
      <c r="BJ524" s="319">
        <v>660</v>
      </c>
      <c r="BK524" s="319">
        <v>458134.8</v>
      </c>
      <c r="BL524" s="319">
        <v>11731.05</v>
      </c>
      <c r="BM524" s="319">
        <v>30855</v>
      </c>
      <c r="BN524" s="319">
        <v>394940.15</v>
      </c>
      <c r="BO524" s="319">
        <v>171050</v>
      </c>
      <c r="BP524" s="319">
        <v>17655</v>
      </c>
      <c r="BQ524" s="319">
        <v>41148.050000000003</v>
      </c>
      <c r="BR524" s="319">
        <v>56891.65</v>
      </c>
      <c r="BS524" s="319">
        <v>209240.5</v>
      </c>
      <c r="BT524" s="319">
        <v>42020</v>
      </c>
      <c r="BU524" s="319">
        <v>13915</v>
      </c>
      <c r="BV524" s="319">
        <v>68734.2</v>
      </c>
      <c r="BW524" s="319">
        <v>729802.7</v>
      </c>
      <c r="BX524" s="319">
        <v>122095.4</v>
      </c>
      <c r="BY524" s="319">
        <v>892902.40000000002</v>
      </c>
      <c r="BZ524" s="319">
        <v>38747.300000000003</v>
      </c>
      <c r="CA524" s="319">
        <v>64172.2</v>
      </c>
      <c r="CB524" s="319">
        <v>83613.399999999994</v>
      </c>
      <c r="CC524" s="319">
        <v>620772.9</v>
      </c>
      <c r="CD524" s="319">
        <v>880522.9</v>
      </c>
      <c r="CE524" s="319">
        <v>353119.45</v>
      </c>
      <c r="CF524" s="319">
        <v>919850.05</v>
      </c>
      <c r="CG524" s="319">
        <v>664599.9</v>
      </c>
      <c r="CH524" s="319">
        <v>252367.75</v>
      </c>
      <c r="CI524" s="319">
        <v>1734680.7</v>
      </c>
      <c r="CJ524" s="319">
        <v>23064.05</v>
      </c>
      <c r="CK524" s="319">
        <v>57021.599999999999</v>
      </c>
      <c r="CL524" s="319">
        <v>24963.599999999999</v>
      </c>
      <c r="CM524" s="319">
        <v>14080</v>
      </c>
      <c r="CN524" s="319">
        <v>282077.09999999998</v>
      </c>
      <c r="CO524" s="319">
        <v>195236</v>
      </c>
      <c r="CP524" s="319">
        <v>49239.4</v>
      </c>
      <c r="CQ524" s="319">
        <v>150330.9</v>
      </c>
      <c r="CR524" s="319">
        <v>7590.35</v>
      </c>
      <c r="CS524" s="319">
        <v>151201.45000000001</v>
      </c>
      <c r="CT524" s="319">
        <v>237047.35</v>
      </c>
      <c r="CU524" s="319">
        <v>35598.199999999997</v>
      </c>
      <c r="CV524" s="319">
        <v>25295.05</v>
      </c>
      <c r="CW524" s="319">
        <v>81461.45</v>
      </c>
      <c r="CX524" s="319">
        <v>65211.7</v>
      </c>
      <c r="CY524" s="319">
        <v>90652.5</v>
      </c>
      <c r="CZ524" s="319">
        <v>1880782.6</v>
      </c>
      <c r="DA524" s="319">
        <v>460639.7</v>
      </c>
      <c r="DB524" s="319">
        <v>503956.15</v>
      </c>
      <c r="DC524" s="319">
        <v>29893.35</v>
      </c>
      <c r="DD524" s="319">
        <v>2095756.8</v>
      </c>
      <c r="DE524" s="319">
        <v>1284814.6499999999</v>
      </c>
      <c r="DF524" s="319">
        <v>20559</v>
      </c>
      <c r="DG524" s="319">
        <v>140234.85</v>
      </c>
      <c r="DH524" s="319">
        <v>187402.1</v>
      </c>
      <c r="DI524" s="319">
        <v>101640</v>
      </c>
      <c r="DJ524" s="319">
        <v>587618.44999999995</v>
      </c>
      <c r="DK524" s="319">
        <v>170005</v>
      </c>
      <c r="DL524" s="319">
        <v>39848.949999999997</v>
      </c>
      <c r="DM524" s="319">
        <v>165110.20000000001</v>
      </c>
      <c r="DN524" s="319">
        <v>2455.1999999999998</v>
      </c>
      <c r="DO524" s="319">
        <v>113455.65</v>
      </c>
      <c r="DP524" s="319">
        <v>18612</v>
      </c>
      <c r="DQ524" s="319">
        <v>5346</v>
      </c>
      <c r="DR524" s="319">
        <v>161765.45000000001</v>
      </c>
      <c r="DS524" s="319">
        <v>653770.15</v>
      </c>
      <c r="DT524" s="319">
        <v>216392</v>
      </c>
      <c r="DU524" s="319">
        <v>367364.9</v>
      </c>
      <c r="DV524" s="319">
        <v>29734.1</v>
      </c>
      <c r="DW524" s="319">
        <v>143728.5</v>
      </c>
      <c r="DX524" s="319">
        <v>241454.25</v>
      </c>
      <c r="DY524" s="319">
        <v>220894.35</v>
      </c>
      <c r="DZ524" s="319">
        <v>178969.25</v>
      </c>
      <c r="EA524" s="319">
        <v>1967520.4</v>
      </c>
      <c r="EB524" s="319">
        <v>139599.9</v>
      </c>
      <c r="EC524" s="319">
        <v>51247.65</v>
      </c>
      <c r="ED524" s="319">
        <v>26949.95</v>
      </c>
      <c r="EE524" s="319">
        <v>48691.45</v>
      </c>
      <c r="EF524" s="319">
        <v>18150</v>
      </c>
      <c r="EG524" s="319">
        <v>365977.7</v>
      </c>
      <c r="EH524" s="319">
        <v>823185</v>
      </c>
      <c r="EI524" s="319">
        <v>586962.19999999995</v>
      </c>
      <c r="EJ524" s="319">
        <v>460996.15</v>
      </c>
      <c r="EK524" s="319">
        <v>133030.6</v>
      </c>
      <c r="EL524" s="319">
        <v>11000</v>
      </c>
      <c r="EM524" s="319">
        <v>378449</v>
      </c>
      <c r="EN524" s="319">
        <v>80287.3</v>
      </c>
      <c r="EO524" s="319">
        <v>247445.3</v>
      </c>
      <c r="EP524" s="319">
        <v>483752.95</v>
      </c>
      <c r="EQ524" s="319">
        <v>29116.95</v>
      </c>
      <c r="ER524" s="319">
        <v>83618</v>
      </c>
      <c r="ES524" s="319">
        <v>13225.85</v>
      </c>
      <c r="ET524" s="319">
        <v>89012.7</v>
      </c>
      <c r="EU524" s="319">
        <v>38275.65</v>
      </c>
      <c r="EV524" s="319">
        <v>20273</v>
      </c>
      <c r="EW524" s="319">
        <v>65670</v>
      </c>
      <c r="EX524" s="319">
        <v>71003.850000000006</v>
      </c>
      <c r="EY524" s="319">
        <v>1720602.4</v>
      </c>
      <c r="EZ524" s="319">
        <v>10873032</v>
      </c>
      <c r="FA524" s="319">
        <v>43682</v>
      </c>
      <c r="FB524" s="319">
        <v>92782.35</v>
      </c>
      <c r="FC524" s="319">
        <v>415879.2</v>
      </c>
      <c r="FD524" s="319">
        <v>94121.2</v>
      </c>
      <c r="FE524" s="319">
        <v>1277837.1499999999</v>
      </c>
      <c r="FF524" s="319">
        <v>160138.45000000001</v>
      </c>
      <c r="FG524" s="319">
        <v>1433.25</v>
      </c>
      <c r="FH524" s="319">
        <v>537788.55000000005</v>
      </c>
      <c r="FI524" s="319">
        <v>12270.9</v>
      </c>
      <c r="FJ524" s="319">
        <v>383120.4</v>
      </c>
      <c r="FK524" s="319">
        <v>9325.2999999999993</v>
      </c>
      <c r="FL524" s="319">
        <v>331.8</v>
      </c>
      <c r="FM524" s="319">
        <v>528493.05000000005</v>
      </c>
      <c r="FN524" s="319">
        <v>114407.75</v>
      </c>
      <c r="FO524" s="319">
        <v>77436.2</v>
      </c>
      <c r="FP524" s="319">
        <v>77875.3</v>
      </c>
      <c r="FQ524" s="319">
        <v>83050</v>
      </c>
      <c r="FR524" s="319">
        <v>2514474.75</v>
      </c>
      <c r="FS524" s="319">
        <v>62744</v>
      </c>
      <c r="FT524" s="319">
        <v>18975</v>
      </c>
      <c r="FU524" s="319">
        <v>55082.5</v>
      </c>
      <c r="FV524" s="319">
        <v>23320</v>
      </c>
      <c r="FW524" s="319">
        <v>0</v>
      </c>
      <c r="FX524" s="319">
        <v>78609.05</v>
      </c>
      <c r="FY524" s="319">
        <v>575075.5</v>
      </c>
      <c r="FZ524" s="319">
        <v>23719.15</v>
      </c>
      <c r="GA524" s="319">
        <v>9075</v>
      </c>
      <c r="GB524" s="319">
        <v>6653.3</v>
      </c>
      <c r="GC524" s="319">
        <v>1464.85</v>
      </c>
      <c r="GD524" s="319">
        <v>20901.7</v>
      </c>
      <c r="GE524" s="319">
        <v>438249.5</v>
      </c>
      <c r="GF524" s="319">
        <v>62641.65</v>
      </c>
      <c r="GG524" s="319">
        <v>214398.35</v>
      </c>
      <c r="GH524" s="319">
        <v>18678</v>
      </c>
      <c r="GI524" s="319">
        <v>129134.2</v>
      </c>
      <c r="GJ524" s="319">
        <v>98299.65</v>
      </c>
      <c r="GK524" s="319">
        <v>4194113.95</v>
      </c>
      <c r="GL524" s="319">
        <v>77883.95</v>
      </c>
      <c r="GM524" s="319">
        <v>2984352.35</v>
      </c>
      <c r="GN524" s="319">
        <v>118728.5</v>
      </c>
      <c r="GO524" s="319">
        <v>599272.25</v>
      </c>
      <c r="GP524" s="319">
        <v>19956.400000000001</v>
      </c>
      <c r="GQ524" s="319">
        <v>4840</v>
      </c>
      <c r="GR524" s="319">
        <v>299930.05</v>
      </c>
      <c r="GS524" s="319">
        <v>4806842.55</v>
      </c>
      <c r="GT524" s="319">
        <v>33660</v>
      </c>
      <c r="GU524" s="319">
        <v>2505646.9500000002</v>
      </c>
      <c r="GV524" s="319">
        <v>42297.599999999999</v>
      </c>
      <c r="GW524" s="319">
        <v>2.2000000000000002</v>
      </c>
      <c r="GX524" s="319">
        <v>1426166.25</v>
      </c>
      <c r="GY524" s="319">
        <v>19552.95</v>
      </c>
      <c r="GZ524" s="319">
        <v>172789.15</v>
      </c>
      <c r="HA524" s="319">
        <v>506618.35</v>
      </c>
      <c r="HB524" s="319">
        <v>98422.6</v>
      </c>
      <c r="HC524" s="319">
        <v>347904.4</v>
      </c>
      <c r="HD524" s="319">
        <v>35511.85</v>
      </c>
      <c r="HE524" s="319">
        <v>45427.199999999997</v>
      </c>
      <c r="HF524" s="319">
        <v>85904.3</v>
      </c>
      <c r="HG524" s="319">
        <v>180785</v>
      </c>
      <c r="HH524" s="319">
        <v>940879.85</v>
      </c>
      <c r="HI524" s="319">
        <v>98264.45</v>
      </c>
      <c r="HJ524" s="319">
        <v>150459.45000000001</v>
      </c>
      <c r="HK524" s="319">
        <v>82206.8</v>
      </c>
      <c r="HL524" s="319">
        <v>205824.2</v>
      </c>
      <c r="HM524" s="319">
        <v>87767.45</v>
      </c>
      <c r="HN524" s="319">
        <v>42873.3</v>
      </c>
      <c r="HO524" s="319">
        <v>28761</v>
      </c>
      <c r="HP524" s="319">
        <v>815456.8</v>
      </c>
      <c r="HQ524" s="319">
        <v>0</v>
      </c>
      <c r="HR524" s="319">
        <v>542787.30000000005</v>
      </c>
      <c r="HS524" s="319">
        <v>51905.05</v>
      </c>
      <c r="HT524" s="319">
        <v>1790987.9</v>
      </c>
      <c r="HU524" s="319">
        <v>29170.799999999999</v>
      </c>
      <c r="HV524" s="319">
        <v>776363.45</v>
      </c>
      <c r="HW524" s="319">
        <v>3228065.95</v>
      </c>
      <c r="HX524" s="319">
        <v>35907.300000000003</v>
      </c>
      <c r="HY524" s="319">
        <v>3023381.45</v>
      </c>
      <c r="HZ524" s="319">
        <v>54608.4</v>
      </c>
      <c r="IA524" s="319">
        <v>440</v>
      </c>
      <c r="IB524" s="319">
        <v>203994.7</v>
      </c>
      <c r="IC524" s="319">
        <v>2252791.4500000002</v>
      </c>
      <c r="ID524" s="319">
        <v>63195.3</v>
      </c>
      <c r="IE524" s="319">
        <v>364420.1</v>
      </c>
      <c r="IF524" s="319">
        <v>20973.05</v>
      </c>
      <c r="IG524" s="319">
        <v>103815.25</v>
      </c>
      <c r="IH524" s="319">
        <v>0</v>
      </c>
      <c r="II524" s="319">
        <v>42642.55</v>
      </c>
      <c r="IJ524" s="319">
        <v>746530.05</v>
      </c>
      <c r="IK524" s="319">
        <v>10881.8</v>
      </c>
      <c r="IL524" s="319">
        <v>15592.85</v>
      </c>
      <c r="IM524" s="319">
        <v>92929.95</v>
      </c>
      <c r="IN524" s="319">
        <v>553181</v>
      </c>
      <c r="IO524" s="319">
        <v>94570.95</v>
      </c>
      <c r="IP524" s="319">
        <v>63376.5</v>
      </c>
      <c r="IQ524" s="319">
        <v>21032.6</v>
      </c>
      <c r="IR524" s="319">
        <v>1013994.05</v>
      </c>
      <c r="IS524" s="319">
        <v>1177081.75</v>
      </c>
      <c r="IT524" s="319">
        <v>334781.55</v>
      </c>
      <c r="IU524" s="319">
        <v>55165</v>
      </c>
      <c r="IV524" s="319">
        <v>518607.15</v>
      </c>
      <c r="IW524" s="319">
        <v>90945.55</v>
      </c>
      <c r="IX524" s="319">
        <v>21990.5</v>
      </c>
      <c r="IY524" s="319">
        <v>213341.7</v>
      </c>
      <c r="IZ524" s="319">
        <v>34936.400000000001</v>
      </c>
      <c r="JA524" s="319">
        <v>15532</v>
      </c>
      <c r="JB524" s="319">
        <v>80213.350000000006</v>
      </c>
      <c r="JC524" s="319">
        <v>95801.1</v>
      </c>
      <c r="JD524" s="319">
        <v>26103.35</v>
      </c>
      <c r="JE524" s="319">
        <v>45.1</v>
      </c>
      <c r="JF524" s="319">
        <v>362413.3</v>
      </c>
      <c r="JG524" s="319">
        <v>7916.45</v>
      </c>
      <c r="JH524" s="319">
        <v>79423.850000000006</v>
      </c>
      <c r="JI524" s="319">
        <v>397005</v>
      </c>
      <c r="JJ524" s="319">
        <v>256538.3</v>
      </c>
      <c r="JK524" s="319">
        <v>0</v>
      </c>
      <c r="JL524" s="319">
        <v>48064.55</v>
      </c>
      <c r="JM524" s="319">
        <v>151</v>
      </c>
      <c r="JN524" s="319">
        <v>19612.75</v>
      </c>
      <c r="JO524" s="319">
        <v>209418.7</v>
      </c>
      <c r="JP524" s="319">
        <v>57513.5</v>
      </c>
      <c r="JQ524" s="319">
        <v>44133.8</v>
      </c>
      <c r="JR524" s="319">
        <v>16500</v>
      </c>
      <c r="JS524" s="319">
        <v>333010.84999999998</v>
      </c>
      <c r="JT524" s="319">
        <v>49730.05</v>
      </c>
      <c r="JU524" s="319">
        <v>4714.8</v>
      </c>
      <c r="JV524" s="319">
        <v>2236386.75</v>
      </c>
      <c r="JW524" s="319">
        <v>165239.65</v>
      </c>
      <c r="JX524" s="319">
        <v>129297.5</v>
      </c>
      <c r="JY524" s="319">
        <v>26950</v>
      </c>
      <c r="JZ524" s="319">
        <v>7289.85</v>
      </c>
      <c r="KA524" s="319">
        <v>140182.29999999999</v>
      </c>
      <c r="KB524" s="319">
        <v>86955</v>
      </c>
      <c r="KC524" s="319">
        <v>46365</v>
      </c>
      <c r="KD524" s="319">
        <v>42543.6</v>
      </c>
      <c r="KE524" s="319">
        <v>692367.4</v>
      </c>
      <c r="KF524" s="319">
        <v>43846.15</v>
      </c>
      <c r="KG524" s="319">
        <v>98123.65</v>
      </c>
      <c r="KH524" s="319">
        <v>40901.949999999997</v>
      </c>
      <c r="KI524" s="319">
        <v>88199.95</v>
      </c>
      <c r="KJ524" s="319">
        <v>54655</v>
      </c>
      <c r="KK524" s="319">
        <v>6711.1</v>
      </c>
      <c r="KL524" s="319">
        <v>5461.7</v>
      </c>
      <c r="KM524" s="319">
        <v>38990.6</v>
      </c>
      <c r="KN524" s="319">
        <v>40324.35</v>
      </c>
      <c r="KO524" s="319">
        <v>363261.05</v>
      </c>
      <c r="KP524" s="319">
        <v>263834.95</v>
      </c>
      <c r="KQ524" s="319">
        <v>3143443.75</v>
      </c>
      <c r="KR524" s="319">
        <v>218083.25</v>
      </c>
      <c r="KS524" s="318">
        <v>145911.75</v>
      </c>
      <c r="KU524" s="312">
        <v>40</v>
      </c>
      <c r="KV524" s="312">
        <v>404</v>
      </c>
      <c r="KY524" s="312" t="s">
        <v>943</v>
      </c>
    </row>
    <row r="525" spans="1:311" x14ac:dyDescent="0.25">
      <c r="A525" s="317">
        <v>2023</v>
      </c>
      <c r="B525" s="316" t="s">
        <v>849</v>
      </c>
      <c r="C525" s="316" t="s">
        <v>882</v>
      </c>
      <c r="D525" s="316" t="s">
        <v>884</v>
      </c>
      <c r="E525" s="316" t="s">
        <v>846</v>
      </c>
      <c r="F525" s="315">
        <v>6863.2</v>
      </c>
      <c r="G525" s="315">
        <v>0</v>
      </c>
      <c r="H525" s="315">
        <v>89095.4</v>
      </c>
      <c r="I525" s="315">
        <v>443569.7</v>
      </c>
      <c r="J525" s="315">
        <v>0</v>
      </c>
      <c r="K525" s="315">
        <v>52781.4</v>
      </c>
      <c r="L525" s="315">
        <v>105500.3</v>
      </c>
      <c r="M525" s="315">
        <v>0</v>
      </c>
      <c r="N525" s="315">
        <v>236177.2</v>
      </c>
      <c r="O525" s="315">
        <v>137415.20000000001</v>
      </c>
      <c r="P525" s="315">
        <v>34983.300000000003</v>
      </c>
      <c r="Q525" s="315">
        <v>68442.399999999994</v>
      </c>
      <c r="R525" s="315">
        <v>5961.6</v>
      </c>
      <c r="S525" s="315">
        <v>1320</v>
      </c>
      <c r="T525" s="315">
        <v>32736.5</v>
      </c>
      <c r="U525" s="315">
        <v>0</v>
      </c>
      <c r="V525" s="315">
        <v>164698.9</v>
      </c>
      <c r="W525" s="315">
        <v>7548.1</v>
      </c>
      <c r="X525" s="315">
        <v>2190</v>
      </c>
      <c r="Y525" s="315">
        <v>115474.5</v>
      </c>
      <c r="Z525" s="315">
        <v>0</v>
      </c>
      <c r="AA525" s="315">
        <v>923116.8</v>
      </c>
      <c r="AB525" s="315">
        <v>57720.9</v>
      </c>
      <c r="AC525" s="315">
        <v>405</v>
      </c>
      <c r="AD525" s="315">
        <v>1526952.7</v>
      </c>
      <c r="AE525" s="315">
        <v>0</v>
      </c>
      <c r="AF525" s="315">
        <v>577.5</v>
      </c>
      <c r="AG525" s="315">
        <v>514.79999999999995</v>
      </c>
      <c r="AH525" s="315">
        <v>8537.5</v>
      </c>
      <c r="AI525" s="315">
        <v>26685</v>
      </c>
      <c r="AJ525" s="315">
        <v>18261.7</v>
      </c>
      <c r="AK525" s="315">
        <v>900</v>
      </c>
      <c r="AL525" s="315">
        <v>290390.2</v>
      </c>
      <c r="AM525" s="315">
        <v>0</v>
      </c>
      <c r="AN525" s="315">
        <v>0</v>
      </c>
      <c r="AO525" s="315">
        <v>0</v>
      </c>
      <c r="AP525" s="315">
        <v>0</v>
      </c>
      <c r="AQ525" s="315">
        <v>0</v>
      </c>
      <c r="AR525" s="315">
        <v>63250</v>
      </c>
      <c r="AS525" s="315">
        <v>269373.59999999998</v>
      </c>
      <c r="AT525" s="315">
        <v>2469652.7999999998</v>
      </c>
      <c r="AU525" s="315">
        <v>163624.45000000001</v>
      </c>
      <c r="AV525" s="315">
        <v>6929.6</v>
      </c>
      <c r="AW525" s="315">
        <v>353474.1</v>
      </c>
      <c r="AX525" s="315">
        <v>14790.6</v>
      </c>
      <c r="AY525" s="315">
        <v>0</v>
      </c>
      <c r="AZ525" s="315">
        <v>65031</v>
      </c>
      <c r="BA525" s="315">
        <v>0</v>
      </c>
      <c r="BB525" s="315">
        <v>97.9</v>
      </c>
      <c r="BC525" s="315">
        <v>303785.5</v>
      </c>
      <c r="BD525" s="315">
        <v>238371.5</v>
      </c>
      <c r="BE525" s="315">
        <v>161265.70000000001</v>
      </c>
      <c r="BF525" s="315">
        <v>0</v>
      </c>
      <c r="BG525" s="315">
        <v>502.5</v>
      </c>
      <c r="BH525" s="315">
        <v>0</v>
      </c>
      <c r="BI525" s="315">
        <v>75198.899999999994</v>
      </c>
      <c r="BJ525" s="315">
        <v>0</v>
      </c>
      <c r="BK525" s="315">
        <v>353835.3</v>
      </c>
      <c r="BL525" s="315">
        <v>0</v>
      </c>
      <c r="BM525" s="315">
        <v>18256.3</v>
      </c>
      <c r="BN525" s="315">
        <v>51950</v>
      </c>
      <c r="BO525" s="315">
        <v>0</v>
      </c>
      <c r="BP525" s="315">
        <v>11797.7</v>
      </c>
      <c r="BQ525" s="315">
        <v>6689.2</v>
      </c>
      <c r="BR525" s="315">
        <v>7338.7</v>
      </c>
      <c r="BS525" s="315">
        <v>76352.94</v>
      </c>
      <c r="BT525" s="315">
        <v>92961</v>
      </c>
      <c r="BU525" s="315">
        <v>0</v>
      </c>
      <c r="BV525" s="315">
        <v>0</v>
      </c>
      <c r="BW525" s="315">
        <v>246848.7</v>
      </c>
      <c r="BX525" s="315">
        <v>2325232.7000000002</v>
      </c>
      <c r="BY525" s="315">
        <v>7170255.5</v>
      </c>
      <c r="BZ525" s="315">
        <v>67230.8</v>
      </c>
      <c r="CA525" s="315">
        <v>32276.400000000001</v>
      </c>
      <c r="CB525" s="315">
        <v>54727.6</v>
      </c>
      <c r="CC525" s="315">
        <v>116283.2</v>
      </c>
      <c r="CD525" s="315">
        <v>265015.09999999998</v>
      </c>
      <c r="CE525" s="315">
        <v>84507.199999999997</v>
      </c>
      <c r="CF525" s="315">
        <v>168621.8</v>
      </c>
      <c r="CG525" s="315">
        <v>52468.6</v>
      </c>
      <c r="CH525" s="315">
        <v>0</v>
      </c>
      <c r="CI525" s="315">
        <v>32399.599999999999</v>
      </c>
      <c r="CJ525" s="315">
        <v>795.7</v>
      </c>
      <c r="CK525" s="315">
        <v>134797.70000000001</v>
      </c>
      <c r="CL525" s="315">
        <v>0</v>
      </c>
      <c r="CM525" s="315">
        <v>0</v>
      </c>
      <c r="CN525" s="315">
        <v>15712.3</v>
      </c>
      <c r="CO525" s="315">
        <v>0</v>
      </c>
      <c r="CP525" s="315">
        <v>0</v>
      </c>
      <c r="CQ525" s="315">
        <v>2148.9</v>
      </c>
      <c r="CR525" s="315">
        <v>0</v>
      </c>
      <c r="CS525" s="315">
        <v>0</v>
      </c>
      <c r="CT525" s="315">
        <v>34124</v>
      </c>
      <c r="CU525" s="315">
        <v>0</v>
      </c>
      <c r="CV525" s="315">
        <v>0</v>
      </c>
      <c r="CW525" s="315">
        <v>0</v>
      </c>
      <c r="CX525" s="315">
        <v>5016</v>
      </c>
      <c r="CY525" s="315">
        <v>65365</v>
      </c>
      <c r="CZ525" s="315">
        <v>148029.70000000001</v>
      </c>
      <c r="DA525" s="315">
        <v>259472.8</v>
      </c>
      <c r="DB525" s="315">
        <v>747901.4</v>
      </c>
      <c r="DC525" s="315">
        <v>0</v>
      </c>
      <c r="DD525" s="315">
        <v>779542</v>
      </c>
      <c r="DE525" s="315">
        <v>967545.9</v>
      </c>
      <c r="DF525" s="315">
        <v>890.8</v>
      </c>
      <c r="DG525" s="315">
        <v>24307.8</v>
      </c>
      <c r="DH525" s="315">
        <v>7147.5</v>
      </c>
      <c r="DI525" s="315">
        <v>0</v>
      </c>
      <c r="DJ525" s="315">
        <v>538231.6</v>
      </c>
      <c r="DK525" s="315">
        <v>5221.2</v>
      </c>
      <c r="DL525" s="315">
        <v>85288.6</v>
      </c>
      <c r="DM525" s="315">
        <v>1724028</v>
      </c>
      <c r="DN525" s="315">
        <v>0</v>
      </c>
      <c r="DO525" s="315">
        <v>0</v>
      </c>
      <c r="DP525" s="315">
        <v>321.8</v>
      </c>
      <c r="DQ525" s="315">
        <v>0</v>
      </c>
      <c r="DR525" s="315">
        <v>2927.1</v>
      </c>
      <c r="DS525" s="315">
        <v>6454.8</v>
      </c>
      <c r="DT525" s="315">
        <v>0</v>
      </c>
      <c r="DU525" s="315">
        <v>252989.8</v>
      </c>
      <c r="DV525" s="315">
        <v>78554.8</v>
      </c>
      <c r="DW525" s="315">
        <v>9853.5</v>
      </c>
      <c r="DX525" s="315">
        <v>205149.8</v>
      </c>
      <c r="DY525" s="315">
        <v>273146.90000000002</v>
      </c>
      <c r="DZ525" s="315">
        <v>0</v>
      </c>
      <c r="EA525" s="315">
        <v>1056731.8999999999</v>
      </c>
      <c r="EB525" s="315">
        <v>1878.1</v>
      </c>
      <c r="EC525" s="315">
        <v>13623.4</v>
      </c>
      <c r="ED525" s="315">
        <v>0</v>
      </c>
      <c r="EE525" s="315">
        <v>5936.7</v>
      </c>
      <c r="EF525" s="315">
        <v>12935.1</v>
      </c>
      <c r="EG525" s="315">
        <v>211946.7</v>
      </c>
      <c r="EH525" s="315">
        <v>3354.8</v>
      </c>
      <c r="EI525" s="315">
        <v>60334.55</v>
      </c>
      <c r="EJ525" s="315">
        <v>0</v>
      </c>
      <c r="EK525" s="315">
        <v>982.3</v>
      </c>
      <c r="EL525" s="315">
        <v>0</v>
      </c>
      <c r="EM525" s="315">
        <v>14876.4</v>
      </c>
      <c r="EN525" s="315">
        <v>58559.8</v>
      </c>
      <c r="EO525" s="315">
        <v>498139.5</v>
      </c>
      <c r="EP525" s="315">
        <v>9333</v>
      </c>
      <c r="EQ525" s="315">
        <v>10271.6</v>
      </c>
      <c r="ER525" s="315">
        <v>120034.9</v>
      </c>
      <c r="ES525" s="315">
        <v>1341.9</v>
      </c>
      <c r="ET525" s="315">
        <v>4735.1000000000004</v>
      </c>
      <c r="EU525" s="315">
        <v>6430</v>
      </c>
      <c r="EV525" s="315">
        <v>0</v>
      </c>
      <c r="EW525" s="315">
        <v>0</v>
      </c>
      <c r="EX525" s="315">
        <v>125936.4</v>
      </c>
      <c r="EY525" s="315">
        <v>359119.7</v>
      </c>
      <c r="EZ525" s="315">
        <v>13739099.199999999</v>
      </c>
      <c r="FA525" s="315">
        <v>128250</v>
      </c>
      <c r="FB525" s="315">
        <v>13458.2</v>
      </c>
      <c r="FC525" s="315">
        <v>377818</v>
      </c>
      <c r="FD525" s="315">
        <v>34581.699999999997</v>
      </c>
      <c r="FE525" s="315">
        <v>610064.1</v>
      </c>
      <c r="FF525" s="315">
        <v>0</v>
      </c>
      <c r="FG525" s="315">
        <v>0</v>
      </c>
      <c r="FH525" s="315">
        <v>129881.2</v>
      </c>
      <c r="FI525" s="315">
        <v>0</v>
      </c>
      <c r="FJ525" s="315">
        <v>10898612.199999999</v>
      </c>
      <c r="FK525" s="315">
        <v>58367.9</v>
      </c>
      <c r="FL525" s="315">
        <v>669.65</v>
      </c>
      <c r="FM525" s="315">
        <v>27995.200000000001</v>
      </c>
      <c r="FN525" s="315">
        <v>280082.8</v>
      </c>
      <c r="FO525" s="315">
        <v>226149.6</v>
      </c>
      <c r="FP525" s="315">
        <v>1188.2</v>
      </c>
      <c r="FQ525" s="315">
        <v>22125.9</v>
      </c>
      <c r="FR525" s="315">
        <v>3525621.5</v>
      </c>
      <c r="FS525" s="315">
        <v>0</v>
      </c>
      <c r="FT525" s="315">
        <v>0</v>
      </c>
      <c r="FU525" s="315">
        <v>0</v>
      </c>
      <c r="FV525" s="315">
        <v>14295</v>
      </c>
      <c r="FW525" s="315">
        <v>0</v>
      </c>
      <c r="FX525" s="315">
        <v>268264.90000000002</v>
      </c>
      <c r="FY525" s="315">
        <v>122997.7</v>
      </c>
      <c r="FZ525" s="315">
        <v>0</v>
      </c>
      <c r="GA525" s="315">
        <v>0</v>
      </c>
      <c r="GB525" s="315">
        <v>0</v>
      </c>
      <c r="GC525" s="315">
        <v>0</v>
      </c>
      <c r="GD525" s="315">
        <v>0</v>
      </c>
      <c r="GE525" s="315">
        <v>201299</v>
      </c>
      <c r="GF525" s="315">
        <v>0</v>
      </c>
      <c r="GG525" s="315">
        <v>179710.3</v>
      </c>
      <c r="GH525" s="315">
        <v>503.9</v>
      </c>
      <c r="GI525" s="315">
        <v>66</v>
      </c>
      <c r="GJ525" s="315">
        <v>2433.6</v>
      </c>
      <c r="GK525" s="315">
        <v>4768038.2</v>
      </c>
      <c r="GL525" s="315">
        <v>43012.7</v>
      </c>
      <c r="GM525" s="315">
        <v>4938671.5</v>
      </c>
      <c r="GN525" s="315">
        <v>11655.4</v>
      </c>
      <c r="GO525" s="315">
        <v>197858.6</v>
      </c>
      <c r="GP525" s="315">
        <v>2841.9</v>
      </c>
      <c r="GQ525" s="315">
        <v>0</v>
      </c>
      <c r="GR525" s="315">
        <v>0</v>
      </c>
      <c r="GS525" s="315">
        <v>4086206.6</v>
      </c>
      <c r="GT525" s="315">
        <v>9665.6</v>
      </c>
      <c r="GU525" s="315">
        <v>602445.69999999995</v>
      </c>
      <c r="GV525" s="315">
        <v>0</v>
      </c>
      <c r="GW525" s="315">
        <v>0</v>
      </c>
      <c r="GX525" s="315">
        <v>308155.09999999998</v>
      </c>
      <c r="GY525" s="315">
        <v>0</v>
      </c>
      <c r="GZ525" s="315">
        <v>72241.8</v>
      </c>
      <c r="HA525" s="315">
        <v>130697.5</v>
      </c>
      <c r="HB525" s="315">
        <v>10552.6</v>
      </c>
      <c r="HC525" s="315">
        <v>171695.3</v>
      </c>
      <c r="HD525" s="315">
        <v>25199.5</v>
      </c>
      <c r="HE525" s="315">
        <v>0</v>
      </c>
      <c r="HF525" s="315">
        <v>9116.2000000000007</v>
      </c>
      <c r="HG525" s="315">
        <v>0</v>
      </c>
      <c r="HH525" s="315">
        <v>469049.2</v>
      </c>
      <c r="HI525" s="315">
        <v>103198.1</v>
      </c>
      <c r="HJ525" s="315">
        <v>86047.1</v>
      </c>
      <c r="HK525" s="315">
        <v>0</v>
      </c>
      <c r="HL525" s="315">
        <v>74203.399999999994</v>
      </c>
      <c r="HM525" s="315">
        <v>3458.5</v>
      </c>
      <c r="HN525" s="315">
        <v>155315.79999999999</v>
      </c>
      <c r="HO525" s="315">
        <v>3045</v>
      </c>
      <c r="HP525" s="315">
        <v>159643</v>
      </c>
      <c r="HQ525" s="315">
        <v>0</v>
      </c>
      <c r="HR525" s="315">
        <v>201440.9</v>
      </c>
      <c r="HS525" s="315">
        <v>0</v>
      </c>
      <c r="HT525" s="315">
        <v>253297.2</v>
      </c>
      <c r="HU525" s="315">
        <v>21129.200000000001</v>
      </c>
      <c r="HV525" s="315">
        <v>7504.5</v>
      </c>
      <c r="HW525" s="315">
        <v>4476051.8</v>
      </c>
      <c r="HX525" s="315">
        <v>25487.8</v>
      </c>
      <c r="HY525" s="315">
        <v>432226.6</v>
      </c>
      <c r="HZ525" s="315">
        <v>13156.3</v>
      </c>
      <c r="IA525" s="315">
        <v>0</v>
      </c>
      <c r="IB525" s="315">
        <v>41107.800000000003</v>
      </c>
      <c r="IC525" s="315">
        <v>386989.4</v>
      </c>
      <c r="ID525" s="315">
        <v>26921.200000000001</v>
      </c>
      <c r="IE525" s="315">
        <v>43750</v>
      </c>
      <c r="IF525" s="315">
        <v>8705.6</v>
      </c>
      <c r="IG525" s="315">
        <v>1742.4</v>
      </c>
      <c r="IH525" s="315">
        <v>0</v>
      </c>
      <c r="II525" s="315">
        <v>27639.599999999999</v>
      </c>
      <c r="IJ525" s="315">
        <v>261700.2</v>
      </c>
      <c r="IK525" s="315">
        <v>0</v>
      </c>
      <c r="IL525" s="315">
        <v>0</v>
      </c>
      <c r="IM525" s="315">
        <v>20840.099999999999</v>
      </c>
      <c r="IN525" s="315">
        <v>545921.69999999995</v>
      </c>
      <c r="IO525" s="315">
        <v>17045.8</v>
      </c>
      <c r="IP525" s="315">
        <v>16979.8</v>
      </c>
      <c r="IQ525" s="315">
        <v>0</v>
      </c>
      <c r="IR525" s="315">
        <v>417898.8</v>
      </c>
      <c r="IS525" s="315">
        <v>828677</v>
      </c>
      <c r="IT525" s="315">
        <v>68948.5</v>
      </c>
      <c r="IU525" s="315">
        <v>0</v>
      </c>
      <c r="IV525" s="315">
        <v>172772.5</v>
      </c>
      <c r="IW525" s="315">
        <v>65937.8</v>
      </c>
      <c r="IX525" s="315">
        <v>4</v>
      </c>
      <c r="IY525" s="315">
        <v>55.4</v>
      </c>
      <c r="IZ525" s="315">
        <v>0</v>
      </c>
      <c r="JA525" s="315">
        <v>2784.8</v>
      </c>
      <c r="JB525" s="315">
        <v>12448.8</v>
      </c>
      <c r="JC525" s="315">
        <v>14868.5</v>
      </c>
      <c r="JD525" s="315">
        <v>5253.4</v>
      </c>
      <c r="JE525" s="315">
        <v>115.7</v>
      </c>
      <c r="JF525" s="315">
        <v>0</v>
      </c>
      <c r="JG525" s="315">
        <v>118</v>
      </c>
      <c r="JH525" s="315">
        <v>131749.29999999999</v>
      </c>
      <c r="JI525" s="315">
        <v>702911</v>
      </c>
      <c r="JJ525" s="315">
        <v>6190.6</v>
      </c>
      <c r="JK525" s="315">
        <v>0</v>
      </c>
      <c r="JL525" s="315">
        <v>2376.5</v>
      </c>
      <c r="JM525" s="315">
        <v>0</v>
      </c>
      <c r="JN525" s="315">
        <v>0</v>
      </c>
      <c r="JO525" s="315">
        <v>246280.4</v>
      </c>
      <c r="JP525" s="315">
        <v>25199.8</v>
      </c>
      <c r="JQ525" s="315">
        <v>0</v>
      </c>
      <c r="JR525" s="315">
        <v>0</v>
      </c>
      <c r="JS525" s="315">
        <v>120234.2</v>
      </c>
      <c r="JT525" s="315">
        <v>58933.9</v>
      </c>
      <c r="JU525" s="315">
        <v>779.1</v>
      </c>
      <c r="JV525" s="315">
        <v>681922.7</v>
      </c>
      <c r="JW525" s="315">
        <v>2274.8000000000002</v>
      </c>
      <c r="JX525" s="315">
        <v>0</v>
      </c>
      <c r="JY525" s="315">
        <v>0</v>
      </c>
      <c r="JZ525" s="315">
        <v>41772.1</v>
      </c>
      <c r="KA525" s="315">
        <v>2314.6</v>
      </c>
      <c r="KB525" s="315">
        <v>2157.5</v>
      </c>
      <c r="KC525" s="315">
        <v>638514.19999999995</v>
      </c>
      <c r="KD525" s="315">
        <v>22623.8</v>
      </c>
      <c r="KE525" s="315">
        <v>313537.8</v>
      </c>
      <c r="KF525" s="315">
        <v>8063.6</v>
      </c>
      <c r="KG525" s="315">
        <v>19784.099999999999</v>
      </c>
      <c r="KH525" s="315">
        <v>0</v>
      </c>
      <c r="KI525" s="315">
        <v>3112.5</v>
      </c>
      <c r="KJ525" s="315">
        <v>0</v>
      </c>
      <c r="KK525" s="315">
        <v>0</v>
      </c>
      <c r="KL525" s="315">
        <v>0</v>
      </c>
      <c r="KM525" s="315">
        <v>5545.1</v>
      </c>
      <c r="KN525" s="315">
        <v>7691.5</v>
      </c>
      <c r="KO525" s="315">
        <v>314748</v>
      </c>
      <c r="KP525" s="315">
        <v>49298.8</v>
      </c>
      <c r="KQ525" s="315">
        <v>1558588.5</v>
      </c>
      <c r="KR525" s="315">
        <v>38661</v>
      </c>
      <c r="KS525" s="314">
        <v>18406.3</v>
      </c>
      <c r="KU525" s="312">
        <v>40</v>
      </c>
      <c r="KV525" s="312">
        <v>405</v>
      </c>
      <c r="KY525" s="312" t="s">
        <v>943</v>
      </c>
    </row>
    <row r="526" spans="1:311" x14ac:dyDescent="0.25">
      <c r="A526" s="321">
        <v>2023</v>
      </c>
      <c r="B526" s="320" t="s">
        <v>849</v>
      </c>
      <c r="C526" s="320" t="s">
        <v>882</v>
      </c>
      <c r="D526" s="320" t="s">
        <v>883</v>
      </c>
      <c r="E526" s="320" t="s">
        <v>846</v>
      </c>
      <c r="F526" s="319">
        <v>4400</v>
      </c>
      <c r="G526" s="319">
        <v>2560</v>
      </c>
      <c r="H526" s="319">
        <v>64100</v>
      </c>
      <c r="I526" s="319">
        <v>2825</v>
      </c>
      <c r="J526" s="319">
        <v>2285</v>
      </c>
      <c r="K526" s="319">
        <v>5137.2</v>
      </c>
      <c r="L526" s="319">
        <v>33465.949999999997</v>
      </c>
      <c r="M526" s="319">
        <v>22575</v>
      </c>
      <c r="N526" s="319">
        <v>30150</v>
      </c>
      <c r="O526" s="319">
        <v>356456.5</v>
      </c>
      <c r="P526" s="319">
        <v>13741</v>
      </c>
      <c r="Q526" s="319">
        <v>3337.5</v>
      </c>
      <c r="R526" s="319">
        <v>22098</v>
      </c>
      <c r="S526" s="319">
        <v>5184.5</v>
      </c>
      <c r="T526" s="319">
        <v>8332.5</v>
      </c>
      <c r="U526" s="319">
        <v>29605.7</v>
      </c>
      <c r="V526" s="319">
        <v>26567.3</v>
      </c>
      <c r="W526" s="319">
        <v>2820</v>
      </c>
      <c r="X526" s="319">
        <v>11450</v>
      </c>
      <c r="Y526" s="319">
        <v>1875</v>
      </c>
      <c r="Z526" s="319">
        <v>6200</v>
      </c>
      <c r="AA526" s="319">
        <v>170496.55</v>
      </c>
      <c r="AB526" s="319">
        <v>19033.95</v>
      </c>
      <c r="AC526" s="319">
        <v>23409.45</v>
      </c>
      <c r="AD526" s="319">
        <v>91750</v>
      </c>
      <c r="AE526" s="319">
        <v>1321.7</v>
      </c>
      <c r="AF526" s="319">
        <v>41252.050000000003</v>
      </c>
      <c r="AG526" s="319">
        <v>7005</v>
      </c>
      <c r="AH526" s="319">
        <v>3925</v>
      </c>
      <c r="AI526" s="319">
        <v>13350</v>
      </c>
      <c r="AJ526" s="319">
        <v>4520</v>
      </c>
      <c r="AK526" s="319">
        <v>4300</v>
      </c>
      <c r="AL526" s="319">
        <v>204002.45</v>
      </c>
      <c r="AM526" s="319">
        <v>2910</v>
      </c>
      <c r="AN526" s="319">
        <v>6040</v>
      </c>
      <c r="AO526" s="319">
        <v>2560</v>
      </c>
      <c r="AP526" s="319">
        <v>7200</v>
      </c>
      <c r="AQ526" s="319">
        <v>1375</v>
      </c>
      <c r="AR526" s="319">
        <v>2075</v>
      </c>
      <c r="AS526" s="319">
        <v>6150</v>
      </c>
      <c r="AT526" s="319">
        <v>3910</v>
      </c>
      <c r="AU526" s="319">
        <v>12605.45</v>
      </c>
      <c r="AV526" s="319">
        <v>1500</v>
      </c>
      <c r="AW526" s="319">
        <v>328969.5</v>
      </c>
      <c r="AX526" s="319">
        <v>1200</v>
      </c>
      <c r="AY526" s="319">
        <v>4292</v>
      </c>
      <c r="AZ526" s="319">
        <v>8410</v>
      </c>
      <c r="BA526" s="319">
        <v>560</v>
      </c>
      <c r="BB526" s="319">
        <v>1470</v>
      </c>
      <c r="BC526" s="319">
        <v>16600</v>
      </c>
      <c r="BD526" s="319">
        <v>868360.29</v>
      </c>
      <c r="BE526" s="319">
        <v>165744</v>
      </c>
      <c r="BF526" s="319">
        <v>11512.65</v>
      </c>
      <c r="BG526" s="319">
        <v>2400</v>
      </c>
      <c r="BH526" s="319">
        <v>480</v>
      </c>
      <c r="BI526" s="319">
        <v>96808.88</v>
      </c>
      <c r="BJ526" s="319">
        <v>1440</v>
      </c>
      <c r="BK526" s="319">
        <v>28160</v>
      </c>
      <c r="BL526" s="319">
        <v>1056</v>
      </c>
      <c r="BM526" s="319">
        <v>86576.7</v>
      </c>
      <c r="BN526" s="319">
        <v>24750</v>
      </c>
      <c r="BO526" s="319">
        <v>10450</v>
      </c>
      <c r="BP526" s="319">
        <v>46482.27</v>
      </c>
      <c r="BQ526" s="319">
        <v>2950</v>
      </c>
      <c r="BR526" s="319">
        <v>95701</v>
      </c>
      <c r="BS526" s="319">
        <v>7312.5</v>
      </c>
      <c r="BT526" s="319">
        <v>0</v>
      </c>
      <c r="BU526" s="319">
        <v>1250</v>
      </c>
      <c r="BV526" s="319">
        <v>9549</v>
      </c>
      <c r="BW526" s="319">
        <v>32373</v>
      </c>
      <c r="BX526" s="319">
        <v>39362.5</v>
      </c>
      <c r="BY526" s="319">
        <v>17523.099999999999</v>
      </c>
      <c r="BZ526" s="319">
        <v>11636.92</v>
      </c>
      <c r="CA526" s="319">
        <v>2883.5</v>
      </c>
      <c r="CB526" s="319">
        <v>2160</v>
      </c>
      <c r="CC526" s="319">
        <v>10755</v>
      </c>
      <c r="CD526" s="319">
        <v>6150</v>
      </c>
      <c r="CE526" s="319">
        <v>24200</v>
      </c>
      <c r="CF526" s="319">
        <v>44853.65</v>
      </c>
      <c r="CG526" s="319">
        <v>36558.51</v>
      </c>
      <c r="CH526" s="319">
        <v>7187</v>
      </c>
      <c r="CI526" s="319">
        <v>446213.3</v>
      </c>
      <c r="CJ526" s="319">
        <v>3850</v>
      </c>
      <c r="CK526" s="319">
        <v>2825.4</v>
      </c>
      <c r="CL526" s="319">
        <v>4080</v>
      </c>
      <c r="CM526" s="319">
        <v>791.35</v>
      </c>
      <c r="CN526" s="319">
        <v>140155.9</v>
      </c>
      <c r="CO526" s="319">
        <v>16750</v>
      </c>
      <c r="CP526" s="319">
        <v>3150</v>
      </c>
      <c r="CQ526" s="319">
        <v>15479.3</v>
      </c>
      <c r="CR526" s="319">
        <v>1600</v>
      </c>
      <c r="CS526" s="319">
        <v>2450</v>
      </c>
      <c r="CT526" s="319">
        <v>4675</v>
      </c>
      <c r="CU526" s="319">
        <v>725</v>
      </c>
      <c r="CV526" s="319">
        <v>2070</v>
      </c>
      <c r="CW526" s="319">
        <v>7134.1</v>
      </c>
      <c r="CX526" s="319">
        <v>14991</v>
      </c>
      <c r="CY526" s="319">
        <v>2640</v>
      </c>
      <c r="CZ526" s="319">
        <v>23765</v>
      </c>
      <c r="DA526" s="319">
        <v>11010</v>
      </c>
      <c r="DB526" s="319">
        <v>9275</v>
      </c>
      <c r="DC526" s="319">
        <v>11100</v>
      </c>
      <c r="DD526" s="319">
        <v>484849.72</v>
      </c>
      <c r="DE526" s="319">
        <v>36160</v>
      </c>
      <c r="DF526" s="319">
        <v>1460</v>
      </c>
      <c r="DG526" s="319">
        <v>2500</v>
      </c>
      <c r="DH526" s="319">
        <v>11500</v>
      </c>
      <c r="DI526" s="319">
        <v>5483.35</v>
      </c>
      <c r="DJ526" s="319">
        <v>9875</v>
      </c>
      <c r="DK526" s="319">
        <v>115301.95</v>
      </c>
      <c r="DL526" s="319">
        <v>39079.449999999997</v>
      </c>
      <c r="DM526" s="319">
        <v>4440</v>
      </c>
      <c r="DN526" s="319">
        <v>1710</v>
      </c>
      <c r="DO526" s="319">
        <v>4575</v>
      </c>
      <c r="DP526" s="319">
        <v>4480.5</v>
      </c>
      <c r="DQ526" s="319">
        <v>673.8</v>
      </c>
      <c r="DR526" s="319">
        <v>22061.200000000001</v>
      </c>
      <c r="DS526" s="319">
        <v>29245</v>
      </c>
      <c r="DT526" s="319">
        <v>18375</v>
      </c>
      <c r="DU526" s="319">
        <v>25545</v>
      </c>
      <c r="DV526" s="319">
        <v>5201.2</v>
      </c>
      <c r="DW526" s="319">
        <v>19667.25</v>
      </c>
      <c r="DX526" s="319">
        <v>18750</v>
      </c>
      <c r="DY526" s="319">
        <v>29420.55</v>
      </c>
      <c r="DZ526" s="319">
        <v>9210.2000000000007</v>
      </c>
      <c r="EA526" s="319">
        <v>127365.15</v>
      </c>
      <c r="EB526" s="319">
        <v>8100</v>
      </c>
      <c r="EC526" s="319">
        <v>8073</v>
      </c>
      <c r="ED526" s="319">
        <v>2695</v>
      </c>
      <c r="EE526" s="319">
        <v>4050</v>
      </c>
      <c r="EF526" s="319">
        <v>2004</v>
      </c>
      <c r="EG526" s="319">
        <v>95444.62</v>
      </c>
      <c r="EH526" s="319">
        <v>3756.65</v>
      </c>
      <c r="EI526" s="319">
        <v>1409320.52</v>
      </c>
      <c r="EJ526" s="319">
        <v>23695</v>
      </c>
      <c r="EK526" s="319">
        <v>1740</v>
      </c>
      <c r="EL526" s="319">
        <v>1550</v>
      </c>
      <c r="EM526" s="319">
        <v>14350</v>
      </c>
      <c r="EN526" s="319">
        <v>14000</v>
      </c>
      <c r="EO526" s="319">
        <v>40804.5</v>
      </c>
      <c r="EP526" s="319">
        <v>7350</v>
      </c>
      <c r="EQ526" s="319">
        <v>2284</v>
      </c>
      <c r="ER526" s="319">
        <v>97510.42</v>
      </c>
      <c r="ES526" s="319">
        <v>1000</v>
      </c>
      <c r="ET526" s="319">
        <v>11450</v>
      </c>
      <c r="EU526" s="319">
        <v>4939.3</v>
      </c>
      <c r="EV526" s="319">
        <v>960</v>
      </c>
      <c r="EW526" s="319">
        <v>10850</v>
      </c>
      <c r="EX526" s="319">
        <v>18450</v>
      </c>
      <c r="EY526" s="319">
        <v>53450</v>
      </c>
      <c r="EZ526" s="319">
        <v>10971327.449999999</v>
      </c>
      <c r="FA526" s="319">
        <v>321248.2</v>
      </c>
      <c r="FB526" s="319">
        <v>6040</v>
      </c>
      <c r="FC526" s="319">
        <v>190761.94</v>
      </c>
      <c r="FD526" s="319">
        <v>35952.400000000001</v>
      </c>
      <c r="FE526" s="319">
        <v>45450</v>
      </c>
      <c r="FF526" s="319">
        <v>15450</v>
      </c>
      <c r="FG526" s="319">
        <v>990</v>
      </c>
      <c r="FH526" s="319">
        <v>1370577.1</v>
      </c>
      <c r="FI526" s="319">
        <v>4901.75</v>
      </c>
      <c r="FJ526" s="319">
        <v>17550</v>
      </c>
      <c r="FK526" s="319">
        <v>904.4</v>
      </c>
      <c r="FL526" s="319">
        <v>480</v>
      </c>
      <c r="FM526" s="319">
        <v>28450</v>
      </c>
      <c r="FN526" s="319">
        <v>41890.050000000003</v>
      </c>
      <c r="FO526" s="319">
        <v>4760</v>
      </c>
      <c r="FP526" s="319">
        <v>3090</v>
      </c>
      <c r="FQ526" s="319">
        <v>3150</v>
      </c>
      <c r="FR526" s="319">
        <v>147605.65</v>
      </c>
      <c r="FS526" s="319">
        <v>7450</v>
      </c>
      <c r="FT526" s="319">
        <v>5946.5</v>
      </c>
      <c r="FU526" s="319">
        <v>7999.4</v>
      </c>
      <c r="FV526" s="319">
        <v>8998.2999999999993</v>
      </c>
      <c r="FW526" s="319">
        <v>200</v>
      </c>
      <c r="FX526" s="319">
        <v>58750</v>
      </c>
      <c r="FY526" s="319">
        <v>20675.27</v>
      </c>
      <c r="FZ526" s="319">
        <v>2600</v>
      </c>
      <c r="GA526" s="319">
        <v>1181.3499999999999</v>
      </c>
      <c r="GB526" s="319">
        <v>1775</v>
      </c>
      <c r="GC526" s="319">
        <v>2460</v>
      </c>
      <c r="GD526" s="319">
        <v>4200</v>
      </c>
      <c r="GE526" s="319">
        <v>27789.9</v>
      </c>
      <c r="GF526" s="319">
        <v>5952.8</v>
      </c>
      <c r="GG526" s="319">
        <v>32470</v>
      </c>
      <c r="GH526" s="319">
        <v>2725</v>
      </c>
      <c r="GI526" s="319">
        <v>16650</v>
      </c>
      <c r="GJ526" s="319">
        <v>4680</v>
      </c>
      <c r="GK526" s="319">
        <v>2213301.5</v>
      </c>
      <c r="GL526" s="319">
        <v>6390</v>
      </c>
      <c r="GM526" s="319">
        <v>55000</v>
      </c>
      <c r="GN526" s="319">
        <v>10600</v>
      </c>
      <c r="GO526" s="319">
        <v>73685.149999999994</v>
      </c>
      <c r="GP526" s="319">
        <v>670</v>
      </c>
      <c r="GQ526" s="319">
        <v>160</v>
      </c>
      <c r="GR526" s="319">
        <v>75558.600000000006</v>
      </c>
      <c r="GS526" s="319">
        <v>62980</v>
      </c>
      <c r="GT526" s="319">
        <v>2175</v>
      </c>
      <c r="GU526" s="319">
        <v>72350</v>
      </c>
      <c r="GV526" s="319">
        <v>2460</v>
      </c>
      <c r="GW526" s="319">
        <v>2115</v>
      </c>
      <c r="GX526" s="319">
        <v>75632</v>
      </c>
      <c r="GY526" s="319">
        <v>3983.35</v>
      </c>
      <c r="GZ526" s="319">
        <v>844898.8</v>
      </c>
      <c r="HA526" s="319">
        <v>2020158.42</v>
      </c>
      <c r="HB526" s="319">
        <v>2525</v>
      </c>
      <c r="HC526" s="319">
        <v>48150</v>
      </c>
      <c r="HD526" s="319">
        <v>1840</v>
      </c>
      <c r="HE526" s="319">
        <v>8140</v>
      </c>
      <c r="HF526" s="319">
        <v>3030</v>
      </c>
      <c r="HG526" s="319">
        <v>7387.5</v>
      </c>
      <c r="HH526" s="319">
        <v>76849.75</v>
      </c>
      <c r="HI526" s="319">
        <v>21921.200000000001</v>
      </c>
      <c r="HJ526" s="319">
        <v>15426</v>
      </c>
      <c r="HK526" s="319">
        <v>4250</v>
      </c>
      <c r="HL526" s="319">
        <v>8920</v>
      </c>
      <c r="HM526" s="319">
        <v>6500</v>
      </c>
      <c r="HN526" s="319">
        <v>3450</v>
      </c>
      <c r="HO526" s="319">
        <v>9989</v>
      </c>
      <c r="HP526" s="319">
        <v>57803.85</v>
      </c>
      <c r="HQ526" s="319">
        <v>1175</v>
      </c>
      <c r="HR526" s="319">
        <v>21060</v>
      </c>
      <c r="HS526" s="319">
        <v>1625</v>
      </c>
      <c r="HT526" s="319">
        <v>49080</v>
      </c>
      <c r="HU526" s="319">
        <v>1675</v>
      </c>
      <c r="HV526" s="319">
        <v>22550</v>
      </c>
      <c r="HW526" s="319">
        <v>70100</v>
      </c>
      <c r="HX526" s="319">
        <v>3995</v>
      </c>
      <c r="HY526" s="319">
        <v>196706.8</v>
      </c>
      <c r="HZ526" s="319">
        <v>10331</v>
      </c>
      <c r="IA526" s="319">
        <v>1350</v>
      </c>
      <c r="IB526" s="319">
        <v>21426</v>
      </c>
      <c r="IC526" s="319">
        <v>141416.79999999999</v>
      </c>
      <c r="ID526" s="319">
        <v>15714.35</v>
      </c>
      <c r="IE526" s="319">
        <v>57302.65</v>
      </c>
      <c r="IF526" s="319">
        <v>2850</v>
      </c>
      <c r="IG526" s="319">
        <v>4000.5</v>
      </c>
      <c r="IH526" s="319">
        <v>0</v>
      </c>
      <c r="II526" s="319">
        <v>4040</v>
      </c>
      <c r="IJ526" s="319">
        <v>1703548.9</v>
      </c>
      <c r="IK526" s="319">
        <v>1500</v>
      </c>
      <c r="IL526" s="319">
        <v>2200</v>
      </c>
      <c r="IM526" s="319">
        <v>7500</v>
      </c>
      <c r="IN526" s="319">
        <v>79877.149999999994</v>
      </c>
      <c r="IO526" s="319">
        <v>10280</v>
      </c>
      <c r="IP526" s="319">
        <v>5980</v>
      </c>
      <c r="IQ526" s="319">
        <v>3375</v>
      </c>
      <c r="IR526" s="319">
        <v>81017</v>
      </c>
      <c r="IS526" s="319">
        <v>227528.65</v>
      </c>
      <c r="IT526" s="319">
        <v>28575</v>
      </c>
      <c r="IU526" s="319">
        <v>52716.35</v>
      </c>
      <c r="IV526" s="319">
        <v>20365</v>
      </c>
      <c r="IW526" s="319">
        <v>1750</v>
      </c>
      <c r="IX526" s="319">
        <v>1250</v>
      </c>
      <c r="IY526" s="319">
        <v>109005.95</v>
      </c>
      <c r="IZ526" s="319">
        <v>37430</v>
      </c>
      <c r="JA526" s="319">
        <v>4575</v>
      </c>
      <c r="JB526" s="319">
        <v>2280</v>
      </c>
      <c r="JC526" s="319">
        <v>4675</v>
      </c>
      <c r="JD526" s="319">
        <v>510</v>
      </c>
      <c r="JE526" s="319">
        <v>960</v>
      </c>
      <c r="JF526" s="319">
        <v>21264.75</v>
      </c>
      <c r="JG526" s="319">
        <v>1380</v>
      </c>
      <c r="JH526" s="319">
        <v>9650</v>
      </c>
      <c r="JI526" s="319">
        <v>3945</v>
      </c>
      <c r="JJ526" s="319">
        <v>10819</v>
      </c>
      <c r="JK526" s="319">
        <v>2375</v>
      </c>
      <c r="JL526" s="319">
        <v>3850</v>
      </c>
      <c r="JM526" s="319">
        <v>525</v>
      </c>
      <c r="JN526" s="319">
        <v>2700</v>
      </c>
      <c r="JO526" s="319">
        <v>32421.9</v>
      </c>
      <c r="JP526" s="319">
        <v>4120</v>
      </c>
      <c r="JQ526" s="319">
        <v>5800</v>
      </c>
      <c r="JR526" s="319">
        <v>840</v>
      </c>
      <c r="JS526" s="319">
        <v>95461.25</v>
      </c>
      <c r="JT526" s="319">
        <v>3360</v>
      </c>
      <c r="JU526" s="319">
        <v>450</v>
      </c>
      <c r="JV526" s="319">
        <v>68100</v>
      </c>
      <c r="JW526" s="319">
        <v>387399</v>
      </c>
      <c r="JX526" s="319">
        <v>56930.8</v>
      </c>
      <c r="JY526" s="319">
        <v>200</v>
      </c>
      <c r="JZ526" s="319">
        <v>375</v>
      </c>
      <c r="KA526" s="319">
        <v>10465</v>
      </c>
      <c r="KB526" s="319">
        <v>5240</v>
      </c>
      <c r="KC526" s="319">
        <v>3750</v>
      </c>
      <c r="KD526" s="319">
        <v>4170</v>
      </c>
      <c r="KE526" s="319">
        <v>33945</v>
      </c>
      <c r="KF526" s="319">
        <v>3100</v>
      </c>
      <c r="KG526" s="319">
        <v>8600</v>
      </c>
      <c r="KH526" s="319">
        <v>6800</v>
      </c>
      <c r="KI526" s="319">
        <v>7530</v>
      </c>
      <c r="KJ526" s="319">
        <v>7150</v>
      </c>
      <c r="KK526" s="319">
        <v>1678.49</v>
      </c>
      <c r="KL526" s="319">
        <v>3090</v>
      </c>
      <c r="KM526" s="319">
        <v>5650</v>
      </c>
      <c r="KN526" s="319">
        <v>4150</v>
      </c>
      <c r="KO526" s="319">
        <v>236357.85</v>
      </c>
      <c r="KP526" s="319">
        <v>13472.39</v>
      </c>
      <c r="KQ526" s="319">
        <v>324379.05</v>
      </c>
      <c r="KR526" s="319">
        <v>93651.5</v>
      </c>
      <c r="KS526" s="318">
        <v>56874.87</v>
      </c>
      <c r="KU526" s="312">
        <v>40</v>
      </c>
      <c r="KV526" s="312">
        <v>406</v>
      </c>
      <c r="KY526" s="312" t="s">
        <v>943</v>
      </c>
    </row>
    <row r="527" spans="1:311" x14ac:dyDescent="0.25">
      <c r="A527" s="317">
        <v>2023</v>
      </c>
      <c r="B527" s="316" t="s">
        <v>849</v>
      </c>
      <c r="C527" s="316" t="s">
        <v>882</v>
      </c>
      <c r="D527" s="316" t="s">
        <v>881</v>
      </c>
      <c r="E527" s="316" t="s">
        <v>846</v>
      </c>
      <c r="F527" s="315">
        <v>0</v>
      </c>
      <c r="G527" s="315">
        <v>0</v>
      </c>
      <c r="H527" s="315">
        <v>99047.35</v>
      </c>
      <c r="I527" s="315">
        <v>1138.3399999999999</v>
      </c>
      <c r="J527" s="315">
        <v>0</v>
      </c>
      <c r="K527" s="315">
        <v>0</v>
      </c>
      <c r="L527" s="315">
        <v>1225.52</v>
      </c>
      <c r="M527" s="315">
        <v>687.16</v>
      </c>
      <c r="N527" s="315">
        <v>9483.0300000000007</v>
      </c>
      <c r="O527" s="315">
        <v>18450.41</v>
      </c>
      <c r="P527" s="315">
        <v>1757.59</v>
      </c>
      <c r="Q527" s="315">
        <v>0</v>
      </c>
      <c r="R527" s="315">
        <v>17148.919999999998</v>
      </c>
      <c r="S527" s="315">
        <v>2708.92</v>
      </c>
      <c r="T527" s="315">
        <v>911.75</v>
      </c>
      <c r="U527" s="315">
        <v>140.05000000000001</v>
      </c>
      <c r="V527" s="315">
        <v>3077.18</v>
      </c>
      <c r="W527" s="315">
        <v>0</v>
      </c>
      <c r="X527" s="315">
        <v>30223.71</v>
      </c>
      <c r="Y527" s="315">
        <v>0</v>
      </c>
      <c r="Z527" s="315">
        <v>0</v>
      </c>
      <c r="AA527" s="315">
        <v>59026.01</v>
      </c>
      <c r="AB527" s="315">
        <v>0</v>
      </c>
      <c r="AC527" s="315">
        <v>0</v>
      </c>
      <c r="AD527" s="315">
        <v>400778.19</v>
      </c>
      <c r="AE527" s="315">
        <v>4991.76</v>
      </c>
      <c r="AF527" s="315">
        <v>0</v>
      </c>
      <c r="AG527" s="315">
        <v>0</v>
      </c>
      <c r="AH527" s="315">
        <v>0</v>
      </c>
      <c r="AI527" s="315">
        <v>5988.37</v>
      </c>
      <c r="AJ527" s="315">
        <v>257.3</v>
      </c>
      <c r="AK527" s="315">
        <v>2946.1</v>
      </c>
      <c r="AL527" s="315">
        <v>33134.18</v>
      </c>
      <c r="AM527" s="315">
        <v>0</v>
      </c>
      <c r="AN527" s="315">
        <v>1304.58</v>
      </c>
      <c r="AO527" s="315">
        <v>505.07</v>
      </c>
      <c r="AP527" s="315">
        <v>11084.02</v>
      </c>
      <c r="AQ527" s="315">
        <v>0</v>
      </c>
      <c r="AR527" s="315">
        <v>964.09</v>
      </c>
      <c r="AS527" s="315">
        <v>2479.15</v>
      </c>
      <c r="AT527" s="315">
        <v>0</v>
      </c>
      <c r="AU527" s="315">
        <v>1282.55</v>
      </c>
      <c r="AV527" s="315">
        <v>159997.62</v>
      </c>
      <c r="AW527" s="315">
        <v>39623.06</v>
      </c>
      <c r="AX527" s="315">
        <v>0</v>
      </c>
      <c r="AY527" s="315">
        <v>0</v>
      </c>
      <c r="AZ527" s="315">
        <v>24233.33</v>
      </c>
      <c r="BA527" s="315">
        <v>773.01</v>
      </c>
      <c r="BB527" s="315">
        <v>0</v>
      </c>
      <c r="BC527" s="315">
        <v>19707.330000000002</v>
      </c>
      <c r="BD527" s="315">
        <v>24649.81</v>
      </c>
      <c r="BE527" s="315">
        <v>11503.31</v>
      </c>
      <c r="BF527" s="315">
        <v>2276.8200000000002</v>
      </c>
      <c r="BG527" s="315">
        <v>0</v>
      </c>
      <c r="BH527" s="315">
        <v>0</v>
      </c>
      <c r="BI527" s="315">
        <v>50235.63</v>
      </c>
      <c r="BJ527" s="315">
        <v>0</v>
      </c>
      <c r="BK527" s="315">
        <v>62079.8</v>
      </c>
      <c r="BL527" s="315">
        <v>4825.34</v>
      </c>
      <c r="BM527" s="315">
        <v>0</v>
      </c>
      <c r="BN527" s="315">
        <v>46511.49</v>
      </c>
      <c r="BO527" s="315">
        <v>38409.35</v>
      </c>
      <c r="BP527" s="315">
        <v>61669.24</v>
      </c>
      <c r="BQ527" s="315">
        <v>5155.8100000000004</v>
      </c>
      <c r="BR527" s="315">
        <v>561.05999999999995</v>
      </c>
      <c r="BS527" s="315">
        <v>2301</v>
      </c>
      <c r="BT527" s="315">
        <v>0</v>
      </c>
      <c r="BU527" s="315">
        <v>0</v>
      </c>
      <c r="BV527" s="315">
        <v>6523.92</v>
      </c>
      <c r="BW527" s="315">
        <v>14723.17</v>
      </c>
      <c r="BX527" s="315">
        <v>8399.59</v>
      </c>
      <c r="BY527" s="315">
        <v>38116.120000000003</v>
      </c>
      <c r="BZ527" s="315">
        <v>3731.41</v>
      </c>
      <c r="CA527" s="315">
        <v>474.07</v>
      </c>
      <c r="CB527" s="315">
        <v>2955.26</v>
      </c>
      <c r="CC527" s="315">
        <v>18256.63</v>
      </c>
      <c r="CD527" s="315">
        <v>1926.38</v>
      </c>
      <c r="CE527" s="315">
        <v>0</v>
      </c>
      <c r="CF527" s="315">
        <v>19206.82</v>
      </c>
      <c r="CG527" s="315">
        <v>0</v>
      </c>
      <c r="CH527" s="315">
        <v>2519.4499999999998</v>
      </c>
      <c r="CI527" s="315">
        <v>85166.23</v>
      </c>
      <c r="CJ527" s="315">
        <v>0</v>
      </c>
      <c r="CK527" s="315">
        <v>15.83</v>
      </c>
      <c r="CL527" s="315">
        <v>2314.04</v>
      </c>
      <c r="CM527" s="315">
        <v>0</v>
      </c>
      <c r="CN527" s="315">
        <v>33963.589999999997</v>
      </c>
      <c r="CO527" s="315">
        <v>15569.4</v>
      </c>
      <c r="CP527" s="315">
        <v>5781.31</v>
      </c>
      <c r="CQ527" s="315">
        <v>4565.8999999999996</v>
      </c>
      <c r="CR527" s="315">
        <v>0</v>
      </c>
      <c r="CS527" s="315">
        <v>0</v>
      </c>
      <c r="CT527" s="315">
        <v>15022.69</v>
      </c>
      <c r="CU527" s="315">
        <v>0</v>
      </c>
      <c r="CV527" s="315">
        <v>0</v>
      </c>
      <c r="CW527" s="315">
        <v>37949.4</v>
      </c>
      <c r="CX527" s="315">
        <v>3707.56</v>
      </c>
      <c r="CY527" s="315">
        <v>0</v>
      </c>
      <c r="CZ527" s="315">
        <v>265780.96000000002</v>
      </c>
      <c r="DA527" s="315">
        <v>567.11</v>
      </c>
      <c r="DB527" s="315">
        <v>29323.51</v>
      </c>
      <c r="DC527" s="315">
        <v>3067.46</v>
      </c>
      <c r="DD527" s="315">
        <v>59962.04</v>
      </c>
      <c r="DE527" s="315">
        <v>174569.36</v>
      </c>
      <c r="DF527" s="315">
        <v>1110.5</v>
      </c>
      <c r="DG527" s="315">
        <v>6253.57</v>
      </c>
      <c r="DH527" s="315">
        <v>394.59</v>
      </c>
      <c r="DI527" s="315">
        <v>1233.4000000000001</v>
      </c>
      <c r="DJ527" s="315">
        <v>4885.68</v>
      </c>
      <c r="DK527" s="315">
        <v>0</v>
      </c>
      <c r="DL527" s="315">
        <v>0</v>
      </c>
      <c r="DM527" s="315">
        <v>19554.150000000001</v>
      </c>
      <c r="DN527" s="315">
        <v>0</v>
      </c>
      <c r="DO527" s="315">
        <v>3431.41</v>
      </c>
      <c r="DP527" s="315">
        <v>3151.83</v>
      </c>
      <c r="DQ527" s="315">
        <v>1573.51</v>
      </c>
      <c r="DR527" s="315">
        <v>18677.52</v>
      </c>
      <c r="DS527" s="315">
        <v>9375.27</v>
      </c>
      <c r="DT527" s="315">
        <v>40479.339999999997</v>
      </c>
      <c r="DU527" s="315">
        <v>12915.81</v>
      </c>
      <c r="DV527" s="315">
        <v>272.25</v>
      </c>
      <c r="DW527" s="315">
        <v>67.849999999999994</v>
      </c>
      <c r="DX527" s="315">
        <v>0</v>
      </c>
      <c r="DY527" s="315">
        <v>3827.03</v>
      </c>
      <c r="DZ527" s="315">
        <v>0</v>
      </c>
      <c r="EA527" s="315">
        <v>201563.72</v>
      </c>
      <c r="EB527" s="315">
        <v>2916.33</v>
      </c>
      <c r="EC527" s="315">
        <v>1229.79</v>
      </c>
      <c r="ED527" s="315">
        <v>1101.7</v>
      </c>
      <c r="EE527" s="315">
        <v>1270.8499999999999</v>
      </c>
      <c r="EF527" s="315">
        <v>13.33</v>
      </c>
      <c r="EG527" s="315">
        <v>21206.959999999999</v>
      </c>
      <c r="EH527" s="315">
        <v>0</v>
      </c>
      <c r="EI527" s="315">
        <v>5879.92</v>
      </c>
      <c r="EJ527" s="315">
        <v>113227.04</v>
      </c>
      <c r="EK527" s="315">
        <v>813.77</v>
      </c>
      <c r="EL527" s="315">
        <v>0</v>
      </c>
      <c r="EM527" s="315">
        <v>4347.8</v>
      </c>
      <c r="EN527" s="315">
        <v>6094.7</v>
      </c>
      <c r="EO527" s="315">
        <v>10105.86</v>
      </c>
      <c r="EP527" s="315">
        <v>32.26</v>
      </c>
      <c r="EQ527" s="315">
        <v>6796.24</v>
      </c>
      <c r="ER527" s="315">
        <v>10149.950000000001</v>
      </c>
      <c r="ES527" s="315">
        <v>710.4</v>
      </c>
      <c r="ET527" s="315">
        <v>254.07</v>
      </c>
      <c r="EU527" s="315">
        <v>6344.85</v>
      </c>
      <c r="EV527" s="315">
        <v>113.94</v>
      </c>
      <c r="EW527" s="315">
        <v>1822.03</v>
      </c>
      <c r="EX527" s="315">
        <v>17360.28</v>
      </c>
      <c r="EY527" s="315">
        <v>0</v>
      </c>
      <c r="EZ527" s="315">
        <v>1965143.05</v>
      </c>
      <c r="FA527" s="315">
        <v>3259.95</v>
      </c>
      <c r="FB527" s="315">
        <v>3343.52</v>
      </c>
      <c r="FC527" s="315">
        <v>38025.230000000003</v>
      </c>
      <c r="FD527" s="315">
        <v>343.94</v>
      </c>
      <c r="FE527" s="315">
        <v>0</v>
      </c>
      <c r="FF527" s="315">
        <v>216230.27</v>
      </c>
      <c r="FG527" s="315">
        <v>5065.57</v>
      </c>
      <c r="FH527" s="315">
        <v>22628.61</v>
      </c>
      <c r="FI527" s="315">
        <v>5301.65</v>
      </c>
      <c r="FJ527" s="315">
        <v>2326.1999999999998</v>
      </c>
      <c r="FK527" s="315">
        <v>8558.73</v>
      </c>
      <c r="FL527" s="315">
        <v>1761.67</v>
      </c>
      <c r="FM527" s="315">
        <v>45868.36</v>
      </c>
      <c r="FN527" s="315">
        <v>0</v>
      </c>
      <c r="FO527" s="315">
        <v>177.12</v>
      </c>
      <c r="FP527" s="315">
        <v>0</v>
      </c>
      <c r="FQ527" s="315">
        <v>0</v>
      </c>
      <c r="FR527" s="315">
        <v>48994.89</v>
      </c>
      <c r="FS527" s="315">
        <v>11838.38</v>
      </c>
      <c r="FT527" s="315">
        <v>2026.71</v>
      </c>
      <c r="FU527" s="315">
        <v>3960.64</v>
      </c>
      <c r="FV527" s="315">
        <v>2221.9299999999998</v>
      </c>
      <c r="FW527" s="315">
        <v>0</v>
      </c>
      <c r="FX527" s="315">
        <v>4770</v>
      </c>
      <c r="FY527" s="315">
        <v>171913.1</v>
      </c>
      <c r="FZ527" s="315">
        <v>19573.59</v>
      </c>
      <c r="GA527" s="315">
        <v>4258.5</v>
      </c>
      <c r="GB527" s="315">
        <v>0</v>
      </c>
      <c r="GC527" s="315">
        <v>0</v>
      </c>
      <c r="GD527" s="315">
        <v>6425</v>
      </c>
      <c r="GE527" s="315">
        <v>4185.05</v>
      </c>
      <c r="GF527" s="315">
        <v>2191.33</v>
      </c>
      <c r="GG527" s="315">
        <v>17664.240000000002</v>
      </c>
      <c r="GH527" s="315">
        <v>8704.36</v>
      </c>
      <c r="GI527" s="315">
        <v>15712.16</v>
      </c>
      <c r="GJ527" s="315">
        <v>1072.75</v>
      </c>
      <c r="GK527" s="315">
        <v>306413.38</v>
      </c>
      <c r="GL527" s="315">
        <v>1803.72</v>
      </c>
      <c r="GM527" s="315">
        <v>45877.11</v>
      </c>
      <c r="GN527" s="315">
        <v>1421.99</v>
      </c>
      <c r="GO527" s="315">
        <v>186298.55</v>
      </c>
      <c r="GP527" s="315">
        <v>0</v>
      </c>
      <c r="GQ527" s="315">
        <v>0</v>
      </c>
      <c r="GR527" s="315">
        <v>0</v>
      </c>
      <c r="GS527" s="315">
        <v>201793.85</v>
      </c>
      <c r="GT527" s="315">
        <v>0</v>
      </c>
      <c r="GU527" s="315">
        <v>155889.44</v>
      </c>
      <c r="GV527" s="315">
        <v>0</v>
      </c>
      <c r="GW527" s="315">
        <v>0</v>
      </c>
      <c r="GX527" s="315">
        <v>0</v>
      </c>
      <c r="GY527" s="315">
        <v>0</v>
      </c>
      <c r="GZ527" s="315">
        <v>1518.08</v>
      </c>
      <c r="HA527" s="315">
        <v>0</v>
      </c>
      <c r="HB527" s="315">
        <v>578.27</v>
      </c>
      <c r="HC527" s="315">
        <v>48035.55</v>
      </c>
      <c r="HD527" s="315">
        <v>345.28</v>
      </c>
      <c r="HE527" s="315">
        <v>0</v>
      </c>
      <c r="HF527" s="315">
        <v>0</v>
      </c>
      <c r="HG527" s="315">
        <v>4235.54</v>
      </c>
      <c r="HH527" s="315">
        <v>107270.34</v>
      </c>
      <c r="HI527" s="315">
        <v>42437.29</v>
      </c>
      <c r="HJ527" s="315">
        <v>12060.85</v>
      </c>
      <c r="HK527" s="315">
        <v>14571.13</v>
      </c>
      <c r="HL527" s="315">
        <v>13408.76</v>
      </c>
      <c r="HM527" s="315">
        <v>1733.2</v>
      </c>
      <c r="HN527" s="315">
        <v>359.33</v>
      </c>
      <c r="HO527" s="315">
        <v>0</v>
      </c>
      <c r="HP527" s="315">
        <v>0</v>
      </c>
      <c r="HQ527" s="315">
        <v>0</v>
      </c>
      <c r="HR527" s="315">
        <v>60741.61</v>
      </c>
      <c r="HS527" s="315">
        <v>22119.9</v>
      </c>
      <c r="HT527" s="315">
        <v>132294.89000000001</v>
      </c>
      <c r="HU527" s="315">
        <v>1205.05</v>
      </c>
      <c r="HV527" s="315">
        <v>3238.17</v>
      </c>
      <c r="HW527" s="315">
        <v>0</v>
      </c>
      <c r="HX527" s="315">
        <v>3358.65</v>
      </c>
      <c r="HY527" s="315">
        <v>238519.38</v>
      </c>
      <c r="HZ527" s="315">
        <v>7823.4</v>
      </c>
      <c r="IA527" s="315">
        <v>0</v>
      </c>
      <c r="IB527" s="315">
        <v>1782.51</v>
      </c>
      <c r="IC527" s="315">
        <v>27966.16</v>
      </c>
      <c r="ID527" s="315">
        <v>4952.38</v>
      </c>
      <c r="IE527" s="315">
        <v>24896.83</v>
      </c>
      <c r="IF527" s="315">
        <v>1077.3599999999999</v>
      </c>
      <c r="IG527" s="315">
        <v>1494.65</v>
      </c>
      <c r="IH527" s="315">
        <v>0</v>
      </c>
      <c r="II527" s="315">
        <v>1351.14</v>
      </c>
      <c r="IJ527" s="315">
        <v>239.91</v>
      </c>
      <c r="IK527" s="315">
        <v>0</v>
      </c>
      <c r="IL527" s="315">
        <v>0</v>
      </c>
      <c r="IM527" s="315">
        <v>4969.08</v>
      </c>
      <c r="IN527" s="315">
        <v>2131.08</v>
      </c>
      <c r="IO527" s="315">
        <v>3932.78</v>
      </c>
      <c r="IP527" s="315">
        <v>1219.8900000000001</v>
      </c>
      <c r="IQ527" s="315">
        <v>20275.7</v>
      </c>
      <c r="IR527" s="315">
        <v>4342.91</v>
      </c>
      <c r="IS527" s="315">
        <v>1215.18</v>
      </c>
      <c r="IT527" s="315">
        <v>39693.14</v>
      </c>
      <c r="IU527" s="315">
        <v>0</v>
      </c>
      <c r="IV527" s="315">
        <v>10803.51</v>
      </c>
      <c r="IW527" s="315">
        <v>0</v>
      </c>
      <c r="IX527" s="315">
        <v>0</v>
      </c>
      <c r="IY527" s="315">
        <v>12865.66</v>
      </c>
      <c r="IZ527" s="315">
        <v>14580.44</v>
      </c>
      <c r="JA527" s="315">
        <v>1886.67</v>
      </c>
      <c r="JB527" s="315">
        <v>6029.31</v>
      </c>
      <c r="JC527" s="315">
        <v>0</v>
      </c>
      <c r="JD527" s="315">
        <v>0</v>
      </c>
      <c r="JE527" s="315">
        <v>491.65</v>
      </c>
      <c r="JF527" s="315">
        <v>610.4</v>
      </c>
      <c r="JG527" s="315">
        <v>0</v>
      </c>
      <c r="JH527" s="315">
        <v>566.16999999999996</v>
      </c>
      <c r="JI527" s="315">
        <v>24650.97</v>
      </c>
      <c r="JJ527" s="315">
        <v>0</v>
      </c>
      <c r="JK527" s="315">
        <v>9740.76</v>
      </c>
      <c r="JL527" s="315">
        <v>3351.92</v>
      </c>
      <c r="JM527" s="315">
        <v>0</v>
      </c>
      <c r="JN527" s="315">
        <v>2609.14</v>
      </c>
      <c r="JO527" s="315">
        <v>12137.79</v>
      </c>
      <c r="JP527" s="315">
        <v>2425.1999999999998</v>
      </c>
      <c r="JQ527" s="315">
        <v>1724.6</v>
      </c>
      <c r="JR527" s="315">
        <v>2478.0700000000002</v>
      </c>
      <c r="JS527" s="315">
        <v>54573.9</v>
      </c>
      <c r="JT527" s="315">
        <v>3895.36</v>
      </c>
      <c r="JU527" s="315">
        <v>0</v>
      </c>
      <c r="JV527" s="315">
        <v>149000.74</v>
      </c>
      <c r="JW527" s="315">
        <v>14875.62</v>
      </c>
      <c r="JX527" s="315">
        <v>10006.18</v>
      </c>
      <c r="JY527" s="315">
        <v>0</v>
      </c>
      <c r="JZ527" s="315">
        <v>0</v>
      </c>
      <c r="KA527" s="315">
        <v>2677.94</v>
      </c>
      <c r="KB527" s="315">
        <v>289585.56</v>
      </c>
      <c r="KC527" s="315">
        <v>0</v>
      </c>
      <c r="KD527" s="315">
        <v>0</v>
      </c>
      <c r="KE527" s="315">
        <v>68191</v>
      </c>
      <c r="KF527" s="315">
        <v>2727.24</v>
      </c>
      <c r="KG527" s="315">
        <v>3973.35</v>
      </c>
      <c r="KH527" s="315">
        <v>207.6</v>
      </c>
      <c r="KI527" s="315">
        <v>32373.1</v>
      </c>
      <c r="KJ527" s="315">
        <v>2706.38</v>
      </c>
      <c r="KK527" s="315">
        <v>0</v>
      </c>
      <c r="KL527" s="315">
        <v>1.83</v>
      </c>
      <c r="KM527" s="315">
        <v>743.99</v>
      </c>
      <c r="KN527" s="315">
        <v>0</v>
      </c>
      <c r="KO527" s="315">
        <v>37176.71</v>
      </c>
      <c r="KP527" s="315">
        <v>0</v>
      </c>
      <c r="KQ527" s="315">
        <v>233994.66</v>
      </c>
      <c r="KR527" s="315">
        <v>0</v>
      </c>
      <c r="KS527" s="314">
        <v>9800.57</v>
      </c>
      <c r="KU527" s="312">
        <v>40</v>
      </c>
      <c r="KV527" s="312">
        <v>409</v>
      </c>
      <c r="KY527" s="312" t="s">
        <v>943</v>
      </c>
    </row>
    <row r="528" spans="1:311" x14ac:dyDescent="0.25">
      <c r="A528" s="321">
        <v>2023</v>
      </c>
      <c r="B528" s="320" t="s">
        <v>849</v>
      </c>
      <c r="C528" s="320" t="s">
        <v>879</v>
      </c>
      <c r="D528" s="320" t="s">
        <v>880</v>
      </c>
      <c r="E528" s="320" t="s">
        <v>846</v>
      </c>
      <c r="F528" s="319">
        <v>1050</v>
      </c>
      <c r="G528" s="319">
        <v>50</v>
      </c>
      <c r="H528" s="319">
        <v>93726.5</v>
      </c>
      <c r="I528" s="319">
        <v>46307.8</v>
      </c>
      <c r="J528" s="319">
        <v>0</v>
      </c>
      <c r="K528" s="319">
        <v>0</v>
      </c>
      <c r="L528" s="319">
        <v>5626.45</v>
      </c>
      <c r="M528" s="319">
        <v>19313.05</v>
      </c>
      <c r="N528" s="319">
        <v>17519.5</v>
      </c>
      <c r="O528" s="319">
        <v>36492.1</v>
      </c>
      <c r="P528" s="319">
        <v>125</v>
      </c>
      <c r="Q528" s="319">
        <v>1210.2</v>
      </c>
      <c r="R528" s="319">
        <v>297.25</v>
      </c>
      <c r="S528" s="319">
        <v>2150</v>
      </c>
      <c r="T528" s="319">
        <v>2362.1</v>
      </c>
      <c r="U528" s="319">
        <v>0</v>
      </c>
      <c r="V528" s="319">
        <v>7480</v>
      </c>
      <c r="W528" s="319">
        <v>50</v>
      </c>
      <c r="X528" s="319">
        <v>6276.15</v>
      </c>
      <c r="Y528" s="319">
        <v>0</v>
      </c>
      <c r="Z528" s="319">
        <v>0</v>
      </c>
      <c r="AA528" s="319">
        <v>48280.65</v>
      </c>
      <c r="AB528" s="319">
        <v>5583.95</v>
      </c>
      <c r="AC528" s="319">
        <v>100</v>
      </c>
      <c r="AD528" s="319">
        <v>0</v>
      </c>
      <c r="AE528" s="319">
        <v>0</v>
      </c>
      <c r="AF528" s="319">
        <v>0</v>
      </c>
      <c r="AG528" s="319">
        <v>0</v>
      </c>
      <c r="AH528" s="319">
        <v>472.05</v>
      </c>
      <c r="AI528" s="319">
        <v>2573.65</v>
      </c>
      <c r="AJ528" s="319">
        <v>0</v>
      </c>
      <c r="AK528" s="319">
        <v>0</v>
      </c>
      <c r="AL528" s="319">
        <v>5673.75</v>
      </c>
      <c r="AM528" s="319">
        <v>244.5</v>
      </c>
      <c r="AN528" s="319">
        <v>697.25</v>
      </c>
      <c r="AO528" s="319">
        <v>0</v>
      </c>
      <c r="AP528" s="319">
        <v>1231</v>
      </c>
      <c r="AQ528" s="319">
        <v>0</v>
      </c>
      <c r="AR528" s="319">
        <v>1511.45</v>
      </c>
      <c r="AS528" s="319">
        <v>1617.05</v>
      </c>
      <c r="AT528" s="319">
        <v>0</v>
      </c>
      <c r="AU528" s="319">
        <v>17017.25</v>
      </c>
      <c r="AV528" s="319">
        <v>0</v>
      </c>
      <c r="AW528" s="319">
        <v>85292.7</v>
      </c>
      <c r="AX528" s="319">
        <v>150</v>
      </c>
      <c r="AY528" s="319">
        <v>200</v>
      </c>
      <c r="AZ528" s="319">
        <v>2268.3000000000002</v>
      </c>
      <c r="BA528" s="319">
        <v>0</v>
      </c>
      <c r="BB528" s="319">
        <v>310</v>
      </c>
      <c r="BC528" s="319">
        <v>0</v>
      </c>
      <c r="BD528" s="319">
        <v>41987.15</v>
      </c>
      <c r="BE528" s="319">
        <v>45585.25</v>
      </c>
      <c r="BF528" s="319">
        <v>0</v>
      </c>
      <c r="BG528" s="319">
        <v>1363.25</v>
      </c>
      <c r="BH528" s="319">
        <v>0</v>
      </c>
      <c r="BI528" s="319">
        <v>65138.400000000001</v>
      </c>
      <c r="BJ528" s="319">
        <v>250</v>
      </c>
      <c r="BK528" s="319">
        <v>15104.9</v>
      </c>
      <c r="BL528" s="319">
        <v>0</v>
      </c>
      <c r="BM528" s="319">
        <v>513.79999999999995</v>
      </c>
      <c r="BN528" s="319">
        <v>6270.85</v>
      </c>
      <c r="BO528" s="319">
        <v>2210.85</v>
      </c>
      <c r="BP528" s="319">
        <v>0</v>
      </c>
      <c r="BQ528" s="319">
        <v>0</v>
      </c>
      <c r="BR528" s="319">
        <v>1828.75</v>
      </c>
      <c r="BS528" s="319">
        <v>12413.52</v>
      </c>
      <c r="BT528" s="319">
        <v>0</v>
      </c>
      <c r="BU528" s="319">
        <v>0</v>
      </c>
      <c r="BV528" s="319">
        <v>0</v>
      </c>
      <c r="BW528" s="319">
        <v>504.2</v>
      </c>
      <c r="BX528" s="319">
        <v>1027.05</v>
      </c>
      <c r="BY528" s="319">
        <v>0</v>
      </c>
      <c r="BZ528" s="319">
        <v>805.15</v>
      </c>
      <c r="CA528" s="319">
        <v>50</v>
      </c>
      <c r="CB528" s="319">
        <v>0</v>
      </c>
      <c r="CC528" s="319">
        <v>12695.41</v>
      </c>
      <c r="CD528" s="319">
        <v>0</v>
      </c>
      <c r="CE528" s="319">
        <v>0</v>
      </c>
      <c r="CF528" s="319">
        <v>24169.4</v>
      </c>
      <c r="CG528" s="319">
        <v>875.4</v>
      </c>
      <c r="CH528" s="319">
        <v>697.25</v>
      </c>
      <c r="CI528" s="319">
        <v>0</v>
      </c>
      <c r="CJ528" s="319">
        <v>440</v>
      </c>
      <c r="CK528" s="319">
        <v>0</v>
      </c>
      <c r="CL528" s="319">
        <v>1463.5</v>
      </c>
      <c r="CM528" s="319">
        <v>0</v>
      </c>
      <c r="CN528" s="319">
        <v>0</v>
      </c>
      <c r="CO528" s="319">
        <v>14035.75</v>
      </c>
      <c r="CP528" s="319">
        <v>0</v>
      </c>
      <c r="CQ528" s="319">
        <v>0</v>
      </c>
      <c r="CR528" s="319">
        <v>0</v>
      </c>
      <c r="CS528" s="319">
        <v>1463.2</v>
      </c>
      <c r="CT528" s="319">
        <v>597.25</v>
      </c>
      <c r="CU528" s="319">
        <v>100</v>
      </c>
      <c r="CV528" s="319">
        <v>120</v>
      </c>
      <c r="CW528" s="319">
        <v>1236.45</v>
      </c>
      <c r="CX528" s="319">
        <v>0</v>
      </c>
      <c r="CY528" s="319">
        <v>0</v>
      </c>
      <c r="CZ528" s="319">
        <v>31771.55</v>
      </c>
      <c r="DA528" s="319">
        <v>7455.95</v>
      </c>
      <c r="DB528" s="319">
        <v>2460.5</v>
      </c>
      <c r="DC528" s="319">
        <v>450</v>
      </c>
      <c r="DD528" s="319">
        <v>75048.55</v>
      </c>
      <c r="DE528" s="319">
        <v>34996.550000000003</v>
      </c>
      <c r="DF528" s="319">
        <v>1575</v>
      </c>
      <c r="DG528" s="319">
        <v>0</v>
      </c>
      <c r="DH528" s="319">
        <v>1616.55</v>
      </c>
      <c r="DI528" s="319">
        <v>17821.650000000001</v>
      </c>
      <c r="DJ528" s="319">
        <v>38462.400000000001</v>
      </c>
      <c r="DK528" s="319">
        <v>0</v>
      </c>
      <c r="DL528" s="319">
        <v>0</v>
      </c>
      <c r="DM528" s="319">
        <v>414</v>
      </c>
      <c r="DN528" s="319">
        <v>0</v>
      </c>
      <c r="DO528" s="319">
        <v>780</v>
      </c>
      <c r="DP528" s="319">
        <v>0</v>
      </c>
      <c r="DQ528" s="319">
        <v>0</v>
      </c>
      <c r="DR528" s="319">
        <v>5093</v>
      </c>
      <c r="DS528" s="319">
        <v>850</v>
      </c>
      <c r="DT528" s="319">
        <v>2251.15</v>
      </c>
      <c r="DU528" s="319">
        <v>2642.5</v>
      </c>
      <c r="DV528" s="319">
        <v>150</v>
      </c>
      <c r="DW528" s="319">
        <v>97.25</v>
      </c>
      <c r="DX528" s="319">
        <v>7497.05</v>
      </c>
      <c r="DY528" s="319">
        <v>200.95</v>
      </c>
      <c r="DZ528" s="319">
        <v>275</v>
      </c>
      <c r="EA528" s="319">
        <v>17950</v>
      </c>
      <c r="EB528" s="319">
        <v>1066.25</v>
      </c>
      <c r="EC528" s="319">
        <v>0</v>
      </c>
      <c r="ED528" s="319">
        <v>250</v>
      </c>
      <c r="EE528" s="319">
        <v>1361</v>
      </c>
      <c r="EF528" s="319">
        <v>0</v>
      </c>
      <c r="EG528" s="319">
        <v>13450.35</v>
      </c>
      <c r="EH528" s="319">
        <v>0</v>
      </c>
      <c r="EI528" s="319">
        <v>12194.55</v>
      </c>
      <c r="EJ528" s="319">
        <v>16449.25</v>
      </c>
      <c r="EK528" s="319">
        <v>0</v>
      </c>
      <c r="EL528" s="319">
        <v>510</v>
      </c>
      <c r="EM528" s="319">
        <v>0</v>
      </c>
      <c r="EN528" s="319">
        <v>2665.55</v>
      </c>
      <c r="EO528" s="319">
        <v>8173.95</v>
      </c>
      <c r="EP528" s="319">
        <v>0</v>
      </c>
      <c r="EQ528" s="319">
        <v>0</v>
      </c>
      <c r="ER528" s="319">
        <v>450</v>
      </c>
      <c r="ES528" s="319">
        <v>800</v>
      </c>
      <c r="ET528" s="319">
        <v>7803.27</v>
      </c>
      <c r="EU528" s="319">
        <v>217.05</v>
      </c>
      <c r="EV528" s="319">
        <v>100</v>
      </c>
      <c r="EW528" s="319">
        <v>0</v>
      </c>
      <c r="EX528" s="319">
        <v>14454.1</v>
      </c>
      <c r="EY528" s="319">
        <v>0</v>
      </c>
      <c r="EZ528" s="319">
        <v>1286692.55</v>
      </c>
      <c r="FA528" s="319">
        <v>2591.65</v>
      </c>
      <c r="FB528" s="319">
        <v>1180.75</v>
      </c>
      <c r="FC528" s="319">
        <v>27503.4</v>
      </c>
      <c r="FD528" s="319">
        <v>325</v>
      </c>
      <c r="FE528" s="319">
        <v>46416.95</v>
      </c>
      <c r="FF528" s="319">
        <v>3016.48</v>
      </c>
      <c r="FG528" s="319">
        <v>0</v>
      </c>
      <c r="FH528" s="319">
        <v>29762.9</v>
      </c>
      <c r="FI528" s="319">
        <v>0</v>
      </c>
      <c r="FJ528" s="319">
        <v>26880.1</v>
      </c>
      <c r="FK528" s="319">
        <v>0</v>
      </c>
      <c r="FL528" s="319">
        <v>0</v>
      </c>
      <c r="FM528" s="319">
        <v>17111.900000000001</v>
      </c>
      <c r="FN528" s="319">
        <v>50</v>
      </c>
      <c r="FO528" s="319">
        <v>97.25</v>
      </c>
      <c r="FP528" s="319">
        <v>0</v>
      </c>
      <c r="FQ528" s="319">
        <v>0</v>
      </c>
      <c r="FR528" s="319">
        <v>48479.65</v>
      </c>
      <c r="FS528" s="319">
        <v>26</v>
      </c>
      <c r="FT528" s="319">
        <v>0</v>
      </c>
      <c r="FU528" s="319">
        <v>1830.4</v>
      </c>
      <c r="FV528" s="319">
        <v>0</v>
      </c>
      <c r="FW528" s="319">
        <v>0</v>
      </c>
      <c r="FX528" s="319">
        <v>0</v>
      </c>
      <c r="FY528" s="319">
        <v>0</v>
      </c>
      <c r="FZ528" s="319">
        <v>400</v>
      </c>
      <c r="GA528" s="319">
        <v>0</v>
      </c>
      <c r="GB528" s="319">
        <v>580</v>
      </c>
      <c r="GC528" s="319">
        <v>350</v>
      </c>
      <c r="GD528" s="319">
        <v>1224.75</v>
      </c>
      <c r="GE528" s="319">
        <v>0</v>
      </c>
      <c r="GF528" s="319">
        <v>68361.399999999994</v>
      </c>
      <c r="GG528" s="319">
        <v>11349.6</v>
      </c>
      <c r="GH528" s="319">
        <v>2429.35</v>
      </c>
      <c r="GI528" s="319">
        <v>1875.25</v>
      </c>
      <c r="GJ528" s="319">
        <v>0</v>
      </c>
      <c r="GK528" s="319">
        <v>0</v>
      </c>
      <c r="GL528" s="319">
        <v>539.25</v>
      </c>
      <c r="GM528" s="319">
        <v>91843.85</v>
      </c>
      <c r="GN528" s="319">
        <v>1550</v>
      </c>
      <c r="GO528" s="319">
        <v>38789.85</v>
      </c>
      <c r="GP528" s="319">
        <v>100</v>
      </c>
      <c r="GQ528" s="319">
        <v>743.54</v>
      </c>
      <c r="GR528" s="319">
        <v>16705.5</v>
      </c>
      <c r="GS528" s="319">
        <v>86630.95</v>
      </c>
      <c r="GT528" s="319">
        <v>0</v>
      </c>
      <c r="GU528" s="319">
        <v>48972.2</v>
      </c>
      <c r="GV528" s="319">
        <v>1615.85</v>
      </c>
      <c r="GW528" s="319">
        <v>50</v>
      </c>
      <c r="GX528" s="319">
        <v>47198.55</v>
      </c>
      <c r="GY528" s="319">
        <v>1395.04</v>
      </c>
      <c r="GZ528" s="319">
        <v>6909.8</v>
      </c>
      <c r="HA528" s="319">
        <v>17390.5</v>
      </c>
      <c r="HB528" s="319">
        <v>871.35</v>
      </c>
      <c r="HC528" s="319">
        <v>49514.5</v>
      </c>
      <c r="HD528" s="319">
        <v>60</v>
      </c>
      <c r="HE528" s="319">
        <v>1064.1500000000001</v>
      </c>
      <c r="HF528" s="319">
        <v>125</v>
      </c>
      <c r="HG528" s="319">
        <v>13172.7</v>
      </c>
      <c r="HH528" s="319">
        <v>110908.6</v>
      </c>
      <c r="HI528" s="319">
        <v>13119.35</v>
      </c>
      <c r="HJ528" s="319">
        <v>8758.1</v>
      </c>
      <c r="HK528" s="319">
        <v>97.25</v>
      </c>
      <c r="HL528" s="319">
        <v>5821.6</v>
      </c>
      <c r="HM528" s="319">
        <v>1487</v>
      </c>
      <c r="HN528" s="319">
        <v>5181.1499999999996</v>
      </c>
      <c r="HO528" s="319">
        <v>1247.25</v>
      </c>
      <c r="HP528" s="319">
        <v>500</v>
      </c>
      <c r="HQ528" s="319">
        <v>97.25</v>
      </c>
      <c r="HR528" s="319">
        <v>8919.75</v>
      </c>
      <c r="HS528" s="319">
        <v>0</v>
      </c>
      <c r="HT528" s="319">
        <v>53384.75</v>
      </c>
      <c r="HU528" s="319">
        <v>787.5</v>
      </c>
      <c r="HV528" s="319">
        <v>16398.3</v>
      </c>
      <c r="HW528" s="319">
        <v>26479.05</v>
      </c>
      <c r="HX528" s="319">
        <v>0</v>
      </c>
      <c r="HY528" s="319">
        <v>0</v>
      </c>
      <c r="HZ528" s="319">
        <v>36186.35</v>
      </c>
      <c r="IA528" s="319">
        <v>502.16</v>
      </c>
      <c r="IB528" s="319">
        <v>17093.45</v>
      </c>
      <c r="IC528" s="319">
        <v>0</v>
      </c>
      <c r="ID528" s="319">
        <v>792.45</v>
      </c>
      <c r="IE528" s="319">
        <v>4590</v>
      </c>
      <c r="IF528" s="319">
        <v>75</v>
      </c>
      <c r="IG528" s="319">
        <v>1372.85</v>
      </c>
      <c r="IH528" s="319">
        <v>0</v>
      </c>
      <c r="II528" s="319">
        <v>2900</v>
      </c>
      <c r="IJ528" s="319">
        <v>2496.5</v>
      </c>
      <c r="IK528" s="319">
        <v>0</v>
      </c>
      <c r="IL528" s="319">
        <v>774</v>
      </c>
      <c r="IM528" s="319">
        <v>414</v>
      </c>
      <c r="IN528" s="319">
        <v>2710.95</v>
      </c>
      <c r="IO528" s="319">
        <v>1254.7</v>
      </c>
      <c r="IP528" s="319">
        <v>240</v>
      </c>
      <c r="IQ528" s="319">
        <v>0</v>
      </c>
      <c r="IR528" s="319">
        <v>25968.75</v>
      </c>
      <c r="IS528" s="319">
        <v>2660.65</v>
      </c>
      <c r="IT528" s="319">
        <v>30976.95</v>
      </c>
      <c r="IU528" s="319">
        <v>0</v>
      </c>
      <c r="IV528" s="319">
        <v>13016.25</v>
      </c>
      <c r="IW528" s="319">
        <v>100</v>
      </c>
      <c r="IX528" s="319">
        <v>0</v>
      </c>
      <c r="IY528" s="319">
        <v>980.6</v>
      </c>
      <c r="IZ528" s="319">
        <v>70146.45</v>
      </c>
      <c r="JA528" s="319">
        <v>0</v>
      </c>
      <c r="JB528" s="319">
        <v>956.75</v>
      </c>
      <c r="JC528" s="319">
        <v>0</v>
      </c>
      <c r="JD528" s="319">
        <v>50</v>
      </c>
      <c r="JE528" s="319">
        <v>0</v>
      </c>
      <c r="JF528" s="319">
        <v>0</v>
      </c>
      <c r="JG528" s="319">
        <v>0</v>
      </c>
      <c r="JH528" s="319">
        <v>886.5</v>
      </c>
      <c r="JI528" s="319">
        <v>3008.8</v>
      </c>
      <c r="JJ528" s="319">
        <v>433.8</v>
      </c>
      <c r="JK528" s="319">
        <v>0</v>
      </c>
      <c r="JL528" s="319">
        <v>350</v>
      </c>
      <c r="JM528" s="319">
        <v>0</v>
      </c>
      <c r="JN528" s="319">
        <v>7000</v>
      </c>
      <c r="JO528" s="319">
        <v>0</v>
      </c>
      <c r="JP528" s="319">
        <v>225</v>
      </c>
      <c r="JQ528" s="319">
        <v>2431.4</v>
      </c>
      <c r="JR528" s="319">
        <v>0</v>
      </c>
      <c r="JS528" s="319">
        <v>11191.35</v>
      </c>
      <c r="JT528" s="319">
        <v>1130.9000000000001</v>
      </c>
      <c r="JU528" s="319">
        <v>0</v>
      </c>
      <c r="JV528" s="319">
        <v>0</v>
      </c>
      <c r="JW528" s="319">
        <v>0</v>
      </c>
      <c r="JX528" s="319">
        <v>375</v>
      </c>
      <c r="JY528" s="319">
        <v>0</v>
      </c>
      <c r="JZ528" s="319">
        <v>0</v>
      </c>
      <c r="KA528" s="319">
        <v>75</v>
      </c>
      <c r="KB528" s="319">
        <v>0</v>
      </c>
      <c r="KC528" s="319">
        <v>385.3</v>
      </c>
      <c r="KD528" s="319">
        <v>0</v>
      </c>
      <c r="KE528" s="319">
        <v>27638.75</v>
      </c>
      <c r="KF528" s="319">
        <v>300</v>
      </c>
      <c r="KG528" s="319">
        <v>0</v>
      </c>
      <c r="KH528" s="319">
        <v>550</v>
      </c>
      <c r="KI528" s="319">
        <v>1232.5999999999999</v>
      </c>
      <c r="KJ528" s="319">
        <v>0</v>
      </c>
      <c r="KK528" s="319">
        <v>0</v>
      </c>
      <c r="KL528" s="319">
        <v>755.3</v>
      </c>
      <c r="KM528" s="319">
        <v>700</v>
      </c>
      <c r="KN528" s="319">
        <v>1061.0999999999999</v>
      </c>
      <c r="KO528" s="319">
        <v>5951.1</v>
      </c>
      <c r="KP528" s="319">
        <v>2094.6</v>
      </c>
      <c r="KQ528" s="319">
        <v>0</v>
      </c>
      <c r="KR528" s="319">
        <v>22284.45</v>
      </c>
      <c r="KS528" s="318">
        <v>8664.15</v>
      </c>
      <c r="KU528" s="312">
        <v>41</v>
      </c>
      <c r="KV528" s="312">
        <v>410</v>
      </c>
      <c r="KY528" s="312" t="s">
        <v>943</v>
      </c>
    </row>
    <row r="529" spans="1:311" x14ac:dyDescent="0.25">
      <c r="A529" s="317">
        <v>2023</v>
      </c>
      <c r="B529" s="316" t="s">
        <v>849</v>
      </c>
      <c r="C529" s="316" t="s">
        <v>879</v>
      </c>
      <c r="D529" s="316" t="s">
        <v>878</v>
      </c>
      <c r="E529" s="316" t="s">
        <v>846</v>
      </c>
      <c r="F529" s="315">
        <v>98820.9</v>
      </c>
      <c r="G529" s="315">
        <v>6856.1</v>
      </c>
      <c r="H529" s="315">
        <v>769835.2</v>
      </c>
      <c r="I529" s="315">
        <v>40141.800000000003</v>
      </c>
      <c r="J529" s="315">
        <v>0</v>
      </c>
      <c r="K529" s="315">
        <v>14833.2</v>
      </c>
      <c r="L529" s="315">
        <v>77754.25</v>
      </c>
      <c r="M529" s="315">
        <v>55762.3</v>
      </c>
      <c r="N529" s="315">
        <v>0</v>
      </c>
      <c r="O529" s="315">
        <v>360794.4</v>
      </c>
      <c r="P529" s="315">
        <v>208008.15</v>
      </c>
      <c r="Q529" s="315">
        <v>0</v>
      </c>
      <c r="R529" s="315">
        <v>0</v>
      </c>
      <c r="S529" s="315">
        <v>28516.45</v>
      </c>
      <c r="T529" s="315">
        <v>30076.7</v>
      </c>
      <c r="U529" s="315">
        <v>42526.45</v>
      </c>
      <c r="V529" s="315">
        <v>0</v>
      </c>
      <c r="W529" s="315">
        <v>0</v>
      </c>
      <c r="X529" s="315">
        <v>0</v>
      </c>
      <c r="Y529" s="315">
        <v>6350.2</v>
      </c>
      <c r="Z529" s="315">
        <v>195276.9</v>
      </c>
      <c r="AA529" s="315">
        <v>0</v>
      </c>
      <c r="AB529" s="315">
        <v>53286.1</v>
      </c>
      <c r="AC529" s="315">
        <v>7952.1</v>
      </c>
      <c r="AD529" s="315">
        <v>393586.15</v>
      </c>
      <c r="AE529" s="315">
        <v>113484.55</v>
      </c>
      <c r="AF529" s="315">
        <v>26398.9</v>
      </c>
      <c r="AG529" s="315">
        <v>0</v>
      </c>
      <c r="AH529" s="315">
        <v>0</v>
      </c>
      <c r="AI529" s="315">
        <v>33715.050000000003</v>
      </c>
      <c r="AJ529" s="315">
        <v>0</v>
      </c>
      <c r="AK529" s="315">
        <v>0</v>
      </c>
      <c r="AL529" s="315">
        <v>160446.75</v>
      </c>
      <c r="AM529" s="315">
        <v>7204.31</v>
      </c>
      <c r="AN529" s="315">
        <v>0</v>
      </c>
      <c r="AO529" s="315">
        <v>0</v>
      </c>
      <c r="AP529" s="315">
        <v>0</v>
      </c>
      <c r="AQ529" s="315">
        <v>15071.11</v>
      </c>
      <c r="AR529" s="315">
        <v>0</v>
      </c>
      <c r="AS529" s="315">
        <v>20989.7</v>
      </c>
      <c r="AT529" s="315">
        <v>0</v>
      </c>
      <c r="AU529" s="315">
        <v>0</v>
      </c>
      <c r="AV529" s="315">
        <v>7150</v>
      </c>
      <c r="AW529" s="315">
        <v>94695.5</v>
      </c>
      <c r="AX529" s="315">
        <v>0</v>
      </c>
      <c r="AY529" s="315">
        <v>18048.8</v>
      </c>
      <c r="AZ529" s="315">
        <v>95552.85</v>
      </c>
      <c r="BA529" s="315">
        <v>3372</v>
      </c>
      <c r="BB529" s="315">
        <v>0</v>
      </c>
      <c r="BC529" s="315">
        <v>108588.9</v>
      </c>
      <c r="BD529" s="315">
        <v>156998.5</v>
      </c>
      <c r="BE529" s="315">
        <v>88647.35</v>
      </c>
      <c r="BF529" s="315">
        <v>0</v>
      </c>
      <c r="BG529" s="315">
        <v>0</v>
      </c>
      <c r="BH529" s="315">
        <v>0</v>
      </c>
      <c r="BI529" s="315">
        <v>0</v>
      </c>
      <c r="BJ529" s="315">
        <v>0</v>
      </c>
      <c r="BK529" s="315">
        <v>0</v>
      </c>
      <c r="BL529" s="315">
        <v>0</v>
      </c>
      <c r="BM529" s="315">
        <v>20924.740000000002</v>
      </c>
      <c r="BN529" s="315">
        <v>203263.9</v>
      </c>
      <c r="BO529" s="315">
        <v>0</v>
      </c>
      <c r="BP529" s="315">
        <v>0</v>
      </c>
      <c r="BQ529" s="315">
        <v>6904.3</v>
      </c>
      <c r="BR529" s="315">
        <v>0</v>
      </c>
      <c r="BS529" s="315">
        <v>49711.199999999997</v>
      </c>
      <c r="BT529" s="315">
        <v>8984.2000000000007</v>
      </c>
      <c r="BU529" s="315">
        <v>0</v>
      </c>
      <c r="BV529" s="315">
        <v>0</v>
      </c>
      <c r="BW529" s="315">
        <v>0</v>
      </c>
      <c r="BX529" s="315">
        <v>28615</v>
      </c>
      <c r="BY529" s="315">
        <v>3683.98</v>
      </c>
      <c r="BZ529" s="315">
        <v>10809.9</v>
      </c>
      <c r="CA529" s="315">
        <v>0</v>
      </c>
      <c r="CB529" s="315">
        <v>9269.7000000000007</v>
      </c>
      <c r="CC529" s="315">
        <v>88245.35</v>
      </c>
      <c r="CD529" s="315">
        <v>23247.1</v>
      </c>
      <c r="CE529" s="315">
        <v>427128.7</v>
      </c>
      <c r="CF529" s="315">
        <v>123061.9</v>
      </c>
      <c r="CG529" s="315">
        <v>0</v>
      </c>
      <c r="CH529" s="315">
        <v>0</v>
      </c>
      <c r="CI529" s="315">
        <v>598957.05000000005</v>
      </c>
      <c r="CJ529" s="315">
        <v>11125.75</v>
      </c>
      <c r="CK529" s="315">
        <v>7037.1</v>
      </c>
      <c r="CL529" s="315">
        <v>12388.05</v>
      </c>
      <c r="CM529" s="315">
        <v>0</v>
      </c>
      <c r="CN529" s="315">
        <v>0</v>
      </c>
      <c r="CO529" s="315">
        <v>0</v>
      </c>
      <c r="CP529" s="315">
        <v>0</v>
      </c>
      <c r="CQ529" s="315">
        <v>0</v>
      </c>
      <c r="CR529" s="315">
        <v>0</v>
      </c>
      <c r="CS529" s="315">
        <v>0</v>
      </c>
      <c r="CT529" s="315">
        <v>47629.35</v>
      </c>
      <c r="CU529" s="315">
        <v>7384.2</v>
      </c>
      <c r="CV529" s="315">
        <v>0</v>
      </c>
      <c r="CW529" s="315">
        <v>0</v>
      </c>
      <c r="CX529" s="315">
        <v>0</v>
      </c>
      <c r="CY529" s="315">
        <v>0</v>
      </c>
      <c r="CZ529" s="315">
        <v>0</v>
      </c>
      <c r="DA529" s="315">
        <v>0</v>
      </c>
      <c r="DB529" s="315">
        <v>57410.8</v>
      </c>
      <c r="DC529" s="315">
        <v>965722</v>
      </c>
      <c r="DD529" s="315">
        <v>0</v>
      </c>
      <c r="DE529" s="315">
        <v>0</v>
      </c>
      <c r="DF529" s="315">
        <v>0</v>
      </c>
      <c r="DG529" s="315">
        <v>0</v>
      </c>
      <c r="DH529" s="315">
        <v>0</v>
      </c>
      <c r="DI529" s="315">
        <v>51696</v>
      </c>
      <c r="DJ529" s="315">
        <v>152638.1</v>
      </c>
      <c r="DK529" s="315">
        <v>98609.5</v>
      </c>
      <c r="DL529" s="315">
        <v>0</v>
      </c>
      <c r="DM529" s="315">
        <v>0</v>
      </c>
      <c r="DN529" s="315">
        <v>7331.2</v>
      </c>
      <c r="DO529" s="315">
        <v>0</v>
      </c>
      <c r="DP529" s="315">
        <v>9029.7000000000007</v>
      </c>
      <c r="DQ529" s="315">
        <v>4966.05</v>
      </c>
      <c r="DR529" s="315">
        <v>0</v>
      </c>
      <c r="DS529" s="315">
        <v>0</v>
      </c>
      <c r="DT529" s="315">
        <v>0</v>
      </c>
      <c r="DU529" s="315">
        <v>0</v>
      </c>
      <c r="DV529" s="315">
        <v>20010.95</v>
      </c>
      <c r="DW529" s="315">
        <v>30111.7</v>
      </c>
      <c r="DX529" s="315">
        <v>165780.51</v>
      </c>
      <c r="DY529" s="315">
        <v>0</v>
      </c>
      <c r="DZ529" s="315">
        <v>0</v>
      </c>
      <c r="EA529" s="315">
        <v>0</v>
      </c>
      <c r="EB529" s="315">
        <v>48356.25</v>
      </c>
      <c r="EC529" s="315">
        <v>0</v>
      </c>
      <c r="ED529" s="315">
        <v>6150</v>
      </c>
      <c r="EE529" s="315">
        <v>0</v>
      </c>
      <c r="EF529" s="315">
        <v>4628.37</v>
      </c>
      <c r="EG529" s="315">
        <v>134300.54</v>
      </c>
      <c r="EH529" s="315">
        <v>0</v>
      </c>
      <c r="EI529" s="315">
        <v>474498.65</v>
      </c>
      <c r="EJ529" s="315">
        <v>0</v>
      </c>
      <c r="EK529" s="315">
        <v>59177.15</v>
      </c>
      <c r="EL529" s="315">
        <v>3440</v>
      </c>
      <c r="EM529" s="315">
        <v>48498.95</v>
      </c>
      <c r="EN529" s="315">
        <v>38732.699999999997</v>
      </c>
      <c r="EO529" s="315">
        <v>0</v>
      </c>
      <c r="EP529" s="315">
        <v>0</v>
      </c>
      <c r="EQ529" s="315">
        <v>10035.6</v>
      </c>
      <c r="ER529" s="315">
        <v>23134.48</v>
      </c>
      <c r="ES529" s="315">
        <v>6194.05</v>
      </c>
      <c r="ET529" s="315">
        <v>31738.2</v>
      </c>
      <c r="EU529" s="315">
        <v>0</v>
      </c>
      <c r="EV529" s="315">
        <v>6506.25</v>
      </c>
      <c r="EW529" s="315">
        <v>0</v>
      </c>
      <c r="EX529" s="315">
        <v>75794.350000000006</v>
      </c>
      <c r="EY529" s="315">
        <v>408093.6</v>
      </c>
      <c r="EZ529" s="315">
        <v>0</v>
      </c>
      <c r="FA529" s="315">
        <v>82339.05</v>
      </c>
      <c r="FB529" s="315">
        <v>38786.75</v>
      </c>
      <c r="FC529" s="315">
        <v>16500</v>
      </c>
      <c r="FD529" s="315">
        <v>7500</v>
      </c>
      <c r="FE529" s="315">
        <v>304522.02</v>
      </c>
      <c r="FF529" s="315">
        <v>0</v>
      </c>
      <c r="FG529" s="315">
        <v>0</v>
      </c>
      <c r="FH529" s="315">
        <v>117900</v>
      </c>
      <c r="FI529" s="315">
        <v>0</v>
      </c>
      <c r="FJ529" s="315">
        <v>0</v>
      </c>
      <c r="FK529" s="315">
        <v>0</v>
      </c>
      <c r="FL529" s="315">
        <v>3310.87</v>
      </c>
      <c r="FM529" s="315">
        <v>0</v>
      </c>
      <c r="FN529" s="315">
        <v>21305.5</v>
      </c>
      <c r="FO529" s="315">
        <v>3000</v>
      </c>
      <c r="FP529" s="315">
        <v>7822.2</v>
      </c>
      <c r="FQ529" s="315">
        <v>0</v>
      </c>
      <c r="FR529" s="315">
        <v>1986807.4</v>
      </c>
      <c r="FS529" s="315">
        <v>11101.4</v>
      </c>
      <c r="FT529" s="315">
        <v>0</v>
      </c>
      <c r="FU529" s="315">
        <v>0</v>
      </c>
      <c r="FV529" s="315">
        <v>0</v>
      </c>
      <c r="FW529" s="315">
        <v>938.1</v>
      </c>
      <c r="FX529" s="315">
        <v>18133.259999999998</v>
      </c>
      <c r="FY529" s="315">
        <v>75623.600000000006</v>
      </c>
      <c r="FZ529" s="315">
        <v>10549.8</v>
      </c>
      <c r="GA529" s="315">
        <v>5400.35</v>
      </c>
      <c r="GB529" s="315">
        <v>8069.65</v>
      </c>
      <c r="GC529" s="315">
        <v>0</v>
      </c>
      <c r="GD529" s="315">
        <v>23907.8</v>
      </c>
      <c r="GE529" s="315">
        <v>53168.9</v>
      </c>
      <c r="GF529" s="315">
        <v>93455.15</v>
      </c>
      <c r="GG529" s="315">
        <v>68616.2</v>
      </c>
      <c r="GH529" s="315">
        <v>25499.4</v>
      </c>
      <c r="GI529" s="315">
        <v>1350</v>
      </c>
      <c r="GJ529" s="315">
        <v>13334.3</v>
      </c>
      <c r="GK529" s="315">
        <v>1581249.1</v>
      </c>
      <c r="GL529" s="315">
        <v>24488.400000000001</v>
      </c>
      <c r="GM529" s="315">
        <v>521999.7</v>
      </c>
      <c r="GN529" s="315">
        <v>38547.050000000003</v>
      </c>
      <c r="GO529" s="315">
        <v>197743.95</v>
      </c>
      <c r="GP529" s="315">
        <v>0</v>
      </c>
      <c r="GQ529" s="315">
        <v>2608.6</v>
      </c>
      <c r="GR529" s="315">
        <v>61359.3</v>
      </c>
      <c r="GS529" s="315">
        <v>79639.399999999994</v>
      </c>
      <c r="GT529" s="315">
        <v>3400</v>
      </c>
      <c r="GU529" s="315">
        <v>284782.34999999998</v>
      </c>
      <c r="GV529" s="315">
        <v>43842.15</v>
      </c>
      <c r="GW529" s="315">
        <v>33509.599999999999</v>
      </c>
      <c r="GX529" s="315">
        <v>709242.9</v>
      </c>
      <c r="GY529" s="315">
        <v>0</v>
      </c>
      <c r="GZ529" s="315">
        <v>492821.33</v>
      </c>
      <c r="HA529" s="315">
        <v>490063.8</v>
      </c>
      <c r="HB529" s="315">
        <v>0</v>
      </c>
      <c r="HC529" s="315">
        <v>485405.7</v>
      </c>
      <c r="HD529" s="315">
        <v>0</v>
      </c>
      <c r="HE529" s="315">
        <v>0</v>
      </c>
      <c r="HF529" s="315">
        <v>0</v>
      </c>
      <c r="HG529" s="315">
        <v>0</v>
      </c>
      <c r="HH529" s="315">
        <v>365840.7</v>
      </c>
      <c r="HI529" s="315">
        <v>0</v>
      </c>
      <c r="HJ529" s="315">
        <v>50761.65</v>
      </c>
      <c r="HK529" s="315">
        <v>10948.7</v>
      </c>
      <c r="HL529" s="315">
        <v>0</v>
      </c>
      <c r="HM529" s="315">
        <v>0</v>
      </c>
      <c r="HN529" s="315">
        <v>29109.75</v>
      </c>
      <c r="HO529" s="315">
        <v>18805.349999999999</v>
      </c>
      <c r="HP529" s="315">
        <v>0</v>
      </c>
      <c r="HQ529" s="315">
        <v>5832.39</v>
      </c>
      <c r="HR529" s="315">
        <v>0</v>
      </c>
      <c r="HS529" s="315">
        <v>0</v>
      </c>
      <c r="HT529" s="315">
        <v>1174305</v>
      </c>
      <c r="HU529" s="315">
        <v>0</v>
      </c>
      <c r="HV529" s="315">
        <v>157446.25</v>
      </c>
      <c r="HW529" s="315">
        <v>0</v>
      </c>
      <c r="HX529" s="315">
        <v>0</v>
      </c>
      <c r="HY529" s="315">
        <v>0</v>
      </c>
      <c r="HZ529" s="315">
        <v>100779.65</v>
      </c>
      <c r="IA529" s="315">
        <v>5833.85</v>
      </c>
      <c r="IB529" s="315">
        <v>59406.05</v>
      </c>
      <c r="IC529" s="315">
        <v>197593.65</v>
      </c>
      <c r="ID529" s="315">
        <v>55490.65</v>
      </c>
      <c r="IE529" s="315">
        <v>0</v>
      </c>
      <c r="IF529" s="315">
        <v>29715.05</v>
      </c>
      <c r="IG529" s="315">
        <v>0</v>
      </c>
      <c r="IH529" s="315">
        <v>5180</v>
      </c>
      <c r="II529" s="315">
        <v>34433.85</v>
      </c>
      <c r="IJ529" s="315">
        <v>86451.95</v>
      </c>
      <c r="IK529" s="315">
        <v>0</v>
      </c>
      <c r="IL529" s="315">
        <v>43997.3</v>
      </c>
      <c r="IM529" s="315">
        <v>0</v>
      </c>
      <c r="IN529" s="315">
        <v>52100</v>
      </c>
      <c r="IO529" s="315">
        <v>0</v>
      </c>
      <c r="IP529" s="315">
        <v>11079.3</v>
      </c>
      <c r="IQ529" s="315">
        <v>0</v>
      </c>
      <c r="IR529" s="315">
        <v>0</v>
      </c>
      <c r="IS529" s="315">
        <v>413924.7</v>
      </c>
      <c r="IT529" s="315">
        <v>0</v>
      </c>
      <c r="IU529" s="315">
        <v>0</v>
      </c>
      <c r="IV529" s="315">
        <v>0</v>
      </c>
      <c r="IW529" s="315">
        <v>0</v>
      </c>
      <c r="IX529" s="315">
        <v>0</v>
      </c>
      <c r="IY529" s="315">
        <v>0</v>
      </c>
      <c r="IZ529" s="315">
        <v>0</v>
      </c>
      <c r="JA529" s="315">
        <v>9709.4</v>
      </c>
      <c r="JB529" s="315">
        <v>12596.8</v>
      </c>
      <c r="JC529" s="315">
        <v>0</v>
      </c>
      <c r="JD529" s="315">
        <v>0</v>
      </c>
      <c r="JE529" s="315">
        <v>0</v>
      </c>
      <c r="JF529" s="315">
        <v>0</v>
      </c>
      <c r="JG529" s="315">
        <v>4525.6000000000004</v>
      </c>
      <c r="JH529" s="315">
        <v>24782.2</v>
      </c>
      <c r="JI529" s="315">
        <v>128230.1</v>
      </c>
      <c r="JJ529" s="315">
        <v>0</v>
      </c>
      <c r="JK529" s="315">
        <v>0</v>
      </c>
      <c r="JL529" s="315">
        <v>0</v>
      </c>
      <c r="JM529" s="315">
        <v>7370</v>
      </c>
      <c r="JN529" s="315">
        <v>0</v>
      </c>
      <c r="JO529" s="315">
        <v>2520</v>
      </c>
      <c r="JP529" s="315">
        <v>13740</v>
      </c>
      <c r="JQ529" s="315">
        <v>41949.65</v>
      </c>
      <c r="JR529" s="315">
        <v>0</v>
      </c>
      <c r="JS529" s="315">
        <v>500444.35</v>
      </c>
      <c r="JT529" s="315">
        <v>20065.650000000001</v>
      </c>
      <c r="JU529" s="315">
        <v>0</v>
      </c>
      <c r="JV529" s="315">
        <v>1461363.7</v>
      </c>
      <c r="JW529" s="315">
        <v>43361.75</v>
      </c>
      <c r="JX529" s="315">
        <v>43453.58</v>
      </c>
      <c r="JY529" s="315">
        <v>0</v>
      </c>
      <c r="JZ529" s="315">
        <v>0</v>
      </c>
      <c r="KA529" s="315">
        <v>0</v>
      </c>
      <c r="KB529" s="315">
        <v>67561.100000000006</v>
      </c>
      <c r="KC529" s="315">
        <v>0</v>
      </c>
      <c r="KD529" s="315">
        <v>0</v>
      </c>
      <c r="KE529" s="315">
        <v>329960</v>
      </c>
      <c r="KF529" s="315">
        <v>15438.3</v>
      </c>
      <c r="KG529" s="315">
        <v>27253.45</v>
      </c>
      <c r="KH529" s="315">
        <v>0</v>
      </c>
      <c r="KI529" s="315">
        <v>0</v>
      </c>
      <c r="KJ529" s="315">
        <v>261.3</v>
      </c>
      <c r="KK529" s="315">
        <v>0</v>
      </c>
      <c r="KL529" s="315">
        <v>14414</v>
      </c>
      <c r="KM529" s="315">
        <v>20</v>
      </c>
      <c r="KN529" s="315">
        <v>13468.15</v>
      </c>
      <c r="KO529" s="315">
        <v>104547.9</v>
      </c>
      <c r="KP529" s="315">
        <v>0</v>
      </c>
      <c r="KQ529" s="315">
        <v>88651.86</v>
      </c>
      <c r="KR529" s="315">
        <v>95342.56</v>
      </c>
      <c r="KS529" s="314">
        <v>77777.8</v>
      </c>
      <c r="KU529" s="312">
        <v>41</v>
      </c>
      <c r="KV529" s="312">
        <v>411</v>
      </c>
      <c r="KY529" s="312" t="s">
        <v>943</v>
      </c>
    </row>
    <row r="530" spans="1:311" x14ac:dyDescent="0.25">
      <c r="A530" s="321">
        <v>2023</v>
      </c>
      <c r="B530" s="320" t="s">
        <v>849</v>
      </c>
      <c r="C530" s="320" t="s">
        <v>873</v>
      </c>
      <c r="D530" s="320" t="s">
        <v>877</v>
      </c>
      <c r="E530" s="320" t="s">
        <v>846</v>
      </c>
      <c r="F530" s="319">
        <v>31770.6</v>
      </c>
      <c r="G530" s="319">
        <v>7539.28</v>
      </c>
      <c r="H530" s="319">
        <v>696057.73</v>
      </c>
      <c r="I530" s="319">
        <v>24482.93</v>
      </c>
      <c r="J530" s="319">
        <v>13108.68</v>
      </c>
      <c r="K530" s="319">
        <v>17944.72</v>
      </c>
      <c r="L530" s="319">
        <v>87997.82</v>
      </c>
      <c r="M530" s="319">
        <v>55718.59</v>
      </c>
      <c r="N530" s="319">
        <v>1370698.8</v>
      </c>
      <c r="O530" s="319">
        <v>78867.66</v>
      </c>
      <c r="P530" s="319">
        <v>37846.370000000003</v>
      </c>
      <c r="Q530" s="319">
        <v>36634.839999999997</v>
      </c>
      <c r="R530" s="319">
        <v>41207.980000000003</v>
      </c>
      <c r="S530" s="319">
        <v>25139.37</v>
      </c>
      <c r="T530" s="319">
        <v>14807.22</v>
      </c>
      <c r="U530" s="319">
        <v>56031.95</v>
      </c>
      <c r="V530" s="319">
        <v>206274.25</v>
      </c>
      <c r="W530" s="319">
        <v>14069.65</v>
      </c>
      <c r="X530" s="319">
        <v>56547.79</v>
      </c>
      <c r="Y530" s="319">
        <v>19600.29</v>
      </c>
      <c r="Z530" s="319">
        <v>22370.92</v>
      </c>
      <c r="AA530" s="319">
        <v>554550.09</v>
      </c>
      <c r="AB530" s="319">
        <v>32500.69</v>
      </c>
      <c r="AC530" s="319">
        <v>2814.13</v>
      </c>
      <c r="AD530" s="319">
        <v>413507.83</v>
      </c>
      <c r="AE530" s="319">
        <v>30254.69</v>
      </c>
      <c r="AF530" s="319">
        <v>23550.01</v>
      </c>
      <c r="AG530" s="319">
        <v>47052.97</v>
      </c>
      <c r="AH530" s="319">
        <v>24919.48</v>
      </c>
      <c r="AI530" s="319">
        <v>36283.26</v>
      </c>
      <c r="AJ530" s="319">
        <v>103671.5</v>
      </c>
      <c r="AK530" s="319">
        <v>13978.37</v>
      </c>
      <c r="AL530" s="319">
        <v>222582.1</v>
      </c>
      <c r="AM530" s="319">
        <v>10706.2</v>
      </c>
      <c r="AN530" s="319">
        <v>23540.85</v>
      </c>
      <c r="AO530" s="319">
        <v>22625.13</v>
      </c>
      <c r="AP530" s="319">
        <v>57316.2</v>
      </c>
      <c r="AQ530" s="319">
        <v>1874.25</v>
      </c>
      <c r="AR530" s="319">
        <v>39238.199999999997</v>
      </c>
      <c r="AS530" s="319">
        <v>16698.72</v>
      </c>
      <c r="AT530" s="319">
        <v>16624.240000000002</v>
      </c>
      <c r="AU530" s="319">
        <v>56755.56</v>
      </c>
      <c r="AV530" s="319">
        <v>43341.78</v>
      </c>
      <c r="AW530" s="319">
        <v>327369.98</v>
      </c>
      <c r="AX530" s="319">
        <v>4568.2</v>
      </c>
      <c r="AY530" s="319">
        <v>33284</v>
      </c>
      <c r="AZ530" s="319">
        <v>21695.22</v>
      </c>
      <c r="BA530" s="319">
        <v>5360.16</v>
      </c>
      <c r="BB530" s="319">
        <v>63269.88</v>
      </c>
      <c r="BC530" s="319">
        <v>199223.54</v>
      </c>
      <c r="BD530" s="319">
        <v>104318.13</v>
      </c>
      <c r="BE530" s="319">
        <v>23560.69</v>
      </c>
      <c r="BF530" s="319">
        <v>88521.83</v>
      </c>
      <c r="BG530" s="319">
        <v>16188.35</v>
      </c>
      <c r="BH530" s="319">
        <v>2194.4499999999998</v>
      </c>
      <c r="BI530" s="319">
        <v>30117.33</v>
      </c>
      <c r="BJ530" s="319">
        <v>13033.15</v>
      </c>
      <c r="BK530" s="319">
        <v>107235.9</v>
      </c>
      <c r="BL530" s="319">
        <v>17935.810000000001</v>
      </c>
      <c r="BM530" s="319">
        <v>21717.73</v>
      </c>
      <c r="BN530" s="319">
        <v>168233.05</v>
      </c>
      <c r="BO530" s="319">
        <v>22483.15</v>
      </c>
      <c r="BP530" s="319">
        <v>21939.51</v>
      </c>
      <c r="BQ530" s="319">
        <v>32543.86</v>
      </c>
      <c r="BR530" s="319">
        <v>29770.400000000001</v>
      </c>
      <c r="BS530" s="319">
        <v>121442.64</v>
      </c>
      <c r="BT530" s="319">
        <v>9851.5</v>
      </c>
      <c r="BU530" s="319">
        <v>2173.35</v>
      </c>
      <c r="BV530" s="319">
        <v>45536.45</v>
      </c>
      <c r="BW530" s="319">
        <v>116689.73</v>
      </c>
      <c r="BX530" s="319">
        <v>30275.4</v>
      </c>
      <c r="BY530" s="319">
        <v>58305.34</v>
      </c>
      <c r="BZ530" s="319">
        <v>7443.45</v>
      </c>
      <c r="CA530" s="319">
        <v>12169.19</v>
      </c>
      <c r="CB530" s="319">
        <v>30106.62</v>
      </c>
      <c r="CC530" s="319">
        <v>68816.75</v>
      </c>
      <c r="CD530" s="319">
        <v>67177.87</v>
      </c>
      <c r="CE530" s="319">
        <v>7500</v>
      </c>
      <c r="CF530" s="319">
        <v>151171.94</v>
      </c>
      <c r="CG530" s="319">
        <v>59053.64</v>
      </c>
      <c r="CH530" s="319">
        <v>30612.73</v>
      </c>
      <c r="CI530" s="319">
        <v>1835339.69</v>
      </c>
      <c r="CJ530" s="319">
        <v>4245.13</v>
      </c>
      <c r="CK530" s="319">
        <v>8367.1200000000008</v>
      </c>
      <c r="CL530" s="319">
        <v>61435.97</v>
      </c>
      <c r="CM530" s="319">
        <v>21734.86</v>
      </c>
      <c r="CN530" s="319">
        <v>43953.21</v>
      </c>
      <c r="CO530" s="319">
        <v>93715.95</v>
      </c>
      <c r="CP530" s="319">
        <v>26588.63</v>
      </c>
      <c r="CQ530" s="319">
        <v>51069.04</v>
      </c>
      <c r="CR530" s="319">
        <v>5353.12</v>
      </c>
      <c r="CS530" s="319">
        <v>34882.86</v>
      </c>
      <c r="CT530" s="319">
        <v>52790.02</v>
      </c>
      <c r="CU530" s="319">
        <v>13090.06</v>
      </c>
      <c r="CV530" s="319">
        <v>774.68</v>
      </c>
      <c r="CW530" s="319">
        <v>22225.85</v>
      </c>
      <c r="CX530" s="319">
        <v>18348.41</v>
      </c>
      <c r="CY530" s="319">
        <v>38775</v>
      </c>
      <c r="CZ530" s="319">
        <v>162122.09</v>
      </c>
      <c r="DA530" s="319">
        <v>83818.490000000005</v>
      </c>
      <c r="DB530" s="319">
        <v>123392.32000000001</v>
      </c>
      <c r="DC530" s="319">
        <v>73240.539999999994</v>
      </c>
      <c r="DD530" s="319">
        <v>263372.90000000002</v>
      </c>
      <c r="DE530" s="319">
        <v>202349.84</v>
      </c>
      <c r="DF530" s="319">
        <v>30321.27</v>
      </c>
      <c r="DG530" s="319">
        <v>25158.11</v>
      </c>
      <c r="DH530" s="319">
        <v>33209.49</v>
      </c>
      <c r="DI530" s="319">
        <v>37003.519999999997</v>
      </c>
      <c r="DJ530" s="319">
        <v>104811.87</v>
      </c>
      <c r="DK530" s="319">
        <v>86525.81</v>
      </c>
      <c r="DL530" s="319">
        <v>14508.2</v>
      </c>
      <c r="DM530" s="319">
        <v>19312.68</v>
      </c>
      <c r="DN530" s="319">
        <v>30758.36</v>
      </c>
      <c r="DO530" s="319">
        <v>40333.620000000003</v>
      </c>
      <c r="DP530" s="319">
        <v>16319.74</v>
      </c>
      <c r="DQ530" s="319">
        <v>3174.11</v>
      </c>
      <c r="DR530" s="319">
        <v>57024.25</v>
      </c>
      <c r="DS530" s="319">
        <v>95820.72</v>
      </c>
      <c r="DT530" s="319">
        <v>77442.490000000005</v>
      </c>
      <c r="DU530" s="319">
        <v>75649.25</v>
      </c>
      <c r="DV530" s="319">
        <v>12728.43</v>
      </c>
      <c r="DW530" s="319">
        <v>55194.67</v>
      </c>
      <c r="DX530" s="319">
        <v>54981.96</v>
      </c>
      <c r="DY530" s="319">
        <v>48740.49</v>
      </c>
      <c r="DZ530" s="319">
        <v>33349.629999999997</v>
      </c>
      <c r="EA530" s="319">
        <v>2089.39</v>
      </c>
      <c r="EB530" s="319">
        <v>39979.93</v>
      </c>
      <c r="EC530" s="319">
        <v>20347.240000000002</v>
      </c>
      <c r="ED530" s="319">
        <v>7833.45</v>
      </c>
      <c r="EE530" s="319">
        <v>22437.119999999999</v>
      </c>
      <c r="EF530" s="319">
        <v>8556.7900000000009</v>
      </c>
      <c r="EG530" s="319">
        <v>779344</v>
      </c>
      <c r="EH530" s="319">
        <v>37675.85</v>
      </c>
      <c r="EI530" s="319">
        <v>84738.7</v>
      </c>
      <c r="EJ530" s="319">
        <v>121511.95</v>
      </c>
      <c r="EK530" s="319">
        <v>11402.46</v>
      </c>
      <c r="EL530" s="319">
        <v>10180.790000000001</v>
      </c>
      <c r="EM530" s="319">
        <v>69495.45</v>
      </c>
      <c r="EN530" s="319">
        <v>50579.82</v>
      </c>
      <c r="EO530" s="319">
        <v>110682.32</v>
      </c>
      <c r="EP530" s="319">
        <v>6317.97</v>
      </c>
      <c r="EQ530" s="319">
        <v>21243.38</v>
      </c>
      <c r="ER530" s="319">
        <v>51499.65</v>
      </c>
      <c r="ES530" s="319">
        <v>5280.34</v>
      </c>
      <c r="ET530" s="319">
        <v>21857.69</v>
      </c>
      <c r="EU530" s="319">
        <v>39170.71</v>
      </c>
      <c r="EV530" s="319">
        <v>6650.55</v>
      </c>
      <c r="EW530" s="319">
        <v>36168.620000000003</v>
      </c>
      <c r="EX530" s="319">
        <v>67683.33</v>
      </c>
      <c r="EY530" s="319">
        <v>349710.54</v>
      </c>
      <c r="EZ530" s="319">
        <v>6805290.4000000004</v>
      </c>
      <c r="FA530" s="319">
        <v>57026.78</v>
      </c>
      <c r="FB530" s="319">
        <v>56001.79</v>
      </c>
      <c r="FC530" s="319">
        <v>462466.23</v>
      </c>
      <c r="FD530" s="319">
        <v>123448.9</v>
      </c>
      <c r="FE530" s="319">
        <v>297104.65999999997</v>
      </c>
      <c r="FF530" s="319">
        <v>0</v>
      </c>
      <c r="FG530" s="319">
        <v>32942.33</v>
      </c>
      <c r="FH530" s="319">
        <v>538635.52000000002</v>
      </c>
      <c r="FI530" s="319">
        <v>12011.52</v>
      </c>
      <c r="FJ530" s="319">
        <v>220755.39</v>
      </c>
      <c r="FK530" s="319">
        <v>32270.880000000001</v>
      </c>
      <c r="FL530" s="319">
        <v>11262.59</v>
      </c>
      <c r="FM530" s="319">
        <v>275840.63</v>
      </c>
      <c r="FN530" s="319">
        <v>7132</v>
      </c>
      <c r="FO530" s="319">
        <v>9552.7900000000009</v>
      </c>
      <c r="FP530" s="319">
        <v>10583.94</v>
      </c>
      <c r="FQ530" s="319">
        <v>4969.8999999999996</v>
      </c>
      <c r="FR530" s="319">
        <v>158552.41</v>
      </c>
      <c r="FS530" s="319">
        <v>23228.62</v>
      </c>
      <c r="FT530" s="319">
        <v>20838.830000000002</v>
      </c>
      <c r="FU530" s="319">
        <v>14426.46</v>
      </c>
      <c r="FV530" s="319">
        <v>4754.1000000000004</v>
      </c>
      <c r="FW530" s="319">
        <v>439.04</v>
      </c>
      <c r="FX530" s="319">
        <v>34291.120000000003</v>
      </c>
      <c r="FY530" s="319">
        <v>80239.509999999995</v>
      </c>
      <c r="FZ530" s="319">
        <v>10958.21</v>
      </c>
      <c r="GA530" s="319">
        <v>7298.04</v>
      </c>
      <c r="GB530" s="319">
        <v>21959.98</v>
      </c>
      <c r="GC530" s="319">
        <v>19413.939999999999</v>
      </c>
      <c r="GD530" s="319">
        <v>20439.13</v>
      </c>
      <c r="GE530" s="319">
        <v>107627.95</v>
      </c>
      <c r="GF530" s="319">
        <v>7391.25</v>
      </c>
      <c r="GG530" s="319">
        <v>99714.93</v>
      </c>
      <c r="GH530" s="319">
        <v>36481.949999999997</v>
      </c>
      <c r="GI530" s="319">
        <v>110286.24</v>
      </c>
      <c r="GJ530" s="319">
        <v>25499.15</v>
      </c>
      <c r="GK530" s="319">
        <v>3791355.7</v>
      </c>
      <c r="GL530" s="319">
        <v>58211.78</v>
      </c>
      <c r="GM530" s="319">
        <v>979842.63</v>
      </c>
      <c r="GN530" s="319">
        <v>30869.599999999999</v>
      </c>
      <c r="GO530" s="319">
        <v>197444.36</v>
      </c>
      <c r="GP530" s="319">
        <v>6019.3</v>
      </c>
      <c r="GQ530" s="319">
        <v>2487.1</v>
      </c>
      <c r="GR530" s="319">
        <v>106887.19</v>
      </c>
      <c r="GS530" s="319">
        <v>679246.51</v>
      </c>
      <c r="GT530" s="319">
        <v>23386.76</v>
      </c>
      <c r="GU530" s="319">
        <v>874598.94</v>
      </c>
      <c r="GV530" s="319">
        <v>31690.81</v>
      </c>
      <c r="GW530" s="319">
        <v>13533.56</v>
      </c>
      <c r="GX530" s="319">
        <v>306445.5</v>
      </c>
      <c r="GY530" s="319">
        <v>16377.72</v>
      </c>
      <c r="GZ530" s="319">
        <v>128241.69</v>
      </c>
      <c r="HA530" s="319">
        <v>105663.55</v>
      </c>
      <c r="HB530" s="319">
        <v>14088.63</v>
      </c>
      <c r="HC530" s="319">
        <v>198504.55</v>
      </c>
      <c r="HD530" s="319">
        <v>16444.8</v>
      </c>
      <c r="HE530" s="319">
        <v>26777.93</v>
      </c>
      <c r="HF530" s="319">
        <v>19147.77</v>
      </c>
      <c r="HG530" s="319">
        <v>102614.91</v>
      </c>
      <c r="HH530" s="319">
        <v>375180.53</v>
      </c>
      <c r="HI530" s="319">
        <v>52671.33</v>
      </c>
      <c r="HJ530" s="319">
        <v>37641.040000000001</v>
      </c>
      <c r="HK530" s="319">
        <v>7699.61</v>
      </c>
      <c r="HL530" s="319">
        <v>108916.36</v>
      </c>
      <c r="HM530" s="319">
        <v>33282.800000000003</v>
      </c>
      <c r="HN530" s="319">
        <v>26509.05</v>
      </c>
      <c r="HO530" s="319">
        <v>21898.74</v>
      </c>
      <c r="HP530" s="319">
        <v>111279.23</v>
      </c>
      <c r="HQ530" s="319">
        <v>3460.18</v>
      </c>
      <c r="HR530" s="319">
        <v>27641.23</v>
      </c>
      <c r="HS530" s="319">
        <v>5333.82</v>
      </c>
      <c r="HT530" s="319">
        <v>343377.2</v>
      </c>
      <c r="HU530" s="319">
        <v>26632.07</v>
      </c>
      <c r="HV530" s="319">
        <v>69507.81</v>
      </c>
      <c r="HW530" s="319">
        <v>904317.01</v>
      </c>
      <c r="HX530" s="319">
        <v>21105.03</v>
      </c>
      <c r="HY530" s="319">
        <v>678709.69</v>
      </c>
      <c r="HZ530" s="319">
        <v>13695.6</v>
      </c>
      <c r="IA530" s="319">
        <v>5516.25</v>
      </c>
      <c r="IB530" s="319">
        <v>276313.09000000003</v>
      </c>
      <c r="IC530" s="319">
        <v>193835</v>
      </c>
      <c r="ID530" s="319">
        <v>26327.57</v>
      </c>
      <c r="IE530" s="319">
        <v>186331.48</v>
      </c>
      <c r="IF530" s="319">
        <v>16172.56</v>
      </c>
      <c r="IG530" s="319">
        <v>23144.5</v>
      </c>
      <c r="IH530" s="319">
        <v>3113.87</v>
      </c>
      <c r="II530" s="319">
        <v>44427.06</v>
      </c>
      <c r="IJ530" s="319">
        <v>58449.39</v>
      </c>
      <c r="IK530" s="319">
        <v>9996.36</v>
      </c>
      <c r="IL530" s="319">
        <v>16835.25</v>
      </c>
      <c r="IM530" s="319">
        <v>25965.21</v>
      </c>
      <c r="IN530" s="319">
        <v>70658.75</v>
      </c>
      <c r="IO530" s="319">
        <v>18132.009999999998</v>
      </c>
      <c r="IP530" s="319">
        <v>32702.75</v>
      </c>
      <c r="IQ530" s="319">
        <v>16805.68</v>
      </c>
      <c r="IR530" s="319">
        <v>345843.1</v>
      </c>
      <c r="IS530" s="319">
        <v>35942</v>
      </c>
      <c r="IT530" s="319">
        <v>155680.73000000001</v>
      </c>
      <c r="IU530" s="319">
        <v>15329.77</v>
      </c>
      <c r="IV530" s="319">
        <v>980</v>
      </c>
      <c r="IW530" s="319">
        <v>33021.93</v>
      </c>
      <c r="IX530" s="319">
        <v>5402.94</v>
      </c>
      <c r="IY530" s="319">
        <v>64182.17</v>
      </c>
      <c r="IZ530" s="319">
        <v>11616.86</v>
      </c>
      <c r="JA530" s="319">
        <v>47790.26</v>
      </c>
      <c r="JB530" s="319">
        <v>30449</v>
      </c>
      <c r="JC530" s="319">
        <v>53735.51</v>
      </c>
      <c r="JD530" s="319">
        <v>1686.23</v>
      </c>
      <c r="JE530" s="319">
        <v>13827.64</v>
      </c>
      <c r="JF530" s="319">
        <v>109748.1</v>
      </c>
      <c r="JG530" s="319">
        <v>7707.09</v>
      </c>
      <c r="JH530" s="319">
        <v>31147.02</v>
      </c>
      <c r="JI530" s="319">
        <v>109623.96</v>
      </c>
      <c r="JJ530" s="319">
        <v>17767.73</v>
      </c>
      <c r="JK530" s="319">
        <v>6508.42</v>
      </c>
      <c r="JL530" s="319">
        <v>13782.09</v>
      </c>
      <c r="JM530" s="319">
        <v>11302.94</v>
      </c>
      <c r="JN530" s="319">
        <v>24985.63</v>
      </c>
      <c r="JO530" s="319">
        <v>52889.99</v>
      </c>
      <c r="JP530" s="319">
        <v>32930.61</v>
      </c>
      <c r="JQ530" s="319">
        <v>17472.7</v>
      </c>
      <c r="JR530" s="319">
        <v>14031.66</v>
      </c>
      <c r="JS530" s="319">
        <v>107988.39</v>
      </c>
      <c r="JT530" s="319">
        <v>12076.32</v>
      </c>
      <c r="JU530" s="319">
        <v>95584.39</v>
      </c>
      <c r="JV530" s="319">
        <v>2386346.77</v>
      </c>
      <c r="JW530" s="319">
        <v>24579.03</v>
      </c>
      <c r="JX530" s="319">
        <v>27177.73</v>
      </c>
      <c r="JY530" s="319">
        <v>7834.42</v>
      </c>
      <c r="JZ530" s="319">
        <v>16171.37</v>
      </c>
      <c r="KA530" s="319">
        <v>23042.35</v>
      </c>
      <c r="KB530" s="319">
        <v>36079.71</v>
      </c>
      <c r="KC530" s="319">
        <v>47020.49</v>
      </c>
      <c r="KD530" s="319">
        <v>23863.5</v>
      </c>
      <c r="KE530" s="319">
        <v>140676.97</v>
      </c>
      <c r="KF530" s="319">
        <v>11467.42</v>
      </c>
      <c r="KG530" s="319">
        <v>41767.61</v>
      </c>
      <c r="KH530" s="319">
        <v>13395.5</v>
      </c>
      <c r="KI530" s="319">
        <v>23694.86</v>
      </c>
      <c r="KJ530" s="319">
        <v>17140.560000000001</v>
      </c>
      <c r="KK530" s="319">
        <v>17175.25</v>
      </c>
      <c r="KL530" s="319">
        <v>10258.52</v>
      </c>
      <c r="KM530" s="319">
        <v>19118.2</v>
      </c>
      <c r="KN530" s="319">
        <v>17876.849999999999</v>
      </c>
      <c r="KO530" s="319">
        <v>82833.02</v>
      </c>
      <c r="KP530" s="319">
        <v>59081.38</v>
      </c>
      <c r="KQ530" s="319">
        <v>1543074.83</v>
      </c>
      <c r="KR530" s="319">
        <v>128391.6</v>
      </c>
      <c r="KS530" s="318">
        <v>77965.89</v>
      </c>
      <c r="KU530" s="312">
        <v>42</v>
      </c>
      <c r="KV530" s="312">
        <v>422</v>
      </c>
      <c r="KY530" s="312" t="s">
        <v>943</v>
      </c>
    </row>
    <row r="531" spans="1:311" x14ac:dyDescent="0.25">
      <c r="A531" s="317">
        <v>2023</v>
      </c>
      <c r="B531" s="316" t="s">
        <v>849</v>
      </c>
      <c r="C531" s="316" t="s">
        <v>873</v>
      </c>
      <c r="D531" s="316" t="s">
        <v>876</v>
      </c>
      <c r="E531" s="316" t="s">
        <v>846</v>
      </c>
      <c r="F531" s="315">
        <v>326193.84999999998</v>
      </c>
      <c r="G531" s="315">
        <v>125403.4</v>
      </c>
      <c r="H531" s="315">
        <v>1763295.64</v>
      </c>
      <c r="I531" s="315">
        <v>253761</v>
      </c>
      <c r="J531" s="315">
        <v>11040</v>
      </c>
      <c r="K531" s="315">
        <v>38168</v>
      </c>
      <c r="L531" s="315">
        <v>308919.3</v>
      </c>
      <c r="M531" s="315">
        <v>449130.1</v>
      </c>
      <c r="N531" s="315">
        <v>809014.45</v>
      </c>
      <c r="O531" s="315">
        <v>698225.1</v>
      </c>
      <c r="P531" s="315">
        <v>17230</v>
      </c>
      <c r="Q531" s="315">
        <v>325151.3</v>
      </c>
      <c r="R531" s="315">
        <v>275890.74</v>
      </c>
      <c r="S531" s="315">
        <v>213020.55</v>
      </c>
      <c r="T531" s="315">
        <v>97737.75</v>
      </c>
      <c r="U531" s="315">
        <v>931209.15</v>
      </c>
      <c r="V531" s="315">
        <v>16910</v>
      </c>
      <c r="W531" s="315">
        <v>42928.54</v>
      </c>
      <c r="X531" s="315">
        <v>38440</v>
      </c>
      <c r="Y531" s="315">
        <v>3273.9</v>
      </c>
      <c r="Z531" s="315">
        <v>142091.4</v>
      </c>
      <c r="AA531" s="315">
        <v>556940.82999999996</v>
      </c>
      <c r="AB531" s="315">
        <v>152185</v>
      </c>
      <c r="AC531" s="315">
        <v>168408.19</v>
      </c>
      <c r="AD531" s="315">
        <v>1120966.1200000001</v>
      </c>
      <c r="AE531" s="315">
        <v>21055</v>
      </c>
      <c r="AF531" s="315">
        <v>164878</v>
      </c>
      <c r="AG531" s="315">
        <v>13912.1</v>
      </c>
      <c r="AH531" s="315">
        <v>633528.65</v>
      </c>
      <c r="AI531" s="315">
        <v>210713.1</v>
      </c>
      <c r="AJ531" s="315">
        <v>365014.07</v>
      </c>
      <c r="AK531" s="315">
        <v>6269</v>
      </c>
      <c r="AL531" s="315">
        <v>1817532.85</v>
      </c>
      <c r="AM531" s="315">
        <v>48253</v>
      </c>
      <c r="AN531" s="315">
        <v>243984.65</v>
      </c>
      <c r="AO531" s="315">
        <v>11348.7</v>
      </c>
      <c r="AP531" s="315">
        <v>14220</v>
      </c>
      <c r="AQ531" s="315">
        <v>68985.850000000006</v>
      </c>
      <c r="AR531" s="315">
        <v>1919096.14</v>
      </c>
      <c r="AS531" s="315">
        <v>276065.65000000002</v>
      </c>
      <c r="AT531" s="315">
        <v>528883.23</v>
      </c>
      <c r="AU531" s="315">
        <v>448385.5</v>
      </c>
      <c r="AV531" s="315">
        <v>167534.9</v>
      </c>
      <c r="AW531" s="315">
        <v>968694.25</v>
      </c>
      <c r="AX531" s="315">
        <v>14269.25</v>
      </c>
      <c r="AY531" s="315">
        <v>42878.65</v>
      </c>
      <c r="AZ531" s="315">
        <v>25413.9</v>
      </c>
      <c r="BA531" s="315">
        <v>43759</v>
      </c>
      <c r="BB531" s="315">
        <v>129493.45</v>
      </c>
      <c r="BC531" s="315">
        <v>266621.55</v>
      </c>
      <c r="BD531" s="315">
        <v>226924.05</v>
      </c>
      <c r="BE531" s="315">
        <v>88710.3</v>
      </c>
      <c r="BF531" s="315">
        <v>5914.15</v>
      </c>
      <c r="BG531" s="315">
        <v>92400</v>
      </c>
      <c r="BH531" s="315">
        <v>1101</v>
      </c>
      <c r="BI531" s="315">
        <v>203743.7</v>
      </c>
      <c r="BJ531" s="315">
        <v>13831</v>
      </c>
      <c r="BK531" s="315">
        <v>335492.25</v>
      </c>
      <c r="BL531" s="315">
        <v>4859.0200000000004</v>
      </c>
      <c r="BM531" s="315">
        <v>64030</v>
      </c>
      <c r="BN531" s="315">
        <v>198289.25</v>
      </c>
      <c r="BO531" s="315">
        <v>752077.45</v>
      </c>
      <c r="BP531" s="315">
        <v>40749</v>
      </c>
      <c r="BQ531" s="315">
        <v>38460</v>
      </c>
      <c r="BR531" s="315">
        <v>404659.5</v>
      </c>
      <c r="BS531" s="315">
        <v>263302.25</v>
      </c>
      <c r="BT531" s="315">
        <v>4160.05</v>
      </c>
      <c r="BU531" s="315">
        <v>58227.9</v>
      </c>
      <c r="BV531" s="315">
        <v>1192112.3500000001</v>
      </c>
      <c r="BW531" s="315">
        <v>14732.95</v>
      </c>
      <c r="BX531" s="315">
        <v>295581.45</v>
      </c>
      <c r="BY531" s="315">
        <v>437497</v>
      </c>
      <c r="BZ531" s="315">
        <v>166413.70000000001</v>
      </c>
      <c r="CA531" s="315">
        <v>389122.5</v>
      </c>
      <c r="CB531" s="315">
        <v>20317.5</v>
      </c>
      <c r="CC531" s="315">
        <v>501791.13</v>
      </c>
      <c r="CD531" s="315">
        <v>339146</v>
      </c>
      <c r="CE531" s="315">
        <v>2945876</v>
      </c>
      <c r="CF531" s="315">
        <v>203238.95</v>
      </c>
      <c r="CG531" s="315">
        <v>770734.9</v>
      </c>
      <c r="CH531" s="315">
        <v>647141.19999999995</v>
      </c>
      <c r="CI531" s="315">
        <v>2064447.26</v>
      </c>
      <c r="CJ531" s="315">
        <v>86217.65</v>
      </c>
      <c r="CK531" s="315">
        <v>13329.7</v>
      </c>
      <c r="CL531" s="315">
        <v>0</v>
      </c>
      <c r="CM531" s="315">
        <v>86154.85</v>
      </c>
      <c r="CN531" s="315">
        <v>2044345.68</v>
      </c>
      <c r="CO531" s="315">
        <v>10843</v>
      </c>
      <c r="CP531" s="315">
        <v>87836.2</v>
      </c>
      <c r="CQ531" s="315">
        <v>467396.05</v>
      </c>
      <c r="CR531" s="315">
        <v>28937</v>
      </c>
      <c r="CS531" s="315">
        <v>264965</v>
      </c>
      <c r="CT531" s="315">
        <v>40514.199999999997</v>
      </c>
      <c r="CU531" s="315">
        <v>25649.5</v>
      </c>
      <c r="CV531" s="315">
        <v>19165</v>
      </c>
      <c r="CW531" s="315">
        <v>90655</v>
      </c>
      <c r="CX531" s="315">
        <v>143082.46</v>
      </c>
      <c r="CY531" s="315">
        <v>1286071.08</v>
      </c>
      <c r="CZ531" s="315">
        <v>3352390.95</v>
      </c>
      <c r="DA531" s="315">
        <v>1586521.55</v>
      </c>
      <c r="DB531" s="315">
        <v>2270757.15</v>
      </c>
      <c r="DC531" s="315">
        <v>724871.1</v>
      </c>
      <c r="DD531" s="315">
        <v>1393192.2</v>
      </c>
      <c r="DE531" s="315">
        <v>141133.70000000001</v>
      </c>
      <c r="DF531" s="315">
        <v>76902.7</v>
      </c>
      <c r="DG531" s="315">
        <v>125873.4</v>
      </c>
      <c r="DH531" s="315">
        <v>34195</v>
      </c>
      <c r="DI531" s="315">
        <v>171064.09</v>
      </c>
      <c r="DJ531" s="315">
        <v>320097.84999999998</v>
      </c>
      <c r="DK531" s="315">
        <v>319704.09999999998</v>
      </c>
      <c r="DL531" s="315">
        <v>175493.8</v>
      </c>
      <c r="DM531" s="315">
        <v>960</v>
      </c>
      <c r="DN531" s="315">
        <v>23462</v>
      </c>
      <c r="DO531" s="315">
        <v>120813</v>
      </c>
      <c r="DP531" s="315">
        <v>72515</v>
      </c>
      <c r="DQ531" s="315">
        <v>134764.20000000001</v>
      </c>
      <c r="DR531" s="315">
        <v>2350</v>
      </c>
      <c r="DS531" s="315">
        <v>1810762.55</v>
      </c>
      <c r="DT531" s="315">
        <v>91255.8</v>
      </c>
      <c r="DU531" s="315">
        <v>476193.1</v>
      </c>
      <c r="DV531" s="315">
        <v>174711.3</v>
      </c>
      <c r="DW531" s="315">
        <v>312038.2</v>
      </c>
      <c r="DX531" s="315">
        <v>155702.29999999999</v>
      </c>
      <c r="DY531" s="315">
        <v>659705.19999999995</v>
      </c>
      <c r="DZ531" s="315">
        <v>288659.20000000001</v>
      </c>
      <c r="EA531" s="315">
        <v>1599256.78</v>
      </c>
      <c r="EB531" s="315">
        <v>24835</v>
      </c>
      <c r="EC531" s="315">
        <v>60278.2</v>
      </c>
      <c r="ED531" s="315">
        <v>110450.65</v>
      </c>
      <c r="EE531" s="315">
        <v>127401.60000000001</v>
      </c>
      <c r="EF531" s="315">
        <v>630</v>
      </c>
      <c r="EG531" s="315">
        <v>776833.69</v>
      </c>
      <c r="EH531" s="315">
        <v>60352.7</v>
      </c>
      <c r="EI531" s="315">
        <v>253574.2</v>
      </c>
      <c r="EJ531" s="315">
        <v>1230985.3999999999</v>
      </c>
      <c r="EK531" s="315">
        <v>5987</v>
      </c>
      <c r="EL531" s="315">
        <v>56153.3</v>
      </c>
      <c r="EM531" s="315">
        <v>391600.6</v>
      </c>
      <c r="EN531" s="315">
        <v>318713.95</v>
      </c>
      <c r="EO531" s="315">
        <v>749102.5</v>
      </c>
      <c r="EP531" s="315">
        <v>192680.5</v>
      </c>
      <c r="EQ531" s="315">
        <v>112250.8</v>
      </c>
      <c r="ER531" s="315">
        <v>74900</v>
      </c>
      <c r="ES531" s="315">
        <v>7016.95</v>
      </c>
      <c r="ET531" s="315">
        <v>49256</v>
      </c>
      <c r="EU531" s="315">
        <v>291333</v>
      </c>
      <c r="EV531" s="315">
        <v>7607.65</v>
      </c>
      <c r="EW531" s="315">
        <v>343159.51</v>
      </c>
      <c r="EX531" s="315">
        <v>668600.80000000005</v>
      </c>
      <c r="EY531" s="315">
        <v>2563358.0499999998</v>
      </c>
      <c r="EZ531" s="315">
        <v>53220272.740000002</v>
      </c>
      <c r="FA531" s="315">
        <v>44188.5</v>
      </c>
      <c r="FB531" s="315">
        <v>106407.2</v>
      </c>
      <c r="FC531" s="315">
        <v>1970883.45</v>
      </c>
      <c r="FD531" s="315">
        <v>149485</v>
      </c>
      <c r="FE531" s="315">
        <v>262466.38</v>
      </c>
      <c r="FF531" s="315">
        <v>359627.74</v>
      </c>
      <c r="FG531" s="315">
        <v>95000</v>
      </c>
      <c r="FH531" s="315">
        <v>217383.38</v>
      </c>
      <c r="FI531" s="315">
        <v>38613</v>
      </c>
      <c r="FJ531" s="315">
        <v>683495.45</v>
      </c>
      <c r="FK531" s="315">
        <v>170676.15</v>
      </c>
      <c r="FL531" s="315">
        <v>28630</v>
      </c>
      <c r="FM531" s="315">
        <v>528407</v>
      </c>
      <c r="FN531" s="315">
        <v>75676.100000000006</v>
      </c>
      <c r="FO531" s="315">
        <v>256049.2</v>
      </c>
      <c r="FP531" s="315">
        <v>160283.54999999999</v>
      </c>
      <c r="FQ531" s="315">
        <v>12860</v>
      </c>
      <c r="FR531" s="315">
        <v>1624332.38</v>
      </c>
      <c r="FS531" s="315">
        <v>26129</v>
      </c>
      <c r="FT531" s="315">
        <v>254316.55</v>
      </c>
      <c r="FU531" s="315">
        <v>90439.15</v>
      </c>
      <c r="FV531" s="315">
        <v>21666.7</v>
      </c>
      <c r="FW531" s="315">
        <v>0</v>
      </c>
      <c r="FX531" s="315">
        <v>751932.45</v>
      </c>
      <c r="FY531" s="315">
        <v>1025713.29</v>
      </c>
      <c r="FZ531" s="315">
        <v>61020</v>
      </c>
      <c r="GA531" s="315">
        <v>45292.65</v>
      </c>
      <c r="GB531" s="315">
        <v>170642.2</v>
      </c>
      <c r="GC531" s="315">
        <v>4726</v>
      </c>
      <c r="GD531" s="315">
        <v>17908</v>
      </c>
      <c r="GE531" s="315">
        <v>227137.2</v>
      </c>
      <c r="GF531" s="315">
        <v>88644.05</v>
      </c>
      <c r="GG531" s="315">
        <v>824979.5</v>
      </c>
      <c r="GH531" s="315">
        <v>10179.5</v>
      </c>
      <c r="GI531" s="315">
        <v>90870.55</v>
      </c>
      <c r="GJ531" s="315">
        <v>258512.8</v>
      </c>
      <c r="GK531" s="315">
        <v>1431759.35</v>
      </c>
      <c r="GL531" s="315">
        <v>711143.2</v>
      </c>
      <c r="GM531" s="315">
        <v>1824087.84</v>
      </c>
      <c r="GN531" s="315">
        <v>182162.92</v>
      </c>
      <c r="GO531" s="315">
        <v>338335.88</v>
      </c>
      <c r="GP531" s="315">
        <v>5588</v>
      </c>
      <c r="GQ531" s="315">
        <v>3180</v>
      </c>
      <c r="GR531" s="315">
        <v>481014.78</v>
      </c>
      <c r="GS531" s="315">
        <v>3067184.53</v>
      </c>
      <c r="GT531" s="315">
        <v>23705.8</v>
      </c>
      <c r="GU531" s="315">
        <v>250768.05</v>
      </c>
      <c r="GV531" s="315">
        <v>236451.45</v>
      </c>
      <c r="GW531" s="315">
        <v>240</v>
      </c>
      <c r="GX531" s="315">
        <v>506126.2</v>
      </c>
      <c r="GY531" s="315">
        <v>48069</v>
      </c>
      <c r="GZ531" s="315">
        <v>715735.35</v>
      </c>
      <c r="HA531" s="315">
        <v>603998.19999999995</v>
      </c>
      <c r="HB531" s="315">
        <v>84627.35</v>
      </c>
      <c r="HC531" s="315">
        <v>374982.85</v>
      </c>
      <c r="HD531" s="315">
        <v>16479</v>
      </c>
      <c r="HE531" s="315">
        <v>119604.2</v>
      </c>
      <c r="HF531" s="315">
        <v>56156</v>
      </c>
      <c r="HG531" s="315">
        <v>235553.93</v>
      </c>
      <c r="HH531" s="315">
        <v>1557647.7</v>
      </c>
      <c r="HI531" s="315">
        <v>209017.9</v>
      </c>
      <c r="HJ531" s="315">
        <v>17325.25</v>
      </c>
      <c r="HK531" s="315">
        <v>29164</v>
      </c>
      <c r="HL531" s="315">
        <v>236229</v>
      </c>
      <c r="HM531" s="315">
        <v>132358</v>
      </c>
      <c r="HN531" s="315">
        <v>15089</v>
      </c>
      <c r="HO531" s="315">
        <v>122263.4</v>
      </c>
      <c r="HP531" s="315">
        <v>606243.69999999995</v>
      </c>
      <c r="HQ531" s="315">
        <v>13285</v>
      </c>
      <c r="HR531" s="315">
        <v>78018.600000000006</v>
      </c>
      <c r="HS531" s="315">
        <v>7025.05</v>
      </c>
      <c r="HT531" s="315">
        <v>87786.1</v>
      </c>
      <c r="HU531" s="315">
        <v>6040</v>
      </c>
      <c r="HV531" s="315">
        <v>301151.34999999998</v>
      </c>
      <c r="HW531" s="315">
        <v>2980811.1</v>
      </c>
      <c r="HX531" s="315">
        <v>29817</v>
      </c>
      <c r="HY531" s="315">
        <v>2108680.6800000002</v>
      </c>
      <c r="HZ531" s="315">
        <v>122515.75</v>
      </c>
      <c r="IA531" s="315">
        <v>229594</v>
      </c>
      <c r="IB531" s="315">
        <v>424404.2</v>
      </c>
      <c r="IC531" s="315">
        <v>834008.33</v>
      </c>
      <c r="ID531" s="315">
        <v>11228.8</v>
      </c>
      <c r="IE531" s="315">
        <v>204397.02</v>
      </c>
      <c r="IF531" s="315">
        <v>121925.65</v>
      </c>
      <c r="IG531" s="315">
        <v>70657.8</v>
      </c>
      <c r="IH531" s="315">
        <v>24772.7</v>
      </c>
      <c r="II531" s="315">
        <v>86260</v>
      </c>
      <c r="IJ531" s="315">
        <v>418531.9</v>
      </c>
      <c r="IK531" s="315">
        <v>3260</v>
      </c>
      <c r="IL531" s="315">
        <v>13049.9</v>
      </c>
      <c r="IM531" s="315">
        <v>0</v>
      </c>
      <c r="IN531" s="315">
        <v>527623.65</v>
      </c>
      <c r="IO531" s="315">
        <v>29011.55</v>
      </c>
      <c r="IP531" s="315">
        <v>78642.399999999994</v>
      </c>
      <c r="IQ531" s="315">
        <v>172275</v>
      </c>
      <c r="IR531" s="315">
        <v>2634319.35</v>
      </c>
      <c r="IS531" s="315">
        <v>274126</v>
      </c>
      <c r="IT531" s="315">
        <v>1255450.51</v>
      </c>
      <c r="IU531" s="315">
        <v>3203.3</v>
      </c>
      <c r="IV531" s="315">
        <v>61290.3</v>
      </c>
      <c r="IW531" s="315">
        <v>326831</v>
      </c>
      <c r="IX531" s="315">
        <v>50548.5</v>
      </c>
      <c r="IY531" s="315">
        <v>295757.15000000002</v>
      </c>
      <c r="IZ531" s="315">
        <v>19137.810000000001</v>
      </c>
      <c r="JA531" s="315">
        <v>257730.85</v>
      </c>
      <c r="JB531" s="315">
        <v>35824.199999999997</v>
      </c>
      <c r="JC531" s="315">
        <v>402168.4</v>
      </c>
      <c r="JD531" s="315">
        <v>62289</v>
      </c>
      <c r="JE531" s="315">
        <v>15008.6</v>
      </c>
      <c r="JF531" s="315">
        <v>0</v>
      </c>
      <c r="JG531" s="315">
        <v>10566.9</v>
      </c>
      <c r="JH531" s="315">
        <v>178876.25</v>
      </c>
      <c r="JI531" s="315">
        <v>91427.5</v>
      </c>
      <c r="JJ531" s="315">
        <v>464856.6</v>
      </c>
      <c r="JK531" s="315">
        <v>27088.3</v>
      </c>
      <c r="JL531" s="315">
        <v>32804</v>
      </c>
      <c r="JM531" s="315">
        <v>21829.55</v>
      </c>
      <c r="JN531" s="315">
        <v>96540.9</v>
      </c>
      <c r="JO531" s="315">
        <v>179831.95</v>
      </c>
      <c r="JP531" s="315">
        <v>31909.65</v>
      </c>
      <c r="JQ531" s="315">
        <v>47961.05</v>
      </c>
      <c r="JR531" s="315">
        <v>5800</v>
      </c>
      <c r="JS531" s="315">
        <v>640679.12</v>
      </c>
      <c r="JT531" s="315">
        <v>151645</v>
      </c>
      <c r="JU531" s="315">
        <v>737125.85</v>
      </c>
      <c r="JV531" s="315">
        <v>8344077.9100000001</v>
      </c>
      <c r="JW531" s="315">
        <v>278631</v>
      </c>
      <c r="JX531" s="315">
        <v>8080</v>
      </c>
      <c r="JY531" s="315">
        <v>11079</v>
      </c>
      <c r="JZ531" s="315">
        <v>59618.75</v>
      </c>
      <c r="KA531" s="315">
        <v>23665.5</v>
      </c>
      <c r="KB531" s="315">
        <v>312492.55</v>
      </c>
      <c r="KC531" s="315">
        <v>216641</v>
      </c>
      <c r="KD531" s="315">
        <v>20332.2</v>
      </c>
      <c r="KE531" s="315">
        <v>1310660.55</v>
      </c>
      <c r="KF531" s="315">
        <v>8965.4</v>
      </c>
      <c r="KG531" s="315">
        <v>161720.43</v>
      </c>
      <c r="KH531" s="315">
        <v>72035.5</v>
      </c>
      <c r="KI531" s="315">
        <v>6895</v>
      </c>
      <c r="KJ531" s="315">
        <v>11808.25</v>
      </c>
      <c r="KK531" s="315">
        <v>69198</v>
      </c>
      <c r="KL531" s="315">
        <v>30600</v>
      </c>
      <c r="KM531" s="315">
        <v>172349.7</v>
      </c>
      <c r="KN531" s="315">
        <v>339809.35</v>
      </c>
      <c r="KO531" s="315">
        <v>1507230.15</v>
      </c>
      <c r="KP531" s="315">
        <v>180267.35</v>
      </c>
      <c r="KQ531" s="315">
        <v>4582149.59</v>
      </c>
      <c r="KR531" s="315">
        <v>676694.75</v>
      </c>
      <c r="KS531" s="314">
        <v>70161.75</v>
      </c>
      <c r="KU531" s="312">
        <v>42</v>
      </c>
      <c r="KV531" s="312">
        <v>423</v>
      </c>
      <c r="KY531" s="312" t="s">
        <v>943</v>
      </c>
    </row>
    <row r="532" spans="1:311" x14ac:dyDescent="0.25">
      <c r="A532" s="321">
        <v>2023</v>
      </c>
      <c r="B532" s="320" t="s">
        <v>849</v>
      </c>
      <c r="C532" s="320" t="s">
        <v>873</v>
      </c>
      <c r="D532" s="320" t="s">
        <v>875</v>
      </c>
      <c r="E532" s="320" t="s">
        <v>846</v>
      </c>
      <c r="F532" s="319">
        <v>0</v>
      </c>
      <c r="G532" s="319">
        <v>0</v>
      </c>
      <c r="H532" s="319">
        <v>545649</v>
      </c>
      <c r="I532" s="319">
        <v>0</v>
      </c>
      <c r="J532" s="319">
        <v>0</v>
      </c>
      <c r="K532" s="319">
        <v>0</v>
      </c>
      <c r="L532" s="319">
        <v>0</v>
      </c>
      <c r="M532" s="319">
        <v>0</v>
      </c>
      <c r="N532" s="319">
        <v>100</v>
      </c>
      <c r="O532" s="319">
        <v>1118880</v>
      </c>
      <c r="P532" s="319">
        <v>0</v>
      </c>
      <c r="Q532" s="319">
        <v>13926.96</v>
      </c>
      <c r="R532" s="319">
        <v>0</v>
      </c>
      <c r="S532" s="319">
        <v>0</v>
      </c>
      <c r="T532" s="319">
        <v>0</v>
      </c>
      <c r="U532" s="319">
        <v>176216.49</v>
      </c>
      <c r="V532" s="319">
        <v>0</v>
      </c>
      <c r="W532" s="319">
        <v>0</v>
      </c>
      <c r="X532" s="319">
        <v>0</v>
      </c>
      <c r="Y532" s="319">
        <v>0</v>
      </c>
      <c r="Z532" s="319">
        <v>0</v>
      </c>
      <c r="AA532" s="319">
        <v>0</v>
      </c>
      <c r="AB532" s="319">
        <v>455000</v>
      </c>
      <c r="AC532" s="319">
        <v>21777.21</v>
      </c>
      <c r="AD532" s="319">
        <v>0</v>
      </c>
      <c r="AE532" s="319">
        <v>0</v>
      </c>
      <c r="AF532" s="319">
        <v>200</v>
      </c>
      <c r="AG532" s="319">
        <v>0</v>
      </c>
      <c r="AH532" s="319">
        <v>0</v>
      </c>
      <c r="AI532" s="319">
        <v>0</v>
      </c>
      <c r="AJ532" s="319">
        <v>0</v>
      </c>
      <c r="AK532" s="319">
        <v>0</v>
      </c>
      <c r="AL532" s="319">
        <v>6071850</v>
      </c>
      <c r="AM532" s="319">
        <v>0</v>
      </c>
      <c r="AN532" s="319">
        <v>0</v>
      </c>
      <c r="AO532" s="319">
        <v>0</v>
      </c>
      <c r="AP532" s="319">
        <v>50000</v>
      </c>
      <c r="AQ532" s="319">
        <v>0</v>
      </c>
      <c r="AR532" s="319">
        <v>0</v>
      </c>
      <c r="AS532" s="319">
        <v>0</v>
      </c>
      <c r="AT532" s="319">
        <v>0</v>
      </c>
      <c r="AU532" s="319">
        <v>0</v>
      </c>
      <c r="AV532" s="319">
        <v>0</v>
      </c>
      <c r="AW532" s="319">
        <v>2107795.02</v>
      </c>
      <c r="AX532" s="319">
        <v>0</v>
      </c>
      <c r="AY532" s="319">
        <v>0</v>
      </c>
      <c r="AZ532" s="319">
        <v>0</v>
      </c>
      <c r="BA532" s="319">
        <v>0</v>
      </c>
      <c r="BB532" s="319">
        <v>38797.4</v>
      </c>
      <c r="BC532" s="319">
        <v>0</v>
      </c>
      <c r="BD532" s="319">
        <v>125343.72</v>
      </c>
      <c r="BE532" s="319">
        <v>0</v>
      </c>
      <c r="BF532" s="319">
        <v>0</v>
      </c>
      <c r="BG532" s="319">
        <v>0</v>
      </c>
      <c r="BH532" s="319">
        <v>0</v>
      </c>
      <c r="BI532" s="319">
        <v>0</v>
      </c>
      <c r="BJ532" s="319">
        <v>0</v>
      </c>
      <c r="BK532" s="319">
        <v>0</v>
      </c>
      <c r="BL532" s="319">
        <v>0</v>
      </c>
      <c r="BM532" s="319">
        <v>592.5</v>
      </c>
      <c r="BN532" s="319">
        <v>0</v>
      </c>
      <c r="BO532" s="319">
        <v>0</v>
      </c>
      <c r="BP532" s="319">
        <v>0</v>
      </c>
      <c r="BQ532" s="319">
        <v>27000</v>
      </c>
      <c r="BR532" s="319">
        <v>20800</v>
      </c>
      <c r="BS532" s="319">
        <v>0</v>
      </c>
      <c r="BT532" s="319">
        <v>0</v>
      </c>
      <c r="BU532" s="319">
        <v>0</v>
      </c>
      <c r="BV532" s="319">
        <v>0</v>
      </c>
      <c r="BW532" s="319">
        <v>0</v>
      </c>
      <c r="BX532" s="319">
        <v>35619.5</v>
      </c>
      <c r="BY532" s="319">
        <v>61.99</v>
      </c>
      <c r="BZ532" s="319">
        <v>0</v>
      </c>
      <c r="CA532" s="319">
        <v>200</v>
      </c>
      <c r="CB532" s="319">
        <v>0</v>
      </c>
      <c r="CC532" s="319">
        <v>39815.440000000002</v>
      </c>
      <c r="CD532" s="319">
        <v>3505.76</v>
      </c>
      <c r="CE532" s="319">
        <v>50869.34</v>
      </c>
      <c r="CF532" s="319">
        <v>0</v>
      </c>
      <c r="CG532" s="319">
        <v>0</v>
      </c>
      <c r="CH532" s="319">
        <v>0</v>
      </c>
      <c r="CI532" s="319">
        <v>0</v>
      </c>
      <c r="CJ532" s="319">
        <v>0</v>
      </c>
      <c r="CK532" s="319">
        <v>0</v>
      </c>
      <c r="CL532" s="319">
        <v>0</v>
      </c>
      <c r="CM532" s="319">
        <v>0</v>
      </c>
      <c r="CN532" s="319">
        <v>2289059.2999999998</v>
      </c>
      <c r="CO532" s="319">
        <v>946.01</v>
      </c>
      <c r="CP532" s="319">
        <v>0</v>
      </c>
      <c r="CQ532" s="319">
        <v>0</v>
      </c>
      <c r="CR532" s="319">
        <v>0</v>
      </c>
      <c r="CS532" s="319">
        <v>0</v>
      </c>
      <c r="CT532" s="319">
        <v>1660131.7</v>
      </c>
      <c r="CU532" s="319">
        <v>62500</v>
      </c>
      <c r="CV532" s="319">
        <v>0</v>
      </c>
      <c r="CW532" s="319">
        <v>0</v>
      </c>
      <c r="CX532" s="319">
        <v>0</v>
      </c>
      <c r="CY532" s="319">
        <v>0</v>
      </c>
      <c r="CZ532" s="319">
        <v>0</v>
      </c>
      <c r="DA532" s="319">
        <v>0</v>
      </c>
      <c r="DB532" s="319">
        <v>0</v>
      </c>
      <c r="DC532" s="319">
        <v>0</v>
      </c>
      <c r="DD532" s="319">
        <v>0</v>
      </c>
      <c r="DE532" s="319">
        <v>4220.3500000000004</v>
      </c>
      <c r="DF532" s="319">
        <v>14005.1</v>
      </c>
      <c r="DG532" s="319">
        <v>7055.13</v>
      </c>
      <c r="DH532" s="319">
        <v>0</v>
      </c>
      <c r="DI532" s="319">
        <v>0</v>
      </c>
      <c r="DJ532" s="319">
        <v>0</v>
      </c>
      <c r="DK532" s="319">
        <v>0</v>
      </c>
      <c r="DL532" s="319">
        <v>0</v>
      </c>
      <c r="DM532" s="319">
        <v>0</v>
      </c>
      <c r="DN532" s="319">
        <v>0</v>
      </c>
      <c r="DO532" s="319">
        <v>0</v>
      </c>
      <c r="DP532" s="319">
        <v>0</v>
      </c>
      <c r="DQ532" s="319">
        <v>1820.44</v>
      </c>
      <c r="DR532" s="319">
        <v>0</v>
      </c>
      <c r="DS532" s="319">
        <v>49775.6</v>
      </c>
      <c r="DT532" s="319">
        <v>0</v>
      </c>
      <c r="DU532" s="319">
        <v>0</v>
      </c>
      <c r="DV532" s="319">
        <v>0</v>
      </c>
      <c r="DW532" s="319">
        <v>0</v>
      </c>
      <c r="DX532" s="319">
        <v>0</v>
      </c>
      <c r="DY532" s="319">
        <v>840223.39</v>
      </c>
      <c r="DZ532" s="319">
        <v>0</v>
      </c>
      <c r="EA532" s="319">
        <v>2494.23</v>
      </c>
      <c r="EB532" s="319">
        <v>0</v>
      </c>
      <c r="EC532" s="319">
        <v>0</v>
      </c>
      <c r="ED532" s="319">
        <v>0</v>
      </c>
      <c r="EE532" s="319">
        <v>0</v>
      </c>
      <c r="EF532" s="319">
        <v>3513</v>
      </c>
      <c r="EG532" s="319">
        <v>0</v>
      </c>
      <c r="EH532" s="319">
        <v>0</v>
      </c>
      <c r="EI532" s="319">
        <v>0</v>
      </c>
      <c r="EJ532" s="319">
        <v>1.51</v>
      </c>
      <c r="EK532" s="319">
        <v>42062</v>
      </c>
      <c r="EL532" s="319">
        <v>322.14999999999998</v>
      </c>
      <c r="EM532" s="319">
        <v>0</v>
      </c>
      <c r="EN532" s="319">
        <v>0</v>
      </c>
      <c r="EO532" s="319">
        <v>0</v>
      </c>
      <c r="EP532" s="319">
        <v>0</v>
      </c>
      <c r="EQ532" s="319">
        <v>7500</v>
      </c>
      <c r="ER532" s="319">
        <v>0</v>
      </c>
      <c r="ES532" s="319">
        <v>0</v>
      </c>
      <c r="ET532" s="319">
        <v>0</v>
      </c>
      <c r="EU532" s="319">
        <v>0</v>
      </c>
      <c r="EV532" s="319">
        <v>4372.75</v>
      </c>
      <c r="EW532" s="319">
        <v>0</v>
      </c>
      <c r="EX532" s="319">
        <v>6800</v>
      </c>
      <c r="EY532" s="319">
        <v>100000</v>
      </c>
      <c r="EZ532" s="319">
        <v>17234448.18</v>
      </c>
      <c r="FA532" s="319">
        <v>230000</v>
      </c>
      <c r="FB532" s="319">
        <v>0</v>
      </c>
      <c r="FC532" s="319">
        <v>75528.899999999994</v>
      </c>
      <c r="FD532" s="319">
        <v>2660</v>
      </c>
      <c r="FE532" s="319">
        <v>0</v>
      </c>
      <c r="FF532" s="319">
        <v>5060.18</v>
      </c>
      <c r="FG532" s="319">
        <v>0</v>
      </c>
      <c r="FH532" s="319">
        <v>0</v>
      </c>
      <c r="FI532" s="319">
        <v>0</v>
      </c>
      <c r="FJ532" s="319">
        <v>0</v>
      </c>
      <c r="FK532" s="319">
        <v>0</v>
      </c>
      <c r="FL532" s="319">
        <v>0</v>
      </c>
      <c r="FM532" s="319">
        <v>386</v>
      </c>
      <c r="FN532" s="319">
        <v>0</v>
      </c>
      <c r="FO532" s="319">
        <v>0</v>
      </c>
      <c r="FP532" s="319">
        <v>150</v>
      </c>
      <c r="FQ532" s="319">
        <v>0</v>
      </c>
      <c r="FR532" s="319">
        <v>0</v>
      </c>
      <c r="FS532" s="319">
        <v>0</v>
      </c>
      <c r="FT532" s="319">
        <v>0</v>
      </c>
      <c r="FU532" s="319">
        <v>0</v>
      </c>
      <c r="FV532" s="319">
        <v>0</v>
      </c>
      <c r="FW532" s="319">
        <v>0</v>
      </c>
      <c r="FX532" s="319">
        <v>0</v>
      </c>
      <c r="FY532" s="319">
        <v>202500</v>
      </c>
      <c r="FZ532" s="319">
        <v>0</v>
      </c>
      <c r="GA532" s="319">
        <v>7400</v>
      </c>
      <c r="GB532" s="319">
        <v>0</v>
      </c>
      <c r="GC532" s="319">
        <v>0</v>
      </c>
      <c r="GD532" s="319">
        <v>16875</v>
      </c>
      <c r="GE532" s="319">
        <v>0</v>
      </c>
      <c r="GF532" s="319">
        <v>32593</v>
      </c>
      <c r="GG532" s="319">
        <v>0</v>
      </c>
      <c r="GH532" s="319">
        <v>0</v>
      </c>
      <c r="GI532" s="319">
        <v>0</v>
      </c>
      <c r="GJ532" s="319">
        <v>0</v>
      </c>
      <c r="GK532" s="319">
        <v>727536.9</v>
      </c>
      <c r="GL532" s="319">
        <v>0</v>
      </c>
      <c r="GM532" s="319">
        <v>89293</v>
      </c>
      <c r="GN532" s="319">
        <v>0</v>
      </c>
      <c r="GO532" s="319">
        <v>0</v>
      </c>
      <c r="GP532" s="319">
        <v>90898</v>
      </c>
      <c r="GQ532" s="319">
        <v>0</v>
      </c>
      <c r="GR532" s="319">
        <v>0</v>
      </c>
      <c r="GS532" s="319">
        <v>139415.64000000001</v>
      </c>
      <c r="GT532" s="319">
        <v>0</v>
      </c>
      <c r="GU532" s="319">
        <v>0</v>
      </c>
      <c r="GV532" s="319">
        <v>0</v>
      </c>
      <c r="GW532" s="319">
        <v>76135.5</v>
      </c>
      <c r="GX532" s="319">
        <v>0</v>
      </c>
      <c r="GY532" s="319">
        <v>3901.5</v>
      </c>
      <c r="GZ532" s="319">
        <v>180000</v>
      </c>
      <c r="HA532" s="319">
        <v>0</v>
      </c>
      <c r="HB532" s="319">
        <v>0</v>
      </c>
      <c r="HC532" s="319">
        <v>2843538</v>
      </c>
      <c r="HD532" s="319">
        <v>0</v>
      </c>
      <c r="HE532" s="319">
        <v>0</v>
      </c>
      <c r="HF532" s="319">
        <v>0</v>
      </c>
      <c r="HG532" s="319">
        <v>0</v>
      </c>
      <c r="HH532" s="319">
        <v>5387361.6500000004</v>
      </c>
      <c r="HI532" s="319">
        <v>9900</v>
      </c>
      <c r="HJ532" s="319">
        <v>0</v>
      </c>
      <c r="HK532" s="319">
        <v>0</v>
      </c>
      <c r="HL532" s="319">
        <v>22000</v>
      </c>
      <c r="HM532" s="319">
        <v>0.02</v>
      </c>
      <c r="HN532" s="319">
        <v>0</v>
      </c>
      <c r="HO532" s="319">
        <v>0</v>
      </c>
      <c r="HP532" s="319">
        <v>239200</v>
      </c>
      <c r="HQ532" s="319">
        <v>0</v>
      </c>
      <c r="HR532" s="319">
        <v>0</v>
      </c>
      <c r="HS532" s="319">
        <v>0</v>
      </c>
      <c r="HT532" s="319">
        <v>0</v>
      </c>
      <c r="HU532" s="319">
        <v>0</v>
      </c>
      <c r="HV532" s="319">
        <v>0</v>
      </c>
      <c r="HW532" s="319">
        <v>0</v>
      </c>
      <c r="HX532" s="319">
        <v>0</v>
      </c>
      <c r="HY532" s="319">
        <v>0</v>
      </c>
      <c r="HZ532" s="319">
        <v>0</v>
      </c>
      <c r="IA532" s="319">
        <v>0</v>
      </c>
      <c r="IB532" s="319">
        <v>0</v>
      </c>
      <c r="IC532" s="319">
        <v>0</v>
      </c>
      <c r="ID532" s="319">
        <v>0</v>
      </c>
      <c r="IE532" s="319">
        <v>240.08</v>
      </c>
      <c r="IF532" s="319">
        <v>0</v>
      </c>
      <c r="IG532" s="319">
        <v>0</v>
      </c>
      <c r="IH532" s="319">
        <v>0</v>
      </c>
      <c r="II532" s="319">
        <v>0</v>
      </c>
      <c r="IJ532" s="319">
        <v>0</v>
      </c>
      <c r="IK532" s="319">
        <v>0</v>
      </c>
      <c r="IL532" s="319">
        <v>0</v>
      </c>
      <c r="IM532" s="319">
        <v>0</v>
      </c>
      <c r="IN532" s="319">
        <v>206693.51</v>
      </c>
      <c r="IO532" s="319">
        <v>0</v>
      </c>
      <c r="IP532" s="319">
        <v>0</v>
      </c>
      <c r="IQ532" s="319">
        <v>0</v>
      </c>
      <c r="IR532" s="319">
        <v>0</v>
      </c>
      <c r="IS532" s="319">
        <v>0</v>
      </c>
      <c r="IT532" s="319">
        <v>568738</v>
      </c>
      <c r="IU532" s="319">
        <v>0</v>
      </c>
      <c r="IV532" s="319">
        <v>0</v>
      </c>
      <c r="IW532" s="319">
        <v>0</v>
      </c>
      <c r="IX532" s="319">
        <v>0</v>
      </c>
      <c r="IY532" s="319">
        <v>0</v>
      </c>
      <c r="IZ532" s="319">
        <v>0</v>
      </c>
      <c r="JA532" s="319">
        <v>0</v>
      </c>
      <c r="JB532" s="319">
        <v>0</v>
      </c>
      <c r="JC532" s="319">
        <v>0</v>
      </c>
      <c r="JD532" s="319">
        <v>0</v>
      </c>
      <c r="JE532" s="319">
        <v>69105.8</v>
      </c>
      <c r="JF532" s="319">
        <v>0</v>
      </c>
      <c r="JG532" s="319">
        <v>0</v>
      </c>
      <c r="JH532" s="319">
        <v>0</v>
      </c>
      <c r="JI532" s="319">
        <v>0</v>
      </c>
      <c r="JJ532" s="319">
        <v>461613.94</v>
      </c>
      <c r="JK532" s="319">
        <v>0</v>
      </c>
      <c r="JL532" s="319">
        <v>1</v>
      </c>
      <c r="JM532" s="319">
        <v>0</v>
      </c>
      <c r="JN532" s="319">
        <v>0</v>
      </c>
      <c r="JO532" s="319">
        <v>0</v>
      </c>
      <c r="JP532" s="319">
        <v>0</v>
      </c>
      <c r="JQ532" s="319">
        <v>0</v>
      </c>
      <c r="JR532" s="319">
        <v>0</v>
      </c>
      <c r="JS532" s="319">
        <v>0</v>
      </c>
      <c r="JT532" s="319">
        <v>0</v>
      </c>
      <c r="JU532" s="319">
        <v>0</v>
      </c>
      <c r="JV532" s="319">
        <v>210246.68</v>
      </c>
      <c r="JW532" s="319">
        <v>0</v>
      </c>
      <c r="JX532" s="319">
        <v>0</v>
      </c>
      <c r="JY532" s="319">
        <v>0</v>
      </c>
      <c r="JZ532" s="319">
        <v>0</v>
      </c>
      <c r="KA532" s="319">
        <v>0</v>
      </c>
      <c r="KB532" s="319">
        <v>0</v>
      </c>
      <c r="KC532" s="319">
        <v>0</v>
      </c>
      <c r="KD532" s="319">
        <v>0</v>
      </c>
      <c r="KE532" s="319">
        <v>0</v>
      </c>
      <c r="KF532" s="319">
        <v>0</v>
      </c>
      <c r="KG532" s="319">
        <v>0</v>
      </c>
      <c r="KH532" s="319">
        <v>0</v>
      </c>
      <c r="KI532" s="319">
        <v>0</v>
      </c>
      <c r="KJ532" s="319">
        <v>0</v>
      </c>
      <c r="KK532" s="319">
        <v>5790</v>
      </c>
      <c r="KL532" s="319">
        <v>0</v>
      </c>
      <c r="KM532" s="319">
        <v>0</v>
      </c>
      <c r="KN532" s="319">
        <v>0</v>
      </c>
      <c r="KO532" s="319">
        <v>265.39</v>
      </c>
      <c r="KP532" s="319">
        <v>0</v>
      </c>
      <c r="KQ532" s="319">
        <v>7571138.4800000004</v>
      </c>
      <c r="KR532" s="319">
        <v>0</v>
      </c>
      <c r="KS532" s="318">
        <v>0</v>
      </c>
      <c r="KU532" s="312">
        <v>42</v>
      </c>
      <c r="KV532" s="312">
        <v>424</v>
      </c>
      <c r="KY532" s="312" t="s">
        <v>943</v>
      </c>
    </row>
    <row r="533" spans="1:311" x14ac:dyDescent="0.25">
      <c r="A533" s="317">
        <v>2023</v>
      </c>
      <c r="B533" s="316" t="s">
        <v>849</v>
      </c>
      <c r="C533" s="316" t="s">
        <v>873</v>
      </c>
      <c r="D533" s="316" t="s">
        <v>874</v>
      </c>
      <c r="E533" s="316" t="s">
        <v>846</v>
      </c>
      <c r="F533" s="315">
        <v>0</v>
      </c>
      <c r="G533" s="315">
        <v>15120</v>
      </c>
      <c r="H533" s="315">
        <v>0</v>
      </c>
      <c r="I533" s="315">
        <v>0</v>
      </c>
      <c r="J533" s="315">
        <v>0</v>
      </c>
      <c r="K533" s="315">
        <v>0</v>
      </c>
      <c r="L533" s="315">
        <v>0</v>
      </c>
      <c r="M533" s="315">
        <v>0</v>
      </c>
      <c r="N533" s="315">
        <v>0</v>
      </c>
      <c r="O533" s="315">
        <v>0</v>
      </c>
      <c r="P533" s="315">
        <v>34499.199999999997</v>
      </c>
      <c r="Q533" s="315">
        <v>0</v>
      </c>
      <c r="R533" s="315">
        <v>8100</v>
      </c>
      <c r="S533" s="315">
        <v>0</v>
      </c>
      <c r="T533" s="315">
        <v>0</v>
      </c>
      <c r="U533" s="315">
        <v>0</v>
      </c>
      <c r="V533" s="315">
        <v>72686.98</v>
      </c>
      <c r="W533" s="315">
        <v>0</v>
      </c>
      <c r="X533" s="315">
        <v>0</v>
      </c>
      <c r="Y533" s="315">
        <v>7206</v>
      </c>
      <c r="Z533" s="315">
        <v>0</v>
      </c>
      <c r="AA533" s="315">
        <v>160</v>
      </c>
      <c r="AB533" s="315">
        <v>35610</v>
      </c>
      <c r="AC533" s="315">
        <v>0</v>
      </c>
      <c r="AD533" s="315">
        <v>26734</v>
      </c>
      <c r="AE533" s="315">
        <v>5119.96</v>
      </c>
      <c r="AF533" s="315">
        <v>0</v>
      </c>
      <c r="AG533" s="315">
        <v>0</v>
      </c>
      <c r="AH533" s="315">
        <v>10800</v>
      </c>
      <c r="AI533" s="315">
        <v>0</v>
      </c>
      <c r="AJ533" s="315">
        <v>0</v>
      </c>
      <c r="AK533" s="315">
        <v>0</v>
      </c>
      <c r="AL533" s="315">
        <v>0</v>
      </c>
      <c r="AM533" s="315">
        <v>0</v>
      </c>
      <c r="AN533" s="315">
        <v>0</v>
      </c>
      <c r="AO533" s="315">
        <v>10120</v>
      </c>
      <c r="AP533" s="315">
        <v>0</v>
      </c>
      <c r="AQ533" s="315">
        <v>12960</v>
      </c>
      <c r="AR533" s="315">
        <v>0</v>
      </c>
      <c r="AS533" s="315">
        <v>0</v>
      </c>
      <c r="AT533" s="315">
        <v>0</v>
      </c>
      <c r="AU533" s="315">
        <v>0</v>
      </c>
      <c r="AV533" s="315">
        <v>5760</v>
      </c>
      <c r="AW533" s="315">
        <v>0</v>
      </c>
      <c r="AX533" s="315">
        <v>0</v>
      </c>
      <c r="AY533" s="315">
        <v>45</v>
      </c>
      <c r="AZ533" s="315">
        <v>0</v>
      </c>
      <c r="BA533" s="315">
        <v>0</v>
      </c>
      <c r="BB533" s="315">
        <v>168285.4</v>
      </c>
      <c r="BC533" s="315">
        <v>0</v>
      </c>
      <c r="BD533" s="315">
        <v>0</v>
      </c>
      <c r="BE533" s="315">
        <v>0</v>
      </c>
      <c r="BF533" s="315">
        <v>25.22</v>
      </c>
      <c r="BG533" s="315">
        <v>0</v>
      </c>
      <c r="BH533" s="315">
        <v>2940</v>
      </c>
      <c r="BI533" s="315">
        <v>165000</v>
      </c>
      <c r="BJ533" s="315">
        <v>0</v>
      </c>
      <c r="BK533" s="315">
        <v>100351.74</v>
      </c>
      <c r="BL533" s="315">
        <v>0</v>
      </c>
      <c r="BM533" s="315">
        <v>0</v>
      </c>
      <c r="BN533" s="315">
        <v>30520</v>
      </c>
      <c r="BO533" s="315">
        <v>0</v>
      </c>
      <c r="BP533" s="315">
        <v>0</v>
      </c>
      <c r="BQ533" s="315">
        <v>0</v>
      </c>
      <c r="BR533" s="315">
        <v>0</v>
      </c>
      <c r="BS533" s="315">
        <v>0</v>
      </c>
      <c r="BT533" s="315">
        <v>0</v>
      </c>
      <c r="BU533" s="315">
        <v>360</v>
      </c>
      <c r="BV533" s="315">
        <v>0</v>
      </c>
      <c r="BW533" s="315">
        <v>0</v>
      </c>
      <c r="BX533" s="315">
        <v>0</v>
      </c>
      <c r="BY533" s="315">
        <v>0</v>
      </c>
      <c r="BZ533" s="315">
        <v>0</v>
      </c>
      <c r="CA533" s="315">
        <v>0</v>
      </c>
      <c r="CB533" s="315">
        <v>0</v>
      </c>
      <c r="CC533" s="315">
        <v>0</v>
      </c>
      <c r="CD533" s="315">
        <v>81998</v>
      </c>
      <c r="CE533" s="315">
        <v>50105.41</v>
      </c>
      <c r="CF533" s="315">
        <v>0</v>
      </c>
      <c r="CG533" s="315">
        <v>22560</v>
      </c>
      <c r="CH533" s="315">
        <v>15840</v>
      </c>
      <c r="CI533" s="315">
        <v>0</v>
      </c>
      <c r="CJ533" s="315">
        <v>16808.5</v>
      </c>
      <c r="CK533" s="315">
        <v>0</v>
      </c>
      <c r="CL533" s="315">
        <v>0</v>
      </c>
      <c r="CM533" s="315">
        <v>0</v>
      </c>
      <c r="CN533" s="315">
        <v>0</v>
      </c>
      <c r="CO533" s="315">
        <v>0</v>
      </c>
      <c r="CP533" s="315">
        <v>0</v>
      </c>
      <c r="CQ533" s="315">
        <v>0</v>
      </c>
      <c r="CR533" s="315">
        <v>0</v>
      </c>
      <c r="CS533" s="315">
        <v>590</v>
      </c>
      <c r="CT533" s="315">
        <v>18840</v>
      </c>
      <c r="CU533" s="315">
        <v>0</v>
      </c>
      <c r="CV533" s="315">
        <v>0</v>
      </c>
      <c r="CW533" s="315">
        <v>946.5</v>
      </c>
      <c r="CX533" s="315">
        <v>10070.1</v>
      </c>
      <c r="CY533" s="315">
        <v>0</v>
      </c>
      <c r="CZ533" s="315">
        <v>2983</v>
      </c>
      <c r="DA533" s="315">
        <v>0</v>
      </c>
      <c r="DB533" s="315">
        <v>0</v>
      </c>
      <c r="DC533" s="315">
        <v>0</v>
      </c>
      <c r="DD533" s="315">
        <v>2241795</v>
      </c>
      <c r="DE533" s="315">
        <v>0</v>
      </c>
      <c r="DF533" s="315">
        <v>0</v>
      </c>
      <c r="DG533" s="315">
        <v>0</v>
      </c>
      <c r="DH533" s="315">
        <v>0</v>
      </c>
      <c r="DI533" s="315">
        <v>0</v>
      </c>
      <c r="DJ533" s="315">
        <v>0</v>
      </c>
      <c r="DK533" s="315">
        <v>0</v>
      </c>
      <c r="DL533" s="315">
        <v>0</v>
      </c>
      <c r="DM533" s="315">
        <v>0</v>
      </c>
      <c r="DN533" s="315">
        <v>0</v>
      </c>
      <c r="DO533" s="315">
        <v>0</v>
      </c>
      <c r="DP533" s="315">
        <v>0</v>
      </c>
      <c r="DQ533" s="315">
        <v>0</v>
      </c>
      <c r="DR533" s="315">
        <v>0</v>
      </c>
      <c r="DS533" s="315">
        <v>0</v>
      </c>
      <c r="DT533" s="315">
        <v>0</v>
      </c>
      <c r="DU533" s="315">
        <v>0</v>
      </c>
      <c r="DV533" s="315">
        <v>0</v>
      </c>
      <c r="DW533" s="315">
        <v>0</v>
      </c>
      <c r="DX533" s="315">
        <v>0</v>
      </c>
      <c r="DY533" s="315">
        <v>0</v>
      </c>
      <c r="DZ533" s="315">
        <v>0</v>
      </c>
      <c r="EA533" s="315">
        <v>25313</v>
      </c>
      <c r="EB533" s="315">
        <v>0</v>
      </c>
      <c r="EC533" s="315">
        <v>0</v>
      </c>
      <c r="ED533" s="315">
        <v>166</v>
      </c>
      <c r="EE533" s="315">
        <v>0</v>
      </c>
      <c r="EF533" s="315">
        <v>0</v>
      </c>
      <c r="EG533" s="315">
        <v>0</v>
      </c>
      <c r="EH533" s="315">
        <v>0</v>
      </c>
      <c r="EI533" s="315">
        <v>0</v>
      </c>
      <c r="EJ533" s="315">
        <v>11570</v>
      </c>
      <c r="EK533" s="315">
        <v>0</v>
      </c>
      <c r="EL533" s="315">
        <v>40</v>
      </c>
      <c r="EM533" s="315">
        <v>0</v>
      </c>
      <c r="EN533" s="315">
        <v>19806</v>
      </c>
      <c r="EO533" s="315">
        <v>0</v>
      </c>
      <c r="EP533" s="315">
        <v>0</v>
      </c>
      <c r="EQ533" s="315">
        <v>0</v>
      </c>
      <c r="ER533" s="315">
        <v>0</v>
      </c>
      <c r="ES533" s="315">
        <v>606.6</v>
      </c>
      <c r="ET533" s="315">
        <v>0</v>
      </c>
      <c r="EU533" s="315">
        <v>8650</v>
      </c>
      <c r="EV533" s="315">
        <v>12960</v>
      </c>
      <c r="EW533" s="315">
        <v>0</v>
      </c>
      <c r="EX533" s="315">
        <v>0</v>
      </c>
      <c r="EY533" s="315">
        <v>399262</v>
      </c>
      <c r="EZ533" s="315">
        <v>7704178.6200000001</v>
      </c>
      <c r="FA533" s="315">
        <v>0</v>
      </c>
      <c r="FB533" s="315">
        <v>0</v>
      </c>
      <c r="FC533" s="315">
        <v>0</v>
      </c>
      <c r="FD533" s="315">
        <v>0</v>
      </c>
      <c r="FE533" s="315">
        <v>0</v>
      </c>
      <c r="FF533" s="315">
        <v>0</v>
      </c>
      <c r="FG533" s="315">
        <v>0</v>
      </c>
      <c r="FH533" s="315">
        <v>0</v>
      </c>
      <c r="FI533" s="315">
        <v>33927.78</v>
      </c>
      <c r="FJ533" s="315">
        <v>0</v>
      </c>
      <c r="FK533" s="315">
        <v>0</v>
      </c>
      <c r="FL533" s="315">
        <v>0</v>
      </c>
      <c r="FM533" s="315">
        <v>0</v>
      </c>
      <c r="FN533" s="315">
        <v>0</v>
      </c>
      <c r="FO533" s="315">
        <v>510</v>
      </c>
      <c r="FP533" s="315">
        <v>313756.83</v>
      </c>
      <c r="FQ533" s="315">
        <v>0</v>
      </c>
      <c r="FR533" s="315">
        <v>473149.92</v>
      </c>
      <c r="FS533" s="315">
        <v>0</v>
      </c>
      <c r="FT533" s="315">
        <v>0</v>
      </c>
      <c r="FU533" s="315">
        <v>0</v>
      </c>
      <c r="FV533" s="315">
        <v>0</v>
      </c>
      <c r="FW533" s="315">
        <v>1404</v>
      </c>
      <c r="FX533" s="315">
        <v>0</v>
      </c>
      <c r="FY533" s="315">
        <v>48</v>
      </c>
      <c r="FZ533" s="315">
        <v>0</v>
      </c>
      <c r="GA533" s="315">
        <v>0</v>
      </c>
      <c r="GB533" s="315">
        <v>0</v>
      </c>
      <c r="GC533" s="315">
        <v>0</v>
      </c>
      <c r="GD533" s="315">
        <v>0</v>
      </c>
      <c r="GE533" s="315">
        <v>169350</v>
      </c>
      <c r="GF533" s="315">
        <v>0</v>
      </c>
      <c r="GG533" s="315">
        <v>1759</v>
      </c>
      <c r="GH533" s="315">
        <v>0</v>
      </c>
      <c r="GI533" s="315">
        <v>0</v>
      </c>
      <c r="GJ533" s="315">
        <v>0</v>
      </c>
      <c r="GK533" s="315">
        <v>0</v>
      </c>
      <c r="GL533" s="315">
        <v>0</v>
      </c>
      <c r="GM533" s="315">
        <v>1400</v>
      </c>
      <c r="GN533" s="315">
        <v>0</v>
      </c>
      <c r="GO533" s="315">
        <v>0</v>
      </c>
      <c r="GP533" s="315">
        <v>0</v>
      </c>
      <c r="GQ533" s="315">
        <v>0</v>
      </c>
      <c r="GR533" s="315">
        <v>0</v>
      </c>
      <c r="GS533" s="315">
        <v>38644.61</v>
      </c>
      <c r="GT533" s="315">
        <v>0</v>
      </c>
      <c r="GU533" s="315">
        <v>0</v>
      </c>
      <c r="GV533" s="315">
        <v>0</v>
      </c>
      <c r="GW533" s="315">
        <v>0</v>
      </c>
      <c r="GX533" s="315">
        <v>0</v>
      </c>
      <c r="GY533" s="315">
        <v>0</v>
      </c>
      <c r="GZ533" s="315">
        <v>0</v>
      </c>
      <c r="HA533" s="315">
        <v>0</v>
      </c>
      <c r="HB533" s="315">
        <v>0</v>
      </c>
      <c r="HC533" s="315">
        <v>0</v>
      </c>
      <c r="HD533" s="315">
        <v>0</v>
      </c>
      <c r="HE533" s="315">
        <v>0</v>
      </c>
      <c r="HF533" s="315">
        <v>0</v>
      </c>
      <c r="HG533" s="315">
        <v>0</v>
      </c>
      <c r="HH533" s="315">
        <v>0</v>
      </c>
      <c r="HI533" s="315">
        <v>72000</v>
      </c>
      <c r="HJ533" s="315">
        <v>0</v>
      </c>
      <c r="HK533" s="315">
        <v>0</v>
      </c>
      <c r="HL533" s="315">
        <v>0</v>
      </c>
      <c r="HM533" s="315">
        <v>0</v>
      </c>
      <c r="HN533" s="315">
        <v>25410</v>
      </c>
      <c r="HO533" s="315">
        <v>0</v>
      </c>
      <c r="HP533" s="315">
        <v>800</v>
      </c>
      <c r="HQ533" s="315">
        <v>0</v>
      </c>
      <c r="HR533" s="315">
        <v>0</v>
      </c>
      <c r="HS533" s="315">
        <v>0</v>
      </c>
      <c r="HT533" s="315">
        <v>0</v>
      </c>
      <c r="HU533" s="315">
        <v>0</v>
      </c>
      <c r="HV533" s="315">
        <v>35320</v>
      </c>
      <c r="HW533" s="315">
        <v>0</v>
      </c>
      <c r="HX533" s="315">
        <v>0</v>
      </c>
      <c r="HY533" s="315">
        <v>2252505.4900000002</v>
      </c>
      <c r="HZ533" s="315">
        <v>41328.26</v>
      </c>
      <c r="IA533" s="315">
        <v>0</v>
      </c>
      <c r="IB533" s="315">
        <v>0</v>
      </c>
      <c r="IC533" s="315">
        <v>0</v>
      </c>
      <c r="ID533" s="315">
        <v>0</v>
      </c>
      <c r="IE533" s="315">
        <v>0</v>
      </c>
      <c r="IF533" s="315">
        <v>80</v>
      </c>
      <c r="IG533" s="315">
        <v>0</v>
      </c>
      <c r="IH533" s="315">
        <v>0</v>
      </c>
      <c r="II533" s="315">
        <v>0</v>
      </c>
      <c r="IJ533" s="315">
        <v>0</v>
      </c>
      <c r="IK533" s="315">
        <v>0</v>
      </c>
      <c r="IL533" s="315">
        <v>0</v>
      </c>
      <c r="IM533" s="315">
        <v>17902.05</v>
      </c>
      <c r="IN533" s="315">
        <v>0</v>
      </c>
      <c r="IO533" s="315">
        <v>0</v>
      </c>
      <c r="IP533" s="315">
        <v>0</v>
      </c>
      <c r="IQ533" s="315">
        <v>0</v>
      </c>
      <c r="IR533" s="315">
        <v>0</v>
      </c>
      <c r="IS533" s="315">
        <v>2800</v>
      </c>
      <c r="IT533" s="315">
        <v>0</v>
      </c>
      <c r="IU533" s="315">
        <v>0</v>
      </c>
      <c r="IV533" s="315">
        <v>0</v>
      </c>
      <c r="IW533" s="315">
        <v>0</v>
      </c>
      <c r="IX533" s="315">
        <v>0</v>
      </c>
      <c r="IY533" s="315">
        <v>0</v>
      </c>
      <c r="IZ533" s="315">
        <v>5760</v>
      </c>
      <c r="JA533" s="315">
        <v>0</v>
      </c>
      <c r="JB533" s="315">
        <v>0</v>
      </c>
      <c r="JC533" s="315">
        <v>1181.8499999999999</v>
      </c>
      <c r="JD533" s="315">
        <v>7920</v>
      </c>
      <c r="JE533" s="315">
        <v>0</v>
      </c>
      <c r="JF533" s="315">
        <v>16750</v>
      </c>
      <c r="JG533" s="315">
        <v>0</v>
      </c>
      <c r="JH533" s="315">
        <v>0</v>
      </c>
      <c r="JI533" s="315">
        <v>0</v>
      </c>
      <c r="JJ533" s="315">
        <v>0</v>
      </c>
      <c r="JK533" s="315">
        <v>0</v>
      </c>
      <c r="JL533" s="315">
        <v>0</v>
      </c>
      <c r="JM533" s="315">
        <v>0</v>
      </c>
      <c r="JN533" s="315">
        <v>0</v>
      </c>
      <c r="JO533" s="315">
        <v>0</v>
      </c>
      <c r="JP533" s="315">
        <v>0</v>
      </c>
      <c r="JQ533" s="315">
        <v>0</v>
      </c>
      <c r="JR533" s="315">
        <v>0</v>
      </c>
      <c r="JS533" s="315">
        <v>205527</v>
      </c>
      <c r="JT533" s="315">
        <v>0</v>
      </c>
      <c r="JU533" s="315">
        <v>6</v>
      </c>
      <c r="JV533" s="315">
        <v>6279.88</v>
      </c>
      <c r="JW533" s="315">
        <v>56791</v>
      </c>
      <c r="JX533" s="315">
        <v>0</v>
      </c>
      <c r="JY533" s="315">
        <v>0</v>
      </c>
      <c r="JZ533" s="315">
        <v>0</v>
      </c>
      <c r="KA533" s="315">
        <v>0</v>
      </c>
      <c r="KB533" s="315">
        <v>626</v>
      </c>
      <c r="KC533" s="315">
        <v>0</v>
      </c>
      <c r="KD533" s="315">
        <v>0</v>
      </c>
      <c r="KE533" s="315">
        <v>185522</v>
      </c>
      <c r="KF533" s="315">
        <v>511</v>
      </c>
      <c r="KG533" s="315">
        <v>0</v>
      </c>
      <c r="KH533" s="315">
        <v>0</v>
      </c>
      <c r="KI533" s="315">
        <v>29530</v>
      </c>
      <c r="KJ533" s="315">
        <v>0</v>
      </c>
      <c r="KK533" s="315">
        <v>260</v>
      </c>
      <c r="KL533" s="315">
        <v>0</v>
      </c>
      <c r="KM533" s="315">
        <v>0</v>
      </c>
      <c r="KN533" s="315">
        <v>3506</v>
      </c>
      <c r="KO533" s="315">
        <v>0</v>
      </c>
      <c r="KP533" s="315">
        <v>630</v>
      </c>
      <c r="KQ533" s="315">
        <v>0</v>
      </c>
      <c r="KR533" s="315">
        <v>0</v>
      </c>
      <c r="KS533" s="314">
        <v>0</v>
      </c>
      <c r="KU533" s="312">
        <v>42</v>
      </c>
      <c r="KV533" s="312">
        <v>425</v>
      </c>
      <c r="KY533" s="312" t="s">
        <v>943</v>
      </c>
    </row>
    <row r="534" spans="1:311" x14ac:dyDescent="0.25">
      <c r="A534" s="321">
        <v>2023</v>
      </c>
      <c r="B534" s="320" t="s">
        <v>849</v>
      </c>
      <c r="C534" s="320" t="s">
        <v>873</v>
      </c>
      <c r="D534" s="320" t="s">
        <v>872</v>
      </c>
      <c r="E534" s="320" t="s">
        <v>846</v>
      </c>
      <c r="F534" s="319">
        <v>255959</v>
      </c>
      <c r="G534" s="319">
        <v>13513</v>
      </c>
      <c r="H534" s="319">
        <v>1559512.24</v>
      </c>
      <c r="I534" s="319">
        <v>58543.75</v>
      </c>
      <c r="J534" s="319">
        <v>70317</v>
      </c>
      <c r="K534" s="319">
        <v>319213.3</v>
      </c>
      <c r="L534" s="319">
        <v>797903.89</v>
      </c>
      <c r="M534" s="319">
        <v>303073.15000000002</v>
      </c>
      <c r="N534" s="319">
        <v>2604506.9</v>
      </c>
      <c r="O534" s="319">
        <v>1491561.82</v>
      </c>
      <c r="P534" s="319">
        <v>327788.65000000002</v>
      </c>
      <c r="Q534" s="319">
        <v>7696.2</v>
      </c>
      <c r="R534" s="319">
        <v>84849</v>
      </c>
      <c r="S534" s="319">
        <v>395064.13</v>
      </c>
      <c r="T534" s="319">
        <v>381644.95</v>
      </c>
      <c r="U534" s="319">
        <v>32298.2</v>
      </c>
      <c r="V534" s="319">
        <v>1553445.55</v>
      </c>
      <c r="W534" s="319">
        <v>142500</v>
      </c>
      <c r="X534" s="319">
        <v>371953.23</v>
      </c>
      <c r="Y534" s="319">
        <v>161435.29999999999</v>
      </c>
      <c r="Z534" s="319">
        <v>3625</v>
      </c>
      <c r="AA534" s="319">
        <v>528006.16</v>
      </c>
      <c r="AB534" s="319">
        <v>755175</v>
      </c>
      <c r="AC534" s="319">
        <v>0</v>
      </c>
      <c r="AD534" s="319">
        <v>1255334.8999999999</v>
      </c>
      <c r="AE534" s="319">
        <v>46577</v>
      </c>
      <c r="AF534" s="319">
        <v>160767.5</v>
      </c>
      <c r="AG534" s="319">
        <v>241152.15</v>
      </c>
      <c r="AH534" s="319">
        <v>6433.5</v>
      </c>
      <c r="AI534" s="319">
        <v>242859.35</v>
      </c>
      <c r="AJ534" s="319">
        <v>370</v>
      </c>
      <c r="AK534" s="319">
        <v>106335.2</v>
      </c>
      <c r="AL534" s="319">
        <v>1633346.23</v>
      </c>
      <c r="AM534" s="319">
        <v>19324</v>
      </c>
      <c r="AN534" s="319">
        <v>176630</v>
      </c>
      <c r="AO534" s="319">
        <v>97276</v>
      </c>
      <c r="AP534" s="319">
        <v>106525.75</v>
      </c>
      <c r="AQ534" s="319">
        <v>108721.65</v>
      </c>
      <c r="AR534" s="319">
        <v>340218.4</v>
      </c>
      <c r="AS534" s="319">
        <v>11132</v>
      </c>
      <c r="AT534" s="319">
        <v>86866.82</v>
      </c>
      <c r="AU534" s="319">
        <v>8755</v>
      </c>
      <c r="AV534" s="319">
        <v>31037</v>
      </c>
      <c r="AW534" s="319">
        <v>1706605.15</v>
      </c>
      <c r="AX534" s="319">
        <v>53050.95</v>
      </c>
      <c r="AY534" s="319">
        <v>639568.55000000005</v>
      </c>
      <c r="AZ534" s="319">
        <v>207280.8</v>
      </c>
      <c r="BA534" s="319">
        <v>1600</v>
      </c>
      <c r="BB534" s="319">
        <v>0</v>
      </c>
      <c r="BC534" s="319">
        <v>172364.15</v>
      </c>
      <c r="BD534" s="319">
        <v>1796440.6</v>
      </c>
      <c r="BE534" s="319">
        <v>465322.5</v>
      </c>
      <c r="BF534" s="319">
        <v>375264</v>
      </c>
      <c r="BG534" s="319">
        <v>55520</v>
      </c>
      <c r="BH534" s="319">
        <v>17610</v>
      </c>
      <c r="BI534" s="319">
        <v>233817.5</v>
      </c>
      <c r="BJ534" s="319">
        <v>39167.5</v>
      </c>
      <c r="BK534" s="319">
        <v>1945601.65</v>
      </c>
      <c r="BL534" s="319">
        <v>25451</v>
      </c>
      <c r="BM534" s="319">
        <v>121961</v>
      </c>
      <c r="BN534" s="319">
        <v>1739807.65</v>
      </c>
      <c r="BO534" s="319">
        <v>362144.83</v>
      </c>
      <c r="BP534" s="319">
        <v>88488</v>
      </c>
      <c r="BQ534" s="319">
        <v>6300</v>
      </c>
      <c r="BR534" s="319">
        <v>1156838.6100000001</v>
      </c>
      <c r="BS534" s="319">
        <v>240905.74</v>
      </c>
      <c r="BT534" s="319">
        <v>165072.5</v>
      </c>
      <c r="BU534" s="319">
        <v>3665</v>
      </c>
      <c r="BV534" s="319">
        <v>194003</v>
      </c>
      <c r="BW534" s="319">
        <v>606607.69999999995</v>
      </c>
      <c r="BX534" s="319">
        <v>71357.8</v>
      </c>
      <c r="BY534" s="319">
        <v>754319.05</v>
      </c>
      <c r="BZ534" s="319">
        <v>69171.5</v>
      </c>
      <c r="CA534" s="319">
        <v>97957</v>
      </c>
      <c r="CB534" s="319">
        <v>30691</v>
      </c>
      <c r="CC534" s="319">
        <v>346345.3</v>
      </c>
      <c r="CD534" s="319">
        <v>1111767</v>
      </c>
      <c r="CE534" s="319">
        <v>0</v>
      </c>
      <c r="CF534" s="319">
        <v>3017347.43</v>
      </c>
      <c r="CG534" s="319">
        <v>558441.79</v>
      </c>
      <c r="CH534" s="319">
        <v>162835.5</v>
      </c>
      <c r="CI534" s="319">
        <v>440773.35</v>
      </c>
      <c r="CJ534" s="319">
        <v>88577.600000000006</v>
      </c>
      <c r="CK534" s="319">
        <v>54502.75</v>
      </c>
      <c r="CL534" s="319">
        <v>483605.55</v>
      </c>
      <c r="CM534" s="319">
        <v>7596.5</v>
      </c>
      <c r="CN534" s="319">
        <v>691423.3</v>
      </c>
      <c r="CO534" s="319">
        <v>1111549.55</v>
      </c>
      <c r="CP534" s="319">
        <v>500</v>
      </c>
      <c r="CQ534" s="319">
        <v>144374.29999999999</v>
      </c>
      <c r="CR534" s="319">
        <v>0</v>
      </c>
      <c r="CS534" s="319">
        <v>347592.5</v>
      </c>
      <c r="CT534" s="319">
        <v>272501</v>
      </c>
      <c r="CU534" s="319">
        <v>76610</v>
      </c>
      <c r="CV534" s="319">
        <v>69665.350000000006</v>
      </c>
      <c r="CW534" s="319">
        <v>136219.70000000001</v>
      </c>
      <c r="CX534" s="319">
        <v>64110</v>
      </c>
      <c r="CY534" s="319">
        <v>159464</v>
      </c>
      <c r="CZ534" s="319">
        <v>2937036.74</v>
      </c>
      <c r="DA534" s="319">
        <v>299273.68</v>
      </c>
      <c r="DB534" s="319">
        <v>288311.21000000002</v>
      </c>
      <c r="DC534" s="319">
        <v>227162.5</v>
      </c>
      <c r="DD534" s="319">
        <v>356534.91</v>
      </c>
      <c r="DE534" s="319">
        <v>281017.44</v>
      </c>
      <c r="DF534" s="319">
        <v>120859.05</v>
      </c>
      <c r="DG534" s="319">
        <v>339022.4</v>
      </c>
      <c r="DH534" s="319">
        <v>307196.5</v>
      </c>
      <c r="DI534" s="319">
        <v>697457.45</v>
      </c>
      <c r="DJ534" s="319">
        <v>1323550.95</v>
      </c>
      <c r="DK534" s="319">
        <v>294015.57</v>
      </c>
      <c r="DL534" s="319">
        <v>128425.61</v>
      </c>
      <c r="DM534" s="319">
        <v>1045977</v>
      </c>
      <c r="DN534" s="319">
        <v>67640</v>
      </c>
      <c r="DO534" s="319">
        <v>90783.25</v>
      </c>
      <c r="DP534" s="319">
        <v>126020.15</v>
      </c>
      <c r="DQ534" s="319">
        <v>0</v>
      </c>
      <c r="DR534" s="319">
        <v>1055679.95</v>
      </c>
      <c r="DS534" s="319">
        <v>554679.25</v>
      </c>
      <c r="DT534" s="319">
        <v>295243.09999999998</v>
      </c>
      <c r="DU534" s="319">
        <v>1052348.1000000001</v>
      </c>
      <c r="DV534" s="319">
        <v>106067.31</v>
      </c>
      <c r="DW534" s="319">
        <v>208482.85</v>
      </c>
      <c r="DX534" s="319">
        <v>965867.62</v>
      </c>
      <c r="DY534" s="319">
        <v>274188.59999999998</v>
      </c>
      <c r="DZ534" s="319">
        <v>489945.23</v>
      </c>
      <c r="EA534" s="319">
        <v>981522.49</v>
      </c>
      <c r="EB534" s="319">
        <v>647772.16000000003</v>
      </c>
      <c r="EC534" s="319">
        <v>305723.3</v>
      </c>
      <c r="ED534" s="319">
        <v>117195</v>
      </c>
      <c r="EE534" s="319">
        <v>113938.51</v>
      </c>
      <c r="EF534" s="319">
        <v>49253</v>
      </c>
      <c r="EG534" s="319">
        <v>2176603.75</v>
      </c>
      <c r="EH534" s="319">
        <v>4100</v>
      </c>
      <c r="EI534" s="319">
        <v>227503.57</v>
      </c>
      <c r="EJ534" s="319">
        <v>1578221.1</v>
      </c>
      <c r="EK534" s="319">
        <v>335594.49</v>
      </c>
      <c r="EL534" s="319">
        <v>68887.45</v>
      </c>
      <c r="EM534" s="319">
        <v>50156</v>
      </c>
      <c r="EN534" s="319">
        <v>426811.65</v>
      </c>
      <c r="EO534" s="319">
        <v>391522.65</v>
      </c>
      <c r="EP534" s="319">
        <v>108819</v>
      </c>
      <c r="EQ534" s="319">
        <v>77106</v>
      </c>
      <c r="ER534" s="319">
        <v>385616.7</v>
      </c>
      <c r="ES534" s="319">
        <v>131738.9</v>
      </c>
      <c r="ET534" s="319">
        <v>485808.8</v>
      </c>
      <c r="EU534" s="319">
        <v>73765</v>
      </c>
      <c r="EV534" s="319">
        <v>47123</v>
      </c>
      <c r="EW534" s="319">
        <v>933076.13</v>
      </c>
      <c r="EX534" s="319">
        <v>244606.15</v>
      </c>
      <c r="EY534" s="319">
        <v>822849.73</v>
      </c>
      <c r="EZ534" s="319">
        <v>52319126.299999997</v>
      </c>
      <c r="FA534" s="319">
        <v>106313.25</v>
      </c>
      <c r="FB534" s="319">
        <v>458501.15</v>
      </c>
      <c r="FC534" s="319">
        <v>2526421.65</v>
      </c>
      <c r="FD534" s="319">
        <v>429733.35</v>
      </c>
      <c r="FE534" s="319">
        <v>946575.55</v>
      </c>
      <c r="FF534" s="319">
        <v>397017.55</v>
      </c>
      <c r="FG534" s="319">
        <v>35471.040000000001</v>
      </c>
      <c r="FH534" s="319">
        <v>1058123.3500000001</v>
      </c>
      <c r="FI534" s="319">
        <v>143513</v>
      </c>
      <c r="FJ534" s="319">
        <v>1164029</v>
      </c>
      <c r="FK534" s="319">
        <v>15000</v>
      </c>
      <c r="FL534" s="319">
        <v>0</v>
      </c>
      <c r="FM534" s="319">
        <v>1108871.3999999999</v>
      </c>
      <c r="FN534" s="319">
        <v>172540.79999999999</v>
      </c>
      <c r="FO534" s="319">
        <v>95515</v>
      </c>
      <c r="FP534" s="319">
        <v>8100</v>
      </c>
      <c r="FQ534" s="319">
        <v>127535.17</v>
      </c>
      <c r="FR534" s="319">
        <v>2834534.93</v>
      </c>
      <c r="FS534" s="319">
        <v>56240</v>
      </c>
      <c r="FT534" s="319">
        <v>83319.8</v>
      </c>
      <c r="FU534" s="319">
        <v>229188.29</v>
      </c>
      <c r="FV534" s="319">
        <v>13270</v>
      </c>
      <c r="FW534" s="319">
        <v>150</v>
      </c>
      <c r="FX534" s="319">
        <v>216888.97</v>
      </c>
      <c r="FY534" s="319">
        <v>403018.71</v>
      </c>
      <c r="FZ534" s="319">
        <v>49190</v>
      </c>
      <c r="GA534" s="319">
        <v>76811.5</v>
      </c>
      <c r="GB534" s="319">
        <v>4420</v>
      </c>
      <c r="GC534" s="319">
        <v>201218.3</v>
      </c>
      <c r="GD534" s="319">
        <v>263601.34999999998</v>
      </c>
      <c r="GE534" s="319">
        <v>718204</v>
      </c>
      <c r="GF534" s="319">
        <v>252143.35</v>
      </c>
      <c r="GG534" s="319">
        <v>408538.35</v>
      </c>
      <c r="GH534" s="319">
        <v>90388.7</v>
      </c>
      <c r="GI534" s="319">
        <v>468739.4</v>
      </c>
      <c r="GJ534" s="319">
        <v>13445</v>
      </c>
      <c r="GK534" s="319">
        <v>4235825.97</v>
      </c>
      <c r="GL534" s="319">
        <v>271200</v>
      </c>
      <c r="GM534" s="319">
        <v>8888604.0099999998</v>
      </c>
      <c r="GN534" s="319">
        <v>312787</v>
      </c>
      <c r="GO534" s="319">
        <v>2696336.07</v>
      </c>
      <c r="GP534" s="319">
        <v>10800</v>
      </c>
      <c r="GQ534" s="319">
        <v>20550</v>
      </c>
      <c r="GR534" s="319">
        <v>138133.65</v>
      </c>
      <c r="GS534" s="319">
        <v>6923052.6799999997</v>
      </c>
      <c r="GT534" s="319">
        <v>10580.6</v>
      </c>
      <c r="GU534" s="319">
        <v>1119995.6000000001</v>
      </c>
      <c r="GV534" s="319">
        <v>13848.5</v>
      </c>
      <c r="GW534" s="319">
        <v>0</v>
      </c>
      <c r="GX534" s="319">
        <v>3938182.67</v>
      </c>
      <c r="GY534" s="319">
        <v>20096.900000000001</v>
      </c>
      <c r="GZ534" s="319">
        <v>495765.05</v>
      </c>
      <c r="HA534" s="319">
        <v>634111.9</v>
      </c>
      <c r="HB534" s="319">
        <v>22427.5</v>
      </c>
      <c r="HC534" s="319">
        <v>5022705.0999999996</v>
      </c>
      <c r="HD534" s="319">
        <v>67537.47</v>
      </c>
      <c r="HE534" s="319">
        <v>181956.5</v>
      </c>
      <c r="HF534" s="319">
        <v>537119.05000000005</v>
      </c>
      <c r="HG534" s="319">
        <v>361701.03</v>
      </c>
      <c r="HH534" s="319">
        <v>3343213.13</v>
      </c>
      <c r="HI534" s="319">
        <v>238504.35</v>
      </c>
      <c r="HJ534" s="319">
        <v>330925.3</v>
      </c>
      <c r="HK534" s="319">
        <v>49492.5</v>
      </c>
      <c r="HL534" s="319">
        <v>338577.3</v>
      </c>
      <c r="HM534" s="319">
        <v>344213.6</v>
      </c>
      <c r="HN534" s="319">
        <v>316290.84000000003</v>
      </c>
      <c r="HO534" s="319">
        <v>238171.4</v>
      </c>
      <c r="HP534" s="319">
        <v>696506.57</v>
      </c>
      <c r="HQ534" s="319">
        <v>114340.45</v>
      </c>
      <c r="HR534" s="319">
        <v>4033834.64</v>
      </c>
      <c r="HS534" s="319">
        <v>33355</v>
      </c>
      <c r="HT534" s="319">
        <v>1241284.3999999999</v>
      </c>
      <c r="HU534" s="319">
        <v>106020</v>
      </c>
      <c r="HV534" s="319">
        <v>560151.17000000004</v>
      </c>
      <c r="HW534" s="319">
        <v>4214938.12</v>
      </c>
      <c r="HX534" s="319">
        <v>200527.4</v>
      </c>
      <c r="HY534" s="319">
        <v>1070071.7</v>
      </c>
      <c r="HZ534" s="319">
        <v>125791.23</v>
      </c>
      <c r="IA534" s="319">
        <v>116424.7</v>
      </c>
      <c r="IB534" s="319">
        <v>191488.5</v>
      </c>
      <c r="IC534" s="319">
        <v>2733732.92</v>
      </c>
      <c r="ID534" s="319">
        <v>307028.45</v>
      </c>
      <c r="IE534" s="319">
        <v>214538.8</v>
      </c>
      <c r="IF534" s="319">
        <v>129403</v>
      </c>
      <c r="IG534" s="319">
        <v>97966.65</v>
      </c>
      <c r="IH534" s="319">
        <v>0</v>
      </c>
      <c r="II534" s="319">
        <v>55817</v>
      </c>
      <c r="IJ534" s="319">
        <v>272309.7</v>
      </c>
      <c r="IK534" s="319">
        <v>58980</v>
      </c>
      <c r="IL534" s="319">
        <v>84810</v>
      </c>
      <c r="IM534" s="319">
        <v>277820</v>
      </c>
      <c r="IN534" s="319">
        <v>533998.55000000005</v>
      </c>
      <c r="IO534" s="319">
        <v>463423.6</v>
      </c>
      <c r="IP534" s="319">
        <v>122200.64</v>
      </c>
      <c r="IQ534" s="319">
        <v>50</v>
      </c>
      <c r="IR534" s="319">
        <v>3784351.96</v>
      </c>
      <c r="IS534" s="319">
        <v>567252.62</v>
      </c>
      <c r="IT534" s="319">
        <v>1700746.85</v>
      </c>
      <c r="IU534" s="319">
        <v>49036.35</v>
      </c>
      <c r="IV534" s="319">
        <v>1200068.6200000001</v>
      </c>
      <c r="IW534" s="319">
        <v>90605</v>
      </c>
      <c r="IX534" s="319">
        <v>60000</v>
      </c>
      <c r="IY534" s="319">
        <v>139573.26</v>
      </c>
      <c r="IZ534" s="319">
        <v>2400</v>
      </c>
      <c r="JA534" s="319">
        <v>50216.75</v>
      </c>
      <c r="JB534" s="319">
        <v>160041.25</v>
      </c>
      <c r="JC534" s="319">
        <v>253754.7</v>
      </c>
      <c r="JD534" s="319">
        <v>39610</v>
      </c>
      <c r="JE534" s="319">
        <v>130</v>
      </c>
      <c r="JF534" s="319">
        <v>850666.78</v>
      </c>
      <c r="JG534" s="319">
        <v>75810</v>
      </c>
      <c r="JH534" s="319">
        <v>42065.599999999999</v>
      </c>
      <c r="JI534" s="319">
        <v>17100</v>
      </c>
      <c r="JJ534" s="319">
        <v>575569.26</v>
      </c>
      <c r="JK534" s="319">
        <v>68100</v>
      </c>
      <c r="JL534" s="319">
        <v>140140.1</v>
      </c>
      <c r="JM534" s="319">
        <v>900</v>
      </c>
      <c r="JN534" s="319">
        <v>1879</v>
      </c>
      <c r="JO534" s="319">
        <v>1089062.58</v>
      </c>
      <c r="JP534" s="319">
        <v>111869.42</v>
      </c>
      <c r="JQ534" s="319">
        <v>151668.9</v>
      </c>
      <c r="JR534" s="319">
        <v>31804.2</v>
      </c>
      <c r="JS534" s="319">
        <v>1290026.8999999999</v>
      </c>
      <c r="JT534" s="319">
        <v>163147.85</v>
      </c>
      <c r="JU534" s="319">
        <v>30380</v>
      </c>
      <c r="JV534" s="319">
        <v>1598981.07</v>
      </c>
      <c r="JW534" s="319">
        <v>203734.54</v>
      </c>
      <c r="JX534" s="319">
        <v>279531</v>
      </c>
      <c r="JY534" s="319">
        <v>0</v>
      </c>
      <c r="JZ534" s="319">
        <v>1470</v>
      </c>
      <c r="KA534" s="319">
        <v>152536.54</v>
      </c>
      <c r="KB534" s="319">
        <v>179026.65</v>
      </c>
      <c r="KC534" s="319">
        <v>22634.799999999999</v>
      </c>
      <c r="KD534" s="319">
        <v>132066.75</v>
      </c>
      <c r="KE534" s="319">
        <v>3266807.18</v>
      </c>
      <c r="KF534" s="319">
        <v>43652.15</v>
      </c>
      <c r="KG534" s="319">
        <v>17045</v>
      </c>
      <c r="KH534" s="319">
        <v>95627.3</v>
      </c>
      <c r="KI534" s="319">
        <v>425017.65</v>
      </c>
      <c r="KJ534" s="319">
        <v>264422</v>
      </c>
      <c r="KK534" s="319">
        <v>0</v>
      </c>
      <c r="KL534" s="319">
        <v>86768.85</v>
      </c>
      <c r="KM534" s="319">
        <v>52674.84</v>
      </c>
      <c r="KN534" s="319">
        <v>18522</v>
      </c>
      <c r="KO534" s="319">
        <v>846234.3</v>
      </c>
      <c r="KP534" s="319">
        <v>1258021</v>
      </c>
      <c r="KQ534" s="319">
        <v>0</v>
      </c>
      <c r="KR534" s="319">
        <v>2384550.19</v>
      </c>
      <c r="KS534" s="318">
        <v>431938.88</v>
      </c>
      <c r="KU534" s="312">
        <v>42</v>
      </c>
      <c r="KV534" s="312">
        <v>427</v>
      </c>
      <c r="KY534" s="312" t="s">
        <v>943</v>
      </c>
    </row>
    <row r="535" spans="1:311" x14ac:dyDescent="0.25">
      <c r="A535" s="317">
        <v>2023</v>
      </c>
      <c r="B535" s="316" t="s">
        <v>849</v>
      </c>
      <c r="C535" s="316" t="s">
        <v>863</v>
      </c>
      <c r="D535" s="316" t="s">
        <v>871</v>
      </c>
      <c r="E535" s="316" t="s">
        <v>846</v>
      </c>
      <c r="F535" s="315">
        <v>0</v>
      </c>
      <c r="G535" s="315">
        <v>0</v>
      </c>
      <c r="H535" s="315">
        <v>1378.2</v>
      </c>
      <c r="I535" s="315">
        <v>0</v>
      </c>
      <c r="J535" s="315">
        <v>0</v>
      </c>
      <c r="K535" s="315">
        <v>0</v>
      </c>
      <c r="L535" s="315">
        <v>0</v>
      </c>
      <c r="M535" s="315">
        <v>0</v>
      </c>
      <c r="N535" s="315">
        <v>18000</v>
      </c>
      <c r="O535" s="315">
        <v>0</v>
      </c>
      <c r="P535" s="315">
        <v>0</v>
      </c>
      <c r="Q535" s="315">
        <v>0</v>
      </c>
      <c r="R535" s="315">
        <v>0</v>
      </c>
      <c r="S535" s="315">
        <v>0</v>
      </c>
      <c r="T535" s="315">
        <v>0</v>
      </c>
      <c r="U535" s="315">
        <v>0</v>
      </c>
      <c r="V535" s="315">
        <v>0</v>
      </c>
      <c r="W535" s="315">
        <v>0</v>
      </c>
      <c r="X535" s="315">
        <v>0</v>
      </c>
      <c r="Y535" s="315">
        <v>0</v>
      </c>
      <c r="Z535" s="315">
        <v>0</v>
      </c>
      <c r="AA535" s="315">
        <v>0</v>
      </c>
      <c r="AB535" s="315">
        <v>0</v>
      </c>
      <c r="AC535" s="315">
        <v>0</v>
      </c>
      <c r="AD535" s="315">
        <v>0</v>
      </c>
      <c r="AE535" s="315">
        <v>0</v>
      </c>
      <c r="AF535" s="315">
        <v>0</v>
      </c>
      <c r="AG535" s="315">
        <v>0</v>
      </c>
      <c r="AH535" s="315">
        <v>545</v>
      </c>
      <c r="AI535" s="315">
        <v>0</v>
      </c>
      <c r="AJ535" s="315">
        <v>0</v>
      </c>
      <c r="AK535" s="315">
        <v>0</v>
      </c>
      <c r="AL535" s="315">
        <v>0</v>
      </c>
      <c r="AM535" s="315">
        <v>0</v>
      </c>
      <c r="AN535" s="315">
        <v>0</v>
      </c>
      <c r="AO535" s="315">
        <v>0</v>
      </c>
      <c r="AP535" s="315">
        <v>0</v>
      </c>
      <c r="AQ535" s="315">
        <v>0</v>
      </c>
      <c r="AR535" s="315">
        <v>0</v>
      </c>
      <c r="AS535" s="315">
        <v>0</v>
      </c>
      <c r="AT535" s="315">
        <v>0</v>
      </c>
      <c r="AU535" s="315">
        <v>0</v>
      </c>
      <c r="AV535" s="315">
        <v>0</v>
      </c>
      <c r="AW535" s="315">
        <v>0</v>
      </c>
      <c r="AX535" s="315">
        <v>0</v>
      </c>
      <c r="AY535" s="315">
        <v>0</v>
      </c>
      <c r="AZ535" s="315">
        <v>0</v>
      </c>
      <c r="BA535" s="315">
        <v>0</v>
      </c>
      <c r="BB535" s="315">
        <v>0</v>
      </c>
      <c r="BC535" s="315">
        <v>0</v>
      </c>
      <c r="BD535" s="315">
        <v>0</v>
      </c>
      <c r="BE535" s="315">
        <v>0</v>
      </c>
      <c r="BF535" s="315">
        <v>113076.02</v>
      </c>
      <c r="BG535" s="315">
        <v>0</v>
      </c>
      <c r="BH535" s="315">
        <v>0</v>
      </c>
      <c r="BI535" s="315">
        <v>0</v>
      </c>
      <c r="BJ535" s="315">
        <v>0</v>
      </c>
      <c r="BK535" s="315">
        <v>0</v>
      </c>
      <c r="BL535" s="315">
        <v>0</v>
      </c>
      <c r="BM535" s="315">
        <v>0</v>
      </c>
      <c r="BN535" s="315">
        <v>0</v>
      </c>
      <c r="BO535" s="315">
        <v>0</v>
      </c>
      <c r="BP535" s="315">
        <v>0</v>
      </c>
      <c r="BQ535" s="315">
        <v>0</v>
      </c>
      <c r="BR535" s="315">
        <v>0</v>
      </c>
      <c r="BS535" s="315">
        <v>0</v>
      </c>
      <c r="BT535" s="315">
        <v>0</v>
      </c>
      <c r="BU535" s="315">
        <v>0</v>
      </c>
      <c r="BV535" s="315">
        <v>0</v>
      </c>
      <c r="BW535" s="315">
        <v>400</v>
      </c>
      <c r="BX535" s="315">
        <v>0</v>
      </c>
      <c r="BY535" s="315">
        <v>800</v>
      </c>
      <c r="BZ535" s="315">
        <v>0</v>
      </c>
      <c r="CA535" s="315">
        <v>0</v>
      </c>
      <c r="CB535" s="315">
        <v>0</v>
      </c>
      <c r="CC535" s="315">
        <v>0</v>
      </c>
      <c r="CD535" s="315">
        <v>0</v>
      </c>
      <c r="CE535" s="315">
        <v>0</v>
      </c>
      <c r="CF535" s="315">
        <v>49000</v>
      </c>
      <c r="CG535" s="315">
        <v>25000</v>
      </c>
      <c r="CH535" s="315">
        <v>30250</v>
      </c>
      <c r="CI535" s="315">
        <v>0</v>
      </c>
      <c r="CJ535" s="315">
        <v>0</v>
      </c>
      <c r="CK535" s="315">
        <v>0</v>
      </c>
      <c r="CL535" s="315">
        <v>3442.75</v>
      </c>
      <c r="CM535" s="315">
        <v>0</v>
      </c>
      <c r="CN535" s="315">
        <v>21850</v>
      </c>
      <c r="CO535" s="315">
        <v>0</v>
      </c>
      <c r="CP535" s="315">
        <v>0</v>
      </c>
      <c r="CQ535" s="315">
        <v>0</v>
      </c>
      <c r="CR535" s="315">
        <v>0</v>
      </c>
      <c r="CS535" s="315">
        <v>0</v>
      </c>
      <c r="CT535" s="315">
        <v>0</v>
      </c>
      <c r="CU535" s="315">
        <v>0</v>
      </c>
      <c r="CV535" s="315">
        <v>0</v>
      </c>
      <c r="CW535" s="315">
        <v>0</v>
      </c>
      <c r="CX535" s="315">
        <v>0</v>
      </c>
      <c r="CY535" s="315">
        <v>0</v>
      </c>
      <c r="CZ535" s="315">
        <v>0</v>
      </c>
      <c r="DA535" s="315">
        <v>0</v>
      </c>
      <c r="DB535" s="315">
        <v>0</v>
      </c>
      <c r="DC535" s="315">
        <v>0</v>
      </c>
      <c r="DD535" s="315">
        <v>0</v>
      </c>
      <c r="DE535" s="315">
        <v>0</v>
      </c>
      <c r="DF535" s="315">
        <v>0</v>
      </c>
      <c r="DG535" s="315">
        <v>0</v>
      </c>
      <c r="DH535" s="315">
        <v>0</v>
      </c>
      <c r="DI535" s="315">
        <v>0</v>
      </c>
      <c r="DJ535" s="315">
        <v>0</v>
      </c>
      <c r="DK535" s="315">
        <v>0</v>
      </c>
      <c r="DL535" s="315">
        <v>0</v>
      </c>
      <c r="DM535" s="315">
        <v>0</v>
      </c>
      <c r="DN535" s="315">
        <v>31896.5</v>
      </c>
      <c r="DO535" s="315">
        <v>0</v>
      </c>
      <c r="DP535" s="315">
        <v>0</v>
      </c>
      <c r="DQ535" s="315">
        <v>0</v>
      </c>
      <c r="DR535" s="315">
        <v>0</v>
      </c>
      <c r="DS535" s="315">
        <v>0</v>
      </c>
      <c r="DT535" s="315">
        <v>0</v>
      </c>
      <c r="DU535" s="315">
        <v>19676.2</v>
      </c>
      <c r="DV535" s="315">
        <v>0</v>
      </c>
      <c r="DW535" s="315">
        <v>0</v>
      </c>
      <c r="DX535" s="315">
        <v>0</v>
      </c>
      <c r="DY535" s="315">
        <v>0</v>
      </c>
      <c r="DZ535" s="315">
        <v>0</v>
      </c>
      <c r="EA535" s="315">
        <v>0</v>
      </c>
      <c r="EB535" s="315">
        <v>0</v>
      </c>
      <c r="EC535" s="315">
        <v>21522.35</v>
      </c>
      <c r="ED535" s="315">
        <v>0</v>
      </c>
      <c r="EE535" s="315">
        <v>0</v>
      </c>
      <c r="EF535" s="315">
        <v>0</v>
      </c>
      <c r="EG535" s="315">
        <v>0</v>
      </c>
      <c r="EH535" s="315">
        <v>0</v>
      </c>
      <c r="EI535" s="315">
        <v>0</v>
      </c>
      <c r="EJ535" s="315">
        <v>0</v>
      </c>
      <c r="EK535" s="315">
        <v>0</v>
      </c>
      <c r="EL535" s="315">
        <v>0</v>
      </c>
      <c r="EM535" s="315">
        <v>0</v>
      </c>
      <c r="EN535" s="315">
        <v>0</v>
      </c>
      <c r="EO535" s="315">
        <v>0</v>
      </c>
      <c r="EP535" s="315">
        <v>0</v>
      </c>
      <c r="EQ535" s="315">
        <v>0</v>
      </c>
      <c r="ER535" s="315">
        <v>0</v>
      </c>
      <c r="ES535" s="315">
        <v>0</v>
      </c>
      <c r="ET535" s="315">
        <v>0</v>
      </c>
      <c r="EU535" s="315">
        <v>0</v>
      </c>
      <c r="EV535" s="315">
        <v>0</v>
      </c>
      <c r="EW535" s="315">
        <v>0</v>
      </c>
      <c r="EX535" s="315">
        <v>200</v>
      </c>
      <c r="EY535" s="315">
        <v>357052.5</v>
      </c>
      <c r="EZ535" s="315">
        <v>0</v>
      </c>
      <c r="FA535" s="315">
        <v>190</v>
      </c>
      <c r="FB535" s="315">
        <v>0</v>
      </c>
      <c r="FC535" s="315">
        <v>0</v>
      </c>
      <c r="FD535" s="315">
        <v>0</v>
      </c>
      <c r="FE535" s="315">
        <v>1361681.59</v>
      </c>
      <c r="FF535" s="315">
        <v>0</v>
      </c>
      <c r="FG535" s="315">
        <v>0</v>
      </c>
      <c r="FH535" s="315">
        <v>0</v>
      </c>
      <c r="FI535" s="315">
        <v>0</v>
      </c>
      <c r="FJ535" s="315">
        <v>0</v>
      </c>
      <c r="FK535" s="315">
        <v>0</v>
      </c>
      <c r="FL535" s="315">
        <v>0</v>
      </c>
      <c r="FM535" s="315">
        <v>0</v>
      </c>
      <c r="FN535" s="315">
        <v>8726.41</v>
      </c>
      <c r="FO535" s="315">
        <v>0</v>
      </c>
      <c r="FP535" s="315">
        <v>0</v>
      </c>
      <c r="FQ535" s="315">
        <v>0</v>
      </c>
      <c r="FR535" s="315">
        <v>0</v>
      </c>
      <c r="FS535" s="315">
        <v>0</v>
      </c>
      <c r="FT535" s="315">
        <v>43424.99</v>
      </c>
      <c r="FU535" s="315">
        <v>0</v>
      </c>
      <c r="FV535" s="315">
        <v>0</v>
      </c>
      <c r="FW535" s="315">
        <v>0</v>
      </c>
      <c r="FX535" s="315">
        <v>0</v>
      </c>
      <c r="FY535" s="315">
        <v>0</v>
      </c>
      <c r="FZ535" s="315">
        <v>0</v>
      </c>
      <c r="GA535" s="315">
        <v>0</v>
      </c>
      <c r="GB535" s="315">
        <v>0</v>
      </c>
      <c r="GC535" s="315">
        <v>0</v>
      </c>
      <c r="GD535" s="315">
        <v>0</v>
      </c>
      <c r="GE535" s="315">
        <v>0</v>
      </c>
      <c r="GF535" s="315">
        <v>0</v>
      </c>
      <c r="GG535" s="315">
        <v>0</v>
      </c>
      <c r="GH535" s="315">
        <v>0</v>
      </c>
      <c r="GI535" s="315">
        <v>0</v>
      </c>
      <c r="GJ535" s="315">
        <v>0</v>
      </c>
      <c r="GK535" s="315">
        <v>161000</v>
      </c>
      <c r="GL535" s="315">
        <v>0</v>
      </c>
      <c r="GM535" s="315">
        <v>0</v>
      </c>
      <c r="GN535" s="315">
        <v>0</v>
      </c>
      <c r="GO535" s="315">
        <v>40000</v>
      </c>
      <c r="GP535" s="315">
        <v>0</v>
      </c>
      <c r="GQ535" s="315">
        <v>0</v>
      </c>
      <c r="GR535" s="315">
        <v>41100</v>
      </c>
      <c r="GS535" s="315">
        <v>0</v>
      </c>
      <c r="GT535" s="315">
        <v>0</v>
      </c>
      <c r="GU535" s="315">
        <v>15000</v>
      </c>
      <c r="GV535" s="315">
        <v>0</v>
      </c>
      <c r="GW535" s="315">
        <v>0</v>
      </c>
      <c r="GX535" s="315">
        <v>0</v>
      </c>
      <c r="GY535" s="315">
        <v>2988.6</v>
      </c>
      <c r="GZ535" s="315">
        <v>0</v>
      </c>
      <c r="HA535" s="315">
        <v>0</v>
      </c>
      <c r="HB535" s="315">
        <v>0</v>
      </c>
      <c r="HC535" s="315">
        <v>0</v>
      </c>
      <c r="HD535" s="315">
        <v>0</v>
      </c>
      <c r="HE535" s="315">
        <v>0</v>
      </c>
      <c r="HF535" s="315">
        <v>0</v>
      </c>
      <c r="HG535" s="315">
        <v>0</v>
      </c>
      <c r="HH535" s="315">
        <v>0</v>
      </c>
      <c r="HI535" s="315">
        <v>0</v>
      </c>
      <c r="HJ535" s="315">
        <v>0</v>
      </c>
      <c r="HK535" s="315">
        <v>0</v>
      </c>
      <c r="HL535" s="315">
        <v>320</v>
      </c>
      <c r="HM535" s="315">
        <v>0</v>
      </c>
      <c r="HN535" s="315">
        <v>96915.75</v>
      </c>
      <c r="HO535" s="315">
        <v>0</v>
      </c>
      <c r="HP535" s="315">
        <v>0</v>
      </c>
      <c r="HQ535" s="315">
        <v>0</v>
      </c>
      <c r="HR535" s="315">
        <v>0</v>
      </c>
      <c r="HS535" s="315">
        <v>0</v>
      </c>
      <c r="HT535" s="315">
        <v>983308.75</v>
      </c>
      <c r="HU535" s="315">
        <v>0</v>
      </c>
      <c r="HV535" s="315">
        <v>0</v>
      </c>
      <c r="HW535" s="315">
        <v>54867</v>
      </c>
      <c r="HX535" s="315">
        <v>0</v>
      </c>
      <c r="HY535" s="315">
        <v>72600</v>
      </c>
      <c r="HZ535" s="315">
        <v>0</v>
      </c>
      <c r="IA535" s="315">
        <v>10000</v>
      </c>
      <c r="IB535" s="315">
        <v>0</v>
      </c>
      <c r="IC535" s="315">
        <v>0</v>
      </c>
      <c r="ID535" s="315">
        <v>0</v>
      </c>
      <c r="IE535" s="315">
        <v>0</v>
      </c>
      <c r="IF535" s="315">
        <v>0</v>
      </c>
      <c r="IG535" s="315">
        <v>0</v>
      </c>
      <c r="IH535" s="315">
        <v>0</v>
      </c>
      <c r="II535" s="315">
        <v>0</v>
      </c>
      <c r="IJ535" s="315">
        <v>0</v>
      </c>
      <c r="IK535" s="315">
        <v>15169.9</v>
      </c>
      <c r="IL535" s="315">
        <v>23000</v>
      </c>
      <c r="IM535" s="315">
        <v>0</v>
      </c>
      <c r="IN535" s="315">
        <v>0</v>
      </c>
      <c r="IO535" s="315">
        <v>12884.25</v>
      </c>
      <c r="IP535" s="315">
        <v>0</v>
      </c>
      <c r="IQ535" s="315">
        <v>0</v>
      </c>
      <c r="IR535" s="315">
        <v>0</v>
      </c>
      <c r="IS535" s="315">
        <v>0</v>
      </c>
      <c r="IT535" s="315">
        <v>18000</v>
      </c>
      <c r="IU535" s="315">
        <v>0</v>
      </c>
      <c r="IV535" s="315">
        <v>78363.009999999995</v>
      </c>
      <c r="IW535" s="315">
        <v>0</v>
      </c>
      <c r="IX535" s="315">
        <v>0</v>
      </c>
      <c r="IY535" s="315">
        <v>200</v>
      </c>
      <c r="IZ535" s="315">
        <v>0</v>
      </c>
      <c r="JA535" s="315">
        <v>0</v>
      </c>
      <c r="JB535" s="315">
        <v>0</v>
      </c>
      <c r="JC535" s="315">
        <v>0</v>
      </c>
      <c r="JD535" s="315">
        <v>0</v>
      </c>
      <c r="JE535" s="315">
        <v>0</v>
      </c>
      <c r="JF535" s="315">
        <v>1350</v>
      </c>
      <c r="JG535" s="315">
        <v>0</v>
      </c>
      <c r="JH535" s="315">
        <v>0</v>
      </c>
      <c r="JI535" s="315">
        <v>89501.75</v>
      </c>
      <c r="JJ535" s="315">
        <v>0</v>
      </c>
      <c r="JK535" s="315">
        <v>0</v>
      </c>
      <c r="JL535" s="315">
        <v>0</v>
      </c>
      <c r="JM535" s="315">
        <v>0</v>
      </c>
      <c r="JN535" s="315">
        <v>0</v>
      </c>
      <c r="JO535" s="315">
        <v>0</v>
      </c>
      <c r="JP535" s="315">
        <v>0</v>
      </c>
      <c r="JQ535" s="315">
        <v>0</v>
      </c>
      <c r="JR535" s="315">
        <v>49260.5</v>
      </c>
      <c r="JS535" s="315">
        <v>0</v>
      </c>
      <c r="JT535" s="315">
        <v>4679.3999999999996</v>
      </c>
      <c r="JU535" s="315">
        <v>0</v>
      </c>
      <c r="JV535" s="315">
        <v>179300</v>
      </c>
      <c r="JW535" s="315">
        <v>0</v>
      </c>
      <c r="JX535" s="315">
        <v>0</v>
      </c>
      <c r="JY535" s="315">
        <v>0</v>
      </c>
      <c r="JZ535" s="315">
        <v>0</v>
      </c>
      <c r="KA535" s="315">
        <v>0</v>
      </c>
      <c r="KB535" s="315">
        <v>0</v>
      </c>
      <c r="KC535" s="315">
        <v>0</v>
      </c>
      <c r="KD535" s="315">
        <v>0</v>
      </c>
      <c r="KE535" s="315">
        <v>0</v>
      </c>
      <c r="KF535" s="315">
        <v>0</v>
      </c>
      <c r="KG535" s="315">
        <v>0</v>
      </c>
      <c r="KH535" s="315">
        <v>0</v>
      </c>
      <c r="KI535" s="315">
        <v>0</v>
      </c>
      <c r="KJ535" s="315">
        <v>0</v>
      </c>
      <c r="KK535" s="315">
        <v>0</v>
      </c>
      <c r="KL535" s="315">
        <v>0</v>
      </c>
      <c r="KM535" s="315">
        <v>0</v>
      </c>
      <c r="KN535" s="315">
        <v>0</v>
      </c>
      <c r="KO535" s="315">
        <v>0</v>
      </c>
      <c r="KP535" s="315">
        <v>0</v>
      </c>
      <c r="KQ535" s="315">
        <v>35000</v>
      </c>
      <c r="KR535" s="315">
        <v>0</v>
      </c>
      <c r="KS535" s="314">
        <v>11286.61</v>
      </c>
      <c r="KU535" s="312">
        <v>43</v>
      </c>
      <c r="KV535" s="312">
        <v>430</v>
      </c>
      <c r="KY535" s="312" t="s">
        <v>943</v>
      </c>
    </row>
    <row r="536" spans="1:311" x14ac:dyDescent="0.25">
      <c r="A536" s="321">
        <v>2023</v>
      </c>
      <c r="B536" s="320" t="s">
        <v>849</v>
      </c>
      <c r="C536" s="320" t="s">
        <v>863</v>
      </c>
      <c r="D536" s="320" t="s">
        <v>870</v>
      </c>
      <c r="E536" s="320" t="s">
        <v>846</v>
      </c>
      <c r="F536" s="319">
        <v>45294.55</v>
      </c>
      <c r="G536" s="319">
        <v>2268.7399999999998</v>
      </c>
      <c r="H536" s="319">
        <v>209523.97</v>
      </c>
      <c r="I536" s="319">
        <v>42457.5</v>
      </c>
      <c r="J536" s="319">
        <v>9401.5</v>
      </c>
      <c r="K536" s="319">
        <v>6084</v>
      </c>
      <c r="L536" s="319">
        <v>97552.57</v>
      </c>
      <c r="M536" s="319">
        <v>75686.45</v>
      </c>
      <c r="N536" s="319">
        <v>226741.3</v>
      </c>
      <c r="O536" s="319">
        <v>115341.3</v>
      </c>
      <c r="P536" s="319">
        <v>26330.85</v>
      </c>
      <c r="Q536" s="319">
        <v>14996.8</v>
      </c>
      <c r="R536" s="319">
        <v>40631.019999999997</v>
      </c>
      <c r="S536" s="319">
        <v>21600</v>
      </c>
      <c r="T536" s="319">
        <v>42633.440000000002</v>
      </c>
      <c r="U536" s="319">
        <v>81792.45</v>
      </c>
      <c r="V536" s="319">
        <v>88718.67</v>
      </c>
      <c r="W536" s="319">
        <v>7062.76</v>
      </c>
      <c r="X536" s="319">
        <v>48327.69</v>
      </c>
      <c r="Y536" s="319">
        <v>357</v>
      </c>
      <c r="Z536" s="319">
        <v>16946.240000000002</v>
      </c>
      <c r="AA536" s="319">
        <v>269700.5</v>
      </c>
      <c r="AB536" s="319">
        <v>66035</v>
      </c>
      <c r="AC536" s="319">
        <v>0</v>
      </c>
      <c r="AD536" s="319">
        <v>577303.44999999995</v>
      </c>
      <c r="AE536" s="319">
        <v>4223.3500000000004</v>
      </c>
      <c r="AF536" s="319">
        <v>67959.3</v>
      </c>
      <c r="AG536" s="319">
        <v>18701.77</v>
      </c>
      <c r="AH536" s="319">
        <v>25821</v>
      </c>
      <c r="AI536" s="319">
        <v>36414.949999999997</v>
      </c>
      <c r="AJ536" s="319">
        <v>34905.9</v>
      </c>
      <c r="AK536" s="319">
        <v>3289.2</v>
      </c>
      <c r="AL536" s="319">
        <v>317016.25</v>
      </c>
      <c r="AM536" s="319">
        <v>21166.6</v>
      </c>
      <c r="AN536" s="319">
        <v>13545.2</v>
      </c>
      <c r="AO536" s="319">
        <v>27772.3</v>
      </c>
      <c r="AP536" s="319">
        <v>21166.55</v>
      </c>
      <c r="AQ536" s="319">
        <v>2129.1999999999998</v>
      </c>
      <c r="AR536" s="319">
        <v>12248.1</v>
      </c>
      <c r="AS536" s="319">
        <v>5694.5</v>
      </c>
      <c r="AT536" s="319">
        <v>16476.7</v>
      </c>
      <c r="AU536" s="319">
        <v>12525</v>
      </c>
      <c r="AV536" s="319">
        <v>54502.2</v>
      </c>
      <c r="AW536" s="319">
        <v>231992.25</v>
      </c>
      <c r="AX536" s="319">
        <v>3573.05</v>
      </c>
      <c r="AY536" s="319">
        <v>8777.9</v>
      </c>
      <c r="AZ536" s="319">
        <v>33394.400000000001</v>
      </c>
      <c r="BA536" s="319">
        <v>13603.22</v>
      </c>
      <c r="BB536" s="319">
        <v>50</v>
      </c>
      <c r="BC536" s="319">
        <v>123649.45</v>
      </c>
      <c r="BD536" s="319">
        <v>106141.36</v>
      </c>
      <c r="BE536" s="319">
        <v>53848.160000000003</v>
      </c>
      <c r="BF536" s="319">
        <v>46912.44</v>
      </c>
      <c r="BG536" s="319">
        <v>4833.87</v>
      </c>
      <c r="BH536" s="319">
        <v>3977</v>
      </c>
      <c r="BI536" s="319">
        <v>596505.75</v>
      </c>
      <c r="BJ536" s="319">
        <v>8682.6</v>
      </c>
      <c r="BK536" s="319">
        <v>128392</v>
      </c>
      <c r="BL536" s="319">
        <v>9492.7999999999993</v>
      </c>
      <c r="BM536" s="319">
        <v>28570.5</v>
      </c>
      <c r="BN536" s="319">
        <v>90483.75</v>
      </c>
      <c r="BO536" s="319">
        <v>58213.15</v>
      </c>
      <c r="BP536" s="319">
        <v>16731</v>
      </c>
      <c r="BQ536" s="319">
        <v>2883.39</v>
      </c>
      <c r="BR536" s="319">
        <v>16340.6</v>
      </c>
      <c r="BS536" s="319">
        <v>68984.08</v>
      </c>
      <c r="BT536" s="319">
        <v>5908.6</v>
      </c>
      <c r="BU536" s="319">
        <v>9618.2999999999993</v>
      </c>
      <c r="BV536" s="319">
        <v>24676.41</v>
      </c>
      <c r="BW536" s="319">
        <v>89629.75</v>
      </c>
      <c r="BX536" s="319">
        <v>19545.75</v>
      </c>
      <c r="BY536" s="319">
        <v>255550.95</v>
      </c>
      <c r="BZ536" s="319">
        <v>7502.6</v>
      </c>
      <c r="CA536" s="319">
        <v>8261.15</v>
      </c>
      <c r="CB536" s="319">
        <v>10461.799999999999</v>
      </c>
      <c r="CC536" s="319">
        <v>34278.97</v>
      </c>
      <c r="CD536" s="319">
        <v>122636.2</v>
      </c>
      <c r="CE536" s="319">
        <v>87774.399999999994</v>
      </c>
      <c r="CF536" s="319">
        <v>148298.01999999999</v>
      </c>
      <c r="CG536" s="319">
        <v>190677.65</v>
      </c>
      <c r="CH536" s="319">
        <v>36250</v>
      </c>
      <c r="CI536" s="319">
        <v>288977.90000000002</v>
      </c>
      <c r="CJ536" s="319">
        <v>14719.3</v>
      </c>
      <c r="CK536" s="319">
        <v>11195.3</v>
      </c>
      <c r="CL536" s="319">
        <v>5137.25</v>
      </c>
      <c r="CM536" s="319">
        <v>3454.2</v>
      </c>
      <c r="CN536" s="319">
        <v>72541.990000000005</v>
      </c>
      <c r="CO536" s="319">
        <v>45563.65</v>
      </c>
      <c r="CP536" s="319">
        <v>10220.049999999999</v>
      </c>
      <c r="CQ536" s="319">
        <v>27219.55</v>
      </c>
      <c r="CR536" s="319">
        <v>620</v>
      </c>
      <c r="CS536" s="319">
        <v>29513.47</v>
      </c>
      <c r="CT536" s="319">
        <v>39611.1</v>
      </c>
      <c r="CU536" s="319">
        <v>4646.5</v>
      </c>
      <c r="CV536" s="319">
        <v>3253</v>
      </c>
      <c r="CW536" s="319">
        <v>24532</v>
      </c>
      <c r="CX536" s="319">
        <v>31698</v>
      </c>
      <c r="CY536" s="319">
        <v>23705.5</v>
      </c>
      <c r="CZ536" s="319">
        <v>124453.95</v>
      </c>
      <c r="DA536" s="319">
        <v>166040.5</v>
      </c>
      <c r="DB536" s="319">
        <v>113959.95</v>
      </c>
      <c r="DC536" s="319">
        <v>21100.75</v>
      </c>
      <c r="DD536" s="319">
        <v>1721085.2</v>
      </c>
      <c r="DE536" s="319">
        <v>1323553.94</v>
      </c>
      <c r="DF536" s="319">
        <v>20653.400000000001</v>
      </c>
      <c r="DG536" s="319">
        <v>30564.45</v>
      </c>
      <c r="DH536" s="319">
        <v>80821.95</v>
      </c>
      <c r="DI536" s="319">
        <v>33022.04</v>
      </c>
      <c r="DJ536" s="319">
        <v>112766.5</v>
      </c>
      <c r="DK536" s="319">
        <v>6834.85</v>
      </c>
      <c r="DL536" s="319">
        <v>35550.550000000003</v>
      </c>
      <c r="DM536" s="319">
        <v>63365.96</v>
      </c>
      <c r="DN536" s="319">
        <v>7052.1</v>
      </c>
      <c r="DO536" s="319">
        <v>8514</v>
      </c>
      <c r="DP536" s="319">
        <v>5334.63</v>
      </c>
      <c r="DQ536" s="319">
        <v>8774.2000000000007</v>
      </c>
      <c r="DR536" s="319">
        <v>44787.05</v>
      </c>
      <c r="DS536" s="319">
        <v>145635.25</v>
      </c>
      <c r="DT536" s="319">
        <v>43398.400000000001</v>
      </c>
      <c r="DU536" s="319">
        <v>70496.06</v>
      </c>
      <c r="DV536" s="319">
        <v>5914.15</v>
      </c>
      <c r="DW536" s="319">
        <v>83603.199999999997</v>
      </c>
      <c r="DX536" s="319">
        <v>60106.91</v>
      </c>
      <c r="DY536" s="319">
        <v>26583.4</v>
      </c>
      <c r="DZ536" s="319">
        <v>31544.400000000001</v>
      </c>
      <c r="EA536" s="319">
        <v>566316.94999999995</v>
      </c>
      <c r="EB536" s="319">
        <v>13047.54</v>
      </c>
      <c r="EC536" s="319">
        <v>20702.55</v>
      </c>
      <c r="ED536" s="319">
        <v>9665.35</v>
      </c>
      <c r="EE536" s="319">
        <v>27634.799999999999</v>
      </c>
      <c r="EF536" s="319">
        <v>1865</v>
      </c>
      <c r="EG536" s="319">
        <v>71749.95</v>
      </c>
      <c r="EH536" s="319">
        <v>16497.189999999999</v>
      </c>
      <c r="EI536" s="319">
        <v>78182.8</v>
      </c>
      <c r="EJ536" s="319">
        <v>100920.95</v>
      </c>
      <c r="EK536" s="319">
        <v>11081.3</v>
      </c>
      <c r="EL536" s="319">
        <v>3097</v>
      </c>
      <c r="EM536" s="319">
        <v>72806</v>
      </c>
      <c r="EN536" s="319">
        <v>42564.95</v>
      </c>
      <c r="EO536" s="319">
        <v>94555.65</v>
      </c>
      <c r="EP536" s="319">
        <v>46105.65</v>
      </c>
      <c r="EQ536" s="319">
        <v>26365.45</v>
      </c>
      <c r="ER536" s="319">
        <v>135830.35999999999</v>
      </c>
      <c r="ES536" s="319">
        <v>5676.1</v>
      </c>
      <c r="ET536" s="319">
        <v>21553.4</v>
      </c>
      <c r="EU536" s="319">
        <v>16270.49</v>
      </c>
      <c r="EV536" s="319">
        <v>9114.6</v>
      </c>
      <c r="EW536" s="319">
        <v>35645.25</v>
      </c>
      <c r="EX536" s="319">
        <v>79769.7</v>
      </c>
      <c r="EY536" s="319">
        <v>307376.59999999998</v>
      </c>
      <c r="EZ536" s="319">
        <v>7842222.5300000003</v>
      </c>
      <c r="FA536" s="319">
        <v>17772.8</v>
      </c>
      <c r="FB536" s="319">
        <v>18558.05</v>
      </c>
      <c r="FC536" s="319">
        <v>192272.8</v>
      </c>
      <c r="FD536" s="319">
        <v>43479.96</v>
      </c>
      <c r="FE536" s="319">
        <v>636570.03</v>
      </c>
      <c r="FF536" s="319">
        <v>50888.65</v>
      </c>
      <c r="FG536" s="319">
        <v>1365</v>
      </c>
      <c r="FH536" s="319">
        <v>212584.1</v>
      </c>
      <c r="FI536" s="319">
        <v>5883</v>
      </c>
      <c r="FJ536" s="319">
        <v>57424.75</v>
      </c>
      <c r="FK536" s="319">
        <v>16929.349999999999</v>
      </c>
      <c r="FL536" s="319">
        <v>1065</v>
      </c>
      <c r="FM536" s="319">
        <v>148202.41</v>
      </c>
      <c r="FN536" s="319">
        <v>38065.300000000003</v>
      </c>
      <c r="FO536" s="319">
        <v>21362.45</v>
      </c>
      <c r="FP536" s="319">
        <v>4295</v>
      </c>
      <c r="FQ536" s="319">
        <v>48547.5</v>
      </c>
      <c r="FR536" s="319">
        <v>196849.65</v>
      </c>
      <c r="FS536" s="319">
        <v>6052.35</v>
      </c>
      <c r="FT536" s="319">
        <v>6144.8</v>
      </c>
      <c r="FU536" s="319">
        <v>37971.440000000002</v>
      </c>
      <c r="FV536" s="319">
        <v>610.4</v>
      </c>
      <c r="FW536" s="319">
        <v>829.2</v>
      </c>
      <c r="FX536" s="319">
        <v>12659</v>
      </c>
      <c r="FY536" s="319">
        <v>110227.05</v>
      </c>
      <c r="FZ536" s="319">
        <v>1529</v>
      </c>
      <c r="GA536" s="319">
        <v>2882</v>
      </c>
      <c r="GB536" s="319">
        <v>15395.85</v>
      </c>
      <c r="GC536" s="319">
        <v>3213.8</v>
      </c>
      <c r="GD536" s="319">
        <v>11073.45</v>
      </c>
      <c r="GE536" s="319">
        <v>106789.4</v>
      </c>
      <c r="GF536" s="319">
        <v>29701.5</v>
      </c>
      <c r="GG536" s="319">
        <v>82038.649999999994</v>
      </c>
      <c r="GH536" s="319">
        <v>5576.75</v>
      </c>
      <c r="GI536" s="319">
        <v>34965.85</v>
      </c>
      <c r="GJ536" s="319">
        <v>16864.099999999999</v>
      </c>
      <c r="GK536" s="319">
        <v>983664.76</v>
      </c>
      <c r="GL536" s="319">
        <v>12187.62</v>
      </c>
      <c r="GM536" s="319">
        <v>577734.65</v>
      </c>
      <c r="GN536" s="319">
        <v>17703.5</v>
      </c>
      <c r="GO536" s="319">
        <v>277780.3</v>
      </c>
      <c r="GP536" s="319">
        <v>1639.25</v>
      </c>
      <c r="GQ536" s="319">
        <v>2048.5</v>
      </c>
      <c r="GR536" s="319">
        <v>21441.35</v>
      </c>
      <c r="GS536" s="319">
        <v>932396.12</v>
      </c>
      <c r="GT536" s="319">
        <v>9746.7800000000007</v>
      </c>
      <c r="GU536" s="319">
        <v>171414.22</v>
      </c>
      <c r="GV536" s="319">
        <v>7075.52</v>
      </c>
      <c r="GW536" s="319">
        <v>0</v>
      </c>
      <c r="GX536" s="319">
        <v>269499.62</v>
      </c>
      <c r="GY536" s="319">
        <v>4895.3</v>
      </c>
      <c r="GZ536" s="319">
        <v>34898.5</v>
      </c>
      <c r="HA536" s="319">
        <v>37243.699999999997</v>
      </c>
      <c r="HB536" s="319">
        <v>41863.5</v>
      </c>
      <c r="HC536" s="319">
        <v>100144.6</v>
      </c>
      <c r="HD536" s="319">
        <v>1089.1500000000001</v>
      </c>
      <c r="HE536" s="319">
        <v>10671.5</v>
      </c>
      <c r="HF536" s="319">
        <v>19651.5</v>
      </c>
      <c r="HG536" s="319">
        <v>27158.5</v>
      </c>
      <c r="HH536" s="319">
        <v>416437.05</v>
      </c>
      <c r="HI536" s="319">
        <v>84987</v>
      </c>
      <c r="HJ536" s="319">
        <v>49989.01</v>
      </c>
      <c r="HK536" s="319">
        <v>16789.3</v>
      </c>
      <c r="HL536" s="319">
        <v>40522.400000000001</v>
      </c>
      <c r="HM536" s="319">
        <v>32821.800000000003</v>
      </c>
      <c r="HN536" s="319">
        <v>43040.98</v>
      </c>
      <c r="HO536" s="319">
        <v>9848</v>
      </c>
      <c r="HP536" s="319">
        <v>137170.25</v>
      </c>
      <c r="HQ536" s="319">
        <v>1708.4</v>
      </c>
      <c r="HR536" s="319">
        <v>116521.66</v>
      </c>
      <c r="HS536" s="319">
        <v>9901.5499999999993</v>
      </c>
      <c r="HT536" s="319">
        <v>350742.2</v>
      </c>
      <c r="HU536" s="319">
        <v>0</v>
      </c>
      <c r="HV536" s="319">
        <v>102728.29</v>
      </c>
      <c r="HW536" s="319">
        <v>502583.24</v>
      </c>
      <c r="HX536" s="319">
        <v>9291.35</v>
      </c>
      <c r="HY536" s="319">
        <v>923177.9</v>
      </c>
      <c r="HZ536" s="319">
        <v>62919.8</v>
      </c>
      <c r="IA536" s="319">
        <v>9733.7000000000007</v>
      </c>
      <c r="IB536" s="319">
        <v>67807.73</v>
      </c>
      <c r="IC536" s="319">
        <v>215151.4</v>
      </c>
      <c r="ID536" s="319">
        <v>8015.5</v>
      </c>
      <c r="IE536" s="319">
        <v>154082.23000000001</v>
      </c>
      <c r="IF536" s="319">
        <v>13934.55</v>
      </c>
      <c r="IG536" s="319">
        <v>15170.85</v>
      </c>
      <c r="IH536" s="319">
        <v>556</v>
      </c>
      <c r="II536" s="319">
        <v>15302.4</v>
      </c>
      <c r="IJ536" s="319">
        <v>31489.45</v>
      </c>
      <c r="IK536" s="319">
        <v>4194</v>
      </c>
      <c r="IL536" s="319">
        <v>8967</v>
      </c>
      <c r="IM536" s="319">
        <v>23214.7</v>
      </c>
      <c r="IN536" s="319">
        <v>71454.399999999994</v>
      </c>
      <c r="IO536" s="319">
        <v>32963.9</v>
      </c>
      <c r="IP536" s="319">
        <v>12285.95</v>
      </c>
      <c r="IQ536" s="319">
        <v>15911.33</v>
      </c>
      <c r="IR536" s="319">
        <v>70075</v>
      </c>
      <c r="IS536" s="319">
        <v>320983.28000000003</v>
      </c>
      <c r="IT536" s="319">
        <v>98904.38</v>
      </c>
      <c r="IU536" s="319">
        <v>105414.5</v>
      </c>
      <c r="IV536" s="319">
        <v>81525.649999999994</v>
      </c>
      <c r="IW536" s="319">
        <v>21135.7</v>
      </c>
      <c r="IX536" s="319">
        <v>1110</v>
      </c>
      <c r="IY536" s="319">
        <v>68831</v>
      </c>
      <c r="IZ536" s="319">
        <v>67373.62</v>
      </c>
      <c r="JA536" s="319">
        <v>31478.35</v>
      </c>
      <c r="JB536" s="319">
        <v>14555.5</v>
      </c>
      <c r="JC536" s="319">
        <v>44039.25</v>
      </c>
      <c r="JD536" s="319">
        <v>14612.85</v>
      </c>
      <c r="JE536" s="319">
        <v>1866.9</v>
      </c>
      <c r="JF536" s="319">
        <v>97241.4</v>
      </c>
      <c r="JG536" s="319">
        <v>5259</v>
      </c>
      <c r="JH536" s="319">
        <v>13161.75</v>
      </c>
      <c r="JI536" s="319">
        <v>0</v>
      </c>
      <c r="JJ536" s="319">
        <v>72439.100000000006</v>
      </c>
      <c r="JK536" s="319">
        <v>5965.35</v>
      </c>
      <c r="JL536" s="319">
        <v>17969.150000000001</v>
      </c>
      <c r="JM536" s="319">
        <v>3250</v>
      </c>
      <c r="JN536" s="319">
        <v>686.4</v>
      </c>
      <c r="JO536" s="319">
        <v>167952.05</v>
      </c>
      <c r="JP536" s="319">
        <v>7188.28</v>
      </c>
      <c r="JQ536" s="319">
        <v>8221.5</v>
      </c>
      <c r="JR536" s="319">
        <v>1295</v>
      </c>
      <c r="JS536" s="319">
        <v>187050.82</v>
      </c>
      <c r="JT536" s="319">
        <v>430.8</v>
      </c>
      <c r="JU536" s="319">
        <v>2517</v>
      </c>
      <c r="JV536" s="319">
        <v>539626.23999999999</v>
      </c>
      <c r="JW536" s="319">
        <v>24459.42</v>
      </c>
      <c r="JX536" s="319">
        <v>40106.9</v>
      </c>
      <c r="JY536" s="319">
        <v>5877.25</v>
      </c>
      <c r="JZ536" s="319">
        <v>4462.8999999999996</v>
      </c>
      <c r="KA536" s="319">
        <v>24866.9</v>
      </c>
      <c r="KB536" s="319">
        <v>177621.85</v>
      </c>
      <c r="KC536" s="319">
        <v>12708.45</v>
      </c>
      <c r="KD536" s="319">
        <v>39892.449999999997</v>
      </c>
      <c r="KE536" s="319">
        <v>156919.63</v>
      </c>
      <c r="KF536" s="319">
        <v>28023</v>
      </c>
      <c r="KG536" s="319">
        <v>28026.85</v>
      </c>
      <c r="KH536" s="319">
        <v>29003.5</v>
      </c>
      <c r="KI536" s="319">
        <v>28870.55</v>
      </c>
      <c r="KJ536" s="319">
        <v>35011</v>
      </c>
      <c r="KK536" s="319">
        <v>8806</v>
      </c>
      <c r="KL536" s="319">
        <v>8564.6</v>
      </c>
      <c r="KM536" s="319">
        <v>8951.2099999999991</v>
      </c>
      <c r="KN536" s="319">
        <v>9363.9</v>
      </c>
      <c r="KO536" s="319">
        <v>151169.54999999999</v>
      </c>
      <c r="KP536" s="319">
        <v>55802.5</v>
      </c>
      <c r="KQ536" s="319">
        <v>1261857.1499999999</v>
      </c>
      <c r="KR536" s="319">
        <v>71674.649999999994</v>
      </c>
      <c r="KS536" s="318">
        <v>68253.97</v>
      </c>
      <c r="KU536" s="312">
        <v>43</v>
      </c>
      <c r="KV536" s="312">
        <v>431</v>
      </c>
      <c r="KY536" s="312" t="s">
        <v>943</v>
      </c>
    </row>
    <row r="537" spans="1:311" x14ac:dyDescent="0.25">
      <c r="A537" s="317">
        <v>2023</v>
      </c>
      <c r="B537" s="316" t="s">
        <v>849</v>
      </c>
      <c r="C537" s="316" t="s">
        <v>863</v>
      </c>
      <c r="D537" s="316" t="s">
        <v>869</v>
      </c>
      <c r="E537" s="316" t="s">
        <v>846</v>
      </c>
      <c r="F537" s="315">
        <v>0</v>
      </c>
      <c r="G537" s="315">
        <v>0</v>
      </c>
      <c r="H537" s="315">
        <v>0</v>
      </c>
      <c r="I537" s="315">
        <v>0</v>
      </c>
      <c r="J537" s="315">
        <v>155.69999999999999</v>
      </c>
      <c r="K537" s="315">
        <v>0</v>
      </c>
      <c r="L537" s="315">
        <v>584.1</v>
      </c>
      <c r="M537" s="315">
        <v>0</v>
      </c>
      <c r="N537" s="315">
        <v>0</v>
      </c>
      <c r="O537" s="315">
        <v>0</v>
      </c>
      <c r="P537" s="315">
        <v>0</v>
      </c>
      <c r="Q537" s="315">
        <v>0</v>
      </c>
      <c r="R537" s="315">
        <v>0</v>
      </c>
      <c r="S537" s="315">
        <v>0</v>
      </c>
      <c r="T537" s="315">
        <v>0</v>
      </c>
      <c r="U537" s="315">
        <v>0</v>
      </c>
      <c r="V537" s="315">
        <v>0</v>
      </c>
      <c r="W537" s="315">
        <v>0</v>
      </c>
      <c r="X537" s="315">
        <v>0</v>
      </c>
      <c r="Y537" s="315">
        <v>0</v>
      </c>
      <c r="Z537" s="315">
        <v>0</v>
      </c>
      <c r="AA537" s="315">
        <v>56565</v>
      </c>
      <c r="AB537" s="315">
        <v>0</v>
      </c>
      <c r="AC537" s="315">
        <v>0</v>
      </c>
      <c r="AD537" s="315">
        <v>0</v>
      </c>
      <c r="AE537" s="315">
        <v>0</v>
      </c>
      <c r="AF537" s="315">
        <v>0</v>
      </c>
      <c r="AG537" s="315">
        <v>0</v>
      </c>
      <c r="AH537" s="315">
        <v>366.25</v>
      </c>
      <c r="AI537" s="315">
        <v>0</v>
      </c>
      <c r="AJ537" s="315">
        <v>0</v>
      </c>
      <c r="AK537" s="315">
        <v>0</v>
      </c>
      <c r="AL537" s="315">
        <v>0</v>
      </c>
      <c r="AM537" s="315">
        <v>0</v>
      </c>
      <c r="AN537" s="315">
        <v>0</v>
      </c>
      <c r="AO537" s="315">
        <v>0</v>
      </c>
      <c r="AP537" s="315">
        <v>0</v>
      </c>
      <c r="AQ537" s="315">
        <v>0</v>
      </c>
      <c r="AR537" s="315">
        <v>0</v>
      </c>
      <c r="AS537" s="315">
        <v>0</v>
      </c>
      <c r="AT537" s="315">
        <v>0</v>
      </c>
      <c r="AU537" s="315">
        <v>0</v>
      </c>
      <c r="AV537" s="315">
        <v>0</v>
      </c>
      <c r="AW537" s="315">
        <v>0</v>
      </c>
      <c r="AX537" s="315">
        <v>0</v>
      </c>
      <c r="AY537" s="315">
        <v>0</v>
      </c>
      <c r="AZ537" s="315">
        <v>0</v>
      </c>
      <c r="BA537" s="315">
        <v>0</v>
      </c>
      <c r="BB537" s="315">
        <v>0</v>
      </c>
      <c r="BC537" s="315">
        <v>0</v>
      </c>
      <c r="BD537" s="315">
        <v>0</v>
      </c>
      <c r="BE537" s="315">
        <v>0</v>
      </c>
      <c r="BF537" s="315">
        <v>367.75</v>
      </c>
      <c r="BG537" s="315">
        <v>0</v>
      </c>
      <c r="BH537" s="315">
        <v>0</v>
      </c>
      <c r="BI537" s="315">
        <v>0</v>
      </c>
      <c r="BJ537" s="315">
        <v>0</v>
      </c>
      <c r="BK537" s="315">
        <v>0</v>
      </c>
      <c r="BL537" s="315">
        <v>0</v>
      </c>
      <c r="BM537" s="315">
        <v>0</v>
      </c>
      <c r="BN537" s="315">
        <v>0</v>
      </c>
      <c r="BO537" s="315">
        <v>346.55</v>
      </c>
      <c r="BP537" s="315">
        <v>0</v>
      </c>
      <c r="BQ537" s="315">
        <v>0</v>
      </c>
      <c r="BR537" s="315">
        <v>0</v>
      </c>
      <c r="BS537" s="315">
        <v>0</v>
      </c>
      <c r="BT537" s="315">
        <v>0</v>
      </c>
      <c r="BU537" s="315">
        <v>0</v>
      </c>
      <c r="BV537" s="315">
        <v>0</v>
      </c>
      <c r="BW537" s="315">
        <v>0</v>
      </c>
      <c r="BX537" s="315">
        <v>0</v>
      </c>
      <c r="BY537" s="315">
        <v>0</v>
      </c>
      <c r="BZ537" s="315">
        <v>0</v>
      </c>
      <c r="CA537" s="315">
        <v>0</v>
      </c>
      <c r="CB537" s="315">
        <v>0</v>
      </c>
      <c r="CC537" s="315">
        <v>22469.87</v>
      </c>
      <c r="CD537" s="315">
        <v>0</v>
      </c>
      <c r="CE537" s="315">
        <v>0</v>
      </c>
      <c r="CF537" s="315">
        <v>0</v>
      </c>
      <c r="CG537" s="315">
        <v>0</v>
      </c>
      <c r="CH537" s="315">
        <v>856.05</v>
      </c>
      <c r="CI537" s="315">
        <v>0</v>
      </c>
      <c r="CJ537" s="315">
        <v>0</v>
      </c>
      <c r="CK537" s="315">
        <v>0</v>
      </c>
      <c r="CL537" s="315">
        <v>0</v>
      </c>
      <c r="CM537" s="315">
        <v>0</v>
      </c>
      <c r="CN537" s="315">
        <v>0</v>
      </c>
      <c r="CO537" s="315">
        <v>0</v>
      </c>
      <c r="CP537" s="315">
        <v>0</v>
      </c>
      <c r="CQ537" s="315">
        <v>0</v>
      </c>
      <c r="CR537" s="315">
        <v>0</v>
      </c>
      <c r="CS537" s="315">
        <v>0</v>
      </c>
      <c r="CT537" s="315">
        <v>0</v>
      </c>
      <c r="CU537" s="315">
        <v>0</v>
      </c>
      <c r="CV537" s="315">
        <v>0</v>
      </c>
      <c r="CW537" s="315">
        <v>0</v>
      </c>
      <c r="CX537" s="315">
        <v>0</v>
      </c>
      <c r="CY537" s="315">
        <v>0</v>
      </c>
      <c r="CZ537" s="315">
        <v>0</v>
      </c>
      <c r="DA537" s="315">
        <v>0</v>
      </c>
      <c r="DB537" s="315">
        <v>0</v>
      </c>
      <c r="DC537" s="315">
        <v>0</v>
      </c>
      <c r="DD537" s="315">
        <v>0</v>
      </c>
      <c r="DE537" s="315">
        <v>0</v>
      </c>
      <c r="DF537" s="315">
        <v>0</v>
      </c>
      <c r="DG537" s="315">
        <v>0</v>
      </c>
      <c r="DH537" s="315">
        <v>0</v>
      </c>
      <c r="DI537" s="315">
        <v>0</v>
      </c>
      <c r="DJ537" s="315">
        <v>0</v>
      </c>
      <c r="DK537" s="315">
        <v>0</v>
      </c>
      <c r="DL537" s="315">
        <v>0</v>
      </c>
      <c r="DM537" s="315">
        <v>0</v>
      </c>
      <c r="DN537" s="315">
        <v>0</v>
      </c>
      <c r="DO537" s="315">
        <v>0</v>
      </c>
      <c r="DP537" s="315">
        <v>0</v>
      </c>
      <c r="DQ537" s="315">
        <v>0</v>
      </c>
      <c r="DR537" s="315">
        <v>0</v>
      </c>
      <c r="DS537" s="315">
        <v>0</v>
      </c>
      <c r="DT537" s="315">
        <v>0</v>
      </c>
      <c r="DU537" s="315">
        <v>0</v>
      </c>
      <c r="DV537" s="315">
        <v>0</v>
      </c>
      <c r="DW537" s="315">
        <v>0</v>
      </c>
      <c r="DX537" s="315">
        <v>0</v>
      </c>
      <c r="DY537" s="315">
        <v>1255.0999999999999</v>
      </c>
      <c r="DZ537" s="315">
        <v>0</v>
      </c>
      <c r="EA537" s="315">
        <v>4051.2</v>
      </c>
      <c r="EB537" s="315">
        <v>0</v>
      </c>
      <c r="EC537" s="315">
        <v>0</v>
      </c>
      <c r="ED537" s="315">
        <v>0</v>
      </c>
      <c r="EE537" s="315">
        <v>0</v>
      </c>
      <c r="EF537" s="315">
        <v>0</v>
      </c>
      <c r="EG537" s="315">
        <v>0</v>
      </c>
      <c r="EH537" s="315">
        <v>273.45</v>
      </c>
      <c r="EI537" s="315">
        <v>0</v>
      </c>
      <c r="EJ537" s="315">
        <v>0</v>
      </c>
      <c r="EK537" s="315">
        <v>0</v>
      </c>
      <c r="EL537" s="315">
        <v>0</v>
      </c>
      <c r="EM537" s="315">
        <v>0</v>
      </c>
      <c r="EN537" s="315">
        <v>0</v>
      </c>
      <c r="EO537" s="315">
        <v>0</v>
      </c>
      <c r="EP537" s="315">
        <v>0</v>
      </c>
      <c r="EQ537" s="315">
        <v>0</v>
      </c>
      <c r="ER537" s="315">
        <v>0</v>
      </c>
      <c r="ES537" s="315">
        <v>0</v>
      </c>
      <c r="ET537" s="315">
        <v>0</v>
      </c>
      <c r="EU537" s="315">
        <v>0</v>
      </c>
      <c r="EV537" s="315">
        <v>0</v>
      </c>
      <c r="EW537" s="315">
        <v>94.3</v>
      </c>
      <c r="EX537" s="315">
        <v>0</v>
      </c>
      <c r="EY537" s="315">
        <v>0</v>
      </c>
      <c r="EZ537" s="315">
        <v>2088518.28</v>
      </c>
      <c r="FA537" s="315">
        <v>0</v>
      </c>
      <c r="FB537" s="315">
        <v>0</v>
      </c>
      <c r="FC537" s="315">
        <v>0</v>
      </c>
      <c r="FD537" s="315">
        <v>20857.099999999999</v>
      </c>
      <c r="FE537" s="315">
        <v>0</v>
      </c>
      <c r="FF537" s="315">
        <v>807.95</v>
      </c>
      <c r="FG537" s="315">
        <v>0</v>
      </c>
      <c r="FH537" s="315">
        <v>0</v>
      </c>
      <c r="FI537" s="315">
        <v>0</v>
      </c>
      <c r="FJ537" s="315">
        <v>0</v>
      </c>
      <c r="FK537" s="315">
        <v>0</v>
      </c>
      <c r="FL537" s="315">
        <v>0</v>
      </c>
      <c r="FM537" s="315">
        <v>0</v>
      </c>
      <c r="FN537" s="315">
        <v>0</v>
      </c>
      <c r="FO537" s="315">
        <v>0</v>
      </c>
      <c r="FP537" s="315">
        <v>0</v>
      </c>
      <c r="FQ537" s="315">
        <v>0</v>
      </c>
      <c r="FR537" s="315">
        <v>0</v>
      </c>
      <c r="FS537" s="315">
        <v>0</v>
      </c>
      <c r="FT537" s="315">
        <v>0</v>
      </c>
      <c r="FU537" s="315">
        <v>0</v>
      </c>
      <c r="FV537" s="315">
        <v>0</v>
      </c>
      <c r="FW537" s="315">
        <v>0</v>
      </c>
      <c r="FX537" s="315">
        <v>0</v>
      </c>
      <c r="FY537" s="315">
        <v>1618.7</v>
      </c>
      <c r="FZ537" s="315">
        <v>0</v>
      </c>
      <c r="GA537" s="315">
        <v>0</v>
      </c>
      <c r="GB537" s="315">
        <v>0</v>
      </c>
      <c r="GC537" s="315">
        <v>0</v>
      </c>
      <c r="GD537" s="315">
        <v>0</v>
      </c>
      <c r="GE537" s="315">
        <v>0</v>
      </c>
      <c r="GF537" s="315">
        <v>0</v>
      </c>
      <c r="GG537" s="315">
        <v>0</v>
      </c>
      <c r="GH537" s="315">
        <v>0</v>
      </c>
      <c r="GI537" s="315">
        <v>0</v>
      </c>
      <c r="GJ537" s="315">
        <v>0</v>
      </c>
      <c r="GK537" s="315">
        <v>0</v>
      </c>
      <c r="GL537" s="315">
        <v>0</v>
      </c>
      <c r="GM537" s="315">
        <v>0</v>
      </c>
      <c r="GN537" s="315">
        <v>0</v>
      </c>
      <c r="GO537" s="315">
        <v>0</v>
      </c>
      <c r="GP537" s="315">
        <v>0</v>
      </c>
      <c r="GQ537" s="315">
        <v>0</v>
      </c>
      <c r="GR537" s="315">
        <v>0</v>
      </c>
      <c r="GS537" s="315">
        <v>56341.95</v>
      </c>
      <c r="GT537" s="315">
        <v>0</v>
      </c>
      <c r="GU537" s="315">
        <v>28944</v>
      </c>
      <c r="GV537" s="315">
        <v>0</v>
      </c>
      <c r="GW537" s="315">
        <v>0</v>
      </c>
      <c r="GX537" s="315">
        <v>0</v>
      </c>
      <c r="GY537" s="315">
        <v>0</v>
      </c>
      <c r="GZ537" s="315">
        <v>0</v>
      </c>
      <c r="HA537" s="315">
        <v>0</v>
      </c>
      <c r="HB537" s="315">
        <v>0</v>
      </c>
      <c r="HC537" s="315">
        <v>0</v>
      </c>
      <c r="HD537" s="315">
        <v>0</v>
      </c>
      <c r="HE537" s="315">
        <v>0</v>
      </c>
      <c r="HF537" s="315">
        <v>0</v>
      </c>
      <c r="HG537" s="315">
        <v>0</v>
      </c>
      <c r="HH537" s="315">
        <v>0</v>
      </c>
      <c r="HI537" s="315">
        <v>0</v>
      </c>
      <c r="HJ537" s="315">
        <v>0</v>
      </c>
      <c r="HK537" s="315">
        <v>0</v>
      </c>
      <c r="HL537" s="315">
        <v>0</v>
      </c>
      <c r="HM537" s="315">
        <v>0</v>
      </c>
      <c r="HN537" s="315">
        <v>0</v>
      </c>
      <c r="HO537" s="315">
        <v>0</v>
      </c>
      <c r="HP537" s="315">
        <v>1052.55</v>
      </c>
      <c r="HQ537" s="315">
        <v>0</v>
      </c>
      <c r="HR537" s="315">
        <v>0</v>
      </c>
      <c r="HS537" s="315">
        <v>0</v>
      </c>
      <c r="HT537" s="315">
        <v>0</v>
      </c>
      <c r="HU537" s="315">
        <v>0</v>
      </c>
      <c r="HV537" s="315">
        <v>0</v>
      </c>
      <c r="HW537" s="315">
        <v>0</v>
      </c>
      <c r="HX537" s="315">
        <v>0</v>
      </c>
      <c r="HY537" s="315">
        <v>220178.95</v>
      </c>
      <c r="HZ537" s="315">
        <v>0</v>
      </c>
      <c r="IA537" s="315">
        <v>0</v>
      </c>
      <c r="IB537" s="315">
        <v>0</v>
      </c>
      <c r="IC537" s="315">
        <v>0</v>
      </c>
      <c r="ID537" s="315">
        <v>0</v>
      </c>
      <c r="IE537" s="315">
        <v>0</v>
      </c>
      <c r="IF537" s="315">
        <v>0</v>
      </c>
      <c r="IG537" s="315">
        <v>0</v>
      </c>
      <c r="IH537" s="315">
        <v>0</v>
      </c>
      <c r="II537" s="315">
        <v>0</v>
      </c>
      <c r="IJ537" s="315">
        <v>0</v>
      </c>
      <c r="IK537" s="315">
        <v>0</v>
      </c>
      <c r="IL537" s="315">
        <v>0</v>
      </c>
      <c r="IM537" s="315">
        <v>0</v>
      </c>
      <c r="IN537" s="315">
        <v>3210.95</v>
      </c>
      <c r="IO537" s="315">
        <v>0</v>
      </c>
      <c r="IP537" s="315">
        <v>0</v>
      </c>
      <c r="IQ537" s="315">
        <v>0</v>
      </c>
      <c r="IR537" s="315">
        <v>0</v>
      </c>
      <c r="IS537" s="315">
        <v>0</v>
      </c>
      <c r="IT537" s="315">
        <v>0</v>
      </c>
      <c r="IU537" s="315">
        <v>0</v>
      </c>
      <c r="IV537" s="315">
        <v>0</v>
      </c>
      <c r="IW537" s="315">
        <v>0</v>
      </c>
      <c r="IX537" s="315">
        <v>0</v>
      </c>
      <c r="IY537" s="315">
        <v>0</v>
      </c>
      <c r="IZ537" s="315">
        <v>0</v>
      </c>
      <c r="JA537" s="315">
        <v>0</v>
      </c>
      <c r="JB537" s="315">
        <v>0</v>
      </c>
      <c r="JC537" s="315">
        <v>0</v>
      </c>
      <c r="JD537" s="315">
        <v>0</v>
      </c>
      <c r="JE537" s="315">
        <v>0</v>
      </c>
      <c r="JF537" s="315">
        <v>0</v>
      </c>
      <c r="JG537" s="315">
        <v>0</v>
      </c>
      <c r="JH537" s="315">
        <v>0</v>
      </c>
      <c r="JI537" s="315">
        <v>0</v>
      </c>
      <c r="JJ537" s="315">
        <v>0</v>
      </c>
      <c r="JK537" s="315">
        <v>0</v>
      </c>
      <c r="JL537" s="315">
        <v>0</v>
      </c>
      <c r="JM537" s="315">
        <v>0</v>
      </c>
      <c r="JN537" s="315">
        <v>0</v>
      </c>
      <c r="JO537" s="315">
        <v>0</v>
      </c>
      <c r="JP537" s="315">
        <v>0</v>
      </c>
      <c r="JQ537" s="315">
        <v>0</v>
      </c>
      <c r="JR537" s="315">
        <v>0</v>
      </c>
      <c r="JS537" s="315">
        <v>0</v>
      </c>
      <c r="JT537" s="315">
        <v>0</v>
      </c>
      <c r="JU537" s="315">
        <v>0</v>
      </c>
      <c r="JV537" s="315">
        <v>0</v>
      </c>
      <c r="JW537" s="315">
        <v>0</v>
      </c>
      <c r="JX537" s="315">
        <v>751.45</v>
      </c>
      <c r="JY537" s="315">
        <v>0</v>
      </c>
      <c r="JZ537" s="315">
        <v>0</v>
      </c>
      <c r="KA537" s="315">
        <v>0</v>
      </c>
      <c r="KB537" s="315">
        <v>0</v>
      </c>
      <c r="KC537" s="315">
        <v>0</v>
      </c>
      <c r="KD537" s="315">
        <v>0</v>
      </c>
      <c r="KE537" s="315">
        <v>0</v>
      </c>
      <c r="KF537" s="315">
        <v>0</v>
      </c>
      <c r="KG537" s="315">
        <v>0</v>
      </c>
      <c r="KH537" s="315">
        <v>0</v>
      </c>
      <c r="KI537" s="315">
        <v>0</v>
      </c>
      <c r="KJ537" s="315">
        <v>0</v>
      </c>
      <c r="KK537" s="315">
        <v>0</v>
      </c>
      <c r="KL537" s="315">
        <v>0</v>
      </c>
      <c r="KM537" s="315">
        <v>0</v>
      </c>
      <c r="KN537" s="315">
        <v>0</v>
      </c>
      <c r="KO537" s="315">
        <v>0</v>
      </c>
      <c r="KP537" s="315">
        <v>0</v>
      </c>
      <c r="KQ537" s="315">
        <v>649910.15</v>
      </c>
      <c r="KR537" s="315">
        <v>0</v>
      </c>
      <c r="KS537" s="314">
        <v>0</v>
      </c>
      <c r="KU537" s="312">
        <v>43</v>
      </c>
      <c r="KV537" s="312">
        <v>432</v>
      </c>
      <c r="KY537" s="312" t="s">
        <v>943</v>
      </c>
    </row>
    <row r="538" spans="1:311" x14ac:dyDescent="0.25">
      <c r="A538" s="321">
        <v>2023</v>
      </c>
      <c r="B538" s="320" t="s">
        <v>849</v>
      </c>
      <c r="C538" s="320" t="s">
        <v>863</v>
      </c>
      <c r="D538" s="320" t="s">
        <v>868</v>
      </c>
      <c r="E538" s="320" t="s">
        <v>846</v>
      </c>
      <c r="F538" s="319">
        <v>0</v>
      </c>
      <c r="G538" s="319">
        <v>0</v>
      </c>
      <c r="H538" s="319">
        <v>0</v>
      </c>
      <c r="I538" s="319">
        <v>0</v>
      </c>
      <c r="J538" s="319">
        <v>0</v>
      </c>
      <c r="K538" s="319">
        <v>0</v>
      </c>
      <c r="L538" s="319">
        <v>250138.6</v>
      </c>
      <c r="M538" s="319">
        <v>0</v>
      </c>
      <c r="N538" s="319">
        <v>0</v>
      </c>
      <c r="O538" s="319">
        <v>10603</v>
      </c>
      <c r="P538" s="319">
        <v>0</v>
      </c>
      <c r="Q538" s="319">
        <v>0</v>
      </c>
      <c r="R538" s="319">
        <v>0</v>
      </c>
      <c r="S538" s="319">
        <v>458460.18</v>
      </c>
      <c r="T538" s="319">
        <v>0</v>
      </c>
      <c r="U538" s="319">
        <v>0</v>
      </c>
      <c r="V538" s="319">
        <v>1681444.1</v>
      </c>
      <c r="W538" s="319">
        <v>0</v>
      </c>
      <c r="X538" s="319">
        <v>0</v>
      </c>
      <c r="Y538" s="319">
        <v>0</v>
      </c>
      <c r="Z538" s="319">
        <v>0</v>
      </c>
      <c r="AA538" s="319">
        <v>0</v>
      </c>
      <c r="AB538" s="319">
        <v>0</v>
      </c>
      <c r="AC538" s="319">
        <v>0</v>
      </c>
      <c r="AD538" s="319">
        <v>135001.5</v>
      </c>
      <c r="AE538" s="319">
        <v>0</v>
      </c>
      <c r="AF538" s="319">
        <v>0</v>
      </c>
      <c r="AG538" s="319">
        <v>0</v>
      </c>
      <c r="AH538" s="319">
        <v>0</v>
      </c>
      <c r="AI538" s="319">
        <v>0</v>
      </c>
      <c r="AJ538" s="319">
        <v>0</v>
      </c>
      <c r="AK538" s="319">
        <v>0</v>
      </c>
      <c r="AL538" s="319">
        <v>0</v>
      </c>
      <c r="AM538" s="319">
        <v>0</v>
      </c>
      <c r="AN538" s="319">
        <v>0</v>
      </c>
      <c r="AO538" s="319">
        <v>0</v>
      </c>
      <c r="AP538" s="319">
        <v>0</v>
      </c>
      <c r="AQ538" s="319">
        <v>0</v>
      </c>
      <c r="AR538" s="319">
        <v>0</v>
      </c>
      <c r="AS538" s="319">
        <v>0</v>
      </c>
      <c r="AT538" s="319">
        <v>0</v>
      </c>
      <c r="AU538" s="319">
        <v>0</v>
      </c>
      <c r="AV538" s="319">
        <v>0</v>
      </c>
      <c r="AW538" s="319">
        <v>0</v>
      </c>
      <c r="AX538" s="319">
        <v>0</v>
      </c>
      <c r="AY538" s="319">
        <v>0</v>
      </c>
      <c r="AZ538" s="319">
        <v>0</v>
      </c>
      <c r="BA538" s="319">
        <v>0</v>
      </c>
      <c r="BB538" s="319">
        <v>0</v>
      </c>
      <c r="BC538" s="319">
        <v>0</v>
      </c>
      <c r="BD538" s="319">
        <v>0</v>
      </c>
      <c r="BE538" s="319">
        <v>0</v>
      </c>
      <c r="BF538" s="319">
        <v>0</v>
      </c>
      <c r="BG538" s="319">
        <v>0</v>
      </c>
      <c r="BH538" s="319">
        <v>0</v>
      </c>
      <c r="BI538" s="319">
        <v>86693.1</v>
      </c>
      <c r="BJ538" s="319">
        <v>0</v>
      </c>
      <c r="BK538" s="319">
        <v>0</v>
      </c>
      <c r="BL538" s="319">
        <v>0</v>
      </c>
      <c r="BM538" s="319">
        <v>0</v>
      </c>
      <c r="BN538" s="319">
        <v>0</v>
      </c>
      <c r="BO538" s="319">
        <v>0</v>
      </c>
      <c r="BP538" s="319">
        <v>0</v>
      </c>
      <c r="BQ538" s="319">
        <v>0</v>
      </c>
      <c r="BR538" s="319">
        <v>0</v>
      </c>
      <c r="BS538" s="319">
        <v>0</v>
      </c>
      <c r="BT538" s="319">
        <v>0</v>
      </c>
      <c r="BU538" s="319">
        <v>0</v>
      </c>
      <c r="BV538" s="319">
        <v>0</v>
      </c>
      <c r="BW538" s="319">
        <v>0</v>
      </c>
      <c r="BX538" s="319">
        <v>0</v>
      </c>
      <c r="BY538" s="319">
        <v>0</v>
      </c>
      <c r="BZ538" s="319">
        <v>0</v>
      </c>
      <c r="CA538" s="319">
        <v>0</v>
      </c>
      <c r="CB538" s="319">
        <v>0</v>
      </c>
      <c r="CC538" s="319">
        <v>28259.81</v>
      </c>
      <c r="CD538" s="319">
        <v>0</v>
      </c>
      <c r="CE538" s="319">
        <v>0</v>
      </c>
      <c r="CF538" s="319">
        <v>0</v>
      </c>
      <c r="CG538" s="319">
        <v>0</v>
      </c>
      <c r="CH538" s="319">
        <v>0</v>
      </c>
      <c r="CI538" s="319">
        <v>1825014.3</v>
      </c>
      <c r="CJ538" s="319">
        <v>0</v>
      </c>
      <c r="CK538" s="319">
        <v>0</v>
      </c>
      <c r="CL538" s="319">
        <v>18290</v>
      </c>
      <c r="CM538" s="319">
        <v>38347.15</v>
      </c>
      <c r="CN538" s="319">
        <v>0</v>
      </c>
      <c r="CO538" s="319">
        <v>0</v>
      </c>
      <c r="CP538" s="319">
        <v>0</v>
      </c>
      <c r="CQ538" s="319">
        <v>0</v>
      </c>
      <c r="CR538" s="319">
        <v>0</v>
      </c>
      <c r="CS538" s="319">
        <v>324</v>
      </c>
      <c r="CT538" s="319">
        <v>273973.59999999998</v>
      </c>
      <c r="CU538" s="319">
        <v>0</v>
      </c>
      <c r="CV538" s="319">
        <v>0</v>
      </c>
      <c r="CW538" s="319">
        <v>0</v>
      </c>
      <c r="CX538" s="319">
        <v>0</v>
      </c>
      <c r="CY538" s="319">
        <v>0</v>
      </c>
      <c r="CZ538" s="319">
        <v>0</v>
      </c>
      <c r="DA538" s="319">
        <v>0</v>
      </c>
      <c r="DB538" s="319">
        <v>0</v>
      </c>
      <c r="DC538" s="319">
        <v>0</v>
      </c>
      <c r="DD538" s="319">
        <v>9658.4500000000007</v>
      </c>
      <c r="DE538" s="319">
        <v>12150</v>
      </c>
      <c r="DF538" s="319">
        <v>0</v>
      </c>
      <c r="DG538" s="319">
        <v>0</v>
      </c>
      <c r="DH538" s="319">
        <v>0</v>
      </c>
      <c r="DI538" s="319">
        <v>0</v>
      </c>
      <c r="DJ538" s="319">
        <v>0</v>
      </c>
      <c r="DK538" s="319">
        <v>0</v>
      </c>
      <c r="DL538" s="319">
        <v>0</v>
      </c>
      <c r="DM538" s="319">
        <v>0</v>
      </c>
      <c r="DN538" s="319">
        <v>0</v>
      </c>
      <c r="DO538" s="319">
        <v>0</v>
      </c>
      <c r="DP538" s="319">
        <v>0</v>
      </c>
      <c r="DQ538" s="319">
        <v>0</v>
      </c>
      <c r="DR538" s="319">
        <v>0</v>
      </c>
      <c r="DS538" s="319">
        <v>0</v>
      </c>
      <c r="DT538" s="319">
        <v>0</v>
      </c>
      <c r="DU538" s="319">
        <v>0</v>
      </c>
      <c r="DV538" s="319">
        <v>0</v>
      </c>
      <c r="DW538" s="319">
        <v>0</v>
      </c>
      <c r="DX538" s="319">
        <v>53620</v>
      </c>
      <c r="DY538" s="319">
        <v>0</v>
      </c>
      <c r="DZ538" s="319">
        <v>0</v>
      </c>
      <c r="EA538" s="319">
        <v>657170.19999999995</v>
      </c>
      <c r="EB538" s="319">
        <v>260529.35</v>
      </c>
      <c r="EC538" s="319">
        <v>0</v>
      </c>
      <c r="ED538" s="319">
        <v>0</v>
      </c>
      <c r="EE538" s="319">
        <v>0</v>
      </c>
      <c r="EF538" s="319">
        <v>0</v>
      </c>
      <c r="EG538" s="319">
        <v>0</v>
      </c>
      <c r="EH538" s="319">
        <v>0</v>
      </c>
      <c r="EI538" s="319">
        <v>610</v>
      </c>
      <c r="EJ538" s="319">
        <v>0</v>
      </c>
      <c r="EK538" s="319">
        <v>0</v>
      </c>
      <c r="EL538" s="319">
        <v>0</v>
      </c>
      <c r="EM538" s="319">
        <v>0</v>
      </c>
      <c r="EN538" s="319">
        <v>0</v>
      </c>
      <c r="EO538" s="319">
        <v>0</v>
      </c>
      <c r="EP538" s="319">
        <v>4650</v>
      </c>
      <c r="EQ538" s="319">
        <v>0</v>
      </c>
      <c r="ER538" s="319">
        <v>0</v>
      </c>
      <c r="ES538" s="319">
        <v>0</v>
      </c>
      <c r="ET538" s="319">
        <v>0</v>
      </c>
      <c r="EU538" s="319">
        <v>0</v>
      </c>
      <c r="EV538" s="319">
        <v>0</v>
      </c>
      <c r="EW538" s="319">
        <v>0</v>
      </c>
      <c r="EX538" s="319">
        <v>0</v>
      </c>
      <c r="EY538" s="319">
        <v>1298577.1399999999</v>
      </c>
      <c r="EZ538" s="319">
        <v>0</v>
      </c>
      <c r="FA538" s="319">
        <v>0</v>
      </c>
      <c r="FB538" s="319">
        <v>0</v>
      </c>
      <c r="FC538" s="319">
        <v>0</v>
      </c>
      <c r="FD538" s="319">
        <v>0</v>
      </c>
      <c r="FE538" s="319">
        <v>42630</v>
      </c>
      <c r="FF538" s="319">
        <v>0</v>
      </c>
      <c r="FG538" s="319">
        <v>0</v>
      </c>
      <c r="FH538" s="319">
        <v>0</v>
      </c>
      <c r="FI538" s="319">
        <v>0</v>
      </c>
      <c r="FJ538" s="319">
        <v>0</v>
      </c>
      <c r="FK538" s="319">
        <v>0</v>
      </c>
      <c r="FL538" s="319">
        <v>0</v>
      </c>
      <c r="FM538" s="319">
        <v>81411.899999999994</v>
      </c>
      <c r="FN538" s="319">
        <v>0</v>
      </c>
      <c r="FO538" s="319">
        <v>46784</v>
      </c>
      <c r="FP538" s="319">
        <v>0</v>
      </c>
      <c r="FQ538" s="319">
        <v>0</v>
      </c>
      <c r="FR538" s="319">
        <v>524727.11</v>
      </c>
      <c r="FS538" s="319">
        <v>0</v>
      </c>
      <c r="FT538" s="319">
        <v>0</v>
      </c>
      <c r="FU538" s="319">
        <v>0</v>
      </c>
      <c r="FV538" s="319">
        <v>0</v>
      </c>
      <c r="FW538" s="319">
        <v>0</v>
      </c>
      <c r="FX538" s="319">
        <v>0</v>
      </c>
      <c r="FY538" s="319">
        <v>0</v>
      </c>
      <c r="FZ538" s="319">
        <v>0</v>
      </c>
      <c r="GA538" s="319">
        <v>0</v>
      </c>
      <c r="GB538" s="319">
        <v>0</v>
      </c>
      <c r="GC538" s="319">
        <v>0</v>
      </c>
      <c r="GD538" s="319">
        <v>0</v>
      </c>
      <c r="GE538" s="319">
        <v>0</v>
      </c>
      <c r="GF538" s="319">
        <v>0</v>
      </c>
      <c r="GG538" s="319">
        <v>0</v>
      </c>
      <c r="GH538" s="319">
        <v>0</v>
      </c>
      <c r="GI538" s="319">
        <v>660</v>
      </c>
      <c r="GJ538" s="319">
        <v>0</v>
      </c>
      <c r="GK538" s="319">
        <v>1923441.45</v>
      </c>
      <c r="GL538" s="319">
        <v>0</v>
      </c>
      <c r="GM538" s="319">
        <v>4590017.4000000004</v>
      </c>
      <c r="GN538" s="319">
        <v>0</v>
      </c>
      <c r="GO538" s="319">
        <v>0</v>
      </c>
      <c r="GP538" s="319">
        <v>0</v>
      </c>
      <c r="GQ538" s="319">
        <v>0</v>
      </c>
      <c r="GR538" s="319">
        <v>0</v>
      </c>
      <c r="GS538" s="319">
        <v>0</v>
      </c>
      <c r="GT538" s="319">
        <v>0</v>
      </c>
      <c r="GU538" s="319">
        <v>0</v>
      </c>
      <c r="GV538" s="319">
        <v>0</v>
      </c>
      <c r="GW538" s="319">
        <v>0</v>
      </c>
      <c r="GX538" s="319">
        <v>0</v>
      </c>
      <c r="GY538" s="319">
        <v>0</v>
      </c>
      <c r="GZ538" s="319">
        <v>0</v>
      </c>
      <c r="HA538" s="319">
        <v>49368</v>
      </c>
      <c r="HB538" s="319">
        <v>0</v>
      </c>
      <c r="HC538" s="319">
        <v>0</v>
      </c>
      <c r="HD538" s="319">
        <v>0</v>
      </c>
      <c r="HE538" s="319">
        <v>0</v>
      </c>
      <c r="HF538" s="319">
        <v>0</v>
      </c>
      <c r="HG538" s="319">
        <v>3769.15</v>
      </c>
      <c r="HH538" s="319">
        <v>0</v>
      </c>
      <c r="HI538" s="319">
        <v>74020.7</v>
      </c>
      <c r="HJ538" s="319">
        <v>0</v>
      </c>
      <c r="HK538" s="319">
        <v>0</v>
      </c>
      <c r="HL538" s="319">
        <v>0</v>
      </c>
      <c r="HM538" s="319">
        <v>0</v>
      </c>
      <c r="HN538" s="319">
        <v>0</v>
      </c>
      <c r="HO538" s="319">
        <v>0</v>
      </c>
      <c r="HP538" s="319">
        <v>18907.349999999999</v>
      </c>
      <c r="HQ538" s="319">
        <v>0</v>
      </c>
      <c r="HR538" s="319">
        <v>1187966</v>
      </c>
      <c r="HS538" s="319">
        <v>0</v>
      </c>
      <c r="HT538" s="319">
        <v>0</v>
      </c>
      <c r="HU538" s="319">
        <v>0</v>
      </c>
      <c r="HV538" s="319">
        <v>0</v>
      </c>
      <c r="HW538" s="319">
        <v>114801.8</v>
      </c>
      <c r="HX538" s="319">
        <v>0</v>
      </c>
      <c r="HY538" s="319">
        <v>213575.25</v>
      </c>
      <c r="HZ538" s="319">
        <v>0</v>
      </c>
      <c r="IA538" s="319">
        <v>0</v>
      </c>
      <c r="IB538" s="319">
        <v>0</v>
      </c>
      <c r="IC538" s="319">
        <v>0</v>
      </c>
      <c r="ID538" s="319">
        <v>0</v>
      </c>
      <c r="IE538" s="319">
        <v>977266.04</v>
      </c>
      <c r="IF538" s="319">
        <v>0</v>
      </c>
      <c r="IG538" s="319">
        <v>3425</v>
      </c>
      <c r="IH538" s="319">
        <v>0</v>
      </c>
      <c r="II538" s="319">
        <v>0</v>
      </c>
      <c r="IJ538" s="319">
        <v>0</v>
      </c>
      <c r="IK538" s="319">
        <v>0</v>
      </c>
      <c r="IL538" s="319">
        <v>0</v>
      </c>
      <c r="IM538" s="319">
        <v>0</v>
      </c>
      <c r="IN538" s="319">
        <v>0</v>
      </c>
      <c r="IO538" s="319">
        <v>0</v>
      </c>
      <c r="IP538" s="319">
        <v>0</v>
      </c>
      <c r="IQ538" s="319">
        <v>0</v>
      </c>
      <c r="IR538" s="319">
        <v>378298</v>
      </c>
      <c r="IS538" s="319">
        <v>1763851.3</v>
      </c>
      <c r="IT538" s="319">
        <v>0</v>
      </c>
      <c r="IU538" s="319">
        <v>0</v>
      </c>
      <c r="IV538" s="319">
        <v>0</v>
      </c>
      <c r="IW538" s="319">
        <v>0</v>
      </c>
      <c r="IX538" s="319">
        <v>0</v>
      </c>
      <c r="IY538" s="319">
        <v>0</v>
      </c>
      <c r="IZ538" s="319">
        <v>0</v>
      </c>
      <c r="JA538" s="319">
        <v>0</v>
      </c>
      <c r="JB538" s="319">
        <v>0</v>
      </c>
      <c r="JC538" s="319">
        <v>0</v>
      </c>
      <c r="JD538" s="319">
        <v>0</v>
      </c>
      <c r="JE538" s="319">
        <v>0</v>
      </c>
      <c r="JF538" s="319">
        <v>0</v>
      </c>
      <c r="JG538" s="319">
        <v>0</v>
      </c>
      <c r="JH538" s="319">
        <v>0</v>
      </c>
      <c r="JI538" s="319">
        <v>499366.9</v>
      </c>
      <c r="JJ538" s="319">
        <v>0</v>
      </c>
      <c r="JK538" s="319">
        <v>0</v>
      </c>
      <c r="JL538" s="319">
        <v>0</v>
      </c>
      <c r="JM538" s="319">
        <v>0</v>
      </c>
      <c r="JN538" s="319">
        <v>0</v>
      </c>
      <c r="JO538" s="319">
        <v>0</v>
      </c>
      <c r="JP538" s="319">
        <v>0</v>
      </c>
      <c r="JQ538" s="319">
        <v>0</v>
      </c>
      <c r="JR538" s="319">
        <v>0</v>
      </c>
      <c r="JS538" s="319">
        <v>0</v>
      </c>
      <c r="JT538" s="319">
        <v>0</v>
      </c>
      <c r="JU538" s="319">
        <v>0</v>
      </c>
      <c r="JV538" s="319">
        <v>0</v>
      </c>
      <c r="JW538" s="319">
        <v>0</v>
      </c>
      <c r="JX538" s="319">
        <v>0</v>
      </c>
      <c r="JY538" s="319">
        <v>0</v>
      </c>
      <c r="JZ538" s="319">
        <v>0</v>
      </c>
      <c r="KA538" s="319">
        <v>0</v>
      </c>
      <c r="KB538" s="319">
        <v>0</v>
      </c>
      <c r="KC538" s="319">
        <v>0</v>
      </c>
      <c r="KD538" s="319">
        <v>0</v>
      </c>
      <c r="KE538" s="319">
        <v>0</v>
      </c>
      <c r="KF538" s="319">
        <v>0</v>
      </c>
      <c r="KG538" s="319">
        <v>0</v>
      </c>
      <c r="KH538" s="319">
        <v>26737.73</v>
      </c>
      <c r="KI538" s="319">
        <v>158593</v>
      </c>
      <c r="KJ538" s="319">
        <v>0</v>
      </c>
      <c r="KK538" s="319">
        <v>0</v>
      </c>
      <c r="KL538" s="319">
        <v>0</v>
      </c>
      <c r="KM538" s="319">
        <v>0</v>
      </c>
      <c r="KN538" s="319">
        <v>0</v>
      </c>
      <c r="KO538" s="319">
        <v>0</v>
      </c>
      <c r="KP538" s="319">
        <v>6030</v>
      </c>
      <c r="KQ538" s="319">
        <v>39808.75</v>
      </c>
      <c r="KR538" s="319">
        <v>0</v>
      </c>
      <c r="KS538" s="318">
        <v>0</v>
      </c>
      <c r="KU538" s="312">
        <v>43</v>
      </c>
      <c r="KV538" s="312">
        <v>433</v>
      </c>
      <c r="KY538" s="312" t="s">
        <v>943</v>
      </c>
    </row>
    <row r="539" spans="1:311" x14ac:dyDescent="0.25">
      <c r="A539" s="317">
        <v>2023</v>
      </c>
      <c r="B539" s="316" t="s">
        <v>849</v>
      </c>
      <c r="C539" s="316" t="s">
        <v>863</v>
      </c>
      <c r="D539" s="316" t="s">
        <v>867</v>
      </c>
      <c r="E539" s="316" t="s">
        <v>846</v>
      </c>
      <c r="F539" s="315">
        <v>543868.69999999995</v>
      </c>
      <c r="G539" s="315">
        <v>67157.539999999994</v>
      </c>
      <c r="H539" s="315">
        <v>2996034.3</v>
      </c>
      <c r="I539" s="315">
        <v>220276.05</v>
      </c>
      <c r="J539" s="315">
        <v>68848.570000000007</v>
      </c>
      <c r="K539" s="315">
        <v>41334.15</v>
      </c>
      <c r="L539" s="315">
        <v>917785.22</v>
      </c>
      <c r="M539" s="315">
        <v>1314377.6000000001</v>
      </c>
      <c r="N539" s="315">
        <v>1699061.21</v>
      </c>
      <c r="O539" s="315">
        <v>1602256.88</v>
      </c>
      <c r="P539" s="315">
        <v>219800.39</v>
      </c>
      <c r="Q539" s="315">
        <v>225685.6</v>
      </c>
      <c r="R539" s="315">
        <v>448156.51</v>
      </c>
      <c r="S539" s="315">
        <v>248736.95</v>
      </c>
      <c r="T539" s="315">
        <v>313152.84999999998</v>
      </c>
      <c r="U539" s="315">
        <v>553714.96</v>
      </c>
      <c r="V539" s="315">
        <v>1064715.67</v>
      </c>
      <c r="W539" s="315">
        <v>123012.89</v>
      </c>
      <c r="X539" s="315">
        <v>666166.84</v>
      </c>
      <c r="Y539" s="315">
        <v>69743.100000000006</v>
      </c>
      <c r="Z539" s="315">
        <v>106748.89</v>
      </c>
      <c r="AA539" s="315">
        <v>4310186.05</v>
      </c>
      <c r="AB539" s="315">
        <v>426337.96</v>
      </c>
      <c r="AC539" s="315">
        <v>42038</v>
      </c>
      <c r="AD539" s="315">
        <v>3149172.53</v>
      </c>
      <c r="AE539" s="315">
        <v>48915.45</v>
      </c>
      <c r="AF539" s="315">
        <v>143663.65</v>
      </c>
      <c r="AG539" s="315">
        <v>152103.9</v>
      </c>
      <c r="AH539" s="315">
        <v>256395.13</v>
      </c>
      <c r="AI539" s="315">
        <v>461555.8</v>
      </c>
      <c r="AJ539" s="315">
        <v>295183.59999999998</v>
      </c>
      <c r="AK539" s="315">
        <v>0</v>
      </c>
      <c r="AL539" s="315">
        <v>2331226.14</v>
      </c>
      <c r="AM539" s="315">
        <v>86217.45</v>
      </c>
      <c r="AN539" s="315">
        <v>302749.8</v>
      </c>
      <c r="AO539" s="315">
        <v>276641.34999999998</v>
      </c>
      <c r="AP539" s="315">
        <v>292933.34999999998</v>
      </c>
      <c r="AQ539" s="315">
        <v>56759.45</v>
      </c>
      <c r="AR539" s="315">
        <v>249111.1</v>
      </c>
      <c r="AS539" s="315">
        <v>173497.17</v>
      </c>
      <c r="AT539" s="315">
        <v>110995</v>
      </c>
      <c r="AU539" s="315">
        <v>153755.20000000001</v>
      </c>
      <c r="AV539" s="315">
        <v>179675.75</v>
      </c>
      <c r="AW539" s="315">
        <v>5124061.55</v>
      </c>
      <c r="AX539" s="315">
        <v>81180.850000000006</v>
      </c>
      <c r="AY539" s="315">
        <v>198316.69</v>
      </c>
      <c r="AZ539" s="315">
        <v>335240.65000000002</v>
      </c>
      <c r="BA539" s="315">
        <v>41746.85</v>
      </c>
      <c r="BB539" s="315">
        <v>173276.19</v>
      </c>
      <c r="BC539" s="315">
        <v>873550.49</v>
      </c>
      <c r="BD539" s="315">
        <v>1832669.52</v>
      </c>
      <c r="BE539" s="315">
        <v>192448.66</v>
      </c>
      <c r="BF539" s="315">
        <v>51650.45</v>
      </c>
      <c r="BG539" s="315">
        <v>28170.7</v>
      </c>
      <c r="BH539" s="315">
        <v>40415.4</v>
      </c>
      <c r="BI539" s="315">
        <v>3006506.43</v>
      </c>
      <c r="BJ539" s="315">
        <v>36676.6</v>
      </c>
      <c r="BK539" s="315">
        <v>1715109.89</v>
      </c>
      <c r="BL539" s="315">
        <v>68958.850000000006</v>
      </c>
      <c r="BM539" s="315">
        <v>150326.47</v>
      </c>
      <c r="BN539" s="315">
        <v>1281988.6499999999</v>
      </c>
      <c r="BO539" s="315">
        <v>442703.33</v>
      </c>
      <c r="BP539" s="315">
        <v>118527.4</v>
      </c>
      <c r="BQ539" s="315">
        <v>20284.849999999999</v>
      </c>
      <c r="BR539" s="315">
        <v>136460.22</v>
      </c>
      <c r="BS539" s="315">
        <v>135517.78</v>
      </c>
      <c r="BT539" s="315">
        <v>122304.7</v>
      </c>
      <c r="BU539" s="315">
        <v>93855.2</v>
      </c>
      <c r="BV539" s="315">
        <v>161025.65</v>
      </c>
      <c r="BW539" s="315">
        <v>381723.22</v>
      </c>
      <c r="BX539" s="315">
        <v>326325</v>
      </c>
      <c r="BY539" s="315">
        <v>609193.29</v>
      </c>
      <c r="BZ539" s="315">
        <v>175713.85</v>
      </c>
      <c r="CA539" s="315">
        <v>298805.89</v>
      </c>
      <c r="CB539" s="315">
        <v>132839.75</v>
      </c>
      <c r="CC539" s="315">
        <v>957498.62</v>
      </c>
      <c r="CD539" s="315">
        <v>471006.27</v>
      </c>
      <c r="CE539" s="315">
        <v>773121.01</v>
      </c>
      <c r="CF539" s="315">
        <v>1313408.95</v>
      </c>
      <c r="CG539" s="315">
        <v>791320.92</v>
      </c>
      <c r="CH539" s="315">
        <v>141971.54999999999</v>
      </c>
      <c r="CI539" s="315">
        <v>4084303.9</v>
      </c>
      <c r="CJ539" s="315">
        <v>107182.55</v>
      </c>
      <c r="CK539" s="315">
        <v>86602.6</v>
      </c>
      <c r="CL539" s="315">
        <v>201312.2</v>
      </c>
      <c r="CM539" s="315">
        <v>47929.65</v>
      </c>
      <c r="CN539" s="315">
        <v>875763.92</v>
      </c>
      <c r="CO539" s="315">
        <v>1015902.95</v>
      </c>
      <c r="CP539" s="315">
        <v>54730.16</v>
      </c>
      <c r="CQ539" s="315">
        <v>440301.28</v>
      </c>
      <c r="CR539" s="315">
        <v>28975.75</v>
      </c>
      <c r="CS539" s="315">
        <v>299759.03999999998</v>
      </c>
      <c r="CT539" s="315">
        <v>437619.4</v>
      </c>
      <c r="CU539" s="315">
        <v>115438.3</v>
      </c>
      <c r="CV539" s="315">
        <v>42791.85</v>
      </c>
      <c r="CW539" s="315">
        <v>195920.65</v>
      </c>
      <c r="CX539" s="315">
        <v>199898.92</v>
      </c>
      <c r="CY539" s="315">
        <v>219456.35</v>
      </c>
      <c r="CZ539" s="315">
        <v>2226059.13</v>
      </c>
      <c r="DA539" s="315">
        <v>1478209.16</v>
      </c>
      <c r="DB539" s="315">
        <v>586890.5</v>
      </c>
      <c r="DC539" s="315">
        <v>530231</v>
      </c>
      <c r="DD539" s="315">
        <v>4598243.7300000004</v>
      </c>
      <c r="DE539" s="315">
        <v>2776653.19</v>
      </c>
      <c r="DF539" s="315">
        <v>117622.26</v>
      </c>
      <c r="DG539" s="315">
        <v>200343.95</v>
      </c>
      <c r="DH539" s="315">
        <v>501014.35</v>
      </c>
      <c r="DI539" s="315">
        <v>517224.31</v>
      </c>
      <c r="DJ539" s="315">
        <v>407392</v>
      </c>
      <c r="DK539" s="315">
        <v>366570.13</v>
      </c>
      <c r="DL539" s="315">
        <v>258988.79999999999</v>
      </c>
      <c r="DM539" s="315">
        <v>346701.94</v>
      </c>
      <c r="DN539" s="315">
        <v>53409.1</v>
      </c>
      <c r="DO539" s="315">
        <v>170780.5</v>
      </c>
      <c r="DP539" s="315">
        <v>85584.9</v>
      </c>
      <c r="DQ539" s="315">
        <v>50068</v>
      </c>
      <c r="DR539" s="315">
        <v>592640.39</v>
      </c>
      <c r="DS539" s="315">
        <v>606611.24</v>
      </c>
      <c r="DT539" s="315">
        <v>845045.63</v>
      </c>
      <c r="DU539" s="315">
        <v>671223.3</v>
      </c>
      <c r="DV539" s="315">
        <v>153815.21</v>
      </c>
      <c r="DW539" s="315">
        <v>283910.7</v>
      </c>
      <c r="DX539" s="315">
        <v>661837.4</v>
      </c>
      <c r="DY539" s="315">
        <v>286940.51</v>
      </c>
      <c r="DZ539" s="315">
        <v>236128.2</v>
      </c>
      <c r="EA539" s="315">
        <v>6346212.0499999998</v>
      </c>
      <c r="EB539" s="315">
        <v>274778.75</v>
      </c>
      <c r="EC539" s="315">
        <v>184957.96</v>
      </c>
      <c r="ED539" s="315">
        <v>131074.35</v>
      </c>
      <c r="EE539" s="315">
        <v>393561.5</v>
      </c>
      <c r="EF539" s="315">
        <v>53604.3</v>
      </c>
      <c r="EG539" s="315">
        <v>1227415.0900000001</v>
      </c>
      <c r="EH539" s="315">
        <v>122280.09</v>
      </c>
      <c r="EI539" s="315">
        <v>609082.9</v>
      </c>
      <c r="EJ539" s="315">
        <v>1598220.14</v>
      </c>
      <c r="EK539" s="315">
        <v>226566.8</v>
      </c>
      <c r="EL539" s="315">
        <v>109048.2</v>
      </c>
      <c r="EM539" s="315">
        <v>319023.74</v>
      </c>
      <c r="EN539" s="315">
        <v>634305.15</v>
      </c>
      <c r="EO539" s="315">
        <v>1102919.8899999999</v>
      </c>
      <c r="EP539" s="315">
        <v>582453</v>
      </c>
      <c r="EQ539" s="315">
        <v>53272.9</v>
      </c>
      <c r="ER539" s="315">
        <v>534501.15</v>
      </c>
      <c r="ES539" s="315">
        <v>147616.65</v>
      </c>
      <c r="ET539" s="315">
        <v>414613.25</v>
      </c>
      <c r="EU539" s="315">
        <v>101280.25</v>
      </c>
      <c r="EV539" s="315">
        <v>74733.100000000006</v>
      </c>
      <c r="EW539" s="315">
        <v>308928.65000000002</v>
      </c>
      <c r="EX539" s="315">
        <v>734863.75</v>
      </c>
      <c r="EY539" s="315">
        <v>2302235.59</v>
      </c>
      <c r="EZ539" s="315">
        <v>97336644.269999996</v>
      </c>
      <c r="FA539" s="315">
        <v>486069.18</v>
      </c>
      <c r="FB539" s="315">
        <v>405074.45</v>
      </c>
      <c r="FC539" s="315">
        <v>1992595.3</v>
      </c>
      <c r="FD539" s="315">
        <v>364573.95</v>
      </c>
      <c r="FE539" s="315">
        <v>3223243.63</v>
      </c>
      <c r="FF539" s="315">
        <v>410723.07</v>
      </c>
      <c r="FG539" s="315">
        <v>68317.850000000006</v>
      </c>
      <c r="FH539" s="315">
        <v>1590151.77</v>
      </c>
      <c r="FI539" s="315">
        <v>110089.1</v>
      </c>
      <c r="FJ539" s="315">
        <v>835503.05</v>
      </c>
      <c r="FK539" s="315">
        <v>188838.08</v>
      </c>
      <c r="FL539" s="315">
        <v>24787.4</v>
      </c>
      <c r="FM539" s="315">
        <v>1584220.05</v>
      </c>
      <c r="FN539" s="315">
        <v>118674.82</v>
      </c>
      <c r="FO539" s="315">
        <v>272926.5</v>
      </c>
      <c r="FP539" s="315">
        <v>200384.75</v>
      </c>
      <c r="FQ539" s="315">
        <v>134120</v>
      </c>
      <c r="FR539" s="315">
        <v>3255815.24</v>
      </c>
      <c r="FS539" s="315">
        <v>127266.1</v>
      </c>
      <c r="FT539" s="315">
        <v>95491.8</v>
      </c>
      <c r="FU539" s="315">
        <v>296639.7</v>
      </c>
      <c r="FV539" s="315">
        <v>77594.95</v>
      </c>
      <c r="FW539" s="315">
        <v>37048.6</v>
      </c>
      <c r="FX539" s="315">
        <v>212244.15</v>
      </c>
      <c r="FY539" s="315">
        <v>312321.62</v>
      </c>
      <c r="FZ539" s="315">
        <v>81433.48</v>
      </c>
      <c r="GA539" s="315">
        <v>87949.3</v>
      </c>
      <c r="GB539" s="315">
        <v>166661.79999999999</v>
      </c>
      <c r="GC539" s="315">
        <v>105686.78</v>
      </c>
      <c r="GD539" s="315">
        <v>201655.8</v>
      </c>
      <c r="GE539" s="315">
        <v>695521.1</v>
      </c>
      <c r="GF539" s="315">
        <v>348216.63</v>
      </c>
      <c r="GG539" s="315">
        <v>827937.89</v>
      </c>
      <c r="GH539" s="315">
        <v>88827.75</v>
      </c>
      <c r="GI539" s="315">
        <v>389964.79999999999</v>
      </c>
      <c r="GJ539" s="315">
        <v>221958.2</v>
      </c>
      <c r="GK539" s="315">
        <v>6677034.3700000001</v>
      </c>
      <c r="GL539" s="315">
        <v>107638.15</v>
      </c>
      <c r="GM539" s="315">
        <v>8649151.5600000005</v>
      </c>
      <c r="GN539" s="315">
        <v>269295.95</v>
      </c>
      <c r="GO539" s="315">
        <v>1742699.82</v>
      </c>
      <c r="GP539" s="315">
        <v>37433.25</v>
      </c>
      <c r="GQ539" s="315">
        <v>0</v>
      </c>
      <c r="GR539" s="315">
        <v>339591.33</v>
      </c>
      <c r="GS539" s="315">
        <v>10306651.75</v>
      </c>
      <c r="GT539" s="315">
        <v>72675</v>
      </c>
      <c r="GU539" s="315">
        <v>5035560.18</v>
      </c>
      <c r="GV539" s="315">
        <v>157416.25</v>
      </c>
      <c r="GW539" s="315">
        <v>83105</v>
      </c>
      <c r="GX539" s="315">
        <v>2940057.46</v>
      </c>
      <c r="GY539" s="315">
        <v>198008.75</v>
      </c>
      <c r="GZ539" s="315">
        <v>823220.45</v>
      </c>
      <c r="HA539" s="315">
        <v>464441.55</v>
      </c>
      <c r="HB539" s="315">
        <v>97092.4</v>
      </c>
      <c r="HC539" s="315">
        <v>1894359.69</v>
      </c>
      <c r="HD539" s="315">
        <v>52370.15</v>
      </c>
      <c r="HE539" s="315">
        <v>74487.7</v>
      </c>
      <c r="HF539" s="315">
        <v>188498.7</v>
      </c>
      <c r="HG539" s="315">
        <v>817395.03</v>
      </c>
      <c r="HH539" s="315">
        <v>3789851.66</v>
      </c>
      <c r="HI539" s="315">
        <v>1014230.22</v>
      </c>
      <c r="HJ539" s="315">
        <v>425066.45</v>
      </c>
      <c r="HK539" s="315">
        <v>161171.85</v>
      </c>
      <c r="HL539" s="315">
        <v>724242.1</v>
      </c>
      <c r="HM539" s="315">
        <v>317130.25</v>
      </c>
      <c r="HN539" s="315">
        <v>140749.79999999999</v>
      </c>
      <c r="HO539" s="315">
        <v>223324.55</v>
      </c>
      <c r="HP539" s="315">
        <v>1117647.8500000001</v>
      </c>
      <c r="HQ539" s="315">
        <v>85139.55</v>
      </c>
      <c r="HR539" s="315">
        <v>1549949.14</v>
      </c>
      <c r="HS539" s="315">
        <v>35554.199999999997</v>
      </c>
      <c r="HT539" s="315">
        <v>2751976.63</v>
      </c>
      <c r="HU539" s="315">
        <v>81771</v>
      </c>
      <c r="HV539" s="315">
        <v>387914</v>
      </c>
      <c r="HW539" s="315">
        <v>5830143.3300000001</v>
      </c>
      <c r="HX539" s="315">
        <v>151151.65</v>
      </c>
      <c r="HY539" s="315">
        <v>4416070.7300000004</v>
      </c>
      <c r="HZ539" s="315">
        <v>397201.47</v>
      </c>
      <c r="IA539" s="315">
        <v>36492.800000000003</v>
      </c>
      <c r="IB539" s="315">
        <v>624461.5</v>
      </c>
      <c r="IC539" s="315">
        <v>3260747.25</v>
      </c>
      <c r="ID539" s="315">
        <v>150999.9</v>
      </c>
      <c r="IE539" s="315">
        <v>1351681.09</v>
      </c>
      <c r="IF539" s="315">
        <v>170376.8</v>
      </c>
      <c r="IG539" s="315">
        <v>226903</v>
      </c>
      <c r="IH539" s="315">
        <v>17048.150000000001</v>
      </c>
      <c r="II539" s="315">
        <v>143374.9</v>
      </c>
      <c r="IJ539" s="315">
        <v>786534.9</v>
      </c>
      <c r="IK539" s="315">
        <v>34106</v>
      </c>
      <c r="IL539" s="315">
        <v>156391.54999999999</v>
      </c>
      <c r="IM539" s="315">
        <v>209422.1</v>
      </c>
      <c r="IN539" s="315">
        <v>974433.49</v>
      </c>
      <c r="IO539" s="315">
        <v>105409.84</v>
      </c>
      <c r="IP539" s="315">
        <v>92637.58</v>
      </c>
      <c r="IQ539" s="315">
        <v>128819.45</v>
      </c>
      <c r="IR539" s="315">
        <v>1649183.27</v>
      </c>
      <c r="IS539" s="315">
        <v>1813052.95</v>
      </c>
      <c r="IT539" s="315">
        <v>2551895.21</v>
      </c>
      <c r="IU539" s="315">
        <v>84431.3</v>
      </c>
      <c r="IV539" s="315">
        <v>1445429.3</v>
      </c>
      <c r="IW539" s="315">
        <v>259794.52</v>
      </c>
      <c r="IX539" s="315">
        <v>46657.45</v>
      </c>
      <c r="IY539" s="315">
        <v>674183.4</v>
      </c>
      <c r="IZ539" s="315">
        <v>228262.98</v>
      </c>
      <c r="JA539" s="315">
        <v>104253.74</v>
      </c>
      <c r="JB539" s="315">
        <v>284146.90000000002</v>
      </c>
      <c r="JC539" s="315">
        <v>441746</v>
      </c>
      <c r="JD539" s="315">
        <v>141117.6</v>
      </c>
      <c r="JE539" s="315">
        <v>39387.75</v>
      </c>
      <c r="JF539" s="315">
        <v>193009</v>
      </c>
      <c r="JG539" s="315">
        <v>104268.35</v>
      </c>
      <c r="JH539" s="315">
        <v>260304</v>
      </c>
      <c r="JI539" s="315">
        <v>720011.59</v>
      </c>
      <c r="JJ539" s="315">
        <v>478031.28</v>
      </c>
      <c r="JK539" s="315">
        <v>43528.15</v>
      </c>
      <c r="JL539" s="315">
        <v>159691.75</v>
      </c>
      <c r="JM539" s="315">
        <v>37725.050000000003</v>
      </c>
      <c r="JN539" s="315">
        <v>13687.25</v>
      </c>
      <c r="JO539" s="315">
        <v>930409.38</v>
      </c>
      <c r="JP539" s="315">
        <v>191979.95</v>
      </c>
      <c r="JQ539" s="315">
        <v>166151.04999999999</v>
      </c>
      <c r="JR539" s="315">
        <v>0</v>
      </c>
      <c r="JS539" s="315">
        <v>1831393.82</v>
      </c>
      <c r="JT539" s="315">
        <v>221299.25</v>
      </c>
      <c r="JU539" s="315">
        <v>51697.599999999999</v>
      </c>
      <c r="JV539" s="315">
        <v>3199657.41</v>
      </c>
      <c r="JW539" s="315">
        <v>155605</v>
      </c>
      <c r="JX539" s="315">
        <v>243775.7</v>
      </c>
      <c r="JY539" s="315">
        <v>5042.95</v>
      </c>
      <c r="JZ539" s="315">
        <v>49541.75</v>
      </c>
      <c r="KA539" s="315">
        <v>420798.15</v>
      </c>
      <c r="KB539" s="315">
        <v>419045.1</v>
      </c>
      <c r="KC539" s="315">
        <v>129020.7</v>
      </c>
      <c r="KD539" s="315">
        <v>115700.5</v>
      </c>
      <c r="KE539" s="315">
        <v>2391493.04</v>
      </c>
      <c r="KF539" s="315">
        <v>65031.7</v>
      </c>
      <c r="KG539" s="315">
        <v>323891.95</v>
      </c>
      <c r="KH539" s="315">
        <v>310213.84999999998</v>
      </c>
      <c r="KI539" s="315">
        <v>415591.05</v>
      </c>
      <c r="KJ539" s="315">
        <v>317531.15000000002</v>
      </c>
      <c r="KK539" s="315">
        <v>56985.120000000003</v>
      </c>
      <c r="KL539" s="315">
        <v>99766.15</v>
      </c>
      <c r="KM539" s="315">
        <v>143162.4</v>
      </c>
      <c r="KN539" s="315">
        <v>218247.1</v>
      </c>
      <c r="KO539" s="315">
        <v>1140788.5</v>
      </c>
      <c r="KP539" s="315">
        <v>384515.3</v>
      </c>
      <c r="KQ539" s="315">
        <v>40014750.109999999</v>
      </c>
      <c r="KR539" s="315">
        <v>834149.2</v>
      </c>
      <c r="KS539" s="314">
        <v>422033.28</v>
      </c>
      <c r="KU539" s="312">
        <v>43</v>
      </c>
      <c r="KV539" s="312">
        <v>434</v>
      </c>
      <c r="KY539" s="312" t="s">
        <v>943</v>
      </c>
    </row>
    <row r="540" spans="1:311" x14ac:dyDescent="0.25">
      <c r="A540" s="321">
        <v>2023</v>
      </c>
      <c r="B540" s="320" t="s">
        <v>849</v>
      </c>
      <c r="C540" s="320" t="s">
        <v>863</v>
      </c>
      <c r="D540" s="320" t="s">
        <v>866</v>
      </c>
      <c r="E540" s="320" t="s">
        <v>846</v>
      </c>
      <c r="F540" s="319">
        <v>91064.45</v>
      </c>
      <c r="G540" s="319">
        <v>85446.85</v>
      </c>
      <c r="H540" s="319">
        <v>2133353.4300000002</v>
      </c>
      <c r="I540" s="319">
        <v>6625.55</v>
      </c>
      <c r="J540" s="319">
        <v>0</v>
      </c>
      <c r="K540" s="319">
        <v>147717.79999999999</v>
      </c>
      <c r="L540" s="319">
        <v>1186471.75</v>
      </c>
      <c r="M540" s="319">
        <v>120283.07</v>
      </c>
      <c r="N540" s="319">
        <v>6508151.9699999997</v>
      </c>
      <c r="O540" s="319">
        <v>1172197.76</v>
      </c>
      <c r="P540" s="319">
        <v>234383.82</v>
      </c>
      <c r="Q540" s="319">
        <v>267192.55</v>
      </c>
      <c r="R540" s="319">
        <v>1129385.01</v>
      </c>
      <c r="S540" s="319">
        <v>506427.29</v>
      </c>
      <c r="T540" s="319">
        <v>225897.74</v>
      </c>
      <c r="U540" s="319">
        <v>259673.8</v>
      </c>
      <c r="V540" s="319">
        <v>3301108.42</v>
      </c>
      <c r="W540" s="319">
        <v>59966</v>
      </c>
      <c r="X540" s="319">
        <v>213817.82</v>
      </c>
      <c r="Y540" s="319">
        <v>172454.5</v>
      </c>
      <c r="Z540" s="319">
        <v>121901.19</v>
      </c>
      <c r="AA540" s="319">
        <v>1940244.14</v>
      </c>
      <c r="AB540" s="319">
        <v>1863278.17</v>
      </c>
      <c r="AC540" s="319">
        <v>27476.14</v>
      </c>
      <c r="AD540" s="319">
        <v>3836432.97</v>
      </c>
      <c r="AE540" s="319">
        <v>133481.4</v>
      </c>
      <c r="AF540" s="319">
        <v>5212.68</v>
      </c>
      <c r="AG540" s="319">
        <v>309855.55</v>
      </c>
      <c r="AH540" s="319">
        <v>5974.95</v>
      </c>
      <c r="AI540" s="319">
        <v>105021.3</v>
      </c>
      <c r="AJ540" s="319">
        <v>212384.67</v>
      </c>
      <c r="AK540" s="319">
        <v>106545.60000000001</v>
      </c>
      <c r="AL540" s="319">
        <v>2147798.59</v>
      </c>
      <c r="AM540" s="319">
        <v>130801.85</v>
      </c>
      <c r="AN540" s="319">
        <v>1900</v>
      </c>
      <c r="AO540" s="319">
        <v>197284.62</v>
      </c>
      <c r="AP540" s="319">
        <v>160594.25</v>
      </c>
      <c r="AQ540" s="319">
        <v>262980.43</v>
      </c>
      <c r="AR540" s="319">
        <v>140447.04999999999</v>
      </c>
      <c r="AS540" s="319">
        <v>268695.3</v>
      </c>
      <c r="AT540" s="319">
        <v>5473.2</v>
      </c>
      <c r="AU540" s="319">
        <v>54257.68</v>
      </c>
      <c r="AV540" s="319">
        <v>92666.42</v>
      </c>
      <c r="AW540" s="319">
        <v>646149.61</v>
      </c>
      <c r="AX540" s="319">
        <v>42478.45</v>
      </c>
      <c r="AY540" s="319">
        <v>176270.89</v>
      </c>
      <c r="AZ540" s="319">
        <v>142944.45000000001</v>
      </c>
      <c r="BA540" s="319">
        <v>21516.05</v>
      </c>
      <c r="BB540" s="319">
        <v>60661.8</v>
      </c>
      <c r="BC540" s="319">
        <v>315411.03999999998</v>
      </c>
      <c r="BD540" s="319">
        <v>210879.35</v>
      </c>
      <c r="BE540" s="319">
        <v>22440</v>
      </c>
      <c r="BF540" s="319">
        <v>0</v>
      </c>
      <c r="BG540" s="319">
        <v>55679.45</v>
      </c>
      <c r="BH540" s="319">
        <v>85393.7</v>
      </c>
      <c r="BI540" s="319">
        <v>134635.10999999999</v>
      </c>
      <c r="BJ540" s="319">
        <v>37564.5</v>
      </c>
      <c r="BK540" s="319">
        <v>546310.69999999995</v>
      </c>
      <c r="BL540" s="319">
        <v>14109.59</v>
      </c>
      <c r="BM540" s="319">
        <v>188836.8</v>
      </c>
      <c r="BN540" s="319">
        <v>98470.75</v>
      </c>
      <c r="BO540" s="319">
        <v>102125.85</v>
      </c>
      <c r="BP540" s="319">
        <v>292653.08</v>
      </c>
      <c r="BQ540" s="319">
        <v>65026.05</v>
      </c>
      <c r="BR540" s="319">
        <v>233344.12</v>
      </c>
      <c r="BS540" s="319">
        <v>534612.25</v>
      </c>
      <c r="BT540" s="319">
        <v>1157.3499999999999</v>
      </c>
      <c r="BU540" s="319">
        <v>25278</v>
      </c>
      <c r="BV540" s="319">
        <v>66726.399999999994</v>
      </c>
      <c r="BW540" s="319">
        <v>20145.8</v>
      </c>
      <c r="BX540" s="319">
        <v>366199.25</v>
      </c>
      <c r="BY540" s="319">
        <v>41236.57</v>
      </c>
      <c r="BZ540" s="319">
        <v>102149.2</v>
      </c>
      <c r="CA540" s="319">
        <v>290916.5</v>
      </c>
      <c r="CB540" s="319">
        <v>105098.85</v>
      </c>
      <c r="CC540" s="319">
        <v>871303.09</v>
      </c>
      <c r="CD540" s="319">
        <v>196974.16</v>
      </c>
      <c r="CE540" s="319">
        <v>82204.58</v>
      </c>
      <c r="CF540" s="319">
        <v>905261.71</v>
      </c>
      <c r="CG540" s="319">
        <v>54309.65</v>
      </c>
      <c r="CH540" s="319">
        <v>51331.1</v>
      </c>
      <c r="CI540" s="319">
        <v>276423.5</v>
      </c>
      <c r="CJ540" s="319">
        <v>52342.82</v>
      </c>
      <c r="CK540" s="319">
        <v>72176.95</v>
      </c>
      <c r="CL540" s="319">
        <v>158662.35</v>
      </c>
      <c r="CM540" s="319">
        <v>9106.25</v>
      </c>
      <c r="CN540" s="319">
        <v>164238.28</v>
      </c>
      <c r="CO540" s="319">
        <v>1083826.3899999999</v>
      </c>
      <c r="CP540" s="319">
        <v>0</v>
      </c>
      <c r="CQ540" s="319">
        <v>42814.400000000001</v>
      </c>
      <c r="CR540" s="319">
        <v>57966.2</v>
      </c>
      <c r="CS540" s="319">
        <v>4659.7</v>
      </c>
      <c r="CT540" s="319">
        <v>97764.25</v>
      </c>
      <c r="CU540" s="319">
        <v>50984.44</v>
      </c>
      <c r="CV540" s="319">
        <v>24074.7</v>
      </c>
      <c r="CW540" s="319">
        <v>118598.35</v>
      </c>
      <c r="CX540" s="319">
        <v>82601.740000000005</v>
      </c>
      <c r="CY540" s="319">
        <v>5298.95</v>
      </c>
      <c r="CZ540" s="319">
        <v>1662814.84</v>
      </c>
      <c r="DA540" s="319">
        <v>12225.74</v>
      </c>
      <c r="DB540" s="319">
        <v>556022.9</v>
      </c>
      <c r="DC540" s="319">
        <v>28758.3</v>
      </c>
      <c r="DD540" s="319">
        <v>1892278.94</v>
      </c>
      <c r="DE540" s="319">
        <v>547242.65</v>
      </c>
      <c r="DF540" s="319">
        <v>164067.79999999999</v>
      </c>
      <c r="DG540" s="319">
        <v>119545.5</v>
      </c>
      <c r="DH540" s="319">
        <v>206857.63</v>
      </c>
      <c r="DI540" s="319">
        <v>29296.6</v>
      </c>
      <c r="DJ540" s="319">
        <v>1345550.83</v>
      </c>
      <c r="DK540" s="319">
        <v>3469.9</v>
      </c>
      <c r="DL540" s="319">
        <v>70941.009999999995</v>
      </c>
      <c r="DM540" s="319">
        <v>310891.18</v>
      </c>
      <c r="DN540" s="319">
        <v>1266.25</v>
      </c>
      <c r="DO540" s="319">
        <v>91756.5</v>
      </c>
      <c r="DP540" s="319">
        <v>118883.9</v>
      </c>
      <c r="DQ540" s="319">
        <v>64713.65</v>
      </c>
      <c r="DR540" s="319">
        <v>672048.1</v>
      </c>
      <c r="DS540" s="319">
        <v>108150.37</v>
      </c>
      <c r="DT540" s="319">
        <v>472112.82</v>
      </c>
      <c r="DU540" s="319">
        <v>330505.94</v>
      </c>
      <c r="DV540" s="319">
        <v>145183.35</v>
      </c>
      <c r="DW540" s="319">
        <v>353833.99</v>
      </c>
      <c r="DX540" s="319">
        <v>1718855</v>
      </c>
      <c r="DY540" s="319">
        <v>183096.56</v>
      </c>
      <c r="DZ540" s="319">
        <v>149772.5</v>
      </c>
      <c r="EA540" s="319">
        <v>1472785.58</v>
      </c>
      <c r="EB540" s="319">
        <v>239072.95</v>
      </c>
      <c r="EC540" s="319">
        <v>274978.65000000002</v>
      </c>
      <c r="ED540" s="319">
        <v>635211.98</v>
      </c>
      <c r="EE540" s="319">
        <v>177196.85</v>
      </c>
      <c r="EF540" s="319">
        <v>47440.25</v>
      </c>
      <c r="EG540" s="319">
        <v>953159.28</v>
      </c>
      <c r="EH540" s="319">
        <v>6462.95</v>
      </c>
      <c r="EI540" s="319">
        <v>307344.28999999998</v>
      </c>
      <c r="EJ540" s="319">
        <v>949701.69</v>
      </c>
      <c r="EK540" s="319">
        <v>0</v>
      </c>
      <c r="EL540" s="319">
        <v>46040.9</v>
      </c>
      <c r="EM540" s="319">
        <v>121390.57</v>
      </c>
      <c r="EN540" s="319">
        <v>28498.09</v>
      </c>
      <c r="EO540" s="319">
        <v>442024.51</v>
      </c>
      <c r="EP540" s="319">
        <v>57019.8</v>
      </c>
      <c r="EQ540" s="319">
        <v>631969</v>
      </c>
      <c r="ER540" s="319">
        <v>307462.5</v>
      </c>
      <c r="ES540" s="319">
        <v>271103.31</v>
      </c>
      <c r="ET540" s="319">
        <v>664917.64</v>
      </c>
      <c r="EU540" s="319">
        <v>43800.34</v>
      </c>
      <c r="EV540" s="319">
        <v>101519.55</v>
      </c>
      <c r="EW540" s="319">
        <v>242850.54</v>
      </c>
      <c r="EX540" s="319">
        <v>256788.2</v>
      </c>
      <c r="EY540" s="319">
        <v>2023465.57</v>
      </c>
      <c r="EZ540" s="319">
        <v>606633584.20000005</v>
      </c>
      <c r="FA540" s="319">
        <v>167435.24</v>
      </c>
      <c r="FB540" s="319">
        <v>574967.96</v>
      </c>
      <c r="FC540" s="319">
        <v>2133880.9</v>
      </c>
      <c r="FD540" s="319">
        <v>637078.72</v>
      </c>
      <c r="FE540" s="319">
        <v>183744.07</v>
      </c>
      <c r="FF540" s="319">
        <v>133600.71</v>
      </c>
      <c r="FG540" s="319">
        <v>58361.21</v>
      </c>
      <c r="FH540" s="319">
        <v>1259406.46</v>
      </c>
      <c r="FI540" s="319">
        <v>145103.82</v>
      </c>
      <c r="FJ540" s="319">
        <v>173592.55</v>
      </c>
      <c r="FK540" s="319">
        <v>204933.86</v>
      </c>
      <c r="FL540" s="319">
        <v>14159.9</v>
      </c>
      <c r="FM540" s="319">
        <v>873276.16</v>
      </c>
      <c r="FN540" s="319">
        <v>4707.75</v>
      </c>
      <c r="FO540" s="319">
        <v>16999.8</v>
      </c>
      <c r="FP540" s="319">
        <v>7021.9</v>
      </c>
      <c r="FQ540" s="319">
        <v>6624.8</v>
      </c>
      <c r="FR540" s="319">
        <v>16199179.66</v>
      </c>
      <c r="FS540" s="319">
        <v>99492.2</v>
      </c>
      <c r="FT540" s="319">
        <v>88023.9</v>
      </c>
      <c r="FU540" s="319">
        <v>201019.75</v>
      </c>
      <c r="FV540" s="319">
        <v>47055.5</v>
      </c>
      <c r="FW540" s="319">
        <v>12551.55</v>
      </c>
      <c r="FX540" s="319">
        <v>172007.3</v>
      </c>
      <c r="FY540" s="319">
        <v>214039.93</v>
      </c>
      <c r="FZ540" s="319">
        <v>48004.61</v>
      </c>
      <c r="GA540" s="319">
        <v>151872.29999999999</v>
      </c>
      <c r="GB540" s="319">
        <v>369393.62</v>
      </c>
      <c r="GC540" s="319">
        <v>62104.3</v>
      </c>
      <c r="GD540" s="319">
        <v>188762.1</v>
      </c>
      <c r="GE540" s="319">
        <v>336004.05</v>
      </c>
      <c r="GF540" s="319">
        <v>294419.64</v>
      </c>
      <c r="GG540" s="319">
        <v>457152.82</v>
      </c>
      <c r="GH540" s="319">
        <v>60173</v>
      </c>
      <c r="GI540" s="319">
        <v>256095.95</v>
      </c>
      <c r="GJ540" s="319">
        <v>140188.65</v>
      </c>
      <c r="GK540" s="319">
        <v>2213751.89</v>
      </c>
      <c r="GL540" s="319">
        <v>343065.31</v>
      </c>
      <c r="GM540" s="319">
        <v>15290475.289999999</v>
      </c>
      <c r="GN540" s="319">
        <v>235085.6</v>
      </c>
      <c r="GO540" s="319">
        <v>4613577.0199999996</v>
      </c>
      <c r="GP540" s="319">
        <v>55007.65</v>
      </c>
      <c r="GQ540" s="319">
        <v>49306.15</v>
      </c>
      <c r="GR540" s="319">
        <v>320223.59000000003</v>
      </c>
      <c r="GS540" s="319">
        <v>52447080.310000002</v>
      </c>
      <c r="GT540" s="319">
        <v>30307.5</v>
      </c>
      <c r="GU540" s="319">
        <v>3684367.51</v>
      </c>
      <c r="GV540" s="319">
        <v>120082.62</v>
      </c>
      <c r="GW540" s="319">
        <v>124803.8</v>
      </c>
      <c r="GX540" s="319">
        <v>1349513.45</v>
      </c>
      <c r="GY540" s="319">
        <v>72779.28</v>
      </c>
      <c r="GZ540" s="319">
        <v>69822.75</v>
      </c>
      <c r="HA540" s="319">
        <v>660469.22</v>
      </c>
      <c r="HB540" s="319">
        <v>23674</v>
      </c>
      <c r="HC540" s="319">
        <v>1321935.69</v>
      </c>
      <c r="HD540" s="319">
        <v>34796.25</v>
      </c>
      <c r="HE540" s="319">
        <v>179181.5</v>
      </c>
      <c r="HF540" s="319">
        <v>248591.35</v>
      </c>
      <c r="HG540" s="319">
        <v>1395016.85</v>
      </c>
      <c r="HH540" s="319">
        <v>3524207.78</v>
      </c>
      <c r="HI540" s="319">
        <v>126603.07</v>
      </c>
      <c r="HJ540" s="319">
        <v>223522.3</v>
      </c>
      <c r="HK540" s="319">
        <v>59123.25</v>
      </c>
      <c r="HL540" s="319">
        <v>153861.25</v>
      </c>
      <c r="HM540" s="319">
        <v>85185.95</v>
      </c>
      <c r="HN540" s="319">
        <v>7513.4</v>
      </c>
      <c r="HO540" s="319">
        <v>144633.31</v>
      </c>
      <c r="HP540" s="319">
        <v>403199.41</v>
      </c>
      <c r="HQ540" s="319">
        <v>235447.75</v>
      </c>
      <c r="HR540" s="319">
        <v>154163.79999999999</v>
      </c>
      <c r="HS540" s="319">
        <v>59680.5</v>
      </c>
      <c r="HT540" s="319">
        <v>879392.15</v>
      </c>
      <c r="HU540" s="319">
        <v>141931.70000000001</v>
      </c>
      <c r="HV540" s="319">
        <v>798715.9</v>
      </c>
      <c r="HW540" s="319">
        <v>18207318.73</v>
      </c>
      <c r="HX540" s="319">
        <v>318097.23</v>
      </c>
      <c r="HY540" s="319">
        <v>1181022.25</v>
      </c>
      <c r="HZ540" s="319">
        <v>206601.75</v>
      </c>
      <c r="IA540" s="319">
        <v>146476.1</v>
      </c>
      <c r="IB540" s="319">
        <v>472417.31</v>
      </c>
      <c r="IC540" s="319">
        <v>4157030.98</v>
      </c>
      <c r="ID540" s="319">
        <v>147271.09</v>
      </c>
      <c r="IE540" s="319">
        <v>32166.5</v>
      </c>
      <c r="IF540" s="319">
        <v>62720.6</v>
      </c>
      <c r="IG540" s="319">
        <v>60086.69</v>
      </c>
      <c r="IH540" s="319">
        <v>7566</v>
      </c>
      <c r="II540" s="319">
        <v>116113.7</v>
      </c>
      <c r="IJ540" s="319">
        <v>151348.29999999999</v>
      </c>
      <c r="IK540" s="319">
        <v>24401.53</v>
      </c>
      <c r="IL540" s="319">
        <v>79188.2</v>
      </c>
      <c r="IM540" s="319">
        <v>89066.09</v>
      </c>
      <c r="IN540" s="319">
        <v>980045.34</v>
      </c>
      <c r="IO540" s="319">
        <v>304039.15000000002</v>
      </c>
      <c r="IP540" s="319">
        <v>449901.03</v>
      </c>
      <c r="IQ540" s="319">
        <v>22200.55</v>
      </c>
      <c r="IR540" s="319">
        <v>1105584.78</v>
      </c>
      <c r="IS540" s="319">
        <v>84983.39</v>
      </c>
      <c r="IT540" s="319">
        <v>6598720.0499999998</v>
      </c>
      <c r="IU540" s="319">
        <v>188935.57</v>
      </c>
      <c r="IV540" s="319">
        <v>568965.27</v>
      </c>
      <c r="IW540" s="319">
        <v>97792.74</v>
      </c>
      <c r="IX540" s="319">
        <v>44533.599999999999</v>
      </c>
      <c r="IY540" s="319">
        <v>30057.01</v>
      </c>
      <c r="IZ540" s="319">
        <v>3350.75</v>
      </c>
      <c r="JA540" s="319">
        <v>179205.65</v>
      </c>
      <c r="JB540" s="319">
        <v>92276.12</v>
      </c>
      <c r="JC540" s="319">
        <v>161725.4</v>
      </c>
      <c r="JD540" s="319">
        <v>66728.45</v>
      </c>
      <c r="JE540" s="319">
        <v>38484.199999999997</v>
      </c>
      <c r="JF540" s="319">
        <v>47821.95</v>
      </c>
      <c r="JG540" s="319">
        <v>22851.55</v>
      </c>
      <c r="JH540" s="319">
        <v>234156.95</v>
      </c>
      <c r="JI540" s="319">
        <v>55373.85</v>
      </c>
      <c r="JJ540" s="319">
        <v>239562.6</v>
      </c>
      <c r="JK540" s="319">
        <v>69197.149999999994</v>
      </c>
      <c r="JL540" s="319">
        <v>137959.85</v>
      </c>
      <c r="JM540" s="319">
        <v>10859.75</v>
      </c>
      <c r="JN540" s="319">
        <v>46346.55</v>
      </c>
      <c r="JO540" s="319">
        <v>561656.56999999995</v>
      </c>
      <c r="JP540" s="319">
        <v>153589.70000000001</v>
      </c>
      <c r="JQ540" s="319">
        <v>132416.85</v>
      </c>
      <c r="JR540" s="319">
        <v>38735.449999999997</v>
      </c>
      <c r="JS540" s="319">
        <v>2292861.94</v>
      </c>
      <c r="JT540" s="319">
        <v>333698.59999999998</v>
      </c>
      <c r="JU540" s="319">
        <v>22708.45</v>
      </c>
      <c r="JV540" s="319">
        <v>791968.45</v>
      </c>
      <c r="JW540" s="319">
        <v>41696.6</v>
      </c>
      <c r="JX540" s="319">
        <v>135137.57</v>
      </c>
      <c r="JY540" s="319">
        <v>66256.5</v>
      </c>
      <c r="JZ540" s="319">
        <v>17247.830000000002</v>
      </c>
      <c r="KA540" s="319">
        <v>134412.07</v>
      </c>
      <c r="KB540" s="319">
        <v>142860.45000000001</v>
      </c>
      <c r="KC540" s="319">
        <v>20005.509999999998</v>
      </c>
      <c r="KD540" s="319">
        <v>123732.9</v>
      </c>
      <c r="KE540" s="319">
        <v>1154758.76</v>
      </c>
      <c r="KF540" s="319">
        <v>51752.5</v>
      </c>
      <c r="KG540" s="319">
        <v>140431.1</v>
      </c>
      <c r="KH540" s="319">
        <v>137750.21</v>
      </c>
      <c r="KI540" s="319">
        <v>219228.4</v>
      </c>
      <c r="KJ540" s="319">
        <v>12271.03</v>
      </c>
      <c r="KK540" s="319">
        <v>2624.87</v>
      </c>
      <c r="KL540" s="319">
        <v>39716.199999999997</v>
      </c>
      <c r="KM540" s="319">
        <v>151231.81</v>
      </c>
      <c r="KN540" s="319">
        <v>70233.3</v>
      </c>
      <c r="KO540" s="319">
        <v>958122.4</v>
      </c>
      <c r="KP540" s="319">
        <v>332766.37</v>
      </c>
      <c r="KQ540" s="319">
        <v>52694662.5</v>
      </c>
      <c r="KR540" s="319">
        <v>1172102.55</v>
      </c>
      <c r="KS540" s="318">
        <v>883495.02</v>
      </c>
      <c r="KU540" s="312">
        <v>43</v>
      </c>
      <c r="KV540" s="312">
        <v>435</v>
      </c>
      <c r="KY540" s="312" t="s">
        <v>943</v>
      </c>
    </row>
    <row r="541" spans="1:311" x14ac:dyDescent="0.25">
      <c r="A541" s="317">
        <v>2023</v>
      </c>
      <c r="B541" s="316" t="s">
        <v>849</v>
      </c>
      <c r="C541" s="316" t="s">
        <v>863</v>
      </c>
      <c r="D541" s="316" t="s">
        <v>865</v>
      </c>
      <c r="E541" s="316" t="s">
        <v>846</v>
      </c>
      <c r="F541" s="315">
        <v>58003.32</v>
      </c>
      <c r="G541" s="315">
        <v>0</v>
      </c>
      <c r="H541" s="315">
        <v>1172719.25</v>
      </c>
      <c r="I541" s="315">
        <v>49192.45</v>
      </c>
      <c r="J541" s="315">
        <v>18874.2</v>
      </c>
      <c r="K541" s="315">
        <v>34671.449999999997</v>
      </c>
      <c r="L541" s="315">
        <v>89552.35</v>
      </c>
      <c r="M541" s="315">
        <v>20120.84</v>
      </c>
      <c r="N541" s="315">
        <v>595681.37</v>
      </c>
      <c r="O541" s="315">
        <v>228221.67</v>
      </c>
      <c r="P541" s="315">
        <v>94447.1</v>
      </c>
      <c r="Q541" s="315">
        <v>47491.02</v>
      </c>
      <c r="R541" s="315">
        <v>81589.100000000006</v>
      </c>
      <c r="S541" s="315">
        <v>268327.64</v>
      </c>
      <c r="T541" s="315">
        <v>41598.550000000003</v>
      </c>
      <c r="U541" s="315">
        <v>68758.880000000005</v>
      </c>
      <c r="V541" s="315">
        <v>141995.42000000001</v>
      </c>
      <c r="W541" s="315">
        <v>0</v>
      </c>
      <c r="X541" s="315">
        <v>67460.649999999994</v>
      </c>
      <c r="Y541" s="315">
        <v>5521.65</v>
      </c>
      <c r="Z541" s="315">
        <v>26225.18</v>
      </c>
      <c r="AA541" s="315">
        <v>399543.7</v>
      </c>
      <c r="AB541" s="315">
        <v>557214.09</v>
      </c>
      <c r="AC541" s="315">
        <v>298.14999999999998</v>
      </c>
      <c r="AD541" s="315">
        <v>482756.52</v>
      </c>
      <c r="AE541" s="315">
        <v>2221.65</v>
      </c>
      <c r="AF541" s="315">
        <v>71415.460000000006</v>
      </c>
      <c r="AG541" s="315">
        <v>59534.85</v>
      </c>
      <c r="AH541" s="315">
        <v>35266.49</v>
      </c>
      <c r="AI541" s="315">
        <v>18690.95</v>
      </c>
      <c r="AJ541" s="315">
        <v>20340.95</v>
      </c>
      <c r="AK541" s="315">
        <v>427.9</v>
      </c>
      <c r="AL541" s="315">
        <v>386813.53</v>
      </c>
      <c r="AM541" s="315">
        <v>2235.1999999999998</v>
      </c>
      <c r="AN541" s="315">
        <v>119258.57</v>
      </c>
      <c r="AO541" s="315">
        <v>15648.66</v>
      </c>
      <c r="AP541" s="315">
        <v>1319.35</v>
      </c>
      <c r="AQ541" s="315">
        <v>11351.9</v>
      </c>
      <c r="AR541" s="315">
        <v>142972.5</v>
      </c>
      <c r="AS541" s="315">
        <v>63438.239999999998</v>
      </c>
      <c r="AT541" s="315">
        <v>41916.5</v>
      </c>
      <c r="AU541" s="315">
        <v>52148.32</v>
      </c>
      <c r="AV541" s="315">
        <v>24393.05</v>
      </c>
      <c r="AW541" s="315">
        <v>335944.16</v>
      </c>
      <c r="AX541" s="315">
        <v>32567.52</v>
      </c>
      <c r="AY541" s="315">
        <v>27224.42</v>
      </c>
      <c r="AZ541" s="315">
        <v>257479.1</v>
      </c>
      <c r="BA541" s="315">
        <v>0</v>
      </c>
      <c r="BB541" s="315">
        <v>24257.599999999999</v>
      </c>
      <c r="BC541" s="315">
        <v>62214.39</v>
      </c>
      <c r="BD541" s="315">
        <v>225526.59</v>
      </c>
      <c r="BE541" s="315">
        <v>129381.19</v>
      </c>
      <c r="BF541" s="315">
        <v>138848.87</v>
      </c>
      <c r="BG541" s="315">
        <v>39523.11</v>
      </c>
      <c r="BH541" s="315">
        <v>7325.95</v>
      </c>
      <c r="BI541" s="315">
        <v>389548.89</v>
      </c>
      <c r="BJ541" s="315">
        <v>510</v>
      </c>
      <c r="BK541" s="315">
        <v>198932.08</v>
      </c>
      <c r="BL541" s="315">
        <v>23442.35</v>
      </c>
      <c r="BM541" s="315">
        <v>15022.25</v>
      </c>
      <c r="BN541" s="315">
        <v>190576.22</v>
      </c>
      <c r="BO541" s="315">
        <v>162308.47</v>
      </c>
      <c r="BP541" s="315">
        <v>46713</v>
      </c>
      <c r="BQ541" s="315">
        <v>55573.2</v>
      </c>
      <c r="BR541" s="315">
        <v>84633.26</v>
      </c>
      <c r="BS541" s="315">
        <v>111897.34</v>
      </c>
      <c r="BT541" s="315">
        <v>23170.400000000001</v>
      </c>
      <c r="BU541" s="315">
        <v>23169.45</v>
      </c>
      <c r="BV541" s="315">
        <v>37004.980000000003</v>
      </c>
      <c r="BW541" s="315">
        <v>171981.2</v>
      </c>
      <c r="BX541" s="315">
        <v>23522.5</v>
      </c>
      <c r="BY541" s="315">
        <v>715071.04</v>
      </c>
      <c r="BZ541" s="315">
        <v>85575.29</v>
      </c>
      <c r="CA541" s="315">
        <v>53709.63</v>
      </c>
      <c r="CB541" s="315">
        <v>55640.17</v>
      </c>
      <c r="CC541" s="315">
        <v>247936.46</v>
      </c>
      <c r="CD541" s="315">
        <v>116731.12</v>
      </c>
      <c r="CE541" s="315">
        <v>17368.599999999999</v>
      </c>
      <c r="CF541" s="315">
        <v>168116.35</v>
      </c>
      <c r="CG541" s="315">
        <v>308597.96999999997</v>
      </c>
      <c r="CH541" s="315">
        <v>79728.3</v>
      </c>
      <c r="CI541" s="315">
        <v>469702.94</v>
      </c>
      <c r="CJ541" s="315">
        <v>2923.28</v>
      </c>
      <c r="CK541" s="315">
        <v>48</v>
      </c>
      <c r="CL541" s="315">
        <v>119597.34</v>
      </c>
      <c r="CM541" s="315">
        <v>0</v>
      </c>
      <c r="CN541" s="315">
        <v>3474.16</v>
      </c>
      <c r="CO541" s="315">
        <v>159069.01</v>
      </c>
      <c r="CP541" s="315">
        <v>24628.37</v>
      </c>
      <c r="CQ541" s="315">
        <v>196668.43</v>
      </c>
      <c r="CR541" s="315">
        <v>13724.15</v>
      </c>
      <c r="CS541" s="315">
        <v>15178.15</v>
      </c>
      <c r="CT541" s="315">
        <v>86891.08</v>
      </c>
      <c r="CU541" s="315">
        <v>22676.5</v>
      </c>
      <c r="CV541" s="315">
        <v>43830.68</v>
      </c>
      <c r="CW541" s="315">
        <v>2488.9</v>
      </c>
      <c r="CX541" s="315">
        <v>14251</v>
      </c>
      <c r="CY541" s="315">
        <v>17903.72</v>
      </c>
      <c r="CZ541" s="315">
        <v>205061.37</v>
      </c>
      <c r="DA541" s="315">
        <v>36101.300000000003</v>
      </c>
      <c r="DB541" s="315">
        <v>175782.7</v>
      </c>
      <c r="DC541" s="315">
        <v>144678.25</v>
      </c>
      <c r="DD541" s="315">
        <v>779954.6</v>
      </c>
      <c r="DE541" s="315">
        <v>355480.4</v>
      </c>
      <c r="DF541" s="315">
        <v>27483.7</v>
      </c>
      <c r="DG541" s="315">
        <v>56643.82</v>
      </c>
      <c r="DH541" s="315">
        <v>220672.36</v>
      </c>
      <c r="DI541" s="315">
        <v>84582.14</v>
      </c>
      <c r="DJ541" s="315">
        <v>161121.21</v>
      </c>
      <c r="DK541" s="315">
        <v>264308.45</v>
      </c>
      <c r="DL541" s="315">
        <v>43950.6</v>
      </c>
      <c r="DM541" s="315">
        <v>81670.2</v>
      </c>
      <c r="DN541" s="315">
        <v>21905.35</v>
      </c>
      <c r="DO541" s="315">
        <v>63788.71</v>
      </c>
      <c r="DP541" s="315">
        <v>21549.89</v>
      </c>
      <c r="DQ541" s="315">
        <v>9009.35</v>
      </c>
      <c r="DR541" s="315">
        <v>152177.44</v>
      </c>
      <c r="DS541" s="315">
        <v>322947.93</v>
      </c>
      <c r="DT541" s="315">
        <v>309064.71000000002</v>
      </c>
      <c r="DU541" s="315">
        <v>112998.9</v>
      </c>
      <c r="DV541" s="315">
        <v>31211.93</v>
      </c>
      <c r="DW541" s="315">
        <v>46006.49</v>
      </c>
      <c r="DX541" s="315">
        <v>202840.46</v>
      </c>
      <c r="DY541" s="315">
        <v>123191.56</v>
      </c>
      <c r="DZ541" s="315">
        <v>92544.29</v>
      </c>
      <c r="EA541" s="315">
        <v>322541.40000000002</v>
      </c>
      <c r="EB541" s="315">
        <v>26565.78</v>
      </c>
      <c r="EC541" s="315">
        <v>70068.83</v>
      </c>
      <c r="ED541" s="315">
        <v>117245.15</v>
      </c>
      <c r="EE541" s="315">
        <v>48160.94</v>
      </c>
      <c r="EF541" s="315">
        <v>3411</v>
      </c>
      <c r="EG541" s="315">
        <v>580530.66</v>
      </c>
      <c r="EH541" s="315">
        <v>56</v>
      </c>
      <c r="EI541" s="315">
        <v>75214.8</v>
      </c>
      <c r="EJ541" s="315">
        <v>493970.59</v>
      </c>
      <c r="EK541" s="315">
        <v>0</v>
      </c>
      <c r="EL541" s="315">
        <v>29312.37</v>
      </c>
      <c r="EM541" s="315">
        <v>15731.8</v>
      </c>
      <c r="EN541" s="315">
        <v>67552</v>
      </c>
      <c r="EO541" s="315">
        <v>284648.95</v>
      </c>
      <c r="EP541" s="315">
        <v>11973.05</v>
      </c>
      <c r="EQ541" s="315">
        <v>16841.8</v>
      </c>
      <c r="ER541" s="315">
        <v>129225.52</v>
      </c>
      <c r="ES541" s="315">
        <v>48661.5</v>
      </c>
      <c r="ET541" s="315">
        <v>172408.2</v>
      </c>
      <c r="EU541" s="315">
        <v>31969.8</v>
      </c>
      <c r="EV541" s="315">
        <v>21901.27</v>
      </c>
      <c r="EW541" s="315">
        <v>15588.8</v>
      </c>
      <c r="EX541" s="315">
        <v>81175.199999999997</v>
      </c>
      <c r="EY541" s="315">
        <v>543842.69999999995</v>
      </c>
      <c r="EZ541" s="315">
        <v>13392862.23</v>
      </c>
      <c r="FA541" s="315">
        <v>18542.740000000002</v>
      </c>
      <c r="FB541" s="315">
        <v>75766.929999999993</v>
      </c>
      <c r="FC541" s="315">
        <v>324137.07</v>
      </c>
      <c r="FD541" s="315">
        <v>162440.79999999999</v>
      </c>
      <c r="FE541" s="315">
        <v>396152.7</v>
      </c>
      <c r="FF541" s="315">
        <v>253026.19</v>
      </c>
      <c r="FG541" s="315">
        <v>16373.73</v>
      </c>
      <c r="FH541" s="315">
        <v>294106.08</v>
      </c>
      <c r="FI541" s="315">
        <v>2835.55</v>
      </c>
      <c r="FJ541" s="315">
        <v>235612.5</v>
      </c>
      <c r="FK541" s="315">
        <v>24110.880000000001</v>
      </c>
      <c r="FL541" s="315">
        <v>2729.5</v>
      </c>
      <c r="FM541" s="315">
        <v>18672.25</v>
      </c>
      <c r="FN541" s="315">
        <v>42812.480000000003</v>
      </c>
      <c r="FO541" s="315">
        <v>17215.84</v>
      </c>
      <c r="FP541" s="315">
        <v>22760.080000000002</v>
      </c>
      <c r="FQ541" s="315">
        <v>83451.350000000006</v>
      </c>
      <c r="FR541" s="315">
        <v>502120.18</v>
      </c>
      <c r="FS541" s="315">
        <v>76400.45</v>
      </c>
      <c r="FT541" s="315">
        <v>205743.23</v>
      </c>
      <c r="FU541" s="315">
        <v>52499.35</v>
      </c>
      <c r="FV541" s="315">
        <v>4261.62</v>
      </c>
      <c r="FW541" s="315">
        <v>380</v>
      </c>
      <c r="FX541" s="315">
        <v>85646.19</v>
      </c>
      <c r="FY541" s="315">
        <v>119020.31</v>
      </c>
      <c r="FZ541" s="315">
        <v>8267.93</v>
      </c>
      <c r="GA541" s="315">
        <v>8964.2999999999993</v>
      </c>
      <c r="GB541" s="315">
        <v>4080.14</v>
      </c>
      <c r="GC541" s="315">
        <v>81435.22</v>
      </c>
      <c r="GD541" s="315">
        <v>41961.62</v>
      </c>
      <c r="GE541" s="315">
        <v>40547.4</v>
      </c>
      <c r="GF541" s="315">
        <v>53568.12</v>
      </c>
      <c r="GG541" s="315">
        <v>156423.04000000001</v>
      </c>
      <c r="GH541" s="315">
        <v>5433.75</v>
      </c>
      <c r="GI541" s="315">
        <v>39536.75</v>
      </c>
      <c r="GJ541" s="315">
        <v>10743.95</v>
      </c>
      <c r="GK541" s="315">
        <v>4796447.88</v>
      </c>
      <c r="GL541" s="315">
        <v>89791.28</v>
      </c>
      <c r="GM541" s="315">
        <v>1040971.84</v>
      </c>
      <c r="GN541" s="315">
        <v>28718.9</v>
      </c>
      <c r="GO541" s="315">
        <v>189364.72</v>
      </c>
      <c r="GP541" s="315">
        <v>3251.5</v>
      </c>
      <c r="GQ541" s="315">
        <v>2910.04</v>
      </c>
      <c r="GR541" s="315">
        <v>33474.699999999997</v>
      </c>
      <c r="GS541" s="315">
        <v>1419020.1</v>
      </c>
      <c r="GT541" s="315">
        <v>44001</v>
      </c>
      <c r="GU541" s="315">
        <v>3189676.16</v>
      </c>
      <c r="GV541" s="315">
        <v>53945.15</v>
      </c>
      <c r="GW541" s="315">
        <v>2102.5500000000002</v>
      </c>
      <c r="GX541" s="315">
        <v>545037.26</v>
      </c>
      <c r="GY541" s="315">
        <v>9437.2999999999993</v>
      </c>
      <c r="GZ541" s="315">
        <v>132342.41</v>
      </c>
      <c r="HA541" s="315">
        <v>227752.99</v>
      </c>
      <c r="HB541" s="315">
        <v>12411.55</v>
      </c>
      <c r="HC541" s="315">
        <v>447014.91</v>
      </c>
      <c r="HD541" s="315">
        <v>231.55</v>
      </c>
      <c r="HE541" s="315">
        <v>40886.65</v>
      </c>
      <c r="HF541" s="315">
        <v>75963.05</v>
      </c>
      <c r="HG541" s="315">
        <v>12535.82</v>
      </c>
      <c r="HH541" s="315">
        <v>444504.66</v>
      </c>
      <c r="HI541" s="315">
        <v>345269.6</v>
      </c>
      <c r="HJ541" s="315">
        <v>448975.86</v>
      </c>
      <c r="HK541" s="315">
        <v>13889.35</v>
      </c>
      <c r="HL541" s="315">
        <v>133822.24</v>
      </c>
      <c r="HM541" s="315">
        <v>134351.35999999999</v>
      </c>
      <c r="HN541" s="315">
        <v>47961.5</v>
      </c>
      <c r="HO541" s="315">
        <v>245034.45</v>
      </c>
      <c r="HP541" s="315">
        <v>409454.57</v>
      </c>
      <c r="HQ541" s="315">
        <v>1395</v>
      </c>
      <c r="HR541" s="315">
        <v>159414.38</v>
      </c>
      <c r="HS541" s="315">
        <v>5000</v>
      </c>
      <c r="HT541" s="315">
        <v>2615122.44</v>
      </c>
      <c r="HU541" s="315">
        <v>83174.05</v>
      </c>
      <c r="HV541" s="315">
        <v>280522.40000000002</v>
      </c>
      <c r="HW541" s="315">
        <v>2975895.46</v>
      </c>
      <c r="HX541" s="315">
        <v>36221.5</v>
      </c>
      <c r="HY541" s="315">
        <v>1435741.15</v>
      </c>
      <c r="HZ541" s="315">
        <v>91797.52</v>
      </c>
      <c r="IA541" s="315">
        <v>2762.35</v>
      </c>
      <c r="IB541" s="315">
        <v>67233.5</v>
      </c>
      <c r="IC541" s="315">
        <v>432963.27</v>
      </c>
      <c r="ID541" s="315">
        <v>6781.24</v>
      </c>
      <c r="IE541" s="315">
        <v>263043.5</v>
      </c>
      <c r="IF541" s="315">
        <v>55969.65</v>
      </c>
      <c r="IG541" s="315">
        <v>88039.360000000001</v>
      </c>
      <c r="IH541" s="315">
        <v>3536</v>
      </c>
      <c r="II541" s="315">
        <v>21642</v>
      </c>
      <c r="IJ541" s="315">
        <v>33599.74</v>
      </c>
      <c r="IK541" s="315">
        <v>75502.240000000005</v>
      </c>
      <c r="IL541" s="315">
        <v>0</v>
      </c>
      <c r="IM541" s="315">
        <v>102705.15</v>
      </c>
      <c r="IN541" s="315">
        <v>124605.51</v>
      </c>
      <c r="IO541" s="315">
        <v>50043.34</v>
      </c>
      <c r="IP541" s="315">
        <v>53558.03</v>
      </c>
      <c r="IQ541" s="315">
        <v>18984.650000000001</v>
      </c>
      <c r="IR541" s="315">
        <v>201955.51</v>
      </c>
      <c r="IS541" s="315">
        <v>118937.60000000001</v>
      </c>
      <c r="IT541" s="315">
        <v>353860.74</v>
      </c>
      <c r="IU541" s="315">
        <v>25965.9</v>
      </c>
      <c r="IV541" s="315">
        <v>162094.20000000001</v>
      </c>
      <c r="IW541" s="315">
        <v>23357.47</v>
      </c>
      <c r="IX541" s="315">
        <v>6304.25</v>
      </c>
      <c r="IY541" s="315">
        <v>161671.38</v>
      </c>
      <c r="IZ541" s="315">
        <v>141</v>
      </c>
      <c r="JA541" s="315">
        <v>11526.64</v>
      </c>
      <c r="JB541" s="315">
        <v>79265.97</v>
      </c>
      <c r="JC541" s="315">
        <v>35733.35</v>
      </c>
      <c r="JD541" s="315">
        <v>32924.75</v>
      </c>
      <c r="JE541" s="315">
        <v>9248.5499999999993</v>
      </c>
      <c r="JF541" s="315">
        <v>80401.600000000006</v>
      </c>
      <c r="JG541" s="315">
        <v>20793.52</v>
      </c>
      <c r="JH541" s="315">
        <v>36798.17</v>
      </c>
      <c r="JI541" s="315">
        <v>22503.25</v>
      </c>
      <c r="JJ541" s="315">
        <v>223906.51</v>
      </c>
      <c r="JK541" s="315">
        <v>32761.74</v>
      </c>
      <c r="JL541" s="315">
        <v>15521.55</v>
      </c>
      <c r="JM541" s="315">
        <v>1462.1</v>
      </c>
      <c r="JN541" s="315">
        <v>9331</v>
      </c>
      <c r="JO541" s="315">
        <v>229982.65</v>
      </c>
      <c r="JP541" s="315">
        <v>28342.080000000002</v>
      </c>
      <c r="JQ541" s="315">
        <v>27998.38</v>
      </c>
      <c r="JR541" s="315">
        <v>9499.7000000000007</v>
      </c>
      <c r="JS541" s="315">
        <v>641927.39</v>
      </c>
      <c r="JT541" s="315">
        <v>66212.070000000007</v>
      </c>
      <c r="JU541" s="315">
        <v>13289.05</v>
      </c>
      <c r="JV541" s="315">
        <v>9013460.0899999999</v>
      </c>
      <c r="JW541" s="315">
        <v>238426.35</v>
      </c>
      <c r="JX541" s="315">
        <v>12608.65</v>
      </c>
      <c r="JY541" s="315">
        <v>7893.03</v>
      </c>
      <c r="JZ541" s="315">
        <v>11349.08</v>
      </c>
      <c r="KA541" s="315">
        <v>384107.27</v>
      </c>
      <c r="KB541" s="315">
        <v>56789.2</v>
      </c>
      <c r="KC541" s="315">
        <v>108560.51</v>
      </c>
      <c r="KD541" s="315">
        <v>9726.1</v>
      </c>
      <c r="KE541" s="315">
        <v>523017.49</v>
      </c>
      <c r="KF541" s="315">
        <v>7794.5</v>
      </c>
      <c r="KG541" s="315">
        <v>129542.31</v>
      </c>
      <c r="KH541" s="315">
        <v>3083.49</v>
      </c>
      <c r="KI541" s="315">
        <v>129910.6</v>
      </c>
      <c r="KJ541" s="315">
        <v>54561.25</v>
      </c>
      <c r="KK541" s="315">
        <v>12637.71</v>
      </c>
      <c r="KL541" s="315">
        <v>63983.31</v>
      </c>
      <c r="KM541" s="315">
        <v>31877.74</v>
      </c>
      <c r="KN541" s="315">
        <v>46022.29</v>
      </c>
      <c r="KO541" s="315">
        <v>186708.29</v>
      </c>
      <c r="KP541" s="315">
        <v>186723.23</v>
      </c>
      <c r="KQ541" s="315">
        <v>940753.96</v>
      </c>
      <c r="KR541" s="315">
        <v>18588.099999999999</v>
      </c>
      <c r="KS541" s="314">
        <v>24168.28</v>
      </c>
      <c r="KU541" s="312">
        <v>43</v>
      </c>
      <c r="KV541" s="312">
        <v>436</v>
      </c>
      <c r="KY541" s="312" t="s">
        <v>943</v>
      </c>
    </row>
    <row r="542" spans="1:311" x14ac:dyDescent="0.25">
      <c r="A542" s="321">
        <v>2023</v>
      </c>
      <c r="B542" s="320" t="s">
        <v>849</v>
      </c>
      <c r="C542" s="320" t="s">
        <v>863</v>
      </c>
      <c r="D542" s="320" t="s">
        <v>864</v>
      </c>
      <c r="E542" s="320" t="s">
        <v>846</v>
      </c>
      <c r="F542" s="319">
        <v>7180</v>
      </c>
      <c r="G542" s="319">
        <v>0</v>
      </c>
      <c r="H542" s="319">
        <v>200</v>
      </c>
      <c r="I542" s="319">
        <v>11599.55</v>
      </c>
      <c r="J542" s="319">
        <v>0</v>
      </c>
      <c r="K542" s="319">
        <v>0</v>
      </c>
      <c r="L542" s="319">
        <v>0</v>
      </c>
      <c r="M542" s="319">
        <v>5020</v>
      </c>
      <c r="N542" s="319">
        <v>83994.92</v>
      </c>
      <c r="O542" s="319">
        <v>97618.42</v>
      </c>
      <c r="P542" s="319">
        <v>300</v>
      </c>
      <c r="Q542" s="319">
        <v>0</v>
      </c>
      <c r="R542" s="319">
        <v>0</v>
      </c>
      <c r="S542" s="319">
        <v>1140</v>
      </c>
      <c r="T542" s="319">
        <v>20174.57</v>
      </c>
      <c r="U542" s="319">
        <v>0</v>
      </c>
      <c r="V542" s="319">
        <v>0</v>
      </c>
      <c r="W542" s="319">
        <v>0</v>
      </c>
      <c r="X542" s="319">
        <v>4370</v>
      </c>
      <c r="Y542" s="319">
        <v>200</v>
      </c>
      <c r="Z542" s="319">
        <v>0</v>
      </c>
      <c r="AA542" s="319">
        <v>10500</v>
      </c>
      <c r="AB542" s="319">
        <v>1260</v>
      </c>
      <c r="AC542" s="319">
        <v>0</v>
      </c>
      <c r="AD542" s="319">
        <v>91184.14</v>
      </c>
      <c r="AE542" s="319">
        <v>0</v>
      </c>
      <c r="AF542" s="319">
        <v>0</v>
      </c>
      <c r="AG542" s="319">
        <v>400</v>
      </c>
      <c r="AH542" s="319">
        <v>200</v>
      </c>
      <c r="AI542" s="319">
        <v>190</v>
      </c>
      <c r="AJ542" s="319">
        <v>0</v>
      </c>
      <c r="AK542" s="319">
        <v>0</v>
      </c>
      <c r="AL542" s="319">
        <v>0</v>
      </c>
      <c r="AM542" s="319">
        <v>0</v>
      </c>
      <c r="AN542" s="319">
        <v>0</v>
      </c>
      <c r="AO542" s="319">
        <v>2460</v>
      </c>
      <c r="AP542" s="319">
        <v>6560</v>
      </c>
      <c r="AQ542" s="319">
        <v>0</v>
      </c>
      <c r="AR542" s="319">
        <v>0</v>
      </c>
      <c r="AS542" s="319">
        <v>0</v>
      </c>
      <c r="AT542" s="319">
        <v>5078.83</v>
      </c>
      <c r="AU542" s="319">
        <v>0</v>
      </c>
      <c r="AV542" s="319">
        <v>0</v>
      </c>
      <c r="AW542" s="319">
        <v>132.35</v>
      </c>
      <c r="AX542" s="319">
        <v>0</v>
      </c>
      <c r="AY542" s="319">
        <v>0</v>
      </c>
      <c r="AZ542" s="319">
        <v>875</v>
      </c>
      <c r="BA542" s="319">
        <v>0</v>
      </c>
      <c r="BB542" s="319">
        <v>0</v>
      </c>
      <c r="BC542" s="319">
        <v>0</v>
      </c>
      <c r="BD542" s="319">
        <v>29118.6</v>
      </c>
      <c r="BE542" s="319">
        <v>3496.85</v>
      </c>
      <c r="BF542" s="319">
        <v>2730</v>
      </c>
      <c r="BG542" s="319">
        <v>0</v>
      </c>
      <c r="BH542" s="319">
        <v>0</v>
      </c>
      <c r="BI542" s="319">
        <v>0</v>
      </c>
      <c r="BJ542" s="319">
        <v>0</v>
      </c>
      <c r="BK542" s="319">
        <v>45910.17</v>
      </c>
      <c r="BL542" s="319">
        <v>0</v>
      </c>
      <c r="BM542" s="319">
        <v>19572.45</v>
      </c>
      <c r="BN542" s="319">
        <v>42309.65</v>
      </c>
      <c r="BO542" s="319">
        <v>140</v>
      </c>
      <c r="BP542" s="319">
        <v>0</v>
      </c>
      <c r="BQ542" s="319">
        <v>0</v>
      </c>
      <c r="BR542" s="319">
        <v>1120</v>
      </c>
      <c r="BS542" s="319">
        <v>0</v>
      </c>
      <c r="BT542" s="319">
        <v>158</v>
      </c>
      <c r="BU542" s="319">
        <v>0</v>
      </c>
      <c r="BV542" s="319">
        <v>0</v>
      </c>
      <c r="BW542" s="319">
        <v>5627.87</v>
      </c>
      <c r="BX542" s="319">
        <v>6120</v>
      </c>
      <c r="BY542" s="319">
        <v>104513.27</v>
      </c>
      <c r="BZ542" s="319">
        <v>0</v>
      </c>
      <c r="CA542" s="319">
        <v>0</v>
      </c>
      <c r="CB542" s="319">
        <v>0</v>
      </c>
      <c r="CC542" s="319">
        <v>22068.2</v>
      </c>
      <c r="CD542" s="319">
        <v>65507.97</v>
      </c>
      <c r="CE542" s="319">
        <v>0</v>
      </c>
      <c r="CF542" s="319">
        <v>102294.75</v>
      </c>
      <c r="CG542" s="319">
        <v>0</v>
      </c>
      <c r="CH542" s="319">
        <v>0</v>
      </c>
      <c r="CI542" s="319">
        <v>0</v>
      </c>
      <c r="CJ542" s="319">
        <v>0</v>
      </c>
      <c r="CK542" s="319">
        <v>0</v>
      </c>
      <c r="CL542" s="319">
        <v>0</v>
      </c>
      <c r="CM542" s="319">
        <v>0</v>
      </c>
      <c r="CN542" s="319">
        <v>28810</v>
      </c>
      <c r="CO542" s="319">
        <v>14223.34</v>
      </c>
      <c r="CP542" s="319">
        <v>0</v>
      </c>
      <c r="CQ542" s="319">
        <v>1840</v>
      </c>
      <c r="CR542" s="319">
        <v>0</v>
      </c>
      <c r="CS542" s="319">
        <v>0</v>
      </c>
      <c r="CT542" s="319">
        <v>21196.82</v>
      </c>
      <c r="CU542" s="319">
        <v>0</v>
      </c>
      <c r="CV542" s="319">
        <v>0</v>
      </c>
      <c r="CW542" s="319">
        <v>0</v>
      </c>
      <c r="CX542" s="319">
        <v>100</v>
      </c>
      <c r="CY542" s="319">
        <v>51032.44</v>
      </c>
      <c r="CZ542" s="319">
        <v>166359.1</v>
      </c>
      <c r="DA542" s="319">
        <v>8090</v>
      </c>
      <c r="DB542" s="319">
        <v>0</v>
      </c>
      <c r="DC542" s="319">
        <v>8424</v>
      </c>
      <c r="DD542" s="319">
        <v>64342.3</v>
      </c>
      <c r="DE542" s="319">
        <v>132135.39000000001</v>
      </c>
      <c r="DF542" s="319">
        <v>0</v>
      </c>
      <c r="DG542" s="319">
        <v>2414</v>
      </c>
      <c r="DH542" s="319">
        <v>0</v>
      </c>
      <c r="DI542" s="319">
        <v>2440</v>
      </c>
      <c r="DJ542" s="319">
        <v>8070</v>
      </c>
      <c r="DK542" s="319">
        <v>7916.27</v>
      </c>
      <c r="DL542" s="319">
        <v>3522.5</v>
      </c>
      <c r="DM542" s="319">
        <v>1670</v>
      </c>
      <c r="DN542" s="319">
        <v>0</v>
      </c>
      <c r="DO542" s="319">
        <v>0</v>
      </c>
      <c r="DP542" s="319">
        <v>0</v>
      </c>
      <c r="DQ542" s="319">
        <v>0</v>
      </c>
      <c r="DR542" s="319">
        <v>610</v>
      </c>
      <c r="DS542" s="319">
        <v>14260</v>
      </c>
      <c r="DT542" s="319">
        <v>14990</v>
      </c>
      <c r="DU542" s="319">
        <v>60</v>
      </c>
      <c r="DV542" s="319">
        <v>0</v>
      </c>
      <c r="DW542" s="319">
        <v>1580</v>
      </c>
      <c r="DX542" s="319">
        <v>6273.55</v>
      </c>
      <c r="DY542" s="319">
        <v>0</v>
      </c>
      <c r="DZ542" s="319">
        <v>0</v>
      </c>
      <c r="EA542" s="319">
        <v>130895.11</v>
      </c>
      <c r="EB542" s="319">
        <v>1775</v>
      </c>
      <c r="EC542" s="319">
        <v>2860</v>
      </c>
      <c r="ED542" s="319">
        <v>710</v>
      </c>
      <c r="EE542" s="319">
        <v>0</v>
      </c>
      <c r="EF542" s="319">
        <v>0</v>
      </c>
      <c r="EG542" s="319">
        <v>50165.2</v>
      </c>
      <c r="EH542" s="319">
        <v>0</v>
      </c>
      <c r="EI542" s="319">
        <v>14410.01</v>
      </c>
      <c r="EJ542" s="319">
        <v>6150</v>
      </c>
      <c r="EK542" s="319">
        <v>0</v>
      </c>
      <c r="EL542" s="319">
        <v>0</v>
      </c>
      <c r="EM542" s="319">
        <v>0</v>
      </c>
      <c r="EN542" s="319">
        <v>400</v>
      </c>
      <c r="EO542" s="319">
        <v>13987</v>
      </c>
      <c r="EP542" s="319">
        <v>50450</v>
      </c>
      <c r="EQ542" s="319">
        <v>600</v>
      </c>
      <c r="ER542" s="319">
        <v>1650</v>
      </c>
      <c r="ES542" s="319">
        <v>550</v>
      </c>
      <c r="ET542" s="319">
        <v>10840</v>
      </c>
      <c r="EU542" s="319">
        <v>0</v>
      </c>
      <c r="EV542" s="319">
        <v>0</v>
      </c>
      <c r="EW542" s="319">
        <v>0</v>
      </c>
      <c r="EX542" s="319">
        <v>65732.600000000006</v>
      </c>
      <c r="EY542" s="319">
        <v>2071.6999999999998</v>
      </c>
      <c r="EZ542" s="319">
        <v>25652504.449999999</v>
      </c>
      <c r="FA542" s="319">
        <v>1170</v>
      </c>
      <c r="FB542" s="319">
        <v>3242</v>
      </c>
      <c r="FC542" s="319">
        <v>32410</v>
      </c>
      <c r="FD542" s="319">
        <v>0</v>
      </c>
      <c r="FE542" s="319">
        <v>139107.95000000001</v>
      </c>
      <c r="FF542" s="319">
        <v>300</v>
      </c>
      <c r="FG542" s="319">
        <v>30</v>
      </c>
      <c r="FH542" s="319">
        <v>29769</v>
      </c>
      <c r="FI542" s="319">
        <v>0</v>
      </c>
      <c r="FJ542" s="319">
        <v>18814.57</v>
      </c>
      <c r="FK542" s="319">
        <v>0</v>
      </c>
      <c r="FL542" s="319">
        <v>0</v>
      </c>
      <c r="FM542" s="319">
        <v>37379.1</v>
      </c>
      <c r="FN542" s="319">
        <v>0</v>
      </c>
      <c r="FO542" s="319">
        <v>50</v>
      </c>
      <c r="FP542" s="319">
        <v>0</v>
      </c>
      <c r="FQ542" s="319">
        <v>0</v>
      </c>
      <c r="FR542" s="319">
        <v>0</v>
      </c>
      <c r="FS542" s="319">
        <v>0</v>
      </c>
      <c r="FT542" s="319">
        <v>0</v>
      </c>
      <c r="FU542" s="319">
        <v>0</v>
      </c>
      <c r="FV542" s="319">
        <v>0</v>
      </c>
      <c r="FW542" s="319">
        <v>0</v>
      </c>
      <c r="FX542" s="319">
        <v>750</v>
      </c>
      <c r="FY542" s="319">
        <v>21002.75</v>
      </c>
      <c r="FZ542" s="319">
        <v>0</v>
      </c>
      <c r="GA542" s="319">
        <v>0</v>
      </c>
      <c r="GB542" s="319">
        <v>0</v>
      </c>
      <c r="GC542" s="319">
        <v>0</v>
      </c>
      <c r="GD542" s="319">
        <v>0</v>
      </c>
      <c r="GE542" s="319">
        <v>12120</v>
      </c>
      <c r="GF542" s="319">
        <v>11319.5</v>
      </c>
      <c r="GG542" s="319">
        <v>1200</v>
      </c>
      <c r="GH542" s="319">
        <v>0</v>
      </c>
      <c r="GI542" s="319">
        <v>18980</v>
      </c>
      <c r="GJ542" s="319">
        <v>0</v>
      </c>
      <c r="GK542" s="319">
        <v>0</v>
      </c>
      <c r="GL542" s="319">
        <v>1019.47</v>
      </c>
      <c r="GM542" s="319">
        <v>34208.1</v>
      </c>
      <c r="GN542" s="319">
        <v>3500</v>
      </c>
      <c r="GO542" s="319">
        <v>212451.96</v>
      </c>
      <c r="GP542" s="319">
        <v>0</v>
      </c>
      <c r="GQ542" s="319">
        <v>2113.15</v>
      </c>
      <c r="GR542" s="319">
        <v>40234.65</v>
      </c>
      <c r="GS542" s="319">
        <v>0</v>
      </c>
      <c r="GT542" s="319">
        <v>0</v>
      </c>
      <c r="GU542" s="319">
        <v>44660</v>
      </c>
      <c r="GV542" s="319">
        <v>0</v>
      </c>
      <c r="GW542" s="319">
        <v>0</v>
      </c>
      <c r="GX542" s="319">
        <v>213947.27</v>
      </c>
      <c r="GY542" s="319">
        <v>0</v>
      </c>
      <c r="GZ542" s="319">
        <v>10147.85</v>
      </c>
      <c r="HA542" s="319">
        <v>1020</v>
      </c>
      <c r="HB542" s="319">
        <v>0</v>
      </c>
      <c r="HC542" s="319">
        <v>45917.599999999999</v>
      </c>
      <c r="HD542" s="319">
        <v>0</v>
      </c>
      <c r="HE542" s="319">
        <v>1030</v>
      </c>
      <c r="HF542" s="319">
        <v>0</v>
      </c>
      <c r="HG542" s="319">
        <v>0</v>
      </c>
      <c r="HH542" s="319">
        <v>632263.68000000005</v>
      </c>
      <c r="HI542" s="319">
        <v>28072.400000000001</v>
      </c>
      <c r="HJ542" s="319">
        <v>11544.93</v>
      </c>
      <c r="HK542" s="319">
        <v>80</v>
      </c>
      <c r="HL542" s="319">
        <v>13484.15</v>
      </c>
      <c r="HM542" s="319">
        <v>550</v>
      </c>
      <c r="HN542" s="319">
        <v>6017.2</v>
      </c>
      <c r="HO542" s="319">
        <v>0</v>
      </c>
      <c r="HP542" s="319">
        <v>0</v>
      </c>
      <c r="HQ542" s="319">
        <v>0</v>
      </c>
      <c r="HR542" s="319">
        <v>139293.26999999999</v>
      </c>
      <c r="HS542" s="319">
        <v>0</v>
      </c>
      <c r="HT542" s="319">
        <v>0</v>
      </c>
      <c r="HU542" s="319">
        <v>0</v>
      </c>
      <c r="HV542" s="319">
        <v>0</v>
      </c>
      <c r="HW542" s="319">
        <v>0</v>
      </c>
      <c r="HX542" s="319">
        <v>0</v>
      </c>
      <c r="HY542" s="319">
        <v>149660.65</v>
      </c>
      <c r="HZ542" s="319">
        <v>8367.77</v>
      </c>
      <c r="IA542" s="319">
        <v>0</v>
      </c>
      <c r="IB542" s="319">
        <v>17368</v>
      </c>
      <c r="IC542" s="319">
        <v>147208.65</v>
      </c>
      <c r="ID542" s="319">
        <v>0</v>
      </c>
      <c r="IE542" s="319">
        <v>10613.72</v>
      </c>
      <c r="IF542" s="319">
        <v>2875</v>
      </c>
      <c r="IG542" s="319">
        <v>130</v>
      </c>
      <c r="IH542" s="319">
        <v>0</v>
      </c>
      <c r="II542" s="319">
        <v>0</v>
      </c>
      <c r="IJ542" s="319">
        <v>5810</v>
      </c>
      <c r="IK542" s="319">
        <v>0</v>
      </c>
      <c r="IL542" s="319">
        <v>0</v>
      </c>
      <c r="IM542" s="319">
        <v>0</v>
      </c>
      <c r="IN542" s="319">
        <v>78549.960000000006</v>
      </c>
      <c r="IO542" s="319">
        <v>34000</v>
      </c>
      <c r="IP542" s="319">
        <v>0</v>
      </c>
      <c r="IQ542" s="319">
        <v>0</v>
      </c>
      <c r="IR542" s="319">
        <v>60012.49</v>
      </c>
      <c r="IS542" s="319">
        <v>0</v>
      </c>
      <c r="IT542" s="319">
        <v>49192.05</v>
      </c>
      <c r="IU542" s="319">
        <v>0</v>
      </c>
      <c r="IV542" s="319">
        <v>0</v>
      </c>
      <c r="IW542" s="319">
        <v>1920</v>
      </c>
      <c r="IX542" s="319">
        <v>0</v>
      </c>
      <c r="IY542" s="319">
        <v>14836</v>
      </c>
      <c r="IZ542" s="319">
        <v>0</v>
      </c>
      <c r="JA542" s="319">
        <v>0</v>
      </c>
      <c r="JB542" s="319">
        <v>0</v>
      </c>
      <c r="JC542" s="319">
        <v>0</v>
      </c>
      <c r="JD542" s="319">
        <v>0</v>
      </c>
      <c r="JE542" s="319">
        <v>0</v>
      </c>
      <c r="JF542" s="319">
        <v>11275.66</v>
      </c>
      <c r="JG542" s="319">
        <v>540</v>
      </c>
      <c r="JH542" s="319">
        <v>0</v>
      </c>
      <c r="JI542" s="319">
        <v>8450</v>
      </c>
      <c r="JJ542" s="319">
        <v>0</v>
      </c>
      <c r="JK542" s="319">
        <v>0</v>
      </c>
      <c r="JL542" s="319">
        <v>250</v>
      </c>
      <c r="JM542" s="319">
        <v>0</v>
      </c>
      <c r="JN542" s="319">
        <v>0</v>
      </c>
      <c r="JO542" s="319">
        <v>5673.5</v>
      </c>
      <c r="JP542" s="319">
        <v>909</v>
      </c>
      <c r="JQ542" s="319">
        <v>0</v>
      </c>
      <c r="JR542" s="319">
        <v>0</v>
      </c>
      <c r="JS542" s="319">
        <v>130517.27</v>
      </c>
      <c r="JT542" s="319">
        <v>0</v>
      </c>
      <c r="JU542" s="319">
        <v>0</v>
      </c>
      <c r="JV542" s="319">
        <v>0</v>
      </c>
      <c r="JW542" s="319">
        <v>32594.6</v>
      </c>
      <c r="JX542" s="319">
        <v>8215</v>
      </c>
      <c r="JY542" s="319">
        <v>0</v>
      </c>
      <c r="JZ542" s="319">
        <v>0</v>
      </c>
      <c r="KA542" s="319">
        <v>734.15</v>
      </c>
      <c r="KB542" s="319">
        <v>0</v>
      </c>
      <c r="KC542" s="319">
        <v>2850</v>
      </c>
      <c r="KD542" s="319">
        <v>0</v>
      </c>
      <c r="KE542" s="319">
        <v>77120</v>
      </c>
      <c r="KF542" s="319">
        <v>0</v>
      </c>
      <c r="KG542" s="319">
        <v>0</v>
      </c>
      <c r="KH542" s="319">
        <v>0</v>
      </c>
      <c r="KI542" s="319">
        <v>1798</v>
      </c>
      <c r="KJ542" s="319">
        <v>0</v>
      </c>
      <c r="KK542" s="319">
        <v>0</v>
      </c>
      <c r="KL542" s="319">
        <v>150</v>
      </c>
      <c r="KM542" s="319">
        <v>0</v>
      </c>
      <c r="KN542" s="319">
        <v>0</v>
      </c>
      <c r="KO542" s="319">
        <v>20200</v>
      </c>
      <c r="KP542" s="319">
        <v>0</v>
      </c>
      <c r="KQ542" s="319">
        <v>4487307.32</v>
      </c>
      <c r="KR542" s="319">
        <v>103358.58</v>
      </c>
      <c r="KS542" s="318">
        <v>10140</v>
      </c>
      <c r="KU542" s="312">
        <v>43</v>
      </c>
      <c r="KV542" s="312">
        <v>437</v>
      </c>
      <c r="KY542" s="312" t="s">
        <v>943</v>
      </c>
    </row>
    <row r="543" spans="1:311" x14ac:dyDescent="0.25">
      <c r="A543" s="317">
        <v>2023</v>
      </c>
      <c r="B543" s="316" t="s">
        <v>849</v>
      </c>
      <c r="C543" s="316" t="s">
        <v>863</v>
      </c>
      <c r="D543" s="316" t="s">
        <v>862</v>
      </c>
      <c r="E543" s="316" t="s">
        <v>846</v>
      </c>
      <c r="F543" s="315">
        <v>852.75</v>
      </c>
      <c r="G543" s="315">
        <v>0</v>
      </c>
      <c r="H543" s="315">
        <v>12079.17</v>
      </c>
      <c r="I543" s="315">
        <v>9000.52</v>
      </c>
      <c r="J543" s="315">
        <v>931</v>
      </c>
      <c r="K543" s="315">
        <v>0</v>
      </c>
      <c r="L543" s="315">
        <v>32061.24</v>
      </c>
      <c r="M543" s="315">
        <v>1430.5</v>
      </c>
      <c r="N543" s="315">
        <v>157911.19</v>
      </c>
      <c r="O543" s="315">
        <v>15449.85</v>
      </c>
      <c r="P543" s="315">
        <v>20</v>
      </c>
      <c r="Q543" s="315">
        <v>0</v>
      </c>
      <c r="R543" s="315">
        <v>0</v>
      </c>
      <c r="S543" s="315">
        <v>0</v>
      </c>
      <c r="T543" s="315">
        <v>13379.45</v>
      </c>
      <c r="U543" s="315">
        <v>3450</v>
      </c>
      <c r="V543" s="315">
        <v>145295.72</v>
      </c>
      <c r="W543" s="315">
        <v>0</v>
      </c>
      <c r="X543" s="315">
        <v>375.2</v>
      </c>
      <c r="Y543" s="315">
        <v>22592.560000000001</v>
      </c>
      <c r="Z543" s="315">
        <v>0</v>
      </c>
      <c r="AA543" s="315">
        <v>31843.65</v>
      </c>
      <c r="AB543" s="315">
        <v>820.26</v>
      </c>
      <c r="AC543" s="315">
        <v>0</v>
      </c>
      <c r="AD543" s="315">
        <v>99046.25</v>
      </c>
      <c r="AE543" s="315">
        <v>0</v>
      </c>
      <c r="AF543" s="315">
        <v>3452.06</v>
      </c>
      <c r="AG543" s="315">
        <v>0</v>
      </c>
      <c r="AH543" s="315">
        <v>0</v>
      </c>
      <c r="AI543" s="315">
        <v>5556</v>
      </c>
      <c r="AJ543" s="315">
        <v>0</v>
      </c>
      <c r="AK543" s="315">
        <v>0</v>
      </c>
      <c r="AL543" s="315">
        <v>1290</v>
      </c>
      <c r="AM543" s="315">
        <v>137.1</v>
      </c>
      <c r="AN543" s="315">
        <v>0</v>
      </c>
      <c r="AO543" s="315">
        <v>0</v>
      </c>
      <c r="AP543" s="315">
        <v>200</v>
      </c>
      <c r="AQ543" s="315">
        <v>0</v>
      </c>
      <c r="AR543" s="315">
        <v>16144</v>
      </c>
      <c r="AS543" s="315">
        <v>430.25</v>
      </c>
      <c r="AT543" s="315">
        <v>900</v>
      </c>
      <c r="AU543" s="315">
        <v>350</v>
      </c>
      <c r="AV543" s="315">
        <v>0</v>
      </c>
      <c r="AW543" s="315">
        <v>5659.25</v>
      </c>
      <c r="AX543" s="315">
        <v>0</v>
      </c>
      <c r="AY543" s="315">
        <v>4381.25</v>
      </c>
      <c r="AZ543" s="315">
        <v>0</v>
      </c>
      <c r="BA543" s="315">
        <v>0</v>
      </c>
      <c r="BB543" s="315">
        <v>0</v>
      </c>
      <c r="BC543" s="315">
        <v>9395.86</v>
      </c>
      <c r="BD543" s="315">
        <v>34229.11</v>
      </c>
      <c r="BE543" s="315">
        <v>2820</v>
      </c>
      <c r="BF543" s="315">
        <v>26098.25</v>
      </c>
      <c r="BG543" s="315">
        <v>1013.56</v>
      </c>
      <c r="BH543" s="315">
        <v>367.3</v>
      </c>
      <c r="BI543" s="315">
        <v>29827.35</v>
      </c>
      <c r="BJ543" s="315">
        <v>0</v>
      </c>
      <c r="BK543" s="315">
        <v>0</v>
      </c>
      <c r="BL543" s="315">
        <v>321.55</v>
      </c>
      <c r="BM543" s="315">
        <v>0</v>
      </c>
      <c r="BN543" s="315">
        <v>68233.490000000005</v>
      </c>
      <c r="BO543" s="315">
        <v>2705.4</v>
      </c>
      <c r="BP543" s="315">
        <v>0</v>
      </c>
      <c r="BQ543" s="315">
        <v>0</v>
      </c>
      <c r="BR543" s="315">
        <v>11782.14</v>
      </c>
      <c r="BS543" s="315">
        <v>1800</v>
      </c>
      <c r="BT543" s="315">
        <v>100</v>
      </c>
      <c r="BU543" s="315">
        <v>5735.51</v>
      </c>
      <c r="BV543" s="315">
        <v>0</v>
      </c>
      <c r="BW543" s="315">
        <v>4245.5200000000004</v>
      </c>
      <c r="BX543" s="315">
        <v>0</v>
      </c>
      <c r="BY543" s="315">
        <v>501448.1</v>
      </c>
      <c r="BZ543" s="315">
        <v>0</v>
      </c>
      <c r="CA543" s="315">
        <v>0</v>
      </c>
      <c r="CB543" s="315">
        <v>0</v>
      </c>
      <c r="CC543" s="315">
        <v>0</v>
      </c>
      <c r="CD543" s="315">
        <v>0</v>
      </c>
      <c r="CE543" s="315">
        <v>289742.18</v>
      </c>
      <c r="CF543" s="315">
        <v>371809.4</v>
      </c>
      <c r="CG543" s="315">
        <v>9300</v>
      </c>
      <c r="CH543" s="315">
        <v>6792.3</v>
      </c>
      <c r="CI543" s="315">
        <v>24272.03</v>
      </c>
      <c r="CJ543" s="315">
        <v>0</v>
      </c>
      <c r="CK543" s="315">
        <v>0</v>
      </c>
      <c r="CL543" s="315">
        <v>0</v>
      </c>
      <c r="CM543" s="315">
        <v>0</v>
      </c>
      <c r="CN543" s="315">
        <v>0</v>
      </c>
      <c r="CO543" s="315">
        <v>82646.8</v>
      </c>
      <c r="CP543" s="315">
        <v>0</v>
      </c>
      <c r="CQ543" s="315">
        <v>0</v>
      </c>
      <c r="CR543" s="315">
        <v>0</v>
      </c>
      <c r="CS543" s="315">
        <v>135.75</v>
      </c>
      <c r="CT543" s="315">
        <v>9991.5499999999993</v>
      </c>
      <c r="CU543" s="315">
        <v>0</v>
      </c>
      <c r="CV543" s="315">
        <v>25533.200000000001</v>
      </c>
      <c r="CW543" s="315">
        <v>0</v>
      </c>
      <c r="CX543" s="315">
        <v>900</v>
      </c>
      <c r="CY543" s="315">
        <v>2015.95</v>
      </c>
      <c r="CZ543" s="315">
        <v>250785.2</v>
      </c>
      <c r="DA543" s="315">
        <v>0</v>
      </c>
      <c r="DB543" s="315">
        <v>6419.68</v>
      </c>
      <c r="DC543" s="315">
        <v>27006.15</v>
      </c>
      <c r="DD543" s="315">
        <v>88166.77</v>
      </c>
      <c r="DE543" s="315">
        <v>20220.8</v>
      </c>
      <c r="DF543" s="315">
        <v>0</v>
      </c>
      <c r="DG543" s="315">
        <v>0</v>
      </c>
      <c r="DH543" s="315">
        <v>2065.0700000000002</v>
      </c>
      <c r="DI543" s="315">
        <v>0</v>
      </c>
      <c r="DJ543" s="315">
        <v>10312.450000000001</v>
      </c>
      <c r="DK543" s="315">
        <v>850</v>
      </c>
      <c r="DL543" s="315">
        <v>8505.67</v>
      </c>
      <c r="DM543" s="315">
        <v>0</v>
      </c>
      <c r="DN543" s="315">
        <v>0</v>
      </c>
      <c r="DO543" s="315">
        <v>0</v>
      </c>
      <c r="DP543" s="315">
        <v>0</v>
      </c>
      <c r="DQ543" s="315">
        <v>589.62</v>
      </c>
      <c r="DR543" s="315">
        <v>0</v>
      </c>
      <c r="DS543" s="315">
        <v>52043</v>
      </c>
      <c r="DT543" s="315">
        <v>2074.52</v>
      </c>
      <c r="DU543" s="315">
        <v>0</v>
      </c>
      <c r="DV543" s="315">
        <v>0</v>
      </c>
      <c r="DW543" s="315">
        <v>2900</v>
      </c>
      <c r="DX543" s="315">
        <v>0</v>
      </c>
      <c r="DY543" s="315">
        <v>1875</v>
      </c>
      <c r="DZ543" s="315">
        <v>2000</v>
      </c>
      <c r="EA543" s="315">
        <v>280709.40000000002</v>
      </c>
      <c r="EB543" s="315">
        <v>0</v>
      </c>
      <c r="EC543" s="315">
        <v>547</v>
      </c>
      <c r="ED543" s="315">
        <v>0</v>
      </c>
      <c r="EE543" s="315">
        <v>0</v>
      </c>
      <c r="EF543" s="315">
        <v>1100.1300000000001</v>
      </c>
      <c r="EG543" s="315">
        <v>100500</v>
      </c>
      <c r="EH543" s="315">
        <v>0</v>
      </c>
      <c r="EI543" s="315">
        <v>16327.52</v>
      </c>
      <c r="EJ543" s="315">
        <v>0</v>
      </c>
      <c r="EK543" s="315">
        <v>0</v>
      </c>
      <c r="EL543" s="315">
        <v>751.7</v>
      </c>
      <c r="EM543" s="315">
        <v>3803.42</v>
      </c>
      <c r="EN543" s="315">
        <v>3499.3</v>
      </c>
      <c r="EO543" s="315">
        <v>0</v>
      </c>
      <c r="EP543" s="315">
        <v>45200</v>
      </c>
      <c r="EQ543" s="315">
        <v>0</v>
      </c>
      <c r="ER543" s="315">
        <v>0</v>
      </c>
      <c r="ES543" s="315">
        <v>0</v>
      </c>
      <c r="ET543" s="315">
        <v>0</v>
      </c>
      <c r="EU543" s="315">
        <v>11412.38</v>
      </c>
      <c r="EV543" s="315">
        <v>59.3</v>
      </c>
      <c r="EW543" s="315">
        <v>0</v>
      </c>
      <c r="EX543" s="315">
        <v>33801.199999999997</v>
      </c>
      <c r="EY543" s="315">
        <v>192315.31</v>
      </c>
      <c r="EZ543" s="315">
        <v>48869335.149999999</v>
      </c>
      <c r="FA543" s="315">
        <v>23412.69</v>
      </c>
      <c r="FB543" s="315">
        <v>11869.73</v>
      </c>
      <c r="FC543" s="315">
        <v>11213.6</v>
      </c>
      <c r="FD543" s="315">
        <v>0</v>
      </c>
      <c r="FE543" s="315">
        <v>0</v>
      </c>
      <c r="FF543" s="315">
        <v>0</v>
      </c>
      <c r="FG543" s="315">
        <v>0</v>
      </c>
      <c r="FH543" s="315">
        <v>92355.4</v>
      </c>
      <c r="FI543" s="315">
        <v>0</v>
      </c>
      <c r="FJ543" s="315">
        <v>600</v>
      </c>
      <c r="FK543" s="315">
        <v>0</v>
      </c>
      <c r="FL543" s="315">
        <v>606</v>
      </c>
      <c r="FM543" s="315">
        <v>0</v>
      </c>
      <c r="FN543" s="315">
        <v>11945.08</v>
      </c>
      <c r="FO543" s="315">
        <v>3364</v>
      </c>
      <c r="FP543" s="315">
        <v>253.7</v>
      </c>
      <c r="FQ543" s="315">
        <v>0</v>
      </c>
      <c r="FR543" s="315">
        <v>29900</v>
      </c>
      <c r="FS543" s="315">
        <v>0</v>
      </c>
      <c r="FT543" s="315">
        <v>0</v>
      </c>
      <c r="FU543" s="315">
        <v>0</v>
      </c>
      <c r="FV543" s="315">
        <v>0</v>
      </c>
      <c r="FW543" s="315">
        <v>0</v>
      </c>
      <c r="FX543" s="315">
        <v>2.89</v>
      </c>
      <c r="FY543" s="315">
        <v>6500</v>
      </c>
      <c r="FZ543" s="315">
        <v>0</v>
      </c>
      <c r="GA543" s="315">
        <v>0</v>
      </c>
      <c r="GB543" s="315">
        <v>0</v>
      </c>
      <c r="GC543" s="315">
        <v>0</v>
      </c>
      <c r="GD543" s="315">
        <v>0</v>
      </c>
      <c r="GE543" s="315">
        <v>7461.2</v>
      </c>
      <c r="GF543" s="315">
        <v>0</v>
      </c>
      <c r="GG543" s="315">
        <v>7804.46</v>
      </c>
      <c r="GH543" s="315">
        <v>0</v>
      </c>
      <c r="GI543" s="315">
        <v>0</v>
      </c>
      <c r="GJ543" s="315">
        <v>0</v>
      </c>
      <c r="GK543" s="315">
        <v>404104.5</v>
      </c>
      <c r="GL543" s="315">
        <v>0</v>
      </c>
      <c r="GM543" s="315">
        <v>3470030.28</v>
      </c>
      <c r="GN543" s="315">
        <v>200</v>
      </c>
      <c r="GO543" s="315">
        <v>356.78</v>
      </c>
      <c r="GP543" s="315">
        <v>0</v>
      </c>
      <c r="GQ543" s="315">
        <v>0</v>
      </c>
      <c r="GR543" s="315">
        <v>18943</v>
      </c>
      <c r="GS543" s="315">
        <v>4234807.74</v>
      </c>
      <c r="GT543" s="315">
        <v>0</v>
      </c>
      <c r="GU543" s="315">
        <v>50081.56</v>
      </c>
      <c r="GV543" s="315">
        <v>0</v>
      </c>
      <c r="GW543" s="315">
        <v>0</v>
      </c>
      <c r="GX543" s="315">
        <v>0</v>
      </c>
      <c r="GY543" s="315">
        <v>0</v>
      </c>
      <c r="GZ543" s="315">
        <v>0</v>
      </c>
      <c r="HA543" s="315">
        <v>0</v>
      </c>
      <c r="HB543" s="315">
        <v>0</v>
      </c>
      <c r="HC543" s="315">
        <v>0</v>
      </c>
      <c r="HD543" s="315">
        <v>0</v>
      </c>
      <c r="HE543" s="315">
        <v>1270</v>
      </c>
      <c r="HF543" s="315">
        <v>0</v>
      </c>
      <c r="HG543" s="315">
        <v>28536.78</v>
      </c>
      <c r="HH543" s="315">
        <v>15850</v>
      </c>
      <c r="HI543" s="315">
        <v>53648.05</v>
      </c>
      <c r="HJ543" s="315">
        <v>5293</v>
      </c>
      <c r="HK543" s="315">
        <v>168</v>
      </c>
      <c r="HL543" s="315">
        <v>0</v>
      </c>
      <c r="HM543" s="315">
        <v>206.63</v>
      </c>
      <c r="HN543" s="315">
        <v>47300</v>
      </c>
      <c r="HO543" s="315">
        <v>0</v>
      </c>
      <c r="HP543" s="315">
        <v>0</v>
      </c>
      <c r="HQ543" s="315">
        <v>0</v>
      </c>
      <c r="HR543" s="315">
        <v>132997.96</v>
      </c>
      <c r="HS543" s="315">
        <v>0</v>
      </c>
      <c r="HT543" s="315">
        <v>2326179.69</v>
      </c>
      <c r="HU543" s="315">
        <v>0</v>
      </c>
      <c r="HV543" s="315">
        <v>0</v>
      </c>
      <c r="HW543" s="315">
        <v>1459127.71</v>
      </c>
      <c r="HX543" s="315">
        <v>0</v>
      </c>
      <c r="HY543" s="315">
        <v>108790.3</v>
      </c>
      <c r="HZ543" s="315">
        <v>0</v>
      </c>
      <c r="IA543" s="315">
        <v>0</v>
      </c>
      <c r="IB543" s="315">
        <v>4905.2</v>
      </c>
      <c r="IC543" s="315">
        <v>96491.42</v>
      </c>
      <c r="ID543" s="315">
        <v>0</v>
      </c>
      <c r="IE543" s="315">
        <v>8874.8799999999992</v>
      </c>
      <c r="IF543" s="315">
        <v>7296.35</v>
      </c>
      <c r="IG543" s="315">
        <v>3659.4</v>
      </c>
      <c r="IH543" s="315">
        <v>0</v>
      </c>
      <c r="II543" s="315">
        <v>21500</v>
      </c>
      <c r="IJ543" s="315">
        <v>0</v>
      </c>
      <c r="IK543" s="315">
        <v>0</v>
      </c>
      <c r="IL543" s="315">
        <v>22386.19</v>
      </c>
      <c r="IM543" s="315">
        <v>0</v>
      </c>
      <c r="IN543" s="315">
        <v>15036</v>
      </c>
      <c r="IO543" s="315">
        <v>1900</v>
      </c>
      <c r="IP543" s="315">
        <v>0</v>
      </c>
      <c r="IQ543" s="315">
        <v>0</v>
      </c>
      <c r="IR543" s="315">
        <v>391486.22</v>
      </c>
      <c r="IS543" s="315">
        <v>19090</v>
      </c>
      <c r="IT543" s="315">
        <v>35658.519999999997</v>
      </c>
      <c r="IU543" s="315">
        <v>250</v>
      </c>
      <c r="IV543" s="315">
        <v>0</v>
      </c>
      <c r="IW543" s="315">
        <v>0</v>
      </c>
      <c r="IX543" s="315">
        <v>0</v>
      </c>
      <c r="IY543" s="315">
        <v>0</v>
      </c>
      <c r="IZ543" s="315">
        <v>0</v>
      </c>
      <c r="JA543" s="315">
        <v>0</v>
      </c>
      <c r="JB543" s="315">
        <v>0</v>
      </c>
      <c r="JC543" s="315">
        <v>1312.2</v>
      </c>
      <c r="JD543" s="315">
        <v>0</v>
      </c>
      <c r="JE543" s="315">
        <v>18.5</v>
      </c>
      <c r="JF543" s="315">
        <v>7400</v>
      </c>
      <c r="JG543" s="315">
        <v>373.25</v>
      </c>
      <c r="JH543" s="315">
        <v>0</v>
      </c>
      <c r="JI543" s="315">
        <v>0</v>
      </c>
      <c r="JJ543" s="315">
        <v>2465.94</v>
      </c>
      <c r="JK543" s="315">
        <v>120</v>
      </c>
      <c r="JL543" s="315">
        <v>0</v>
      </c>
      <c r="JM543" s="315">
        <v>0</v>
      </c>
      <c r="JN543" s="315">
        <v>0</v>
      </c>
      <c r="JO543" s="315">
        <v>52331.199999999997</v>
      </c>
      <c r="JP543" s="315">
        <v>0</v>
      </c>
      <c r="JQ543" s="315">
        <v>0</v>
      </c>
      <c r="JR543" s="315">
        <v>0</v>
      </c>
      <c r="JS543" s="315">
        <v>5082.6499999999996</v>
      </c>
      <c r="JT543" s="315">
        <v>13507.79</v>
      </c>
      <c r="JU543" s="315">
        <v>1000</v>
      </c>
      <c r="JV543" s="315">
        <v>475060.07</v>
      </c>
      <c r="JW543" s="315">
        <v>16625.95</v>
      </c>
      <c r="JX543" s="315">
        <v>12.01</v>
      </c>
      <c r="JY543" s="315">
        <v>2258.75</v>
      </c>
      <c r="JZ543" s="315">
        <v>0</v>
      </c>
      <c r="KA543" s="315">
        <v>48</v>
      </c>
      <c r="KB543" s="315">
        <v>7009.21</v>
      </c>
      <c r="KC543" s="315">
        <v>1914.5</v>
      </c>
      <c r="KD543" s="315">
        <v>0</v>
      </c>
      <c r="KE543" s="315">
        <v>0</v>
      </c>
      <c r="KF543" s="315">
        <v>34218.21</v>
      </c>
      <c r="KG543" s="315">
        <v>0</v>
      </c>
      <c r="KH543" s="315">
        <v>447.3</v>
      </c>
      <c r="KI543" s="315">
        <v>0</v>
      </c>
      <c r="KJ543" s="315">
        <v>350</v>
      </c>
      <c r="KK543" s="315">
        <v>234.36</v>
      </c>
      <c r="KL543" s="315">
        <v>0</v>
      </c>
      <c r="KM543" s="315">
        <v>0</v>
      </c>
      <c r="KN543" s="315">
        <v>2851.4</v>
      </c>
      <c r="KO543" s="315">
        <v>0</v>
      </c>
      <c r="KP543" s="315">
        <v>2990.6</v>
      </c>
      <c r="KQ543" s="315">
        <v>950522.68</v>
      </c>
      <c r="KR543" s="315">
        <v>0</v>
      </c>
      <c r="KS543" s="314">
        <v>0</v>
      </c>
      <c r="KU543" s="312">
        <v>43</v>
      </c>
      <c r="KV543" s="312">
        <v>439</v>
      </c>
      <c r="KY543" s="312" t="s">
        <v>943</v>
      </c>
    </row>
    <row r="544" spans="1:311" x14ac:dyDescent="0.25">
      <c r="A544" s="321">
        <v>2023</v>
      </c>
      <c r="B544" s="320" t="s">
        <v>849</v>
      </c>
      <c r="C544" s="320" t="s">
        <v>860</v>
      </c>
      <c r="D544" s="320" t="s">
        <v>861</v>
      </c>
      <c r="E544" s="320" t="s">
        <v>846</v>
      </c>
      <c r="F544" s="319">
        <v>323701.95</v>
      </c>
      <c r="G544" s="319">
        <v>2746.7</v>
      </c>
      <c r="H544" s="319">
        <v>484881.45</v>
      </c>
      <c r="I544" s="319">
        <v>190968.2</v>
      </c>
      <c r="J544" s="319">
        <v>36661.800000000003</v>
      </c>
      <c r="K544" s="319">
        <v>70054.8</v>
      </c>
      <c r="L544" s="319">
        <v>562419.30000000005</v>
      </c>
      <c r="M544" s="319">
        <v>584634.5</v>
      </c>
      <c r="N544" s="319">
        <v>1679477.8</v>
      </c>
      <c r="O544" s="319">
        <v>64530.8</v>
      </c>
      <c r="P544" s="319">
        <v>33407.949999999997</v>
      </c>
      <c r="Q544" s="319">
        <v>75780.100000000006</v>
      </c>
      <c r="R544" s="319">
        <v>199538.3</v>
      </c>
      <c r="S544" s="319">
        <v>918.15</v>
      </c>
      <c r="T544" s="319">
        <v>104117.5</v>
      </c>
      <c r="U544" s="319">
        <v>504192.7</v>
      </c>
      <c r="V544" s="319">
        <v>452687.25</v>
      </c>
      <c r="W544" s="319">
        <v>19525</v>
      </c>
      <c r="X544" s="319">
        <v>58884.15</v>
      </c>
      <c r="Y544" s="319">
        <v>125.15</v>
      </c>
      <c r="Z544" s="319">
        <v>43668.800000000003</v>
      </c>
      <c r="AA544" s="319">
        <v>374067.75</v>
      </c>
      <c r="AB544" s="319">
        <v>310713.40000000002</v>
      </c>
      <c r="AC544" s="319">
        <v>51364.25</v>
      </c>
      <c r="AD544" s="319">
        <v>2137528.4500000002</v>
      </c>
      <c r="AE544" s="319">
        <v>7233.15</v>
      </c>
      <c r="AF544" s="319">
        <v>150609.95000000001</v>
      </c>
      <c r="AG544" s="319">
        <v>56883.5</v>
      </c>
      <c r="AH544" s="319">
        <v>27123.05</v>
      </c>
      <c r="AI544" s="319">
        <v>101998.39999999999</v>
      </c>
      <c r="AJ544" s="319">
        <v>363613.2</v>
      </c>
      <c r="AK544" s="319">
        <v>39927.65</v>
      </c>
      <c r="AL544" s="319">
        <v>1397870.25</v>
      </c>
      <c r="AM544" s="319">
        <v>63112.3</v>
      </c>
      <c r="AN544" s="319">
        <v>76915.350000000006</v>
      </c>
      <c r="AO544" s="319">
        <v>52659.6</v>
      </c>
      <c r="AP544" s="319">
        <v>89231.45</v>
      </c>
      <c r="AQ544" s="319">
        <v>79.650000000000006</v>
      </c>
      <c r="AR544" s="319">
        <v>7618.5</v>
      </c>
      <c r="AS544" s="319">
        <v>202555.43</v>
      </c>
      <c r="AT544" s="319">
        <v>11180.35</v>
      </c>
      <c r="AU544" s="319">
        <v>111667.15</v>
      </c>
      <c r="AV544" s="319">
        <v>18930.25</v>
      </c>
      <c r="AW544" s="319">
        <v>1981911.2</v>
      </c>
      <c r="AX544" s="319">
        <v>9252.4</v>
      </c>
      <c r="AY544" s="319">
        <v>15874.35</v>
      </c>
      <c r="AZ544" s="319">
        <v>76565.399999999994</v>
      </c>
      <c r="BA544" s="319">
        <v>22551.8</v>
      </c>
      <c r="BB544" s="319">
        <v>0</v>
      </c>
      <c r="BC544" s="319">
        <v>397794.2</v>
      </c>
      <c r="BD544" s="319">
        <v>525010.80000000005</v>
      </c>
      <c r="BE544" s="319">
        <v>155907.70000000001</v>
      </c>
      <c r="BF544" s="319">
        <v>185988.75</v>
      </c>
      <c r="BG544" s="319">
        <v>0</v>
      </c>
      <c r="BH544" s="319">
        <v>0</v>
      </c>
      <c r="BI544" s="319">
        <v>575519.65</v>
      </c>
      <c r="BJ544" s="319">
        <v>0</v>
      </c>
      <c r="BK544" s="319">
        <v>410318.1</v>
      </c>
      <c r="BL544" s="319">
        <v>0</v>
      </c>
      <c r="BM544" s="319">
        <v>40821.199999999997</v>
      </c>
      <c r="BN544" s="319">
        <v>742662.4</v>
      </c>
      <c r="BO544" s="319">
        <v>101215.05</v>
      </c>
      <c r="BP544" s="319">
        <v>8952.9</v>
      </c>
      <c r="BQ544" s="319">
        <v>30969.15</v>
      </c>
      <c r="BR544" s="319">
        <v>51051.95</v>
      </c>
      <c r="BS544" s="319">
        <v>203507</v>
      </c>
      <c r="BT544" s="319">
        <v>37829.15</v>
      </c>
      <c r="BU544" s="319">
        <v>23988.45</v>
      </c>
      <c r="BV544" s="319">
        <v>80619</v>
      </c>
      <c r="BW544" s="319">
        <v>597440.4</v>
      </c>
      <c r="BX544" s="319">
        <v>140139.39000000001</v>
      </c>
      <c r="BY544" s="319">
        <v>1279801.45</v>
      </c>
      <c r="BZ544" s="319">
        <v>56238.5</v>
      </c>
      <c r="CA544" s="319">
        <v>55329.599999999999</v>
      </c>
      <c r="CB544" s="319">
        <v>44760.9</v>
      </c>
      <c r="CC544" s="319">
        <v>132952.65</v>
      </c>
      <c r="CD544" s="319">
        <v>516783.1</v>
      </c>
      <c r="CE544" s="319">
        <v>408461.8</v>
      </c>
      <c r="CF544" s="319">
        <v>476791.3</v>
      </c>
      <c r="CG544" s="319">
        <v>945603.7</v>
      </c>
      <c r="CH544" s="319">
        <v>262708.55</v>
      </c>
      <c r="CI544" s="319">
        <v>428784.25</v>
      </c>
      <c r="CJ544" s="319">
        <v>22486.55</v>
      </c>
      <c r="CK544" s="319">
        <v>303111.75</v>
      </c>
      <c r="CL544" s="319">
        <v>55701.85</v>
      </c>
      <c r="CM544" s="319">
        <v>11576.9</v>
      </c>
      <c r="CN544" s="319">
        <v>206048.65</v>
      </c>
      <c r="CO544" s="319">
        <v>330713.25</v>
      </c>
      <c r="CP544" s="319">
        <v>97576.4</v>
      </c>
      <c r="CQ544" s="319">
        <v>146586.75</v>
      </c>
      <c r="CR544" s="319">
        <v>0</v>
      </c>
      <c r="CS544" s="319">
        <v>175720.55</v>
      </c>
      <c r="CT544" s="319">
        <v>169711.4</v>
      </c>
      <c r="CU544" s="319">
        <v>39587.75</v>
      </c>
      <c r="CV544" s="319">
        <v>12120.9</v>
      </c>
      <c r="CW544" s="319">
        <v>93090.7</v>
      </c>
      <c r="CX544" s="319">
        <v>251317.35</v>
      </c>
      <c r="CY544" s="319">
        <v>162924.29999999999</v>
      </c>
      <c r="CZ544" s="319">
        <v>696432.2</v>
      </c>
      <c r="DA544" s="319">
        <v>369410.65</v>
      </c>
      <c r="DB544" s="319">
        <v>353736.4</v>
      </c>
      <c r="DC544" s="319">
        <v>75079.75</v>
      </c>
      <c r="DD544" s="319">
        <v>3778114.25</v>
      </c>
      <c r="DE544" s="319">
        <v>1070858.5</v>
      </c>
      <c r="DF544" s="319">
        <v>12419.8</v>
      </c>
      <c r="DG544" s="319">
        <v>93509.5</v>
      </c>
      <c r="DH544" s="319">
        <v>136875.65</v>
      </c>
      <c r="DI544" s="319">
        <v>157252.25</v>
      </c>
      <c r="DJ544" s="319">
        <v>634951.5</v>
      </c>
      <c r="DK544" s="319">
        <v>161615.65</v>
      </c>
      <c r="DL544" s="319">
        <v>17432.099999999999</v>
      </c>
      <c r="DM544" s="319">
        <v>220805.1</v>
      </c>
      <c r="DN544" s="319">
        <v>7415.1</v>
      </c>
      <c r="DO544" s="319">
        <v>89118.6</v>
      </c>
      <c r="DP544" s="319">
        <v>0</v>
      </c>
      <c r="DQ544" s="319">
        <v>12761.1</v>
      </c>
      <c r="DR544" s="319">
        <v>150084.5</v>
      </c>
      <c r="DS544" s="319">
        <v>959479.3</v>
      </c>
      <c r="DT544" s="319">
        <v>291007.59999999998</v>
      </c>
      <c r="DU544" s="319">
        <v>419638.5</v>
      </c>
      <c r="DV544" s="319">
        <v>39904.75</v>
      </c>
      <c r="DW544" s="319">
        <v>89493.9</v>
      </c>
      <c r="DX544" s="319">
        <v>152283.20000000001</v>
      </c>
      <c r="DY544" s="319">
        <v>273856.90000000002</v>
      </c>
      <c r="DZ544" s="319">
        <v>231799.6</v>
      </c>
      <c r="EA544" s="319">
        <v>1148211.05</v>
      </c>
      <c r="EB544" s="319">
        <v>93735.8</v>
      </c>
      <c r="EC544" s="319">
        <v>45306.3</v>
      </c>
      <c r="ED544" s="319">
        <v>26992.6</v>
      </c>
      <c r="EE544" s="319">
        <v>67563.399999999994</v>
      </c>
      <c r="EF544" s="319">
        <v>0</v>
      </c>
      <c r="EG544" s="319">
        <v>216036.5</v>
      </c>
      <c r="EH544" s="319">
        <v>110260.75</v>
      </c>
      <c r="EI544" s="319">
        <v>560604.9</v>
      </c>
      <c r="EJ544" s="319">
        <v>472194.7</v>
      </c>
      <c r="EK544" s="319">
        <v>74628.850000000006</v>
      </c>
      <c r="EL544" s="319">
        <v>44354.05</v>
      </c>
      <c r="EM544" s="319">
        <v>354227.65</v>
      </c>
      <c r="EN544" s="319">
        <v>59637.9</v>
      </c>
      <c r="EO544" s="319">
        <v>308363.5</v>
      </c>
      <c r="EP544" s="319">
        <v>238497.1</v>
      </c>
      <c r="EQ544" s="319">
        <v>14595.3</v>
      </c>
      <c r="ER544" s="319">
        <v>57454.55</v>
      </c>
      <c r="ES544" s="319">
        <v>0</v>
      </c>
      <c r="ET544" s="319">
        <v>64651.85</v>
      </c>
      <c r="EU544" s="319">
        <v>57661.15</v>
      </c>
      <c r="EV544" s="319">
        <v>25238.65</v>
      </c>
      <c r="EW544" s="319">
        <v>91017.5</v>
      </c>
      <c r="EX544" s="319">
        <v>149849.4</v>
      </c>
      <c r="EY544" s="319">
        <v>1092119.3</v>
      </c>
      <c r="EZ544" s="319">
        <v>9999543.5</v>
      </c>
      <c r="FA544" s="319">
        <v>131444.35</v>
      </c>
      <c r="FB544" s="319">
        <v>400342.8</v>
      </c>
      <c r="FC544" s="319">
        <v>437772.65</v>
      </c>
      <c r="FD544" s="319">
        <v>31858.95</v>
      </c>
      <c r="FE544" s="319">
        <v>2256280.6</v>
      </c>
      <c r="FF544" s="319">
        <v>188113.3</v>
      </c>
      <c r="FG544" s="319">
        <v>6528.25</v>
      </c>
      <c r="FH544" s="319">
        <v>499042.15</v>
      </c>
      <c r="FI544" s="319">
        <v>3626.3</v>
      </c>
      <c r="FJ544" s="319">
        <v>402913.9</v>
      </c>
      <c r="FK544" s="319">
        <v>24782.15</v>
      </c>
      <c r="FL544" s="319">
        <v>0</v>
      </c>
      <c r="FM544" s="319">
        <v>215754.35</v>
      </c>
      <c r="FN544" s="319">
        <v>55162.9</v>
      </c>
      <c r="FO544" s="319">
        <v>217716.2</v>
      </c>
      <c r="FP544" s="319">
        <v>7956.1</v>
      </c>
      <c r="FQ544" s="319">
        <v>94866</v>
      </c>
      <c r="FR544" s="319">
        <v>2490333.0499999998</v>
      </c>
      <c r="FS544" s="319">
        <v>46966.9</v>
      </c>
      <c r="FT544" s="319">
        <v>30021.95</v>
      </c>
      <c r="FU544" s="319">
        <v>84062.85</v>
      </c>
      <c r="FV544" s="319">
        <v>42182.25</v>
      </c>
      <c r="FW544" s="319">
        <v>7976.4</v>
      </c>
      <c r="FX544" s="319">
        <v>211822.95</v>
      </c>
      <c r="FY544" s="319">
        <v>606564.75</v>
      </c>
      <c r="FZ544" s="319">
        <v>748.8</v>
      </c>
      <c r="GA544" s="319">
        <v>0</v>
      </c>
      <c r="GB544" s="319">
        <v>2368.15</v>
      </c>
      <c r="GC544" s="319">
        <v>3046.85</v>
      </c>
      <c r="GD544" s="319">
        <v>36276.35</v>
      </c>
      <c r="GE544" s="319">
        <v>358266</v>
      </c>
      <c r="GF544" s="319">
        <v>445080.45</v>
      </c>
      <c r="GG544" s="319">
        <v>228261.5</v>
      </c>
      <c r="GH544" s="319">
        <v>12585.1</v>
      </c>
      <c r="GI544" s="319">
        <v>121607.3</v>
      </c>
      <c r="GJ544" s="319">
        <v>121329.75</v>
      </c>
      <c r="GK544" s="319">
        <v>2833495.6</v>
      </c>
      <c r="GL544" s="319">
        <v>86714.15</v>
      </c>
      <c r="GM544" s="319">
        <v>2371768.2000000002</v>
      </c>
      <c r="GN544" s="319">
        <v>176736.75</v>
      </c>
      <c r="GO544" s="319">
        <v>605449.25</v>
      </c>
      <c r="GP544" s="319">
        <v>0</v>
      </c>
      <c r="GQ544" s="319">
        <v>0</v>
      </c>
      <c r="GR544" s="319">
        <v>343127.05</v>
      </c>
      <c r="GS544" s="319">
        <v>3840858.45</v>
      </c>
      <c r="GT544" s="319">
        <v>61251.9</v>
      </c>
      <c r="GU544" s="319">
        <v>1835836.75</v>
      </c>
      <c r="GV544" s="319">
        <v>8384.25</v>
      </c>
      <c r="GW544" s="319">
        <v>0</v>
      </c>
      <c r="GX544" s="319">
        <v>416836.8</v>
      </c>
      <c r="GY544" s="319">
        <v>27562.25</v>
      </c>
      <c r="GZ544" s="319">
        <v>238174</v>
      </c>
      <c r="HA544" s="319">
        <v>437485.05</v>
      </c>
      <c r="HB544" s="319">
        <v>0</v>
      </c>
      <c r="HC544" s="319">
        <v>448436.25</v>
      </c>
      <c r="HD544" s="319">
        <v>46634.85</v>
      </c>
      <c r="HE544" s="319">
        <v>17169.18</v>
      </c>
      <c r="HF544" s="319">
        <v>9535</v>
      </c>
      <c r="HG544" s="319">
        <v>447269.35</v>
      </c>
      <c r="HH544" s="319">
        <v>501287.2</v>
      </c>
      <c r="HI544" s="319">
        <v>472119.1</v>
      </c>
      <c r="HJ544" s="319">
        <v>152281.15</v>
      </c>
      <c r="HK544" s="319">
        <v>121503.1</v>
      </c>
      <c r="HL544" s="319">
        <v>273198.40000000002</v>
      </c>
      <c r="HM544" s="319">
        <v>101843.45</v>
      </c>
      <c r="HN544" s="319">
        <v>61732.4</v>
      </c>
      <c r="HO544" s="319">
        <v>98347.9</v>
      </c>
      <c r="HP544" s="319">
        <v>1695267.65</v>
      </c>
      <c r="HQ544" s="319">
        <v>672.7</v>
      </c>
      <c r="HR544" s="319">
        <v>570501.44999999995</v>
      </c>
      <c r="HS544" s="319">
        <v>33354.35</v>
      </c>
      <c r="HT544" s="319">
        <v>2571101.85</v>
      </c>
      <c r="HU544" s="319">
        <v>48862.1</v>
      </c>
      <c r="HV544" s="319">
        <v>626905.05000000005</v>
      </c>
      <c r="HW544" s="319">
        <v>3199467.5</v>
      </c>
      <c r="HX544" s="319">
        <v>44562.85</v>
      </c>
      <c r="HY544" s="319">
        <v>5688723.04</v>
      </c>
      <c r="HZ544" s="319">
        <v>19536</v>
      </c>
      <c r="IA544" s="319">
        <v>15777.85</v>
      </c>
      <c r="IB544" s="319">
        <v>48667.15</v>
      </c>
      <c r="IC544" s="319">
        <v>594816.25</v>
      </c>
      <c r="ID544" s="319">
        <v>85686.8</v>
      </c>
      <c r="IE544" s="319">
        <v>166536.65</v>
      </c>
      <c r="IF544" s="319">
        <v>0</v>
      </c>
      <c r="IG544" s="319">
        <v>32493.1</v>
      </c>
      <c r="IH544" s="319">
        <v>0</v>
      </c>
      <c r="II544" s="319">
        <v>62251.7</v>
      </c>
      <c r="IJ544" s="319">
        <v>1026817.8</v>
      </c>
      <c r="IK544" s="319">
        <v>2558.8000000000002</v>
      </c>
      <c r="IL544" s="319">
        <v>1590.4</v>
      </c>
      <c r="IM544" s="319">
        <v>115960.6</v>
      </c>
      <c r="IN544" s="319">
        <v>701814.7</v>
      </c>
      <c r="IO544" s="319">
        <v>189163</v>
      </c>
      <c r="IP544" s="319">
        <v>295073.90000000002</v>
      </c>
      <c r="IQ544" s="319">
        <v>113.25</v>
      </c>
      <c r="IR544" s="319">
        <v>678284.4</v>
      </c>
      <c r="IS544" s="319">
        <v>1731174.15</v>
      </c>
      <c r="IT544" s="319">
        <v>227161.19</v>
      </c>
      <c r="IU544" s="319">
        <v>0</v>
      </c>
      <c r="IV544" s="319">
        <v>688752.8</v>
      </c>
      <c r="IW544" s="319">
        <v>52315.95</v>
      </c>
      <c r="IX544" s="319">
        <v>15250.05</v>
      </c>
      <c r="IY544" s="319">
        <v>231824.5</v>
      </c>
      <c r="IZ544" s="319">
        <v>74173.55</v>
      </c>
      <c r="JA544" s="319">
        <v>20701.650000000001</v>
      </c>
      <c r="JB544" s="319">
        <v>132029.85</v>
      </c>
      <c r="JC544" s="319">
        <v>170758.8</v>
      </c>
      <c r="JD544" s="319">
        <v>44332.65</v>
      </c>
      <c r="JE544" s="319">
        <v>3864.7</v>
      </c>
      <c r="JF544" s="319">
        <v>485287.05</v>
      </c>
      <c r="JG544" s="319">
        <v>46016.55</v>
      </c>
      <c r="JH544" s="319">
        <v>72368.7</v>
      </c>
      <c r="JI544" s="319">
        <v>412696.95</v>
      </c>
      <c r="JJ544" s="319">
        <v>241524.3</v>
      </c>
      <c r="JK544" s="319">
        <v>0</v>
      </c>
      <c r="JL544" s="319">
        <v>87137.1</v>
      </c>
      <c r="JM544" s="319">
        <v>0</v>
      </c>
      <c r="JN544" s="319">
        <v>13734</v>
      </c>
      <c r="JO544" s="319">
        <v>262918.65000000002</v>
      </c>
      <c r="JP544" s="319">
        <v>76610.7</v>
      </c>
      <c r="JQ544" s="319">
        <v>93828.5</v>
      </c>
      <c r="JR544" s="319">
        <v>22712.65</v>
      </c>
      <c r="JS544" s="319">
        <v>198241.6</v>
      </c>
      <c r="JT544" s="319">
        <v>137244.15</v>
      </c>
      <c r="JU544" s="319">
        <v>57.55</v>
      </c>
      <c r="JV544" s="319">
        <v>2933417.7</v>
      </c>
      <c r="JW544" s="319">
        <v>288570.05</v>
      </c>
      <c r="JX544" s="319">
        <v>346027.45</v>
      </c>
      <c r="JY544" s="319">
        <v>16426</v>
      </c>
      <c r="JZ544" s="319">
        <v>14857.95</v>
      </c>
      <c r="KA544" s="319">
        <v>105355.65</v>
      </c>
      <c r="KB544" s="319">
        <v>72217.45</v>
      </c>
      <c r="KC544" s="319">
        <v>7851.85</v>
      </c>
      <c r="KD544" s="319">
        <v>31278.55</v>
      </c>
      <c r="KE544" s="319">
        <v>438406.65</v>
      </c>
      <c r="KF544" s="319">
        <v>10143.200000000001</v>
      </c>
      <c r="KG544" s="319">
        <v>136613.4</v>
      </c>
      <c r="KH544" s="319">
        <v>135570.79999999999</v>
      </c>
      <c r="KI544" s="319">
        <v>398569.79</v>
      </c>
      <c r="KJ544" s="319">
        <v>74826.350000000006</v>
      </c>
      <c r="KK544" s="319">
        <v>6953.2</v>
      </c>
      <c r="KL544" s="319">
        <v>190872.95</v>
      </c>
      <c r="KM544" s="319">
        <v>53365.7</v>
      </c>
      <c r="KN544" s="319">
        <v>43097.2</v>
      </c>
      <c r="KO544" s="319">
        <v>236874.7</v>
      </c>
      <c r="KP544" s="319">
        <v>96769</v>
      </c>
      <c r="KQ544" s="319">
        <v>2238743.2000000002</v>
      </c>
      <c r="KR544" s="319">
        <v>179881.15</v>
      </c>
      <c r="KS544" s="318">
        <v>168333.9</v>
      </c>
      <c r="KU544" s="312">
        <v>44</v>
      </c>
      <c r="KV544" s="312">
        <v>441</v>
      </c>
      <c r="KY544" s="312" t="s">
        <v>943</v>
      </c>
    </row>
    <row r="545" spans="1:311" x14ac:dyDescent="0.25">
      <c r="A545" s="317">
        <v>2023</v>
      </c>
      <c r="B545" s="316" t="s">
        <v>849</v>
      </c>
      <c r="C545" s="316" t="s">
        <v>860</v>
      </c>
      <c r="D545" s="316" t="s">
        <v>859</v>
      </c>
      <c r="E545" s="316" t="s">
        <v>846</v>
      </c>
      <c r="F545" s="315">
        <v>0</v>
      </c>
      <c r="G545" s="315">
        <v>0</v>
      </c>
      <c r="H545" s="315">
        <v>0</v>
      </c>
      <c r="I545" s="315">
        <v>0</v>
      </c>
      <c r="J545" s="315">
        <v>0</v>
      </c>
      <c r="K545" s="315">
        <v>6452.9</v>
      </c>
      <c r="L545" s="315">
        <v>0</v>
      </c>
      <c r="M545" s="315">
        <v>0</v>
      </c>
      <c r="N545" s="315">
        <v>0</v>
      </c>
      <c r="O545" s="315">
        <v>0</v>
      </c>
      <c r="P545" s="315">
        <v>0</v>
      </c>
      <c r="Q545" s="315">
        <v>0</v>
      </c>
      <c r="R545" s="315">
        <v>0</v>
      </c>
      <c r="S545" s="315">
        <v>0</v>
      </c>
      <c r="T545" s="315">
        <v>0</v>
      </c>
      <c r="U545" s="315">
        <v>0</v>
      </c>
      <c r="V545" s="315">
        <v>0</v>
      </c>
      <c r="W545" s="315">
        <v>0</v>
      </c>
      <c r="X545" s="315">
        <v>0</v>
      </c>
      <c r="Y545" s="315">
        <v>0</v>
      </c>
      <c r="Z545" s="315">
        <v>0</v>
      </c>
      <c r="AA545" s="315">
        <v>0</v>
      </c>
      <c r="AB545" s="315">
        <v>0</v>
      </c>
      <c r="AC545" s="315">
        <v>0</v>
      </c>
      <c r="AD545" s="315">
        <v>0</v>
      </c>
      <c r="AE545" s="315">
        <v>0</v>
      </c>
      <c r="AF545" s="315">
        <v>0</v>
      </c>
      <c r="AG545" s="315">
        <v>0</v>
      </c>
      <c r="AH545" s="315">
        <v>0</v>
      </c>
      <c r="AI545" s="315">
        <v>0</v>
      </c>
      <c r="AJ545" s="315">
        <v>0</v>
      </c>
      <c r="AK545" s="315">
        <v>0</v>
      </c>
      <c r="AL545" s="315">
        <v>0</v>
      </c>
      <c r="AM545" s="315">
        <v>0</v>
      </c>
      <c r="AN545" s="315">
        <v>0</v>
      </c>
      <c r="AO545" s="315">
        <v>0</v>
      </c>
      <c r="AP545" s="315">
        <v>61.5</v>
      </c>
      <c r="AQ545" s="315">
        <v>0</v>
      </c>
      <c r="AR545" s="315">
        <v>0</v>
      </c>
      <c r="AS545" s="315">
        <v>0</v>
      </c>
      <c r="AT545" s="315">
        <v>0</v>
      </c>
      <c r="AU545" s="315">
        <v>0</v>
      </c>
      <c r="AV545" s="315">
        <v>0</v>
      </c>
      <c r="AW545" s="315">
        <v>0</v>
      </c>
      <c r="AX545" s="315">
        <v>0</v>
      </c>
      <c r="AY545" s="315">
        <v>0</v>
      </c>
      <c r="AZ545" s="315">
        <v>0</v>
      </c>
      <c r="BA545" s="315">
        <v>0</v>
      </c>
      <c r="BB545" s="315">
        <v>0</v>
      </c>
      <c r="BC545" s="315">
        <v>0</v>
      </c>
      <c r="BD545" s="315">
        <v>0</v>
      </c>
      <c r="BE545" s="315">
        <v>0</v>
      </c>
      <c r="BF545" s="315">
        <v>0</v>
      </c>
      <c r="BG545" s="315">
        <v>0</v>
      </c>
      <c r="BH545" s="315">
        <v>0</v>
      </c>
      <c r="BI545" s="315">
        <v>0</v>
      </c>
      <c r="BJ545" s="315">
        <v>0</v>
      </c>
      <c r="BK545" s="315">
        <v>0</v>
      </c>
      <c r="BL545" s="315">
        <v>0</v>
      </c>
      <c r="BM545" s="315">
        <v>0</v>
      </c>
      <c r="BN545" s="315">
        <v>0</v>
      </c>
      <c r="BO545" s="315">
        <v>0</v>
      </c>
      <c r="BP545" s="315">
        <v>0</v>
      </c>
      <c r="BQ545" s="315">
        <v>0</v>
      </c>
      <c r="BR545" s="315">
        <v>0</v>
      </c>
      <c r="BS545" s="315">
        <v>0</v>
      </c>
      <c r="BT545" s="315">
        <v>0</v>
      </c>
      <c r="BU545" s="315">
        <v>0</v>
      </c>
      <c r="BV545" s="315">
        <v>0</v>
      </c>
      <c r="BW545" s="315">
        <v>0</v>
      </c>
      <c r="BX545" s="315">
        <v>0</v>
      </c>
      <c r="BY545" s="315">
        <v>0</v>
      </c>
      <c r="BZ545" s="315">
        <v>0</v>
      </c>
      <c r="CA545" s="315">
        <v>0</v>
      </c>
      <c r="CB545" s="315">
        <v>0</v>
      </c>
      <c r="CC545" s="315">
        <v>0</v>
      </c>
      <c r="CD545" s="315">
        <v>0</v>
      </c>
      <c r="CE545" s="315">
        <v>0</v>
      </c>
      <c r="CF545" s="315">
        <v>0</v>
      </c>
      <c r="CG545" s="315">
        <v>0</v>
      </c>
      <c r="CH545" s="315">
        <v>0</v>
      </c>
      <c r="CI545" s="315">
        <v>0</v>
      </c>
      <c r="CJ545" s="315">
        <v>0</v>
      </c>
      <c r="CK545" s="315">
        <v>0</v>
      </c>
      <c r="CL545" s="315">
        <v>0</v>
      </c>
      <c r="CM545" s="315">
        <v>0</v>
      </c>
      <c r="CN545" s="315">
        <v>0</v>
      </c>
      <c r="CO545" s="315">
        <v>0</v>
      </c>
      <c r="CP545" s="315">
        <v>0</v>
      </c>
      <c r="CQ545" s="315">
        <v>0</v>
      </c>
      <c r="CR545" s="315">
        <v>0</v>
      </c>
      <c r="CS545" s="315">
        <v>0</v>
      </c>
      <c r="CT545" s="315">
        <v>0</v>
      </c>
      <c r="CU545" s="315">
        <v>0</v>
      </c>
      <c r="CV545" s="315">
        <v>0</v>
      </c>
      <c r="CW545" s="315">
        <v>0</v>
      </c>
      <c r="CX545" s="315">
        <v>0</v>
      </c>
      <c r="CY545" s="315">
        <v>0</v>
      </c>
      <c r="CZ545" s="315">
        <v>0</v>
      </c>
      <c r="DA545" s="315">
        <v>0</v>
      </c>
      <c r="DB545" s="315">
        <v>0</v>
      </c>
      <c r="DC545" s="315">
        <v>0</v>
      </c>
      <c r="DD545" s="315">
        <v>0</v>
      </c>
      <c r="DE545" s="315">
        <v>0</v>
      </c>
      <c r="DF545" s="315">
        <v>0</v>
      </c>
      <c r="DG545" s="315">
        <v>0</v>
      </c>
      <c r="DH545" s="315">
        <v>0</v>
      </c>
      <c r="DI545" s="315">
        <v>0</v>
      </c>
      <c r="DJ545" s="315">
        <v>0</v>
      </c>
      <c r="DK545" s="315">
        <v>0</v>
      </c>
      <c r="DL545" s="315">
        <v>0</v>
      </c>
      <c r="DM545" s="315">
        <v>0</v>
      </c>
      <c r="DN545" s="315">
        <v>0</v>
      </c>
      <c r="DO545" s="315">
        <v>0</v>
      </c>
      <c r="DP545" s="315">
        <v>0</v>
      </c>
      <c r="DQ545" s="315">
        <v>0</v>
      </c>
      <c r="DR545" s="315">
        <v>0</v>
      </c>
      <c r="DS545" s="315">
        <v>0</v>
      </c>
      <c r="DT545" s="315">
        <v>0</v>
      </c>
      <c r="DU545" s="315">
        <v>0</v>
      </c>
      <c r="DV545" s="315">
        <v>0</v>
      </c>
      <c r="DW545" s="315">
        <v>0</v>
      </c>
      <c r="DX545" s="315">
        <v>0</v>
      </c>
      <c r="DY545" s="315">
        <v>0</v>
      </c>
      <c r="DZ545" s="315">
        <v>0</v>
      </c>
      <c r="EA545" s="315">
        <v>0</v>
      </c>
      <c r="EB545" s="315">
        <v>0</v>
      </c>
      <c r="EC545" s="315">
        <v>0</v>
      </c>
      <c r="ED545" s="315">
        <v>0</v>
      </c>
      <c r="EE545" s="315">
        <v>0</v>
      </c>
      <c r="EF545" s="315">
        <v>0</v>
      </c>
      <c r="EG545" s="315">
        <v>0</v>
      </c>
      <c r="EH545" s="315">
        <v>0</v>
      </c>
      <c r="EI545" s="315">
        <v>0</v>
      </c>
      <c r="EJ545" s="315">
        <v>0</v>
      </c>
      <c r="EK545" s="315">
        <v>0</v>
      </c>
      <c r="EL545" s="315">
        <v>0</v>
      </c>
      <c r="EM545" s="315">
        <v>0</v>
      </c>
      <c r="EN545" s="315">
        <v>0</v>
      </c>
      <c r="EO545" s="315">
        <v>0</v>
      </c>
      <c r="EP545" s="315">
        <v>0</v>
      </c>
      <c r="EQ545" s="315">
        <v>1188.82</v>
      </c>
      <c r="ER545" s="315">
        <v>0</v>
      </c>
      <c r="ES545" s="315">
        <v>0</v>
      </c>
      <c r="ET545" s="315">
        <v>0</v>
      </c>
      <c r="EU545" s="315">
        <v>0</v>
      </c>
      <c r="EV545" s="315">
        <v>0</v>
      </c>
      <c r="EW545" s="315">
        <v>0</v>
      </c>
      <c r="EX545" s="315">
        <v>0</v>
      </c>
      <c r="EY545" s="315">
        <v>0</v>
      </c>
      <c r="EZ545" s="315">
        <v>0</v>
      </c>
      <c r="FA545" s="315">
        <v>0</v>
      </c>
      <c r="FB545" s="315">
        <v>0</v>
      </c>
      <c r="FC545" s="315">
        <v>0</v>
      </c>
      <c r="FD545" s="315">
        <v>0</v>
      </c>
      <c r="FE545" s="315">
        <v>0</v>
      </c>
      <c r="FF545" s="315">
        <v>0</v>
      </c>
      <c r="FG545" s="315">
        <v>0</v>
      </c>
      <c r="FH545" s="315">
        <v>0</v>
      </c>
      <c r="FI545" s="315">
        <v>0</v>
      </c>
      <c r="FJ545" s="315">
        <v>0</v>
      </c>
      <c r="FK545" s="315">
        <v>0</v>
      </c>
      <c r="FL545" s="315">
        <v>0</v>
      </c>
      <c r="FM545" s="315">
        <v>0</v>
      </c>
      <c r="FN545" s="315">
        <v>0</v>
      </c>
      <c r="FO545" s="315">
        <v>0</v>
      </c>
      <c r="FP545" s="315">
        <v>0</v>
      </c>
      <c r="FQ545" s="315">
        <v>0</v>
      </c>
      <c r="FR545" s="315">
        <v>415357.75</v>
      </c>
      <c r="FS545" s="315">
        <v>0</v>
      </c>
      <c r="FT545" s="315">
        <v>0</v>
      </c>
      <c r="FU545" s="315">
        <v>0</v>
      </c>
      <c r="FV545" s="315">
        <v>0</v>
      </c>
      <c r="FW545" s="315">
        <v>0</v>
      </c>
      <c r="FX545" s="315">
        <v>0</v>
      </c>
      <c r="FY545" s="315">
        <v>0</v>
      </c>
      <c r="FZ545" s="315">
        <v>0</v>
      </c>
      <c r="GA545" s="315">
        <v>0</v>
      </c>
      <c r="GB545" s="315">
        <v>0</v>
      </c>
      <c r="GC545" s="315">
        <v>0</v>
      </c>
      <c r="GD545" s="315">
        <v>0</v>
      </c>
      <c r="GE545" s="315">
        <v>0</v>
      </c>
      <c r="GF545" s="315">
        <v>0</v>
      </c>
      <c r="GG545" s="315">
        <v>0</v>
      </c>
      <c r="GH545" s="315">
        <v>0</v>
      </c>
      <c r="GI545" s="315">
        <v>0</v>
      </c>
      <c r="GJ545" s="315">
        <v>0</v>
      </c>
      <c r="GK545" s="315">
        <v>0</v>
      </c>
      <c r="GL545" s="315">
        <v>0</v>
      </c>
      <c r="GM545" s="315">
        <v>0</v>
      </c>
      <c r="GN545" s="315">
        <v>0</v>
      </c>
      <c r="GO545" s="315">
        <v>0</v>
      </c>
      <c r="GP545" s="315">
        <v>0</v>
      </c>
      <c r="GQ545" s="315">
        <v>5428.9</v>
      </c>
      <c r="GR545" s="315">
        <v>0</v>
      </c>
      <c r="GS545" s="315">
        <v>0</v>
      </c>
      <c r="GT545" s="315">
        <v>0</v>
      </c>
      <c r="GU545" s="315">
        <v>0</v>
      </c>
      <c r="GV545" s="315">
        <v>0</v>
      </c>
      <c r="GW545" s="315">
        <v>0</v>
      </c>
      <c r="GX545" s="315">
        <v>0</v>
      </c>
      <c r="GY545" s="315">
        <v>0</v>
      </c>
      <c r="GZ545" s="315">
        <v>0</v>
      </c>
      <c r="HA545" s="315">
        <v>0</v>
      </c>
      <c r="HB545" s="315">
        <v>0</v>
      </c>
      <c r="HC545" s="315">
        <v>0</v>
      </c>
      <c r="HD545" s="315">
        <v>0</v>
      </c>
      <c r="HE545" s="315">
        <v>0</v>
      </c>
      <c r="HF545" s="315">
        <v>0</v>
      </c>
      <c r="HG545" s="315">
        <v>0</v>
      </c>
      <c r="HH545" s="315">
        <v>0</v>
      </c>
      <c r="HI545" s="315">
        <v>0</v>
      </c>
      <c r="HJ545" s="315">
        <v>0</v>
      </c>
      <c r="HK545" s="315">
        <v>0</v>
      </c>
      <c r="HL545" s="315">
        <v>0</v>
      </c>
      <c r="HM545" s="315">
        <v>9989.06</v>
      </c>
      <c r="HN545" s="315">
        <v>0</v>
      </c>
      <c r="HO545" s="315">
        <v>0</v>
      </c>
      <c r="HP545" s="315">
        <v>0</v>
      </c>
      <c r="HQ545" s="315">
        <v>0</v>
      </c>
      <c r="HR545" s="315">
        <v>0</v>
      </c>
      <c r="HS545" s="315">
        <v>0</v>
      </c>
      <c r="HT545" s="315">
        <v>0</v>
      </c>
      <c r="HU545" s="315">
        <v>0</v>
      </c>
      <c r="HV545" s="315">
        <v>0</v>
      </c>
      <c r="HW545" s="315">
        <v>1117079.19</v>
      </c>
      <c r="HX545" s="315">
        <v>0</v>
      </c>
      <c r="HY545" s="315">
        <v>0</v>
      </c>
      <c r="HZ545" s="315">
        <v>0</v>
      </c>
      <c r="IA545" s="315">
        <v>0</v>
      </c>
      <c r="IB545" s="315">
        <v>0</v>
      </c>
      <c r="IC545" s="315">
        <v>0</v>
      </c>
      <c r="ID545" s="315">
        <v>0</v>
      </c>
      <c r="IE545" s="315">
        <v>0</v>
      </c>
      <c r="IF545" s="315">
        <v>0</v>
      </c>
      <c r="IG545" s="315">
        <v>0</v>
      </c>
      <c r="IH545" s="315">
        <v>0</v>
      </c>
      <c r="II545" s="315">
        <v>0</v>
      </c>
      <c r="IJ545" s="315">
        <v>0</v>
      </c>
      <c r="IK545" s="315">
        <v>0</v>
      </c>
      <c r="IL545" s="315">
        <v>0</v>
      </c>
      <c r="IM545" s="315">
        <v>0</v>
      </c>
      <c r="IN545" s="315">
        <v>0</v>
      </c>
      <c r="IO545" s="315">
        <v>0</v>
      </c>
      <c r="IP545" s="315">
        <v>0</v>
      </c>
      <c r="IQ545" s="315">
        <v>0</v>
      </c>
      <c r="IR545" s="315">
        <v>0</v>
      </c>
      <c r="IS545" s="315">
        <v>0</v>
      </c>
      <c r="IT545" s="315">
        <v>0</v>
      </c>
      <c r="IU545" s="315">
        <v>0</v>
      </c>
      <c r="IV545" s="315">
        <v>0</v>
      </c>
      <c r="IW545" s="315">
        <v>0</v>
      </c>
      <c r="IX545" s="315">
        <v>306.17</v>
      </c>
      <c r="IY545" s="315">
        <v>0</v>
      </c>
      <c r="IZ545" s="315">
        <v>0</v>
      </c>
      <c r="JA545" s="315">
        <v>0</v>
      </c>
      <c r="JB545" s="315">
        <v>0</v>
      </c>
      <c r="JC545" s="315">
        <v>0</v>
      </c>
      <c r="JD545" s="315">
        <v>0</v>
      </c>
      <c r="JE545" s="315">
        <v>0</v>
      </c>
      <c r="JF545" s="315">
        <v>0</v>
      </c>
      <c r="JG545" s="315">
        <v>0</v>
      </c>
      <c r="JH545" s="315">
        <v>0</v>
      </c>
      <c r="JI545" s="315">
        <v>0</v>
      </c>
      <c r="JJ545" s="315">
        <v>0</v>
      </c>
      <c r="JK545" s="315">
        <v>0</v>
      </c>
      <c r="JL545" s="315">
        <v>0</v>
      </c>
      <c r="JM545" s="315">
        <v>0</v>
      </c>
      <c r="JN545" s="315">
        <v>0</v>
      </c>
      <c r="JO545" s="315">
        <v>0</v>
      </c>
      <c r="JP545" s="315">
        <v>0</v>
      </c>
      <c r="JQ545" s="315">
        <v>16000.7</v>
      </c>
      <c r="JR545" s="315">
        <v>0</v>
      </c>
      <c r="JS545" s="315">
        <v>0</v>
      </c>
      <c r="JT545" s="315">
        <v>0</v>
      </c>
      <c r="JU545" s="315">
        <v>0</v>
      </c>
      <c r="JV545" s="315">
        <v>0</v>
      </c>
      <c r="JW545" s="315">
        <v>0</v>
      </c>
      <c r="JX545" s="315">
        <v>0</v>
      </c>
      <c r="JY545" s="315">
        <v>0</v>
      </c>
      <c r="JZ545" s="315">
        <v>0</v>
      </c>
      <c r="KA545" s="315">
        <v>0</v>
      </c>
      <c r="KB545" s="315">
        <v>0</v>
      </c>
      <c r="KC545" s="315">
        <v>0</v>
      </c>
      <c r="KD545" s="315">
        <v>0</v>
      </c>
      <c r="KE545" s="315">
        <v>0</v>
      </c>
      <c r="KF545" s="315">
        <v>0</v>
      </c>
      <c r="KG545" s="315">
        <v>0</v>
      </c>
      <c r="KH545" s="315">
        <v>0</v>
      </c>
      <c r="KI545" s="315">
        <v>0</v>
      </c>
      <c r="KJ545" s="315">
        <v>0</v>
      </c>
      <c r="KK545" s="315">
        <v>0</v>
      </c>
      <c r="KL545" s="315">
        <v>0</v>
      </c>
      <c r="KM545" s="315">
        <v>0</v>
      </c>
      <c r="KN545" s="315">
        <v>0</v>
      </c>
      <c r="KO545" s="315">
        <v>0</v>
      </c>
      <c r="KP545" s="315">
        <v>0</v>
      </c>
      <c r="KQ545" s="315">
        <v>0</v>
      </c>
      <c r="KR545" s="315">
        <v>0</v>
      </c>
      <c r="KS545" s="314">
        <v>0</v>
      </c>
      <c r="KU545" s="312">
        <v>44</v>
      </c>
      <c r="KV545" s="312">
        <v>444</v>
      </c>
      <c r="KY545" s="312" t="s">
        <v>943</v>
      </c>
    </row>
    <row r="546" spans="1:311" x14ac:dyDescent="0.25">
      <c r="A546" s="321">
        <v>2023</v>
      </c>
      <c r="B546" s="320" t="s">
        <v>849</v>
      </c>
      <c r="C546" s="320" t="s">
        <v>857</v>
      </c>
      <c r="D546" s="320" t="s">
        <v>858</v>
      </c>
      <c r="E546" s="320" t="s">
        <v>846</v>
      </c>
      <c r="F546" s="319">
        <v>77030.600000000006</v>
      </c>
      <c r="G546" s="319">
        <v>375964.66</v>
      </c>
      <c r="H546" s="319">
        <v>1666133.7</v>
      </c>
      <c r="I546" s="319">
        <v>56284</v>
      </c>
      <c r="J546" s="319">
        <v>527.03</v>
      </c>
      <c r="K546" s="319">
        <v>478</v>
      </c>
      <c r="L546" s="319">
        <v>684159.68</v>
      </c>
      <c r="M546" s="319">
        <v>15991.6</v>
      </c>
      <c r="N546" s="319">
        <v>819015.67</v>
      </c>
      <c r="O546" s="319">
        <v>288739.65999999997</v>
      </c>
      <c r="P546" s="319">
        <v>29103</v>
      </c>
      <c r="Q546" s="319">
        <v>149381.1</v>
      </c>
      <c r="R546" s="319">
        <v>53109.3</v>
      </c>
      <c r="S546" s="319">
        <v>621303.6</v>
      </c>
      <c r="T546" s="319">
        <v>12385.74</v>
      </c>
      <c r="U546" s="319">
        <v>43070.34</v>
      </c>
      <c r="V546" s="319">
        <v>568426.18999999994</v>
      </c>
      <c r="W546" s="319">
        <v>1066</v>
      </c>
      <c r="X546" s="319">
        <v>18857.009999999998</v>
      </c>
      <c r="Y546" s="319">
        <v>22791.91</v>
      </c>
      <c r="Z546" s="319">
        <v>7508.26</v>
      </c>
      <c r="AA546" s="319">
        <v>1329672.6399999999</v>
      </c>
      <c r="AB546" s="319">
        <v>89915.48</v>
      </c>
      <c r="AC546" s="319">
        <v>0</v>
      </c>
      <c r="AD546" s="319">
        <v>402501.95</v>
      </c>
      <c r="AE546" s="319">
        <v>2800</v>
      </c>
      <c r="AF546" s="319">
        <v>281320.09999999998</v>
      </c>
      <c r="AG546" s="319">
        <v>144891.72</v>
      </c>
      <c r="AH546" s="319">
        <v>234605.76</v>
      </c>
      <c r="AI546" s="319">
        <v>93796.92</v>
      </c>
      <c r="AJ546" s="319">
        <v>0</v>
      </c>
      <c r="AK546" s="319">
        <v>28853.81</v>
      </c>
      <c r="AL546" s="319">
        <v>103651.75</v>
      </c>
      <c r="AM546" s="319">
        <v>518.66</v>
      </c>
      <c r="AN546" s="319">
        <v>10887.73</v>
      </c>
      <c r="AO546" s="319">
        <v>91474.2</v>
      </c>
      <c r="AP546" s="319">
        <v>185058</v>
      </c>
      <c r="AQ546" s="319">
        <v>30744.32</v>
      </c>
      <c r="AR546" s="319">
        <v>46351.26</v>
      </c>
      <c r="AS546" s="319">
        <v>197150.21</v>
      </c>
      <c r="AT546" s="319">
        <v>21683.1</v>
      </c>
      <c r="AU546" s="319">
        <v>89019.26</v>
      </c>
      <c r="AV546" s="319">
        <v>19353.43</v>
      </c>
      <c r="AW546" s="319">
        <v>473658.18</v>
      </c>
      <c r="AX546" s="319">
        <v>4601.59</v>
      </c>
      <c r="AY546" s="319">
        <v>73062.95</v>
      </c>
      <c r="AZ546" s="319">
        <v>47595.8</v>
      </c>
      <c r="BA546" s="319">
        <v>133.94</v>
      </c>
      <c r="BB546" s="319">
        <v>21815.47</v>
      </c>
      <c r="BC546" s="319">
        <v>14181.63</v>
      </c>
      <c r="BD546" s="319">
        <v>222992.36</v>
      </c>
      <c r="BE546" s="319">
        <v>567295.17000000004</v>
      </c>
      <c r="BF546" s="319">
        <v>3970.8</v>
      </c>
      <c r="BG546" s="319">
        <v>543.79999999999995</v>
      </c>
      <c r="BH546" s="319">
        <v>9754.0499999999993</v>
      </c>
      <c r="BI546" s="319">
        <v>1000118.69</v>
      </c>
      <c r="BJ546" s="319">
        <v>24711.5</v>
      </c>
      <c r="BK546" s="319">
        <v>40986.86</v>
      </c>
      <c r="BL546" s="319">
        <v>291.60000000000002</v>
      </c>
      <c r="BM546" s="319">
        <v>6337.3</v>
      </c>
      <c r="BN546" s="319">
        <v>49539.45</v>
      </c>
      <c r="BO546" s="319">
        <v>262630.27</v>
      </c>
      <c r="BP546" s="319">
        <v>0</v>
      </c>
      <c r="BQ546" s="319">
        <v>10780</v>
      </c>
      <c r="BR546" s="319">
        <v>48636.79</v>
      </c>
      <c r="BS546" s="319">
        <v>95478.080000000002</v>
      </c>
      <c r="BT546" s="319">
        <v>2154.1</v>
      </c>
      <c r="BU546" s="319">
        <v>0</v>
      </c>
      <c r="BV546" s="319">
        <v>460378.59</v>
      </c>
      <c r="BW546" s="319">
        <v>10197.42</v>
      </c>
      <c r="BX546" s="319">
        <v>20312.330000000002</v>
      </c>
      <c r="BY546" s="319">
        <v>13604.9</v>
      </c>
      <c r="BZ546" s="319">
        <v>2258</v>
      </c>
      <c r="CA546" s="319">
        <v>181269.94</v>
      </c>
      <c r="CB546" s="319">
        <v>666.26</v>
      </c>
      <c r="CC546" s="319">
        <v>77343.850000000006</v>
      </c>
      <c r="CD546" s="319">
        <v>28486.44</v>
      </c>
      <c r="CE546" s="319">
        <v>0</v>
      </c>
      <c r="CF546" s="319">
        <v>3497.25</v>
      </c>
      <c r="CG546" s="319">
        <v>693981.7</v>
      </c>
      <c r="CH546" s="319">
        <v>165505.03</v>
      </c>
      <c r="CI546" s="319">
        <v>1504029.6</v>
      </c>
      <c r="CJ546" s="319">
        <v>258465</v>
      </c>
      <c r="CK546" s="319">
        <v>50364</v>
      </c>
      <c r="CL546" s="319">
        <v>50655.199999999997</v>
      </c>
      <c r="CM546" s="319">
        <v>28687.62</v>
      </c>
      <c r="CN546" s="319">
        <v>328948.32</v>
      </c>
      <c r="CO546" s="319">
        <v>410316.81</v>
      </c>
      <c r="CP546" s="319">
        <v>7043.92</v>
      </c>
      <c r="CQ546" s="319">
        <v>34097.75</v>
      </c>
      <c r="CR546" s="319">
        <v>48723.25</v>
      </c>
      <c r="CS546" s="319">
        <v>192</v>
      </c>
      <c r="CT546" s="319">
        <v>40803.54</v>
      </c>
      <c r="CU546" s="319">
        <v>626090.94999999995</v>
      </c>
      <c r="CV546" s="319">
        <v>35293.199999999997</v>
      </c>
      <c r="CW546" s="319">
        <v>103833.58</v>
      </c>
      <c r="CX546" s="319">
        <v>156625.95000000001</v>
      </c>
      <c r="CY546" s="319">
        <v>30673.9</v>
      </c>
      <c r="CZ546" s="319">
        <v>94568.35</v>
      </c>
      <c r="DA546" s="319">
        <v>63858.94</v>
      </c>
      <c r="DB546" s="319">
        <v>17913.54</v>
      </c>
      <c r="DC546" s="319">
        <v>218171.99</v>
      </c>
      <c r="DD546" s="319">
        <v>553336.79</v>
      </c>
      <c r="DE546" s="319">
        <v>1338362.3</v>
      </c>
      <c r="DF546" s="319">
        <v>21542</v>
      </c>
      <c r="DG546" s="319">
        <v>6799.36</v>
      </c>
      <c r="DH546" s="319">
        <v>2764.51</v>
      </c>
      <c r="DI546" s="319">
        <v>169922.11</v>
      </c>
      <c r="DJ546" s="319">
        <v>1120338.4099999999</v>
      </c>
      <c r="DK546" s="319">
        <v>1552231.39</v>
      </c>
      <c r="DL546" s="319">
        <v>1931.38</v>
      </c>
      <c r="DM546" s="319">
        <v>26570.04</v>
      </c>
      <c r="DN546" s="319">
        <v>192.76</v>
      </c>
      <c r="DO546" s="319">
        <v>30860</v>
      </c>
      <c r="DP546" s="319">
        <v>126939.75</v>
      </c>
      <c r="DQ546" s="319">
        <v>0</v>
      </c>
      <c r="DR546" s="319">
        <v>83205.03</v>
      </c>
      <c r="DS546" s="319">
        <v>10040.43</v>
      </c>
      <c r="DT546" s="319">
        <v>16676.099999999999</v>
      </c>
      <c r="DU546" s="319">
        <v>29559.23</v>
      </c>
      <c r="DV546" s="319">
        <v>156642.70000000001</v>
      </c>
      <c r="DW546" s="319">
        <v>15558.14</v>
      </c>
      <c r="DX546" s="319">
        <v>116244.81</v>
      </c>
      <c r="DY546" s="319">
        <v>137016.47</v>
      </c>
      <c r="DZ546" s="319">
        <v>352068.6</v>
      </c>
      <c r="EA546" s="319">
        <v>1920291.5</v>
      </c>
      <c r="EB546" s="319">
        <v>5858.18</v>
      </c>
      <c r="EC546" s="319">
        <v>73963.8</v>
      </c>
      <c r="ED546" s="319">
        <v>140046.91</v>
      </c>
      <c r="EE546" s="319">
        <v>3815.2</v>
      </c>
      <c r="EF546" s="319">
        <v>11867.2</v>
      </c>
      <c r="EG546" s="319">
        <v>2079473.35</v>
      </c>
      <c r="EH546" s="319">
        <v>2889.24</v>
      </c>
      <c r="EI546" s="319">
        <v>212836.63</v>
      </c>
      <c r="EJ546" s="319">
        <v>335471.64</v>
      </c>
      <c r="EK546" s="319">
        <v>146707</v>
      </c>
      <c r="EL546" s="319">
        <v>0</v>
      </c>
      <c r="EM546" s="319">
        <v>672631.36</v>
      </c>
      <c r="EN546" s="319">
        <v>74010.5</v>
      </c>
      <c r="EO546" s="319">
        <v>420131.35</v>
      </c>
      <c r="EP546" s="319">
        <v>8091.55</v>
      </c>
      <c r="EQ546" s="319">
        <v>105601.8</v>
      </c>
      <c r="ER546" s="319">
        <v>272236.94</v>
      </c>
      <c r="ES546" s="319">
        <v>85237.85</v>
      </c>
      <c r="ET546" s="319">
        <v>55173.67</v>
      </c>
      <c r="EU546" s="319">
        <v>4481.45</v>
      </c>
      <c r="EV546" s="319">
        <v>25211.38</v>
      </c>
      <c r="EW546" s="319">
        <v>156945.13</v>
      </c>
      <c r="EX546" s="319">
        <v>12097.34</v>
      </c>
      <c r="EY546" s="319">
        <v>3180784.32</v>
      </c>
      <c r="EZ546" s="319">
        <v>352555081.5</v>
      </c>
      <c r="FA546" s="319">
        <v>164157.99</v>
      </c>
      <c r="FB546" s="319">
        <v>19564.43</v>
      </c>
      <c r="FC546" s="319">
        <v>2866605.56</v>
      </c>
      <c r="FD546" s="319">
        <v>251291.85</v>
      </c>
      <c r="FE546" s="319">
        <v>514012.72</v>
      </c>
      <c r="FF546" s="319">
        <v>433481.44</v>
      </c>
      <c r="FG546" s="319">
        <v>124072.26</v>
      </c>
      <c r="FH546" s="319">
        <v>152709.20000000001</v>
      </c>
      <c r="FI546" s="319">
        <v>0</v>
      </c>
      <c r="FJ546" s="319">
        <v>296978.39</v>
      </c>
      <c r="FK546" s="319">
        <v>58706.76</v>
      </c>
      <c r="FL546" s="319">
        <v>111970.26</v>
      </c>
      <c r="FM546" s="319">
        <v>318318.34999999998</v>
      </c>
      <c r="FN546" s="319">
        <v>1918.04</v>
      </c>
      <c r="FO546" s="319">
        <v>2213</v>
      </c>
      <c r="FP546" s="319">
        <v>215.09</v>
      </c>
      <c r="FQ546" s="319">
        <v>591097.44999999995</v>
      </c>
      <c r="FR546" s="319">
        <v>196184.15</v>
      </c>
      <c r="FS546" s="319">
        <v>106859.86</v>
      </c>
      <c r="FT546" s="319">
        <v>0</v>
      </c>
      <c r="FU546" s="319">
        <v>22706.33</v>
      </c>
      <c r="FV546" s="319">
        <v>6760.5</v>
      </c>
      <c r="FW546" s="319">
        <v>0</v>
      </c>
      <c r="FX546" s="319">
        <v>227405.97</v>
      </c>
      <c r="FY546" s="319">
        <v>22125.57</v>
      </c>
      <c r="FZ546" s="319">
        <v>296133.15999999997</v>
      </c>
      <c r="GA546" s="319">
        <v>42760</v>
      </c>
      <c r="GB546" s="319">
        <v>470809.95</v>
      </c>
      <c r="GC546" s="319">
        <v>22295</v>
      </c>
      <c r="GD546" s="319">
        <v>2204.1</v>
      </c>
      <c r="GE546" s="319">
        <v>13964</v>
      </c>
      <c r="GF546" s="319">
        <v>119686.36</v>
      </c>
      <c r="GG546" s="319">
        <v>380369.28</v>
      </c>
      <c r="GH546" s="319">
        <v>850.8</v>
      </c>
      <c r="GI546" s="319">
        <v>11321.66</v>
      </c>
      <c r="GJ546" s="319">
        <v>35433</v>
      </c>
      <c r="GK546" s="319">
        <v>5234448.0599999996</v>
      </c>
      <c r="GL546" s="319">
        <v>181887.58</v>
      </c>
      <c r="GM546" s="319">
        <v>6426156.2300000004</v>
      </c>
      <c r="GN546" s="319">
        <v>23313.45</v>
      </c>
      <c r="GO546" s="319">
        <v>94694.9</v>
      </c>
      <c r="GP546" s="319">
        <v>4931.25</v>
      </c>
      <c r="GQ546" s="319">
        <v>9869.9500000000007</v>
      </c>
      <c r="GR546" s="319">
        <v>101927.56</v>
      </c>
      <c r="GS546" s="319">
        <v>10864127.060000001</v>
      </c>
      <c r="GT546" s="319">
        <v>0</v>
      </c>
      <c r="GU546" s="319">
        <v>444804.21</v>
      </c>
      <c r="GV546" s="319">
        <v>26068.6</v>
      </c>
      <c r="GW546" s="319">
        <v>24805.07</v>
      </c>
      <c r="GX546" s="319">
        <v>402496.25</v>
      </c>
      <c r="GY546" s="319">
        <v>50309</v>
      </c>
      <c r="GZ546" s="319">
        <v>19737.84</v>
      </c>
      <c r="HA546" s="319">
        <v>355072.34</v>
      </c>
      <c r="HB546" s="319">
        <v>24408.04</v>
      </c>
      <c r="HC546" s="319">
        <v>244619.32</v>
      </c>
      <c r="HD546" s="319">
        <v>0</v>
      </c>
      <c r="HE546" s="319">
        <v>5600.6</v>
      </c>
      <c r="HF546" s="319">
        <v>6798.77</v>
      </c>
      <c r="HG546" s="319">
        <v>92480.59</v>
      </c>
      <c r="HH546" s="319">
        <v>926472.64</v>
      </c>
      <c r="HI546" s="319">
        <v>15533.5</v>
      </c>
      <c r="HJ546" s="319">
        <v>12607.16</v>
      </c>
      <c r="HK546" s="319">
        <v>0</v>
      </c>
      <c r="HL546" s="319">
        <v>389603.75</v>
      </c>
      <c r="HM546" s="319">
        <v>20327.55</v>
      </c>
      <c r="HN546" s="319">
        <v>26989.599999999999</v>
      </c>
      <c r="HO546" s="319">
        <v>12175.42</v>
      </c>
      <c r="HP546" s="319">
        <v>3701789.79</v>
      </c>
      <c r="HQ546" s="319">
        <v>48845.59</v>
      </c>
      <c r="HR546" s="319">
        <v>551313.43999999994</v>
      </c>
      <c r="HS546" s="319">
        <v>11491.67</v>
      </c>
      <c r="HT546" s="319">
        <v>1893526.32</v>
      </c>
      <c r="HU546" s="319">
        <v>9740.51</v>
      </c>
      <c r="HV546" s="319">
        <v>105493.08</v>
      </c>
      <c r="HW546" s="319">
        <v>222824.11</v>
      </c>
      <c r="HX546" s="319">
        <v>1214.3699999999999</v>
      </c>
      <c r="HY546" s="319">
        <v>7572538.6100000003</v>
      </c>
      <c r="HZ546" s="319">
        <v>46784.37</v>
      </c>
      <c r="IA546" s="319">
        <v>40443.760000000002</v>
      </c>
      <c r="IB546" s="319">
        <v>71395.08</v>
      </c>
      <c r="IC546" s="319">
        <v>256162</v>
      </c>
      <c r="ID546" s="319">
        <v>54416.5</v>
      </c>
      <c r="IE546" s="319">
        <v>85560.68</v>
      </c>
      <c r="IF546" s="319">
        <v>18511.009999999998</v>
      </c>
      <c r="IG546" s="319">
        <v>108094.64</v>
      </c>
      <c r="IH546" s="319">
        <v>75.97</v>
      </c>
      <c r="II546" s="319">
        <v>9354.7800000000007</v>
      </c>
      <c r="IJ546" s="319">
        <v>67934.11</v>
      </c>
      <c r="IK546" s="319">
        <v>8686.6</v>
      </c>
      <c r="IL546" s="319">
        <v>27609.23</v>
      </c>
      <c r="IM546" s="319">
        <v>18747.45</v>
      </c>
      <c r="IN546" s="319">
        <v>71258.63</v>
      </c>
      <c r="IO546" s="319">
        <v>562930.55000000005</v>
      </c>
      <c r="IP546" s="319">
        <v>2843.79</v>
      </c>
      <c r="IQ546" s="319">
        <v>180351.92</v>
      </c>
      <c r="IR546" s="319">
        <v>934915.47</v>
      </c>
      <c r="IS546" s="319">
        <v>435842.7</v>
      </c>
      <c r="IT546" s="319">
        <v>398143.16</v>
      </c>
      <c r="IU546" s="319">
        <v>0</v>
      </c>
      <c r="IV546" s="319">
        <v>171560.26</v>
      </c>
      <c r="IW546" s="319">
        <v>2068.96</v>
      </c>
      <c r="IX546" s="319">
        <v>5313.6</v>
      </c>
      <c r="IY546" s="319">
        <v>255444.8</v>
      </c>
      <c r="IZ546" s="319">
        <v>114815.51</v>
      </c>
      <c r="JA546" s="319">
        <v>252698.51</v>
      </c>
      <c r="JB546" s="319">
        <v>0</v>
      </c>
      <c r="JC546" s="319">
        <v>413820.25</v>
      </c>
      <c r="JD546" s="319">
        <v>29.58</v>
      </c>
      <c r="JE546" s="319">
        <v>34915.199999999997</v>
      </c>
      <c r="JF546" s="319">
        <v>32180.51</v>
      </c>
      <c r="JG546" s="319">
        <v>233.29</v>
      </c>
      <c r="JH546" s="319">
        <v>99.18</v>
      </c>
      <c r="JI546" s="319">
        <v>1068679.1399999999</v>
      </c>
      <c r="JJ546" s="319">
        <v>39625.5</v>
      </c>
      <c r="JK546" s="319">
        <v>1031.27</v>
      </c>
      <c r="JL546" s="319">
        <v>28233.360000000001</v>
      </c>
      <c r="JM546" s="319">
        <v>5173.82</v>
      </c>
      <c r="JN546" s="319">
        <v>94.06</v>
      </c>
      <c r="JO546" s="319">
        <v>176080.78</v>
      </c>
      <c r="JP546" s="319">
        <v>20299.55</v>
      </c>
      <c r="JQ546" s="319">
        <v>29720.77</v>
      </c>
      <c r="JR546" s="319">
        <v>153375.26999999999</v>
      </c>
      <c r="JS546" s="319">
        <v>542913.35</v>
      </c>
      <c r="JT546" s="319">
        <v>38273.01</v>
      </c>
      <c r="JU546" s="319">
        <v>238</v>
      </c>
      <c r="JV546" s="319">
        <v>7271086.2300000004</v>
      </c>
      <c r="JW546" s="319">
        <v>221647</v>
      </c>
      <c r="JX546" s="319">
        <v>274985.40000000002</v>
      </c>
      <c r="JY546" s="319">
        <v>50731.519999999997</v>
      </c>
      <c r="JZ546" s="319">
        <v>1068.44</v>
      </c>
      <c r="KA546" s="319">
        <v>64498.34</v>
      </c>
      <c r="KB546" s="319">
        <v>294724.92</v>
      </c>
      <c r="KC546" s="319">
        <v>261108</v>
      </c>
      <c r="KD546" s="319">
        <v>49712.55</v>
      </c>
      <c r="KE546" s="319">
        <v>439657.24</v>
      </c>
      <c r="KF546" s="319">
        <v>6834.2</v>
      </c>
      <c r="KG546" s="319">
        <v>20190.46</v>
      </c>
      <c r="KH546" s="319">
        <v>9538.5400000000009</v>
      </c>
      <c r="KI546" s="319">
        <v>75553.02</v>
      </c>
      <c r="KJ546" s="319">
        <v>19699.03</v>
      </c>
      <c r="KK546" s="319">
        <v>8360.01</v>
      </c>
      <c r="KL546" s="319">
        <v>101294.6</v>
      </c>
      <c r="KM546" s="319">
        <v>68625.429999999993</v>
      </c>
      <c r="KN546" s="319">
        <v>4602</v>
      </c>
      <c r="KO546" s="319">
        <v>115975.03999999999</v>
      </c>
      <c r="KP546" s="319">
        <v>38440.730000000003</v>
      </c>
      <c r="KQ546" s="319">
        <v>2180181.65</v>
      </c>
      <c r="KR546" s="319">
        <v>12919.3</v>
      </c>
      <c r="KS546" s="318">
        <v>8579.5</v>
      </c>
      <c r="KU546" s="312">
        <v>45</v>
      </c>
      <c r="KV546" s="312">
        <v>451</v>
      </c>
      <c r="KY546" s="312" t="s">
        <v>943</v>
      </c>
    </row>
    <row r="547" spans="1:311" x14ac:dyDescent="0.25">
      <c r="A547" s="317">
        <v>2023</v>
      </c>
      <c r="B547" s="316" t="s">
        <v>849</v>
      </c>
      <c r="C547" s="316" t="s">
        <v>857</v>
      </c>
      <c r="D547" s="316" t="s">
        <v>856</v>
      </c>
      <c r="E547" s="316" t="s">
        <v>846</v>
      </c>
      <c r="F547" s="315">
        <v>375706.63</v>
      </c>
      <c r="G547" s="315">
        <v>0</v>
      </c>
      <c r="H547" s="315">
        <v>17161039.059999999</v>
      </c>
      <c r="I547" s="315">
        <v>0</v>
      </c>
      <c r="J547" s="315">
        <v>1150</v>
      </c>
      <c r="K547" s="315">
        <v>503264.32</v>
      </c>
      <c r="L547" s="315">
        <v>1603490.92</v>
      </c>
      <c r="M547" s="315">
        <v>755665.6</v>
      </c>
      <c r="N547" s="315">
        <v>2134073.2599999998</v>
      </c>
      <c r="O547" s="315">
        <v>2457822.15</v>
      </c>
      <c r="P547" s="315">
        <v>726445</v>
      </c>
      <c r="Q547" s="315">
        <v>621367.85</v>
      </c>
      <c r="R547" s="315">
        <v>979097</v>
      </c>
      <c r="S547" s="315">
        <v>1412530.55</v>
      </c>
      <c r="T547" s="315">
        <v>767344.01</v>
      </c>
      <c r="U547" s="315">
        <v>1816933.65</v>
      </c>
      <c r="V547" s="315">
        <v>1328092.1499999999</v>
      </c>
      <c r="W547" s="315">
        <v>144581.01</v>
      </c>
      <c r="X547" s="315">
        <v>1325781.42</v>
      </c>
      <c r="Y547" s="315">
        <v>277448.95</v>
      </c>
      <c r="Z547" s="315">
        <v>268403</v>
      </c>
      <c r="AA547" s="315">
        <v>11688301.390000001</v>
      </c>
      <c r="AB547" s="315">
        <v>1867553</v>
      </c>
      <c r="AC547" s="315">
        <v>420784</v>
      </c>
      <c r="AD547" s="315">
        <v>10171072.18</v>
      </c>
      <c r="AE547" s="315">
        <v>93033</v>
      </c>
      <c r="AF547" s="315">
        <v>379679.38</v>
      </c>
      <c r="AG547" s="315">
        <v>220724</v>
      </c>
      <c r="AH547" s="315">
        <v>273013.63</v>
      </c>
      <c r="AI547" s="315">
        <v>830281</v>
      </c>
      <c r="AJ547" s="315">
        <v>67000</v>
      </c>
      <c r="AK547" s="315">
        <v>271769</v>
      </c>
      <c r="AL547" s="315">
        <v>2111220</v>
      </c>
      <c r="AM547" s="315">
        <v>246267</v>
      </c>
      <c r="AN547" s="315">
        <v>350485</v>
      </c>
      <c r="AO547" s="315">
        <v>151799</v>
      </c>
      <c r="AP547" s="315">
        <v>781368.09</v>
      </c>
      <c r="AQ547" s="315">
        <v>230430.5</v>
      </c>
      <c r="AR547" s="315">
        <v>118272.15</v>
      </c>
      <c r="AS547" s="315">
        <v>924919.8</v>
      </c>
      <c r="AT547" s="315">
        <v>85947.15</v>
      </c>
      <c r="AU547" s="315">
        <v>31141.3</v>
      </c>
      <c r="AV547" s="315">
        <v>171979</v>
      </c>
      <c r="AW547" s="315">
        <v>10918181.93</v>
      </c>
      <c r="AX547" s="315">
        <v>190288</v>
      </c>
      <c r="AY547" s="315">
        <v>372000.22</v>
      </c>
      <c r="AZ547" s="315">
        <v>1024030.8</v>
      </c>
      <c r="BA547" s="315">
        <v>198619.3</v>
      </c>
      <c r="BB547" s="315">
        <v>482332.15</v>
      </c>
      <c r="BC547" s="315">
        <v>1787280.25</v>
      </c>
      <c r="BD547" s="315">
        <v>5358685.12</v>
      </c>
      <c r="BE547" s="315">
        <v>487385.54</v>
      </c>
      <c r="BF547" s="315">
        <v>5739</v>
      </c>
      <c r="BG547" s="315">
        <v>145229.62</v>
      </c>
      <c r="BH547" s="315">
        <v>136885.29999999999</v>
      </c>
      <c r="BI547" s="315">
        <v>13296903.23</v>
      </c>
      <c r="BJ547" s="315">
        <v>171790</v>
      </c>
      <c r="BK547" s="315">
        <v>5851631.0700000003</v>
      </c>
      <c r="BL547" s="315">
        <v>41349</v>
      </c>
      <c r="BM547" s="315">
        <v>144947</v>
      </c>
      <c r="BN547" s="315">
        <v>4042089.1</v>
      </c>
      <c r="BO547" s="315">
        <v>278669.40000000002</v>
      </c>
      <c r="BP547" s="315">
        <v>364653</v>
      </c>
      <c r="BQ547" s="315">
        <v>173684.18</v>
      </c>
      <c r="BR547" s="315">
        <v>803330.96</v>
      </c>
      <c r="BS547" s="315">
        <v>1576197.87</v>
      </c>
      <c r="BT547" s="315">
        <v>59417.4</v>
      </c>
      <c r="BU547" s="315">
        <v>103784.45</v>
      </c>
      <c r="BV547" s="315">
        <v>331267.84999999998</v>
      </c>
      <c r="BW547" s="315">
        <v>1595147.19</v>
      </c>
      <c r="BX547" s="315">
        <v>1216866.1000000001</v>
      </c>
      <c r="BY547" s="315">
        <v>1663447.69</v>
      </c>
      <c r="BZ547" s="315">
        <v>514523.26</v>
      </c>
      <c r="CA547" s="315">
        <v>509716.51</v>
      </c>
      <c r="CB547" s="315">
        <v>114274</v>
      </c>
      <c r="CC547" s="315">
        <v>2585710.2000000002</v>
      </c>
      <c r="CD547" s="315">
        <v>118118.28</v>
      </c>
      <c r="CE547" s="315">
        <v>4510791.22</v>
      </c>
      <c r="CF547" s="315">
        <v>4619227.5</v>
      </c>
      <c r="CG547" s="315">
        <v>0</v>
      </c>
      <c r="CH547" s="315">
        <v>290269.68</v>
      </c>
      <c r="CI547" s="315">
        <v>11233772.9</v>
      </c>
      <c r="CJ547" s="315">
        <v>52680</v>
      </c>
      <c r="CK547" s="315">
        <v>275763.15000000002</v>
      </c>
      <c r="CL547" s="315">
        <v>512784.9</v>
      </c>
      <c r="CM547" s="315">
        <v>152238</v>
      </c>
      <c r="CN547" s="315">
        <v>868959.25</v>
      </c>
      <c r="CO547" s="315">
        <v>1537516.76</v>
      </c>
      <c r="CP547" s="315">
        <v>166440</v>
      </c>
      <c r="CQ547" s="315">
        <v>333300.2</v>
      </c>
      <c r="CR547" s="315">
        <v>95037.94</v>
      </c>
      <c r="CS547" s="315">
        <v>101613</v>
      </c>
      <c r="CT547" s="315">
        <v>609303.05000000005</v>
      </c>
      <c r="CU547" s="315">
        <v>126847</v>
      </c>
      <c r="CV547" s="315">
        <v>151124</v>
      </c>
      <c r="CW547" s="315">
        <v>872144.4</v>
      </c>
      <c r="CX547" s="315">
        <v>343489.22</v>
      </c>
      <c r="CY547" s="315">
        <v>18534</v>
      </c>
      <c r="CZ547" s="315">
        <v>8421486.6600000001</v>
      </c>
      <c r="DA547" s="315">
        <v>2221470</v>
      </c>
      <c r="DB547" s="315">
        <v>1025099.5</v>
      </c>
      <c r="DC547" s="315">
        <v>396017.05</v>
      </c>
      <c r="DD547" s="315">
        <v>15323779.25</v>
      </c>
      <c r="DE547" s="315">
        <v>13729193.58</v>
      </c>
      <c r="DF547" s="315">
        <v>291618</v>
      </c>
      <c r="DG547" s="315">
        <v>154681.82</v>
      </c>
      <c r="DH547" s="315">
        <v>1164511.2</v>
      </c>
      <c r="DI547" s="315">
        <v>617720</v>
      </c>
      <c r="DJ547" s="315">
        <v>1028731</v>
      </c>
      <c r="DK547" s="315">
        <v>423830</v>
      </c>
      <c r="DL547" s="315">
        <v>537468.35</v>
      </c>
      <c r="DM547" s="315">
        <v>5778.7</v>
      </c>
      <c r="DN547" s="315">
        <v>132668</v>
      </c>
      <c r="DO547" s="315">
        <v>354475</v>
      </c>
      <c r="DP547" s="315">
        <v>310172.3</v>
      </c>
      <c r="DQ547" s="315">
        <v>160073.25</v>
      </c>
      <c r="DR547" s="315">
        <v>1740691.2</v>
      </c>
      <c r="DS547" s="315">
        <v>2723776.25</v>
      </c>
      <c r="DT547" s="315">
        <v>2656201.1</v>
      </c>
      <c r="DU547" s="315">
        <v>535366.75</v>
      </c>
      <c r="DV547" s="315">
        <v>107492</v>
      </c>
      <c r="DW547" s="315">
        <v>317511</v>
      </c>
      <c r="DX547" s="315">
        <v>3038302.4</v>
      </c>
      <c r="DY547" s="315">
        <v>571812.19999999995</v>
      </c>
      <c r="DZ547" s="315">
        <v>4629.3900000000003</v>
      </c>
      <c r="EA547" s="315">
        <v>9708515.3000000007</v>
      </c>
      <c r="EB547" s="315">
        <v>212026.85</v>
      </c>
      <c r="EC547" s="315">
        <v>811796</v>
      </c>
      <c r="ED547" s="315">
        <v>105421.6</v>
      </c>
      <c r="EE547" s="315">
        <v>408639.3</v>
      </c>
      <c r="EF547" s="315">
        <v>127463</v>
      </c>
      <c r="EG547" s="315">
        <v>892670.93</v>
      </c>
      <c r="EH547" s="315">
        <v>56632</v>
      </c>
      <c r="EI547" s="315">
        <v>1583457.41</v>
      </c>
      <c r="EJ547" s="315">
        <v>3696009.1</v>
      </c>
      <c r="EK547" s="315">
        <v>502088.18</v>
      </c>
      <c r="EL547" s="315">
        <v>360926.41</v>
      </c>
      <c r="EM547" s="315">
        <v>657493.35</v>
      </c>
      <c r="EN547" s="315">
        <v>1613827.95</v>
      </c>
      <c r="EO547" s="315">
        <v>2706907.65</v>
      </c>
      <c r="EP547" s="315">
        <v>375603</v>
      </c>
      <c r="EQ547" s="315">
        <v>307579.09999999998</v>
      </c>
      <c r="ER547" s="315">
        <v>1552076.9</v>
      </c>
      <c r="ES547" s="315">
        <v>337941.49</v>
      </c>
      <c r="ET547" s="315">
        <v>1049525.75</v>
      </c>
      <c r="EU547" s="315">
        <v>595163.15</v>
      </c>
      <c r="EV547" s="315">
        <v>203744.07</v>
      </c>
      <c r="EW547" s="315">
        <v>59896.35</v>
      </c>
      <c r="EX547" s="315">
        <v>2055163.15</v>
      </c>
      <c r="EY547" s="315">
        <v>9789010.5500000007</v>
      </c>
      <c r="EZ547" s="315">
        <v>13126580.189999999</v>
      </c>
      <c r="FA547" s="315">
        <v>856437</v>
      </c>
      <c r="FB547" s="315">
        <v>728176</v>
      </c>
      <c r="FC547" s="315">
        <v>3348837.37</v>
      </c>
      <c r="FD547" s="315">
        <v>1452860.64</v>
      </c>
      <c r="FE547" s="315">
        <v>11021049.470000001</v>
      </c>
      <c r="FF547" s="315">
        <v>10523.55</v>
      </c>
      <c r="FG547" s="315">
        <v>230843.1</v>
      </c>
      <c r="FH547" s="315">
        <v>5391928.21</v>
      </c>
      <c r="FI547" s="315">
        <v>657572.4</v>
      </c>
      <c r="FJ547" s="315">
        <v>1361834.75</v>
      </c>
      <c r="FK547" s="315">
        <v>339039</v>
      </c>
      <c r="FL547" s="315">
        <v>1426.3</v>
      </c>
      <c r="FM547" s="315">
        <v>4840298.4000000004</v>
      </c>
      <c r="FN547" s="315">
        <v>12390</v>
      </c>
      <c r="FO547" s="315">
        <v>411806</v>
      </c>
      <c r="FP547" s="315">
        <v>273866.3</v>
      </c>
      <c r="FQ547" s="315">
        <v>418209.94</v>
      </c>
      <c r="FR547" s="315">
        <v>9285012.0999999996</v>
      </c>
      <c r="FS547" s="315">
        <v>435741.6</v>
      </c>
      <c r="FT547" s="315">
        <v>341598.59</v>
      </c>
      <c r="FU547" s="315">
        <v>512685.35</v>
      </c>
      <c r="FV547" s="315">
        <v>32354</v>
      </c>
      <c r="FW547" s="315">
        <v>39883</v>
      </c>
      <c r="FX547" s="315">
        <v>201206.75</v>
      </c>
      <c r="FY547" s="315">
        <v>53922</v>
      </c>
      <c r="FZ547" s="315">
        <v>0</v>
      </c>
      <c r="GA547" s="315">
        <v>231037.65</v>
      </c>
      <c r="GB547" s="315">
        <v>15156.15</v>
      </c>
      <c r="GC547" s="315">
        <v>129501</v>
      </c>
      <c r="GD547" s="315">
        <v>1977702.35</v>
      </c>
      <c r="GE547" s="315">
        <v>1062833.3999999999</v>
      </c>
      <c r="GF547" s="315">
        <v>268555.05</v>
      </c>
      <c r="GG547" s="315">
        <v>2946397.14</v>
      </c>
      <c r="GH547" s="315">
        <v>177218.09</v>
      </c>
      <c r="GI547" s="315">
        <v>1170315.8500000001</v>
      </c>
      <c r="GJ547" s="315">
        <v>579203.32999999996</v>
      </c>
      <c r="GK547" s="315">
        <v>12946915.49</v>
      </c>
      <c r="GL547" s="315">
        <v>1251846.7</v>
      </c>
      <c r="GM547" s="315">
        <v>20832022.420000002</v>
      </c>
      <c r="GN547" s="315">
        <v>629154.4</v>
      </c>
      <c r="GO547" s="315">
        <v>7891336.75</v>
      </c>
      <c r="GP547" s="315">
        <v>290364.40000000002</v>
      </c>
      <c r="GQ547" s="315">
        <v>104826.1</v>
      </c>
      <c r="GR547" s="315">
        <v>938864.05</v>
      </c>
      <c r="GS547" s="315">
        <v>21908315.539999999</v>
      </c>
      <c r="GT547" s="315">
        <v>246495</v>
      </c>
      <c r="GU547" s="315">
        <v>8528504.8000000007</v>
      </c>
      <c r="GV547" s="315">
        <v>176902</v>
      </c>
      <c r="GW547" s="315">
        <v>146966</v>
      </c>
      <c r="GX547" s="315">
        <v>10109317.5</v>
      </c>
      <c r="GY547" s="315">
        <v>350872.55</v>
      </c>
      <c r="GZ547" s="315">
        <v>1728789</v>
      </c>
      <c r="HA547" s="315">
        <v>893394.4</v>
      </c>
      <c r="HB547" s="315">
        <v>545021.6</v>
      </c>
      <c r="HC547" s="315">
        <v>7156625.7000000002</v>
      </c>
      <c r="HD547" s="315">
        <v>198928</v>
      </c>
      <c r="HE547" s="315">
        <v>97249</v>
      </c>
      <c r="HF547" s="315">
        <v>351187.6</v>
      </c>
      <c r="HG547" s="315">
        <v>461996.66</v>
      </c>
      <c r="HH547" s="315">
        <v>12709339.85</v>
      </c>
      <c r="HI547" s="315">
        <v>4144701.88</v>
      </c>
      <c r="HJ547" s="315">
        <v>1601524.37</v>
      </c>
      <c r="HK547" s="315">
        <v>0</v>
      </c>
      <c r="HL547" s="315">
        <v>980703.14</v>
      </c>
      <c r="HM547" s="315">
        <v>598905.4</v>
      </c>
      <c r="HN547" s="315">
        <v>178268</v>
      </c>
      <c r="HO547" s="315">
        <v>505623</v>
      </c>
      <c r="HP547" s="315">
        <v>3428760.05</v>
      </c>
      <c r="HQ547" s="315">
        <v>240625.6</v>
      </c>
      <c r="HR547" s="315">
        <v>3378352.48</v>
      </c>
      <c r="HS547" s="315">
        <v>316202</v>
      </c>
      <c r="HT547" s="315">
        <v>16214010.91</v>
      </c>
      <c r="HU547" s="315">
        <v>736602.15</v>
      </c>
      <c r="HV547" s="315">
        <v>3246526.35</v>
      </c>
      <c r="HW547" s="315">
        <v>22328165.23</v>
      </c>
      <c r="HX547" s="315">
        <v>394353</v>
      </c>
      <c r="HY547" s="315">
        <v>36761447.890000001</v>
      </c>
      <c r="HZ547" s="315">
        <v>445694.9</v>
      </c>
      <c r="IA547" s="315">
        <v>152650</v>
      </c>
      <c r="IB547" s="315">
        <v>2705015.67</v>
      </c>
      <c r="IC547" s="315">
        <v>4021874.14</v>
      </c>
      <c r="ID547" s="315">
        <v>621983.94999999995</v>
      </c>
      <c r="IE547" s="315">
        <v>4298593.8499999996</v>
      </c>
      <c r="IF547" s="315">
        <v>280985</v>
      </c>
      <c r="IG547" s="315">
        <v>431039.9</v>
      </c>
      <c r="IH547" s="315">
        <v>12199.6</v>
      </c>
      <c r="II547" s="315">
        <v>513666.14</v>
      </c>
      <c r="IJ547" s="315">
        <v>365208</v>
      </c>
      <c r="IK547" s="315">
        <v>56037.599999999999</v>
      </c>
      <c r="IL547" s="315">
        <v>38573</v>
      </c>
      <c r="IM547" s="315">
        <v>405630</v>
      </c>
      <c r="IN547" s="315">
        <v>2032553.05</v>
      </c>
      <c r="IO547" s="315">
        <v>104208.55</v>
      </c>
      <c r="IP547" s="315">
        <v>233723</v>
      </c>
      <c r="IQ547" s="315">
        <v>402282.67</v>
      </c>
      <c r="IR547" s="315">
        <v>3051369.95</v>
      </c>
      <c r="IS547" s="315">
        <v>2181451.6</v>
      </c>
      <c r="IT547" s="315">
        <v>7330702</v>
      </c>
      <c r="IU547" s="315">
        <v>209862</v>
      </c>
      <c r="IV547" s="315">
        <v>3253159.2</v>
      </c>
      <c r="IW547" s="315">
        <v>72114.399999999994</v>
      </c>
      <c r="IX547" s="315">
        <v>74771</v>
      </c>
      <c r="IY547" s="315">
        <v>1661705.83</v>
      </c>
      <c r="IZ547" s="315">
        <v>324716.79999999999</v>
      </c>
      <c r="JA547" s="315">
        <v>1069314.8999999999</v>
      </c>
      <c r="JB547" s="315">
        <v>338863</v>
      </c>
      <c r="JC547" s="315">
        <v>10051.799999999999</v>
      </c>
      <c r="JD547" s="315">
        <v>216001.5</v>
      </c>
      <c r="JE547" s="315">
        <v>107400.82</v>
      </c>
      <c r="JF547" s="315">
        <v>409304</v>
      </c>
      <c r="JG547" s="315">
        <v>77543.75</v>
      </c>
      <c r="JH547" s="315">
        <v>678871</v>
      </c>
      <c r="JI547" s="315">
        <v>978391.6</v>
      </c>
      <c r="JJ547" s="315">
        <v>306345.5</v>
      </c>
      <c r="JK547" s="315">
        <v>270916.81</v>
      </c>
      <c r="JL547" s="315">
        <v>350342</v>
      </c>
      <c r="JM547" s="315">
        <v>107866.57</v>
      </c>
      <c r="JN547" s="315">
        <v>115749.6</v>
      </c>
      <c r="JO547" s="315">
        <v>3885042.06</v>
      </c>
      <c r="JP547" s="315">
        <v>861037.75</v>
      </c>
      <c r="JQ547" s="315">
        <v>342930.88</v>
      </c>
      <c r="JR547" s="315">
        <v>0</v>
      </c>
      <c r="JS547" s="315">
        <v>6192501.5499999998</v>
      </c>
      <c r="JT547" s="315">
        <v>599801</v>
      </c>
      <c r="JU547" s="315">
        <v>1095396</v>
      </c>
      <c r="JV547" s="315">
        <v>29945278.329999998</v>
      </c>
      <c r="JW547" s="315">
        <v>1096544.06</v>
      </c>
      <c r="JX547" s="315">
        <v>189381.54</v>
      </c>
      <c r="JY547" s="315">
        <v>0</v>
      </c>
      <c r="JZ547" s="315">
        <v>96046.35</v>
      </c>
      <c r="KA547" s="315">
        <v>945849</v>
      </c>
      <c r="KB547" s="315">
        <v>97135.8</v>
      </c>
      <c r="KC547" s="315">
        <v>413674.65</v>
      </c>
      <c r="KD547" s="315">
        <v>276257</v>
      </c>
      <c r="KE547" s="315">
        <v>6708289.7999999998</v>
      </c>
      <c r="KF547" s="315">
        <v>118116.95</v>
      </c>
      <c r="KG547" s="315">
        <v>684944.95</v>
      </c>
      <c r="KH547" s="315">
        <v>486091.95</v>
      </c>
      <c r="KI547" s="315">
        <v>282689.59999999998</v>
      </c>
      <c r="KJ547" s="315">
        <v>244291.20000000001</v>
      </c>
      <c r="KK547" s="315">
        <v>112796.5</v>
      </c>
      <c r="KL547" s="315">
        <v>508128.7</v>
      </c>
      <c r="KM547" s="315">
        <v>628425</v>
      </c>
      <c r="KN547" s="315">
        <v>289407.84999999998</v>
      </c>
      <c r="KO547" s="315">
        <v>2546145.4500000002</v>
      </c>
      <c r="KP547" s="315">
        <v>328464.75</v>
      </c>
      <c r="KQ547" s="315">
        <v>51480334.619999997</v>
      </c>
      <c r="KR547" s="315">
        <v>2969038.3</v>
      </c>
      <c r="KS547" s="314">
        <v>1217663.71</v>
      </c>
      <c r="KU547" s="312">
        <v>45</v>
      </c>
      <c r="KV547" s="312">
        <v>452</v>
      </c>
      <c r="KY547" s="312" t="s">
        <v>943</v>
      </c>
    </row>
    <row r="548" spans="1:311" x14ac:dyDescent="0.25">
      <c r="A548" s="321">
        <v>2023</v>
      </c>
      <c r="B548" s="320" t="s">
        <v>849</v>
      </c>
      <c r="C548" s="320" t="s">
        <v>854</v>
      </c>
      <c r="D548" s="320" t="s">
        <v>855</v>
      </c>
      <c r="E548" s="320" t="s">
        <v>846</v>
      </c>
      <c r="F548" s="319">
        <v>25182.5</v>
      </c>
      <c r="G548" s="319">
        <v>337.4</v>
      </c>
      <c r="H548" s="319">
        <v>354583.15</v>
      </c>
      <c r="I548" s="319">
        <v>0</v>
      </c>
      <c r="J548" s="319">
        <v>0</v>
      </c>
      <c r="K548" s="319">
        <v>0</v>
      </c>
      <c r="L548" s="319">
        <v>112527.62</v>
      </c>
      <c r="M548" s="319">
        <v>123613.14</v>
      </c>
      <c r="N548" s="319">
        <v>34093.050000000003</v>
      </c>
      <c r="O548" s="319">
        <v>232934.45</v>
      </c>
      <c r="P548" s="319">
        <v>8526</v>
      </c>
      <c r="Q548" s="319">
        <v>0</v>
      </c>
      <c r="R548" s="319">
        <v>1080</v>
      </c>
      <c r="S548" s="319">
        <v>153232.70000000001</v>
      </c>
      <c r="T548" s="319">
        <v>0</v>
      </c>
      <c r="U548" s="319">
        <v>21075.7</v>
      </c>
      <c r="V548" s="319">
        <v>867485.05</v>
      </c>
      <c r="W548" s="319">
        <v>4664</v>
      </c>
      <c r="X548" s="319">
        <v>0</v>
      </c>
      <c r="Y548" s="319">
        <v>0</v>
      </c>
      <c r="Z548" s="319">
        <v>0</v>
      </c>
      <c r="AA548" s="319">
        <v>681282.05</v>
      </c>
      <c r="AB548" s="319">
        <v>0</v>
      </c>
      <c r="AC548" s="319">
        <v>0</v>
      </c>
      <c r="AD548" s="319">
        <v>40958.75</v>
      </c>
      <c r="AE548" s="319">
        <v>210797.38</v>
      </c>
      <c r="AF548" s="319">
        <v>77.17</v>
      </c>
      <c r="AG548" s="319">
        <v>1375.9</v>
      </c>
      <c r="AH548" s="319">
        <v>1779</v>
      </c>
      <c r="AI548" s="319">
        <v>17700</v>
      </c>
      <c r="AJ548" s="319">
        <v>0</v>
      </c>
      <c r="AK548" s="319">
        <v>0</v>
      </c>
      <c r="AL548" s="319">
        <v>40544.35</v>
      </c>
      <c r="AM548" s="319">
        <v>1803</v>
      </c>
      <c r="AN548" s="319">
        <v>0</v>
      </c>
      <c r="AO548" s="319">
        <v>694.95</v>
      </c>
      <c r="AP548" s="319">
        <v>0</v>
      </c>
      <c r="AQ548" s="319">
        <v>0</v>
      </c>
      <c r="AR548" s="319">
        <v>0</v>
      </c>
      <c r="AS548" s="319">
        <v>0</v>
      </c>
      <c r="AT548" s="319">
        <v>0</v>
      </c>
      <c r="AU548" s="319">
        <v>32389.3</v>
      </c>
      <c r="AV548" s="319">
        <v>1432.05</v>
      </c>
      <c r="AW548" s="319">
        <v>228498.55</v>
      </c>
      <c r="AX548" s="319">
        <v>180</v>
      </c>
      <c r="AY548" s="319">
        <v>48</v>
      </c>
      <c r="AZ548" s="319">
        <v>740.65</v>
      </c>
      <c r="BA548" s="319">
        <v>0</v>
      </c>
      <c r="BB548" s="319">
        <v>297866.05</v>
      </c>
      <c r="BC548" s="319">
        <v>28630</v>
      </c>
      <c r="BD548" s="319">
        <v>46979.22</v>
      </c>
      <c r="BE548" s="319">
        <v>0</v>
      </c>
      <c r="BF548" s="319">
        <v>0</v>
      </c>
      <c r="BG548" s="319">
        <v>8415.0499999999993</v>
      </c>
      <c r="BH548" s="319">
        <v>790.85</v>
      </c>
      <c r="BI548" s="319">
        <v>2220193.9</v>
      </c>
      <c r="BJ548" s="319">
        <v>0</v>
      </c>
      <c r="BK548" s="319">
        <v>31643.5</v>
      </c>
      <c r="BL548" s="319">
        <v>6273</v>
      </c>
      <c r="BM548" s="319">
        <v>50501.96</v>
      </c>
      <c r="BN548" s="319">
        <v>117672.5</v>
      </c>
      <c r="BO548" s="319">
        <v>38507.300000000003</v>
      </c>
      <c r="BP548" s="319">
        <v>48</v>
      </c>
      <c r="BQ548" s="319">
        <v>0</v>
      </c>
      <c r="BR548" s="319">
        <v>37328.71</v>
      </c>
      <c r="BS548" s="319">
        <v>8189.62</v>
      </c>
      <c r="BT548" s="319">
        <v>3722</v>
      </c>
      <c r="BU548" s="319">
        <v>28121.45</v>
      </c>
      <c r="BV548" s="319">
        <v>0</v>
      </c>
      <c r="BW548" s="319">
        <v>512.72</v>
      </c>
      <c r="BX548" s="319">
        <v>10393.450000000001</v>
      </c>
      <c r="BY548" s="319">
        <v>306852.65000000002</v>
      </c>
      <c r="BZ548" s="319">
        <v>1690</v>
      </c>
      <c r="CA548" s="319">
        <v>0</v>
      </c>
      <c r="CB548" s="319">
        <v>0</v>
      </c>
      <c r="CC548" s="319">
        <v>20835</v>
      </c>
      <c r="CD548" s="319">
        <v>40060.15</v>
      </c>
      <c r="CE548" s="319">
        <v>740.9</v>
      </c>
      <c r="CF548" s="319">
        <v>206502.87</v>
      </c>
      <c r="CG548" s="319">
        <v>0</v>
      </c>
      <c r="CH548" s="319">
        <v>13143.65</v>
      </c>
      <c r="CI548" s="319">
        <v>903191.1</v>
      </c>
      <c r="CJ548" s="319">
        <v>70000</v>
      </c>
      <c r="CK548" s="319">
        <v>282.87</v>
      </c>
      <c r="CL548" s="319">
        <v>0</v>
      </c>
      <c r="CM548" s="319">
        <v>0</v>
      </c>
      <c r="CN548" s="319">
        <v>98787.49</v>
      </c>
      <c r="CO548" s="319">
        <v>0</v>
      </c>
      <c r="CP548" s="319">
        <v>4763.8999999999996</v>
      </c>
      <c r="CQ548" s="319">
        <v>0</v>
      </c>
      <c r="CR548" s="319">
        <v>1000</v>
      </c>
      <c r="CS548" s="319">
        <v>10515</v>
      </c>
      <c r="CT548" s="319">
        <v>350723</v>
      </c>
      <c r="CU548" s="319">
        <v>0</v>
      </c>
      <c r="CV548" s="319">
        <v>0</v>
      </c>
      <c r="CW548" s="319">
        <v>62118</v>
      </c>
      <c r="CX548" s="319">
        <v>353469.37</v>
      </c>
      <c r="CY548" s="319">
        <v>3416.36</v>
      </c>
      <c r="CZ548" s="319">
        <v>89005</v>
      </c>
      <c r="DA548" s="319">
        <v>0</v>
      </c>
      <c r="DB548" s="319">
        <v>9675</v>
      </c>
      <c r="DC548" s="319">
        <v>0</v>
      </c>
      <c r="DD548" s="319">
        <v>6745292.2699999996</v>
      </c>
      <c r="DE548" s="319">
        <v>221828.97</v>
      </c>
      <c r="DF548" s="319">
        <v>112589.05</v>
      </c>
      <c r="DG548" s="319">
        <v>28793.200000000001</v>
      </c>
      <c r="DH548" s="319">
        <v>25620.23</v>
      </c>
      <c r="DI548" s="319">
        <v>34516.449999999997</v>
      </c>
      <c r="DJ548" s="319">
        <v>11146.1</v>
      </c>
      <c r="DK548" s="319">
        <v>6438</v>
      </c>
      <c r="DL548" s="319">
        <v>6548.58</v>
      </c>
      <c r="DM548" s="319">
        <v>369.2</v>
      </c>
      <c r="DN548" s="319">
        <v>0</v>
      </c>
      <c r="DO548" s="319">
        <v>6233</v>
      </c>
      <c r="DP548" s="319">
        <v>135645.35</v>
      </c>
      <c r="DQ548" s="319">
        <v>19904.8</v>
      </c>
      <c r="DR548" s="319">
        <v>68471.75</v>
      </c>
      <c r="DS548" s="319">
        <v>4000</v>
      </c>
      <c r="DT548" s="319">
        <v>0</v>
      </c>
      <c r="DU548" s="319">
        <v>34229.800000000003</v>
      </c>
      <c r="DV548" s="319">
        <v>57072</v>
      </c>
      <c r="DW548" s="319">
        <v>46088.15</v>
      </c>
      <c r="DX548" s="319">
        <v>21469.95</v>
      </c>
      <c r="DY548" s="319">
        <v>2596</v>
      </c>
      <c r="DZ548" s="319">
        <v>31303.18</v>
      </c>
      <c r="EA548" s="319">
        <v>99732.15</v>
      </c>
      <c r="EB548" s="319">
        <v>46179</v>
      </c>
      <c r="EC548" s="319">
        <v>18981.2</v>
      </c>
      <c r="ED548" s="319">
        <v>9252.7099999999991</v>
      </c>
      <c r="EE548" s="319">
        <v>0</v>
      </c>
      <c r="EF548" s="319">
        <v>0</v>
      </c>
      <c r="EG548" s="319">
        <v>6978.64</v>
      </c>
      <c r="EH548" s="319">
        <v>135056.97</v>
      </c>
      <c r="EI548" s="319">
        <v>416804.61</v>
      </c>
      <c r="EJ548" s="319">
        <v>9913.9</v>
      </c>
      <c r="EK548" s="319">
        <v>21302.59</v>
      </c>
      <c r="EL548" s="319">
        <v>1000</v>
      </c>
      <c r="EM548" s="319">
        <v>8500</v>
      </c>
      <c r="EN548" s="319">
        <v>12583.53</v>
      </c>
      <c r="EO548" s="319">
        <v>33465.85</v>
      </c>
      <c r="EP548" s="319">
        <v>20700.55</v>
      </c>
      <c r="EQ548" s="319">
        <v>161.19999999999999</v>
      </c>
      <c r="ER548" s="319">
        <v>31756</v>
      </c>
      <c r="ES548" s="319">
        <v>15000</v>
      </c>
      <c r="ET548" s="319">
        <v>0</v>
      </c>
      <c r="EU548" s="319">
        <v>0</v>
      </c>
      <c r="EV548" s="319">
        <v>0</v>
      </c>
      <c r="EW548" s="319">
        <v>0</v>
      </c>
      <c r="EX548" s="319">
        <v>65655.149999999994</v>
      </c>
      <c r="EY548" s="319">
        <v>154106.35</v>
      </c>
      <c r="EZ548" s="319">
        <v>7577873.7699999996</v>
      </c>
      <c r="FA548" s="319">
        <v>1845.1</v>
      </c>
      <c r="FB548" s="319">
        <v>31230.04</v>
      </c>
      <c r="FC548" s="319">
        <v>21733.360000000001</v>
      </c>
      <c r="FD548" s="319">
        <v>119456.05</v>
      </c>
      <c r="FE548" s="319">
        <v>259551.35999999999</v>
      </c>
      <c r="FF548" s="319">
        <v>39057.199999999997</v>
      </c>
      <c r="FG548" s="319">
        <v>0</v>
      </c>
      <c r="FH548" s="319">
        <v>23477</v>
      </c>
      <c r="FI548" s="319">
        <v>34127.199999999997</v>
      </c>
      <c r="FJ548" s="319">
        <v>0</v>
      </c>
      <c r="FK548" s="319">
        <v>48826.15</v>
      </c>
      <c r="FL548" s="319">
        <v>0</v>
      </c>
      <c r="FM548" s="319">
        <v>39661.800000000003</v>
      </c>
      <c r="FN548" s="319">
        <v>36409</v>
      </c>
      <c r="FO548" s="319">
        <v>0</v>
      </c>
      <c r="FP548" s="319">
        <v>4347</v>
      </c>
      <c r="FQ548" s="319">
        <v>1500</v>
      </c>
      <c r="FR548" s="319">
        <v>33821.300000000003</v>
      </c>
      <c r="FS548" s="319">
        <v>0</v>
      </c>
      <c r="FT548" s="319">
        <v>5826.1</v>
      </c>
      <c r="FU548" s="319">
        <v>17235.53</v>
      </c>
      <c r="FV548" s="319">
        <v>2640.25</v>
      </c>
      <c r="FW548" s="319">
        <v>4724.6000000000004</v>
      </c>
      <c r="FX548" s="319">
        <v>29676.1</v>
      </c>
      <c r="FY548" s="319">
        <v>3544</v>
      </c>
      <c r="FZ548" s="319">
        <v>500</v>
      </c>
      <c r="GA548" s="319">
        <v>0</v>
      </c>
      <c r="GB548" s="319">
        <v>0</v>
      </c>
      <c r="GC548" s="319">
        <v>48</v>
      </c>
      <c r="GD548" s="319">
        <v>100703.7</v>
      </c>
      <c r="GE548" s="319">
        <v>61088.3</v>
      </c>
      <c r="GF548" s="319">
        <v>0</v>
      </c>
      <c r="GG548" s="319">
        <v>0</v>
      </c>
      <c r="GH548" s="319">
        <v>48</v>
      </c>
      <c r="GI548" s="319">
        <v>54985.5</v>
      </c>
      <c r="GJ548" s="319">
        <v>6502</v>
      </c>
      <c r="GK548" s="319">
        <v>561897.56000000006</v>
      </c>
      <c r="GL548" s="319">
        <v>4957.5</v>
      </c>
      <c r="GM548" s="319">
        <v>1225120.21</v>
      </c>
      <c r="GN548" s="319">
        <v>13936.46</v>
      </c>
      <c r="GO548" s="319">
        <v>43997.4</v>
      </c>
      <c r="GP548" s="319">
        <v>16382.7</v>
      </c>
      <c r="GQ548" s="319">
        <v>8047.2</v>
      </c>
      <c r="GR548" s="319">
        <v>0</v>
      </c>
      <c r="GS548" s="319">
        <v>8741588.8699999992</v>
      </c>
      <c r="GT548" s="319">
        <v>0</v>
      </c>
      <c r="GU548" s="319">
        <v>109057.25</v>
      </c>
      <c r="GV548" s="319">
        <v>31398.5</v>
      </c>
      <c r="GW548" s="319">
        <v>1958</v>
      </c>
      <c r="GX548" s="319">
        <v>1300067.79</v>
      </c>
      <c r="GY548" s="319">
        <v>3473.85</v>
      </c>
      <c r="GZ548" s="319">
        <v>114239.69</v>
      </c>
      <c r="HA548" s="319">
        <v>3000</v>
      </c>
      <c r="HB548" s="319">
        <v>820</v>
      </c>
      <c r="HC548" s="319">
        <v>38695.75</v>
      </c>
      <c r="HD548" s="319">
        <v>13326.3</v>
      </c>
      <c r="HE548" s="319">
        <v>118274.53</v>
      </c>
      <c r="HF548" s="319">
        <v>659.15</v>
      </c>
      <c r="HG548" s="319">
        <v>0</v>
      </c>
      <c r="HH548" s="319">
        <v>513268.62</v>
      </c>
      <c r="HI548" s="319">
        <v>33737.5</v>
      </c>
      <c r="HJ548" s="319">
        <v>4398.5</v>
      </c>
      <c r="HK548" s="319">
        <v>15120</v>
      </c>
      <c r="HL548" s="319">
        <v>11427.64</v>
      </c>
      <c r="HM548" s="319">
        <v>0</v>
      </c>
      <c r="HN548" s="319">
        <v>0</v>
      </c>
      <c r="HO548" s="319">
        <v>92030.42</v>
      </c>
      <c r="HP548" s="319">
        <v>11643</v>
      </c>
      <c r="HQ548" s="319">
        <v>3838.4</v>
      </c>
      <c r="HR548" s="319">
        <v>939834.56</v>
      </c>
      <c r="HS548" s="319">
        <v>0</v>
      </c>
      <c r="HT548" s="319">
        <v>2211931.85</v>
      </c>
      <c r="HU548" s="319">
        <v>0</v>
      </c>
      <c r="HV548" s="319">
        <v>0</v>
      </c>
      <c r="HW548" s="319">
        <v>190315</v>
      </c>
      <c r="HX548" s="319">
        <v>1444.45</v>
      </c>
      <c r="HY548" s="319">
        <v>4700327.95</v>
      </c>
      <c r="HZ548" s="319">
        <v>177865.4</v>
      </c>
      <c r="IA548" s="319">
        <v>2000</v>
      </c>
      <c r="IB548" s="319">
        <v>9424.6</v>
      </c>
      <c r="IC548" s="319">
        <v>155872</v>
      </c>
      <c r="ID548" s="319">
        <v>0</v>
      </c>
      <c r="IE548" s="319">
        <v>385509.2</v>
      </c>
      <c r="IF548" s="319">
        <v>48</v>
      </c>
      <c r="IG548" s="319">
        <v>3149.9</v>
      </c>
      <c r="IH548" s="319">
        <v>284.39</v>
      </c>
      <c r="II548" s="319">
        <v>357654.91</v>
      </c>
      <c r="IJ548" s="319">
        <v>518557.89</v>
      </c>
      <c r="IK548" s="319">
        <v>2475.5500000000002</v>
      </c>
      <c r="IL548" s="319">
        <v>0</v>
      </c>
      <c r="IM548" s="319">
        <v>15.6</v>
      </c>
      <c r="IN548" s="319">
        <v>2653.6</v>
      </c>
      <c r="IO548" s="319">
        <v>92521.95</v>
      </c>
      <c r="IP548" s="319">
        <v>28257.8</v>
      </c>
      <c r="IQ548" s="319">
        <v>1575</v>
      </c>
      <c r="IR548" s="319">
        <v>132245.20000000001</v>
      </c>
      <c r="IS548" s="319">
        <v>348586.05</v>
      </c>
      <c r="IT548" s="319">
        <v>35350.85</v>
      </c>
      <c r="IU548" s="319">
        <v>6901.25</v>
      </c>
      <c r="IV548" s="319">
        <v>176081.2</v>
      </c>
      <c r="IW548" s="319">
        <v>30071</v>
      </c>
      <c r="IX548" s="319">
        <v>350</v>
      </c>
      <c r="IY548" s="319">
        <v>63736.15</v>
      </c>
      <c r="IZ548" s="319">
        <v>145356.13</v>
      </c>
      <c r="JA548" s="319">
        <v>16111.65</v>
      </c>
      <c r="JB548" s="319">
        <v>3629.9</v>
      </c>
      <c r="JC548" s="319">
        <v>0</v>
      </c>
      <c r="JD548" s="319">
        <v>1176</v>
      </c>
      <c r="JE548" s="319">
        <v>0</v>
      </c>
      <c r="JF548" s="319">
        <v>2890.9</v>
      </c>
      <c r="JG548" s="319">
        <v>0</v>
      </c>
      <c r="JH548" s="319">
        <v>74569.899999999994</v>
      </c>
      <c r="JI548" s="319">
        <v>528821.94999999995</v>
      </c>
      <c r="JJ548" s="319">
        <v>48</v>
      </c>
      <c r="JK548" s="319">
        <v>360</v>
      </c>
      <c r="JL548" s="319">
        <v>6988.63</v>
      </c>
      <c r="JM548" s="319">
        <v>804.3</v>
      </c>
      <c r="JN548" s="319">
        <v>1500</v>
      </c>
      <c r="JO548" s="319">
        <v>97479</v>
      </c>
      <c r="JP548" s="319">
        <v>0</v>
      </c>
      <c r="JQ548" s="319">
        <v>0</v>
      </c>
      <c r="JR548" s="319">
        <v>2000</v>
      </c>
      <c r="JS548" s="319">
        <v>55993.65</v>
      </c>
      <c r="JT548" s="319">
        <v>72817.399999999994</v>
      </c>
      <c r="JU548" s="319">
        <v>3165.5</v>
      </c>
      <c r="JV548" s="319">
        <v>186522.9</v>
      </c>
      <c r="JW548" s="319">
        <v>8417.7000000000007</v>
      </c>
      <c r="JX548" s="319">
        <v>0</v>
      </c>
      <c r="JY548" s="319">
        <v>0</v>
      </c>
      <c r="JZ548" s="319">
        <v>0</v>
      </c>
      <c r="KA548" s="319">
        <v>0</v>
      </c>
      <c r="KB548" s="319">
        <v>0</v>
      </c>
      <c r="KC548" s="319">
        <v>16435.5</v>
      </c>
      <c r="KD548" s="319">
        <v>0</v>
      </c>
      <c r="KE548" s="319">
        <v>279086</v>
      </c>
      <c r="KF548" s="319">
        <v>19430.400000000001</v>
      </c>
      <c r="KG548" s="319">
        <v>48</v>
      </c>
      <c r="KH548" s="319">
        <v>79239.95</v>
      </c>
      <c r="KI548" s="319">
        <v>98355.6</v>
      </c>
      <c r="KJ548" s="319">
        <v>1338.75</v>
      </c>
      <c r="KK548" s="319">
        <v>1567</v>
      </c>
      <c r="KL548" s="319">
        <v>0</v>
      </c>
      <c r="KM548" s="319">
        <v>231.6</v>
      </c>
      <c r="KN548" s="319">
        <v>0</v>
      </c>
      <c r="KO548" s="319">
        <v>28360</v>
      </c>
      <c r="KP548" s="319">
        <v>0</v>
      </c>
      <c r="KQ548" s="319">
        <v>6545667.9100000001</v>
      </c>
      <c r="KR548" s="319">
        <v>29345.8</v>
      </c>
      <c r="KS548" s="318">
        <v>71667.899999999994</v>
      </c>
      <c r="KU548" s="312">
        <v>46</v>
      </c>
      <c r="KV548" s="312">
        <v>465</v>
      </c>
      <c r="KY548" s="312" t="s">
        <v>943</v>
      </c>
    </row>
    <row r="549" spans="1:311" x14ac:dyDescent="0.25">
      <c r="A549" s="317">
        <v>2023</v>
      </c>
      <c r="B549" s="316" t="s">
        <v>849</v>
      </c>
      <c r="C549" s="316" t="s">
        <v>854</v>
      </c>
      <c r="D549" s="316" t="s">
        <v>853</v>
      </c>
      <c r="E549" s="316" t="s">
        <v>846</v>
      </c>
      <c r="F549" s="315">
        <v>0</v>
      </c>
      <c r="G549" s="315">
        <v>0</v>
      </c>
      <c r="H549" s="315">
        <v>0</v>
      </c>
      <c r="I549" s="315">
        <v>0</v>
      </c>
      <c r="J549" s="315">
        <v>0</v>
      </c>
      <c r="K549" s="315">
        <v>0</v>
      </c>
      <c r="L549" s="315">
        <v>0</v>
      </c>
      <c r="M549" s="315">
        <v>0</v>
      </c>
      <c r="N549" s="315">
        <v>1300</v>
      </c>
      <c r="O549" s="315">
        <v>0</v>
      </c>
      <c r="P549" s="315">
        <v>0</v>
      </c>
      <c r="Q549" s="315">
        <v>0</v>
      </c>
      <c r="R549" s="315">
        <v>0</v>
      </c>
      <c r="S549" s="315">
        <v>0</v>
      </c>
      <c r="T549" s="315">
        <v>0</v>
      </c>
      <c r="U549" s="315">
        <v>0</v>
      </c>
      <c r="V549" s="315">
        <v>0</v>
      </c>
      <c r="W549" s="315">
        <v>0</v>
      </c>
      <c r="X549" s="315">
        <v>0</v>
      </c>
      <c r="Y549" s="315">
        <v>0</v>
      </c>
      <c r="Z549" s="315">
        <v>0</v>
      </c>
      <c r="AA549" s="315">
        <v>0</v>
      </c>
      <c r="AB549" s="315">
        <v>0</v>
      </c>
      <c r="AC549" s="315">
        <v>0</v>
      </c>
      <c r="AD549" s="315">
        <v>15000</v>
      </c>
      <c r="AE549" s="315">
        <v>0</v>
      </c>
      <c r="AF549" s="315">
        <v>0</v>
      </c>
      <c r="AG549" s="315">
        <v>0</v>
      </c>
      <c r="AH549" s="315">
        <v>0</v>
      </c>
      <c r="AI549" s="315">
        <v>0</v>
      </c>
      <c r="AJ549" s="315">
        <v>0</v>
      </c>
      <c r="AK549" s="315">
        <v>0</v>
      </c>
      <c r="AL549" s="315">
        <v>0</v>
      </c>
      <c r="AM549" s="315">
        <v>0</v>
      </c>
      <c r="AN549" s="315">
        <v>0</v>
      </c>
      <c r="AO549" s="315">
        <v>0</v>
      </c>
      <c r="AP549" s="315">
        <v>0</v>
      </c>
      <c r="AQ549" s="315">
        <v>0</v>
      </c>
      <c r="AR549" s="315">
        <v>0</v>
      </c>
      <c r="AS549" s="315">
        <v>0</v>
      </c>
      <c r="AT549" s="315">
        <v>0</v>
      </c>
      <c r="AU549" s="315">
        <v>20000</v>
      </c>
      <c r="AV549" s="315">
        <v>0</v>
      </c>
      <c r="AW549" s="315">
        <v>0</v>
      </c>
      <c r="AX549" s="315">
        <v>0</v>
      </c>
      <c r="AY549" s="315">
        <v>0</v>
      </c>
      <c r="AZ549" s="315">
        <v>0</v>
      </c>
      <c r="BA549" s="315">
        <v>0</v>
      </c>
      <c r="BB549" s="315">
        <v>0</v>
      </c>
      <c r="BC549" s="315">
        <v>0</v>
      </c>
      <c r="BD549" s="315">
        <v>0</v>
      </c>
      <c r="BE549" s="315">
        <v>0</v>
      </c>
      <c r="BF549" s="315">
        <v>0</v>
      </c>
      <c r="BG549" s="315">
        <v>0</v>
      </c>
      <c r="BH549" s="315">
        <v>50</v>
      </c>
      <c r="BI549" s="315">
        <v>0</v>
      </c>
      <c r="BJ549" s="315">
        <v>0</v>
      </c>
      <c r="BK549" s="315">
        <v>0</v>
      </c>
      <c r="BL549" s="315">
        <v>0</v>
      </c>
      <c r="BM549" s="315">
        <v>0</v>
      </c>
      <c r="BN549" s="315">
        <v>0</v>
      </c>
      <c r="BO549" s="315">
        <v>0</v>
      </c>
      <c r="BP549" s="315">
        <v>0</v>
      </c>
      <c r="BQ549" s="315">
        <v>0</v>
      </c>
      <c r="BR549" s="315">
        <v>0</v>
      </c>
      <c r="BS549" s="315">
        <v>0</v>
      </c>
      <c r="BT549" s="315">
        <v>0</v>
      </c>
      <c r="BU549" s="315">
        <v>0</v>
      </c>
      <c r="BV549" s="315">
        <v>0</v>
      </c>
      <c r="BW549" s="315">
        <v>0</v>
      </c>
      <c r="BX549" s="315">
        <v>0</v>
      </c>
      <c r="BY549" s="315">
        <v>0</v>
      </c>
      <c r="BZ549" s="315">
        <v>0</v>
      </c>
      <c r="CA549" s="315">
        <v>0</v>
      </c>
      <c r="CB549" s="315">
        <v>0</v>
      </c>
      <c r="CC549" s="315">
        <v>0</v>
      </c>
      <c r="CD549" s="315">
        <v>0</v>
      </c>
      <c r="CE549" s="315">
        <v>0</v>
      </c>
      <c r="CF549" s="315">
        <v>0</v>
      </c>
      <c r="CG549" s="315">
        <v>0</v>
      </c>
      <c r="CH549" s="315">
        <v>0</v>
      </c>
      <c r="CI549" s="315">
        <v>0</v>
      </c>
      <c r="CJ549" s="315">
        <v>0</v>
      </c>
      <c r="CK549" s="315">
        <v>0</v>
      </c>
      <c r="CL549" s="315">
        <v>0</v>
      </c>
      <c r="CM549" s="315">
        <v>0</v>
      </c>
      <c r="CN549" s="315">
        <v>0</v>
      </c>
      <c r="CO549" s="315">
        <v>0</v>
      </c>
      <c r="CP549" s="315">
        <v>0</v>
      </c>
      <c r="CQ549" s="315">
        <v>0</v>
      </c>
      <c r="CR549" s="315">
        <v>0</v>
      </c>
      <c r="CS549" s="315">
        <v>0</v>
      </c>
      <c r="CT549" s="315">
        <v>0</v>
      </c>
      <c r="CU549" s="315">
        <v>0</v>
      </c>
      <c r="CV549" s="315">
        <v>0</v>
      </c>
      <c r="CW549" s="315">
        <v>0</v>
      </c>
      <c r="CX549" s="315">
        <v>0</v>
      </c>
      <c r="CY549" s="315">
        <v>0</v>
      </c>
      <c r="CZ549" s="315">
        <v>0</v>
      </c>
      <c r="DA549" s="315">
        <v>0</v>
      </c>
      <c r="DB549" s="315">
        <v>0</v>
      </c>
      <c r="DC549" s="315">
        <v>0</v>
      </c>
      <c r="DD549" s="315">
        <v>20081.810000000001</v>
      </c>
      <c r="DE549" s="315">
        <v>0</v>
      </c>
      <c r="DF549" s="315">
        <v>0</v>
      </c>
      <c r="DG549" s="315">
        <v>3700</v>
      </c>
      <c r="DH549" s="315">
        <v>0</v>
      </c>
      <c r="DI549" s="315">
        <v>0</v>
      </c>
      <c r="DJ549" s="315">
        <v>0</v>
      </c>
      <c r="DK549" s="315">
        <v>0</v>
      </c>
      <c r="DL549" s="315">
        <v>0</v>
      </c>
      <c r="DM549" s="315">
        <v>0</v>
      </c>
      <c r="DN549" s="315">
        <v>0</v>
      </c>
      <c r="DO549" s="315">
        <v>0</v>
      </c>
      <c r="DP549" s="315">
        <v>0</v>
      </c>
      <c r="DQ549" s="315">
        <v>0</v>
      </c>
      <c r="DR549" s="315">
        <v>0</v>
      </c>
      <c r="DS549" s="315">
        <v>0</v>
      </c>
      <c r="DT549" s="315">
        <v>0</v>
      </c>
      <c r="DU549" s="315">
        <v>0</v>
      </c>
      <c r="DV549" s="315">
        <v>0</v>
      </c>
      <c r="DW549" s="315">
        <v>0</v>
      </c>
      <c r="DX549" s="315">
        <v>65602.600000000006</v>
      </c>
      <c r="DY549" s="315">
        <v>3320</v>
      </c>
      <c r="DZ549" s="315">
        <v>0</v>
      </c>
      <c r="EA549" s="315">
        <v>2000</v>
      </c>
      <c r="EB549" s="315">
        <v>0</v>
      </c>
      <c r="EC549" s="315">
        <v>0</v>
      </c>
      <c r="ED549" s="315">
        <v>0</v>
      </c>
      <c r="EE549" s="315">
        <v>0</v>
      </c>
      <c r="EF549" s="315">
        <v>0</v>
      </c>
      <c r="EG549" s="315">
        <v>0</v>
      </c>
      <c r="EH549" s="315">
        <v>0</v>
      </c>
      <c r="EI549" s="315">
        <v>0</v>
      </c>
      <c r="EJ549" s="315">
        <v>0</v>
      </c>
      <c r="EK549" s="315">
        <v>0</v>
      </c>
      <c r="EL549" s="315">
        <v>0</v>
      </c>
      <c r="EM549" s="315">
        <v>0</v>
      </c>
      <c r="EN549" s="315">
        <v>0</v>
      </c>
      <c r="EO549" s="315">
        <v>0</v>
      </c>
      <c r="EP549" s="315">
        <v>0</v>
      </c>
      <c r="EQ549" s="315">
        <v>0</v>
      </c>
      <c r="ER549" s="315">
        <v>4350</v>
      </c>
      <c r="ES549" s="315">
        <v>0</v>
      </c>
      <c r="ET549" s="315">
        <v>1170</v>
      </c>
      <c r="EU549" s="315">
        <v>0</v>
      </c>
      <c r="EV549" s="315">
        <v>0</v>
      </c>
      <c r="EW549" s="315">
        <v>0</v>
      </c>
      <c r="EX549" s="315">
        <v>0</v>
      </c>
      <c r="EY549" s="315">
        <v>753744.2</v>
      </c>
      <c r="EZ549" s="315">
        <v>698279.44</v>
      </c>
      <c r="FA549" s="315">
        <v>0</v>
      </c>
      <c r="FB549" s="315">
        <v>0</v>
      </c>
      <c r="FC549" s="315">
        <v>0</v>
      </c>
      <c r="FD549" s="315">
        <v>0</v>
      </c>
      <c r="FE549" s="315">
        <v>21742.92</v>
      </c>
      <c r="FF549" s="315">
        <v>0</v>
      </c>
      <c r="FG549" s="315">
        <v>0</v>
      </c>
      <c r="FH549" s="315">
        <v>8090</v>
      </c>
      <c r="FI549" s="315">
        <v>0</v>
      </c>
      <c r="FJ549" s="315">
        <v>0</v>
      </c>
      <c r="FK549" s="315">
        <v>0</v>
      </c>
      <c r="FL549" s="315">
        <v>0</v>
      </c>
      <c r="FM549" s="315">
        <v>0</v>
      </c>
      <c r="FN549" s="315">
        <v>0</v>
      </c>
      <c r="FO549" s="315">
        <v>0</v>
      </c>
      <c r="FP549" s="315">
        <v>0</v>
      </c>
      <c r="FQ549" s="315">
        <v>0</v>
      </c>
      <c r="FR549" s="315">
        <v>22845.33</v>
      </c>
      <c r="FS549" s="315">
        <v>0</v>
      </c>
      <c r="FT549" s="315">
        <v>70</v>
      </c>
      <c r="FU549" s="315">
        <v>0</v>
      </c>
      <c r="FV549" s="315">
        <v>0</v>
      </c>
      <c r="FW549" s="315">
        <v>0</v>
      </c>
      <c r="FX549" s="315">
        <v>0</v>
      </c>
      <c r="FY549" s="315">
        <v>0</v>
      </c>
      <c r="FZ549" s="315">
        <v>0</v>
      </c>
      <c r="GA549" s="315">
        <v>0</v>
      </c>
      <c r="GB549" s="315">
        <v>48</v>
      </c>
      <c r="GC549" s="315">
        <v>0</v>
      </c>
      <c r="GD549" s="315">
        <v>0</v>
      </c>
      <c r="GE549" s="315">
        <v>0</v>
      </c>
      <c r="GF549" s="315">
        <v>0</v>
      </c>
      <c r="GG549" s="315">
        <v>0</v>
      </c>
      <c r="GH549" s="315">
        <v>0</v>
      </c>
      <c r="GI549" s="315">
        <v>0</v>
      </c>
      <c r="GJ549" s="315">
        <v>0</v>
      </c>
      <c r="GK549" s="315">
        <v>27453.95</v>
      </c>
      <c r="GL549" s="315">
        <v>0</v>
      </c>
      <c r="GM549" s="315">
        <v>5682.45</v>
      </c>
      <c r="GN549" s="315">
        <v>0</v>
      </c>
      <c r="GO549" s="315">
        <v>0</v>
      </c>
      <c r="GP549" s="315">
        <v>0</v>
      </c>
      <c r="GQ549" s="315">
        <v>0</v>
      </c>
      <c r="GR549" s="315">
        <v>0</v>
      </c>
      <c r="GS549" s="315">
        <v>0</v>
      </c>
      <c r="GT549" s="315">
        <v>0</v>
      </c>
      <c r="GU549" s="315">
        <v>0</v>
      </c>
      <c r="GV549" s="315">
        <v>0</v>
      </c>
      <c r="GW549" s="315">
        <v>0</v>
      </c>
      <c r="GX549" s="315">
        <v>0</v>
      </c>
      <c r="GY549" s="315">
        <v>6875.89</v>
      </c>
      <c r="GZ549" s="315">
        <v>0</v>
      </c>
      <c r="HA549" s="315">
        <v>0</v>
      </c>
      <c r="HB549" s="315">
        <v>0</v>
      </c>
      <c r="HC549" s="315">
        <v>0</v>
      </c>
      <c r="HD549" s="315">
        <v>0</v>
      </c>
      <c r="HE549" s="315">
        <v>0</v>
      </c>
      <c r="HF549" s="315">
        <v>0</v>
      </c>
      <c r="HG549" s="315">
        <v>0</v>
      </c>
      <c r="HH549" s="315">
        <v>185788.4</v>
      </c>
      <c r="HI549" s="315">
        <v>0</v>
      </c>
      <c r="HJ549" s="315">
        <v>0</v>
      </c>
      <c r="HK549" s="315">
        <v>0</v>
      </c>
      <c r="HL549" s="315">
        <v>100</v>
      </c>
      <c r="HM549" s="315">
        <v>0</v>
      </c>
      <c r="HN549" s="315">
        <v>0</v>
      </c>
      <c r="HO549" s="315">
        <v>0</v>
      </c>
      <c r="HP549" s="315">
        <v>0</v>
      </c>
      <c r="HQ549" s="315">
        <v>0</v>
      </c>
      <c r="HR549" s="315">
        <v>9166.94</v>
      </c>
      <c r="HS549" s="315">
        <v>0</v>
      </c>
      <c r="HT549" s="315">
        <v>0</v>
      </c>
      <c r="HU549" s="315">
        <v>0</v>
      </c>
      <c r="HV549" s="315">
        <v>0</v>
      </c>
      <c r="HW549" s="315">
        <v>0</v>
      </c>
      <c r="HX549" s="315">
        <v>0</v>
      </c>
      <c r="HY549" s="315">
        <v>289504.61</v>
      </c>
      <c r="HZ549" s="315">
        <v>0</v>
      </c>
      <c r="IA549" s="315">
        <v>0</v>
      </c>
      <c r="IB549" s="315">
        <v>0</v>
      </c>
      <c r="IC549" s="315">
        <v>0</v>
      </c>
      <c r="ID549" s="315">
        <v>0</v>
      </c>
      <c r="IE549" s="315">
        <v>0</v>
      </c>
      <c r="IF549" s="315">
        <v>0</v>
      </c>
      <c r="IG549" s="315">
        <v>0</v>
      </c>
      <c r="IH549" s="315">
        <v>0</v>
      </c>
      <c r="II549" s="315">
        <v>0</v>
      </c>
      <c r="IJ549" s="315">
        <v>14270.4</v>
      </c>
      <c r="IK549" s="315">
        <v>0</v>
      </c>
      <c r="IL549" s="315">
        <v>0</v>
      </c>
      <c r="IM549" s="315">
        <v>0</v>
      </c>
      <c r="IN549" s="315">
        <v>600</v>
      </c>
      <c r="IO549" s="315">
        <v>0</v>
      </c>
      <c r="IP549" s="315">
        <v>0</v>
      </c>
      <c r="IQ549" s="315">
        <v>0</v>
      </c>
      <c r="IR549" s="315">
        <v>0</v>
      </c>
      <c r="IS549" s="315">
        <v>0</v>
      </c>
      <c r="IT549" s="315">
        <v>61820.87</v>
      </c>
      <c r="IU549" s="315">
        <v>0</v>
      </c>
      <c r="IV549" s="315">
        <v>0</v>
      </c>
      <c r="IW549" s="315">
        <v>0</v>
      </c>
      <c r="IX549" s="315">
        <v>0</v>
      </c>
      <c r="IY549" s="315">
        <v>0</v>
      </c>
      <c r="IZ549" s="315">
        <v>0</v>
      </c>
      <c r="JA549" s="315">
        <v>0</v>
      </c>
      <c r="JB549" s="315">
        <v>0</v>
      </c>
      <c r="JC549" s="315">
        <v>0</v>
      </c>
      <c r="JD549" s="315">
        <v>0</v>
      </c>
      <c r="JE549" s="315">
        <v>0</v>
      </c>
      <c r="JF549" s="315">
        <v>0</v>
      </c>
      <c r="JG549" s="315">
        <v>0</v>
      </c>
      <c r="JH549" s="315">
        <v>0</v>
      </c>
      <c r="JI549" s="315">
        <v>0</v>
      </c>
      <c r="JJ549" s="315">
        <v>20000</v>
      </c>
      <c r="JK549" s="315">
        <v>0</v>
      </c>
      <c r="JL549" s="315">
        <v>0</v>
      </c>
      <c r="JM549" s="315">
        <v>0</v>
      </c>
      <c r="JN549" s="315">
        <v>0</v>
      </c>
      <c r="JO549" s="315">
        <v>0</v>
      </c>
      <c r="JP549" s="315">
        <v>0</v>
      </c>
      <c r="JQ549" s="315">
        <v>0</v>
      </c>
      <c r="JR549" s="315">
        <v>0</v>
      </c>
      <c r="JS549" s="315">
        <v>0</v>
      </c>
      <c r="JT549" s="315">
        <v>0</v>
      </c>
      <c r="JU549" s="315">
        <v>0</v>
      </c>
      <c r="JV549" s="315">
        <v>2067</v>
      </c>
      <c r="JW549" s="315">
        <v>0</v>
      </c>
      <c r="JX549" s="315">
        <v>0</v>
      </c>
      <c r="JY549" s="315">
        <v>0</v>
      </c>
      <c r="JZ549" s="315">
        <v>0</v>
      </c>
      <c r="KA549" s="315">
        <v>0</v>
      </c>
      <c r="KB549" s="315">
        <v>0</v>
      </c>
      <c r="KC549" s="315">
        <v>0</v>
      </c>
      <c r="KD549" s="315">
        <v>0</v>
      </c>
      <c r="KE549" s="315">
        <v>0</v>
      </c>
      <c r="KF549" s="315">
        <v>0</v>
      </c>
      <c r="KG549" s="315">
        <v>0</v>
      </c>
      <c r="KH549" s="315">
        <v>0</v>
      </c>
      <c r="KI549" s="315">
        <v>0</v>
      </c>
      <c r="KJ549" s="315">
        <v>0</v>
      </c>
      <c r="KK549" s="315">
        <v>0</v>
      </c>
      <c r="KL549" s="315">
        <v>0</v>
      </c>
      <c r="KM549" s="315">
        <v>0</v>
      </c>
      <c r="KN549" s="315">
        <v>0</v>
      </c>
      <c r="KO549" s="315">
        <v>0</v>
      </c>
      <c r="KP549" s="315">
        <v>0</v>
      </c>
      <c r="KQ549" s="315">
        <v>0</v>
      </c>
      <c r="KR549" s="315">
        <v>0</v>
      </c>
      <c r="KS549" s="314">
        <v>0</v>
      </c>
      <c r="KU549" s="312">
        <v>46</v>
      </c>
      <c r="KV549" s="312">
        <v>469</v>
      </c>
      <c r="KY549" s="312" t="s">
        <v>943</v>
      </c>
    </row>
    <row r="550" spans="1:311" x14ac:dyDescent="0.25">
      <c r="A550" s="321">
        <v>2023</v>
      </c>
      <c r="B550" s="320" t="s">
        <v>849</v>
      </c>
      <c r="C550" s="320" t="s">
        <v>851</v>
      </c>
      <c r="D550" s="320" t="s">
        <v>852</v>
      </c>
      <c r="E550" s="320" t="s">
        <v>846</v>
      </c>
      <c r="F550" s="319">
        <v>71979.5</v>
      </c>
      <c r="G550" s="319">
        <v>58000</v>
      </c>
      <c r="H550" s="319">
        <v>628412.85</v>
      </c>
      <c r="I550" s="319">
        <v>229855</v>
      </c>
      <c r="J550" s="319">
        <v>8500</v>
      </c>
      <c r="K550" s="319">
        <v>352720</v>
      </c>
      <c r="L550" s="319">
        <v>220396.64</v>
      </c>
      <c r="M550" s="319">
        <v>0</v>
      </c>
      <c r="N550" s="319">
        <v>1722010.05</v>
      </c>
      <c r="O550" s="319">
        <v>213567.11</v>
      </c>
      <c r="P550" s="319">
        <v>71344.100000000006</v>
      </c>
      <c r="Q550" s="319">
        <v>19840.11</v>
      </c>
      <c r="R550" s="319">
        <v>89666.91</v>
      </c>
      <c r="S550" s="319">
        <v>40750</v>
      </c>
      <c r="T550" s="319">
        <v>77355.25</v>
      </c>
      <c r="U550" s="319">
        <v>116861.7</v>
      </c>
      <c r="V550" s="319">
        <v>341984.11</v>
      </c>
      <c r="W550" s="319">
        <v>3721.15</v>
      </c>
      <c r="X550" s="319">
        <v>98241.13</v>
      </c>
      <c r="Y550" s="319">
        <v>0</v>
      </c>
      <c r="Z550" s="319">
        <v>0</v>
      </c>
      <c r="AA550" s="319">
        <v>337903.71</v>
      </c>
      <c r="AB550" s="319">
        <v>289996</v>
      </c>
      <c r="AC550" s="319">
        <v>0</v>
      </c>
      <c r="AD550" s="319">
        <v>1011839.36</v>
      </c>
      <c r="AE550" s="319">
        <v>336002.46</v>
      </c>
      <c r="AF550" s="319">
        <v>54363.040000000001</v>
      </c>
      <c r="AG550" s="319">
        <v>352250.94</v>
      </c>
      <c r="AH550" s="319">
        <v>84</v>
      </c>
      <c r="AI550" s="319">
        <v>0</v>
      </c>
      <c r="AJ550" s="319">
        <v>251067.68</v>
      </c>
      <c r="AK550" s="319">
        <v>72100</v>
      </c>
      <c r="AL550" s="319">
        <v>96382.9</v>
      </c>
      <c r="AM550" s="319">
        <v>55129.75</v>
      </c>
      <c r="AN550" s="319">
        <v>0</v>
      </c>
      <c r="AO550" s="319">
        <v>0</v>
      </c>
      <c r="AP550" s="319">
        <v>0</v>
      </c>
      <c r="AQ550" s="319">
        <v>12395.85</v>
      </c>
      <c r="AR550" s="319">
        <v>1344668.42</v>
      </c>
      <c r="AS550" s="319">
        <v>16830.87</v>
      </c>
      <c r="AT550" s="319">
        <v>289400.74</v>
      </c>
      <c r="AU550" s="319">
        <v>167071.29</v>
      </c>
      <c r="AV550" s="319">
        <v>66290.28</v>
      </c>
      <c r="AW550" s="319">
        <v>12679190.970000001</v>
      </c>
      <c r="AX550" s="319">
        <v>948048.24</v>
      </c>
      <c r="AY550" s="319">
        <v>746237.3</v>
      </c>
      <c r="AZ550" s="319">
        <v>43768.15</v>
      </c>
      <c r="BA550" s="319">
        <v>24680.5</v>
      </c>
      <c r="BB550" s="319">
        <v>5008.8100000000004</v>
      </c>
      <c r="BC550" s="319">
        <v>200000</v>
      </c>
      <c r="BD550" s="319">
        <v>131753.74</v>
      </c>
      <c r="BE550" s="319">
        <v>332629.19</v>
      </c>
      <c r="BF550" s="319">
        <v>0</v>
      </c>
      <c r="BG550" s="319">
        <v>0</v>
      </c>
      <c r="BH550" s="319">
        <v>17846.95</v>
      </c>
      <c r="BI550" s="319">
        <v>109158.05</v>
      </c>
      <c r="BJ550" s="319">
        <v>4220.8</v>
      </c>
      <c r="BK550" s="319">
        <v>1008747.75</v>
      </c>
      <c r="BL550" s="319">
        <v>500</v>
      </c>
      <c r="BM550" s="319">
        <v>35000</v>
      </c>
      <c r="BN550" s="319">
        <v>127473.12</v>
      </c>
      <c r="BO550" s="319">
        <v>0</v>
      </c>
      <c r="BP550" s="319">
        <v>0</v>
      </c>
      <c r="BQ550" s="319">
        <v>2473.15</v>
      </c>
      <c r="BR550" s="319">
        <v>16196.51</v>
      </c>
      <c r="BS550" s="319">
        <v>93000</v>
      </c>
      <c r="BT550" s="319">
        <v>0</v>
      </c>
      <c r="BU550" s="319">
        <v>39028.85</v>
      </c>
      <c r="BV550" s="319">
        <v>74503.42</v>
      </c>
      <c r="BW550" s="319">
        <v>597347.46</v>
      </c>
      <c r="BX550" s="319">
        <v>182632.2</v>
      </c>
      <c r="BY550" s="319">
        <v>11600</v>
      </c>
      <c r="BZ550" s="319">
        <v>10000</v>
      </c>
      <c r="CA550" s="319">
        <v>7376.66</v>
      </c>
      <c r="CB550" s="319">
        <v>136282.29</v>
      </c>
      <c r="CC550" s="319">
        <v>2216654.6</v>
      </c>
      <c r="CD550" s="319">
        <v>756990.69</v>
      </c>
      <c r="CE550" s="319">
        <v>768970.1</v>
      </c>
      <c r="CF550" s="319">
        <v>315811.51</v>
      </c>
      <c r="CG550" s="319">
        <v>112500</v>
      </c>
      <c r="CH550" s="319">
        <v>3604.53</v>
      </c>
      <c r="CI550" s="319">
        <v>8424416.0500000007</v>
      </c>
      <c r="CJ550" s="319">
        <v>73900</v>
      </c>
      <c r="CK550" s="319">
        <v>0</v>
      </c>
      <c r="CL550" s="319">
        <v>0</v>
      </c>
      <c r="CM550" s="319">
        <v>0</v>
      </c>
      <c r="CN550" s="319">
        <v>994480</v>
      </c>
      <c r="CO550" s="319">
        <v>44894.95</v>
      </c>
      <c r="CP550" s="319">
        <v>42061.599999999999</v>
      </c>
      <c r="CQ550" s="319">
        <v>983973.16</v>
      </c>
      <c r="CR550" s="319">
        <v>296667</v>
      </c>
      <c r="CS550" s="319">
        <v>289422.37</v>
      </c>
      <c r="CT550" s="319">
        <v>0</v>
      </c>
      <c r="CU550" s="319">
        <v>0</v>
      </c>
      <c r="CV550" s="319">
        <v>68000</v>
      </c>
      <c r="CW550" s="319">
        <v>36076.550000000003</v>
      </c>
      <c r="CX550" s="319">
        <v>51747.15</v>
      </c>
      <c r="CY550" s="319">
        <v>26517.64</v>
      </c>
      <c r="CZ550" s="319">
        <v>315804.82</v>
      </c>
      <c r="DA550" s="319">
        <v>392586.94</v>
      </c>
      <c r="DB550" s="319">
        <v>263951.95</v>
      </c>
      <c r="DC550" s="319">
        <v>1071954.1000000001</v>
      </c>
      <c r="DD550" s="319">
        <v>2207739.19</v>
      </c>
      <c r="DE550" s="319">
        <v>889321.01</v>
      </c>
      <c r="DF550" s="319">
        <v>0</v>
      </c>
      <c r="DG550" s="319">
        <v>35373.5</v>
      </c>
      <c r="DH550" s="319">
        <v>62462.83</v>
      </c>
      <c r="DI550" s="319">
        <v>27829.35</v>
      </c>
      <c r="DJ550" s="319">
        <v>652000</v>
      </c>
      <c r="DK550" s="319">
        <v>930000</v>
      </c>
      <c r="DL550" s="319">
        <v>33977.300000000003</v>
      </c>
      <c r="DM550" s="319">
        <v>94504.7</v>
      </c>
      <c r="DN550" s="319">
        <v>0</v>
      </c>
      <c r="DO550" s="319">
        <v>10516.55</v>
      </c>
      <c r="DP550" s="319">
        <v>0</v>
      </c>
      <c r="DQ550" s="319">
        <v>0</v>
      </c>
      <c r="DR550" s="319">
        <v>77400</v>
      </c>
      <c r="DS550" s="319">
        <v>251627.25</v>
      </c>
      <c r="DT550" s="319">
        <v>284877</v>
      </c>
      <c r="DU550" s="319">
        <v>792808.91</v>
      </c>
      <c r="DV550" s="319">
        <v>0</v>
      </c>
      <c r="DW550" s="319">
        <v>4007</v>
      </c>
      <c r="DX550" s="319">
        <v>0</v>
      </c>
      <c r="DY550" s="319">
        <v>29622.6</v>
      </c>
      <c r="DZ550" s="319">
        <v>0</v>
      </c>
      <c r="EA550" s="319">
        <v>3185</v>
      </c>
      <c r="EB550" s="319">
        <v>0</v>
      </c>
      <c r="EC550" s="319">
        <v>0</v>
      </c>
      <c r="ED550" s="319">
        <v>0</v>
      </c>
      <c r="EE550" s="319">
        <v>0</v>
      </c>
      <c r="EF550" s="319">
        <v>0</v>
      </c>
      <c r="EG550" s="319">
        <v>672475.63</v>
      </c>
      <c r="EH550" s="319">
        <v>1710651.97</v>
      </c>
      <c r="EI550" s="319">
        <v>425625.59999999998</v>
      </c>
      <c r="EJ550" s="319">
        <v>42196.1</v>
      </c>
      <c r="EK550" s="319">
        <v>95580.51</v>
      </c>
      <c r="EL550" s="319">
        <v>44624.1</v>
      </c>
      <c r="EM550" s="319">
        <v>621753.46</v>
      </c>
      <c r="EN550" s="319">
        <v>133216.29999999999</v>
      </c>
      <c r="EO550" s="319">
        <v>287971.03999999998</v>
      </c>
      <c r="EP550" s="319">
        <v>0</v>
      </c>
      <c r="EQ550" s="319">
        <v>44704.9</v>
      </c>
      <c r="ER550" s="319">
        <v>150000</v>
      </c>
      <c r="ES550" s="319">
        <v>56986.79</v>
      </c>
      <c r="ET550" s="319">
        <v>595496.65</v>
      </c>
      <c r="EU550" s="319">
        <v>0</v>
      </c>
      <c r="EV550" s="319">
        <v>0</v>
      </c>
      <c r="EW550" s="319">
        <v>17425</v>
      </c>
      <c r="EX550" s="319">
        <v>1069772.1100000001</v>
      </c>
      <c r="EY550" s="319">
        <v>1502855.33</v>
      </c>
      <c r="EZ550" s="319">
        <v>58823007.520000003</v>
      </c>
      <c r="FA550" s="319">
        <v>61527.85</v>
      </c>
      <c r="FB550" s="319">
        <v>0</v>
      </c>
      <c r="FC550" s="319">
        <v>1047104.17</v>
      </c>
      <c r="FD550" s="319">
        <v>266880.90999999997</v>
      </c>
      <c r="FE550" s="319">
        <v>1728510.3</v>
      </c>
      <c r="FF550" s="319">
        <v>0</v>
      </c>
      <c r="FG550" s="319">
        <v>32201.74</v>
      </c>
      <c r="FH550" s="319">
        <v>300000</v>
      </c>
      <c r="FI550" s="319">
        <v>50573.83</v>
      </c>
      <c r="FJ550" s="319">
        <v>0</v>
      </c>
      <c r="FK550" s="319">
        <v>114.2</v>
      </c>
      <c r="FL550" s="319">
        <v>20117.45</v>
      </c>
      <c r="FM550" s="319">
        <v>209950.3</v>
      </c>
      <c r="FN550" s="319">
        <v>31243.25</v>
      </c>
      <c r="FO550" s="319">
        <v>88825.83</v>
      </c>
      <c r="FP550" s="319">
        <v>20200</v>
      </c>
      <c r="FQ550" s="319">
        <v>0</v>
      </c>
      <c r="FR550" s="319">
        <v>6143189.9100000001</v>
      </c>
      <c r="FS550" s="319">
        <v>86677</v>
      </c>
      <c r="FT550" s="319">
        <v>59398.79</v>
      </c>
      <c r="FU550" s="319">
        <v>40895</v>
      </c>
      <c r="FV550" s="319">
        <v>2277.17</v>
      </c>
      <c r="FW550" s="319">
        <v>0</v>
      </c>
      <c r="FX550" s="319">
        <v>357391.33</v>
      </c>
      <c r="FY550" s="319">
        <v>6945</v>
      </c>
      <c r="FZ550" s="319">
        <v>3030.35</v>
      </c>
      <c r="GA550" s="319">
        <v>0</v>
      </c>
      <c r="GB550" s="319">
        <v>162784.35</v>
      </c>
      <c r="GC550" s="319">
        <v>0</v>
      </c>
      <c r="GD550" s="319">
        <v>31663.8</v>
      </c>
      <c r="GE550" s="319">
        <v>329648.7</v>
      </c>
      <c r="GF550" s="319">
        <v>0</v>
      </c>
      <c r="GG550" s="319">
        <v>633911.30000000005</v>
      </c>
      <c r="GH550" s="319">
        <v>32153.61</v>
      </c>
      <c r="GI550" s="319">
        <v>295791.95</v>
      </c>
      <c r="GJ550" s="319">
        <v>22170.93</v>
      </c>
      <c r="GK550" s="319">
        <v>3042894.26</v>
      </c>
      <c r="GL550" s="319">
        <v>116739.85</v>
      </c>
      <c r="GM550" s="319">
        <v>5220223.55</v>
      </c>
      <c r="GN550" s="319">
        <v>141000</v>
      </c>
      <c r="GO550" s="319">
        <v>361094</v>
      </c>
      <c r="GP550" s="319">
        <v>17282.8</v>
      </c>
      <c r="GQ550" s="319">
        <v>5000</v>
      </c>
      <c r="GR550" s="319">
        <v>294375.2</v>
      </c>
      <c r="GS550" s="319">
        <v>291214.31</v>
      </c>
      <c r="GT550" s="319">
        <v>0</v>
      </c>
      <c r="GU550" s="319">
        <v>81805.55</v>
      </c>
      <c r="GV550" s="319">
        <v>0</v>
      </c>
      <c r="GW550" s="319">
        <v>16548.599999999999</v>
      </c>
      <c r="GX550" s="319">
        <v>994916.23</v>
      </c>
      <c r="GY550" s="319">
        <v>12548.71</v>
      </c>
      <c r="GZ550" s="319">
        <v>33208.25</v>
      </c>
      <c r="HA550" s="319">
        <v>271506.90000000002</v>
      </c>
      <c r="HB550" s="319">
        <v>24408.85</v>
      </c>
      <c r="HC550" s="319">
        <v>598040.69999999995</v>
      </c>
      <c r="HD550" s="319">
        <v>0</v>
      </c>
      <c r="HE550" s="319">
        <v>80000</v>
      </c>
      <c r="HF550" s="319">
        <v>0</v>
      </c>
      <c r="HG550" s="319">
        <v>902000</v>
      </c>
      <c r="HH550" s="319">
        <v>1824700.51</v>
      </c>
      <c r="HI550" s="319">
        <v>977130.8</v>
      </c>
      <c r="HJ550" s="319">
        <v>0</v>
      </c>
      <c r="HK550" s="319">
        <v>0</v>
      </c>
      <c r="HL550" s="319">
        <v>235440.16</v>
      </c>
      <c r="HM550" s="319">
        <v>345999</v>
      </c>
      <c r="HN550" s="319">
        <v>73305.399999999994</v>
      </c>
      <c r="HO550" s="319">
        <v>0</v>
      </c>
      <c r="HP550" s="319">
        <v>2045906</v>
      </c>
      <c r="HQ550" s="319">
        <v>15907.55</v>
      </c>
      <c r="HR550" s="319">
        <v>52470.35</v>
      </c>
      <c r="HS550" s="319">
        <v>16333.25</v>
      </c>
      <c r="HT550" s="319">
        <v>448140.11</v>
      </c>
      <c r="HU550" s="319">
        <v>120633.55</v>
      </c>
      <c r="HV550" s="319">
        <v>0</v>
      </c>
      <c r="HW550" s="319">
        <v>1630479.34</v>
      </c>
      <c r="HX550" s="319">
        <v>0</v>
      </c>
      <c r="HY550" s="319">
        <v>1106528.33</v>
      </c>
      <c r="HZ550" s="319">
        <v>350235.88</v>
      </c>
      <c r="IA550" s="319">
        <v>29366.35</v>
      </c>
      <c r="IB550" s="319">
        <v>203956.28</v>
      </c>
      <c r="IC550" s="319">
        <v>1207950.9099999999</v>
      </c>
      <c r="ID550" s="319">
        <v>43661.15</v>
      </c>
      <c r="IE550" s="319">
        <v>45189.65</v>
      </c>
      <c r="IF550" s="319">
        <v>0</v>
      </c>
      <c r="IG550" s="319">
        <v>17360.53</v>
      </c>
      <c r="IH550" s="319">
        <v>137982.35</v>
      </c>
      <c r="II550" s="319">
        <v>245842.24</v>
      </c>
      <c r="IJ550" s="319">
        <v>472964.82</v>
      </c>
      <c r="IK550" s="319">
        <v>15500</v>
      </c>
      <c r="IL550" s="319">
        <v>785.15</v>
      </c>
      <c r="IM550" s="319">
        <v>13650</v>
      </c>
      <c r="IN550" s="319">
        <v>349758</v>
      </c>
      <c r="IO550" s="319">
        <v>58671.64</v>
      </c>
      <c r="IP550" s="319">
        <v>97832.3</v>
      </c>
      <c r="IQ550" s="319">
        <v>109600</v>
      </c>
      <c r="IR550" s="319">
        <v>7856284.8099999996</v>
      </c>
      <c r="IS550" s="319">
        <v>525755.78</v>
      </c>
      <c r="IT550" s="319">
        <v>73117.600000000006</v>
      </c>
      <c r="IU550" s="319">
        <v>0</v>
      </c>
      <c r="IV550" s="319">
        <v>3260.4</v>
      </c>
      <c r="IW550" s="319">
        <v>0</v>
      </c>
      <c r="IX550" s="319">
        <v>0</v>
      </c>
      <c r="IY550" s="319">
        <v>1580125.15</v>
      </c>
      <c r="IZ550" s="319">
        <v>1518184.15</v>
      </c>
      <c r="JA550" s="319">
        <v>1059973.75</v>
      </c>
      <c r="JB550" s="319">
        <v>710363.22</v>
      </c>
      <c r="JC550" s="319">
        <v>140000</v>
      </c>
      <c r="JD550" s="319">
        <v>86191.55</v>
      </c>
      <c r="JE550" s="319">
        <v>0</v>
      </c>
      <c r="JF550" s="319">
        <v>508285</v>
      </c>
      <c r="JG550" s="319">
        <v>133930.66</v>
      </c>
      <c r="JH550" s="319">
        <v>77258.179999999993</v>
      </c>
      <c r="JI550" s="319">
        <v>39770.35</v>
      </c>
      <c r="JJ550" s="319">
        <v>285936.2</v>
      </c>
      <c r="JK550" s="319">
        <v>33000</v>
      </c>
      <c r="JL550" s="319">
        <v>11740</v>
      </c>
      <c r="JM550" s="319">
        <v>6844.35</v>
      </c>
      <c r="JN550" s="319">
        <v>36775</v>
      </c>
      <c r="JO550" s="319">
        <v>783592.56</v>
      </c>
      <c r="JP550" s="319">
        <v>40000</v>
      </c>
      <c r="JQ550" s="319">
        <v>121924.2</v>
      </c>
      <c r="JR550" s="319">
        <v>57443.9</v>
      </c>
      <c r="JS550" s="319">
        <v>1598.74</v>
      </c>
      <c r="JT550" s="319">
        <v>16896</v>
      </c>
      <c r="JU550" s="319">
        <v>125128.07</v>
      </c>
      <c r="JV550" s="319">
        <v>2938555.49</v>
      </c>
      <c r="JW550" s="319">
        <v>15000</v>
      </c>
      <c r="JX550" s="319">
        <v>635089.35</v>
      </c>
      <c r="JY550" s="319">
        <v>0</v>
      </c>
      <c r="JZ550" s="319">
        <v>5110.75</v>
      </c>
      <c r="KA550" s="319">
        <v>77783.05</v>
      </c>
      <c r="KB550" s="319">
        <v>3602.56</v>
      </c>
      <c r="KC550" s="319">
        <v>0</v>
      </c>
      <c r="KD550" s="319">
        <v>2303200.0699999998</v>
      </c>
      <c r="KE550" s="319">
        <v>80000</v>
      </c>
      <c r="KF550" s="319">
        <v>98740.65</v>
      </c>
      <c r="KG550" s="319">
        <v>0</v>
      </c>
      <c r="KH550" s="319">
        <v>51220.65</v>
      </c>
      <c r="KI550" s="319">
        <v>0</v>
      </c>
      <c r="KJ550" s="319">
        <v>105721</v>
      </c>
      <c r="KK550" s="319">
        <v>0</v>
      </c>
      <c r="KL550" s="319">
        <v>0</v>
      </c>
      <c r="KM550" s="319">
        <v>80257.62</v>
      </c>
      <c r="KN550" s="319">
        <v>0</v>
      </c>
      <c r="KO550" s="319">
        <v>150000</v>
      </c>
      <c r="KP550" s="319">
        <v>618630.96</v>
      </c>
      <c r="KQ550" s="319">
        <v>5499815.1799999997</v>
      </c>
      <c r="KR550" s="319">
        <v>24471.3</v>
      </c>
      <c r="KS550" s="318">
        <v>95537.5</v>
      </c>
      <c r="KU550" s="312">
        <v>48</v>
      </c>
      <c r="KV550" s="312">
        <v>480</v>
      </c>
      <c r="KY550" s="312" t="s">
        <v>943</v>
      </c>
    </row>
    <row r="551" spans="1:311" x14ac:dyDescent="0.25">
      <c r="A551" s="317">
        <v>2023</v>
      </c>
      <c r="B551" s="316" t="s">
        <v>849</v>
      </c>
      <c r="C551" s="316" t="s">
        <v>851</v>
      </c>
      <c r="D551" s="316" t="s">
        <v>850</v>
      </c>
      <c r="E551" s="316" t="s">
        <v>846</v>
      </c>
      <c r="F551" s="315">
        <v>10342.19</v>
      </c>
      <c r="G551" s="315">
        <v>0</v>
      </c>
      <c r="H551" s="315">
        <v>433836.99</v>
      </c>
      <c r="I551" s="315">
        <v>172.95</v>
      </c>
      <c r="J551" s="315">
        <v>35659.300000000003</v>
      </c>
      <c r="K551" s="315">
        <v>76714.2</v>
      </c>
      <c r="L551" s="315">
        <v>165530.82999999999</v>
      </c>
      <c r="M551" s="315">
        <v>0</v>
      </c>
      <c r="N551" s="315">
        <v>1051399.73</v>
      </c>
      <c r="O551" s="315">
        <v>775893.57</v>
      </c>
      <c r="P551" s="315">
        <v>125769.63</v>
      </c>
      <c r="Q551" s="315">
        <v>15789.7</v>
      </c>
      <c r="R551" s="315">
        <v>0</v>
      </c>
      <c r="S551" s="315">
        <v>0</v>
      </c>
      <c r="T551" s="315">
        <v>0</v>
      </c>
      <c r="U551" s="315">
        <v>91850.94</v>
      </c>
      <c r="V551" s="315">
        <v>354137.5</v>
      </c>
      <c r="W551" s="315">
        <v>78226.559999999998</v>
      </c>
      <c r="X551" s="315">
        <v>84221.5</v>
      </c>
      <c r="Y551" s="315">
        <v>0</v>
      </c>
      <c r="Z551" s="315">
        <v>133319.93</v>
      </c>
      <c r="AA551" s="315">
        <v>197624.56</v>
      </c>
      <c r="AB551" s="315">
        <v>217726.1</v>
      </c>
      <c r="AC551" s="315">
        <v>0</v>
      </c>
      <c r="AD551" s="315">
        <v>466486.18</v>
      </c>
      <c r="AE551" s="315">
        <v>0</v>
      </c>
      <c r="AF551" s="315">
        <v>80968.14</v>
      </c>
      <c r="AG551" s="315">
        <v>0</v>
      </c>
      <c r="AH551" s="315">
        <v>36077.5</v>
      </c>
      <c r="AI551" s="315">
        <v>24595.73</v>
      </c>
      <c r="AJ551" s="315">
        <v>0</v>
      </c>
      <c r="AK551" s="315">
        <v>2315.5500000000002</v>
      </c>
      <c r="AL551" s="315">
        <v>306719.57</v>
      </c>
      <c r="AM551" s="315">
        <v>126267.95</v>
      </c>
      <c r="AN551" s="315">
        <v>0</v>
      </c>
      <c r="AO551" s="315">
        <v>0</v>
      </c>
      <c r="AP551" s="315">
        <v>0</v>
      </c>
      <c r="AQ551" s="315">
        <v>0</v>
      </c>
      <c r="AR551" s="315">
        <v>0</v>
      </c>
      <c r="AS551" s="315">
        <v>66465.39</v>
      </c>
      <c r="AT551" s="315">
        <v>0</v>
      </c>
      <c r="AU551" s="315">
        <v>14360</v>
      </c>
      <c r="AV551" s="315">
        <v>0</v>
      </c>
      <c r="AW551" s="315">
        <v>365036.63</v>
      </c>
      <c r="AX551" s="315">
        <v>1645.59</v>
      </c>
      <c r="AY551" s="315">
        <v>44874.84</v>
      </c>
      <c r="AZ551" s="315">
        <v>18929.41</v>
      </c>
      <c r="BA551" s="315">
        <v>828.39</v>
      </c>
      <c r="BB551" s="315">
        <v>0</v>
      </c>
      <c r="BC551" s="315">
        <v>51941.23</v>
      </c>
      <c r="BD551" s="315">
        <v>2131.5500000000002</v>
      </c>
      <c r="BE551" s="315">
        <v>17676.18</v>
      </c>
      <c r="BF551" s="315">
        <v>43954.9</v>
      </c>
      <c r="BG551" s="315">
        <v>0</v>
      </c>
      <c r="BH551" s="315">
        <v>0</v>
      </c>
      <c r="BI551" s="315">
        <v>188426.52</v>
      </c>
      <c r="BJ551" s="315">
        <v>0</v>
      </c>
      <c r="BK551" s="315">
        <v>22317.46</v>
      </c>
      <c r="BL551" s="315">
        <v>0</v>
      </c>
      <c r="BM551" s="315">
        <v>120500.27</v>
      </c>
      <c r="BN551" s="315">
        <v>0</v>
      </c>
      <c r="BO551" s="315">
        <v>27354.65</v>
      </c>
      <c r="BP551" s="315">
        <v>0</v>
      </c>
      <c r="BQ551" s="315">
        <v>7256.18</v>
      </c>
      <c r="BR551" s="315">
        <v>55749.279999999999</v>
      </c>
      <c r="BS551" s="315">
        <v>3158.75</v>
      </c>
      <c r="BT551" s="315">
        <v>20000</v>
      </c>
      <c r="BU551" s="315">
        <v>38759.629999999997</v>
      </c>
      <c r="BV551" s="315">
        <v>85884.85</v>
      </c>
      <c r="BW551" s="315">
        <v>2914.2</v>
      </c>
      <c r="BX551" s="315">
        <v>50075.4</v>
      </c>
      <c r="BY551" s="315">
        <v>171900.81</v>
      </c>
      <c r="BZ551" s="315">
        <v>62452.27</v>
      </c>
      <c r="CA551" s="315">
        <v>0</v>
      </c>
      <c r="CB551" s="315">
        <v>0</v>
      </c>
      <c r="CC551" s="315">
        <v>55000</v>
      </c>
      <c r="CD551" s="315">
        <v>274186.3</v>
      </c>
      <c r="CE551" s="315">
        <v>175756.76</v>
      </c>
      <c r="CF551" s="315">
        <v>2024324.93</v>
      </c>
      <c r="CG551" s="315">
        <v>111288.87</v>
      </c>
      <c r="CH551" s="315">
        <v>17209.5</v>
      </c>
      <c r="CI551" s="315">
        <v>357105.2</v>
      </c>
      <c r="CJ551" s="315">
        <v>0</v>
      </c>
      <c r="CK551" s="315">
        <v>0</v>
      </c>
      <c r="CL551" s="315">
        <v>49571.6</v>
      </c>
      <c r="CM551" s="315">
        <v>37575.120000000003</v>
      </c>
      <c r="CN551" s="315">
        <v>110988.57</v>
      </c>
      <c r="CO551" s="315">
        <v>567519.1</v>
      </c>
      <c r="CP551" s="315">
        <v>112752.55</v>
      </c>
      <c r="CQ551" s="315">
        <v>638570.84</v>
      </c>
      <c r="CR551" s="315">
        <v>0</v>
      </c>
      <c r="CS551" s="315">
        <v>10041.15</v>
      </c>
      <c r="CT551" s="315">
        <v>0</v>
      </c>
      <c r="CU551" s="315">
        <v>0</v>
      </c>
      <c r="CV551" s="315">
        <v>0</v>
      </c>
      <c r="CW551" s="315">
        <v>0</v>
      </c>
      <c r="CX551" s="315">
        <v>126633.15</v>
      </c>
      <c r="CY551" s="315">
        <v>18887.400000000001</v>
      </c>
      <c r="CZ551" s="315">
        <v>128602.5</v>
      </c>
      <c r="DA551" s="315">
        <v>285178.68</v>
      </c>
      <c r="DB551" s="315">
        <v>4240291.71</v>
      </c>
      <c r="DC551" s="315">
        <v>0</v>
      </c>
      <c r="DD551" s="315">
        <v>244705.85</v>
      </c>
      <c r="DE551" s="315">
        <v>477626.15</v>
      </c>
      <c r="DF551" s="315">
        <v>3743.85</v>
      </c>
      <c r="DG551" s="315">
        <v>132616.1</v>
      </c>
      <c r="DH551" s="315">
        <v>0</v>
      </c>
      <c r="DI551" s="315">
        <v>0</v>
      </c>
      <c r="DJ551" s="315">
        <v>0</v>
      </c>
      <c r="DK551" s="315">
        <v>81569.33</v>
      </c>
      <c r="DL551" s="315">
        <v>82869.25</v>
      </c>
      <c r="DM551" s="315">
        <v>0</v>
      </c>
      <c r="DN551" s="315">
        <v>16967.650000000001</v>
      </c>
      <c r="DO551" s="315">
        <v>0</v>
      </c>
      <c r="DP551" s="315">
        <v>0</v>
      </c>
      <c r="DQ551" s="315">
        <v>31017.24</v>
      </c>
      <c r="DR551" s="315">
        <v>48500.54</v>
      </c>
      <c r="DS551" s="315">
        <v>34886.57</v>
      </c>
      <c r="DT551" s="315">
        <v>67021.66</v>
      </c>
      <c r="DU551" s="315">
        <v>110553.97</v>
      </c>
      <c r="DV551" s="315">
        <v>21139.08</v>
      </c>
      <c r="DW551" s="315">
        <v>64992.55</v>
      </c>
      <c r="DX551" s="315">
        <v>42612.88</v>
      </c>
      <c r="DY551" s="315">
        <v>72248.7</v>
      </c>
      <c r="DZ551" s="315">
        <v>77698.289999999994</v>
      </c>
      <c r="EA551" s="315">
        <v>1228467.6000000001</v>
      </c>
      <c r="EB551" s="315">
        <v>259416.86</v>
      </c>
      <c r="EC551" s="315">
        <v>45843.87</v>
      </c>
      <c r="ED551" s="315">
        <v>0</v>
      </c>
      <c r="EE551" s="315">
        <v>64594.97</v>
      </c>
      <c r="EF551" s="315">
        <v>10162.030000000001</v>
      </c>
      <c r="EG551" s="315">
        <v>284417.06</v>
      </c>
      <c r="EH551" s="315">
        <v>3365.17</v>
      </c>
      <c r="EI551" s="315">
        <v>130936.52</v>
      </c>
      <c r="EJ551" s="315">
        <v>212263.98</v>
      </c>
      <c r="EK551" s="315">
        <v>0</v>
      </c>
      <c r="EL551" s="315">
        <v>37353.040000000001</v>
      </c>
      <c r="EM551" s="315">
        <v>26942.11</v>
      </c>
      <c r="EN551" s="315">
        <v>54260.34</v>
      </c>
      <c r="EO551" s="315">
        <v>679689.12</v>
      </c>
      <c r="EP551" s="315">
        <v>69592.45</v>
      </c>
      <c r="EQ551" s="315">
        <v>0</v>
      </c>
      <c r="ER551" s="315">
        <v>66760</v>
      </c>
      <c r="ES551" s="315">
        <v>0</v>
      </c>
      <c r="ET551" s="315">
        <v>0</v>
      </c>
      <c r="EU551" s="315">
        <v>100003.76</v>
      </c>
      <c r="EV551" s="315">
        <v>0</v>
      </c>
      <c r="EW551" s="315">
        <v>46637.43</v>
      </c>
      <c r="EX551" s="315">
        <v>279926.34999999998</v>
      </c>
      <c r="EY551" s="315">
        <v>435938.59</v>
      </c>
      <c r="EZ551" s="315">
        <v>14978392.880000001</v>
      </c>
      <c r="FA551" s="315">
        <v>71835.289999999994</v>
      </c>
      <c r="FB551" s="315">
        <v>0</v>
      </c>
      <c r="FC551" s="315">
        <v>0</v>
      </c>
      <c r="FD551" s="315">
        <v>2990</v>
      </c>
      <c r="FE551" s="315">
        <v>517235.91</v>
      </c>
      <c r="FF551" s="315">
        <v>128783.18</v>
      </c>
      <c r="FG551" s="315">
        <v>0</v>
      </c>
      <c r="FH551" s="315">
        <v>80979.199999999997</v>
      </c>
      <c r="FI551" s="315">
        <v>0</v>
      </c>
      <c r="FJ551" s="315">
        <v>0</v>
      </c>
      <c r="FK551" s="315">
        <v>20000</v>
      </c>
      <c r="FL551" s="315">
        <v>0</v>
      </c>
      <c r="FM551" s="315">
        <v>0</v>
      </c>
      <c r="FN551" s="315">
        <v>0</v>
      </c>
      <c r="FO551" s="315">
        <v>25716.16</v>
      </c>
      <c r="FP551" s="315">
        <v>7000</v>
      </c>
      <c r="FQ551" s="315">
        <v>0</v>
      </c>
      <c r="FR551" s="315">
        <v>1225915.8999999999</v>
      </c>
      <c r="FS551" s="315">
        <v>26980.59</v>
      </c>
      <c r="FT551" s="315">
        <v>37205.769999999997</v>
      </c>
      <c r="FU551" s="315">
        <v>0</v>
      </c>
      <c r="FV551" s="315">
        <v>0</v>
      </c>
      <c r="FW551" s="315">
        <v>613.65</v>
      </c>
      <c r="FX551" s="315">
        <v>60308.9</v>
      </c>
      <c r="FY551" s="315">
        <v>333720.65000000002</v>
      </c>
      <c r="FZ551" s="315">
        <v>1064.6600000000001</v>
      </c>
      <c r="GA551" s="315">
        <v>8304.01</v>
      </c>
      <c r="GB551" s="315">
        <v>0</v>
      </c>
      <c r="GC551" s="315">
        <v>0</v>
      </c>
      <c r="GD551" s="315">
        <v>4664.6000000000004</v>
      </c>
      <c r="GE551" s="315">
        <v>84715.3</v>
      </c>
      <c r="GF551" s="315">
        <v>24520.959999999999</v>
      </c>
      <c r="GG551" s="315">
        <v>201049.99</v>
      </c>
      <c r="GH551" s="315">
        <v>33326.379999999997</v>
      </c>
      <c r="GI551" s="315">
        <v>154166.5</v>
      </c>
      <c r="GJ551" s="315">
        <v>28556.37</v>
      </c>
      <c r="GK551" s="315">
        <v>31042.799999999999</v>
      </c>
      <c r="GL551" s="315">
        <v>0</v>
      </c>
      <c r="GM551" s="315">
        <v>104786.93</v>
      </c>
      <c r="GN551" s="315">
        <v>58662.98</v>
      </c>
      <c r="GO551" s="315">
        <v>450054.14</v>
      </c>
      <c r="GP551" s="315">
        <v>17328.07</v>
      </c>
      <c r="GQ551" s="315">
        <v>0</v>
      </c>
      <c r="GR551" s="315">
        <v>0</v>
      </c>
      <c r="GS551" s="315">
        <v>3145028.67</v>
      </c>
      <c r="GT551" s="315">
        <v>0</v>
      </c>
      <c r="GU551" s="315">
        <v>1112731.04</v>
      </c>
      <c r="GV551" s="315">
        <v>0</v>
      </c>
      <c r="GW551" s="315">
        <v>6238.56</v>
      </c>
      <c r="GX551" s="315">
        <v>316818.51</v>
      </c>
      <c r="GY551" s="315">
        <v>0</v>
      </c>
      <c r="GZ551" s="315">
        <v>0</v>
      </c>
      <c r="HA551" s="315">
        <v>0</v>
      </c>
      <c r="HB551" s="315">
        <v>0</v>
      </c>
      <c r="HC551" s="315">
        <v>259791.59</v>
      </c>
      <c r="HD551" s="315">
        <v>16544</v>
      </c>
      <c r="HE551" s="315">
        <v>0</v>
      </c>
      <c r="HF551" s="315">
        <v>0</v>
      </c>
      <c r="HG551" s="315">
        <v>50007.21</v>
      </c>
      <c r="HH551" s="315">
        <v>136420.79999999999</v>
      </c>
      <c r="HI551" s="315">
        <v>186497.95</v>
      </c>
      <c r="HJ551" s="315">
        <v>255344</v>
      </c>
      <c r="HK551" s="315">
        <v>0</v>
      </c>
      <c r="HL551" s="315">
        <v>0</v>
      </c>
      <c r="HM551" s="315">
        <v>126000</v>
      </c>
      <c r="HN551" s="315">
        <v>0</v>
      </c>
      <c r="HO551" s="315">
        <v>285.8</v>
      </c>
      <c r="HP551" s="315">
        <v>93742.12</v>
      </c>
      <c r="HQ551" s="315">
        <v>0</v>
      </c>
      <c r="HR551" s="315">
        <v>0</v>
      </c>
      <c r="HS551" s="315">
        <v>0</v>
      </c>
      <c r="HT551" s="315">
        <v>1361659.76</v>
      </c>
      <c r="HU551" s="315">
        <v>0</v>
      </c>
      <c r="HV551" s="315">
        <v>0</v>
      </c>
      <c r="HW551" s="315">
        <v>0</v>
      </c>
      <c r="HX551" s="315">
        <v>5227.25</v>
      </c>
      <c r="HY551" s="315">
        <v>1411292.85</v>
      </c>
      <c r="HZ551" s="315">
        <v>4448.6899999999996</v>
      </c>
      <c r="IA551" s="315">
        <v>13676.03</v>
      </c>
      <c r="IB551" s="315">
        <v>24509.54</v>
      </c>
      <c r="IC551" s="315">
        <v>0</v>
      </c>
      <c r="ID551" s="315">
        <v>4750</v>
      </c>
      <c r="IE551" s="315">
        <v>517378.23</v>
      </c>
      <c r="IF551" s="315">
        <v>0</v>
      </c>
      <c r="IG551" s="315">
        <v>3613.91</v>
      </c>
      <c r="IH551" s="315">
        <v>20842.919999999998</v>
      </c>
      <c r="II551" s="315">
        <v>0</v>
      </c>
      <c r="IJ551" s="315">
        <v>25557.34</v>
      </c>
      <c r="IK551" s="315">
        <v>1098.5999999999999</v>
      </c>
      <c r="IL551" s="315">
        <v>16560.599999999999</v>
      </c>
      <c r="IM551" s="315">
        <v>5074.3500000000004</v>
      </c>
      <c r="IN551" s="315">
        <v>319718.84000000003</v>
      </c>
      <c r="IO551" s="315">
        <v>260084.24</v>
      </c>
      <c r="IP551" s="315">
        <v>89539.29</v>
      </c>
      <c r="IQ551" s="315">
        <v>66327.73</v>
      </c>
      <c r="IR551" s="315">
        <v>9405.41</v>
      </c>
      <c r="IS551" s="315">
        <v>0</v>
      </c>
      <c r="IT551" s="315">
        <v>114626.63</v>
      </c>
      <c r="IU551" s="315">
        <v>25699.4</v>
      </c>
      <c r="IV551" s="315">
        <v>341555.33</v>
      </c>
      <c r="IW551" s="315">
        <v>0</v>
      </c>
      <c r="IX551" s="315">
        <v>6418.55</v>
      </c>
      <c r="IY551" s="315">
        <v>97665.74</v>
      </c>
      <c r="IZ551" s="315">
        <v>49852.6</v>
      </c>
      <c r="JA551" s="315">
        <v>39319.79</v>
      </c>
      <c r="JB551" s="315">
        <v>0</v>
      </c>
      <c r="JC551" s="315">
        <v>0</v>
      </c>
      <c r="JD551" s="315">
        <v>0</v>
      </c>
      <c r="JE551" s="315">
        <v>1618.34</v>
      </c>
      <c r="JF551" s="315">
        <v>0</v>
      </c>
      <c r="JG551" s="315">
        <v>23707.85</v>
      </c>
      <c r="JH551" s="315">
        <v>0</v>
      </c>
      <c r="JI551" s="315">
        <v>0</v>
      </c>
      <c r="JJ551" s="315">
        <v>240771.7</v>
      </c>
      <c r="JK551" s="315">
        <v>10000</v>
      </c>
      <c r="JL551" s="315">
        <v>9081.0499999999993</v>
      </c>
      <c r="JM551" s="315">
        <v>18482.25</v>
      </c>
      <c r="JN551" s="315">
        <v>0</v>
      </c>
      <c r="JO551" s="315">
        <v>0</v>
      </c>
      <c r="JP551" s="315">
        <v>3700</v>
      </c>
      <c r="JQ551" s="315">
        <v>0</v>
      </c>
      <c r="JR551" s="315">
        <v>12605.39</v>
      </c>
      <c r="JS551" s="315">
        <v>0</v>
      </c>
      <c r="JT551" s="315">
        <v>0</v>
      </c>
      <c r="JU551" s="315">
        <v>6312.45</v>
      </c>
      <c r="JV551" s="315">
        <v>9328911.6999999993</v>
      </c>
      <c r="JW551" s="315">
        <v>0</v>
      </c>
      <c r="JX551" s="315">
        <v>10606.95</v>
      </c>
      <c r="JY551" s="315">
        <v>26889.15</v>
      </c>
      <c r="JZ551" s="315">
        <v>0</v>
      </c>
      <c r="KA551" s="315">
        <v>18477.400000000001</v>
      </c>
      <c r="KB551" s="315">
        <v>19306.25</v>
      </c>
      <c r="KC551" s="315">
        <v>0</v>
      </c>
      <c r="KD551" s="315">
        <v>0</v>
      </c>
      <c r="KE551" s="315">
        <v>1280336.8999999999</v>
      </c>
      <c r="KF551" s="315">
        <v>0</v>
      </c>
      <c r="KG551" s="315">
        <v>113220.85</v>
      </c>
      <c r="KH551" s="315">
        <v>0</v>
      </c>
      <c r="KI551" s="315">
        <v>20965.28</v>
      </c>
      <c r="KJ551" s="315">
        <v>384.2</v>
      </c>
      <c r="KK551" s="315">
        <v>0</v>
      </c>
      <c r="KL551" s="315">
        <v>32203.05</v>
      </c>
      <c r="KM551" s="315">
        <v>16747.55</v>
      </c>
      <c r="KN551" s="315">
        <v>0</v>
      </c>
      <c r="KO551" s="315">
        <v>0</v>
      </c>
      <c r="KP551" s="315">
        <v>59378.15</v>
      </c>
      <c r="KQ551" s="315">
        <v>0</v>
      </c>
      <c r="KR551" s="315">
        <v>32343</v>
      </c>
      <c r="KS551" s="314">
        <v>164728.79999999999</v>
      </c>
      <c r="KU551" s="312">
        <v>48</v>
      </c>
      <c r="KV551" s="312">
        <v>481</v>
      </c>
      <c r="KY551" s="312" t="s">
        <v>943</v>
      </c>
    </row>
    <row r="552" spans="1:311" x14ac:dyDescent="0.25">
      <c r="A552" s="321">
        <v>2023</v>
      </c>
      <c r="B552" s="320" t="s">
        <v>849</v>
      </c>
      <c r="C552" s="320" t="s">
        <v>848</v>
      </c>
      <c r="D552" s="320" t="s">
        <v>847</v>
      </c>
      <c r="E552" s="320" t="s">
        <v>846</v>
      </c>
      <c r="F552" s="319">
        <v>260715.24</v>
      </c>
      <c r="G552" s="319">
        <v>0</v>
      </c>
      <c r="H552" s="319">
        <v>793292.05</v>
      </c>
      <c r="I552" s="319">
        <v>40000</v>
      </c>
      <c r="J552" s="319">
        <v>0</v>
      </c>
      <c r="K552" s="319">
        <v>95007</v>
      </c>
      <c r="L552" s="319">
        <v>676300.76</v>
      </c>
      <c r="M552" s="319">
        <v>412927.65</v>
      </c>
      <c r="N552" s="319">
        <v>931033.97</v>
      </c>
      <c r="O552" s="319">
        <v>885185</v>
      </c>
      <c r="P552" s="319">
        <v>0</v>
      </c>
      <c r="Q552" s="319">
        <v>108214.6</v>
      </c>
      <c r="R552" s="319">
        <v>18000</v>
      </c>
      <c r="S552" s="319">
        <v>97100</v>
      </c>
      <c r="T552" s="319">
        <v>369574.04</v>
      </c>
      <c r="U552" s="319">
        <v>74000</v>
      </c>
      <c r="V552" s="319">
        <v>867269.99</v>
      </c>
      <c r="W552" s="319">
        <v>4209.8500000000004</v>
      </c>
      <c r="X552" s="319">
        <v>743775.83</v>
      </c>
      <c r="Y552" s="319">
        <v>128193.34</v>
      </c>
      <c r="Z552" s="319">
        <v>7000</v>
      </c>
      <c r="AA552" s="319">
        <v>3660494.88</v>
      </c>
      <c r="AB552" s="319">
        <v>350285</v>
      </c>
      <c r="AC552" s="319">
        <v>50315.1</v>
      </c>
      <c r="AD552" s="319">
        <v>542844.5</v>
      </c>
      <c r="AE552" s="319">
        <v>0</v>
      </c>
      <c r="AF552" s="319">
        <v>20305.16</v>
      </c>
      <c r="AG552" s="319">
        <v>0</v>
      </c>
      <c r="AH552" s="319">
        <v>110328.13</v>
      </c>
      <c r="AI552" s="319">
        <v>135739</v>
      </c>
      <c r="AJ552" s="319">
        <v>94859.65</v>
      </c>
      <c r="AK552" s="319">
        <v>3842.7</v>
      </c>
      <c r="AL552" s="319">
        <v>3897331</v>
      </c>
      <c r="AM552" s="319">
        <v>132910.35</v>
      </c>
      <c r="AN552" s="319">
        <v>31319.88</v>
      </c>
      <c r="AO552" s="319">
        <v>10179.299999999999</v>
      </c>
      <c r="AP552" s="319">
        <v>70900</v>
      </c>
      <c r="AQ552" s="319">
        <v>1968.6</v>
      </c>
      <c r="AR552" s="319">
        <v>354092</v>
      </c>
      <c r="AS552" s="319">
        <v>948186.68</v>
      </c>
      <c r="AT552" s="319">
        <v>16963.849999999999</v>
      </c>
      <c r="AU552" s="319">
        <v>8816.7999999999993</v>
      </c>
      <c r="AV552" s="319">
        <v>0</v>
      </c>
      <c r="AW552" s="319">
        <v>2911483.65</v>
      </c>
      <c r="AX552" s="319">
        <v>2516.5</v>
      </c>
      <c r="AY552" s="319">
        <v>8070</v>
      </c>
      <c r="AZ552" s="319">
        <v>170515.72</v>
      </c>
      <c r="BA552" s="319">
        <v>0</v>
      </c>
      <c r="BB552" s="319">
        <v>0</v>
      </c>
      <c r="BC552" s="319">
        <v>0</v>
      </c>
      <c r="BD552" s="319">
        <v>4030637.65</v>
      </c>
      <c r="BE552" s="319">
        <v>652630.69999999995</v>
      </c>
      <c r="BF552" s="319">
        <v>259327</v>
      </c>
      <c r="BG552" s="319">
        <v>0</v>
      </c>
      <c r="BH552" s="319">
        <v>0</v>
      </c>
      <c r="BI552" s="319">
        <v>1086317.77</v>
      </c>
      <c r="BJ552" s="319">
        <v>0</v>
      </c>
      <c r="BK552" s="319">
        <v>689900.3</v>
      </c>
      <c r="BL552" s="319">
        <v>0</v>
      </c>
      <c r="BM552" s="319">
        <v>124299.65</v>
      </c>
      <c r="BN552" s="319">
        <v>433179.96</v>
      </c>
      <c r="BO552" s="319">
        <v>15834</v>
      </c>
      <c r="BP552" s="319">
        <v>178000</v>
      </c>
      <c r="BQ552" s="319">
        <v>0</v>
      </c>
      <c r="BR552" s="319">
        <v>1042634.2</v>
      </c>
      <c r="BS552" s="319">
        <v>699692.1</v>
      </c>
      <c r="BT552" s="319">
        <v>7687.15</v>
      </c>
      <c r="BU552" s="319">
        <v>20619.580000000002</v>
      </c>
      <c r="BV552" s="319">
        <v>120198.05</v>
      </c>
      <c r="BW552" s="319">
        <v>94440</v>
      </c>
      <c r="BX552" s="319">
        <v>102158.39999999999</v>
      </c>
      <c r="BY552" s="319">
        <v>586118.57999999996</v>
      </c>
      <c r="BZ552" s="319">
        <v>17264.900000000001</v>
      </c>
      <c r="CA552" s="319">
        <v>991.45</v>
      </c>
      <c r="CB552" s="319">
        <v>0</v>
      </c>
      <c r="CC552" s="319">
        <v>1099653.2</v>
      </c>
      <c r="CD552" s="319">
        <v>116860.59</v>
      </c>
      <c r="CE552" s="319">
        <v>410439.8</v>
      </c>
      <c r="CF552" s="319">
        <v>83477.649999999994</v>
      </c>
      <c r="CG552" s="319">
        <v>1473626.43</v>
      </c>
      <c r="CH552" s="319">
        <v>102989.54</v>
      </c>
      <c r="CI552" s="319">
        <v>1369887.05</v>
      </c>
      <c r="CJ552" s="319">
        <v>21765.200000000001</v>
      </c>
      <c r="CK552" s="319">
        <v>109406.75</v>
      </c>
      <c r="CL552" s="319">
        <v>372170.2</v>
      </c>
      <c r="CM552" s="319">
        <v>12315</v>
      </c>
      <c r="CN552" s="319">
        <v>165875.66</v>
      </c>
      <c r="CO552" s="319">
        <v>1380868.9</v>
      </c>
      <c r="CP552" s="319">
        <v>5400</v>
      </c>
      <c r="CQ552" s="319">
        <v>74632.25</v>
      </c>
      <c r="CR552" s="319">
        <v>0</v>
      </c>
      <c r="CS552" s="319">
        <v>26100</v>
      </c>
      <c r="CT552" s="319">
        <v>177502.3</v>
      </c>
      <c r="CU552" s="319">
        <v>0</v>
      </c>
      <c r="CV552" s="319">
        <v>0</v>
      </c>
      <c r="CW552" s="319">
        <v>58985.7</v>
      </c>
      <c r="CX552" s="319">
        <v>0</v>
      </c>
      <c r="CY552" s="319">
        <v>59126</v>
      </c>
      <c r="CZ552" s="319">
        <v>1576426.92</v>
      </c>
      <c r="DA552" s="319">
        <v>7043</v>
      </c>
      <c r="DB552" s="319">
        <v>326937</v>
      </c>
      <c r="DC552" s="319">
        <v>674637.52</v>
      </c>
      <c r="DD552" s="319">
        <v>3038278.32</v>
      </c>
      <c r="DE552" s="319">
        <v>1210851.68</v>
      </c>
      <c r="DF552" s="319">
        <v>0</v>
      </c>
      <c r="DG552" s="319">
        <v>4500</v>
      </c>
      <c r="DH552" s="319">
        <v>539525.19999999995</v>
      </c>
      <c r="DI552" s="319">
        <v>633903.24</v>
      </c>
      <c r="DJ552" s="319">
        <v>350195.37</v>
      </c>
      <c r="DK552" s="319">
        <v>42600</v>
      </c>
      <c r="DL552" s="319">
        <v>56900</v>
      </c>
      <c r="DM552" s="319">
        <v>0</v>
      </c>
      <c r="DN552" s="319">
        <v>91265.5</v>
      </c>
      <c r="DO552" s="319">
        <v>0</v>
      </c>
      <c r="DP552" s="319">
        <v>0</v>
      </c>
      <c r="DQ552" s="319">
        <v>0</v>
      </c>
      <c r="DR552" s="319">
        <v>212919.67999999999</v>
      </c>
      <c r="DS552" s="319">
        <v>452605.58</v>
      </c>
      <c r="DT552" s="319">
        <v>249265.65</v>
      </c>
      <c r="DU552" s="319">
        <v>0</v>
      </c>
      <c r="DV552" s="319">
        <v>133507.54</v>
      </c>
      <c r="DW552" s="319">
        <v>150200</v>
      </c>
      <c r="DX552" s="319">
        <v>0</v>
      </c>
      <c r="DY552" s="319">
        <v>0</v>
      </c>
      <c r="DZ552" s="319">
        <v>1062.6400000000001</v>
      </c>
      <c r="EA552" s="319">
        <v>1062268.3500000001</v>
      </c>
      <c r="EB552" s="319">
        <v>387233.94</v>
      </c>
      <c r="EC552" s="319">
        <v>177143.6</v>
      </c>
      <c r="ED552" s="319">
        <v>0</v>
      </c>
      <c r="EE552" s="319">
        <v>0</v>
      </c>
      <c r="EF552" s="319">
        <v>0</v>
      </c>
      <c r="EG552" s="319">
        <v>2092399.16</v>
      </c>
      <c r="EH552" s="319">
        <v>23991.919999999998</v>
      </c>
      <c r="EI552" s="319">
        <v>21200</v>
      </c>
      <c r="EJ552" s="319">
        <v>2549933.5699999998</v>
      </c>
      <c r="EK552" s="319">
        <v>0</v>
      </c>
      <c r="EL552" s="319">
        <v>68228.3</v>
      </c>
      <c r="EM552" s="319">
        <v>124000</v>
      </c>
      <c r="EN552" s="319">
        <v>485507</v>
      </c>
      <c r="EO552" s="319">
        <v>1827896.63</v>
      </c>
      <c r="EP552" s="319">
        <v>22100</v>
      </c>
      <c r="EQ552" s="319">
        <v>95886.25</v>
      </c>
      <c r="ER552" s="319">
        <v>11110</v>
      </c>
      <c r="ES552" s="319">
        <v>48313.88</v>
      </c>
      <c r="ET552" s="319">
        <v>508766.65</v>
      </c>
      <c r="EU552" s="319">
        <v>103100</v>
      </c>
      <c r="EV552" s="319">
        <v>11020.21</v>
      </c>
      <c r="EW552" s="319">
        <v>136981.20000000001</v>
      </c>
      <c r="EX552" s="319">
        <v>309408.98</v>
      </c>
      <c r="EY552" s="319">
        <v>1088760.01</v>
      </c>
      <c r="EZ552" s="319">
        <v>97386500.450000003</v>
      </c>
      <c r="FA552" s="319">
        <v>0</v>
      </c>
      <c r="FB552" s="319">
        <v>24000</v>
      </c>
      <c r="FC552" s="319">
        <v>151500</v>
      </c>
      <c r="FD552" s="319">
        <v>84000</v>
      </c>
      <c r="FE552" s="319">
        <v>1687168.13</v>
      </c>
      <c r="FF552" s="319">
        <v>149409.09</v>
      </c>
      <c r="FG552" s="319">
        <v>6400</v>
      </c>
      <c r="FH552" s="319">
        <v>51516.15</v>
      </c>
      <c r="FI552" s="319">
        <v>0</v>
      </c>
      <c r="FJ552" s="319">
        <v>0</v>
      </c>
      <c r="FK552" s="319">
        <v>79503</v>
      </c>
      <c r="FL552" s="319">
        <v>2330.9</v>
      </c>
      <c r="FM552" s="319">
        <v>65890</v>
      </c>
      <c r="FN552" s="319">
        <v>0</v>
      </c>
      <c r="FO552" s="319">
        <v>63595.4</v>
      </c>
      <c r="FP552" s="319">
        <v>114561.5</v>
      </c>
      <c r="FQ552" s="319">
        <v>2163.5</v>
      </c>
      <c r="FR552" s="319">
        <v>3661405.53</v>
      </c>
      <c r="FS552" s="319">
        <v>7194.5</v>
      </c>
      <c r="FT552" s="319">
        <v>158429.91</v>
      </c>
      <c r="FU552" s="319">
        <v>184209.9</v>
      </c>
      <c r="FV552" s="319">
        <v>0</v>
      </c>
      <c r="FW552" s="319">
        <v>0</v>
      </c>
      <c r="FX552" s="319">
        <v>556099.1</v>
      </c>
      <c r="FY552" s="319">
        <v>51707.5</v>
      </c>
      <c r="FZ552" s="319">
        <v>0</v>
      </c>
      <c r="GA552" s="319">
        <v>0</v>
      </c>
      <c r="GB552" s="319">
        <v>54832</v>
      </c>
      <c r="GC552" s="319">
        <v>0</v>
      </c>
      <c r="GD552" s="319">
        <v>156412.15</v>
      </c>
      <c r="GE552" s="319">
        <v>330420.75</v>
      </c>
      <c r="GF552" s="319">
        <v>120000</v>
      </c>
      <c r="GG552" s="319">
        <v>1944696.5</v>
      </c>
      <c r="GH552" s="319">
        <v>54404.41</v>
      </c>
      <c r="GI552" s="319">
        <v>353032.18</v>
      </c>
      <c r="GJ552" s="319">
        <v>170155.16</v>
      </c>
      <c r="GK552" s="319">
        <v>3300306.9</v>
      </c>
      <c r="GL552" s="319">
        <v>511246.5</v>
      </c>
      <c r="GM552" s="319">
        <v>4378950</v>
      </c>
      <c r="GN552" s="319">
        <v>320627.95</v>
      </c>
      <c r="GO552" s="319">
        <v>2292600.52</v>
      </c>
      <c r="GP552" s="319">
        <v>9304.7000000000007</v>
      </c>
      <c r="GQ552" s="319">
        <v>12180.39</v>
      </c>
      <c r="GR552" s="319">
        <v>0</v>
      </c>
      <c r="GS552" s="319">
        <v>14925123.630000001</v>
      </c>
      <c r="GT552" s="319">
        <v>9663.9</v>
      </c>
      <c r="GU552" s="319">
        <v>3464291.06</v>
      </c>
      <c r="GV552" s="319">
        <v>0</v>
      </c>
      <c r="GW552" s="319">
        <v>0</v>
      </c>
      <c r="GX552" s="319">
        <v>1144679.3</v>
      </c>
      <c r="GY552" s="319">
        <v>99357.01</v>
      </c>
      <c r="GZ552" s="319">
        <v>95400</v>
      </c>
      <c r="HA552" s="319">
        <v>144555</v>
      </c>
      <c r="HB552" s="319">
        <v>90688</v>
      </c>
      <c r="HC552" s="319">
        <v>360128.8</v>
      </c>
      <c r="HD552" s="319">
        <v>0</v>
      </c>
      <c r="HE552" s="319">
        <v>64831.15</v>
      </c>
      <c r="HF552" s="319">
        <v>15500</v>
      </c>
      <c r="HG552" s="319">
        <v>474597.02</v>
      </c>
      <c r="HH552" s="319">
        <v>1136126.5</v>
      </c>
      <c r="HI552" s="319">
        <v>920529.4</v>
      </c>
      <c r="HJ552" s="319">
        <v>266018.25</v>
      </c>
      <c r="HK552" s="319">
        <v>0</v>
      </c>
      <c r="HL552" s="319">
        <v>71614.100000000006</v>
      </c>
      <c r="HM552" s="319">
        <v>209757.25</v>
      </c>
      <c r="HN552" s="319">
        <v>0</v>
      </c>
      <c r="HO552" s="319">
        <v>205435.5</v>
      </c>
      <c r="HP552" s="319">
        <v>3911345.89</v>
      </c>
      <c r="HQ552" s="319">
        <v>1576.8</v>
      </c>
      <c r="HR552" s="319">
        <v>355675.75</v>
      </c>
      <c r="HS552" s="319">
        <v>0</v>
      </c>
      <c r="HT552" s="319">
        <v>1935920</v>
      </c>
      <c r="HU552" s="319">
        <v>0</v>
      </c>
      <c r="HV552" s="319">
        <v>2000</v>
      </c>
      <c r="HW552" s="319">
        <v>10824576.439999999</v>
      </c>
      <c r="HX552" s="319">
        <v>190851.6</v>
      </c>
      <c r="HY552" s="319">
        <v>3287818.82</v>
      </c>
      <c r="HZ552" s="319">
        <v>9900</v>
      </c>
      <c r="IA552" s="319">
        <v>0</v>
      </c>
      <c r="IB552" s="319">
        <v>658874.19999999995</v>
      </c>
      <c r="IC552" s="319">
        <v>534400.22</v>
      </c>
      <c r="ID552" s="319">
        <v>35903.54</v>
      </c>
      <c r="IE552" s="319">
        <v>410454.11</v>
      </c>
      <c r="IF552" s="319">
        <v>67632.95</v>
      </c>
      <c r="IG552" s="319">
        <v>3763.5</v>
      </c>
      <c r="IH552" s="319">
        <v>0</v>
      </c>
      <c r="II552" s="319">
        <v>134100</v>
      </c>
      <c r="IJ552" s="319">
        <v>2789979.93</v>
      </c>
      <c r="IK552" s="319">
        <v>0</v>
      </c>
      <c r="IL552" s="319">
        <v>0</v>
      </c>
      <c r="IM552" s="319">
        <v>19200</v>
      </c>
      <c r="IN552" s="319">
        <v>572418.85</v>
      </c>
      <c r="IO552" s="319">
        <v>67012</v>
      </c>
      <c r="IP552" s="319">
        <v>19759.7</v>
      </c>
      <c r="IQ552" s="319">
        <v>32600</v>
      </c>
      <c r="IR552" s="319">
        <v>6262692.3200000003</v>
      </c>
      <c r="IS552" s="319">
        <v>1653089.6</v>
      </c>
      <c r="IT552" s="319">
        <v>1305212.1299999999</v>
      </c>
      <c r="IU552" s="319">
        <v>0</v>
      </c>
      <c r="IV552" s="319">
        <v>401548.35</v>
      </c>
      <c r="IW552" s="319">
        <v>138000</v>
      </c>
      <c r="IX552" s="319">
        <v>22408.3</v>
      </c>
      <c r="IY552" s="319">
        <v>45250</v>
      </c>
      <c r="IZ552" s="319">
        <v>124522.9</v>
      </c>
      <c r="JA552" s="319">
        <v>1051865</v>
      </c>
      <c r="JB552" s="319">
        <v>4000</v>
      </c>
      <c r="JC552" s="319">
        <v>83819.899999999994</v>
      </c>
      <c r="JD552" s="319">
        <v>370.3</v>
      </c>
      <c r="JE552" s="319">
        <v>0</v>
      </c>
      <c r="JF552" s="319">
        <v>31186.83</v>
      </c>
      <c r="JG552" s="319">
        <v>4385</v>
      </c>
      <c r="JH552" s="319">
        <v>0</v>
      </c>
      <c r="JI552" s="319">
        <v>108495.82</v>
      </c>
      <c r="JJ552" s="319">
        <v>217333.89</v>
      </c>
      <c r="JK552" s="319">
        <v>0</v>
      </c>
      <c r="JL552" s="319">
        <v>10163.75</v>
      </c>
      <c r="JM552" s="319">
        <v>0</v>
      </c>
      <c r="JN552" s="319">
        <v>0</v>
      </c>
      <c r="JO552" s="319">
        <v>1951623.8</v>
      </c>
      <c r="JP552" s="319">
        <v>0</v>
      </c>
      <c r="JQ552" s="319">
        <v>158340.04999999999</v>
      </c>
      <c r="JR552" s="319">
        <v>0</v>
      </c>
      <c r="JS552" s="319">
        <v>184876.93</v>
      </c>
      <c r="JT552" s="319">
        <v>198045.85</v>
      </c>
      <c r="JU552" s="319">
        <v>212600</v>
      </c>
      <c r="JV552" s="319">
        <v>4098785.1</v>
      </c>
      <c r="JW552" s="319">
        <v>43191.4</v>
      </c>
      <c r="JX552" s="319">
        <v>282281</v>
      </c>
      <c r="JY552" s="319">
        <v>8127.9</v>
      </c>
      <c r="JZ552" s="319">
        <v>285.14999999999998</v>
      </c>
      <c r="KA552" s="319">
        <v>347666.92</v>
      </c>
      <c r="KB552" s="319">
        <v>255274.15</v>
      </c>
      <c r="KC552" s="319">
        <v>30962.11</v>
      </c>
      <c r="KD552" s="319">
        <v>0</v>
      </c>
      <c r="KE552" s="319">
        <v>1457753.5</v>
      </c>
      <c r="KF552" s="319">
        <v>0</v>
      </c>
      <c r="KG552" s="319">
        <v>170566</v>
      </c>
      <c r="KH552" s="319">
        <v>0</v>
      </c>
      <c r="KI552" s="319">
        <v>830031.75</v>
      </c>
      <c r="KJ552" s="319">
        <v>160500.35</v>
      </c>
      <c r="KK552" s="319">
        <v>2080.36</v>
      </c>
      <c r="KL552" s="319">
        <v>72871.5</v>
      </c>
      <c r="KM552" s="319">
        <v>58714</v>
      </c>
      <c r="KN552" s="319">
        <v>151207.5</v>
      </c>
      <c r="KO552" s="319">
        <v>2197817.9</v>
      </c>
      <c r="KP552" s="319">
        <v>86016.93</v>
      </c>
      <c r="KQ552" s="319">
        <v>31830594.120000001</v>
      </c>
      <c r="KR552" s="319">
        <v>1509857.4</v>
      </c>
      <c r="KS552" s="318">
        <v>1455731.18</v>
      </c>
      <c r="KU552" s="312">
        <v>49</v>
      </c>
      <c r="KV552" s="312">
        <v>490</v>
      </c>
      <c r="KY552" s="312" t="s">
        <v>943</v>
      </c>
    </row>
    <row r="553" spans="1:311" x14ac:dyDescent="0.25">
      <c r="A553">
        <v>2023</v>
      </c>
      <c r="B553" t="s">
        <v>945</v>
      </c>
      <c r="C553" t="s">
        <v>946</v>
      </c>
      <c r="D553" t="s">
        <v>947</v>
      </c>
      <c r="E553" t="s">
        <v>780</v>
      </c>
      <c r="F553" s="339">
        <v>45038.9</v>
      </c>
      <c r="G553" s="339">
        <v>0</v>
      </c>
      <c r="H553" s="339">
        <v>3650660.56</v>
      </c>
      <c r="I553" s="339">
        <v>145957.9</v>
      </c>
      <c r="J553" s="339">
        <v>0</v>
      </c>
      <c r="K553" s="339">
        <v>299079.40000000002</v>
      </c>
      <c r="L553" s="339">
        <v>416241.52</v>
      </c>
      <c r="M553" s="339">
        <v>0</v>
      </c>
      <c r="N553" s="339">
        <v>82567.199999999997</v>
      </c>
      <c r="O553" s="339">
        <v>1375016.31</v>
      </c>
      <c r="P553" s="339">
        <v>873338.86</v>
      </c>
      <c r="Q553" s="339">
        <v>243937.85</v>
      </c>
      <c r="R553" s="339">
        <v>0</v>
      </c>
      <c r="S553" s="339">
        <v>754464.37</v>
      </c>
      <c r="T553" s="339">
        <v>228393.21</v>
      </c>
      <c r="U553" s="339">
        <v>230349.47</v>
      </c>
      <c r="V553" s="339">
        <v>52921.25</v>
      </c>
      <c r="W553" s="339">
        <v>87952</v>
      </c>
      <c r="X553" s="339">
        <v>255963.6</v>
      </c>
      <c r="Y553" s="339">
        <v>142100.35</v>
      </c>
      <c r="Z553" s="339">
        <v>22733.45</v>
      </c>
      <c r="AA553" s="339">
        <v>2625230.37</v>
      </c>
      <c r="AB553" s="339">
        <v>21864</v>
      </c>
      <c r="AC553" s="339">
        <v>0</v>
      </c>
      <c r="AD553" s="339">
        <v>5994445.5599999996</v>
      </c>
      <c r="AE553" s="339">
        <v>0</v>
      </c>
      <c r="AF553" s="339">
        <v>0</v>
      </c>
      <c r="AG553" s="339">
        <v>87858.35</v>
      </c>
      <c r="AH553" s="339">
        <v>9756</v>
      </c>
      <c r="AI553" s="339">
        <v>106357.25</v>
      </c>
      <c r="AJ553" s="339">
        <v>693044.4</v>
      </c>
      <c r="AK553" s="339">
        <v>0</v>
      </c>
      <c r="AL553" s="339">
        <v>1709516.02</v>
      </c>
      <c r="AM553" s="339">
        <v>84075.25</v>
      </c>
      <c r="AN553" s="339">
        <v>119547</v>
      </c>
      <c r="AO553" s="339">
        <v>0</v>
      </c>
      <c r="AP553" s="339">
        <v>158315</v>
      </c>
      <c r="AQ553" s="339">
        <v>10320.4</v>
      </c>
      <c r="AR553" s="339">
        <v>352228.25</v>
      </c>
      <c r="AS553" s="339">
        <v>0</v>
      </c>
      <c r="AT553" s="339">
        <v>12907.4</v>
      </c>
      <c r="AU553" s="339">
        <v>135648.89000000001</v>
      </c>
      <c r="AV553" s="339">
        <v>5709.8</v>
      </c>
      <c r="AW553" s="339">
        <v>1689193.32</v>
      </c>
      <c r="AX553" s="339">
        <v>0</v>
      </c>
      <c r="AY553" s="339">
        <v>441149.35</v>
      </c>
      <c r="AZ553" s="339">
        <v>134417.24</v>
      </c>
      <c r="BA553" s="339">
        <v>24680.5</v>
      </c>
      <c r="BB553" s="339">
        <v>0</v>
      </c>
      <c r="BC553" s="339">
        <v>996653.36</v>
      </c>
      <c r="BD553" s="339">
        <v>2928162.7</v>
      </c>
      <c r="BE553" s="339">
        <v>393583.35</v>
      </c>
      <c r="BF553" s="339">
        <v>64963</v>
      </c>
      <c r="BG553" s="339">
        <v>43731.6</v>
      </c>
      <c r="BH553" s="339">
        <v>0</v>
      </c>
      <c r="BI553" s="339">
        <v>6517190.8499999996</v>
      </c>
      <c r="BJ553" s="339">
        <v>39190.400000000001</v>
      </c>
      <c r="BK553" s="339">
        <v>2015373.37</v>
      </c>
      <c r="BL553" s="339">
        <v>14191.15</v>
      </c>
      <c r="BM553" s="339">
        <v>317838.19</v>
      </c>
      <c r="BN553" s="339">
        <v>1012780.15</v>
      </c>
      <c r="BO553" s="339">
        <v>1012952.37</v>
      </c>
      <c r="BP553" s="339">
        <v>52982.25</v>
      </c>
      <c r="BQ553" s="339">
        <v>0</v>
      </c>
      <c r="BR553" s="339">
        <v>89331.199999999997</v>
      </c>
      <c r="BS553" s="339">
        <v>336778.51</v>
      </c>
      <c r="BT553" s="339">
        <v>67922.95</v>
      </c>
      <c r="BU553" s="339">
        <v>0</v>
      </c>
      <c r="BV553" s="339">
        <v>0</v>
      </c>
      <c r="BW553" s="339">
        <v>203951.1</v>
      </c>
      <c r="BX553" s="339">
        <v>123159.1</v>
      </c>
      <c r="BY553" s="339">
        <v>224818.74</v>
      </c>
      <c r="BZ553" s="339">
        <v>616524.65</v>
      </c>
      <c r="CA553" s="339">
        <v>136855.79999999999</v>
      </c>
      <c r="CB553" s="339">
        <v>18054.52</v>
      </c>
      <c r="CC553" s="339">
        <v>1182767.92</v>
      </c>
      <c r="CD553" s="339">
        <v>276366.37</v>
      </c>
      <c r="CE553" s="339">
        <v>798068.55</v>
      </c>
      <c r="CF553" s="339">
        <v>594810.05000000005</v>
      </c>
      <c r="CG553" s="339">
        <v>239663.05</v>
      </c>
      <c r="CH553" s="339">
        <v>20851.45</v>
      </c>
      <c r="CI553" s="339">
        <v>7828031.25</v>
      </c>
      <c r="CJ553" s="339">
        <v>0</v>
      </c>
      <c r="CK553" s="339">
        <v>0</v>
      </c>
      <c r="CL553" s="339">
        <v>19617.099999999999</v>
      </c>
      <c r="CM553" s="339">
        <v>0</v>
      </c>
      <c r="CN553" s="339">
        <v>1968827.71</v>
      </c>
      <c r="CO553" s="339">
        <v>883782.6</v>
      </c>
      <c r="CP553" s="339">
        <v>22534.45</v>
      </c>
      <c r="CQ553" s="339">
        <v>376801.03</v>
      </c>
      <c r="CR553" s="339">
        <v>0</v>
      </c>
      <c r="CS553" s="339">
        <v>0</v>
      </c>
      <c r="CT553" s="339">
        <v>175448.15</v>
      </c>
      <c r="CU553" s="339">
        <v>60295.9</v>
      </c>
      <c r="CV553" s="339">
        <v>0</v>
      </c>
      <c r="CW553" s="339">
        <v>332453.3</v>
      </c>
      <c r="CX553" s="339">
        <v>306136.28000000003</v>
      </c>
      <c r="CY553" s="339">
        <v>263291.95</v>
      </c>
      <c r="CZ553" s="339">
        <v>2769448.65</v>
      </c>
      <c r="DA553" s="339">
        <v>822652.98</v>
      </c>
      <c r="DB553" s="339">
        <v>1445452.3</v>
      </c>
      <c r="DC553" s="339">
        <v>1665942.74</v>
      </c>
      <c r="DD553" s="339">
        <v>1173139.25</v>
      </c>
      <c r="DE553" s="339">
        <v>4841541.95</v>
      </c>
      <c r="DF553" s="339">
        <v>205847.11</v>
      </c>
      <c r="DG553" s="339">
        <v>119113.08</v>
      </c>
      <c r="DH553" s="339">
        <v>2152431.5699999998</v>
      </c>
      <c r="DI553" s="339">
        <v>158593.25</v>
      </c>
      <c r="DJ553" s="339">
        <v>25161.35</v>
      </c>
      <c r="DK553" s="339">
        <v>672474.45</v>
      </c>
      <c r="DL553" s="339">
        <v>0</v>
      </c>
      <c r="DM553" s="339">
        <v>0</v>
      </c>
      <c r="DN553" s="339">
        <v>36659.050000000003</v>
      </c>
      <c r="DO553" s="339">
        <v>0</v>
      </c>
      <c r="DP553" s="339">
        <v>0</v>
      </c>
      <c r="DQ553" s="339">
        <v>3747.95</v>
      </c>
      <c r="DR553" s="339">
        <v>412333.7</v>
      </c>
      <c r="DS553" s="339">
        <v>29230.1</v>
      </c>
      <c r="DT553" s="339">
        <v>1447716.23</v>
      </c>
      <c r="DU553" s="339">
        <v>744210.63</v>
      </c>
      <c r="DV553" s="339">
        <v>34106.15</v>
      </c>
      <c r="DW553" s="339">
        <v>291276.55</v>
      </c>
      <c r="DX553" s="339">
        <v>675945.2</v>
      </c>
      <c r="DY553" s="339">
        <v>70375.31</v>
      </c>
      <c r="DZ553" s="339">
        <v>134302.95000000001</v>
      </c>
      <c r="EA553" s="339">
        <v>6179246.6500000004</v>
      </c>
      <c r="EB553" s="339">
        <v>163970.20000000001</v>
      </c>
      <c r="EC553" s="339">
        <v>357726.11</v>
      </c>
      <c r="ED553" s="339">
        <v>0</v>
      </c>
      <c r="EE553" s="339">
        <v>77032.05</v>
      </c>
      <c r="EF553" s="339">
        <v>0</v>
      </c>
      <c r="EG553" s="339">
        <v>523690.36</v>
      </c>
      <c r="EH553" s="339">
        <v>0</v>
      </c>
      <c r="EI553" s="339">
        <v>119549.6</v>
      </c>
      <c r="EJ553" s="339">
        <v>3443.95</v>
      </c>
      <c r="EK553" s="339">
        <v>105067.32</v>
      </c>
      <c r="EL553" s="339">
        <v>113642.4</v>
      </c>
      <c r="EM553" s="339">
        <v>508446.76</v>
      </c>
      <c r="EN553" s="339">
        <v>91678.1</v>
      </c>
      <c r="EO553" s="339">
        <v>558976.17000000004</v>
      </c>
      <c r="EP553" s="339">
        <v>562559.19999999995</v>
      </c>
      <c r="EQ553" s="339">
        <v>0</v>
      </c>
      <c r="ER553" s="339">
        <v>626307.79</v>
      </c>
      <c r="ES553" s="339">
        <v>0</v>
      </c>
      <c r="ET553" s="339">
        <v>3427</v>
      </c>
      <c r="EU553" s="339">
        <v>0</v>
      </c>
      <c r="EV553" s="339">
        <v>0</v>
      </c>
      <c r="EW553" s="339">
        <v>1034729.06</v>
      </c>
      <c r="EX553" s="339">
        <v>514214.3</v>
      </c>
      <c r="EY553" s="339">
        <v>2954308.21</v>
      </c>
      <c r="EZ553" s="339">
        <v>45528646.119999997</v>
      </c>
      <c r="FA553" s="339">
        <v>1461805.4</v>
      </c>
      <c r="FB553" s="339">
        <v>483271.3</v>
      </c>
      <c r="FC553" s="339">
        <v>2739651.12</v>
      </c>
      <c r="FD553" s="339">
        <v>178542.75</v>
      </c>
      <c r="FE553" s="339">
        <v>1961972.84</v>
      </c>
      <c r="FF553" s="339">
        <v>21522.799999999999</v>
      </c>
      <c r="FG553" s="339">
        <v>114815.65</v>
      </c>
      <c r="FH553" s="339">
        <v>24175.45</v>
      </c>
      <c r="FI553" s="339">
        <v>0</v>
      </c>
      <c r="FJ553" s="339">
        <v>1355516.92</v>
      </c>
      <c r="FK553" s="339">
        <v>85209.15</v>
      </c>
      <c r="FL553" s="339">
        <v>0</v>
      </c>
      <c r="FM553" s="339">
        <v>1045955.86</v>
      </c>
      <c r="FN553" s="339">
        <v>0</v>
      </c>
      <c r="FO553" s="339">
        <v>351653.35</v>
      </c>
      <c r="FP553" s="339">
        <v>0</v>
      </c>
      <c r="FQ553" s="339">
        <v>0</v>
      </c>
      <c r="FR553" s="339">
        <v>3074098.12</v>
      </c>
      <c r="FS553" s="339">
        <v>62568.160000000003</v>
      </c>
      <c r="FT553" s="339">
        <v>26579.3</v>
      </c>
      <c r="FU553" s="339">
        <v>53689.599999999999</v>
      </c>
      <c r="FV553" s="339">
        <v>1535096.75</v>
      </c>
      <c r="FW553" s="339">
        <v>0</v>
      </c>
      <c r="FX553" s="339">
        <v>0</v>
      </c>
      <c r="FY553" s="339">
        <v>419982.89</v>
      </c>
      <c r="FZ553" s="339">
        <v>0</v>
      </c>
      <c r="GA553" s="339">
        <v>33972.35</v>
      </c>
      <c r="GB553" s="339">
        <v>24203.75</v>
      </c>
      <c r="GC553" s="339">
        <v>0</v>
      </c>
      <c r="GD553" s="339">
        <v>0</v>
      </c>
      <c r="GE553" s="339">
        <v>264049.59999999998</v>
      </c>
      <c r="GF553" s="339">
        <v>19838</v>
      </c>
      <c r="GG553" s="339">
        <v>154210.04999999999</v>
      </c>
      <c r="GH553" s="339">
        <v>44517.5</v>
      </c>
      <c r="GI553" s="339">
        <v>33653.75</v>
      </c>
      <c r="GJ553" s="339">
        <v>879783.25</v>
      </c>
      <c r="GK553" s="339">
        <v>4337462.2300000004</v>
      </c>
      <c r="GL553" s="339">
        <v>0</v>
      </c>
      <c r="GM553" s="339">
        <v>22633.5</v>
      </c>
      <c r="GN553" s="339">
        <v>2412</v>
      </c>
      <c r="GO553" s="339">
        <v>1312946.75</v>
      </c>
      <c r="GP553" s="339">
        <v>25996.5</v>
      </c>
      <c r="GQ553" s="339">
        <v>0</v>
      </c>
      <c r="GR553" s="339">
        <v>1048577.44</v>
      </c>
      <c r="GS553" s="339">
        <v>1423197.67</v>
      </c>
      <c r="GT553" s="339">
        <v>25636.5</v>
      </c>
      <c r="GU553" s="339">
        <v>2388245.14</v>
      </c>
      <c r="GV553" s="339">
        <v>0</v>
      </c>
      <c r="GW553" s="339">
        <v>185020</v>
      </c>
      <c r="GX553" s="339">
        <v>742900.54</v>
      </c>
      <c r="GY553" s="339">
        <v>202126.45</v>
      </c>
      <c r="GZ553" s="339">
        <v>908680.64</v>
      </c>
      <c r="HA553" s="339">
        <v>886539.95</v>
      </c>
      <c r="HB553" s="339">
        <v>0</v>
      </c>
      <c r="HC553" s="339">
        <v>1955476.35</v>
      </c>
      <c r="HD553" s="339">
        <v>0</v>
      </c>
      <c r="HE553" s="339">
        <v>73735.55</v>
      </c>
      <c r="HF553" s="339">
        <v>10022</v>
      </c>
      <c r="HG553" s="339">
        <v>0</v>
      </c>
      <c r="HH553" s="339">
        <v>3333649.67</v>
      </c>
      <c r="HI553" s="339">
        <v>38592.35</v>
      </c>
      <c r="HJ553" s="339">
        <v>49333.95</v>
      </c>
      <c r="HK553" s="339">
        <v>132523.29999999999</v>
      </c>
      <c r="HL553" s="339">
        <v>189431.4</v>
      </c>
      <c r="HM553" s="339">
        <v>147891</v>
      </c>
      <c r="HN553" s="339">
        <v>0</v>
      </c>
      <c r="HO553" s="339">
        <v>1208030.8999999999</v>
      </c>
      <c r="HP553" s="339">
        <v>1135700.3400000001</v>
      </c>
      <c r="HQ553" s="339">
        <v>0</v>
      </c>
      <c r="HR553" s="339">
        <v>103339.03</v>
      </c>
      <c r="HS553" s="339">
        <v>0</v>
      </c>
      <c r="HT553" s="339">
        <v>6578135.7000000002</v>
      </c>
      <c r="HU553" s="339">
        <v>0</v>
      </c>
      <c r="HV553" s="339">
        <v>2141203.5299999998</v>
      </c>
      <c r="HW553" s="339">
        <v>3349068.11</v>
      </c>
      <c r="HX553" s="339">
        <v>31251.7</v>
      </c>
      <c r="HY553" s="339">
        <v>5166226.38</v>
      </c>
      <c r="HZ553" s="339">
        <v>222426.49</v>
      </c>
      <c r="IA553" s="339">
        <v>269992.75</v>
      </c>
      <c r="IB553" s="339">
        <v>809655.62</v>
      </c>
      <c r="IC553" s="339">
        <v>986828.5</v>
      </c>
      <c r="ID553" s="339">
        <v>169135.8</v>
      </c>
      <c r="IE553" s="339">
        <v>2081589.8</v>
      </c>
      <c r="IF553" s="339">
        <v>61359.7</v>
      </c>
      <c r="IG553" s="339">
        <v>828398.15</v>
      </c>
      <c r="IH553" s="339">
        <v>0</v>
      </c>
      <c r="II553" s="339">
        <v>230611.12</v>
      </c>
      <c r="IJ553" s="339">
        <v>932502.4</v>
      </c>
      <c r="IK553" s="339">
        <v>24937.85</v>
      </c>
      <c r="IL553" s="339">
        <v>159813.6</v>
      </c>
      <c r="IM553" s="339">
        <v>0</v>
      </c>
      <c r="IN553" s="339">
        <v>1619798.4</v>
      </c>
      <c r="IO553" s="339">
        <v>0</v>
      </c>
      <c r="IP553" s="339">
        <v>0</v>
      </c>
      <c r="IQ553" s="339">
        <v>98902.6</v>
      </c>
      <c r="IR553" s="339">
        <v>264804.40000000002</v>
      </c>
      <c r="IS553" s="339">
        <v>1676525.9</v>
      </c>
      <c r="IT553" s="339">
        <v>1532649.68</v>
      </c>
      <c r="IU553" s="339">
        <v>0</v>
      </c>
      <c r="IV553" s="339">
        <v>0</v>
      </c>
      <c r="IW553" s="339">
        <v>46187.1</v>
      </c>
      <c r="IX553" s="339">
        <v>0</v>
      </c>
      <c r="IY553" s="339">
        <v>368709.68</v>
      </c>
      <c r="IZ553" s="339">
        <v>58058.95</v>
      </c>
      <c r="JA553" s="339">
        <v>330217.40000000002</v>
      </c>
      <c r="JB553" s="339">
        <v>41000</v>
      </c>
      <c r="JC553" s="339">
        <v>234107.05</v>
      </c>
      <c r="JD553" s="339">
        <v>17896.5</v>
      </c>
      <c r="JE553" s="339">
        <v>0</v>
      </c>
      <c r="JF553" s="339">
        <v>146044.4</v>
      </c>
      <c r="JG553" s="339">
        <v>0</v>
      </c>
      <c r="JH553" s="339">
        <v>331246.5</v>
      </c>
      <c r="JI553" s="339">
        <v>299484.07</v>
      </c>
      <c r="JJ553" s="339">
        <v>102285.9</v>
      </c>
      <c r="JK553" s="339">
        <v>577740.32999999996</v>
      </c>
      <c r="JL553" s="339">
        <v>5083.45</v>
      </c>
      <c r="JM553" s="339">
        <v>32054.05</v>
      </c>
      <c r="JN553" s="339">
        <v>0</v>
      </c>
      <c r="JO553" s="339">
        <v>3147783.68</v>
      </c>
      <c r="JP553" s="339">
        <v>92663.85</v>
      </c>
      <c r="JQ553" s="339">
        <v>32595.1</v>
      </c>
      <c r="JR553" s="339">
        <v>0</v>
      </c>
      <c r="JS553" s="339">
        <v>1981401.61</v>
      </c>
      <c r="JT553" s="339">
        <v>184440.2</v>
      </c>
      <c r="JU553" s="339">
        <v>239824.6</v>
      </c>
      <c r="JV553" s="339">
        <v>4481927.21</v>
      </c>
      <c r="JW553" s="339">
        <v>92749.5</v>
      </c>
      <c r="JX553" s="339">
        <v>0</v>
      </c>
      <c r="JY553" s="339">
        <v>0</v>
      </c>
      <c r="JZ553" s="339">
        <v>0</v>
      </c>
      <c r="KA553" s="339">
        <v>107169.05</v>
      </c>
      <c r="KB553" s="339">
        <v>34834.449999999997</v>
      </c>
      <c r="KC553" s="339">
        <v>0</v>
      </c>
      <c r="KD553" s="339">
        <v>169691.17</v>
      </c>
      <c r="KE553" s="339">
        <v>2298245.64</v>
      </c>
      <c r="KF553" s="339">
        <v>0</v>
      </c>
      <c r="KG553" s="339">
        <v>57313.85</v>
      </c>
      <c r="KH553" s="339">
        <v>33194.400000000001</v>
      </c>
      <c r="KI553" s="339">
        <v>156737.73000000001</v>
      </c>
      <c r="KJ553" s="339">
        <v>264154.55</v>
      </c>
      <c r="KK553" s="339">
        <v>0</v>
      </c>
      <c r="KL553" s="339">
        <v>108844.85</v>
      </c>
      <c r="KM553" s="339">
        <v>0</v>
      </c>
      <c r="KN553" s="339">
        <v>0</v>
      </c>
      <c r="KO553" s="339">
        <v>1933456.1</v>
      </c>
      <c r="KP553" s="339">
        <v>868501.69</v>
      </c>
      <c r="KQ553" s="339">
        <v>10648046.199999999</v>
      </c>
      <c r="KR553" s="339">
        <v>1923541.05</v>
      </c>
      <c r="KS553" s="339">
        <v>616593.21</v>
      </c>
      <c r="KU553" s="312">
        <v>50</v>
      </c>
    </row>
    <row r="554" spans="1:311" x14ac:dyDescent="0.25">
      <c r="A554">
        <v>2023</v>
      </c>
      <c r="B554" t="s">
        <v>945</v>
      </c>
      <c r="C554" t="s">
        <v>946</v>
      </c>
      <c r="D554" t="s">
        <v>948</v>
      </c>
      <c r="E554" t="s">
        <v>780</v>
      </c>
      <c r="F554" s="339">
        <v>61812.95</v>
      </c>
      <c r="G554" s="339">
        <v>0</v>
      </c>
      <c r="H554" s="339">
        <v>7726885.79</v>
      </c>
      <c r="I554" s="339">
        <v>0</v>
      </c>
      <c r="J554" s="339">
        <v>0</v>
      </c>
      <c r="K554" s="339">
        <v>0</v>
      </c>
      <c r="L554" s="339">
        <v>339275.26</v>
      </c>
      <c r="M554" s="339">
        <v>0</v>
      </c>
      <c r="N554" s="339">
        <v>514854.72</v>
      </c>
      <c r="O554" s="339">
        <v>3337233.91</v>
      </c>
      <c r="P554" s="339">
        <v>651589.47</v>
      </c>
      <c r="Q554" s="339">
        <v>0</v>
      </c>
      <c r="R554" s="339">
        <v>1634.8</v>
      </c>
      <c r="S554" s="339">
        <v>38853.449999999997</v>
      </c>
      <c r="T554" s="339">
        <v>0</v>
      </c>
      <c r="U554" s="339">
        <v>1105949.1499999999</v>
      </c>
      <c r="V554" s="339">
        <v>0</v>
      </c>
      <c r="W554" s="339">
        <v>0</v>
      </c>
      <c r="X554" s="339">
        <v>276977.59999999998</v>
      </c>
      <c r="Y554" s="339">
        <v>0</v>
      </c>
      <c r="Z554" s="339">
        <v>38371.050000000003</v>
      </c>
      <c r="AA554" s="339">
        <v>3136096.18</v>
      </c>
      <c r="AB554" s="339">
        <v>237627.36</v>
      </c>
      <c r="AC554" s="339">
        <v>0</v>
      </c>
      <c r="AD554" s="339">
        <v>1070058.2</v>
      </c>
      <c r="AE554" s="339">
        <v>0</v>
      </c>
      <c r="AF554" s="339">
        <v>0</v>
      </c>
      <c r="AG554" s="339">
        <v>14571.7</v>
      </c>
      <c r="AH554" s="339">
        <v>1269850.6399999999</v>
      </c>
      <c r="AI554" s="339">
        <v>85000</v>
      </c>
      <c r="AJ554" s="339">
        <v>1357</v>
      </c>
      <c r="AK554" s="339">
        <v>0</v>
      </c>
      <c r="AL554" s="339">
        <v>33398.5</v>
      </c>
      <c r="AM554" s="339">
        <v>35224.699999999997</v>
      </c>
      <c r="AN554" s="339">
        <v>0</v>
      </c>
      <c r="AO554" s="339">
        <v>0</v>
      </c>
      <c r="AP554" s="339">
        <v>0</v>
      </c>
      <c r="AQ554" s="339">
        <v>0</v>
      </c>
      <c r="AR554" s="339">
        <v>0</v>
      </c>
      <c r="AS554" s="339">
        <v>0</v>
      </c>
      <c r="AT554" s="339">
        <v>99926.95</v>
      </c>
      <c r="AU554" s="339">
        <v>0</v>
      </c>
      <c r="AV554" s="339">
        <v>0</v>
      </c>
      <c r="AW554" s="339">
        <v>8778009.6199999992</v>
      </c>
      <c r="AX554" s="339">
        <v>322841.12</v>
      </c>
      <c r="AY554" s="339">
        <v>330990.40000000002</v>
      </c>
      <c r="AZ554" s="339">
        <v>1798700.21</v>
      </c>
      <c r="BA554" s="339">
        <v>0</v>
      </c>
      <c r="BB554" s="339">
        <v>136734.95000000001</v>
      </c>
      <c r="BC554" s="339">
        <v>698054.55</v>
      </c>
      <c r="BD554" s="339">
        <v>514173</v>
      </c>
      <c r="BE554" s="339">
        <v>0</v>
      </c>
      <c r="BF554" s="339">
        <v>0</v>
      </c>
      <c r="BG554" s="339">
        <v>0</v>
      </c>
      <c r="BH554" s="339">
        <v>0</v>
      </c>
      <c r="BI554" s="339">
        <v>2076681.65</v>
      </c>
      <c r="BJ554" s="339">
        <v>46938.42</v>
      </c>
      <c r="BK554" s="339">
        <v>857567.7</v>
      </c>
      <c r="BL554" s="339">
        <v>15034.2</v>
      </c>
      <c r="BM554" s="339">
        <v>0</v>
      </c>
      <c r="BN554" s="339">
        <v>203246.63</v>
      </c>
      <c r="BO554" s="339">
        <v>0</v>
      </c>
      <c r="BP554" s="339">
        <v>4204.6000000000004</v>
      </c>
      <c r="BQ554" s="339">
        <v>0</v>
      </c>
      <c r="BR554" s="339">
        <v>0</v>
      </c>
      <c r="BS554" s="339">
        <v>0</v>
      </c>
      <c r="BT554" s="339">
        <v>0</v>
      </c>
      <c r="BU554" s="339">
        <v>0</v>
      </c>
      <c r="BV554" s="339">
        <v>1677212.52</v>
      </c>
      <c r="BW554" s="339">
        <v>185525.55</v>
      </c>
      <c r="BX554" s="339">
        <v>428722.3</v>
      </c>
      <c r="BY554" s="339">
        <v>43626.82</v>
      </c>
      <c r="BZ554" s="339">
        <v>0</v>
      </c>
      <c r="CA554" s="339">
        <v>2108.8000000000002</v>
      </c>
      <c r="CB554" s="339">
        <v>0</v>
      </c>
      <c r="CC554" s="339">
        <v>43604.6</v>
      </c>
      <c r="CD554" s="339">
        <v>406586.65</v>
      </c>
      <c r="CE554" s="339">
        <v>1098782.25</v>
      </c>
      <c r="CF554" s="339">
        <v>21020.5</v>
      </c>
      <c r="CG554" s="339">
        <v>0</v>
      </c>
      <c r="CH554" s="339">
        <v>0</v>
      </c>
      <c r="CI554" s="339">
        <v>7809723.2999999998</v>
      </c>
      <c r="CJ554" s="339">
        <v>537699.9</v>
      </c>
      <c r="CK554" s="339">
        <v>0</v>
      </c>
      <c r="CL554" s="339">
        <v>132402</v>
      </c>
      <c r="CM554" s="339">
        <v>0</v>
      </c>
      <c r="CN554" s="339">
        <v>2829381.15</v>
      </c>
      <c r="CO554" s="339">
        <v>107136.75</v>
      </c>
      <c r="CP554" s="339">
        <v>0</v>
      </c>
      <c r="CQ554" s="339">
        <v>3221795.97</v>
      </c>
      <c r="CR554" s="339">
        <v>0</v>
      </c>
      <c r="CS554" s="339">
        <v>289422.37</v>
      </c>
      <c r="CT554" s="339">
        <v>813267</v>
      </c>
      <c r="CU554" s="339">
        <v>0</v>
      </c>
      <c r="CV554" s="339">
        <v>0</v>
      </c>
      <c r="CW554" s="339">
        <v>148254.29999999999</v>
      </c>
      <c r="CX554" s="339">
        <v>0</v>
      </c>
      <c r="CY554" s="339">
        <v>56431.9</v>
      </c>
      <c r="CZ554" s="339">
        <v>982.1</v>
      </c>
      <c r="DA554" s="339">
        <v>1208518.19</v>
      </c>
      <c r="DB554" s="339">
        <v>2818191.46</v>
      </c>
      <c r="DC554" s="339">
        <v>522169.31</v>
      </c>
      <c r="DD554" s="339">
        <v>511624.7</v>
      </c>
      <c r="DE554" s="339">
        <v>9535188.5199999996</v>
      </c>
      <c r="DF554" s="339">
        <v>14373.75</v>
      </c>
      <c r="DG554" s="339">
        <v>16992.900000000001</v>
      </c>
      <c r="DH554" s="339">
        <v>361507.71</v>
      </c>
      <c r="DI554" s="339">
        <v>0</v>
      </c>
      <c r="DJ554" s="339">
        <v>3116871.61</v>
      </c>
      <c r="DK554" s="339">
        <v>26833.74</v>
      </c>
      <c r="DL554" s="339">
        <v>15846.4</v>
      </c>
      <c r="DM554" s="339">
        <v>5880251.3099999996</v>
      </c>
      <c r="DN554" s="339">
        <v>0</v>
      </c>
      <c r="DO554" s="339">
        <v>0</v>
      </c>
      <c r="DP554" s="339">
        <v>22023.15</v>
      </c>
      <c r="DQ554" s="339">
        <v>0</v>
      </c>
      <c r="DR554" s="339">
        <v>1287967.8700000001</v>
      </c>
      <c r="DS554" s="339">
        <v>169721.95</v>
      </c>
      <c r="DT554" s="339">
        <v>1211409.8999999999</v>
      </c>
      <c r="DU554" s="339">
        <v>119550.1</v>
      </c>
      <c r="DV554" s="339">
        <v>69089.25</v>
      </c>
      <c r="DW554" s="339">
        <v>0</v>
      </c>
      <c r="DX554" s="339">
        <v>1476389.45</v>
      </c>
      <c r="DY554" s="339">
        <v>79330.149999999994</v>
      </c>
      <c r="DZ554" s="339">
        <v>0</v>
      </c>
      <c r="EA554" s="339">
        <v>3560612.96</v>
      </c>
      <c r="EB554" s="339">
        <v>382096.1</v>
      </c>
      <c r="EC554" s="339">
        <v>0</v>
      </c>
      <c r="ED554" s="339">
        <v>0</v>
      </c>
      <c r="EE554" s="339">
        <v>198284.08</v>
      </c>
      <c r="EF554" s="339">
        <v>0</v>
      </c>
      <c r="EG554" s="339">
        <v>1750427.99</v>
      </c>
      <c r="EH554" s="339">
        <v>0</v>
      </c>
      <c r="EI554" s="339">
        <v>190026.85</v>
      </c>
      <c r="EJ554" s="339">
        <v>426938.7</v>
      </c>
      <c r="EK554" s="339">
        <v>53850</v>
      </c>
      <c r="EL554" s="339">
        <v>0</v>
      </c>
      <c r="EM554" s="339">
        <v>178606.95</v>
      </c>
      <c r="EN554" s="339">
        <v>50994.85</v>
      </c>
      <c r="EO554" s="339">
        <v>450166.75</v>
      </c>
      <c r="EP554" s="339">
        <v>0</v>
      </c>
      <c r="EQ554" s="339">
        <v>7950</v>
      </c>
      <c r="ER554" s="339">
        <v>178740.1</v>
      </c>
      <c r="ES554" s="339">
        <v>0</v>
      </c>
      <c r="ET554" s="339">
        <v>59856.65</v>
      </c>
      <c r="EU554" s="339">
        <v>11155.7</v>
      </c>
      <c r="EV554" s="339">
        <v>0</v>
      </c>
      <c r="EW554" s="339">
        <v>1828015.07</v>
      </c>
      <c r="EX554" s="339">
        <v>380039.55</v>
      </c>
      <c r="EY554" s="339">
        <v>1860327.82</v>
      </c>
      <c r="EZ554" s="339">
        <v>38225083.18</v>
      </c>
      <c r="FA554" s="339">
        <v>382454.9</v>
      </c>
      <c r="FB554" s="339">
        <v>43352.4</v>
      </c>
      <c r="FC554" s="339">
        <v>533425.56999999995</v>
      </c>
      <c r="FD554" s="339">
        <v>32327</v>
      </c>
      <c r="FE554" s="339">
        <v>7769677.0999999996</v>
      </c>
      <c r="FF554" s="339">
        <v>3079.7</v>
      </c>
      <c r="FG554" s="339">
        <v>0</v>
      </c>
      <c r="FH554" s="339">
        <v>639219.34</v>
      </c>
      <c r="FI554" s="339">
        <v>0</v>
      </c>
      <c r="FJ554" s="339">
        <v>104432.15</v>
      </c>
      <c r="FK554" s="339">
        <v>22336.98</v>
      </c>
      <c r="FL554" s="339">
        <v>0</v>
      </c>
      <c r="FM554" s="339">
        <v>858115.66</v>
      </c>
      <c r="FN554" s="339">
        <v>122990.5</v>
      </c>
      <c r="FO554" s="339">
        <v>27138.63</v>
      </c>
      <c r="FP554" s="339">
        <v>0</v>
      </c>
      <c r="FQ554" s="339">
        <v>0</v>
      </c>
      <c r="FR554" s="339">
        <v>3784190.03</v>
      </c>
      <c r="FS554" s="339">
        <v>24964.55</v>
      </c>
      <c r="FT554" s="339">
        <v>46698.25</v>
      </c>
      <c r="FU554" s="339">
        <v>0</v>
      </c>
      <c r="FV554" s="339">
        <v>0</v>
      </c>
      <c r="FW554" s="339">
        <v>0</v>
      </c>
      <c r="FX554" s="339">
        <v>2584.8000000000002</v>
      </c>
      <c r="FY554" s="339">
        <v>2812305.05</v>
      </c>
      <c r="FZ554" s="339">
        <v>64178.17</v>
      </c>
      <c r="GA554" s="339">
        <v>16716.650000000001</v>
      </c>
      <c r="GB554" s="339">
        <v>166329.04999999999</v>
      </c>
      <c r="GC554" s="339">
        <v>0</v>
      </c>
      <c r="GD554" s="339">
        <v>0</v>
      </c>
      <c r="GE554" s="339">
        <v>243540</v>
      </c>
      <c r="GF554" s="339">
        <v>0</v>
      </c>
      <c r="GG554" s="339">
        <v>1365981.1</v>
      </c>
      <c r="GH554" s="339">
        <v>0</v>
      </c>
      <c r="GI554" s="339">
        <v>389969.46</v>
      </c>
      <c r="GJ554" s="339">
        <v>0</v>
      </c>
      <c r="GK554" s="339">
        <v>1506158.05</v>
      </c>
      <c r="GL554" s="339">
        <v>141818.1</v>
      </c>
      <c r="GM554" s="339">
        <v>16091963.4</v>
      </c>
      <c r="GN554" s="339">
        <v>1070</v>
      </c>
      <c r="GO554" s="339">
        <v>1114839.3</v>
      </c>
      <c r="GP554" s="339">
        <v>0</v>
      </c>
      <c r="GQ554" s="339">
        <v>0</v>
      </c>
      <c r="GR554" s="339">
        <v>0</v>
      </c>
      <c r="GS554" s="339">
        <v>11707553.880000001</v>
      </c>
      <c r="GT554" s="339">
        <v>0</v>
      </c>
      <c r="GU554" s="339">
        <v>10691841.91</v>
      </c>
      <c r="GV554" s="339">
        <v>37350.35</v>
      </c>
      <c r="GW554" s="339">
        <v>0</v>
      </c>
      <c r="GX554" s="339">
        <v>4135241.14</v>
      </c>
      <c r="GY554" s="339">
        <v>132169.70000000001</v>
      </c>
      <c r="GZ554" s="339">
        <v>299721.15000000002</v>
      </c>
      <c r="HA554" s="339">
        <v>76532.5</v>
      </c>
      <c r="HB554" s="339">
        <v>0</v>
      </c>
      <c r="HC554" s="339">
        <v>1538506.22</v>
      </c>
      <c r="HD554" s="339">
        <v>0</v>
      </c>
      <c r="HE554" s="339">
        <v>20521.349999999999</v>
      </c>
      <c r="HF554" s="339">
        <v>14415.7</v>
      </c>
      <c r="HG554" s="339">
        <v>0</v>
      </c>
      <c r="HH554" s="339">
        <v>2297553.9900000002</v>
      </c>
      <c r="HI554" s="339">
        <v>401000</v>
      </c>
      <c r="HJ554" s="339">
        <v>32097.7</v>
      </c>
      <c r="HK554" s="339">
        <v>0</v>
      </c>
      <c r="HL554" s="339">
        <v>0</v>
      </c>
      <c r="HM554" s="339">
        <v>0</v>
      </c>
      <c r="HN554" s="339">
        <v>1122.25</v>
      </c>
      <c r="HO554" s="339">
        <v>0</v>
      </c>
      <c r="HP554" s="339">
        <v>556507.48</v>
      </c>
      <c r="HQ554" s="339">
        <v>0</v>
      </c>
      <c r="HR554" s="339">
        <v>488074.49</v>
      </c>
      <c r="HS554" s="339">
        <v>32333.25</v>
      </c>
      <c r="HT554" s="339">
        <v>144633.31</v>
      </c>
      <c r="HU554" s="339">
        <v>0</v>
      </c>
      <c r="HV554" s="339">
        <v>219839.3</v>
      </c>
      <c r="HW554" s="339">
        <v>8653739.8100000005</v>
      </c>
      <c r="HX554" s="339">
        <v>0</v>
      </c>
      <c r="HY554" s="339">
        <v>1494504.44</v>
      </c>
      <c r="HZ554" s="339">
        <v>26732.75</v>
      </c>
      <c r="IA554" s="339">
        <v>0</v>
      </c>
      <c r="IB554" s="339">
        <v>203956.28</v>
      </c>
      <c r="IC554" s="339">
        <v>701113.24</v>
      </c>
      <c r="ID554" s="339">
        <v>0</v>
      </c>
      <c r="IE554" s="339">
        <v>193526.7</v>
      </c>
      <c r="IF554" s="339">
        <v>0</v>
      </c>
      <c r="IG554" s="339">
        <v>0</v>
      </c>
      <c r="IH554" s="339">
        <v>0</v>
      </c>
      <c r="II554" s="339">
        <v>37999.15</v>
      </c>
      <c r="IJ554" s="339">
        <v>0</v>
      </c>
      <c r="IK554" s="339">
        <v>0</v>
      </c>
      <c r="IL554" s="339">
        <v>26597.8</v>
      </c>
      <c r="IM554" s="339">
        <v>0</v>
      </c>
      <c r="IN554" s="339">
        <v>372118</v>
      </c>
      <c r="IO554" s="339">
        <v>701290.61</v>
      </c>
      <c r="IP554" s="339">
        <v>31343.45</v>
      </c>
      <c r="IQ554" s="339">
        <v>0</v>
      </c>
      <c r="IR554" s="339">
        <v>555850.32999999996</v>
      </c>
      <c r="IS554" s="339">
        <v>59018</v>
      </c>
      <c r="IT554" s="339">
        <v>2683308.4900000002</v>
      </c>
      <c r="IU554" s="339">
        <v>0</v>
      </c>
      <c r="IV554" s="339">
        <v>1093514.8500000001</v>
      </c>
      <c r="IW554" s="339">
        <v>0</v>
      </c>
      <c r="IX554" s="339">
        <v>62881.15</v>
      </c>
      <c r="IY554" s="339">
        <v>16123.05</v>
      </c>
      <c r="IZ554" s="339">
        <v>0</v>
      </c>
      <c r="JA554" s="339">
        <v>0</v>
      </c>
      <c r="JB554" s="339">
        <v>0</v>
      </c>
      <c r="JC554" s="339">
        <v>12465.8</v>
      </c>
      <c r="JD554" s="339">
        <v>43563.45</v>
      </c>
      <c r="JE554" s="339">
        <v>0</v>
      </c>
      <c r="JF554" s="339">
        <v>713548.65</v>
      </c>
      <c r="JG554" s="339">
        <v>261278.11</v>
      </c>
      <c r="JH554" s="339">
        <v>0</v>
      </c>
      <c r="JI554" s="339">
        <v>0</v>
      </c>
      <c r="JJ554" s="339">
        <v>503417.36</v>
      </c>
      <c r="JK554" s="339">
        <v>0</v>
      </c>
      <c r="JL554" s="339">
        <v>46155.8</v>
      </c>
      <c r="JM554" s="339">
        <v>15635.75</v>
      </c>
      <c r="JN554" s="339">
        <v>20153.150000000001</v>
      </c>
      <c r="JO554" s="339">
        <v>693382.56</v>
      </c>
      <c r="JP554" s="339">
        <v>0</v>
      </c>
      <c r="JQ554" s="339">
        <v>32795.75</v>
      </c>
      <c r="JR554" s="339">
        <v>0</v>
      </c>
      <c r="JS554" s="339">
        <v>2783997.85</v>
      </c>
      <c r="JT554" s="339">
        <v>0</v>
      </c>
      <c r="JU554" s="339">
        <v>0</v>
      </c>
      <c r="JV554" s="339">
        <v>3124942.74</v>
      </c>
      <c r="JW554" s="339">
        <v>1799599.62</v>
      </c>
      <c r="JX554" s="339">
        <v>201925.8</v>
      </c>
      <c r="JY554" s="339">
        <v>0</v>
      </c>
      <c r="JZ554" s="339">
        <v>0</v>
      </c>
      <c r="KA554" s="339">
        <v>256953.58</v>
      </c>
      <c r="KB554" s="339">
        <v>37117.5</v>
      </c>
      <c r="KC554" s="339">
        <v>0</v>
      </c>
      <c r="KD554" s="339">
        <v>41038.449999999997</v>
      </c>
      <c r="KE554" s="339">
        <v>1330511.8899999999</v>
      </c>
      <c r="KF554" s="339">
        <v>0</v>
      </c>
      <c r="KG554" s="339">
        <v>93503.8</v>
      </c>
      <c r="KH554" s="339">
        <v>46521</v>
      </c>
      <c r="KI554" s="339">
        <v>39655.75</v>
      </c>
      <c r="KJ554" s="339">
        <v>1388872.8</v>
      </c>
      <c r="KK554" s="339">
        <v>0</v>
      </c>
      <c r="KL554" s="339">
        <v>86648.45</v>
      </c>
      <c r="KM554" s="339">
        <v>0</v>
      </c>
      <c r="KN554" s="339">
        <v>0</v>
      </c>
      <c r="KO554" s="339">
        <v>4669514.91</v>
      </c>
      <c r="KP554" s="339">
        <v>460769.8</v>
      </c>
      <c r="KQ554" s="339">
        <v>7326139.6600000001</v>
      </c>
      <c r="KR554" s="339">
        <v>535401.01</v>
      </c>
      <c r="KS554" s="339">
        <v>9406</v>
      </c>
      <c r="KU554" s="312">
        <v>50</v>
      </c>
    </row>
    <row r="555" spans="1:311" x14ac:dyDescent="0.25">
      <c r="A555">
        <v>2023</v>
      </c>
      <c r="B555" t="s">
        <v>945</v>
      </c>
      <c r="C555" t="s">
        <v>946</v>
      </c>
      <c r="D555" t="s">
        <v>949</v>
      </c>
      <c r="E555" t="s">
        <v>780</v>
      </c>
      <c r="F555" s="339">
        <v>0</v>
      </c>
      <c r="G555" s="339">
        <v>175728.4</v>
      </c>
      <c r="H555" s="339">
        <v>0</v>
      </c>
      <c r="I555" s="339">
        <v>0</v>
      </c>
      <c r="J555" s="339">
        <v>0</v>
      </c>
      <c r="K555" s="339">
        <v>0</v>
      </c>
      <c r="L555" s="339">
        <v>150547.79</v>
      </c>
      <c r="M555" s="339">
        <v>0</v>
      </c>
      <c r="N555" s="339">
        <v>0</v>
      </c>
      <c r="O555" s="339">
        <v>660119.48</v>
      </c>
      <c r="P555" s="339">
        <v>309796.7</v>
      </c>
      <c r="Q555" s="339">
        <v>0</v>
      </c>
      <c r="R555" s="339">
        <v>0</v>
      </c>
      <c r="S555" s="339">
        <v>0</v>
      </c>
      <c r="T555" s="339">
        <v>75045.45</v>
      </c>
      <c r="U555" s="339">
        <v>128262.06</v>
      </c>
      <c r="V555" s="339">
        <v>67629.5</v>
      </c>
      <c r="W555" s="339">
        <v>0</v>
      </c>
      <c r="X555" s="339">
        <v>82587.05</v>
      </c>
      <c r="Y555" s="339">
        <v>0</v>
      </c>
      <c r="Z555" s="339">
        <v>522486.05</v>
      </c>
      <c r="AA555" s="339">
        <v>212326.48</v>
      </c>
      <c r="AB555" s="339">
        <v>0</v>
      </c>
      <c r="AC555" s="339">
        <v>0</v>
      </c>
      <c r="AD555" s="339">
        <v>2256400.7799999998</v>
      </c>
      <c r="AE555" s="339">
        <v>46341.9</v>
      </c>
      <c r="AF555" s="339">
        <v>0</v>
      </c>
      <c r="AG555" s="339">
        <v>0</v>
      </c>
      <c r="AH555" s="339">
        <v>0</v>
      </c>
      <c r="AI555" s="339">
        <v>0</v>
      </c>
      <c r="AJ555" s="339">
        <v>0</v>
      </c>
      <c r="AK555" s="339">
        <v>0</v>
      </c>
      <c r="AL555" s="339">
        <v>161195.19</v>
      </c>
      <c r="AM555" s="339">
        <v>44913.15</v>
      </c>
      <c r="AN555" s="339">
        <v>0</v>
      </c>
      <c r="AO555" s="339">
        <v>0</v>
      </c>
      <c r="AP555" s="339">
        <v>0</v>
      </c>
      <c r="AQ555" s="339">
        <v>0</v>
      </c>
      <c r="AR555" s="339">
        <v>0</v>
      </c>
      <c r="AS555" s="339">
        <v>16013.25</v>
      </c>
      <c r="AT555" s="339">
        <v>0</v>
      </c>
      <c r="AU555" s="339">
        <v>0</v>
      </c>
      <c r="AV555" s="339">
        <v>0</v>
      </c>
      <c r="AW555" s="339">
        <v>7661.84</v>
      </c>
      <c r="AX555" s="339">
        <v>0</v>
      </c>
      <c r="AY555" s="339">
        <v>0</v>
      </c>
      <c r="AZ555" s="339">
        <v>61787.45</v>
      </c>
      <c r="BA555" s="339">
        <v>0</v>
      </c>
      <c r="BB555" s="339">
        <v>0</v>
      </c>
      <c r="BC555" s="339">
        <v>0</v>
      </c>
      <c r="BD555" s="339">
        <v>0</v>
      </c>
      <c r="BE555" s="339">
        <v>0</v>
      </c>
      <c r="BF555" s="339">
        <v>54286.2</v>
      </c>
      <c r="BG555" s="339">
        <v>0</v>
      </c>
      <c r="BH555" s="339">
        <v>0</v>
      </c>
      <c r="BI555" s="339">
        <v>0</v>
      </c>
      <c r="BJ555" s="339">
        <v>0</v>
      </c>
      <c r="BK555" s="339">
        <v>312429.09999999998</v>
      </c>
      <c r="BL555" s="339">
        <v>0</v>
      </c>
      <c r="BM555" s="339">
        <v>0</v>
      </c>
      <c r="BN555" s="339">
        <v>904092.65</v>
      </c>
      <c r="BO555" s="339">
        <v>0</v>
      </c>
      <c r="BP555" s="339">
        <v>502.83</v>
      </c>
      <c r="BQ555" s="339">
        <v>86061.15</v>
      </c>
      <c r="BR555" s="339">
        <v>0</v>
      </c>
      <c r="BS555" s="339">
        <v>6359.67</v>
      </c>
      <c r="BT555" s="339">
        <v>0</v>
      </c>
      <c r="BU555" s="339">
        <v>0</v>
      </c>
      <c r="BV555" s="339">
        <v>0</v>
      </c>
      <c r="BW555" s="339">
        <v>0</v>
      </c>
      <c r="BX555" s="339">
        <v>0</v>
      </c>
      <c r="BY555" s="339">
        <v>0</v>
      </c>
      <c r="BZ555" s="339">
        <v>0</v>
      </c>
      <c r="CA555" s="339">
        <v>0</v>
      </c>
      <c r="CB555" s="339">
        <v>0</v>
      </c>
      <c r="CC555" s="339">
        <v>212035.25</v>
      </c>
      <c r="CD555" s="339">
        <v>9000</v>
      </c>
      <c r="CE555" s="339">
        <v>0</v>
      </c>
      <c r="CF555" s="339">
        <v>0</v>
      </c>
      <c r="CG555" s="339">
        <v>0</v>
      </c>
      <c r="CH555" s="339">
        <v>0</v>
      </c>
      <c r="CI555" s="339">
        <v>0</v>
      </c>
      <c r="CJ555" s="339">
        <v>0</v>
      </c>
      <c r="CK555" s="339">
        <v>0</v>
      </c>
      <c r="CL555" s="339">
        <v>11399.85</v>
      </c>
      <c r="CM555" s="339">
        <v>0</v>
      </c>
      <c r="CN555" s="339">
        <v>0</v>
      </c>
      <c r="CO555" s="339">
        <v>214144.95</v>
      </c>
      <c r="CP555" s="339">
        <v>150575.45000000001</v>
      </c>
      <c r="CQ555" s="339">
        <v>48994.84</v>
      </c>
      <c r="CR555" s="339">
        <v>0</v>
      </c>
      <c r="CS555" s="339">
        <v>0</v>
      </c>
      <c r="CT555" s="339">
        <v>0</v>
      </c>
      <c r="CU555" s="339">
        <v>0</v>
      </c>
      <c r="CV555" s="339">
        <v>0</v>
      </c>
      <c r="CW555" s="339">
        <v>179728.16</v>
      </c>
      <c r="CX555" s="339">
        <v>0</v>
      </c>
      <c r="CY555" s="339">
        <v>0</v>
      </c>
      <c r="CZ555" s="339">
        <v>0</v>
      </c>
      <c r="DA555" s="339">
        <v>0</v>
      </c>
      <c r="DB555" s="339">
        <v>59019.5</v>
      </c>
      <c r="DC555" s="339">
        <v>0</v>
      </c>
      <c r="DD555" s="339">
        <v>0</v>
      </c>
      <c r="DE555" s="339">
        <v>0</v>
      </c>
      <c r="DF555" s="339">
        <v>11180.35</v>
      </c>
      <c r="DG555" s="339">
        <v>5000</v>
      </c>
      <c r="DH555" s="339">
        <v>0</v>
      </c>
      <c r="DI555" s="339">
        <v>0</v>
      </c>
      <c r="DJ555" s="339">
        <v>66658.25</v>
      </c>
      <c r="DK555" s="339">
        <v>0</v>
      </c>
      <c r="DL555" s="339">
        <v>0</v>
      </c>
      <c r="DM555" s="339">
        <v>1151.55</v>
      </c>
      <c r="DN555" s="339">
        <v>0</v>
      </c>
      <c r="DO555" s="339">
        <v>0</v>
      </c>
      <c r="DP555" s="339">
        <v>0</v>
      </c>
      <c r="DQ555" s="339">
        <v>0</v>
      </c>
      <c r="DR555" s="339">
        <v>530999.44999999995</v>
      </c>
      <c r="DS555" s="339">
        <v>0</v>
      </c>
      <c r="DT555" s="339">
        <v>13788.3</v>
      </c>
      <c r="DU555" s="339">
        <v>11735</v>
      </c>
      <c r="DV555" s="339">
        <v>0</v>
      </c>
      <c r="DW555" s="339">
        <v>3952.1</v>
      </c>
      <c r="DX555" s="339">
        <v>367047.6</v>
      </c>
      <c r="DY555" s="339">
        <v>0</v>
      </c>
      <c r="DZ555" s="339">
        <v>13419.4</v>
      </c>
      <c r="EA555" s="339">
        <v>437394.99</v>
      </c>
      <c r="EB555" s="339">
        <v>130165.4</v>
      </c>
      <c r="EC555" s="339">
        <v>0</v>
      </c>
      <c r="ED555" s="339">
        <v>0</v>
      </c>
      <c r="EE555" s="339">
        <v>487506.65</v>
      </c>
      <c r="EF555" s="339">
        <v>0</v>
      </c>
      <c r="EG555" s="339">
        <v>51083.56</v>
      </c>
      <c r="EH555" s="339">
        <v>0</v>
      </c>
      <c r="EI555" s="339">
        <v>415906.69</v>
      </c>
      <c r="EJ555" s="339">
        <v>0</v>
      </c>
      <c r="EK555" s="339">
        <v>0</v>
      </c>
      <c r="EL555" s="339">
        <v>74352.149999999994</v>
      </c>
      <c r="EM555" s="339">
        <v>0</v>
      </c>
      <c r="EN555" s="339">
        <v>0</v>
      </c>
      <c r="EO555" s="339">
        <v>124973.35</v>
      </c>
      <c r="EP555" s="339">
        <v>0</v>
      </c>
      <c r="EQ555" s="339">
        <v>610020.41</v>
      </c>
      <c r="ER555" s="339">
        <v>0</v>
      </c>
      <c r="ES555" s="339">
        <v>0</v>
      </c>
      <c r="ET555" s="339">
        <v>719291.8</v>
      </c>
      <c r="EU555" s="339">
        <v>5824.55</v>
      </c>
      <c r="EV555" s="339">
        <v>9850.68</v>
      </c>
      <c r="EW555" s="339">
        <v>0</v>
      </c>
      <c r="EX555" s="339">
        <v>0</v>
      </c>
      <c r="EY555" s="339">
        <v>0</v>
      </c>
      <c r="EZ555" s="339">
        <v>47261894.119999997</v>
      </c>
      <c r="FA555" s="339">
        <v>520083.42</v>
      </c>
      <c r="FB555" s="339">
        <v>0</v>
      </c>
      <c r="FC555" s="339">
        <v>0</v>
      </c>
      <c r="FD555" s="339">
        <v>6757.3</v>
      </c>
      <c r="FE555" s="339">
        <v>0</v>
      </c>
      <c r="FF555" s="339">
        <v>0</v>
      </c>
      <c r="FG555" s="339">
        <v>0</v>
      </c>
      <c r="FH555" s="339">
        <v>355883.5</v>
      </c>
      <c r="FI555" s="339">
        <v>0</v>
      </c>
      <c r="FJ555" s="339">
        <v>0</v>
      </c>
      <c r="FK555" s="339">
        <v>0</v>
      </c>
      <c r="FL555" s="339">
        <v>0</v>
      </c>
      <c r="FM555" s="339">
        <v>27596.45</v>
      </c>
      <c r="FN555" s="339">
        <v>0</v>
      </c>
      <c r="FO555" s="339">
        <v>0</v>
      </c>
      <c r="FP555" s="339">
        <v>0</v>
      </c>
      <c r="FQ555" s="339">
        <v>0</v>
      </c>
      <c r="FR555" s="339">
        <v>564875.94999999995</v>
      </c>
      <c r="FS555" s="339">
        <v>0</v>
      </c>
      <c r="FT555" s="339">
        <v>0</v>
      </c>
      <c r="FU555" s="339">
        <v>0</v>
      </c>
      <c r="FV555" s="339">
        <v>0</v>
      </c>
      <c r="FW555" s="339">
        <v>0</v>
      </c>
      <c r="FX555" s="339">
        <v>0</v>
      </c>
      <c r="FY555" s="339">
        <v>0</v>
      </c>
      <c r="FZ555" s="339">
        <v>0</v>
      </c>
      <c r="GA555" s="339">
        <v>194165.05</v>
      </c>
      <c r="GB555" s="339">
        <v>0</v>
      </c>
      <c r="GC555" s="339">
        <v>0</v>
      </c>
      <c r="GD555" s="339">
        <v>829281.76</v>
      </c>
      <c r="GE555" s="339">
        <v>0</v>
      </c>
      <c r="GF555" s="339">
        <v>0</v>
      </c>
      <c r="GG555" s="339">
        <v>169688.35</v>
      </c>
      <c r="GH555" s="339">
        <v>0</v>
      </c>
      <c r="GI555" s="339">
        <v>321460.65000000002</v>
      </c>
      <c r="GJ555" s="339">
        <v>674788.95</v>
      </c>
      <c r="GK555" s="339">
        <v>0</v>
      </c>
      <c r="GL555" s="339">
        <v>0</v>
      </c>
      <c r="GM555" s="339">
        <v>3969837.49</v>
      </c>
      <c r="GN555" s="339">
        <v>0</v>
      </c>
      <c r="GO555" s="339">
        <v>128415.34</v>
      </c>
      <c r="GP555" s="339">
        <v>0</v>
      </c>
      <c r="GQ555" s="339">
        <v>17960.3</v>
      </c>
      <c r="GR555" s="339">
        <v>0</v>
      </c>
      <c r="GS555" s="339">
        <v>6919132.0099999998</v>
      </c>
      <c r="GT555" s="339">
        <v>0</v>
      </c>
      <c r="GU555" s="339">
        <v>709733.75</v>
      </c>
      <c r="GV555" s="339">
        <v>57060.75</v>
      </c>
      <c r="GW555" s="339">
        <v>0</v>
      </c>
      <c r="GX555" s="339">
        <v>645925.81999999995</v>
      </c>
      <c r="GY555" s="339">
        <v>0</v>
      </c>
      <c r="GZ555" s="339">
        <v>0</v>
      </c>
      <c r="HA555" s="339">
        <v>133573.20000000001</v>
      </c>
      <c r="HB555" s="339">
        <v>0</v>
      </c>
      <c r="HC555" s="339">
        <v>1323051.75</v>
      </c>
      <c r="HD555" s="339">
        <v>0</v>
      </c>
      <c r="HE555" s="339">
        <v>0</v>
      </c>
      <c r="HF555" s="339">
        <v>0</v>
      </c>
      <c r="HG555" s="339">
        <v>0</v>
      </c>
      <c r="HH555" s="339">
        <v>599664.49</v>
      </c>
      <c r="HI555" s="339">
        <v>0</v>
      </c>
      <c r="HJ555" s="339">
        <v>3611.05</v>
      </c>
      <c r="HK555" s="339">
        <v>0</v>
      </c>
      <c r="HL555" s="339">
        <v>0</v>
      </c>
      <c r="HM555" s="339">
        <v>290889.2</v>
      </c>
      <c r="HN555" s="339">
        <v>0</v>
      </c>
      <c r="HO555" s="339">
        <v>46503.75</v>
      </c>
      <c r="HP555" s="339">
        <v>0</v>
      </c>
      <c r="HQ555" s="339">
        <v>0</v>
      </c>
      <c r="HR555" s="339">
        <v>0</v>
      </c>
      <c r="HS555" s="339">
        <v>5635.55</v>
      </c>
      <c r="HT555" s="339">
        <v>0</v>
      </c>
      <c r="HU555" s="339">
        <v>0</v>
      </c>
      <c r="HV555" s="339">
        <v>307295.15000000002</v>
      </c>
      <c r="HW555" s="339">
        <v>1474702.82</v>
      </c>
      <c r="HX555" s="339">
        <v>4916.95</v>
      </c>
      <c r="HY555" s="339">
        <v>0</v>
      </c>
      <c r="HZ555" s="339">
        <v>0</v>
      </c>
      <c r="IA555" s="339">
        <v>0</v>
      </c>
      <c r="IB555" s="339">
        <v>28969.85</v>
      </c>
      <c r="IC555" s="339">
        <v>1235368.82</v>
      </c>
      <c r="ID555" s="339">
        <v>0</v>
      </c>
      <c r="IE555" s="339">
        <v>12849.6</v>
      </c>
      <c r="IF555" s="339">
        <v>0</v>
      </c>
      <c r="IG555" s="339">
        <v>0</v>
      </c>
      <c r="IH555" s="339">
        <v>0</v>
      </c>
      <c r="II555" s="339">
        <v>270723.49</v>
      </c>
      <c r="IJ555" s="339">
        <v>292226.82</v>
      </c>
      <c r="IK555" s="339">
        <v>15202.5</v>
      </c>
      <c r="IL555" s="339">
        <v>110392.5</v>
      </c>
      <c r="IM555" s="339">
        <v>0</v>
      </c>
      <c r="IN555" s="339">
        <v>940454.56</v>
      </c>
      <c r="IO555" s="339">
        <v>321055.75</v>
      </c>
      <c r="IP555" s="339">
        <v>46165.2</v>
      </c>
      <c r="IQ555" s="339">
        <v>0</v>
      </c>
      <c r="IR555" s="339">
        <v>99864.41</v>
      </c>
      <c r="IS555" s="339">
        <v>0</v>
      </c>
      <c r="IT555" s="339">
        <v>1706183.31</v>
      </c>
      <c r="IU555" s="339">
        <v>16155</v>
      </c>
      <c r="IV555" s="339">
        <v>154641.85</v>
      </c>
      <c r="IW555" s="339">
        <v>0</v>
      </c>
      <c r="IX555" s="339">
        <v>0</v>
      </c>
      <c r="IY555" s="339">
        <v>0</v>
      </c>
      <c r="IZ555" s="339">
        <v>94726.7</v>
      </c>
      <c r="JA555" s="339">
        <v>316838.76</v>
      </c>
      <c r="JB555" s="339">
        <v>0</v>
      </c>
      <c r="JC555" s="339">
        <v>479838.9</v>
      </c>
      <c r="JD555" s="339">
        <v>3253.5</v>
      </c>
      <c r="JE555" s="339">
        <v>25538.7</v>
      </c>
      <c r="JF555" s="339">
        <v>0</v>
      </c>
      <c r="JG555" s="339">
        <v>11122.4</v>
      </c>
      <c r="JH555" s="339">
        <v>0</v>
      </c>
      <c r="JI555" s="339">
        <v>0</v>
      </c>
      <c r="JJ555" s="339">
        <v>294198.15000000002</v>
      </c>
      <c r="JK555" s="339">
        <v>0</v>
      </c>
      <c r="JL555" s="339">
        <v>0</v>
      </c>
      <c r="JM555" s="339">
        <v>0</v>
      </c>
      <c r="JN555" s="339">
        <v>0</v>
      </c>
      <c r="JO555" s="339">
        <v>140589.51</v>
      </c>
      <c r="JP555" s="339">
        <v>119860.7</v>
      </c>
      <c r="JQ555" s="339">
        <v>0</v>
      </c>
      <c r="JR555" s="339">
        <v>0</v>
      </c>
      <c r="JS555" s="339">
        <v>4896114.05</v>
      </c>
      <c r="JT555" s="339">
        <v>0</v>
      </c>
      <c r="JU555" s="339">
        <v>101478.55</v>
      </c>
      <c r="JV555" s="339">
        <v>0</v>
      </c>
      <c r="JW555" s="339">
        <v>0</v>
      </c>
      <c r="JX555" s="339">
        <v>0</v>
      </c>
      <c r="JY555" s="339">
        <v>0</v>
      </c>
      <c r="JZ555" s="339">
        <v>0</v>
      </c>
      <c r="KA555" s="339">
        <v>0</v>
      </c>
      <c r="KB555" s="339">
        <v>0</v>
      </c>
      <c r="KC555" s="339">
        <v>0</v>
      </c>
      <c r="KD555" s="339">
        <v>16000</v>
      </c>
      <c r="KE555" s="339">
        <v>303861.45</v>
      </c>
      <c r="KF555" s="339">
        <v>0</v>
      </c>
      <c r="KG555" s="339">
        <v>57000</v>
      </c>
      <c r="KH555" s="339">
        <v>67962.149999999994</v>
      </c>
      <c r="KI555" s="339">
        <v>219959.15</v>
      </c>
      <c r="KJ555" s="339">
        <v>0</v>
      </c>
      <c r="KK555" s="339">
        <v>0</v>
      </c>
      <c r="KL555" s="339">
        <v>0</v>
      </c>
      <c r="KM555" s="339">
        <v>0</v>
      </c>
      <c r="KN555" s="339">
        <v>0</v>
      </c>
      <c r="KO555" s="339">
        <v>2994839.98</v>
      </c>
      <c r="KP555" s="339">
        <v>246596.25</v>
      </c>
      <c r="KQ555" s="339">
        <v>8071534.4199999999</v>
      </c>
      <c r="KR555" s="339">
        <v>369856.55</v>
      </c>
      <c r="KS555" s="339">
        <v>567.6</v>
      </c>
      <c r="KU555" s="312">
        <v>50</v>
      </c>
    </row>
    <row r="556" spans="1:311" x14ac:dyDescent="0.25">
      <c r="A556">
        <v>2023</v>
      </c>
      <c r="B556" t="s">
        <v>945</v>
      </c>
      <c r="C556" t="s">
        <v>946</v>
      </c>
      <c r="D556" t="s">
        <v>950</v>
      </c>
      <c r="E556" t="s">
        <v>780</v>
      </c>
      <c r="F556" s="339">
        <v>0</v>
      </c>
      <c r="G556" s="339">
        <v>0</v>
      </c>
      <c r="H556" s="339">
        <v>0</v>
      </c>
      <c r="I556" s="339">
        <v>0</v>
      </c>
      <c r="J556" s="339">
        <v>0</v>
      </c>
      <c r="K556" s="339">
        <v>0</v>
      </c>
      <c r="L556" s="339">
        <v>0</v>
      </c>
      <c r="M556" s="339">
        <v>0</v>
      </c>
      <c r="N556" s="339">
        <v>0</v>
      </c>
      <c r="O556" s="339">
        <v>0</v>
      </c>
      <c r="P556" s="339">
        <v>0</v>
      </c>
      <c r="Q556" s="339">
        <v>0</v>
      </c>
      <c r="R556" s="339">
        <v>0</v>
      </c>
      <c r="S556" s="339">
        <v>0</v>
      </c>
      <c r="T556" s="339">
        <v>0</v>
      </c>
      <c r="U556" s="339">
        <v>0</v>
      </c>
      <c r="V556" s="339">
        <v>0</v>
      </c>
      <c r="W556" s="339">
        <v>0</v>
      </c>
      <c r="X556" s="339">
        <v>6710</v>
      </c>
      <c r="Y556" s="339">
        <v>0</v>
      </c>
      <c r="Z556" s="339">
        <v>0</v>
      </c>
      <c r="AA556" s="339">
        <v>28915</v>
      </c>
      <c r="AB556" s="339">
        <v>55000</v>
      </c>
      <c r="AC556" s="339">
        <v>0</v>
      </c>
      <c r="AD556" s="339">
        <v>81031.5</v>
      </c>
      <c r="AE556" s="339">
        <v>0</v>
      </c>
      <c r="AF556" s="339">
        <v>0</v>
      </c>
      <c r="AG556" s="339">
        <v>0</v>
      </c>
      <c r="AH556" s="339">
        <v>0</v>
      </c>
      <c r="AI556" s="339">
        <v>0</v>
      </c>
      <c r="AJ556" s="339">
        <v>0</v>
      </c>
      <c r="AK556" s="339">
        <v>0</v>
      </c>
      <c r="AL556" s="339">
        <v>0</v>
      </c>
      <c r="AM556" s="339">
        <v>0</v>
      </c>
      <c r="AN556" s="339">
        <v>0</v>
      </c>
      <c r="AO556" s="339">
        <v>0</v>
      </c>
      <c r="AP556" s="339">
        <v>0</v>
      </c>
      <c r="AQ556" s="339">
        <v>0</v>
      </c>
      <c r="AR556" s="339">
        <v>0</v>
      </c>
      <c r="AS556" s="339">
        <v>30747.35</v>
      </c>
      <c r="AT556" s="339">
        <v>0</v>
      </c>
      <c r="AU556" s="339">
        <v>0</v>
      </c>
      <c r="AV556" s="339">
        <v>0</v>
      </c>
      <c r="AW556" s="339">
        <v>5500</v>
      </c>
      <c r="AX556" s="339">
        <v>0</v>
      </c>
      <c r="AY556" s="339">
        <v>0</v>
      </c>
      <c r="AZ556" s="339">
        <v>0</v>
      </c>
      <c r="BA556" s="339">
        <v>0</v>
      </c>
      <c r="BB556" s="339">
        <v>0</v>
      </c>
      <c r="BC556" s="339">
        <v>0</v>
      </c>
      <c r="BD556" s="339">
        <v>0</v>
      </c>
      <c r="BE556" s="339">
        <v>0</v>
      </c>
      <c r="BF556" s="339">
        <v>0</v>
      </c>
      <c r="BG556" s="339">
        <v>34999.9</v>
      </c>
      <c r="BH556" s="339">
        <v>0</v>
      </c>
      <c r="BI556" s="339">
        <v>0</v>
      </c>
      <c r="BJ556" s="339">
        <v>0</v>
      </c>
      <c r="BK556" s="339">
        <v>0</v>
      </c>
      <c r="BL556" s="339">
        <v>4792.55</v>
      </c>
      <c r="BM556" s="339">
        <v>0</v>
      </c>
      <c r="BN556" s="339">
        <v>1600</v>
      </c>
      <c r="BO556" s="339">
        <v>0</v>
      </c>
      <c r="BP556" s="339">
        <v>0</v>
      </c>
      <c r="BQ556" s="339">
        <v>0</v>
      </c>
      <c r="BR556" s="339">
        <v>0</v>
      </c>
      <c r="BS556" s="339">
        <v>25314</v>
      </c>
      <c r="BT556" s="339">
        <v>0</v>
      </c>
      <c r="BU556" s="339">
        <v>0</v>
      </c>
      <c r="BV556" s="339">
        <v>176050.33</v>
      </c>
      <c r="BW556" s="339">
        <v>0</v>
      </c>
      <c r="BX556" s="339">
        <v>0</v>
      </c>
      <c r="BY556" s="339">
        <v>0</v>
      </c>
      <c r="BZ556" s="339">
        <v>0</v>
      </c>
      <c r="CA556" s="339">
        <v>0</v>
      </c>
      <c r="CB556" s="339">
        <v>0</v>
      </c>
      <c r="CC556" s="339">
        <v>0</v>
      </c>
      <c r="CD556" s="339">
        <v>0</v>
      </c>
      <c r="CE556" s="339">
        <v>0</v>
      </c>
      <c r="CF556" s="339">
        <v>0</v>
      </c>
      <c r="CG556" s="339">
        <v>0</v>
      </c>
      <c r="CH556" s="339">
        <v>33507.5</v>
      </c>
      <c r="CI556" s="339">
        <v>2500</v>
      </c>
      <c r="CJ556" s="339">
        <v>0</v>
      </c>
      <c r="CK556" s="339">
        <v>0</v>
      </c>
      <c r="CL556" s="339">
        <v>0</v>
      </c>
      <c r="CM556" s="339">
        <v>0</v>
      </c>
      <c r="CN556" s="339">
        <v>0</v>
      </c>
      <c r="CO556" s="339">
        <v>0</v>
      </c>
      <c r="CP556" s="339">
        <v>0</v>
      </c>
      <c r="CQ556" s="339">
        <v>0</v>
      </c>
      <c r="CR556" s="339">
        <v>0</v>
      </c>
      <c r="CS556" s="339">
        <v>0</v>
      </c>
      <c r="CT556" s="339">
        <v>0</v>
      </c>
      <c r="CU556" s="339">
        <v>0</v>
      </c>
      <c r="CV556" s="339">
        <v>0</v>
      </c>
      <c r="CW556" s="339">
        <v>0</v>
      </c>
      <c r="CX556" s="339">
        <v>0</v>
      </c>
      <c r="CY556" s="339">
        <v>0</v>
      </c>
      <c r="CZ556" s="339">
        <v>0</v>
      </c>
      <c r="DA556" s="339">
        <v>0</v>
      </c>
      <c r="DB556" s="339">
        <v>0</v>
      </c>
      <c r="DC556" s="339">
        <v>0</v>
      </c>
      <c r="DD556" s="339">
        <v>0</v>
      </c>
      <c r="DE556" s="339">
        <v>0</v>
      </c>
      <c r="DF556" s="339">
        <v>0</v>
      </c>
      <c r="DG556" s="339">
        <v>0</v>
      </c>
      <c r="DH556" s="339">
        <v>0</v>
      </c>
      <c r="DI556" s="339">
        <v>0</v>
      </c>
      <c r="DJ556" s="339">
        <v>0</v>
      </c>
      <c r="DK556" s="339">
        <v>0</v>
      </c>
      <c r="DL556" s="339">
        <v>0</v>
      </c>
      <c r="DM556" s="339">
        <v>0</v>
      </c>
      <c r="DN556" s="339">
        <v>0</v>
      </c>
      <c r="DO556" s="339">
        <v>1250</v>
      </c>
      <c r="DP556" s="339">
        <v>0</v>
      </c>
      <c r="DQ556" s="339">
        <v>0</v>
      </c>
      <c r="DR556" s="339">
        <v>0</v>
      </c>
      <c r="DS556" s="339">
        <v>0</v>
      </c>
      <c r="DT556" s="339">
        <v>146896.15</v>
      </c>
      <c r="DU556" s="339">
        <v>76423.149999999994</v>
      </c>
      <c r="DV556" s="339">
        <v>0</v>
      </c>
      <c r="DW556" s="339">
        <v>0</v>
      </c>
      <c r="DX556" s="339">
        <v>500</v>
      </c>
      <c r="DY556" s="339">
        <v>0</v>
      </c>
      <c r="DZ556" s="339">
        <v>0</v>
      </c>
      <c r="EA556" s="339">
        <v>0</v>
      </c>
      <c r="EB556" s="339">
        <v>0</v>
      </c>
      <c r="EC556" s="339">
        <v>0</v>
      </c>
      <c r="ED556" s="339">
        <v>0</v>
      </c>
      <c r="EE556" s="339">
        <v>0</v>
      </c>
      <c r="EF556" s="339">
        <v>0</v>
      </c>
      <c r="EG556" s="339">
        <v>183644</v>
      </c>
      <c r="EH556" s="339">
        <v>0</v>
      </c>
      <c r="EI556" s="339">
        <v>0</v>
      </c>
      <c r="EJ556" s="339">
        <v>0</v>
      </c>
      <c r="EK556" s="339">
        <v>0</v>
      </c>
      <c r="EL556" s="339">
        <v>36000</v>
      </c>
      <c r="EM556" s="339">
        <v>0</v>
      </c>
      <c r="EN556" s="339">
        <v>0</v>
      </c>
      <c r="EO556" s="339">
        <v>0</v>
      </c>
      <c r="EP556" s="339">
        <v>0</v>
      </c>
      <c r="EQ556" s="339">
        <v>0</v>
      </c>
      <c r="ER556" s="339">
        <v>0</v>
      </c>
      <c r="ES556" s="339">
        <v>0</v>
      </c>
      <c r="ET556" s="339">
        <v>0</v>
      </c>
      <c r="EU556" s="339">
        <v>0</v>
      </c>
      <c r="EV556" s="339">
        <v>0</v>
      </c>
      <c r="EW556" s="339">
        <v>0</v>
      </c>
      <c r="EX556" s="339">
        <v>0</v>
      </c>
      <c r="EY556" s="339">
        <v>0</v>
      </c>
      <c r="EZ556" s="339">
        <v>0</v>
      </c>
      <c r="FA556" s="339">
        <v>0</v>
      </c>
      <c r="FB556" s="339">
        <v>0</v>
      </c>
      <c r="FC556" s="339">
        <v>0</v>
      </c>
      <c r="FD556" s="339">
        <v>0</v>
      </c>
      <c r="FE556" s="339">
        <v>0</v>
      </c>
      <c r="FF556" s="339">
        <v>0</v>
      </c>
      <c r="FG556" s="339">
        <v>0</v>
      </c>
      <c r="FH556" s="339">
        <v>535989.05000000005</v>
      </c>
      <c r="FI556" s="339">
        <v>0</v>
      </c>
      <c r="FJ556" s="339">
        <v>0</v>
      </c>
      <c r="FK556" s="339">
        <v>0</v>
      </c>
      <c r="FL556" s="339">
        <v>0</v>
      </c>
      <c r="FM556" s="339">
        <v>0</v>
      </c>
      <c r="FN556" s="339">
        <v>0</v>
      </c>
      <c r="FO556" s="339">
        <v>0</v>
      </c>
      <c r="FP556" s="339">
        <v>0</v>
      </c>
      <c r="FQ556" s="339">
        <v>0</v>
      </c>
      <c r="FR556" s="339">
        <v>0</v>
      </c>
      <c r="FS556" s="339">
        <v>0</v>
      </c>
      <c r="FT556" s="339">
        <v>0</v>
      </c>
      <c r="FU556" s="339">
        <v>0</v>
      </c>
      <c r="FV556" s="339">
        <v>0</v>
      </c>
      <c r="FW556" s="339">
        <v>0</v>
      </c>
      <c r="FX556" s="339">
        <v>0</v>
      </c>
      <c r="FY556" s="339">
        <v>0</v>
      </c>
      <c r="FZ556" s="339">
        <v>0</v>
      </c>
      <c r="GA556" s="339">
        <v>0</v>
      </c>
      <c r="GB556" s="339">
        <v>59633.3</v>
      </c>
      <c r="GC556" s="339">
        <v>0</v>
      </c>
      <c r="GD556" s="339">
        <v>0</v>
      </c>
      <c r="GE556" s="339">
        <v>0</v>
      </c>
      <c r="GF556" s="339">
        <v>0</v>
      </c>
      <c r="GG556" s="339">
        <v>0</v>
      </c>
      <c r="GH556" s="339">
        <v>0</v>
      </c>
      <c r="GI556" s="339">
        <v>0</v>
      </c>
      <c r="GJ556" s="339">
        <v>0</v>
      </c>
      <c r="GK556" s="339">
        <v>35490.74</v>
      </c>
      <c r="GL556" s="339">
        <v>0</v>
      </c>
      <c r="GM556" s="339">
        <v>0</v>
      </c>
      <c r="GN556" s="339">
        <v>0</v>
      </c>
      <c r="GO556" s="339">
        <v>0</v>
      </c>
      <c r="GP556" s="339">
        <v>0</v>
      </c>
      <c r="GQ556" s="339">
        <v>0</v>
      </c>
      <c r="GR556" s="339">
        <v>0</v>
      </c>
      <c r="GS556" s="339">
        <v>0</v>
      </c>
      <c r="GT556" s="339">
        <v>0</v>
      </c>
      <c r="GU556" s="339">
        <v>83268.25</v>
      </c>
      <c r="GV556" s="339">
        <v>0</v>
      </c>
      <c r="GW556" s="339">
        <v>0</v>
      </c>
      <c r="GX556" s="339">
        <v>0</v>
      </c>
      <c r="GY556" s="339">
        <v>0</v>
      </c>
      <c r="GZ556" s="339">
        <v>0</v>
      </c>
      <c r="HA556" s="339">
        <v>0</v>
      </c>
      <c r="HB556" s="339">
        <v>0</v>
      </c>
      <c r="HC556" s="339">
        <v>0</v>
      </c>
      <c r="HD556" s="339">
        <v>0</v>
      </c>
      <c r="HE556" s="339">
        <v>0</v>
      </c>
      <c r="HF556" s="339">
        <v>3100</v>
      </c>
      <c r="HG556" s="339">
        <v>0</v>
      </c>
      <c r="HH556" s="339">
        <v>0</v>
      </c>
      <c r="HI556" s="339">
        <v>0</v>
      </c>
      <c r="HJ556" s="339">
        <v>0</v>
      </c>
      <c r="HK556" s="339">
        <v>0</v>
      </c>
      <c r="HL556" s="339">
        <v>0</v>
      </c>
      <c r="HM556" s="339">
        <v>0</v>
      </c>
      <c r="HN556" s="339">
        <v>0</v>
      </c>
      <c r="HO556" s="339">
        <v>0</v>
      </c>
      <c r="HP556" s="339">
        <v>0</v>
      </c>
      <c r="HQ556" s="339">
        <v>0</v>
      </c>
      <c r="HR556" s="339">
        <v>0</v>
      </c>
      <c r="HS556" s="339">
        <v>0</v>
      </c>
      <c r="HT556" s="339">
        <v>0</v>
      </c>
      <c r="HU556" s="339">
        <v>8000</v>
      </c>
      <c r="HV556" s="339">
        <v>0</v>
      </c>
      <c r="HW556" s="339">
        <v>0</v>
      </c>
      <c r="HX556" s="339">
        <v>0</v>
      </c>
      <c r="HY556" s="339">
        <v>0</v>
      </c>
      <c r="HZ556" s="339">
        <v>0</v>
      </c>
      <c r="IA556" s="339">
        <v>0</v>
      </c>
      <c r="IB556" s="339">
        <v>0</v>
      </c>
      <c r="IC556" s="339">
        <v>0</v>
      </c>
      <c r="ID556" s="339">
        <v>0</v>
      </c>
      <c r="IE556" s="339">
        <v>0</v>
      </c>
      <c r="IF556" s="339">
        <v>0</v>
      </c>
      <c r="IG556" s="339">
        <v>0</v>
      </c>
      <c r="IH556" s="339">
        <v>0</v>
      </c>
      <c r="II556" s="339">
        <v>0</v>
      </c>
      <c r="IJ556" s="339">
        <v>0</v>
      </c>
      <c r="IK556" s="339">
        <v>0</v>
      </c>
      <c r="IL556" s="339">
        <v>0</v>
      </c>
      <c r="IM556" s="339">
        <v>0</v>
      </c>
      <c r="IN556" s="339">
        <v>0</v>
      </c>
      <c r="IO556" s="339">
        <v>0</v>
      </c>
      <c r="IP556" s="339">
        <v>0</v>
      </c>
      <c r="IQ556" s="339">
        <v>0</v>
      </c>
      <c r="IR556" s="339">
        <v>0</v>
      </c>
      <c r="IS556" s="339">
        <v>0</v>
      </c>
      <c r="IT556" s="339">
        <v>0</v>
      </c>
      <c r="IU556" s="339">
        <v>0</v>
      </c>
      <c r="IV556" s="339">
        <v>0</v>
      </c>
      <c r="IW556" s="339">
        <v>0</v>
      </c>
      <c r="IX556" s="339">
        <v>0</v>
      </c>
      <c r="IY556" s="339">
        <v>0</v>
      </c>
      <c r="IZ556" s="339">
        <v>0</v>
      </c>
      <c r="JA556" s="339">
        <v>0</v>
      </c>
      <c r="JB556" s="339">
        <v>0</v>
      </c>
      <c r="JC556" s="339">
        <v>0</v>
      </c>
      <c r="JD556" s="339">
        <v>0</v>
      </c>
      <c r="JE556" s="339">
        <v>0</v>
      </c>
      <c r="JF556" s="339">
        <v>0</v>
      </c>
      <c r="JG556" s="339">
        <v>0</v>
      </c>
      <c r="JH556" s="339">
        <v>0</v>
      </c>
      <c r="JI556" s="339">
        <v>0</v>
      </c>
      <c r="JJ556" s="339">
        <v>0</v>
      </c>
      <c r="JK556" s="339">
        <v>0</v>
      </c>
      <c r="JL556" s="339">
        <v>0</v>
      </c>
      <c r="JM556" s="339">
        <v>0</v>
      </c>
      <c r="JN556" s="339">
        <v>0</v>
      </c>
      <c r="JO556" s="339">
        <v>0</v>
      </c>
      <c r="JP556" s="339">
        <v>0</v>
      </c>
      <c r="JQ556" s="339">
        <v>0</v>
      </c>
      <c r="JR556" s="339">
        <v>0</v>
      </c>
      <c r="JS556" s="339">
        <v>0</v>
      </c>
      <c r="JT556" s="339">
        <v>0</v>
      </c>
      <c r="JU556" s="339">
        <v>0</v>
      </c>
      <c r="JV556" s="339">
        <v>0</v>
      </c>
      <c r="JW556" s="339">
        <v>155753.68</v>
      </c>
      <c r="JX556" s="339">
        <v>0</v>
      </c>
      <c r="JY556" s="339">
        <v>0</v>
      </c>
      <c r="JZ556" s="339">
        <v>0</v>
      </c>
      <c r="KA556" s="339">
        <v>0</v>
      </c>
      <c r="KB556" s="339">
        <v>0</v>
      </c>
      <c r="KC556" s="339">
        <v>0</v>
      </c>
      <c r="KD556" s="339">
        <v>0</v>
      </c>
      <c r="KE556" s="339">
        <v>644927.44999999995</v>
      </c>
      <c r="KF556" s="339">
        <v>0</v>
      </c>
      <c r="KG556" s="339">
        <v>0</v>
      </c>
      <c r="KH556" s="339">
        <v>0</v>
      </c>
      <c r="KI556" s="339">
        <v>0</v>
      </c>
      <c r="KJ556" s="339">
        <v>0</v>
      </c>
      <c r="KK556" s="339">
        <v>0</v>
      </c>
      <c r="KL556" s="339">
        <v>0</v>
      </c>
      <c r="KM556" s="339">
        <v>0</v>
      </c>
      <c r="KN556" s="339">
        <v>0</v>
      </c>
      <c r="KO556" s="339">
        <v>0</v>
      </c>
      <c r="KP556" s="339">
        <v>0</v>
      </c>
      <c r="KQ556" s="339">
        <v>0</v>
      </c>
      <c r="KR556" s="339">
        <v>0</v>
      </c>
      <c r="KS556" s="339">
        <v>0</v>
      </c>
      <c r="KU556" s="312">
        <v>50</v>
      </c>
    </row>
    <row r="557" spans="1:311" x14ac:dyDescent="0.25">
      <c r="A557">
        <v>2023</v>
      </c>
      <c r="B557" t="s">
        <v>945</v>
      </c>
      <c r="C557" t="s">
        <v>946</v>
      </c>
      <c r="D557" t="s">
        <v>951</v>
      </c>
      <c r="E557" t="s">
        <v>780</v>
      </c>
      <c r="F557" s="339">
        <v>63000</v>
      </c>
      <c r="G557" s="339">
        <v>0</v>
      </c>
      <c r="H557" s="339">
        <v>0</v>
      </c>
      <c r="I557" s="339">
        <v>0</v>
      </c>
      <c r="J557" s="339">
        <v>8500</v>
      </c>
      <c r="K557" s="339">
        <v>0</v>
      </c>
      <c r="L557" s="339">
        <v>485128.98</v>
      </c>
      <c r="M557" s="339">
        <v>0</v>
      </c>
      <c r="N557" s="339">
        <v>610526.65</v>
      </c>
      <c r="O557" s="339">
        <v>21835</v>
      </c>
      <c r="P557" s="339">
        <v>0</v>
      </c>
      <c r="Q557" s="339">
        <v>0</v>
      </c>
      <c r="R557" s="339">
        <v>0</v>
      </c>
      <c r="S557" s="339">
        <v>0</v>
      </c>
      <c r="T557" s="339">
        <v>0</v>
      </c>
      <c r="U557" s="339">
        <v>92216.14</v>
      </c>
      <c r="V557" s="339">
        <v>0</v>
      </c>
      <c r="W557" s="339">
        <v>0</v>
      </c>
      <c r="X557" s="339">
        <v>0</v>
      </c>
      <c r="Y557" s="339">
        <v>0</v>
      </c>
      <c r="Z557" s="339">
        <v>15990.15</v>
      </c>
      <c r="AA557" s="339">
        <v>268728.67</v>
      </c>
      <c r="AB557" s="339">
        <v>0</v>
      </c>
      <c r="AC557" s="339">
        <v>0</v>
      </c>
      <c r="AD557" s="339">
        <v>0</v>
      </c>
      <c r="AE557" s="339">
        <v>0</v>
      </c>
      <c r="AF557" s="339">
        <v>0</v>
      </c>
      <c r="AG557" s="339">
        <v>0</v>
      </c>
      <c r="AH557" s="339">
        <v>0</v>
      </c>
      <c r="AI557" s="339">
        <v>62287.8</v>
      </c>
      <c r="AJ557" s="339">
        <v>71126.95</v>
      </c>
      <c r="AK557" s="339">
        <v>0</v>
      </c>
      <c r="AL557" s="339">
        <v>0</v>
      </c>
      <c r="AM557" s="339">
        <v>0</v>
      </c>
      <c r="AN557" s="339">
        <v>0</v>
      </c>
      <c r="AO557" s="339">
        <v>0</v>
      </c>
      <c r="AP557" s="339">
        <v>0</v>
      </c>
      <c r="AQ557" s="339">
        <v>0</v>
      </c>
      <c r="AR557" s="339">
        <v>145423</v>
      </c>
      <c r="AS557" s="339">
        <v>8240.1</v>
      </c>
      <c r="AT557" s="339">
        <v>0</v>
      </c>
      <c r="AU557" s="339">
        <v>0</v>
      </c>
      <c r="AV557" s="339">
        <v>0</v>
      </c>
      <c r="AW557" s="339">
        <v>335441.28999999998</v>
      </c>
      <c r="AX557" s="339">
        <v>150.69999999999999</v>
      </c>
      <c r="AY557" s="339">
        <v>0</v>
      </c>
      <c r="AZ557" s="339">
        <v>22219.11</v>
      </c>
      <c r="BA557" s="339">
        <v>0</v>
      </c>
      <c r="BB557" s="339">
        <v>0</v>
      </c>
      <c r="BC557" s="339">
        <v>310011.75</v>
      </c>
      <c r="BD557" s="339">
        <v>203446.3</v>
      </c>
      <c r="BE557" s="339">
        <v>0</v>
      </c>
      <c r="BF557" s="339">
        <v>108624.2</v>
      </c>
      <c r="BG557" s="339">
        <v>0</v>
      </c>
      <c r="BH557" s="339">
        <v>0</v>
      </c>
      <c r="BI557" s="339">
        <v>76000</v>
      </c>
      <c r="BJ557" s="339">
        <v>58200</v>
      </c>
      <c r="BK557" s="339">
        <v>225628</v>
      </c>
      <c r="BL557" s="339">
        <v>0</v>
      </c>
      <c r="BM557" s="339">
        <v>0</v>
      </c>
      <c r="BN557" s="339">
        <v>0</v>
      </c>
      <c r="BO557" s="339">
        <v>0</v>
      </c>
      <c r="BP557" s="339">
        <v>0</v>
      </c>
      <c r="BQ557" s="339">
        <v>0</v>
      </c>
      <c r="BR557" s="339">
        <v>6035.28</v>
      </c>
      <c r="BS557" s="339">
        <v>0</v>
      </c>
      <c r="BT557" s="339">
        <v>0</v>
      </c>
      <c r="BU557" s="339">
        <v>0</v>
      </c>
      <c r="BV557" s="339">
        <v>0</v>
      </c>
      <c r="BW557" s="339">
        <v>60200</v>
      </c>
      <c r="BX557" s="339">
        <v>0</v>
      </c>
      <c r="BY557" s="339">
        <v>3437.8</v>
      </c>
      <c r="BZ557" s="339">
        <v>0</v>
      </c>
      <c r="CA557" s="339">
        <v>0</v>
      </c>
      <c r="CB557" s="339">
        <v>0</v>
      </c>
      <c r="CC557" s="339">
        <v>33700</v>
      </c>
      <c r="CD557" s="339">
        <v>68300</v>
      </c>
      <c r="CE557" s="339">
        <v>278310</v>
      </c>
      <c r="CF557" s="339">
        <v>0</v>
      </c>
      <c r="CG557" s="339">
        <v>0</v>
      </c>
      <c r="CH557" s="339">
        <v>0</v>
      </c>
      <c r="CI557" s="339">
        <v>105121.15</v>
      </c>
      <c r="CJ557" s="339">
        <v>0</v>
      </c>
      <c r="CK557" s="339">
        <v>0</v>
      </c>
      <c r="CL557" s="339">
        <v>97040.05</v>
      </c>
      <c r="CM557" s="339">
        <v>0</v>
      </c>
      <c r="CN557" s="339">
        <v>224991.59</v>
      </c>
      <c r="CO557" s="339">
        <v>0</v>
      </c>
      <c r="CP557" s="339">
        <v>0</v>
      </c>
      <c r="CQ557" s="339">
        <v>98292.6</v>
      </c>
      <c r="CR557" s="339">
        <v>0</v>
      </c>
      <c r="CS557" s="339">
        <v>0</v>
      </c>
      <c r="CT557" s="339">
        <v>96714.8</v>
      </c>
      <c r="CU557" s="339">
        <v>0</v>
      </c>
      <c r="CV557" s="339">
        <v>0</v>
      </c>
      <c r="CW557" s="339">
        <v>0</v>
      </c>
      <c r="CX557" s="339">
        <v>0</v>
      </c>
      <c r="CY557" s="339">
        <v>0</v>
      </c>
      <c r="CZ557" s="339">
        <v>506251.9</v>
      </c>
      <c r="DA557" s="339">
        <v>5885.55</v>
      </c>
      <c r="DB557" s="339">
        <v>145646.97</v>
      </c>
      <c r="DC557" s="339">
        <v>0</v>
      </c>
      <c r="DD557" s="339">
        <v>551341.5</v>
      </c>
      <c r="DE557" s="339">
        <v>0</v>
      </c>
      <c r="DF557" s="339">
        <v>60268.1</v>
      </c>
      <c r="DG557" s="339">
        <v>0</v>
      </c>
      <c r="DH557" s="339">
        <v>0</v>
      </c>
      <c r="DI557" s="339">
        <v>0</v>
      </c>
      <c r="DJ557" s="339">
        <v>0</v>
      </c>
      <c r="DK557" s="339">
        <v>0</v>
      </c>
      <c r="DL557" s="339">
        <v>33977.300000000003</v>
      </c>
      <c r="DM557" s="339">
        <v>0</v>
      </c>
      <c r="DN557" s="339">
        <v>0</v>
      </c>
      <c r="DO557" s="339">
        <v>0</v>
      </c>
      <c r="DP557" s="339">
        <v>0</v>
      </c>
      <c r="DQ557" s="339">
        <v>0</v>
      </c>
      <c r="DR557" s="339">
        <v>0</v>
      </c>
      <c r="DS557" s="339">
        <v>11094.8</v>
      </c>
      <c r="DT557" s="339">
        <v>1648</v>
      </c>
      <c r="DU557" s="339">
        <v>0</v>
      </c>
      <c r="DV557" s="339">
        <v>0</v>
      </c>
      <c r="DW557" s="339">
        <v>0</v>
      </c>
      <c r="DX557" s="339">
        <v>0</v>
      </c>
      <c r="DY557" s="339">
        <v>0</v>
      </c>
      <c r="DZ557" s="339">
        <v>0</v>
      </c>
      <c r="EA557" s="339">
        <v>91254.55</v>
      </c>
      <c r="EB557" s="339">
        <v>0</v>
      </c>
      <c r="EC557" s="339">
        <v>104650</v>
      </c>
      <c r="ED557" s="339">
        <v>0</v>
      </c>
      <c r="EE557" s="339">
        <v>0</v>
      </c>
      <c r="EF557" s="339">
        <v>0</v>
      </c>
      <c r="EG557" s="339">
        <v>50766.29</v>
      </c>
      <c r="EH557" s="339">
        <v>0</v>
      </c>
      <c r="EI557" s="339">
        <v>33723.949999999997</v>
      </c>
      <c r="EJ557" s="339">
        <v>0</v>
      </c>
      <c r="EK557" s="339">
        <v>0</v>
      </c>
      <c r="EL557" s="339">
        <v>0</v>
      </c>
      <c r="EM557" s="339">
        <v>158457.65</v>
      </c>
      <c r="EN557" s="339">
        <v>0</v>
      </c>
      <c r="EO557" s="339">
        <v>123961.76</v>
      </c>
      <c r="EP557" s="339">
        <v>0</v>
      </c>
      <c r="EQ557" s="339">
        <v>0</v>
      </c>
      <c r="ER557" s="339">
        <v>292892.5</v>
      </c>
      <c r="ES557" s="339">
        <v>0</v>
      </c>
      <c r="ET557" s="339">
        <v>19660</v>
      </c>
      <c r="EU557" s="339">
        <v>0</v>
      </c>
      <c r="EV557" s="339">
        <v>0</v>
      </c>
      <c r="EW557" s="339">
        <v>0</v>
      </c>
      <c r="EX557" s="339">
        <v>0</v>
      </c>
      <c r="EY557" s="339">
        <v>587.4</v>
      </c>
      <c r="EZ557" s="339">
        <v>9104786.8900000006</v>
      </c>
      <c r="FA557" s="339">
        <v>0</v>
      </c>
      <c r="FB557" s="339">
        <v>0</v>
      </c>
      <c r="FC557" s="339">
        <v>157394.04999999999</v>
      </c>
      <c r="FD557" s="339">
        <v>0</v>
      </c>
      <c r="FE557" s="339">
        <v>27992.35</v>
      </c>
      <c r="FF557" s="339">
        <v>54900</v>
      </c>
      <c r="FG557" s="339">
        <v>0</v>
      </c>
      <c r="FH557" s="339">
        <v>5628.75</v>
      </c>
      <c r="FI557" s="339">
        <v>0</v>
      </c>
      <c r="FJ557" s="339">
        <v>0</v>
      </c>
      <c r="FK557" s="339">
        <v>0</v>
      </c>
      <c r="FL557" s="339">
        <v>0</v>
      </c>
      <c r="FM557" s="339">
        <v>0</v>
      </c>
      <c r="FN557" s="339">
        <v>0</v>
      </c>
      <c r="FO557" s="339">
        <v>0</v>
      </c>
      <c r="FP557" s="339">
        <v>0</v>
      </c>
      <c r="FQ557" s="339">
        <v>0</v>
      </c>
      <c r="FR557" s="339">
        <v>1026225.42</v>
      </c>
      <c r="FS557" s="339">
        <v>0</v>
      </c>
      <c r="FT557" s="339">
        <v>0</v>
      </c>
      <c r="FU557" s="339">
        <v>0</v>
      </c>
      <c r="FV557" s="339">
        <v>0</v>
      </c>
      <c r="FW557" s="339">
        <v>0</v>
      </c>
      <c r="FX557" s="339">
        <v>0</v>
      </c>
      <c r="FY557" s="339">
        <v>0</v>
      </c>
      <c r="FZ557" s="339">
        <v>2585</v>
      </c>
      <c r="GA557" s="339">
        <v>0</v>
      </c>
      <c r="GB557" s="339">
        <v>0</v>
      </c>
      <c r="GC557" s="339">
        <v>0</v>
      </c>
      <c r="GD557" s="339">
        <v>0</v>
      </c>
      <c r="GE557" s="339">
        <v>165262.56</v>
      </c>
      <c r="GF557" s="339">
        <v>0</v>
      </c>
      <c r="GG557" s="339">
        <v>84800</v>
      </c>
      <c r="GH557" s="339">
        <v>42469.15</v>
      </c>
      <c r="GI557" s="339">
        <v>0</v>
      </c>
      <c r="GJ557" s="339">
        <v>0</v>
      </c>
      <c r="GK557" s="339">
        <v>840249.65</v>
      </c>
      <c r="GL557" s="339">
        <v>0</v>
      </c>
      <c r="GM557" s="339">
        <v>199082.15</v>
      </c>
      <c r="GN557" s="339">
        <v>0</v>
      </c>
      <c r="GO557" s="339">
        <v>2774.2</v>
      </c>
      <c r="GP557" s="339">
        <v>0</v>
      </c>
      <c r="GQ557" s="339">
        <v>0</v>
      </c>
      <c r="GR557" s="339">
        <v>0</v>
      </c>
      <c r="GS557" s="339">
        <v>835660.74</v>
      </c>
      <c r="GT557" s="339">
        <v>0</v>
      </c>
      <c r="GU557" s="339">
        <v>0</v>
      </c>
      <c r="GV557" s="339">
        <v>0</v>
      </c>
      <c r="GW557" s="339">
        <v>0</v>
      </c>
      <c r="GX557" s="339">
        <v>249682.35</v>
      </c>
      <c r="GY557" s="339">
        <v>15546.55</v>
      </c>
      <c r="GZ557" s="339">
        <v>0</v>
      </c>
      <c r="HA557" s="339">
        <v>220785</v>
      </c>
      <c r="HB557" s="339">
        <v>0</v>
      </c>
      <c r="HC557" s="339">
        <v>223174.8</v>
      </c>
      <c r="HD557" s="339">
        <v>0</v>
      </c>
      <c r="HE557" s="339">
        <v>0</v>
      </c>
      <c r="HF557" s="339">
        <v>0</v>
      </c>
      <c r="HG557" s="339">
        <v>0</v>
      </c>
      <c r="HH557" s="339">
        <v>440721.6</v>
      </c>
      <c r="HI557" s="339">
        <v>0</v>
      </c>
      <c r="HJ557" s="339">
        <v>0</v>
      </c>
      <c r="HK557" s="339">
        <v>0</v>
      </c>
      <c r="HL557" s="339">
        <v>134996.54999999999</v>
      </c>
      <c r="HM557" s="339">
        <v>0</v>
      </c>
      <c r="HN557" s="339">
        <v>0</v>
      </c>
      <c r="HO557" s="339">
        <v>0</v>
      </c>
      <c r="HP557" s="339">
        <v>0</v>
      </c>
      <c r="HQ557" s="339">
        <v>0</v>
      </c>
      <c r="HR557" s="339">
        <v>0</v>
      </c>
      <c r="HS557" s="339">
        <v>0</v>
      </c>
      <c r="HT557" s="339">
        <v>444561.96</v>
      </c>
      <c r="HU557" s="339">
        <v>0</v>
      </c>
      <c r="HV557" s="339">
        <v>150000</v>
      </c>
      <c r="HW557" s="339">
        <v>1477071.61</v>
      </c>
      <c r="HX557" s="339">
        <v>0</v>
      </c>
      <c r="HY557" s="339">
        <v>2005514</v>
      </c>
      <c r="HZ557" s="339">
        <v>0</v>
      </c>
      <c r="IA557" s="339">
        <v>0</v>
      </c>
      <c r="IB557" s="339">
        <v>162094.79</v>
      </c>
      <c r="IC557" s="339">
        <v>51593.5</v>
      </c>
      <c r="ID557" s="339">
        <v>0</v>
      </c>
      <c r="IE557" s="339">
        <v>45707.5</v>
      </c>
      <c r="IF557" s="339">
        <v>0</v>
      </c>
      <c r="IG557" s="339">
        <v>888.55</v>
      </c>
      <c r="IH557" s="339">
        <v>0</v>
      </c>
      <c r="II557" s="339">
        <v>0</v>
      </c>
      <c r="IJ557" s="339">
        <v>0</v>
      </c>
      <c r="IK557" s="339">
        <v>0</v>
      </c>
      <c r="IL557" s="339">
        <v>0</v>
      </c>
      <c r="IM557" s="339">
        <v>0</v>
      </c>
      <c r="IN557" s="339">
        <v>0</v>
      </c>
      <c r="IO557" s="339">
        <v>0</v>
      </c>
      <c r="IP557" s="339">
        <v>0</v>
      </c>
      <c r="IQ557" s="339">
        <v>0</v>
      </c>
      <c r="IR557" s="339">
        <v>0</v>
      </c>
      <c r="IS557" s="339">
        <v>73276</v>
      </c>
      <c r="IT557" s="339">
        <v>98346.98</v>
      </c>
      <c r="IU557" s="339">
        <v>0</v>
      </c>
      <c r="IV557" s="339">
        <v>0</v>
      </c>
      <c r="IW557" s="339">
        <v>0</v>
      </c>
      <c r="IX557" s="339">
        <v>0</v>
      </c>
      <c r="IY557" s="339">
        <v>98049.8</v>
      </c>
      <c r="IZ557" s="339">
        <v>0</v>
      </c>
      <c r="JA557" s="339">
        <v>0</v>
      </c>
      <c r="JB557" s="339">
        <v>0</v>
      </c>
      <c r="JC557" s="339">
        <v>200046.3</v>
      </c>
      <c r="JD557" s="339">
        <v>0</v>
      </c>
      <c r="JE557" s="339">
        <v>0</v>
      </c>
      <c r="JF557" s="339">
        <v>0</v>
      </c>
      <c r="JG557" s="339">
        <v>0</v>
      </c>
      <c r="JH557" s="339">
        <v>77000</v>
      </c>
      <c r="JI557" s="339">
        <v>0</v>
      </c>
      <c r="JJ557" s="339">
        <v>0</v>
      </c>
      <c r="JK557" s="339">
        <v>0</v>
      </c>
      <c r="JL557" s="339">
        <v>0</v>
      </c>
      <c r="JM557" s="339">
        <v>0</v>
      </c>
      <c r="JN557" s="339">
        <v>0</v>
      </c>
      <c r="JO557" s="339">
        <v>0</v>
      </c>
      <c r="JP557" s="339">
        <v>0</v>
      </c>
      <c r="JQ557" s="339">
        <v>0</v>
      </c>
      <c r="JR557" s="339">
        <v>0</v>
      </c>
      <c r="JS557" s="339">
        <v>0</v>
      </c>
      <c r="JT557" s="339">
        <v>0</v>
      </c>
      <c r="JU557" s="339">
        <v>0</v>
      </c>
      <c r="JV557" s="339">
        <v>1354107.14</v>
      </c>
      <c r="JW557" s="339">
        <v>0</v>
      </c>
      <c r="JX557" s="339">
        <v>161000</v>
      </c>
      <c r="JY557" s="339">
        <v>0</v>
      </c>
      <c r="JZ557" s="339">
        <v>0</v>
      </c>
      <c r="KA557" s="339">
        <v>0</v>
      </c>
      <c r="KB557" s="339">
        <v>0</v>
      </c>
      <c r="KC557" s="339">
        <v>0</v>
      </c>
      <c r="KD557" s="339">
        <v>37254</v>
      </c>
      <c r="KE557" s="339">
        <v>203451.79</v>
      </c>
      <c r="KF557" s="339">
        <v>0</v>
      </c>
      <c r="KG557" s="339">
        <v>0</v>
      </c>
      <c r="KH557" s="339">
        <v>0</v>
      </c>
      <c r="KI557" s="339">
        <v>193.85</v>
      </c>
      <c r="KJ557" s="339">
        <v>0</v>
      </c>
      <c r="KK557" s="339">
        <v>0</v>
      </c>
      <c r="KL557" s="339">
        <v>0</v>
      </c>
      <c r="KM557" s="339">
        <v>0</v>
      </c>
      <c r="KN557" s="339">
        <v>0</v>
      </c>
      <c r="KO557" s="339">
        <v>120333.01</v>
      </c>
      <c r="KP557" s="339">
        <v>0</v>
      </c>
      <c r="KQ557" s="339">
        <v>1876115.66</v>
      </c>
      <c r="KR557" s="339">
        <v>0</v>
      </c>
      <c r="KS557" s="339">
        <v>50848.55</v>
      </c>
      <c r="KU557" s="312">
        <v>50</v>
      </c>
    </row>
    <row r="558" spans="1:311" x14ac:dyDescent="0.25">
      <c r="A558">
        <v>2023</v>
      </c>
      <c r="B558" t="s">
        <v>945</v>
      </c>
      <c r="C558" t="s">
        <v>946</v>
      </c>
      <c r="D558" t="s">
        <v>952</v>
      </c>
      <c r="E558" t="s">
        <v>780</v>
      </c>
      <c r="F558" s="339">
        <v>0</v>
      </c>
      <c r="G558" s="339">
        <v>0</v>
      </c>
      <c r="H558" s="339">
        <v>0</v>
      </c>
      <c r="I558" s="339">
        <v>0</v>
      </c>
      <c r="J558" s="339">
        <v>0</v>
      </c>
      <c r="K558" s="339">
        <v>0</v>
      </c>
      <c r="L558" s="339">
        <v>0</v>
      </c>
      <c r="M558" s="339">
        <v>0</v>
      </c>
      <c r="N558" s="339">
        <v>0</v>
      </c>
      <c r="O558" s="339">
        <v>0</v>
      </c>
      <c r="P558" s="339">
        <v>0</v>
      </c>
      <c r="Q558" s="339">
        <v>0</v>
      </c>
      <c r="R558" s="339">
        <v>0</v>
      </c>
      <c r="S558" s="339">
        <v>0</v>
      </c>
      <c r="T558" s="339">
        <v>0</v>
      </c>
      <c r="U558" s="339">
        <v>0</v>
      </c>
      <c r="V558" s="339">
        <v>0</v>
      </c>
      <c r="W558" s="339">
        <v>0</v>
      </c>
      <c r="X558" s="339">
        <v>0</v>
      </c>
      <c r="Y558" s="339">
        <v>0</v>
      </c>
      <c r="Z558" s="339">
        <v>0</v>
      </c>
      <c r="AA558" s="339">
        <v>0</v>
      </c>
      <c r="AB558" s="339">
        <v>0</v>
      </c>
      <c r="AC558" s="339">
        <v>0</v>
      </c>
      <c r="AD558" s="339">
        <v>0</v>
      </c>
      <c r="AE558" s="339">
        <v>0</v>
      </c>
      <c r="AF558" s="339">
        <v>0</v>
      </c>
      <c r="AG558" s="339">
        <v>0</v>
      </c>
      <c r="AH558" s="339">
        <v>1770</v>
      </c>
      <c r="AI558" s="339">
        <v>0</v>
      </c>
      <c r="AJ558" s="339">
        <v>0</v>
      </c>
      <c r="AK558" s="339">
        <v>0</v>
      </c>
      <c r="AL558" s="339">
        <v>0</v>
      </c>
      <c r="AM558" s="339">
        <v>0</v>
      </c>
      <c r="AN558" s="339">
        <v>0</v>
      </c>
      <c r="AO558" s="339">
        <v>0</v>
      </c>
      <c r="AP558" s="339">
        <v>0</v>
      </c>
      <c r="AQ558" s="339">
        <v>0</v>
      </c>
      <c r="AR558" s="339">
        <v>0</v>
      </c>
      <c r="AS558" s="339">
        <v>0</v>
      </c>
      <c r="AT558" s="339">
        <v>0</v>
      </c>
      <c r="AU558" s="339">
        <v>0</v>
      </c>
      <c r="AV558" s="339">
        <v>0</v>
      </c>
      <c r="AW558" s="339">
        <v>0</v>
      </c>
      <c r="AX558" s="339">
        <v>0</v>
      </c>
      <c r="AY558" s="339">
        <v>1897.95</v>
      </c>
      <c r="AZ558" s="339">
        <v>0</v>
      </c>
      <c r="BA558" s="339">
        <v>0</v>
      </c>
      <c r="BB558" s="339">
        <v>0</v>
      </c>
      <c r="BC558" s="339">
        <v>0</v>
      </c>
      <c r="BD558" s="339">
        <v>0</v>
      </c>
      <c r="BE558" s="339">
        <v>0</v>
      </c>
      <c r="BF558" s="339">
        <v>0</v>
      </c>
      <c r="BG558" s="339">
        <v>0</v>
      </c>
      <c r="BH558" s="339">
        <v>0</v>
      </c>
      <c r="BI558" s="339">
        <v>0</v>
      </c>
      <c r="BJ558" s="339">
        <v>0</v>
      </c>
      <c r="BK558" s="339">
        <v>0</v>
      </c>
      <c r="BL558" s="339">
        <v>0</v>
      </c>
      <c r="BM558" s="339">
        <v>0</v>
      </c>
      <c r="BN558" s="339">
        <v>0</v>
      </c>
      <c r="BO558" s="339">
        <v>0</v>
      </c>
      <c r="BP558" s="339">
        <v>0</v>
      </c>
      <c r="BQ558" s="339">
        <v>0</v>
      </c>
      <c r="BR558" s="339">
        <v>0</v>
      </c>
      <c r="BS558" s="339">
        <v>0</v>
      </c>
      <c r="BT558" s="339">
        <v>0</v>
      </c>
      <c r="BU558" s="339">
        <v>0</v>
      </c>
      <c r="BV558" s="339">
        <v>0</v>
      </c>
      <c r="BW558" s="339">
        <v>0</v>
      </c>
      <c r="BX558" s="339">
        <v>0</v>
      </c>
      <c r="BY558" s="339">
        <v>0</v>
      </c>
      <c r="BZ558" s="339">
        <v>0</v>
      </c>
      <c r="CA558" s="339">
        <v>0</v>
      </c>
      <c r="CB558" s="339">
        <v>0</v>
      </c>
      <c r="CC558" s="339">
        <v>0</v>
      </c>
      <c r="CD558" s="339">
        <v>0</v>
      </c>
      <c r="CE558" s="339">
        <v>0</v>
      </c>
      <c r="CF558" s="339">
        <v>0</v>
      </c>
      <c r="CG558" s="339">
        <v>0</v>
      </c>
      <c r="CH558" s="339">
        <v>0</v>
      </c>
      <c r="CI558" s="339">
        <v>0</v>
      </c>
      <c r="CJ558" s="339">
        <v>0</v>
      </c>
      <c r="CK558" s="339">
        <v>0</v>
      </c>
      <c r="CL558" s="339">
        <v>0</v>
      </c>
      <c r="CM558" s="339">
        <v>0</v>
      </c>
      <c r="CN558" s="339">
        <v>0</v>
      </c>
      <c r="CO558" s="339">
        <v>0</v>
      </c>
      <c r="CP558" s="339">
        <v>0</v>
      </c>
      <c r="CQ558" s="339">
        <v>0</v>
      </c>
      <c r="CR558" s="339">
        <v>0</v>
      </c>
      <c r="CS558" s="339">
        <v>0</v>
      </c>
      <c r="CT558" s="339">
        <v>0</v>
      </c>
      <c r="CU558" s="339">
        <v>0</v>
      </c>
      <c r="CV558" s="339">
        <v>0</v>
      </c>
      <c r="CW558" s="339">
        <v>0</v>
      </c>
      <c r="CX558" s="339">
        <v>0</v>
      </c>
      <c r="CY558" s="339">
        <v>0</v>
      </c>
      <c r="CZ558" s="339">
        <v>0</v>
      </c>
      <c r="DA558" s="339">
        <v>0</v>
      </c>
      <c r="DB558" s="339">
        <v>0</v>
      </c>
      <c r="DC558" s="339">
        <v>0</v>
      </c>
      <c r="DD558" s="339">
        <v>0</v>
      </c>
      <c r="DE558" s="339">
        <v>0</v>
      </c>
      <c r="DF558" s="339">
        <v>0</v>
      </c>
      <c r="DG558" s="339">
        <v>0</v>
      </c>
      <c r="DH558" s="339">
        <v>0</v>
      </c>
      <c r="DI558" s="339">
        <v>0</v>
      </c>
      <c r="DJ558" s="339">
        <v>0</v>
      </c>
      <c r="DK558" s="339">
        <v>0</v>
      </c>
      <c r="DL558" s="339">
        <v>0</v>
      </c>
      <c r="DM558" s="339">
        <v>0</v>
      </c>
      <c r="DN558" s="339">
        <v>0</v>
      </c>
      <c r="DO558" s="339">
        <v>0</v>
      </c>
      <c r="DP558" s="339">
        <v>0</v>
      </c>
      <c r="DQ558" s="339">
        <v>0</v>
      </c>
      <c r="DR558" s="339">
        <v>0</v>
      </c>
      <c r="DS558" s="339">
        <v>0</v>
      </c>
      <c r="DT558" s="339">
        <v>0</v>
      </c>
      <c r="DU558" s="339">
        <v>0</v>
      </c>
      <c r="DV558" s="339">
        <v>0</v>
      </c>
      <c r="DW558" s="339">
        <v>0</v>
      </c>
      <c r="DX558" s="339">
        <v>0</v>
      </c>
      <c r="DY558" s="339">
        <v>0</v>
      </c>
      <c r="DZ558" s="339">
        <v>0</v>
      </c>
      <c r="EA558" s="339">
        <v>0</v>
      </c>
      <c r="EB558" s="339">
        <v>0</v>
      </c>
      <c r="EC558" s="339">
        <v>0</v>
      </c>
      <c r="ED558" s="339">
        <v>0</v>
      </c>
      <c r="EE558" s="339">
        <v>0</v>
      </c>
      <c r="EF558" s="339">
        <v>0</v>
      </c>
      <c r="EG558" s="339">
        <v>0</v>
      </c>
      <c r="EH558" s="339">
        <v>0</v>
      </c>
      <c r="EI558" s="339">
        <v>0</v>
      </c>
      <c r="EJ558" s="339">
        <v>0</v>
      </c>
      <c r="EK558" s="339">
        <v>12508</v>
      </c>
      <c r="EL558" s="339">
        <v>0</v>
      </c>
      <c r="EM558" s="339">
        <v>0</v>
      </c>
      <c r="EN558" s="339">
        <v>0</v>
      </c>
      <c r="EO558" s="339">
        <v>0</v>
      </c>
      <c r="EP558" s="339">
        <v>0</v>
      </c>
      <c r="EQ558" s="339">
        <v>0</v>
      </c>
      <c r="ER558" s="339">
        <v>0</v>
      </c>
      <c r="ES558" s="339">
        <v>0</v>
      </c>
      <c r="ET558" s="339">
        <v>0</v>
      </c>
      <c r="EU558" s="339">
        <v>0</v>
      </c>
      <c r="EV558" s="339">
        <v>0</v>
      </c>
      <c r="EW558" s="339">
        <v>0</v>
      </c>
      <c r="EX558" s="339">
        <v>0</v>
      </c>
      <c r="EY558" s="339">
        <v>0</v>
      </c>
      <c r="EZ558" s="339">
        <v>6823438.96</v>
      </c>
      <c r="FA558" s="339">
        <v>0</v>
      </c>
      <c r="FB558" s="339">
        <v>0</v>
      </c>
      <c r="FC558" s="339">
        <v>12440.85</v>
      </c>
      <c r="FD558" s="339">
        <v>0</v>
      </c>
      <c r="FE558" s="339">
        <v>0</v>
      </c>
      <c r="FF558" s="339">
        <v>0</v>
      </c>
      <c r="FG558" s="339">
        <v>0</v>
      </c>
      <c r="FH558" s="339">
        <v>0</v>
      </c>
      <c r="FI558" s="339">
        <v>0</v>
      </c>
      <c r="FJ558" s="339">
        <v>0</v>
      </c>
      <c r="FK558" s="339">
        <v>0</v>
      </c>
      <c r="FL558" s="339">
        <v>0</v>
      </c>
      <c r="FM558" s="339">
        <v>0</v>
      </c>
      <c r="FN558" s="339">
        <v>0</v>
      </c>
      <c r="FO558" s="339">
        <v>0</v>
      </c>
      <c r="FP558" s="339">
        <v>0</v>
      </c>
      <c r="FQ558" s="339">
        <v>0</v>
      </c>
      <c r="FR558" s="339">
        <v>0</v>
      </c>
      <c r="FS558" s="339">
        <v>0</v>
      </c>
      <c r="FT558" s="339">
        <v>0</v>
      </c>
      <c r="FU558" s="339">
        <v>0</v>
      </c>
      <c r="FV558" s="339">
        <v>0</v>
      </c>
      <c r="FW558" s="339">
        <v>0</v>
      </c>
      <c r="FX558" s="339">
        <v>0</v>
      </c>
      <c r="FY558" s="339">
        <v>0</v>
      </c>
      <c r="FZ558" s="339">
        <v>0</v>
      </c>
      <c r="GA558" s="339">
        <v>0</v>
      </c>
      <c r="GB558" s="339">
        <v>0</v>
      </c>
      <c r="GC558" s="339">
        <v>0</v>
      </c>
      <c r="GD558" s="339">
        <v>0</v>
      </c>
      <c r="GE558" s="339">
        <v>0</v>
      </c>
      <c r="GF558" s="339">
        <v>0</v>
      </c>
      <c r="GG558" s="339">
        <v>0</v>
      </c>
      <c r="GH558" s="339">
        <v>0</v>
      </c>
      <c r="GI558" s="339">
        <v>0</v>
      </c>
      <c r="GJ558" s="339">
        <v>0</v>
      </c>
      <c r="GK558" s="339">
        <v>0</v>
      </c>
      <c r="GL558" s="339">
        <v>0</v>
      </c>
      <c r="GM558" s="339">
        <v>0</v>
      </c>
      <c r="GN558" s="339">
        <v>0</v>
      </c>
      <c r="GO558" s="339">
        <v>0</v>
      </c>
      <c r="GP558" s="339">
        <v>0</v>
      </c>
      <c r="GQ558" s="339">
        <v>0</v>
      </c>
      <c r="GR558" s="339">
        <v>0</v>
      </c>
      <c r="GS558" s="339">
        <v>273372.34000000003</v>
      </c>
      <c r="GT558" s="339">
        <v>0</v>
      </c>
      <c r="GU558" s="339">
        <v>0</v>
      </c>
      <c r="GV558" s="339">
        <v>0</v>
      </c>
      <c r="GW558" s="339">
        <v>0</v>
      </c>
      <c r="GX558" s="339">
        <v>0</v>
      </c>
      <c r="GY558" s="339">
        <v>0</v>
      </c>
      <c r="GZ558" s="339">
        <v>0</v>
      </c>
      <c r="HA558" s="339">
        <v>0</v>
      </c>
      <c r="HB558" s="339">
        <v>0</v>
      </c>
      <c r="HC558" s="339">
        <v>0</v>
      </c>
      <c r="HD558" s="339">
        <v>0</v>
      </c>
      <c r="HE558" s="339">
        <v>0</v>
      </c>
      <c r="HF558" s="339">
        <v>0</v>
      </c>
      <c r="HG558" s="339">
        <v>0</v>
      </c>
      <c r="HH558" s="339">
        <v>0</v>
      </c>
      <c r="HI558" s="339">
        <v>0</v>
      </c>
      <c r="HJ558" s="339">
        <v>0</v>
      </c>
      <c r="HK558" s="339">
        <v>0</v>
      </c>
      <c r="HL558" s="339">
        <v>0</v>
      </c>
      <c r="HM558" s="339">
        <v>0</v>
      </c>
      <c r="HN558" s="339">
        <v>0</v>
      </c>
      <c r="HO558" s="339">
        <v>0</v>
      </c>
      <c r="HP558" s="339">
        <v>0</v>
      </c>
      <c r="HQ558" s="339">
        <v>0</v>
      </c>
      <c r="HR558" s="339">
        <v>0</v>
      </c>
      <c r="HS558" s="339">
        <v>0</v>
      </c>
      <c r="HT558" s="339">
        <v>0</v>
      </c>
      <c r="HU558" s="339">
        <v>0</v>
      </c>
      <c r="HV558" s="339">
        <v>0</v>
      </c>
      <c r="HW558" s="339">
        <v>0</v>
      </c>
      <c r="HX558" s="339">
        <v>0</v>
      </c>
      <c r="HY558" s="339">
        <v>0</v>
      </c>
      <c r="HZ558" s="339">
        <v>0</v>
      </c>
      <c r="IA558" s="339">
        <v>0</v>
      </c>
      <c r="IB558" s="339">
        <v>0</v>
      </c>
      <c r="IC558" s="339">
        <v>0</v>
      </c>
      <c r="ID558" s="339">
        <v>0</v>
      </c>
      <c r="IE558" s="339">
        <v>0</v>
      </c>
      <c r="IF558" s="339">
        <v>0</v>
      </c>
      <c r="IG558" s="339">
        <v>0</v>
      </c>
      <c r="IH558" s="339">
        <v>0</v>
      </c>
      <c r="II558" s="339">
        <v>0</v>
      </c>
      <c r="IJ558" s="339">
        <v>0</v>
      </c>
      <c r="IK558" s="339">
        <v>0</v>
      </c>
      <c r="IL558" s="339">
        <v>0</v>
      </c>
      <c r="IM558" s="339">
        <v>0</v>
      </c>
      <c r="IN558" s="339">
        <v>0</v>
      </c>
      <c r="IO558" s="339">
        <v>0</v>
      </c>
      <c r="IP558" s="339">
        <v>0</v>
      </c>
      <c r="IQ558" s="339">
        <v>0</v>
      </c>
      <c r="IR558" s="339">
        <v>0</v>
      </c>
      <c r="IS558" s="339">
        <v>0</v>
      </c>
      <c r="IT558" s="339">
        <v>33418.43</v>
      </c>
      <c r="IU558" s="339">
        <v>0</v>
      </c>
      <c r="IV558" s="339">
        <v>0</v>
      </c>
      <c r="IW558" s="339">
        <v>0</v>
      </c>
      <c r="IX558" s="339">
        <v>0</v>
      </c>
      <c r="IY558" s="339">
        <v>0</v>
      </c>
      <c r="IZ558" s="339">
        <v>0</v>
      </c>
      <c r="JA558" s="339">
        <v>0</v>
      </c>
      <c r="JB558" s="339">
        <v>4284.88</v>
      </c>
      <c r="JC558" s="339">
        <v>0</v>
      </c>
      <c r="JD558" s="339">
        <v>0</v>
      </c>
      <c r="JE558" s="339">
        <v>0</v>
      </c>
      <c r="JF558" s="339">
        <v>0</v>
      </c>
      <c r="JG558" s="339">
        <v>0</v>
      </c>
      <c r="JH558" s="339">
        <v>0</v>
      </c>
      <c r="JI558" s="339">
        <v>0</v>
      </c>
      <c r="JJ558" s="339">
        <v>0</v>
      </c>
      <c r="JK558" s="339">
        <v>0</v>
      </c>
      <c r="JL558" s="339">
        <v>0</v>
      </c>
      <c r="JM558" s="339">
        <v>0</v>
      </c>
      <c r="JN558" s="339">
        <v>0</v>
      </c>
      <c r="JO558" s="339">
        <v>0</v>
      </c>
      <c r="JP558" s="339">
        <v>0</v>
      </c>
      <c r="JQ558" s="339">
        <v>0</v>
      </c>
      <c r="JR558" s="339">
        <v>0</v>
      </c>
      <c r="JS558" s="339">
        <v>0</v>
      </c>
      <c r="JT558" s="339">
        <v>0</v>
      </c>
      <c r="JU558" s="339">
        <v>0</v>
      </c>
      <c r="JV558" s="339">
        <v>161892.25</v>
      </c>
      <c r="JW558" s="339">
        <v>0</v>
      </c>
      <c r="JX558" s="339">
        <v>0</v>
      </c>
      <c r="JY558" s="339">
        <v>0</v>
      </c>
      <c r="JZ558" s="339">
        <v>0</v>
      </c>
      <c r="KA558" s="339">
        <v>0</v>
      </c>
      <c r="KB558" s="339">
        <v>0</v>
      </c>
      <c r="KC558" s="339">
        <v>0</v>
      </c>
      <c r="KD558" s="339">
        <v>0</v>
      </c>
      <c r="KE558" s="339">
        <v>0</v>
      </c>
      <c r="KF558" s="339">
        <v>0</v>
      </c>
      <c r="KG558" s="339">
        <v>0</v>
      </c>
      <c r="KH558" s="339">
        <v>0</v>
      </c>
      <c r="KI558" s="339">
        <v>0</v>
      </c>
      <c r="KJ558" s="339">
        <v>0</v>
      </c>
      <c r="KK558" s="339">
        <v>0</v>
      </c>
      <c r="KL558" s="339">
        <v>0</v>
      </c>
      <c r="KM558" s="339">
        <v>0</v>
      </c>
      <c r="KN558" s="339">
        <v>0</v>
      </c>
      <c r="KO558" s="339">
        <v>0</v>
      </c>
      <c r="KP558" s="339">
        <v>0</v>
      </c>
      <c r="KQ558" s="339">
        <v>991404.21</v>
      </c>
      <c r="KR558" s="339">
        <v>0</v>
      </c>
      <c r="KS558" s="339">
        <v>0</v>
      </c>
      <c r="KU558" s="312">
        <v>50</v>
      </c>
    </row>
    <row r="559" spans="1:311" x14ac:dyDescent="0.25">
      <c r="A559">
        <v>2023</v>
      </c>
      <c r="B559" t="s">
        <v>945</v>
      </c>
      <c r="C559" t="s">
        <v>946</v>
      </c>
      <c r="D559" t="s">
        <v>953</v>
      </c>
      <c r="E559" t="s">
        <v>780</v>
      </c>
      <c r="F559" s="339">
        <v>0</v>
      </c>
      <c r="G559" s="339">
        <v>0</v>
      </c>
      <c r="H559" s="339">
        <v>404123.88</v>
      </c>
      <c r="I559" s="339">
        <v>3395</v>
      </c>
      <c r="J559" s="339">
        <v>0</v>
      </c>
      <c r="K559" s="339">
        <v>0</v>
      </c>
      <c r="L559" s="339">
        <v>0</v>
      </c>
      <c r="M559" s="339">
        <v>0</v>
      </c>
      <c r="N559" s="339">
        <v>0</v>
      </c>
      <c r="O559" s="339">
        <v>811823.48</v>
      </c>
      <c r="P559" s="339">
        <v>0</v>
      </c>
      <c r="Q559" s="339">
        <v>0</v>
      </c>
      <c r="R559" s="339">
        <v>0</v>
      </c>
      <c r="S559" s="339">
        <v>0</v>
      </c>
      <c r="T559" s="339">
        <v>0</v>
      </c>
      <c r="U559" s="339">
        <v>0</v>
      </c>
      <c r="V559" s="339">
        <v>0</v>
      </c>
      <c r="W559" s="339">
        <v>0</v>
      </c>
      <c r="X559" s="339">
        <v>0</v>
      </c>
      <c r="Y559" s="339">
        <v>0</v>
      </c>
      <c r="Z559" s="339">
        <v>0</v>
      </c>
      <c r="AA559" s="339">
        <v>0</v>
      </c>
      <c r="AB559" s="339">
        <v>120593.05</v>
      </c>
      <c r="AC559" s="339">
        <v>0</v>
      </c>
      <c r="AD559" s="339">
        <v>168113.95</v>
      </c>
      <c r="AE559" s="339">
        <v>0</v>
      </c>
      <c r="AF559" s="339">
        <v>0</v>
      </c>
      <c r="AG559" s="339">
        <v>0</v>
      </c>
      <c r="AH559" s="339">
        <v>30732.65</v>
      </c>
      <c r="AI559" s="339">
        <v>0</v>
      </c>
      <c r="AJ559" s="339">
        <v>0</v>
      </c>
      <c r="AK559" s="339">
        <v>0</v>
      </c>
      <c r="AL559" s="339">
        <v>0</v>
      </c>
      <c r="AM559" s="339">
        <v>0</v>
      </c>
      <c r="AN559" s="339">
        <v>0</v>
      </c>
      <c r="AO559" s="339">
        <v>0</v>
      </c>
      <c r="AP559" s="339">
        <v>0</v>
      </c>
      <c r="AQ559" s="339">
        <v>12502.1</v>
      </c>
      <c r="AR559" s="339">
        <v>0</v>
      </c>
      <c r="AS559" s="339">
        <v>25642.45</v>
      </c>
      <c r="AT559" s="339">
        <v>0</v>
      </c>
      <c r="AU559" s="339">
        <v>0</v>
      </c>
      <c r="AV559" s="339">
        <v>0</v>
      </c>
      <c r="AW559" s="339">
        <v>0</v>
      </c>
      <c r="AX559" s="339">
        <v>0</v>
      </c>
      <c r="AY559" s="339">
        <v>0</v>
      </c>
      <c r="AZ559" s="339">
        <v>0</v>
      </c>
      <c r="BA559" s="339">
        <v>0</v>
      </c>
      <c r="BB559" s="339">
        <v>0</v>
      </c>
      <c r="BC559" s="339">
        <v>307639.34999999998</v>
      </c>
      <c r="BD559" s="339">
        <v>48878.75</v>
      </c>
      <c r="BE559" s="339">
        <v>84279.35</v>
      </c>
      <c r="BF559" s="339">
        <v>0</v>
      </c>
      <c r="BG559" s="339">
        <v>12461.3</v>
      </c>
      <c r="BH559" s="339">
        <v>0</v>
      </c>
      <c r="BI559" s="339">
        <v>0</v>
      </c>
      <c r="BJ559" s="339">
        <v>0</v>
      </c>
      <c r="BK559" s="339">
        <v>0</v>
      </c>
      <c r="BL559" s="339">
        <v>17092.45</v>
      </c>
      <c r="BM559" s="339">
        <v>125883.42</v>
      </c>
      <c r="BN559" s="339">
        <v>45176.5</v>
      </c>
      <c r="BO559" s="339">
        <v>0</v>
      </c>
      <c r="BP559" s="339">
        <v>0</v>
      </c>
      <c r="BQ559" s="339">
        <v>0</v>
      </c>
      <c r="BR559" s="339">
        <v>31416.15</v>
      </c>
      <c r="BS559" s="339">
        <v>0</v>
      </c>
      <c r="BT559" s="339">
        <v>20985.85</v>
      </c>
      <c r="BU559" s="339">
        <v>0</v>
      </c>
      <c r="BV559" s="339">
        <v>8030.1</v>
      </c>
      <c r="BW559" s="339">
        <v>0</v>
      </c>
      <c r="BX559" s="339">
        <v>0</v>
      </c>
      <c r="BY559" s="339">
        <v>0</v>
      </c>
      <c r="BZ559" s="339">
        <v>0</v>
      </c>
      <c r="CA559" s="339">
        <v>0</v>
      </c>
      <c r="CB559" s="339">
        <v>0</v>
      </c>
      <c r="CC559" s="339">
        <v>0</v>
      </c>
      <c r="CD559" s="339">
        <v>0</v>
      </c>
      <c r="CE559" s="339">
        <v>0</v>
      </c>
      <c r="CF559" s="339">
        <v>0</v>
      </c>
      <c r="CG559" s="339">
        <v>53933.35</v>
      </c>
      <c r="CH559" s="339">
        <v>10791.8</v>
      </c>
      <c r="CI559" s="339">
        <v>337057.35</v>
      </c>
      <c r="CJ559" s="339">
        <v>0</v>
      </c>
      <c r="CK559" s="339">
        <v>0</v>
      </c>
      <c r="CL559" s="339">
        <v>0</v>
      </c>
      <c r="CM559" s="339">
        <v>0</v>
      </c>
      <c r="CN559" s="339">
        <v>0</v>
      </c>
      <c r="CO559" s="339">
        <v>0</v>
      </c>
      <c r="CP559" s="339">
        <v>15856.8</v>
      </c>
      <c r="CQ559" s="339">
        <v>253981.75</v>
      </c>
      <c r="CR559" s="339">
        <v>0</v>
      </c>
      <c r="CS559" s="339">
        <v>0</v>
      </c>
      <c r="CT559" s="339">
        <v>52676.35</v>
      </c>
      <c r="CU559" s="339">
        <v>0</v>
      </c>
      <c r="CV559" s="339">
        <v>0</v>
      </c>
      <c r="CW559" s="339">
        <v>23596.9</v>
      </c>
      <c r="CX559" s="339">
        <v>26097.35</v>
      </c>
      <c r="CY559" s="339">
        <v>0</v>
      </c>
      <c r="CZ559" s="339">
        <v>77438.100000000006</v>
      </c>
      <c r="DA559" s="339">
        <v>0</v>
      </c>
      <c r="DB559" s="339">
        <v>0</v>
      </c>
      <c r="DC559" s="339">
        <v>0</v>
      </c>
      <c r="DD559" s="339">
        <v>0</v>
      </c>
      <c r="DE559" s="339">
        <v>0</v>
      </c>
      <c r="DF559" s="339">
        <v>0</v>
      </c>
      <c r="DG559" s="339">
        <v>0</v>
      </c>
      <c r="DH559" s="339">
        <v>0</v>
      </c>
      <c r="DI559" s="339">
        <v>78405.600000000006</v>
      </c>
      <c r="DJ559" s="339">
        <v>47784.35</v>
      </c>
      <c r="DK559" s="339">
        <v>0</v>
      </c>
      <c r="DL559" s="339">
        <v>0</v>
      </c>
      <c r="DM559" s="339">
        <v>0</v>
      </c>
      <c r="DN559" s="339">
        <v>0</v>
      </c>
      <c r="DO559" s="339">
        <v>0</v>
      </c>
      <c r="DP559" s="339">
        <v>0</v>
      </c>
      <c r="DQ559" s="339">
        <v>0</v>
      </c>
      <c r="DR559" s="339">
        <v>0</v>
      </c>
      <c r="DS559" s="339">
        <v>9745.5</v>
      </c>
      <c r="DT559" s="339">
        <v>0</v>
      </c>
      <c r="DU559" s="339">
        <v>69875.58</v>
      </c>
      <c r="DV559" s="339">
        <v>32857.75</v>
      </c>
      <c r="DW559" s="339">
        <v>11079.5</v>
      </c>
      <c r="DX559" s="339">
        <v>0</v>
      </c>
      <c r="DY559" s="339">
        <v>0</v>
      </c>
      <c r="DZ559" s="339">
        <v>0</v>
      </c>
      <c r="EA559" s="339">
        <v>305459.84000000003</v>
      </c>
      <c r="EB559" s="339">
        <v>0</v>
      </c>
      <c r="EC559" s="339">
        <v>0</v>
      </c>
      <c r="ED559" s="339">
        <v>0</v>
      </c>
      <c r="EE559" s="339">
        <v>108685.35</v>
      </c>
      <c r="EF559" s="339">
        <v>0</v>
      </c>
      <c r="EG559" s="339">
        <v>0</v>
      </c>
      <c r="EH559" s="339">
        <v>0</v>
      </c>
      <c r="EI559" s="339">
        <v>0</v>
      </c>
      <c r="EJ559" s="339">
        <v>198389.49</v>
      </c>
      <c r="EK559" s="339">
        <v>0</v>
      </c>
      <c r="EL559" s="339">
        <v>13950</v>
      </c>
      <c r="EM559" s="339">
        <v>55879.95</v>
      </c>
      <c r="EN559" s="339">
        <v>0</v>
      </c>
      <c r="EO559" s="339">
        <v>20536.849999999999</v>
      </c>
      <c r="EP559" s="339">
        <v>0</v>
      </c>
      <c r="EQ559" s="339">
        <v>0</v>
      </c>
      <c r="ER559" s="339">
        <v>0</v>
      </c>
      <c r="ES559" s="339">
        <v>0</v>
      </c>
      <c r="ET559" s="339">
        <v>0</v>
      </c>
      <c r="EU559" s="339">
        <v>0</v>
      </c>
      <c r="EV559" s="339">
        <v>0</v>
      </c>
      <c r="EW559" s="339">
        <v>26137.99</v>
      </c>
      <c r="EX559" s="339">
        <v>0</v>
      </c>
      <c r="EY559" s="339">
        <v>0</v>
      </c>
      <c r="EZ559" s="339">
        <v>11472111.119999999</v>
      </c>
      <c r="FA559" s="339">
        <v>0</v>
      </c>
      <c r="FB559" s="339">
        <v>0</v>
      </c>
      <c r="FC559" s="339">
        <v>1</v>
      </c>
      <c r="FD559" s="339">
        <v>2810.97</v>
      </c>
      <c r="FE559" s="339">
        <v>0</v>
      </c>
      <c r="FF559" s="339">
        <v>0</v>
      </c>
      <c r="FG559" s="339">
        <v>24442.22</v>
      </c>
      <c r="FH559" s="339">
        <v>121504.97</v>
      </c>
      <c r="FI559" s="339">
        <v>0</v>
      </c>
      <c r="FJ559" s="339">
        <v>7916.25</v>
      </c>
      <c r="FK559" s="339">
        <v>0</v>
      </c>
      <c r="FL559" s="339">
        <v>0</v>
      </c>
      <c r="FM559" s="339">
        <v>111102.85</v>
      </c>
      <c r="FN559" s="339">
        <v>0</v>
      </c>
      <c r="FO559" s="339">
        <v>0</v>
      </c>
      <c r="FP559" s="339">
        <v>0</v>
      </c>
      <c r="FQ559" s="339">
        <v>0</v>
      </c>
      <c r="FR559" s="339">
        <v>1683.1</v>
      </c>
      <c r="FS559" s="339">
        <v>0</v>
      </c>
      <c r="FT559" s="339">
        <v>0</v>
      </c>
      <c r="FU559" s="339">
        <v>0</v>
      </c>
      <c r="FV559" s="339">
        <v>0</v>
      </c>
      <c r="FW559" s="339">
        <v>3279.05</v>
      </c>
      <c r="FX559" s="339">
        <v>0</v>
      </c>
      <c r="FY559" s="339">
        <v>19678.599999999999</v>
      </c>
      <c r="FZ559" s="339">
        <v>0</v>
      </c>
      <c r="GA559" s="339">
        <v>5800</v>
      </c>
      <c r="GB559" s="339">
        <v>0</v>
      </c>
      <c r="GC559" s="339">
        <v>0</v>
      </c>
      <c r="GD559" s="339">
        <v>7787.15</v>
      </c>
      <c r="GE559" s="339">
        <v>0</v>
      </c>
      <c r="GF559" s="339">
        <v>0</v>
      </c>
      <c r="GG559" s="339">
        <v>0</v>
      </c>
      <c r="GH559" s="339">
        <v>0</v>
      </c>
      <c r="GI559" s="339">
        <v>9679.35</v>
      </c>
      <c r="GJ559" s="339">
        <v>0</v>
      </c>
      <c r="GK559" s="339">
        <v>1140390.47</v>
      </c>
      <c r="GL559" s="339">
        <v>21908.35</v>
      </c>
      <c r="GM559" s="339">
        <v>1425733.45</v>
      </c>
      <c r="GN559" s="339">
        <v>0</v>
      </c>
      <c r="GO559" s="339">
        <v>421468.6</v>
      </c>
      <c r="GP559" s="339">
        <v>0</v>
      </c>
      <c r="GQ559" s="339">
        <v>0</v>
      </c>
      <c r="GR559" s="339">
        <v>0</v>
      </c>
      <c r="GS559" s="339">
        <v>2528640.77</v>
      </c>
      <c r="GT559" s="339">
        <v>0</v>
      </c>
      <c r="GU559" s="339">
        <v>1496.85</v>
      </c>
      <c r="GV559" s="339">
        <v>0</v>
      </c>
      <c r="GW559" s="339">
        <v>0</v>
      </c>
      <c r="GX559" s="339">
        <v>939270.25</v>
      </c>
      <c r="GY559" s="339">
        <v>29670.3</v>
      </c>
      <c r="GZ559" s="339">
        <v>522274.35</v>
      </c>
      <c r="HA559" s="339">
        <v>61154.400000000001</v>
      </c>
      <c r="HB559" s="339">
        <v>0</v>
      </c>
      <c r="HC559" s="339">
        <v>0</v>
      </c>
      <c r="HD559" s="339">
        <v>0</v>
      </c>
      <c r="HE559" s="339">
        <v>0</v>
      </c>
      <c r="HF559" s="339">
        <v>0</v>
      </c>
      <c r="HG559" s="339">
        <v>0</v>
      </c>
      <c r="HH559" s="339">
        <v>823733.61</v>
      </c>
      <c r="HI559" s="339">
        <v>0</v>
      </c>
      <c r="HJ559" s="339">
        <v>134922.5</v>
      </c>
      <c r="HK559" s="339">
        <v>0</v>
      </c>
      <c r="HL559" s="339">
        <v>45091.4</v>
      </c>
      <c r="HM559" s="339">
        <v>0</v>
      </c>
      <c r="HN559" s="339">
        <v>21515.05</v>
      </c>
      <c r="HO559" s="339">
        <v>33698.910000000003</v>
      </c>
      <c r="HP559" s="339">
        <v>82037.649999999994</v>
      </c>
      <c r="HQ559" s="339">
        <v>15318.5</v>
      </c>
      <c r="HR559" s="339">
        <v>13829.65</v>
      </c>
      <c r="HS559" s="339">
        <v>0</v>
      </c>
      <c r="HT559" s="339">
        <v>737140.19</v>
      </c>
      <c r="HU559" s="339">
        <v>0</v>
      </c>
      <c r="HV559" s="339">
        <v>63380.35</v>
      </c>
      <c r="HW559" s="339">
        <v>7932930.9400000004</v>
      </c>
      <c r="HX559" s="339">
        <v>0</v>
      </c>
      <c r="HY559" s="339">
        <v>0</v>
      </c>
      <c r="HZ559" s="339">
        <v>0</v>
      </c>
      <c r="IA559" s="339">
        <v>12186.4</v>
      </c>
      <c r="IB559" s="339">
        <v>0</v>
      </c>
      <c r="IC559" s="339">
        <v>131100.51</v>
      </c>
      <c r="ID559" s="339">
        <v>0</v>
      </c>
      <c r="IE559" s="339">
        <v>0</v>
      </c>
      <c r="IF559" s="339">
        <v>0</v>
      </c>
      <c r="IG559" s="339">
        <v>0</v>
      </c>
      <c r="IH559" s="339">
        <v>0</v>
      </c>
      <c r="II559" s="339">
        <v>0</v>
      </c>
      <c r="IJ559" s="339">
        <v>197215.92</v>
      </c>
      <c r="IK559" s="339">
        <v>0</v>
      </c>
      <c r="IL559" s="339">
        <v>0</v>
      </c>
      <c r="IM559" s="339">
        <v>0</v>
      </c>
      <c r="IN559" s="339">
        <v>0</v>
      </c>
      <c r="IO559" s="339">
        <v>0</v>
      </c>
      <c r="IP559" s="339">
        <v>0</v>
      </c>
      <c r="IQ559" s="339">
        <v>0</v>
      </c>
      <c r="IR559" s="339">
        <v>80675.75</v>
      </c>
      <c r="IS559" s="339">
        <v>0</v>
      </c>
      <c r="IT559" s="339">
        <v>271072.34000000003</v>
      </c>
      <c r="IU559" s="339">
        <v>7840.2</v>
      </c>
      <c r="IV559" s="339">
        <v>0</v>
      </c>
      <c r="IW559" s="339">
        <v>0</v>
      </c>
      <c r="IX559" s="339">
        <v>0</v>
      </c>
      <c r="IY559" s="339">
        <v>16685.900000000001</v>
      </c>
      <c r="IZ559" s="339">
        <v>43826</v>
      </c>
      <c r="JA559" s="339">
        <v>0</v>
      </c>
      <c r="JB559" s="339">
        <v>986.17</v>
      </c>
      <c r="JC559" s="339">
        <v>0</v>
      </c>
      <c r="JD559" s="339">
        <v>0</v>
      </c>
      <c r="JE559" s="339">
        <v>0</v>
      </c>
      <c r="JF559" s="339">
        <v>0</v>
      </c>
      <c r="JG559" s="339">
        <v>18599.599999999999</v>
      </c>
      <c r="JH559" s="339">
        <v>0</v>
      </c>
      <c r="JI559" s="339">
        <v>0</v>
      </c>
      <c r="JJ559" s="339">
        <v>0</v>
      </c>
      <c r="JK559" s="339">
        <v>0</v>
      </c>
      <c r="JL559" s="339">
        <v>0</v>
      </c>
      <c r="JM559" s="339">
        <v>0</v>
      </c>
      <c r="JN559" s="339">
        <v>0</v>
      </c>
      <c r="JO559" s="339">
        <v>114015.47</v>
      </c>
      <c r="JP559" s="339">
        <v>0</v>
      </c>
      <c r="JQ559" s="339">
        <v>25214.45</v>
      </c>
      <c r="JR559" s="339">
        <v>0</v>
      </c>
      <c r="JS559" s="339">
        <v>0</v>
      </c>
      <c r="JT559" s="339">
        <v>0</v>
      </c>
      <c r="JU559" s="339">
        <v>0</v>
      </c>
      <c r="JV559" s="339">
        <v>0</v>
      </c>
      <c r="JW559" s="339">
        <v>0</v>
      </c>
      <c r="JX559" s="339">
        <v>0</v>
      </c>
      <c r="JY559" s="339">
        <v>0</v>
      </c>
      <c r="JZ559" s="339">
        <v>0</v>
      </c>
      <c r="KA559" s="339">
        <v>0</v>
      </c>
      <c r="KB559" s="339">
        <v>119441.55</v>
      </c>
      <c r="KC559" s="339">
        <v>0</v>
      </c>
      <c r="KD559" s="339">
        <v>0</v>
      </c>
      <c r="KE559" s="339">
        <v>0</v>
      </c>
      <c r="KF559" s="339">
        <v>0</v>
      </c>
      <c r="KG559" s="339">
        <v>0</v>
      </c>
      <c r="KH559" s="339">
        <v>88530.1</v>
      </c>
      <c r="KI559" s="339">
        <v>0</v>
      </c>
      <c r="KJ559" s="339">
        <v>702.75</v>
      </c>
      <c r="KK559" s="339">
        <v>0</v>
      </c>
      <c r="KL559" s="339">
        <v>0</v>
      </c>
      <c r="KM559" s="339">
        <v>31017.599999999999</v>
      </c>
      <c r="KN559" s="339">
        <v>0</v>
      </c>
      <c r="KO559" s="339">
        <v>0</v>
      </c>
      <c r="KP559" s="339">
        <v>0</v>
      </c>
      <c r="KQ559" s="339">
        <v>139455.92000000001</v>
      </c>
      <c r="KR559" s="339">
        <v>0</v>
      </c>
      <c r="KS559" s="339">
        <v>63568.1</v>
      </c>
      <c r="KU559" s="312">
        <v>50</v>
      </c>
    </row>
    <row r="560" spans="1:311" x14ac:dyDescent="0.25">
      <c r="A560">
        <v>2023</v>
      </c>
      <c r="B560" t="s">
        <v>945</v>
      </c>
      <c r="C560" t="s">
        <v>946</v>
      </c>
      <c r="D560" t="s">
        <v>321</v>
      </c>
      <c r="E560" t="s">
        <v>780</v>
      </c>
      <c r="F560" s="339">
        <v>169851.85</v>
      </c>
      <c r="G560" s="339">
        <v>175728.4</v>
      </c>
      <c r="H560" s="339">
        <v>11781670.23</v>
      </c>
      <c r="I560" s="339">
        <v>149352.9</v>
      </c>
      <c r="J560" s="339">
        <v>8500</v>
      </c>
      <c r="K560" s="339">
        <v>299079.40000000002</v>
      </c>
      <c r="L560" s="339">
        <v>1391193.55</v>
      </c>
      <c r="M560" s="339">
        <v>0</v>
      </c>
      <c r="N560" s="339">
        <v>1207948.57</v>
      </c>
      <c r="O560" s="339">
        <v>6206028.1799999997</v>
      </c>
      <c r="P560" s="339">
        <v>1834725.03</v>
      </c>
      <c r="Q560" s="339">
        <v>243937.85</v>
      </c>
      <c r="R560" s="339">
        <v>1634.8</v>
      </c>
      <c r="S560" s="339">
        <v>793317.82</v>
      </c>
      <c r="T560" s="339">
        <v>303438.65999999997</v>
      </c>
      <c r="U560" s="339">
        <v>1556776.82</v>
      </c>
      <c r="V560" s="339">
        <v>120550.75</v>
      </c>
      <c r="W560" s="339">
        <v>87952</v>
      </c>
      <c r="X560" s="339">
        <v>622238.25</v>
      </c>
      <c r="Y560" s="339">
        <v>142100.35</v>
      </c>
      <c r="Z560" s="339">
        <v>599580.69999999995</v>
      </c>
      <c r="AA560" s="339">
        <v>6271296.7000000002</v>
      </c>
      <c r="AB560" s="339">
        <v>435084.41</v>
      </c>
      <c r="AC560" s="339">
        <v>0</v>
      </c>
      <c r="AD560" s="339">
        <v>9570049.9900000002</v>
      </c>
      <c r="AE560" s="339">
        <v>46341.9</v>
      </c>
      <c r="AF560" s="339">
        <v>0</v>
      </c>
      <c r="AG560" s="339">
        <v>102430.05</v>
      </c>
      <c r="AH560" s="339">
        <v>1312109.29</v>
      </c>
      <c r="AI560" s="339">
        <v>253645.05</v>
      </c>
      <c r="AJ560" s="339">
        <v>765528.35</v>
      </c>
      <c r="AK560" s="339">
        <v>0</v>
      </c>
      <c r="AL560" s="339">
        <v>1904109.71</v>
      </c>
      <c r="AM560" s="339">
        <v>164213.1</v>
      </c>
      <c r="AN560" s="339">
        <v>119547</v>
      </c>
      <c r="AO560" s="339">
        <v>0</v>
      </c>
      <c r="AP560" s="339">
        <v>158315</v>
      </c>
      <c r="AQ560" s="339">
        <v>22822.5</v>
      </c>
      <c r="AR560" s="339">
        <v>497651.25</v>
      </c>
      <c r="AS560" s="339">
        <v>80643.149999999994</v>
      </c>
      <c r="AT560" s="339">
        <v>112834.35</v>
      </c>
      <c r="AU560" s="339">
        <v>135648.89000000001</v>
      </c>
      <c r="AV560" s="339">
        <v>5709.8</v>
      </c>
      <c r="AW560" s="339">
        <v>10815806.07</v>
      </c>
      <c r="AX560" s="339">
        <v>322991.82</v>
      </c>
      <c r="AY560" s="339">
        <v>774037.7</v>
      </c>
      <c r="AZ560" s="339">
        <v>2017124.01</v>
      </c>
      <c r="BA560" s="339">
        <v>24680.5</v>
      </c>
      <c r="BB560" s="339">
        <v>136734.95000000001</v>
      </c>
      <c r="BC560" s="339">
        <v>2312359.0099999998</v>
      </c>
      <c r="BD560" s="339">
        <v>3694660.75</v>
      </c>
      <c r="BE560" s="339">
        <v>477862.7</v>
      </c>
      <c r="BF560" s="339">
        <v>227873.4</v>
      </c>
      <c r="BG560" s="339">
        <v>91192.8</v>
      </c>
      <c r="BH560" s="339">
        <v>0</v>
      </c>
      <c r="BI560" s="339">
        <v>8669872.5</v>
      </c>
      <c r="BJ560" s="339">
        <v>144328.82</v>
      </c>
      <c r="BK560" s="339">
        <v>3410998.17</v>
      </c>
      <c r="BL560" s="339">
        <v>51110.35</v>
      </c>
      <c r="BM560" s="339">
        <v>443721.61</v>
      </c>
      <c r="BN560" s="339">
        <v>2166895.9300000002</v>
      </c>
      <c r="BO560" s="339">
        <v>1012952.37</v>
      </c>
      <c r="BP560" s="339">
        <v>57689.68</v>
      </c>
      <c r="BQ560" s="339">
        <v>86061.15</v>
      </c>
      <c r="BR560" s="339">
        <v>126782.63</v>
      </c>
      <c r="BS560" s="339">
        <v>368452.18</v>
      </c>
      <c r="BT560" s="339">
        <v>88908.800000000003</v>
      </c>
      <c r="BU560" s="339">
        <v>0</v>
      </c>
      <c r="BV560" s="339">
        <v>1861292.95</v>
      </c>
      <c r="BW560" s="339">
        <v>449676.65</v>
      </c>
      <c r="BX560" s="339">
        <v>551881.4</v>
      </c>
      <c r="BY560" s="339">
        <v>271883.36</v>
      </c>
      <c r="BZ560" s="339">
        <v>616524.65</v>
      </c>
      <c r="CA560" s="339">
        <v>138964.6</v>
      </c>
      <c r="CB560" s="339">
        <v>18054.52</v>
      </c>
      <c r="CC560" s="339">
        <v>1472107.77</v>
      </c>
      <c r="CD560" s="339">
        <v>760253.02</v>
      </c>
      <c r="CE560" s="339">
        <v>2175160.7999999998</v>
      </c>
      <c r="CF560" s="339">
        <v>615830.55000000005</v>
      </c>
      <c r="CG560" s="339">
        <v>293596.40000000002</v>
      </c>
      <c r="CH560" s="339">
        <v>65150.75</v>
      </c>
      <c r="CI560" s="339">
        <v>16082433.050000001</v>
      </c>
      <c r="CJ560" s="339">
        <v>537699.9</v>
      </c>
      <c r="CK560" s="339">
        <v>0</v>
      </c>
      <c r="CL560" s="339">
        <v>260459</v>
      </c>
      <c r="CM560" s="339">
        <v>0</v>
      </c>
      <c r="CN560" s="339">
        <v>5023200.45</v>
      </c>
      <c r="CO560" s="339">
        <v>1205064.3</v>
      </c>
      <c r="CP560" s="339">
        <v>188966.7</v>
      </c>
      <c r="CQ560" s="339">
        <v>3999866.19</v>
      </c>
      <c r="CR560" s="339">
        <v>0</v>
      </c>
      <c r="CS560" s="339">
        <v>289422.37</v>
      </c>
      <c r="CT560" s="339">
        <v>1138106.3</v>
      </c>
      <c r="CU560" s="339">
        <v>60295.9</v>
      </c>
      <c r="CV560" s="339">
        <v>0</v>
      </c>
      <c r="CW560" s="339">
        <v>684032.66</v>
      </c>
      <c r="CX560" s="339">
        <v>332233.63</v>
      </c>
      <c r="CY560" s="339">
        <v>319723.84999999998</v>
      </c>
      <c r="CZ560" s="339">
        <v>3354120.75</v>
      </c>
      <c r="DA560" s="339">
        <v>2037056.72</v>
      </c>
      <c r="DB560" s="339">
        <v>4468310.2300000004</v>
      </c>
      <c r="DC560" s="339">
        <v>2188112.0499999998</v>
      </c>
      <c r="DD560" s="339">
        <v>2236105.4500000002</v>
      </c>
      <c r="DE560" s="339">
        <v>14376730.470000001</v>
      </c>
      <c r="DF560" s="339">
        <v>291669.31</v>
      </c>
      <c r="DG560" s="339">
        <v>141105.98000000001</v>
      </c>
      <c r="DH560" s="339">
        <v>2513939.2799999998</v>
      </c>
      <c r="DI560" s="339">
        <v>236998.85</v>
      </c>
      <c r="DJ560" s="339">
        <v>3256475.56</v>
      </c>
      <c r="DK560" s="339">
        <v>699308.19</v>
      </c>
      <c r="DL560" s="339">
        <v>49823.7</v>
      </c>
      <c r="DM560" s="339">
        <v>5881402.8600000003</v>
      </c>
      <c r="DN560" s="339">
        <v>36659.050000000003</v>
      </c>
      <c r="DO560" s="339">
        <v>1250</v>
      </c>
      <c r="DP560" s="339">
        <v>22023.15</v>
      </c>
      <c r="DQ560" s="339">
        <v>3747.95</v>
      </c>
      <c r="DR560" s="339">
        <v>2231301.02</v>
      </c>
      <c r="DS560" s="339">
        <v>219792.35</v>
      </c>
      <c r="DT560" s="339">
        <v>2821458.58</v>
      </c>
      <c r="DU560" s="339">
        <v>1021794.46</v>
      </c>
      <c r="DV560" s="339">
        <v>136053.15</v>
      </c>
      <c r="DW560" s="339">
        <v>306308.15000000002</v>
      </c>
      <c r="DX560" s="339">
        <v>2519882.25</v>
      </c>
      <c r="DY560" s="339">
        <v>149705.46</v>
      </c>
      <c r="DZ560" s="339">
        <v>147722.35</v>
      </c>
      <c r="EA560" s="339">
        <v>10573968.99</v>
      </c>
      <c r="EB560" s="339">
        <v>676231.7</v>
      </c>
      <c r="EC560" s="339">
        <v>462376.11</v>
      </c>
      <c r="ED560" s="339">
        <v>0</v>
      </c>
      <c r="EE560" s="339">
        <v>871508.13</v>
      </c>
      <c r="EF560" s="339">
        <v>0</v>
      </c>
      <c r="EG560" s="339">
        <v>2559612.2000000002</v>
      </c>
      <c r="EH560" s="339">
        <v>0</v>
      </c>
      <c r="EI560" s="339">
        <v>759207.09</v>
      </c>
      <c r="EJ560" s="339">
        <v>628772.14</v>
      </c>
      <c r="EK560" s="339">
        <v>171425.32</v>
      </c>
      <c r="EL560" s="339">
        <v>237944.55</v>
      </c>
      <c r="EM560" s="339">
        <v>901391.31</v>
      </c>
      <c r="EN560" s="339">
        <v>142672.95000000001</v>
      </c>
      <c r="EO560" s="339">
        <v>1278614.8799999999</v>
      </c>
      <c r="EP560" s="339">
        <v>562559.19999999995</v>
      </c>
      <c r="EQ560" s="339">
        <v>617970.41</v>
      </c>
      <c r="ER560" s="339">
        <v>1097940.3899999999</v>
      </c>
      <c r="ES560" s="339">
        <v>0</v>
      </c>
      <c r="ET560" s="339">
        <v>802235.45</v>
      </c>
      <c r="EU560" s="339">
        <v>16980.25</v>
      </c>
      <c r="EV560" s="339">
        <v>9850.68</v>
      </c>
      <c r="EW560" s="339">
        <v>2888882.12</v>
      </c>
      <c r="EX560" s="339">
        <v>894253.85</v>
      </c>
      <c r="EY560" s="339">
        <v>4815223.43</v>
      </c>
      <c r="EZ560" s="339">
        <v>158415960.38999999</v>
      </c>
      <c r="FA560" s="339">
        <v>2364343.7200000002</v>
      </c>
      <c r="FB560" s="339">
        <v>526623.69999999995</v>
      </c>
      <c r="FC560" s="339">
        <v>3442912.59</v>
      </c>
      <c r="FD560" s="339">
        <v>220438.02</v>
      </c>
      <c r="FE560" s="339">
        <v>9759642.2899999991</v>
      </c>
      <c r="FF560" s="339">
        <v>79502.5</v>
      </c>
      <c r="FG560" s="339">
        <v>139257.87</v>
      </c>
      <c r="FH560" s="339">
        <v>1682401.06</v>
      </c>
      <c r="FI560" s="339">
        <v>0</v>
      </c>
      <c r="FJ560" s="339">
        <v>1467865.32</v>
      </c>
      <c r="FK560" s="339">
        <v>107546.13</v>
      </c>
      <c r="FL560" s="339">
        <v>0</v>
      </c>
      <c r="FM560" s="339">
        <v>2042770.82</v>
      </c>
      <c r="FN560" s="339">
        <v>122990.5</v>
      </c>
      <c r="FO560" s="339">
        <v>378791.98</v>
      </c>
      <c r="FP560" s="339">
        <v>0</v>
      </c>
      <c r="FQ560" s="339">
        <v>0</v>
      </c>
      <c r="FR560" s="339">
        <v>8451072.6199999992</v>
      </c>
      <c r="FS560" s="339">
        <v>87532.71</v>
      </c>
      <c r="FT560" s="339">
        <v>73277.55</v>
      </c>
      <c r="FU560" s="339">
        <v>53689.599999999999</v>
      </c>
      <c r="FV560" s="339">
        <v>1535096.75</v>
      </c>
      <c r="FW560" s="339">
        <v>3279.05</v>
      </c>
      <c r="FX560" s="339">
        <v>2584.8000000000002</v>
      </c>
      <c r="FY560" s="339">
        <v>3251966.54</v>
      </c>
      <c r="FZ560" s="339">
        <v>66763.17</v>
      </c>
      <c r="GA560" s="339">
        <v>250654.05</v>
      </c>
      <c r="GB560" s="339">
        <v>250166.1</v>
      </c>
      <c r="GC560" s="339">
        <v>0</v>
      </c>
      <c r="GD560" s="339">
        <v>837068.91</v>
      </c>
      <c r="GE560" s="339">
        <v>672852.16</v>
      </c>
      <c r="GF560" s="339">
        <v>19838</v>
      </c>
      <c r="GG560" s="339">
        <v>1774679.5</v>
      </c>
      <c r="GH560" s="339">
        <v>86986.65</v>
      </c>
      <c r="GI560" s="339">
        <v>754763.21</v>
      </c>
      <c r="GJ560" s="339">
        <v>1554572.2</v>
      </c>
      <c r="GK560" s="339">
        <v>7859751.1399999997</v>
      </c>
      <c r="GL560" s="339">
        <v>163726.45000000001</v>
      </c>
      <c r="GM560" s="339">
        <v>21709249.989999998</v>
      </c>
      <c r="GN560" s="339">
        <v>3482</v>
      </c>
      <c r="GO560" s="339">
        <v>2980444.19</v>
      </c>
      <c r="GP560" s="339">
        <v>25996.5</v>
      </c>
      <c r="GQ560" s="339">
        <v>17960.3</v>
      </c>
      <c r="GR560" s="339">
        <v>1048577.44</v>
      </c>
      <c r="GS560" s="339">
        <v>23687557.41</v>
      </c>
      <c r="GT560" s="339">
        <v>25636.5</v>
      </c>
      <c r="GU560" s="339">
        <v>13874585.9</v>
      </c>
      <c r="GV560" s="339">
        <v>94411.1</v>
      </c>
      <c r="GW560" s="339">
        <v>185020</v>
      </c>
      <c r="GX560" s="339">
        <v>6713020.0999999996</v>
      </c>
      <c r="GY560" s="339">
        <v>379513</v>
      </c>
      <c r="GZ560" s="339">
        <v>1730676.14</v>
      </c>
      <c r="HA560" s="339">
        <v>1378585.05</v>
      </c>
      <c r="HB560" s="339">
        <v>0</v>
      </c>
      <c r="HC560" s="339">
        <v>5040209.12</v>
      </c>
      <c r="HD560" s="339">
        <v>0</v>
      </c>
      <c r="HE560" s="339">
        <v>94256.9</v>
      </c>
      <c r="HF560" s="339">
        <v>27537.7</v>
      </c>
      <c r="HG560" s="339">
        <v>0</v>
      </c>
      <c r="HH560" s="339">
        <v>7495323.3600000003</v>
      </c>
      <c r="HI560" s="339">
        <v>439592.35</v>
      </c>
      <c r="HJ560" s="339">
        <v>219965.2</v>
      </c>
      <c r="HK560" s="339">
        <v>132523.29999999999</v>
      </c>
      <c r="HL560" s="339">
        <v>369519.35</v>
      </c>
      <c r="HM560" s="339">
        <v>438780.2</v>
      </c>
      <c r="HN560" s="339">
        <v>22637.3</v>
      </c>
      <c r="HO560" s="339">
        <v>1288233.56</v>
      </c>
      <c r="HP560" s="339">
        <v>1774245.47</v>
      </c>
      <c r="HQ560" s="339">
        <v>15318.5</v>
      </c>
      <c r="HR560" s="339">
        <v>605243.17000000004</v>
      </c>
      <c r="HS560" s="339">
        <v>37968.800000000003</v>
      </c>
      <c r="HT560" s="339">
        <v>7904471.1600000001</v>
      </c>
      <c r="HU560" s="339">
        <v>8000</v>
      </c>
      <c r="HV560" s="339">
        <v>2881718.33</v>
      </c>
      <c r="HW560" s="339">
        <v>22887513.289999999</v>
      </c>
      <c r="HX560" s="339">
        <v>36168.65</v>
      </c>
      <c r="HY560" s="339">
        <v>8666244.8200000003</v>
      </c>
      <c r="HZ560" s="339">
        <v>249159.24</v>
      </c>
      <c r="IA560" s="339">
        <v>282179.15000000002</v>
      </c>
      <c r="IB560" s="339">
        <v>1204676.54</v>
      </c>
      <c r="IC560" s="339">
        <v>3106004.57</v>
      </c>
      <c r="ID560" s="339">
        <v>169135.8</v>
      </c>
      <c r="IE560" s="339">
        <v>2333673.6</v>
      </c>
      <c r="IF560" s="339">
        <v>61359.7</v>
      </c>
      <c r="IG560" s="339">
        <v>829286.7</v>
      </c>
      <c r="IH560" s="339">
        <v>0</v>
      </c>
      <c r="II560" s="339">
        <v>539333.76</v>
      </c>
      <c r="IJ560" s="339">
        <v>1421945.14</v>
      </c>
      <c r="IK560" s="339">
        <v>40140.35</v>
      </c>
      <c r="IL560" s="339">
        <v>296803.90000000002</v>
      </c>
      <c r="IM560" s="339">
        <v>0</v>
      </c>
      <c r="IN560" s="339">
        <v>2932370.96</v>
      </c>
      <c r="IO560" s="339">
        <v>1022346.36</v>
      </c>
      <c r="IP560" s="339">
        <v>77508.649999999994</v>
      </c>
      <c r="IQ560" s="339">
        <v>98902.6</v>
      </c>
      <c r="IR560" s="339">
        <v>1001194.89</v>
      </c>
      <c r="IS560" s="339">
        <v>1808819.9</v>
      </c>
      <c r="IT560" s="339">
        <v>6324979.2300000004</v>
      </c>
      <c r="IU560" s="339">
        <v>23995.200000000001</v>
      </c>
      <c r="IV560" s="339">
        <v>1248156.7</v>
      </c>
      <c r="IW560" s="339">
        <v>46187.1</v>
      </c>
      <c r="IX560" s="339">
        <v>62881.15</v>
      </c>
      <c r="IY560" s="339">
        <v>499568.43</v>
      </c>
      <c r="IZ560" s="339">
        <v>196611.65</v>
      </c>
      <c r="JA560" s="339">
        <v>647056.16</v>
      </c>
      <c r="JB560" s="339">
        <v>46271.05</v>
      </c>
      <c r="JC560" s="339">
        <v>926458.05</v>
      </c>
      <c r="JD560" s="339">
        <v>64713.45</v>
      </c>
      <c r="JE560" s="339">
        <v>25538.7</v>
      </c>
      <c r="JF560" s="339">
        <v>859593.05</v>
      </c>
      <c r="JG560" s="339">
        <v>291000.11</v>
      </c>
      <c r="JH560" s="339">
        <v>408246.5</v>
      </c>
      <c r="JI560" s="339">
        <v>299484.07</v>
      </c>
      <c r="JJ560" s="339">
        <v>899901.41</v>
      </c>
      <c r="JK560" s="339">
        <v>577740.32999999996</v>
      </c>
      <c r="JL560" s="339">
        <v>51239.25</v>
      </c>
      <c r="JM560" s="339">
        <v>47689.8</v>
      </c>
      <c r="JN560" s="339">
        <v>20153.150000000001</v>
      </c>
      <c r="JO560" s="339">
        <v>4095771.22</v>
      </c>
      <c r="JP560" s="339">
        <v>212524.55</v>
      </c>
      <c r="JQ560" s="339">
        <v>90605.3</v>
      </c>
      <c r="JR560" s="339">
        <v>0</v>
      </c>
      <c r="JS560" s="339">
        <v>9661513.5099999998</v>
      </c>
      <c r="JT560" s="339">
        <v>184440.2</v>
      </c>
      <c r="JU560" s="339">
        <v>341303.15</v>
      </c>
      <c r="JV560" s="339">
        <v>9122869.3399999999</v>
      </c>
      <c r="JW560" s="339">
        <v>2048102.8</v>
      </c>
      <c r="JX560" s="339">
        <v>362925.8</v>
      </c>
      <c r="JY560" s="339">
        <v>0</v>
      </c>
      <c r="JZ560" s="339">
        <v>0</v>
      </c>
      <c r="KA560" s="339">
        <v>364122.63</v>
      </c>
      <c r="KB560" s="339">
        <v>191393.5</v>
      </c>
      <c r="KC560" s="339">
        <v>0</v>
      </c>
      <c r="KD560" s="339">
        <v>263983.62</v>
      </c>
      <c r="KE560" s="339">
        <v>4780998.22</v>
      </c>
      <c r="KF560" s="339">
        <v>0</v>
      </c>
      <c r="KG560" s="339">
        <v>207817.65</v>
      </c>
      <c r="KH560" s="339">
        <v>236207.65</v>
      </c>
      <c r="KI560" s="339">
        <v>416546.48</v>
      </c>
      <c r="KJ560" s="339">
        <v>1653730.1</v>
      </c>
      <c r="KK560" s="339">
        <v>0</v>
      </c>
      <c r="KL560" s="339">
        <v>195493.3</v>
      </c>
      <c r="KM560" s="339">
        <v>31017.599999999999</v>
      </c>
      <c r="KN560" s="339">
        <v>0</v>
      </c>
      <c r="KO560" s="339">
        <v>9718144</v>
      </c>
      <c r="KP560" s="339">
        <v>1575867.74</v>
      </c>
      <c r="KQ560" s="339">
        <v>29052696.07</v>
      </c>
      <c r="KR560" s="339">
        <v>2828798.61</v>
      </c>
      <c r="KS560" s="339">
        <v>740983.46</v>
      </c>
      <c r="KU560" s="338" t="s">
        <v>944</v>
      </c>
    </row>
    <row r="561" spans="1:307" x14ac:dyDescent="0.25">
      <c r="A561">
        <v>2023</v>
      </c>
      <c r="B561" t="s">
        <v>945</v>
      </c>
      <c r="C561" t="s">
        <v>954</v>
      </c>
      <c r="D561" t="s">
        <v>955</v>
      </c>
      <c r="E561" t="s">
        <v>780</v>
      </c>
      <c r="F561" s="339">
        <v>0</v>
      </c>
      <c r="G561" s="339">
        <v>0</v>
      </c>
      <c r="H561" s="339">
        <v>0</v>
      </c>
      <c r="I561" s="339">
        <v>0</v>
      </c>
      <c r="J561" s="339">
        <v>0</v>
      </c>
      <c r="K561" s="339">
        <v>0</v>
      </c>
      <c r="L561" s="339">
        <v>0</v>
      </c>
      <c r="M561" s="339">
        <v>0</v>
      </c>
      <c r="N561" s="339">
        <v>0</v>
      </c>
      <c r="O561" s="339">
        <v>0</v>
      </c>
      <c r="P561" s="339">
        <v>0</v>
      </c>
      <c r="Q561" s="339">
        <v>0</v>
      </c>
      <c r="R561" s="339">
        <v>0</v>
      </c>
      <c r="S561" s="339">
        <v>0</v>
      </c>
      <c r="T561" s="339">
        <v>0</v>
      </c>
      <c r="U561" s="339">
        <v>0</v>
      </c>
      <c r="V561" s="339">
        <v>0</v>
      </c>
      <c r="W561" s="339">
        <v>0</v>
      </c>
      <c r="X561" s="339">
        <v>0</v>
      </c>
      <c r="Y561" s="339">
        <v>0</v>
      </c>
      <c r="Z561" s="339">
        <v>0</v>
      </c>
      <c r="AA561" s="339">
        <v>0</v>
      </c>
      <c r="AB561" s="339">
        <v>0</v>
      </c>
      <c r="AC561" s="339">
        <v>0</v>
      </c>
      <c r="AD561" s="339">
        <v>0</v>
      </c>
      <c r="AE561" s="339">
        <v>0</v>
      </c>
      <c r="AF561" s="339">
        <v>0</v>
      </c>
      <c r="AG561" s="339">
        <v>0</v>
      </c>
      <c r="AH561" s="339">
        <v>5500</v>
      </c>
      <c r="AI561" s="339">
        <v>0</v>
      </c>
      <c r="AJ561" s="339">
        <v>0</v>
      </c>
      <c r="AK561" s="339">
        <v>0</v>
      </c>
      <c r="AL561" s="339">
        <v>0</v>
      </c>
      <c r="AM561" s="339">
        <v>0</v>
      </c>
      <c r="AN561" s="339">
        <v>0</v>
      </c>
      <c r="AO561" s="339">
        <v>0</v>
      </c>
      <c r="AP561" s="339">
        <v>0</v>
      </c>
      <c r="AQ561" s="339">
        <v>0</v>
      </c>
      <c r="AR561" s="339">
        <v>0</v>
      </c>
      <c r="AS561" s="339">
        <v>0</v>
      </c>
      <c r="AT561" s="339">
        <v>0</v>
      </c>
      <c r="AU561" s="339">
        <v>0</v>
      </c>
      <c r="AV561" s="339">
        <v>0</v>
      </c>
      <c r="AW561" s="339">
        <v>0</v>
      </c>
      <c r="AX561" s="339">
        <v>0</v>
      </c>
      <c r="AY561" s="339">
        <v>0</v>
      </c>
      <c r="AZ561" s="339">
        <v>0</v>
      </c>
      <c r="BA561" s="339">
        <v>0</v>
      </c>
      <c r="BB561" s="339">
        <v>0</v>
      </c>
      <c r="BC561" s="339">
        <v>0</v>
      </c>
      <c r="BD561" s="339">
        <v>0</v>
      </c>
      <c r="BE561" s="339">
        <v>6752</v>
      </c>
      <c r="BF561" s="339">
        <v>0</v>
      </c>
      <c r="BG561" s="339">
        <v>0</v>
      </c>
      <c r="BH561" s="339">
        <v>0</v>
      </c>
      <c r="BI561" s="339">
        <v>0</v>
      </c>
      <c r="BJ561" s="339">
        <v>0</v>
      </c>
      <c r="BK561" s="339">
        <v>0</v>
      </c>
      <c r="BL561" s="339">
        <v>0</v>
      </c>
      <c r="BM561" s="339">
        <v>0</v>
      </c>
      <c r="BN561" s="339">
        <v>0</v>
      </c>
      <c r="BO561" s="339">
        <v>0</v>
      </c>
      <c r="BP561" s="339">
        <v>0</v>
      </c>
      <c r="BQ561" s="339">
        <v>0</v>
      </c>
      <c r="BR561" s="339">
        <v>0</v>
      </c>
      <c r="BS561" s="339">
        <v>0</v>
      </c>
      <c r="BT561" s="339">
        <v>0</v>
      </c>
      <c r="BU561" s="339">
        <v>0</v>
      </c>
      <c r="BV561" s="339">
        <v>0</v>
      </c>
      <c r="BW561" s="339">
        <v>0</v>
      </c>
      <c r="BX561" s="339">
        <v>0</v>
      </c>
      <c r="BY561" s="339">
        <v>0</v>
      </c>
      <c r="BZ561" s="339">
        <v>0</v>
      </c>
      <c r="CA561" s="339">
        <v>0</v>
      </c>
      <c r="CB561" s="339">
        <v>0</v>
      </c>
      <c r="CC561" s="339">
        <v>0</v>
      </c>
      <c r="CD561" s="339">
        <v>0</v>
      </c>
      <c r="CE561" s="339">
        <v>0</v>
      </c>
      <c r="CF561" s="339">
        <v>0</v>
      </c>
      <c r="CG561" s="339">
        <v>0</v>
      </c>
      <c r="CH561" s="339">
        <v>0</v>
      </c>
      <c r="CI561" s="339">
        <v>0</v>
      </c>
      <c r="CJ561" s="339">
        <v>0</v>
      </c>
      <c r="CK561" s="339">
        <v>0</v>
      </c>
      <c r="CL561" s="339">
        <v>0</v>
      </c>
      <c r="CM561" s="339">
        <v>0</v>
      </c>
      <c r="CN561" s="339">
        <v>0</v>
      </c>
      <c r="CO561" s="339">
        <v>0</v>
      </c>
      <c r="CP561" s="339">
        <v>0</v>
      </c>
      <c r="CQ561" s="339">
        <v>0</v>
      </c>
      <c r="CR561" s="339">
        <v>0</v>
      </c>
      <c r="CS561" s="339">
        <v>0</v>
      </c>
      <c r="CT561" s="339">
        <v>0</v>
      </c>
      <c r="CU561" s="339">
        <v>0</v>
      </c>
      <c r="CV561" s="339">
        <v>0</v>
      </c>
      <c r="CW561" s="339">
        <v>0</v>
      </c>
      <c r="CX561" s="339">
        <v>0</v>
      </c>
      <c r="CY561" s="339">
        <v>0</v>
      </c>
      <c r="CZ561" s="339">
        <v>0</v>
      </c>
      <c r="DA561" s="339">
        <v>0</v>
      </c>
      <c r="DB561" s="339">
        <v>0</v>
      </c>
      <c r="DC561" s="339">
        <v>0</v>
      </c>
      <c r="DD561" s="339">
        <v>0</v>
      </c>
      <c r="DE561" s="339">
        <v>0</v>
      </c>
      <c r="DF561" s="339">
        <v>0</v>
      </c>
      <c r="DG561" s="339">
        <v>0</v>
      </c>
      <c r="DH561" s="339">
        <v>0</v>
      </c>
      <c r="DI561" s="339">
        <v>0</v>
      </c>
      <c r="DJ561" s="339">
        <v>0</v>
      </c>
      <c r="DK561" s="339">
        <v>0</v>
      </c>
      <c r="DL561" s="339">
        <v>0</v>
      </c>
      <c r="DM561" s="339">
        <v>0</v>
      </c>
      <c r="DN561" s="339">
        <v>0</v>
      </c>
      <c r="DO561" s="339">
        <v>0</v>
      </c>
      <c r="DP561" s="339">
        <v>0</v>
      </c>
      <c r="DQ561" s="339">
        <v>0</v>
      </c>
      <c r="DR561" s="339">
        <v>0</v>
      </c>
      <c r="DS561" s="339">
        <v>0</v>
      </c>
      <c r="DT561" s="339">
        <v>0</v>
      </c>
      <c r="DU561" s="339">
        <v>0</v>
      </c>
      <c r="DV561" s="339">
        <v>0</v>
      </c>
      <c r="DW561" s="339">
        <v>0</v>
      </c>
      <c r="DX561" s="339">
        <v>0</v>
      </c>
      <c r="DY561" s="339">
        <v>0</v>
      </c>
      <c r="DZ561" s="339">
        <v>0</v>
      </c>
      <c r="EA561" s="339">
        <v>400000</v>
      </c>
      <c r="EB561" s="339">
        <v>0</v>
      </c>
      <c r="EC561" s="339">
        <v>0</v>
      </c>
      <c r="ED561" s="339">
        <v>0</v>
      </c>
      <c r="EE561" s="339">
        <v>0</v>
      </c>
      <c r="EF561" s="339">
        <v>0</v>
      </c>
      <c r="EG561" s="339">
        <v>0</v>
      </c>
      <c r="EH561" s="339">
        <v>0</v>
      </c>
      <c r="EI561" s="339">
        <v>0</v>
      </c>
      <c r="EJ561" s="339">
        <v>0</v>
      </c>
      <c r="EK561" s="339">
        <v>0</v>
      </c>
      <c r="EL561" s="339">
        <v>0</v>
      </c>
      <c r="EM561" s="339">
        <v>0</v>
      </c>
      <c r="EN561" s="339">
        <v>0</v>
      </c>
      <c r="EO561" s="339">
        <v>0</v>
      </c>
      <c r="EP561" s="339">
        <v>0</v>
      </c>
      <c r="EQ561" s="339">
        <v>0</v>
      </c>
      <c r="ER561" s="339">
        <v>0</v>
      </c>
      <c r="ES561" s="339">
        <v>0</v>
      </c>
      <c r="ET561" s="339">
        <v>0</v>
      </c>
      <c r="EU561" s="339">
        <v>0</v>
      </c>
      <c r="EV561" s="339">
        <v>0</v>
      </c>
      <c r="EW561" s="339">
        <v>0</v>
      </c>
      <c r="EX561" s="339">
        <v>0</v>
      </c>
      <c r="EY561" s="339">
        <v>0</v>
      </c>
      <c r="EZ561" s="339">
        <v>0</v>
      </c>
      <c r="FA561" s="339">
        <v>0</v>
      </c>
      <c r="FB561" s="339">
        <v>0</v>
      </c>
      <c r="FC561" s="339">
        <v>0</v>
      </c>
      <c r="FD561" s="339">
        <v>0</v>
      </c>
      <c r="FE561" s="339">
        <v>0</v>
      </c>
      <c r="FF561" s="339">
        <v>0</v>
      </c>
      <c r="FG561" s="339">
        <v>0</v>
      </c>
      <c r="FH561" s="339">
        <v>0</v>
      </c>
      <c r="FI561" s="339">
        <v>0</v>
      </c>
      <c r="FJ561" s="339">
        <v>0</v>
      </c>
      <c r="FK561" s="339">
        <v>0</v>
      </c>
      <c r="FL561" s="339">
        <v>0</v>
      </c>
      <c r="FM561" s="339">
        <v>0</v>
      </c>
      <c r="FN561" s="339">
        <v>0</v>
      </c>
      <c r="FO561" s="339">
        <v>0</v>
      </c>
      <c r="FP561" s="339">
        <v>0</v>
      </c>
      <c r="FQ561" s="339">
        <v>0</v>
      </c>
      <c r="FR561" s="339">
        <v>0</v>
      </c>
      <c r="FS561" s="339">
        <v>0</v>
      </c>
      <c r="FT561" s="339">
        <v>0</v>
      </c>
      <c r="FU561" s="339">
        <v>0</v>
      </c>
      <c r="FV561" s="339">
        <v>0</v>
      </c>
      <c r="FW561" s="339">
        <v>0</v>
      </c>
      <c r="FX561" s="339">
        <v>0</v>
      </c>
      <c r="FY561" s="339">
        <v>0</v>
      </c>
      <c r="FZ561" s="339">
        <v>0</v>
      </c>
      <c r="GA561" s="339">
        <v>0</v>
      </c>
      <c r="GB561" s="339">
        <v>0</v>
      </c>
      <c r="GC561" s="339">
        <v>0</v>
      </c>
      <c r="GD561" s="339">
        <v>0</v>
      </c>
      <c r="GE561" s="339">
        <v>0</v>
      </c>
      <c r="GF561" s="339">
        <v>0</v>
      </c>
      <c r="GG561" s="339">
        <v>0</v>
      </c>
      <c r="GH561" s="339">
        <v>0</v>
      </c>
      <c r="GI561" s="339">
        <v>0</v>
      </c>
      <c r="GJ561" s="339">
        <v>0</v>
      </c>
      <c r="GK561" s="339">
        <v>0</v>
      </c>
      <c r="GL561" s="339">
        <v>0</v>
      </c>
      <c r="GM561" s="339">
        <v>0</v>
      </c>
      <c r="GN561" s="339">
        <v>0</v>
      </c>
      <c r="GO561" s="339">
        <v>0</v>
      </c>
      <c r="GP561" s="339">
        <v>0</v>
      </c>
      <c r="GQ561" s="339">
        <v>0</v>
      </c>
      <c r="GR561" s="339">
        <v>0</v>
      </c>
      <c r="GS561" s="339">
        <v>0</v>
      </c>
      <c r="GT561" s="339">
        <v>0</v>
      </c>
      <c r="GU561" s="339">
        <v>0</v>
      </c>
      <c r="GV561" s="339">
        <v>0</v>
      </c>
      <c r="GW561" s="339">
        <v>0</v>
      </c>
      <c r="GX561" s="339">
        <v>0</v>
      </c>
      <c r="GY561" s="339">
        <v>0</v>
      </c>
      <c r="GZ561" s="339">
        <v>0</v>
      </c>
      <c r="HA561" s="339">
        <v>0</v>
      </c>
      <c r="HB561" s="339">
        <v>0</v>
      </c>
      <c r="HC561" s="339">
        <v>0</v>
      </c>
      <c r="HD561" s="339">
        <v>0</v>
      </c>
      <c r="HE561" s="339">
        <v>0</v>
      </c>
      <c r="HF561" s="339">
        <v>0</v>
      </c>
      <c r="HG561" s="339">
        <v>0</v>
      </c>
      <c r="HH561" s="339">
        <v>0</v>
      </c>
      <c r="HI561" s="339">
        <v>0</v>
      </c>
      <c r="HJ561" s="339">
        <v>0</v>
      </c>
      <c r="HK561" s="339">
        <v>0</v>
      </c>
      <c r="HL561" s="339">
        <v>0</v>
      </c>
      <c r="HM561" s="339">
        <v>0</v>
      </c>
      <c r="HN561" s="339">
        <v>0</v>
      </c>
      <c r="HO561" s="339">
        <v>0</v>
      </c>
      <c r="HP561" s="339">
        <v>0</v>
      </c>
      <c r="HQ561" s="339">
        <v>0</v>
      </c>
      <c r="HR561" s="339">
        <v>0</v>
      </c>
      <c r="HS561" s="339">
        <v>0</v>
      </c>
      <c r="HT561" s="339">
        <v>0</v>
      </c>
      <c r="HU561" s="339">
        <v>0</v>
      </c>
      <c r="HV561" s="339">
        <v>0</v>
      </c>
      <c r="HW561" s="339">
        <v>0</v>
      </c>
      <c r="HX561" s="339">
        <v>0</v>
      </c>
      <c r="HY561" s="339">
        <v>0</v>
      </c>
      <c r="HZ561" s="339">
        <v>0</v>
      </c>
      <c r="IA561" s="339">
        <v>0</v>
      </c>
      <c r="IB561" s="339">
        <v>0</v>
      </c>
      <c r="IC561" s="339">
        <v>0</v>
      </c>
      <c r="ID561" s="339">
        <v>0</v>
      </c>
      <c r="IE561" s="339">
        <v>0</v>
      </c>
      <c r="IF561" s="339">
        <v>0</v>
      </c>
      <c r="IG561" s="339">
        <v>0</v>
      </c>
      <c r="IH561" s="339">
        <v>0</v>
      </c>
      <c r="II561" s="339">
        <v>0</v>
      </c>
      <c r="IJ561" s="339">
        <v>0</v>
      </c>
      <c r="IK561" s="339">
        <v>0</v>
      </c>
      <c r="IL561" s="339">
        <v>0</v>
      </c>
      <c r="IM561" s="339">
        <v>39240</v>
      </c>
      <c r="IN561" s="339">
        <v>0</v>
      </c>
      <c r="IO561" s="339">
        <v>0</v>
      </c>
      <c r="IP561" s="339">
        <v>0</v>
      </c>
      <c r="IQ561" s="339">
        <v>0</v>
      </c>
      <c r="IR561" s="339">
        <v>0</v>
      </c>
      <c r="IS561" s="339">
        <v>0</v>
      </c>
      <c r="IT561" s="339">
        <v>0</v>
      </c>
      <c r="IU561" s="339">
        <v>0</v>
      </c>
      <c r="IV561" s="339">
        <v>0</v>
      </c>
      <c r="IW561" s="339">
        <v>0</v>
      </c>
      <c r="IX561" s="339">
        <v>59540.7</v>
      </c>
      <c r="IY561" s="339">
        <v>0</v>
      </c>
      <c r="IZ561" s="339">
        <v>0</v>
      </c>
      <c r="JA561" s="339">
        <v>0</v>
      </c>
      <c r="JB561" s="339">
        <v>0</v>
      </c>
      <c r="JC561" s="339">
        <v>0</v>
      </c>
      <c r="JD561" s="339">
        <v>0</v>
      </c>
      <c r="JE561" s="339">
        <v>0</v>
      </c>
      <c r="JF561" s="339">
        <v>0</v>
      </c>
      <c r="JG561" s="339">
        <v>0</v>
      </c>
      <c r="JH561" s="339">
        <v>0</v>
      </c>
      <c r="JI561" s="339">
        <v>0</v>
      </c>
      <c r="JJ561" s="339">
        <v>0</v>
      </c>
      <c r="JK561" s="339">
        <v>0</v>
      </c>
      <c r="JL561" s="339">
        <v>0</v>
      </c>
      <c r="JM561" s="339">
        <v>0</v>
      </c>
      <c r="JN561" s="339">
        <v>0</v>
      </c>
      <c r="JO561" s="339">
        <v>0</v>
      </c>
      <c r="JP561" s="339">
        <v>0</v>
      </c>
      <c r="JQ561" s="339">
        <v>0</v>
      </c>
      <c r="JR561" s="339">
        <v>0</v>
      </c>
      <c r="JS561" s="339">
        <v>1950000</v>
      </c>
      <c r="JT561" s="339">
        <v>0</v>
      </c>
      <c r="JU561" s="339">
        <v>0</v>
      </c>
      <c r="JV561" s="339">
        <v>0</v>
      </c>
      <c r="JW561" s="339">
        <v>0</v>
      </c>
      <c r="JX561" s="339">
        <v>0</v>
      </c>
      <c r="JY561" s="339">
        <v>0</v>
      </c>
      <c r="JZ561" s="339">
        <v>0</v>
      </c>
      <c r="KA561" s="339">
        <v>0</v>
      </c>
      <c r="KB561" s="339">
        <v>0</v>
      </c>
      <c r="KC561" s="339">
        <v>0</v>
      </c>
      <c r="KD561" s="339">
        <v>0</v>
      </c>
      <c r="KE561" s="339">
        <v>0</v>
      </c>
      <c r="KF561" s="339">
        <v>371</v>
      </c>
      <c r="KG561" s="339">
        <v>0</v>
      </c>
      <c r="KH561" s="339">
        <v>0</v>
      </c>
      <c r="KI561" s="339">
        <v>0</v>
      </c>
      <c r="KJ561" s="339">
        <v>0</v>
      </c>
      <c r="KK561" s="339">
        <v>0</v>
      </c>
      <c r="KL561" s="339">
        <v>0</v>
      </c>
      <c r="KM561" s="339">
        <v>0</v>
      </c>
      <c r="KN561" s="339">
        <v>0</v>
      </c>
      <c r="KO561" s="339">
        <v>0</v>
      </c>
      <c r="KP561" s="339">
        <v>0</v>
      </c>
      <c r="KQ561" s="339">
        <v>0</v>
      </c>
      <c r="KR561" s="339">
        <v>0</v>
      </c>
      <c r="KS561" s="339">
        <v>0</v>
      </c>
      <c r="KU561" s="312">
        <v>52</v>
      </c>
    </row>
    <row r="562" spans="1:307" x14ac:dyDescent="0.25">
      <c r="A562">
        <v>2023</v>
      </c>
      <c r="B562" t="s">
        <v>945</v>
      </c>
      <c r="C562" t="s">
        <v>954</v>
      </c>
      <c r="D562" t="s">
        <v>956</v>
      </c>
      <c r="E562" t="s">
        <v>780</v>
      </c>
      <c r="F562" s="339">
        <v>0</v>
      </c>
      <c r="G562" s="339">
        <v>0</v>
      </c>
      <c r="H562" s="339">
        <v>0</v>
      </c>
      <c r="I562" s="339">
        <v>0</v>
      </c>
      <c r="J562" s="339">
        <v>0</v>
      </c>
      <c r="K562" s="339">
        <v>0</v>
      </c>
      <c r="L562" s="339">
        <v>0</v>
      </c>
      <c r="M562" s="339">
        <v>0</v>
      </c>
      <c r="N562" s="339">
        <v>0</v>
      </c>
      <c r="O562" s="339">
        <v>0</v>
      </c>
      <c r="P562" s="339">
        <v>0</v>
      </c>
      <c r="Q562" s="339">
        <v>0</v>
      </c>
      <c r="R562" s="339">
        <v>0</v>
      </c>
      <c r="S562" s="339">
        <v>0</v>
      </c>
      <c r="T562" s="339">
        <v>0</v>
      </c>
      <c r="U562" s="339">
        <v>0</v>
      </c>
      <c r="V562" s="339">
        <v>0</v>
      </c>
      <c r="W562" s="339">
        <v>0</v>
      </c>
      <c r="X562" s="339">
        <v>0</v>
      </c>
      <c r="Y562" s="339">
        <v>0</v>
      </c>
      <c r="Z562" s="339">
        <v>0</v>
      </c>
      <c r="AA562" s="339">
        <v>0</v>
      </c>
      <c r="AB562" s="339">
        <v>0</v>
      </c>
      <c r="AC562" s="339">
        <v>0</v>
      </c>
      <c r="AD562" s="339">
        <v>0</v>
      </c>
      <c r="AE562" s="339">
        <v>14000</v>
      </c>
      <c r="AF562" s="339">
        <v>0</v>
      </c>
      <c r="AG562" s="339">
        <v>0</v>
      </c>
      <c r="AH562" s="339">
        <v>0</v>
      </c>
      <c r="AI562" s="339">
        <v>0</v>
      </c>
      <c r="AJ562" s="339">
        <v>0</v>
      </c>
      <c r="AK562" s="339">
        <v>0</v>
      </c>
      <c r="AL562" s="339">
        <v>0</v>
      </c>
      <c r="AM562" s="339">
        <v>0</v>
      </c>
      <c r="AN562" s="339">
        <v>80000</v>
      </c>
      <c r="AO562" s="339">
        <v>0</v>
      </c>
      <c r="AP562" s="339">
        <v>0</v>
      </c>
      <c r="AQ562" s="339">
        <v>0</v>
      </c>
      <c r="AR562" s="339">
        <v>0</v>
      </c>
      <c r="AS562" s="339">
        <v>12341.75</v>
      </c>
      <c r="AT562" s="339">
        <v>0</v>
      </c>
      <c r="AU562" s="339">
        <v>0</v>
      </c>
      <c r="AV562" s="339">
        <v>0</v>
      </c>
      <c r="AW562" s="339">
        <v>112846</v>
      </c>
      <c r="AX562" s="339">
        <v>0</v>
      </c>
      <c r="AY562" s="339">
        <v>0</v>
      </c>
      <c r="AZ562" s="339">
        <v>0</v>
      </c>
      <c r="BA562" s="339">
        <v>0</v>
      </c>
      <c r="BB562" s="339">
        <v>0</v>
      </c>
      <c r="BC562" s="339">
        <v>0</v>
      </c>
      <c r="BD562" s="339">
        <v>0</v>
      </c>
      <c r="BE562" s="339">
        <v>0</v>
      </c>
      <c r="BF562" s="339">
        <v>0</v>
      </c>
      <c r="BG562" s="339">
        <v>0</v>
      </c>
      <c r="BH562" s="339">
        <v>0</v>
      </c>
      <c r="BI562" s="339">
        <v>0</v>
      </c>
      <c r="BJ562" s="339">
        <v>0</v>
      </c>
      <c r="BK562" s="339">
        <v>0</v>
      </c>
      <c r="BL562" s="339">
        <v>0</v>
      </c>
      <c r="BM562" s="339">
        <v>0</v>
      </c>
      <c r="BN562" s="339">
        <v>0</v>
      </c>
      <c r="BO562" s="339">
        <v>0</v>
      </c>
      <c r="BP562" s="339">
        <v>0</v>
      </c>
      <c r="BQ562" s="339">
        <v>0</v>
      </c>
      <c r="BR562" s="339">
        <v>0</v>
      </c>
      <c r="BS562" s="339">
        <v>0</v>
      </c>
      <c r="BT562" s="339">
        <v>0</v>
      </c>
      <c r="BU562" s="339">
        <v>0</v>
      </c>
      <c r="BV562" s="339">
        <v>0</v>
      </c>
      <c r="BW562" s="339">
        <v>0</v>
      </c>
      <c r="BX562" s="339">
        <v>0</v>
      </c>
      <c r="BY562" s="339">
        <v>0</v>
      </c>
      <c r="BZ562" s="339">
        <v>0</v>
      </c>
      <c r="CA562" s="339">
        <v>0</v>
      </c>
      <c r="CB562" s="339">
        <v>0</v>
      </c>
      <c r="CC562" s="339">
        <v>0</v>
      </c>
      <c r="CD562" s="339">
        <v>0</v>
      </c>
      <c r="CE562" s="339">
        <v>0</v>
      </c>
      <c r="CF562" s="339">
        <v>0</v>
      </c>
      <c r="CG562" s="339">
        <v>0</v>
      </c>
      <c r="CH562" s="339">
        <v>0</v>
      </c>
      <c r="CI562" s="339">
        <v>0</v>
      </c>
      <c r="CJ562" s="339">
        <v>0</v>
      </c>
      <c r="CK562" s="339">
        <v>0</v>
      </c>
      <c r="CL562" s="339">
        <v>0</v>
      </c>
      <c r="CM562" s="339">
        <v>0</v>
      </c>
      <c r="CN562" s="339">
        <v>0</v>
      </c>
      <c r="CO562" s="339">
        <v>0</v>
      </c>
      <c r="CP562" s="339">
        <v>0</v>
      </c>
      <c r="CQ562" s="339">
        <v>0</v>
      </c>
      <c r="CR562" s="339">
        <v>0</v>
      </c>
      <c r="CS562" s="339">
        <v>0</v>
      </c>
      <c r="CT562" s="339">
        <v>0</v>
      </c>
      <c r="CU562" s="339">
        <v>0</v>
      </c>
      <c r="CV562" s="339">
        <v>0</v>
      </c>
      <c r="CW562" s="339">
        <v>0</v>
      </c>
      <c r="CX562" s="339">
        <v>0</v>
      </c>
      <c r="CY562" s="339">
        <v>0</v>
      </c>
      <c r="CZ562" s="339">
        <v>0</v>
      </c>
      <c r="DA562" s="339">
        <v>0</v>
      </c>
      <c r="DB562" s="339">
        <v>0</v>
      </c>
      <c r="DC562" s="339">
        <v>0</v>
      </c>
      <c r="DD562" s="339">
        <v>0</v>
      </c>
      <c r="DE562" s="339">
        <v>0</v>
      </c>
      <c r="DF562" s="339">
        <v>0</v>
      </c>
      <c r="DG562" s="339">
        <v>0</v>
      </c>
      <c r="DH562" s="339">
        <v>0</v>
      </c>
      <c r="DI562" s="339">
        <v>0</v>
      </c>
      <c r="DJ562" s="339">
        <v>0</v>
      </c>
      <c r="DK562" s="339">
        <v>0</v>
      </c>
      <c r="DL562" s="339">
        <v>0</v>
      </c>
      <c r="DM562" s="339">
        <v>0</v>
      </c>
      <c r="DN562" s="339">
        <v>0</v>
      </c>
      <c r="DO562" s="339">
        <v>0</v>
      </c>
      <c r="DP562" s="339">
        <v>0</v>
      </c>
      <c r="DQ562" s="339">
        <v>0</v>
      </c>
      <c r="DR562" s="339">
        <v>0</v>
      </c>
      <c r="DS562" s="339">
        <v>0</v>
      </c>
      <c r="DT562" s="339">
        <v>0</v>
      </c>
      <c r="DU562" s="339">
        <v>0</v>
      </c>
      <c r="DV562" s="339">
        <v>0</v>
      </c>
      <c r="DW562" s="339">
        <v>0</v>
      </c>
      <c r="DX562" s="339">
        <v>0</v>
      </c>
      <c r="DY562" s="339">
        <v>0</v>
      </c>
      <c r="DZ562" s="339">
        <v>238342</v>
      </c>
      <c r="EA562" s="339">
        <v>0</v>
      </c>
      <c r="EB562" s="339">
        <v>0</v>
      </c>
      <c r="EC562" s="339">
        <v>0</v>
      </c>
      <c r="ED562" s="339">
        <v>0</v>
      </c>
      <c r="EE562" s="339">
        <v>0</v>
      </c>
      <c r="EF562" s="339">
        <v>0</v>
      </c>
      <c r="EG562" s="339">
        <v>0</v>
      </c>
      <c r="EH562" s="339">
        <v>0</v>
      </c>
      <c r="EI562" s="339">
        <v>0</v>
      </c>
      <c r="EJ562" s="339">
        <v>0</v>
      </c>
      <c r="EK562" s="339">
        <v>49000</v>
      </c>
      <c r="EL562" s="339">
        <v>0</v>
      </c>
      <c r="EM562" s="339">
        <v>0</v>
      </c>
      <c r="EN562" s="339">
        <v>0</v>
      </c>
      <c r="EO562" s="339">
        <v>0</v>
      </c>
      <c r="EP562" s="339">
        <v>0</v>
      </c>
      <c r="EQ562" s="339">
        <v>0</v>
      </c>
      <c r="ER562" s="339">
        <v>0</v>
      </c>
      <c r="ES562" s="339">
        <v>0</v>
      </c>
      <c r="ET562" s="339">
        <v>0</v>
      </c>
      <c r="EU562" s="339">
        <v>0</v>
      </c>
      <c r="EV562" s="339">
        <v>0</v>
      </c>
      <c r="EW562" s="339">
        <v>0</v>
      </c>
      <c r="EX562" s="339">
        <v>0</v>
      </c>
      <c r="EY562" s="339">
        <v>0</v>
      </c>
      <c r="EZ562" s="339">
        <v>0</v>
      </c>
      <c r="FA562" s="339">
        <v>0</v>
      </c>
      <c r="FB562" s="339">
        <v>0</v>
      </c>
      <c r="FC562" s="339">
        <v>650000</v>
      </c>
      <c r="FD562" s="339">
        <v>100122.53</v>
      </c>
      <c r="FE562" s="339">
        <v>0</v>
      </c>
      <c r="FF562" s="339">
        <v>0</v>
      </c>
      <c r="FG562" s="339">
        <v>0</v>
      </c>
      <c r="FH562" s="339">
        <v>0</v>
      </c>
      <c r="FI562" s="339">
        <v>0</v>
      </c>
      <c r="FJ562" s="339">
        <v>0</v>
      </c>
      <c r="FK562" s="339">
        <v>0</v>
      </c>
      <c r="FL562" s="339">
        <v>0</v>
      </c>
      <c r="FM562" s="339">
        <v>0</v>
      </c>
      <c r="FN562" s="339">
        <v>0</v>
      </c>
      <c r="FO562" s="339">
        <v>0</v>
      </c>
      <c r="FP562" s="339">
        <v>0</v>
      </c>
      <c r="FQ562" s="339">
        <v>0</v>
      </c>
      <c r="FR562" s="339">
        <v>0</v>
      </c>
      <c r="FS562" s="339">
        <v>0</v>
      </c>
      <c r="FT562" s="339">
        <v>0</v>
      </c>
      <c r="FU562" s="339">
        <v>0</v>
      </c>
      <c r="FV562" s="339">
        <v>0</v>
      </c>
      <c r="FW562" s="339">
        <v>0</v>
      </c>
      <c r="FX562" s="339">
        <v>0</v>
      </c>
      <c r="FY562" s="339">
        <v>0</v>
      </c>
      <c r="FZ562" s="339">
        <v>0</v>
      </c>
      <c r="GA562" s="339">
        <v>0</v>
      </c>
      <c r="GB562" s="339">
        <v>0</v>
      </c>
      <c r="GC562" s="339">
        <v>0</v>
      </c>
      <c r="GD562" s="339">
        <v>0</v>
      </c>
      <c r="GE562" s="339">
        <v>0</v>
      </c>
      <c r="GF562" s="339">
        <v>0</v>
      </c>
      <c r="GG562" s="339">
        <v>0</v>
      </c>
      <c r="GH562" s="339">
        <v>0</v>
      </c>
      <c r="GI562" s="339">
        <v>0</v>
      </c>
      <c r="GJ562" s="339">
        <v>5000</v>
      </c>
      <c r="GK562" s="339">
        <v>0</v>
      </c>
      <c r="GL562" s="339">
        <v>0</v>
      </c>
      <c r="GM562" s="339">
        <v>2046000</v>
      </c>
      <c r="GN562" s="339">
        <v>0</v>
      </c>
      <c r="GO562" s="339">
        <v>0</v>
      </c>
      <c r="GP562" s="339">
        <v>0</v>
      </c>
      <c r="GQ562" s="339">
        <v>0</v>
      </c>
      <c r="GR562" s="339">
        <v>0</v>
      </c>
      <c r="GS562" s="339">
        <v>160000</v>
      </c>
      <c r="GT562" s="339">
        <v>0</v>
      </c>
      <c r="GU562" s="339">
        <v>0</v>
      </c>
      <c r="GV562" s="339">
        <v>0</v>
      </c>
      <c r="GW562" s="339">
        <v>0</v>
      </c>
      <c r="GX562" s="339">
        <v>0</v>
      </c>
      <c r="GY562" s="339">
        <v>0</v>
      </c>
      <c r="GZ562" s="339">
        <v>0</v>
      </c>
      <c r="HA562" s="339">
        <v>0</v>
      </c>
      <c r="HB562" s="339">
        <v>0</v>
      </c>
      <c r="HC562" s="339">
        <v>0</v>
      </c>
      <c r="HD562" s="339">
        <v>0</v>
      </c>
      <c r="HE562" s="339">
        <v>0</v>
      </c>
      <c r="HF562" s="339">
        <v>0</v>
      </c>
      <c r="HG562" s="339">
        <v>0</v>
      </c>
      <c r="HH562" s="339">
        <v>0</v>
      </c>
      <c r="HI562" s="339">
        <v>0</v>
      </c>
      <c r="HJ562" s="339">
        <v>0</v>
      </c>
      <c r="HK562" s="339">
        <v>0</v>
      </c>
      <c r="HL562" s="339">
        <v>0</v>
      </c>
      <c r="HM562" s="339">
        <v>0</v>
      </c>
      <c r="HN562" s="339">
        <v>0</v>
      </c>
      <c r="HO562" s="339">
        <v>0</v>
      </c>
      <c r="HP562" s="339">
        <v>0</v>
      </c>
      <c r="HQ562" s="339">
        <v>0</v>
      </c>
      <c r="HR562" s="339">
        <v>0</v>
      </c>
      <c r="HS562" s="339">
        <v>0</v>
      </c>
      <c r="HT562" s="339">
        <v>0</v>
      </c>
      <c r="HU562" s="339">
        <v>0</v>
      </c>
      <c r="HV562" s="339">
        <v>0</v>
      </c>
      <c r="HW562" s="339">
        <v>0</v>
      </c>
      <c r="HX562" s="339">
        <v>0</v>
      </c>
      <c r="HY562" s="339">
        <v>0</v>
      </c>
      <c r="HZ562" s="339">
        <v>0</v>
      </c>
      <c r="IA562" s="339">
        <v>0</v>
      </c>
      <c r="IB562" s="339">
        <v>0</v>
      </c>
      <c r="IC562" s="339">
        <v>0</v>
      </c>
      <c r="ID562" s="339">
        <v>0</v>
      </c>
      <c r="IE562" s="339">
        <v>0</v>
      </c>
      <c r="IF562" s="339">
        <v>0</v>
      </c>
      <c r="IG562" s="339">
        <v>0</v>
      </c>
      <c r="IH562" s="339">
        <v>0</v>
      </c>
      <c r="II562" s="339">
        <v>0</v>
      </c>
      <c r="IJ562" s="339">
        <v>0</v>
      </c>
      <c r="IK562" s="339">
        <v>0</v>
      </c>
      <c r="IL562" s="339">
        <v>0</v>
      </c>
      <c r="IM562" s="339">
        <v>0</v>
      </c>
      <c r="IN562" s="339">
        <v>0</v>
      </c>
      <c r="IO562" s="339">
        <v>0</v>
      </c>
      <c r="IP562" s="339">
        <v>0</v>
      </c>
      <c r="IQ562" s="339">
        <v>0</v>
      </c>
      <c r="IR562" s="339">
        <v>0</v>
      </c>
      <c r="IS562" s="339">
        <v>0</v>
      </c>
      <c r="IT562" s="339">
        <v>0</v>
      </c>
      <c r="IU562" s="339">
        <v>0</v>
      </c>
      <c r="IV562" s="339">
        <v>0</v>
      </c>
      <c r="IW562" s="339">
        <v>0</v>
      </c>
      <c r="IX562" s="339">
        <v>0</v>
      </c>
      <c r="IY562" s="339">
        <v>0</v>
      </c>
      <c r="IZ562" s="339">
        <v>0</v>
      </c>
      <c r="JA562" s="339">
        <v>0</v>
      </c>
      <c r="JB562" s="339">
        <v>0</v>
      </c>
      <c r="JC562" s="339">
        <v>0</v>
      </c>
      <c r="JD562" s="339">
        <v>0</v>
      </c>
      <c r="JE562" s="339">
        <v>0</v>
      </c>
      <c r="JF562" s="339">
        <v>0</v>
      </c>
      <c r="JG562" s="339">
        <v>0</v>
      </c>
      <c r="JH562" s="339">
        <v>0</v>
      </c>
      <c r="JI562" s="339">
        <v>0</v>
      </c>
      <c r="JJ562" s="339">
        <v>0</v>
      </c>
      <c r="JK562" s="339">
        <v>0</v>
      </c>
      <c r="JL562" s="339">
        <v>0</v>
      </c>
      <c r="JM562" s="339">
        <v>49000</v>
      </c>
      <c r="JN562" s="339">
        <v>0</v>
      </c>
      <c r="JO562" s="339">
        <v>0</v>
      </c>
      <c r="JP562" s="339">
        <v>0</v>
      </c>
      <c r="JQ562" s="339">
        <v>0</v>
      </c>
      <c r="JR562" s="339">
        <v>0</v>
      </c>
      <c r="JS562" s="339">
        <v>0</v>
      </c>
      <c r="JT562" s="339">
        <v>0</v>
      </c>
      <c r="JU562" s="339">
        <v>0</v>
      </c>
      <c r="JV562" s="339">
        <v>0</v>
      </c>
      <c r="JW562" s="339">
        <v>0</v>
      </c>
      <c r="JX562" s="339">
        <v>0</v>
      </c>
      <c r="JY562" s="339">
        <v>0</v>
      </c>
      <c r="JZ562" s="339">
        <v>0</v>
      </c>
      <c r="KA562" s="339">
        <v>0</v>
      </c>
      <c r="KB562" s="339">
        <v>0</v>
      </c>
      <c r="KC562" s="339">
        <v>0</v>
      </c>
      <c r="KD562" s="339">
        <v>0</v>
      </c>
      <c r="KE562" s="339">
        <v>3088.28</v>
      </c>
      <c r="KF562" s="339">
        <v>0</v>
      </c>
      <c r="KG562" s="339">
        <v>0</v>
      </c>
      <c r="KH562" s="339">
        <v>0</v>
      </c>
      <c r="KI562" s="339">
        <v>0</v>
      </c>
      <c r="KJ562" s="339">
        <v>0</v>
      </c>
      <c r="KK562" s="339">
        <v>0</v>
      </c>
      <c r="KL562" s="339">
        <v>0</v>
      </c>
      <c r="KM562" s="339">
        <v>0</v>
      </c>
      <c r="KN562" s="339">
        <v>0</v>
      </c>
      <c r="KO562" s="339">
        <v>0</v>
      </c>
      <c r="KP562" s="339">
        <v>0</v>
      </c>
      <c r="KQ562" s="339">
        <v>0</v>
      </c>
      <c r="KR562" s="339">
        <v>0</v>
      </c>
      <c r="KS562" s="339">
        <v>0</v>
      </c>
      <c r="KU562" s="312">
        <v>52</v>
      </c>
    </row>
    <row r="563" spans="1:307" x14ac:dyDescent="0.25">
      <c r="A563">
        <v>2023</v>
      </c>
      <c r="B563" t="s">
        <v>945</v>
      </c>
      <c r="C563" t="s">
        <v>954</v>
      </c>
      <c r="D563" t="s">
        <v>321</v>
      </c>
      <c r="E563" t="s">
        <v>780</v>
      </c>
      <c r="F563" s="339">
        <v>0</v>
      </c>
      <c r="G563" s="339">
        <v>0</v>
      </c>
      <c r="H563" s="339">
        <v>0</v>
      </c>
      <c r="I563" s="339">
        <v>0</v>
      </c>
      <c r="J563" s="339">
        <v>0</v>
      </c>
      <c r="K563" s="339">
        <v>0</v>
      </c>
      <c r="L563" s="339">
        <v>0</v>
      </c>
      <c r="M563" s="339">
        <v>0</v>
      </c>
      <c r="N563" s="339">
        <v>0</v>
      </c>
      <c r="O563" s="339">
        <v>0</v>
      </c>
      <c r="P563" s="339">
        <v>0</v>
      </c>
      <c r="Q563" s="339">
        <v>0</v>
      </c>
      <c r="R563" s="339">
        <v>0</v>
      </c>
      <c r="S563" s="339">
        <v>0</v>
      </c>
      <c r="T563" s="339">
        <v>0</v>
      </c>
      <c r="U563" s="339">
        <v>0</v>
      </c>
      <c r="V563" s="339">
        <v>0</v>
      </c>
      <c r="W563" s="339">
        <v>0</v>
      </c>
      <c r="X563" s="339">
        <v>0</v>
      </c>
      <c r="Y563" s="339">
        <v>0</v>
      </c>
      <c r="Z563" s="339">
        <v>0</v>
      </c>
      <c r="AA563" s="339">
        <v>0</v>
      </c>
      <c r="AB563" s="339">
        <v>0</v>
      </c>
      <c r="AC563" s="339">
        <v>0</v>
      </c>
      <c r="AD563" s="339">
        <v>0</v>
      </c>
      <c r="AE563" s="339">
        <v>14000</v>
      </c>
      <c r="AF563" s="339">
        <v>0</v>
      </c>
      <c r="AG563" s="339">
        <v>0</v>
      </c>
      <c r="AH563" s="339">
        <v>5500</v>
      </c>
      <c r="AI563" s="339">
        <v>0</v>
      </c>
      <c r="AJ563" s="339">
        <v>0</v>
      </c>
      <c r="AK563" s="339">
        <v>0</v>
      </c>
      <c r="AL563" s="339">
        <v>0</v>
      </c>
      <c r="AM563" s="339">
        <v>0</v>
      </c>
      <c r="AN563" s="339">
        <v>80000</v>
      </c>
      <c r="AO563" s="339">
        <v>0</v>
      </c>
      <c r="AP563" s="339">
        <v>0</v>
      </c>
      <c r="AQ563" s="339">
        <v>0</v>
      </c>
      <c r="AR563" s="339">
        <v>0</v>
      </c>
      <c r="AS563" s="339">
        <v>12341.75</v>
      </c>
      <c r="AT563" s="339">
        <v>0</v>
      </c>
      <c r="AU563" s="339">
        <v>0</v>
      </c>
      <c r="AV563" s="339">
        <v>0</v>
      </c>
      <c r="AW563" s="339">
        <v>112846</v>
      </c>
      <c r="AX563" s="339">
        <v>0</v>
      </c>
      <c r="AY563" s="339">
        <v>0</v>
      </c>
      <c r="AZ563" s="339">
        <v>0</v>
      </c>
      <c r="BA563" s="339">
        <v>0</v>
      </c>
      <c r="BB563" s="339">
        <v>0</v>
      </c>
      <c r="BC563" s="339">
        <v>0</v>
      </c>
      <c r="BD563" s="339">
        <v>0</v>
      </c>
      <c r="BE563" s="339">
        <v>6752</v>
      </c>
      <c r="BF563" s="339">
        <v>0</v>
      </c>
      <c r="BG563" s="339">
        <v>0</v>
      </c>
      <c r="BH563" s="339">
        <v>0</v>
      </c>
      <c r="BI563" s="339">
        <v>0</v>
      </c>
      <c r="BJ563" s="339">
        <v>0</v>
      </c>
      <c r="BK563" s="339">
        <v>0</v>
      </c>
      <c r="BL563" s="339">
        <v>0</v>
      </c>
      <c r="BM563" s="339">
        <v>0</v>
      </c>
      <c r="BN563" s="339">
        <v>0</v>
      </c>
      <c r="BO563" s="339">
        <v>0</v>
      </c>
      <c r="BP563" s="339">
        <v>0</v>
      </c>
      <c r="BQ563" s="339">
        <v>0</v>
      </c>
      <c r="BR563" s="339">
        <v>0</v>
      </c>
      <c r="BS563" s="339">
        <v>0</v>
      </c>
      <c r="BT563" s="339">
        <v>0</v>
      </c>
      <c r="BU563" s="339">
        <v>0</v>
      </c>
      <c r="BV563" s="339">
        <v>0</v>
      </c>
      <c r="BW563" s="339">
        <v>0</v>
      </c>
      <c r="BX563" s="339">
        <v>0</v>
      </c>
      <c r="BY563" s="339">
        <v>0</v>
      </c>
      <c r="BZ563" s="339">
        <v>0</v>
      </c>
      <c r="CA563" s="339">
        <v>0</v>
      </c>
      <c r="CB563" s="339">
        <v>0</v>
      </c>
      <c r="CC563" s="339">
        <v>0</v>
      </c>
      <c r="CD563" s="339">
        <v>0</v>
      </c>
      <c r="CE563" s="339">
        <v>0</v>
      </c>
      <c r="CF563" s="339">
        <v>0</v>
      </c>
      <c r="CG563" s="339">
        <v>0</v>
      </c>
      <c r="CH563" s="339">
        <v>0</v>
      </c>
      <c r="CI563" s="339">
        <v>0</v>
      </c>
      <c r="CJ563" s="339">
        <v>0</v>
      </c>
      <c r="CK563" s="339">
        <v>0</v>
      </c>
      <c r="CL563" s="339">
        <v>0</v>
      </c>
      <c r="CM563" s="339">
        <v>0</v>
      </c>
      <c r="CN563" s="339">
        <v>0</v>
      </c>
      <c r="CO563" s="339">
        <v>0</v>
      </c>
      <c r="CP563" s="339">
        <v>0</v>
      </c>
      <c r="CQ563" s="339">
        <v>0</v>
      </c>
      <c r="CR563" s="339">
        <v>0</v>
      </c>
      <c r="CS563" s="339">
        <v>0</v>
      </c>
      <c r="CT563" s="339">
        <v>0</v>
      </c>
      <c r="CU563" s="339">
        <v>0</v>
      </c>
      <c r="CV563" s="339">
        <v>0</v>
      </c>
      <c r="CW563" s="339">
        <v>0</v>
      </c>
      <c r="CX563" s="339">
        <v>0</v>
      </c>
      <c r="CY563" s="339">
        <v>0</v>
      </c>
      <c r="CZ563" s="339">
        <v>0</v>
      </c>
      <c r="DA563" s="339">
        <v>0</v>
      </c>
      <c r="DB563" s="339">
        <v>0</v>
      </c>
      <c r="DC563" s="339">
        <v>0</v>
      </c>
      <c r="DD563" s="339">
        <v>0</v>
      </c>
      <c r="DE563" s="339">
        <v>0</v>
      </c>
      <c r="DF563" s="339">
        <v>0</v>
      </c>
      <c r="DG563" s="339">
        <v>0</v>
      </c>
      <c r="DH563" s="339">
        <v>0</v>
      </c>
      <c r="DI563" s="339">
        <v>0</v>
      </c>
      <c r="DJ563" s="339">
        <v>0</v>
      </c>
      <c r="DK563" s="339">
        <v>0</v>
      </c>
      <c r="DL563" s="339">
        <v>0</v>
      </c>
      <c r="DM563" s="339">
        <v>0</v>
      </c>
      <c r="DN563" s="339">
        <v>0</v>
      </c>
      <c r="DO563" s="339">
        <v>0</v>
      </c>
      <c r="DP563" s="339">
        <v>0</v>
      </c>
      <c r="DQ563" s="339">
        <v>0</v>
      </c>
      <c r="DR563" s="339">
        <v>0</v>
      </c>
      <c r="DS563" s="339">
        <v>0</v>
      </c>
      <c r="DT563" s="339">
        <v>0</v>
      </c>
      <c r="DU563" s="339">
        <v>0</v>
      </c>
      <c r="DV563" s="339">
        <v>0</v>
      </c>
      <c r="DW563" s="339">
        <v>0</v>
      </c>
      <c r="DX563" s="339">
        <v>0</v>
      </c>
      <c r="DY563" s="339">
        <v>0</v>
      </c>
      <c r="DZ563" s="339">
        <v>238342</v>
      </c>
      <c r="EA563" s="339">
        <v>400000</v>
      </c>
      <c r="EB563" s="339">
        <v>0</v>
      </c>
      <c r="EC563" s="339">
        <v>0</v>
      </c>
      <c r="ED563" s="339">
        <v>0</v>
      </c>
      <c r="EE563" s="339">
        <v>0</v>
      </c>
      <c r="EF563" s="339">
        <v>0</v>
      </c>
      <c r="EG563" s="339">
        <v>0</v>
      </c>
      <c r="EH563" s="339">
        <v>0</v>
      </c>
      <c r="EI563" s="339">
        <v>0</v>
      </c>
      <c r="EJ563" s="339">
        <v>0</v>
      </c>
      <c r="EK563" s="339">
        <v>49000</v>
      </c>
      <c r="EL563" s="339">
        <v>0</v>
      </c>
      <c r="EM563" s="339">
        <v>0</v>
      </c>
      <c r="EN563" s="339">
        <v>0</v>
      </c>
      <c r="EO563" s="339">
        <v>0</v>
      </c>
      <c r="EP563" s="339">
        <v>0</v>
      </c>
      <c r="EQ563" s="339">
        <v>0</v>
      </c>
      <c r="ER563" s="339">
        <v>0</v>
      </c>
      <c r="ES563" s="339">
        <v>0</v>
      </c>
      <c r="ET563" s="339">
        <v>0</v>
      </c>
      <c r="EU563" s="339">
        <v>0</v>
      </c>
      <c r="EV563" s="339">
        <v>0</v>
      </c>
      <c r="EW563" s="339">
        <v>0</v>
      </c>
      <c r="EX563" s="339">
        <v>0</v>
      </c>
      <c r="EY563" s="339">
        <v>0</v>
      </c>
      <c r="EZ563" s="339">
        <v>0</v>
      </c>
      <c r="FA563" s="339">
        <v>0</v>
      </c>
      <c r="FB563" s="339">
        <v>0</v>
      </c>
      <c r="FC563" s="339">
        <v>650000</v>
      </c>
      <c r="FD563" s="339">
        <v>100122.53</v>
      </c>
      <c r="FE563" s="339">
        <v>0</v>
      </c>
      <c r="FF563" s="339">
        <v>0</v>
      </c>
      <c r="FG563" s="339">
        <v>0</v>
      </c>
      <c r="FH563" s="339">
        <v>0</v>
      </c>
      <c r="FI563" s="339">
        <v>0</v>
      </c>
      <c r="FJ563" s="339">
        <v>0</v>
      </c>
      <c r="FK563" s="339">
        <v>0</v>
      </c>
      <c r="FL563" s="339">
        <v>0</v>
      </c>
      <c r="FM563" s="339">
        <v>0</v>
      </c>
      <c r="FN563" s="339">
        <v>0</v>
      </c>
      <c r="FO563" s="339">
        <v>0</v>
      </c>
      <c r="FP563" s="339">
        <v>0</v>
      </c>
      <c r="FQ563" s="339">
        <v>0</v>
      </c>
      <c r="FR563" s="339">
        <v>0</v>
      </c>
      <c r="FS563" s="339">
        <v>0</v>
      </c>
      <c r="FT563" s="339">
        <v>0</v>
      </c>
      <c r="FU563" s="339">
        <v>0</v>
      </c>
      <c r="FV563" s="339">
        <v>0</v>
      </c>
      <c r="FW563" s="339">
        <v>0</v>
      </c>
      <c r="FX563" s="339">
        <v>0</v>
      </c>
      <c r="FY563" s="339">
        <v>0</v>
      </c>
      <c r="FZ563" s="339">
        <v>0</v>
      </c>
      <c r="GA563" s="339">
        <v>0</v>
      </c>
      <c r="GB563" s="339">
        <v>0</v>
      </c>
      <c r="GC563" s="339">
        <v>0</v>
      </c>
      <c r="GD563" s="339">
        <v>0</v>
      </c>
      <c r="GE563" s="339">
        <v>0</v>
      </c>
      <c r="GF563" s="339">
        <v>0</v>
      </c>
      <c r="GG563" s="339">
        <v>0</v>
      </c>
      <c r="GH563" s="339">
        <v>0</v>
      </c>
      <c r="GI563" s="339">
        <v>0</v>
      </c>
      <c r="GJ563" s="339">
        <v>5000</v>
      </c>
      <c r="GK563" s="339">
        <v>0</v>
      </c>
      <c r="GL563" s="339">
        <v>0</v>
      </c>
      <c r="GM563" s="339">
        <v>2046000</v>
      </c>
      <c r="GN563" s="339">
        <v>0</v>
      </c>
      <c r="GO563" s="339">
        <v>0</v>
      </c>
      <c r="GP563" s="339">
        <v>0</v>
      </c>
      <c r="GQ563" s="339">
        <v>0</v>
      </c>
      <c r="GR563" s="339">
        <v>0</v>
      </c>
      <c r="GS563" s="339">
        <v>160000</v>
      </c>
      <c r="GT563" s="339">
        <v>0</v>
      </c>
      <c r="GU563" s="339">
        <v>0</v>
      </c>
      <c r="GV563" s="339">
        <v>0</v>
      </c>
      <c r="GW563" s="339">
        <v>0</v>
      </c>
      <c r="GX563" s="339">
        <v>0</v>
      </c>
      <c r="GY563" s="339">
        <v>0</v>
      </c>
      <c r="GZ563" s="339">
        <v>0</v>
      </c>
      <c r="HA563" s="339">
        <v>0</v>
      </c>
      <c r="HB563" s="339">
        <v>0</v>
      </c>
      <c r="HC563" s="339">
        <v>0</v>
      </c>
      <c r="HD563" s="339">
        <v>0</v>
      </c>
      <c r="HE563" s="339">
        <v>0</v>
      </c>
      <c r="HF563" s="339">
        <v>0</v>
      </c>
      <c r="HG563" s="339">
        <v>0</v>
      </c>
      <c r="HH563" s="339">
        <v>0</v>
      </c>
      <c r="HI563" s="339">
        <v>0</v>
      </c>
      <c r="HJ563" s="339">
        <v>0</v>
      </c>
      <c r="HK563" s="339">
        <v>0</v>
      </c>
      <c r="HL563" s="339">
        <v>0</v>
      </c>
      <c r="HM563" s="339">
        <v>0</v>
      </c>
      <c r="HN563" s="339">
        <v>0</v>
      </c>
      <c r="HO563" s="339">
        <v>0</v>
      </c>
      <c r="HP563" s="339">
        <v>0</v>
      </c>
      <c r="HQ563" s="339">
        <v>0</v>
      </c>
      <c r="HR563" s="339">
        <v>0</v>
      </c>
      <c r="HS563" s="339">
        <v>0</v>
      </c>
      <c r="HT563" s="339">
        <v>0</v>
      </c>
      <c r="HU563" s="339">
        <v>0</v>
      </c>
      <c r="HV563" s="339">
        <v>0</v>
      </c>
      <c r="HW563" s="339">
        <v>0</v>
      </c>
      <c r="HX563" s="339">
        <v>0</v>
      </c>
      <c r="HY563" s="339">
        <v>0</v>
      </c>
      <c r="HZ563" s="339">
        <v>0</v>
      </c>
      <c r="IA563" s="339">
        <v>0</v>
      </c>
      <c r="IB563" s="339">
        <v>0</v>
      </c>
      <c r="IC563" s="339">
        <v>0</v>
      </c>
      <c r="ID563" s="339">
        <v>0</v>
      </c>
      <c r="IE563" s="339">
        <v>0</v>
      </c>
      <c r="IF563" s="339">
        <v>0</v>
      </c>
      <c r="IG563" s="339">
        <v>0</v>
      </c>
      <c r="IH563" s="339">
        <v>0</v>
      </c>
      <c r="II563" s="339">
        <v>0</v>
      </c>
      <c r="IJ563" s="339">
        <v>0</v>
      </c>
      <c r="IK563" s="339">
        <v>0</v>
      </c>
      <c r="IL563" s="339">
        <v>0</v>
      </c>
      <c r="IM563" s="339">
        <v>39240</v>
      </c>
      <c r="IN563" s="339">
        <v>0</v>
      </c>
      <c r="IO563" s="339">
        <v>0</v>
      </c>
      <c r="IP563" s="339">
        <v>0</v>
      </c>
      <c r="IQ563" s="339">
        <v>0</v>
      </c>
      <c r="IR563" s="339">
        <v>0</v>
      </c>
      <c r="IS563" s="339">
        <v>0</v>
      </c>
      <c r="IT563" s="339">
        <v>0</v>
      </c>
      <c r="IU563" s="339">
        <v>0</v>
      </c>
      <c r="IV563" s="339">
        <v>0</v>
      </c>
      <c r="IW563" s="339">
        <v>0</v>
      </c>
      <c r="IX563" s="339">
        <v>59540.7</v>
      </c>
      <c r="IY563" s="339">
        <v>0</v>
      </c>
      <c r="IZ563" s="339">
        <v>0</v>
      </c>
      <c r="JA563" s="339">
        <v>0</v>
      </c>
      <c r="JB563" s="339">
        <v>0</v>
      </c>
      <c r="JC563" s="339">
        <v>0</v>
      </c>
      <c r="JD563" s="339">
        <v>0</v>
      </c>
      <c r="JE563" s="339">
        <v>0</v>
      </c>
      <c r="JF563" s="339">
        <v>0</v>
      </c>
      <c r="JG563" s="339">
        <v>0</v>
      </c>
      <c r="JH563" s="339">
        <v>0</v>
      </c>
      <c r="JI563" s="339">
        <v>0</v>
      </c>
      <c r="JJ563" s="339">
        <v>0</v>
      </c>
      <c r="JK563" s="339">
        <v>0</v>
      </c>
      <c r="JL563" s="339">
        <v>0</v>
      </c>
      <c r="JM563" s="339">
        <v>49000</v>
      </c>
      <c r="JN563" s="339">
        <v>0</v>
      </c>
      <c r="JO563" s="339">
        <v>0</v>
      </c>
      <c r="JP563" s="339">
        <v>0</v>
      </c>
      <c r="JQ563" s="339">
        <v>0</v>
      </c>
      <c r="JR563" s="339">
        <v>0</v>
      </c>
      <c r="JS563" s="339">
        <v>1950000</v>
      </c>
      <c r="JT563" s="339">
        <v>0</v>
      </c>
      <c r="JU563" s="339">
        <v>0</v>
      </c>
      <c r="JV563" s="339">
        <v>0</v>
      </c>
      <c r="JW563" s="339">
        <v>0</v>
      </c>
      <c r="JX563" s="339">
        <v>0</v>
      </c>
      <c r="JY563" s="339">
        <v>0</v>
      </c>
      <c r="JZ563" s="339">
        <v>0</v>
      </c>
      <c r="KA563" s="339">
        <v>0</v>
      </c>
      <c r="KB563" s="339">
        <v>0</v>
      </c>
      <c r="KC563" s="339">
        <v>0</v>
      </c>
      <c r="KD563" s="339">
        <v>0</v>
      </c>
      <c r="KE563" s="339">
        <v>3088.28</v>
      </c>
      <c r="KF563" s="339">
        <v>371</v>
      </c>
      <c r="KG563" s="339">
        <v>0</v>
      </c>
      <c r="KH563" s="339">
        <v>0</v>
      </c>
      <c r="KI563" s="339">
        <v>0</v>
      </c>
      <c r="KJ563" s="339">
        <v>0</v>
      </c>
      <c r="KK563" s="339">
        <v>0</v>
      </c>
      <c r="KL563" s="339">
        <v>0</v>
      </c>
      <c r="KM563" s="339">
        <v>0</v>
      </c>
      <c r="KN563" s="339">
        <v>0</v>
      </c>
      <c r="KO563" s="339">
        <v>0</v>
      </c>
      <c r="KP563" s="339">
        <v>0</v>
      </c>
      <c r="KQ563" s="339">
        <v>0</v>
      </c>
      <c r="KR563" s="339">
        <v>0</v>
      </c>
      <c r="KS563" s="339">
        <v>0</v>
      </c>
      <c r="KU563" s="338" t="s">
        <v>944</v>
      </c>
    </row>
    <row r="564" spans="1:307" x14ac:dyDescent="0.25">
      <c r="A564">
        <v>2023</v>
      </c>
      <c r="B564" t="s">
        <v>945</v>
      </c>
      <c r="C564" t="s">
        <v>957</v>
      </c>
      <c r="D564" t="s">
        <v>958</v>
      </c>
      <c r="E564" t="s">
        <v>780</v>
      </c>
      <c r="F564" s="339">
        <v>0</v>
      </c>
      <c r="G564" s="339">
        <v>0</v>
      </c>
      <c r="H564" s="339">
        <v>0</v>
      </c>
      <c r="I564" s="339">
        <v>0</v>
      </c>
      <c r="J564" s="339">
        <v>0</v>
      </c>
      <c r="K564" s="339">
        <v>0</v>
      </c>
      <c r="L564" s="339">
        <v>0</v>
      </c>
      <c r="M564" s="339">
        <v>0</v>
      </c>
      <c r="N564" s="339">
        <v>0</v>
      </c>
      <c r="O564" s="339">
        <v>0</v>
      </c>
      <c r="P564" s="339">
        <v>0</v>
      </c>
      <c r="Q564" s="339">
        <v>0</v>
      </c>
      <c r="R564" s="339">
        <v>0</v>
      </c>
      <c r="S564" s="339">
        <v>0</v>
      </c>
      <c r="T564" s="339">
        <v>0</v>
      </c>
      <c r="U564" s="339">
        <v>0</v>
      </c>
      <c r="V564" s="339">
        <v>0</v>
      </c>
      <c r="W564" s="339">
        <v>0</v>
      </c>
      <c r="X564" s="339">
        <v>0</v>
      </c>
      <c r="Y564" s="339">
        <v>0</v>
      </c>
      <c r="Z564" s="339">
        <v>0</v>
      </c>
      <c r="AA564" s="339">
        <v>0</v>
      </c>
      <c r="AB564" s="339">
        <v>0</v>
      </c>
      <c r="AC564" s="339">
        <v>0</v>
      </c>
      <c r="AD564" s="339">
        <v>0</v>
      </c>
      <c r="AE564" s="339">
        <v>0</v>
      </c>
      <c r="AF564" s="339">
        <v>0</v>
      </c>
      <c r="AG564" s="339">
        <v>0</v>
      </c>
      <c r="AH564" s="339">
        <v>0</v>
      </c>
      <c r="AI564" s="339">
        <v>0</v>
      </c>
      <c r="AJ564" s="339">
        <v>0</v>
      </c>
      <c r="AK564" s="339">
        <v>0</v>
      </c>
      <c r="AL564" s="339">
        <v>0</v>
      </c>
      <c r="AM564" s="339">
        <v>0</v>
      </c>
      <c r="AN564" s="339">
        <v>0</v>
      </c>
      <c r="AO564" s="339">
        <v>0</v>
      </c>
      <c r="AP564" s="339">
        <v>0</v>
      </c>
      <c r="AQ564" s="339">
        <v>0</v>
      </c>
      <c r="AR564" s="339">
        <v>0</v>
      </c>
      <c r="AS564" s="339">
        <v>0</v>
      </c>
      <c r="AT564" s="339">
        <v>0</v>
      </c>
      <c r="AU564" s="339">
        <v>0</v>
      </c>
      <c r="AV564" s="339">
        <v>0</v>
      </c>
      <c r="AW564" s="339">
        <v>0</v>
      </c>
      <c r="AX564" s="339">
        <v>0</v>
      </c>
      <c r="AY564" s="339">
        <v>0</v>
      </c>
      <c r="AZ564" s="339">
        <v>0</v>
      </c>
      <c r="BA564" s="339">
        <v>0</v>
      </c>
      <c r="BB564" s="339">
        <v>0</v>
      </c>
      <c r="BC564" s="339">
        <v>0</v>
      </c>
      <c r="BD564" s="339">
        <v>65000</v>
      </c>
      <c r="BE564" s="339">
        <v>0</v>
      </c>
      <c r="BF564" s="339">
        <v>0</v>
      </c>
      <c r="BG564" s="339">
        <v>0</v>
      </c>
      <c r="BH564" s="339">
        <v>0</v>
      </c>
      <c r="BI564" s="339">
        <v>0</v>
      </c>
      <c r="BJ564" s="339">
        <v>0</v>
      </c>
      <c r="BK564" s="339">
        <v>0</v>
      </c>
      <c r="BL564" s="339">
        <v>0</v>
      </c>
      <c r="BM564" s="339">
        <v>0</v>
      </c>
      <c r="BN564" s="339">
        <v>0</v>
      </c>
      <c r="BO564" s="339">
        <v>0</v>
      </c>
      <c r="BP564" s="339">
        <v>0</v>
      </c>
      <c r="BQ564" s="339">
        <v>0</v>
      </c>
      <c r="BR564" s="339">
        <v>0</v>
      </c>
      <c r="BS564" s="339">
        <v>0</v>
      </c>
      <c r="BT564" s="339">
        <v>0</v>
      </c>
      <c r="BU564" s="339">
        <v>0</v>
      </c>
      <c r="BV564" s="339">
        <v>0</v>
      </c>
      <c r="BW564" s="339">
        <v>0</v>
      </c>
      <c r="BX564" s="339">
        <v>0</v>
      </c>
      <c r="BY564" s="339">
        <v>0</v>
      </c>
      <c r="BZ564" s="339">
        <v>0</v>
      </c>
      <c r="CA564" s="339">
        <v>0</v>
      </c>
      <c r="CB564" s="339">
        <v>0</v>
      </c>
      <c r="CC564" s="339">
        <v>0</v>
      </c>
      <c r="CD564" s="339">
        <v>0</v>
      </c>
      <c r="CE564" s="339">
        <v>0</v>
      </c>
      <c r="CF564" s="339">
        <v>0</v>
      </c>
      <c r="CG564" s="339">
        <v>0</v>
      </c>
      <c r="CH564" s="339">
        <v>0</v>
      </c>
      <c r="CI564" s="339">
        <v>206883.1</v>
      </c>
      <c r="CJ564" s="339">
        <v>0</v>
      </c>
      <c r="CK564" s="339">
        <v>0</v>
      </c>
      <c r="CL564" s="339">
        <v>0</v>
      </c>
      <c r="CM564" s="339">
        <v>0</v>
      </c>
      <c r="CN564" s="339">
        <v>0</v>
      </c>
      <c r="CO564" s="339">
        <v>0</v>
      </c>
      <c r="CP564" s="339">
        <v>0</v>
      </c>
      <c r="CQ564" s="339">
        <v>0</v>
      </c>
      <c r="CR564" s="339">
        <v>0</v>
      </c>
      <c r="CS564" s="339">
        <v>0</v>
      </c>
      <c r="CT564" s="339">
        <v>0</v>
      </c>
      <c r="CU564" s="339">
        <v>0</v>
      </c>
      <c r="CV564" s="339">
        <v>0</v>
      </c>
      <c r="CW564" s="339">
        <v>0</v>
      </c>
      <c r="CX564" s="339">
        <v>0</v>
      </c>
      <c r="CY564" s="339">
        <v>0</v>
      </c>
      <c r="CZ564" s="339">
        <v>0</v>
      </c>
      <c r="DA564" s="339">
        <v>0</v>
      </c>
      <c r="DB564" s="339">
        <v>0</v>
      </c>
      <c r="DC564" s="339">
        <v>0</v>
      </c>
      <c r="DD564" s="339">
        <v>77692</v>
      </c>
      <c r="DE564" s="339">
        <v>0</v>
      </c>
      <c r="DF564" s="339">
        <v>0</v>
      </c>
      <c r="DG564" s="339">
        <v>0</v>
      </c>
      <c r="DH564" s="339">
        <v>0</v>
      </c>
      <c r="DI564" s="339">
        <v>0</v>
      </c>
      <c r="DJ564" s="339">
        <v>0</v>
      </c>
      <c r="DK564" s="339">
        <v>9652.4</v>
      </c>
      <c r="DL564" s="339">
        <v>0</v>
      </c>
      <c r="DM564" s="339">
        <v>0</v>
      </c>
      <c r="DN564" s="339">
        <v>0</v>
      </c>
      <c r="DO564" s="339">
        <v>0</v>
      </c>
      <c r="DP564" s="339">
        <v>0</v>
      </c>
      <c r="DQ564" s="339">
        <v>0</v>
      </c>
      <c r="DR564" s="339">
        <v>0</v>
      </c>
      <c r="DS564" s="339">
        <v>0</v>
      </c>
      <c r="DT564" s="339">
        <v>0</v>
      </c>
      <c r="DU564" s="339">
        <v>0</v>
      </c>
      <c r="DV564" s="339">
        <v>0</v>
      </c>
      <c r="DW564" s="339">
        <v>0</v>
      </c>
      <c r="DX564" s="339">
        <v>0</v>
      </c>
      <c r="DY564" s="339">
        <v>0</v>
      </c>
      <c r="DZ564" s="339">
        <v>0</v>
      </c>
      <c r="EA564" s="339">
        <v>353325.61</v>
      </c>
      <c r="EB564" s="339">
        <v>0</v>
      </c>
      <c r="EC564" s="339">
        <v>0</v>
      </c>
      <c r="ED564" s="339">
        <v>0</v>
      </c>
      <c r="EE564" s="339">
        <v>0</v>
      </c>
      <c r="EF564" s="339">
        <v>0</v>
      </c>
      <c r="EG564" s="339">
        <v>0</v>
      </c>
      <c r="EH564" s="339">
        <v>0</v>
      </c>
      <c r="EI564" s="339">
        <v>0</v>
      </c>
      <c r="EJ564" s="339">
        <v>0</v>
      </c>
      <c r="EK564" s="339">
        <v>0</v>
      </c>
      <c r="EL564" s="339">
        <v>0</v>
      </c>
      <c r="EM564" s="339">
        <v>247374.15</v>
      </c>
      <c r="EN564" s="339">
        <v>0</v>
      </c>
      <c r="EO564" s="339">
        <v>0</v>
      </c>
      <c r="EP564" s="339">
        <v>0</v>
      </c>
      <c r="EQ564" s="339">
        <v>0</v>
      </c>
      <c r="ER564" s="339">
        <v>0</v>
      </c>
      <c r="ES564" s="339">
        <v>0</v>
      </c>
      <c r="ET564" s="339">
        <v>0</v>
      </c>
      <c r="EU564" s="339">
        <v>0</v>
      </c>
      <c r="EV564" s="339">
        <v>0</v>
      </c>
      <c r="EW564" s="339">
        <v>0</v>
      </c>
      <c r="EX564" s="339">
        <v>0</v>
      </c>
      <c r="EY564" s="339">
        <v>0</v>
      </c>
      <c r="EZ564" s="339">
        <v>0</v>
      </c>
      <c r="FA564" s="339">
        <v>0</v>
      </c>
      <c r="FB564" s="339">
        <v>0</v>
      </c>
      <c r="FC564" s="339">
        <v>0</v>
      </c>
      <c r="FD564" s="339">
        <v>0</v>
      </c>
      <c r="FE564" s="339">
        <v>0</v>
      </c>
      <c r="FF564" s="339">
        <v>0</v>
      </c>
      <c r="FG564" s="339">
        <v>0</v>
      </c>
      <c r="FH564" s="339">
        <v>0</v>
      </c>
      <c r="FI564" s="339">
        <v>0</v>
      </c>
      <c r="FJ564" s="339">
        <v>0</v>
      </c>
      <c r="FK564" s="339">
        <v>0</v>
      </c>
      <c r="FL564" s="339">
        <v>0</v>
      </c>
      <c r="FM564" s="339">
        <v>0</v>
      </c>
      <c r="FN564" s="339">
        <v>0</v>
      </c>
      <c r="FO564" s="339">
        <v>0</v>
      </c>
      <c r="FP564" s="339">
        <v>0</v>
      </c>
      <c r="FQ564" s="339">
        <v>0</v>
      </c>
      <c r="FR564" s="339">
        <v>0</v>
      </c>
      <c r="FS564" s="339">
        <v>0</v>
      </c>
      <c r="FT564" s="339">
        <v>0</v>
      </c>
      <c r="FU564" s="339">
        <v>0</v>
      </c>
      <c r="FV564" s="339">
        <v>0</v>
      </c>
      <c r="FW564" s="339">
        <v>0</v>
      </c>
      <c r="FX564" s="339">
        <v>0</v>
      </c>
      <c r="FY564" s="339">
        <v>0</v>
      </c>
      <c r="FZ564" s="339">
        <v>0</v>
      </c>
      <c r="GA564" s="339">
        <v>0</v>
      </c>
      <c r="GB564" s="339">
        <v>0</v>
      </c>
      <c r="GC564" s="339">
        <v>0</v>
      </c>
      <c r="GD564" s="339">
        <v>0</v>
      </c>
      <c r="GE564" s="339">
        <v>0</v>
      </c>
      <c r="GF564" s="339">
        <v>0</v>
      </c>
      <c r="GG564" s="339">
        <v>0</v>
      </c>
      <c r="GH564" s="339">
        <v>0</v>
      </c>
      <c r="GI564" s="339">
        <v>0</v>
      </c>
      <c r="GJ564" s="339">
        <v>0</v>
      </c>
      <c r="GK564" s="339">
        <v>0</v>
      </c>
      <c r="GL564" s="339">
        <v>0</v>
      </c>
      <c r="GM564" s="339">
        <v>0</v>
      </c>
      <c r="GN564" s="339">
        <v>0</v>
      </c>
      <c r="GO564" s="339">
        <v>0</v>
      </c>
      <c r="GP564" s="339">
        <v>0</v>
      </c>
      <c r="GQ564" s="339">
        <v>0</v>
      </c>
      <c r="GR564" s="339">
        <v>0</v>
      </c>
      <c r="GS564" s="339">
        <v>72987.22</v>
      </c>
      <c r="GT564" s="339">
        <v>0</v>
      </c>
      <c r="GU564" s="339">
        <v>0</v>
      </c>
      <c r="GV564" s="339">
        <v>0</v>
      </c>
      <c r="GW564" s="339">
        <v>0</v>
      </c>
      <c r="GX564" s="339">
        <v>0</v>
      </c>
      <c r="GY564" s="339">
        <v>0</v>
      </c>
      <c r="GZ564" s="339">
        <v>0</v>
      </c>
      <c r="HA564" s="339">
        <v>0</v>
      </c>
      <c r="HB564" s="339">
        <v>0</v>
      </c>
      <c r="HC564" s="339">
        <v>0</v>
      </c>
      <c r="HD564" s="339">
        <v>0</v>
      </c>
      <c r="HE564" s="339">
        <v>0</v>
      </c>
      <c r="HF564" s="339">
        <v>0</v>
      </c>
      <c r="HG564" s="339">
        <v>0</v>
      </c>
      <c r="HH564" s="339">
        <v>0</v>
      </c>
      <c r="HI564" s="339">
        <v>0</v>
      </c>
      <c r="HJ564" s="339">
        <v>0</v>
      </c>
      <c r="HK564" s="339">
        <v>0</v>
      </c>
      <c r="HL564" s="339">
        <v>0</v>
      </c>
      <c r="HM564" s="339">
        <v>0</v>
      </c>
      <c r="HN564" s="339">
        <v>0</v>
      </c>
      <c r="HO564" s="339">
        <v>0</v>
      </c>
      <c r="HP564" s="339">
        <v>0</v>
      </c>
      <c r="HQ564" s="339">
        <v>0</v>
      </c>
      <c r="HR564" s="339">
        <v>0</v>
      </c>
      <c r="HS564" s="339">
        <v>0</v>
      </c>
      <c r="HT564" s="339">
        <v>0</v>
      </c>
      <c r="HU564" s="339">
        <v>0</v>
      </c>
      <c r="HV564" s="339">
        <v>0</v>
      </c>
      <c r="HW564" s="339">
        <v>0</v>
      </c>
      <c r="HX564" s="339">
        <v>0</v>
      </c>
      <c r="HY564" s="339">
        <v>0</v>
      </c>
      <c r="HZ564" s="339">
        <v>0</v>
      </c>
      <c r="IA564" s="339">
        <v>0</v>
      </c>
      <c r="IB564" s="339">
        <v>0</v>
      </c>
      <c r="IC564" s="339">
        <v>0</v>
      </c>
      <c r="ID564" s="339">
        <v>0</v>
      </c>
      <c r="IE564" s="339">
        <v>0</v>
      </c>
      <c r="IF564" s="339">
        <v>0</v>
      </c>
      <c r="IG564" s="339">
        <v>0</v>
      </c>
      <c r="IH564" s="339">
        <v>0</v>
      </c>
      <c r="II564" s="339">
        <v>0</v>
      </c>
      <c r="IJ564" s="339">
        <v>0</v>
      </c>
      <c r="IK564" s="339">
        <v>0</v>
      </c>
      <c r="IL564" s="339">
        <v>0</v>
      </c>
      <c r="IM564" s="339">
        <v>0</v>
      </c>
      <c r="IN564" s="339">
        <v>0</v>
      </c>
      <c r="IO564" s="339">
        <v>0</v>
      </c>
      <c r="IP564" s="339">
        <v>0</v>
      </c>
      <c r="IQ564" s="339">
        <v>0</v>
      </c>
      <c r="IR564" s="339">
        <v>0</v>
      </c>
      <c r="IS564" s="339">
        <v>0</v>
      </c>
      <c r="IT564" s="339">
        <v>0</v>
      </c>
      <c r="IU564" s="339">
        <v>0</v>
      </c>
      <c r="IV564" s="339">
        <v>0</v>
      </c>
      <c r="IW564" s="339">
        <v>0</v>
      </c>
      <c r="IX564" s="339">
        <v>0</v>
      </c>
      <c r="IY564" s="339">
        <v>0</v>
      </c>
      <c r="IZ564" s="339">
        <v>0</v>
      </c>
      <c r="JA564" s="339">
        <v>0</v>
      </c>
      <c r="JB564" s="339">
        <v>0</v>
      </c>
      <c r="JC564" s="339">
        <v>0</v>
      </c>
      <c r="JD564" s="339">
        <v>0</v>
      </c>
      <c r="JE564" s="339">
        <v>0</v>
      </c>
      <c r="JF564" s="339">
        <v>0</v>
      </c>
      <c r="JG564" s="339">
        <v>0</v>
      </c>
      <c r="JH564" s="339">
        <v>0</v>
      </c>
      <c r="JI564" s="339">
        <v>0</v>
      </c>
      <c r="JJ564" s="339">
        <v>0</v>
      </c>
      <c r="JK564" s="339">
        <v>0</v>
      </c>
      <c r="JL564" s="339">
        <v>0</v>
      </c>
      <c r="JM564" s="339">
        <v>0</v>
      </c>
      <c r="JN564" s="339">
        <v>0</v>
      </c>
      <c r="JO564" s="339">
        <v>0</v>
      </c>
      <c r="JP564" s="339">
        <v>0</v>
      </c>
      <c r="JQ564" s="339">
        <v>0</v>
      </c>
      <c r="JR564" s="339">
        <v>0</v>
      </c>
      <c r="JS564" s="339">
        <v>0</v>
      </c>
      <c r="JT564" s="339">
        <v>0</v>
      </c>
      <c r="JU564" s="339">
        <v>0</v>
      </c>
      <c r="JV564" s="339">
        <v>0</v>
      </c>
      <c r="JW564" s="339">
        <v>0</v>
      </c>
      <c r="JX564" s="339">
        <v>0</v>
      </c>
      <c r="JY564" s="339">
        <v>0</v>
      </c>
      <c r="JZ564" s="339">
        <v>0</v>
      </c>
      <c r="KA564" s="339">
        <v>0</v>
      </c>
      <c r="KB564" s="339">
        <v>0</v>
      </c>
      <c r="KC564" s="339">
        <v>0</v>
      </c>
      <c r="KD564" s="339">
        <v>0</v>
      </c>
      <c r="KE564" s="339">
        <v>0</v>
      </c>
      <c r="KF564" s="339">
        <v>0</v>
      </c>
      <c r="KG564" s="339">
        <v>0</v>
      </c>
      <c r="KH564" s="339">
        <v>0</v>
      </c>
      <c r="KI564" s="339">
        <v>0</v>
      </c>
      <c r="KJ564" s="339">
        <v>0</v>
      </c>
      <c r="KK564" s="339">
        <v>0</v>
      </c>
      <c r="KL564" s="339">
        <v>0</v>
      </c>
      <c r="KM564" s="339">
        <v>0</v>
      </c>
      <c r="KN564" s="339">
        <v>0</v>
      </c>
      <c r="KO564" s="339">
        <v>0</v>
      </c>
      <c r="KP564" s="339">
        <v>0</v>
      </c>
      <c r="KQ564" s="339">
        <v>0</v>
      </c>
      <c r="KR564" s="339">
        <v>29033</v>
      </c>
      <c r="KS564" s="339">
        <v>0</v>
      </c>
      <c r="KU564" s="312">
        <v>56</v>
      </c>
    </row>
    <row r="565" spans="1:307" x14ac:dyDescent="0.25">
      <c r="A565">
        <v>2023</v>
      </c>
      <c r="B565" t="s">
        <v>945</v>
      </c>
      <c r="C565" t="s">
        <v>957</v>
      </c>
      <c r="D565" t="s">
        <v>959</v>
      </c>
      <c r="E565" t="s">
        <v>780</v>
      </c>
      <c r="F565" s="339">
        <v>0</v>
      </c>
      <c r="G565" s="339">
        <v>0</v>
      </c>
      <c r="H565" s="339">
        <v>0</v>
      </c>
      <c r="I565" s="339">
        <v>0</v>
      </c>
      <c r="J565" s="339">
        <v>0</v>
      </c>
      <c r="K565" s="339">
        <v>0</v>
      </c>
      <c r="L565" s="339">
        <v>0</v>
      </c>
      <c r="M565" s="339">
        <v>0</v>
      </c>
      <c r="N565" s="339">
        <v>0</v>
      </c>
      <c r="O565" s="339">
        <v>0</v>
      </c>
      <c r="P565" s="339">
        <v>0</v>
      </c>
      <c r="Q565" s="339">
        <v>0</v>
      </c>
      <c r="R565" s="339">
        <v>0</v>
      </c>
      <c r="S565" s="339">
        <v>0</v>
      </c>
      <c r="T565" s="339">
        <v>0</v>
      </c>
      <c r="U565" s="339">
        <v>0</v>
      </c>
      <c r="V565" s="339">
        <v>0</v>
      </c>
      <c r="W565" s="339">
        <v>0</v>
      </c>
      <c r="X565" s="339">
        <v>0</v>
      </c>
      <c r="Y565" s="339">
        <v>0</v>
      </c>
      <c r="Z565" s="339">
        <v>0</v>
      </c>
      <c r="AA565" s="339">
        <v>0</v>
      </c>
      <c r="AB565" s="339">
        <v>0</v>
      </c>
      <c r="AC565" s="339">
        <v>0</v>
      </c>
      <c r="AD565" s="339">
        <v>0</v>
      </c>
      <c r="AE565" s="339">
        <v>0</v>
      </c>
      <c r="AF565" s="339">
        <v>0</v>
      </c>
      <c r="AG565" s="339">
        <v>0</v>
      </c>
      <c r="AH565" s="339">
        <v>0</v>
      </c>
      <c r="AI565" s="339">
        <v>0</v>
      </c>
      <c r="AJ565" s="339">
        <v>0</v>
      </c>
      <c r="AK565" s="339">
        <v>0</v>
      </c>
      <c r="AL565" s="339">
        <v>0</v>
      </c>
      <c r="AM565" s="339">
        <v>0</v>
      </c>
      <c r="AN565" s="339">
        <v>0</v>
      </c>
      <c r="AO565" s="339">
        <v>0</v>
      </c>
      <c r="AP565" s="339">
        <v>0</v>
      </c>
      <c r="AQ565" s="339">
        <v>0</v>
      </c>
      <c r="AR565" s="339">
        <v>0</v>
      </c>
      <c r="AS565" s="339">
        <v>0</v>
      </c>
      <c r="AT565" s="339">
        <v>0</v>
      </c>
      <c r="AU565" s="339">
        <v>0</v>
      </c>
      <c r="AV565" s="339">
        <v>0</v>
      </c>
      <c r="AW565" s="339">
        <v>11526.2</v>
      </c>
      <c r="AX565" s="339">
        <v>0</v>
      </c>
      <c r="AY565" s="339">
        <v>0</v>
      </c>
      <c r="AZ565" s="339">
        <v>0</v>
      </c>
      <c r="BA565" s="339">
        <v>0</v>
      </c>
      <c r="BB565" s="339">
        <v>0</v>
      </c>
      <c r="BC565" s="339">
        <v>0</v>
      </c>
      <c r="BD565" s="339">
        <v>25921.5</v>
      </c>
      <c r="BE565" s="339">
        <v>0</v>
      </c>
      <c r="BF565" s="339">
        <v>0</v>
      </c>
      <c r="BG565" s="339">
        <v>0</v>
      </c>
      <c r="BH565" s="339">
        <v>0</v>
      </c>
      <c r="BI565" s="339">
        <v>0</v>
      </c>
      <c r="BJ565" s="339">
        <v>0</v>
      </c>
      <c r="BK565" s="339">
        <v>0</v>
      </c>
      <c r="BL565" s="339">
        <v>0</v>
      </c>
      <c r="BM565" s="339">
        <v>0</v>
      </c>
      <c r="BN565" s="339">
        <v>0</v>
      </c>
      <c r="BO565" s="339">
        <v>0</v>
      </c>
      <c r="BP565" s="339">
        <v>0</v>
      </c>
      <c r="BQ565" s="339">
        <v>0</v>
      </c>
      <c r="BR565" s="339">
        <v>0</v>
      </c>
      <c r="BS565" s="339">
        <v>0</v>
      </c>
      <c r="BT565" s="339">
        <v>0</v>
      </c>
      <c r="BU565" s="339">
        <v>0</v>
      </c>
      <c r="BV565" s="339">
        <v>0</v>
      </c>
      <c r="BW565" s="339">
        <v>0</v>
      </c>
      <c r="BX565" s="339">
        <v>0</v>
      </c>
      <c r="BY565" s="339">
        <v>1537103.71</v>
      </c>
      <c r="BZ565" s="339">
        <v>0</v>
      </c>
      <c r="CA565" s="339">
        <v>0</v>
      </c>
      <c r="CB565" s="339">
        <v>0</v>
      </c>
      <c r="CC565" s="339">
        <v>0</v>
      </c>
      <c r="CD565" s="339">
        <v>0</v>
      </c>
      <c r="CE565" s="339">
        <v>0</v>
      </c>
      <c r="CF565" s="339">
        <v>0</v>
      </c>
      <c r="CG565" s="339">
        <v>0</v>
      </c>
      <c r="CH565" s="339">
        <v>0</v>
      </c>
      <c r="CI565" s="339">
        <v>0</v>
      </c>
      <c r="CJ565" s="339">
        <v>0</v>
      </c>
      <c r="CK565" s="339">
        <v>0</v>
      </c>
      <c r="CL565" s="339">
        <v>0</v>
      </c>
      <c r="CM565" s="339">
        <v>0</v>
      </c>
      <c r="CN565" s="339">
        <v>0</v>
      </c>
      <c r="CO565" s="339">
        <v>0</v>
      </c>
      <c r="CP565" s="339">
        <v>0</v>
      </c>
      <c r="CQ565" s="339">
        <v>0</v>
      </c>
      <c r="CR565" s="339">
        <v>0</v>
      </c>
      <c r="CS565" s="339">
        <v>0</v>
      </c>
      <c r="CT565" s="339">
        <v>0</v>
      </c>
      <c r="CU565" s="339">
        <v>0</v>
      </c>
      <c r="CV565" s="339">
        <v>0</v>
      </c>
      <c r="CW565" s="339">
        <v>0</v>
      </c>
      <c r="CX565" s="339">
        <v>0</v>
      </c>
      <c r="CY565" s="339">
        <v>0</v>
      </c>
      <c r="CZ565" s="339">
        <v>0</v>
      </c>
      <c r="DA565" s="339">
        <v>0</v>
      </c>
      <c r="DB565" s="339">
        <v>0</v>
      </c>
      <c r="DC565" s="339">
        <v>0</v>
      </c>
      <c r="DD565" s="339">
        <v>0</v>
      </c>
      <c r="DE565" s="339">
        <v>0</v>
      </c>
      <c r="DF565" s="339">
        <v>0</v>
      </c>
      <c r="DG565" s="339">
        <v>0</v>
      </c>
      <c r="DH565" s="339">
        <v>0</v>
      </c>
      <c r="DI565" s="339">
        <v>0</v>
      </c>
      <c r="DJ565" s="339">
        <v>0</v>
      </c>
      <c r="DK565" s="339">
        <v>0</v>
      </c>
      <c r="DL565" s="339">
        <v>0</v>
      </c>
      <c r="DM565" s="339">
        <v>0</v>
      </c>
      <c r="DN565" s="339">
        <v>0</v>
      </c>
      <c r="DO565" s="339">
        <v>0</v>
      </c>
      <c r="DP565" s="339">
        <v>0</v>
      </c>
      <c r="DQ565" s="339">
        <v>0</v>
      </c>
      <c r="DR565" s="339">
        <v>0</v>
      </c>
      <c r="DS565" s="339">
        <v>0</v>
      </c>
      <c r="DT565" s="339">
        <v>0</v>
      </c>
      <c r="DU565" s="339">
        <v>0</v>
      </c>
      <c r="DV565" s="339">
        <v>0</v>
      </c>
      <c r="DW565" s="339">
        <v>0</v>
      </c>
      <c r="DX565" s="339">
        <v>0</v>
      </c>
      <c r="DY565" s="339">
        <v>0</v>
      </c>
      <c r="DZ565" s="339">
        <v>0</v>
      </c>
      <c r="EA565" s="339">
        <v>0</v>
      </c>
      <c r="EB565" s="339">
        <v>0</v>
      </c>
      <c r="EC565" s="339">
        <v>0</v>
      </c>
      <c r="ED565" s="339">
        <v>0</v>
      </c>
      <c r="EE565" s="339">
        <v>0</v>
      </c>
      <c r="EF565" s="339">
        <v>0</v>
      </c>
      <c r="EG565" s="339">
        <v>0</v>
      </c>
      <c r="EH565" s="339">
        <v>0</v>
      </c>
      <c r="EI565" s="339">
        <v>0</v>
      </c>
      <c r="EJ565" s="339">
        <v>0</v>
      </c>
      <c r="EK565" s="339">
        <v>0</v>
      </c>
      <c r="EL565" s="339">
        <v>0</v>
      </c>
      <c r="EM565" s="339">
        <v>0</v>
      </c>
      <c r="EN565" s="339">
        <v>0</v>
      </c>
      <c r="EO565" s="339">
        <v>0</v>
      </c>
      <c r="EP565" s="339">
        <v>0</v>
      </c>
      <c r="EQ565" s="339">
        <v>0</v>
      </c>
      <c r="ER565" s="339">
        <v>0</v>
      </c>
      <c r="ES565" s="339">
        <v>0</v>
      </c>
      <c r="ET565" s="339">
        <v>0</v>
      </c>
      <c r="EU565" s="339">
        <v>0</v>
      </c>
      <c r="EV565" s="339">
        <v>0</v>
      </c>
      <c r="EW565" s="339">
        <v>0</v>
      </c>
      <c r="EX565" s="339">
        <v>0</v>
      </c>
      <c r="EY565" s="339">
        <v>0</v>
      </c>
      <c r="EZ565" s="339">
        <v>11679646.65</v>
      </c>
      <c r="FA565" s="339">
        <v>0</v>
      </c>
      <c r="FB565" s="339">
        <v>0</v>
      </c>
      <c r="FC565" s="339">
        <v>1460</v>
      </c>
      <c r="FD565" s="339">
        <v>0</v>
      </c>
      <c r="FE565" s="339">
        <v>0</v>
      </c>
      <c r="FF565" s="339">
        <v>0</v>
      </c>
      <c r="FG565" s="339">
        <v>0</v>
      </c>
      <c r="FH565" s="339">
        <v>0</v>
      </c>
      <c r="FI565" s="339">
        <v>0</v>
      </c>
      <c r="FJ565" s="339">
        <v>0</v>
      </c>
      <c r="FK565" s="339">
        <v>0</v>
      </c>
      <c r="FL565" s="339">
        <v>0</v>
      </c>
      <c r="FM565" s="339">
        <v>0</v>
      </c>
      <c r="FN565" s="339">
        <v>0</v>
      </c>
      <c r="FO565" s="339">
        <v>0</v>
      </c>
      <c r="FP565" s="339">
        <v>0</v>
      </c>
      <c r="FQ565" s="339">
        <v>0</v>
      </c>
      <c r="FR565" s="339">
        <v>0</v>
      </c>
      <c r="FS565" s="339">
        <v>0</v>
      </c>
      <c r="FT565" s="339">
        <v>0</v>
      </c>
      <c r="FU565" s="339">
        <v>0</v>
      </c>
      <c r="FV565" s="339">
        <v>0</v>
      </c>
      <c r="FW565" s="339">
        <v>0</v>
      </c>
      <c r="FX565" s="339">
        <v>0</v>
      </c>
      <c r="FY565" s="339">
        <v>0</v>
      </c>
      <c r="FZ565" s="339">
        <v>0</v>
      </c>
      <c r="GA565" s="339">
        <v>0</v>
      </c>
      <c r="GB565" s="339">
        <v>0</v>
      </c>
      <c r="GC565" s="339">
        <v>0</v>
      </c>
      <c r="GD565" s="339">
        <v>0</v>
      </c>
      <c r="GE565" s="339">
        <v>0</v>
      </c>
      <c r="GF565" s="339">
        <v>0</v>
      </c>
      <c r="GG565" s="339">
        <v>0</v>
      </c>
      <c r="GH565" s="339">
        <v>0</v>
      </c>
      <c r="GI565" s="339">
        <v>0</v>
      </c>
      <c r="GJ565" s="339">
        <v>0</v>
      </c>
      <c r="GK565" s="339">
        <v>0</v>
      </c>
      <c r="GL565" s="339">
        <v>0</v>
      </c>
      <c r="GM565" s="339">
        <v>0</v>
      </c>
      <c r="GN565" s="339">
        <v>0</v>
      </c>
      <c r="GO565" s="339">
        <v>0</v>
      </c>
      <c r="GP565" s="339">
        <v>0</v>
      </c>
      <c r="GQ565" s="339">
        <v>0</v>
      </c>
      <c r="GR565" s="339">
        <v>0</v>
      </c>
      <c r="GS565" s="339">
        <v>0</v>
      </c>
      <c r="GT565" s="339">
        <v>0</v>
      </c>
      <c r="GU565" s="339">
        <v>315782.34999999998</v>
      </c>
      <c r="GV565" s="339">
        <v>0</v>
      </c>
      <c r="GW565" s="339">
        <v>0</v>
      </c>
      <c r="GX565" s="339">
        <v>0</v>
      </c>
      <c r="GY565" s="339">
        <v>0</v>
      </c>
      <c r="GZ565" s="339">
        <v>0</v>
      </c>
      <c r="HA565" s="339">
        <v>0</v>
      </c>
      <c r="HB565" s="339">
        <v>0</v>
      </c>
      <c r="HC565" s="339">
        <v>0</v>
      </c>
      <c r="HD565" s="339">
        <v>0</v>
      </c>
      <c r="HE565" s="339">
        <v>0</v>
      </c>
      <c r="HF565" s="339">
        <v>0</v>
      </c>
      <c r="HG565" s="339">
        <v>0</v>
      </c>
      <c r="HH565" s="339">
        <v>0</v>
      </c>
      <c r="HI565" s="339">
        <v>0</v>
      </c>
      <c r="HJ565" s="339">
        <v>0</v>
      </c>
      <c r="HK565" s="339">
        <v>0</v>
      </c>
      <c r="HL565" s="339">
        <v>0</v>
      </c>
      <c r="HM565" s="339">
        <v>0</v>
      </c>
      <c r="HN565" s="339">
        <v>0</v>
      </c>
      <c r="HO565" s="339">
        <v>0</v>
      </c>
      <c r="HP565" s="339">
        <v>0</v>
      </c>
      <c r="HQ565" s="339">
        <v>0</v>
      </c>
      <c r="HR565" s="339">
        <v>0</v>
      </c>
      <c r="HS565" s="339">
        <v>0</v>
      </c>
      <c r="HT565" s="339">
        <v>0</v>
      </c>
      <c r="HU565" s="339">
        <v>0</v>
      </c>
      <c r="HV565" s="339">
        <v>0</v>
      </c>
      <c r="HW565" s="339">
        <v>0</v>
      </c>
      <c r="HX565" s="339">
        <v>0</v>
      </c>
      <c r="HY565" s="339">
        <v>0</v>
      </c>
      <c r="HZ565" s="339">
        <v>0</v>
      </c>
      <c r="IA565" s="339">
        <v>0</v>
      </c>
      <c r="IB565" s="339">
        <v>0</v>
      </c>
      <c r="IC565" s="339">
        <v>0</v>
      </c>
      <c r="ID565" s="339">
        <v>0</v>
      </c>
      <c r="IE565" s="339">
        <v>0</v>
      </c>
      <c r="IF565" s="339">
        <v>0</v>
      </c>
      <c r="IG565" s="339">
        <v>0</v>
      </c>
      <c r="IH565" s="339">
        <v>0</v>
      </c>
      <c r="II565" s="339">
        <v>0</v>
      </c>
      <c r="IJ565" s="339">
        <v>0</v>
      </c>
      <c r="IK565" s="339">
        <v>0</v>
      </c>
      <c r="IL565" s="339">
        <v>0</v>
      </c>
      <c r="IM565" s="339">
        <v>0</v>
      </c>
      <c r="IN565" s="339">
        <v>0</v>
      </c>
      <c r="IO565" s="339">
        <v>0</v>
      </c>
      <c r="IP565" s="339">
        <v>0</v>
      </c>
      <c r="IQ565" s="339">
        <v>0</v>
      </c>
      <c r="IR565" s="339">
        <v>0</v>
      </c>
      <c r="IS565" s="339">
        <v>0</v>
      </c>
      <c r="IT565" s="339">
        <v>0</v>
      </c>
      <c r="IU565" s="339">
        <v>0</v>
      </c>
      <c r="IV565" s="339">
        <v>0</v>
      </c>
      <c r="IW565" s="339">
        <v>0</v>
      </c>
      <c r="IX565" s="339">
        <v>0</v>
      </c>
      <c r="IY565" s="339">
        <v>0</v>
      </c>
      <c r="IZ565" s="339">
        <v>0</v>
      </c>
      <c r="JA565" s="339">
        <v>0</v>
      </c>
      <c r="JB565" s="339">
        <v>0</v>
      </c>
      <c r="JC565" s="339">
        <v>0</v>
      </c>
      <c r="JD565" s="339">
        <v>0</v>
      </c>
      <c r="JE565" s="339">
        <v>0</v>
      </c>
      <c r="JF565" s="339">
        <v>0</v>
      </c>
      <c r="JG565" s="339">
        <v>0</v>
      </c>
      <c r="JH565" s="339">
        <v>0</v>
      </c>
      <c r="JI565" s="339">
        <v>0</v>
      </c>
      <c r="JJ565" s="339">
        <v>0</v>
      </c>
      <c r="JK565" s="339">
        <v>0</v>
      </c>
      <c r="JL565" s="339">
        <v>0</v>
      </c>
      <c r="JM565" s="339">
        <v>0</v>
      </c>
      <c r="JN565" s="339">
        <v>0</v>
      </c>
      <c r="JO565" s="339">
        <v>0</v>
      </c>
      <c r="JP565" s="339">
        <v>0</v>
      </c>
      <c r="JQ565" s="339">
        <v>0</v>
      </c>
      <c r="JR565" s="339">
        <v>0</v>
      </c>
      <c r="JS565" s="339">
        <v>0</v>
      </c>
      <c r="JT565" s="339">
        <v>0</v>
      </c>
      <c r="JU565" s="339">
        <v>0</v>
      </c>
      <c r="JV565" s="339">
        <v>0</v>
      </c>
      <c r="JW565" s="339">
        <v>0</v>
      </c>
      <c r="JX565" s="339">
        <v>0</v>
      </c>
      <c r="JY565" s="339">
        <v>0</v>
      </c>
      <c r="JZ565" s="339">
        <v>0</v>
      </c>
      <c r="KA565" s="339">
        <v>0</v>
      </c>
      <c r="KB565" s="339">
        <v>0</v>
      </c>
      <c r="KC565" s="339">
        <v>0</v>
      </c>
      <c r="KD565" s="339">
        <v>0</v>
      </c>
      <c r="KE565" s="339">
        <v>0</v>
      </c>
      <c r="KF565" s="339">
        <v>0</v>
      </c>
      <c r="KG565" s="339">
        <v>0</v>
      </c>
      <c r="KH565" s="339">
        <v>0</v>
      </c>
      <c r="KI565" s="339">
        <v>0</v>
      </c>
      <c r="KJ565" s="339">
        <v>0</v>
      </c>
      <c r="KK565" s="339">
        <v>0</v>
      </c>
      <c r="KL565" s="339">
        <v>0</v>
      </c>
      <c r="KM565" s="339">
        <v>0</v>
      </c>
      <c r="KN565" s="339">
        <v>0</v>
      </c>
      <c r="KO565" s="339">
        <v>0</v>
      </c>
      <c r="KP565" s="339">
        <v>0</v>
      </c>
      <c r="KQ565" s="339">
        <v>1650000</v>
      </c>
      <c r="KR565" s="339">
        <v>3718.45</v>
      </c>
      <c r="KS565" s="339">
        <v>0</v>
      </c>
      <c r="KU565" s="312">
        <v>56</v>
      </c>
    </row>
    <row r="566" spans="1:307" x14ac:dyDescent="0.25">
      <c r="A566">
        <v>2023</v>
      </c>
      <c r="B566" t="s">
        <v>945</v>
      </c>
      <c r="C566" t="s">
        <v>957</v>
      </c>
      <c r="D566" t="s">
        <v>321</v>
      </c>
      <c r="E566" t="s">
        <v>780</v>
      </c>
      <c r="F566" s="339">
        <v>0</v>
      </c>
      <c r="G566" s="339">
        <v>0</v>
      </c>
      <c r="H566" s="339">
        <v>0</v>
      </c>
      <c r="I566" s="339">
        <v>0</v>
      </c>
      <c r="J566" s="339">
        <v>0</v>
      </c>
      <c r="K566" s="339">
        <v>0</v>
      </c>
      <c r="L566" s="339">
        <v>0</v>
      </c>
      <c r="M566" s="339">
        <v>0</v>
      </c>
      <c r="N566" s="339">
        <v>0</v>
      </c>
      <c r="O566" s="339">
        <v>0</v>
      </c>
      <c r="P566" s="339">
        <v>0</v>
      </c>
      <c r="Q566" s="339">
        <v>0</v>
      </c>
      <c r="R566" s="339">
        <v>0</v>
      </c>
      <c r="S566" s="339">
        <v>0</v>
      </c>
      <c r="T566" s="339">
        <v>0</v>
      </c>
      <c r="U566" s="339">
        <v>0</v>
      </c>
      <c r="V566" s="339">
        <v>0</v>
      </c>
      <c r="W566" s="339">
        <v>0</v>
      </c>
      <c r="X566" s="339">
        <v>0</v>
      </c>
      <c r="Y566" s="339">
        <v>0</v>
      </c>
      <c r="Z566" s="339">
        <v>0</v>
      </c>
      <c r="AA566" s="339">
        <v>0</v>
      </c>
      <c r="AB566" s="339">
        <v>0</v>
      </c>
      <c r="AC566" s="339">
        <v>0</v>
      </c>
      <c r="AD566" s="339">
        <v>0</v>
      </c>
      <c r="AE566" s="339">
        <v>0</v>
      </c>
      <c r="AF566" s="339">
        <v>0</v>
      </c>
      <c r="AG566" s="339">
        <v>0</v>
      </c>
      <c r="AH566" s="339">
        <v>0</v>
      </c>
      <c r="AI566" s="339">
        <v>0</v>
      </c>
      <c r="AJ566" s="339">
        <v>0</v>
      </c>
      <c r="AK566" s="339">
        <v>0</v>
      </c>
      <c r="AL566" s="339">
        <v>0</v>
      </c>
      <c r="AM566" s="339">
        <v>0</v>
      </c>
      <c r="AN566" s="339">
        <v>0</v>
      </c>
      <c r="AO566" s="339">
        <v>0</v>
      </c>
      <c r="AP566" s="339">
        <v>0</v>
      </c>
      <c r="AQ566" s="339">
        <v>0</v>
      </c>
      <c r="AR566" s="339">
        <v>0</v>
      </c>
      <c r="AS566" s="339">
        <v>0</v>
      </c>
      <c r="AT566" s="339">
        <v>0</v>
      </c>
      <c r="AU566" s="339">
        <v>0</v>
      </c>
      <c r="AV566" s="339">
        <v>0</v>
      </c>
      <c r="AW566" s="339">
        <v>11526.2</v>
      </c>
      <c r="AX566" s="339">
        <v>0</v>
      </c>
      <c r="AY566" s="339">
        <v>0</v>
      </c>
      <c r="AZ566" s="339">
        <v>0</v>
      </c>
      <c r="BA566" s="339">
        <v>0</v>
      </c>
      <c r="BB566" s="339">
        <v>0</v>
      </c>
      <c r="BC566" s="339">
        <v>0</v>
      </c>
      <c r="BD566" s="339">
        <v>90921.5</v>
      </c>
      <c r="BE566" s="339">
        <v>0</v>
      </c>
      <c r="BF566" s="339">
        <v>0</v>
      </c>
      <c r="BG566" s="339">
        <v>0</v>
      </c>
      <c r="BH566" s="339">
        <v>0</v>
      </c>
      <c r="BI566" s="339">
        <v>0</v>
      </c>
      <c r="BJ566" s="339">
        <v>0</v>
      </c>
      <c r="BK566" s="339">
        <v>0</v>
      </c>
      <c r="BL566" s="339">
        <v>0</v>
      </c>
      <c r="BM566" s="339">
        <v>0</v>
      </c>
      <c r="BN566" s="339">
        <v>0</v>
      </c>
      <c r="BO566" s="339">
        <v>0</v>
      </c>
      <c r="BP566" s="339">
        <v>0</v>
      </c>
      <c r="BQ566" s="339">
        <v>0</v>
      </c>
      <c r="BR566" s="339">
        <v>0</v>
      </c>
      <c r="BS566" s="339">
        <v>0</v>
      </c>
      <c r="BT566" s="339">
        <v>0</v>
      </c>
      <c r="BU566" s="339">
        <v>0</v>
      </c>
      <c r="BV566" s="339">
        <v>0</v>
      </c>
      <c r="BW566" s="339">
        <v>0</v>
      </c>
      <c r="BX566" s="339">
        <v>0</v>
      </c>
      <c r="BY566" s="339">
        <v>1537103.71</v>
      </c>
      <c r="BZ566" s="339">
        <v>0</v>
      </c>
      <c r="CA566" s="339">
        <v>0</v>
      </c>
      <c r="CB566" s="339">
        <v>0</v>
      </c>
      <c r="CC566" s="339">
        <v>0</v>
      </c>
      <c r="CD566" s="339">
        <v>0</v>
      </c>
      <c r="CE566" s="339">
        <v>0</v>
      </c>
      <c r="CF566" s="339">
        <v>0</v>
      </c>
      <c r="CG566" s="339">
        <v>0</v>
      </c>
      <c r="CH566" s="339">
        <v>0</v>
      </c>
      <c r="CI566" s="339">
        <v>206883.1</v>
      </c>
      <c r="CJ566" s="339">
        <v>0</v>
      </c>
      <c r="CK566" s="339">
        <v>0</v>
      </c>
      <c r="CL566" s="339">
        <v>0</v>
      </c>
      <c r="CM566" s="339">
        <v>0</v>
      </c>
      <c r="CN566" s="339">
        <v>0</v>
      </c>
      <c r="CO566" s="339">
        <v>0</v>
      </c>
      <c r="CP566" s="339">
        <v>0</v>
      </c>
      <c r="CQ566" s="339">
        <v>0</v>
      </c>
      <c r="CR566" s="339">
        <v>0</v>
      </c>
      <c r="CS566" s="339">
        <v>0</v>
      </c>
      <c r="CT566" s="339">
        <v>0</v>
      </c>
      <c r="CU566" s="339">
        <v>0</v>
      </c>
      <c r="CV566" s="339">
        <v>0</v>
      </c>
      <c r="CW566" s="339">
        <v>0</v>
      </c>
      <c r="CX566" s="339">
        <v>0</v>
      </c>
      <c r="CY566" s="339">
        <v>0</v>
      </c>
      <c r="CZ566" s="339">
        <v>0</v>
      </c>
      <c r="DA566" s="339">
        <v>0</v>
      </c>
      <c r="DB566" s="339">
        <v>0</v>
      </c>
      <c r="DC566" s="339">
        <v>0</v>
      </c>
      <c r="DD566" s="339">
        <v>77692</v>
      </c>
      <c r="DE566" s="339">
        <v>0</v>
      </c>
      <c r="DF566" s="339">
        <v>0</v>
      </c>
      <c r="DG566" s="339">
        <v>0</v>
      </c>
      <c r="DH566" s="339">
        <v>0</v>
      </c>
      <c r="DI566" s="339">
        <v>0</v>
      </c>
      <c r="DJ566" s="339">
        <v>0</v>
      </c>
      <c r="DK566" s="339">
        <v>9652.4</v>
      </c>
      <c r="DL566" s="339">
        <v>0</v>
      </c>
      <c r="DM566" s="339">
        <v>0</v>
      </c>
      <c r="DN566" s="339">
        <v>0</v>
      </c>
      <c r="DO566" s="339">
        <v>0</v>
      </c>
      <c r="DP566" s="339">
        <v>0</v>
      </c>
      <c r="DQ566" s="339">
        <v>0</v>
      </c>
      <c r="DR566" s="339">
        <v>0</v>
      </c>
      <c r="DS566" s="339">
        <v>0</v>
      </c>
      <c r="DT566" s="339">
        <v>0</v>
      </c>
      <c r="DU566" s="339">
        <v>0</v>
      </c>
      <c r="DV566" s="339">
        <v>0</v>
      </c>
      <c r="DW566" s="339">
        <v>0</v>
      </c>
      <c r="DX566" s="339">
        <v>0</v>
      </c>
      <c r="DY566" s="339">
        <v>0</v>
      </c>
      <c r="DZ566" s="339">
        <v>0</v>
      </c>
      <c r="EA566" s="339">
        <v>353325.61</v>
      </c>
      <c r="EB566" s="339">
        <v>0</v>
      </c>
      <c r="EC566" s="339">
        <v>0</v>
      </c>
      <c r="ED566" s="339">
        <v>0</v>
      </c>
      <c r="EE566" s="339">
        <v>0</v>
      </c>
      <c r="EF566" s="339">
        <v>0</v>
      </c>
      <c r="EG566" s="339">
        <v>0</v>
      </c>
      <c r="EH566" s="339">
        <v>0</v>
      </c>
      <c r="EI566" s="339">
        <v>0</v>
      </c>
      <c r="EJ566" s="339">
        <v>0</v>
      </c>
      <c r="EK566" s="339">
        <v>0</v>
      </c>
      <c r="EL566" s="339">
        <v>0</v>
      </c>
      <c r="EM566" s="339">
        <v>247374.15</v>
      </c>
      <c r="EN566" s="339">
        <v>0</v>
      </c>
      <c r="EO566" s="339">
        <v>0</v>
      </c>
      <c r="EP566" s="339">
        <v>0</v>
      </c>
      <c r="EQ566" s="339">
        <v>0</v>
      </c>
      <c r="ER566" s="339">
        <v>0</v>
      </c>
      <c r="ES566" s="339">
        <v>0</v>
      </c>
      <c r="ET566" s="339">
        <v>0</v>
      </c>
      <c r="EU566" s="339">
        <v>0</v>
      </c>
      <c r="EV566" s="339">
        <v>0</v>
      </c>
      <c r="EW566" s="339">
        <v>0</v>
      </c>
      <c r="EX566" s="339">
        <v>0</v>
      </c>
      <c r="EY566" s="339">
        <v>0</v>
      </c>
      <c r="EZ566" s="339">
        <v>11679646.65</v>
      </c>
      <c r="FA566" s="339">
        <v>0</v>
      </c>
      <c r="FB566" s="339">
        <v>0</v>
      </c>
      <c r="FC566" s="339">
        <v>1460</v>
      </c>
      <c r="FD566" s="339">
        <v>0</v>
      </c>
      <c r="FE566" s="339">
        <v>0</v>
      </c>
      <c r="FF566" s="339">
        <v>0</v>
      </c>
      <c r="FG566" s="339">
        <v>0</v>
      </c>
      <c r="FH566" s="339">
        <v>0</v>
      </c>
      <c r="FI566" s="339">
        <v>0</v>
      </c>
      <c r="FJ566" s="339">
        <v>0</v>
      </c>
      <c r="FK566" s="339">
        <v>0</v>
      </c>
      <c r="FL566" s="339">
        <v>0</v>
      </c>
      <c r="FM566" s="339">
        <v>0</v>
      </c>
      <c r="FN566" s="339">
        <v>0</v>
      </c>
      <c r="FO566" s="339">
        <v>0</v>
      </c>
      <c r="FP566" s="339">
        <v>0</v>
      </c>
      <c r="FQ566" s="339">
        <v>0</v>
      </c>
      <c r="FR566" s="339">
        <v>0</v>
      </c>
      <c r="FS566" s="339">
        <v>0</v>
      </c>
      <c r="FT566" s="339">
        <v>0</v>
      </c>
      <c r="FU566" s="339">
        <v>0</v>
      </c>
      <c r="FV566" s="339">
        <v>0</v>
      </c>
      <c r="FW566" s="339">
        <v>0</v>
      </c>
      <c r="FX566" s="339">
        <v>0</v>
      </c>
      <c r="FY566" s="339">
        <v>0</v>
      </c>
      <c r="FZ566" s="339">
        <v>0</v>
      </c>
      <c r="GA566" s="339">
        <v>0</v>
      </c>
      <c r="GB566" s="339">
        <v>0</v>
      </c>
      <c r="GC566" s="339">
        <v>0</v>
      </c>
      <c r="GD566" s="339">
        <v>0</v>
      </c>
      <c r="GE566" s="339">
        <v>0</v>
      </c>
      <c r="GF566" s="339">
        <v>0</v>
      </c>
      <c r="GG566" s="339">
        <v>0</v>
      </c>
      <c r="GH566" s="339">
        <v>0</v>
      </c>
      <c r="GI566" s="339">
        <v>0</v>
      </c>
      <c r="GJ566" s="339">
        <v>0</v>
      </c>
      <c r="GK566" s="339">
        <v>0</v>
      </c>
      <c r="GL566" s="339">
        <v>0</v>
      </c>
      <c r="GM566" s="339">
        <v>0</v>
      </c>
      <c r="GN566" s="339">
        <v>0</v>
      </c>
      <c r="GO566" s="339">
        <v>0</v>
      </c>
      <c r="GP566" s="339">
        <v>0</v>
      </c>
      <c r="GQ566" s="339">
        <v>0</v>
      </c>
      <c r="GR566" s="339">
        <v>0</v>
      </c>
      <c r="GS566" s="339">
        <v>72987.22</v>
      </c>
      <c r="GT566" s="339">
        <v>0</v>
      </c>
      <c r="GU566" s="339">
        <v>315782.34999999998</v>
      </c>
      <c r="GV566" s="339">
        <v>0</v>
      </c>
      <c r="GW566" s="339">
        <v>0</v>
      </c>
      <c r="GX566" s="339">
        <v>0</v>
      </c>
      <c r="GY566" s="339">
        <v>0</v>
      </c>
      <c r="GZ566" s="339">
        <v>0</v>
      </c>
      <c r="HA566" s="339">
        <v>0</v>
      </c>
      <c r="HB566" s="339">
        <v>0</v>
      </c>
      <c r="HC566" s="339">
        <v>0</v>
      </c>
      <c r="HD566" s="339">
        <v>0</v>
      </c>
      <c r="HE566" s="339">
        <v>0</v>
      </c>
      <c r="HF566" s="339">
        <v>0</v>
      </c>
      <c r="HG566" s="339">
        <v>0</v>
      </c>
      <c r="HH566" s="339">
        <v>0</v>
      </c>
      <c r="HI566" s="339">
        <v>0</v>
      </c>
      <c r="HJ566" s="339">
        <v>0</v>
      </c>
      <c r="HK566" s="339">
        <v>0</v>
      </c>
      <c r="HL566" s="339">
        <v>0</v>
      </c>
      <c r="HM566" s="339">
        <v>0</v>
      </c>
      <c r="HN566" s="339">
        <v>0</v>
      </c>
      <c r="HO566" s="339">
        <v>0</v>
      </c>
      <c r="HP566" s="339">
        <v>0</v>
      </c>
      <c r="HQ566" s="339">
        <v>0</v>
      </c>
      <c r="HR566" s="339">
        <v>0</v>
      </c>
      <c r="HS566" s="339">
        <v>0</v>
      </c>
      <c r="HT566" s="339">
        <v>0</v>
      </c>
      <c r="HU566" s="339">
        <v>0</v>
      </c>
      <c r="HV566" s="339">
        <v>0</v>
      </c>
      <c r="HW566" s="339">
        <v>0</v>
      </c>
      <c r="HX566" s="339">
        <v>0</v>
      </c>
      <c r="HY566" s="339">
        <v>0</v>
      </c>
      <c r="HZ566" s="339">
        <v>0</v>
      </c>
      <c r="IA566" s="339">
        <v>0</v>
      </c>
      <c r="IB566" s="339">
        <v>0</v>
      </c>
      <c r="IC566" s="339">
        <v>0</v>
      </c>
      <c r="ID566" s="339">
        <v>0</v>
      </c>
      <c r="IE566" s="339">
        <v>0</v>
      </c>
      <c r="IF566" s="339">
        <v>0</v>
      </c>
      <c r="IG566" s="339">
        <v>0</v>
      </c>
      <c r="IH566" s="339">
        <v>0</v>
      </c>
      <c r="II566" s="339">
        <v>0</v>
      </c>
      <c r="IJ566" s="339">
        <v>0</v>
      </c>
      <c r="IK566" s="339">
        <v>0</v>
      </c>
      <c r="IL566" s="339">
        <v>0</v>
      </c>
      <c r="IM566" s="339">
        <v>0</v>
      </c>
      <c r="IN566" s="339">
        <v>0</v>
      </c>
      <c r="IO566" s="339">
        <v>0</v>
      </c>
      <c r="IP566" s="339">
        <v>0</v>
      </c>
      <c r="IQ566" s="339">
        <v>0</v>
      </c>
      <c r="IR566" s="339">
        <v>0</v>
      </c>
      <c r="IS566" s="339">
        <v>0</v>
      </c>
      <c r="IT566" s="339">
        <v>0</v>
      </c>
      <c r="IU566" s="339">
        <v>0</v>
      </c>
      <c r="IV566" s="339">
        <v>0</v>
      </c>
      <c r="IW566" s="339">
        <v>0</v>
      </c>
      <c r="IX566" s="339">
        <v>0</v>
      </c>
      <c r="IY566" s="339">
        <v>0</v>
      </c>
      <c r="IZ566" s="339">
        <v>0</v>
      </c>
      <c r="JA566" s="339">
        <v>0</v>
      </c>
      <c r="JB566" s="339">
        <v>0</v>
      </c>
      <c r="JC566" s="339">
        <v>0</v>
      </c>
      <c r="JD566" s="339">
        <v>0</v>
      </c>
      <c r="JE566" s="339">
        <v>0</v>
      </c>
      <c r="JF566" s="339">
        <v>0</v>
      </c>
      <c r="JG566" s="339">
        <v>0</v>
      </c>
      <c r="JH566" s="339">
        <v>0</v>
      </c>
      <c r="JI566" s="339">
        <v>0</v>
      </c>
      <c r="JJ566" s="339">
        <v>0</v>
      </c>
      <c r="JK566" s="339">
        <v>0</v>
      </c>
      <c r="JL566" s="339">
        <v>0</v>
      </c>
      <c r="JM566" s="339">
        <v>0</v>
      </c>
      <c r="JN566" s="339">
        <v>0</v>
      </c>
      <c r="JO566" s="339">
        <v>0</v>
      </c>
      <c r="JP566" s="339">
        <v>0</v>
      </c>
      <c r="JQ566" s="339">
        <v>0</v>
      </c>
      <c r="JR566" s="339">
        <v>0</v>
      </c>
      <c r="JS566" s="339">
        <v>0</v>
      </c>
      <c r="JT566" s="339">
        <v>0</v>
      </c>
      <c r="JU566" s="339">
        <v>0</v>
      </c>
      <c r="JV566" s="339">
        <v>0</v>
      </c>
      <c r="JW566" s="339">
        <v>0</v>
      </c>
      <c r="JX566" s="339">
        <v>0</v>
      </c>
      <c r="JY566" s="339">
        <v>0</v>
      </c>
      <c r="JZ566" s="339">
        <v>0</v>
      </c>
      <c r="KA566" s="339">
        <v>0</v>
      </c>
      <c r="KB566" s="339">
        <v>0</v>
      </c>
      <c r="KC566" s="339">
        <v>0</v>
      </c>
      <c r="KD566" s="339">
        <v>0</v>
      </c>
      <c r="KE566" s="339">
        <v>0</v>
      </c>
      <c r="KF566" s="339">
        <v>0</v>
      </c>
      <c r="KG566" s="339">
        <v>0</v>
      </c>
      <c r="KH566" s="339">
        <v>0</v>
      </c>
      <c r="KI566" s="339">
        <v>0</v>
      </c>
      <c r="KJ566" s="339">
        <v>0</v>
      </c>
      <c r="KK566" s="339">
        <v>0</v>
      </c>
      <c r="KL566" s="339">
        <v>0</v>
      </c>
      <c r="KM566" s="339">
        <v>0</v>
      </c>
      <c r="KN566" s="339">
        <v>0</v>
      </c>
      <c r="KO566" s="339">
        <v>0</v>
      </c>
      <c r="KP566" s="339">
        <v>0</v>
      </c>
      <c r="KQ566" s="339">
        <v>1650000</v>
      </c>
      <c r="KR566" s="339">
        <v>32751.45</v>
      </c>
      <c r="KS566" s="339">
        <v>0</v>
      </c>
      <c r="KU566" s="338" t="s">
        <v>944</v>
      </c>
    </row>
    <row r="567" spans="1:307" x14ac:dyDescent="0.25">
      <c r="A567">
        <v>2023</v>
      </c>
      <c r="B567" t="s">
        <v>945</v>
      </c>
      <c r="C567" t="s">
        <v>960</v>
      </c>
      <c r="D567" t="s">
        <v>961</v>
      </c>
      <c r="E567" t="s">
        <v>780</v>
      </c>
      <c r="F567" s="339">
        <v>0</v>
      </c>
      <c r="G567" s="339">
        <v>0</v>
      </c>
      <c r="H567" s="339">
        <v>0</v>
      </c>
      <c r="I567" s="339">
        <v>0</v>
      </c>
      <c r="J567" s="339">
        <v>0</v>
      </c>
      <c r="K567" s="339">
        <v>0</v>
      </c>
      <c r="L567" s="339">
        <v>0</v>
      </c>
      <c r="M567" s="339">
        <v>0</v>
      </c>
      <c r="N567" s="339">
        <v>0</v>
      </c>
      <c r="O567" s="339">
        <v>0</v>
      </c>
      <c r="P567" s="339">
        <v>0</v>
      </c>
      <c r="Q567" s="339">
        <v>0</v>
      </c>
      <c r="R567" s="339">
        <v>0</v>
      </c>
      <c r="S567" s="339">
        <v>0</v>
      </c>
      <c r="T567" s="339">
        <v>0</v>
      </c>
      <c r="U567" s="339">
        <v>0</v>
      </c>
      <c r="V567" s="339">
        <v>0</v>
      </c>
      <c r="W567" s="339">
        <v>0</v>
      </c>
      <c r="X567" s="339">
        <v>0</v>
      </c>
      <c r="Y567" s="339">
        <v>0</v>
      </c>
      <c r="Z567" s="339">
        <v>0</v>
      </c>
      <c r="AA567" s="339">
        <v>0</v>
      </c>
      <c r="AB567" s="339">
        <v>0</v>
      </c>
      <c r="AC567" s="339">
        <v>0</v>
      </c>
      <c r="AD567" s="339">
        <v>0</v>
      </c>
      <c r="AE567" s="339">
        <v>0</v>
      </c>
      <c r="AF567" s="339">
        <v>0</v>
      </c>
      <c r="AG567" s="339">
        <v>0</v>
      </c>
      <c r="AH567" s="339">
        <v>0</v>
      </c>
      <c r="AI567" s="339">
        <v>0</v>
      </c>
      <c r="AJ567" s="339">
        <v>0</v>
      </c>
      <c r="AK567" s="339">
        <v>0</v>
      </c>
      <c r="AL567" s="339">
        <v>0</v>
      </c>
      <c r="AM567" s="339">
        <v>0</v>
      </c>
      <c r="AN567" s="339">
        <v>0</v>
      </c>
      <c r="AO567" s="339">
        <v>0</v>
      </c>
      <c r="AP567" s="339">
        <v>0</v>
      </c>
      <c r="AQ567" s="339">
        <v>0</v>
      </c>
      <c r="AR567" s="339">
        <v>0</v>
      </c>
      <c r="AS567" s="339">
        <v>0</v>
      </c>
      <c r="AT567" s="339">
        <v>0</v>
      </c>
      <c r="AU567" s="339">
        <v>0</v>
      </c>
      <c r="AV567" s="339">
        <v>0</v>
      </c>
      <c r="AW567" s="339">
        <v>0</v>
      </c>
      <c r="AX567" s="339">
        <v>0</v>
      </c>
      <c r="AY567" s="339">
        <v>0</v>
      </c>
      <c r="AZ567" s="339">
        <v>0</v>
      </c>
      <c r="BA567" s="339">
        <v>0</v>
      </c>
      <c r="BB567" s="339">
        <v>0</v>
      </c>
      <c r="BC567" s="339">
        <v>0</v>
      </c>
      <c r="BD567" s="339">
        <v>0</v>
      </c>
      <c r="BE567" s="339">
        <v>0</v>
      </c>
      <c r="BF567" s="339">
        <v>0</v>
      </c>
      <c r="BG567" s="339">
        <v>0</v>
      </c>
      <c r="BH567" s="339">
        <v>0</v>
      </c>
      <c r="BI567" s="339">
        <v>0</v>
      </c>
      <c r="BJ567" s="339">
        <v>0</v>
      </c>
      <c r="BK567" s="339">
        <v>0</v>
      </c>
      <c r="BL567" s="339">
        <v>0</v>
      </c>
      <c r="BM567" s="339">
        <v>0</v>
      </c>
      <c r="BN567" s="339">
        <v>0</v>
      </c>
      <c r="BO567" s="339">
        <v>0</v>
      </c>
      <c r="BP567" s="339">
        <v>0</v>
      </c>
      <c r="BQ567" s="339">
        <v>0</v>
      </c>
      <c r="BR567" s="339">
        <v>0</v>
      </c>
      <c r="BS567" s="339">
        <v>0</v>
      </c>
      <c r="BT567" s="339">
        <v>0</v>
      </c>
      <c r="BU567" s="339">
        <v>0</v>
      </c>
      <c r="BV567" s="339">
        <v>0</v>
      </c>
      <c r="BW567" s="339">
        <v>0</v>
      </c>
      <c r="BX567" s="339">
        <v>0</v>
      </c>
      <c r="BY567" s="339">
        <v>0</v>
      </c>
      <c r="BZ567" s="339">
        <v>0</v>
      </c>
      <c r="CA567" s="339">
        <v>0</v>
      </c>
      <c r="CB567" s="339">
        <v>0</v>
      </c>
      <c r="CC567" s="339">
        <v>0</v>
      </c>
      <c r="CD567" s="339">
        <v>0</v>
      </c>
      <c r="CE567" s="339">
        <v>0</v>
      </c>
      <c r="CF567" s="339">
        <v>0</v>
      </c>
      <c r="CG567" s="339">
        <v>0</v>
      </c>
      <c r="CH567" s="339">
        <v>0</v>
      </c>
      <c r="CI567" s="339">
        <v>0</v>
      </c>
      <c r="CJ567" s="339">
        <v>0</v>
      </c>
      <c r="CK567" s="339">
        <v>0</v>
      </c>
      <c r="CL567" s="339">
        <v>0</v>
      </c>
      <c r="CM567" s="339">
        <v>0</v>
      </c>
      <c r="CN567" s="339">
        <v>0</v>
      </c>
      <c r="CO567" s="339">
        <v>0</v>
      </c>
      <c r="CP567" s="339">
        <v>0</v>
      </c>
      <c r="CQ567" s="339">
        <v>0</v>
      </c>
      <c r="CR567" s="339">
        <v>0</v>
      </c>
      <c r="CS567" s="339">
        <v>0</v>
      </c>
      <c r="CT567" s="339">
        <v>0</v>
      </c>
      <c r="CU567" s="339">
        <v>0</v>
      </c>
      <c r="CV567" s="339">
        <v>0</v>
      </c>
      <c r="CW567" s="339">
        <v>0</v>
      </c>
      <c r="CX567" s="339">
        <v>0</v>
      </c>
      <c r="CY567" s="339">
        <v>0</v>
      </c>
      <c r="CZ567" s="339">
        <v>0</v>
      </c>
      <c r="DA567" s="339">
        <v>0</v>
      </c>
      <c r="DB567" s="339">
        <v>0</v>
      </c>
      <c r="DC567" s="339">
        <v>0</v>
      </c>
      <c r="DD567" s="339">
        <v>0</v>
      </c>
      <c r="DE567" s="339">
        <v>0</v>
      </c>
      <c r="DF567" s="339">
        <v>0</v>
      </c>
      <c r="DG567" s="339">
        <v>0</v>
      </c>
      <c r="DH567" s="339">
        <v>0</v>
      </c>
      <c r="DI567" s="339">
        <v>0</v>
      </c>
      <c r="DJ567" s="339">
        <v>0</v>
      </c>
      <c r="DK567" s="339">
        <v>0</v>
      </c>
      <c r="DL567" s="339">
        <v>0</v>
      </c>
      <c r="DM567" s="339">
        <v>0</v>
      </c>
      <c r="DN567" s="339">
        <v>0</v>
      </c>
      <c r="DO567" s="339">
        <v>0</v>
      </c>
      <c r="DP567" s="339">
        <v>0</v>
      </c>
      <c r="DQ567" s="339">
        <v>0</v>
      </c>
      <c r="DR567" s="339">
        <v>0</v>
      </c>
      <c r="DS567" s="339">
        <v>0</v>
      </c>
      <c r="DT567" s="339">
        <v>0</v>
      </c>
      <c r="DU567" s="339">
        <v>0</v>
      </c>
      <c r="DV567" s="339">
        <v>0</v>
      </c>
      <c r="DW567" s="339">
        <v>0</v>
      </c>
      <c r="DX567" s="339">
        <v>0</v>
      </c>
      <c r="DY567" s="339">
        <v>0</v>
      </c>
      <c r="DZ567" s="339">
        <v>0</v>
      </c>
      <c r="EA567" s="339">
        <v>0</v>
      </c>
      <c r="EB567" s="339">
        <v>0</v>
      </c>
      <c r="EC567" s="339">
        <v>0</v>
      </c>
      <c r="ED567" s="339">
        <v>0</v>
      </c>
      <c r="EE567" s="339">
        <v>0</v>
      </c>
      <c r="EF567" s="339">
        <v>0</v>
      </c>
      <c r="EG567" s="339">
        <v>0</v>
      </c>
      <c r="EH567" s="339">
        <v>0</v>
      </c>
      <c r="EI567" s="339">
        <v>0</v>
      </c>
      <c r="EJ567" s="339">
        <v>0</v>
      </c>
      <c r="EK567" s="339">
        <v>0</v>
      </c>
      <c r="EL567" s="339">
        <v>0</v>
      </c>
      <c r="EM567" s="339">
        <v>0</v>
      </c>
      <c r="EN567" s="339">
        <v>0</v>
      </c>
      <c r="EO567" s="339">
        <v>0</v>
      </c>
      <c r="EP567" s="339">
        <v>0</v>
      </c>
      <c r="EQ567" s="339">
        <v>0</v>
      </c>
      <c r="ER567" s="339">
        <v>0</v>
      </c>
      <c r="ES567" s="339">
        <v>0</v>
      </c>
      <c r="ET567" s="339">
        <v>0</v>
      </c>
      <c r="EU567" s="339">
        <v>0</v>
      </c>
      <c r="EV567" s="339">
        <v>0</v>
      </c>
      <c r="EW567" s="339">
        <v>0</v>
      </c>
      <c r="EX567" s="339">
        <v>0</v>
      </c>
      <c r="EY567" s="339">
        <v>0</v>
      </c>
      <c r="EZ567" s="339">
        <v>0</v>
      </c>
      <c r="FA567" s="339">
        <v>0</v>
      </c>
      <c r="FB567" s="339">
        <v>0</v>
      </c>
      <c r="FC567" s="339">
        <v>0</v>
      </c>
      <c r="FD567" s="339">
        <v>0</v>
      </c>
      <c r="FE567" s="339">
        <v>0</v>
      </c>
      <c r="FF567" s="339">
        <v>0</v>
      </c>
      <c r="FG567" s="339">
        <v>0</v>
      </c>
      <c r="FH567" s="339">
        <v>0</v>
      </c>
      <c r="FI567" s="339">
        <v>0</v>
      </c>
      <c r="FJ567" s="339">
        <v>0</v>
      </c>
      <c r="FK567" s="339">
        <v>0</v>
      </c>
      <c r="FL567" s="339">
        <v>0</v>
      </c>
      <c r="FM567" s="339">
        <v>0</v>
      </c>
      <c r="FN567" s="339">
        <v>0</v>
      </c>
      <c r="FO567" s="339">
        <v>0</v>
      </c>
      <c r="FP567" s="339">
        <v>0</v>
      </c>
      <c r="FQ567" s="339">
        <v>0</v>
      </c>
      <c r="FR567" s="339">
        <v>0</v>
      </c>
      <c r="FS567" s="339">
        <v>0</v>
      </c>
      <c r="FT567" s="339">
        <v>0</v>
      </c>
      <c r="FU567" s="339">
        <v>0</v>
      </c>
      <c r="FV567" s="339">
        <v>0</v>
      </c>
      <c r="FW567" s="339">
        <v>0</v>
      </c>
      <c r="FX567" s="339">
        <v>0</v>
      </c>
      <c r="FY567" s="339">
        <v>0</v>
      </c>
      <c r="FZ567" s="339">
        <v>0</v>
      </c>
      <c r="GA567" s="339">
        <v>0</v>
      </c>
      <c r="GB567" s="339">
        <v>0</v>
      </c>
      <c r="GC567" s="339">
        <v>0</v>
      </c>
      <c r="GD567" s="339">
        <v>0</v>
      </c>
      <c r="GE567" s="339">
        <v>0</v>
      </c>
      <c r="GF567" s="339">
        <v>0</v>
      </c>
      <c r="GG567" s="339">
        <v>0</v>
      </c>
      <c r="GH567" s="339">
        <v>0</v>
      </c>
      <c r="GI567" s="339">
        <v>0</v>
      </c>
      <c r="GJ567" s="339">
        <v>0</v>
      </c>
      <c r="GK567" s="339">
        <v>0</v>
      </c>
      <c r="GL567" s="339">
        <v>0</v>
      </c>
      <c r="GM567" s="339">
        <v>0</v>
      </c>
      <c r="GN567" s="339">
        <v>0</v>
      </c>
      <c r="GO567" s="339">
        <v>0</v>
      </c>
      <c r="GP567" s="339">
        <v>0</v>
      </c>
      <c r="GQ567" s="339">
        <v>0</v>
      </c>
      <c r="GR567" s="339">
        <v>0</v>
      </c>
      <c r="GS567" s="339">
        <v>0</v>
      </c>
      <c r="GT567" s="339">
        <v>0</v>
      </c>
      <c r="GU567" s="339">
        <v>0</v>
      </c>
      <c r="GV567" s="339">
        <v>0</v>
      </c>
      <c r="GW567" s="339">
        <v>0</v>
      </c>
      <c r="GX567" s="339">
        <v>0</v>
      </c>
      <c r="GY567" s="339">
        <v>0</v>
      </c>
      <c r="GZ567" s="339">
        <v>0</v>
      </c>
      <c r="HA567" s="339">
        <v>0</v>
      </c>
      <c r="HB567" s="339">
        <v>0</v>
      </c>
      <c r="HC567" s="339">
        <v>0</v>
      </c>
      <c r="HD567" s="339">
        <v>0</v>
      </c>
      <c r="HE567" s="339">
        <v>0</v>
      </c>
      <c r="HF567" s="339">
        <v>0</v>
      </c>
      <c r="HG567" s="339">
        <v>0</v>
      </c>
      <c r="HH567" s="339">
        <v>0</v>
      </c>
      <c r="HI567" s="339">
        <v>0</v>
      </c>
      <c r="HJ567" s="339">
        <v>0</v>
      </c>
      <c r="HK567" s="339">
        <v>0</v>
      </c>
      <c r="HL567" s="339">
        <v>0</v>
      </c>
      <c r="HM567" s="339">
        <v>0</v>
      </c>
      <c r="HN567" s="339">
        <v>0</v>
      </c>
      <c r="HO567" s="339">
        <v>0</v>
      </c>
      <c r="HP567" s="339">
        <v>0</v>
      </c>
      <c r="HQ567" s="339">
        <v>0</v>
      </c>
      <c r="HR567" s="339">
        <v>0</v>
      </c>
      <c r="HS567" s="339">
        <v>0</v>
      </c>
      <c r="HT567" s="339">
        <v>0</v>
      </c>
      <c r="HU567" s="339">
        <v>0</v>
      </c>
      <c r="HV567" s="339">
        <v>0</v>
      </c>
      <c r="HW567" s="339">
        <v>0</v>
      </c>
      <c r="HX567" s="339">
        <v>0</v>
      </c>
      <c r="HY567" s="339">
        <v>0</v>
      </c>
      <c r="HZ567" s="339">
        <v>0</v>
      </c>
      <c r="IA567" s="339">
        <v>0</v>
      </c>
      <c r="IB567" s="339">
        <v>0</v>
      </c>
      <c r="IC567" s="339">
        <v>0</v>
      </c>
      <c r="ID567" s="339">
        <v>0</v>
      </c>
      <c r="IE567" s="339">
        <v>0</v>
      </c>
      <c r="IF567" s="339">
        <v>0</v>
      </c>
      <c r="IG567" s="339">
        <v>0</v>
      </c>
      <c r="IH567" s="339">
        <v>0</v>
      </c>
      <c r="II567" s="339">
        <v>0</v>
      </c>
      <c r="IJ567" s="339">
        <v>0</v>
      </c>
      <c r="IK567" s="339">
        <v>0</v>
      </c>
      <c r="IL567" s="339">
        <v>0</v>
      </c>
      <c r="IM567" s="339">
        <v>0</v>
      </c>
      <c r="IN567" s="339">
        <v>0</v>
      </c>
      <c r="IO567" s="339">
        <v>0</v>
      </c>
      <c r="IP567" s="339">
        <v>0</v>
      </c>
      <c r="IQ567" s="339">
        <v>0</v>
      </c>
      <c r="IR567" s="339">
        <v>0</v>
      </c>
      <c r="IS567" s="339">
        <v>0</v>
      </c>
      <c r="IT567" s="339">
        <v>0</v>
      </c>
      <c r="IU567" s="339">
        <v>0</v>
      </c>
      <c r="IV567" s="339">
        <v>0</v>
      </c>
      <c r="IW567" s="339">
        <v>0</v>
      </c>
      <c r="IX567" s="339">
        <v>0</v>
      </c>
      <c r="IY567" s="339">
        <v>0</v>
      </c>
      <c r="IZ567" s="339">
        <v>0</v>
      </c>
      <c r="JA567" s="339">
        <v>0</v>
      </c>
      <c r="JB567" s="339">
        <v>0</v>
      </c>
      <c r="JC567" s="339">
        <v>0</v>
      </c>
      <c r="JD567" s="339">
        <v>0</v>
      </c>
      <c r="JE567" s="339">
        <v>0</v>
      </c>
      <c r="JF567" s="339">
        <v>0</v>
      </c>
      <c r="JG567" s="339">
        <v>0</v>
      </c>
      <c r="JH567" s="339">
        <v>0</v>
      </c>
      <c r="JI567" s="339">
        <v>0</v>
      </c>
      <c r="JJ567" s="339">
        <v>0</v>
      </c>
      <c r="JK567" s="339">
        <v>0</v>
      </c>
      <c r="JL567" s="339">
        <v>0</v>
      </c>
      <c r="JM567" s="339">
        <v>0</v>
      </c>
      <c r="JN567" s="339">
        <v>0</v>
      </c>
      <c r="JO567" s="339">
        <v>0</v>
      </c>
      <c r="JP567" s="339">
        <v>0</v>
      </c>
      <c r="JQ567" s="339">
        <v>0</v>
      </c>
      <c r="JR567" s="339">
        <v>0</v>
      </c>
      <c r="JS567" s="339">
        <v>0</v>
      </c>
      <c r="JT567" s="339">
        <v>0</v>
      </c>
      <c r="JU567" s="339">
        <v>0</v>
      </c>
      <c r="JV567" s="339">
        <v>0</v>
      </c>
      <c r="JW567" s="339">
        <v>0</v>
      </c>
      <c r="JX567" s="339">
        <v>0</v>
      </c>
      <c r="JY567" s="339">
        <v>0</v>
      </c>
      <c r="JZ567" s="339">
        <v>0</v>
      </c>
      <c r="KA567" s="339">
        <v>0</v>
      </c>
      <c r="KB567" s="339">
        <v>0</v>
      </c>
      <c r="KC567" s="339">
        <v>0</v>
      </c>
      <c r="KD567" s="339">
        <v>0</v>
      </c>
      <c r="KE567" s="339">
        <v>0</v>
      </c>
      <c r="KF567" s="339">
        <v>0</v>
      </c>
      <c r="KG567" s="339">
        <v>0</v>
      </c>
      <c r="KH567" s="339">
        <v>0</v>
      </c>
      <c r="KI567" s="339">
        <v>0</v>
      </c>
      <c r="KJ567" s="339">
        <v>0</v>
      </c>
      <c r="KK567" s="339">
        <v>0</v>
      </c>
      <c r="KL567" s="339">
        <v>0</v>
      </c>
      <c r="KM567" s="339">
        <v>0</v>
      </c>
      <c r="KN567" s="339">
        <v>0</v>
      </c>
      <c r="KO567" s="339">
        <v>0</v>
      </c>
      <c r="KP567" s="339">
        <v>0</v>
      </c>
      <c r="KQ567" s="339">
        <v>0</v>
      </c>
      <c r="KR567" s="339">
        <v>0</v>
      </c>
      <c r="KS567" s="339">
        <v>0</v>
      </c>
      <c r="KU567" s="312">
        <v>58</v>
      </c>
    </row>
    <row r="568" spans="1:307" x14ac:dyDescent="0.25">
      <c r="A568">
        <v>2023</v>
      </c>
      <c r="B568" t="s">
        <v>945</v>
      </c>
      <c r="C568" t="s">
        <v>960</v>
      </c>
      <c r="D568" t="s">
        <v>962</v>
      </c>
      <c r="E568" t="s">
        <v>780</v>
      </c>
      <c r="F568" s="339">
        <v>0</v>
      </c>
      <c r="G568" s="339">
        <v>0</v>
      </c>
      <c r="H568" s="339">
        <v>0</v>
      </c>
      <c r="I568" s="339">
        <v>0</v>
      </c>
      <c r="J568" s="339">
        <v>0</v>
      </c>
      <c r="K568" s="339">
        <v>0</v>
      </c>
      <c r="L568" s="339">
        <v>0</v>
      </c>
      <c r="M568" s="339">
        <v>0</v>
      </c>
      <c r="N568" s="339">
        <v>450167.85</v>
      </c>
      <c r="O568" s="339">
        <v>0</v>
      </c>
      <c r="P568" s="339">
        <v>0</v>
      </c>
      <c r="Q568" s="339">
        <v>42160.05</v>
      </c>
      <c r="R568" s="339">
        <v>0</v>
      </c>
      <c r="S568" s="339">
        <v>0</v>
      </c>
      <c r="T568" s="339">
        <v>0</v>
      </c>
      <c r="U568" s="339">
        <v>0</v>
      </c>
      <c r="V568" s="339">
        <v>2411131.58</v>
      </c>
      <c r="W568" s="339">
        <v>0</v>
      </c>
      <c r="X568" s="339">
        <v>44778.6</v>
      </c>
      <c r="Y568" s="339">
        <v>0</v>
      </c>
      <c r="Z568" s="339">
        <v>0</v>
      </c>
      <c r="AA568" s="339">
        <v>0</v>
      </c>
      <c r="AB568" s="339">
        <v>0</v>
      </c>
      <c r="AC568" s="339">
        <v>0</v>
      </c>
      <c r="AD568" s="339">
        <v>0</v>
      </c>
      <c r="AE568" s="339">
        <v>0</v>
      </c>
      <c r="AF568" s="339">
        <v>0</v>
      </c>
      <c r="AG568" s="339">
        <v>0</v>
      </c>
      <c r="AH568" s="339">
        <v>0</v>
      </c>
      <c r="AI568" s="339">
        <v>2013.35</v>
      </c>
      <c r="AJ568" s="339">
        <v>0</v>
      </c>
      <c r="AK568" s="339">
        <v>0</v>
      </c>
      <c r="AL568" s="339">
        <v>274704.19</v>
      </c>
      <c r="AM568" s="339">
        <v>0</v>
      </c>
      <c r="AN568" s="339">
        <v>0</v>
      </c>
      <c r="AO568" s="339">
        <v>0</v>
      </c>
      <c r="AP568" s="339">
        <v>0</v>
      </c>
      <c r="AQ568" s="339">
        <v>0</v>
      </c>
      <c r="AR568" s="339">
        <v>0</v>
      </c>
      <c r="AS568" s="339">
        <v>0</v>
      </c>
      <c r="AT568" s="339">
        <v>1</v>
      </c>
      <c r="AU568" s="339">
        <v>0</v>
      </c>
      <c r="AV568" s="339">
        <v>0</v>
      </c>
      <c r="AW568" s="339">
        <v>947330.8</v>
      </c>
      <c r="AX568" s="339">
        <v>0</v>
      </c>
      <c r="AY568" s="339">
        <v>0</v>
      </c>
      <c r="AZ568" s="339">
        <v>0</v>
      </c>
      <c r="BA568" s="339">
        <v>0</v>
      </c>
      <c r="BB568" s="339">
        <v>0</v>
      </c>
      <c r="BC568" s="339">
        <v>0</v>
      </c>
      <c r="BD568" s="339">
        <v>207115.3</v>
      </c>
      <c r="BE568" s="339">
        <v>0</v>
      </c>
      <c r="BF568" s="339">
        <v>0</v>
      </c>
      <c r="BG568" s="339">
        <v>0</v>
      </c>
      <c r="BH568" s="339">
        <v>0</v>
      </c>
      <c r="BI568" s="339">
        <v>1145367.7</v>
      </c>
      <c r="BJ568" s="339">
        <v>0</v>
      </c>
      <c r="BK568" s="339">
        <v>0</v>
      </c>
      <c r="BL568" s="339">
        <v>0</v>
      </c>
      <c r="BM568" s="339">
        <v>0</v>
      </c>
      <c r="BN568" s="339">
        <v>0</v>
      </c>
      <c r="BO568" s="339">
        <v>0</v>
      </c>
      <c r="BP568" s="339">
        <v>0</v>
      </c>
      <c r="BQ568" s="339">
        <v>0</v>
      </c>
      <c r="BR568" s="339">
        <v>0</v>
      </c>
      <c r="BS568" s="339">
        <v>58031.8</v>
      </c>
      <c r="BT568" s="339">
        <v>0</v>
      </c>
      <c r="BU568" s="339">
        <v>0</v>
      </c>
      <c r="BV568" s="339">
        <v>7400.75</v>
      </c>
      <c r="BW568" s="339">
        <v>224405.6</v>
      </c>
      <c r="BX568" s="339">
        <v>0</v>
      </c>
      <c r="BY568" s="339">
        <v>0</v>
      </c>
      <c r="BZ568" s="339">
        <v>0</v>
      </c>
      <c r="CA568" s="339">
        <v>3038.1</v>
      </c>
      <c r="CB568" s="339">
        <v>0</v>
      </c>
      <c r="CC568" s="339">
        <v>0</v>
      </c>
      <c r="CD568" s="339">
        <v>43005.3</v>
      </c>
      <c r="CE568" s="339">
        <v>0</v>
      </c>
      <c r="CF568" s="339">
        <v>0</v>
      </c>
      <c r="CG568" s="339">
        <v>0</v>
      </c>
      <c r="CH568" s="339">
        <v>0</v>
      </c>
      <c r="CI568" s="339">
        <v>196686.5</v>
      </c>
      <c r="CJ568" s="339">
        <v>0</v>
      </c>
      <c r="CK568" s="339">
        <v>0</v>
      </c>
      <c r="CL568" s="339">
        <v>0</v>
      </c>
      <c r="CM568" s="339">
        <v>0</v>
      </c>
      <c r="CN568" s="339">
        <v>0</v>
      </c>
      <c r="CO568" s="339">
        <v>0</v>
      </c>
      <c r="CP568" s="339">
        <v>0</v>
      </c>
      <c r="CQ568" s="339">
        <v>0</v>
      </c>
      <c r="CR568" s="339">
        <v>0</v>
      </c>
      <c r="CS568" s="339">
        <v>0</v>
      </c>
      <c r="CT568" s="339">
        <v>0</v>
      </c>
      <c r="CU568" s="339">
        <v>0</v>
      </c>
      <c r="CV568" s="339">
        <v>0</v>
      </c>
      <c r="CW568" s="339">
        <v>0</v>
      </c>
      <c r="CX568" s="339">
        <v>0</v>
      </c>
      <c r="CY568" s="339">
        <v>0</v>
      </c>
      <c r="CZ568" s="339">
        <v>0</v>
      </c>
      <c r="DA568" s="339">
        <v>0</v>
      </c>
      <c r="DB568" s="339">
        <v>0</v>
      </c>
      <c r="DC568" s="339">
        <v>0</v>
      </c>
      <c r="DD568" s="339">
        <v>255897.29</v>
      </c>
      <c r="DE568" s="339">
        <v>0</v>
      </c>
      <c r="DF568" s="339">
        <v>0</v>
      </c>
      <c r="DG568" s="339">
        <v>0</v>
      </c>
      <c r="DH568" s="339">
        <v>0</v>
      </c>
      <c r="DI568" s="339">
        <v>0</v>
      </c>
      <c r="DJ568" s="339">
        <v>0</v>
      </c>
      <c r="DK568" s="339">
        <v>0</v>
      </c>
      <c r="DL568" s="339">
        <v>40874.58</v>
      </c>
      <c r="DM568" s="339">
        <v>0</v>
      </c>
      <c r="DN568" s="339">
        <v>0</v>
      </c>
      <c r="DO568" s="339">
        <v>0</v>
      </c>
      <c r="DP568" s="339">
        <v>0</v>
      </c>
      <c r="DQ568" s="339">
        <v>0</v>
      </c>
      <c r="DR568" s="339">
        <v>0</v>
      </c>
      <c r="DS568" s="339">
        <v>150549.20000000001</v>
      </c>
      <c r="DT568" s="339">
        <v>0</v>
      </c>
      <c r="DU568" s="339">
        <v>0</v>
      </c>
      <c r="DV568" s="339">
        <v>0</v>
      </c>
      <c r="DW568" s="339">
        <v>0</v>
      </c>
      <c r="DX568" s="339">
        <v>0</v>
      </c>
      <c r="DY568" s="339">
        <v>49449.35</v>
      </c>
      <c r="DZ568" s="339">
        <v>0</v>
      </c>
      <c r="EA568" s="339">
        <v>0</v>
      </c>
      <c r="EB568" s="339">
        <v>0</v>
      </c>
      <c r="EC568" s="339">
        <v>0</v>
      </c>
      <c r="ED568" s="339">
        <v>0</v>
      </c>
      <c r="EE568" s="339">
        <v>0</v>
      </c>
      <c r="EF568" s="339">
        <v>0</v>
      </c>
      <c r="EG568" s="339">
        <v>0</v>
      </c>
      <c r="EH568" s="339">
        <v>0</v>
      </c>
      <c r="EI568" s="339">
        <v>109964.26</v>
      </c>
      <c r="EJ568" s="339">
        <v>0</v>
      </c>
      <c r="EK568" s="339">
        <v>0</v>
      </c>
      <c r="EL568" s="339">
        <v>0</v>
      </c>
      <c r="EM568" s="339">
        <v>0</v>
      </c>
      <c r="EN568" s="339">
        <v>0</v>
      </c>
      <c r="EO568" s="339">
        <v>0</v>
      </c>
      <c r="EP568" s="339">
        <v>0</v>
      </c>
      <c r="EQ568" s="339">
        <v>0</v>
      </c>
      <c r="ER568" s="339">
        <v>0</v>
      </c>
      <c r="ES568" s="339">
        <v>0</v>
      </c>
      <c r="ET568" s="339">
        <v>0</v>
      </c>
      <c r="EU568" s="339">
        <v>0</v>
      </c>
      <c r="EV568" s="339">
        <v>0</v>
      </c>
      <c r="EW568" s="339">
        <v>0</v>
      </c>
      <c r="EX568" s="339">
        <v>61791.5</v>
      </c>
      <c r="EY568" s="339">
        <v>259897.8</v>
      </c>
      <c r="EZ568" s="339">
        <v>0</v>
      </c>
      <c r="FA568" s="339">
        <v>0</v>
      </c>
      <c r="FB568" s="339">
        <v>0</v>
      </c>
      <c r="FC568" s="339">
        <v>0</v>
      </c>
      <c r="FD568" s="339">
        <v>0</v>
      </c>
      <c r="FE568" s="339">
        <v>0</v>
      </c>
      <c r="FF568" s="339">
        <v>0</v>
      </c>
      <c r="FG568" s="339">
        <v>0</v>
      </c>
      <c r="FH568" s="339">
        <v>1105690.8400000001</v>
      </c>
      <c r="FI568" s="339">
        <v>0</v>
      </c>
      <c r="FJ568" s="339">
        <v>0</v>
      </c>
      <c r="FK568" s="339">
        <v>0</v>
      </c>
      <c r="FL568" s="339">
        <v>0</v>
      </c>
      <c r="FM568" s="339">
        <v>0</v>
      </c>
      <c r="FN568" s="339">
        <v>0</v>
      </c>
      <c r="FO568" s="339">
        <v>26446.75</v>
      </c>
      <c r="FP568" s="339">
        <v>0</v>
      </c>
      <c r="FQ568" s="339">
        <v>0</v>
      </c>
      <c r="FR568" s="339">
        <v>3510</v>
      </c>
      <c r="FS568" s="339">
        <v>0</v>
      </c>
      <c r="FT568" s="339">
        <v>39357.300000000003</v>
      </c>
      <c r="FU568" s="339">
        <v>0</v>
      </c>
      <c r="FV568" s="339">
        <v>0</v>
      </c>
      <c r="FW568" s="339">
        <v>0</v>
      </c>
      <c r="FX568" s="339">
        <v>0</v>
      </c>
      <c r="FY568" s="339">
        <v>0</v>
      </c>
      <c r="FZ568" s="339">
        <v>0</v>
      </c>
      <c r="GA568" s="339">
        <v>0</v>
      </c>
      <c r="GB568" s="339">
        <v>0</v>
      </c>
      <c r="GC568" s="339">
        <v>0</v>
      </c>
      <c r="GD568" s="339">
        <v>0</v>
      </c>
      <c r="GE568" s="339">
        <v>0</v>
      </c>
      <c r="GF568" s="339">
        <v>128289.7</v>
      </c>
      <c r="GG568" s="339">
        <v>0</v>
      </c>
      <c r="GH568" s="339">
        <v>0</v>
      </c>
      <c r="GI568" s="339">
        <v>24000</v>
      </c>
      <c r="GJ568" s="339">
        <v>0</v>
      </c>
      <c r="GK568" s="339">
        <v>62687.4</v>
      </c>
      <c r="GL568" s="339">
        <v>0</v>
      </c>
      <c r="GM568" s="339">
        <v>0</v>
      </c>
      <c r="GN568" s="339">
        <v>0</v>
      </c>
      <c r="GO568" s="339">
        <v>0</v>
      </c>
      <c r="GP568" s="339">
        <v>0</v>
      </c>
      <c r="GQ568" s="339">
        <v>0</v>
      </c>
      <c r="GR568" s="339">
        <v>0</v>
      </c>
      <c r="GS568" s="339">
        <v>0</v>
      </c>
      <c r="GT568" s="339">
        <v>63904.19</v>
      </c>
      <c r="GU568" s="339">
        <v>4793.95</v>
      </c>
      <c r="GV568" s="339">
        <v>7798.45</v>
      </c>
      <c r="GW568" s="339">
        <v>0</v>
      </c>
      <c r="GX568" s="339">
        <v>0</v>
      </c>
      <c r="GY568" s="339">
        <v>0</v>
      </c>
      <c r="GZ568" s="339">
        <v>0</v>
      </c>
      <c r="HA568" s="339">
        <v>0</v>
      </c>
      <c r="HB568" s="339">
        <v>0</v>
      </c>
      <c r="HC568" s="339">
        <v>0</v>
      </c>
      <c r="HD568" s="339">
        <v>51484.1</v>
      </c>
      <c r="HE568" s="339">
        <v>0</v>
      </c>
      <c r="HF568" s="339">
        <v>0</v>
      </c>
      <c r="HG568" s="339">
        <v>10726.95</v>
      </c>
      <c r="HH568" s="339">
        <v>0</v>
      </c>
      <c r="HI568" s="339">
        <v>186133.8</v>
      </c>
      <c r="HJ568" s="339">
        <v>0</v>
      </c>
      <c r="HK568" s="339">
        <v>89430.35</v>
      </c>
      <c r="HL568" s="339">
        <v>0</v>
      </c>
      <c r="HM568" s="339">
        <v>0</v>
      </c>
      <c r="HN568" s="339">
        <v>0</v>
      </c>
      <c r="HO568" s="339">
        <v>0</v>
      </c>
      <c r="HP568" s="339">
        <v>39448.47</v>
      </c>
      <c r="HQ568" s="339">
        <v>0</v>
      </c>
      <c r="HR568" s="339">
        <v>0</v>
      </c>
      <c r="HS568" s="339">
        <v>0</v>
      </c>
      <c r="HT568" s="339">
        <v>0</v>
      </c>
      <c r="HU568" s="339">
        <v>0</v>
      </c>
      <c r="HV568" s="339">
        <v>0</v>
      </c>
      <c r="HW568" s="339">
        <v>0</v>
      </c>
      <c r="HX568" s="339">
        <v>0</v>
      </c>
      <c r="HY568" s="339">
        <v>176580.59</v>
      </c>
      <c r="HZ568" s="339">
        <v>0</v>
      </c>
      <c r="IA568" s="339">
        <v>0</v>
      </c>
      <c r="IB568" s="339">
        <v>30000</v>
      </c>
      <c r="IC568" s="339">
        <v>0</v>
      </c>
      <c r="ID568" s="339">
        <v>0</v>
      </c>
      <c r="IE568" s="339">
        <v>376136.1</v>
      </c>
      <c r="IF568" s="339">
        <v>1102</v>
      </c>
      <c r="IG568" s="339">
        <v>15949.3</v>
      </c>
      <c r="IH568" s="339">
        <v>0</v>
      </c>
      <c r="II568" s="339">
        <v>0</v>
      </c>
      <c r="IJ568" s="339">
        <v>0</v>
      </c>
      <c r="IK568" s="339">
        <v>0</v>
      </c>
      <c r="IL568" s="339">
        <v>0</v>
      </c>
      <c r="IM568" s="339">
        <v>0</v>
      </c>
      <c r="IN568" s="339">
        <v>51860.5</v>
      </c>
      <c r="IO568" s="339">
        <v>0</v>
      </c>
      <c r="IP568" s="339">
        <v>0</v>
      </c>
      <c r="IQ568" s="339">
        <v>0</v>
      </c>
      <c r="IR568" s="339">
        <v>0</v>
      </c>
      <c r="IS568" s="339">
        <v>0</v>
      </c>
      <c r="IT568" s="339">
        <v>0</v>
      </c>
      <c r="IU568" s="339">
        <v>0</v>
      </c>
      <c r="IV568" s="339">
        <v>0</v>
      </c>
      <c r="IW568" s="339">
        <v>0</v>
      </c>
      <c r="IX568" s="339">
        <v>0</v>
      </c>
      <c r="IY568" s="339">
        <v>0</v>
      </c>
      <c r="IZ568" s="339">
        <v>0</v>
      </c>
      <c r="JA568" s="339">
        <v>44627.9</v>
      </c>
      <c r="JB568" s="339">
        <v>0</v>
      </c>
      <c r="JC568" s="339">
        <v>0</v>
      </c>
      <c r="JD568" s="339">
        <v>0</v>
      </c>
      <c r="JE568" s="339">
        <v>0</v>
      </c>
      <c r="JF568" s="339">
        <v>0</v>
      </c>
      <c r="JG568" s="339">
        <v>0</v>
      </c>
      <c r="JH568" s="339">
        <v>0</v>
      </c>
      <c r="JI568" s="339">
        <v>0</v>
      </c>
      <c r="JJ568" s="339">
        <v>0</v>
      </c>
      <c r="JK568" s="339">
        <v>0</v>
      </c>
      <c r="JL568" s="339">
        <v>0</v>
      </c>
      <c r="JM568" s="339">
        <v>0</v>
      </c>
      <c r="JN568" s="339">
        <v>0</v>
      </c>
      <c r="JO568" s="339">
        <v>0</v>
      </c>
      <c r="JP568" s="339">
        <v>0</v>
      </c>
      <c r="JQ568" s="339">
        <v>0</v>
      </c>
      <c r="JR568" s="339">
        <v>0</v>
      </c>
      <c r="JS568" s="339">
        <v>0</v>
      </c>
      <c r="JT568" s="339">
        <v>0</v>
      </c>
      <c r="JU568" s="339">
        <v>9590.15</v>
      </c>
      <c r="JV568" s="339">
        <v>42398.5</v>
      </c>
      <c r="JW568" s="339">
        <v>17597.650000000001</v>
      </c>
      <c r="JX568" s="339">
        <v>0</v>
      </c>
      <c r="JY568" s="339">
        <v>0</v>
      </c>
      <c r="JZ568" s="339">
        <v>0</v>
      </c>
      <c r="KA568" s="339">
        <v>0</v>
      </c>
      <c r="KB568" s="339">
        <v>0</v>
      </c>
      <c r="KC568" s="339">
        <v>0</v>
      </c>
      <c r="KD568" s="339">
        <v>0</v>
      </c>
      <c r="KE568" s="339">
        <v>0</v>
      </c>
      <c r="KF568" s="339">
        <v>0</v>
      </c>
      <c r="KG568" s="339">
        <v>0</v>
      </c>
      <c r="KH568" s="339">
        <v>0</v>
      </c>
      <c r="KI568" s="339">
        <v>0</v>
      </c>
      <c r="KJ568" s="339">
        <v>0</v>
      </c>
      <c r="KK568" s="339">
        <v>0</v>
      </c>
      <c r="KL568" s="339">
        <v>0</v>
      </c>
      <c r="KM568" s="339">
        <v>14953.6</v>
      </c>
      <c r="KN568" s="339">
        <v>0</v>
      </c>
      <c r="KO568" s="339">
        <v>0</v>
      </c>
      <c r="KP568" s="339">
        <v>80699.25</v>
      </c>
      <c r="KQ568" s="339">
        <v>1516799.15</v>
      </c>
      <c r="KR568" s="339">
        <v>0</v>
      </c>
      <c r="KS568" s="339">
        <v>0</v>
      </c>
      <c r="KU568" s="312">
        <v>58</v>
      </c>
    </row>
    <row r="569" spans="1:307" x14ac:dyDescent="0.25">
      <c r="A569">
        <v>2023</v>
      </c>
      <c r="B569" t="s">
        <v>945</v>
      </c>
      <c r="C569" t="s">
        <v>960</v>
      </c>
      <c r="D569" t="s">
        <v>321</v>
      </c>
      <c r="E569" t="s">
        <v>780</v>
      </c>
      <c r="F569" s="339">
        <v>0</v>
      </c>
      <c r="G569" s="339">
        <v>0</v>
      </c>
      <c r="H569" s="339">
        <v>0</v>
      </c>
      <c r="I569" s="339">
        <v>0</v>
      </c>
      <c r="J569" s="339">
        <v>0</v>
      </c>
      <c r="K569" s="339">
        <v>0</v>
      </c>
      <c r="L569" s="339">
        <v>0</v>
      </c>
      <c r="M569" s="339">
        <v>0</v>
      </c>
      <c r="N569" s="339">
        <v>450167.85</v>
      </c>
      <c r="O569" s="339">
        <v>0</v>
      </c>
      <c r="P569" s="339">
        <v>0</v>
      </c>
      <c r="Q569" s="339">
        <v>42160.05</v>
      </c>
      <c r="R569" s="339">
        <v>0</v>
      </c>
      <c r="S569" s="339">
        <v>0</v>
      </c>
      <c r="T569" s="339">
        <v>0</v>
      </c>
      <c r="U569" s="339">
        <v>0</v>
      </c>
      <c r="V569" s="339">
        <v>2411131.58</v>
      </c>
      <c r="W569" s="339">
        <v>0</v>
      </c>
      <c r="X569" s="339">
        <v>44778.6</v>
      </c>
      <c r="Y569" s="339">
        <v>0</v>
      </c>
      <c r="Z569" s="339">
        <v>0</v>
      </c>
      <c r="AA569" s="339">
        <v>0</v>
      </c>
      <c r="AB569" s="339">
        <v>0</v>
      </c>
      <c r="AC569" s="339">
        <v>0</v>
      </c>
      <c r="AD569" s="339">
        <v>0</v>
      </c>
      <c r="AE569" s="339">
        <v>0</v>
      </c>
      <c r="AF569" s="339">
        <v>0</v>
      </c>
      <c r="AG569" s="339">
        <v>0</v>
      </c>
      <c r="AH569" s="339">
        <v>0</v>
      </c>
      <c r="AI569" s="339">
        <v>2013.35</v>
      </c>
      <c r="AJ569" s="339">
        <v>0</v>
      </c>
      <c r="AK569" s="339">
        <v>0</v>
      </c>
      <c r="AL569" s="339">
        <v>274704.19</v>
      </c>
      <c r="AM569" s="339">
        <v>0</v>
      </c>
      <c r="AN569" s="339">
        <v>0</v>
      </c>
      <c r="AO569" s="339">
        <v>0</v>
      </c>
      <c r="AP569" s="339">
        <v>0</v>
      </c>
      <c r="AQ569" s="339">
        <v>0</v>
      </c>
      <c r="AR569" s="339">
        <v>0</v>
      </c>
      <c r="AS569" s="339">
        <v>0</v>
      </c>
      <c r="AT569" s="339">
        <v>1</v>
      </c>
      <c r="AU569" s="339">
        <v>0</v>
      </c>
      <c r="AV569" s="339">
        <v>0</v>
      </c>
      <c r="AW569" s="339">
        <v>947330.8</v>
      </c>
      <c r="AX569" s="339">
        <v>0</v>
      </c>
      <c r="AY569" s="339">
        <v>0</v>
      </c>
      <c r="AZ569" s="339">
        <v>0</v>
      </c>
      <c r="BA569" s="339">
        <v>0</v>
      </c>
      <c r="BB569" s="339">
        <v>0</v>
      </c>
      <c r="BC569" s="339">
        <v>0</v>
      </c>
      <c r="BD569" s="339">
        <v>207115.3</v>
      </c>
      <c r="BE569" s="339">
        <v>0</v>
      </c>
      <c r="BF569" s="339">
        <v>0</v>
      </c>
      <c r="BG569" s="339">
        <v>0</v>
      </c>
      <c r="BH569" s="339">
        <v>0</v>
      </c>
      <c r="BI569" s="339">
        <v>1145367.7</v>
      </c>
      <c r="BJ569" s="339">
        <v>0</v>
      </c>
      <c r="BK569" s="339">
        <v>0</v>
      </c>
      <c r="BL569" s="339">
        <v>0</v>
      </c>
      <c r="BM569" s="339">
        <v>0</v>
      </c>
      <c r="BN569" s="339">
        <v>0</v>
      </c>
      <c r="BO569" s="339">
        <v>0</v>
      </c>
      <c r="BP569" s="339">
        <v>0</v>
      </c>
      <c r="BQ569" s="339">
        <v>0</v>
      </c>
      <c r="BR569" s="339">
        <v>0</v>
      </c>
      <c r="BS569" s="339">
        <v>58031.8</v>
      </c>
      <c r="BT569" s="339">
        <v>0</v>
      </c>
      <c r="BU569" s="339">
        <v>0</v>
      </c>
      <c r="BV569" s="339">
        <v>7400.75</v>
      </c>
      <c r="BW569" s="339">
        <v>224405.6</v>
      </c>
      <c r="BX569" s="339">
        <v>0</v>
      </c>
      <c r="BY569" s="339">
        <v>0</v>
      </c>
      <c r="BZ569" s="339">
        <v>0</v>
      </c>
      <c r="CA569" s="339">
        <v>3038.1</v>
      </c>
      <c r="CB569" s="339">
        <v>0</v>
      </c>
      <c r="CC569" s="339">
        <v>0</v>
      </c>
      <c r="CD569" s="339">
        <v>43005.3</v>
      </c>
      <c r="CE569" s="339">
        <v>0</v>
      </c>
      <c r="CF569" s="339">
        <v>0</v>
      </c>
      <c r="CG569" s="339">
        <v>0</v>
      </c>
      <c r="CH569" s="339">
        <v>0</v>
      </c>
      <c r="CI569" s="339">
        <v>196686.5</v>
      </c>
      <c r="CJ569" s="339">
        <v>0</v>
      </c>
      <c r="CK569" s="339">
        <v>0</v>
      </c>
      <c r="CL569" s="339">
        <v>0</v>
      </c>
      <c r="CM569" s="339">
        <v>0</v>
      </c>
      <c r="CN569" s="339">
        <v>0</v>
      </c>
      <c r="CO569" s="339">
        <v>0</v>
      </c>
      <c r="CP569" s="339">
        <v>0</v>
      </c>
      <c r="CQ569" s="339">
        <v>0</v>
      </c>
      <c r="CR569" s="339">
        <v>0</v>
      </c>
      <c r="CS569" s="339">
        <v>0</v>
      </c>
      <c r="CT569" s="339">
        <v>0</v>
      </c>
      <c r="CU569" s="339">
        <v>0</v>
      </c>
      <c r="CV569" s="339">
        <v>0</v>
      </c>
      <c r="CW569" s="339">
        <v>0</v>
      </c>
      <c r="CX569" s="339">
        <v>0</v>
      </c>
      <c r="CY569" s="339">
        <v>0</v>
      </c>
      <c r="CZ569" s="339">
        <v>0</v>
      </c>
      <c r="DA569" s="339">
        <v>0</v>
      </c>
      <c r="DB569" s="339">
        <v>0</v>
      </c>
      <c r="DC569" s="339">
        <v>0</v>
      </c>
      <c r="DD569" s="339">
        <v>255897.29</v>
      </c>
      <c r="DE569" s="339">
        <v>0</v>
      </c>
      <c r="DF569" s="339">
        <v>0</v>
      </c>
      <c r="DG569" s="339">
        <v>0</v>
      </c>
      <c r="DH569" s="339">
        <v>0</v>
      </c>
      <c r="DI569" s="339">
        <v>0</v>
      </c>
      <c r="DJ569" s="339">
        <v>0</v>
      </c>
      <c r="DK569" s="339">
        <v>0</v>
      </c>
      <c r="DL569" s="339">
        <v>40874.58</v>
      </c>
      <c r="DM569" s="339">
        <v>0</v>
      </c>
      <c r="DN569" s="339">
        <v>0</v>
      </c>
      <c r="DO569" s="339">
        <v>0</v>
      </c>
      <c r="DP569" s="339">
        <v>0</v>
      </c>
      <c r="DQ569" s="339">
        <v>0</v>
      </c>
      <c r="DR569" s="339">
        <v>0</v>
      </c>
      <c r="DS569" s="339">
        <v>150549.20000000001</v>
      </c>
      <c r="DT569" s="339">
        <v>0</v>
      </c>
      <c r="DU569" s="339">
        <v>0</v>
      </c>
      <c r="DV569" s="339">
        <v>0</v>
      </c>
      <c r="DW569" s="339">
        <v>0</v>
      </c>
      <c r="DX569" s="339">
        <v>0</v>
      </c>
      <c r="DY569" s="339">
        <v>49449.35</v>
      </c>
      <c r="DZ569" s="339">
        <v>0</v>
      </c>
      <c r="EA569" s="339">
        <v>0</v>
      </c>
      <c r="EB569" s="339">
        <v>0</v>
      </c>
      <c r="EC569" s="339">
        <v>0</v>
      </c>
      <c r="ED569" s="339">
        <v>0</v>
      </c>
      <c r="EE569" s="339">
        <v>0</v>
      </c>
      <c r="EF569" s="339">
        <v>0</v>
      </c>
      <c r="EG569" s="339">
        <v>0</v>
      </c>
      <c r="EH569" s="339">
        <v>0</v>
      </c>
      <c r="EI569" s="339">
        <v>109964.26</v>
      </c>
      <c r="EJ569" s="339">
        <v>0</v>
      </c>
      <c r="EK569" s="339">
        <v>0</v>
      </c>
      <c r="EL569" s="339">
        <v>0</v>
      </c>
      <c r="EM569" s="339">
        <v>0</v>
      </c>
      <c r="EN569" s="339">
        <v>0</v>
      </c>
      <c r="EO569" s="339">
        <v>0</v>
      </c>
      <c r="EP569" s="339">
        <v>0</v>
      </c>
      <c r="EQ569" s="339">
        <v>0</v>
      </c>
      <c r="ER569" s="339">
        <v>0</v>
      </c>
      <c r="ES569" s="339">
        <v>0</v>
      </c>
      <c r="ET569" s="339">
        <v>0</v>
      </c>
      <c r="EU569" s="339">
        <v>0</v>
      </c>
      <c r="EV569" s="339">
        <v>0</v>
      </c>
      <c r="EW569" s="339">
        <v>0</v>
      </c>
      <c r="EX569" s="339">
        <v>61791.5</v>
      </c>
      <c r="EY569" s="339">
        <v>259897.8</v>
      </c>
      <c r="EZ569" s="339">
        <v>0</v>
      </c>
      <c r="FA569" s="339">
        <v>0</v>
      </c>
      <c r="FB569" s="339">
        <v>0</v>
      </c>
      <c r="FC569" s="339">
        <v>0</v>
      </c>
      <c r="FD569" s="339">
        <v>0</v>
      </c>
      <c r="FE569" s="339">
        <v>0</v>
      </c>
      <c r="FF569" s="339">
        <v>0</v>
      </c>
      <c r="FG569" s="339">
        <v>0</v>
      </c>
      <c r="FH569" s="339">
        <v>1105690.8400000001</v>
      </c>
      <c r="FI569" s="339">
        <v>0</v>
      </c>
      <c r="FJ569" s="339">
        <v>0</v>
      </c>
      <c r="FK569" s="339">
        <v>0</v>
      </c>
      <c r="FL569" s="339">
        <v>0</v>
      </c>
      <c r="FM569" s="339">
        <v>0</v>
      </c>
      <c r="FN569" s="339">
        <v>0</v>
      </c>
      <c r="FO569" s="339">
        <v>26446.75</v>
      </c>
      <c r="FP569" s="339">
        <v>0</v>
      </c>
      <c r="FQ569" s="339">
        <v>0</v>
      </c>
      <c r="FR569" s="339">
        <v>3510</v>
      </c>
      <c r="FS569" s="339">
        <v>0</v>
      </c>
      <c r="FT569" s="339">
        <v>39357.300000000003</v>
      </c>
      <c r="FU569" s="339">
        <v>0</v>
      </c>
      <c r="FV569" s="339">
        <v>0</v>
      </c>
      <c r="FW569" s="339">
        <v>0</v>
      </c>
      <c r="FX569" s="339">
        <v>0</v>
      </c>
      <c r="FY569" s="339">
        <v>0</v>
      </c>
      <c r="FZ569" s="339">
        <v>0</v>
      </c>
      <c r="GA569" s="339">
        <v>0</v>
      </c>
      <c r="GB569" s="339">
        <v>0</v>
      </c>
      <c r="GC569" s="339">
        <v>0</v>
      </c>
      <c r="GD569" s="339">
        <v>0</v>
      </c>
      <c r="GE569" s="339">
        <v>0</v>
      </c>
      <c r="GF569" s="339">
        <v>128289.7</v>
      </c>
      <c r="GG569" s="339">
        <v>0</v>
      </c>
      <c r="GH569" s="339">
        <v>0</v>
      </c>
      <c r="GI569" s="339">
        <v>24000</v>
      </c>
      <c r="GJ569" s="339">
        <v>0</v>
      </c>
      <c r="GK569" s="339">
        <v>62687.4</v>
      </c>
      <c r="GL569" s="339">
        <v>0</v>
      </c>
      <c r="GM569" s="339">
        <v>0</v>
      </c>
      <c r="GN569" s="339">
        <v>0</v>
      </c>
      <c r="GO569" s="339">
        <v>0</v>
      </c>
      <c r="GP569" s="339">
        <v>0</v>
      </c>
      <c r="GQ569" s="339">
        <v>0</v>
      </c>
      <c r="GR569" s="339">
        <v>0</v>
      </c>
      <c r="GS569" s="339">
        <v>0</v>
      </c>
      <c r="GT569" s="339">
        <v>63904.19</v>
      </c>
      <c r="GU569" s="339">
        <v>4793.95</v>
      </c>
      <c r="GV569" s="339">
        <v>7798.45</v>
      </c>
      <c r="GW569" s="339">
        <v>0</v>
      </c>
      <c r="GX569" s="339">
        <v>0</v>
      </c>
      <c r="GY569" s="339">
        <v>0</v>
      </c>
      <c r="GZ569" s="339">
        <v>0</v>
      </c>
      <c r="HA569" s="339">
        <v>0</v>
      </c>
      <c r="HB569" s="339">
        <v>0</v>
      </c>
      <c r="HC569" s="339">
        <v>0</v>
      </c>
      <c r="HD569" s="339">
        <v>51484.1</v>
      </c>
      <c r="HE569" s="339">
        <v>0</v>
      </c>
      <c r="HF569" s="339">
        <v>0</v>
      </c>
      <c r="HG569" s="339">
        <v>10726.95</v>
      </c>
      <c r="HH569" s="339">
        <v>0</v>
      </c>
      <c r="HI569" s="339">
        <v>186133.8</v>
      </c>
      <c r="HJ569" s="339">
        <v>0</v>
      </c>
      <c r="HK569" s="339">
        <v>89430.35</v>
      </c>
      <c r="HL569" s="339">
        <v>0</v>
      </c>
      <c r="HM569" s="339">
        <v>0</v>
      </c>
      <c r="HN569" s="339">
        <v>0</v>
      </c>
      <c r="HO569" s="339">
        <v>0</v>
      </c>
      <c r="HP569" s="339">
        <v>39448.47</v>
      </c>
      <c r="HQ569" s="339">
        <v>0</v>
      </c>
      <c r="HR569" s="339">
        <v>0</v>
      </c>
      <c r="HS569" s="339">
        <v>0</v>
      </c>
      <c r="HT569" s="339">
        <v>0</v>
      </c>
      <c r="HU569" s="339">
        <v>0</v>
      </c>
      <c r="HV569" s="339">
        <v>0</v>
      </c>
      <c r="HW569" s="339">
        <v>0</v>
      </c>
      <c r="HX569" s="339">
        <v>0</v>
      </c>
      <c r="HY569" s="339">
        <v>176580.59</v>
      </c>
      <c r="HZ569" s="339">
        <v>0</v>
      </c>
      <c r="IA569" s="339">
        <v>0</v>
      </c>
      <c r="IB569" s="339">
        <v>30000</v>
      </c>
      <c r="IC569" s="339">
        <v>0</v>
      </c>
      <c r="ID569" s="339">
        <v>0</v>
      </c>
      <c r="IE569" s="339">
        <v>376136.1</v>
      </c>
      <c r="IF569" s="339">
        <v>1102</v>
      </c>
      <c r="IG569" s="339">
        <v>15949.3</v>
      </c>
      <c r="IH569" s="339">
        <v>0</v>
      </c>
      <c r="II569" s="339">
        <v>0</v>
      </c>
      <c r="IJ569" s="339">
        <v>0</v>
      </c>
      <c r="IK569" s="339">
        <v>0</v>
      </c>
      <c r="IL569" s="339">
        <v>0</v>
      </c>
      <c r="IM569" s="339">
        <v>0</v>
      </c>
      <c r="IN569" s="339">
        <v>51860.5</v>
      </c>
      <c r="IO569" s="339">
        <v>0</v>
      </c>
      <c r="IP569" s="339">
        <v>0</v>
      </c>
      <c r="IQ569" s="339">
        <v>0</v>
      </c>
      <c r="IR569" s="339">
        <v>0</v>
      </c>
      <c r="IS569" s="339">
        <v>0</v>
      </c>
      <c r="IT569" s="339">
        <v>0</v>
      </c>
      <c r="IU569" s="339">
        <v>0</v>
      </c>
      <c r="IV569" s="339">
        <v>0</v>
      </c>
      <c r="IW569" s="339">
        <v>0</v>
      </c>
      <c r="IX569" s="339">
        <v>0</v>
      </c>
      <c r="IY569" s="339">
        <v>0</v>
      </c>
      <c r="IZ569" s="339">
        <v>0</v>
      </c>
      <c r="JA569" s="339">
        <v>44627.9</v>
      </c>
      <c r="JB569" s="339">
        <v>0</v>
      </c>
      <c r="JC569" s="339">
        <v>0</v>
      </c>
      <c r="JD569" s="339">
        <v>0</v>
      </c>
      <c r="JE569" s="339">
        <v>0</v>
      </c>
      <c r="JF569" s="339">
        <v>0</v>
      </c>
      <c r="JG569" s="339">
        <v>0</v>
      </c>
      <c r="JH569" s="339">
        <v>0</v>
      </c>
      <c r="JI569" s="339">
        <v>0</v>
      </c>
      <c r="JJ569" s="339">
        <v>0</v>
      </c>
      <c r="JK569" s="339">
        <v>0</v>
      </c>
      <c r="JL569" s="339">
        <v>0</v>
      </c>
      <c r="JM569" s="339">
        <v>0</v>
      </c>
      <c r="JN569" s="339">
        <v>0</v>
      </c>
      <c r="JO569" s="339">
        <v>0</v>
      </c>
      <c r="JP569" s="339">
        <v>0</v>
      </c>
      <c r="JQ569" s="339">
        <v>0</v>
      </c>
      <c r="JR569" s="339">
        <v>0</v>
      </c>
      <c r="JS569" s="339">
        <v>0</v>
      </c>
      <c r="JT569" s="339">
        <v>0</v>
      </c>
      <c r="JU569" s="339">
        <v>9590.15</v>
      </c>
      <c r="JV569" s="339">
        <v>42398.5</v>
      </c>
      <c r="JW569" s="339">
        <v>17597.650000000001</v>
      </c>
      <c r="JX569" s="339">
        <v>0</v>
      </c>
      <c r="JY569" s="339">
        <v>0</v>
      </c>
      <c r="JZ569" s="339">
        <v>0</v>
      </c>
      <c r="KA569" s="339">
        <v>0</v>
      </c>
      <c r="KB569" s="339">
        <v>0</v>
      </c>
      <c r="KC569" s="339">
        <v>0</v>
      </c>
      <c r="KD569" s="339">
        <v>0</v>
      </c>
      <c r="KE569" s="339">
        <v>0</v>
      </c>
      <c r="KF569" s="339">
        <v>0</v>
      </c>
      <c r="KG569" s="339">
        <v>0</v>
      </c>
      <c r="KH569" s="339">
        <v>0</v>
      </c>
      <c r="KI569" s="339">
        <v>0</v>
      </c>
      <c r="KJ569" s="339">
        <v>0</v>
      </c>
      <c r="KK569" s="339">
        <v>0</v>
      </c>
      <c r="KL569" s="339">
        <v>0</v>
      </c>
      <c r="KM569" s="339">
        <v>14953.6</v>
      </c>
      <c r="KN569" s="339">
        <v>0</v>
      </c>
      <c r="KO569" s="339">
        <v>0</v>
      </c>
      <c r="KP569" s="339">
        <v>80699.25</v>
      </c>
      <c r="KQ569" s="339">
        <v>1516799.15</v>
      </c>
      <c r="KR569" s="339">
        <v>0</v>
      </c>
      <c r="KS569" s="339">
        <v>0</v>
      </c>
      <c r="KU569" s="338" t="s">
        <v>944</v>
      </c>
    </row>
    <row r="570" spans="1:307" x14ac:dyDescent="0.25">
      <c r="A570">
        <v>2023</v>
      </c>
      <c r="B570" t="s">
        <v>945</v>
      </c>
      <c r="C570" t="s">
        <v>321</v>
      </c>
      <c r="D570"/>
      <c r="E570" t="s">
        <v>780</v>
      </c>
      <c r="F570" s="339">
        <v>169851.85</v>
      </c>
      <c r="G570" s="339">
        <v>175728.4</v>
      </c>
      <c r="H570" s="339">
        <v>11781670.23</v>
      </c>
      <c r="I570" s="339">
        <v>149352.9</v>
      </c>
      <c r="J570" s="339">
        <v>8500</v>
      </c>
      <c r="K570" s="339">
        <v>299079.40000000002</v>
      </c>
      <c r="L570" s="339">
        <v>1391193.55</v>
      </c>
      <c r="M570" s="339">
        <v>0</v>
      </c>
      <c r="N570" s="339">
        <v>1658116.42</v>
      </c>
      <c r="O570" s="339">
        <v>6206028.1799999997</v>
      </c>
      <c r="P570" s="339">
        <v>1834725.03</v>
      </c>
      <c r="Q570" s="339">
        <v>286097.90000000002</v>
      </c>
      <c r="R570" s="339">
        <v>1634.8</v>
      </c>
      <c r="S570" s="339">
        <v>793317.82</v>
      </c>
      <c r="T570" s="339">
        <v>303438.65999999997</v>
      </c>
      <c r="U570" s="339">
        <v>1556776.82</v>
      </c>
      <c r="V570" s="339">
        <v>2531682.33</v>
      </c>
      <c r="W570" s="339">
        <v>87952</v>
      </c>
      <c r="X570" s="339">
        <v>667016.85</v>
      </c>
      <c r="Y570" s="339">
        <v>142100.35</v>
      </c>
      <c r="Z570" s="339">
        <v>599580.69999999995</v>
      </c>
      <c r="AA570" s="339">
        <v>6271296.7000000002</v>
      </c>
      <c r="AB570" s="339">
        <v>435084.41</v>
      </c>
      <c r="AC570" s="339">
        <v>0</v>
      </c>
      <c r="AD570" s="339">
        <v>9570049.9900000002</v>
      </c>
      <c r="AE570" s="339">
        <v>60341.9</v>
      </c>
      <c r="AF570" s="339">
        <v>0</v>
      </c>
      <c r="AG570" s="339">
        <v>102430.05</v>
      </c>
      <c r="AH570" s="339">
        <v>1317609.29</v>
      </c>
      <c r="AI570" s="339">
        <v>255658.4</v>
      </c>
      <c r="AJ570" s="339">
        <v>765528.35</v>
      </c>
      <c r="AK570" s="339">
        <v>0</v>
      </c>
      <c r="AL570" s="339">
        <v>2178813.9</v>
      </c>
      <c r="AM570" s="339">
        <v>164213.1</v>
      </c>
      <c r="AN570" s="339">
        <v>199547</v>
      </c>
      <c r="AO570" s="339">
        <v>0</v>
      </c>
      <c r="AP570" s="339">
        <v>158315</v>
      </c>
      <c r="AQ570" s="339">
        <v>22822.5</v>
      </c>
      <c r="AR570" s="339">
        <v>497651.25</v>
      </c>
      <c r="AS570" s="339">
        <v>92984.9</v>
      </c>
      <c r="AT570" s="339">
        <v>112835.35</v>
      </c>
      <c r="AU570" s="339">
        <v>135648.89000000001</v>
      </c>
      <c r="AV570" s="339">
        <v>5709.8</v>
      </c>
      <c r="AW570" s="339">
        <v>11887509.07</v>
      </c>
      <c r="AX570" s="339">
        <v>322991.82</v>
      </c>
      <c r="AY570" s="339">
        <v>774037.7</v>
      </c>
      <c r="AZ570" s="339">
        <v>2017124.01</v>
      </c>
      <c r="BA570" s="339">
        <v>24680.5</v>
      </c>
      <c r="BB570" s="339">
        <v>136734.95000000001</v>
      </c>
      <c r="BC570" s="339">
        <v>2312359.0099999998</v>
      </c>
      <c r="BD570" s="339">
        <v>3992697.55</v>
      </c>
      <c r="BE570" s="339">
        <v>484614.7</v>
      </c>
      <c r="BF570" s="339">
        <v>227873.4</v>
      </c>
      <c r="BG570" s="339">
        <v>91192.8</v>
      </c>
      <c r="BH570" s="339">
        <v>0</v>
      </c>
      <c r="BI570" s="339">
        <v>9815240.1999999993</v>
      </c>
      <c r="BJ570" s="339">
        <v>144328.82</v>
      </c>
      <c r="BK570" s="339">
        <v>3410998.17</v>
      </c>
      <c r="BL570" s="339">
        <v>51110.35</v>
      </c>
      <c r="BM570" s="339">
        <v>443721.61</v>
      </c>
      <c r="BN570" s="339">
        <v>2166895.9300000002</v>
      </c>
      <c r="BO570" s="339">
        <v>1012952.37</v>
      </c>
      <c r="BP570" s="339">
        <v>57689.68</v>
      </c>
      <c r="BQ570" s="339">
        <v>86061.15</v>
      </c>
      <c r="BR570" s="339">
        <v>126782.63</v>
      </c>
      <c r="BS570" s="339">
        <v>426483.98</v>
      </c>
      <c r="BT570" s="339">
        <v>88908.800000000003</v>
      </c>
      <c r="BU570" s="339">
        <v>0</v>
      </c>
      <c r="BV570" s="339">
        <v>1868693.7</v>
      </c>
      <c r="BW570" s="339">
        <v>674082.25</v>
      </c>
      <c r="BX570" s="339">
        <v>551881.4</v>
      </c>
      <c r="BY570" s="339">
        <v>1808987.07</v>
      </c>
      <c r="BZ570" s="339">
        <v>616524.65</v>
      </c>
      <c r="CA570" s="339">
        <v>142002.70000000001</v>
      </c>
      <c r="CB570" s="339">
        <v>18054.52</v>
      </c>
      <c r="CC570" s="339">
        <v>1472107.77</v>
      </c>
      <c r="CD570" s="339">
        <v>803258.32</v>
      </c>
      <c r="CE570" s="339">
        <v>2175160.7999999998</v>
      </c>
      <c r="CF570" s="339">
        <v>615830.55000000005</v>
      </c>
      <c r="CG570" s="339">
        <v>293596.40000000002</v>
      </c>
      <c r="CH570" s="339">
        <v>65150.75</v>
      </c>
      <c r="CI570" s="339">
        <v>16486002.65</v>
      </c>
      <c r="CJ570" s="339">
        <v>537699.9</v>
      </c>
      <c r="CK570" s="339">
        <v>0</v>
      </c>
      <c r="CL570" s="339">
        <v>260459</v>
      </c>
      <c r="CM570" s="339">
        <v>0</v>
      </c>
      <c r="CN570" s="339">
        <v>5023200.45</v>
      </c>
      <c r="CO570" s="339">
        <v>1205064.3</v>
      </c>
      <c r="CP570" s="339">
        <v>188966.7</v>
      </c>
      <c r="CQ570" s="339">
        <v>3999866.19</v>
      </c>
      <c r="CR570" s="339">
        <v>0</v>
      </c>
      <c r="CS570" s="339">
        <v>289422.37</v>
      </c>
      <c r="CT570" s="339">
        <v>1138106.3</v>
      </c>
      <c r="CU570" s="339">
        <v>60295.9</v>
      </c>
      <c r="CV570" s="339">
        <v>0</v>
      </c>
      <c r="CW570" s="339">
        <v>684032.66</v>
      </c>
      <c r="CX570" s="339">
        <v>332233.63</v>
      </c>
      <c r="CY570" s="339">
        <v>319723.84999999998</v>
      </c>
      <c r="CZ570" s="339">
        <v>3354120.75</v>
      </c>
      <c r="DA570" s="339">
        <v>2037056.72</v>
      </c>
      <c r="DB570" s="339">
        <v>4468310.2300000004</v>
      </c>
      <c r="DC570" s="339">
        <v>2188112.0499999998</v>
      </c>
      <c r="DD570" s="339">
        <v>2569694.7400000002</v>
      </c>
      <c r="DE570" s="339">
        <v>14376730.470000001</v>
      </c>
      <c r="DF570" s="339">
        <v>291669.31</v>
      </c>
      <c r="DG570" s="339">
        <v>141105.98000000001</v>
      </c>
      <c r="DH570" s="339">
        <v>2513939.2799999998</v>
      </c>
      <c r="DI570" s="339">
        <v>236998.85</v>
      </c>
      <c r="DJ570" s="339">
        <v>3256475.56</v>
      </c>
      <c r="DK570" s="339">
        <v>708960.59</v>
      </c>
      <c r="DL570" s="339">
        <v>90698.28</v>
      </c>
      <c r="DM570" s="339">
        <v>5881402.8600000003</v>
      </c>
      <c r="DN570" s="339">
        <v>36659.050000000003</v>
      </c>
      <c r="DO570" s="339">
        <v>1250</v>
      </c>
      <c r="DP570" s="339">
        <v>22023.15</v>
      </c>
      <c r="DQ570" s="339">
        <v>3747.95</v>
      </c>
      <c r="DR570" s="339">
        <v>2231301.02</v>
      </c>
      <c r="DS570" s="339">
        <v>370341.55</v>
      </c>
      <c r="DT570" s="339">
        <v>2821458.58</v>
      </c>
      <c r="DU570" s="339">
        <v>1021794.46</v>
      </c>
      <c r="DV570" s="339">
        <v>136053.15</v>
      </c>
      <c r="DW570" s="339">
        <v>306308.15000000002</v>
      </c>
      <c r="DX570" s="339">
        <v>2519882.25</v>
      </c>
      <c r="DY570" s="339">
        <v>199154.81</v>
      </c>
      <c r="DZ570" s="339">
        <v>386064.35</v>
      </c>
      <c r="EA570" s="339">
        <v>11327294.6</v>
      </c>
      <c r="EB570" s="339">
        <v>676231.7</v>
      </c>
      <c r="EC570" s="339">
        <v>462376.11</v>
      </c>
      <c r="ED570" s="339">
        <v>0</v>
      </c>
      <c r="EE570" s="339">
        <v>871508.13</v>
      </c>
      <c r="EF570" s="339">
        <v>0</v>
      </c>
      <c r="EG570" s="339">
        <v>2559612.2000000002</v>
      </c>
      <c r="EH570" s="339">
        <v>0</v>
      </c>
      <c r="EI570" s="339">
        <v>869171.35</v>
      </c>
      <c r="EJ570" s="339">
        <v>628772.14</v>
      </c>
      <c r="EK570" s="339">
        <v>220425.32</v>
      </c>
      <c r="EL570" s="339">
        <v>237944.55</v>
      </c>
      <c r="EM570" s="339">
        <v>1148765.46</v>
      </c>
      <c r="EN570" s="339">
        <v>142672.95000000001</v>
      </c>
      <c r="EO570" s="339">
        <v>1278614.8799999999</v>
      </c>
      <c r="EP570" s="339">
        <v>562559.19999999995</v>
      </c>
      <c r="EQ570" s="339">
        <v>617970.41</v>
      </c>
      <c r="ER570" s="339">
        <v>1097940.3899999999</v>
      </c>
      <c r="ES570" s="339">
        <v>0</v>
      </c>
      <c r="ET570" s="339">
        <v>802235.45</v>
      </c>
      <c r="EU570" s="339">
        <v>16980.25</v>
      </c>
      <c r="EV570" s="339">
        <v>9850.68</v>
      </c>
      <c r="EW570" s="339">
        <v>2888882.12</v>
      </c>
      <c r="EX570" s="339">
        <v>956045.35</v>
      </c>
      <c r="EY570" s="339">
        <v>5075121.2300000004</v>
      </c>
      <c r="EZ570" s="339">
        <v>170095607.03999999</v>
      </c>
      <c r="FA570" s="339">
        <v>2364343.7200000002</v>
      </c>
      <c r="FB570" s="339">
        <v>526623.69999999995</v>
      </c>
      <c r="FC570" s="339">
        <v>4094372.59</v>
      </c>
      <c r="FD570" s="339">
        <v>320560.55</v>
      </c>
      <c r="FE570" s="339">
        <v>9759642.2899999991</v>
      </c>
      <c r="FF570" s="339">
        <v>79502.5</v>
      </c>
      <c r="FG570" s="339">
        <v>139257.87</v>
      </c>
      <c r="FH570" s="339">
        <v>2788091.9</v>
      </c>
      <c r="FI570" s="339">
        <v>0</v>
      </c>
      <c r="FJ570" s="339">
        <v>1467865.32</v>
      </c>
      <c r="FK570" s="339">
        <v>107546.13</v>
      </c>
      <c r="FL570" s="339">
        <v>0</v>
      </c>
      <c r="FM570" s="339">
        <v>2042770.82</v>
      </c>
      <c r="FN570" s="339">
        <v>122990.5</v>
      </c>
      <c r="FO570" s="339">
        <v>405238.73</v>
      </c>
      <c r="FP570" s="339">
        <v>0</v>
      </c>
      <c r="FQ570" s="339">
        <v>0</v>
      </c>
      <c r="FR570" s="339">
        <v>8454582.6199999992</v>
      </c>
      <c r="FS570" s="339">
        <v>87532.71</v>
      </c>
      <c r="FT570" s="339">
        <v>112634.85</v>
      </c>
      <c r="FU570" s="339">
        <v>53689.599999999999</v>
      </c>
      <c r="FV570" s="339">
        <v>1535096.75</v>
      </c>
      <c r="FW570" s="339">
        <v>3279.05</v>
      </c>
      <c r="FX570" s="339">
        <v>2584.8000000000002</v>
      </c>
      <c r="FY570" s="339">
        <v>3251966.54</v>
      </c>
      <c r="FZ570" s="339">
        <v>66763.17</v>
      </c>
      <c r="GA570" s="339">
        <v>250654.05</v>
      </c>
      <c r="GB570" s="339">
        <v>250166.1</v>
      </c>
      <c r="GC570" s="339">
        <v>0</v>
      </c>
      <c r="GD570" s="339">
        <v>837068.91</v>
      </c>
      <c r="GE570" s="339">
        <v>672852.16</v>
      </c>
      <c r="GF570" s="339">
        <v>148127.70000000001</v>
      </c>
      <c r="GG570" s="339">
        <v>1774679.5</v>
      </c>
      <c r="GH570" s="339">
        <v>86986.65</v>
      </c>
      <c r="GI570" s="339">
        <v>778763.21</v>
      </c>
      <c r="GJ570" s="339">
        <v>1559572.2</v>
      </c>
      <c r="GK570" s="339">
        <v>7922438.54</v>
      </c>
      <c r="GL570" s="339">
        <v>163726.45000000001</v>
      </c>
      <c r="GM570" s="339">
        <v>23755249.989999998</v>
      </c>
      <c r="GN570" s="339">
        <v>3482</v>
      </c>
      <c r="GO570" s="339">
        <v>2980444.19</v>
      </c>
      <c r="GP570" s="339">
        <v>25996.5</v>
      </c>
      <c r="GQ570" s="339">
        <v>17960.3</v>
      </c>
      <c r="GR570" s="339">
        <v>1048577.44</v>
      </c>
      <c r="GS570" s="339">
        <v>23920544.629999999</v>
      </c>
      <c r="GT570" s="339">
        <v>89540.69</v>
      </c>
      <c r="GU570" s="339">
        <v>14195162.199999999</v>
      </c>
      <c r="GV570" s="339">
        <v>102209.55</v>
      </c>
      <c r="GW570" s="339">
        <v>185020</v>
      </c>
      <c r="GX570" s="339">
        <v>6713020.0999999996</v>
      </c>
      <c r="GY570" s="339">
        <v>379513</v>
      </c>
      <c r="GZ570" s="339">
        <v>1730676.14</v>
      </c>
      <c r="HA570" s="339">
        <v>1378585.05</v>
      </c>
      <c r="HB570" s="339">
        <v>0</v>
      </c>
      <c r="HC570" s="339">
        <v>5040209.12</v>
      </c>
      <c r="HD570" s="339">
        <v>51484.1</v>
      </c>
      <c r="HE570" s="339">
        <v>94256.9</v>
      </c>
      <c r="HF570" s="339">
        <v>27537.7</v>
      </c>
      <c r="HG570" s="339">
        <v>10726.95</v>
      </c>
      <c r="HH570" s="339">
        <v>7495323.3600000003</v>
      </c>
      <c r="HI570" s="339">
        <v>625726.15</v>
      </c>
      <c r="HJ570" s="339">
        <v>219965.2</v>
      </c>
      <c r="HK570" s="339">
        <v>221953.65</v>
      </c>
      <c r="HL570" s="339">
        <v>369519.35</v>
      </c>
      <c r="HM570" s="339">
        <v>438780.2</v>
      </c>
      <c r="HN570" s="339">
        <v>22637.3</v>
      </c>
      <c r="HO570" s="339">
        <v>1288233.56</v>
      </c>
      <c r="HP570" s="339">
        <v>1813693.94</v>
      </c>
      <c r="HQ570" s="339">
        <v>15318.5</v>
      </c>
      <c r="HR570" s="339">
        <v>605243.17000000004</v>
      </c>
      <c r="HS570" s="339">
        <v>37968.800000000003</v>
      </c>
      <c r="HT570" s="339">
        <v>7904471.1600000001</v>
      </c>
      <c r="HU570" s="339">
        <v>8000</v>
      </c>
      <c r="HV570" s="339">
        <v>2881718.33</v>
      </c>
      <c r="HW570" s="339">
        <v>22887513.289999999</v>
      </c>
      <c r="HX570" s="339">
        <v>36168.65</v>
      </c>
      <c r="HY570" s="339">
        <v>8842825.4100000001</v>
      </c>
      <c r="HZ570" s="339">
        <v>249159.24</v>
      </c>
      <c r="IA570" s="339">
        <v>282179.15000000002</v>
      </c>
      <c r="IB570" s="339">
        <v>1234676.54</v>
      </c>
      <c r="IC570" s="339">
        <v>3106004.57</v>
      </c>
      <c r="ID570" s="339">
        <v>169135.8</v>
      </c>
      <c r="IE570" s="339">
        <v>2709809.7</v>
      </c>
      <c r="IF570" s="339">
        <v>62461.7</v>
      </c>
      <c r="IG570" s="339">
        <v>845236</v>
      </c>
      <c r="IH570" s="339">
        <v>0</v>
      </c>
      <c r="II570" s="339">
        <v>539333.76</v>
      </c>
      <c r="IJ570" s="339">
        <v>1421945.14</v>
      </c>
      <c r="IK570" s="339">
        <v>40140.35</v>
      </c>
      <c r="IL570" s="339">
        <v>296803.90000000002</v>
      </c>
      <c r="IM570" s="339">
        <v>39240</v>
      </c>
      <c r="IN570" s="339">
        <v>2984231.46</v>
      </c>
      <c r="IO570" s="339">
        <v>1022346.36</v>
      </c>
      <c r="IP570" s="339">
        <v>77508.649999999994</v>
      </c>
      <c r="IQ570" s="339">
        <v>98902.6</v>
      </c>
      <c r="IR570" s="339">
        <v>1001194.89</v>
      </c>
      <c r="IS570" s="339">
        <v>1808819.9</v>
      </c>
      <c r="IT570" s="339">
        <v>6324979.2300000004</v>
      </c>
      <c r="IU570" s="339">
        <v>23995.200000000001</v>
      </c>
      <c r="IV570" s="339">
        <v>1248156.7</v>
      </c>
      <c r="IW570" s="339">
        <v>46187.1</v>
      </c>
      <c r="IX570" s="339">
        <v>122421.85</v>
      </c>
      <c r="IY570" s="339">
        <v>499568.43</v>
      </c>
      <c r="IZ570" s="339">
        <v>196611.65</v>
      </c>
      <c r="JA570" s="339">
        <v>691684.06</v>
      </c>
      <c r="JB570" s="339">
        <v>46271.05</v>
      </c>
      <c r="JC570" s="339">
        <v>926458.05</v>
      </c>
      <c r="JD570" s="339">
        <v>64713.45</v>
      </c>
      <c r="JE570" s="339">
        <v>25538.7</v>
      </c>
      <c r="JF570" s="339">
        <v>859593.05</v>
      </c>
      <c r="JG570" s="339">
        <v>291000.11</v>
      </c>
      <c r="JH570" s="339">
        <v>408246.5</v>
      </c>
      <c r="JI570" s="339">
        <v>299484.07</v>
      </c>
      <c r="JJ570" s="339">
        <v>899901.41</v>
      </c>
      <c r="JK570" s="339">
        <v>577740.32999999996</v>
      </c>
      <c r="JL570" s="339">
        <v>51239.25</v>
      </c>
      <c r="JM570" s="339">
        <v>96689.8</v>
      </c>
      <c r="JN570" s="339">
        <v>20153.150000000001</v>
      </c>
      <c r="JO570" s="339">
        <v>4095771.22</v>
      </c>
      <c r="JP570" s="339">
        <v>212524.55</v>
      </c>
      <c r="JQ570" s="339">
        <v>90605.3</v>
      </c>
      <c r="JR570" s="339">
        <v>0</v>
      </c>
      <c r="JS570" s="339">
        <v>11611513.51</v>
      </c>
      <c r="JT570" s="339">
        <v>184440.2</v>
      </c>
      <c r="JU570" s="339">
        <v>350893.3</v>
      </c>
      <c r="JV570" s="339">
        <v>9165267.8399999999</v>
      </c>
      <c r="JW570" s="339">
        <v>2065700.45</v>
      </c>
      <c r="JX570" s="339">
        <v>362925.8</v>
      </c>
      <c r="JY570" s="339">
        <v>0</v>
      </c>
      <c r="JZ570" s="339">
        <v>0</v>
      </c>
      <c r="KA570" s="339">
        <v>364122.63</v>
      </c>
      <c r="KB570" s="339">
        <v>191393.5</v>
      </c>
      <c r="KC570" s="339">
        <v>0</v>
      </c>
      <c r="KD570" s="339">
        <v>263983.62</v>
      </c>
      <c r="KE570" s="339">
        <v>4784086.5</v>
      </c>
      <c r="KF570" s="339">
        <v>371</v>
      </c>
      <c r="KG570" s="339">
        <v>207817.65</v>
      </c>
      <c r="KH570" s="339">
        <v>236207.65</v>
      </c>
      <c r="KI570" s="339">
        <v>416546.48</v>
      </c>
      <c r="KJ570" s="339">
        <v>1653730.1</v>
      </c>
      <c r="KK570" s="339">
        <v>0</v>
      </c>
      <c r="KL570" s="339">
        <v>195493.3</v>
      </c>
      <c r="KM570" s="339">
        <v>45971.199999999997</v>
      </c>
      <c r="KN570" s="339">
        <v>0</v>
      </c>
      <c r="KO570" s="339">
        <v>9718144</v>
      </c>
      <c r="KP570" s="339">
        <v>1656566.99</v>
      </c>
      <c r="KQ570" s="339">
        <v>32219495.219999999</v>
      </c>
      <c r="KR570" s="339">
        <v>2861550.06</v>
      </c>
      <c r="KS570" s="339">
        <v>740983.46</v>
      </c>
      <c r="KU570" s="338" t="s">
        <v>943</v>
      </c>
    </row>
    <row r="571" spans="1:307" x14ac:dyDescent="0.25">
      <c r="A571">
        <v>2023</v>
      </c>
      <c r="B571" t="s">
        <v>963</v>
      </c>
      <c r="C571" t="s">
        <v>964</v>
      </c>
      <c r="D571" t="s">
        <v>965</v>
      </c>
      <c r="E571" t="s">
        <v>780</v>
      </c>
      <c r="F571" s="339">
        <v>0</v>
      </c>
      <c r="G571" s="339">
        <v>0</v>
      </c>
      <c r="H571" s="339">
        <v>0</v>
      </c>
      <c r="I571" s="339">
        <v>0</v>
      </c>
      <c r="J571" s="339">
        <v>0</v>
      </c>
      <c r="K571" s="339">
        <v>0</v>
      </c>
      <c r="L571" s="339">
        <v>0</v>
      </c>
      <c r="M571" s="339">
        <v>0</v>
      </c>
      <c r="N571" s="339">
        <v>0</v>
      </c>
      <c r="O571" s="339">
        <v>6044.9</v>
      </c>
      <c r="P571" s="339">
        <v>0</v>
      </c>
      <c r="Q571" s="339">
        <v>0</v>
      </c>
      <c r="R571" s="339">
        <v>0</v>
      </c>
      <c r="S571" s="339">
        <v>0</v>
      </c>
      <c r="T571" s="339">
        <v>0</v>
      </c>
      <c r="U571" s="339">
        <v>0</v>
      </c>
      <c r="V571" s="339">
        <v>0</v>
      </c>
      <c r="W571" s="339">
        <v>0</v>
      </c>
      <c r="X571" s="339">
        <v>0</v>
      </c>
      <c r="Y571" s="339">
        <v>0</v>
      </c>
      <c r="Z571" s="339">
        <v>0</v>
      </c>
      <c r="AA571" s="339">
        <v>0</v>
      </c>
      <c r="AB571" s="339">
        <v>0</v>
      </c>
      <c r="AC571" s="339">
        <v>0</v>
      </c>
      <c r="AD571" s="339">
        <v>0</v>
      </c>
      <c r="AE571" s="339">
        <v>0</v>
      </c>
      <c r="AF571" s="339">
        <v>0</v>
      </c>
      <c r="AG571" s="339">
        <v>0</v>
      </c>
      <c r="AH571" s="339">
        <v>0</v>
      </c>
      <c r="AI571" s="339">
        <v>0</v>
      </c>
      <c r="AJ571" s="339">
        <v>0</v>
      </c>
      <c r="AK571" s="339">
        <v>0</v>
      </c>
      <c r="AL571" s="339">
        <v>0</v>
      </c>
      <c r="AM571" s="339">
        <v>0</v>
      </c>
      <c r="AN571" s="339">
        <v>0</v>
      </c>
      <c r="AO571" s="339">
        <v>0</v>
      </c>
      <c r="AP571" s="339">
        <v>0</v>
      </c>
      <c r="AQ571" s="339">
        <v>0</v>
      </c>
      <c r="AR571" s="339">
        <v>0</v>
      </c>
      <c r="AS571" s="339">
        <v>0</v>
      </c>
      <c r="AT571" s="339">
        <v>0</v>
      </c>
      <c r="AU571" s="339">
        <v>0</v>
      </c>
      <c r="AV571" s="339">
        <v>0</v>
      </c>
      <c r="AW571" s="339">
        <v>0</v>
      </c>
      <c r="AX571" s="339">
        <v>0</v>
      </c>
      <c r="AY571" s="339">
        <v>0</v>
      </c>
      <c r="AZ571" s="339">
        <v>0</v>
      </c>
      <c r="BA571" s="339">
        <v>0</v>
      </c>
      <c r="BB571" s="339">
        <v>0</v>
      </c>
      <c r="BC571" s="339">
        <v>0</v>
      </c>
      <c r="BD571" s="339">
        <v>0</v>
      </c>
      <c r="BE571" s="339">
        <v>0</v>
      </c>
      <c r="BF571" s="339">
        <v>0</v>
      </c>
      <c r="BG571" s="339">
        <v>0</v>
      </c>
      <c r="BH571" s="339">
        <v>0</v>
      </c>
      <c r="BI571" s="339">
        <v>0</v>
      </c>
      <c r="BJ571" s="339">
        <v>0</v>
      </c>
      <c r="BK571" s="339">
        <v>0</v>
      </c>
      <c r="BL571" s="339">
        <v>0</v>
      </c>
      <c r="BM571" s="339">
        <v>0</v>
      </c>
      <c r="BN571" s="339">
        <v>0</v>
      </c>
      <c r="BO571" s="339">
        <v>0</v>
      </c>
      <c r="BP571" s="339">
        <v>0</v>
      </c>
      <c r="BQ571" s="339">
        <v>3000</v>
      </c>
      <c r="BR571" s="339">
        <v>0</v>
      </c>
      <c r="BS571" s="339">
        <v>0</v>
      </c>
      <c r="BT571" s="339">
        <v>0</v>
      </c>
      <c r="BU571" s="339">
        <v>0</v>
      </c>
      <c r="BV571" s="339">
        <v>0</v>
      </c>
      <c r="BW571" s="339">
        <v>0</v>
      </c>
      <c r="BX571" s="339">
        <v>0</v>
      </c>
      <c r="BY571" s="339">
        <v>0</v>
      </c>
      <c r="BZ571" s="339">
        <v>0</v>
      </c>
      <c r="CA571" s="339">
        <v>0</v>
      </c>
      <c r="CB571" s="339">
        <v>0</v>
      </c>
      <c r="CC571" s="339">
        <v>0</v>
      </c>
      <c r="CD571" s="339">
        <v>0</v>
      </c>
      <c r="CE571" s="339">
        <v>0</v>
      </c>
      <c r="CF571" s="339">
        <v>0</v>
      </c>
      <c r="CG571" s="339">
        <v>0</v>
      </c>
      <c r="CH571" s="339">
        <v>0</v>
      </c>
      <c r="CI571" s="339">
        <v>0</v>
      </c>
      <c r="CJ571" s="339">
        <v>0</v>
      </c>
      <c r="CK571" s="339">
        <v>0</v>
      </c>
      <c r="CL571" s="339">
        <v>0</v>
      </c>
      <c r="CM571" s="339">
        <v>0</v>
      </c>
      <c r="CN571" s="339">
        <v>0</v>
      </c>
      <c r="CO571" s="339">
        <v>0</v>
      </c>
      <c r="CP571" s="339">
        <v>0</v>
      </c>
      <c r="CQ571" s="339">
        <v>0</v>
      </c>
      <c r="CR571" s="339">
        <v>156489.35</v>
      </c>
      <c r="CS571" s="339">
        <v>0</v>
      </c>
      <c r="CT571" s="339">
        <v>0</v>
      </c>
      <c r="CU571" s="339">
        <v>0</v>
      </c>
      <c r="CV571" s="339">
        <v>0</v>
      </c>
      <c r="CW571" s="339">
        <v>0</v>
      </c>
      <c r="CX571" s="339">
        <v>0</v>
      </c>
      <c r="CY571" s="339">
        <v>0</v>
      </c>
      <c r="CZ571" s="339">
        <v>1643805.65</v>
      </c>
      <c r="DA571" s="339">
        <v>0</v>
      </c>
      <c r="DB571" s="339">
        <v>0</v>
      </c>
      <c r="DC571" s="339">
        <v>0</v>
      </c>
      <c r="DD571" s="339">
        <v>0</v>
      </c>
      <c r="DE571" s="339">
        <v>0</v>
      </c>
      <c r="DF571" s="339">
        <v>0</v>
      </c>
      <c r="DG571" s="339">
        <v>0</v>
      </c>
      <c r="DH571" s="339">
        <v>0</v>
      </c>
      <c r="DI571" s="339">
        <v>0</v>
      </c>
      <c r="DJ571" s="339">
        <v>0</v>
      </c>
      <c r="DK571" s="339">
        <v>0</v>
      </c>
      <c r="DL571" s="339">
        <v>0</v>
      </c>
      <c r="DM571" s="339">
        <v>0</v>
      </c>
      <c r="DN571" s="339">
        <v>0</v>
      </c>
      <c r="DO571" s="339">
        <v>0</v>
      </c>
      <c r="DP571" s="339">
        <v>0</v>
      </c>
      <c r="DQ571" s="339">
        <v>0</v>
      </c>
      <c r="DR571" s="339">
        <v>0</v>
      </c>
      <c r="DS571" s="339">
        <v>0</v>
      </c>
      <c r="DT571" s="339">
        <v>0</v>
      </c>
      <c r="DU571" s="339">
        <v>0</v>
      </c>
      <c r="DV571" s="339">
        <v>0</v>
      </c>
      <c r="DW571" s="339">
        <v>0</v>
      </c>
      <c r="DX571" s="339">
        <v>0</v>
      </c>
      <c r="DY571" s="339">
        <v>0</v>
      </c>
      <c r="DZ571" s="339">
        <v>0</v>
      </c>
      <c r="EA571" s="339">
        <v>0</v>
      </c>
      <c r="EB571" s="339">
        <v>0</v>
      </c>
      <c r="EC571" s="339">
        <v>0</v>
      </c>
      <c r="ED571" s="339">
        <v>0</v>
      </c>
      <c r="EE571" s="339">
        <v>0</v>
      </c>
      <c r="EF571" s="339">
        <v>0</v>
      </c>
      <c r="EG571" s="339">
        <v>0</v>
      </c>
      <c r="EH571" s="339">
        <v>0</v>
      </c>
      <c r="EI571" s="339">
        <v>0</v>
      </c>
      <c r="EJ571" s="339">
        <v>218800</v>
      </c>
      <c r="EK571" s="339">
        <v>0</v>
      </c>
      <c r="EL571" s="339">
        <v>0</v>
      </c>
      <c r="EM571" s="339">
        <v>0</v>
      </c>
      <c r="EN571" s="339">
        <v>0</v>
      </c>
      <c r="EO571" s="339">
        <v>0</v>
      </c>
      <c r="EP571" s="339">
        <v>411650</v>
      </c>
      <c r="EQ571" s="339">
        <v>0</v>
      </c>
      <c r="ER571" s="339">
        <v>0</v>
      </c>
      <c r="ES571" s="339">
        <v>0</v>
      </c>
      <c r="ET571" s="339">
        <v>0</v>
      </c>
      <c r="EU571" s="339">
        <v>0</v>
      </c>
      <c r="EV571" s="339">
        <v>32000</v>
      </c>
      <c r="EW571" s="339">
        <v>0</v>
      </c>
      <c r="EX571" s="339">
        <v>0</v>
      </c>
      <c r="EY571" s="339">
        <v>0</v>
      </c>
      <c r="EZ571" s="339">
        <v>0</v>
      </c>
      <c r="FA571" s="339">
        <v>0</v>
      </c>
      <c r="FB571" s="339">
        <v>0</v>
      </c>
      <c r="FC571" s="339">
        <v>0</v>
      </c>
      <c r="FD571" s="339">
        <v>0</v>
      </c>
      <c r="FE571" s="339">
        <v>0</v>
      </c>
      <c r="FF571" s="339">
        <v>0</v>
      </c>
      <c r="FG571" s="339">
        <v>0</v>
      </c>
      <c r="FH571" s="339">
        <v>0</v>
      </c>
      <c r="FI571" s="339">
        <v>0</v>
      </c>
      <c r="FJ571" s="339">
        <v>0</v>
      </c>
      <c r="FK571" s="339">
        <v>0</v>
      </c>
      <c r="FL571" s="339">
        <v>0</v>
      </c>
      <c r="FM571" s="339">
        <v>0</v>
      </c>
      <c r="FN571" s="339">
        <v>0</v>
      </c>
      <c r="FO571" s="339">
        <v>0</v>
      </c>
      <c r="FP571" s="339">
        <v>117679.35</v>
      </c>
      <c r="FQ571" s="339">
        <v>0</v>
      </c>
      <c r="FR571" s="339">
        <v>0</v>
      </c>
      <c r="FS571" s="339">
        <v>0</v>
      </c>
      <c r="FT571" s="339">
        <v>0</v>
      </c>
      <c r="FU571" s="339">
        <v>0</v>
      </c>
      <c r="FV571" s="339">
        <v>0</v>
      </c>
      <c r="FW571" s="339">
        <v>0</v>
      </c>
      <c r="FX571" s="339">
        <v>71371.45</v>
      </c>
      <c r="FY571" s="339">
        <v>0</v>
      </c>
      <c r="FZ571" s="339">
        <v>0</v>
      </c>
      <c r="GA571" s="339">
        <v>0</v>
      </c>
      <c r="GB571" s="339">
        <v>0</v>
      </c>
      <c r="GC571" s="339">
        <v>0</v>
      </c>
      <c r="GD571" s="339">
        <v>0</v>
      </c>
      <c r="GE571" s="339">
        <v>0</v>
      </c>
      <c r="GF571" s="339">
        <v>11590.8</v>
      </c>
      <c r="GG571" s="339">
        <v>0</v>
      </c>
      <c r="GH571" s="339">
        <v>0</v>
      </c>
      <c r="GI571" s="339">
        <v>1835130.96</v>
      </c>
      <c r="GJ571" s="339">
        <v>0</v>
      </c>
      <c r="GK571" s="339">
        <v>0</v>
      </c>
      <c r="GL571" s="339">
        <v>0</v>
      </c>
      <c r="GM571" s="339">
        <v>0</v>
      </c>
      <c r="GN571" s="339">
        <v>0</v>
      </c>
      <c r="GO571" s="339">
        <v>0</v>
      </c>
      <c r="GP571" s="339">
        <v>0</v>
      </c>
      <c r="GQ571" s="339">
        <v>0</v>
      </c>
      <c r="GR571" s="339">
        <v>0</v>
      </c>
      <c r="GS571" s="339">
        <v>0</v>
      </c>
      <c r="GT571" s="339">
        <v>0</v>
      </c>
      <c r="GU571" s="339">
        <v>0</v>
      </c>
      <c r="GV571" s="339">
        <v>0</v>
      </c>
      <c r="GW571" s="339">
        <v>0</v>
      </c>
      <c r="GX571" s="339">
        <v>0</v>
      </c>
      <c r="GY571" s="339">
        <v>0</v>
      </c>
      <c r="GZ571" s="339">
        <v>0</v>
      </c>
      <c r="HA571" s="339">
        <v>0</v>
      </c>
      <c r="HB571" s="339">
        <v>0</v>
      </c>
      <c r="HC571" s="339">
        <v>0</v>
      </c>
      <c r="HD571" s="339">
        <v>0</v>
      </c>
      <c r="HE571" s="339">
        <v>0</v>
      </c>
      <c r="HF571" s="339">
        <v>0</v>
      </c>
      <c r="HG571" s="339">
        <v>0</v>
      </c>
      <c r="HH571" s="339">
        <v>0</v>
      </c>
      <c r="HI571" s="339">
        <v>0</v>
      </c>
      <c r="HJ571" s="339">
        <v>0</v>
      </c>
      <c r="HK571" s="339">
        <v>0</v>
      </c>
      <c r="HL571" s="339">
        <v>17406</v>
      </c>
      <c r="HM571" s="339">
        <v>0</v>
      </c>
      <c r="HN571" s="339">
        <v>0</v>
      </c>
      <c r="HO571" s="339">
        <v>0</v>
      </c>
      <c r="HP571" s="339">
        <v>0</v>
      </c>
      <c r="HQ571" s="339">
        <v>0</v>
      </c>
      <c r="HR571" s="339">
        <v>0</v>
      </c>
      <c r="HS571" s="339">
        <v>0</v>
      </c>
      <c r="HT571" s="339">
        <v>0</v>
      </c>
      <c r="HU571" s="339">
        <v>0</v>
      </c>
      <c r="HV571" s="339">
        <v>0</v>
      </c>
      <c r="HW571" s="339">
        <v>0</v>
      </c>
      <c r="HX571" s="339">
        <v>0</v>
      </c>
      <c r="HY571" s="339">
        <v>0</v>
      </c>
      <c r="HZ571" s="339">
        <v>0</v>
      </c>
      <c r="IA571" s="339">
        <v>0</v>
      </c>
      <c r="IB571" s="339">
        <v>0</v>
      </c>
      <c r="IC571" s="339">
        <v>0</v>
      </c>
      <c r="ID571" s="339">
        <v>0</v>
      </c>
      <c r="IE571" s="339">
        <v>0</v>
      </c>
      <c r="IF571" s="339">
        <v>0</v>
      </c>
      <c r="IG571" s="339">
        <v>122052.2</v>
      </c>
      <c r="IH571" s="339">
        <v>0</v>
      </c>
      <c r="II571" s="339">
        <v>0</v>
      </c>
      <c r="IJ571" s="339">
        <v>0</v>
      </c>
      <c r="IK571" s="339">
        <v>0</v>
      </c>
      <c r="IL571" s="339">
        <v>0</v>
      </c>
      <c r="IM571" s="339">
        <v>0</v>
      </c>
      <c r="IN571" s="339">
        <v>0</v>
      </c>
      <c r="IO571" s="339">
        <v>0</v>
      </c>
      <c r="IP571" s="339">
        <v>0</v>
      </c>
      <c r="IQ571" s="339">
        <v>0</v>
      </c>
      <c r="IR571" s="339">
        <v>213479.85</v>
      </c>
      <c r="IS571" s="339">
        <v>0</v>
      </c>
      <c r="IT571" s="339">
        <v>0</v>
      </c>
      <c r="IU571" s="339">
        <v>0</v>
      </c>
      <c r="IV571" s="339">
        <v>0</v>
      </c>
      <c r="IW571" s="339">
        <v>0</v>
      </c>
      <c r="IX571" s="339">
        <v>0</v>
      </c>
      <c r="IY571" s="339">
        <v>0</v>
      </c>
      <c r="IZ571" s="339">
        <v>4000</v>
      </c>
      <c r="JA571" s="339">
        <v>0</v>
      </c>
      <c r="JB571" s="339">
        <v>700000</v>
      </c>
      <c r="JC571" s="339">
        <v>0</v>
      </c>
      <c r="JD571" s="339">
        <v>0</v>
      </c>
      <c r="JE571" s="339">
        <v>0</v>
      </c>
      <c r="JF571" s="339">
        <v>0</v>
      </c>
      <c r="JG571" s="339">
        <v>2</v>
      </c>
      <c r="JH571" s="339">
        <v>0</v>
      </c>
      <c r="JI571" s="339">
        <v>0</v>
      </c>
      <c r="JJ571" s="339">
        <v>0</v>
      </c>
      <c r="JK571" s="339">
        <v>0</v>
      </c>
      <c r="JL571" s="339">
        <v>0</v>
      </c>
      <c r="JM571" s="339">
        <v>0</v>
      </c>
      <c r="JN571" s="339">
        <v>0</v>
      </c>
      <c r="JO571" s="339">
        <v>0</v>
      </c>
      <c r="JP571" s="339">
        <v>0</v>
      </c>
      <c r="JQ571" s="339">
        <v>0</v>
      </c>
      <c r="JR571" s="339">
        <v>0</v>
      </c>
      <c r="JS571" s="339">
        <v>0</v>
      </c>
      <c r="JT571" s="339">
        <v>0</v>
      </c>
      <c r="JU571" s="339">
        <v>0</v>
      </c>
      <c r="JV571" s="339">
        <v>0</v>
      </c>
      <c r="JW571" s="339">
        <v>0</v>
      </c>
      <c r="JX571" s="339">
        <v>0</v>
      </c>
      <c r="JY571" s="339">
        <v>0</v>
      </c>
      <c r="JZ571" s="339">
        <v>0</v>
      </c>
      <c r="KA571" s="339">
        <v>0</v>
      </c>
      <c r="KB571" s="339">
        <v>0</v>
      </c>
      <c r="KC571" s="339">
        <v>0</v>
      </c>
      <c r="KD571" s="339">
        <v>0</v>
      </c>
      <c r="KE571" s="339">
        <v>0</v>
      </c>
      <c r="KF571" s="339">
        <v>0</v>
      </c>
      <c r="KG571" s="339">
        <v>0</v>
      </c>
      <c r="KH571" s="339">
        <v>0</v>
      </c>
      <c r="KI571" s="339">
        <v>0</v>
      </c>
      <c r="KJ571" s="339">
        <v>0</v>
      </c>
      <c r="KK571" s="339">
        <v>0</v>
      </c>
      <c r="KL571" s="339">
        <v>0</v>
      </c>
      <c r="KM571" s="339">
        <v>0</v>
      </c>
      <c r="KN571" s="339">
        <v>0</v>
      </c>
      <c r="KO571" s="339">
        <v>0</v>
      </c>
      <c r="KP571" s="339">
        <v>0</v>
      </c>
      <c r="KQ571" s="339">
        <v>0</v>
      </c>
      <c r="KR571" s="339">
        <v>0</v>
      </c>
      <c r="KS571" s="339">
        <v>0</v>
      </c>
      <c r="KU571" s="312">
        <v>60</v>
      </c>
    </row>
    <row r="572" spans="1:307" x14ac:dyDescent="0.25">
      <c r="A572">
        <v>2023</v>
      </c>
      <c r="B572" t="s">
        <v>963</v>
      </c>
      <c r="C572" t="s">
        <v>964</v>
      </c>
      <c r="D572" t="s">
        <v>321</v>
      </c>
      <c r="E572" t="s">
        <v>780</v>
      </c>
      <c r="F572" s="339">
        <v>0</v>
      </c>
      <c r="G572" s="339">
        <v>0</v>
      </c>
      <c r="H572" s="339">
        <v>0</v>
      </c>
      <c r="I572" s="339">
        <v>0</v>
      </c>
      <c r="J572" s="339">
        <v>0</v>
      </c>
      <c r="K572" s="339">
        <v>0</v>
      </c>
      <c r="L572" s="339">
        <v>0</v>
      </c>
      <c r="M572" s="339">
        <v>0</v>
      </c>
      <c r="N572" s="339">
        <v>0</v>
      </c>
      <c r="O572" s="339">
        <v>6044.9</v>
      </c>
      <c r="P572" s="339">
        <v>0</v>
      </c>
      <c r="Q572" s="339">
        <v>0</v>
      </c>
      <c r="R572" s="339">
        <v>0</v>
      </c>
      <c r="S572" s="339">
        <v>0</v>
      </c>
      <c r="T572" s="339">
        <v>0</v>
      </c>
      <c r="U572" s="339">
        <v>0</v>
      </c>
      <c r="V572" s="339">
        <v>0</v>
      </c>
      <c r="W572" s="339">
        <v>0</v>
      </c>
      <c r="X572" s="339">
        <v>0</v>
      </c>
      <c r="Y572" s="339">
        <v>0</v>
      </c>
      <c r="Z572" s="339">
        <v>0</v>
      </c>
      <c r="AA572" s="339">
        <v>0</v>
      </c>
      <c r="AB572" s="339">
        <v>0</v>
      </c>
      <c r="AC572" s="339">
        <v>0</v>
      </c>
      <c r="AD572" s="339">
        <v>0</v>
      </c>
      <c r="AE572" s="339">
        <v>0</v>
      </c>
      <c r="AF572" s="339">
        <v>0</v>
      </c>
      <c r="AG572" s="339">
        <v>0</v>
      </c>
      <c r="AH572" s="339">
        <v>0</v>
      </c>
      <c r="AI572" s="339">
        <v>0</v>
      </c>
      <c r="AJ572" s="339">
        <v>0</v>
      </c>
      <c r="AK572" s="339">
        <v>0</v>
      </c>
      <c r="AL572" s="339">
        <v>0</v>
      </c>
      <c r="AM572" s="339">
        <v>0</v>
      </c>
      <c r="AN572" s="339">
        <v>0</v>
      </c>
      <c r="AO572" s="339">
        <v>0</v>
      </c>
      <c r="AP572" s="339">
        <v>0</v>
      </c>
      <c r="AQ572" s="339">
        <v>0</v>
      </c>
      <c r="AR572" s="339">
        <v>0</v>
      </c>
      <c r="AS572" s="339">
        <v>0</v>
      </c>
      <c r="AT572" s="339">
        <v>0</v>
      </c>
      <c r="AU572" s="339">
        <v>0</v>
      </c>
      <c r="AV572" s="339">
        <v>0</v>
      </c>
      <c r="AW572" s="339">
        <v>0</v>
      </c>
      <c r="AX572" s="339">
        <v>0</v>
      </c>
      <c r="AY572" s="339">
        <v>0</v>
      </c>
      <c r="AZ572" s="339">
        <v>0</v>
      </c>
      <c r="BA572" s="339">
        <v>0</v>
      </c>
      <c r="BB572" s="339">
        <v>0</v>
      </c>
      <c r="BC572" s="339">
        <v>0</v>
      </c>
      <c r="BD572" s="339">
        <v>0</v>
      </c>
      <c r="BE572" s="339">
        <v>0</v>
      </c>
      <c r="BF572" s="339">
        <v>0</v>
      </c>
      <c r="BG572" s="339">
        <v>0</v>
      </c>
      <c r="BH572" s="339">
        <v>0</v>
      </c>
      <c r="BI572" s="339">
        <v>0</v>
      </c>
      <c r="BJ572" s="339">
        <v>0</v>
      </c>
      <c r="BK572" s="339">
        <v>0</v>
      </c>
      <c r="BL572" s="339">
        <v>0</v>
      </c>
      <c r="BM572" s="339">
        <v>0</v>
      </c>
      <c r="BN572" s="339">
        <v>0</v>
      </c>
      <c r="BO572" s="339">
        <v>0</v>
      </c>
      <c r="BP572" s="339">
        <v>0</v>
      </c>
      <c r="BQ572" s="339">
        <v>3000</v>
      </c>
      <c r="BR572" s="339">
        <v>0</v>
      </c>
      <c r="BS572" s="339">
        <v>0</v>
      </c>
      <c r="BT572" s="339">
        <v>0</v>
      </c>
      <c r="BU572" s="339">
        <v>0</v>
      </c>
      <c r="BV572" s="339">
        <v>0</v>
      </c>
      <c r="BW572" s="339">
        <v>0</v>
      </c>
      <c r="BX572" s="339">
        <v>0</v>
      </c>
      <c r="BY572" s="339">
        <v>0</v>
      </c>
      <c r="BZ572" s="339">
        <v>0</v>
      </c>
      <c r="CA572" s="339">
        <v>0</v>
      </c>
      <c r="CB572" s="339">
        <v>0</v>
      </c>
      <c r="CC572" s="339">
        <v>0</v>
      </c>
      <c r="CD572" s="339">
        <v>0</v>
      </c>
      <c r="CE572" s="339">
        <v>0</v>
      </c>
      <c r="CF572" s="339">
        <v>0</v>
      </c>
      <c r="CG572" s="339">
        <v>0</v>
      </c>
      <c r="CH572" s="339">
        <v>0</v>
      </c>
      <c r="CI572" s="339">
        <v>0</v>
      </c>
      <c r="CJ572" s="339">
        <v>0</v>
      </c>
      <c r="CK572" s="339">
        <v>0</v>
      </c>
      <c r="CL572" s="339">
        <v>0</v>
      </c>
      <c r="CM572" s="339">
        <v>0</v>
      </c>
      <c r="CN572" s="339">
        <v>0</v>
      </c>
      <c r="CO572" s="339">
        <v>0</v>
      </c>
      <c r="CP572" s="339">
        <v>0</v>
      </c>
      <c r="CQ572" s="339">
        <v>0</v>
      </c>
      <c r="CR572" s="339">
        <v>156489.35</v>
      </c>
      <c r="CS572" s="339">
        <v>0</v>
      </c>
      <c r="CT572" s="339">
        <v>0</v>
      </c>
      <c r="CU572" s="339">
        <v>0</v>
      </c>
      <c r="CV572" s="339">
        <v>0</v>
      </c>
      <c r="CW572" s="339">
        <v>0</v>
      </c>
      <c r="CX572" s="339">
        <v>0</v>
      </c>
      <c r="CY572" s="339">
        <v>0</v>
      </c>
      <c r="CZ572" s="339">
        <v>1643805.65</v>
      </c>
      <c r="DA572" s="339">
        <v>0</v>
      </c>
      <c r="DB572" s="339">
        <v>0</v>
      </c>
      <c r="DC572" s="339">
        <v>0</v>
      </c>
      <c r="DD572" s="339">
        <v>0</v>
      </c>
      <c r="DE572" s="339">
        <v>0</v>
      </c>
      <c r="DF572" s="339">
        <v>0</v>
      </c>
      <c r="DG572" s="339">
        <v>0</v>
      </c>
      <c r="DH572" s="339">
        <v>0</v>
      </c>
      <c r="DI572" s="339">
        <v>0</v>
      </c>
      <c r="DJ572" s="339">
        <v>0</v>
      </c>
      <c r="DK572" s="339">
        <v>0</v>
      </c>
      <c r="DL572" s="339">
        <v>0</v>
      </c>
      <c r="DM572" s="339">
        <v>0</v>
      </c>
      <c r="DN572" s="339">
        <v>0</v>
      </c>
      <c r="DO572" s="339">
        <v>0</v>
      </c>
      <c r="DP572" s="339">
        <v>0</v>
      </c>
      <c r="DQ572" s="339">
        <v>0</v>
      </c>
      <c r="DR572" s="339">
        <v>0</v>
      </c>
      <c r="DS572" s="339">
        <v>0</v>
      </c>
      <c r="DT572" s="339">
        <v>0</v>
      </c>
      <c r="DU572" s="339">
        <v>0</v>
      </c>
      <c r="DV572" s="339">
        <v>0</v>
      </c>
      <c r="DW572" s="339">
        <v>0</v>
      </c>
      <c r="DX572" s="339">
        <v>0</v>
      </c>
      <c r="DY572" s="339">
        <v>0</v>
      </c>
      <c r="DZ572" s="339">
        <v>0</v>
      </c>
      <c r="EA572" s="339">
        <v>0</v>
      </c>
      <c r="EB572" s="339">
        <v>0</v>
      </c>
      <c r="EC572" s="339">
        <v>0</v>
      </c>
      <c r="ED572" s="339">
        <v>0</v>
      </c>
      <c r="EE572" s="339">
        <v>0</v>
      </c>
      <c r="EF572" s="339">
        <v>0</v>
      </c>
      <c r="EG572" s="339">
        <v>0</v>
      </c>
      <c r="EH572" s="339">
        <v>0</v>
      </c>
      <c r="EI572" s="339">
        <v>0</v>
      </c>
      <c r="EJ572" s="339">
        <v>218800</v>
      </c>
      <c r="EK572" s="339">
        <v>0</v>
      </c>
      <c r="EL572" s="339">
        <v>0</v>
      </c>
      <c r="EM572" s="339">
        <v>0</v>
      </c>
      <c r="EN572" s="339">
        <v>0</v>
      </c>
      <c r="EO572" s="339">
        <v>0</v>
      </c>
      <c r="EP572" s="339">
        <v>411650</v>
      </c>
      <c r="EQ572" s="339">
        <v>0</v>
      </c>
      <c r="ER572" s="339">
        <v>0</v>
      </c>
      <c r="ES572" s="339">
        <v>0</v>
      </c>
      <c r="ET572" s="339">
        <v>0</v>
      </c>
      <c r="EU572" s="339">
        <v>0</v>
      </c>
      <c r="EV572" s="339">
        <v>32000</v>
      </c>
      <c r="EW572" s="339">
        <v>0</v>
      </c>
      <c r="EX572" s="339">
        <v>0</v>
      </c>
      <c r="EY572" s="339">
        <v>0</v>
      </c>
      <c r="EZ572" s="339">
        <v>0</v>
      </c>
      <c r="FA572" s="339">
        <v>0</v>
      </c>
      <c r="FB572" s="339">
        <v>0</v>
      </c>
      <c r="FC572" s="339">
        <v>0</v>
      </c>
      <c r="FD572" s="339">
        <v>0</v>
      </c>
      <c r="FE572" s="339">
        <v>0</v>
      </c>
      <c r="FF572" s="339">
        <v>0</v>
      </c>
      <c r="FG572" s="339">
        <v>0</v>
      </c>
      <c r="FH572" s="339">
        <v>0</v>
      </c>
      <c r="FI572" s="339">
        <v>0</v>
      </c>
      <c r="FJ572" s="339">
        <v>0</v>
      </c>
      <c r="FK572" s="339">
        <v>0</v>
      </c>
      <c r="FL572" s="339">
        <v>0</v>
      </c>
      <c r="FM572" s="339">
        <v>0</v>
      </c>
      <c r="FN572" s="339">
        <v>0</v>
      </c>
      <c r="FO572" s="339">
        <v>0</v>
      </c>
      <c r="FP572" s="339">
        <v>117679.35</v>
      </c>
      <c r="FQ572" s="339">
        <v>0</v>
      </c>
      <c r="FR572" s="339">
        <v>0</v>
      </c>
      <c r="FS572" s="339">
        <v>0</v>
      </c>
      <c r="FT572" s="339">
        <v>0</v>
      </c>
      <c r="FU572" s="339">
        <v>0</v>
      </c>
      <c r="FV572" s="339">
        <v>0</v>
      </c>
      <c r="FW572" s="339">
        <v>0</v>
      </c>
      <c r="FX572" s="339">
        <v>71371.45</v>
      </c>
      <c r="FY572" s="339">
        <v>0</v>
      </c>
      <c r="FZ572" s="339">
        <v>0</v>
      </c>
      <c r="GA572" s="339">
        <v>0</v>
      </c>
      <c r="GB572" s="339">
        <v>0</v>
      </c>
      <c r="GC572" s="339">
        <v>0</v>
      </c>
      <c r="GD572" s="339">
        <v>0</v>
      </c>
      <c r="GE572" s="339">
        <v>0</v>
      </c>
      <c r="GF572" s="339">
        <v>11590.8</v>
      </c>
      <c r="GG572" s="339">
        <v>0</v>
      </c>
      <c r="GH572" s="339">
        <v>0</v>
      </c>
      <c r="GI572" s="339">
        <v>1835130.96</v>
      </c>
      <c r="GJ572" s="339">
        <v>0</v>
      </c>
      <c r="GK572" s="339">
        <v>0</v>
      </c>
      <c r="GL572" s="339">
        <v>0</v>
      </c>
      <c r="GM572" s="339">
        <v>0</v>
      </c>
      <c r="GN572" s="339">
        <v>0</v>
      </c>
      <c r="GO572" s="339">
        <v>0</v>
      </c>
      <c r="GP572" s="339">
        <v>0</v>
      </c>
      <c r="GQ572" s="339">
        <v>0</v>
      </c>
      <c r="GR572" s="339">
        <v>0</v>
      </c>
      <c r="GS572" s="339">
        <v>0</v>
      </c>
      <c r="GT572" s="339">
        <v>0</v>
      </c>
      <c r="GU572" s="339">
        <v>0</v>
      </c>
      <c r="GV572" s="339">
        <v>0</v>
      </c>
      <c r="GW572" s="339">
        <v>0</v>
      </c>
      <c r="GX572" s="339">
        <v>0</v>
      </c>
      <c r="GY572" s="339">
        <v>0</v>
      </c>
      <c r="GZ572" s="339">
        <v>0</v>
      </c>
      <c r="HA572" s="339">
        <v>0</v>
      </c>
      <c r="HB572" s="339">
        <v>0</v>
      </c>
      <c r="HC572" s="339">
        <v>0</v>
      </c>
      <c r="HD572" s="339">
        <v>0</v>
      </c>
      <c r="HE572" s="339">
        <v>0</v>
      </c>
      <c r="HF572" s="339">
        <v>0</v>
      </c>
      <c r="HG572" s="339">
        <v>0</v>
      </c>
      <c r="HH572" s="339">
        <v>0</v>
      </c>
      <c r="HI572" s="339">
        <v>0</v>
      </c>
      <c r="HJ572" s="339">
        <v>0</v>
      </c>
      <c r="HK572" s="339">
        <v>0</v>
      </c>
      <c r="HL572" s="339">
        <v>17406</v>
      </c>
      <c r="HM572" s="339">
        <v>0</v>
      </c>
      <c r="HN572" s="339">
        <v>0</v>
      </c>
      <c r="HO572" s="339">
        <v>0</v>
      </c>
      <c r="HP572" s="339">
        <v>0</v>
      </c>
      <c r="HQ572" s="339">
        <v>0</v>
      </c>
      <c r="HR572" s="339">
        <v>0</v>
      </c>
      <c r="HS572" s="339">
        <v>0</v>
      </c>
      <c r="HT572" s="339">
        <v>0</v>
      </c>
      <c r="HU572" s="339">
        <v>0</v>
      </c>
      <c r="HV572" s="339">
        <v>0</v>
      </c>
      <c r="HW572" s="339">
        <v>0</v>
      </c>
      <c r="HX572" s="339">
        <v>0</v>
      </c>
      <c r="HY572" s="339">
        <v>0</v>
      </c>
      <c r="HZ572" s="339">
        <v>0</v>
      </c>
      <c r="IA572" s="339">
        <v>0</v>
      </c>
      <c r="IB572" s="339">
        <v>0</v>
      </c>
      <c r="IC572" s="339">
        <v>0</v>
      </c>
      <c r="ID572" s="339">
        <v>0</v>
      </c>
      <c r="IE572" s="339">
        <v>0</v>
      </c>
      <c r="IF572" s="339">
        <v>0</v>
      </c>
      <c r="IG572" s="339">
        <v>122052.2</v>
      </c>
      <c r="IH572" s="339">
        <v>0</v>
      </c>
      <c r="II572" s="339">
        <v>0</v>
      </c>
      <c r="IJ572" s="339">
        <v>0</v>
      </c>
      <c r="IK572" s="339">
        <v>0</v>
      </c>
      <c r="IL572" s="339">
        <v>0</v>
      </c>
      <c r="IM572" s="339">
        <v>0</v>
      </c>
      <c r="IN572" s="339">
        <v>0</v>
      </c>
      <c r="IO572" s="339">
        <v>0</v>
      </c>
      <c r="IP572" s="339">
        <v>0</v>
      </c>
      <c r="IQ572" s="339">
        <v>0</v>
      </c>
      <c r="IR572" s="339">
        <v>213479.85</v>
      </c>
      <c r="IS572" s="339">
        <v>0</v>
      </c>
      <c r="IT572" s="339">
        <v>0</v>
      </c>
      <c r="IU572" s="339">
        <v>0</v>
      </c>
      <c r="IV572" s="339">
        <v>0</v>
      </c>
      <c r="IW572" s="339">
        <v>0</v>
      </c>
      <c r="IX572" s="339">
        <v>0</v>
      </c>
      <c r="IY572" s="339">
        <v>0</v>
      </c>
      <c r="IZ572" s="339">
        <v>4000</v>
      </c>
      <c r="JA572" s="339">
        <v>0</v>
      </c>
      <c r="JB572" s="339">
        <v>700000</v>
      </c>
      <c r="JC572" s="339">
        <v>0</v>
      </c>
      <c r="JD572" s="339">
        <v>0</v>
      </c>
      <c r="JE572" s="339">
        <v>0</v>
      </c>
      <c r="JF572" s="339">
        <v>0</v>
      </c>
      <c r="JG572" s="339">
        <v>2</v>
      </c>
      <c r="JH572" s="339">
        <v>0</v>
      </c>
      <c r="JI572" s="339">
        <v>0</v>
      </c>
      <c r="JJ572" s="339">
        <v>0</v>
      </c>
      <c r="JK572" s="339">
        <v>0</v>
      </c>
      <c r="JL572" s="339">
        <v>0</v>
      </c>
      <c r="JM572" s="339">
        <v>0</v>
      </c>
      <c r="JN572" s="339">
        <v>0</v>
      </c>
      <c r="JO572" s="339">
        <v>0</v>
      </c>
      <c r="JP572" s="339">
        <v>0</v>
      </c>
      <c r="JQ572" s="339">
        <v>0</v>
      </c>
      <c r="JR572" s="339">
        <v>0</v>
      </c>
      <c r="JS572" s="339">
        <v>0</v>
      </c>
      <c r="JT572" s="339">
        <v>0</v>
      </c>
      <c r="JU572" s="339">
        <v>0</v>
      </c>
      <c r="JV572" s="339">
        <v>0</v>
      </c>
      <c r="JW572" s="339">
        <v>0</v>
      </c>
      <c r="JX572" s="339">
        <v>0</v>
      </c>
      <c r="JY572" s="339">
        <v>0</v>
      </c>
      <c r="JZ572" s="339">
        <v>0</v>
      </c>
      <c r="KA572" s="339">
        <v>0</v>
      </c>
      <c r="KB572" s="339">
        <v>0</v>
      </c>
      <c r="KC572" s="339">
        <v>0</v>
      </c>
      <c r="KD572" s="339">
        <v>0</v>
      </c>
      <c r="KE572" s="339">
        <v>0</v>
      </c>
      <c r="KF572" s="339">
        <v>0</v>
      </c>
      <c r="KG572" s="339">
        <v>0</v>
      </c>
      <c r="KH572" s="339">
        <v>0</v>
      </c>
      <c r="KI572" s="339">
        <v>0</v>
      </c>
      <c r="KJ572" s="339">
        <v>0</v>
      </c>
      <c r="KK572" s="339">
        <v>0</v>
      </c>
      <c r="KL572" s="339">
        <v>0</v>
      </c>
      <c r="KM572" s="339">
        <v>0</v>
      </c>
      <c r="KN572" s="339">
        <v>0</v>
      </c>
      <c r="KO572" s="339">
        <v>0</v>
      </c>
      <c r="KP572" s="339">
        <v>0</v>
      </c>
      <c r="KQ572" s="339">
        <v>0</v>
      </c>
      <c r="KR572" s="339">
        <v>0</v>
      </c>
      <c r="KS572" s="339">
        <v>0</v>
      </c>
      <c r="KU572" s="338" t="s">
        <v>944</v>
      </c>
    </row>
    <row r="573" spans="1:307" x14ac:dyDescent="0.25">
      <c r="A573">
        <v>2023</v>
      </c>
      <c r="B573" t="s">
        <v>963</v>
      </c>
      <c r="C573" t="s">
        <v>966</v>
      </c>
      <c r="D573" t="s">
        <v>967</v>
      </c>
      <c r="E573" t="s">
        <v>780</v>
      </c>
      <c r="F573" s="339">
        <v>0</v>
      </c>
      <c r="G573" s="339">
        <v>0</v>
      </c>
      <c r="H573" s="339">
        <v>421358.45</v>
      </c>
      <c r="I573" s="339">
        <v>19550</v>
      </c>
      <c r="J573" s="339">
        <v>0</v>
      </c>
      <c r="K573" s="339">
        <v>0</v>
      </c>
      <c r="L573" s="339">
        <v>0</v>
      </c>
      <c r="M573" s="339">
        <v>0</v>
      </c>
      <c r="N573" s="339">
        <v>54647.75</v>
      </c>
      <c r="O573" s="339">
        <v>416214.1</v>
      </c>
      <c r="P573" s="339">
        <v>0</v>
      </c>
      <c r="Q573" s="339">
        <v>0</v>
      </c>
      <c r="R573" s="339">
        <v>0</v>
      </c>
      <c r="S573" s="339">
        <v>0</v>
      </c>
      <c r="T573" s="339">
        <v>0</v>
      </c>
      <c r="U573" s="339">
        <v>0</v>
      </c>
      <c r="V573" s="339">
        <v>0</v>
      </c>
      <c r="W573" s="339">
        <v>0</v>
      </c>
      <c r="X573" s="339">
        <v>0</v>
      </c>
      <c r="Y573" s="339">
        <v>0</v>
      </c>
      <c r="Z573" s="339">
        <v>0</v>
      </c>
      <c r="AA573" s="339">
        <v>41491.550000000003</v>
      </c>
      <c r="AB573" s="339">
        <v>0</v>
      </c>
      <c r="AC573" s="339">
        <v>0</v>
      </c>
      <c r="AD573" s="339">
        <v>56494.9</v>
      </c>
      <c r="AE573" s="339">
        <v>0</v>
      </c>
      <c r="AF573" s="339">
        <v>0</v>
      </c>
      <c r="AG573" s="339">
        <v>0</v>
      </c>
      <c r="AH573" s="339">
        <v>0</v>
      </c>
      <c r="AI573" s="339">
        <v>0</v>
      </c>
      <c r="AJ573" s="339">
        <v>0</v>
      </c>
      <c r="AK573" s="339">
        <v>0</v>
      </c>
      <c r="AL573" s="339">
        <v>0</v>
      </c>
      <c r="AM573" s="339">
        <v>0</v>
      </c>
      <c r="AN573" s="339">
        <v>0</v>
      </c>
      <c r="AO573" s="339">
        <v>0</v>
      </c>
      <c r="AP573" s="339">
        <v>0</v>
      </c>
      <c r="AQ573" s="339">
        <v>7500</v>
      </c>
      <c r="AR573" s="339">
        <v>0</v>
      </c>
      <c r="AS573" s="339">
        <v>0</v>
      </c>
      <c r="AT573" s="339">
        <v>0</v>
      </c>
      <c r="AU573" s="339">
        <v>0</v>
      </c>
      <c r="AV573" s="339">
        <v>0</v>
      </c>
      <c r="AW573" s="339">
        <v>606603</v>
      </c>
      <c r="AX573" s="339">
        <v>0</v>
      </c>
      <c r="AY573" s="339">
        <v>49478.7</v>
      </c>
      <c r="AZ573" s="339">
        <v>0</v>
      </c>
      <c r="BA573" s="339">
        <v>0</v>
      </c>
      <c r="BB573" s="339">
        <v>0</v>
      </c>
      <c r="BC573" s="339">
        <v>285930.15000000002</v>
      </c>
      <c r="BD573" s="339">
        <v>0</v>
      </c>
      <c r="BE573" s="339">
        <v>0</v>
      </c>
      <c r="BF573" s="339">
        <v>0</v>
      </c>
      <c r="BG573" s="339">
        <v>0</v>
      </c>
      <c r="BH573" s="339">
        <v>0</v>
      </c>
      <c r="BI573" s="339">
        <v>5625</v>
      </c>
      <c r="BJ573" s="339">
        <v>54600</v>
      </c>
      <c r="BK573" s="339">
        <v>36746.85</v>
      </c>
      <c r="BL573" s="339">
        <v>0</v>
      </c>
      <c r="BM573" s="339">
        <v>0</v>
      </c>
      <c r="BN573" s="339">
        <v>0</v>
      </c>
      <c r="BO573" s="339">
        <v>1636.1</v>
      </c>
      <c r="BP573" s="339">
        <v>4000</v>
      </c>
      <c r="BQ573" s="339">
        <v>0</v>
      </c>
      <c r="BR573" s="339">
        <v>0</v>
      </c>
      <c r="BS573" s="339">
        <v>0</v>
      </c>
      <c r="BT573" s="339">
        <v>0</v>
      </c>
      <c r="BU573" s="339">
        <v>0</v>
      </c>
      <c r="BV573" s="339">
        <v>27200</v>
      </c>
      <c r="BW573" s="339">
        <v>0</v>
      </c>
      <c r="BX573" s="339">
        <v>0</v>
      </c>
      <c r="BY573" s="339">
        <v>0</v>
      </c>
      <c r="BZ573" s="339">
        <v>0</v>
      </c>
      <c r="CA573" s="339">
        <v>0</v>
      </c>
      <c r="CB573" s="339">
        <v>0</v>
      </c>
      <c r="CC573" s="339">
        <v>31509.15</v>
      </c>
      <c r="CD573" s="339">
        <v>0</v>
      </c>
      <c r="CE573" s="339">
        <v>0</v>
      </c>
      <c r="CF573" s="339">
        <v>194939.84</v>
      </c>
      <c r="CG573" s="339">
        <v>0</v>
      </c>
      <c r="CH573" s="339">
        <v>0</v>
      </c>
      <c r="CI573" s="339">
        <v>310004.65000000002</v>
      </c>
      <c r="CJ573" s="339">
        <v>0</v>
      </c>
      <c r="CK573" s="339">
        <v>0</v>
      </c>
      <c r="CL573" s="339">
        <v>0</v>
      </c>
      <c r="CM573" s="339">
        <v>0</v>
      </c>
      <c r="CN573" s="339">
        <v>0</v>
      </c>
      <c r="CO573" s="339">
        <v>0</v>
      </c>
      <c r="CP573" s="339">
        <v>721</v>
      </c>
      <c r="CQ573" s="339">
        <v>0</v>
      </c>
      <c r="CR573" s="339">
        <v>0</v>
      </c>
      <c r="CS573" s="339">
        <v>0</v>
      </c>
      <c r="CT573" s="339">
        <v>0</v>
      </c>
      <c r="CU573" s="339">
        <v>0</v>
      </c>
      <c r="CV573" s="339">
        <v>0</v>
      </c>
      <c r="CW573" s="339">
        <v>0</v>
      </c>
      <c r="CX573" s="339">
        <v>39034.800000000003</v>
      </c>
      <c r="CY573" s="339">
        <v>0</v>
      </c>
      <c r="CZ573" s="339">
        <v>0</v>
      </c>
      <c r="DA573" s="339">
        <v>0</v>
      </c>
      <c r="DB573" s="339">
        <v>0</v>
      </c>
      <c r="DC573" s="339">
        <v>0</v>
      </c>
      <c r="DD573" s="339">
        <v>35660</v>
      </c>
      <c r="DE573" s="339">
        <v>0</v>
      </c>
      <c r="DF573" s="339">
        <v>0</v>
      </c>
      <c r="DG573" s="339">
        <v>0</v>
      </c>
      <c r="DH573" s="339">
        <v>1326181.6499999999</v>
      </c>
      <c r="DI573" s="339">
        <v>0</v>
      </c>
      <c r="DJ573" s="339">
        <v>16833.55</v>
      </c>
      <c r="DK573" s="339">
        <v>0</v>
      </c>
      <c r="DL573" s="339">
        <v>0</v>
      </c>
      <c r="DM573" s="339">
        <v>3279.2</v>
      </c>
      <c r="DN573" s="339">
        <v>0</v>
      </c>
      <c r="DO573" s="339">
        <v>0</v>
      </c>
      <c r="DP573" s="339">
        <v>0</v>
      </c>
      <c r="DQ573" s="339">
        <v>0</v>
      </c>
      <c r="DR573" s="339">
        <v>27803.9</v>
      </c>
      <c r="DS573" s="339">
        <v>2215.98</v>
      </c>
      <c r="DT573" s="339">
        <v>0</v>
      </c>
      <c r="DU573" s="339">
        <v>0</v>
      </c>
      <c r="DV573" s="339">
        <v>0</v>
      </c>
      <c r="DW573" s="339">
        <v>0</v>
      </c>
      <c r="DX573" s="339">
        <v>0</v>
      </c>
      <c r="DY573" s="339">
        <v>0</v>
      </c>
      <c r="DZ573" s="339">
        <v>34569</v>
      </c>
      <c r="EA573" s="339">
        <v>233223.61</v>
      </c>
      <c r="EB573" s="339">
        <v>0</v>
      </c>
      <c r="EC573" s="339">
        <v>71000</v>
      </c>
      <c r="ED573" s="339">
        <v>0</v>
      </c>
      <c r="EE573" s="339">
        <v>25000</v>
      </c>
      <c r="EF573" s="339">
        <v>0</v>
      </c>
      <c r="EG573" s="339">
        <v>298881.19</v>
      </c>
      <c r="EH573" s="339">
        <v>0</v>
      </c>
      <c r="EI573" s="339">
        <v>38150</v>
      </c>
      <c r="EJ573" s="339">
        <v>0</v>
      </c>
      <c r="EK573" s="339">
        <v>0</v>
      </c>
      <c r="EL573" s="339">
        <v>0</v>
      </c>
      <c r="EM573" s="339">
        <v>300</v>
      </c>
      <c r="EN573" s="339">
        <v>0</v>
      </c>
      <c r="EO573" s="339">
        <v>128000</v>
      </c>
      <c r="EP573" s="339">
        <v>0</v>
      </c>
      <c r="EQ573" s="339">
        <v>0</v>
      </c>
      <c r="ER573" s="339">
        <v>3750</v>
      </c>
      <c r="ES573" s="339">
        <v>0</v>
      </c>
      <c r="ET573" s="339">
        <v>0</v>
      </c>
      <c r="EU573" s="339">
        <v>0</v>
      </c>
      <c r="EV573" s="339">
        <v>0</v>
      </c>
      <c r="EW573" s="339">
        <v>0</v>
      </c>
      <c r="EX573" s="339">
        <v>103730.75</v>
      </c>
      <c r="EY573" s="339">
        <v>13783.92</v>
      </c>
      <c r="EZ573" s="339">
        <v>9181748.3000000007</v>
      </c>
      <c r="FA573" s="339">
        <v>120043.35</v>
      </c>
      <c r="FB573" s="339">
        <v>0</v>
      </c>
      <c r="FC573" s="339">
        <v>0</v>
      </c>
      <c r="FD573" s="339">
        <v>2276</v>
      </c>
      <c r="FE573" s="339">
        <v>3019.45</v>
      </c>
      <c r="FF573" s="339">
        <v>0</v>
      </c>
      <c r="FG573" s="339">
        <v>0</v>
      </c>
      <c r="FH573" s="339">
        <v>285000</v>
      </c>
      <c r="FI573" s="339">
        <v>0</v>
      </c>
      <c r="FJ573" s="339">
        <v>0</v>
      </c>
      <c r="FK573" s="339">
        <v>0</v>
      </c>
      <c r="FL573" s="339">
        <v>0</v>
      </c>
      <c r="FM573" s="339">
        <v>129188.3</v>
      </c>
      <c r="FN573" s="339">
        <v>0</v>
      </c>
      <c r="FO573" s="339">
        <v>0</v>
      </c>
      <c r="FP573" s="339">
        <v>0</v>
      </c>
      <c r="FQ573" s="339">
        <v>0</v>
      </c>
      <c r="FR573" s="339">
        <v>62776.26</v>
      </c>
      <c r="FS573" s="339">
        <v>0</v>
      </c>
      <c r="FT573" s="339">
        <v>0</v>
      </c>
      <c r="FU573" s="339">
        <v>0</v>
      </c>
      <c r="FV573" s="339">
        <v>0</v>
      </c>
      <c r="FW573" s="339">
        <v>0</v>
      </c>
      <c r="FX573" s="339">
        <v>0</v>
      </c>
      <c r="FY573" s="339">
        <v>0</v>
      </c>
      <c r="FZ573" s="339">
        <v>0</v>
      </c>
      <c r="GA573" s="339">
        <v>0</v>
      </c>
      <c r="GB573" s="339">
        <v>0</v>
      </c>
      <c r="GC573" s="339">
        <v>0</v>
      </c>
      <c r="GD573" s="339">
        <v>0</v>
      </c>
      <c r="GE573" s="339">
        <v>83110.899999999994</v>
      </c>
      <c r="GF573" s="339">
        <v>0</v>
      </c>
      <c r="GG573" s="339">
        <v>34223.800000000003</v>
      </c>
      <c r="GH573" s="339">
        <v>0</v>
      </c>
      <c r="GI573" s="339">
        <v>20192.25</v>
      </c>
      <c r="GJ573" s="339">
        <v>0</v>
      </c>
      <c r="GK573" s="339">
        <v>46478.400000000001</v>
      </c>
      <c r="GL573" s="339">
        <v>0</v>
      </c>
      <c r="GM573" s="339">
        <v>90839.6</v>
      </c>
      <c r="GN573" s="339">
        <v>0</v>
      </c>
      <c r="GO573" s="339">
        <v>5000</v>
      </c>
      <c r="GP573" s="339">
        <v>0</v>
      </c>
      <c r="GQ573" s="339">
        <v>0</v>
      </c>
      <c r="GR573" s="339">
        <v>0</v>
      </c>
      <c r="GS573" s="339">
        <v>1695754.2</v>
      </c>
      <c r="GT573" s="339">
        <v>0</v>
      </c>
      <c r="GU573" s="339">
        <v>40889.85</v>
      </c>
      <c r="GV573" s="339">
        <v>0</v>
      </c>
      <c r="GW573" s="339">
        <v>0</v>
      </c>
      <c r="GX573" s="339">
        <v>298417.3</v>
      </c>
      <c r="GY573" s="339">
        <v>0</v>
      </c>
      <c r="GZ573" s="339">
        <v>0</v>
      </c>
      <c r="HA573" s="339">
        <v>0</v>
      </c>
      <c r="HB573" s="339">
        <v>0</v>
      </c>
      <c r="HC573" s="339">
        <v>47978.55</v>
      </c>
      <c r="HD573" s="339">
        <v>0</v>
      </c>
      <c r="HE573" s="339">
        <v>0</v>
      </c>
      <c r="HF573" s="339">
        <v>0</v>
      </c>
      <c r="HG573" s="339">
        <v>0</v>
      </c>
      <c r="HH573" s="339">
        <v>68951.3</v>
      </c>
      <c r="HI573" s="339">
        <v>4500</v>
      </c>
      <c r="HJ573" s="339">
        <v>0</v>
      </c>
      <c r="HK573" s="339">
        <v>0</v>
      </c>
      <c r="HL573" s="339">
        <v>0</v>
      </c>
      <c r="HM573" s="339">
        <v>0</v>
      </c>
      <c r="HN573" s="339">
        <v>63406</v>
      </c>
      <c r="HO573" s="339">
        <v>0</v>
      </c>
      <c r="HP573" s="339">
        <v>0</v>
      </c>
      <c r="HQ573" s="339">
        <v>0</v>
      </c>
      <c r="HR573" s="339">
        <v>0</v>
      </c>
      <c r="HS573" s="339">
        <v>0</v>
      </c>
      <c r="HT573" s="339">
        <v>174083.20000000001</v>
      </c>
      <c r="HU573" s="339">
        <v>0</v>
      </c>
      <c r="HV573" s="339">
        <v>82932.05</v>
      </c>
      <c r="HW573" s="339">
        <v>855931.62</v>
      </c>
      <c r="HX573" s="339">
        <v>0</v>
      </c>
      <c r="HY573" s="339">
        <v>714.53</v>
      </c>
      <c r="HZ573" s="339">
        <v>0</v>
      </c>
      <c r="IA573" s="339">
        <v>0</v>
      </c>
      <c r="IB573" s="339">
        <v>0</v>
      </c>
      <c r="IC573" s="339">
        <v>861401.23</v>
      </c>
      <c r="ID573" s="339">
        <v>0</v>
      </c>
      <c r="IE573" s="339">
        <v>0</v>
      </c>
      <c r="IF573" s="339">
        <v>23520.55</v>
      </c>
      <c r="IG573" s="339">
        <v>0</v>
      </c>
      <c r="IH573" s="339">
        <v>0</v>
      </c>
      <c r="II573" s="339">
        <v>0</v>
      </c>
      <c r="IJ573" s="339">
        <v>1268</v>
      </c>
      <c r="IK573" s="339">
        <v>0</v>
      </c>
      <c r="IL573" s="339">
        <v>0</v>
      </c>
      <c r="IM573" s="339">
        <v>0</v>
      </c>
      <c r="IN573" s="339">
        <v>1108144.8500000001</v>
      </c>
      <c r="IO573" s="339">
        <v>63323</v>
      </c>
      <c r="IP573" s="339">
        <v>0</v>
      </c>
      <c r="IQ573" s="339">
        <v>0</v>
      </c>
      <c r="IR573" s="339">
        <v>0</v>
      </c>
      <c r="IS573" s="339">
        <v>0</v>
      </c>
      <c r="IT573" s="339">
        <v>2282608.0499999998</v>
      </c>
      <c r="IU573" s="339">
        <v>0</v>
      </c>
      <c r="IV573" s="339">
        <v>30317.55</v>
      </c>
      <c r="IW573" s="339">
        <v>0</v>
      </c>
      <c r="IX573" s="339">
        <v>0</v>
      </c>
      <c r="IY573" s="339">
        <v>0</v>
      </c>
      <c r="IZ573" s="339">
        <v>0</v>
      </c>
      <c r="JA573" s="339">
        <v>70786.600000000006</v>
      </c>
      <c r="JB573" s="339">
        <v>0</v>
      </c>
      <c r="JC573" s="339">
        <v>4735.3999999999996</v>
      </c>
      <c r="JD573" s="339">
        <v>0</v>
      </c>
      <c r="JE573" s="339">
        <v>0</v>
      </c>
      <c r="JF573" s="339">
        <v>34195.519999999997</v>
      </c>
      <c r="JG573" s="339">
        <v>0</v>
      </c>
      <c r="JH573" s="339">
        <v>209820.79999999999</v>
      </c>
      <c r="JI573" s="339">
        <v>0</v>
      </c>
      <c r="JJ573" s="339">
        <v>172629.81</v>
      </c>
      <c r="JK573" s="339">
        <v>11800</v>
      </c>
      <c r="JL573" s="339">
        <v>0</v>
      </c>
      <c r="JM573" s="339">
        <v>0</v>
      </c>
      <c r="JN573" s="339">
        <v>0</v>
      </c>
      <c r="JO573" s="339">
        <v>0</v>
      </c>
      <c r="JP573" s="339">
        <v>0</v>
      </c>
      <c r="JQ573" s="339">
        <v>0</v>
      </c>
      <c r="JR573" s="339">
        <v>4977.5</v>
      </c>
      <c r="JS573" s="339">
        <v>1200</v>
      </c>
      <c r="JT573" s="339">
        <v>0</v>
      </c>
      <c r="JU573" s="339">
        <v>11500</v>
      </c>
      <c r="JV573" s="339">
        <v>155165.75</v>
      </c>
      <c r="JW573" s="339">
        <v>108884</v>
      </c>
      <c r="JX573" s="339">
        <v>0</v>
      </c>
      <c r="JY573" s="339">
        <v>0</v>
      </c>
      <c r="JZ573" s="339">
        <v>0</v>
      </c>
      <c r="KA573" s="339">
        <v>0</v>
      </c>
      <c r="KB573" s="339">
        <v>0</v>
      </c>
      <c r="KC573" s="339">
        <v>0</v>
      </c>
      <c r="KD573" s="339">
        <v>3051.6</v>
      </c>
      <c r="KE573" s="339">
        <v>0</v>
      </c>
      <c r="KF573" s="339">
        <v>0</v>
      </c>
      <c r="KG573" s="339">
        <v>0</v>
      </c>
      <c r="KH573" s="339">
        <v>8461.5499999999993</v>
      </c>
      <c r="KI573" s="339">
        <v>0</v>
      </c>
      <c r="KJ573" s="339">
        <v>0</v>
      </c>
      <c r="KK573" s="339">
        <v>0</v>
      </c>
      <c r="KL573" s="339">
        <v>0</v>
      </c>
      <c r="KM573" s="339">
        <v>0</v>
      </c>
      <c r="KN573" s="339">
        <v>0</v>
      </c>
      <c r="KO573" s="339">
        <v>0</v>
      </c>
      <c r="KP573" s="339">
        <v>0</v>
      </c>
      <c r="KQ573" s="339">
        <v>1256698.19</v>
      </c>
      <c r="KR573" s="339">
        <v>0</v>
      </c>
      <c r="KS573" s="339">
        <v>0</v>
      </c>
      <c r="KU573" s="312">
        <v>61</v>
      </c>
    </row>
    <row r="574" spans="1:307" x14ac:dyDescent="0.25">
      <c r="A574">
        <v>2023</v>
      </c>
      <c r="B574" t="s">
        <v>963</v>
      </c>
      <c r="C574" t="s">
        <v>966</v>
      </c>
      <c r="D574" t="s">
        <v>321</v>
      </c>
      <c r="E574" t="s">
        <v>780</v>
      </c>
      <c r="F574" s="339">
        <v>0</v>
      </c>
      <c r="G574" s="339">
        <v>0</v>
      </c>
      <c r="H574" s="339">
        <v>421358.45</v>
      </c>
      <c r="I574" s="339">
        <v>19550</v>
      </c>
      <c r="J574" s="339">
        <v>0</v>
      </c>
      <c r="K574" s="339">
        <v>0</v>
      </c>
      <c r="L574" s="339">
        <v>0</v>
      </c>
      <c r="M574" s="339">
        <v>0</v>
      </c>
      <c r="N574" s="339">
        <v>54647.75</v>
      </c>
      <c r="O574" s="339">
        <v>416214.1</v>
      </c>
      <c r="P574" s="339">
        <v>0</v>
      </c>
      <c r="Q574" s="339">
        <v>0</v>
      </c>
      <c r="R574" s="339">
        <v>0</v>
      </c>
      <c r="S574" s="339">
        <v>0</v>
      </c>
      <c r="T574" s="339">
        <v>0</v>
      </c>
      <c r="U574" s="339">
        <v>0</v>
      </c>
      <c r="V574" s="339">
        <v>0</v>
      </c>
      <c r="W574" s="339">
        <v>0</v>
      </c>
      <c r="X574" s="339">
        <v>0</v>
      </c>
      <c r="Y574" s="339">
        <v>0</v>
      </c>
      <c r="Z574" s="339">
        <v>0</v>
      </c>
      <c r="AA574" s="339">
        <v>41491.550000000003</v>
      </c>
      <c r="AB574" s="339">
        <v>0</v>
      </c>
      <c r="AC574" s="339">
        <v>0</v>
      </c>
      <c r="AD574" s="339">
        <v>56494.9</v>
      </c>
      <c r="AE574" s="339">
        <v>0</v>
      </c>
      <c r="AF574" s="339">
        <v>0</v>
      </c>
      <c r="AG574" s="339">
        <v>0</v>
      </c>
      <c r="AH574" s="339">
        <v>0</v>
      </c>
      <c r="AI574" s="339">
        <v>0</v>
      </c>
      <c r="AJ574" s="339">
        <v>0</v>
      </c>
      <c r="AK574" s="339">
        <v>0</v>
      </c>
      <c r="AL574" s="339">
        <v>0</v>
      </c>
      <c r="AM574" s="339">
        <v>0</v>
      </c>
      <c r="AN574" s="339">
        <v>0</v>
      </c>
      <c r="AO574" s="339">
        <v>0</v>
      </c>
      <c r="AP574" s="339">
        <v>0</v>
      </c>
      <c r="AQ574" s="339">
        <v>7500</v>
      </c>
      <c r="AR574" s="339">
        <v>0</v>
      </c>
      <c r="AS574" s="339">
        <v>0</v>
      </c>
      <c r="AT574" s="339">
        <v>0</v>
      </c>
      <c r="AU574" s="339">
        <v>0</v>
      </c>
      <c r="AV574" s="339">
        <v>0</v>
      </c>
      <c r="AW574" s="339">
        <v>606603</v>
      </c>
      <c r="AX574" s="339">
        <v>0</v>
      </c>
      <c r="AY574" s="339">
        <v>49478.7</v>
      </c>
      <c r="AZ574" s="339">
        <v>0</v>
      </c>
      <c r="BA574" s="339">
        <v>0</v>
      </c>
      <c r="BB574" s="339">
        <v>0</v>
      </c>
      <c r="BC574" s="339">
        <v>285930.15000000002</v>
      </c>
      <c r="BD574" s="339">
        <v>0</v>
      </c>
      <c r="BE574" s="339">
        <v>0</v>
      </c>
      <c r="BF574" s="339">
        <v>0</v>
      </c>
      <c r="BG574" s="339">
        <v>0</v>
      </c>
      <c r="BH574" s="339">
        <v>0</v>
      </c>
      <c r="BI574" s="339">
        <v>5625</v>
      </c>
      <c r="BJ574" s="339">
        <v>54600</v>
      </c>
      <c r="BK574" s="339">
        <v>36746.85</v>
      </c>
      <c r="BL574" s="339">
        <v>0</v>
      </c>
      <c r="BM574" s="339">
        <v>0</v>
      </c>
      <c r="BN574" s="339">
        <v>0</v>
      </c>
      <c r="BO574" s="339">
        <v>1636.1</v>
      </c>
      <c r="BP574" s="339">
        <v>4000</v>
      </c>
      <c r="BQ574" s="339">
        <v>0</v>
      </c>
      <c r="BR574" s="339">
        <v>0</v>
      </c>
      <c r="BS574" s="339">
        <v>0</v>
      </c>
      <c r="BT574" s="339">
        <v>0</v>
      </c>
      <c r="BU574" s="339">
        <v>0</v>
      </c>
      <c r="BV574" s="339">
        <v>27200</v>
      </c>
      <c r="BW574" s="339">
        <v>0</v>
      </c>
      <c r="BX574" s="339">
        <v>0</v>
      </c>
      <c r="BY574" s="339">
        <v>0</v>
      </c>
      <c r="BZ574" s="339">
        <v>0</v>
      </c>
      <c r="CA574" s="339">
        <v>0</v>
      </c>
      <c r="CB574" s="339">
        <v>0</v>
      </c>
      <c r="CC574" s="339">
        <v>31509.15</v>
      </c>
      <c r="CD574" s="339">
        <v>0</v>
      </c>
      <c r="CE574" s="339">
        <v>0</v>
      </c>
      <c r="CF574" s="339">
        <v>194939.84</v>
      </c>
      <c r="CG574" s="339">
        <v>0</v>
      </c>
      <c r="CH574" s="339">
        <v>0</v>
      </c>
      <c r="CI574" s="339">
        <v>310004.65000000002</v>
      </c>
      <c r="CJ574" s="339">
        <v>0</v>
      </c>
      <c r="CK574" s="339">
        <v>0</v>
      </c>
      <c r="CL574" s="339">
        <v>0</v>
      </c>
      <c r="CM574" s="339">
        <v>0</v>
      </c>
      <c r="CN574" s="339">
        <v>0</v>
      </c>
      <c r="CO574" s="339">
        <v>0</v>
      </c>
      <c r="CP574" s="339">
        <v>721</v>
      </c>
      <c r="CQ574" s="339">
        <v>0</v>
      </c>
      <c r="CR574" s="339">
        <v>0</v>
      </c>
      <c r="CS574" s="339">
        <v>0</v>
      </c>
      <c r="CT574" s="339">
        <v>0</v>
      </c>
      <c r="CU574" s="339">
        <v>0</v>
      </c>
      <c r="CV574" s="339">
        <v>0</v>
      </c>
      <c r="CW574" s="339">
        <v>0</v>
      </c>
      <c r="CX574" s="339">
        <v>39034.800000000003</v>
      </c>
      <c r="CY574" s="339">
        <v>0</v>
      </c>
      <c r="CZ574" s="339">
        <v>0</v>
      </c>
      <c r="DA574" s="339">
        <v>0</v>
      </c>
      <c r="DB574" s="339">
        <v>0</v>
      </c>
      <c r="DC574" s="339">
        <v>0</v>
      </c>
      <c r="DD574" s="339">
        <v>35660</v>
      </c>
      <c r="DE574" s="339">
        <v>0</v>
      </c>
      <c r="DF574" s="339">
        <v>0</v>
      </c>
      <c r="DG574" s="339">
        <v>0</v>
      </c>
      <c r="DH574" s="339">
        <v>1326181.6499999999</v>
      </c>
      <c r="DI574" s="339">
        <v>0</v>
      </c>
      <c r="DJ574" s="339">
        <v>16833.55</v>
      </c>
      <c r="DK574" s="339">
        <v>0</v>
      </c>
      <c r="DL574" s="339">
        <v>0</v>
      </c>
      <c r="DM574" s="339">
        <v>3279.2</v>
      </c>
      <c r="DN574" s="339">
        <v>0</v>
      </c>
      <c r="DO574" s="339">
        <v>0</v>
      </c>
      <c r="DP574" s="339">
        <v>0</v>
      </c>
      <c r="DQ574" s="339">
        <v>0</v>
      </c>
      <c r="DR574" s="339">
        <v>27803.9</v>
      </c>
      <c r="DS574" s="339">
        <v>2215.98</v>
      </c>
      <c r="DT574" s="339">
        <v>0</v>
      </c>
      <c r="DU574" s="339">
        <v>0</v>
      </c>
      <c r="DV574" s="339">
        <v>0</v>
      </c>
      <c r="DW574" s="339">
        <v>0</v>
      </c>
      <c r="DX574" s="339">
        <v>0</v>
      </c>
      <c r="DY574" s="339">
        <v>0</v>
      </c>
      <c r="DZ574" s="339">
        <v>34569</v>
      </c>
      <c r="EA574" s="339">
        <v>233223.61</v>
      </c>
      <c r="EB574" s="339">
        <v>0</v>
      </c>
      <c r="EC574" s="339">
        <v>71000</v>
      </c>
      <c r="ED574" s="339">
        <v>0</v>
      </c>
      <c r="EE574" s="339">
        <v>25000</v>
      </c>
      <c r="EF574" s="339">
        <v>0</v>
      </c>
      <c r="EG574" s="339">
        <v>298881.19</v>
      </c>
      <c r="EH574" s="339">
        <v>0</v>
      </c>
      <c r="EI574" s="339">
        <v>38150</v>
      </c>
      <c r="EJ574" s="339">
        <v>0</v>
      </c>
      <c r="EK574" s="339">
        <v>0</v>
      </c>
      <c r="EL574" s="339">
        <v>0</v>
      </c>
      <c r="EM574" s="339">
        <v>300</v>
      </c>
      <c r="EN574" s="339">
        <v>0</v>
      </c>
      <c r="EO574" s="339">
        <v>128000</v>
      </c>
      <c r="EP574" s="339">
        <v>0</v>
      </c>
      <c r="EQ574" s="339">
        <v>0</v>
      </c>
      <c r="ER574" s="339">
        <v>3750</v>
      </c>
      <c r="ES574" s="339">
        <v>0</v>
      </c>
      <c r="ET574" s="339">
        <v>0</v>
      </c>
      <c r="EU574" s="339">
        <v>0</v>
      </c>
      <c r="EV574" s="339">
        <v>0</v>
      </c>
      <c r="EW574" s="339">
        <v>0</v>
      </c>
      <c r="EX574" s="339">
        <v>103730.75</v>
      </c>
      <c r="EY574" s="339">
        <v>13783.92</v>
      </c>
      <c r="EZ574" s="339">
        <v>9181748.3000000007</v>
      </c>
      <c r="FA574" s="339">
        <v>120043.35</v>
      </c>
      <c r="FB574" s="339">
        <v>0</v>
      </c>
      <c r="FC574" s="339">
        <v>0</v>
      </c>
      <c r="FD574" s="339">
        <v>2276</v>
      </c>
      <c r="FE574" s="339">
        <v>3019.45</v>
      </c>
      <c r="FF574" s="339">
        <v>0</v>
      </c>
      <c r="FG574" s="339">
        <v>0</v>
      </c>
      <c r="FH574" s="339">
        <v>285000</v>
      </c>
      <c r="FI574" s="339">
        <v>0</v>
      </c>
      <c r="FJ574" s="339">
        <v>0</v>
      </c>
      <c r="FK574" s="339">
        <v>0</v>
      </c>
      <c r="FL574" s="339">
        <v>0</v>
      </c>
      <c r="FM574" s="339">
        <v>129188.3</v>
      </c>
      <c r="FN574" s="339">
        <v>0</v>
      </c>
      <c r="FO574" s="339">
        <v>0</v>
      </c>
      <c r="FP574" s="339">
        <v>0</v>
      </c>
      <c r="FQ574" s="339">
        <v>0</v>
      </c>
      <c r="FR574" s="339">
        <v>62776.26</v>
      </c>
      <c r="FS574" s="339">
        <v>0</v>
      </c>
      <c r="FT574" s="339">
        <v>0</v>
      </c>
      <c r="FU574" s="339">
        <v>0</v>
      </c>
      <c r="FV574" s="339">
        <v>0</v>
      </c>
      <c r="FW574" s="339">
        <v>0</v>
      </c>
      <c r="FX574" s="339">
        <v>0</v>
      </c>
      <c r="FY574" s="339">
        <v>0</v>
      </c>
      <c r="FZ574" s="339">
        <v>0</v>
      </c>
      <c r="GA574" s="339">
        <v>0</v>
      </c>
      <c r="GB574" s="339">
        <v>0</v>
      </c>
      <c r="GC574" s="339">
        <v>0</v>
      </c>
      <c r="GD574" s="339">
        <v>0</v>
      </c>
      <c r="GE574" s="339">
        <v>83110.899999999994</v>
      </c>
      <c r="GF574" s="339">
        <v>0</v>
      </c>
      <c r="GG574" s="339">
        <v>34223.800000000003</v>
      </c>
      <c r="GH574" s="339">
        <v>0</v>
      </c>
      <c r="GI574" s="339">
        <v>20192.25</v>
      </c>
      <c r="GJ574" s="339">
        <v>0</v>
      </c>
      <c r="GK574" s="339">
        <v>46478.400000000001</v>
      </c>
      <c r="GL574" s="339">
        <v>0</v>
      </c>
      <c r="GM574" s="339">
        <v>90839.6</v>
      </c>
      <c r="GN574" s="339">
        <v>0</v>
      </c>
      <c r="GO574" s="339">
        <v>5000</v>
      </c>
      <c r="GP574" s="339">
        <v>0</v>
      </c>
      <c r="GQ574" s="339">
        <v>0</v>
      </c>
      <c r="GR574" s="339">
        <v>0</v>
      </c>
      <c r="GS574" s="339">
        <v>1695754.2</v>
      </c>
      <c r="GT574" s="339">
        <v>0</v>
      </c>
      <c r="GU574" s="339">
        <v>40889.85</v>
      </c>
      <c r="GV574" s="339">
        <v>0</v>
      </c>
      <c r="GW574" s="339">
        <v>0</v>
      </c>
      <c r="GX574" s="339">
        <v>298417.3</v>
      </c>
      <c r="GY574" s="339">
        <v>0</v>
      </c>
      <c r="GZ574" s="339">
        <v>0</v>
      </c>
      <c r="HA574" s="339">
        <v>0</v>
      </c>
      <c r="HB574" s="339">
        <v>0</v>
      </c>
      <c r="HC574" s="339">
        <v>47978.55</v>
      </c>
      <c r="HD574" s="339">
        <v>0</v>
      </c>
      <c r="HE574" s="339">
        <v>0</v>
      </c>
      <c r="HF574" s="339">
        <v>0</v>
      </c>
      <c r="HG574" s="339">
        <v>0</v>
      </c>
      <c r="HH574" s="339">
        <v>68951.3</v>
      </c>
      <c r="HI574" s="339">
        <v>4500</v>
      </c>
      <c r="HJ574" s="339">
        <v>0</v>
      </c>
      <c r="HK574" s="339">
        <v>0</v>
      </c>
      <c r="HL574" s="339">
        <v>0</v>
      </c>
      <c r="HM574" s="339">
        <v>0</v>
      </c>
      <c r="HN574" s="339">
        <v>63406</v>
      </c>
      <c r="HO574" s="339">
        <v>0</v>
      </c>
      <c r="HP574" s="339">
        <v>0</v>
      </c>
      <c r="HQ574" s="339">
        <v>0</v>
      </c>
      <c r="HR574" s="339">
        <v>0</v>
      </c>
      <c r="HS574" s="339">
        <v>0</v>
      </c>
      <c r="HT574" s="339">
        <v>174083.20000000001</v>
      </c>
      <c r="HU574" s="339">
        <v>0</v>
      </c>
      <c r="HV574" s="339">
        <v>82932.05</v>
      </c>
      <c r="HW574" s="339">
        <v>855931.62</v>
      </c>
      <c r="HX574" s="339">
        <v>0</v>
      </c>
      <c r="HY574" s="339">
        <v>714.53</v>
      </c>
      <c r="HZ574" s="339">
        <v>0</v>
      </c>
      <c r="IA574" s="339">
        <v>0</v>
      </c>
      <c r="IB574" s="339">
        <v>0</v>
      </c>
      <c r="IC574" s="339">
        <v>861401.23</v>
      </c>
      <c r="ID574" s="339">
        <v>0</v>
      </c>
      <c r="IE574" s="339">
        <v>0</v>
      </c>
      <c r="IF574" s="339">
        <v>23520.55</v>
      </c>
      <c r="IG574" s="339">
        <v>0</v>
      </c>
      <c r="IH574" s="339">
        <v>0</v>
      </c>
      <c r="II574" s="339">
        <v>0</v>
      </c>
      <c r="IJ574" s="339">
        <v>1268</v>
      </c>
      <c r="IK574" s="339">
        <v>0</v>
      </c>
      <c r="IL574" s="339">
        <v>0</v>
      </c>
      <c r="IM574" s="339">
        <v>0</v>
      </c>
      <c r="IN574" s="339">
        <v>1108144.8500000001</v>
      </c>
      <c r="IO574" s="339">
        <v>63323</v>
      </c>
      <c r="IP574" s="339">
        <v>0</v>
      </c>
      <c r="IQ574" s="339">
        <v>0</v>
      </c>
      <c r="IR574" s="339">
        <v>0</v>
      </c>
      <c r="IS574" s="339">
        <v>0</v>
      </c>
      <c r="IT574" s="339">
        <v>2282608.0499999998</v>
      </c>
      <c r="IU574" s="339">
        <v>0</v>
      </c>
      <c r="IV574" s="339">
        <v>30317.55</v>
      </c>
      <c r="IW574" s="339">
        <v>0</v>
      </c>
      <c r="IX574" s="339">
        <v>0</v>
      </c>
      <c r="IY574" s="339">
        <v>0</v>
      </c>
      <c r="IZ574" s="339">
        <v>0</v>
      </c>
      <c r="JA574" s="339">
        <v>70786.600000000006</v>
      </c>
      <c r="JB574" s="339">
        <v>0</v>
      </c>
      <c r="JC574" s="339">
        <v>4735.3999999999996</v>
      </c>
      <c r="JD574" s="339">
        <v>0</v>
      </c>
      <c r="JE574" s="339">
        <v>0</v>
      </c>
      <c r="JF574" s="339">
        <v>34195.519999999997</v>
      </c>
      <c r="JG574" s="339">
        <v>0</v>
      </c>
      <c r="JH574" s="339">
        <v>209820.79999999999</v>
      </c>
      <c r="JI574" s="339">
        <v>0</v>
      </c>
      <c r="JJ574" s="339">
        <v>172629.81</v>
      </c>
      <c r="JK574" s="339">
        <v>11800</v>
      </c>
      <c r="JL574" s="339">
        <v>0</v>
      </c>
      <c r="JM574" s="339">
        <v>0</v>
      </c>
      <c r="JN574" s="339">
        <v>0</v>
      </c>
      <c r="JO574" s="339">
        <v>0</v>
      </c>
      <c r="JP574" s="339">
        <v>0</v>
      </c>
      <c r="JQ574" s="339">
        <v>0</v>
      </c>
      <c r="JR574" s="339">
        <v>4977.5</v>
      </c>
      <c r="JS574" s="339">
        <v>1200</v>
      </c>
      <c r="JT574" s="339">
        <v>0</v>
      </c>
      <c r="JU574" s="339">
        <v>11500</v>
      </c>
      <c r="JV574" s="339">
        <v>155165.75</v>
      </c>
      <c r="JW574" s="339">
        <v>108884</v>
      </c>
      <c r="JX574" s="339">
        <v>0</v>
      </c>
      <c r="JY574" s="339">
        <v>0</v>
      </c>
      <c r="JZ574" s="339">
        <v>0</v>
      </c>
      <c r="KA574" s="339">
        <v>0</v>
      </c>
      <c r="KB574" s="339">
        <v>0</v>
      </c>
      <c r="KC574" s="339">
        <v>0</v>
      </c>
      <c r="KD574" s="339">
        <v>3051.6</v>
      </c>
      <c r="KE574" s="339">
        <v>0</v>
      </c>
      <c r="KF574" s="339">
        <v>0</v>
      </c>
      <c r="KG574" s="339">
        <v>0</v>
      </c>
      <c r="KH574" s="339">
        <v>8461.5499999999993</v>
      </c>
      <c r="KI574" s="339">
        <v>0</v>
      </c>
      <c r="KJ574" s="339">
        <v>0</v>
      </c>
      <c r="KK574" s="339">
        <v>0</v>
      </c>
      <c r="KL574" s="339">
        <v>0</v>
      </c>
      <c r="KM574" s="339">
        <v>0</v>
      </c>
      <c r="KN574" s="339">
        <v>0</v>
      </c>
      <c r="KO574" s="339">
        <v>0</v>
      </c>
      <c r="KP574" s="339">
        <v>0</v>
      </c>
      <c r="KQ574" s="339">
        <v>1256698.19</v>
      </c>
      <c r="KR574" s="339">
        <v>0</v>
      </c>
      <c r="KS574" s="339">
        <v>0</v>
      </c>
      <c r="KU574" s="338" t="s">
        <v>944</v>
      </c>
    </row>
    <row r="575" spans="1:307" x14ac:dyDescent="0.25">
      <c r="A575">
        <v>2023</v>
      </c>
      <c r="B575" t="s">
        <v>963</v>
      </c>
      <c r="C575" t="s">
        <v>968</v>
      </c>
      <c r="D575" t="s">
        <v>969</v>
      </c>
      <c r="E575" t="s">
        <v>780</v>
      </c>
      <c r="F575" s="339">
        <v>0</v>
      </c>
      <c r="G575" s="339">
        <v>0</v>
      </c>
      <c r="H575" s="339">
        <v>0</v>
      </c>
      <c r="I575" s="339">
        <v>0</v>
      </c>
      <c r="J575" s="339">
        <v>0</v>
      </c>
      <c r="K575" s="339">
        <v>0</v>
      </c>
      <c r="L575" s="339">
        <v>0</v>
      </c>
      <c r="M575" s="339">
        <v>0</v>
      </c>
      <c r="N575" s="339">
        <v>0</v>
      </c>
      <c r="O575" s="339">
        <v>0</v>
      </c>
      <c r="P575" s="339">
        <v>0</v>
      </c>
      <c r="Q575" s="339">
        <v>0</v>
      </c>
      <c r="R575" s="339">
        <v>0</v>
      </c>
      <c r="S575" s="339">
        <v>15979.55</v>
      </c>
      <c r="T575" s="339">
        <v>0</v>
      </c>
      <c r="U575" s="339">
        <v>0</v>
      </c>
      <c r="V575" s="339">
        <v>0</v>
      </c>
      <c r="W575" s="339">
        <v>0</v>
      </c>
      <c r="X575" s="339">
        <v>0</v>
      </c>
      <c r="Y575" s="339">
        <v>0</v>
      </c>
      <c r="Z575" s="339">
        <v>0</v>
      </c>
      <c r="AA575" s="339">
        <v>0</v>
      </c>
      <c r="AB575" s="339">
        <v>0</v>
      </c>
      <c r="AC575" s="339">
        <v>0</v>
      </c>
      <c r="AD575" s="339">
        <v>0</v>
      </c>
      <c r="AE575" s="339">
        <v>0</v>
      </c>
      <c r="AF575" s="339">
        <v>0</v>
      </c>
      <c r="AG575" s="339">
        <v>0</v>
      </c>
      <c r="AH575" s="339">
        <v>0</v>
      </c>
      <c r="AI575" s="339">
        <v>0</v>
      </c>
      <c r="AJ575" s="339">
        <v>0</v>
      </c>
      <c r="AK575" s="339">
        <v>0</v>
      </c>
      <c r="AL575" s="339">
        <v>0</v>
      </c>
      <c r="AM575" s="339">
        <v>0</v>
      </c>
      <c r="AN575" s="339">
        <v>0</v>
      </c>
      <c r="AO575" s="339">
        <v>0</v>
      </c>
      <c r="AP575" s="339">
        <v>0</v>
      </c>
      <c r="AQ575" s="339">
        <v>0</v>
      </c>
      <c r="AR575" s="339">
        <v>0</v>
      </c>
      <c r="AS575" s="339">
        <v>0</v>
      </c>
      <c r="AT575" s="339">
        <v>0</v>
      </c>
      <c r="AU575" s="339">
        <v>0</v>
      </c>
      <c r="AV575" s="339">
        <v>0</v>
      </c>
      <c r="AW575" s="339">
        <v>0</v>
      </c>
      <c r="AX575" s="339">
        <v>0</v>
      </c>
      <c r="AY575" s="339">
        <v>0</v>
      </c>
      <c r="AZ575" s="339">
        <v>0</v>
      </c>
      <c r="BA575" s="339">
        <v>0</v>
      </c>
      <c r="BB575" s="339">
        <v>0</v>
      </c>
      <c r="BC575" s="339">
        <v>0</v>
      </c>
      <c r="BD575" s="339">
        <v>0</v>
      </c>
      <c r="BE575" s="339">
        <v>0</v>
      </c>
      <c r="BF575" s="339">
        <v>0</v>
      </c>
      <c r="BG575" s="339">
        <v>0</v>
      </c>
      <c r="BH575" s="339">
        <v>0</v>
      </c>
      <c r="BI575" s="339">
        <v>0</v>
      </c>
      <c r="BJ575" s="339">
        <v>0</v>
      </c>
      <c r="BK575" s="339">
        <v>0</v>
      </c>
      <c r="BL575" s="339">
        <v>0</v>
      </c>
      <c r="BM575" s="339">
        <v>0</v>
      </c>
      <c r="BN575" s="339">
        <v>0</v>
      </c>
      <c r="BO575" s="339">
        <v>0</v>
      </c>
      <c r="BP575" s="339">
        <v>0</v>
      </c>
      <c r="BQ575" s="339">
        <v>0</v>
      </c>
      <c r="BR575" s="339">
        <v>0</v>
      </c>
      <c r="BS575" s="339">
        <v>0</v>
      </c>
      <c r="BT575" s="339">
        <v>0</v>
      </c>
      <c r="BU575" s="339">
        <v>0</v>
      </c>
      <c r="BV575" s="339">
        <v>0</v>
      </c>
      <c r="BW575" s="339">
        <v>0</v>
      </c>
      <c r="BX575" s="339">
        <v>0</v>
      </c>
      <c r="BY575" s="339">
        <v>0</v>
      </c>
      <c r="BZ575" s="339">
        <v>0</v>
      </c>
      <c r="CA575" s="339">
        <v>0</v>
      </c>
      <c r="CB575" s="339">
        <v>0</v>
      </c>
      <c r="CC575" s="339">
        <v>0</v>
      </c>
      <c r="CD575" s="339">
        <v>0</v>
      </c>
      <c r="CE575" s="339">
        <v>0</v>
      </c>
      <c r="CF575" s="339">
        <v>0</v>
      </c>
      <c r="CG575" s="339">
        <v>0</v>
      </c>
      <c r="CH575" s="339">
        <v>0</v>
      </c>
      <c r="CI575" s="339">
        <v>0</v>
      </c>
      <c r="CJ575" s="339">
        <v>0</v>
      </c>
      <c r="CK575" s="339">
        <v>0</v>
      </c>
      <c r="CL575" s="339">
        <v>0</v>
      </c>
      <c r="CM575" s="339">
        <v>0</v>
      </c>
      <c r="CN575" s="339">
        <v>0</v>
      </c>
      <c r="CO575" s="339">
        <v>0</v>
      </c>
      <c r="CP575" s="339">
        <v>0</v>
      </c>
      <c r="CQ575" s="339">
        <v>0</v>
      </c>
      <c r="CR575" s="339">
        <v>0</v>
      </c>
      <c r="CS575" s="339">
        <v>0</v>
      </c>
      <c r="CT575" s="339">
        <v>0</v>
      </c>
      <c r="CU575" s="339">
        <v>0</v>
      </c>
      <c r="CV575" s="339">
        <v>0</v>
      </c>
      <c r="CW575" s="339">
        <v>0</v>
      </c>
      <c r="CX575" s="339">
        <v>0</v>
      </c>
      <c r="CY575" s="339">
        <v>0</v>
      </c>
      <c r="CZ575" s="339">
        <v>0</v>
      </c>
      <c r="DA575" s="339">
        <v>0</v>
      </c>
      <c r="DB575" s="339">
        <v>0</v>
      </c>
      <c r="DC575" s="339">
        <v>0</v>
      </c>
      <c r="DD575" s="339">
        <v>0</v>
      </c>
      <c r="DE575" s="339">
        <v>0</v>
      </c>
      <c r="DF575" s="339">
        <v>24816.25</v>
      </c>
      <c r="DG575" s="339">
        <v>0</v>
      </c>
      <c r="DH575" s="339">
        <v>0</v>
      </c>
      <c r="DI575" s="339">
        <v>0</v>
      </c>
      <c r="DJ575" s="339">
        <v>0</v>
      </c>
      <c r="DK575" s="339">
        <v>0</v>
      </c>
      <c r="DL575" s="339">
        <v>0</v>
      </c>
      <c r="DM575" s="339">
        <v>0</v>
      </c>
      <c r="DN575" s="339">
        <v>0</v>
      </c>
      <c r="DO575" s="339">
        <v>0</v>
      </c>
      <c r="DP575" s="339">
        <v>0</v>
      </c>
      <c r="DQ575" s="339">
        <v>0</v>
      </c>
      <c r="DR575" s="339">
        <v>0</v>
      </c>
      <c r="DS575" s="339">
        <v>0</v>
      </c>
      <c r="DT575" s="339">
        <v>0</v>
      </c>
      <c r="DU575" s="339">
        <v>0</v>
      </c>
      <c r="DV575" s="339">
        <v>0</v>
      </c>
      <c r="DW575" s="339">
        <v>0</v>
      </c>
      <c r="DX575" s="339">
        <v>0</v>
      </c>
      <c r="DY575" s="339">
        <v>0</v>
      </c>
      <c r="DZ575" s="339">
        <v>0</v>
      </c>
      <c r="EA575" s="339">
        <v>0</v>
      </c>
      <c r="EB575" s="339">
        <v>0</v>
      </c>
      <c r="EC575" s="339">
        <v>1500</v>
      </c>
      <c r="ED575" s="339">
        <v>0</v>
      </c>
      <c r="EE575" s="339">
        <v>0</v>
      </c>
      <c r="EF575" s="339">
        <v>0</v>
      </c>
      <c r="EG575" s="339">
        <v>0</v>
      </c>
      <c r="EH575" s="339">
        <v>0</v>
      </c>
      <c r="EI575" s="339">
        <v>0</v>
      </c>
      <c r="EJ575" s="339">
        <v>0</v>
      </c>
      <c r="EK575" s="339">
        <v>0</v>
      </c>
      <c r="EL575" s="339">
        <v>0</v>
      </c>
      <c r="EM575" s="339">
        <v>0</v>
      </c>
      <c r="EN575" s="339">
        <v>0</v>
      </c>
      <c r="EO575" s="339">
        <v>0</v>
      </c>
      <c r="EP575" s="339">
        <v>0</v>
      </c>
      <c r="EQ575" s="339">
        <v>0</v>
      </c>
      <c r="ER575" s="339">
        <v>0</v>
      </c>
      <c r="ES575" s="339">
        <v>0</v>
      </c>
      <c r="ET575" s="339">
        <v>0</v>
      </c>
      <c r="EU575" s="339">
        <v>0</v>
      </c>
      <c r="EV575" s="339">
        <v>0</v>
      </c>
      <c r="EW575" s="339">
        <v>0</v>
      </c>
      <c r="EX575" s="339">
        <v>0</v>
      </c>
      <c r="EY575" s="339">
        <v>0</v>
      </c>
      <c r="EZ575" s="339">
        <v>1100000</v>
      </c>
      <c r="FA575" s="339">
        <v>0</v>
      </c>
      <c r="FB575" s="339">
        <v>0</v>
      </c>
      <c r="FC575" s="339">
        <v>125000</v>
      </c>
      <c r="FD575" s="339">
        <v>0</v>
      </c>
      <c r="FE575" s="339">
        <v>0</v>
      </c>
      <c r="FF575" s="339">
        <v>0</v>
      </c>
      <c r="FG575" s="339">
        <v>0</v>
      </c>
      <c r="FH575" s="339">
        <v>0</v>
      </c>
      <c r="FI575" s="339">
        <v>0</v>
      </c>
      <c r="FJ575" s="339">
        <v>0</v>
      </c>
      <c r="FK575" s="339">
        <v>0</v>
      </c>
      <c r="FL575" s="339">
        <v>0</v>
      </c>
      <c r="FM575" s="339">
        <v>0</v>
      </c>
      <c r="FN575" s="339">
        <v>0</v>
      </c>
      <c r="FO575" s="339">
        <v>0</v>
      </c>
      <c r="FP575" s="339">
        <v>0</v>
      </c>
      <c r="FQ575" s="339">
        <v>0</v>
      </c>
      <c r="FR575" s="339">
        <v>0</v>
      </c>
      <c r="FS575" s="339">
        <v>0</v>
      </c>
      <c r="FT575" s="339">
        <v>0</v>
      </c>
      <c r="FU575" s="339">
        <v>0</v>
      </c>
      <c r="FV575" s="339">
        <v>0</v>
      </c>
      <c r="FW575" s="339">
        <v>0</v>
      </c>
      <c r="FX575" s="339">
        <v>0</v>
      </c>
      <c r="FY575" s="339">
        <v>0</v>
      </c>
      <c r="FZ575" s="339">
        <v>0</v>
      </c>
      <c r="GA575" s="339">
        <v>0</v>
      </c>
      <c r="GB575" s="339">
        <v>0</v>
      </c>
      <c r="GC575" s="339">
        <v>0</v>
      </c>
      <c r="GD575" s="339">
        <v>0</v>
      </c>
      <c r="GE575" s="339">
        <v>0</v>
      </c>
      <c r="GF575" s="339">
        <v>0</v>
      </c>
      <c r="GG575" s="339">
        <v>0</v>
      </c>
      <c r="GH575" s="339">
        <v>0</v>
      </c>
      <c r="GI575" s="339">
        <v>0</v>
      </c>
      <c r="GJ575" s="339">
        <v>0</v>
      </c>
      <c r="GK575" s="339">
        <v>0</v>
      </c>
      <c r="GL575" s="339">
        <v>0</v>
      </c>
      <c r="GM575" s="339">
        <v>0</v>
      </c>
      <c r="GN575" s="339">
        <v>0</v>
      </c>
      <c r="GO575" s="339">
        <v>0</v>
      </c>
      <c r="GP575" s="339">
        <v>0</v>
      </c>
      <c r="GQ575" s="339">
        <v>0</v>
      </c>
      <c r="GR575" s="339">
        <v>0</v>
      </c>
      <c r="GS575" s="339">
        <v>0</v>
      </c>
      <c r="GT575" s="339">
        <v>0</v>
      </c>
      <c r="GU575" s="339">
        <v>0</v>
      </c>
      <c r="GV575" s="339">
        <v>0</v>
      </c>
      <c r="GW575" s="339">
        <v>0</v>
      </c>
      <c r="GX575" s="339">
        <v>0</v>
      </c>
      <c r="GY575" s="339">
        <v>0</v>
      </c>
      <c r="GZ575" s="339">
        <v>0</v>
      </c>
      <c r="HA575" s="339">
        <v>0</v>
      </c>
      <c r="HB575" s="339">
        <v>0</v>
      </c>
      <c r="HC575" s="339">
        <v>0</v>
      </c>
      <c r="HD575" s="339">
        <v>0</v>
      </c>
      <c r="HE575" s="339">
        <v>0</v>
      </c>
      <c r="HF575" s="339">
        <v>0</v>
      </c>
      <c r="HG575" s="339">
        <v>1000</v>
      </c>
      <c r="HH575" s="339">
        <v>0</v>
      </c>
      <c r="HI575" s="339">
        <v>0</v>
      </c>
      <c r="HJ575" s="339">
        <v>0</v>
      </c>
      <c r="HK575" s="339">
        <v>0</v>
      </c>
      <c r="HL575" s="339">
        <v>0</v>
      </c>
      <c r="HM575" s="339">
        <v>0</v>
      </c>
      <c r="HN575" s="339">
        <v>0</v>
      </c>
      <c r="HO575" s="339">
        <v>0</v>
      </c>
      <c r="HP575" s="339">
        <v>0</v>
      </c>
      <c r="HQ575" s="339">
        <v>0</v>
      </c>
      <c r="HR575" s="339">
        <v>0</v>
      </c>
      <c r="HS575" s="339">
        <v>0</v>
      </c>
      <c r="HT575" s="339">
        <v>671925.95</v>
      </c>
      <c r="HU575" s="339">
        <v>0</v>
      </c>
      <c r="HV575" s="339">
        <v>0</v>
      </c>
      <c r="HW575" s="339">
        <v>7826.69</v>
      </c>
      <c r="HX575" s="339">
        <v>40000</v>
      </c>
      <c r="HY575" s="339">
        <v>0</v>
      </c>
      <c r="HZ575" s="339">
        <v>0</v>
      </c>
      <c r="IA575" s="339">
        <v>0</v>
      </c>
      <c r="IB575" s="339">
        <v>0</v>
      </c>
      <c r="IC575" s="339">
        <v>0</v>
      </c>
      <c r="ID575" s="339">
        <v>0</v>
      </c>
      <c r="IE575" s="339">
        <v>0</v>
      </c>
      <c r="IF575" s="339">
        <v>0</v>
      </c>
      <c r="IG575" s="339">
        <v>0</v>
      </c>
      <c r="IH575" s="339">
        <v>0</v>
      </c>
      <c r="II575" s="339">
        <v>0</v>
      </c>
      <c r="IJ575" s="339">
        <v>0</v>
      </c>
      <c r="IK575" s="339">
        <v>0</v>
      </c>
      <c r="IL575" s="339">
        <v>0</v>
      </c>
      <c r="IM575" s="339">
        <v>0</v>
      </c>
      <c r="IN575" s="339">
        <v>0</v>
      </c>
      <c r="IO575" s="339">
        <v>0</v>
      </c>
      <c r="IP575" s="339">
        <v>0</v>
      </c>
      <c r="IQ575" s="339">
        <v>0</v>
      </c>
      <c r="IR575" s="339">
        <v>62600</v>
      </c>
      <c r="IS575" s="339">
        <v>0</v>
      </c>
      <c r="IT575" s="339">
        <v>0</v>
      </c>
      <c r="IU575" s="339">
        <v>0</v>
      </c>
      <c r="IV575" s="339">
        <v>0</v>
      </c>
      <c r="IW575" s="339">
        <v>0</v>
      </c>
      <c r="IX575" s="339">
        <v>0</v>
      </c>
      <c r="IY575" s="339">
        <v>0</v>
      </c>
      <c r="IZ575" s="339">
        <v>1000</v>
      </c>
      <c r="JA575" s="339">
        <v>0</v>
      </c>
      <c r="JB575" s="339">
        <v>0</v>
      </c>
      <c r="JC575" s="339">
        <v>0</v>
      </c>
      <c r="JD575" s="339">
        <v>0</v>
      </c>
      <c r="JE575" s="339">
        <v>0</v>
      </c>
      <c r="JF575" s="339">
        <v>0</v>
      </c>
      <c r="JG575" s="339">
        <v>0</v>
      </c>
      <c r="JH575" s="339">
        <v>0</v>
      </c>
      <c r="JI575" s="339">
        <v>0</v>
      </c>
      <c r="JJ575" s="339">
        <v>0</v>
      </c>
      <c r="JK575" s="339">
        <v>0</v>
      </c>
      <c r="JL575" s="339">
        <v>0</v>
      </c>
      <c r="JM575" s="339">
        <v>0</v>
      </c>
      <c r="JN575" s="339">
        <v>0</v>
      </c>
      <c r="JO575" s="339">
        <v>0</v>
      </c>
      <c r="JP575" s="339">
        <v>0</v>
      </c>
      <c r="JQ575" s="339">
        <v>40000</v>
      </c>
      <c r="JR575" s="339">
        <v>0</v>
      </c>
      <c r="JS575" s="339">
        <v>1950000</v>
      </c>
      <c r="JT575" s="339">
        <v>0</v>
      </c>
      <c r="JU575" s="339">
        <v>0</v>
      </c>
      <c r="JV575" s="339">
        <v>0</v>
      </c>
      <c r="JW575" s="339">
        <v>0</v>
      </c>
      <c r="JX575" s="339">
        <v>0</v>
      </c>
      <c r="JY575" s="339">
        <v>0</v>
      </c>
      <c r="JZ575" s="339">
        <v>0</v>
      </c>
      <c r="KA575" s="339">
        <v>0</v>
      </c>
      <c r="KB575" s="339">
        <v>0</v>
      </c>
      <c r="KC575" s="339">
        <v>0</v>
      </c>
      <c r="KD575" s="339">
        <v>0</v>
      </c>
      <c r="KE575" s="339">
        <v>0</v>
      </c>
      <c r="KF575" s="339">
        <v>5000</v>
      </c>
      <c r="KG575" s="339">
        <v>0</v>
      </c>
      <c r="KH575" s="339">
        <v>0</v>
      </c>
      <c r="KI575" s="339">
        <v>0</v>
      </c>
      <c r="KJ575" s="339">
        <v>0</v>
      </c>
      <c r="KK575" s="339">
        <v>0</v>
      </c>
      <c r="KL575" s="339">
        <v>0</v>
      </c>
      <c r="KM575" s="339">
        <v>0</v>
      </c>
      <c r="KN575" s="339">
        <v>0</v>
      </c>
      <c r="KO575" s="339">
        <v>0</v>
      </c>
      <c r="KP575" s="339">
        <v>0</v>
      </c>
      <c r="KQ575" s="339">
        <v>351617.65</v>
      </c>
      <c r="KR575" s="339">
        <v>0</v>
      </c>
      <c r="KS575" s="339">
        <v>0</v>
      </c>
      <c r="KU575" s="312">
        <v>62</v>
      </c>
    </row>
    <row r="576" spans="1:307" x14ac:dyDescent="0.25">
      <c r="A576">
        <v>2023</v>
      </c>
      <c r="B576" t="s">
        <v>963</v>
      </c>
      <c r="C576" t="s">
        <v>968</v>
      </c>
      <c r="D576" t="s">
        <v>970</v>
      </c>
      <c r="E576" t="s">
        <v>780</v>
      </c>
      <c r="F576" s="339">
        <v>0</v>
      </c>
      <c r="G576" s="339">
        <v>0</v>
      </c>
      <c r="H576" s="339">
        <v>0</v>
      </c>
      <c r="I576" s="339">
        <v>0</v>
      </c>
      <c r="J576" s="339">
        <v>0</v>
      </c>
      <c r="K576" s="339">
        <v>0</v>
      </c>
      <c r="L576" s="339">
        <v>0</v>
      </c>
      <c r="M576" s="339">
        <v>0</v>
      </c>
      <c r="N576" s="339">
        <v>0</v>
      </c>
      <c r="O576" s="339">
        <v>0</v>
      </c>
      <c r="P576" s="339">
        <v>0</v>
      </c>
      <c r="Q576" s="339">
        <v>0</v>
      </c>
      <c r="R576" s="339">
        <v>0</v>
      </c>
      <c r="S576" s="339">
        <v>0</v>
      </c>
      <c r="T576" s="339">
        <v>0</v>
      </c>
      <c r="U576" s="339">
        <v>0</v>
      </c>
      <c r="V576" s="339">
        <v>38541</v>
      </c>
      <c r="W576" s="339">
        <v>0</v>
      </c>
      <c r="X576" s="339">
        <v>0</v>
      </c>
      <c r="Y576" s="339">
        <v>0</v>
      </c>
      <c r="Z576" s="339">
        <v>0</v>
      </c>
      <c r="AA576" s="339">
        <v>0</v>
      </c>
      <c r="AB576" s="339">
        <v>5000</v>
      </c>
      <c r="AC576" s="339">
        <v>0</v>
      </c>
      <c r="AD576" s="339">
        <v>0</v>
      </c>
      <c r="AE576" s="339">
        <v>0</v>
      </c>
      <c r="AF576" s="339">
        <v>0</v>
      </c>
      <c r="AG576" s="339">
        <v>0</v>
      </c>
      <c r="AH576" s="339">
        <v>0</v>
      </c>
      <c r="AI576" s="339">
        <v>0</v>
      </c>
      <c r="AJ576" s="339">
        <v>0</v>
      </c>
      <c r="AK576" s="339">
        <v>0</v>
      </c>
      <c r="AL576" s="339">
        <v>0</v>
      </c>
      <c r="AM576" s="339">
        <v>0</v>
      </c>
      <c r="AN576" s="339">
        <v>0</v>
      </c>
      <c r="AO576" s="339">
        <v>0</v>
      </c>
      <c r="AP576" s="339">
        <v>0</v>
      </c>
      <c r="AQ576" s="339">
        <v>0</v>
      </c>
      <c r="AR576" s="339">
        <v>0</v>
      </c>
      <c r="AS576" s="339">
        <v>0</v>
      </c>
      <c r="AT576" s="339">
        <v>0</v>
      </c>
      <c r="AU576" s="339">
        <v>0</v>
      </c>
      <c r="AV576" s="339">
        <v>0</v>
      </c>
      <c r="AW576" s="339">
        <v>0</v>
      </c>
      <c r="AX576" s="339">
        <v>2119.6</v>
      </c>
      <c r="AY576" s="339">
        <v>1117.0899999999999</v>
      </c>
      <c r="AZ576" s="339">
        <v>0</v>
      </c>
      <c r="BA576" s="339">
        <v>0</v>
      </c>
      <c r="BB576" s="339">
        <v>17000</v>
      </c>
      <c r="BC576" s="339">
        <v>0</v>
      </c>
      <c r="BD576" s="339">
        <v>15000</v>
      </c>
      <c r="BE576" s="339">
        <v>0</v>
      </c>
      <c r="BF576" s="339">
        <v>0</v>
      </c>
      <c r="BG576" s="339">
        <v>0</v>
      </c>
      <c r="BH576" s="339">
        <v>4000</v>
      </c>
      <c r="BI576" s="339">
        <v>0</v>
      </c>
      <c r="BJ576" s="339">
        <v>0</v>
      </c>
      <c r="BK576" s="339">
        <v>0</v>
      </c>
      <c r="BL576" s="339">
        <v>0</v>
      </c>
      <c r="BM576" s="339">
        <v>0</v>
      </c>
      <c r="BN576" s="339">
        <v>0</v>
      </c>
      <c r="BO576" s="339">
        <v>0</v>
      </c>
      <c r="BP576" s="339">
        <v>0</v>
      </c>
      <c r="BQ576" s="339">
        <v>0</v>
      </c>
      <c r="BR576" s="339">
        <v>0</v>
      </c>
      <c r="BS576" s="339">
        <v>0</v>
      </c>
      <c r="BT576" s="339">
        <v>0</v>
      </c>
      <c r="BU576" s="339">
        <v>200</v>
      </c>
      <c r="BV576" s="339">
        <v>0</v>
      </c>
      <c r="BW576" s="339">
        <v>0</v>
      </c>
      <c r="BX576" s="339">
        <v>0</v>
      </c>
      <c r="BY576" s="339">
        <v>3406.44</v>
      </c>
      <c r="BZ576" s="339">
        <v>0</v>
      </c>
      <c r="CA576" s="339">
        <v>0</v>
      </c>
      <c r="CB576" s="339">
        <v>0</v>
      </c>
      <c r="CC576" s="339">
        <v>0</v>
      </c>
      <c r="CD576" s="339">
        <v>0</v>
      </c>
      <c r="CE576" s="339">
        <v>0</v>
      </c>
      <c r="CF576" s="339">
        <v>10000</v>
      </c>
      <c r="CG576" s="339">
        <v>0</v>
      </c>
      <c r="CH576" s="339">
        <v>0</v>
      </c>
      <c r="CI576" s="339">
        <v>0</v>
      </c>
      <c r="CJ576" s="339">
        <v>0</v>
      </c>
      <c r="CK576" s="339">
        <v>0</v>
      </c>
      <c r="CL576" s="339">
        <v>0</v>
      </c>
      <c r="CM576" s="339">
        <v>0</v>
      </c>
      <c r="CN576" s="339">
        <v>0</v>
      </c>
      <c r="CO576" s="339">
        <v>0</v>
      </c>
      <c r="CP576" s="339">
        <v>0</v>
      </c>
      <c r="CQ576" s="339">
        <v>0</v>
      </c>
      <c r="CR576" s="339">
        <v>0</v>
      </c>
      <c r="CS576" s="339">
        <v>0</v>
      </c>
      <c r="CT576" s="339">
        <v>0</v>
      </c>
      <c r="CU576" s="339">
        <v>0</v>
      </c>
      <c r="CV576" s="339">
        <v>0</v>
      </c>
      <c r="CW576" s="339">
        <v>0</v>
      </c>
      <c r="CX576" s="339">
        <v>0</v>
      </c>
      <c r="CY576" s="339">
        <v>0</v>
      </c>
      <c r="CZ576" s="339">
        <v>0</v>
      </c>
      <c r="DA576" s="339">
        <v>0</v>
      </c>
      <c r="DB576" s="339">
        <v>0</v>
      </c>
      <c r="DC576" s="339">
        <v>0</v>
      </c>
      <c r="DD576" s="339">
        <v>0</v>
      </c>
      <c r="DE576" s="339">
        <v>0</v>
      </c>
      <c r="DF576" s="339">
        <v>0</v>
      </c>
      <c r="DG576" s="339">
        <v>0</v>
      </c>
      <c r="DH576" s="339">
        <v>0</v>
      </c>
      <c r="DI576" s="339">
        <v>0</v>
      </c>
      <c r="DJ576" s="339">
        <v>0</v>
      </c>
      <c r="DK576" s="339">
        <v>0</v>
      </c>
      <c r="DL576" s="339">
        <v>0</v>
      </c>
      <c r="DM576" s="339">
        <v>0</v>
      </c>
      <c r="DN576" s="339">
        <v>0</v>
      </c>
      <c r="DO576" s="339">
        <v>0</v>
      </c>
      <c r="DP576" s="339">
        <v>0</v>
      </c>
      <c r="DQ576" s="339">
        <v>0</v>
      </c>
      <c r="DR576" s="339">
        <v>0</v>
      </c>
      <c r="DS576" s="339">
        <v>0</v>
      </c>
      <c r="DT576" s="339">
        <v>5787</v>
      </c>
      <c r="DU576" s="339">
        <v>0</v>
      </c>
      <c r="DV576" s="339">
        <v>0</v>
      </c>
      <c r="DW576" s="339">
        <v>0</v>
      </c>
      <c r="DX576" s="339">
        <v>0</v>
      </c>
      <c r="DY576" s="339">
        <v>37727</v>
      </c>
      <c r="DZ576" s="339">
        <v>0</v>
      </c>
      <c r="EA576" s="339">
        <v>0</v>
      </c>
      <c r="EB576" s="339">
        <v>0</v>
      </c>
      <c r="EC576" s="339">
        <v>0</v>
      </c>
      <c r="ED576" s="339">
        <v>0</v>
      </c>
      <c r="EE576" s="339">
        <v>0</v>
      </c>
      <c r="EF576" s="339">
        <v>0</v>
      </c>
      <c r="EG576" s="339">
        <v>145000</v>
      </c>
      <c r="EH576" s="339">
        <v>0</v>
      </c>
      <c r="EI576" s="339">
        <v>0</v>
      </c>
      <c r="EJ576" s="339">
        <v>0</v>
      </c>
      <c r="EK576" s="339">
        <v>0</v>
      </c>
      <c r="EL576" s="339">
        <v>0</v>
      </c>
      <c r="EM576" s="339">
        <v>0</v>
      </c>
      <c r="EN576" s="339">
        <v>0</v>
      </c>
      <c r="EO576" s="339">
        <v>0</v>
      </c>
      <c r="EP576" s="339">
        <v>0</v>
      </c>
      <c r="EQ576" s="339">
        <v>0</v>
      </c>
      <c r="ER576" s="339">
        <v>1685.2</v>
      </c>
      <c r="ES576" s="339">
        <v>0</v>
      </c>
      <c r="ET576" s="339">
        <v>3000</v>
      </c>
      <c r="EU576" s="339">
        <v>0</v>
      </c>
      <c r="EV576" s="339">
        <v>0</v>
      </c>
      <c r="EW576" s="339">
        <v>0</v>
      </c>
      <c r="EX576" s="339">
        <v>0</v>
      </c>
      <c r="EY576" s="339">
        <v>70000</v>
      </c>
      <c r="EZ576" s="339">
        <v>57000</v>
      </c>
      <c r="FA576" s="339">
        <v>0</v>
      </c>
      <c r="FB576" s="339">
        <v>0</v>
      </c>
      <c r="FC576" s="339">
        <v>0</v>
      </c>
      <c r="FD576" s="339">
        <v>0</v>
      </c>
      <c r="FE576" s="339">
        <v>24929.19</v>
      </c>
      <c r="FF576" s="339">
        <v>0</v>
      </c>
      <c r="FG576" s="339">
        <v>18000</v>
      </c>
      <c r="FH576" s="339">
        <v>0</v>
      </c>
      <c r="FI576" s="339">
        <v>36000</v>
      </c>
      <c r="FJ576" s="339">
        <v>0</v>
      </c>
      <c r="FK576" s="339">
        <v>0</v>
      </c>
      <c r="FL576" s="339">
        <v>0</v>
      </c>
      <c r="FM576" s="339">
        <v>0</v>
      </c>
      <c r="FN576" s="339">
        <v>0</v>
      </c>
      <c r="FO576" s="339">
        <v>0</v>
      </c>
      <c r="FP576" s="339">
        <v>0</v>
      </c>
      <c r="FQ576" s="339">
        <v>0</v>
      </c>
      <c r="FR576" s="339">
        <v>7000</v>
      </c>
      <c r="FS576" s="339">
        <v>0</v>
      </c>
      <c r="FT576" s="339">
        <v>0</v>
      </c>
      <c r="FU576" s="339">
        <v>0</v>
      </c>
      <c r="FV576" s="339">
        <v>0</v>
      </c>
      <c r="FW576" s="339">
        <v>0</v>
      </c>
      <c r="FX576" s="339">
        <v>0</v>
      </c>
      <c r="FY576" s="339">
        <v>0</v>
      </c>
      <c r="FZ576" s="339">
        <v>0</v>
      </c>
      <c r="GA576" s="339">
        <v>0</v>
      </c>
      <c r="GB576" s="339">
        <v>0</v>
      </c>
      <c r="GC576" s="339">
        <v>0</v>
      </c>
      <c r="GD576" s="339">
        <v>0</v>
      </c>
      <c r="GE576" s="339">
        <v>10000</v>
      </c>
      <c r="GF576" s="339">
        <v>0</v>
      </c>
      <c r="GG576" s="339">
        <v>0</v>
      </c>
      <c r="GH576" s="339">
        <v>0</v>
      </c>
      <c r="GI576" s="339">
        <v>0</v>
      </c>
      <c r="GJ576" s="339">
        <v>0</v>
      </c>
      <c r="GK576" s="339">
        <v>0</v>
      </c>
      <c r="GL576" s="339">
        <v>0</v>
      </c>
      <c r="GM576" s="339">
        <v>0</v>
      </c>
      <c r="GN576" s="339">
        <v>0</v>
      </c>
      <c r="GO576" s="339">
        <v>11500</v>
      </c>
      <c r="GP576" s="339">
        <v>0</v>
      </c>
      <c r="GQ576" s="339">
        <v>0</v>
      </c>
      <c r="GR576" s="339">
        <v>0</v>
      </c>
      <c r="GS576" s="339">
        <v>0</v>
      </c>
      <c r="GT576" s="339">
        <v>0</v>
      </c>
      <c r="GU576" s="339">
        <v>0</v>
      </c>
      <c r="GV576" s="339">
        <v>0</v>
      </c>
      <c r="GW576" s="339">
        <v>0</v>
      </c>
      <c r="GX576" s="339">
        <v>84200</v>
      </c>
      <c r="GY576" s="339">
        <v>0</v>
      </c>
      <c r="GZ576" s="339">
        <v>1300</v>
      </c>
      <c r="HA576" s="339">
        <v>0</v>
      </c>
      <c r="HB576" s="339">
        <v>0</v>
      </c>
      <c r="HC576" s="339">
        <v>0</v>
      </c>
      <c r="HD576" s="339">
        <v>0</v>
      </c>
      <c r="HE576" s="339">
        <v>0</v>
      </c>
      <c r="HF576" s="339">
        <v>0</v>
      </c>
      <c r="HG576" s="339">
        <v>0</v>
      </c>
      <c r="HH576" s="339">
        <v>0</v>
      </c>
      <c r="HI576" s="339">
        <v>0</v>
      </c>
      <c r="HJ576" s="339">
        <v>0</v>
      </c>
      <c r="HK576" s="339">
        <v>0</v>
      </c>
      <c r="HL576" s="339">
        <v>18431.400000000001</v>
      </c>
      <c r="HM576" s="339">
        <v>0</v>
      </c>
      <c r="HN576" s="339">
        <v>0</v>
      </c>
      <c r="HO576" s="339">
        <v>0</v>
      </c>
      <c r="HP576" s="339">
        <v>0</v>
      </c>
      <c r="HQ576" s="339">
        <v>0</v>
      </c>
      <c r="HR576" s="339">
        <v>0</v>
      </c>
      <c r="HS576" s="339">
        <v>0</v>
      </c>
      <c r="HT576" s="339">
        <v>0</v>
      </c>
      <c r="HU576" s="339">
        <v>0</v>
      </c>
      <c r="HV576" s="339">
        <v>0</v>
      </c>
      <c r="HW576" s="339">
        <v>0</v>
      </c>
      <c r="HX576" s="339">
        <v>2000</v>
      </c>
      <c r="HY576" s="339">
        <v>0</v>
      </c>
      <c r="HZ576" s="339">
        <v>0</v>
      </c>
      <c r="IA576" s="339">
        <v>0</v>
      </c>
      <c r="IB576" s="339">
        <v>0</v>
      </c>
      <c r="IC576" s="339">
        <v>0</v>
      </c>
      <c r="ID576" s="339">
        <v>0</v>
      </c>
      <c r="IE576" s="339">
        <v>0</v>
      </c>
      <c r="IF576" s="339">
        <v>0</v>
      </c>
      <c r="IG576" s="339">
        <v>0</v>
      </c>
      <c r="IH576" s="339">
        <v>0</v>
      </c>
      <c r="II576" s="339">
        <v>0</v>
      </c>
      <c r="IJ576" s="339">
        <v>0</v>
      </c>
      <c r="IK576" s="339">
        <v>0</v>
      </c>
      <c r="IL576" s="339">
        <v>0</v>
      </c>
      <c r="IM576" s="339">
        <v>0</v>
      </c>
      <c r="IN576" s="339">
        <v>0</v>
      </c>
      <c r="IO576" s="339">
        <v>0</v>
      </c>
      <c r="IP576" s="339">
        <v>0</v>
      </c>
      <c r="IQ576" s="339">
        <v>0</v>
      </c>
      <c r="IR576" s="339">
        <v>0</v>
      </c>
      <c r="IS576" s="339">
        <v>0</v>
      </c>
      <c r="IT576" s="339">
        <v>0</v>
      </c>
      <c r="IU576" s="339">
        <v>0</v>
      </c>
      <c r="IV576" s="339">
        <v>0</v>
      </c>
      <c r="IW576" s="339">
        <v>0</v>
      </c>
      <c r="IX576" s="339">
        <v>0</v>
      </c>
      <c r="IY576" s="339">
        <v>0</v>
      </c>
      <c r="IZ576" s="339">
        <v>0</v>
      </c>
      <c r="JA576" s="339">
        <v>0</v>
      </c>
      <c r="JB576" s="339">
        <v>3383.3</v>
      </c>
      <c r="JC576" s="339">
        <v>0</v>
      </c>
      <c r="JD576" s="339">
        <v>0</v>
      </c>
      <c r="JE576" s="339">
        <v>0</v>
      </c>
      <c r="JF576" s="339">
        <v>0</v>
      </c>
      <c r="JG576" s="339">
        <v>0</v>
      </c>
      <c r="JH576" s="339">
        <v>0</v>
      </c>
      <c r="JI576" s="339">
        <v>0</v>
      </c>
      <c r="JJ576" s="339">
        <v>0</v>
      </c>
      <c r="JK576" s="339">
        <v>0</v>
      </c>
      <c r="JL576" s="339">
        <v>0</v>
      </c>
      <c r="JM576" s="339">
        <v>0</v>
      </c>
      <c r="JN576" s="339">
        <v>0</v>
      </c>
      <c r="JO576" s="339">
        <v>3174</v>
      </c>
      <c r="JP576" s="339">
        <v>0</v>
      </c>
      <c r="JQ576" s="339">
        <v>0</v>
      </c>
      <c r="JR576" s="339">
        <v>0</v>
      </c>
      <c r="JS576" s="339">
        <v>44691.7</v>
      </c>
      <c r="JT576" s="339">
        <v>18000</v>
      </c>
      <c r="JU576" s="339">
        <v>0</v>
      </c>
      <c r="JV576" s="339">
        <v>0</v>
      </c>
      <c r="JW576" s="339">
        <v>0</v>
      </c>
      <c r="JX576" s="339">
        <v>0</v>
      </c>
      <c r="JY576" s="339">
        <v>0</v>
      </c>
      <c r="JZ576" s="339">
        <v>0</v>
      </c>
      <c r="KA576" s="339">
        <v>0</v>
      </c>
      <c r="KB576" s="339">
        <v>0</v>
      </c>
      <c r="KC576" s="339">
        <v>0</v>
      </c>
      <c r="KD576" s="339">
        <v>0</v>
      </c>
      <c r="KE576" s="339">
        <v>0</v>
      </c>
      <c r="KF576" s="339">
        <v>0</v>
      </c>
      <c r="KG576" s="339">
        <v>0</v>
      </c>
      <c r="KH576" s="339">
        <v>0</v>
      </c>
      <c r="KI576" s="339">
        <v>0</v>
      </c>
      <c r="KJ576" s="339">
        <v>0</v>
      </c>
      <c r="KK576" s="339">
        <v>0</v>
      </c>
      <c r="KL576" s="339">
        <v>0</v>
      </c>
      <c r="KM576" s="339">
        <v>0</v>
      </c>
      <c r="KN576" s="339">
        <v>0</v>
      </c>
      <c r="KO576" s="339">
        <v>0</v>
      </c>
      <c r="KP576" s="339">
        <v>0</v>
      </c>
      <c r="KQ576" s="339">
        <v>0</v>
      </c>
      <c r="KR576" s="339">
        <v>0</v>
      </c>
      <c r="KS576" s="339">
        <v>0</v>
      </c>
      <c r="KU576" s="312">
        <v>62</v>
      </c>
    </row>
    <row r="577" spans="1:311" x14ac:dyDescent="0.25">
      <c r="A577">
        <v>2023</v>
      </c>
      <c r="B577" t="s">
        <v>963</v>
      </c>
      <c r="C577" t="s">
        <v>968</v>
      </c>
      <c r="D577" t="s">
        <v>321</v>
      </c>
      <c r="E577" t="s">
        <v>780</v>
      </c>
      <c r="F577" s="339">
        <v>0</v>
      </c>
      <c r="G577" s="339">
        <v>0</v>
      </c>
      <c r="H577" s="339">
        <v>0</v>
      </c>
      <c r="I577" s="339">
        <v>0</v>
      </c>
      <c r="J577" s="339">
        <v>0</v>
      </c>
      <c r="K577" s="339">
        <v>0</v>
      </c>
      <c r="L577" s="339">
        <v>0</v>
      </c>
      <c r="M577" s="339">
        <v>0</v>
      </c>
      <c r="N577" s="339">
        <v>0</v>
      </c>
      <c r="O577" s="339">
        <v>0</v>
      </c>
      <c r="P577" s="339">
        <v>0</v>
      </c>
      <c r="Q577" s="339">
        <v>0</v>
      </c>
      <c r="R577" s="339">
        <v>0</v>
      </c>
      <c r="S577" s="339">
        <v>15979.55</v>
      </c>
      <c r="T577" s="339">
        <v>0</v>
      </c>
      <c r="U577" s="339">
        <v>0</v>
      </c>
      <c r="V577" s="339">
        <v>38541</v>
      </c>
      <c r="W577" s="339">
        <v>0</v>
      </c>
      <c r="X577" s="339">
        <v>0</v>
      </c>
      <c r="Y577" s="339">
        <v>0</v>
      </c>
      <c r="Z577" s="339">
        <v>0</v>
      </c>
      <c r="AA577" s="339">
        <v>0</v>
      </c>
      <c r="AB577" s="339">
        <v>5000</v>
      </c>
      <c r="AC577" s="339">
        <v>0</v>
      </c>
      <c r="AD577" s="339">
        <v>0</v>
      </c>
      <c r="AE577" s="339">
        <v>0</v>
      </c>
      <c r="AF577" s="339">
        <v>0</v>
      </c>
      <c r="AG577" s="339">
        <v>0</v>
      </c>
      <c r="AH577" s="339">
        <v>0</v>
      </c>
      <c r="AI577" s="339">
        <v>0</v>
      </c>
      <c r="AJ577" s="339">
        <v>0</v>
      </c>
      <c r="AK577" s="339">
        <v>0</v>
      </c>
      <c r="AL577" s="339">
        <v>0</v>
      </c>
      <c r="AM577" s="339">
        <v>0</v>
      </c>
      <c r="AN577" s="339">
        <v>0</v>
      </c>
      <c r="AO577" s="339">
        <v>0</v>
      </c>
      <c r="AP577" s="339">
        <v>0</v>
      </c>
      <c r="AQ577" s="339">
        <v>0</v>
      </c>
      <c r="AR577" s="339">
        <v>0</v>
      </c>
      <c r="AS577" s="339">
        <v>0</v>
      </c>
      <c r="AT577" s="339">
        <v>0</v>
      </c>
      <c r="AU577" s="339">
        <v>0</v>
      </c>
      <c r="AV577" s="339">
        <v>0</v>
      </c>
      <c r="AW577" s="339">
        <v>0</v>
      </c>
      <c r="AX577" s="339">
        <v>2119.6</v>
      </c>
      <c r="AY577" s="339">
        <v>1117.0899999999999</v>
      </c>
      <c r="AZ577" s="339">
        <v>0</v>
      </c>
      <c r="BA577" s="339">
        <v>0</v>
      </c>
      <c r="BB577" s="339">
        <v>17000</v>
      </c>
      <c r="BC577" s="339">
        <v>0</v>
      </c>
      <c r="BD577" s="339">
        <v>15000</v>
      </c>
      <c r="BE577" s="339">
        <v>0</v>
      </c>
      <c r="BF577" s="339">
        <v>0</v>
      </c>
      <c r="BG577" s="339">
        <v>0</v>
      </c>
      <c r="BH577" s="339">
        <v>4000</v>
      </c>
      <c r="BI577" s="339">
        <v>0</v>
      </c>
      <c r="BJ577" s="339">
        <v>0</v>
      </c>
      <c r="BK577" s="339">
        <v>0</v>
      </c>
      <c r="BL577" s="339">
        <v>0</v>
      </c>
      <c r="BM577" s="339">
        <v>0</v>
      </c>
      <c r="BN577" s="339">
        <v>0</v>
      </c>
      <c r="BO577" s="339">
        <v>0</v>
      </c>
      <c r="BP577" s="339">
        <v>0</v>
      </c>
      <c r="BQ577" s="339">
        <v>0</v>
      </c>
      <c r="BR577" s="339">
        <v>0</v>
      </c>
      <c r="BS577" s="339">
        <v>0</v>
      </c>
      <c r="BT577" s="339">
        <v>0</v>
      </c>
      <c r="BU577" s="339">
        <v>200</v>
      </c>
      <c r="BV577" s="339">
        <v>0</v>
      </c>
      <c r="BW577" s="339">
        <v>0</v>
      </c>
      <c r="BX577" s="339">
        <v>0</v>
      </c>
      <c r="BY577" s="339">
        <v>3406.44</v>
      </c>
      <c r="BZ577" s="339">
        <v>0</v>
      </c>
      <c r="CA577" s="339">
        <v>0</v>
      </c>
      <c r="CB577" s="339">
        <v>0</v>
      </c>
      <c r="CC577" s="339">
        <v>0</v>
      </c>
      <c r="CD577" s="339">
        <v>0</v>
      </c>
      <c r="CE577" s="339">
        <v>0</v>
      </c>
      <c r="CF577" s="339">
        <v>10000</v>
      </c>
      <c r="CG577" s="339">
        <v>0</v>
      </c>
      <c r="CH577" s="339">
        <v>0</v>
      </c>
      <c r="CI577" s="339">
        <v>0</v>
      </c>
      <c r="CJ577" s="339">
        <v>0</v>
      </c>
      <c r="CK577" s="339">
        <v>0</v>
      </c>
      <c r="CL577" s="339">
        <v>0</v>
      </c>
      <c r="CM577" s="339">
        <v>0</v>
      </c>
      <c r="CN577" s="339">
        <v>0</v>
      </c>
      <c r="CO577" s="339">
        <v>0</v>
      </c>
      <c r="CP577" s="339">
        <v>0</v>
      </c>
      <c r="CQ577" s="339">
        <v>0</v>
      </c>
      <c r="CR577" s="339">
        <v>0</v>
      </c>
      <c r="CS577" s="339">
        <v>0</v>
      </c>
      <c r="CT577" s="339">
        <v>0</v>
      </c>
      <c r="CU577" s="339">
        <v>0</v>
      </c>
      <c r="CV577" s="339">
        <v>0</v>
      </c>
      <c r="CW577" s="339">
        <v>0</v>
      </c>
      <c r="CX577" s="339">
        <v>0</v>
      </c>
      <c r="CY577" s="339">
        <v>0</v>
      </c>
      <c r="CZ577" s="339">
        <v>0</v>
      </c>
      <c r="DA577" s="339">
        <v>0</v>
      </c>
      <c r="DB577" s="339">
        <v>0</v>
      </c>
      <c r="DC577" s="339">
        <v>0</v>
      </c>
      <c r="DD577" s="339">
        <v>0</v>
      </c>
      <c r="DE577" s="339">
        <v>0</v>
      </c>
      <c r="DF577" s="339">
        <v>24816.25</v>
      </c>
      <c r="DG577" s="339">
        <v>0</v>
      </c>
      <c r="DH577" s="339">
        <v>0</v>
      </c>
      <c r="DI577" s="339">
        <v>0</v>
      </c>
      <c r="DJ577" s="339">
        <v>0</v>
      </c>
      <c r="DK577" s="339">
        <v>0</v>
      </c>
      <c r="DL577" s="339">
        <v>0</v>
      </c>
      <c r="DM577" s="339">
        <v>0</v>
      </c>
      <c r="DN577" s="339">
        <v>0</v>
      </c>
      <c r="DO577" s="339">
        <v>0</v>
      </c>
      <c r="DP577" s="339">
        <v>0</v>
      </c>
      <c r="DQ577" s="339">
        <v>0</v>
      </c>
      <c r="DR577" s="339">
        <v>0</v>
      </c>
      <c r="DS577" s="339">
        <v>0</v>
      </c>
      <c r="DT577" s="339">
        <v>5787</v>
      </c>
      <c r="DU577" s="339">
        <v>0</v>
      </c>
      <c r="DV577" s="339">
        <v>0</v>
      </c>
      <c r="DW577" s="339">
        <v>0</v>
      </c>
      <c r="DX577" s="339">
        <v>0</v>
      </c>
      <c r="DY577" s="339">
        <v>37727</v>
      </c>
      <c r="DZ577" s="339">
        <v>0</v>
      </c>
      <c r="EA577" s="339">
        <v>0</v>
      </c>
      <c r="EB577" s="339">
        <v>0</v>
      </c>
      <c r="EC577" s="339">
        <v>1500</v>
      </c>
      <c r="ED577" s="339">
        <v>0</v>
      </c>
      <c r="EE577" s="339">
        <v>0</v>
      </c>
      <c r="EF577" s="339">
        <v>0</v>
      </c>
      <c r="EG577" s="339">
        <v>145000</v>
      </c>
      <c r="EH577" s="339">
        <v>0</v>
      </c>
      <c r="EI577" s="339">
        <v>0</v>
      </c>
      <c r="EJ577" s="339">
        <v>0</v>
      </c>
      <c r="EK577" s="339">
        <v>0</v>
      </c>
      <c r="EL577" s="339">
        <v>0</v>
      </c>
      <c r="EM577" s="339">
        <v>0</v>
      </c>
      <c r="EN577" s="339">
        <v>0</v>
      </c>
      <c r="EO577" s="339">
        <v>0</v>
      </c>
      <c r="EP577" s="339">
        <v>0</v>
      </c>
      <c r="EQ577" s="339">
        <v>0</v>
      </c>
      <c r="ER577" s="339">
        <v>1685.2</v>
      </c>
      <c r="ES577" s="339">
        <v>0</v>
      </c>
      <c r="ET577" s="339">
        <v>3000</v>
      </c>
      <c r="EU577" s="339">
        <v>0</v>
      </c>
      <c r="EV577" s="339">
        <v>0</v>
      </c>
      <c r="EW577" s="339">
        <v>0</v>
      </c>
      <c r="EX577" s="339">
        <v>0</v>
      </c>
      <c r="EY577" s="339">
        <v>70000</v>
      </c>
      <c r="EZ577" s="339">
        <v>1157000</v>
      </c>
      <c r="FA577" s="339">
        <v>0</v>
      </c>
      <c r="FB577" s="339">
        <v>0</v>
      </c>
      <c r="FC577" s="339">
        <v>125000</v>
      </c>
      <c r="FD577" s="339">
        <v>0</v>
      </c>
      <c r="FE577" s="339">
        <v>24929.19</v>
      </c>
      <c r="FF577" s="339">
        <v>0</v>
      </c>
      <c r="FG577" s="339">
        <v>18000</v>
      </c>
      <c r="FH577" s="339">
        <v>0</v>
      </c>
      <c r="FI577" s="339">
        <v>36000</v>
      </c>
      <c r="FJ577" s="339">
        <v>0</v>
      </c>
      <c r="FK577" s="339">
        <v>0</v>
      </c>
      <c r="FL577" s="339">
        <v>0</v>
      </c>
      <c r="FM577" s="339">
        <v>0</v>
      </c>
      <c r="FN577" s="339">
        <v>0</v>
      </c>
      <c r="FO577" s="339">
        <v>0</v>
      </c>
      <c r="FP577" s="339">
        <v>0</v>
      </c>
      <c r="FQ577" s="339">
        <v>0</v>
      </c>
      <c r="FR577" s="339">
        <v>7000</v>
      </c>
      <c r="FS577" s="339">
        <v>0</v>
      </c>
      <c r="FT577" s="339">
        <v>0</v>
      </c>
      <c r="FU577" s="339">
        <v>0</v>
      </c>
      <c r="FV577" s="339">
        <v>0</v>
      </c>
      <c r="FW577" s="339">
        <v>0</v>
      </c>
      <c r="FX577" s="339">
        <v>0</v>
      </c>
      <c r="FY577" s="339">
        <v>0</v>
      </c>
      <c r="FZ577" s="339">
        <v>0</v>
      </c>
      <c r="GA577" s="339">
        <v>0</v>
      </c>
      <c r="GB577" s="339">
        <v>0</v>
      </c>
      <c r="GC577" s="339">
        <v>0</v>
      </c>
      <c r="GD577" s="339">
        <v>0</v>
      </c>
      <c r="GE577" s="339">
        <v>10000</v>
      </c>
      <c r="GF577" s="339">
        <v>0</v>
      </c>
      <c r="GG577" s="339">
        <v>0</v>
      </c>
      <c r="GH577" s="339">
        <v>0</v>
      </c>
      <c r="GI577" s="339">
        <v>0</v>
      </c>
      <c r="GJ577" s="339">
        <v>0</v>
      </c>
      <c r="GK577" s="339">
        <v>0</v>
      </c>
      <c r="GL577" s="339">
        <v>0</v>
      </c>
      <c r="GM577" s="339">
        <v>0</v>
      </c>
      <c r="GN577" s="339">
        <v>0</v>
      </c>
      <c r="GO577" s="339">
        <v>11500</v>
      </c>
      <c r="GP577" s="339">
        <v>0</v>
      </c>
      <c r="GQ577" s="339">
        <v>0</v>
      </c>
      <c r="GR577" s="339">
        <v>0</v>
      </c>
      <c r="GS577" s="339">
        <v>0</v>
      </c>
      <c r="GT577" s="339">
        <v>0</v>
      </c>
      <c r="GU577" s="339">
        <v>0</v>
      </c>
      <c r="GV577" s="339">
        <v>0</v>
      </c>
      <c r="GW577" s="339">
        <v>0</v>
      </c>
      <c r="GX577" s="339">
        <v>84200</v>
      </c>
      <c r="GY577" s="339">
        <v>0</v>
      </c>
      <c r="GZ577" s="339">
        <v>1300</v>
      </c>
      <c r="HA577" s="339">
        <v>0</v>
      </c>
      <c r="HB577" s="339">
        <v>0</v>
      </c>
      <c r="HC577" s="339">
        <v>0</v>
      </c>
      <c r="HD577" s="339">
        <v>0</v>
      </c>
      <c r="HE577" s="339">
        <v>0</v>
      </c>
      <c r="HF577" s="339">
        <v>0</v>
      </c>
      <c r="HG577" s="339">
        <v>1000</v>
      </c>
      <c r="HH577" s="339">
        <v>0</v>
      </c>
      <c r="HI577" s="339">
        <v>0</v>
      </c>
      <c r="HJ577" s="339">
        <v>0</v>
      </c>
      <c r="HK577" s="339">
        <v>0</v>
      </c>
      <c r="HL577" s="339">
        <v>18431.400000000001</v>
      </c>
      <c r="HM577" s="339">
        <v>0</v>
      </c>
      <c r="HN577" s="339">
        <v>0</v>
      </c>
      <c r="HO577" s="339">
        <v>0</v>
      </c>
      <c r="HP577" s="339">
        <v>0</v>
      </c>
      <c r="HQ577" s="339">
        <v>0</v>
      </c>
      <c r="HR577" s="339">
        <v>0</v>
      </c>
      <c r="HS577" s="339">
        <v>0</v>
      </c>
      <c r="HT577" s="339">
        <v>671925.95</v>
      </c>
      <c r="HU577" s="339">
        <v>0</v>
      </c>
      <c r="HV577" s="339">
        <v>0</v>
      </c>
      <c r="HW577" s="339">
        <v>7826.69</v>
      </c>
      <c r="HX577" s="339">
        <v>42000</v>
      </c>
      <c r="HY577" s="339">
        <v>0</v>
      </c>
      <c r="HZ577" s="339">
        <v>0</v>
      </c>
      <c r="IA577" s="339">
        <v>0</v>
      </c>
      <c r="IB577" s="339">
        <v>0</v>
      </c>
      <c r="IC577" s="339">
        <v>0</v>
      </c>
      <c r="ID577" s="339">
        <v>0</v>
      </c>
      <c r="IE577" s="339">
        <v>0</v>
      </c>
      <c r="IF577" s="339">
        <v>0</v>
      </c>
      <c r="IG577" s="339">
        <v>0</v>
      </c>
      <c r="IH577" s="339">
        <v>0</v>
      </c>
      <c r="II577" s="339">
        <v>0</v>
      </c>
      <c r="IJ577" s="339">
        <v>0</v>
      </c>
      <c r="IK577" s="339">
        <v>0</v>
      </c>
      <c r="IL577" s="339">
        <v>0</v>
      </c>
      <c r="IM577" s="339">
        <v>0</v>
      </c>
      <c r="IN577" s="339">
        <v>0</v>
      </c>
      <c r="IO577" s="339">
        <v>0</v>
      </c>
      <c r="IP577" s="339">
        <v>0</v>
      </c>
      <c r="IQ577" s="339">
        <v>0</v>
      </c>
      <c r="IR577" s="339">
        <v>62600</v>
      </c>
      <c r="IS577" s="339">
        <v>0</v>
      </c>
      <c r="IT577" s="339">
        <v>0</v>
      </c>
      <c r="IU577" s="339">
        <v>0</v>
      </c>
      <c r="IV577" s="339">
        <v>0</v>
      </c>
      <c r="IW577" s="339">
        <v>0</v>
      </c>
      <c r="IX577" s="339">
        <v>0</v>
      </c>
      <c r="IY577" s="339">
        <v>0</v>
      </c>
      <c r="IZ577" s="339">
        <v>1000</v>
      </c>
      <c r="JA577" s="339">
        <v>0</v>
      </c>
      <c r="JB577" s="339">
        <v>3383.3</v>
      </c>
      <c r="JC577" s="339">
        <v>0</v>
      </c>
      <c r="JD577" s="339">
        <v>0</v>
      </c>
      <c r="JE577" s="339">
        <v>0</v>
      </c>
      <c r="JF577" s="339">
        <v>0</v>
      </c>
      <c r="JG577" s="339">
        <v>0</v>
      </c>
      <c r="JH577" s="339">
        <v>0</v>
      </c>
      <c r="JI577" s="339">
        <v>0</v>
      </c>
      <c r="JJ577" s="339">
        <v>0</v>
      </c>
      <c r="JK577" s="339">
        <v>0</v>
      </c>
      <c r="JL577" s="339">
        <v>0</v>
      </c>
      <c r="JM577" s="339">
        <v>0</v>
      </c>
      <c r="JN577" s="339">
        <v>0</v>
      </c>
      <c r="JO577" s="339">
        <v>3174</v>
      </c>
      <c r="JP577" s="339">
        <v>0</v>
      </c>
      <c r="JQ577" s="339">
        <v>40000</v>
      </c>
      <c r="JR577" s="339">
        <v>0</v>
      </c>
      <c r="JS577" s="339">
        <v>1994691.7</v>
      </c>
      <c r="JT577" s="339">
        <v>18000</v>
      </c>
      <c r="JU577" s="339">
        <v>0</v>
      </c>
      <c r="JV577" s="339">
        <v>0</v>
      </c>
      <c r="JW577" s="339">
        <v>0</v>
      </c>
      <c r="JX577" s="339">
        <v>0</v>
      </c>
      <c r="JY577" s="339">
        <v>0</v>
      </c>
      <c r="JZ577" s="339">
        <v>0</v>
      </c>
      <c r="KA577" s="339">
        <v>0</v>
      </c>
      <c r="KB577" s="339">
        <v>0</v>
      </c>
      <c r="KC577" s="339">
        <v>0</v>
      </c>
      <c r="KD577" s="339">
        <v>0</v>
      </c>
      <c r="KE577" s="339">
        <v>0</v>
      </c>
      <c r="KF577" s="339">
        <v>5000</v>
      </c>
      <c r="KG577" s="339">
        <v>0</v>
      </c>
      <c r="KH577" s="339">
        <v>0</v>
      </c>
      <c r="KI577" s="339">
        <v>0</v>
      </c>
      <c r="KJ577" s="339">
        <v>0</v>
      </c>
      <c r="KK577" s="339">
        <v>0</v>
      </c>
      <c r="KL577" s="339">
        <v>0</v>
      </c>
      <c r="KM577" s="339">
        <v>0</v>
      </c>
      <c r="KN577" s="339">
        <v>0</v>
      </c>
      <c r="KO577" s="339">
        <v>0</v>
      </c>
      <c r="KP577" s="339">
        <v>0</v>
      </c>
      <c r="KQ577" s="339">
        <v>351617.65</v>
      </c>
      <c r="KR577" s="339">
        <v>0</v>
      </c>
      <c r="KS577" s="339">
        <v>0</v>
      </c>
      <c r="KU577" s="338" t="s">
        <v>944</v>
      </c>
    </row>
    <row r="578" spans="1:311" x14ac:dyDescent="0.25">
      <c r="A578">
        <v>2023</v>
      </c>
      <c r="B578" t="s">
        <v>963</v>
      </c>
      <c r="C578" t="s">
        <v>971</v>
      </c>
      <c r="D578" t="s">
        <v>972</v>
      </c>
      <c r="E578" t="s">
        <v>780</v>
      </c>
      <c r="F578" s="339">
        <v>246362</v>
      </c>
      <c r="G578" s="339">
        <v>0</v>
      </c>
      <c r="H578" s="339">
        <v>142779.70000000001</v>
      </c>
      <c r="I578" s="339">
        <v>0</v>
      </c>
      <c r="J578" s="339">
        <v>0</v>
      </c>
      <c r="K578" s="339">
        <v>145665</v>
      </c>
      <c r="L578" s="339">
        <v>6551.53</v>
      </c>
      <c r="M578" s="339">
        <v>0</v>
      </c>
      <c r="N578" s="339">
        <v>110900</v>
      </c>
      <c r="O578" s="339">
        <v>102289.2</v>
      </c>
      <c r="P578" s="339">
        <v>0</v>
      </c>
      <c r="Q578" s="339">
        <v>0</v>
      </c>
      <c r="R578" s="339">
        <v>0</v>
      </c>
      <c r="S578" s="339">
        <v>0</v>
      </c>
      <c r="T578" s="339">
        <v>76200</v>
      </c>
      <c r="U578" s="339">
        <v>4578</v>
      </c>
      <c r="V578" s="339">
        <v>0</v>
      </c>
      <c r="W578" s="339">
        <v>0</v>
      </c>
      <c r="X578" s="339">
        <v>0</v>
      </c>
      <c r="Y578" s="339">
        <v>0</v>
      </c>
      <c r="Z578" s="339">
        <v>0</v>
      </c>
      <c r="AA578" s="339">
        <v>277994.5</v>
      </c>
      <c r="AB578" s="339">
        <v>0</v>
      </c>
      <c r="AC578" s="339">
        <v>0</v>
      </c>
      <c r="AD578" s="339">
        <v>905592.74</v>
      </c>
      <c r="AE578" s="339">
        <v>0</v>
      </c>
      <c r="AF578" s="339">
        <v>0</v>
      </c>
      <c r="AG578" s="339">
        <v>0</v>
      </c>
      <c r="AH578" s="339">
        <v>0</v>
      </c>
      <c r="AI578" s="339">
        <v>34287</v>
      </c>
      <c r="AJ578" s="339">
        <v>0</v>
      </c>
      <c r="AK578" s="339">
        <v>0</v>
      </c>
      <c r="AL578" s="339">
        <v>59630.79</v>
      </c>
      <c r="AM578" s="339">
        <v>19621.900000000001</v>
      </c>
      <c r="AN578" s="339">
        <v>0</v>
      </c>
      <c r="AO578" s="339">
        <v>0</v>
      </c>
      <c r="AP578" s="339">
        <v>0</v>
      </c>
      <c r="AQ578" s="339">
        <v>0</v>
      </c>
      <c r="AR578" s="339">
        <v>3000</v>
      </c>
      <c r="AS578" s="339">
        <v>0</v>
      </c>
      <c r="AT578" s="339">
        <v>0</v>
      </c>
      <c r="AU578" s="339">
        <v>0</v>
      </c>
      <c r="AV578" s="339">
        <v>0</v>
      </c>
      <c r="AW578" s="339">
        <v>286266.34000000003</v>
      </c>
      <c r="AX578" s="339">
        <v>0</v>
      </c>
      <c r="AY578" s="339">
        <v>108000</v>
      </c>
      <c r="AZ578" s="339">
        <v>0</v>
      </c>
      <c r="BA578" s="339">
        <v>0</v>
      </c>
      <c r="BB578" s="339">
        <v>0</v>
      </c>
      <c r="BC578" s="339">
        <v>0</v>
      </c>
      <c r="BD578" s="339">
        <v>318708.88</v>
      </c>
      <c r="BE578" s="339">
        <v>0</v>
      </c>
      <c r="BF578" s="339">
        <v>0</v>
      </c>
      <c r="BG578" s="339">
        <v>18885.400000000001</v>
      </c>
      <c r="BH578" s="339">
        <v>0</v>
      </c>
      <c r="BI578" s="339">
        <v>130888</v>
      </c>
      <c r="BJ578" s="339">
        <v>0</v>
      </c>
      <c r="BK578" s="339">
        <v>82321.100000000006</v>
      </c>
      <c r="BL578" s="339">
        <v>0</v>
      </c>
      <c r="BM578" s="339">
        <v>0</v>
      </c>
      <c r="BN578" s="339">
        <v>0</v>
      </c>
      <c r="BO578" s="339">
        <v>1016382.98</v>
      </c>
      <c r="BP578" s="339">
        <v>0</v>
      </c>
      <c r="BQ578" s="339">
        <v>0</v>
      </c>
      <c r="BR578" s="339">
        <v>0</v>
      </c>
      <c r="BS578" s="339">
        <v>46496.58</v>
      </c>
      <c r="BT578" s="339">
        <v>0</v>
      </c>
      <c r="BU578" s="339">
        <v>0</v>
      </c>
      <c r="BV578" s="339">
        <v>0</v>
      </c>
      <c r="BW578" s="339">
        <v>58560</v>
      </c>
      <c r="BX578" s="339">
        <v>0</v>
      </c>
      <c r="BY578" s="339">
        <v>588836.96</v>
      </c>
      <c r="BZ578" s="339">
        <v>325452</v>
      </c>
      <c r="CA578" s="339">
        <v>0</v>
      </c>
      <c r="CB578" s="339">
        <v>0</v>
      </c>
      <c r="CC578" s="339">
        <v>0</v>
      </c>
      <c r="CD578" s="339">
        <v>0</v>
      </c>
      <c r="CE578" s="339">
        <v>198798</v>
      </c>
      <c r="CF578" s="339">
        <v>0</v>
      </c>
      <c r="CG578" s="339">
        <v>0</v>
      </c>
      <c r="CH578" s="339">
        <v>0</v>
      </c>
      <c r="CI578" s="339">
        <v>552081.19999999995</v>
      </c>
      <c r="CJ578" s="339">
        <v>0</v>
      </c>
      <c r="CK578" s="339">
        <v>0</v>
      </c>
      <c r="CL578" s="339">
        <v>0</v>
      </c>
      <c r="CM578" s="339">
        <v>0</v>
      </c>
      <c r="CN578" s="339">
        <v>0</v>
      </c>
      <c r="CO578" s="339">
        <v>333548.33</v>
      </c>
      <c r="CP578" s="339">
        <v>48020</v>
      </c>
      <c r="CQ578" s="339">
        <v>0</v>
      </c>
      <c r="CR578" s="339">
        <v>0</v>
      </c>
      <c r="CS578" s="339">
        <v>0</v>
      </c>
      <c r="CT578" s="339">
        <v>160443.88</v>
      </c>
      <c r="CU578" s="339">
        <v>0</v>
      </c>
      <c r="CV578" s="339">
        <v>0</v>
      </c>
      <c r="CW578" s="339">
        <v>130445.96</v>
      </c>
      <c r="CX578" s="339">
        <v>0</v>
      </c>
      <c r="CY578" s="339">
        <v>57537.4</v>
      </c>
      <c r="CZ578" s="339">
        <v>52640</v>
      </c>
      <c r="DA578" s="339">
        <v>337000</v>
      </c>
      <c r="DB578" s="339">
        <v>0</v>
      </c>
      <c r="DC578" s="339">
        <v>1086818</v>
      </c>
      <c r="DD578" s="339">
        <v>806989.86</v>
      </c>
      <c r="DE578" s="339">
        <v>0</v>
      </c>
      <c r="DF578" s="339">
        <v>0</v>
      </c>
      <c r="DG578" s="339">
        <v>0</v>
      </c>
      <c r="DH578" s="339">
        <v>30397</v>
      </c>
      <c r="DI578" s="339">
        <v>0</v>
      </c>
      <c r="DJ578" s="339">
        <v>0</v>
      </c>
      <c r="DK578" s="339">
        <v>0</v>
      </c>
      <c r="DL578" s="339">
        <v>0</v>
      </c>
      <c r="DM578" s="339">
        <v>0</v>
      </c>
      <c r="DN578" s="339">
        <v>14998</v>
      </c>
      <c r="DO578" s="339">
        <v>0</v>
      </c>
      <c r="DP578" s="339">
        <v>0</v>
      </c>
      <c r="DQ578" s="339">
        <v>0</v>
      </c>
      <c r="DR578" s="339">
        <v>270450</v>
      </c>
      <c r="DS578" s="339">
        <v>0</v>
      </c>
      <c r="DT578" s="339">
        <v>90726.83</v>
      </c>
      <c r="DU578" s="339">
        <v>347890.12</v>
      </c>
      <c r="DV578" s="339">
        <v>0</v>
      </c>
      <c r="DW578" s="339">
        <v>36250</v>
      </c>
      <c r="DX578" s="339">
        <v>0</v>
      </c>
      <c r="DY578" s="339">
        <v>0</v>
      </c>
      <c r="DZ578" s="339">
        <v>0</v>
      </c>
      <c r="EA578" s="339">
        <v>89403.45</v>
      </c>
      <c r="EB578" s="339">
        <v>48760</v>
      </c>
      <c r="EC578" s="339">
        <v>0</v>
      </c>
      <c r="ED578" s="339">
        <v>0</v>
      </c>
      <c r="EE578" s="339">
        <v>2001.25</v>
      </c>
      <c r="EF578" s="339">
        <v>0</v>
      </c>
      <c r="EG578" s="339">
        <v>0</v>
      </c>
      <c r="EH578" s="339">
        <v>0</v>
      </c>
      <c r="EI578" s="339">
        <v>0</v>
      </c>
      <c r="EJ578" s="339">
        <v>36575.75</v>
      </c>
      <c r="EK578" s="339">
        <v>0</v>
      </c>
      <c r="EL578" s="339">
        <v>0</v>
      </c>
      <c r="EM578" s="339">
        <v>0</v>
      </c>
      <c r="EN578" s="339">
        <v>0</v>
      </c>
      <c r="EO578" s="339">
        <v>0</v>
      </c>
      <c r="EP578" s="339">
        <v>11226.98</v>
      </c>
      <c r="EQ578" s="339">
        <v>8605</v>
      </c>
      <c r="ER578" s="339">
        <v>0</v>
      </c>
      <c r="ES578" s="339">
        <v>25721.5</v>
      </c>
      <c r="ET578" s="339">
        <v>253086.6</v>
      </c>
      <c r="EU578" s="339">
        <v>0</v>
      </c>
      <c r="EV578" s="339">
        <v>16481.400000000001</v>
      </c>
      <c r="EW578" s="339">
        <v>290000</v>
      </c>
      <c r="EX578" s="339">
        <v>42875</v>
      </c>
      <c r="EY578" s="339">
        <v>13250</v>
      </c>
      <c r="EZ578" s="339">
        <v>684717.38</v>
      </c>
      <c r="FA578" s="339">
        <v>4351.3999999999996</v>
      </c>
      <c r="FB578" s="339">
        <v>0</v>
      </c>
      <c r="FC578" s="339">
        <v>211822.55</v>
      </c>
      <c r="FD578" s="339">
        <v>6117</v>
      </c>
      <c r="FE578" s="339">
        <v>0</v>
      </c>
      <c r="FF578" s="339">
        <v>0</v>
      </c>
      <c r="FG578" s="339">
        <v>0</v>
      </c>
      <c r="FH578" s="339">
        <v>503983</v>
      </c>
      <c r="FI578" s="339">
        <v>0</v>
      </c>
      <c r="FJ578" s="339">
        <v>0</v>
      </c>
      <c r="FK578" s="339">
        <v>0</v>
      </c>
      <c r="FL578" s="339">
        <v>0</v>
      </c>
      <c r="FM578" s="339">
        <v>102409.75</v>
      </c>
      <c r="FN578" s="339">
        <v>0</v>
      </c>
      <c r="FO578" s="339">
        <v>305902.75</v>
      </c>
      <c r="FP578" s="339">
        <v>0</v>
      </c>
      <c r="FQ578" s="339">
        <v>0</v>
      </c>
      <c r="FR578" s="339">
        <v>198163.84</v>
      </c>
      <c r="FS578" s="339">
        <v>15455.25</v>
      </c>
      <c r="FT578" s="339">
        <v>0</v>
      </c>
      <c r="FU578" s="339">
        <v>0</v>
      </c>
      <c r="FV578" s="339">
        <v>643247</v>
      </c>
      <c r="FW578" s="339">
        <v>0</v>
      </c>
      <c r="FX578" s="339">
        <v>9900</v>
      </c>
      <c r="FY578" s="339">
        <v>147958.12</v>
      </c>
      <c r="FZ578" s="339">
        <v>0</v>
      </c>
      <c r="GA578" s="339">
        <v>17229.900000000001</v>
      </c>
      <c r="GB578" s="339">
        <v>0</v>
      </c>
      <c r="GC578" s="339">
        <v>0</v>
      </c>
      <c r="GD578" s="339">
        <v>0</v>
      </c>
      <c r="GE578" s="339">
        <v>0</v>
      </c>
      <c r="GF578" s="339">
        <v>0</v>
      </c>
      <c r="GG578" s="339">
        <v>331735</v>
      </c>
      <c r="GH578" s="339">
        <v>0</v>
      </c>
      <c r="GI578" s="339">
        <v>5848</v>
      </c>
      <c r="GJ578" s="339">
        <v>119070.94</v>
      </c>
      <c r="GK578" s="339">
        <v>995217.85</v>
      </c>
      <c r="GL578" s="339">
        <v>0</v>
      </c>
      <c r="GM578" s="339">
        <v>327542.09999999998</v>
      </c>
      <c r="GN578" s="339">
        <v>0</v>
      </c>
      <c r="GO578" s="339">
        <v>591298.81000000006</v>
      </c>
      <c r="GP578" s="339">
        <v>0</v>
      </c>
      <c r="GQ578" s="339">
        <v>0</v>
      </c>
      <c r="GR578" s="339">
        <v>655342</v>
      </c>
      <c r="GS578" s="339">
        <v>3515</v>
      </c>
      <c r="GT578" s="339">
        <v>0</v>
      </c>
      <c r="GU578" s="339">
        <v>101571.63</v>
      </c>
      <c r="GV578" s="339">
        <v>6623</v>
      </c>
      <c r="GW578" s="339">
        <v>0</v>
      </c>
      <c r="GX578" s="339">
        <v>0</v>
      </c>
      <c r="GY578" s="339">
        <v>0</v>
      </c>
      <c r="GZ578" s="339">
        <v>262400</v>
      </c>
      <c r="HA578" s="339">
        <v>208011.98</v>
      </c>
      <c r="HB578" s="339">
        <v>0</v>
      </c>
      <c r="HC578" s="339">
        <v>0</v>
      </c>
      <c r="HD578" s="339">
        <v>0</v>
      </c>
      <c r="HE578" s="339">
        <v>0</v>
      </c>
      <c r="HF578" s="339">
        <v>114858</v>
      </c>
      <c r="HG578" s="339">
        <v>0</v>
      </c>
      <c r="HH578" s="339">
        <v>152748</v>
      </c>
      <c r="HI578" s="339">
        <v>325210.7</v>
      </c>
      <c r="HJ578" s="339">
        <v>0</v>
      </c>
      <c r="HK578" s="339">
        <v>0</v>
      </c>
      <c r="HL578" s="339">
        <v>16395</v>
      </c>
      <c r="HM578" s="339">
        <v>166016</v>
      </c>
      <c r="HN578" s="339">
        <v>105458.05</v>
      </c>
      <c r="HO578" s="339">
        <v>113528</v>
      </c>
      <c r="HP578" s="339">
        <v>0</v>
      </c>
      <c r="HQ578" s="339">
        <v>0</v>
      </c>
      <c r="HR578" s="339">
        <v>19197</v>
      </c>
      <c r="HS578" s="339">
        <v>0</v>
      </c>
      <c r="HT578" s="339">
        <v>1474352.44</v>
      </c>
      <c r="HU578" s="339">
        <v>0</v>
      </c>
      <c r="HV578" s="339">
        <v>1226536.4099999999</v>
      </c>
      <c r="HW578" s="339">
        <v>126566.13</v>
      </c>
      <c r="HX578" s="339">
        <v>0</v>
      </c>
      <c r="HY578" s="339">
        <v>621290.26</v>
      </c>
      <c r="HZ578" s="339">
        <v>9280</v>
      </c>
      <c r="IA578" s="339">
        <v>0</v>
      </c>
      <c r="IB578" s="339">
        <v>45248.13</v>
      </c>
      <c r="IC578" s="339">
        <v>0</v>
      </c>
      <c r="ID578" s="339">
        <v>0</v>
      </c>
      <c r="IE578" s="339">
        <v>545199.05000000005</v>
      </c>
      <c r="IF578" s="339">
        <v>135158.9</v>
      </c>
      <c r="IG578" s="339">
        <v>0</v>
      </c>
      <c r="IH578" s="339">
        <v>0</v>
      </c>
      <c r="II578" s="339">
        <v>0</v>
      </c>
      <c r="IJ578" s="339">
        <v>296668.86</v>
      </c>
      <c r="IK578" s="339">
        <v>0</v>
      </c>
      <c r="IL578" s="339">
        <v>0</v>
      </c>
      <c r="IM578" s="339">
        <v>0</v>
      </c>
      <c r="IN578" s="339">
        <v>80650</v>
      </c>
      <c r="IO578" s="339">
        <v>0</v>
      </c>
      <c r="IP578" s="339">
        <v>0</v>
      </c>
      <c r="IQ578" s="339">
        <v>0</v>
      </c>
      <c r="IR578" s="339">
        <v>0</v>
      </c>
      <c r="IS578" s="339">
        <v>0</v>
      </c>
      <c r="IT578" s="339">
        <v>72845.55</v>
      </c>
      <c r="IU578" s="339">
        <v>15722.7</v>
      </c>
      <c r="IV578" s="339">
        <v>178100</v>
      </c>
      <c r="IW578" s="339">
        <v>0</v>
      </c>
      <c r="IX578" s="339">
        <v>0</v>
      </c>
      <c r="IY578" s="339">
        <v>477537.85</v>
      </c>
      <c r="IZ578" s="339">
        <v>0</v>
      </c>
      <c r="JA578" s="339">
        <v>149423.79999999999</v>
      </c>
      <c r="JB578" s="339">
        <v>38950</v>
      </c>
      <c r="JC578" s="339">
        <v>71947</v>
      </c>
      <c r="JD578" s="339">
        <v>0</v>
      </c>
      <c r="JE578" s="339">
        <v>0</v>
      </c>
      <c r="JF578" s="339">
        <v>134871.95000000001</v>
      </c>
      <c r="JG578" s="339">
        <v>0</v>
      </c>
      <c r="JH578" s="339">
        <v>0</v>
      </c>
      <c r="JI578" s="339">
        <v>0</v>
      </c>
      <c r="JJ578" s="339">
        <v>0</v>
      </c>
      <c r="JK578" s="339">
        <v>0</v>
      </c>
      <c r="JL578" s="339">
        <v>0</v>
      </c>
      <c r="JM578" s="339">
        <v>0</v>
      </c>
      <c r="JN578" s="339">
        <v>0</v>
      </c>
      <c r="JO578" s="339">
        <v>110701.7</v>
      </c>
      <c r="JP578" s="339">
        <v>124437</v>
      </c>
      <c r="JQ578" s="339">
        <v>0</v>
      </c>
      <c r="JR578" s="339">
        <v>0</v>
      </c>
      <c r="JS578" s="339">
        <v>538000</v>
      </c>
      <c r="JT578" s="339">
        <v>0</v>
      </c>
      <c r="JU578" s="339">
        <v>0</v>
      </c>
      <c r="JV578" s="339">
        <v>4750</v>
      </c>
      <c r="JW578" s="339">
        <v>0</v>
      </c>
      <c r="JX578" s="339">
        <v>63429</v>
      </c>
      <c r="JY578" s="339">
        <v>0</v>
      </c>
      <c r="JZ578" s="339">
        <v>0</v>
      </c>
      <c r="KA578" s="339">
        <v>0</v>
      </c>
      <c r="KB578" s="339">
        <v>0</v>
      </c>
      <c r="KC578" s="339">
        <v>0</v>
      </c>
      <c r="KD578" s="339">
        <v>21258.5</v>
      </c>
      <c r="KE578" s="339">
        <v>0</v>
      </c>
      <c r="KF578" s="339">
        <v>0</v>
      </c>
      <c r="KG578" s="339">
        <v>0</v>
      </c>
      <c r="KH578" s="339">
        <v>0</v>
      </c>
      <c r="KI578" s="339">
        <v>0</v>
      </c>
      <c r="KJ578" s="339">
        <v>0</v>
      </c>
      <c r="KK578" s="339">
        <v>0</v>
      </c>
      <c r="KL578" s="339">
        <v>0</v>
      </c>
      <c r="KM578" s="339">
        <v>0</v>
      </c>
      <c r="KN578" s="339">
        <v>0</v>
      </c>
      <c r="KO578" s="339">
        <v>0</v>
      </c>
      <c r="KP578" s="339">
        <v>0</v>
      </c>
      <c r="KQ578" s="339">
        <v>7595102.5700000003</v>
      </c>
      <c r="KR578" s="339">
        <v>16105.7</v>
      </c>
      <c r="KS578" s="339">
        <v>0</v>
      </c>
      <c r="KU578" s="312">
        <v>66</v>
      </c>
    </row>
    <row r="579" spans="1:311" x14ac:dyDescent="0.25">
      <c r="A579">
        <v>2023</v>
      </c>
      <c r="B579" t="s">
        <v>963</v>
      </c>
      <c r="C579" t="s">
        <v>971</v>
      </c>
      <c r="D579" t="s">
        <v>973</v>
      </c>
      <c r="E579" t="s">
        <v>780</v>
      </c>
      <c r="F579" s="339">
        <v>0</v>
      </c>
      <c r="G579" s="339">
        <v>0</v>
      </c>
      <c r="H579" s="339">
        <v>0</v>
      </c>
      <c r="I579" s="339">
        <v>0</v>
      </c>
      <c r="J579" s="339">
        <v>0</v>
      </c>
      <c r="K579" s="339">
        <v>0</v>
      </c>
      <c r="L579" s="339">
        <v>0</v>
      </c>
      <c r="M579" s="339">
        <v>0</v>
      </c>
      <c r="N579" s="339">
        <v>0</v>
      </c>
      <c r="O579" s="339">
        <v>0</v>
      </c>
      <c r="P579" s="339">
        <v>0</v>
      </c>
      <c r="Q579" s="339">
        <v>0</v>
      </c>
      <c r="R579" s="339">
        <v>0</v>
      </c>
      <c r="S579" s="339">
        <v>0</v>
      </c>
      <c r="T579" s="339">
        <v>0</v>
      </c>
      <c r="U579" s="339">
        <v>0</v>
      </c>
      <c r="V579" s="339">
        <v>0</v>
      </c>
      <c r="W579" s="339">
        <v>0</v>
      </c>
      <c r="X579" s="339">
        <v>0</v>
      </c>
      <c r="Y579" s="339">
        <v>0</v>
      </c>
      <c r="Z579" s="339">
        <v>0</v>
      </c>
      <c r="AA579" s="339">
        <v>0</v>
      </c>
      <c r="AB579" s="339">
        <v>0</v>
      </c>
      <c r="AC579" s="339">
        <v>0</v>
      </c>
      <c r="AD579" s="339">
        <v>0</v>
      </c>
      <c r="AE579" s="339">
        <v>0</v>
      </c>
      <c r="AF579" s="339">
        <v>0</v>
      </c>
      <c r="AG579" s="339">
        <v>0</v>
      </c>
      <c r="AH579" s="339">
        <v>0</v>
      </c>
      <c r="AI579" s="339">
        <v>0</v>
      </c>
      <c r="AJ579" s="339">
        <v>0</v>
      </c>
      <c r="AK579" s="339">
        <v>0</v>
      </c>
      <c r="AL579" s="339">
        <v>0</v>
      </c>
      <c r="AM579" s="339">
        <v>0</v>
      </c>
      <c r="AN579" s="339">
        <v>0</v>
      </c>
      <c r="AO579" s="339">
        <v>0</v>
      </c>
      <c r="AP579" s="339">
        <v>0</v>
      </c>
      <c r="AQ579" s="339">
        <v>0</v>
      </c>
      <c r="AR579" s="339">
        <v>0</v>
      </c>
      <c r="AS579" s="339">
        <v>0</v>
      </c>
      <c r="AT579" s="339">
        <v>0</v>
      </c>
      <c r="AU579" s="339">
        <v>0</v>
      </c>
      <c r="AV579" s="339">
        <v>0</v>
      </c>
      <c r="AW579" s="339">
        <v>0</v>
      </c>
      <c r="AX579" s="339">
        <v>0</v>
      </c>
      <c r="AY579" s="339">
        <v>0</v>
      </c>
      <c r="AZ579" s="339">
        <v>0</v>
      </c>
      <c r="BA579" s="339">
        <v>0</v>
      </c>
      <c r="BB579" s="339">
        <v>0</v>
      </c>
      <c r="BC579" s="339">
        <v>0</v>
      </c>
      <c r="BD579" s="339">
        <v>0</v>
      </c>
      <c r="BE579" s="339">
        <v>0</v>
      </c>
      <c r="BF579" s="339">
        <v>0</v>
      </c>
      <c r="BG579" s="339">
        <v>0</v>
      </c>
      <c r="BH579" s="339">
        <v>0</v>
      </c>
      <c r="BI579" s="339">
        <v>0</v>
      </c>
      <c r="BJ579" s="339">
        <v>0</v>
      </c>
      <c r="BK579" s="339">
        <v>0</v>
      </c>
      <c r="BL579" s="339">
        <v>0</v>
      </c>
      <c r="BM579" s="339">
        <v>0</v>
      </c>
      <c r="BN579" s="339">
        <v>0</v>
      </c>
      <c r="BO579" s="339">
        <v>0</v>
      </c>
      <c r="BP579" s="339">
        <v>0</v>
      </c>
      <c r="BQ579" s="339">
        <v>0</v>
      </c>
      <c r="BR579" s="339">
        <v>0</v>
      </c>
      <c r="BS579" s="339">
        <v>0</v>
      </c>
      <c r="BT579" s="339">
        <v>0</v>
      </c>
      <c r="BU579" s="339">
        <v>0</v>
      </c>
      <c r="BV579" s="339">
        <v>0</v>
      </c>
      <c r="BW579" s="339">
        <v>0</v>
      </c>
      <c r="BX579" s="339">
        <v>0</v>
      </c>
      <c r="BY579" s="339">
        <v>5000</v>
      </c>
      <c r="BZ579" s="339">
        <v>0</v>
      </c>
      <c r="CA579" s="339">
        <v>0</v>
      </c>
      <c r="CB579" s="339">
        <v>0</v>
      </c>
      <c r="CC579" s="339">
        <v>0</v>
      </c>
      <c r="CD579" s="339">
        <v>0</v>
      </c>
      <c r="CE579" s="339">
        <v>0</v>
      </c>
      <c r="CF579" s="339">
        <v>0</v>
      </c>
      <c r="CG579" s="339">
        <v>0</v>
      </c>
      <c r="CH579" s="339">
        <v>0</v>
      </c>
      <c r="CI579" s="339">
        <v>0</v>
      </c>
      <c r="CJ579" s="339">
        <v>0</v>
      </c>
      <c r="CK579" s="339">
        <v>0</v>
      </c>
      <c r="CL579" s="339">
        <v>0</v>
      </c>
      <c r="CM579" s="339">
        <v>0</v>
      </c>
      <c r="CN579" s="339">
        <v>286500</v>
      </c>
      <c r="CO579" s="339">
        <v>0</v>
      </c>
      <c r="CP579" s="339">
        <v>0</v>
      </c>
      <c r="CQ579" s="339">
        <v>0</v>
      </c>
      <c r="CR579" s="339">
        <v>0</v>
      </c>
      <c r="CS579" s="339">
        <v>0</v>
      </c>
      <c r="CT579" s="339">
        <v>0</v>
      </c>
      <c r="CU579" s="339">
        <v>0</v>
      </c>
      <c r="CV579" s="339">
        <v>0</v>
      </c>
      <c r="CW579" s="339">
        <v>0</v>
      </c>
      <c r="CX579" s="339">
        <v>23646</v>
      </c>
      <c r="CY579" s="339">
        <v>0</v>
      </c>
      <c r="CZ579" s="339">
        <v>0</v>
      </c>
      <c r="DA579" s="339">
        <v>0</v>
      </c>
      <c r="DB579" s="339">
        <v>0</v>
      </c>
      <c r="DC579" s="339">
        <v>0</v>
      </c>
      <c r="DD579" s="339">
        <v>0</v>
      </c>
      <c r="DE579" s="339">
        <v>0</v>
      </c>
      <c r="DF579" s="339">
        <v>0</v>
      </c>
      <c r="DG579" s="339">
        <v>0</v>
      </c>
      <c r="DH579" s="339">
        <v>0</v>
      </c>
      <c r="DI579" s="339">
        <v>0</v>
      </c>
      <c r="DJ579" s="339">
        <v>0</v>
      </c>
      <c r="DK579" s="339">
        <v>0</v>
      </c>
      <c r="DL579" s="339">
        <v>0</v>
      </c>
      <c r="DM579" s="339">
        <v>0</v>
      </c>
      <c r="DN579" s="339">
        <v>0</v>
      </c>
      <c r="DO579" s="339">
        <v>0</v>
      </c>
      <c r="DP579" s="339">
        <v>0</v>
      </c>
      <c r="DQ579" s="339">
        <v>0</v>
      </c>
      <c r="DR579" s="339">
        <v>0</v>
      </c>
      <c r="DS579" s="339">
        <v>0</v>
      </c>
      <c r="DT579" s="339">
        <v>0</v>
      </c>
      <c r="DU579" s="339">
        <v>0</v>
      </c>
      <c r="DV579" s="339">
        <v>0</v>
      </c>
      <c r="DW579" s="339">
        <v>0</v>
      </c>
      <c r="DX579" s="339">
        <v>0</v>
      </c>
      <c r="DY579" s="339">
        <v>0</v>
      </c>
      <c r="DZ579" s="339">
        <v>0</v>
      </c>
      <c r="EA579" s="339">
        <v>198937</v>
      </c>
      <c r="EB579" s="339">
        <v>0</v>
      </c>
      <c r="EC579" s="339">
        <v>0</v>
      </c>
      <c r="ED579" s="339">
        <v>0</v>
      </c>
      <c r="EE579" s="339">
        <v>0</v>
      </c>
      <c r="EF579" s="339">
        <v>0</v>
      </c>
      <c r="EG579" s="339">
        <v>0</v>
      </c>
      <c r="EH579" s="339">
        <v>0</v>
      </c>
      <c r="EI579" s="339">
        <v>0</v>
      </c>
      <c r="EJ579" s="339">
        <v>0</v>
      </c>
      <c r="EK579" s="339">
        <v>0</v>
      </c>
      <c r="EL579" s="339">
        <v>0</v>
      </c>
      <c r="EM579" s="339">
        <v>0</v>
      </c>
      <c r="EN579" s="339">
        <v>0</v>
      </c>
      <c r="EO579" s="339">
        <v>0</v>
      </c>
      <c r="EP579" s="339">
        <v>0</v>
      </c>
      <c r="EQ579" s="339">
        <v>0</v>
      </c>
      <c r="ER579" s="339">
        <v>0</v>
      </c>
      <c r="ES579" s="339">
        <v>0</v>
      </c>
      <c r="ET579" s="339">
        <v>0</v>
      </c>
      <c r="EU579" s="339">
        <v>0</v>
      </c>
      <c r="EV579" s="339">
        <v>0</v>
      </c>
      <c r="EW579" s="339">
        <v>0</v>
      </c>
      <c r="EX579" s="339">
        <v>0</v>
      </c>
      <c r="EY579" s="339">
        <v>0</v>
      </c>
      <c r="EZ579" s="339">
        <v>603798.4</v>
      </c>
      <c r="FA579" s="339">
        <v>0</v>
      </c>
      <c r="FB579" s="339">
        <v>0</v>
      </c>
      <c r="FC579" s="339">
        <v>0</v>
      </c>
      <c r="FD579" s="339">
        <v>0</v>
      </c>
      <c r="FE579" s="339">
        <v>0</v>
      </c>
      <c r="FF579" s="339">
        <v>0</v>
      </c>
      <c r="FG579" s="339">
        <v>0</v>
      </c>
      <c r="FH579" s="339">
        <v>0</v>
      </c>
      <c r="FI579" s="339">
        <v>0</v>
      </c>
      <c r="FJ579" s="339">
        <v>0</v>
      </c>
      <c r="FK579" s="339">
        <v>0</v>
      </c>
      <c r="FL579" s="339">
        <v>0</v>
      </c>
      <c r="FM579" s="339">
        <v>0</v>
      </c>
      <c r="FN579" s="339">
        <v>0</v>
      </c>
      <c r="FO579" s="339">
        <v>0</v>
      </c>
      <c r="FP579" s="339">
        <v>0</v>
      </c>
      <c r="FQ579" s="339">
        <v>0</v>
      </c>
      <c r="FR579" s="339">
        <v>0</v>
      </c>
      <c r="FS579" s="339">
        <v>0</v>
      </c>
      <c r="FT579" s="339">
        <v>0</v>
      </c>
      <c r="FU579" s="339">
        <v>0</v>
      </c>
      <c r="FV579" s="339">
        <v>0</v>
      </c>
      <c r="FW579" s="339">
        <v>0</v>
      </c>
      <c r="FX579" s="339">
        <v>0</v>
      </c>
      <c r="FY579" s="339">
        <v>0</v>
      </c>
      <c r="FZ579" s="339">
        <v>0</v>
      </c>
      <c r="GA579" s="339">
        <v>0</v>
      </c>
      <c r="GB579" s="339">
        <v>0</v>
      </c>
      <c r="GC579" s="339">
        <v>0</v>
      </c>
      <c r="GD579" s="339">
        <v>0</v>
      </c>
      <c r="GE579" s="339">
        <v>0</v>
      </c>
      <c r="GF579" s="339">
        <v>0</v>
      </c>
      <c r="GG579" s="339">
        <v>0</v>
      </c>
      <c r="GH579" s="339">
        <v>0</v>
      </c>
      <c r="GI579" s="339">
        <v>0</v>
      </c>
      <c r="GJ579" s="339">
        <v>290367.5</v>
      </c>
      <c r="GK579" s="339">
        <v>5214</v>
      </c>
      <c r="GL579" s="339">
        <v>0</v>
      </c>
      <c r="GM579" s="339">
        <v>10000</v>
      </c>
      <c r="GN579" s="339">
        <v>0</v>
      </c>
      <c r="GO579" s="339">
        <v>0</v>
      </c>
      <c r="GP579" s="339">
        <v>0</v>
      </c>
      <c r="GQ579" s="339">
        <v>0</v>
      </c>
      <c r="GR579" s="339">
        <v>0</v>
      </c>
      <c r="GS579" s="339">
        <v>0</v>
      </c>
      <c r="GT579" s="339">
        <v>0</v>
      </c>
      <c r="GU579" s="339">
        <v>0</v>
      </c>
      <c r="GV579" s="339">
        <v>0</v>
      </c>
      <c r="GW579" s="339">
        <v>0</v>
      </c>
      <c r="GX579" s="339">
        <v>120000</v>
      </c>
      <c r="GY579" s="339">
        <v>0</v>
      </c>
      <c r="GZ579" s="339">
        <v>0</v>
      </c>
      <c r="HA579" s="339">
        <v>0</v>
      </c>
      <c r="HB579" s="339">
        <v>0</v>
      </c>
      <c r="HC579" s="339">
        <v>0</v>
      </c>
      <c r="HD579" s="339">
        <v>0</v>
      </c>
      <c r="HE579" s="339">
        <v>0</v>
      </c>
      <c r="HF579" s="339">
        <v>0</v>
      </c>
      <c r="HG579" s="339">
        <v>0</v>
      </c>
      <c r="HH579" s="339">
        <v>0</v>
      </c>
      <c r="HI579" s="339">
        <v>0</v>
      </c>
      <c r="HJ579" s="339">
        <v>0</v>
      </c>
      <c r="HK579" s="339">
        <v>0</v>
      </c>
      <c r="HL579" s="339">
        <v>0</v>
      </c>
      <c r="HM579" s="339">
        <v>0</v>
      </c>
      <c r="HN579" s="339">
        <v>0</v>
      </c>
      <c r="HO579" s="339">
        <v>33462</v>
      </c>
      <c r="HP579" s="339">
        <v>17895.099999999999</v>
      </c>
      <c r="HQ579" s="339">
        <v>0</v>
      </c>
      <c r="HR579" s="339">
        <v>0</v>
      </c>
      <c r="HS579" s="339">
        <v>0</v>
      </c>
      <c r="HT579" s="339">
        <v>19772.150000000001</v>
      </c>
      <c r="HU579" s="339">
        <v>0</v>
      </c>
      <c r="HV579" s="339">
        <v>0</v>
      </c>
      <c r="HW579" s="339">
        <v>0</v>
      </c>
      <c r="HX579" s="339">
        <v>0</v>
      </c>
      <c r="HY579" s="339">
        <v>24565.55</v>
      </c>
      <c r="HZ579" s="339">
        <v>0</v>
      </c>
      <c r="IA579" s="339">
        <v>0</v>
      </c>
      <c r="IB579" s="339">
        <v>0</v>
      </c>
      <c r="IC579" s="339">
        <v>0</v>
      </c>
      <c r="ID579" s="339">
        <v>0</v>
      </c>
      <c r="IE579" s="339">
        <v>0</v>
      </c>
      <c r="IF579" s="339">
        <v>0</v>
      </c>
      <c r="IG579" s="339">
        <v>0</v>
      </c>
      <c r="IH579" s="339">
        <v>0</v>
      </c>
      <c r="II579" s="339">
        <v>0</v>
      </c>
      <c r="IJ579" s="339">
        <v>0</v>
      </c>
      <c r="IK579" s="339">
        <v>0</v>
      </c>
      <c r="IL579" s="339">
        <v>0</v>
      </c>
      <c r="IM579" s="339">
        <v>0</v>
      </c>
      <c r="IN579" s="339">
        <v>0</v>
      </c>
      <c r="IO579" s="339">
        <v>0</v>
      </c>
      <c r="IP579" s="339">
        <v>0</v>
      </c>
      <c r="IQ579" s="339">
        <v>0</v>
      </c>
      <c r="IR579" s="339">
        <v>66843.75</v>
      </c>
      <c r="IS579" s="339">
        <v>0</v>
      </c>
      <c r="IT579" s="339">
        <v>0</v>
      </c>
      <c r="IU579" s="339">
        <v>0</v>
      </c>
      <c r="IV579" s="339">
        <v>0</v>
      </c>
      <c r="IW579" s="339">
        <v>0</v>
      </c>
      <c r="IX579" s="339">
        <v>0</v>
      </c>
      <c r="IY579" s="339">
        <v>0</v>
      </c>
      <c r="IZ579" s="339">
        <v>0</v>
      </c>
      <c r="JA579" s="339">
        <v>0</v>
      </c>
      <c r="JB579" s="339">
        <v>0</v>
      </c>
      <c r="JC579" s="339">
        <v>0</v>
      </c>
      <c r="JD579" s="339">
        <v>0</v>
      </c>
      <c r="JE579" s="339">
        <v>0</v>
      </c>
      <c r="JF579" s="339">
        <v>0</v>
      </c>
      <c r="JG579" s="339">
        <v>0</v>
      </c>
      <c r="JH579" s="339">
        <v>0</v>
      </c>
      <c r="JI579" s="339">
        <v>34000</v>
      </c>
      <c r="JJ579" s="339">
        <v>0</v>
      </c>
      <c r="JK579" s="339">
        <v>0</v>
      </c>
      <c r="JL579" s="339">
        <v>0</v>
      </c>
      <c r="JM579" s="339">
        <v>0</v>
      </c>
      <c r="JN579" s="339">
        <v>0</v>
      </c>
      <c r="JO579" s="339">
        <v>0</v>
      </c>
      <c r="JP579" s="339">
        <v>0</v>
      </c>
      <c r="JQ579" s="339">
        <v>0</v>
      </c>
      <c r="JR579" s="339">
        <v>0</v>
      </c>
      <c r="JS579" s="339">
        <v>0</v>
      </c>
      <c r="JT579" s="339">
        <v>0</v>
      </c>
      <c r="JU579" s="339">
        <v>0</v>
      </c>
      <c r="JV579" s="339">
        <v>29183</v>
      </c>
      <c r="JW579" s="339">
        <v>0</v>
      </c>
      <c r="JX579" s="339">
        <v>0</v>
      </c>
      <c r="JY579" s="339">
        <v>0</v>
      </c>
      <c r="JZ579" s="339">
        <v>0</v>
      </c>
      <c r="KA579" s="339">
        <v>0</v>
      </c>
      <c r="KB579" s="339">
        <v>0</v>
      </c>
      <c r="KC579" s="339">
        <v>0</v>
      </c>
      <c r="KD579" s="339">
        <v>0</v>
      </c>
      <c r="KE579" s="339">
        <v>2081589.55</v>
      </c>
      <c r="KF579" s="339">
        <v>0</v>
      </c>
      <c r="KG579" s="339">
        <v>0</v>
      </c>
      <c r="KH579" s="339">
        <v>0</v>
      </c>
      <c r="KI579" s="339">
        <v>0</v>
      </c>
      <c r="KJ579" s="339">
        <v>0</v>
      </c>
      <c r="KK579" s="339">
        <v>0</v>
      </c>
      <c r="KL579" s="339">
        <v>0</v>
      </c>
      <c r="KM579" s="339">
        <v>0</v>
      </c>
      <c r="KN579" s="339">
        <v>0</v>
      </c>
      <c r="KO579" s="339">
        <v>0</v>
      </c>
      <c r="KP579" s="339">
        <v>0</v>
      </c>
      <c r="KQ579" s="339">
        <v>0</v>
      </c>
      <c r="KR579" s="339">
        <v>0</v>
      </c>
      <c r="KS579" s="339">
        <v>0</v>
      </c>
      <c r="KU579" s="312">
        <v>66</v>
      </c>
    </row>
    <row r="580" spans="1:311" x14ac:dyDescent="0.25">
      <c r="A580">
        <v>2023</v>
      </c>
      <c r="B580" t="s">
        <v>963</v>
      </c>
      <c r="C580" t="s">
        <v>971</v>
      </c>
      <c r="D580" t="s">
        <v>974</v>
      </c>
      <c r="E580" t="s">
        <v>780</v>
      </c>
      <c r="F580" s="339">
        <v>0</v>
      </c>
      <c r="G580" s="339">
        <v>43042.2</v>
      </c>
      <c r="H580" s="339">
        <v>0</v>
      </c>
      <c r="I580" s="339">
        <v>0</v>
      </c>
      <c r="J580" s="339">
        <v>0</v>
      </c>
      <c r="K580" s="339">
        <v>16403</v>
      </c>
      <c r="L580" s="339">
        <v>0</v>
      </c>
      <c r="M580" s="339">
        <v>0</v>
      </c>
      <c r="N580" s="339">
        <v>799756</v>
      </c>
      <c r="O580" s="339">
        <v>0</v>
      </c>
      <c r="P580" s="339">
        <v>0</v>
      </c>
      <c r="Q580" s="339">
        <v>0</v>
      </c>
      <c r="R580" s="339">
        <v>0</v>
      </c>
      <c r="S580" s="339">
        <v>0</v>
      </c>
      <c r="T580" s="339">
        <v>57205.96</v>
      </c>
      <c r="U580" s="339">
        <v>0</v>
      </c>
      <c r="V580" s="339">
        <v>0</v>
      </c>
      <c r="W580" s="339">
        <v>0</v>
      </c>
      <c r="X580" s="339">
        <v>0</v>
      </c>
      <c r="Y580" s="339">
        <v>0</v>
      </c>
      <c r="Z580" s="339">
        <v>84926.15</v>
      </c>
      <c r="AA580" s="339">
        <v>0</v>
      </c>
      <c r="AB580" s="339">
        <v>0</v>
      </c>
      <c r="AC580" s="339">
        <v>0</v>
      </c>
      <c r="AD580" s="339">
        <v>138040.99</v>
      </c>
      <c r="AE580" s="339">
        <v>0</v>
      </c>
      <c r="AF580" s="339">
        <v>0</v>
      </c>
      <c r="AG580" s="339">
        <v>0</v>
      </c>
      <c r="AH580" s="339">
        <v>0</v>
      </c>
      <c r="AI580" s="339">
        <v>0</v>
      </c>
      <c r="AJ580" s="339">
        <v>0</v>
      </c>
      <c r="AK580" s="339">
        <v>0</v>
      </c>
      <c r="AL580" s="339">
        <v>0</v>
      </c>
      <c r="AM580" s="339">
        <v>0</v>
      </c>
      <c r="AN580" s="339">
        <v>0</v>
      </c>
      <c r="AO580" s="339">
        <v>0</v>
      </c>
      <c r="AP580" s="339">
        <v>0</v>
      </c>
      <c r="AQ580" s="339">
        <v>0</v>
      </c>
      <c r="AR580" s="339">
        <v>0</v>
      </c>
      <c r="AS580" s="339">
        <v>0</v>
      </c>
      <c r="AT580" s="339">
        <v>0</v>
      </c>
      <c r="AU580" s="339">
        <v>0</v>
      </c>
      <c r="AV580" s="339">
        <v>0</v>
      </c>
      <c r="AW580" s="339">
        <v>0</v>
      </c>
      <c r="AX580" s="339">
        <v>0</v>
      </c>
      <c r="AY580" s="339">
        <v>0</v>
      </c>
      <c r="AZ580" s="339">
        <v>0</v>
      </c>
      <c r="BA580" s="339">
        <v>0</v>
      </c>
      <c r="BB580" s="339">
        <v>0</v>
      </c>
      <c r="BC580" s="339">
        <v>0</v>
      </c>
      <c r="BD580" s="339">
        <v>227702.6</v>
      </c>
      <c r="BE580" s="339">
        <v>0</v>
      </c>
      <c r="BF580" s="339">
        <v>0</v>
      </c>
      <c r="BG580" s="339">
        <v>0</v>
      </c>
      <c r="BH580" s="339">
        <v>0</v>
      </c>
      <c r="BI580" s="339">
        <v>28600</v>
      </c>
      <c r="BJ580" s="339">
        <v>0</v>
      </c>
      <c r="BK580" s="339">
        <v>0</v>
      </c>
      <c r="BL580" s="339">
        <v>0</v>
      </c>
      <c r="BM580" s="339">
        <v>70796</v>
      </c>
      <c r="BN580" s="339">
        <v>0</v>
      </c>
      <c r="BO580" s="339">
        <v>40375</v>
      </c>
      <c r="BP580" s="339">
        <v>0</v>
      </c>
      <c r="BQ580" s="339">
        <v>0</v>
      </c>
      <c r="BR580" s="339">
        <v>0</v>
      </c>
      <c r="BS580" s="339">
        <v>0</v>
      </c>
      <c r="BT580" s="339">
        <v>0</v>
      </c>
      <c r="BU580" s="339">
        <v>0</v>
      </c>
      <c r="BV580" s="339">
        <v>0</v>
      </c>
      <c r="BW580" s="339">
        <v>0</v>
      </c>
      <c r="BX580" s="339">
        <v>29119</v>
      </c>
      <c r="BY580" s="339">
        <v>0</v>
      </c>
      <c r="BZ580" s="339">
        <v>17157</v>
      </c>
      <c r="CA580" s="339">
        <v>0</v>
      </c>
      <c r="CB580" s="339">
        <v>0</v>
      </c>
      <c r="CC580" s="339">
        <v>125074</v>
      </c>
      <c r="CD580" s="339">
        <v>0</v>
      </c>
      <c r="CE580" s="339">
        <v>0</v>
      </c>
      <c r="CF580" s="339">
        <v>0</v>
      </c>
      <c r="CG580" s="339">
        <v>0</v>
      </c>
      <c r="CH580" s="339">
        <v>0</v>
      </c>
      <c r="CI580" s="339">
        <v>0</v>
      </c>
      <c r="CJ580" s="339">
        <v>0</v>
      </c>
      <c r="CK580" s="339">
        <v>0</v>
      </c>
      <c r="CL580" s="339">
        <v>0</v>
      </c>
      <c r="CM580" s="339">
        <v>0</v>
      </c>
      <c r="CN580" s="339">
        <v>37488.1</v>
      </c>
      <c r="CO580" s="339">
        <v>0</v>
      </c>
      <c r="CP580" s="339">
        <v>0</v>
      </c>
      <c r="CQ580" s="339">
        <v>0</v>
      </c>
      <c r="CR580" s="339">
        <v>0</v>
      </c>
      <c r="CS580" s="339">
        <v>0</v>
      </c>
      <c r="CT580" s="339">
        <v>0</v>
      </c>
      <c r="CU580" s="339">
        <v>0</v>
      </c>
      <c r="CV580" s="339">
        <v>0</v>
      </c>
      <c r="CW580" s="339">
        <v>0</v>
      </c>
      <c r="CX580" s="339">
        <v>0</v>
      </c>
      <c r="CY580" s="339">
        <v>0</v>
      </c>
      <c r="CZ580" s="339">
        <v>0</v>
      </c>
      <c r="DA580" s="339">
        <v>0</v>
      </c>
      <c r="DB580" s="339">
        <v>250380.79999999999</v>
      </c>
      <c r="DC580" s="339">
        <v>0</v>
      </c>
      <c r="DD580" s="339">
        <v>0</v>
      </c>
      <c r="DE580" s="339">
        <v>1275552.2</v>
      </c>
      <c r="DF580" s="339">
        <v>0</v>
      </c>
      <c r="DG580" s="339">
        <v>44658</v>
      </c>
      <c r="DH580" s="339">
        <v>0</v>
      </c>
      <c r="DI580" s="339">
        <v>0</v>
      </c>
      <c r="DJ580" s="339">
        <v>0</v>
      </c>
      <c r="DK580" s="339">
        <v>0</v>
      </c>
      <c r="DL580" s="339">
        <v>3580</v>
      </c>
      <c r="DM580" s="339">
        <v>0</v>
      </c>
      <c r="DN580" s="339">
        <v>0</v>
      </c>
      <c r="DO580" s="339">
        <v>0</v>
      </c>
      <c r="DP580" s="339">
        <v>0</v>
      </c>
      <c r="DQ580" s="339">
        <v>0</v>
      </c>
      <c r="DR580" s="339">
        <v>1099278</v>
      </c>
      <c r="DS580" s="339">
        <v>49418</v>
      </c>
      <c r="DT580" s="339">
        <v>0</v>
      </c>
      <c r="DU580" s="339">
        <v>8440</v>
      </c>
      <c r="DV580" s="339">
        <v>0</v>
      </c>
      <c r="DW580" s="339">
        <v>0</v>
      </c>
      <c r="DX580" s="339">
        <v>0</v>
      </c>
      <c r="DY580" s="339">
        <v>0</v>
      </c>
      <c r="DZ580" s="339">
        <v>0</v>
      </c>
      <c r="EA580" s="339">
        <v>16800</v>
      </c>
      <c r="EB580" s="339">
        <v>0</v>
      </c>
      <c r="EC580" s="339">
        <v>0</v>
      </c>
      <c r="ED580" s="339">
        <v>0</v>
      </c>
      <c r="EE580" s="339">
        <v>0</v>
      </c>
      <c r="EF580" s="339">
        <v>0</v>
      </c>
      <c r="EG580" s="339">
        <v>0</v>
      </c>
      <c r="EH580" s="339">
        <v>0</v>
      </c>
      <c r="EI580" s="339">
        <v>0</v>
      </c>
      <c r="EJ580" s="339">
        <v>167439</v>
      </c>
      <c r="EK580" s="339">
        <v>0</v>
      </c>
      <c r="EL580" s="339">
        <v>0</v>
      </c>
      <c r="EM580" s="339">
        <v>0</v>
      </c>
      <c r="EN580" s="339">
        <v>0</v>
      </c>
      <c r="EO580" s="339">
        <v>57561</v>
      </c>
      <c r="EP580" s="339">
        <v>0</v>
      </c>
      <c r="EQ580" s="339">
        <v>0</v>
      </c>
      <c r="ER580" s="339">
        <v>48000</v>
      </c>
      <c r="ES580" s="339">
        <v>0</v>
      </c>
      <c r="ET580" s="339">
        <v>0</v>
      </c>
      <c r="EU580" s="339">
        <v>5725.55</v>
      </c>
      <c r="EV580" s="339">
        <v>8799</v>
      </c>
      <c r="EW580" s="339">
        <v>0</v>
      </c>
      <c r="EX580" s="339">
        <v>0</v>
      </c>
      <c r="EY580" s="339">
        <v>63935</v>
      </c>
      <c r="EZ580" s="339">
        <v>22057</v>
      </c>
      <c r="FA580" s="339">
        <v>0</v>
      </c>
      <c r="FB580" s="339">
        <v>0</v>
      </c>
      <c r="FC580" s="339">
        <v>0</v>
      </c>
      <c r="FD580" s="339">
        <v>0</v>
      </c>
      <c r="FE580" s="339">
        <v>0</v>
      </c>
      <c r="FF580" s="339">
        <v>0</v>
      </c>
      <c r="FG580" s="339">
        <v>0</v>
      </c>
      <c r="FH580" s="339">
        <v>0</v>
      </c>
      <c r="FI580" s="339">
        <v>0</v>
      </c>
      <c r="FJ580" s="339">
        <v>0</v>
      </c>
      <c r="FK580" s="339">
        <v>0</v>
      </c>
      <c r="FL580" s="339">
        <v>0</v>
      </c>
      <c r="FM580" s="339">
        <v>0</v>
      </c>
      <c r="FN580" s="339">
        <v>0</v>
      </c>
      <c r="FO580" s="339">
        <v>0</v>
      </c>
      <c r="FP580" s="339">
        <v>0</v>
      </c>
      <c r="FQ580" s="339">
        <v>0</v>
      </c>
      <c r="FR580" s="339">
        <v>52600</v>
      </c>
      <c r="FS580" s="339">
        <v>0</v>
      </c>
      <c r="FT580" s="339">
        <v>0</v>
      </c>
      <c r="FU580" s="339">
        <v>0</v>
      </c>
      <c r="FV580" s="339">
        <v>0</v>
      </c>
      <c r="FW580" s="339">
        <v>0</v>
      </c>
      <c r="FX580" s="339">
        <v>0</v>
      </c>
      <c r="FY580" s="339">
        <v>0</v>
      </c>
      <c r="FZ580" s="339">
        <v>0</v>
      </c>
      <c r="GA580" s="339">
        <v>0</v>
      </c>
      <c r="GB580" s="339">
        <v>0</v>
      </c>
      <c r="GC580" s="339">
        <v>0</v>
      </c>
      <c r="GD580" s="339">
        <v>0</v>
      </c>
      <c r="GE580" s="339">
        <v>0</v>
      </c>
      <c r="GF580" s="339">
        <v>0</v>
      </c>
      <c r="GG580" s="339">
        <v>0</v>
      </c>
      <c r="GH580" s="339">
        <v>3000</v>
      </c>
      <c r="GI580" s="339">
        <v>0</v>
      </c>
      <c r="GJ580" s="339">
        <v>10512.65</v>
      </c>
      <c r="GK580" s="339">
        <v>0</v>
      </c>
      <c r="GL580" s="339">
        <v>0</v>
      </c>
      <c r="GM580" s="339">
        <v>0</v>
      </c>
      <c r="GN580" s="339">
        <v>0</v>
      </c>
      <c r="GO580" s="339">
        <v>0</v>
      </c>
      <c r="GP580" s="339">
        <v>0</v>
      </c>
      <c r="GQ580" s="339">
        <v>0</v>
      </c>
      <c r="GR580" s="339">
        <v>20369</v>
      </c>
      <c r="GS580" s="339">
        <v>0</v>
      </c>
      <c r="GT580" s="339">
        <v>0</v>
      </c>
      <c r="GU580" s="339">
        <v>384061.28</v>
      </c>
      <c r="GV580" s="339">
        <v>0</v>
      </c>
      <c r="GW580" s="339">
        <v>0</v>
      </c>
      <c r="GX580" s="339">
        <v>279234</v>
      </c>
      <c r="GY580" s="339">
        <v>0</v>
      </c>
      <c r="GZ580" s="339">
        <v>324820</v>
      </c>
      <c r="HA580" s="339">
        <v>14432.3</v>
      </c>
      <c r="HB580" s="339">
        <v>0</v>
      </c>
      <c r="HC580" s="339">
        <v>988752</v>
      </c>
      <c r="HD580" s="339">
        <v>0</v>
      </c>
      <c r="HE580" s="339">
        <v>0</v>
      </c>
      <c r="HF580" s="339">
        <v>0</v>
      </c>
      <c r="HG580" s="339">
        <v>0</v>
      </c>
      <c r="HH580" s="339">
        <v>148512</v>
      </c>
      <c r="HI580" s="339">
        <v>0</v>
      </c>
      <c r="HJ580" s="339">
        <v>0</v>
      </c>
      <c r="HK580" s="339">
        <v>0</v>
      </c>
      <c r="HL580" s="339">
        <v>33800</v>
      </c>
      <c r="HM580" s="339">
        <v>39708.400000000001</v>
      </c>
      <c r="HN580" s="339">
        <v>0</v>
      </c>
      <c r="HO580" s="339">
        <v>0</v>
      </c>
      <c r="HP580" s="339">
        <v>0</v>
      </c>
      <c r="HQ580" s="339">
        <v>0</v>
      </c>
      <c r="HR580" s="339">
        <v>0</v>
      </c>
      <c r="HS580" s="339">
        <v>0</v>
      </c>
      <c r="HT580" s="339">
        <v>1085900</v>
      </c>
      <c r="HU580" s="339">
        <v>0</v>
      </c>
      <c r="HV580" s="339">
        <v>0</v>
      </c>
      <c r="HW580" s="339">
        <v>40000</v>
      </c>
      <c r="HX580" s="339">
        <v>0</v>
      </c>
      <c r="HY580" s="339">
        <v>0</v>
      </c>
      <c r="HZ580" s="339">
        <v>0</v>
      </c>
      <c r="IA580" s="339">
        <v>0</v>
      </c>
      <c r="IB580" s="339">
        <v>0</v>
      </c>
      <c r="IC580" s="339">
        <v>16283.9</v>
      </c>
      <c r="ID580" s="339">
        <v>0</v>
      </c>
      <c r="IE580" s="339">
        <v>0</v>
      </c>
      <c r="IF580" s="339">
        <v>0</v>
      </c>
      <c r="IG580" s="339">
        <v>327</v>
      </c>
      <c r="IH580" s="339">
        <v>0</v>
      </c>
      <c r="II580" s="339">
        <v>83920.5</v>
      </c>
      <c r="IJ580" s="339">
        <v>61115</v>
      </c>
      <c r="IK580" s="339">
        <v>0</v>
      </c>
      <c r="IL580" s="339">
        <v>0</v>
      </c>
      <c r="IM580" s="339">
        <v>0</v>
      </c>
      <c r="IN580" s="339">
        <v>0</v>
      </c>
      <c r="IO580" s="339">
        <v>0</v>
      </c>
      <c r="IP580" s="339">
        <v>0</v>
      </c>
      <c r="IQ580" s="339">
        <v>0</v>
      </c>
      <c r="IR580" s="339">
        <v>84000</v>
      </c>
      <c r="IS580" s="339">
        <v>3489</v>
      </c>
      <c r="IT580" s="339">
        <v>0</v>
      </c>
      <c r="IU580" s="339">
        <v>0</v>
      </c>
      <c r="IV580" s="339">
        <v>0</v>
      </c>
      <c r="IW580" s="339">
        <v>0</v>
      </c>
      <c r="IX580" s="339">
        <v>14278.5</v>
      </c>
      <c r="IY580" s="339">
        <v>3280</v>
      </c>
      <c r="IZ580" s="339">
        <v>0</v>
      </c>
      <c r="JA580" s="339">
        <v>27144.61</v>
      </c>
      <c r="JB580" s="339">
        <v>0</v>
      </c>
      <c r="JC580" s="339">
        <v>0</v>
      </c>
      <c r="JD580" s="339">
        <v>0</v>
      </c>
      <c r="JE580" s="339">
        <v>0</v>
      </c>
      <c r="JF580" s="339">
        <v>0</v>
      </c>
      <c r="JG580" s="339">
        <v>0</v>
      </c>
      <c r="JH580" s="339">
        <v>0</v>
      </c>
      <c r="JI580" s="339">
        <v>0</v>
      </c>
      <c r="JJ580" s="339">
        <v>0</v>
      </c>
      <c r="JK580" s="339">
        <v>0</v>
      </c>
      <c r="JL580" s="339">
        <v>0</v>
      </c>
      <c r="JM580" s="339">
        <v>0</v>
      </c>
      <c r="JN580" s="339">
        <v>0</v>
      </c>
      <c r="JO580" s="339">
        <v>0</v>
      </c>
      <c r="JP580" s="339">
        <v>0</v>
      </c>
      <c r="JQ580" s="339">
        <v>0</v>
      </c>
      <c r="JR580" s="339">
        <v>0</v>
      </c>
      <c r="JS580" s="339">
        <v>111651</v>
      </c>
      <c r="JT580" s="339">
        <v>3982</v>
      </c>
      <c r="JU580" s="339">
        <v>0</v>
      </c>
      <c r="JV580" s="339">
        <v>11461.2</v>
      </c>
      <c r="JW580" s="339">
        <v>125200.35</v>
      </c>
      <c r="JX580" s="339">
        <v>0</v>
      </c>
      <c r="JY580" s="339">
        <v>0</v>
      </c>
      <c r="JZ580" s="339">
        <v>0</v>
      </c>
      <c r="KA580" s="339">
        <v>0</v>
      </c>
      <c r="KB580" s="339">
        <v>0</v>
      </c>
      <c r="KC580" s="339">
        <v>0</v>
      </c>
      <c r="KD580" s="339">
        <v>3536</v>
      </c>
      <c r="KE580" s="339">
        <v>4746</v>
      </c>
      <c r="KF580" s="339">
        <v>0</v>
      </c>
      <c r="KG580" s="339">
        <v>0</v>
      </c>
      <c r="KH580" s="339">
        <v>0</v>
      </c>
      <c r="KI580" s="339">
        <v>0</v>
      </c>
      <c r="KJ580" s="339">
        <v>7999.2</v>
      </c>
      <c r="KK580" s="339">
        <v>0</v>
      </c>
      <c r="KL580" s="339">
        <v>0</v>
      </c>
      <c r="KM580" s="339">
        <v>0</v>
      </c>
      <c r="KN580" s="339">
        <v>0</v>
      </c>
      <c r="KO580" s="339">
        <v>5000</v>
      </c>
      <c r="KP580" s="339">
        <v>11613.25</v>
      </c>
      <c r="KQ580" s="339">
        <v>4000</v>
      </c>
      <c r="KR580" s="339">
        <v>0</v>
      </c>
      <c r="KS580" s="339">
        <v>0</v>
      </c>
      <c r="KU580" s="312">
        <v>66</v>
      </c>
    </row>
    <row r="581" spans="1:311" x14ac:dyDescent="0.25">
      <c r="A581">
        <v>2023</v>
      </c>
      <c r="B581" t="s">
        <v>963</v>
      </c>
      <c r="C581" t="s">
        <v>971</v>
      </c>
      <c r="D581" t="s">
        <v>321</v>
      </c>
      <c r="E581" t="s">
        <v>780</v>
      </c>
      <c r="F581" s="339">
        <v>246362</v>
      </c>
      <c r="G581" s="339">
        <v>43042.2</v>
      </c>
      <c r="H581" s="339">
        <v>142779.70000000001</v>
      </c>
      <c r="I581" s="339">
        <v>0</v>
      </c>
      <c r="J581" s="339">
        <v>0</v>
      </c>
      <c r="K581" s="339">
        <v>162068</v>
      </c>
      <c r="L581" s="339">
        <v>6551.53</v>
      </c>
      <c r="M581" s="339">
        <v>0</v>
      </c>
      <c r="N581" s="339">
        <v>910656</v>
      </c>
      <c r="O581" s="339">
        <v>102289.2</v>
      </c>
      <c r="P581" s="339">
        <v>0</v>
      </c>
      <c r="Q581" s="339">
        <v>0</v>
      </c>
      <c r="R581" s="339">
        <v>0</v>
      </c>
      <c r="S581" s="339">
        <v>0</v>
      </c>
      <c r="T581" s="339">
        <v>133405.96</v>
      </c>
      <c r="U581" s="339">
        <v>4578</v>
      </c>
      <c r="V581" s="339">
        <v>0</v>
      </c>
      <c r="W581" s="339">
        <v>0</v>
      </c>
      <c r="X581" s="339">
        <v>0</v>
      </c>
      <c r="Y581" s="339">
        <v>0</v>
      </c>
      <c r="Z581" s="339">
        <v>84926.15</v>
      </c>
      <c r="AA581" s="339">
        <v>277994.5</v>
      </c>
      <c r="AB581" s="339">
        <v>0</v>
      </c>
      <c r="AC581" s="339">
        <v>0</v>
      </c>
      <c r="AD581" s="339">
        <v>1043633.73</v>
      </c>
      <c r="AE581" s="339">
        <v>0</v>
      </c>
      <c r="AF581" s="339">
        <v>0</v>
      </c>
      <c r="AG581" s="339">
        <v>0</v>
      </c>
      <c r="AH581" s="339">
        <v>0</v>
      </c>
      <c r="AI581" s="339">
        <v>34287</v>
      </c>
      <c r="AJ581" s="339">
        <v>0</v>
      </c>
      <c r="AK581" s="339">
        <v>0</v>
      </c>
      <c r="AL581" s="339">
        <v>59630.79</v>
      </c>
      <c r="AM581" s="339">
        <v>19621.900000000001</v>
      </c>
      <c r="AN581" s="339">
        <v>0</v>
      </c>
      <c r="AO581" s="339">
        <v>0</v>
      </c>
      <c r="AP581" s="339">
        <v>0</v>
      </c>
      <c r="AQ581" s="339">
        <v>0</v>
      </c>
      <c r="AR581" s="339">
        <v>3000</v>
      </c>
      <c r="AS581" s="339">
        <v>0</v>
      </c>
      <c r="AT581" s="339">
        <v>0</v>
      </c>
      <c r="AU581" s="339">
        <v>0</v>
      </c>
      <c r="AV581" s="339">
        <v>0</v>
      </c>
      <c r="AW581" s="339">
        <v>286266.34000000003</v>
      </c>
      <c r="AX581" s="339">
        <v>0</v>
      </c>
      <c r="AY581" s="339">
        <v>108000</v>
      </c>
      <c r="AZ581" s="339">
        <v>0</v>
      </c>
      <c r="BA581" s="339">
        <v>0</v>
      </c>
      <c r="BB581" s="339">
        <v>0</v>
      </c>
      <c r="BC581" s="339">
        <v>0</v>
      </c>
      <c r="BD581" s="339">
        <v>546411.48</v>
      </c>
      <c r="BE581" s="339">
        <v>0</v>
      </c>
      <c r="BF581" s="339">
        <v>0</v>
      </c>
      <c r="BG581" s="339">
        <v>18885.400000000001</v>
      </c>
      <c r="BH581" s="339">
        <v>0</v>
      </c>
      <c r="BI581" s="339">
        <v>159488</v>
      </c>
      <c r="BJ581" s="339">
        <v>0</v>
      </c>
      <c r="BK581" s="339">
        <v>82321.100000000006</v>
      </c>
      <c r="BL581" s="339">
        <v>0</v>
      </c>
      <c r="BM581" s="339">
        <v>70796</v>
      </c>
      <c r="BN581" s="339">
        <v>0</v>
      </c>
      <c r="BO581" s="339">
        <v>1056757.98</v>
      </c>
      <c r="BP581" s="339">
        <v>0</v>
      </c>
      <c r="BQ581" s="339">
        <v>0</v>
      </c>
      <c r="BR581" s="339">
        <v>0</v>
      </c>
      <c r="BS581" s="339">
        <v>46496.58</v>
      </c>
      <c r="BT581" s="339">
        <v>0</v>
      </c>
      <c r="BU581" s="339">
        <v>0</v>
      </c>
      <c r="BV581" s="339">
        <v>0</v>
      </c>
      <c r="BW581" s="339">
        <v>58560</v>
      </c>
      <c r="BX581" s="339">
        <v>29119</v>
      </c>
      <c r="BY581" s="339">
        <v>593836.96</v>
      </c>
      <c r="BZ581" s="339">
        <v>342609</v>
      </c>
      <c r="CA581" s="339">
        <v>0</v>
      </c>
      <c r="CB581" s="339">
        <v>0</v>
      </c>
      <c r="CC581" s="339">
        <v>125074</v>
      </c>
      <c r="CD581" s="339">
        <v>0</v>
      </c>
      <c r="CE581" s="339">
        <v>198798</v>
      </c>
      <c r="CF581" s="339">
        <v>0</v>
      </c>
      <c r="CG581" s="339">
        <v>0</v>
      </c>
      <c r="CH581" s="339">
        <v>0</v>
      </c>
      <c r="CI581" s="339">
        <v>552081.19999999995</v>
      </c>
      <c r="CJ581" s="339">
        <v>0</v>
      </c>
      <c r="CK581" s="339">
        <v>0</v>
      </c>
      <c r="CL581" s="339">
        <v>0</v>
      </c>
      <c r="CM581" s="339">
        <v>0</v>
      </c>
      <c r="CN581" s="339">
        <v>323988.09999999998</v>
      </c>
      <c r="CO581" s="339">
        <v>333548.33</v>
      </c>
      <c r="CP581" s="339">
        <v>48020</v>
      </c>
      <c r="CQ581" s="339">
        <v>0</v>
      </c>
      <c r="CR581" s="339">
        <v>0</v>
      </c>
      <c r="CS581" s="339">
        <v>0</v>
      </c>
      <c r="CT581" s="339">
        <v>160443.88</v>
      </c>
      <c r="CU581" s="339">
        <v>0</v>
      </c>
      <c r="CV581" s="339">
        <v>0</v>
      </c>
      <c r="CW581" s="339">
        <v>130445.96</v>
      </c>
      <c r="CX581" s="339">
        <v>23646</v>
      </c>
      <c r="CY581" s="339">
        <v>57537.4</v>
      </c>
      <c r="CZ581" s="339">
        <v>52640</v>
      </c>
      <c r="DA581" s="339">
        <v>337000</v>
      </c>
      <c r="DB581" s="339">
        <v>250380.79999999999</v>
      </c>
      <c r="DC581" s="339">
        <v>1086818</v>
      </c>
      <c r="DD581" s="339">
        <v>806989.86</v>
      </c>
      <c r="DE581" s="339">
        <v>1275552.2</v>
      </c>
      <c r="DF581" s="339">
        <v>0</v>
      </c>
      <c r="DG581" s="339">
        <v>44658</v>
      </c>
      <c r="DH581" s="339">
        <v>30397</v>
      </c>
      <c r="DI581" s="339">
        <v>0</v>
      </c>
      <c r="DJ581" s="339">
        <v>0</v>
      </c>
      <c r="DK581" s="339">
        <v>0</v>
      </c>
      <c r="DL581" s="339">
        <v>3580</v>
      </c>
      <c r="DM581" s="339">
        <v>0</v>
      </c>
      <c r="DN581" s="339">
        <v>14998</v>
      </c>
      <c r="DO581" s="339">
        <v>0</v>
      </c>
      <c r="DP581" s="339">
        <v>0</v>
      </c>
      <c r="DQ581" s="339">
        <v>0</v>
      </c>
      <c r="DR581" s="339">
        <v>1369728</v>
      </c>
      <c r="DS581" s="339">
        <v>49418</v>
      </c>
      <c r="DT581" s="339">
        <v>90726.83</v>
      </c>
      <c r="DU581" s="339">
        <v>356330.12</v>
      </c>
      <c r="DV581" s="339">
        <v>0</v>
      </c>
      <c r="DW581" s="339">
        <v>36250</v>
      </c>
      <c r="DX581" s="339">
        <v>0</v>
      </c>
      <c r="DY581" s="339">
        <v>0</v>
      </c>
      <c r="DZ581" s="339">
        <v>0</v>
      </c>
      <c r="EA581" s="339">
        <v>305140.45</v>
      </c>
      <c r="EB581" s="339">
        <v>48760</v>
      </c>
      <c r="EC581" s="339">
        <v>0</v>
      </c>
      <c r="ED581" s="339">
        <v>0</v>
      </c>
      <c r="EE581" s="339">
        <v>2001.25</v>
      </c>
      <c r="EF581" s="339">
        <v>0</v>
      </c>
      <c r="EG581" s="339">
        <v>0</v>
      </c>
      <c r="EH581" s="339">
        <v>0</v>
      </c>
      <c r="EI581" s="339">
        <v>0</v>
      </c>
      <c r="EJ581" s="339">
        <v>204014.75</v>
      </c>
      <c r="EK581" s="339">
        <v>0</v>
      </c>
      <c r="EL581" s="339">
        <v>0</v>
      </c>
      <c r="EM581" s="339">
        <v>0</v>
      </c>
      <c r="EN581" s="339">
        <v>0</v>
      </c>
      <c r="EO581" s="339">
        <v>57561</v>
      </c>
      <c r="EP581" s="339">
        <v>11226.98</v>
      </c>
      <c r="EQ581" s="339">
        <v>8605</v>
      </c>
      <c r="ER581" s="339">
        <v>48000</v>
      </c>
      <c r="ES581" s="339">
        <v>25721.5</v>
      </c>
      <c r="ET581" s="339">
        <v>253086.6</v>
      </c>
      <c r="EU581" s="339">
        <v>5725.55</v>
      </c>
      <c r="EV581" s="339">
        <v>25280.400000000001</v>
      </c>
      <c r="EW581" s="339">
        <v>290000</v>
      </c>
      <c r="EX581" s="339">
        <v>42875</v>
      </c>
      <c r="EY581" s="339">
        <v>77185</v>
      </c>
      <c r="EZ581" s="339">
        <v>1310572.78</v>
      </c>
      <c r="FA581" s="339">
        <v>4351.3999999999996</v>
      </c>
      <c r="FB581" s="339">
        <v>0</v>
      </c>
      <c r="FC581" s="339">
        <v>211822.55</v>
      </c>
      <c r="FD581" s="339">
        <v>6117</v>
      </c>
      <c r="FE581" s="339">
        <v>0</v>
      </c>
      <c r="FF581" s="339">
        <v>0</v>
      </c>
      <c r="FG581" s="339">
        <v>0</v>
      </c>
      <c r="FH581" s="339">
        <v>503983</v>
      </c>
      <c r="FI581" s="339">
        <v>0</v>
      </c>
      <c r="FJ581" s="339">
        <v>0</v>
      </c>
      <c r="FK581" s="339">
        <v>0</v>
      </c>
      <c r="FL581" s="339">
        <v>0</v>
      </c>
      <c r="FM581" s="339">
        <v>102409.75</v>
      </c>
      <c r="FN581" s="339">
        <v>0</v>
      </c>
      <c r="FO581" s="339">
        <v>305902.75</v>
      </c>
      <c r="FP581" s="339">
        <v>0</v>
      </c>
      <c r="FQ581" s="339">
        <v>0</v>
      </c>
      <c r="FR581" s="339">
        <v>250763.84</v>
      </c>
      <c r="FS581" s="339">
        <v>15455.25</v>
      </c>
      <c r="FT581" s="339">
        <v>0</v>
      </c>
      <c r="FU581" s="339">
        <v>0</v>
      </c>
      <c r="FV581" s="339">
        <v>643247</v>
      </c>
      <c r="FW581" s="339">
        <v>0</v>
      </c>
      <c r="FX581" s="339">
        <v>9900</v>
      </c>
      <c r="FY581" s="339">
        <v>147958.12</v>
      </c>
      <c r="FZ581" s="339">
        <v>0</v>
      </c>
      <c r="GA581" s="339">
        <v>17229.900000000001</v>
      </c>
      <c r="GB581" s="339">
        <v>0</v>
      </c>
      <c r="GC581" s="339">
        <v>0</v>
      </c>
      <c r="GD581" s="339">
        <v>0</v>
      </c>
      <c r="GE581" s="339">
        <v>0</v>
      </c>
      <c r="GF581" s="339">
        <v>0</v>
      </c>
      <c r="GG581" s="339">
        <v>331735</v>
      </c>
      <c r="GH581" s="339">
        <v>3000</v>
      </c>
      <c r="GI581" s="339">
        <v>5848</v>
      </c>
      <c r="GJ581" s="339">
        <v>419951.09</v>
      </c>
      <c r="GK581" s="339">
        <v>1000431.85</v>
      </c>
      <c r="GL581" s="339">
        <v>0</v>
      </c>
      <c r="GM581" s="339">
        <v>337542.1</v>
      </c>
      <c r="GN581" s="339">
        <v>0</v>
      </c>
      <c r="GO581" s="339">
        <v>591298.81000000006</v>
      </c>
      <c r="GP581" s="339">
        <v>0</v>
      </c>
      <c r="GQ581" s="339">
        <v>0</v>
      </c>
      <c r="GR581" s="339">
        <v>675711</v>
      </c>
      <c r="GS581" s="339">
        <v>3515</v>
      </c>
      <c r="GT581" s="339">
        <v>0</v>
      </c>
      <c r="GU581" s="339">
        <v>485632.91</v>
      </c>
      <c r="GV581" s="339">
        <v>6623</v>
      </c>
      <c r="GW581" s="339">
        <v>0</v>
      </c>
      <c r="GX581" s="339">
        <v>399234</v>
      </c>
      <c r="GY581" s="339">
        <v>0</v>
      </c>
      <c r="GZ581" s="339">
        <v>587220</v>
      </c>
      <c r="HA581" s="339">
        <v>222444.28</v>
      </c>
      <c r="HB581" s="339">
        <v>0</v>
      </c>
      <c r="HC581" s="339">
        <v>988752</v>
      </c>
      <c r="HD581" s="339">
        <v>0</v>
      </c>
      <c r="HE581" s="339">
        <v>0</v>
      </c>
      <c r="HF581" s="339">
        <v>114858</v>
      </c>
      <c r="HG581" s="339">
        <v>0</v>
      </c>
      <c r="HH581" s="339">
        <v>301260</v>
      </c>
      <c r="HI581" s="339">
        <v>325210.7</v>
      </c>
      <c r="HJ581" s="339">
        <v>0</v>
      </c>
      <c r="HK581" s="339">
        <v>0</v>
      </c>
      <c r="HL581" s="339">
        <v>50195</v>
      </c>
      <c r="HM581" s="339">
        <v>205724.4</v>
      </c>
      <c r="HN581" s="339">
        <v>105458.05</v>
      </c>
      <c r="HO581" s="339">
        <v>146990</v>
      </c>
      <c r="HP581" s="339">
        <v>17895.099999999999</v>
      </c>
      <c r="HQ581" s="339">
        <v>0</v>
      </c>
      <c r="HR581" s="339">
        <v>19197</v>
      </c>
      <c r="HS581" s="339">
        <v>0</v>
      </c>
      <c r="HT581" s="339">
        <v>2580024.59</v>
      </c>
      <c r="HU581" s="339">
        <v>0</v>
      </c>
      <c r="HV581" s="339">
        <v>1226536.4099999999</v>
      </c>
      <c r="HW581" s="339">
        <v>166566.13</v>
      </c>
      <c r="HX581" s="339">
        <v>0</v>
      </c>
      <c r="HY581" s="339">
        <v>645855.81000000006</v>
      </c>
      <c r="HZ581" s="339">
        <v>9280</v>
      </c>
      <c r="IA581" s="339">
        <v>0</v>
      </c>
      <c r="IB581" s="339">
        <v>45248.13</v>
      </c>
      <c r="IC581" s="339">
        <v>16283.9</v>
      </c>
      <c r="ID581" s="339">
        <v>0</v>
      </c>
      <c r="IE581" s="339">
        <v>545199.05000000005</v>
      </c>
      <c r="IF581" s="339">
        <v>135158.9</v>
      </c>
      <c r="IG581" s="339">
        <v>327</v>
      </c>
      <c r="IH581" s="339">
        <v>0</v>
      </c>
      <c r="II581" s="339">
        <v>83920.5</v>
      </c>
      <c r="IJ581" s="339">
        <v>357783.86</v>
      </c>
      <c r="IK581" s="339">
        <v>0</v>
      </c>
      <c r="IL581" s="339">
        <v>0</v>
      </c>
      <c r="IM581" s="339">
        <v>0</v>
      </c>
      <c r="IN581" s="339">
        <v>80650</v>
      </c>
      <c r="IO581" s="339">
        <v>0</v>
      </c>
      <c r="IP581" s="339">
        <v>0</v>
      </c>
      <c r="IQ581" s="339">
        <v>0</v>
      </c>
      <c r="IR581" s="339">
        <v>150843.75</v>
      </c>
      <c r="IS581" s="339">
        <v>3489</v>
      </c>
      <c r="IT581" s="339">
        <v>72845.55</v>
      </c>
      <c r="IU581" s="339">
        <v>15722.7</v>
      </c>
      <c r="IV581" s="339">
        <v>178100</v>
      </c>
      <c r="IW581" s="339">
        <v>0</v>
      </c>
      <c r="IX581" s="339">
        <v>14278.5</v>
      </c>
      <c r="IY581" s="339">
        <v>480817.85</v>
      </c>
      <c r="IZ581" s="339">
        <v>0</v>
      </c>
      <c r="JA581" s="339">
        <v>176568.41</v>
      </c>
      <c r="JB581" s="339">
        <v>38950</v>
      </c>
      <c r="JC581" s="339">
        <v>71947</v>
      </c>
      <c r="JD581" s="339">
        <v>0</v>
      </c>
      <c r="JE581" s="339">
        <v>0</v>
      </c>
      <c r="JF581" s="339">
        <v>134871.95000000001</v>
      </c>
      <c r="JG581" s="339">
        <v>0</v>
      </c>
      <c r="JH581" s="339">
        <v>0</v>
      </c>
      <c r="JI581" s="339">
        <v>34000</v>
      </c>
      <c r="JJ581" s="339">
        <v>0</v>
      </c>
      <c r="JK581" s="339">
        <v>0</v>
      </c>
      <c r="JL581" s="339">
        <v>0</v>
      </c>
      <c r="JM581" s="339">
        <v>0</v>
      </c>
      <c r="JN581" s="339">
        <v>0</v>
      </c>
      <c r="JO581" s="339">
        <v>110701.7</v>
      </c>
      <c r="JP581" s="339">
        <v>124437</v>
      </c>
      <c r="JQ581" s="339">
        <v>0</v>
      </c>
      <c r="JR581" s="339">
        <v>0</v>
      </c>
      <c r="JS581" s="339">
        <v>649651</v>
      </c>
      <c r="JT581" s="339">
        <v>3982</v>
      </c>
      <c r="JU581" s="339">
        <v>0</v>
      </c>
      <c r="JV581" s="339">
        <v>45394.2</v>
      </c>
      <c r="JW581" s="339">
        <v>125200.35</v>
      </c>
      <c r="JX581" s="339">
        <v>63429</v>
      </c>
      <c r="JY581" s="339">
        <v>0</v>
      </c>
      <c r="JZ581" s="339">
        <v>0</v>
      </c>
      <c r="KA581" s="339">
        <v>0</v>
      </c>
      <c r="KB581" s="339">
        <v>0</v>
      </c>
      <c r="KC581" s="339">
        <v>0</v>
      </c>
      <c r="KD581" s="339">
        <v>24794.5</v>
      </c>
      <c r="KE581" s="339">
        <v>2086335.55</v>
      </c>
      <c r="KF581" s="339">
        <v>0</v>
      </c>
      <c r="KG581" s="339">
        <v>0</v>
      </c>
      <c r="KH581" s="339">
        <v>0</v>
      </c>
      <c r="KI581" s="339">
        <v>0</v>
      </c>
      <c r="KJ581" s="339">
        <v>7999.2</v>
      </c>
      <c r="KK581" s="339">
        <v>0</v>
      </c>
      <c r="KL581" s="339">
        <v>0</v>
      </c>
      <c r="KM581" s="339">
        <v>0</v>
      </c>
      <c r="KN581" s="339">
        <v>0</v>
      </c>
      <c r="KO581" s="339">
        <v>5000</v>
      </c>
      <c r="KP581" s="339">
        <v>11613.25</v>
      </c>
      <c r="KQ581" s="339">
        <v>7599102.5700000003</v>
      </c>
      <c r="KR581" s="339">
        <v>16105.7</v>
      </c>
      <c r="KS581" s="339">
        <v>0</v>
      </c>
      <c r="KU581" s="338" t="s">
        <v>944</v>
      </c>
    </row>
    <row r="582" spans="1:311" x14ac:dyDescent="0.25">
      <c r="A582">
        <v>2023</v>
      </c>
      <c r="B582" t="s">
        <v>963</v>
      </c>
      <c r="C582" t="s">
        <v>321</v>
      </c>
      <c r="D582"/>
      <c r="E582" t="s">
        <v>780</v>
      </c>
      <c r="F582" s="339">
        <v>246362</v>
      </c>
      <c r="G582" s="339">
        <v>43042.2</v>
      </c>
      <c r="H582" s="339">
        <v>564138.15</v>
      </c>
      <c r="I582" s="339">
        <v>19550</v>
      </c>
      <c r="J582" s="339">
        <v>0</v>
      </c>
      <c r="K582" s="339">
        <v>162068</v>
      </c>
      <c r="L582" s="339">
        <v>6551.53</v>
      </c>
      <c r="M582" s="339">
        <v>0</v>
      </c>
      <c r="N582" s="339">
        <v>965303.75</v>
      </c>
      <c r="O582" s="339">
        <v>524548.19999999995</v>
      </c>
      <c r="P582" s="339">
        <v>0</v>
      </c>
      <c r="Q582" s="339">
        <v>0</v>
      </c>
      <c r="R582" s="339">
        <v>0</v>
      </c>
      <c r="S582" s="339">
        <v>15979.55</v>
      </c>
      <c r="T582" s="339">
        <v>133405.96</v>
      </c>
      <c r="U582" s="339">
        <v>4578</v>
      </c>
      <c r="V582" s="339">
        <v>38541</v>
      </c>
      <c r="W582" s="339">
        <v>0</v>
      </c>
      <c r="X582" s="339">
        <v>0</v>
      </c>
      <c r="Y582" s="339">
        <v>0</v>
      </c>
      <c r="Z582" s="339">
        <v>84926.15</v>
      </c>
      <c r="AA582" s="339">
        <v>319486.05</v>
      </c>
      <c r="AB582" s="339">
        <v>5000</v>
      </c>
      <c r="AC582" s="339">
        <v>0</v>
      </c>
      <c r="AD582" s="339">
        <v>1100128.6299999999</v>
      </c>
      <c r="AE582" s="339">
        <v>0</v>
      </c>
      <c r="AF582" s="339">
        <v>0</v>
      </c>
      <c r="AG582" s="339">
        <v>0</v>
      </c>
      <c r="AH582" s="339">
        <v>0</v>
      </c>
      <c r="AI582" s="339">
        <v>34287</v>
      </c>
      <c r="AJ582" s="339">
        <v>0</v>
      </c>
      <c r="AK582" s="339">
        <v>0</v>
      </c>
      <c r="AL582" s="339">
        <v>59630.79</v>
      </c>
      <c r="AM582" s="339">
        <v>19621.900000000001</v>
      </c>
      <c r="AN582" s="339">
        <v>0</v>
      </c>
      <c r="AO582" s="339">
        <v>0</v>
      </c>
      <c r="AP582" s="339">
        <v>0</v>
      </c>
      <c r="AQ582" s="339">
        <v>7500</v>
      </c>
      <c r="AR582" s="339">
        <v>3000</v>
      </c>
      <c r="AS582" s="339">
        <v>0</v>
      </c>
      <c r="AT582" s="339">
        <v>0</v>
      </c>
      <c r="AU582" s="339">
        <v>0</v>
      </c>
      <c r="AV582" s="339">
        <v>0</v>
      </c>
      <c r="AW582" s="339">
        <v>892869.34</v>
      </c>
      <c r="AX582" s="339">
        <v>2119.6</v>
      </c>
      <c r="AY582" s="339">
        <v>158595.79</v>
      </c>
      <c r="AZ582" s="339">
        <v>0</v>
      </c>
      <c r="BA582" s="339">
        <v>0</v>
      </c>
      <c r="BB582" s="339">
        <v>17000</v>
      </c>
      <c r="BC582" s="339">
        <v>285930.15000000002</v>
      </c>
      <c r="BD582" s="339">
        <v>561411.48</v>
      </c>
      <c r="BE582" s="339">
        <v>0</v>
      </c>
      <c r="BF582" s="339">
        <v>0</v>
      </c>
      <c r="BG582" s="339">
        <v>18885.400000000001</v>
      </c>
      <c r="BH582" s="339">
        <v>4000</v>
      </c>
      <c r="BI582" s="339">
        <v>165113</v>
      </c>
      <c r="BJ582" s="339">
        <v>54600</v>
      </c>
      <c r="BK582" s="339">
        <v>119067.95</v>
      </c>
      <c r="BL582" s="339">
        <v>0</v>
      </c>
      <c r="BM582" s="339">
        <v>70796</v>
      </c>
      <c r="BN582" s="339">
        <v>0</v>
      </c>
      <c r="BO582" s="339">
        <v>1058394.08</v>
      </c>
      <c r="BP582" s="339">
        <v>4000</v>
      </c>
      <c r="BQ582" s="339">
        <v>3000</v>
      </c>
      <c r="BR582" s="339">
        <v>0</v>
      </c>
      <c r="BS582" s="339">
        <v>46496.58</v>
      </c>
      <c r="BT582" s="339">
        <v>0</v>
      </c>
      <c r="BU582" s="339">
        <v>200</v>
      </c>
      <c r="BV582" s="339">
        <v>27200</v>
      </c>
      <c r="BW582" s="339">
        <v>58560</v>
      </c>
      <c r="BX582" s="339">
        <v>29119</v>
      </c>
      <c r="BY582" s="339">
        <v>597243.4</v>
      </c>
      <c r="BZ582" s="339">
        <v>342609</v>
      </c>
      <c r="CA582" s="339">
        <v>0</v>
      </c>
      <c r="CB582" s="339">
        <v>0</v>
      </c>
      <c r="CC582" s="339">
        <v>156583.15</v>
      </c>
      <c r="CD582" s="339">
        <v>0</v>
      </c>
      <c r="CE582" s="339">
        <v>198798</v>
      </c>
      <c r="CF582" s="339">
        <v>204939.84</v>
      </c>
      <c r="CG582" s="339">
        <v>0</v>
      </c>
      <c r="CH582" s="339">
        <v>0</v>
      </c>
      <c r="CI582" s="339">
        <v>862085.85</v>
      </c>
      <c r="CJ582" s="339">
        <v>0</v>
      </c>
      <c r="CK582" s="339">
        <v>0</v>
      </c>
      <c r="CL582" s="339">
        <v>0</v>
      </c>
      <c r="CM582" s="339">
        <v>0</v>
      </c>
      <c r="CN582" s="339">
        <v>323988.09999999998</v>
      </c>
      <c r="CO582" s="339">
        <v>333548.33</v>
      </c>
      <c r="CP582" s="339">
        <v>48741</v>
      </c>
      <c r="CQ582" s="339">
        <v>0</v>
      </c>
      <c r="CR582" s="339">
        <v>156489.35</v>
      </c>
      <c r="CS582" s="339">
        <v>0</v>
      </c>
      <c r="CT582" s="339">
        <v>160443.88</v>
      </c>
      <c r="CU582" s="339">
        <v>0</v>
      </c>
      <c r="CV582" s="339">
        <v>0</v>
      </c>
      <c r="CW582" s="339">
        <v>130445.96</v>
      </c>
      <c r="CX582" s="339">
        <v>62680.800000000003</v>
      </c>
      <c r="CY582" s="339">
        <v>57537.4</v>
      </c>
      <c r="CZ582" s="339">
        <v>1696445.65</v>
      </c>
      <c r="DA582" s="339">
        <v>337000</v>
      </c>
      <c r="DB582" s="339">
        <v>250380.79999999999</v>
      </c>
      <c r="DC582" s="339">
        <v>1086818</v>
      </c>
      <c r="DD582" s="339">
        <v>842649.86</v>
      </c>
      <c r="DE582" s="339">
        <v>1275552.2</v>
      </c>
      <c r="DF582" s="339">
        <v>24816.25</v>
      </c>
      <c r="DG582" s="339">
        <v>44658</v>
      </c>
      <c r="DH582" s="339">
        <v>1356578.65</v>
      </c>
      <c r="DI582" s="339">
        <v>0</v>
      </c>
      <c r="DJ582" s="339">
        <v>16833.55</v>
      </c>
      <c r="DK582" s="339">
        <v>0</v>
      </c>
      <c r="DL582" s="339">
        <v>3580</v>
      </c>
      <c r="DM582" s="339">
        <v>3279.2</v>
      </c>
      <c r="DN582" s="339">
        <v>14998</v>
      </c>
      <c r="DO582" s="339">
        <v>0</v>
      </c>
      <c r="DP582" s="339">
        <v>0</v>
      </c>
      <c r="DQ582" s="339">
        <v>0</v>
      </c>
      <c r="DR582" s="339">
        <v>1397531.9</v>
      </c>
      <c r="DS582" s="339">
        <v>51633.98</v>
      </c>
      <c r="DT582" s="339">
        <v>96513.83</v>
      </c>
      <c r="DU582" s="339">
        <v>356330.12</v>
      </c>
      <c r="DV582" s="339">
        <v>0</v>
      </c>
      <c r="DW582" s="339">
        <v>36250</v>
      </c>
      <c r="DX582" s="339">
        <v>0</v>
      </c>
      <c r="DY582" s="339">
        <v>37727</v>
      </c>
      <c r="DZ582" s="339">
        <v>34569</v>
      </c>
      <c r="EA582" s="339">
        <v>538364.06000000006</v>
      </c>
      <c r="EB582" s="339">
        <v>48760</v>
      </c>
      <c r="EC582" s="339">
        <v>72500</v>
      </c>
      <c r="ED582" s="339">
        <v>0</v>
      </c>
      <c r="EE582" s="339">
        <v>27001.25</v>
      </c>
      <c r="EF582" s="339">
        <v>0</v>
      </c>
      <c r="EG582" s="339">
        <v>443881.19</v>
      </c>
      <c r="EH582" s="339">
        <v>0</v>
      </c>
      <c r="EI582" s="339">
        <v>38150</v>
      </c>
      <c r="EJ582" s="339">
        <v>422814.75</v>
      </c>
      <c r="EK582" s="339">
        <v>0</v>
      </c>
      <c r="EL582" s="339">
        <v>0</v>
      </c>
      <c r="EM582" s="339">
        <v>300</v>
      </c>
      <c r="EN582" s="339">
        <v>0</v>
      </c>
      <c r="EO582" s="339">
        <v>185561</v>
      </c>
      <c r="EP582" s="339">
        <v>422876.98</v>
      </c>
      <c r="EQ582" s="339">
        <v>8605</v>
      </c>
      <c r="ER582" s="339">
        <v>53435.199999999997</v>
      </c>
      <c r="ES582" s="339">
        <v>25721.5</v>
      </c>
      <c r="ET582" s="339">
        <v>256086.6</v>
      </c>
      <c r="EU582" s="339">
        <v>5725.55</v>
      </c>
      <c r="EV582" s="339">
        <v>57280.4</v>
      </c>
      <c r="EW582" s="339">
        <v>290000</v>
      </c>
      <c r="EX582" s="339">
        <v>146605.75</v>
      </c>
      <c r="EY582" s="339">
        <v>160968.92000000001</v>
      </c>
      <c r="EZ582" s="339">
        <v>11649321.08</v>
      </c>
      <c r="FA582" s="339">
        <v>124394.75</v>
      </c>
      <c r="FB582" s="339">
        <v>0</v>
      </c>
      <c r="FC582" s="339">
        <v>336822.55</v>
      </c>
      <c r="FD582" s="339">
        <v>8393</v>
      </c>
      <c r="FE582" s="339">
        <v>27948.639999999999</v>
      </c>
      <c r="FF582" s="339">
        <v>0</v>
      </c>
      <c r="FG582" s="339">
        <v>18000</v>
      </c>
      <c r="FH582" s="339">
        <v>788983</v>
      </c>
      <c r="FI582" s="339">
        <v>36000</v>
      </c>
      <c r="FJ582" s="339">
        <v>0</v>
      </c>
      <c r="FK582" s="339">
        <v>0</v>
      </c>
      <c r="FL582" s="339">
        <v>0</v>
      </c>
      <c r="FM582" s="339">
        <v>231598.05</v>
      </c>
      <c r="FN582" s="339">
        <v>0</v>
      </c>
      <c r="FO582" s="339">
        <v>305902.75</v>
      </c>
      <c r="FP582" s="339">
        <v>117679.35</v>
      </c>
      <c r="FQ582" s="339">
        <v>0</v>
      </c>
      <c r="FR582" s="339">
        <v>320540.09999999998</v>
      </c>
      <c r="FS582" s="339">
        <v>15455.25</v>
      </c>
      <c r="FT582" s="339">
        <v>0</v>
      </c>
      <c r="FU582" s="339">
        <v>0</v>
      </c>
      <c r="FV582" s="339">
        <v>643247</v>
      </c>
      <c r="FW582" s="339">
        <v>0</v>
      </c>
      <c r="FX582" s="339">
        <v>81271.45</v>
      </c>
      <c r="FY582" s="339">
        <v>147958.12</v>
      </c>
      <c r="FZ582" s="339">
        <v>0</v>
      </c>
      <c r="GA582" s="339">
        <v>17229.900000000001</v>
      </c>
      <c r="GB582" s="339">
        <v>0</v>
      </c>
      <c r="GC582" s="339">
        <v>0</v>
      </c>
      <c r="GD582" s="339">
        <v>0</v>
      </c>
      <c r="GE582" s="339">
        <v>93110.9</v>
      </c>
      <c r="GF582" s="339">
        <v>11590.8</v>
      </c>
      <c r="GG582" s="339">
        <v>365958.8</v>
      </c>
      <c r="GH582" s="339">
        <v>3000</v>
      </c>
      <c r="GI582" s="339">
        <v>1861171.21</v>
      </c>
      <c r="GJ582" s="339">
        <v>419951.09</v>
      </c>
      <c r="GK582" s="339">
        <v>1046910.25</v>
      </c>
      <c r="GL582" s="339">
        <v>0</v>
      </c>
      <c r="GM582" s="339">
        <v>428381.7</v>
      </c>
      <c r="GN582" s="339">
        <v>0</v>
      </c>
      <c r="GO582" s="339">
        <v>607798.81000000006</v>
      </c>
      <c r="GP582" s="339">
        <v>0</v>
      </c>
      <c r="GQ582" s="339">
        <v>0</v>
      </c>
      <c r="GR582" s="339">
        <v>675711</v>
      </c>
      <c r="GS582" s="339">
        <v>1699269.2</v>
      </c>
      <c r="GT582" s="339">
        <v>0</v>
      </c>
      <c r="GU582" s="339">
        <v>526522.76</v>
      </c>
      <c r="GV582" s="339">
        <v>6623</v>
      </c>
      <c r="GW582" s="339">
        <v>0</v>
      </c>
      <c r="GX582" s="339">
        <v>781851.3</v>
      </c>
      <c r="GY582" s="339">
        <v>0</v>
      </c>
      <c r="GZ582" s="339">
        <v>588520</v>
      </c>
      <c r="HA582" s="339">
        <v>222444.28</v>
      </c>
      <c r="HB582" s="339">
        <v>0</v>
      </c>
      <c r="HC582" s="339">
        <v>1036730.55</v>
      </c>
      <c r="HD582" s="339">
        <v>0</v>
      </c>
      <c r="HE582" s="339">
        <v>0</v>
      </c>
      <c r="HF582" s="339">
        <v>114858</v>
      </c>
      <c r="HG582" s="339">
        <v>1000</v>
      </c>
      <c r="HH582" s="339">
        <v>370211.3</v>
      </c>
      <c r="HI582" s="339">
        <v>329710.7</v>
      </c>
      <c r="HJ582" s="339">
        <v>0</v>
      </c>
      <c r="HK582" s="339">
        <v>0</v>
      </c>
      <c r="HL582" s="339">
        <v>86032.4</v>
      </c>
      <c r="HM582" s="339">
        <v>205724.4</v>
      </c>
      <c r="HN582" s="339">
        <v>168864.05</v>
      </c>
      <c r="HO582" s="339">
        <v>146990</v>
      </c>
      <c r="HP582" s="339">
        <v>17895.099999999999</v>
      </c>
      <c r="HQ582" s="339">
        <v>0</v>
      </c>
      <c r="HR582" s="339">
        <v>19197</v>
      </c>
      <c r="HS582" s="339">
        <v>0</v>
      </c>
      <c r="HT582" s="339">
        <v>3426033.74</v>
      </c>
      <c r="HU582" s="339">
        <v>0</v>
      </c>
      <c r="HV582" s="339">
        <v>1309468.46</v>
      </c>
      <c r="HW582" s="339">
        <v>1030324.44</v>
      </c>
      <c r="HX582" s="339">
        <v>42000</v>
      </c>
      <c r="HY582" s="339">
        <v>646570.34</v>
      </c>
      <c r="HZ582" s="339">
        <v>9280</v>
      </c>
      <c r="IA582" s="339">
        <v>0</v>
      </c>
      <c r="IB582" s="339">
        <v>45248.13</v>
      </c>
      <c r="IC582" s="339">
        <v>877685.13</v>
      </c>
      <c r="ID582" s="339">
        <v>0</v>
      </c>
      <c r="IE582" s="339">
        <v>545199.05000000005</v>
      </c>
      <c r="IF582" s="339">
        <v>158679.45000000001</v>
      </c>
      <c r="IG582" s="339">
        <v>122379.2</v>
      </c>
      <c r="IH582" s="339">
        <v>0</v>
      </c>
      <c r="II582" s="339">
        <v>83920.5</v>
      </c>
      <c r="IJ582" s="339">
        <v>359051.86</v>
      </c>
      <c r="IK582" s="339">
        <v>0</v>
      </c>
      <c r="IL582" s="339">
        <v>0</v>
      </c>
      <c r="IM582" s="339">
        <v>0</v>
      </c>
      <c r="IN582" s="339">
        <v>1188794.8500000001</v>
      </c>
      <c r="IO582" s="339">
        <v>63323</v>
      </c>
      <c r="IP582" s="339">
        <v>0</v>
      </c>
      <c r="IQ582" s="339">
        <v>0</v>
      </c>
      <c r="IR582" s="339">
        <v>426923.6</v>
      </c>
      <c r="IS582" s="339">
        <v>3489</v>
      </c>
      <c r="IT582" s="339">
        <v>2355453.6</v>
      </c>
      <c r="IU582" s="339">
        <v>15722.7</v>
      </c>
      <c r="IV582" s="339">
        <v>208417.55</v>
      </c>
      <c r="IW582" s="339">
        <v>0</v>
      </c>
      <c r="IX582" s="339">
        <v>14278.5</v>
      </c>
      <c r="IY582" s="339">
        <v>480817.85</v>
      </c>
      <c r="IZ582" s="339">
        <v>5000</v>
      </c>
      <c r="JA582" s="339">
        <v>247355.01</v>
      </c>
      <c r="JB582" s="339">
        <v>742333.3</v>
      </c>
      <c r="JC582" s="339">
        <v>76682.399999999994</v>
      </c>
      <c r="JD582" s="339">
        <v>0</v>
      </c>
      <c r="JE582" s="339">
        <v>0</v>
      </c>
      <c r="JF582" s="339">
        <v>169067.47</v>
      </c>
      <c r="JG582" s="339">
        <v>2</v>
      </c>
      <c r="JH582" s="339">
        <v>209820.79999999999</v>
      </c>
      <c r="JI582" s="339">
        <v>34000</v>
      </c>
      <c r="JJ582" s="339">
        <v>172629.81</v>
      </c>
      <c r="JK582" s="339">
        <v>11800</v>
      </c>
      <c r="JL582" s="339">
        <v>0</v>
      </c>
      <c r="JM582" s="339">
        <v>0</v>
      </c>
      <c r="JN582" s="339">
        <v>0</v>
      </c>
      <c r="JO582" s="339">
        <v>113875.7</v>
      </c>
      <c r="JP582" s="339">
        <v>124437</v>
      </c>
      <c r="JQ582" s="339">
        <v>40000</v>
      </c>
      <c r="JR582" s="339">
        <v>4977.5</v>
      </c>
      <c r="JS582" s="339">
        <v>2645542.7000000002</v>
      </c>
      <c r="JT582" s="339">
        <v>21982</v>
      </c>
      <c r="JU582" s="339">
        <v>11500</v>
      </c>
      <c r="JV582" s="339">
        <v>200559.95</v>
      </c>
      <c r="JW582" s="339">
        <v>234084.35</v>
      </c>
      <c r="JX582" s="339">
        <v>63429</v>
      </c>
      <c r="JY582" s="339">
        <v>0</v>
      </c>
      <c r="JZ582" s="339">
        <v>0</v>
      </c>
      <c r="KA582" s="339">
        <v>0</v>
      </c>
      <c r="KB582" s="339">
        <v>0</v>
      </c>
      <c r="KC582" s="339">
        <v>0</v>
      </c>
      <c r="KD582" s="339">
        <v>27846.1</v>
      </c>
      <c r="KE582" s="339">
        <v>2086335.55</v>
      </c>
      <c r="KF582" s="339">
        <v>5000</v>
      </c>
      <c r="KG582" s="339">
        <v>0</v>
      </c>
      <c r="KH582" s="339">
        <v>8461.5499999999993</v>
      </c>
      <c r="KI582" s="339">
        <v>0</v>
      </c>
      <c r="KJ582" s="339">
        <v>7999.2</v>
      </c>
      <c r="KK582" s="339">
        <v>0</v>
      </c>
      <c r="KL582" s="339">
        <v>0</v>
      </c>
      <c r="KM582" s="339">
        <v>0</v>
      </c>
      <c r="KN582" s="339">
        <v>0</v>
      </c>
      <c r="KO582" s="339">
        <v>5000</v>
      </c>
      <c r="KP582" s="339">
        <v>11613.25</v>
      </c>
      <c r="KQ582" s="339">
        <v>9207418.4100000001</v>
      </c>
      <c r="KR582" s="339">
        <v>16105.7</v>
      </c>
      <c r="KS582" s="339">
        <v>0</v>
      </c>
      <c r="KU582" s="338" t="s">
        <v>943</v>
      </c>
    </row>
    <row r="583" spans="1:311" x14ac:dyDescent="0.25">
      <c r="A583" s="317">
        <v>2023</v>
      </c>
      <c r="B583" s="316" t="s">
        <v>807</v>
      </c>
      <c r="C583" s="316" t="s">
        <v>842</v>
      </c>
      <c r="D583" s="316" t="s">
        <v>845</v>
      </c>
      <c r="E583" s="316" t="s">
        <v>780</v>
      </c>
      <c r="F583" s="315">
        <v>1352.1</v>
      </c>
      <c r="G583" s="315">
        <v>840.65</v>
      </c>
      <c r="H583" s="315">
        <v>22615.15</v>
      </c>
      <c r="I583" s="315">
        <v>1127.05</v>
      </c>
      <c r="J583" s="315">
        <v>822.75</v>
      </c>
      <c r="K583" s="315">
        <v>5669</v>
      </c>
      <c r="L583" s="315">
        <v>6263.65</v>
      </c>
      <c r="M583" s="315">
        <v>1117.95</v>
      </c>
      <c r="N583" s="315">
        <v>18134.25</v>
      </c>
      <c r="O583" s="315">
        <v>2177.25</v>
      </c>
      <c r="P583" s="315">
        <v>2230.5500000000002</v>
      </c>
      <c r="Q583" s="315">
        <v>749.95</v>
      </c>
      <c r="R583" s="315">
        <v>4113.29</v>
      </c>
      <c r="S583" s="315">
        <v>10776.95</v>
      </c>
      <c r="T583" s="315">
        <v>781.2</v>
      </c>
      <c r="U583" s="315">
        <v>5127.8999999999996</v>
      </c>
      <c r="V583" s="315">
        <v>8867.0499999999993</v>
      </c>
      <c r="W583" s="315">
        <v>628.1</v>
      </c>
      <c r="X583" s="315">
        <v>1643.35</v>
      </c>
      <c r="Y583" s="315">
        <v>3497.65</v>
      </c>
      <c r="Z583" s="315">
        <v>2035.05</v>
      </c>
      <c r="AA583" s="315">
        <v>4953.5</v>
      </c>
      <c r="AB583" s="315">
        <v>2563.3000000000002</v>
      </c>
      <c r="AC583" s="315">
        <v>337.1</v>
      </c>
      <c r="AD583" s="315">
        <v>32681.25</v>
      </c>
      <c r="AE583" s="315">
        <v>1529.05</v>
      </c>
      <c r="AF583" s="315">
        <v>1864.8</v>
      </c>
      <c r="AG583" s="315">
        <v>684.85</v>
      </c>
      <c r="AH583" s="315">
        <v>2346.0500000000002</v>
      </c>
      <c r="AI583" s="315">
        <v>2355.5</v>
      </c>
      <c r="AJ583" s="315">
        <v>863.68</v>
      </c>
      <c r="AK583" s="315">
        <v>1100.0999999999999</v>
      </c>
      <c r="AL583" s="315">
        <v>3339.2</v>
      </c>
      <c r="AM583" s="315">
        <v>2162.1999999999998</v>
      </c>
      <c r="AN583" s="315">
        <v>6166.6</v>
      </c>
      <c r="AO583" s="315">
        <v>4472.25</v>
      </c>
      <c r="AP583" s="315">
        <v>1477.7</v>
      </c>
      <c r="AQ583" s="315">
        <v>131.05000000000001</v>
      </c>
      <c r="AR583" s="315">
        <v>3778.6</v>
      </c>
      <c r="AS583" s="315">
        <v>2447.0500000000002</v>
      </c>
      <c r="AT583" s="315">
        <v>3216.15</v>
      </c>
      <c r="AU583" s="315">
        <v>1664.25</v>
      </c>
      <c r="AV583" s="315">
        <v>2498.0500000000002</v>
      </c>
      <c r="AW583" s="315">
        <v>24484.85</v>
      </c>
      <c r="AX583" s="315">
        <v>4625.2</v>
      </c>
      <c r="AY583" s="315">
        <v>429.2</v>
      </c>
      <c r="AZ583" s="315">
        <v>1183.2</v>
      </c>
      <c r="BA583" s="315">
        <v>97.8</v>
      </c>
      <c r="BB583" s="315">
        <v>10632.8</v>
      </c>
      <c r="BC583" s="315">
        <v>5290</v>
      </c>
      <c r="BD583" s="315">
        <v>8978.75</v>
      </c>
      <c r="BE583" s="315">
        <v>1214.3499999999999</v>
      </c>
      <c r="BF583" s="315">
        <v>2730.2</v>
      </c>
      <c r="BG583" s="315">
        <v>560.70000000000005</v>
      </c>
      <c r="BH583" s="315">
        <v>280</v>
      </c>
      <c r="BI583" s="315">
        <v>15104.1</v>
      </c>
      <c r="BJ583" s="315">
        <v>224.95</v>
      </c>
      <c r="BK583" s="315">
        <v>2777.3</v>
      </c>
      <c r="BL583" s="315">
        <v>134.05000000000001</v>
      </c>
      <c r="BM583" s="315">
        <v>1015</v>
      </c>
      <c r="BN583" s="315">
        <v>12271.55</v>
      </c>
      <c r="BO583" s="315">
        <v>5818.25</v>
      </c>
      <c r="BP583" s="315">
        <v>3422.35</v>
      </c>
      <c r="BQ583" s="315">
        <v>2112</v>
      </c>
      <c r="BR583" s="315">
        <v>9505.65</v>
      </c>
      <c r="BS583" s="315">
        <v>1615.2</v>
      </c>
      <c r="BT583" s="315">
        <v>1235.0999999999999</v>
      </c>
      <c r="BU583" s="315">
        <v>388.85</v>
      </c>
      <c r="BV583" s="315">
        <v>1605.75</v>
      </c>
      <c r="BW583" s="315">
        <v>832.05</v>
      </c>
      <c r="BX583" s="315">
        <v>1118.8499999999999</v>
      </c>
      <c r="BY583" s="315">
        <v>14734.15</v>
      </c>
      <c r="BZ583" s="315">
        <v>2284.85</v>
      </c>
      <c r="CA583" s="315">
        <v>1426.15</v>
      </c>
      <c r="CB583" s="315">
        <v>668.6</v>
      </c>
      <c r="CC583" s="315">
        <v>12335.9</v>
      </c>
      <c r="CD583" s="315">
        <v>5199.1499999999996</v>
      </c>
      <c r="CE583" s="315">
        <v>2498050.5299999998</v>
      </c>
      <c r="CF583" s="315">
        <v>10790.65</v>
      </c>
      <c r="CG583" s="315">
        <v>410.35</v>
      </c>
      <c r="CH583" s="315">
        <v>3158.9</v>
      </c>
      <c r="CI583" s="315">
        <v>26418.1</v>
      </c>
      <c r="CJ583" s="315">
        <v>908.85</v>
      </c>
      <c r="CK583" s="315">
        <v>1814.7</v>
      </c>
      <c r="CL583" s="315">
        <v>5300.77</v>
      </c>
      <c r="CM583" s="315">
        <v>280.89999999999998</v>
      </c>
      <c r="CN583" s="315">
        <v>8170.08</v>
      </c>
      <c r="CO583" s="315">
        <v>800.85</v>
      </c>
      <c r="CP583" s="315">
        <v>2.2999999999999998</v>
      </c>
      <c r="CQ583" s="315">
        <v>663.85</v>
      </c>
      <c r="CR583" s="315">
        <v>1688.45</v>
      </c>
      <c r="CS583" s="315">
        <v>651.29999999999995</v>
      </c>
      <c r="CT583" s="315">
        <v>345.7</v>
      </c>
      <c r="CU583" s="315">
        <v>233.75</v>
      </c>
      <c r="CV583" s="315">
        <v>177.2</v>
      </c>
      <c r="CW583" s="315">
        <v>396.4</v>
      </c>
      <c r="CX583" s="315">
        <v>1784.3</v>
      </c>
      <c r="CY583" s="315">
        <v>349.1</v>
      </c>
      <c r="CZ583" s="315">
        <v>4188.7</v>
      </c>
      <c r="DA583" s="315">
        <v>42598.95</v>
      </c>
      <c r="DB583" s="315">
        <v>5223.3999999999996</v>
      </c>
      <c r="DC583" s="315">
        <v>1660.45</v>
      </c>
      <c r="DD583" s="315">
        <v>31867.65</v>
      </c>
      <c r="DE583" s="315">
        <v>22994</v>
      </c>
      <c r="DF583" s="315">
        <v>421.8</v>
      </c>
      <c r="DG583" s="315">
        <v>4926.0200000000004</v>
      </c>
      <c r="DH583" s="315">
        <v>831.2</v>
      </c>
      <c r="DI583" s="315">
        <v>11309.1</v>
      </c>
      <c r="DJ583" s="315">
        <v>2463</v>
      </c>
      <c r="DK583" s="315">
        <v>1229.5</v>
      </c>
      <c r="DL583" s="315">
        <v>3824.35</v>
      </c>
      <c r="DM583" s="315">
        <v>8767.39</v>
      </c>
      <c r="DN583" s="315">
        <v>638.9</v>
      </c>
      <c r="DO583" s="315">
        <v>2494.9</v>
      </c>
      <c r="DP583" s="315">
        <v>369.15</v>
      </c>
      <c r="DQ583" s="315">
        <v>351.95</v>
      </c>
      <c r="DR583" s="315">
        <v>14819.3</v>
      </c>
      <c r="DS583" s="315">
        <v>5982.7</v>
      </c>
      <c r="DT583" s="315">
        <v>596.70000000000005</v>
      </c>
      <c r="DU583" s="315">
        <v>2643.15</v>
      </c>
      <c r="DV583" s="315">
        <v>664.55</v>
      </c>
      <c r="DW583" s="315">
        <v>4051.68</v>
      </c>
      <c r="DX583" s="315">
        <v>5275.9</v>
      </c>
      <c r="DY583" s="315">
        <v>1917.55</v>
      </c>
      <c r="DZ583" s="315">
        <v>4477.5</v>
      </c>
      <c r="EA583" s="315">
        <v>26497.9</v>
      </c>
      <c r="EB583" s="315">
        <v>705.8</v>
      </c>
      <c r="EC583" s="315">
        <v>2948.75</v>
      </c>
      <c r="ED583" s="315">
        <v>2831.7</v>
      </c>
      <c r="EE583" s="315">
        <v>18855.7</v>
      </c>
      <c r="EF583" s="315">
        <v>34.020000000000003</v>
      </c>
      <c r="EG583" s="315">
        <v>7563.1</v>
      </c>
      <c r="EH583" s="315">
        <v>40</v>
      </c>
      <c r="EI583" s="315">
        <v>1506.2</v>
      </c>
      <c r="EJ583" s="315">
        <v>621.29999999999995</v>
      </c>
      <c r="EK583" s="315">
        <v>10681.89</v>
      </c>
      <c r="EL583" s="315">
        <v>1194.1500000000001</v>
      </c>
      <c r="EM583" s="315">
        <v>5475.8</v>
      </c>
      <c r="EN583" s="315">
        <v>664.1</v>
      </c>
      <c r="EO583" s="315">
        <v>6225.15</v>
      </c>
      <c r="EP583" s="315">
        <v>5312.1</v>
      </c>
      <c r="EQ583" s="315">
        <v>1214.3499999999999</v>
      </c>
      <c r="ER583" s="315">
        <v>1836.45</v>
      </c>
      <c r="ES583" s="315">
        <v>2287</v>
      </c>
      <c r="ET583" s="315">
        <v>6314</v>
      </c>
      <c r="EU583" s="315">
        <v>1672.9</v>
      </c>
      <c r="EV583" s="315">
        <v>3774.15</v>
      </c>
      <c r="EW583" s="315">
        <v>1798.3</v>
      </c>
      <c r="EX583" s="315">
        <v>612.79999999999995</v>
      </c>
      <c r="EY583" s="315">
        <v>17138.599999999999</v>
      </c>
      <c r="EZ583" s="315">
        <v>190542.13</v>
      </c>
      <c r="FA583" s="315">
        <v>1840.3</v>
      </c>
      <c r="FB583" s="315">
        <v>3144.6</v>
      </c>
      <c r="FC583" s="315">
        <v>7454.39</v>
      </c>
      <c r="FD583" s="315">
        <v>10663.46</v>
      </c>
      <c r="FE583" s="315">
        <v>15080.25</v>
      </c>
      <c r="FF583" s="315">
        <v>3191.3</v>
      </c>
      <c r="FG583" s="315">
        <v>489.05</v>
      </c>
      <c r="FH583" s="315">
        <v>12050.2</v>
      </c>
      <c r="FI583" s="315">
        <v>1690.72</v>
      </c>
      <c r="FJ583" s="315">
        <v>3302.9</v>
      </c>
      <c r="FK583" s="315">
        <v>1360.6</v>
      </c>
      <c r="FL583" s="315">
        <v>1059</v>
      </c>
      <c r="FM583" s="315">
        <v>3574.4</v>
      </c>
      <c r="FN583" s="315">
        <v>6352.24</v>
      </c>
      <c r="FO583" s="315">
        <v>2987.8</v>
      </c>
      <c r="FP583" s="315">
        <v>516.1</v>
      </c>
      <c r="FQ583" s="315">
        <v>1459.35</v>
      </c>
      <c r="FR583" s="315">
        <v>10712.5</v>
      </c>
      <c r="FS583" s="315">
        <v>3396.05</v>
      </c>
      <c r="FT583" s="315">
        <v>160.65</v>
      </c>
      <c r="FU583" s="315">
        <v>1660.45</v>
      </c>
      <c r="FV583" s="315">
        <v>0</v>
      </c>
      <c r="FW583" s="315">
        <v>0</v>
      </c>
      <c r="FX583" s="315">
        <v>2202.4499999999998</v>
      </c>
      <c r="FY583" s="315">
        <v>5989.55</v>
      </c>
      <c r="FZ583" s="315">
        <v>3342.95</v>
      </c>
      <c r="GA583" s="315">
        <v>213.35</v>
      </c>
      <c r="GB583" s="315">
        <v>447.8</v>
      </c>
      <c r="GC583" s="315">
        <v>323.7</v>
      </c>
      <c r="GD583" s="315">
        <v>239.9</v>
      </c>
      <c r="GE583" s="315">
        <v>2471.9499999999998</v>
      </c>
      <c r="GF583" s="315">
        <v>3415.2</v>
      </c>
      <c r="GG583" s="315">
        <v>1191.8</v>
      </c>
      <c r="GH583" s="315">
        <v>3847.1</v>
      </c>
      <c r="GI583" s="315">
        <v>1285.05</v>
      </c>
      <c r="GJ583" s="315">
        <v>350.55</v>
      </c>
      <c r="GK583" s="315">
        <v>39600.15</v>
      </c>
      <c r="GL583" s="315">
        <v>4259.3</v>
      </c>
      <c r="GM583" s="315">
        <v>43378.65</v>
      </c>
      <c r="GN583" s="315">
        <v>1404.25</v>
      </c>
      <c r="GO583" s="315">
        <v>4258.1499999999996</v>
      </c>
      <c r="GP583" s="315">
        <v>1221.05</v>
      </c>
      <c r="GQ583" s="315">
        <v>538.6</v>
      </c>
      <c r="GR583" s="315">
        <v>12612.95</v>
      </c>
      <c r="GS583" s="315">
        <v>31038.77</v>
      </c>
      <c r="GT583" s="315">
        <v>1510.9</v>
      </c>
      <c r="GU583" s="315">
        <v>38989.550000000003</v>
      </c>
      <c r="GV583" s="315">
        <v>1439.4</v>
      </c>
      <c r="GW583" s="315">
        <v>1874.25</v>
      </c>
      <c r="GX583" s="315">
        <v>9944.15</v>
      </c>
      <c r="GY583" s="315">
        <v>317.35000000000002</v>
      </c>
      <c r="GZ583" s="315">
        <v>3992.7</v>
      </c>
      <c r="HA583" s="315">
        <v>8080.65</v>
      </c>
      <c r="HB583" s="315">
        <v>1017.85</v>
      </c>
      <c r="HC583" s="315">
        <v>5448.2</v>
      </c>
      <c r="HD583" s="315">
        <v>497.2</v>
      </c>
      <c r="HE583" s="315">
        <v>2376</v>
      </c>
      <c r="HF583" s="315">
        <v>2936.7</v>
      </c>
      <c r="HG583" s="315">
        <v>19206.900000000001</v>
      </c>
      <c r="HH583" s="315">
        <v>21867.200000000001</v>
      </c>
      <c r="HI583" s="315">
        <v>12163.9</v>
      </c>
      <c r="HJ583" s="315">
        <v>4091.25</v>
      </c>
      <c r="HK583" s="315">
        <v>1454.95</v>
      </c>
      <c r="HL583" s="315">
        <v>2742.9</v>
      </c>
      <c r="HM583" s="315">
        <v>625.20000000000005</v>
      </c>
      <c r="HN583" s="315">
        <v>119.6</v>
      </c>
      <c r="HO583" s="315">
        <v>66.400000000000006</v>
      </c>
      <c r="HP583" s="315">
        <v>2961.35</v>
      </c>
      <c r="HQ583" s="315">
        <v>164.45</v>
      </c>
      <c r="HR583" s="315">
        <v>12046.05</v>
      </c>
      <c r="HS583" s="315">
        <v>3194.7</v>
      </c>
      <c r="HT583" s="315">
        <v>24245.25</v>
      </c>
      <c r="HU583" s="315">
        <v>3902.2</v>
      </c>
      <c r="HV583" s="315">
        <v>3133.95</v>
      </c>
      <c r="HW583" s="315">
        <v>18316.7</v>
      </c>
      <c r="HX583" s="315">
        <v>1428.35</v>
      </c>
      <c r="HY583" s="315">
        <v>55656.800000000003</v>
      </c>
      <c r="HZ583" s="315">
        <v>4477.8999999999996</v>
      </c>
      <c r="IA583" s="315">
        <v>1242</v>
      </c>
      <c r="IB583" s="315">
        <v>1185.6500000000001</v>
      </c>
      <c r="IC583" s="315">
        <v>3345.65</v>
      </c>
      <c r="ID583" s="315">
        <v>1224.9000000000001</v>
      </c>
      <c r="IE583" s="315">
        <v>9414.35</v>
      </c>
      <c r="IF583" s="315">
        <v>1271.9000000000001</v>
      </c>
      <c r="IG583" s="315">
        <v>1842.75</v>
      </c>
      <c r="IH583" s="315">
        <v>0</v>
      </c>
      <c r="II583" s="315">
        <v>1750.35</v>
      </c>
      <c r="IJ583" s="315">
        <v>24104.45</v>
      </c>
      <c r="IK583" s="315">
        <v>1587.1</v>
      </c>
      <c r="IL583" s="315">
        <v>2154.0500000000002</v>
      </c>
      <c r="IM583" s="315">
        <v>1568.55</v>
      </c>
      <c r="IN583" s="315">
        <v>4949.95</v>
      </c>
      <c r="IO583" s="315">
        <v>2818.5</v>
      </c>
      <c r="IP583" s="315">
        <v>189.05</v>
      </c>
      <c r="IQ583" s="315">
        <v>6</v>
      </c>
      <c r="IR583" s="315">
        <v>20431.2</v>
      </c>
      <c r="IS583" s="315">
        <v>10292.4</v>
      </c>
      <c r="IT583" s="315">
        <v>2217.4</v>
      </c>
      <c r="IU583" s="315">
        <v>169.4</v>
      </c>
      <c r="IV583" s="315">
        <v>5191.95</v>
      </c>
      <c r="IW583" s="315">
        <v>4197.1499999999996</v>
      </c>
      <c r="IX583" s="315">
        <v>14847.55</v>
      </c>
      <c r="IY583" s="315">
        <v>2131.9499999999998</v>
      </c>
      <c r="IZ583" s="315">
        <v>570.79999999999995</v>
      </c>
      <c r="JA583" s="315">
        <v>1588.45</v>
      </c>
      <c r="JB583" s="315">
        <v>853.55</v>
      </c>
      <c r="JC583" s="315">
        <v>6276.65</v>
      </c>
      <c r="JD583" s="315">
        <v>1099.5</v>
      </c>
      <c r="JE583" s="315">
        <v>74.05</v>
      </c>
      <c r="JF583" s="315">
        <v>1880.1</v>
      </c>
      <c r="JG583" s="315">
        <v>603.04999999999995</v>
      </c>
      <c r="JH583" s="315">
        <v>5153.05</v>
      </c>
      <c r="JI583" s="315">
        <v>1763.35</v>
      </c>
      <c r="JJ583" s="315">
        <v>3459.05</v>
      </c>
      <c r="JK583" s="315">
        <v>1440.35</v>
      </c>
      <c r="JL583" s="315">
        <v>1265.75</v>
      </c>
      <c r="JM583" s="315">
        <v>1020</v>
      </c>
      <c r="JN583" s="315">
        <v>338.5</v>
      </c>
      <c r="JO583" s="315">
        <v>4619.7</v>
      </c>
      <c r="JP583" s="315">
        <v>1825.75</v>
      </c>
      <c r="JQ583" s="315">
        <v>507.7</v>
      </c>
      <c r="JR583" s="315">
        <v>2342.98</v>
      </c>
      <c r="JS583" s="315">
        <v>7341.55</v>
      </c>
      <c r="JT583" s="315">
        <v>1594</v>
      </c>
      <c r="JU583" s="315">
        <v>6985.65</v>
      </c>
      <c r="JV583" s="315">
        <v>44722.63</v>
      </c>
      <c r="JW583" s="315">
        <v>5408</v>
      </c>
      <c r="JX583" s="315">
        <v>1669.15</v>
      </c>
      <c r="JY583" s="315">
        <v>6.8</v>
      </c>
      <c r="JZ583" s="315">
        <v>497.4</v>
      </c>
      <c r="KA583" s="315">
        <v>870.1</v>
      </c>
      <c r="KB583" s="315">
        <v>5877.4</v>
      </c>
      <c r="KC583" s="315">
        <v>1651.15</v>
      </c>
      <c r="KD583" s="315">
        <v>0</v>
      </c>
      <c r="KE583" s="315">
        <v>14748.2</v>
      </c>
      <c r="KF583" s="315">
        <v>3264.85</v>
      </c>
      <c r="KG583" s="315">
        <v>3270.25</v>
      </c>
      <c r="KH583" s="315">
        <v>589.6</v>
      </c>
      <c r="KI583" s="315">
        <v>6868.95</v>
      </c>
      <c r="KJ583" s="315">
        <v>2117.9</v>
      </c>
      <c r="KK583" s="315">
        <v>503.75</v>
      </c>
      <c r="KL583" s="315">
        <v>1000</v>
      </c>
      <c r="KM583" s="315">
        <v>0</v>
      </c>
      <c r="KN583" s="315">
        <v>13432</v>
      </c>
      <c r="KO583" s="315">
        <v>6202.3</v>
      </c>
      <c r="KP583" s="315">
        <v>1441.7</v>
      </c>
      <c r="KQ583" s="315">
        <v>67948.58</v>
      </c>
      <c r="KR583" s="315">
        <v>2190.35</v>
      </c>
      <c r="KS583" s="314">
        <v>9899.0499999999993</v>
      </c>
      <c r="KU583" s="312">
        <v>10</v>
      </c>
      <c r="KV583" s="312">
        <v>100</v>
      </c>
      <c r="KY583" s="312">
        <v>9100</v>
      </c>
    </row>
    <row r="584" spans="1:311" x14ac:dyDescent="0.25">
      <c r="A584" s="321">
        <v>2023</v>
      </c>
      <c r="B584" s="320" t="s">
        <v>807</v>
      </c>
      <c r="C584" s="320" t="s">
        <v>842</v>
      </c>
      <c r="D584" s="320" t="s">
        <v>844</v>
      </c>
      <c r="E584" s="320" t="s">
        <v>780</v>
      </c>
      <c r="F584" s="319">
        <v>1928343.86</v>
      </c>
      <c r="G584" s="319">
        <v>493266.57</v>
      </c>
      <c r="H584" s="319">
        <v>4158322.21</v>
      </c>
      <c r="I584" s="319">
        <v>962865.5</v>
      </c>
      <c r="J584" s="319">
        <v>52244.6</v>
      </c>
      <c r="K584" s="319">
        <v>713509.72</v>
      </c>
      <c r="L584" s="319">
        <v>458323.01</v>
      </c>
      <c r="M584" s="319">
        <v>313109.83</v>
      </c>
      <c r="N584" s="319">
        <v>3329433.26</v>
      </c>
      <c r="O584" s="319">
        <v>488832.08</v>
      </c>
      <c r="P584" s="319">
        <v>119168.83</v>
      </c>
      <c r="Q584" s="319">
        <v>180914.23</v>
      </c>
      <c r="R584" s="319">
        <v>341185.96</v>
      </c>
      <c r="S584" s="319">
        <v>93434.86</v>
      </c>
      <c r="T584" s="319">
        <v>915099.8</v>
      </c>
      <c r="U584" s="319">
        <v>1235415.3700000001</v>
      </c>
      <c r="V584" s="319">
        <v>420922.21</v>
      </c>
      <c r="W584" s="319">
        <v>357135.26</v>
      </c>
      <c r="X584" s="319">
        <v>805218.03</v>
      </c>
      <c r="Y584" s="319">
        <v>532538</v>
      </c>
      <c r="Z584" s="319">
        <v>154173.03</v>
      </c>
      <c r="AA584" s="319">
        <v>3937317.91</v>
      </c>
      <c r="AB584" s="319">
        <v>1051803.78</v>
      </c>
      <c r="AC584" s="319">
        <v>498410.02</v>
      </c>
      <c r="AD584" s="319">
        <v>531709.35</v>
      </c>
      <c r="AE584" s="319">
        <v>127562.42</v>
      </c>
      <c r="AF584" s="319">
        <v>1007596.51</v>
      </c>
      <c r="AG584" s="319">
        <v>249211.46</v>
      </c>
      <c r="AH584" s="319">
        <v>1052271.69</v>
      </c>
      <c r="AI584" s="319">
        <v>155156.92000000001</v>
      </c>
      <c r="AJ584" s="319">
        <v>206224.27</v>
      </c>
      <c r="AK584" s="319">
        <v>342879.17</v>
      </c>
      <c r="AL584" s="319">
        <v>4560403.16</v>
      </c>
      <c r="AM584" s="319">
        <v>338324.27</v>
      </c>
      <c r="AN584" s="319">
        <v>2778.68</v>
      </c>
      <c r="AO584" s="319">
        <v>271226.82</v>
      </c>
      <c r="AP584" s="319">
        <v>815518.12</v>
      </c>
      <c r="AQ584" s="319">
        <v>72339.429999999993</v>
      </c>
      <c r="AR584" s="319">
        <v>224411.62</v>
      </c>
      <c r="AS584" s="319">
        <v>821581.19</v>
      </c>
      <c r="AT584" s="319">
        <v>437799.81</v>
      </c>
      <c r="AU584" s="319">
        <v>255952.85</v>
      </c>
      <c r="AV584" s="319">
        <v>828987.19</v>
      </c>
      <c r="AW584" s="319">
        <v>6021660.6900000004</v>
      </c>
      <c r="AX584" s="319">
        <v>309368.84000000003</v>
      </c>
      <c r="AY584" s="319">
        <v>26148.03</v>
      </c>
      <c r="AZ584" s="319">
        <v>66168.52</v>
      </c>
      <c r="BA584" s="319">
        <v>0</v>
      </c>
      <c r="BB584" s="319">
        <v>500347.25</v>
      </c>
      <c r="BC584" s="319">
        <v>715367.94</v>
      </c>
      <c r="BD584" s="319">
        <v>1277365.77</v>
      </c>
      <c r="BE584" s="319">
        <v>364176.96</v>
      </c>
      <c r="BF584" s="319">
        <v>1269146.94</v>
      </c>
      <c r="BG584" s="319">
        <v>0</v>
      </c>
      <c r="BH584" s="319">
        <v>95420.64</v>
      </c>
      <c r="BI584" s="319">
        <v>5088766.32</v>
      </c>
      <c r="BJ584" s="319">
        <v>0</v>
      </c>
      <c r="BK584" s="319">
        <v>26322.26</v>
      </c>
      <c r="BL584" s="319">
        <v>0</v>
      </c>
      <c r="BM584" s="319">
        <v>338052.17</v>
      </c>
      <c r="BN584" s="319">
        <v>229648.24</v>
      </c>
      <c r="BO584" s="319">
        <v>3589899.11</v>
      </c>
      <c r="BP584" s="319">
        <v>112570.97</v>
      </c>
      <c r="BQ584" s="319">
        <v>0</v>
      </c>
      <c r="BR584" s="319">
        <v>381358.72</v>
      </c>
      <c r="BS584" s="319">
        <v>644816.31000000006</v>
      </c>
      <c r="BT584" s="319">
        <v>630313.47</v>
      </c>
      <c r="BU584" s="319">
        <v>321113.01</v>
      </c>
      <c r="BV584" s="319">
        <v>559541.31999999995</v>
      </c>
      <c r="BW584" s="319">
        <v>321272.07</v>
      </c>
      <c r="BX584" s="319">
        <v>501869.68</v>
      </c>
      <c r="BY584" s="319">
        <v>20314.55</v>
      </c>
      <c r="BZ584" s="319">
        <v>319770.88</v>
      </c>
      <c r="CA584" s="319">
        <v>1155147.18</v>
      </c>
      <c r="CB584" s="319">
        <v>274070.59000000003</v>
      </c>
      <c r="CC584" s="319">
        <v>473776.39</v>
      </c>
      <c r="CD584" s="319">
        <v>315460.55</v>
      </c>
      <c r="CE584" s="319">
        <v>0</v>
      </c>
      <c r="CF584" s="319">
        <v>495894.55</v>
      </c>
      <c r="CG584" s="319">
        <v>191942.26</v>
      </c>
      <c r="CH584" s="319">
        <v>2205189.08</v>
      </c>
      <c r="CI584" s="319">
        <v>1550527.67</v>
      </c>
      <c r="CJ584" s="319">
        <v>410768.25</v>
      </c>
      <c r="CK584" s="319">
        <v>383579.47</v>
      </c>
      <c r="CL584" s="319">
        <v>994426.64</v>
      </c>
      <c r="CM584" s="319">
        <v>499012.15</v>
      </c>
      <c r="CN584" s="319">
        <v>1008864.47</v>
      </c>
      <c r="CO584" s="319">
        <v>711006.33</v>
      </c>
      <c r="CP584" s="319">
        <v>317725.49</v>
      </c>
      <c r="CQ584" s="319">
        <v>2097262.7200000002</v>
      </c>
      <c r="CR584" s="319">
        <v>393334.84</v>
      </c>
      <c r="CS584" s="319">
        <v>723515.79</v>
      </c>
      <c r="CT584" s="319">
        <v>919832.84</v>
      </c>
      <c r="CU584" s="319">
        <v>132098.06</v>
      </c>
      <c r="CV584" s="319">
        <v>47846.04</v>
      </c>
      <c r="CW584" s="319">
        <v>122837.88</v>
      </c>
      <c r="CX584" s="319">
        <v>90818.37</v>
      </c>
      <c r="CY584" s="319">
        <v>353072.27</v>
      </c>
      <c r="CZ584" s="319">
        <v>767605.45</v>
      </c>
      <c r="DA584" s="319">
        <v>1617763.75</v>
      </c>
      <c r="DB584" s="319">
        <v>147941.67000000001</v>
      </c>
      <c r="DC584" s="319">
        <v>1110217.33</v>
      </c>
      <c r="DD584" s="319">
        <v>2059849.31</v>
      </c>
      <c r="DE584" s="319">
        <v>553608.76</v>
      </c>
      <c r="DF584" s="319">
        <v>53740.36</v>
      </c>
      <c r="DG584" s="319">
        <v>521478.78</v>
      </c>
      <c r="DH584" s="319">
        <v>551933.05000000005</v>
      </c>
      <c r="DI584" s="319">
        <v>54560.3</v>
      </c>
      <c r="DJ584" s="319">
        <v>2504315.5499999998</v>
      </c>
      <c r="DK584" s="319">
        <v>477550.11</v>
      </c>
      <c r="DL584" s="319">
        <v>152797.96</v>
      </c>
      <c r="DM584" s="319">
        <v>1122197.05</v>
      </c>
      <c r="DN584" s="319">
        <v>471949.39</v>
      </c>
      <c r="DO584" s="319">
        <v>1237545.05</v>
      </c>
      <c r="DP584" s="319">
        <v>480219.43</v>
      </c>
      <c r="DQ584" s="319">
        <v>76345.72</v>
      </c>
      <c r="DR584" s="319">
        <v>493458.35</v>
      </c>
      <c r="DS584" s="319">
        <v>23582.5</v>
      </c>
      <c r="DT584" s="319">
        <v>450017.6</v>
      </c>
      <c r="DU584" s="319">
        <v>3642987.12</v>
      </c>
      <c r="DV584" s="319">
        <v>183532.6</v>
      </c>
      <c r="DW584" s="319">
        <v>1281786.73</v>
      </c>
      <c r="DX584" s="319">
        <v>1290143.6599999999</v>
      </c>
      <c r="DY584" s="319">
        <v>3124426.64</v>
      </c>
      <c r="DZ584" s="319">
        <v>350144.34</v>
      </c>
      <c r="EA584" s="319">
        <v>4971668.97</v>
      </c>
      <c r="EB584" s="319">
        <v>578976.14</v>
      </c>
      <c r="EC584" s="319">
        <v>693778.12</v>
      </c>
      <c r="ED584" s="319">
        <v>172685.35</v>
      </c>
      <c r="EE584" s="319">
        <v>875044.2</v>
      </c>
      <c r="EF584" s="319">
        <v>79561.070000000007</v>
      </c>
      <c r="EG584" s="319">
        <v>1535448.97</v>
      </c>
      <c r="EH584" s="319">
        <v>1704827.28</v>
      </c>
      <c r="EI584" s="319">
        <v>3196889.88</v>
      </c>
      <c r="EJ584" s="319">
        <v>348459.16</v>
      </c>
      <c r="EK584" s="319">
        <v>633404.41</v>
      </c>
      <c r="EL584" s="319">
        <v>78587.13</v>
      </c>
      <c r="EM584" s="319">
        <v>47603.31</v>
      </c>
      <c r="EN584" s="319">
        <v>807984.79</v>
      </c>
      <c r="EO584" s="319">
        <v>1700703.01</v>
      </c>
      <c r="EP584" s="319">
        <v>71574.539999999994</v>
      </c>
      <c r="EQ584" s="319">
        <v>324402.02</v>
      </c>
      <c r="ER584" s="319">
        <v>310197.39</v>
      </c>
      <c r="ES584" s="319">
        <v>183313.81</v>
      </c>
      <c r="ET584" s="319">
        <v>1225531.1200000001</v>
      </c>
      <c r="EU584" s="319">
        <v>850124.01</v>
      </c>
      <c r="EV584" s="319">
        <v>0</v>
      </c>
      <c r="EW584" s="319">
        <v>855770.57</v>
      </c>
      <c r="EX584" s="319">
        <v>57033.15</v>
      </c>
      <c r="EY584" s="319">
        <v>1912054.36</v>
      </c>
      <c r="EZ584" s="319">
        <v>1103936.7</v>
      </c>
      <c r="FA584" s="319">
        <v>644372.81999999995</v>
      </c>
      <c r="FB584" s="319">
        <v>1100402.81</v>
      </c>
      <c r="FC584" s="319">
        <v>14199665.75</v>
      </c>
      <c r="FD584" s="319">
        <v>224503.23</v>
      </c>
      <c r="FE584" s="319">
        <v>814433.96</v>
      </c>
      <c r="FF584" s="319">
        <v>2649706.67</v>
      </c>
      <c r="FG584" s="319">
        <v>395118.62</v>
      </c>
      <c r="FH584" s="319">
        <v>223925.3</v>
      </c>
      <c r="FI584" s="319">
        <v>278478.78999999998</v>
      </c>
      <c r="FJ584" s="319">
        <v>6155522.9900000002</v>
      </c>
      <c r="FK584" s="319">
        <v>392562.14</v>
      </c>
      <c r="FL584" s="319">
        <v>0</v>
      </c>
      <c r="FM584" s="319">
        <v>2787471.8</v>
      </c>
      <c r="FN584" s="319">
        <v>63110.87</v>
      </c>
      <c r="FO584" s="319">
        <v>1594069.32</v>
      </c>
      <c r="FP584" s="319">
        <v>168668.13</v>
      </c>
      <c r="FQ584" s="319">
        <v>2550778.89</v>
      </c>
      <c r="FR584" s="319">
        <v>8455549.7699999996</v>
      </c>
      <c r="FS584" s="319">
        <v>509197.18</v>
      </c>
      <c r="FT584" s="319">
        <v>75954.36</v>
      </c>
      <c r="FU584" s="319">
        <v>908730.36</v>
      </c>
      <c r="FV584" s="319">
        <v>110987.44</v>
      </c>
      <c r="FW584" s="319">
        <v>0</v>
      </c>
      <c r="FX584" s="319">
        <v>977568.96</v>
      </c>
      <c r="FY584" s="319">
        <v>3203816.08</v>
      </c>
      <c r="FZ584" s="319">
        <v>147931.73000000001</v>
      </c>
      <c r="GA584" s="319">
        <v>198645.91</v>
      </c>
      <c r="GB584" s="319">
        <v>319422.27</v>
      </c>
      <c r="GC584" s="319">
        <v>71275.09</v>
      </c>
      <c r="GD584" s="319">
        <v>8122.18</v>
      </c>
      <c r="GE584" s="319">
        <v>691616.92</v>
      </c>
      <c r="GF584" s="319">
        <v>473972</v>
      </c>
      <c r="GG584" s="319">
        <v>32879.21</v>
      </c>
      <c r="GH584" s="319">
        <v>336990.24</v>
      </c>
      <c r="GI584" s="319">
        <v>308812.93</v>
      </c>
      <c r="GJ584" s="319">
        <v>908559.13</v>
      </c>
      <c r="GK584" s="319">
        <v>1202218.52</v>
      </c>
      <c r="GL584" s="319">
        <v>1238033.33</v>
      </c>
      <c r="GM584" s="319">
        <v>8253098.1299999999</v>
      </c>
      <c r="GN584" s="319">
        <v>706070.96</v>
      </c>
      <c r="GO584" s="319">
        <v>249283.01</v>
      </c>
      <c r="GP584" s="319">
        <v>50491.58</v>
      </c>
      <c r="GQ584" s="319">
        <v>127533.66</v>
      </c>
      <c r="GR584" s="319">
        <v>2189104.02</v>
      </c>
      <c r="GS584" s="319">
        <v>11217039.15</v>
      </c>
      <c r="GT584" s="319">
        <v>0</v>
      </c>
      <c r="GU584" s="319">
        <v>6746087.4100000001</v>
      </c>
      <c r="GV584" s="319">
        <v>313375.99</v>
      </c>
      <c r="GW584" s="319">
        <v>97055.91</v>
      </c>
      <c r="GX584" s="319">
        <v>962342.79</v>
      </c>
      <c r="GY584" s="319">
        <v>1427.28</v>
      </c>
      <c r="GZ584" s="319">
        <v>685010.02</v>
      </c>
      <c r="HA584" s="319">
        <v>1636329.7</v>
      </c>
      <c r="HB584" s="319">
        <v>314082.15999999997</v>
      </c>
      <c r="HC584" s="319">
        <v>6329741.6200000001</v>
      </c>
      <c r="HD584" s="319">
        <v>397653.38</v>
      </c>
      <c r="HE584" s="319">
        <v>303346.03999999998</v>
      </c>
      <c r="HF584" s="319">
        <v>283346.38</v>
      </c>
      <c r="HG584" s="319">
        <v>3726299.42</v>
      </c>
      <c r="HH584" s="319">
        <v>1852016.25</v>
      </c>
      <c r="HI584" s="319">
        <v>586879.29</v>
      </c>
      <c r="HJ584" s="319">
        <v>489140.88</v>
      </c>
      <c r="HK584" s="319">
        <v>324528.59000000003</v>
      </c>
      <c r="HL584" s="319">
        <v>101513.60000000001</v>
      </c>
      <c r="HM584" s="319">
        <v>714285.61</v>
      </c>
      <c r="HN584" s="319">
        <v>316615.2</v>
      </c>
      <c r="HO584" s="319">
        <v>71548.3</v>
      </c>
      <c r="HP584" s="319">
        <v>44089.56</v>
      </c>
      <c r="HQ584" s="319">
        <v>82597.919999999998</v>
      </c>
      <c r="HR584" s="319">
        <v>2043223.44</v>
      </c>
      <c r="HS584" s="319">
        <v>541676.16</v>
      </c>
      <c r="HT584" s="319">
        <v>1510529.44</v>
      </c>
      <c r="HU584" s="319">
        <v>863589.61</v>
      </c>
      <c r="HV584" s="319">
        <v>3315839.32</v>
      </c>
      <c r="HW584" s="319">
        <v>3262473.99</v>
      </c>
      <c r="HX584" s="319">
        <v>266219.06</v>
      </c>
      <c r="HY584" s="319">
        <v>7871870.1299999999</v>
      </c>
      <c r="HZ584" s="319">
        <v>1551796.47</v>
      </c>
      <c r="IA584" s="319">
        <v>347588.84</v>
      </c>
      <c r="IB584" s="319">
        <v>1641645.88</v>
      </c>
      <c r="IC584" s="319">
        <v>29979026.52</v>
      </c>
      <c r="ID584" s="319">
        <v>139478.97</v>
      </c>
      <c r="IE584" s="319">
        <v>460812.2</v>
      </c>
      <c r="IF584" s="319">
        <v>669065.42000000004</v>
      </c>
      <c r="IG584" s="319">
        <v>386216.01</v>
      </c>
      <c r="IH584" s="319">
        <v>295000.46999999997</v>
      </c>
      <c r="II584" s="319">
        <v>134099.26</v>
      </c>
      <c r="IJ584" s="319">
        <v>1077695.94</v>
      </c>
      <c r="IK584" s="319">
        <v>0</v>
      </c>
      <c r="IL584" s="319">
        <v>58377.19</v>
      </c>
      <c r="IM584" s="319">
        <v>119078.56</v>
      </c>
      <c r="IN584" s="319">
        <v>4181458.84</v>
      </c>
      <c r="IO584" s="319">
        <v>117978.85</v>
      </c>
      <c r="IP584" s="319">
        <v>705044.32</v>
      </c>
      <c r="IQ584" s="319">
        <v>20086.25</v>
      </c>
      <c r="IR584" s="319">
        <v>5751087.2999999998</v>
      </c>
      <c r="IS584" s="319">
        <v>2836432.95</v>
      </c>
      <c r="IT584" s="319">
        <v>298486.77</v>
      </c>
      <c r="IU584" s="319">
        <v>565156.71</v>
      </c>
      <c r="IV584" s="319">
        <v>779684.09</v>
      </c>
      <c r="IW584" s="319">
        <v>398882.22</v>
      </c>
      <c r="IX584" s="319">
        <v>158983.89000000001</v>
      </c>
      <c r="IY584" s="319">
        <v>1420488.41</v>
      </c>
      <c r="IZ584" s="319">
        <v>1229642.5900000001</v>
      </c>
      <c r="JA584" s="319">
        <v>208122.27</v>
      </c>
      <c r="JB584" s="319">
        <v>148172.6</v>
      </c>
      <c r="JC584" s="319">
        <v>200044.7</v>
      </c>
      <c r="JD584" s="319">
        <v>73148.45</v>
      </c>
      <c r="JE584" s="319">
        <v>98635.59</v>
      </c>
      <c r="JF584" s="319">
        <v>0</v>
      </c>
      <c r="JG584" s="319">
        <v>79645.25</v>
      </c>
      <c r="JH584" s="319">
        <v>564723.11</v>
      </c>
      <c r="JI584" s="319">
        <v>1191070.82</v>
      </c>
      <c r="JJ584" s="319">
        <v>2895139.99</v>
      </c>
      <c r="JK584" s="319">
        <v>104503.48</v>
      </c>
      <c r="JL584" s="319">
        <v>338765.32</v>
      </c>
      <c r="JM584" s="319">
        <v>0</v>
      </c>
      <c r="JN584" s="319">
        <v>80851.210000000006</v>
      </c>
      <c r="JO584" s="319">
        <v>112308.5</v>
      </c>
      <c r="JP584" s="319">
        <v>295925.86</v>
      </c>
      <c r="JQ584" s="319">
        <v>752632.73</v>
      </c>
      <c r="JR584" s="319">
        <v>336126.21</v>
      </c>
      <c r="JS584" s="319">
        <v>138244.16</v>
      </c>
      <c r="JT584" s="319">
        <v>654855.21</v>
      </c>
      <c r="JU584" s="319">
        <v>726003.98</v>
      </c>
      <c r="JV584" s="319">
        <v>1735698.76</v>
      </c>
      <c r="JW584" s="319">
        <v>950644.8</v>
      </c>
      <c r="JX584" s="319">
        <v>1014449.76</v>
      </c>
      <c r="JY584" s="319">
        <v>45385.74</v>
      </c>
      <c r="JZ584" s="319">
        <v>99933.63</v>
      </c>
      <c r="KA584" s="319">
        <v>847275.72</v>
      </c>
      <c r="KB584" s="319">
        <v>774303.26</v>
      </c>
      <c r="KC584" s="319">
        <v>1054204.26</v>
      </c>
      <c r="KD584" s="319">
        <v>292180.28000000003</v>
      </c>
      <c r="KE584" s="319">
        <v>1687193.14</v>
      </c>
      <c r="KF584" s="319">
        <v>185178.35</v>
      </c>
      <c r="KG584" s="319">
        <v>300809.44</v>
      </c>
      <c r="KH584" s="319">
        <v>159702.74</v>
      </c>
      <c r="KI584" s="319">
        <v>342944.48</v>
      </c>
      <c r="KJ584" s="319">
        <v>5547.69</v>
      </c>
      <c r="KK584" s="319">
        <v>208920.32000000001</v>
      </c>
      <c r="KL584" s="319">
        <v>1018449.76</v>
      </c>
      <c r="KM584" s="319">
        <v>0</v>
      </c>
      <c r="KN584" s="319">
        <v>796481.76</v>
      </c>
      <c r="KO584" s="319">
        <v>522521.58</v>
      </c>
      <c r="KP584" s="319">
        <v>3196811.99</v>
      </c>
      <c r="KQ584" s="319">
        <v>7385902.5199999996</v>
      </c>
      <c r="KR584" s="319">
        <v>2201321.9</v>
      </c>
      <c r="KS584" s="318">
        <v>181095.32</v>
      </c>
      <c r="KU584" s="312">
        <v>10</v>
      </c>
      <c r="KV584" s="312">
        <v>101</v>
      </c>
      <c r="KY584" s="312">
        <v>9101</v>
      </c>
    </row>
    <row r="585" spans="1:311" x14ac:dyDescent="0.25">
      <c r="A585" s="317">
        <v>2023</v>
      </c>
      <c r="B585" s="316" t="s">
        <v>807</v>
      </c>
      <c r="C585" s="316" t="s">
        <v>842</v>
      </c>
      <c r="D585" s="316" t="s">
        <v>843</v>
      </c>
      <c r="E585" s="316" t="s">
        <v>780</v>
      </c>
      <c r="F585" s="315">
        <v>1000524.37</v>
      </c>
      <c r="G585" s="315">
        <v>184297.35</v>
      </c>
      <c r="H585" s="315">
        <v>2757371.94</v>
      </c>
      <c r="I585" s="315">
        <v>152611.29</v>
      </c>
      <c r="J585" s="315">
        <v>647683.25</v>
      </c>
      <c r="K585" s="315">
        <v>288731.59000000003</v>
      </c>
      <c r="L585" s="315">
        <v>45221.36</v>
      </c>
      <c r="M585" s="315">
        <v>2777028.03</v>
      </c>
      <c r="N585" s="315">
        <v>10137202.24</v>
      </c>
      <c r="O585" s="315">
        <v>1369980.08</v>
      </c>
      <c r="P585" s="315">
        <v>1676096.07</v>
      </c>
      <c r="Q585" s="315">
        <v>875382.86</v>
      </c>
      <c r="R585" s="315">
        <v>325566.3</v>
      </c>
      <c r="S585" s="315">
        <v>658216.42000000004</v>
      </c>
      <c r="T585" s="315">
        <v>384147.19</v>
      </c>
      <c r="U585" s="315">
        <v>5661916.75</v>
      </c>
      <c r="V585" s="315">
        <v>1819722.93</v>
      </c>
      <c r="W585" s="315">
        <v>527254.53</v>
      </c>
      <c r="X585" s="315">
        <v>14820.38</v>
      </c>
      <c r="Y585" s="315">
        <v>347683.8</v>
      </c>
      <c r="Z585" s="315">
        <v>472245.68</v>
      </c>
      <c r="AA585" s="315">
        <v>1374425.5</v>
      </c>
      <c r="AB585" s="315">
        <v>1880805.14</v>
      </c>
      <c r="AC585" s="315">
        <v>103721.37</v>
      </c>
      <c r="AD585" s="315">
        <v>121183.41</v>
      </c>
      <c r="AE585" s="315">
        <v>1402229.39</v>
      </c>
      <c r="AF585" s="315">
        <v>432894.4</v>
      </c>
      <c r="AG585" s="315">
        <v>345302.28</v>
      </c>
      <c r="AH585" s="315">
        <v>47072.2</v>
      </c>
      <c r="AI585" s="315">
        <v>883663.42</v>
      </c>
      <c r="AJ585" s="315">
        <v>1610753.02</v>
      </c>
      <c r="AK585" s="315">
        <v>0</v>
      </c>
      <c r="AL585" s="315">
        <v>1768169.78</v>
      </c>
      <c r="AM585" s="315">
        <v>766911.65</v>
      </c>
      <c r="AN585" s="315">
        <v>1004872.59</v>
      </c>
      <c r="AO585" s="315">
        <v>1760114.14</v>
      </c>
      <c r="AP585" s="315">
        <v>2681393.98</v>
      </c>
      <c r="AQ585" s="315">
        <v>1384.92</v>
      </c>
      <c r="AR585" s="315">
        <v>71633.039999999994</v>
      </c>
      <c r="AS585" s="315">
        <v>395239.14</v>
      </c>
      <c r="AT585" s="315">
        <v>1909856.52</v>
      </c>
      <c r="AU585" s="315">
        <v>336993.53</v>
      </c>
      <c r="AV585" s="315">
        <v>1091641.02</v>
      </c>
      <c r="AW585" s="315">
        <v>356713.29</v>
      </c>
      <c r="AX585" s="315">
        <v>855030.02</v>
      </c>
      <c r="AY585" s="315">
        <v>253549.67</v>
      </c>
      <c r="AZ585" s="315">
        <v>547606.93999999994</v>
      </c>
      <c r="BA585" s="315">
        <v>260385.99</v>
      </c>
      <c r="BB585" s="315">
        <v>3203480.66</v>
      </c>
      <c r="BC585" s="315">
        <v>4673379.3499999996</v>
      </c>
      <c r="BD585" s="315">
        <v>1200985.6499999999</v>
      </c>
      <c r="BE585" s="315">
        <v>1146583.54</v>
      </c>
      <c r="BF585" s="315">
        <v>623794.55000000005</v>
      </c>
      <c r="BG585" s="315">
        <v>28129.88</v>
      </c>
      <c r="BH585" s="315">
        <v>7689.78</v>
      </c>
      <c r="BI585" s="315">
        <v>6015797.2400000002</v>
      </c>
      <c r="BJ585" s="315">
        <v>74736.929999999993</v>
      </c>
      <c r="BK585" s="315">
        <v>1924412.31</v>
      </c>
      <c r="BL585" s="315">
        <v>89043.55</v>
      </c>
      <c r="BM585" s="315">
        <v>85593.35</v>
      </c>
      <c r="BN585" s="315">
        <v>8726974.3800000008</v>
      </c>
      <c r="BO585" s="315">
        <v>1269177.68</v>
      </c>
      <c r="BP585" s="315">
        <v>507330.81</v>
      </c>
      <c r="BQ585" s="315">
        <v>547911.54</v>
      </c>
      <c r="BR585" s="315">
        <v>163305.54</v>
      </c>
      <c r="BS585" s="315">
        <v>1440287.02</v>
      </c>
      <c r="BT585" s="315">
        <v>684562.42</v>
      </c>
      <c r="BU585" s="315">
        <v>293536.15000000002</v>
      </c>
      <c r="BV585" s="315">
        <v>1676939.4</v>
      </c>
      <c r="BW585" s="315">
        <v>1596615.26</v>
      </c>
      <c r="BX585" s="315">
        <v>967273.21</v>
      </c>
      <c r="BY585" s="315">
        <v>505868.91</v>
      </c>
      <c r="BZ585" s="315">
        <v>180531.25</v>
      </c>
      <c r="CA585" s="315">
        <v>1115447.55</v>
      </c>
      <c r="CB585" s="315">
        <v>1051319.3400000001</v>
      </c>
      <c r="CC585" s="315">
        <v>3921151.22</v>
      </c>
      <c r="CD585" s="315">
        <v>995217.26</v>
      </c>
      <c r="CE585" s="315">
        <v>0</v>
      </c>
      <c r="CF585" s="315">
        <v>2633377.29</v>
      </c>
      <c r="CG585" s="315">
        <v>3542773.98</v>
      </c>
      <c r="CH585" s="315">
        <v>203579.56</v>
      </c>
      <c r="CI585" s="315">
        <v>3280769.1</v>
      </c>
      <c r="CJ585" s="315">
        <v>133238.65</v>
      </c>
      <c r="CK585" s="315">
        <v>1372749.23</v>
      </c>
      <c r="CL585" s="315">
        <v>859556.66</v>
      </c>
      <c r="CM585" s="315">
        <v>476460.24</v>
      </c>
      <c r="CN585" s="315">
        <v>2961035.16</v>
      </c>
      <c r="CO585" s="315">
        <v>2284670.08</v>
      </c>
      <c r="CP585" s="315">
        <v>104006.7</v>
      </c>
      <c r="CQ585" s="315">
        <v>57979.05</v>
      </c>
      <c r="CR585" s="315">
        <v>252433.01</v>
      </c>
      <c r="CS585" s="315">
        <v>1303128.67</v>
      </c>
      <c r="CT585" s="315">
        <v>4698074.08</v>
      </c>
      <c r="CU585" s="315">
        <v>9032.83</v>
      </c>
      <c r="CV585" s="315">
        <v>218218.71</v>
      </c>
      <c r="CW585" s="315">
        <v>453227.96</v>
      </c>
      <c r="CX585" s="315">
        <v>1263560.6299999999</v>
      </c>
      <c r="CY585" s="315">
        <v>8831.51</v>
      </c>
      <c r="CZ585" s="315">
        <v>2338499.37</v>
      </c>
      <c r="DA585" s="315">
        <v>2077004.61</v>
      </c>
      <c r="DB585" s="315">
        <v>1523634.09</v>
      </c>
      <c r="DC585" s="315">
        <v>676347.46</v>
      </c>
      <c r="DD585" s="315">
        <v>373221.97</v>
      </c>
      <c r="DE585" s="315">
        <v>7943002.21</v>
      </c>
      <c r="DF585" s="315">
        <v>4054.68</v>
      </c>
      <c r="DG585" s="315">
        <v>0</v>
      </c>
      <c r="DH585" s="315">
        <v>336240.6</v>
      </c>
      <c r="DI585" s="315">
        <v>158540.38</v>
      </c>
      <c r="DJ585" s="315">
        <v>2572379.8199999998</v>
      </c>
      <c r="DK585" s="315">
        <v>6976977.7999999998</v>
      </c>
      <c r="DL585" s="315">
        <v>403238.81</v>
      </c>
      <c r="DM585" s="315">
        <v>2184981.83</v>
      </c>
      <c r="DN585" s="315">
        <v>108072.09</v>
      </c>
      <c r="DO585" s="315">
        <v>774333.13</v>
      </c>
      <c r="DP585" s="315">
        <v>282421.86</v>
      </c>
      <c r="DQ585" s="315">
        <v>710584.13</v>
      </c>
      <c r="DR585" s="315">
        <v>164268.70000000001</v>
      </c>
      <c r="DS585" s="315">
        <v>2867541.32</v>
      </c>
      <c r="DT585" s="315">
        <v>194552.42</v>
      </c>
      <c r="DU585" s="315">
        <v>2548705.4300000002</v>
      </c>
      <c r="DV585" s="315">
        <v>287166.86</v>
      </c>
      <c r="DW585" s="315">
        <v>1190233.03</v>
      </c>
      <c r="DX585" s="315">
        <v>1947736.69</v>
      </c>
      <c r="DY585" s="315">
        <v>1068506.1499999999</v>
      </c>
      <c r="DZ585" s="315">
        <v>67036.460000000006</v>
      </c>
      <c r="EA585" s="315">
        <v>69122.83</v>
      </c>
      <c r="EB585" s="315">
        <v>1702945.38</v>
      </c>
      <c r="EC585" s="315">
        <v>1219588.8500000001</v>
      </c>
      <c r="ED585" s="315">
        <v>1592080.12</v>
      </c>
      <c r="EE585" s="315">
        <v>862315.11</v>
      </c>
      <c r="EF585" s="315">
        <v>592316.21</v>
      </c>
      <c r="EG585" s="315">
        <v>700519.07</v>
      </c>
      <c r="EH585" s="315">
        <v>1282984.8</v>
      </c>
      <c r="EI585" s="315">
        <v>32601.49</v>
      </c>
      <c r="EJ585" s="315">
        <v>3852902.11</v>
      </c>
      <c r="EK585" s="315">
        <v>201242.87</v>
      </c>
      <c r="EL585" s="315">
        <v>328184.21000000002</v>
      </c>
      <c r="EM585" s="315">
        <v>716043.55</v>
      </c>
      <c r="EN585" s="315">
        <v>800045.62</v>
      </c>
      <c r="EO585" s="315">
        <v>1462626.32</v>
      </c>
      <c r="EP585" s="315">
        <v>3192592.55</v>
      </c>
      <c r="EQ585" s="315">
        <v>176848.93</v>
      </c>
      <c r="ER585" s="315">
        <v>707047</v>
      </c>
      <c r="ES585" s="315">
        <v>98967.69</v>
      </c>
      <c r="ET585" s="315">
        <v>3350738.74</v>
      </c>
      <c r="EU585" s="315">
        <v>354230.64</v>
      </c>
      <c r="EV585" s="315">
        <v>623101.35</v>
      </c>
      <c r="EW585" s="315">
        <v>27536.959999999999</v>
      </c>
      <c r="EX585" s="315">
        <v>1075637.8</v>
      </c>
      <c r="EY585" s="315">
        <v>2014634.28</v>
      </c>
      <c r="EZ585" s="315">
        <v>2598520.21</v>
      </c>
      <c r="FA585" s="315">
        <v>2587034.08</v>
      </c>
      <c r="FB585" s="315">
        <v>3881140.72</v>
      </c>
      <c r="FC585" s="315">
        <v>1472648.1</v>
      </c>
      <c r="FD585" s="315">
        <v>1152199.55</v>
      </c>
      <c r="FE585" s="315">
        <v>3353286.19</v>
      </c>
      <c r="FF585" s="315">
        <v>3004685.05</v>
      </c>
      <c r="FG585" s="315">
        <v>696461.17</v>
      </c>
      <c r="FH585" s="315">
        <v>2520087.08</v>
      </c>
      <c r="FI585" s="315">
        <v>1308323.8999999999</v>
      </c>
      <c r="FJ585" s="315">
        <v>3572462.6</v>
      </c>
      <c r="FK585" s="315">
        <v>240797.48</v>
      </c>
      <c r="FL585" s="315">
        <v>331991.18</v>
      </c>
      <c r="FM585" s="315">
        <v>3138352.54</v>
      </c>
      <c r="FN585" s="315">
        <v>646721.17000000004</v>
      </c>
      <c r="FO585" s="315">
        <v>17273.2</v>
      </c>
      <c r="FP585" s="315">
        <v>82798.759999999995</v>
      </c>
      <c r="FQ585" s="315">
        <v>1798829.9</v>
      </c>
      <c r="FR585" s="315">
        <v>18946332.600000001</v>
      </c>
      <c r="FS585" s="315">
        <v>437112.8</v>
      </c>
      <c r="FT585" s="315">
        <v>133823.10999999999</v>
      </c>
      <c r="FU585" s="315">
        <v>128726.22</v>
      </c>
      <c r="FV585" s="315">
        <v>25633.84</v>
      </c>
      <c r="FW585" s="315">
        <v>212633.25</v>
      </c>
      <c r="FX585" s="315">
        <v>9405.8799999999992</v>
      </c>
      <c r="FY585" s="315">
        <v>1998940.83</v>
      </c>
      <c r="FZ585" s="315">
        <v>84224.53</v>
      </c>
      <c r="GA585" s="315">
        <v>169358.93</v>
      </c>
      <c r="GB585" s="315">
        <v>857421.5</v>
      </c>
      <c r="GC585" s="315">
        <v>580559.59</v>
      </c>
      <c r="GD585" s="315">
        <v>1317174.3</v>
      </c>
      <c r="GE585" s="315">
        <v>2246648.8199999998</v>
      </c>
      <c r="GF585" s="315">
        <v>1602591.08</v>
      </c>
      <c r="GG585" s="315">
        <v>1017967.85</v>
      </c>
      <c r="GH585" s="315">
        <v>693365.73</v>
      </c>
      <c r="GI585" s="315">
        <v>868924.21</v>
      </c>
      <c r="GJ585" s="315">
        <v>8676.42</v>
      </c>
      <c r="GK585" s="315">
        <v>1569927.57</v>
      </c>
      <c r="GL585" s="315">
        <v>3514097.54</v>
      </c>
      <c r="GM585" s="315">
        <v>1945024.69</v>
      </c>
      <c r="GN585" s="315">
        <v>2781181.89</v>
      </c>
      <c r="GO585" s="315">
        <v>6345947.4699999997</v>
      </c>
      <c r="GP585" s="315">
        <v>7112.79</v>
      </c>
      <c r="GQ585" s="315">
        <v>10930.01</v>
      </c>
      <c r="GR585" s="315">
        <v>3416846.4</v>
      </c>
      <c r="GS585" s="315">
        <v>9949709.1600000001</v>
      </c>
      <c r="GT585" s="315">
        <v>669806.11</v>
      </c>
      <c r="GU585" s="315">
        <v>1046669.65</v>
      </c>
      <c r="GV585" s="315">
        <v>88273.46</v>
      </c>
      <c r="GW585" s="315">
        <v>508362.61</v>
      </c>
      <c r="GX585" s="315">
        <v>12172.28</v>
      </c>
      <c r="GY585" s="315">
        <v>172096.15</v>
      </c>
      <c r="GZ585" s="315">
        <v>3260573.31</v>
      </c>
      <c r="HA585" s="315">
        <v>886295.32</v>
      </c>
      <c r="HB585" s="315">
        <v>1161444.56</v>
      </c>
      <c r="HC585" s="315">
        <v>3050644.73</v>
      </c>
      <c r="HD585" s="315">
        <v>175348.11</v>
      </c>
      <c r="HE585" s="315">
        <v>266817.53999999998</v>
      </c>
      <c r="HF585" s="315">
        <v>76612.95</v>
      </c>
      <c r="HG585" s="315">
        <v>4629706.2699999996</v>
      </c>
      <c r="HH585" s="315">
        <v>3437748.03</v>
      </c>
      <c r="HI585" s="315">
        <v>2135466.71</v>
      </c>
      <c r="HJ585" s="315">
        <v>628729.52</v>
      </c>
      <c r="HK585" s="315">
        <v>433046.9</v>
      </c>
      <c r="HL585" s="315">
        <v>227721.96</v>
      </c>
      <c r="HM585" s="315">
        <v>337381.17</v>
      </c>
      <c r="HN585" s="315">
        <v>503454.09</v>
      </c>
      <c r="HO585" s="315">
        <v>43385.919999999998</v>
      </c>
      <c r="HP585" s="315">
        <v>29484.26</v>
      </c>
      <c r="HQ585" s="315">
        <v>2610.67</v>
      </c>
      <c r="HR585" s="315">
        <v>32212.14</v>
      </c>
      <c r="HS585" s="315">
        <v>38480.870000000003</v>
      </c>
      <c r="HT585" s="315">
        <v>4025698.54</v>
      </c>
      <c r="HU585" s="315">
        <v>931661.6</v>
      </c>
      <c r="HV585" s="315">
        <v>393431.35</v>
      </c>
      <c r="HW585" s="315">
        <v>26911047.989999998</v>
      </c>
      <c r="HX585" s="315">
        <v>864620.04</v>
      </c>
      <c r="HY585" s="315">
        <v>13732151.43</v>
      </c>
      <c r="HZ585" s="315">
        <v>1048434.39</v>
      </c>
      <c r="IA585" s="315">
        <v>766730.77</v>
      </c>
      <c r="IB585" s="315">
        <v>1078149.67</v>
      </c>
      <c r="IC585" s="315">
        <v>2862257.91</v>
      </c>
      <c r="ID585" s="315">
        <v>178255.51</v>
      </c>
      <c r="IE585" s="315">
        <v>7228350.6200000001</v>
      </c>
      <c r="IF585" s="315">
        <v>0</v>
      </c>
      <c r="IG585" s="315">
        <v>897736.2</v>
      </c>
      <c r="IH585" s="315">
        <v>219.45</v>
      </c>
      <c r="II585" s="315">
        <v>236128.87</v>
      </c>
      <c r="IJ585" s="315">
        <v>459896.16</v>
      </c>
      <c r="IK585" s="315">
        <v>142520.38</v>
      </c>
      <c r="IL585" s="315">
        <v>1900.4</v>
      </c>
      <c r="IM585" s="315">
        <v>163428.49</v>
      </c>
      <c r="IN585" s="315">
        <v>831516.55</v>
      </c>
      <c r="IO585" s="315">
        <v>138148.03</v>
      </c>
      <c r="IP585" s="315">
        <v>496248.08</v>
      </c>
      <c r="IQ585" s="315">
        <v>7379.04</v>
      </c>
      <c r="IR585" s="315">
        <v>1010952.69</v>
      </c>
      <c r="IS585" s="315">
        <v>276899.09000000003</v>
      </c>
      <c r="IT585" s="315">
        <v>369474.27</v>
      </c>
      <c r="IU585" s="315">
        <v>505856.84</v>
      </c>
      <c r="IV585" s="315">
        <v>1459395</v>
      </c>
      <c r="IW585" s="315">
        <v>17984.3</v>
      </c>
      <c r="IX585" s="315">
        <v>0</v>
      </c>
      <c r="IY585" s="315">
        <v>582011.4</v>
      </c>
      <c r="IZ585" s="315">
        <v>22199.39</v>
      </c>
      <c r="JA585" s="315">
        <v>546904.85</v>
      </c>
      <c r="JB585" s="315">
        <v>385117.53</v>
      </c>
      <c r="JC585" s="315">
        <v>626067.53</v>
      </c>
      <c r="JD585" s="315">
        <v>544358.62</v>
      </c>
      <c r="JE585" s="315">
        <v>549014.34</v>
      </c>
      <c r="JF585" s="315">
        <v>5853086.8799999999</v>
      </c>
      <c r="JG585" s="315">
        <v>402569.72</v>
      </c>
      <c r="JH585" s="315">
        <v>90882.49</v>
      </c>
      <c r="JI585" s="315">
        <v>3049344.52</v>
      </c>
      <c r="JJ585" s="315">
        <v>1170376.25</v>
      </c>
      <c r="JK585" s="315">
        <v>404808.84</v>
      </c>
      <c r="JL585" s="315">
        <v>818956.39</v>
      </c>
      <c r="JM585" s="315">
        <v>524485.71</v>
      </c>
      <c r="JN585" s="315">
        <v>2934.45</v>
      </c>
      <c r="JO585" s="315">
        <v>3497729.74</v>
      </c>
      <c r="JP585" s="315">
        <v>597.02</v>
      </c>
      <c r="JQ585" s="315">
        <v>756104.57</v>
      </c>
      <c r="JR585" s="315">
        <v>0</v>
      </c>
      <c r="JS585" s="315">
        <v>471264.6</v>
      </c>
      <c r="JT585" s="315">
        <v>531348.68000000005</v>
      </c>
      <c r="JU585" s="315">
        <v>2203672.52</v>
      </c>
      <c r="JV585" s="315">
        <v>7161034.2400000002</v>
      </c>
      <c r="JW585" s="315">
        <v>136401.54</v>
      </c>
      <c r="JX585" s="315">
        <v>1237021.55</v>
      </c>
      <c r="JY585" s="315">
        <v>18191.150000000001</v>
      </c>
      <c r="JZ585" s="315">
        <v>707654.05</v>
      </c>
      <c r="KA585" s="315">
        <v>589543.31000000006</v>
      </c>
      <c r="KB585" s="315">
        <v>1420719.97</v>
      </c>
      <c r="KC585" s="315">
        <v>543777.67000000004</v>
      </c>
      <c r="KD585" s="315">
        <v>193466.44</v>
      </c>
      <c r="KE585" s="315">
        <v>552020.78</v>
      </c>
      <c r="KF585" s="315">
        <v>369669.09</v>
      </c>
      <c r="KG585" s="315">
        <v>934280.62</v>
      </c>
      <c r="KH585" s="315">
        <v>117468.48</v>
      </c>
      <c r="KI585" s="315">
        <v>3693689.61</v>
      </c>
      <c r="KJ585" s="315">
        <v>141297.72</v>
      </c>
      <c r="KK585" s="315">
        <v>61028.91</v>
      </c>
      <c r="KL585" s="315">
        <v>918599.55</v>
      </c>
      <c r="KM585" s="315">
        <v>1455898.48</v>
      </c>
      <c r="KN585" s="315">
        <v>479830.63</v>
      </c>
      <c r="KO585" s="315">
        <v>7033371</v>
      </c>
      <c r="KP585" s="315">
        <v>319070.43</v>
      </c>
      <c r="KQ585" s="315">
        <v>23263768.690000001</v>
      </c>
      <c r="KR585" s="315">
        <v>966982.27</v>
      </c>
      <c r="KS585" s="314">
        <v>292765.53999999998</v>
      </c>
      <c r="KU585" s="312">
        <v>10</v>
      </c>
      <c r="KV585" s="312">
        <v>102</v>
      </c>
      <c r="KY585" s="312">
        <v>9102</v>
      </c>
    </row>
    <row r="586" spans="1:311" x14ac:dyDescent="0.25">
      <c r="A586" s="321">
        <v>2023</v>
      </c>
      <c r="B586" s="320" t="s">
        <v>807</v>
      </c>
      <c r="C586" s="320" t="s">
        <v>842</v>
      </c>
      <c r="D586" s="320" t="s">
        <v>321</v>
      </c>
      <c r="E586" s="320" t="s">
        <v>780</v>
      </c>
      <c r="F586" s="319">
        <v>2930220.33</v>
      </c>
      <c r="G586" s="319">
        <v>678404.57</v>
      </c>
      <c r="H586" s="319">
        <v>6938309.2999999998</v>
      </c>
      <c r="I586" s="319">
        <v>1116603.8400000001</v>
      </c>
      <c r="J586" s="319">
        <v>700750.6</v>
      </c>
      <c r="K586" s="319">
        <v>1007910.31</v>
      </c>
      <c r="L586" s="319">
        <v>509808.02</v>
      </c>
      <c r="M586" s="319">
        <v>3091255.81</v>
      </c>
      <c r="N586" s="319">
        <v>13484769.75</v>
      </c>
      <c r="O586" s="319">
        <v>1860989.41</v>
      </c>
      <c r="P586" s="319">
        <v>1797495.45</v>
      </c>
      <c r="Q586" s="319">
        <v>1057047.04</v>
      </c>
      <c r="R586" s="319">
        <v>670865.55000000005</v>
      </c>
      <c r="S586" s="319">
        <v>762428.23</v>
      </c>
      <c r="T586" s="319">
        <v>1300028.19</v>
      </c>
      <c r="U586" s="319">
        <v>6902460.0199999996</v>
      </c>
      <c r="V586" s="319">
        <v>2249512.19</v>
      </c>
      <c r="W586" s="319">
        <v>885017.89</v>
      </c>
      <c r="X586" s="319">
        <v>821681.76</v>
      </c>
      <c r="Y586" s="319">
        <v>883719.45</v>
      </c>
      <c r="Z586" s="319">
        <v>628453.76</v>
      </c>
      <c r="AA586" s="319">
        <v>5316696.91</v>
      </c>
      <c r="AB586" s="319">
        <v>2935172.22</v>
      </c>
      <c r="AC586" s="319">
        <v>602468.49</v>
      </c>
      <c r="AD586" s="319">
        <v>685574.01</v>
      </c>
      <c r="AE586" s="319">
        <v>1531320.86</v>
      </c>
      <c r="AF586" s="319">
        <v>1442355.71</v>
      </c>
      <c r="AG586" s="319">
        <v>595198.59</v>
      </c>
      <c r="AH586" s="319">
        <v>1101689.94</v>
      </c>
      <c r="AI586" s="319">
        <v>1041175.84</v>
      </c>
      <c r="AJ586" s="319">
        <v>1817840.97</v>
      </c>
      <c r="AK586" s="319">
        <v>343979.27</v>
      </c>
      <c r="AL586" s="319">
        <v>6331912.1399999997</v>
      </c>
      <c r="AM586" s="319">
        <v>1107398.1200000001</v>
      </c>
      <c r="AN586" s="319">
        <v>1013817.87</v>
      </c>
      <c r="AO586" s="319">
        <v>2035813.21</v>
      </c>
      <c r="AP586" s="319">
        <v>3498389.8</v>
      </c>
      <c r="AQ586" s="319">
        <v>73855.399999999994</v>
      </c>
      <c r="AR586" s="319">
        <v>299823.26</v>
      </c>
      <c r="AS586" s="319">
        <v>1219267.3799999999</v>
      </c>
      <c r="AT586" s="319">
        <v>2350872.48</v>
      </c>
      <c r="AU586" s="319">
        <v>594610.63</v>
      </c>
      <c r="AV586" s="319">
        <v>1923126.26</v>
      </c>
      <c r="AW586" s="319">
        <v>6402858.8300000001</v>
      </c>
      <c r="AX586" s="319">
        <v>1169024.06</v>
      </c>
      <c r="AY586" s="319">
        <v>280126.90000000002</v>
      </c>
      <c r="AZ586" s="319">
        <v>614958.66</v>
      </c>
      <c r="BA586" s="319">
        <v>260483.79</v>
      </c>
      <c r="BB586" s="319">
        <v>3714460.71</v>
      </c>
      <c r="BC586" s="319">
        <v>5394037.29</v>
      </c>
      <c r="BD586" s="319">
        <v>2487330.17</v>
      </c>
      <c r="BE586" s="319">
        <v>1511974.85</v>
      </c>
      <c r="BF586" s="319">
        <v>1895671.69</v>
      </c>
      <c r="BG586" s="319">
        <v>28690.58</v>
      </c>
      <c r="BH586" s="319">
        <v>103390.42</v>
      </c>
      <c r="BI586" s="319">
        <v>11119667.66</v>
      </c>
      <c r="BJ586" s="319">
        <v>74961.88</v>
      </c>
      <c r="BK586" s="319">
        <v>1953511.87</v>
      </c>
      <c r="BL586" s="319">
        <v>89177.600000000006</v>
      </c>
      <c r="BM586" s="319">
        <v>424660.52</v>
      </c>
      <c r="BN586" s="319">
        <v>8968894.1699999999</v>
      </c>
      <c r="BO586" s="319">
        <v>4864895.04</v>
      </c>
      <c r="BP586" s="319">
        <v>623324.13</v>
      </c>
      <c r="BQ586" s="319">
        <v>550023.54</v>
      </c>
      <c r="BR586" s="319">
        <v>554169.91</v>
      </c>
      <c r="BS586" s="319">
        <v>2086718.53</v>
      </c>
      <c r="BT586" s="319">
        <v>1316110.99</v>
      </c>
      <c r="BU586" s="319">
        <v>615038.01</v>
      </c>
      <c r="BV586" s="319">
        <v>2238086.4700000002</v>
      </c>
      <c r="BW586" s="319">
        <v>1918719.38</v>
      </c>
      <c r="BX586" s="319">
        <v>1470261.74</v>
      </c>
      <c r="BY586" s="319">
        <v>540917.61</v>
      </c>
      <c r="BZ586" s="319">
        <v>502586.98</v>
      </c>
      <c r="CA586" s="319">
        <v>2272020.88</v>
      </c>
      <c r="CB586" s="319">
        <v>1326058.53</v>
      </c>
      <c r="CC586" s="319">
        <v>4407263.51</v>
      </c>
      <c r="CD586" s="319">
        <v>1315876.96</v>
      </c>
      <c r="CE586" s="319">
        <v>2498050.5299999998</v>
      </c>
      <c r="CF586" s="319">
        <v>3140062.49</v>
      </c>
      <c r="CG586" s="319">
        <v>3735126.59</v>
      </c>
      <c r="CH586" s="319">
        <v>2411927.54</v>
      </c>
      <c r="CI586" s="319">
        <v>4857714.87</v>
      </c>
      <c r="CJ586" s="319">
        <v>544915.75</v>
      </c>
      <c r="CK586" s="319">
        <v>1758143.4</v>
      </c>
      <c r="CL586" s="319">
        <v>1859284.07</v>
      </c>
      <c r="CM586" s="319">
        <v>975753.29</v>
      </c>
      <c r="CN586" s="319">
        <v>3978069.71</v>
      </c>
      <c r="CO586" s="319">
        <v>2996477.26</v>
      </c>
      <c r="CP586" s="319">
        <v>421734.49</v>
      </c>
      <c r="CQ586" s="319">
        <v>2155905.62</v>
      </c>
      <c r="CR586" s="319">
        <v>647456.30000000005</v>
      </c>
      <c r="CS586" s="319">
        <v>2027295.76</v>
      </c>
      <c r="CT586" s="319">
        <v>5618252.6200000001</v>
      </c>
      <c r="CU586" s="319">
        <v>141364.64000000001</v>
      </c>
      <c r="CV586" s="319">
        <v>266241.95</v>
      </c>
      <c r="CW586" s="319">
        <v>576462.24</v>
      </c>
      <c r="CX586" s="319">
        <v>1356163.3</v>
      </c>
      <c r="CY586" s="319">
        <v>362252.88</v>
      </c>
      <c r="CZ586" s="319">
        <v>3110293.52</v>
      </c>
      <c r="DA586" s="319">
        <v>3737367.31</v>
      </c>
      <c r="DB586" s="319">
        <v>1676799.16</v>
      </c>
      <c r="DC586" s="319">
        <v>1788225.24</v>
      </c>
      <c r="DD586" s="319">
        <v>2464938.9300000002</v>
      </c>
      <c r="DE586" s="319">
        <v>8519604.9700000007</v>
      </c>
      <c r="DF586" s="319">
        <v>58216.84</v>
      </c>
      <c r="DG586" s="319">
        <v>526404.80000000005</v>
      </c>
      <c r="DH586" s="319">
        <v>889004.85</v>
      </c>
      <c r="DI586" s="319">
        <v>224409.78</v>
      </c>
      <c r="DJ586" s="319">
        <v>5079158.37</v>
      </c>
      <c r="DK586" s="319">
        <v>7455757.4100000001</v>
      </c>
      <c r="DL586" s="319">
        <v>559861.12</v>
      </c>
      <c r="DM586" s="319">
        <v>3315946.27</v>
      </c>
      <c r="DN586" s="319">
        <v>580660.38</v>
      </c>
      <c r="DO586" s="319">
        <v>2014373.08</v>
      </c>
      <c r="DP586" s="319">
        <v>763010.44</v>
      </c>
      <c r="DQ586" s="319">
        <v>787281.8</v>
      </c>
      <c r="DR586" s="319">
        <v>672546.35</v>
      </c>
      <c r="DS586" s="319">
        <v>2897106.52</v>
      </c>
      <c r="DT586" s="319">
        <v>645166.72</v>
      </c>
      <c r="DU586" s="319">
        <v>6194335.7000000002</v>
      </c>
      <c r="DV586" s="319">
        <v>471364.01</v>
      </c>
      <c r="DW586" s="319">
        <v>2476071.44</v>
      </c>
      <c r="DX586" s="319">
        <v>3243156.25</v>
      </c>
      <c r="DY586" s="319">
        <v>4194850.34</v>
      </c>
      <c r="DZ586" s="319">
        <v>421658.3</v>
      </c>
      <c r="EA586" s="319">
        <v>5067289.7</v>
      </c>
      <c r="EB586" s="319">
        <v>2282627.3199999998</v>
      </c>
      <c r="EC586" s="319">
        <v>1916315.72</v>
      </c>
      <c r="ED586" s="319">
        <v>1767597.17</v>
      </c>
      <c r="EE586" s="319">
        <v>1756215.01</v>
      </c>
      <c r="EF586" s="319">
        <v>671911.3</v>
      </c>
      <c r="EG586" s="319">
        <v>2243531.14</v>
      </c>
      <c r="EH586" s="319">
        <v>2987852.08</v>
      </c>
      <c r="EI586" s="319">
        <v>3230997.57</v>
      </c>
      <c r="EJ586" s="319">
        <v>4201982.57</v>
      </c>
      <c r="EK586" s="319">
        <v>845329.17</v>
      </c>
      <c r="EL586" s="319">
        <v>407965.49</v>
      </c>
      <c r="EM586" s="319">
        <v>769122.66</v>
      </c>
      <c r="EN586" s="319">
        <v>1608694.51</v>
      </c>
      <c r="EO586" s="319">
        <v>3169554.48</v>
      </c>
      <c r="EP586" s="319">
        <v>3269479.19</v>
      </c>
      <c r="EQ586" s="319">
        <v>502465.3</v>
      </c>
      <c r="ER586" s="319">
        <v>1019080.84</v>
      </c>
      <c r="ES586" s="319">
        <v>284568.5</v>
      </c>
      <c r="ET586" s="319">
        <v>4582583.8600000003</v>
      </c>
      <c r="EU586" s="319">
        <v>1206027.55</v>
      </c>
      <c r="EV586" s="319">
        <v>626875.5</v>
      </c>
      <c r="EW586" s="319">
        <v>885105.83</v>
      </c>
      <c r="EX586" s="319">
        <v>1133283.75</v>
      </c>
      <c r="EY586" s="319">
        <v>3943827.24</v>
      </c>
      <c r="EZ586" s="319">
        <v>3892999.04</v>
      </c>
      <c r="FA586" s="319">
        <v>3233247.2</v>
      </c>
      <c r="FB586" s="319">
        <v>4984688.13</v>
      </c>
      <c r="FC586" s="319">
        <v>15679768.24</v>
      </c>
      <c r="FD586" s="319">
        <v>1387366.24</v>
      </c>
      <c r="FE586" s="319">
        <v>4182800.4</v>
      </c>
      <c r="FF586" s="319">
        <v>5657583.0199999996</v>
      </c>
      <c r="FG586" s="319">
        <v>1092068.8400000001</v>
      </c>
      <c r="FH586" s="319">
        <v>2756062.58</v>
      </c>
      <c r="FI586" s="319">
        <v>1588493.41</v>
      </c>
      <c r="FJ586" s="319">
        <v>9731288.4900000002</v>
      </c>
      <c r="FK586" s="319">
        <v>634720.22</v>
      </c>
      <c r="FL586" s="319">
        <v>333050.18</v>
      </c>
      <c r="FM586" s="319">
        <v>5929398.7400000002</v>
      </c>
      <c r="FN586" s="319">
        <v>716184.28</v>
      </c>
      <c r="FO586" s="319">
        <v>1614330.32</v>
      </c>
      <c r="FP586" s="319">
        <v>251982.99</v>
      </c>
      <c r="FQ586" s="319">
        <v>4351068.1399999997</v>
      </c>
      <c r="FR586" s="319">
        <v>27412594.870000001</v>
      </c>
      <c r="FS586" s="319">
        <v>949706.03</v>
      </c>
      <c r="FT586" s="319">
        <v>209938.12</v>
      </c>
      <c r="FU586" s="319">
        <v>1039117.03</v>
      </c>
      <c r="FV586" s="319">
        <v>136621.28</v>
      </c>
      <c r="FW586" s="319">
        <v>212633.25</v>
      </c>
      <c r="FX586" s="319">
        <v>989177.29</v>
      </c>
      <c r="FY586" s="319">
        <v>5208746.46</v>
      </c>
      <c r="FZ586" s="319">
        <v>235499.21</v>
      </c>
      <c r="GA586" s="319">
        <v>368218.19</v>
      </c>
      <c r="GB586" s="319">
        <v>1177291.57</v>
      </c>
      <c r="GC586" s="319">
        <v>652158.38</v>
      </c>
      <c r="GD586" s="319">
        <v>1325536.3799999999</v>
      </c>
      <c r="GE586" s="319">
        <v>2940737.69</v>
      </c>
      <c r="GF586" s="319">
        <v>2079978.28</v>
      </c>
      <c r="GG586" s="319">
        <v>1052038.8600000001</v>
      </c>
      <c r="GH586" s="319">
        <v>1034203.07</v>
      </c>
      <c r="GI586" s="319">
        <v>1179022.19</v>
      </c>
      <c r="GJ586" s="319">
        <v>917586.1</v>
      </c>
      <c r="GK586" s="319">
        <v>2811746.24</v>
      </c>
      <c r="GL586" s="319">
        <v>4756390.17</v>
      </c>
      <c r="GM586" s="319">
        <v>10241501.470000001</v>
      </c>
      <c r="GN586" s="319">
        <v>3488657.1</v>
      </c>
      <c r="GO586" s="319">
        <v>6599488.6299999999</v>
      </c>
      <c r="GP586" s="319">
        <v>58825.42</v>
      </c>
      <c r="GQ586" s="319">
        <v>139002.26999999999</v>
      </c>
      <c r="GR586" s="319">
        <v>5618563.3700000001</v>
      </c>
      <c r="GS586" s="319">
        <v>21197787.079999998</v>
      </c>
      <c r="GT586" s="319">
        <v>671317.01</v>
      </c>
      <c r="GU586" s="319">
        <v>7831746.6100000003</v>
      </c>
      <c r="GV586" s="319">
        <v>403088.85</v>
      </c>
      <c r="GW586" s="319">
        <v>607292.77</v>
      </c>
      <c r="GX586" s="319">
        <v>984459.22</v>
      </c>
      <c r="GY586" s="319">
        <v>173840.78</v>
      </c>
      <c r="GZ586" s="319">
        <v>3949576.03</v>
      </c>
      <c r="HA586" s="319">
        <v>2530705.67</v>
      </c>
      <c r="HB586" s="319">
        <v>1476544.57</v>
      </c>
      <c r="HC586" s="319">
        <v>9385834.5500000007</v>
      </c>
      <c r="HD586" s="319">
        <v>573498.68999999994</v>
      </c>
      <c r="HE586" s="319">
        <v>572539.57999999996</v>
      </c>
      <c r="HF586" s="319">
        <v>362896.03</v>
      </c>
      <c r="HG586" s="319">
        <v>8375212.5899999999</v>
      </c>
      <c r="HH586" s="319">
        <v>5311631.4800000004</v>
      </c>
      <c r="HI586" s="319">
        <v>2734509.9</v>
      </c>
      <c r="HJ586" s="319">
        <v>1121961.6499999999</v>
      </c>
      <c r="HK586" s="319">
        <v>759030.44</v>
      </c>
      <c r="HL586" s="319">
        <v>331978.46000000002</v>
      </c>
      <c r="HM586" s="319">
        <v>1052291.98</v>
      </c>
      <c r="HN586" s="319">
        <v>820188.89</v>
      </c>
      <c r="HO586" s="319">
        <v>115000.62</v>
      </c>
      <c r="HP586" s="319">
        <v>76535.17</v>
      </c>
      <c r="HQ586" s="319">
        <v>85373.04</v>
      </c>
      <c r="HR586" s="319">
        <v>2087481.63</v>
      </c>
      <c r="HS586" s="319">
        <v>583351.73</v>
      </c>
      <c r="HT586" s="319">
        <v>5560473.2300000004</v>
      </c>
      <c r="HU586" s="319">
        <v>1799153.41</v>
      </c>
      <c r="HV586" s="319">
        <v>3712404.62</v>
      </c>
      <c r="HW586" s="319">
        <v>30191838.68</v>
      </c>
      <c r="HX586" s="319">
        <v>1132267.45</v>
      </c>
      <c r="HY586" s="319">
        <v>21659678.359999999</v>
      </c>
      <c r="HZ586" s="319">
        <v>2604708.7599999998</v>
      </c>
      <c r="IA586" s="319">
        <v>1115561.6100000001</v>
      </c>
      <c r="IB586" s="319">
        <v>2720981.2</v>
      </c>
      <c r="IC586" s="319">
        <v>32844630.079999998</v>
      </c>
      <c r="ID586" s="319">
        <v>318959.38</v>
      </c>
      <c r="IE586" s="319">
        <v>7698577.1699999999</v>
      </c>
      <c r="IF586" s="319">
        <v>670337.31999999995</v>
      </c>
      <c r="IG586" s="319">
        <v>1285794.96</v>
      </c>
      <c r="IH586" s="319">
        <v>295219.92</v>
      </c>
      <c r="II586" s="319">
        <v>371978.48</v>
      </c>
      <c r="IJ586" s="319">
        <v>1561696.55</v>
      </c>
      <c r="IK586" s="319">
        <v>144107.48000000001</v>
      </c>
      <c r="IL586" s="319">
        <v>62431.64</v>
      </c>
      <c r="IM586" s="319">
        <v>284075.59999999998</v>
      </c>
      <c r="IN586" s="319">
        <v>5017925.34</v>
      </c>
      <c r="IO586" s="319">
        <v>258945.38</v>
      </c>
      <c r="IP586" s="319">
        <v>1201481.45</v>
      </c>
      <c r="IQ586" s="319">
        <v>27471.29</v>
      </c>
      <c r="IR586" s="319">
        <v>6782471.1900000004</v>
      </c>
      <c r="IS586" s="319">
        <v>3123624.44</v>
      </c>
      <c r="IT586" s="319">
        <v>670178.43999999994</v>
      </c>
      <c r="IU586" s="319">
        <v>1071182.95</v>
      </c>
      <c r="IV586" s="319">
        <v>2244271.04</v>
      </c>
      <c r="IW586" s="319">
        <v>421063.67</v>
      </c>
      <c r="IX586" s="319">
        <v>173831.44</v>
      </c>
      <c r="IY586" s="319">
        <v>2004631.76</v>
      </c>
      <c r="IZ586" s="319">
        <v>1252412.78</v>
      </c>
      <c r="JA586" s="319">
        <v>756615.57</v>
      </c>
      <c r="JB586" s="319">
        <v>534143.68000000005</v>
      </c>
      <c r="JC586" s="319">
        <v>832388.88</v>
      </c>
      <c r="JD586" s="319">
        <v>618606.56999999995</v>
      </c>
      <c r="JE586" s="319">
        <v>647723.98</v>
      </c>
      <c r="JF586" s="319">
        <v>5854966.9800000004</v>
      </c>
      <c r="JG586" s="319">
        <v>482818.02</v>
      </c>
      <c r="JH586" s="319">
        <v>660758.65</v>
      </c>
      <c r="JI586" s="319">
        <v>4242178.6900000004</v>
      </c>
      <c r="JJ586" s="319">
        <v>4068975.29</v>
      </c>
      <c r="JK586" s="319">
        <v>510752.67</v>
      </c>
      <c r="JL586" s="319">
        <v>1158987.46</v>
      </c>
      <c r="JM586" s="319">
        <v>525505.71</v>
      </c>
      <c r="JN586" s="319">
        <v>84124.160000000003</v>
      </c>
      <c r="JO586" s="319">
        <v>3614657.94</v>
      </c>
      <c r="JP586" s="319">
        <v>298348.63</v>
      </c>
      <c r="JQ586" s="319">
        <v>1509245</v>
      </c>
      <c r="JR586" s="319">
        <v>338469.19</v>
      </c>
      <c r="JS586" s="319">
        <v>616850.31000000006</v>
      </c>
      <c r="JT586" s="319">
        <v>1187797.8899999999</v>
      </c>
      <c r="JU586" s="319">
        <v>2936662.15</v>
      </c>
      <c r="JV586" s="319">
        <v>8941455.6300000008</v>
      </c>
      <c r="JW586" s="319">
        <v>1092454.3400000001</v>
      </c>
      <c r="JX586" s="319">
        <v>2253140.46</v>
      </c>
      <c r="JY586" s="319">
        <v>63583.69</v>
      </c>
      <c r="JZ586" s="319">
        <v>808085.08</v>
      </c>
      <c r="KA586" s="319">
        <v>1437689.13</v>
      </c>
      <c r="KB586" s="319">
        <v>2200900.63</v>
      </c>
      <c r="KC586" s="319">
        <v>1599633.08</v>
      </c>
      <c r="KD586" s="319">
        <v>485646.72</v>
      </c>
      <c r="KE586" s="319">
        <v>2253962.12</v>
      </c>
      <c r="KF586" s="319">
        <v>558112.29</v>
      </c>
      <c r="KG586" s="319">
        <v>1238360.31</v>
      </c>
      <c r="KH586" s="319">
        <v>277760.82</v>
      </c>
      <c r="KI586" s="319">
        <v>4043503.04</v>
      </c>
      <c r="KJ586" s="319">
        <v>148963.31</v>
      </c>
      <c r="KK586" s="319">
        <v>270452.98</v>
      </c>
      <c r="KL586" s="319">
        <v>1938049.31</v>
      </c>
      <c r="KM586" s="319">
        <v>1455898.48</v>
      </c>
      <c r="KN586" s="319">
        <v>1289744.3899999999</v>
      </c>
      <c r="KO586" s="319">
        <v>7562094.8799999999</v>
      </c>
      <c r="KP586" s="319">
        <v>3517324.12</v>
      </c>
      <c r="KQ586" s="319">
        <v>30717619.789999999</v>
      </c>
      <c r="KR586" s="319">
        <v>3170494.52</v>
      </c>
      <c r="KS586" s="318">
        <v>483759.91</v>
      </c>
      <c r="KU586" s="338" t="s">
        <v>943</v>
      </c>
      <c r="KV586" s="312" t="s">
        <v>943</v>
      </c>
      <c r="KY586" s="312" t="s">
        <v>943</v>
      </c>
    </row>
    <row r="587" spans="1:311" x14ac:dyDescent="0.25">
      <c r="A587" s="317">
        <v>2023</v>
      </c>
      <c r="B587" s="316" t="s">
        <v>807</v>
      </c>
      <c r="C587" s="316" t="s">
        <v>836</v>
      </c>
      <c r="D587" s="316" t="s">
        <v>841</v>
      </c>
      <c r="E587" s="316" t="s">
        <v>780</v>
      </c>
      <c r="F587" s="315">
        <v>5868.2</v>
      </c>
      <c r="G587" s="315">
        <v>3901.05</v>
      </c>
      <c r="H587" s="315">
        <v>478066.02</v>
      </c>
      <c r="I587" s="315">
        <v>25366.6</v>
      </c>
      <c r="J587" s="315">
        <v>3053.5</v>
      </c>
      <c r="K587" s="315">
        <v>0</v>
      </c>
      <c r="L587" s="315">
        <v>0</v>
      </c>
      <c r="M587" s="315">
        <v>1017356.85</v>
      </c>
      <c r="N587" s="315">
        <v>3885539.7</v>
      </c>
      <c r="O587" s="315">
        <v>475749</v>
      </c>
      <c r="P587" s="315">
        <v>16438.060000000001</v>
      </c>
      <c r="Q587" s="315">
        <v>144850.93</v>
      </c>
      <c r="R587" s="315">
        <v>419683.52</v>
      </c>
      <c r="S587" s="315">
        <v>311939.27</v>
      </c>
      <c r="T587" s="315">
        <v>271924.32</v>
      </c>
      <c r="U587" s="315">
        <v>0</v>
      </c>
      <c r="V587" s="315">
        <v>1294090.8899999999</v>
      </c>
      <c r="W587" s="315">
        <v>139424.85</v>
      </c>
      <c r="X587" s="315">
        <v>743705.93</v>
      </c>
      <c r="Y587" s="315">
        <v>2522.1</v>
      </c>
      <c r="Z587" s="315">
        <v>11006.05</v>
      </c>
      <c r="AA587" s="315">
        <v>143198.5</v>
      </c>
      <c r="AB587" s="315">
        <v>23184.02</v>
      </c>
      <c r="AC587" s="315">
        <v>73470.100000000006</v>
      </c>
      <c r="AD587" s="315">
        <v>571718.75</v>
      </c>
      <c r="AE587" s="315">
        <v>197318.25</v>
      </c>
      <c r="AF587" s="315">
        <v>30774.67</v>
      </c>
      <c r="AG587" s="315">
        <v>0</v>
      </c>
      <c r="AH587" s="315">
        <v>111154.56</v>
      </c>
      <c r="AI587" s="315">
        <v>0</v>
      </c>
      <c r="AJ587" s="315">
        <v>288005.86</v>
      </c>
      <c r="AK587" s="315">
        <v>0</v>
      </c>
      <c r="AL587" s="315">
        <v>340589.6</v>
      </c>
      <c r="AM587" s="315">
        <v>178.5</v>
      </c>
      <c r="AN587" s="315">
        <v>31356.98</v>
      </c>
      <c r="AO587" s="315">
        <v>245522.3</v>
      </c>
      <c r="AP587" s="315">
        <v>198818.3</v>
      </c>
      <c r="AQ587" s="315">
        <v>58057.25</v>
      </c>
      <c r="AR587" s="315">
        <v>142579.5</v>
      </c>
      <c r="AS587" s="315">
        <v>129435.15</v>
      </c>
      <c r="AT587" s="315">
        <v>216155.16</v>
      </c>
      <c r="AU587" s="315">
        <v>305134.95</v>
      </c>
      <c r="AV587" s="315">
        <v>0</v>
      </c>
      <c r="AW587" s="315">
        <v>1318684.08</v>
      </c>
      <c r="AX587" s="315">
        <v>0</v>
      </c>
      <c r="AY587" s="315">
        <v>0</v>
      </c>
      <c r="AZ587" s="315">
        <v>733837.15</v>
      </c>
      <c r="BA587" s="315">
        <v>0</v>
      </c>
      <c r="BB587" s="315">
        <v>0</v>
      </c>
      <c r="BC587" s="315">
        <v>2046348.94</v>
      </c>
      <c r="BD587" s="315">
        <v>9353.0400000000009</v>
      </c>
      <c r="BE587" s="315">
        <v>1853.2</v>
      </c>
      <c r="BF587" s="315">
        <v>19809.349999999999</v>
      </c>
      <c r="BG587" s="315">
        <v>20723.349999999999</v>
      </c>
      <c r="BH587" s="315">
        <v>50829.9</v>
      </c>
      <c r="BI587" s="315">
        <v>7095408.1200000001</v>
      </c>
      <c r="BJ587" s="315">
        <v>88300.65</v>
      </c>
      <c r="BK587" s="315">
        <v>0</v>
      </c>
      <c r="BL587" s="315">
        <v>24835.9</v>
      </c>
      <c r="BM587" s="315">
        <v>0</v>
      </c>
      <c r="BN587" s="315">
        <v>989611.23</v>
      </c>
      <c r="BO587" s="315">
        <v>136354.20000000001</v>
      </c>
      <c r="BP587" s="315">
        <v>370802.99</v>
      </c>
      <c r="BQ587" s="315">
        <v>0</v>
      </c>
      <c r="BR587" s="315">
        <v>617973.61</v>
      </c>
      <c r="BS587" s="315">
        <v>22377.95</v>
      </c>
      <c r="BT587" s="315">
        <v>664.55</v>
      </c>
      <c r="BU587" s="315">
        <v>130.19999999999999</v>
      </c>
      <c r="BV587" s="315">
        <v>0</v>
      </c>
      <c r="BW587" s="315">
        <v>174618.58</v>
      </c>
      <c r="BX587" s="315">
        <v>0</v>
      </c>
      <c r="BY587" s="315">
        <v>669559.6</v>
      </c>
      <c r="BZ587" s="315">
        <v>0</v>
      </c>
      <c r="CA587" s="315">
        <v>159416.29999999999</v>
      </c>
      <c r="CB587" s="315">
        <v>117531.85</v>
      </c>
      <c r="CC587" s="315">
        <v>897988.67</v>
      </c>
      <c r="CD587" s="315">
        <v>4752.8999999999996</v>
      </c>
      <c r="CE587" s="315">
        <v>185530.35</v>
      </c>
      <c r="CF587" s="315">
        <v>1547335.92</v>
      </c>
      <c r="CG587" s="315">
        <v>434683.07</v>
      </c>
      <c r="CH587" s="315">
        <v>242664.98</v>
      </c>
      <c r="CI587" s="315">
        <v>734304.4</v>
      </c>
      <c r="CJ587" s="315">
        <v>44581.5</v>
      </c>
      <c r="CK587" s="315">
        <v>149000</v>
      </c>
      <c r="CL587" s="315">
        <v>0</v>
      </c>
      <c r="CM587" s="315">
        <v>0</v>
      </c>
      <c r="CN587" s="315">
        <v>0</v>
      </c>
      <c r="CO587" s="315">
        <v>0</v>
      </c>
      <c r="CP587" s="315">
        <v>0</v>
      </c>
      <c r="CQ587" s="315">
        <v>0</v>
      </c>
      <c r="CR587" s="315">
        <v>78788.7</v>
      </c>
      <c r="CS587" s="315">
        <v>26487.23</v>
      </c>
      <c r="CT587" s="315">
        <v>50647.42</v>
      </c>
      <c r="CU587" s="315">
        <v>84272.1</v>
      </c>
      <c r="CV587" s="315">
        <v>0</v>
      </c>
      <c r="CW587" s="315">
        <v>9250</v>
      </c>
      <c r="CX587" s="315">
        <v>290426.25</v>
      </c>
      <c r="CY587" s="315">
        <v>242831.6</v>
      </c>
      <c r="CZ587" s="315">
        <v>3881146.22</v>
      </c>
      <c r="DA587" s="315">
        <v>3269849.29</v>
      </c>
      <c r="DB587" s="315">
        <v>16820.7</v>
      </c>
      <c r="DC587" s="315">
        <v>712966.15</v>
      </c>
      <c r="DD587" s="315">
        <v>1287448.1599999999</v>
      </c>
      <c r="DE587" s="315">
        <v>0</v>
      </c>
      <c r="DF587" s="315">
        <v>0</v>
      </c>
      <c r="DG587" s="315">
        <v>0</v>
      </c>
      <c r="DH587" s="315">
        <v>0</v>
      </c>
      <c r="DI587" s="315">
        <v>57609.05</v>
      </c>
      <c r="DJ587" s="315">
        <v>0</v>
      </c>
      <c r="DK587" s="315">
        <v>43960.34</v>
      </c>
      <c r="DL587" s="315">
        <v>27621.1</v>
      </c>
      <c r="DM587" s="315">
        <v>154477.46</v>
      </c>
      <c r="DN587" s="315">
        <v>0</v>
      </c>
      <c r="DO587" s="315">
        <v>0</v>
      </c>
      <c r="DP587" s="315">
        <v>37080</v>
      </c>
      <c r="DQ587" s="315">
        <v>0</v>
      </c>
      <c r="DR587" s="315">
        <v>0</v>
      </c>
      <c r="DS587" s="315">
        <v>195984.37</v>
      </c>
      <c r="DT587" s="315">
        <v>989566.91</v>
      </c>
      <c r="DU587" s="315">
        <v>879471.24</v>
      </c>
      <c r="DV587" s="315">
        <v>0</v>
      </c>
      <c r="DW587" s="315">
        <v>0</v>
      </c>
      <c r="DX587" s="315">
        <v>110185.55</v>
      </c>
      <c r="DY587" s="315">
        <v>291618.8</v>
      </c>
      <c r="DZ587" s="315">
        <v>618402.23</v>
      </c>
      <c r="EA587" s="315">
        <v>0</v>
      </c>
      <c r="EB587" s="315">
        <v>0</v>
      </c>
      <c r="EC587" s="315">
        <v>54941.62</v>
      </c>
      <c r="ED587" s="315">
        <v>320119.36</v>
      </c>
      <c r="EE587" s="315">
        <v>120011.19</v>
      </c>
      <c r="EF587" s="315">
        <v>129756.4</v>
      </c>
      <c r="EG587" s="315">
        <v>303537.05</v>
      </c>
      <c r="EH587" s="315">
        <v>0</v>
      </c>
      <c r="EI587" s="315">
        <v>8030.4</v>
      </c>
      <c r="EJ587" s="315">
        <v>18674.810000000001</v>
      </c>
      <c r="EK587" s="315">
        <v>0</v>
      </c>
      <c r="EL587" s="315">
        <v>18590.05</v>
      </c>
      <c r="EM587" s="315">
        <v>95457.4</v>
      </c>
      <c r="EN587" s="315">
        <v>547863.44999999995</v>
      </c>
      <c r="EO587" s="315">
        <v>33534.65</v>
      </c>
      <c r="EP587" s="315">
        <v>0</v>
      </c>
      <c r="EQ587" s="315">
        <v>0</v>
      </c>
      <c r="ER587" s="315">
        <v>406956.7</v>
      </c>
      <c r="ES587" s="315">
        <v>0</v>
      </c>
      <c r="ET587" s="315">
        <v>10745.4</v>
      </c>
      <c r="EU587" s="315">
        <v>69378.67</v>
      </c>
      <c r="EV587" s="315">
        <v>0</v>
      </c>
      <c r="EW587" s="315">
        <v>9099.69</v>
      </c>
      <c r="EX587" s="315">
        <v>316954.88</v>
      </c>
      <c r="EY587" s="315">
        <v>143109.65</v>
      </c>
      <c r="EZ587" s="315">
        <v>0</v>
      </c>
      <c r="FA587" s="315">
        <v>27644.99</v>
      </c>
      <c r="FB587" s="315">
        <v>300994.05</v>
      </c>
      <c r="FC587" s="315">
        <v>239452.78</v>
      </c>
      <c r="FD587" s="315">
        <v>1500003.74</v>
      </c>
      <c r="FE587" s="315">
        <v>24237.8</v>
      </c>
      <c r="FF587" s="315">
        <v>300293.09999999998</v>
      </c>
      <c r="FG587" s="315">
        <v>3925.9</v>
      </c>
      <c r="FH587" s="315">
        <v>1457060.02</v>
      </c>
      <c r="FI587" s="315">
        <v>253990.65</v>
      </c>
      <c r="FJ587" s="315">
        <v>618854.87</v>
      </c>
      <c r="FK587" s="315">
        <v>190058.23999999999</v>
      </c>
      <c r="FL587" s="315">
        <v>0</v>
      </c>
      <c r="FM587" s="315">
        <v>1356980.92</v>
      </c>
      <c r="FN587" s="315">
        <v>9844.31</v>
      </c>
      <c r="FO587" s="315">
        <v>83418.67</v>
      </c>
      <c r="FP587" s="315">
        <v>0</v>
      </c>
      <c r="FQ587" s="315">
        <v>828132.24</v>
      </c>
      <c r="FR587" s="315">
        <v>2238</v>
      </c>
      <c r="FS587" s="315">
        <v>0</v>
      </c>
      <c r="FT587" s="315">
        <v>544004.37</v>
      </c>
      <c r="FU587" s="315">
        <v>202655.55</v>
      </c>
      <c r="FV587" s="315">
        <v>0</v>
      </c>
      <c r="FW587" s="315">
        <v>0</v>
      </c>
      <c r="FX587" s="315">
        <v>0</v>
      </c>
      <c r="FY587" s="315">
        <v>178183.25</v>
      </c>
      <c r="FZ587" s="315">
        <v>0</v>
      </c>
      <c r="GA587" s="315">
        <v>81495.87</v>
      </c>
      <c r="GB587" s="315">
        <v>243912.11</v>
      </c>
      <c r="GC587" s="315">
        <v>22731.4</v>
      </c>
      <c r="GD587" s="315">
        <v>254137</v>
      </c>
      <c r="GE587" s="315">
        <v>0</v>
      </c>
      <c r="GF587" s="315">
        <v>220609.66</v>
      </c>
      <c r="GG587" s="315">
        <v>0</v>
      </c>
      <c r="GH587" s="315">
        <v>111282.15</v>
      </c>
      <c r="GI587" s="315">
        <v>0</v>
      </c>
      <c r="GJ587" s="315">
        <v>0</v>
      </c>
      <c r="GK587" s="315">
        <v>10393097.43</v>
      </c>
      <c r="GL587" s="315">
        <v>0</v>
      </c>
      <c r="GM587" s="315">
        <v>245241.8</v>
      </c>
      <c r="GN587" s="315">
        <v>302244</v>
      </c>
      <c r="GO587" s="315">
        <v>450007.77</v>
      </c>
      <c r="GP587" s="315">
        <v>95162.6</v>
      </c>
      <c r="GQ587" s="315">
        <v>0</v>
      </c>
      <c r="GR587" s="315">
        <v>6603.7</v>
      </c>
      <c r="GS587" s="315">
        <v>854217.55</v>
      </c>
      <c r="GT587" s="315">
        <v>0</v>
      </c>
      <c r="GU587" s="315">
        <v>2142173.29</v>
      </c>
      <c r="GV587" s="315">
        <v>253895.45</v>
      </c>
      <c r="GW587" s="315">
        <v>46030.95</v>
      </c>
      <c r="GX587" s="315">
        <v>0</v>
      </c>
      <c r="GY587" s="315">
        <v>191646.85</v>
      </c>
      <c r="GZ587" s="315">
        <v>7830.66</v>
      </c>
      <c r="HA587" s="315">
        <v>0</v>
      </c>
      <c r="HB587" s="315">
        <v>3979.55</v>
      </c>
      <c r="HC587" s="315">
        <v>0</v>
      </c>
      <c r="HD587" s="315">
        <v>144949.10999999999</v>
      </c>
      <c r="HE587" s="315">
        <v>256077.75</v>
      </c>
      <c r="HF587" s="315">
        <v>0</v>
      </c>
      <c r="HG587" s="315">
        <v>574542.62</v>
      </c>
      <c r="HH587" s="315">
        <v>1613195.68</v>
      </c>
      <c r="HI587" s="315">
        <v>176044.01</v>
      </c>
      <c r="HJ587" s="315">
        <v>402303.11</v>
      </c>
      <c r="HK587" s="315">
        <v>3325.25</v>
      </c>
      <c r="HL587" s="315">
        <v>8924.4</v>
      </c>
      <c r="HM587" s="315">
        <v>175244.11</v>
      </c>
      <c r="HN587" s="315">
        <v>0</v>
      </c>
      <c r="HO587" s="315">
        <v>107640.42</v>
      </c>
      <c r="HP587" s="315">
        <v>588918.55000000005</v>
      </c>
      <c r="HQ587" s="315">
        <v>0</v>
      </c>
      <c r="HR587" s="315">
        <v>1168250.25</v>
      </c>
      <c r="HS587" s="315">
        <v>0</v>
      </c>
      <c r="HT587" s="315">
        <v>930144.87</v>
      </c>
      <c r="HU587" s="315">
        <v>235338.1</v>
      </c>
      <c r="HV587" s="315">
        <v>20231.080000000002</v>
      </c>
      <c r="HW587" s="315">
        <v>5830874.2199999997</v>
      </c>
      <c r="HX587" s="315">
        <v>129616.55</v>
      </c>
      <c r="HY587" s="315">
        <v>1056460.24</v>
      </c>
      <c r="HZ587" s="315">
        <v>0</v>
      </c>
      <c r="IA587" s="315">
        <v>16000.15</v>
      </c>
      <c r="IB587" s="315">
        <v>0</v>
      </c>
      <c r="IC587" s="315">
        <v>128569.5</v>
      </c>
      <c r="ID587" s="315">
        <v>0</v>
      </c>
      <c r="IE587" s="315">
        <v>503274.64</v>
      </c>
      <c r="IF587" s="315">
        <v>41390.61</v>
      </c>
      <c r="IG587" s="315">
        <v>5000</v>
      </c>
      <c r="IH587" s="315">
        <v>0</v>
      </c>
      <c r="II587" s="315">
        <v>69539.69</v>
      </c>
      <c r="IJ587" s="315">
        <v>0</v>
      </c>
      <c r="IK587" s="315">
        <v>0</v>
      </c>
      <c r="IL587" s="315">
        <v>49454.05</v>
      </c>
      <c r="IM587" s="315">
        <v>0</v>
      </c>
      <c r="IN587" s="315">
        <v>0</v>
      </c>
      <c r="IO587" s="315">
        <v>262448.65000000002</v>
      </c>
      <c r="IP587" s="315">
        <v>0</v>
      </c>
      <c r="IQ587" s="315">
        <v>0</v>
      </c>
      <c r="IR587" s="315">
        <v>697519.91</v>
      </c>
      <c r="IS587" s="315">
        <v>12579.7</v>
      </c>
      <c r="IT587" s="315">
        <v>5844656.2699999996</v>
      </c>
      <c r="IU587" s="315">
        <v>182024.91</v>
      </c>
      <c r="IV587" s="315">
        <v>903675.5</v>
      </c>
      <c r="IW587" s="315">
        <v>0</v>
      </c>
      <c r="IX587" s="315">
        <v>173125.56</v>
      </c>
      <c r="IY587" s="315">
        <v>14560</v>
      </c>
      <c r="IZ587" s="315">
        <v>0</v>
      </c>
      <c r="JA587" s="315">
        <v>1202871.53</v>
      </c>
      <c r="JB587" s="315">
        <v>0</v>
      </c>
      <c r="JC587" s="315">
        <v>0</v>
      </c>
      <c r="JD587" s="315">
        <v>0</v>
      </c>
      <c r="JE587" s="315">
        <v>0</v>
      </c>
      <c r="JF587" s="315">
        <v>424454.58</v>
      </c>
      <c r="JG587" s="315">
        <v>24.5</v>
      </c>
      <c r="JH587" s="315">
        <v>0</v>
      </c>
      <c r="JI587" s="315">
        <v>100879.75</v>
      </c>
      <c r="JJ587" s="315">
        <v>0</v>
      </c>
      <c r="JK587" s="315">
        <v>0</v>
      </c>
      <c r="JL587" s="315">
        <v>0</v>
      </c>
      <c r="JM587" s="315">
        <v>5864.45</v>
      </c>
      <c r="JN587" s="315">
        <v>59606.95</v>
      </c>
      <c r="JO587" s="315">
        <v>30000</v>
      </c>
      <c r="JP587" s="315">
        <v>279724.98</v>
      </c>
      <c r="JQ587" s="315">
        <v>173271.65</v>
      </c>
      <c r="JR587" s="315">
        <v>75603.649999999994</v>
      </c>
      <c r="JS587" s="315">
        <v>0</v>
      </c>
      <c r="JT587" s="315">
        <v>32660.35</v>
      </c>
      <c r="JU587" s="315">
        <v>75038.84</v>
      </c>
      <c r="JV587" s="315">
        <v>0</v>
      </c>
      <c r="JW587" s="315">
        <v>35904.6</v>
      </c>
      <c r="JX587" s="315">
        <v>15389.89</v>
      </c>
      <c r="JY587" s="315">
        <v>0</v>
      </c>
      <c r="JZ587" s="315">
        <v>0</v>
      </c>
      <c r="KA587" s="315">
        <v>0</v>
      </c>
      <c r="KB587" s="315">
        <v>2869.77</v>
      </c>
      <c r="KC587" s="315">
        <v>6936.24</v>
      </c>
      <c r="KD587" s="315">
        <v>0</v>
      </c>
      <c r="KE587" s="315">
        <v>70191.320000000007</v>
      </c>
      <c r="KF587" s="315">
        <v>0</v>
      </c>
      <c r="KG587" s="315">
        <v>0</v>
      </c>
      <c r="KH587" s="315">
        <v>109564.15</v>
      </c>
      <c r="KI587" s="315">
        <v>248564.4</v>
      </c>
      <c r="KJ587" s="315">
        <v>272460.45</v>
      </c>
      <c r="KK587" s="315">
        <v>73545.11</v>
      </c>
      <c r="KL587" s="315">
        <v>0</v>
      </c>
      <c r="KM587" s="315">
        <v>120206.25</v>
      </c>
      <c r="KN587" s="315">
        <v>6269.25</v>
      </c>
      <c r="KO587" s="315">
        <v>316045.15000000002</v>
      </c>
      <c r="KP587" s="315">
        <v>160448.5</v>
      </c>
      <c r="KQ587" s="315">
        <v>23790542.420000002</v>
      </c>
      <c r="KR587" s="315">
        <v>414228.95</v>
      </c>
      <c r="KS587" s="314">
        <v>143999.20000000001</v>
      </c>
      <c r="KU587" s="312">
        <v>11</v>
      </c>
      <c r="KV587" s="312">
        <v>111</v>
      </c>
      <c r="KY587" s="312">
        <v>9111</v>
      </c>
    </row>
    <row r="588" spans="1:311" x14ac:dyDescent="0.25">
      <c r="A588" s="321">
        <v>2023</v>
      </c>
      <c r="B588" s="320" t="s">
        <v>807</v>
      </c>
      <c r="C588" s="320" t="s">
        <v>836</v>
      </c>
      <c r="D588" s="320" t="s">
        <v>840</v>
      </c>
      <c r="E588" s="320" t="s">
        <v>780</v>
      </c>
      <c r="F588" s="319">
        <v>580791.43999999994</v>
      </c>
      <c r="G588" s="319">
        <v>174045.4</v>
      </c>
      <c r="H588" s="319">
        <v>6872024.6900000004</v>
      </c>
      <c r="I588" s="319">
        <v>847174.18</v>
      </c>
      <c r="J588" s="319">
        <v>241036.03</v>
      </c>
      <c r="K588" s="319">
        <v>467616.17</v>
      </c>
      <c r="L588" s="319">
        <v>4040986.72</v>
      </c>
      <c r="M588" s="319">
        <v>1597850.71</v>
      </c>
      <c r="N588" s="319">
        <v>9331001.5299999993</v>
      </c>
      <c r="O588" s="319">
        <v>2408732.41</v>
      </c>
      <c r="P588" s="319">
        <v>0</v>
      </c>
      <c r="Q588" s="319">
        <v>572046.98</v>
      </c>
      <c r="R588" s="319">
        <v>1595171.63</v>
      </c>
      <c r="S588" s="319">
        <v>735436.9</v>
      </c>
      <c r="T588" s="319">
        <v>1360110.91</v>
      </c>
      <c r="U588" s="319">
        <v>2908103.88</v>
      </c>
      <c r="V588" s="319">
        <v>4375710.3499999996</v>
      </c>
      <c r="W588" s="319">
        <v>248999.24</v>
      </c>
      <c r="X588" s="319">
        <v>1003226.08</v>
      </c>
      <c r="Y588" s="319">
        <v>255373.43</v>
      </c>
      <c r="Z588" s="319">
        <v>385710.41</v>
      </c>
      <c r="AA588" s="319">
        <v>5817207.0800000001</v>
      </c>
      <c r="AB588" s="319">
        <v>1086067.58</v>
      </c>
      <c r="AC588" s="319">
        <v>118784.45</v>
      </c>
      <c r="AD588" s="319">
        <v>19626753.050000001</v>
      </c>
      <c r="AE588" s="319">
        <v>13460.85</v>
      </c>
      <c r="AF588" s="319">
        <v>1326023.1499999999</v>
      </c>
      <c r="AG588" s="319">
        <v>0</v>
      </c>
      <c r="AH588" s="319">
        <v>1514198.05</v>
      </c>
      <c r="AI588" s="319">
        <v>984114.54</v>
      </c>
      <c r="AJ588" s="319">
        <v>1293304.49</v>
      </c>
      <c r="AK588" s="319">
        <v>222603.4</v>
      </c>
      <c r="AL588" s="319">
        <v>7569825.0800000001</v>
      </c>
      <c r="AM588" s="319">
        <v>428889.39</v>
      </c>
      <c r="AN588" s="319">
        <v>803153.97</v>
      </c>
      <c r="AO588" s="319">
        <v>810596.76</v>
      </c>
      <c r="AP588" s="319">
        <v>638682.16</v>
      </c>
      <c r="AQ588" s="319">
        <v>108002.25</v>
      </c>
      <c r="AR588" s="319">
        <v>2520708.15</v>
      </c>
      <c r="AS588" s="319">
        <v>373313.79</v>
      </c>
      <c r="AT588" s="319">
        <v>1046421.02</v>
      </c>
      <c r="AU588" s="319">
        <v>1757134.83</v>
      </c>
      <c r="AV588" s="319">
        <v>840323.86</v>
      </c>
      <c r="AW588" s="319">
        <v>6368762.21</v>
      </c>
      <c r="AX588" s="319">
        <v>104316.83</v>
      </c>
      <c r="AY588" s="319">
        <v>0</v>
      </c>
      <c r="AZ588" s="319">
        <v>669524.63</v>
      </c>
      <c r="BA588" s="319">
        <v>143645.44</v>
      </c>
      <c r="BB588" s="319">
        <v>453693.72</v>
      </c>
      <c r="BC588" s="319">
        <v>3868243.48</v>
      </c>
      <c r="BD588" s="319">
        <v>3417282.12</v>
      </c>
      <c r="BE588" s="319">
        <v>1561483.34</v>
      </c>
      <c r="BF588" s="319">
        <v>1456374.88</v>
      </c>
      <c r="BG588" s="319">
        <v>275340.57</v>
      </c>
      <c r="BH588" s="319">
        <v>70384.97</v>
      </c>
      <c r="BI588" s="319">
        <v>6736618.7999999998</v>
      </c>
      <c r="BJ588" s="319">
        <v>13229.34</v>
      </c>
      <c r="BK588" s="319">
        <v>4189677.62</v>
      </c>
      <c r="BL588" s="319">
        <v>140833.71</v>
      </c>
      <c r="BM588" s="319">
        <v>896291.61</v>
      </c>
      <c r="BN588" s="319">
        <v>4472594.3499999996</v>
      </c>
      <c r="BO588" s="319">
        <v>1217305.3700000001</v>
      </c>
      <c r="BP588" s="319">
        <v>0</v>
      </c>
      <c r="BQ588" s="319">
        <v>451688.12</v>
      </c>
      <c r="BR588" s="319">
        <v>434758.22</v>
      </c>
      <c r="BS588" s="319">
        <v>2202602.35</v>
      </c>
      <c r="BT588" s="319">
        <v>31388.16</v>
      </c>
      <c r="BU588" s="319">
        <v>307150.52</v>
      </c>
      <c r="BV588" s="319">
        <v>372464.23</v>
      </c>
      <c r="BW588" s="319">
        <v>4350782.8</v>
      </c>
      <c r="BX588" s="319">
        <v>3277678.63</v>
      </c>
      <c r="BY588" s="319">
        <v>15925266.51</v>
      </c>
      <c r="BZ588" s="319">
        <v>177236.09</v>
      </c>
      <c r="CA588" s="319">
        <v>451128.25</v>
      </c>
      <c r="CB588" s="319">
        <v>169043.20000000001</v>
      </c>
      <c r="CC588" s="319">
        <v>1638842.19</v>
      </c>
      <c r="CD588" s="319">
        <v>3996188.98</v>
      </c>
      <c r="CE588" s="319">
        <v>103212.02</v>
      </c>
      <c r="CF588" s="319">
        <v>3411987.03</v>
      </c>
      <c r="CG588" s="319">
        <v>6095407.25</v>
      </c>
      <c r="CH588" s="319">
        <v>1661247.8</v>
      </c>
      <c r="CI588" s="319">
        <v>5789983.4500000002</v>
      </c>
      <c r="CJ588" s="319">
        <v>264139.71000000002</v>
      </c>
      <c r="CK588" s="319">
        <v>125459.25</v>
      </c>
      <c r="CL588" s="319">
        <v>372656.4</v>
      </c>
      <c r="CM588" s="319">
        <v>101244.19</v>
      </c>
      <c r="CN588" s="319">
        <v>957160.18</v>
      </c>
      <c r="CO588" s="319">
        <v>2410592.86</v>
      </c>
      <c r="CP588" s="319">
        <v>292901.31</v>
      </c>
      <c r="CQ588" s="319">
        <v>1692613.32</v>
      </c>
      <c r="CR588" s="319">
        <v>88640.81</v>
      </c>
      <c r="CS588" s="319">
        <v>1033221.83</v>
      </c>
      <c r="CT588" s="319">
        <v>1928285.61</v>
      </c>
      <c r="CU588" s="319">
        <v>148466</v>
      </c>
      <c r="CV588" s="319">
        <v>353883.66</v>
      </c>
      <c r="CW588" s="319">
        <v>583538.97</v>
      </c>
      <c r="CX588" s="319">
        <v>2317839.61</v>
      </c>
      <c r="CY588" s="319">
        <v>2743345.73</v>
      </c>
      <c r="CZ588" s="319">
        <v>4397501.55</v>
      </c>
      <c r="DA588" s="319">
        <v>274652.2</v>
      </c>
      <c r="DB588" s="319">
        <v>3503263.07</v>
      </c>
      <c r="DC588" s="319">
        <v>828700.24</v>
      </c>
      <c r="DD588" s="319">
        <v>10079757.66</v>
      </c>
      <c r="DE588" s="319">
        <v>10067123.689999999</v>
      </c>
      <c r="DF588" s="319">
        <v>489967.57</v>
      </c>
      <c r="DG588" s="319">
        <v>686670.6</v>
      </c>
      <c r="DH588" s="319">
        <v>807686.08</v>
      </c>
      <c r="DI588" s="319">
        <v>817759.48</v>
      </c>
      <c r="DJ588" s="319">
        <v>2696042.7</v>
      </c>
      <c r="DK588" s="319">
        <v>241466.64</v>
      </c>
      <c r="DL588" s="319">
        <v>864125.97</v>
      </c>
      <c r="DM588" s="319">
        <v>2176281.21</v>
      </c>
      <c r="DN588" s="319">
        <v>237700.64</v>
      </c>
      <c r="DO588" s="319">
        <v>426010.01</v>
      </c>
      <c r="DP588" s="319">
        <v>312676.36</v>
      </c>
      <c r="DQ588" s="319">
        <v>133481.15</v>
      </c>
      <c r="DR588" s="319">
        <v>1336614.29</v>
      </c>
      <c r="DS588" s="319">
        <v>8166533.3200000003</v>
      </c>
      <c r="DT588" s="319">
        <v>2328066.13</v>
      </c>
      <c r="DU588" s="319">
        <v>5841794.9500000002</v>
      </c>
      <c r="DV588" s="319">
        <v>923333.05</v>
      </c>
      <c r="DW588" s="319">
        <v>1411411.6</v>
      </c>
      <c r="DX588" s="319">
        <v>1550559.14</v>
      </c>
      <c r="DY588" s="319">
        <v>3587406.26</v>
      </c>
      <c r="DZ588" s="319">
        <v>1445549.26</v>
      </c>
      <c r="EA588" s="319">
        <v>11538620.02</v>
      </c>
      <c r="EB588" s="319">
        <v>800252.76</v>
      </c>
      <c r="EC588" s="319">
        <v>840570.23</v>
      </c>
      <c r="ED588" s="319">
        <v>169409.43</v>
      </c>
      <c r="EE588" s="319">
        <v>597348.35</v>
      </c>
      <c r="EF588" s="319">
        <v>85391.51</v>
      </c>
      <c r="EG588" s="319">
        <v>3141144.58</v>
      </c>
      <c r="EH588" s="319">
        <v>643361.19999999995</v>
      </c>
      <c r="EI588" s="319">
        <v>2656876.56</v>
      </c>
      <c r="EJ588" s="319">
        <v>4299234.63</v>
      </c>
      <c r="EK588" s="319">
        <v>445508.28</v>
      </c>
      <c r="EL588" s="319">
        <v>196045.85</v>
      </c>
      <c r="EM588" s="319">
        <v>2512863.9300000002</v>
      </c>
      <c r="EN588" s="319">
        <v>1138076.23</v>
      </c>
      <c r="EO588" s="319">
        <v>2000251.88</v>
      </c>
      <c r="EP588" s="319">
        <v>11169601.93</v>
      </c>
      <c r="EQ588" s="319">
        <v>221448.51</v>
      </c>
      <c r="ER588" s="319">
        <v>876351.11</v>
      </c>
      <c r="ES588" s="319">
        <v>175720.21</v>
      </c>
      <c r="ET588" s="319">
        <v>807031.44</v>
      </c>
      <c r="EU588" s="319">
        <v>475476.57</v>
      </c>
      <c r="EV588" s="319">
        <v>177580.68</v>
      </c>
      <c r="EW588" s="319">
        <v>1487381.28</v>
      </c>
      <c r="EX588" s="319">
        <v>1578203.52</v>
      </c>
      <c r="EY588" s="319">
        <v>14621009.289999999</v>
      </c>
      <c r="EZ588" s="319">
        <v>123395146.59999999</v>
      </c>
      <c r="FA588" s="319">
        <v>716819.26</v>
      </c>
      <c r="FB588" s="319">
        <v>826763.85</v>
      </c>
      <c r="FC588" s="319">
        <v>459223.45</v>
      </c>
      <c r="FD588" s="319">
        <v>0</v>
      </c>
      <c r="FE588" s="319">
        <v>14484225.279999999</v>
      </c>
      <c r="FF588" s="319">
        <v>1379032.17</v>
      </c>
      <c r="FG588" s="319">
        <v>74163.34</v>
      </c>
      <c r="FH588" s="319">
        <v>2571817.66</v>
      </c>
      <c r="FI588" s="319">
        <v>397193.21</v>
      </c>
      <c r="FJ588" s="319">
        <v>2949316.83</v>
      </c>
      <c r="FK588" s="319">
        <v>438779.91</v>
      </c>
      <c r="FL588" s="319">
        <v>56796.22</v>
      </c>
      <c r="FM588" s="319">
        <v>3048744.08</v>
      </c>
      <c r="FN588" s="319">
        <v>680309.12</v>
      </c>
      <c r="FO588" s="319">
        <v>1210935.3700000001</v>
      </c>
      <c r="FP588" s="319">
        <v>213098.38</v>
      </c>
      <c r="FQ588" s="319">
        <v>1977408.73</v>
      </c>
      <c r="FR588" s="319">
        <v>16256254.66</v>
      </c>
      <c r="FS588" s="319">
        <v>235162.25</v>
      </c>
      <c r="FT588" s="319">
        <v>280184.27</v>
      </c>
      <c r="FU588" s="319">
        <v>589677.82999999996</v>
      </c>
      <c r="FV588" s="319">
        <v>245510.85</v>
      </c>
      <c r="FW588" s="319">
        <v>41081.919999999998</v>
      </c>
      <c r="FX588" s="319">
        <v>1751398.59</v>
      </c>
      <c r="FY588" s="319">
        <v>4736251.88</v>
      </c>
      <c r="FZ588" s="319">
        <v>265959.98</v>
      </c>
      <c r="GA588" s="319">
        <v>198008.69</v>
      </c>
      <c r="GB588" s="319">
        <v>507856.19</v>
      </c>
      <c r="GC588" s="319">
        <v>157138.94</v>
      </c>
      <c r="GD588" s="319">
        <v>376121.05</v>
      </c>
      <c r="GE588" s="319">
        <v>2039270.54</v>
      </c>
      <c r="GF588" s="319">
        <v>515024.62</v>
      </c>
      <c r="GG588" s="319">
        <v>1736812.09</v>
      </c>
      <c r="GH588" s="319">
        <v>728760.72</v>
      </c>
      <c r="GI588" s="319">
        <v>2467038.6</v>
      </c>
      <c r="GJ588" s="319">
        <v>385276.6</v>
      </c>
      <c r="GK588" s="319">
        <v>34088439.159999996</v>
      </c>
      <c r="GL588" s="319">
        <v>19188404.640000001</v>
      </c>
      <c r="GM588" s="319">
        <v>12685120.779999999</v>
      </c>
      <c r="GN588" s="319">
        <v>822258.49</v>
      </c>
      <c r="GO588" s="319">
        <v>4673556.1100000003</v>
      </c>
      <c r="GP588" s="319">
        <v>87931.91</v>
      </c>
      <c r="GQ588" s="319">
        <v>15446.6</v>
      </c>
      <c r="GR588" s="319">
        <v>1018731.75</v>
      </c>
      <c r="GS588" s="319">
        <v>23922882.469999999</v>
      </c>
      <c r="GT588" s="319">
        <v>439328.07</v>
      </c>
      <c r="GU588" s="319">
        <v>13198219.68</v>
      </c>
      <c r="GV588" s="319">
        <v>16082.82</v>
      </c>
      <c r="GW588" s="319">
        <v>203339.9</v>
      </c>
      <c r="GX588" s="319">
        <v>5231165.43</v>
      </c>
      <c r="GY588" s="319">
        <v>306224.67</v>
      </c>
      <c r="GZ588" s="319">
        <v>900892.99</v>
      </c>
      <c r="HA588" s="319">
        <v>1628110.18</v>
      </c>
      <c r="HB588" s="319">
        <v>437799.32</v>
      </c>
      <c r="HC588" s="319">
        <v>4054237.81</v>
      </c>
      <c r="HD588" s="319">
        <v>44512.25</v>
      </c>
      <c r="HE588" s="319">
        <v>565672.68999999994</v>
      </c>
      <c r="HF588" s="319">
        <v>521564.88</v>
      </c>
      <c r="HG588" s="319">
        <v>2913787.29</v>
      </c>
      <c r="HH588" s="319">
        <v>8294191.3899999997</v>
      </c>
      <c r="HI588" s="319">
        <v>2464930.4900000002</v>
      </c>
      <c r="HJ588" s="319">
        <v>1467484.68</v>
      </c>
      <c r="HK588" s="319">
        <v>566763.55000000005</v>
      </c>
      <c r="HL588" s="319">
        <v>2630900.89</v>
      </c>
      <c r="HM588" s="319">
        <v>764729.28</v>
      </c>
      <c r="HN588" s="319">
        <v>444457.69</v>
      </c>
      <c r="HO588" s="319">
        <v>385123.82</v>
      </c>
      <c r="HP588" s="319">
        <v>11971149.42</v>
      </c>
      <c r="HQ588" s="319">
        <v>127149.1</v>
      </c>
      <c r="HR588" s="319">
        <v>5626934.0199999996</v>
      </c>
      <c r="HS588" s="319">
        <v>357829.27</v>
      </c>
      <c r="HT588" s="319">
        <v>10437639.18</v>
      </c>
      <c r="HU588" s="319">
        <v>288798.03999999998</v>
      </c>
      <c r="HV588" s="319">
        <v>3499500.93</v>
      </c>
      <c r="HW588" s="319">
        <v>31887020.210000001</v>
      </c>
      <c r="HX588" s="319">
        <v>545788.18000000005</v>
      </c>
      <c r="HY588" s="319">
        <v>19373795.16</v>
      </c>
      <c r="HZ588" s="319">
        <v>594583.42000000004</v>
      </c>
      <c r="IA588" s="319">
        <v>250711.6</v>
      </c>
      <c r="IB588" s="319">
        <v>1157680.48</v>
      </c>
      <c r="IC588" s="319">
        <v>7245735.75</v>
      </c>
      <c r="ID588" s="319">
        <v>264830.28000000003</v>
      </c>
      <c r="IE588" s="319">
        <v>2454480.7400000002</v>
      </c>
      <c r="IF588" s="319">
        <v>530425.47</v>
      </c>
      <c r="IG588" s="319">
        <v>0</v>
      </c>
      <c r="IH588" s="319">
        <v>240028.73</v>
      </c>
      <c r="II588" s="319">
        <v>691545.19</v>
      </c>
      <c r="IJ588" s="319">
        <v>3442269.71</v>
      </c>
      <c r="IK588" s="319">
        <v>104130.59</v>
      </c>
      <c r="IL588" s="319">
        <v>180731.85</v>
      </c>
      <c r="IM588" s="319">
        <v>571010.01</v>
      </c>
      <c r="IN588" s="319">
        <v>3029525.31</v>
      </c>
      <c r="IO588" s="319">
        <v>614226.98</v>
      </c>
      <c r="IP588" s="319">
        <v>553140.78</v>
      </c>
      <c r="IQ588" s="319">
        <v>232923.21</v>
      </c>
      <c r="IR588" s="319">
        <v>6083240.54</v>
      </c>
      <c r="IS588" s="319">
        <v>7389088.3600000003</v>
      </c>
      <c r="IT588" s="319">
        <v>3054987.77</v>
      </c>
      <c r="IU588" s="319">
        <v>471337.83</v>
      </c>
      <c r="IV588" s="319">
        <v>2030422.86</v>
      </c>
      <c r="IW588" s="319">
        <v>583602.77</v>
      </c>
      <c r="IX588" s="319">
        <v>0</v>
      </c>
      <c r="IY588" s="319">
        <v>1491042.3</v>
      </c>
      <c r="IZ588" s="319">
        <v>1237383.74</v>
      </c>
      <c r="JA588" s="319">
        <v>771934.96</v>
      </c>
      <c r="JB588" s="319">
        <v>0</v>
      </c>
      <c r="JC588" s="319">
        <v>747459</v>
      </c>
      <c r="JD588" s="319">
        <v>146812.82999999999</v>
      </c>
      <c r="JE588" s="319">
        <v>126299.73</v>
      </c>
      <c r="JF588" s="319">
        <v>3926530.49</v>
      </c>
      <c r="JG588" s="319">
        <v>350636.71</v>
      </c>
      <c r="JH588" s="319">
        <v>600485.49</v>
      </c>
      <c r="JI588" s="319">
        <v>9455517.1400000006</v>
      </c>
      <c r="JJ588" s="319">
        <v>3075653.86</v>
      </c>
      <c r="JK588" s="319">
        <v>169046.15</v>
      </c>
      <c r="JL588" s="319">
        <v>580648.9</v>
      </c>
      <c r="JM588" s="319">
        <v>90860.14</v>
      </c>
      <c r="JN588" s="319">
        <v>324238.42</v>
      </c>
      <c r="JO588" s="319">
        <v>2331555.2599999998</v>
      </c>
      <c r="JP588" s="319">
        <v>513734.54</v>
      </c>
      <c r="JQ588" s="319">
        <v>586212.73</v>
      </c>
      <c r="JR588" s="319">
        <v>98994.58</v>
      </c>
      <c r="JS588" s="319">
        <v>4863255.22</v>
      </c>
      <c r="JT588" s="319">
        <v>259992.19</v>
      </c>
      <c r="JU588" s="319">
        <v>578998.64</v>
      </c>
      <c r="JV588" s="319">
        <v>10658212.800000001</v>
      </c>
      <c r="JW588" s="319">
        <v>1424508.36</v>
      </c>
      <c r="JX588" s="319">
        <v>1880540.59</v>
      </c>
      <c r="JY588" s="319">
        <v>255344.9</v>
      </c>
      <c r="JZ588" s="319">
        <v>163126.59</v>
      </c>
      <c r="KA588" s="319">
        <v>986710.57</v>
      </c>
      <c r="KB588" s="319">
        <v>2485366.11</v>
      </c>
      <c r="KC588" s="319">
        <v>1107879.68</v>
      </c>
      <c r="KD588" s="319">
        <v>518399.59</v>
      </c>
      <c r="KE588" s="319">
        <v>6201083.0800000001</v>
      </c>
      <c r="KF588" s="319">
        <v>378558.01</v>
      </c>
      <c r="KG588" s="319">
        <v>1115571.24</v>
      </c>
      <c r="KH588" s="319">
        <v>525245.31000000006</v>
      </c>
      <c r="KI588" s="319">
        <v>192077.66</v>
      </c>
      <c r="KJ588" s="319">
        <v>1184069.04</v>
      </c>
      <c r="KK588" s="319">
        <v>98462.96</v>
      </c>
      <c r="KL588" s="319">
        <v>235712.13</v>
      </c>
      <c r="KM588" s="319">
        <v>367619.84000000003</v>
      </c>
      <c r="KN588" s="319">
        <v>915148.66</v>
      </c>
      <c r="KO588" s="319">
        <v>3385513.91</v>
      </c>
      <c r="KP588" s="319">
        <v>2098673.71</v>
      </c>
      <c r="KQ588" s="319">
        <v>18708643.550000001</v>
      </c>
      <c r="KR588" s="319">
        <v>0</v>
      </c>
      <c r="KS588" s="318">
        <v>1014673.75</v>
      </c>
      <c r="KU588" s="312">
        <v>11</v>
      </c>
      <c r="KV588" s="312">
        <v>112</v>
      </c>
      <c r="KY588" s="312">
        <v>9112</v>
      </c>
    </row>
    <row r="589" spans="1:311" x14ac:dyDescent="0.25">
      <c r="A589" s="317">
        <v>2023</v>
      </c>
      <c r="B589" s="316" t="s">
        <v>807</v>
      </c>
      <c r="C589" s="316" t="s">
        <v>836</v>
      </c>
      <c r="D589" s="316" t="s">
        <v>839</v>
      </c>
      <c r="E589" s="316" t="s">
        <v>780</v>
      </c>
      <c r="F589" s="315">
        <v>0</v>
      </c>
      <c r="G589" s="315">
        <v>0</v>
      </c>
      <c r="H589" s="315">
        <v>0</v>
      </c>
      <c r="I589" s="315">
        <v>0</v>
      </c>
      <c r="J589" s="315">
        <v>0</v>
      </c>
      <c r="K589" s="315">
        <v>0</v>
      </c>
      <c r="L589" s="315">
        <v>0</v>
      </c>
      <c r="M589" s="315">
        <v>0</v>
      </c>
      <c r="N589" s="315">
        <v>0</v>
      </c>
      <c r="O589" s="315">
        <v>0</v>
      </c>
      <c r="P589" s="315">
        <v>0</v>
      </c>
      <c r="Q589" s="315">
        <v>0</v>
      </c>
      <c r="R589" s="315">
        <v>0</v>
      </c>
      <c r="S589" s="315">
        <v>0</v>
      </c>
      <c r="T589" s="315">
        <v>0</v>
      </c>
      <c r="U589" s="315">
        <v>0</v>
      </c>
      <c r="V589" s="315">
        <v>0</v>
      </c>
      <c r="W589" s="315">
        <v>0</v>
      </c>
      <c r="X589" s="315">
        <v>0</v>
      </c>
      <c r="Y589" s="315">
        <v>0</v>
      </c>
      <c r="Z589" s="315">
        <v>0</v>
      </c>
      <c r="AA589" s="315">
        <v>1749855.3</v>
      </c>
      <c r="AB589" s="315">
        <v>0</v>
      </c>
      <c r="AC589" s="315">
        <v>0</v>
      </c>
      <c r="AD589" s="315">
        <v>0</v>
      </c>
      <c r="AE589" s="315">
        <v>0</v>
      </c>
      <c r="AF589" s="315">
        <v>0</v>
      </c>
      <c r="AG589" s="315">
        <v>0</v>
      </c>
      <c r="AH589" s="315">
        <v>182190</v>
      </c>
      <c r="AI589" s="315">
        <v>0</v>
      </c>
      <c r="AJ589" s="315">
        <v>0</v>
      </c>
      <c r="AK589" s="315">
        <v>0</v>
      </c>
      <c r="AL589" s="315">
        <v>0</v>
      </c>
      <c r="AM589" s="315">
        <v>0</v>
      </c>
      <c r="AN589" s="315">
        <v>0</v>
      </c>
      <c r="AO589" s="315">
        <v>0</v>
      </c>
      <c r="AP589" s="315">
        <v>7896.35</v>
      </c>
      <c r="AQ589" s="315">
        <v>0</v>
      </c>
      <c r="AR589" s="315">
        <v>0</v>
      </c>
      <c r="AS589" s="315">
        <v>0</v>
      </c>
      <c r="AT589" s="315">
        <v>0</v>
      </c>
      <c r="AU589" s="315">
        <v>0</v>
      </c>
      <c r="AV589" s="315">
        <v>0</v>
      </c>
      <c r="AW589" s="315">
        <v>0</v>
      </c>
      <c r="AX589" s="315">
        <v>0</v>
      </c>
      <c r="AY589" s="315">
        <v>0</v>
      </c>
      <c r="AZ589" s="315">
        <v>118214</v>
      </c>
      <c r="BA589" s="315">
        <v>0</v>
      </c>
      <c r="BB589" s="315">
        <v>0</v>
      </c>
      <c r="BC589" s="315">
        <v>0</v>
      </c>
      <c r="BD589" s="315">
        <v>0</v>
      </c>
      <c r="BE589" s="315">
        <v>0</v>
      </c>
      <c r="BF589" s="315">
        <v>0</v>
      </c>
      <c r="BG589" s="315">
        <v>0</v>
      </c>
      <c r="BH589" s="315">
        <v>0</v>
      </c>
      <c r="BI589" s="315">
        <v>292235.15000000002</v>
      </c>
      <c r="BJ589" s="315">
        <v>0</v>
      </c>
      <c r="BK589" s="315">
        <v>203627</v>
      </c>
      <c r="BL589" s="315">
        <v>0</v>
      </c>
      <c r="BM589" s="315">
        <v>0</v>
      </c>
      <c r="BN589" s="315">
        <v>0</v>
      </c>
      <c r="BO589" s="315">
        <v>0</v>
      </c>
      <c r="BP589" s="315">
        <v>0</v>
      </c>
      <c r="BQ589" s="315">
        <v>0</v>
      </c>
      <c r="BR589" s="315">
        <v>0</v>
      </c>
      <c r="BS589" s="315">
        <v>0</v>
      </c>
      <c r="BT589" s="315">
        <v>0</v>
      </c>
      <c r="BU589" s="315">
        <v>14317.45</v>
      </c>
      <c r="BV589" s="315">
        <v>0</v>
      </c>
      <c r="BW589" s="315">
        <v>0</v>
      </c>
      <c r="BX589" s="315">
        <v>0</v>
      </c>
      <c r="BY589" s="315">
        <v>0</v>
      </c>
      <c r="BZ589" s="315">
        <v>0</v>
      </c>
      <c r="CA589" s="315">
        <v>1107.6099999999999</v>
      </c>
      <c r="CB589" s="315">
        <v>0</v>
      </c>
      <c r="CC589" s="315">
        <v>0</v>
      </c>
      <c r="CD589" s="315">
        <v>0</v>
      </c>
      <c r="CE589" s="315">
        <v>0</v>
      </c>
      <c r="CF589" s="315">
        <v>0</v>
      </c>
      <c r="CG589" s="315">
        <v>0</v>
      </c>
      <c r="CH589" s="315">
        <v>86744.4</v>
      </c>
      <c r="CI589" s="315">
        <v>0</v>
      </c>
      <c r="CJ589" s="315">
        <v>0</v>
      </c>
      <c r="CK589" s="315">
        <v>0</v>
      </c>
      <c r="CL589" s="315">
        <v>0</v>
      </c>
      <c r="CM589" s="315">
        <v>0</v>
      </c>
      <c r="CN589" s="315">
        <v>0</v>
      </c>
      <c r="CO589" s="315">
        <v>13996.11</v>
      </c>
      <c r="CP589" s="315">
        <v>0</v>
      </c>
      <c r="CQ589" s="315">
        <v>0</v>
      </c>
      <c r="CR589" s="315">
        <v>0</v>
      </c>
      <c r="CS589" s="315">
        <v>0</v>
      </c>
      <c r="CT589" s="315">
        <v>0</v>
      </c>
      <c r="CU589" s="315">
        <v>0</v>
      </c>
      <c r="CV589" s="315">
        <v>0</v>
      </c>
      <c r="CW589" s="315">
        <v>0</v>
      </c>
      <c r="CX589" s="315">
        <v>0</v>
      </c>
      <c r="CY589" s="315">
        <v>0</v>
      </c>
      <c r="CZ589" s="315">
        <v>0</v>
      </c>
      <c r="DA589" s="315">
        <v>0</v>
      </c>
      <c r="DB589" s="315">
        <v>0</v>
      </c>
      <c r="DC589" s="315">
        <v>0</v>
      </c>
      <c r="DD589" s="315">
        <v>0</v>
      </c>
      <c r="DE589" s="315">
        <v>0</v>
      </c>
      <c r="DF589" s="315">
        <v>0</v>
      </c>
      <c r="DG589" s="315">
        <v>0</v>
      </c>
      <c r="DH589" s="315">
        <v>0</v>
      </c>
      <c r="DI589" s="315">
        <v>5810.38</v>
      </c>
      <c r="DJ589" s="315">
        <v>0</v>
      </c>
      <c r="DK589" s="315">
        <v>0</v>
      </c>
      <c r="DL589" s="315">
        <v>0</v>
      </c>
      <c r="DM589" s="315">
        <v>0</v>
      </c>
      <c r="DN589" s="315">
        <v>0</v>
      </c>
      <c r="DO589" s="315">
        <v>0</v>
      </c>
      <c r="DP589" s="315">
        <v>0</v>
      </c>
      <c r="DQ589" s="315">
        <v>0</v>
      </c>
      <c r="DR589" s="315">
        <v>0</v>
      </c>
      <c r="DS589" s="315">
        <v>0</v>
      </c>
      <c r="DT589" s="315">
        <v>0</v>
      </c>
      <c r="DU589" s="315">
        <v>0</v>
      </c>
      <c r="DV589" s="315">
        <v>0</v>
      </c>
      <c r="DW589" s="315">
        <v>0</v>
      </c>
      <c r="DX589" s="315">
        <v>0</v>
      </c>
      <c r="DY589" s="315">
        <v>0</v>
      </c>
      <c r="DZ589" s="315">
        <v>0</v>
      </c>
      <c r="EA589" s="315">
        <v>0</v>
      </c>
      <c r="EB589" s="315">
        <v>0</v>
      </c>
      <c r="EC589" s="315">
        <v>0</v>
      </c>
      <c r="ED589" s="315">
        <v>0</v>
      </c>
      <c r="EE589" s="315">
        <v>0</v>
      </c>
      <c r="EF589" s="315">
        <v>0</v>
      </c>
      <c r="EG589" s="315">
        <v>0</v>
      </c>
      <c r="EH589" s="315">
        <v>0</v>
      </c>
      <c r="EI589" s="315">
        <v>0</v>
      </c>
      <c r="EJ589" s="315">
        <v>0</v>
      </c>
      <c r="EK589" s="315">
        <v>0</v>
      </c>
      <c r="EL589" s="315">
        <v>0</v>
      </c>
      <c r="EM589" s="315">
        <v>0</v>
      </c>
      <c r="EN589" s="315">
        <v>0</v>
      </c>
      <c r="EO589" s="315">
        <v>0</v>
      </c>
      <c r="EP589" s="315">
        <v>0</v>
      </c>
      <c r="EQ589" s="315">
        <v>0</v>
      </c>
      <c r="ER589" s="315">
        <v>0</v>
      </c>
      <c r="ES589" s="315">
        <v>0</v>
      </c>
      <c r="ET589" s="315">
        <v>0</v>
      </c>
      <c r="EU589" s="315">
        <v>0</v>
      </c>
      <c r="EV589" s="315">
        <v>0</v>
      </c>
      <c r="EW589" s="315">
        <v>0</v>
      </c>
      <c r="EX589" s="315">
        <v>0</v>
      </c>
      <c r="EY589" s="315">
        <v>0</v>
      </c>
      <c r="EZ589" s="315">
        <v>0</v>
      </c>
      <c r="FA589" s="315">
        <v>0</v>
      </c>
      <c r="FB589" s="315">
        <v>0</v>
      </c>
      <c r="FC589" s="315">
        <v>257375.05</v>
      </c>
      <c r="FD589" s="315">
        <v>0</v>
      </c>
      <c r="FE589" s="315">
        <v>0</v>
      </c>
      <c r="FF589" s="315">
        <v>0</v>
      </c>
      <c r="FG589" s="315">
        <v>0</v>
      </c>
      <c r="FH589" s="315">
        <v>0</v>
      </c>
      <c r="FI589" s="315">
        <v>0</v>
      </c>
      <c r="FJ589" s="315">
        <v>0</v>
      </c>
      <c r="FK589" s="315">
        <v>0</v>
      </c>
      <c r="FL589" s="315">
        <v>8976.35</v>
      </c>
      <c r="FM589" s="315">
        <v>27245.24</v>
      </c>
      <c r="FN589" s="315">
        <v>0</v>
      </c>
      <c r="FO589" s="315">
        <v>0</v>
      </c>
      <c r="FP589" s="315">
        <v>0</v>
      </c>
      <c r="FQ589" s="315">
        <v>0</v>
      </c>
      <c r="FR589" s="315">
        <v>0</v>
      </c>
      <c r="FS589" s="315">
        <v>0</v>
      </c>
      <c r="FT589" s="315">
        <v>0</v>
      </c>
      <c r="FU589" s="315">
        <v>0</v>
      </c>
      <c r="FV589" s="315">
        <v>0</v>
      </c>
      <c r="FW589" s="315">
        <v>0</v>
      </c>
      <c r="FX589" s="315">
        <v>0</v>
      </c>
      <c r="FY589" s="315">
        <v>0</v>
      </c>
      <c r="FZ589" s="315">
        <v>0</v>
      </c>
      <c r="GA589" s="315">
        <v>0</v>
      </c>
      <c r="GB589" s="315">
        <v>0</v>
      </c>
      <c r="GC589" s="315">
        <v>0</v>
      </c>
      <c r="GD589" s="315">
        <v>0</v>
      </c>
      <c r="GE589" s="315">
        <v>1340459.95</v>
      </c>
      <c r="GF589" s="315">
        <v>0</v>
      </c>
      <c r="GG589" s="315">
        <v>0</v>
      </c>
      <c r="GH589" s="315">
        <v>0</v>
      </c>
      <c r="GI589" s="315">
        <v>0</v>
      </c>
      <c r="GJ589" s="315">
        <v>0</v>
      </c>
      <c r="GK589" s="315">
        <v>0</v>
      </c>
      <c r="GL589" s="315">
        <v>0</v>
      </c>
      <c r="GM589" s="315">
        <v>0</v>
      </c>
      <c r="GN589" s="315">
        <v>0</v>
      </c>
      <c r="GO589" s="315">
        <v>0</v>
      </c>
      <c r="GP589" s="315">
        <v>0</v>
      </c>
      <c r="GQ589" s="315">
        <v>51530.400000000001</v>
      </c>
      <c r="GR589" s="315">
        <v>0</v>
      </c>
      <c r="GS589" s="315">
        <v>7168376.5599999996</v>
      </c>
      <c r="GT589" s="315">
        <v>0</v>
      </c>
      <c r="GU589" s="315">
        <v>0</v>
      </c>
      <c r="GV589" s="315">
        <v>0</v>
      </c>
      <c r="GW589" s="315">
        <v>60541.62</v>
      </c>
      <c r="GX589" s="315">
        <v>3154535.37</v>
      </c>
      <c r="GY589" s="315">
        <v>0</v>
      </c>
      <c r="GZ589" s="315">
        <v>0</v>
      </c>
      <c r="HA589" s="315">
        <v>0</v>
      </c>
      <c r="HB589" s="315">
        <v>0</v>
      </c>
      <c r="HC589" s="315">
        <v>0</v>
      </c>
      <c r="HD589" s="315">
        <v>23490.45</v>
      </c>
      <c r="HE589" s="315">
        <v>0</v>
      </c>
      <c r="HF589" s="315">
        <v>0</v>
      </c>
      <c r="HG589" s="315">
        <v>0</v>
      </c>
      <c r="HH589" s="315">
        <v>0</v>
      </c>
      <c r="HI589" s="315">
        <v>0</v>
      </c>
      <c r="HJ589" s="315">
        <v>0</v>
      </c>
      <c r="HK589" s="315">
        <v>0</v>
      </c>
      <c r="HL589" s="315">
        <v>0</v>
      </c>
      <c r="HM589" s="315">
        <v>0</v>
      </c>
      <c r="HN589" s="315">
        <v>0</v>
      </c>
      <c r="HO589" s="315">
        <v>0</v>
      </c>
      <c r="HP589" s="315">
        <v>0</v>
      </c>
      <c r="HQ589" s="315">
        <v>0</v>
      </c>
      <c r="HR589" s="315">
        <v>0</v>
      </c>
      <c r="HS589" s="315">
        <v>0</v>
      </c>
      <c r="HT589" s="315">
        <v>0</v>
      </c>
      <c r="HU589" s="315">
        <v>0</v>
      </c>
      <c r="HV589" s="315">
        <v>0</v>
      </c>
      <c r="HW589" s="315">
        <v>0</v>
      </c>
      <c r="HX589" s="315">
        <v>0</v>
      </c>
      <c r="HY589" s="315">
        <v>0</v>
      </c>
      <c r="HZ589" s="315">
        <v>0</v>
      </c>
      <c r="IA589" s="315">
        <v>0</v>
      </c>
      <c r="IB589" s="315">
        <v>0</v>
      </c>
      <c r="IC589" s="315">
        <v>0</v>
      </c>
      <c r="ID589" s="315">
        <v>0</v>
      </c>
      <c r="IE589" s="315">
        <v>0</v>
      </c>
      <c r="IF589" s="315">
        <v>0</v>
      </c>
      <c r="IG589" s="315">
        <v>555720.31000000006</v>
      </c>
      <c r="IH589" s="315">
        <v>0</v>
      </c>
      <c r="II589" s="315">
        <v>0</v>
      </c>
      <c r="IJ589" s="315">
        <v>0</v>
      </c>
      <c r="IK589" s="315">
        <v>17963.64</v>
      </c>
      <c r="IL589" s="315">
        <v>0</v>
      </c>
      <c r="IM589" s="315">
        <v>0</v>
      </c>
      <c r="IN589" s="315">
        <v>0</v>
      </c>
      <c r="IO589" s="315">
        <v>0</v>
      </c>
      <c r="IP589" s="315">
        <v>0</v>
      </c>
      <c r="IQ589" s="315">
        <v>0</v>
      </c>
      <c r="IR589" s="315">
        <v>0</v>
      </c>
      <c r="IS589" s="315">
        <v>611606.63</v>
      </c>
      <c r="IT589" s="315">
        <v>0</v>
      </c>
      <c r="IU589" s="315">
        <v>0</v>
      </c>
      <c r="IV589" s="315">
        <v>0</v>
      </c>
      <c r="IW589" s="315">
        <v>0</v>
      </c>
      <c r="IX589" s="315">
        <v>0</v>
      </c>
      <c r="IY589" s="315">
        <v>0</v>
      </c>
      <c r="IZ589" s="315">
        <v>0</v>
      </c>
      <c r="JA589" s="315">
        <v>0</v>
      </c>
      <c r="JB589" s="315">
        <v>0</v>
      </c>
      <c r="JC589" s="315">
        <v>0</v>
      </c>
      <c r="JD589" s="315">
        <v>0</v>
      </c>
      <c r="JE589" s="315">
        <v>0</v>
      </c>
      <c r="JF589" s="315">
        <v>0</v>
      </c>
      <c r="JG589" s="315">
        <v>48280.56</v>
      </c>
      <c r="JH589" s="315">
        <v>0</v>
      </c>
      <c r="JI589" s="315">
        <v>0</v>
      </c>
      <c r="JJ589" s="315">
        <v>0</v>
      </c>
      <c r="JK589" s="315">
        <v>0</v>
      </c>
      <c r="JL589" s="315">
        <v>0</v>
      </c>
      <c r="JM589" s="315">
        <v>0</v>
      </c>
      <c r="JN589" s="315">
        <v>6789.06</v>
      </c>
      <c r="JO589" s="315">
        <v>0</v>
      </c>
      <c r="JP589" s="315">
        <v>0</v>
      </c>
      <c r="JQ589" s="315">
        <v>0</v>
      </c>
      <c r="JR589" s="315">
        <v>11034.85</v>
      </c>
      <c r="JS589" s="315">
        <v>0</v>
      </c>
      <c r="JT589" s="315">
        <v>0</v>
      </c>
      <c r="JU589" s="315">
        <v>0</v>
      </c>
      <c r="JV589" s="315">
        <v>0</v>
      </c>
      <c r="JW589" s="315">
        <v>0</v>
      </c>
      <c r="JX589" s="315">
        <v>0</v>
      </c>
      <c r="JY589" s="315">
        <v>0</v>
      </c>
      <c r="JZ589" s="315">
        <v>0</v>
      </c>
      <c r="KA589" s="315">
        <v>0</v>
      </c>
      <c r="KB589" s="315">
        <v>0</v>
      </c>
      <c r="KC589" s="315">
        <v>0</v>
      </c>
      <c r="KD589" s="315">
        <v>0</v>
      </c>
      <c r="KE589" s="315">
        <v>0</v>
      </c>
      <c r="KF589" s="315">
        <v>146167.46</v>
      </c>
      <c r="KG589" s="315">
        <v>0</v>
      </c>
      <c r="KH589" s="315">
        <v>0</v>
      </c>
      <c r="KI589" s="315">
        <v>0</v>
      </c>
      <c r="KJ589" s="315">
        <v>0</v>
      </c>
      <c r="KK589" s="315">
        <v>0</v>
      </c>
      <c r="KL589" s="315">
        <v>0</v>
      </c>
      <c r="KM589" s="315">
        <v>0</v>
      </c>
      <c r="KN589" s="315">
        <v>0</v>
      </c>
      <c r="KO589" s="315">
        <v>0</v>
      </c>
      <c r="KP589" s="315">
        <v>265000</v>
      </c>
      <c r="KQ589" s="315">
        <v>1285242.6399999999</v>
      </c>
      <c r="KR589" s="315">
        <v>1906887.31</v>
      </c>
      <c r="KS589" s="314">
        <v>16154.76</v>
      </c>
      <c r="KU589" s="312">
        <v>11</v>
      </c>
      <c r="KV589" s="312">
        <v>114</v>
      </c>
      <c r="KY589" s="312">
        <v>9114</v>
      </c>
    </row>
    <row r="590" spans="1:311" x14ac:dyDescent="0.25">
      <c r="A590" s="321">
        <v>2023</v>
      </c>
      <c r="B590" s="320" t="s">
        <v>807</v>
      </c>
      <c r="C590" s="320" t="s">
        <v>836</v>
      </c>
      <c r="D590" s="320" t="s">
        <v>838</v>
      </c>
      <c r="E590" s="320" t="s">
        <v>780</v>
      </c>
      <c r="F590" s="319">
        <v>481711.9</v>
      </c>
      <c r="G590" s="319">
        <v>6115.94</v>
      </c>
      <c r="H590" s="319">
        <v>2576871.25</v>
      </c>
      <c r="I590" s="319">
        <v>23890.45</v>
      </c>
      <c r="J590" s="319">
        <v>0</v>
      </c>
      <c r="K590" s="319">
        <v>147272.63</v>
      </c>
      <c r="L590" s="319">
        <v>797788</v>
      </c>
      <c r="M590" s="319">
        <v>97757.99</v>
      </c>
      <c r="N590" s="319">
        <v>0</v>
      </c>
      <c r="O590" s="319">
        <v>0</v>
      </c>
      <c r="P590" s="319">
        <v>215319.37</v>
      </c>
      <c r="Q590" s="319">
        <v>10599.65</v>
      </c>
      <c r="R590" s="319">
        <v>271405.86</v>
      </c>
      <c r="S590" s="319">
        <v>858.55</v>
      </c>
      <c r="T590" s="319">
        <v>89.25</v>
      </c>
      <c r="U590" s="319">
        <v>388845.17</v>
      </c>
      <c r="V590" s="319">
        <v>1198621.58</v>
      </c>
      <c r="W590" s="319">
        <v>0</v>
      </c>
      <c r="X590" s="319">
        <v>335.2</v>
      </c>
      <c r="Y590" s="319">
        <v>288677.03000000003</v>
      </c>
      <c r="Z590" s="319">
        <v>504366.85</v>
      </c>
      <c r="AA590" s="319">
        <v>2353528.92</v>
      </c>
      <c r="AB590" s="319">
        <v>848425.66</v>
      </c>
      <c r="AC590" s="319">
        <v>72960.7</v>
      </c>
      <c r="AD590" s="319">
        <v>2965319.63</v>
      </c>
      <c r="AE590" s="319">
        <v>0</v>
      </c>
      <c r="AF590" s="319">
        <v>174298.48</v>
      </c>
      <c r="AG590" s="319">
        <v>418341.54</v>
      </c>
      <c r="AH590" s="319">
        <v>22239.71</v>
      </c>
      <c r="AI590" s="319">
        <v>523981.08</v>
      </c>
      <c r="AJ590" s="319">
        <v>27613.7</v>
      </c>
      <c r="AK590" s="319">
        <v>59994.21</v>
      </c>
      <c r="AL590" s="319">
        <v>3621154.74</v>
      </c>
      <c r="AM590" s="319">
        <v>75584.3</v>
      </c>
      <c r="AN590" s="319">
        <v>89931.7</v>
      </c>
      <c r="AO590" s="319">
        <v>6327.86</v>
      </c>
      <c r="AP590" s="319">
        <v>137.69999999999999</v>
      </c>
      <c r="AQ590" s="319">
        <v>4672.2299999999996</v>
      </c>
      <c r="AR590" s="319">
        <v>228066.35</v>
      </c>
      <c r="AS590" s="319">
        <v>7328.96</v>
      </c>
      <c r="AT590" s="319">
        <v>0</v>
      </c>
      <c r="AU590" s="319">
        <v>376117.23</v>
      </c>
      <c r="AV590" s="319">
        <v>151098.48000000001</v>
      </c>
      <c r="AW590" s="319">
        <v>2185854.69</v>
      </c>
      <c r="AX590" s="319">
        <v>66746.789999999994</v>
      </c>
      <c r="AY590" s="319">
        <v>464397.9</v>
      </c>
      <c r="AZ590" s="319">
        <v>143292.66</v>
      </c>
      <c r="BA590" s="319">
        <v>183533.65</v>
      </c>
      <c r="BB590" s="319">
        <v>188452</v>
      </c>
      <c r="BC590" s="319">
        <v>224539</v>
      </c>
      <c r="BD590" s="319">
        <v>867092.45</v>
      </c>
      <c r="BE590" s="319">
        <v>34377.919999999998</v>
      </c>
      <c r="BF590" s="319">
        <v>171452.96</v>
      </c>
      <c r="BG590" s="319">
        <v>0</v>
      </c>
      <c r="BH590" s="319">
        <v>0</v>
      </c>
      <c r="BI590" s="319">
        <v>1678.05</v>
      </c>
      <c r="BJ590" s="319">
        <v>0</v>
      </c>
      <c r="BK590" s="319">
        <v>1080.01</v>
      </c>
      <c r="BL590" s="319">
        <v>0</v>
      </c>
      <c r="BM590" s="319">
        <v>137355.1</v>
      </c>
      <c r="BN590" s="319">
        <v>1488638.91</v>
      </c>
      <c r="BO590" s="319">
        <v>106113.98</v>
      </c>
      <c r="BP590" s="319">
        <v>208508.5</v>
      </c>
      <c r="BQ590" s="319">
        <v>4894</v>
      </c>
      <c r="BR590" s="319">
        <v>0</v>
      </c>
      <c r="BS590" s="319">
        <v>361712.05</v>
      </c>
      <c r="BT590" s="319">
        <v>220837.87</v>
      </c>
      <c r="BU590" s="319">
        <v>0</v>
      </c>
      <c r="BV590" s="319">
        <v>298104.14</v>
      </c>
      <c r="BW590" s="319">
        <v>69467.039999999994</v>
      </c>
      <c r="BX590" s="319">
        <v>602928.28</v>
      </c>
      <c r="BY590" s="319">
        <v>476407.87</v>
      </c>
      <c r="BZ590" s="319">
        <v>109152.1</v>
      </c>
      <c r="CA590" s="319">
        <v>170.85</v>
      </c>
      <c r="CB590" s="319">
        <v>8997.4</v>
      </c>
      <c r="CC590" s="319">
        <v>34633.83</v>
      </c>
      <c r="CD590" s="319">
        <v>42542.14</v>
      </c>
      <c r="CE590" s="319">
        <v>40092.629999999997</v>
      </c>
      <c r="CF590" s="319">
        <v>30660.55</v>
      </c>
      <c r="CG590" s="319">
        <v>249575.29</v>
      </c>
      <c r="CH590" s="319">
        <v>132191.94</v>
      </c>
      <c r="CI590" s="319">
        <v>814506.79</v>
      </c>
      <c r="CJ590" s="319">
        <v>49613.95</v>
      </c>
      <c r="CK590" s="319">
        <v>49260.84</v>
      </c>
      <c r="CL590" s="319">
        <v>383538.72</v>
      </c>
      <c r="CM590" s="319">
        <v>57502.85</v>
      </c>
      <c r="CN590" s="319">
        <v>138491.09</v>
      </c>
      <c r="CO590" s="319">
        <v>1607112.79</v>
      </c>
      <c r="CP590" s="319">
        <v>86456.7</v>
      </c>
      <c r="CQ590" s="319">
        <v>416633.64</v>
      </c>
      <c r="CR590" s="319">
        <v>0</v>
      </c>
      <c r="CS590" s="319">
        <v>66731.600000000006</v>
      </c>
      <c r="CT590" s="319">
        <v>143774.85</v>
      </c>
      <c r="CU590" s="319">
        <v>0</v>
      </c>
      <c r="CV590" s="319">
        <v>45219.4</v>
      </c>
      <c r="CW590" s="319">
        <v>186286.1</v>
      </c>
      <c r="CX590" s="319">
        <v>53859.74</v>
      </c>
      <c r="CY590" s="319">
        <v>262124.75</v>
      </c>
      <c r="CZ590" s="319">
        <v>0</v>
      </c>
      <c r="DA590" s="319">
        <v>0</v>
      </c>
      <c r="DB590" s="319">
        <v>795500.04</v>
      </c>
      <c r="DC590" s="319">
        <v>20259.98</v>
      </c>
      <c r="DD590" s="319">
        <v>1129614.06</v>
      </c>
      <c r="DE590" s="319">
        <v>776786.97</v>
      </c>
      <c r="DF590" s="319">
        <v>328490.96999999997</v>
      </c>
      <c r="DG590" s="319">
        <v>557245.73</v>
      </c>
      <c r="DH590" s="319">
        <v>464439.67</v>
      </c>
      <c r="DI590" s="319">
        <v>0</v>
      </c>
      <c r="DJ590" s="319">
        <v>997109.35</v>
      </c>
      <c r="DK590" s="319">
        <v>277252.26</v>
      </c>
      <c r="DL590" s="319">
        <v>0</v>
      </c>
      <c r="DM590" s="319">
        <v>67282.490000000005</v>
      </c>
      <c r="DN590" s="319">
        <v>93839.95</v>
      </c>
      <c r="DO590" s="319">
        <v>152828.70000000001</v>
      </c>
      <c r="DP590" s="319">
        <v>31702</v>
      </c>
      <c r="DQ590" s="319">
        <v>19141.150000000001</v>
      </c>
      <c r="DR590" s="319">
        <v>629278.76</v>
      </c>
      <c r="DS590" s="319">
        <v>433391.43</v>
      </c>
      <c r="DT590" s="319">
        <v>0</v>
      </c>
      <c r="DU590" s="319">
        <v>66217.600000000006</v>
      </c>
      <c r="DV590" s="319">
        <v>165869.04999999999</v>
      </c>
      <c r="DW590" s="319">
        <v>394717.75</v>
      </c>
      <c r="DX590" s="319">
        <v>413264.33</v>
      </c>
      <c r="DY590" s="319">
        <v>281389.14</v>
      </c>
      <c r="DZ590" s="319">
        <v>193738.48</v>
      </c>
      <c r="EA590" s="319">
        <v>2202426.33</v>
      </c>
      <c r="EB590" s="319">
        <v>394082.48</v>
      </c>
      <c r="EC590" s="319">
        <v>80092.479999999996</v>
      </c>
      <c r="ED590" s="319">
        <v>60678.55</v>
      </c>
      <c r="EE590" s="319">
        <v>409479.75</v>
      </c>
      <c r="EF590" s="319">
        <v>0</v>
      </c>
      <c r="EG590" s="319">
        <v>0</v>
      </c>
      <c r="EH590" s="319">
        <v>11203.5</v>
      </c>
      <c r="EI590" s="319">
        <v>27415.47</v>
      </c>
      <c r="EJ590" s="319">
        <v>1436936.05</v>
      </c>
      <c r="EK590" s="319">
        <v>291980.71000000002</v>
      </c>
      <c r="EL590" s="319">
        <v>48958.1</v>
      </c>
      <c r="EM590" s="319">
        <v>2753.58</v>
      </c>
      <c r="EN590" s="319">
        <v>9798.4599999999991</v>
      </c>
      <c r="EO590" s="319">
        <v>673725.45</v>
      </c>
      <c r="EP590" s="319">
        <v>241646.23</v>
      </c>
      <c r="EQ590" s="319">
        <v>131806.95000000001</v>
      </c>
      <c r="ER590" s="319">
        <v>55236.32</v>
      </c>
      <c r="ES590" s="319">
        <v>94944.57</v>
      </c>
      <c r="ET590" s="319">
        <v>555787.07999999996</v>
      </c>
      <c r="EU590" s="319">
        <v>125996.02</v>
      </c>
      <c r="EV590" s="319">
        <v>70755.05</v>
      </c>
      <c r="EW590" s="319">
        <v>335257.45</v>
      </c>
      <c r="EX590" s="319">
        <v>1545272.08</v>
      </c>
      <c r="EY590" s="319">
        <v>4511661.92</v>
      </c>
      <c r="EZ590" s="319">
        <v>195679898.69999999</v>
      </c>
      <c r="FA590" s="319">
        <v>804479.29</v>
      </c>
      <c r="FB590" s="319">
        <v>552515.15</v>
      </c>
      <c r="FC590" s="319">
        <v>287747.21999999997</v>
      </c>
      <c r="FD590" s="319">
        <v>8011.1</v>
      </c>
      <c r="FE590" s="319">
        <v>0</v>
      </c>
      <c r="FF590" s="319">
        <v>0</v>
      </c>
      <c r="FG590" s="319">
        <v>101195.2</v>
      </c>
      <c r="FH590" s="319">
        <v>336765.65</v>
      </c>
      <c r="FI590" s="319">
        <v>0</v>
      </c>
      <c r="FJ590" s="319">
        <v>0</v>
      </c>
      <c r="FK590" s="319">
        <v>7106</v>
      </c>
      <c r="FL590" s="319">
        <v>366.7</v>
      </c>
      <c r="FM590" s="319">
        <v>0</v>
      </c>
      <c r="FN590" s="319">
        <v>2496.1999999999998</v>
      </c>
      <c r="FO590" s="319">
        <v>131601.87</v>
      </c>
      <c r="FP590" s="319">
        <v>167319.6</v>
      </c>
      <c r="FQ590" s="319">
        <v>6735.97</v>
      </c>
      <c r="FR590" s="319">
        <v>7133565.5</v>
      </c>
      <c r="FS590" s="319">
        <v>61895.92</v>
      </c>
      <c r="FT590" s="319">
        <v>105597.5</v>
      </c>
      <c r="FU590" s="319">
        <v>3940.79</v>
      </c>
      <c r="FV590" s="319">
        <v>0</v>
      </c>
      <c r="FW590" s="319">
        <v>21782.5</v>
      </c>
      <c r="FX590" s="319">
        <v>85677.36</v>
      </c>
      <c r="FY590" s="319">
        <v>180548.69</v>
      </c>
      <c r="FZ590" s="319">
        <v>2153.9</v>
      </c>
      <c r="GA590" s="319">
        <v>61272.6</v>
      </c>
      <c r="GB590" s="319">
        <v>1863.24</v>
      </c>
      <c r="GC590" s="319">
        <v>59999.32</v>
      </c>
      <c r="GD590" s="319">
        <v>0</v>
      </c>
      <c r="GE590" s="319">
        <v>555230.79</v>
      </c>
      <c r="GF590" s="319">
        <v>2008.08</v>
      </c>
      <c r="GG590" s="319">
        <v>1115496.02</v>
      </c>
      <c r="GH590" s="319">
        <v>1325.24</v>
      </c>
      <c r="GI590" s="319">
        <v>346904.86</v>
      </c>
      <c r="GJ590" s="319">
        <v>416184.45</v>
      </c>
      <c r="GK590" s="319">
        <v>0</v>
      </c>
      <c r="GL590" s="319">
        <v>325511.67</v>
      </c>
      <c r="GM590" s="319">
        <v>11912056.35</v>
      </c>
      <c r="GN590" s="319">
        <v>15644.75</v>
      </c>
      <c r="GO590" s="319">
        <v>4362648.8</v>
      </c>
      <c r="GP590" s="319">
        <v>0</v>
      </c>
      <c r="GQ590" s="319">
        <v>43848.800000000003</v>
      </c>
      <c r="GR590" s="319">
        <v>1478509.97</v>
      </c>
      <c r="GS590" s="319">
        <v>21709479.739999998</v>
      </c>
      <c r="GT590" s="319">
        <v>0</v>
      </c>
      <c r="GU590" s="319">
        <v>0</v>
      </c>
      <c r="GV590" s="319">
        <v>470993.05</v>
      </c>
      <c r="GW590" s="319">
        <v>3605</v>
      </c>
      <c r="GX590" s="319">
        <v>0</v>
      </c>
      <c r="GY590" s="319">
        <v>7295.08</v>
      </c>
      <c r="GZ590" s="319">
        <v>481249.4</v>
      </c>
      <c r="HA590" s="319">
        <v>464584.6</v>
      </c>
      <c r="HB590" s="319">
        <v>99462.65</v>
      </c>
      <c r="HC590" s="319">
        <v>1110799.5</v>
      </c>
      <c r="HD590" s="319">
        <v>9349.44</v>
      </c>
      <c r="HE590" s="319">
        <v>4586.26</v>
      </c>
      <c r="HF590" s="319">
        <v>389625.3</v>
      </c>
      <c r="HG590" s="319">
        <v>207196.05</v>
      </c>
      <c r="HH590" s="319">
        <v>2144600.52</v>
      </c>
      <c r="HI590" s="319">
        <v>721301.6</v>
      </c>
      <c r="HJ590" s="319">
        <v>0</v>
      </c>
      <c r="HK590" s="319">
        <v>94314.559999999998</v>
      </c>
      <c r="HL590" s="319">
        <v>860561.23</v>
      </c>
      <c r="HM590" s="319">
        <v>6727.07</v>
      </c>
      <c r="HN590" s="319">
        <v>76319.100000000006</v>
      </c>
      <c r="HO590" s="319">
        <v>336986.7</v>
      </c>
      <c r="HP590" s="319">
        <v>219548.76</v>
      </c>
      <c r="HQ590" s="319">
        <v>72992.070000000007</v>
      </c>
      <c r="HR590" s="319">
        <v>44830.19</v>
      </c>
      <c r="HS590" s="319">
        <v>52578.55</v>
      </c>
      <c r="HT590" s="319">
        <v>15857060.039999999</v>
      </c>
      <c r="HU590" s="319">
        <v>10791.8</v>
      </c>
      <c r="HV590" s="319">
        <v>543628.35</v>
      </c>
      <c r="HW590" s="319">
        <v>2841252.13</v>
      </c>
      <c r="HX590" s="319">
        <v>0</v>
      </c>
      <c r="HY590" s="319">
        <v>4988918.95</v>
      </c>
      <c r="HZ590" s="319">
        <v>767616.24</v>
      </c>
      <c r="IA590" s="319">
        <v>92103.8</v>
      </c>
      <c r="IB590" s="319">
        <v>428293.54</v>
      </c>
      <c r="IC590" s="319">
        <v>3641807.65</v>
      </c>
      <c r="ID590" s="319">
        <v>198701.81</v>
      </c>
      <c r="IE590" s="319">
        <v>1248106.2</v>
      </c>
      <c r="IF590" s="319">
        <v>28</v>
      </c>
      <c r="IG590" s="319">
        <v>4453.1000000000004</v>
      </c>
      <c r="IH590" s="319">
        <v>45166.35</v>
      </c>
      <c r="II590" s="319">
        <v>0</v>
      </c>
      <c r="IJ590" s="319">
        <v>0</v>
      </c>
      <c r="IK590" s="319">
        <v>95074.1</v>
      </c>
      <c r="IL590" s="319">
        <v>0</v>
      </c>
      <c r="IM590" s="319">
        <v>493320.23</v>
      </c>
      <c r="IN590" s="319">
        <v>412173.37</v>
      </c>
      <c r="IO590" s="319">
        <v>236278.95</v>
      </c>
      <c r="IP590" s="319">
        <v>67879.37</v>
      </c>
      <c r="IQ590" s="319">
        <v>117111.67</v>
      </c>
      <c r="IR590" s="319">
        <v>1832214.95</v>
      </c>
      <c r="IS590" s="319">
        <v>1248189.08</v>
      </c>
      <c r="IT590" s="319">
        <v>27959.4</v>
      </c>
      <c r="IU590" s="319">
        <v>0</v>
      </c>
      <c r="IV590" s="319">
        <v>0</v>
      </c>
      <c r="IW590" s="319">
        <v>100027.35</v>
      </c>
      <c r="IX590" s="319">
        <v>15565.05</v>
      </c>
      <c r="IY590" s="319">
        <v>867332.73</v>
      </c>
      <c r="IZ590" s="319">
        <v>5002016</v>
      </c>
      <c r="JA590" s="319">
        <v>115453.75</v>
      </c>
      <c r="JB590" s="319">
        <v>135984.37</v>
      </c>
      <c r="JC590" s="319">
        <v>417555.55</v>
      </c>
      <c r="JD590" s="319">
        <v>37678.300000000003</v>
      </c>
      <c r="JE590" s="319">
        <v>29828.15</v>
      </c>
      <c r="JF590" s="319">
        <v>256196.11</v>
      </c>
      <c r="JG590" s="319">
        <v>110221.95</v>
      </c>
      <c r="JH590" s="319">
        <v>113674.95</v>
      </c>
      <c r="JI590" s="319">
        <v>0</v>
      </c>
      <c r="JJ590" s="319">
        <v>421180.37</v>
      </c>
      <c r="JK590" s="319">
        <v>134054.93</v>
      </c>
      <c r="JL590" s="319">
        <v>43245.8</v>
      </c>
      <c r="JM590" s="319">
        <v>74230.2</v>
      </c>
      <c r="JN590" s="319">
        <v>0</v>
      </c>
      <c r="JO590" s="319">
        <v>161129.09</v>
      </c>
      <c r="JP590" s="319">
        <v>7887.79</v>
      </c>
      <c r="JQ590" s="319">
        <v>3362.71</v>
      </c>
      <c r="JR590" s="319">
        <v>0</v>
      </c>
      <c r="JS590" s="319">
        <v>1522796.11</v>
      </c>
      <c r="JT590" s="319">
        <v>2049.34</v>
      </c>
      <c r="JU590" s="319">
        <v>37008.65</v>
      </c>
      <c r="JV590" s="319">
        <v>6102169</v>
      </c>
      <c r="JW590" s="319">
        <v>298377.64</v>
      </c>
      <c r="JX590" s="319">
        <v>148842.04999999999</v>
      </c>
      <c r="JY590" s="319">
        <v>64390.75</v>
      </c>
      <c r="JZ590" s="319">
        <v>0</v>
      </c>
      <c r="KA590" s="319">
        <v>250965.5</v>
      </c>
      <c r="KB590" s="319">
        <v>5680.15</v>
      </c>
      <c r="KC590" s="319">
        <v>45939.35</v>
      </c>
      <c r="KD590" s="319">
        <v>77207.95</v>
      </c>
      <c r="KE590" s="319">
        <v>2964545.8</v>
      </c>
      <c r="KF590" s="319">
        <v>79390.89</v>
      </c>
      <c r="KG590" s="319">
        <v>196140.95</v>
      </c>
      <c r="KH590" s="319">
        <v>0</v>
      </c>
      <c r="KI590" s="319">
        <v>0</v>
      </c>
      <c r="KJ590" s="319">
        <v>0</v>
      </c>
      <c r="KK590" s="319">
        <v>0</v>
      </c>
      <c r="KL590" s="319">
        <v>29655.05</v>
      </c>
      <c r="KM590" s="319">
        <v>0</v>
      </c>
      <c r="KN590" s="319">
        <v>74494.44</v>
      </c>
      <c r="KO590" s="319">
        <v>1068540.8999999999</v>
      </c>
      <c r="KP590" s="319">
        <v>424564.75</v>
      </c>
      <c r="KQ590" s="319">
        <v>0</v>
      </c>
      <c r="KR590" s="319">
        <v>2637868.29</v>
      </c>
      <c r="KS590" s="318">
        <v>240684.25</v>
      </c>
      <c r="KU590" s="312">
        <v>11</v>
      </c>
      <c r="KV590" s="312">
        <v>115</v>
      </c>
      <c r="KY590" s="312">
        <v>9115</v>
      </c>
    </row>
    <row r="591" spans="1:311" x14ac:dyDescent="0.25">
      <c r="A591" s="317">
        <v>2023</v>
      </c>
      <c r="B591" s="316" t="s">
        <v>807</v>
      </c>
      <c r="C591" s="316" t="s">
        <v>836</v>
      </c>
      <c r="D591" s="316" t="s">
        <v>837</v>
      </c>
      <c r="E591" s="316" t="s">
        <v>780</v>
      </c>
      <c r="F591" s="315">
        <v>495835.3</v>
      </c>
      <c r="G591" s="315">
        <v>0</v>
      </c>
      <c r="H591" s="315">
        <v>0</v>
      </c>
      <c r="I591" s="315">
        <v>7167.83</v>
      </c>
      <c r="J591" s="315">
        <v>0</v>
      </c>
      <c r="K591" s="315">
        <v>0</v>
      </c>
      <c r="L591" s="315">
        <v>33337.370000000003</v>
      </c>
      <c r="M591" s="315">
        <v>0</v>
      </c>
      <c r="N591" s="315">
        <v>48572.6</v>
      </c>
      <c r="O591" s="315">
        <v>100</v>
      </c>
      <c r="P591" s="315">
        <v>65386.76</v>
      </c>
      <c r="Q591" s="315">
        <v>0</v>
      </c>
      <c r="R591" s="315">
        <v>0</v>
      </c>
      <c r="S591" s="315">
        <v>25382.62</v>
      </c>
      <c r="T591" s="315">
        <v>0</v>
      </c>
      <c r="U591" s="315">
        <v>536933.52</v>
      </c>
      <c r="V591" s="315">
        <v>199191.5</v>
      </c>
      <c r="W591" s="315">
        <v>0</v>
      </c>
      <c r="X591" s="315">
        <v>0</v>
      </c>
      <c r="Y591" s="315">
        <v>7000</v>
      </c>
      <c r="Z591" s="315">
        <v>31906.89</v>
      </c>
      <c r="AA591" s="315">
        <v>17078.650000000001</v>
      </c>
      <c r="AB591" s="315">
        <v>0</v>
      </c>
      <c r="AC591" s="315">
        <v>0</v>
      </c>
      <c r="AD591" s="315">
        <v>0</v>
      </c>
      <c r="AE591" s="315">
        <v>0</v>
      </c>
      <c r="AF591" s="315">
        <v>51908</v>
      </c>
      <c r="AG591" s="315">
        <v>0</v>
      </c>
      <c r="AH591" s="315">
        <v>963</v>
      </c>
      <c r="AI591" s="315">
        <v>1736.16</v>
      </c>
      <c r="AJ591" s="315">
        <v>0</v>
      </c>
      <c r="AK591" s="315">
        <v>0</v>
      </c>
      <c r="AL591" s="315">
        <v>224838.7</v>
      </c>
      <c r="AM591" s="315">
        <v>0</v>
      </c>
      <c r="AN591" s="315">
        <v>0</v>
      </c>
      <c r="AO591" s="315">
        <v>0</v>
      </c>
      <c r="AP591" s="315">
        <v>13647.15</v>
      </c>
      <c r="AQ591" s="315">
        <v>0</v>
      </c>
      <c r="AR591" s="315">
        <v>0</v>
      </c>
      <c r="AS591" s="315">
        <v>3939.24</v>
      </c>
      <c r="AT591" s="315">
        <v>6726.85</v>
      </c>
      <c r="AU591" s="315">
        <v>70685.3</v>
      </c>
      <c r="AV591" s="315">
        <v>0</v>
      </c>
      <c r="AW591" s="315">
        <v>0</v>
      </c>
      <c r="AX591" s="315">
        <v>0</v>
      </c>
      <c r="AY591" s="315">
        <v>0</v>
      </c>
      <c r="AZ591" s="315">
        <v>0</v>
      </c>
      <c r="BA591" s="315">
        <v>0</v>
      </c>
      <c r="BB591" s="315">
        <v>0</v>
      </c>
      <c r="BC591" s="315">
        <v>3227.87</v>
      </c>
      <c r="BD591" s="315">
        <v>0</v>
      </c>
      <c r="BE591" s="315">
        <v>0</v>
      </c>
      <c r="BF591" s="315">
        <v>0</v>
      </c>
      <c r="BG591" s="315">
        <v>0</v>
      </c>
      <c r="BH591" s="315">
        <v>0</v>
      </c>
      <c r="BI591" s="315">
        <v>0</v>
      </c>
      <c r="BJ591" s="315">
        <v>0</v>
      </c>
      <c r="BK591" s="315">
        <v>17310.150000000001</v>
      </c>
      <c r="BL591" s="315">
        <v>0</v>
      </c>
      <c r="BM591" s="315">
        <v>6806.41</v>
      </c>
      <c r="BN591" s="315">
        <v>31825.69</v>
      </c>
      <c r="BO591" s="315">
        <v>0</v>
      </c>
      <c r="BP591" s="315">
        <v>0</v>
      </c>
      <c r="BQ591" s="315">
        <v>0</v>
      </c>
      <c r="BR591" s="315">
        <v>0</v>
      </c>
      <c r="BS591" s="315">
        <v>31991.49</v>
      </c>
      <c r="BT591" s="315">
        <v>500</v>
      </c>
      <c r="BU591" s="315">
        <v>0</v>
      </c>
      <c r="BV591" s="315">
        <v>630.1</v>
      </c>
      <c r="BW591" s="315">
        <v>6771.2</v>
      </c>
      <c r="BX591" s="315">
        <v>0</v>
      </c>
      <c r="BY591" s="315">
        <v>83285.210000000006</v>
      </c>
      <c r="BZ591" s="315">
        <v>1012.28</v>
      </c>
      <c r="CA591" s="315">
        <v>0</v>
      </c>
      <c r="CB591" s="315">
        <v>0</v>
      </c>
      <c r="CC591" s="315">
        <v>0</v>
      </c>
      <c r="CD591" s="315">
        <v>0</v>
      </c>
      <c r="CE591" s="315">
        <v>0</v>
      </c>
      <c r="CF591" s="315">
        <v>0</v>
      </c>
      <c r="CG591" s="315">
        <v>110.45</v>
      </c>
      <c r="CH591" s="315">
        <v>522</v>
      </c>
      <c r="CI591" s="315">
        <v>0</v>
      </c>
      <c r="CJ591" s="315">
        <v>0</v>
      </c>
      <c r="CK591" s="315">
        <v>0</v>
      </c>
      <c r="CL591" s="315">
        <v>208.4</v>
      </c>
      <c r="CM591" s="315">
        <v>6711.6</v>
      </c>
      <c r="CN591" s="315">
        <v>6327.3</v>
      </c>
      <c r="CO591" s="315">
        <v>62.9</v>
      </c>
      <c r="CP591" s="315">
        <v>21240</v>
      </c>
      <c r="CQ591" s="315">
        <v>0</v>
      </c>
      <c r="CR591" s="315">
        <v>654</v>
      </c>
      <c r="CS591" s="315">
        <v>0</v>
      </c>
      <c r="CT591" s="315">
        <v>0</v>
      </c>
      <c r="CU591" s="315">
        <v>0</v>
      </c>
      <c r="CV591" s="315">
        <v>390.31</v>
      </c>
      <c r="CW591" s="315">
        <v>0</v>
      </c>
      <c r="CX591" s="315">
        <v>1748.09</v>
      </c>
      <c r="CY591" s="315">
        <v>5911.6</v>
      </c>
      <c r="CZ591" s="315">
        <v>0</v>
      </c>
      <c r="DA591" s="315">
        <v>0</v>
      </c>
      <c r="DB591" s="315">
        <v>0</v>
      </c>
      <c r="DC591" s="315">
        <v>0</v>
      </c>
      <c r="DD591" s="315">
        <v>0</v>
      </c>
      <c r="DE591" s="315">
        <v>6132</v>
      </c>
      <c r="DF591" s="315">
        <v>5040</v>
      </c>
      <c r="DG591" s="315">
        <v>3938.55</v>
      </c>
      <c r="DH591" s="315">
        <v>0</v>
      </c>
      <c r="DI591" s="315">
        <v>1509</v>
      </c>
      <c r="DJ591" s="315">
        <v>12861.72</v>
      </c>
      <c r="DK591" s="315">
        <v>0</v>
      </c>
      <c r="DL591" s="315">
        <v>0</v>
      </c>
      <c r="DM591" s="315">
        <v>10751.96</v>
      </c>
      <c r="DN591" s="315">
        <v>50</v>
      </c>
      <c r="DO591" s="315">
        <v>0</v>
      </c>
      <c r="DP591" s="315">
        <v>0</v>
      </c>
      <c r="DQ591" s="315">
        <v>636.5</v>
      </c>
      <c r="DR591" s="315">
        <v>10087.35</v>
      </c>
      <c r="DS591" s="315">
        <v>1569.71</v>
      </c>
      <c r="DT591" s="315">
        <v>0</v>
      </c>
      <c r="DU591" s="315">
        <v>19832.64</v>
      </c>
      <c r="DV591" s="315">
        <v>0</v>
      </c>
      <c r="DW591" s="315">
        <v>1</v>
      </c>
      <c r="DX591" s="315">
        <v>0</v>
      </c>
      <c r="DY591" s="315">
        <v>0</v>
      </c>
      <c r="DZ591" s="315">
        <v>0</v>
      </c>
      <c r="EA591" s="315">
        <v>0</v>
      </c>
      <c r="EB591" s="315">
        <v>0</v>
      </c>
      <c r="EC591" s="315">
        <v>0</v>
      </c>
      <c r="ED591" s="315">
        <v>0</v>
      </c>
      <c r="EE591" s="315">
        <v>29303.14</v>
      </c>
      <c r="EF591" s="315">
        <v>0</v>
      </c>
      <c r="EG591" s="315">
        <v>162439.88</v>
      </c>
      <c r="EH591" s="315">
        <v>0</v>
      </c>
      <c r="EI591" s="315">
        <v>0</v>
      </c>
      <c r="EJ591" s="315">
        <v>0</v>
      </c>
      <c r="EK591" s="315">
        <v>2000</v>
      </c>
      <c r="EL591" s="315">
        <v>0</v>
      </c>
      <c r="EM591" s="315">
        <v>9369.9</v>
      </c>
      <c r="EN591" s="315">
        <v>0</v>
      </c>
      <c r="EO591" s="315">
        <v>0</v>
      </c>
      <c r="EP591" s="315">
        <v>0</v>
      </c>
      <c r="EQ591" s="315">
        <v>0</v>
      </c>
      <c r="ER591" s="315">
        <v>0</v>
      </c>
      <c r="ES591" s="315">
        <v>0</v>
      </c>
      <c r="ET591" s="315">
        <v>14561.45</v>
      </c>
      <c r="EU591" s="315">
        <v>0</v>
      </c>
      <c r="EV591" s="315">
        <v>0</v>
      </c>
      <c r="EW591" s="315">
        <v>0</v>
      </c>
      <c r="EX591" s="315">
        <v>0</v>
      </c>
      <c r="EY591" s="315">
        <v>432106.94</v>
      </c>
      <c r="EZ591" s="315">
        <v>0</v>
      </c>
      <c r="FA591" s="315">
        <v>59194.55</v>
      </c>
      <c r="FB591" s="315">
        <v>80703.86</v>
      </c>
      <c r="FC591" s="315">
        <v>80438.7</v>
      </c>
      <c r="FD591" s="315">
        <v>10564.92</v>
      </c>
      <c r="FE591" s="315">
        <v>0</v>
      </c>
      <c r="FF591" s="315">
        <v>6763.06</v>
      </c>
      <c r="FG591" s="315">
        <v>0</v>
      </c>
      <c r="FH591" s="315">
        <v>1751.54</v>
      </c>
      <c r="FI591" s="315">
        <v>0</v>
      </c>
      <c r="FJ591" s="315">
        <v>0</v>
      </c>
      <c r="FK591" s="315">
        <v>0</v>
      </c>
      <c r="FL591" s="315">
        <v>0</v>
      </c>
      <c r="FM591" s="315">
        <v>0</v>
      </c>
      <c r="FN591" s="315">
        <v>0</v>
      </c>
      <c r="FO591" s="315">
        <v>0</v>
      </c>
      <c r="FP591" s="315">
        <v>6686.2</v>
      </c>
      <c r="FQ591" s="315">
        <v>0</v>
      </c>
      <c r="FR591" s="315">
        <v>922.64</v>
      </c>
      <c r="FS591" s="315">
        <v>6440.37</v>
      </c>
      <c r="FT591" s="315">
        <v>12997.95</v>
      </c>
      <c r="FU591" s="315">
        <v>0</v>
      </c>
      <c r="FV591" s="315">
        <v>2520</v>
      </c>
      <c r="FW591" s="315">
        <v>0</v>
      </c>
      <c r="FX591" s="315">
        <v>0</v>
      </c>
      <c r="FY591" s="315">
        <v>0</v>
      </c>
      <c r="FZ591" s="315">
        <v>0</v>
      </c>
      <c r="GA591" s="315">
        <v>0</v>
      </c>
      <c r="GB591" s="315">
        <v>0</v>
      </c>
      <c r="GC591" s="315">
        <v>0</v>
      </c>
      <c r="GD591" s="315">
        <v>83004.149999999994</v>
      </c>
      <c r="GE591" s="315">
        <v>0</v>
      </c>
      <c r="GF591" s="315">
        <v>20511.34</v>
      </c>
      <c r="GG591" s="315">
        <v>173484.15</v>
      </c>
      <c r="GH591" s="315">
        <v>0</v>
      </c>
      <c r="GI591" s="315">
        <v>0</v>
      </c>
      <c r="GJ591" s="315">
        <v>0</v>
      </c>
      <c r="GK591" s="315">
        <v>5354.72</v>
      </c>
      <c r="GL591" s="315">
        <v>0</v>
      </c>
      <c r="GM591" s="315">
        <v>323326.90999999997</v>
      </c>
      <c r="GN591" s="315">
        <v>0</v>
      </c>
      <c r="GO591" s="315">
        <v>12261.84</v>
      </c>
      <c r="GP591" s="315">
        <v>0</v>
      </c>
      <c r="GQ591" s="315">
        <v>0</v>
      </c>
      <c r="GR591" s="315">
        <v>407000</v>
      </c>
      <c r="GS591" s="315">
        <v>0</v>
      </c>
      <c r="GT591" s="315">
        <v>54835.98</v>
      </c>
      <c r="GU591" s="315">
        <v>0</v>
      </c>
      <c r="GV591" s="315">
        <v>0</v>
      </c>
      <c r="GW591" s="315">
        <v>21658.55</v>
      </c>
      <c r="GX591" s="315">
        <v>0</v>
      </c>
      <c r="GY591" s="315">
        <v>0</v>
      </c>
      <c r="GZ591" s="315">
        <v>0</v>
      </c>
      <c r="HA591" s="315">
        <v>0</v>
      </c>
      <c r="HB591" s="315">
        <v>0</v>
      </c>
      <c r="HC591" s="315">
        <v>5000</v>
      </c>
      <c r="HD591" s="315">
        <v>0</v>
      </c>
      <c r="HE591" s="315">
        <v>0</v>
      </c>
      <c r="HF591" s="315">
        <v>0</v>
      </c>
      <c r="HG591" s="315">
        <v>2.2200000000000002</v>
      </c>
      <c r="HH591" s="315">
        <v>0</v>
      </c>
      <c r="HI591" s="315">
        <v>0</v>
      </c>
      <c r="HJ591" s="315">
        <v>80.55</v>
      </c>
      <c r="HK591" s="315">
        <v>0</v>
      </c>
      <c r="HL591" s="315">
        <v>10053.4</v>
      </c>
      <c r="HM591" s="315">
        <v>0</v>
      </c>
      <c r="HN591" s="315">
        <v>8788.5</v>
      </c>
      <c r="HO591" s="315">
        <v>0</v>
      </c>
      <c r="HP591" s="315">
        <v>0</v>
      </c>
      <c r="HQ591" s="315">
        <v>0</v>
      </c>
      <c r="HR591" s="315">
        <v>0</v>
      </c>
      <c r="HS591" s="315">
        <v>0</v>
      </c>
      <c r="HT591" s="315">
        <v>0</v>
      </c>
      <c r="HU591" s="315">
        <v>0</v>
      </c>
      <c r="HV591" s="315">
        <v>0</v>
      </c>
      <c r="HW591" s="315">
        <v>0</v>
      </c>
      <c r="HX591" s="315">
        <v>0</v>
      </c>
      <c r="HY591" s="315">
        <v>5300</v>
      </c>
      <c r="HZ591" s="315">
        <v>17841.8</v>
      </c>
      <c r="IA591" s="315">
        <v>390.25</v>
      </c>
      <c r="IB591" s="315">
        <v>110971.89</v>
      </c>
      <c r="IC591" s="315">
        <v>1905.92</v>
      </c>
      <c r="ID591" s="315">
        <v>0</v>
      </c>
      <c r="IE591" s="315">
        <v>129373.44</v>
      </c>
      <c r="IF591" s="315">
        <v>0</v>
      </c>
      <c r="IG591" s="315">
        <v>265072.34999999998</v>
      </c>
      <c r="IH591" s="315">
        <v>0</v>
      </c>
      <c r="II591" s="315">
        <v>7590.13</v>
      </c>
      <c r="IJ591" s="315">
        <v>0</v>
      </c>
      <c r="IK591" s="315">
        <v>8322.6</v>
      </c>
      <c r="IL591" s="315">
        <v>0</v>
      </c>
      <c r="IM591" s="315">
        <v>36589.660000000003</v>
      </c>
      <c r="IN591" s="315">
        <v>3980</v>
      </c>
      <c r="IO591" s="315">
        <v>0</v>
      </c>
      <c r="IP591" s="315">
        <v>0</v>
      </c>
      <c r="IQ591" s="315">
        <v>0</v>
      </c>
      <c r="IR591" s="315">
        <v>53836.4</v>
      </c>
      <c r="IS591" s="315">
        <v>16050.19</v>
      </c>
      <c r="IT591" s="315">
        <v>0</v>
      </c>
      <c r="IU591" s="315">
        <v>0</v>
      </c>
      <c r="IV591" s="315">
        <v>0</v>
      </c>
      <c r="IW591" s="315">
        <v>4889.5</v>
      </c>
      <c r="IX591" s="315">
        <v>0</v>
      </c>
      <c r="IY591" s="315">
        <v>0</v>
      </c>
      <c r="IZ591" s="315">
        <v>177.29</v>
      </c>
      <c r="JA591" s="315">
        <v>20736.18</v>
      </c>
      <c r="JB591" s="315">
        <v>0</v>
      </c>
      <c r="JC591" s="315">
        <v>64069.65</v>
      </c>
      <c r="JD591" s="315">
        <v>2807</v>
      </c>
      <c r="JE591" s="315">
        <v>0</v>
      </c>
      <c r="JF591" s="315">
        <v>0</v>
      </c>
      <c r="JG591" s="315">
        <v>8872.24</v>
      </c>
      <c r="JH591" s="315">
        <v>0</v>
      </c>
      <c r="JI591" s="315">
        <v>4503.45</v>
      </c>
      <c r="JJ591" s="315">
        <v>0</v>
      </c>
      <c r="JK591" s="315">
        <v>0</v>
      </c>
      <c r="JL591" s="315">
        <v>0</v>
      </c>
      <c r="JM591" s="315">
        <v>0</v>
      </c>
      <c r="JN591" s="315">
        <v>0</v>
      </c>
      <c r="JO591" s="315">
        <v>0</v>
      </c>
      <c r="JP591" s="315">
        <v>0</v>
      </c>
      <c r="JQ591" s="315">
        <v>0</v>
      </c>
      <c r="JR591" s="315">
        <v>0</v>
      </c>
      <c r="JS591" s="315">
        <v>495305.35</v>
      </c>
      <c r="JT591" s="315">
        <v>0</v>
      </c>
      <c r="JU591" s="315">
        <v>0</v>
      </c>
      <c r="JV591" s="315">
        <v>0</v>
      </c>
      <c r="JW591" s="315">
        <v>0</v>
      </c>
      <c r="JX591" s="315">
        <v>0</v>
      </c>
      <c r="JY591" s="315">
        <v>756</v>
      </c>
      <c r="JZ591" s="315">
        <v>4968.0600000000004</v>
      </c>
      <c r="KA591" s="315">
        <v>0</v>
      </c>
      <c r="KB591" s="315">
        <v>0</v>
      </c>
      <c r="KC591" s="315">
        <v>0</v>
      </c>
      <c r="KD591" s="315">
        <v>0</v>
      </c>
      <c r="KE591" s="315">
        <v>0</v>
      </c>
      <c r="KF591" s="315">
        <v>0</v>
      </c>
      <c r="KG591" s="315">
        <v>0</v>
      </c>
      <c r="KH591" s="315">
        <v>0</v>
      </c>
      <c r="KI591" s="315">
        <v>32810.629999999997</v>
      </c>
      <c r="KJ591" s="315">
        <v>0</v>
      </c>
      <c r="KK591" s="315">
        <v>0</v>
      </c>
      <c r="KL591" s="315">
        <v>4873.45</v>
      </c>
      <c r="KM591" s="315">
        <v>0</v>
      </c>
      <c r="KN591" s="315">
        <v>0</v>
      </c>
      <c r="KO591" s="315">
        <v>0</v>
      </c>
      <c r="KP591" s="315">
        <v>11388.97</v>
      </c>
      <c r="KQ591" s="315">
        <v>0</v>
      </c>
      <c r="KR591" s="315">
        <v>0</v>
      </c>
      <c r="KS591" s="314">
        <v>0</v>
      </c>
      <c r="KU591" s="312">
        <v>11</v>
      </c>
      <c r="KV591" s="312">
        <v>119</v>
      </c>
      <c r="KY591" s="312">
        <v>9119</v>
      </c>
    </row>
    <row r="592" spans="1:311" x14ac:dyDescent="0.25">
      <c r="A592" s="321">
        <v>2023</v>
      </c>
      <c r="B592" s="320" t="s">
        <v>807</v>
      </c>
      <c r="C592" s="320" t="s">
        <v>836</v>
      </c>
      <c r="D592" s="320" t="s">
        <v>321</v>
      </c>
      <c r="E592" s="320" t="s">
        <v>780</v>
      </c>
      <c r="F592" s="319">
        <v>1564206.84</v>
      </c>
      <c r="G592" s="319">
        <v>184062.39</v>
      </c>
      <c r="H592" s="319">
        <v>9926961.9600000009</v>
      </c>
      <c r="I592" s="319">
        <v>903599.06</v>
      </c>
      <c r="J592" s="319">
        <v>244089.53</v>
      </c>
      <c r="K592" s="319">
        <v>614888.80000000005</v>
      </c>
      <c r="L592" s="319">
        <v>4872112.09</v>
      </c>
      <c r="M592" s="319">
        <v>2712965.55</v>
      </c>
      <c r="N592" s="319">
        <v>13265113.83</v>
      </c>
      <c r="O592" s="319">
        <v>2884581.41</v>
      </c>
      <c r="P592" s="319">
        <v>297144.19</v>
      </c>
      <c r="Q592" s="319">
        <v>727497.56</v>
      </c>
      <c r="R592" s="319">
        <v>2286261.0099999998</v>
      </c>
      <c r="S592" s="319">
        <v>1073617.3400000001</v>
      </c>
      <c r="T592" s="319">
        <v>1632124.48</v>
      </c>
      <c r="U592" s="319">
        <v>3833882.57</v>
      </c>
      <c r="V592" s="319">
        <v>7067614.3200000003</v>
      </c>
      <c r="W592" s="319">
        <v>388424.09</v>
      </c>
      <c r="X592" s="319">
        <v>1747267.21</v>
      </c>
      <c r="Y592" s="319">
        <v>553572.56000000006</v>
      </c>
      <c r="Z592" s="319">
        <v>932990.2</v>
      </c>
      <c r="AA592" s="319">
        <v>10080868.449999999</v>
      </c>
      <c r="AB592" s="319">
        <v>1957677.26</v>
      </c>
      <c r="AC592" s="319">
        <v>265215.25</v>
      </c>
      <c r="AD592" s="319">
        <v>23163791.43</v>
      </c>
      <c r="AE592" s="319">
        <v>210779.1</v>
      </c>
      <c r="AF592" s="319">
        <v>1583004.3</v>
      </c>
      <c r="AG592" s="319">
        <v>418341.54</v>
      </c>
      <c r="AH592" s="319">
        <v>1830745.32</v>
      </c>
      <c r="AI592" s="319">
        <v>1509831.78</v>
      </c>
      <c r="AJ592" s="319">
        <v>1608924.05</v>
      </c>
      <c r="AK592" s="319">
        <v>282597.61</v>
      </c>
      <c r="AL592" s="319">
        <v>11756408.119999999</v>
      </c>
      <c r="AM592" s="319">
        <v>504652.19</v>
      </c>
      <c r="AN592" s="319">
        <v>924442.65</v>
      </c>
      <c r="AO592" s="319">
        <v>1062446.92</v>
      </c>
      <c r="AP592" s="319">
        <v>859181.66</v>
      </c>
      <c r="AQ592" s="319">
        <v>170731.73</v>
      </c>
      <c r="AR592" s="319">
        <v>2891354</v>
      </c>
      <c r="AS592" s="319">
        <v>514017.14</v>
      </c>
      <c r="AT592" s="319">
        <v>1269303.03</v>
      </c>
      <c r="AU592" s="319">
        <v>2509072.31</v>
      </c>
      <c r="AV592" s="319">
        <v>991422.34</v>
      </c>
      <c r="AW592" s="319">
        <v>9873300.9800000004</v>
      </c>
      <c r="AX592" s="319">
        <v>171063.62</v>
      </c>
      <c r="AY592" s="319">
        <v>464397.9</v>
      </c>
      <c r="AZ592" s="319">
        <v>1664868.44</v>
      </c>
      <c r="BA592" s="319">
        <v>327179.09000000003</v>
      </c>
      <c r="BB592" s="319">
        <v>642145.72</v>
      </c>
      <c r="BC592" s="319">
        <v>6142359.29</v>
      </c>
      <c r="BD592" s="319">
        <v>4293727.6100000003</v>
      </c>
      <c r="BE592" s="319">
        <v>1597714.46</v>
      </c>
      <c r="BF592" s="319">
        <v>1647637.19</v>
      </c>
      <c r="BG592" s="319">
        <v>296063.92</v>
      </c>
      <c r="BH592" s="319">
        <v>121214.87</v>
      </c>
      <c r="BI592" s="319">
        <v>14125940.119999999</v>
      </c>
      <c r="BJ592" s="319">
        <v>101529.99</v>
      </c>
      <c r="BK592" s="319">
        <v>4411694.78</v>
      </c>
      <c r="BL592" s="319">
        <v>165669.60999999999</v>
      </c>
      <c r="BM592" s="319">
        <v>1040453.12</v>
      </c>
      <c r="BN592" s="319">
        <v>6982670.1799999997</v>
      </c>
      <c r="BO592" s="319">
        <v>1459773.55</v>
      </c>
      <c r="BP592" s="319">
        <v>579311.49</v>
      </c>
      <c r="BQ592" s="319">
        <v>456582.12</v>
      </c>
      <c r="BR592" s="319">
        <v>1052731.83</v>
      </c>
      <c r="BS592" s="319">
        <v>2618683.84</v>
      </c>
      <c r="BT592" s="319">
        <v>253390.58</v>
      </c>
      <c r="BU592" s="319">
        <v>321598.17</v>
      </c>
      <c r="BV592" s="319">
        <v>671198.47</v>
      </c>
      <c r="BW592" s="319">
        <v>4601639.62</v>
      </c>
      <c r="BX592" s="319">
        <v>3880606.91</v>
      </c>
      <c r="BY592" s="319">
        <v>17154519.190000001</v>
      </c>
      <c r="BZ592" s="319">
        <v>287400.46999999997</v>
      </c>
      <c r="CA592" s="319">
        <v>611823.01</v>
      </c>
      <c r="CB592" s="319">
        <v>295572.45</v>
      </c>
      <c r="CC592" s="319">
        <v>2571464.69</v>
      </c>
      <c r="CD592" s="319">
        <v>4043484.02</v>
      </c>
      <c r="CE592" s="319">
        <v>328835</v>
      </c>
      <c r="CF592" s="319">
        <v>4989983.5</v>
      </c>
      <c r="CG592" s="319">
        <v>6779776.0599999996</v>
      </c>
      <c r="CH592" s="319">
        <v>2123371.12</v>
      </c>
      <c r="CI592" s="319">
        <v>7338794.6399999997</v>
      </c>
      <c r="CJ592" s="319">
        <v>358335.16</v>
      </c>
      <c r="CK592" s="319">
        <v>323720.09000000003</v>
      </c>
      <c r="CL592" s="319">
        <v>756403.52</v>
      </c>
      <c r="CM592" s="319">
        <v>165458.64000000001</v>
      </c>
      <c r="CN592" s="319">
        <v>1101978.57</v>
      </c>
      <c r="CO592" s="319">
        <v>4031764.66</v>
      </c>
      <c r="CP592" s="319">
        <v>400598.01</v>
      </c>
      <c r="CQ592" s="319">
        <v>2109246.96</v>
      </c>
      <c r="CR592" s="319">
        <v>168083.51</v>
      </c>
      <c r="CS592" s="319">
        <v>1126440.6599999999</v>
      </c>
      <c r="CT592" s="319">
        <v>2122707.88</v>
      </c>
      <c r="CU592" s="319">
        <v>232738.1</v>
      </c>
      <c r="CV592" s="319">
        <v>399493.37</v>
      </c>
      <c r="CW592" s="319">
        <v>779075.07</v>
      </c>
      <c r="CX592" s="319">
        <v>2663873.69</v>
      </c>
      <c r="CY592" s="319">
        <v>3254213.68</v>
      </c>
      <c r="CZ592" s="319">
        <v>8278647.7699999996</v>
      </c>
      <c r="DA592" s="319">
        <v>3544501.49</v>
      </c>
      <c r="DB592" s="319">
        <v>4315583.8099999996</v>
      </c>
      <c r="DC592" s="319">
        <v>1561926.37</v>
      </c>
      <c r="DD592" s="319">
        <v>12496819.880000001</v>
      </c>
      <c r="DE592" s="319">
        <v>10850042.66</v>
      </c>
      <c r="DF592" s="319">
        <v>823498.54</v>
      </c>
      <c r="DG592" s="319">
        <v>1247854.8799999999</v>
      </c>
      <c r="DH592" s="319">
        <v>1272125.75</v>
      </c>
      <c r="DI592" s="319">
        <v>882687.91</v>
      </c>
      <c r="DJ592" s="319">
        <v>3706013.77</v>
      </c>
      <c r="DK592" s="319">
        <v>562679.24</v>
      </c>
      <c r="DL592" s="319">
        <v>891747.07</v>
      </c>
      <c r="DM592" s="319">
        <v>2408793.12</v>
      </c>
      <c r="DN592" s="319">
        <v>331590.59000000003</v>
      </c>
      <c r="DO592" s="319">
        <v>578838.71</v>
      </c>
      <c r="DP592" s="319">
        <v>381458.36</v>
      </c>
      <c r="DQ592" s="319">
        <v>153258.79999999999</v>
      </c>
      <c r="DR592" s="319">
        <v>1975980.4</v>
      </c>
      <c r="DS592" s="319">
        <v>8797478.8300000001</v>
      </c>
      <c r="DT592" s="319">
        <v>3317633.04</v>
      </c>
      <c r="DU592" s="319">
        <v>6807316.4299999997</v>
      </c>
      <c r="DV592" s="319">
        <v>1089202.1000000001</v>
      </c>
      <c r="DW592" s="319">
        <v>1806130.35</v>
      </c>
      <c r="DX592" s="319">
        <v>2074009.02</v>
      </c>
      <c r="DY592" s="319">
        <v>4160414.2</v>
      </c>
      <c r="DZ592" s="319">
        <v>2257689.9700000002</v>
      </c>
      <c r="EA592" s="319">
        <v>13741046.35</v>
      </c>
      <c r="EB592" s="319">
        <v>1194335.24</v>
      </c>
      <c r="EC592" s="319">
        <v>975604.33</v>
      </c>
      <c r="ED592" s="319">
        <v>550207.34</v>
      </c>
      <c r="EE592" s="319">
        <v>1156142.43</v>
      </c>
      <c r="EF592" s="319">
        <v>215147.91</v>
      </c>
      <c r="EG592" s="319">
        <v>3607121.51</v>
      </c>
      <c r="EH592" s="319">
        <v>654564.69999999995</v>
      </c>
      <c r="EI592" s="319">
        <v>2692322.43</v>
      </c>
      <c r="EJ592" s="319">
        <v>5754845.4900000002</v>
      </c>
      <c r="EK592" s="319">
        <v>739488.99</v>
      </c>
      <c r="EL592" s="319">
        <v>263594</v>
      </c>
      <c r="EM592" s="319">
        <v>2620444.81</v>
      </c>
      <c r="EN592" s="319">
        <v>1695738.14</v>
      </c>
      <c r="EO592" s="319">
        <v>2707511.98</v>
      </c>
      <c r="EP592" s="319">
        <v>11411248.16</v>
      </c>
      <c r="EQ592" s="319">
        <v>353255.46</v>
      </c>
      <c r="ER592" s="319">
        <v>1338544.1299999999</v>
      </c>
      <c r="ES592" s="319">
        <v>270664.78000000003</v>
      </c>
      <c r="ET592" s="319">
        <v>1388125.37</v>
      </c>
      <c r="EU592" s="319">
        <v>670851.26</v>
      </c>
      <c r="EV592" s="319">
        <v>248335.73</v>
      </c>
      <c r="EW592" s="319">
        <v>1831738.42</v>
      </c>
      <c r="EX592" s="319">
        <v>3440430.48</v>
      </c>
      <c r="EY592" s="319">
        <v>19707887.800000001</v>
      </c>
      <c r="EZ592" s="319">
        <v>319075045.30000001</v>
      </c>
      <c r="FA592" s="319">
        <v>1608138.09</v>
      </c>
      <c r="FB592" s="319">
        <v>1760976.91</v>
      </c>
      <c r="FC592" s="319">
        <v>1324237.2</v>
      </c>
      <c r="FD592" s="319">
        <v>1518579.76</v>
      </c>
      <c r="FE592" s="319">
        <v>14508463.08</v>
      </c>
      <c r="FF592" s="319">
        <v>1686088.33</v>
      </c>
      <c r="FG592" s="319">
        <v>179284.44</v>
      </c>
      <c r="FH592" s="319">
        <v>4367394.87</v>
      </c>
      <c r="FI592" s="319">
        <v>651183.86</v>
      </c>
      <c r="FJ592" s="319">
        <v>3568171.7</v>
      </c>
      <c r="FK592" s="319">
        <v>635944.15</v>
      </c>
      <c r="FL592" s="319">
        <v>66139.27</v>
      </c>
      <c r="FM592" s="319">
        <v>4432970.24</v>
      </c>
      <c r="FN592" s="319">
        <v>692649.63</v>
      </c>
      <c r="FO592" s="319">
        <v>1425955.91</v>
      </c>
      <c r="FP592" s="319">
        <v>387104.18</v>
      </c>
      <c r="FQ592" s="319">
        <v>2812276.94</v>
      </c>
      <c r="FR592" s="319">
        <v>23392980.800000001</v>
      </c>
      <c r="FS592" s="319">
        <v>303498.53999999998</v>
      </c>
      <c r="FT592" s="319">
        <v>942784.09</v>
      </c>
      <c r="FU592" s="319">
        <v>796274.17</v>
      </c>
      <c r="FV592" s="319">
        <v>248030.85</v>
      </c>
      <c r="FW592" s="319">
        <v>62864.42</v>
      </c>
      <c r="FX592" s="319">
        <v>1837075.95</v>
      </c>
      <c r="FY592" s="319">
        <v>5094983.82</v>
      </c>
      <c r="FZ592" s="319">
        <v>268113.88</v>
      </c>
      <c r="GA592" s="319">
        <v>340777.16</v>
      </c>
      <c r="GB592" s="319">
        <v>753631.54</v>
      </c>
      <c r="GC592" s="319">
        <v>239869.66</v>
      </c>
      <c r="GD592" s="319">
        <v>713262.2</v>
      </c>
      <c r="GE592" s="319">
        <v>3934961.28</v>
      </c>
      <c r="GF592" s="319">
        <v>758153.7</v>
      </c>
      <c r="GG592" s="319">
        <v>3025792.26</v>
      </c>
      <c r="GH592" s="319">
        <v>841368.11</v>
      </c>
      <c r="GI592" s="319">
        <v>2813943.46</v>
      </c>
      <c r="GJ592" s="319">
        <v>801461.05</v>
      </c>
      <c r="GK592" s="319">
        <v>44486891.310000002</v>
      </c>
      <c r="GL592" s="319">
        <v>19513916.309999999</v>
      </c>
      <c r="GM592" s="319">
        <v>25165745.84</v>
      </c>
      <c r="GN592" s="319">
        <v>1140147.24</v>
      </c>
      <c r="GO592" s="319">
        <v>9498474.5199999996</v>
      </c>
      <c r="GP592" s="319">
        <v>183094.51</v>
      </c>
      <c r="GQ592" s="319">
        <v>110825.8</v>
      </c>
      <c r="GR592" s="319">
        <v>2910845.42</v>
      </c>
      <c r="GS592" s="319">
        <v>53654956.32</v>
      </c>
      <c r="GT592" s="319">
        <v>494164.05</v>
      </c>
      <c r="GU592" s="319">
        <v>15340392.970000001</v>
      </c>
      <c r="GV592" s="319">
        <v>740971.32</v>
      </c>
      <c r="GW592" s="319">
        <v>335176.02</v>
      </c>
      <c r="GX592" s="319">
        <v>8385700.7999999998</v>
      </c>
      <c r="GY592" s="319">
        <v>505166.6</v>
      </c>
      <c r="GZ592" s="319">
        <v>1389973.05</v>
      </c>
      <c r="HA592" s="319">
        <v>2092694.78</v>
      </c>
      <c r="HB592" s="319">
        <v>541241.52</v>
      </c>
      <c r="HC592" s="319">
        <v>5170037.3099999996</v>
      </c>
      <c r="HD592" s="319">
        <v>222301.25</v>
      </c>
      <c r="HE592" s="319">
        <v>826336.7</v>
      </c>
      <c r="HF592" s="319">
        <v>911190.18</v>
      </c>
      <c r="HG592" s="319">
        <v>3695528.18</v>
      </c>
      <c r="HH592" s="319">
        <v>12051987.59</v>
      </c>
      <c r="HI592" s="319">
        <v>3362276.1</v>
      </c>
      <c r="HJ592" s="319">
        <v>1869868.34</v>
      </c>
      <c r="HK592" s="319">
        <v>664403.36</v>
      </c>
      <c r="HL592" s="319">
        <v>3510439.92</v>
      </c>
      <c r="HM592" s="319">
        <v>946700.46</v>
      </c>
      <c r="HN592" s="319">
        <v>529565.29</v>
      </c>
      <c r="HO592" s="319">
        <v>829750.94</v>
      </c>
      <c r="HP592" s="319">
        <v>12779616.73</v>
      </c>
      <c r="HQ592" s="319">
        <v>200141.17</v>
      </c>
      <c r="HR592" s="319">
        <v>6840014.46</v>
      </c>
      <c r="HS592" s="319">
        <v>410407.82</v>
      </c>
      <c r="HT592" s="319">
        <v>27224844.09</v>
      </c>
      <c r="HU592" s="319">
        <v>534927.93999999994</v>
      </c>
      <c r="HV592" s="319">
        <v>4063360.36</v>
      </c>
      <c r="HW592" s="319">
        <v>40559146.560000002</v>
      </c>
      <c r="HX592" s="319">
        <v>675404.73</v>
      </c>
      <c r="HY592" s="319">
        <v>25424474.350000001</v>
      </c>
      <c r="HZ592" s="319">
        <v>1380041.46</v>
      </c>
      <c r="IA592" s="319">
        <v>359205.8</v>
      </c>
      <c r="IB592" s="319">
        <v>1696945.91</v>
      </c>
      <c r="IC592" s="319">
        <v>11018018.82</v>
      </c>
      <c r="ID592" s="319">
        <v>463532.09</v>
      </c>
      <c r="IE592" s="319">
        <v>4335235.0199999996</v>
      </c>
      <c r="IF592" s="319">
        <v>571844.07999999996</v>
      </c>
      <c r="IG592" s="319">
        <v>830245.76</v>
      </c>
      <c r="IH592" s="319">
        <v>285195.08</v>
      </c>
      <c r="II592" s="319">
        <v>768675.01</v>
      </c>
      <c r="IJ592" s="319">
        <v>3442269.71</v>
      </c>
      <c r="IK592" s="319">
        <v>225490.93</v>
      </c>
      <c r="IL592" s="319">
        <v>230185.9</v>
      </c>
      <c r="IM592" s="319">
        <v>1100919.8999999999</v>
      </c>
      <c r="IN592" s="319">
        <v>3445678.68</v>
      </c>
      <c r="IO592" s="319">
        <v>1112954.58</v>
      </c>
      <c r="IP592" s="319">
        <v>621020.15</v>
      </c>
      <c r="IQ592" s="319">
        <v>350034.88</v>
      </c>
      <c r="IR592" s="319">
        <v>8666811.8000000007</v>
      </c>
      <c r="IS592" s="319">
        <v>9277513.9600000009</v>
      </c>
      <c r="IT592" s="319">
        <v>8927603.4399999995</v>
      </c>
      <c r="IU592" s="319">
        <v>653362.74</v>
      </c>
      <c r="IV592" s="319">
        <v>2934098.36</v>
      </c>
      <c r="IW592" s="319">
        <v>688519.62</v>
      </c>
      <c r="IX592" s="319">
        <v>188690.61</v>
      </c>
      <c r="IY592" s="319">
        <v>2372935.0299999998</v>
      </c>
      <c r="IZ592" s="319">
        <v>6239577.0300000003</v>
      </c>
      <c r="JA592" s="319">
        <v>2110996.42</v>
      </c>
      <c r="JB592" s="319">
        <v>135984.37</v>
      </c>
      <c r="JC592" s="319">
        <v>1229084.2</v>
      </c>
      <c r="JD592" s="319">
        <v>187298.13</v>
      </c>
      <c r="JE592" s="319">
        <v>156127.88</v>
      </c>
      <c r="JF592" s="319">
        <v>4607181.18</v>
      </c>
      <c r="JG592" s="319">
        <v>518035.96</v>
      </c>
      <c r="JH592" s="319">
        <v>714160.44</v>
      </c>
      <c r="JI592" s="319">
        <v>9560900.3399999999</v>
      </c>
      <c r="JJ592" s="319">
        <v>3496834.23</v>
      </c>
      <c r="JK592" s="319">
        <v>303101.08</v>
      </c>
      <c r="JL592" s="319">
        <v>623894.69999999995</v>
      </c>
      <c r="JM592" s="319">
        <v>170954.79</v>
      </c>
      <c r="JN592" s="319">
        <v>390634.43</v>
      </c>
      <c r="JO592" s="319">
        <v>2522684.35</v>
      </c>
      <c r="JP592" s="319">
        <v>801347.31</v>
      </c>
      <c r="JQ592" s="319">
        <v>762847.09</v>
      </c>
      <c r="JR592" s="319">
        <v>185633.08</v>
      </c>
      <c r="JS592" s="319">
        <v>6881356.6799999997</v>
      </c>
      <c r="JT592" s="319">
        <v>294701.88</v>
      </c>
      <c r="JU592" s="319">
        <v>691046.13</v>
      </c>
      <c r="JV592" s="319">
        <v>16760381.800000001</v>
      </c>
      <c r="JW592" s="319">
        <v>1758790.6</v>
      </c>
      <c r="JX592" s="319">
        <v>2044772.53</v>
      </c>
      <c r="JY592" s="319">
        <v>320491.65000000002</v>
      </c>
      <c r="JZ592" s="319">
        <v>168094.65</v>
      </c>
      <c r="KA592" s="319">
        <v>1237676.07</v>
      </c>
      <c r="KB592" s="319">
        <v>2493916.0299999998</v>
      </c>
      <c r="KC592" s="319">
        <v>1160755.27</v>
      </c>
      <c r="KD592" s="319">
        <v>595607.54</v>
      </c>
      <c r="KE592" s="319">
        <v>9235820.1999999993</v>
      </c>
      <c r="KF592" s="319">
        <v>604116.36</v>
      </c>
      <c r="KG592" s="319">
        <v>1311712.19</v>
      </c>
      <c r="KH592" s="319">
        <v>634809.46</v>
      </c>
      <c r="KI592" s="319">
        <v>473452.69</v>
      </c>
      <c r="KJ592" s="319">
        <v>1456529.49</v>
      </c>
      <c r="KK592" s="319">
        <v>172008.07</v>
      </c>
      <c r="KL592" s="319">
        <v>270240.63</v>
      </c>
      <c r="KM592" s="319">
        <v>487826.09</v>
      </c>
      <c r="KN592" s="319">
        <v>995912.35</v>
      </c>
      <c r="KO592" s="319">
        <v>4770099.96</v>
      </c>
      <c r="KP592" s="319">
        <v>2960075.93</v>
      </c>
      <c r="KQ592" s="319">
        <v>43784428.609999999</v>
      </c>
      <c r="KR592" s="319">
        <v>4958984.55</v>
      </c>
      <c r="KS592" s="318">
        <v>1415511.96</v>
      </c>
      <c r="KU592" s="338" t="s">
        <v>943</v>
      </c>
      <c r="KV592" s="312" t="s">
        <v>943</v>
      </c>
      <c r="KY592" s="312" t="s">
        <v>943</v>
      </c>
    </row>
    <row r="593" spans="1:311" x14ac:dyDescent="0.25">
      <c r="A593" s="317">
        <v>2023</v>
      </c>
      <c r="B593" s="316" t="s">
        <v>807</v>
      </c>
      <c r="C593" s="316" t="s">
        <v>831</v>
      </c>
      <c r="D593" s="316" t="s">
        <v>835</v>
      </c>
      <c r="E593" s="316" t="s">
        <v>780</v>
      </c>
      <c r="F593" s="315">
        <v>9201</v>
      </c>
      <c r="G593" s="315">
        <v>13610</v>
      </c>
      <c r="H593" s="315">
        <v>0</v>
      </c>
      <c r="I593" s="315">
        <v>560133.36</v>
      </c>
      <c r="J593" s="315">
        <v>12100</v>
      </c>
      <c r="K593" s="315">
        <v>22644.15</v>
      </c>
      <c r="L593" s="315">
        <v>100005</v>
      </c>
      <c r="M593" s="315">
        <v>0</v>
      </c>
      <c r="N593" s="315">
        <v>1361080.34</v>
      </c>
      <c r="O593" s="315">
        <v>1</v>
      </c>
      <c r="P593" s="315">
        <v>2000</v>
      </c>
      <c r="Q593" s="315">
        <v>17825</v>
      </c>
      <c r="R593" s="315">
        <v>46819.07</v>
      </c>
      <c r="S593" s="315">
        <v>755328</v>
      </c>
      <c r="T593" s="315">
        <v>0</v>
      </c>
      <c r="U593" s="315">
        <v>1904375</v>
      </c>
      <c r="V593" s="315">
        <v>1500001</v>
      </c>
      <c r="W593" s="315">
        <v>9320</v>
      </c>
      <c r="X593" s="315">
        <v>3401</v>
      </c>
      <c r="Y593" s="315">
        <v>32914.6</v>
      </c>
      <c r="Z593" s="315">
        <v>115376.48</v>
      </c>
      <c r="AA593" s="315">
        <v>1370514.3</v>
      </c>
      <c r="AB593" s="315">
        <v>0</v>
      </c>
      <c r="AC593" s="315">
        <v>28526.92</v>
      </c>
      <c r="AD593" s="315">
        <v>24335</v>
      </c>
      <c r="AE593" s="315">
        <v>17500</v>
      </c>
      <c r="AF593" s="315">
        <v>707200</v>
      </c>
      <c r="AG593" s="315">
        <v>495818.38</v>
      </c>
      <c r="AH593" s="315">
        <v>0</v>
      </c>
      <c r="AI593" s="315">
        <v>36455.07</v>
      </c>
      <c r="AJ593" s="315">
        <v>8370000</v>
      </c>
      <c r="AK593" s="315">
        <v>1007153</v>
      </c>
      <c r="AL593" s="315">
        <v>46751</v>
      </c>
      <c r="AM593" s="315">
        <v>740.25</v>
      </c>
      <c r="AN593" s="315">
        <v>1004906</v>
      </c>
      <c r="AO593" s="315">
        <v>0</v>
      </c>
      <c r="AP593" s="315">
        <v>531587</v>
      </c>
      <c r="AQ593" s="315">
        <v>82378.960000000006</v>
      </c>
      <c r="AR593" s="315">
        <v>0</v>
      </c>
      <c r="AS593" s="315">
        <v>9963.8700000000008</v>
      </c>
      <c r="AT593" s="315">
        <v>157014.70000000001</v>
      </c>
      <c r="AU593" s="315">
        <v>0</v>
      </c>
      <c r="AV593" s="315">
        <v>0</v>
      </c>
      <c r="AW593" s="315">
        <v>0</v>
      </c>
      <c r="AX593" s="315">
        <v>256327.97</v>
      </c>
      <c r="AY593" s="315">
        <v>0</v>
      </c>
      <c r="AZ593" s="315">
        <v>0</v>
      </c>
      <c r="BA593" s="315">
        <v>77160.84</v>
      </c>
      <c r="BB593" s="315">
        <v>0</v>
      </c>
      <c r="BC593" s="315">
        <v>224337</v>
      </c>
      <c r="BD593" s="315">
        <v>169605.88</v>
      </c>
      <c r="BE593" s="315">
        <v>1019201</v>
      </c>
      <c r="BF593" s="315">
        <v>0</v>
      </c>
      <c r="BG593" s="315">
        <v>306183.51</v>
      </c>
      <c r="BH593" s="315">
        <v>482890.11</v>
      </c>
      <c r="BI593" s="315">
        <v>31495.83</v>
      </c>
      <c r="BJ593" s="315">
        <v>206419.51</v>
      </c>
      <c r="BK593" s="315">
        <v>70520</v>
      </c>
      <c r="BL593" s="315">
        <v>804952.19</v>
      </c>
      <c r="BM593" s="315">
        <v>7755</v>
      </c>
      <c r="BN593" s="315">
        <v>0</v>
      </c>
      <c r="BO593" s="315">
        <v>14503.2</v>
      </c>
      <c r="BP593" s="315">
        <v>1000870</v>
      </c>
      <c r="BQ593" s="315">
        <v>18500</v>
      </c>
      <c r="BR593" s="315">
        <v>510724.79</v>
      </c>
      <c r="BS593" s="315">
        <v>0</v>
      </c>
      <c r="BT593" s="315">
        <v>0</v>
      </c>
      <c r="BU593" s="315">
        <v>250</v>
      </c>
      <c r="BV593" s="315">
        <v>821990.2</v>
      </c>
      <c r="BW593" s="315">
        <v>3196602.5</v>
      </c>
      <c r="BX593" s="315">
        <v>400</v>
      </c>
      <c r="BY593" s="315">
        <v>8150</v>
      </c>
      <c r="BZ593" s="315">
        <v>44663.11</v>
      </c>
      <c r="CA593" s="315">
        <v>48972.13</v>
      </c>
      <c r="CB593" s="315">
        <v>0</v>
      </c>
      <c r="CC593" s="315">
        <v>290970</v>
      </c>
      <c r="CD593" s="315">
        <v>138893.28</v>
      </c>
      <c r="CE593" s="315">
        <v>2194730</v>
      </c>
      <c r="CF593" s="315">
        <v>326113.39</v>
      </c>
      <c r="CG593" s="315">
        <v>0</v>
      </c>
      <c r="CH593" s="315">
        <v>0</v>
      </c>
      <c r="CI593" s="315">
        <v>9</v>
      </c>
      <c r="CJ593" s="315">
        <v>84162.42</v>
      </c>
      <c r="CK593" s="315">
        <v>15356</v>
      </c>
      <c r="CL593" s="315">
        <v>19500</v>
      </c>
      <c r="CM593" s="315">
        <v>23270</v>
      </c>
      <c r="CN593" s="315">
        <v>204848</v>
      </c>
      <c r="CO593" s="315">
        <v>156</v>
      </c>
      <c r="CP593" s="315">
        <v>945788.29</v>
      </c>
      <c r="CQ593" s="315">
        <v>396746.88</v>
      </c>
      <c r="CR593" s="315">
        <v>2495.16</v>
      </c>
      <c r="CS593" s="315">
        <v>815772.61</v>
      </c>
      <c r="CT593" s="315">
        <v>0</v>
      </c>
      <c r="CU593" s="315">
        <v>1123000.55</v>
      </c>
      <c r="CV593" s="315">
        <v>179264.52</v>
      </c>
      <c r="CW593" s="315">
        <v>80000</v>
      </c>
      <c r="CX593" s="315">
        <v>723315.4</v>
      </c>
      <c r="CY593" s="315">
        <v>46457</v>
      </c>
      <c r="CZ593" s="315">
        <v>800019.34</v>
      </c>
      <c r="DA593" s="315">
        <v>4141266.49</v>
      </c>
      <c r="DB593" s="315">
        <v>112572</v>
      </c>
      <c r="DC593" s="315">
        <v>0</v>
      </c>
      <c r="DD593" s="315">
        <v>1882482.29</v>
      </c>
      <c r="DE593" s="315">
        <v>0</v>
      </c>
      <c r="DF593" s="315">
        <v>154875.10999999999</v>
      </c>
      <c r="DG593" s="315">
        <v>13045.1</v>
      </c>
      <c r="DH593" s="315">
        <v>650000</v>
      </c>
      <c r="DI593" s="315">
        <v>1260202</v>
      </c>
      <c r="DJ593" s="315">
        <v>2000</v>
      </c>
      <c r="DK593" s="315">
        <v>477877.45</v>
      </c>
      <c r="DL593" s="315">
        <v>1</v>
      </c>
      <c r="DM593" s="315">
        <v>0</v>
      </c>
      <c r="DN593" s="315">
        <v>222707.6</v>
      </c>
      <c r="DO593" s="315">
        <v>47563</v>
      </c>
      <c r="DP593" s="315">
        <v>0</v>
      </c>
      <c r="DQ593" s="315">
        <v>96084.15</v>
      </c>
      <c r="DR593" s="315">
        <v>0</v>
      </c>
      <c r="DS593" s="315">
        <v>273756</v>
      </c>
      <c r="DT593" s="315">
        <v>102724.33</v>
      </c>
      <c r="DU593" s="315">
        <v>0</v>
      </c>
      <c r="DV593" s="315">
        <v>6480</v>
      </c>
      <c r="DW593" s="315">
        <v>218030</v>
      </c>
      <c r="DX593" s="315">
        <v>240441.82</v>
      </c>
      <c r="DY593" s="315">
        <v>10822.5</v>
      </c>
      <c r="DZ593" s="315">
        <v>1</v>
      </c>
      <c r="EA593" s="315">
        <v>0</v>
      </c>
      <c r="EB593" s="315">
        <v>159232.23000000001</v>
      </c>
      <c r="EC593" s="315">
        <v>13760</v>
      </c>
      <c r="ED593" s="315">
        <v>269430.55</v>
      </c>
      <c r="EE593" s="315">
        <v>40630</v>
      </c>
      <c r="EF593" s="315">
        <v>18314.97</v>
      </c>
      <c r="EG593" s="315">
        <v>159390.53</v>
      </c>
      <c r="EH593" s="315">
        <v>54845</v>
      </c>
      <c r="EI593" s="315">
        <v>6</v>
      </c>
      <c r="EJ593" s="315">
        <v>37779</v>
      </c>
      <c r="EK593" s="315">
        <v>461392.02</v>
      </c>
      <c r="EL593" s="315">
        <v>0</v>
      </c>
      <c r="EM593" s="315">
        <v>0</v>
      </c>
      <c r="EN593" s="315">
        <v>473847.42</v>
      </c>
      <c r="EO593" s="315">
        <v>163507.39000000001</v>
      </c>
      <c r="EP593" s="315">
        <v>1</v>
      </c>
      <c r="EQ593" s="315">
        <v>11004</v>
      </c>
      <c r="ER593" s="315">
        <v>453893</v>
      </c>
      <c r="ES593" s="315">
        <v>10220</v>
      </c>
      <c r="ET593" s="315">
        <v>0</v>
      </c>
      <c r="EU593" s="315">
        <v>0</v>
      </c>
      <c r="EV593" s="315">
        <v>32000</v>
      </c>
      <c r="EW593" s="315">
        <v>57000</v>
      </c>
      <c r="EX593" s="315">
        <v>1312500</v>
      </c>
      <c r="EY593" s="315">
        <v>1330</v>
      </c>
      <c r="EZ593" s="315">
        <v>128556859.90000001</v>
      </c>
      <c r="FA593" s="315">
        <v>292213.90000000002</v>
      </c>
      <c r="FB593" s="315">
        <v>23501</v>
      </c>
      <c r="FC593" s="315">
        <v>3528275.96</v>
      </c>
      <c r="FD593" s="315">
        <v>501</v>
      </c>
      <c r="FE593" s="315">
        <v>0</v>
      </c>
      <c r="FF593" s="315">
        <v>0</v>
      </c>
      <c r="FG593" s="315">
        <v>34060</v>
      </c>
      <c r="FH593" s="315">
        <v>4522348.92</v>
      </c>
      <c r="FI593" s="315">
        <v>153020</v>
      </c>
      <c r="FJ593" s="315">
        <v>0</v>
      </c>
      <c r="FK593" s="315">
        <v>1166233.73</v>
      </c>
      <c r="FL593" s="315">
        <v>10453</v>
      </c>
      <c r="FM593" s="315">
        <v>3971285</v>
      </c>
      <c r="FN593" s="315">
        <v>0</v>
      </c>
      <c r="FO593" s="315">
        <v>6560</v>
      </c>
      <c r="FP593" s="315">
        <v>12402.9</v>
      </c>
      <c r="FQ593" s="315">
        <v>213603.55</v>
      </c>
      <c r="FR593" s="315">
        <v>68372.5</v>
      </c>
      <c r="FS593" s="315">
        <v>47325.86</v>
      </c>
      <c r="FT593" s="315">
        <v>43901</v>
      </c>
      <c r="FU593" s="315">
        <v>189563.42</v>
      </c>
      <c r="FV593" s="315">
        <v>24001</v>
      </c>
      <c r="FW593" s="315">
        <v>4663.5</v>
      </c>
      <c r="FX593" s="315">
        <v>1</v>
      </c>
      <c r="FY593" s="315">
        <v>3673565.45</v>
      </c>
      <c r="FZ593" s="315">
        <v>551014.87</v>
      </c>
      <c r="GA593" s="315">
        <v>1</v>
      </c>
      <c r="GB593" s="315">
        <v>127646.61</v>
      </c>
      <c r="GC593" s="315">
        <v>154473.76</v>
      </c>
      <c r="GD593" s="315">
        <v>44342.7</v>
      </c>
      <c r="GE593" s="315">
        <v>655032.4</v>
      </c>
      <c r="GF593" s="315">
        <v>171888</v>
      </c>
      <c r="GG593" s="315">
        <v>231822.44</v>
      </c>
      <c r="GH593" s="315">
        <v>0</v>
      </c>
      <c r="GI593" s="315">
        <v>385013.09</v>
      </c>
      <c r="GJ593" s="315">
        <v>35762.25</v>
      </c>
      <c r="GK593" s="315">
        <v>14987137.710000001</v>
      </c>
      <c r="GL593" s="315">
        <v>146677.79</v>
      </c>
      <c r="GM593" s="315">
        <v>2308075.9</v>
      </c>
      <c r="GN593" s="315">
        <v>0</v>
      </c>
      <c r="GO593" s="315">
        <v>5</v>
      </c>
      <c r="GP593" s="315">
        <v>82856.710000000006</v>
      </c>
      <c r="GQ593" s="315">
        <v>625</v>
      </c>
      <c r="GR593" s="315">
        <v>34895</v>
      </c>
      <c r="GS593" s="315">
        <v>2477942.5699999998</v>
      </c>
      <c r="GT593" s="315">
        <v>327639.96000000002</v>
      </c>
      <c r="GU593" s="315">
        <v>9204181</v>
      </c>
      <c r="GV593" s="315">
        <v>0</v>
      </c>
      <c r="GW593" s="315">
        <v>0</v>
      </c>
      <c r="GX593" s="315">
        <v>1627108.04</v>
      </c>
      <c r="GY593" s="315">
        <v>47776.49</v>
      </c>
      <c r="GZ593" s="315">
        <v>0</v>
      </c>
      <c r="HA593" s="315">
        <v>0</v>
      </c>
      <c r="HB593" s="315">
        <v>750</v>
      </c>
      <c r="HC593" s="315">
        <v>358399</v>
      </c>
      <c r="HD593" s="315">
        <v>0</v>
      </c>
      <c r="HE593" s="315">
        <v>52935</v>
      </c>
      <c r="HF593" s="315">
        <v>0</v>
      </c>
      <c r="HG593" s="315">
        <v>22560</v>
      </c>
      <c r="HH593" s="315">
        <v>10637049.65</v>
      </c>
      <c r="HI593" s="315">
        <v>4001</v>
      </c>
      <c r="HJ593" s="315">
        <v>0</v>
      </c>
      <c r="HK593" s="315">
        <v>5000</v>
      </c>
      <c r="HL593" s="315">
        <v>330600</v>
      </c>
      <c r="HM593" s="315">
        <v>0</v>
      </c>
      <c r="HN593" s="315">
        <v>1000000</v>
      </c>
      <c r="HO593" s="315">
        <v>3625</v>
      </c>
      <c r="HP593" s="315">
        <v>1265000</v>
      </c>
      <c r="HQ593" s="315">
        <v>400000</v>
      </c>
      <c r="HR593" s="315">
        <v>0</v>
      </c>
      <c r="HS593" s="315">
        <v>2000</v>
      </c>
      <c r="HT593" s="315">
        <v>196000</v>
      </c>
      <c r="HU593" s="315">
        <v>14110</v>
      </c>
      <c r="HV593" s="315">
        <v>34501</v>
      </c>
      <c r="HW593" s="315">
        <v>0</v>
      </c>
      <c r="HX593" s="315">
        <v>9629.5</v>
      </c>
      <c r="HY593" s="315">
        <v>107500</v>
      </c>
      <c r="HZ593" s="315">
        <v>790765.39</v>
      </c>
      <c r="IA593" s="315">
        <v>1001</v>
      </c>
      <c r="IB593" s="315">
        <v>600781</v>
      </c>
      <c r="IC593" s="315">
        <v>2</v>
      </c>
      <c r="ID593" s="315">
        <v>1179</v>
      </c>
      <c r="IE593" s="315">
        <v>4000</v>
      </c>
      <c r="IF593" s="315">
        <v>0</v>
      </c>
      <c r="IG593" s="315">
        <v>125582.63</v>
      </c>
      <c r="IH593" s="315">
        <v>241503.8</v>
      </c>
      <c r="II593" s="315">
        <v>453468.54</v>
      </c>
      <c r="IJ593" s="315">
        <v>201</v>
      </c>
      <c r="IK593" s="315">
        <v>175006.19</v>
      </c>
      <c r="IL593" s="315">
        <v>16701</v>
      </c>
      <c r="IM593" s="315">
        <v>83671.89</v>
      </c>
      <c r="IN593" s="315">
        <v>1</v>
      </c>
      <c r="IO593" s="315">
        <v>108305.5</v>
      </c>
      <c r="IP593" s="315">
        <v>30107.75</v>
      </c>
      <c r="IQ593" s="315">
        <v>15482</v>
      </c>
      <c r="IR593" s="315">
        <v>66344</v>
      </c>
      <c r="IS593" s="315">
        <v>39337.5</v>
      </c>
      <c r="IT593" s="315">
        <v>1</v>
      </c>
      <c r="IU593" s="315">
        <v>24185.42</v>
      </c>
      <c r="IV593" s="315">
        <v>0</v>
      </c>
      <c r="IW593" s="315">
        <v>0</v>
      </c>
      <c r="IX593" s="315">
        <v>451483.85</v>
      </c>
      <c r="IY593" s="315">
        <v>9201</v>
      </c>
      <c r="IZ593" s="315">
        <v>4000</v>
      </c>
      <c r="JA593" s="315">
        <v>886875.67</v>
      </c>
      <c r="JB593" s="315">
        <v>55400</v>
      </c>
      <c r="JC593" s="315">
        <v>0</v>
      </c>
      <c r="JD593" s="315">
        <v>280</v>
      </c>
      <c r="JE593" s="315">
        <v>72646.5</v>
      </c>
      <c r="JF593" s="315">
        <v>1</v>
      </c>
      <c r="JG593" s="315">
        <v>0</v>
      </c>
      <c r="JH593" s="315">
        <v>0</v>
      </c>
      <c r="JI593" s="315">
        <v>98950</v>
      </c>
      <c r="JJ593" s="315">
        <v>7500</v>
      </c>
      <c r="JK593" s="315">
        <v>68884.83</v>
      </c>
      <c r="JL593" s="315">
        <v>0</v>
      </c>
      <c r="JM593" s="315">
        <v>60700.160000000003</v>
      </c>
      <c r="JN593" s="315">
        <v>215484.41</v>
      </c>
      <c r="JO593" s="315">
        <v>380522.59</v>
      </c>
      <c r="JP593" s="315">
        <v>371988.14</v>
      </c>
      <c r="JQ593" s="315">
        <v>265331.53999999998</v>
      </c>
      <c r="JR593" s="315">
        <v>71226.69</v>
      </c>
      <c r="JS593" s="315">
        <v>98330.559999999998</v>
      </c>
      <c r="JT593" s="315">
        <v>159514</v>
      </c>
      <c r="JU593" s="315">
        <v>8050628.4900000002</v>
      </c>
      <c r="JV593" s="315">
        <v>4741182.67</v>
      </c>
      <c r="JW593" s="315">
        <v>6000</v>
      </c>
      <c r="JX593" s="315">
        <v>136375</v>
      </c>
      <c r="JY593" s="315">
        <v>0</v>
      </c>
      <c r="JZ593" s="315">
        <v>209930.6</v>
      </c>
      <c r="KA593" s="315">
        <v>0</v>
      </c>
      <c r="KB593" s="315">
        <v>0</v>
      </c>
      <c r="KC593" s="315">
        <v>70400.31</v>
      </c>
      <c r="KD593" s="315">
        <v>1020680</v>
      </c>
      <c r="KE593" s="315">
        <v>620362.05000000005</v>
      </c>
      <c r="KF593" s="315">
        <v>0</v>
      </c>
      <c r="KG593" s="315">
        <v>0</v>
      </c>
      <c r="KH593" s="315">
        <v>1000</v>
      </c>
      <c r="KI593" s="315">
        <v>0</v>
      </c>
      <c r="KJ593" s="315">
        <v>201</v>
      </c>
      <c r="KK593" s="315">
        <v>6000</v>
      </c>
      <c r="KL593" s="315">
        <v>0</v>
      </c>
      <c r="KM593" s="315">
        <v>5000</v>
      </c>
      <c r="KN593" s="315">
        <v>716448.5</v>
      </c>
      <c r="KO593" s="315">
        <v>2054370</v>
      </c>
      <c r="KP593" s="315">
        <v>10000</v>
      </c>
      <c r="KQ593" s="315">
        <v>0</v>
      </c>
      <c r="KR593" s="315">
        <v>116805</v>
      </c>
      <c r="KS593" s="314">
        <v>1012770.37</v>
      </c>
      <c r="KU593" s="312">
        <v>12</v>
      </c>
      <c r="KV593" s="312">
        <v>120</v>
      </c>
      <c r="KY593" s="312">
        <v>9120</v>
      </c>
    </row>
    <row r="594" spans="1:311" x14ac:dyDescent="0.25">
      <c r="A594" s="321">
        <v>2023</v>
      </c>
      <c r="B594" s="320" t="s">
        <v>807</v>
      </c>
      <c r="C594" s="320" t="s">
        <v>831</v>
      </c>
      <c r="D594" s="320" t="s">
        <v>834</v>
      </c>
      <c r="E594" s="320" t="s">
        <v>780</v>
      </c>
      <c r="F594" s="319">
        <v>2786456.9</v>
      </c>
      <c r="G594" s="319">
        <v>0</v>
      </c>
      <c r="H594" s="319">
        <v>954305</v>
      </c>
      <c r="I594" s="319">
        <v>0</v>
      </c>
      <c r="J594" s="319">
        <v>0</v>
      </c>
      <c r="K594" s="319">
        <v>0</v>
      </c>
      <c r="L594" s="319">
        <v>0</v>
      </c>
      <c r="M594" s="319">
        <v>0</v>
      </c>
      <c r="N594" s="319">
        <v>391650</v>
      </c>
      <c r="O594" s="319">
        <v>0</v>
      </c>
      <c r="P594" s="319">
        <v>0</v>
      </c>
      <c r="Q594" s="319">
        <v>0</v>
      </c>
      <c r="R594" s="319">
        <v>0</v>
      </c>
      <c r="S594" s="319">
        <v>0</v>
      </c>
      <c r="T594" s="319">
        <v>0</v>
      </c>
      <c r="U594" s="319">
        <v>0</v>
      </c>
      <c r="V594" s="319">
        <v>0</v>
      </c>
      <c r="W594" s="319">
        <v>0</v>
      </c>
      <c r="X594" s="319">
        <v>0</v>
      </c>
      <c r="Y594" s="319">
        <v>0</v>
      </c>
      <c r="Z594" s="319">
        <v>0</v>
      </c>
      <c r="AA594" s="319">
        <v>5000</v>
      </c>
      <c r="AB594" s="319">
        <v>0</v>
      </c>
      <c r="AC594" s="319">
        <v>0</v>
      </c>
      <c r="AD594" s="319">
        <v>0</v>
      </c>
      <c r="AE594" s="319">
        <v>0</v>
      </c>
      <c r="AF594" s="319">
        <v>0</v>
      </c>
      <c r="AG594" s="319">
        <v>0</v>
      </c>
      <c r="AH594" s="319">
        <v>0</v>
      </c>
      <c r="AI594" s="319">
        <v>0</v>
      </c>
      <c r="AJ594" s="319">
        <v>0</v>
      </c>
      <c r="AK594" s="319">
        <v>0</v>
      </c>
      <c r="AL594" s="319">
        <v>0</v>
      </c>
      <c r="AM594" s="319">
        <v>0</v>
      </c>
      <c r="AN594" s="319">
        <v>0</v>
      </c>
      <c r="AO594" s="319">
        <v>0</v>
      </c>
      <c r="AP594" s="319">
        <v>0</v>
      </c>
      <c r="AQ594" s="319">
        <v>0</v>
      </c>
      <c r="AR594" s="319">
        <v>0</v>
      </c>
      <c r="AS594" s="319">
        <v>30600</v>
      </c>
      <c r="AT594" s="319">
        <v>2686.02</v>
      </c>
      <c r="AU594" s="319">
        <v>0</v>
      </c>
      <c r="AV594" s="319">
        <v>0</v>
      </c>
      <c r="AW594" s="319">
        <v>0</v>
      </c>
      <c r="AX594" s="319">
        <v>0</v>
      </c>
      <c r="AY594" s="319">
        <v>0</v>
      </c>
      <c r="AZ594" s="319">
        <v>0</v>
      </c>
      <c r="BA594" s="319">
        <v>0</v>
      </c>
      <c r="BB594" s="319">
        <v>0</v>
      </c>
      <c r="BC594" s="319">
        <v>0</v>
      </c>
      <c r="BD594" s="319">
        <v>0</v>
      </c>
      <c r="BE594" s="319">
        <v>0</v>
      </c>
      <c r="BF594" s="319">
        <v>0</v>
      </c>
      <c r="BG594" s="319">
        <v>0</v>
      </c>
      <c r="BH594" s="319">
        <v>0</v>
      </c>
      <c r="BI594" s="319">
        <v>0</v>
      </c>
      <c r="BJ594" s="319">
        <v>0</v>
      </c>
      <c r="BK594" s="319">
        <v>776000</v>
      </c>
      <c r="BL594" s="319">
        <v>0</v>
      </c>
      <c r="BM594" s="319">
        <v>0</v>
      </c>
      <c r="BN594" s="319">
        <v>8500000</v>
      </c>
      <c r="BO594" s="319">
        <v>0</v>
      </c>
      <c r="BP594" s="319">
        <v>0</v>
      </c>
      <c r="BQ594" s="319">
        <v>0</v>
      </c>
      <c r="BR594" s="319">
        <v>0</v>
      </c>
      <c r="BS594" s="319">
        <v>0</v>
      </c>
      <c r="BT594" s="319">
        <v>0</v>
      </c>
      <c r="BU594" s="319">
        <v>0</v>
      </c>
      <c r="BV594" s="319">
        <v>0</v>
      </c>
      <c r="BW594" s="319">
        <v>0</v>
      </c>
      <c r="BX594" s="319">
        <v>0</v>
      </c>
      <c r="BY594" s="319">
        <v>0</v>
      </c>
      <c r="BZ594" s="319">
        <v>0</v>
      </c>
      <c r="CA594" s="319">
        <v>0</v>
      </c>
      <c r="CB594" s="319">
        <v>0</v>
      </c>
      <c r="CC594" s="319">
        <v>0</v>
      </c>
      <c r="CD594" s="319">
        <v>0</v>
      </c>
      <c r="CE594" s="319">
        <v>0</v>
      </c>
      <c r="CF594" s="319">
        <v>0</v>
      </c>
      <c r="CG594" s="319">
        <v>0</v>
      </c>
      <c r="CH594" s="319">
        <v>0</v>
      </c>
      <c r="CI594" s="319">
        <v>0</v>
      </c>
      <c r="CJ594" s="319">
        <v>0</v>
      </c>
      <c r="CK594" s="319">
        <v>0</v>
      </c>
      <c r="CL594" s="319">
        <v>31800</v>
      </c>
      <c r="CM594" s="319">
        <v>0</v>
      </c>
      <c r="CN594" s="319">
        <v>0</v>
      </c>
      <c r="CO594" s="319">
        <v>0</v>
      </c>
      <c r="CP594" s="319">
        <v>0</v>
      </c>
      <c r="CQ594" s="319">
        <v>0</v>
      </c>
      <c r="CR594" s="319">
        <v>0</v>
      </c>
      <c r="CS594" s="319">
        <v>0</v>
      </c>
      <c r="CT594" s="319">
        <v>0</v>
      </c>
      <c r="CU594" s="319">
        <v>0</v>
      </c>
      <c r="CV594" s="319">
        <v>0</v>
      </c>
      <c r="CW594" s="319">
        <v>0</v>
      </c>
      <c r="CX594" s="319">
        <v>0</v>
      </c>
      <c r="CY594" s="319">
        <v>0</v>
      </c>
      <c r="CZ594" s="319">
        <v>0</v>
      </c>
      <c r="DA594" s="319">
        <v>0</v>
      </c>
      <c r="DB594" s="319">
        <v>0</v>
      </c>
      <c r="DC594" s="319">
        <v>0</v>
      </c>
      <c r="DD594" s="319">
        <v>0</v>
      </c>
      <c r="DE594" s="319">
        <v>0</v>
      </c>
      <c r="DF594" s="319">
        <v>1383530.7</v>
      </c>
      <c r="DG594" s="319">
        <v>0</v>
      </c>
      <c r="DH594" s="319">
        <v>300000</v>
      </c>
      <c r="DI594" s="319">
        <v>84500</v>
      </c>
      <c r="DJ594" s="319">
        <v>165220.20000000001</v>
      </c>
      <c r="DK594" s="319">
        <v>2900000</v>
      </c>
      <c r="DL594" s="319">
        <v>0</v>
      </c>
      <c r="DM594" s="319">
        <v>0</v>
      </c>
      <c r="DN594" s="319">
        <v>0</v>
      </c>
      <c r="DO594" s="319">
        <v>0</v>
      </c>
      <c r="DP594" s="319">
        <v>0</v>
      </c>
      <c r="DQ594" s="319">
        <v>0</v>
      </c>
      <c r="DR594" s="319">
        <v>0</v>
      </c>
      <c r="DS594" s="319">
        <v>20000</v>
      </c>
      <c r="DT594" s="319">
        <v>0</v>
      </c>
      <c r="DU594" s="319">
        <v>0</v>
      </c>
      <c r="DV594" s="319">
        <v>0</v>
      </c>
      <c r="DW594" s="319">
        <v>10000</v>
      </c>
      <c r="DX594" s="319">
        <v>0</v>
      </c>
      <c r="DY594" s="319">
        <v>0</v>
      </c>
      <c r="DZ594" s="319">
        <v>0</v>
      </c>
      <c r="EA594" s="319">
        <v>0</v>
      </c>
      <c r="EB594" s="319">
        <v>0</v>
      </c>
      <c r="EC594" s="319">
        <v>192677.55</v>
      </c>
      <c r="ED594" s="319">
        <v>5800</v>
      </c>
      <c r="EE594" s="319">
        <v>0</v>
      </c>
      <c r="EF594" s="319">
        <v>0</v>
      </c>
      <c r="EG594" s="319">
        <v>22000</v>
      </c>
      <c r="EH594" s="319">
        <v>0</v>
      </c>
      <c r="EI594" s="319">
        <v>0</v>
      </c>
      <c r="EJ594" s="319">
        <v>0</v>
      </c>
      <c r="EK594" s="319">
        <v>0</v>
      </c>
      <c r="EL594" s="319">
        <v>0</v>
      </c>
      <c r="EM594" s="319">
        <v>0</v>
      </c>
      <c r="EN594" s="319">
        <v>0</v>
      </c>
      <c r="EO594" s="319">
        <v>0</v>
      </c>
      <c r="EP594" s="319">
        <v>0</v>
      </c>
      <c r="EQ594" s="319">
        <v>0</v>
      </c>
      <c r="ER594" s="319">
        <v>0</v>
      </c>
      <c r="ES594" s="319">
        <v>65000</v>
      </c>
      <c r="ET594" s="319">
        <v>0</v>
      </c>
      <c r="EU594" s="319">
        <v>0</v>
      </c>
      <c r="EV594" s="319">
        <v>0</v>
      </c>
      <c r="EW594" s="319">
        <v>0</v>
      </c>
      <c r="EX594" s="319">
        <v>197278.8</v>
      </c>
      <c r="EY594" s="319">
        <v>0</v>
      </c>
      <c r="EZ594" s="319">
        <v>26384337.149999999</v>
      </c>
      <c r="FA594" s="319">
        <v>0</v>
      </c>
      <c r="FB594" s="319">
        <v>7000</v>
      </c>
      <c r="FC594" s="319">
        <v>0</v>
      </c>
      <c r="FD594" s="319">
        <v>0</v>
      </c>
      <c r="FE594" s="319">
        <v>0</v>
      </c>
      <c r="FF594" s="319">
        <v>0</v>
      </c>
      <c r="FG594" s="319">
        <v>0</v>
      </c>
      <c r="FH594" s="319">
        <v>4302025.59</v>
      </c>
      <c r="FI594" s="319">
        <v>0</v>
      </c>
      <c r="FJ594" s="319">
        <v>0</v>
      </c>
      <c r="FK594" s="319">
        <v>0</v>
      </c>
      <c r="FL594" s="319">
        <v>0</v>
      </c>
      <c r="FM594" s="319">
        <v>20000</v>
      </c>
      <c r="FN594" s="319">
        <v>4000</v>
      </c>
      <c r="FO594" s="319">
        <v>0</v>
      </c>
      <c r="FP594" s="319">
        <v>0</v>
      </c>
      <c r="FQ594" s="319">
        <v>0</v>
      </c>
      <c r="FR594" s="319">
        <v>2158000</v>
      </c>
      <c r="FS594" s="319">
        <v>0</v>
      </c>
      <c r="FT594" s="319">
        <v>0</v>
      </c>
      <c r="FU594" s="319">
        <v>0</v>
      </c>
      <c r="FV594" s="319">
        <v>0</v>
      </c>
      <c r="FW594" s="319">
        <v>0</v>
      </c>
      <c r="FX594" s="319">
        <v>0</v>
      </c>
      <c r="FY594" s="319">
        <v>0</v>
      </c>
      <c r="FZ594" s="319">
        <v>0</v>
      </c>
      <c r="GA594" s="319">
        <v>0</v>
      </c>
      <c r="GB594" s="319">
        <v>0</v>
      </c>
      <c r="GC594" s="319">
        <v>0</v>
      </c>
      <c r="GD594" s="319">
        <v>0</v>
      </c>
      <c r="GE594" s="319">
        <v>0</v>
      </c>
      <c r="GF594" s="319">
        <v>0</v>
      </c>
      <c r="GG594" s="319">
        <v>161200</v>
      </c>
      <c r="GH594" s="319">
        <v>192185.72</v>
      </c>
      <c r="GI594" s="319">
        <v>0</v>
      </c>
      <c r="GJ594" s="319">
        <v>0</v>
      </c>
      <c r="GK594" s="319">
        <v>24246555.25</v>
      </c>
      <c r="GL594" s="319">
        <v>426500</v>
      </c>
      <c r="GM594" s="319">
        <v>4780346.58</v>
      </c>
      <c r="GN594" s="319">
        <v>0</v>
      </c>
      <c r="GO594" s="319">
        <v>0</v>
      </c>
      <c r="GP594" s="319">
        <v>0</v>
      </c>
      <c r="GQ594" s="319">
        <v>0</v>
      </c>
      <c r="GR594" s="319">
        <v>0</v>
      </c>
      <c r="GS594" s="319">
        <v>1050000</v>
      </c>
      <c r="GT594" s="319">
        <v>0</v>
      </c>
      <c r="GU594" s="319">
        <v>4240618.47</v>
      </c>
      <c r="GV594" s="319">
        <v>0</v>
      </c>
      <c r="GW594" s="319">
        <v>0</v>
      </c>
      <c r="GX594" s="319">
        <v>2000000</v>
      </c>
      <c r="GY594" s="319">
        <v>0</v>
      </c>
      <c r="GZ594" s="319">
        <v>0</v>
      </c>
      <c r="HA594" s="319">
        <v>0</v>
      </c>
      <c r="HB594" s="319">
        <v>0</v>
      </c>
      <c r="HC594" s="319">
        <v>0</v>
      </c>
      <c r="HD594" s="319">
        <v>0</v>
      </c>
      <c r="HE594" s="319">
        <v>0</v>
      </c>
      <c r="HF594" s="319">
        <v>0</v>
      </c>
      <c r="HG594" s="319">
        <v>0</v>
      </c>
      <c r="HH594" s="319">
        <v>2297763.9</v>
      </c>
      <c r="HI594" s="319">
        <v>0</v>
      </c>
      <c r="HJ594" s="319">
        <v>0</v>
      </c>
      <c r="HK594" s="319">
        <v>0</v>
      </c>
      <c r="HL594" s="319">
        <v>0</v>
      </c>
      <c r="HM594" s="319">
        <v>0</v>
      </c>
      <c r="HN594" s="319">
        <v>0</v>
      </c>
      <c r="HO594" s="319">
        <v>0</v>
      </c>
      <c r="HP594" s="319">
        <v>0</v>
      </c>
      <c r="HQ594" s="319">
        <v>0</v>
      </c>
      <c r="HR594" s="319">
        <v>0</v>
      </c>
      <c r="HS594" s="319">
        <v>0</v>
      </c>
      <c r="HT594" s="319">
        <v>592000</v>
      </c>
      <c r="HU594" s="319">
        <v>0</v>
      </c>
      <c r="HV594" s="319">
        <v>0</v>
      </c>
      <c r="HW594" s="319">
        <v>0</v>
      </c>
      <c r="HX594" s="319">
        <v>0</v>
      </c>
      <c r="HY594" s="319">
        <v>2000</v>
      </c>
      <c r="HZ594" s="319">
        <v>0</v>
      </c>
      <c r="IA594" s="319">
        <v>0</v>
      </c>
      <c r="IB594" s="319">
        <v>2500</v>
      </c>
      <c r="IC594" s="319">
        <v>316924.83</v>
      </c>
      <c r="ID594" s="319">
        <v>0</v>
      </c>
      <c r="IE594" s="319">
        <v>0</v>
      </c>
      <c r="IF594" s="319">
        <v>0</v>
      </c>
      <c r="IG594" s="319">
        <v>0</v>
      </c>
      <c r="IH594" s="319">
        <v>0</v>
      </c>
      <c r="II594" s="319">
        <v>0</v>
      </c>
      <c r="IJ594" s="319">
        <v>0</v>
      </c>
      <c r="IK594" s="319">
        <v>0</v>
      </c>
      <c r="IL594" s="319">
        <v>0</v>
      </c>
      <c r="IM594" s="319">
        <v>0</v>
      </c>
      <c r="IN594" s="319">
        <v>0</v>
      </c>
      <c r="IO594" s="319">
        <v>39582.51</v>
      </c>
      <c r="IP594" s="319">
        <v>0</v>
      </c>
      <c r="IQ594" s="319">
        <v>0</v>
      </c>
      <c r="IR594" s="319">
        <v>0</v>
      </c>
      <c r="IS594" s="319">
        <v>0</v>
      </c>
      <c r="IT594" s="319">
        <v>279210.5</v>
      </c>
      <c r="IU594" s="319">
        <v>0</v>
      </c>
      <c r="IV594" s="319">
        <v>0</v>
      </c>
      <c r="IW594" s="319">
        <v>0</v>
      </c>
      <c r="IX594" s="319">
        <v>0</v>
      </c>
      <c r="IY594" s="319">
        <v>0</v>
      </c>
      <c r="IZ594" s="319">
        <v>0</v>
      </c>
      <c r="JA594" s="319">
        <v>0</v>
      </c>
      <c r="JB594" s="319">
        <v>700000</v>
      </c>
      <c r="JC594" s="319">
        <v>0</v>
      </c>
      <c r="JD594" s="319">
        <v>0</v>
      </c>
      <c r="JE594" s="319">
        <v>0</v>
      </c>
      <c r="JF594" s="319">
        <v>0</v>
      </c>
      <c r="JG594" s="319">
        <v>0</v>
      </c>
      <c r="JH594" s="319">
        <v>0</v>
      </c>
      <c r="JI594" s="319">
        <v>0</v>
      </c>
      <c r="JJ594" s="319">
        <v>0</v>
      </c>
      <c r="JK594" s="319">
        <v>0</v>
      </c>
      <c r="JL594" s="319">
        <v>0</v>
      </c>
      <c r="JM594" s="319">
        <v>0</v>
      </c>
      <c r="JN594" s="319">
        <v>0</v>
      </c>
      <c r="JO594" s="319">
        <v>14000</v>
      </c>
      <c r="JP594" s="319">
        <v>0</v>
      </c>
      <c r="JQ594" s="319">
        <v>0</v>
      </c>
      <c r="JR594" s="319">
        <v>0</v>
      </c>
      <c r="JS594" s="319">
        <v>0</v>
      </c>
      <c r="JT594" s="319">
        <v>37500</v>
      </c>
      <c r="JU594" s="319">
        <v>1800000</v>
      </c>
      <c r="JV594" s="319">
        <v>399096</v>
      </c>
      <c r="JW594" s="319">
        <v>0</v>
      </c>
      <c r="JX594" s="319">
        <v>7500</v>
      </c>
      <c r="JY594" s="319">
        <v>0</v>
      </c>
      <c r="JZ594" s="319">
        <v>0</v>
      </c>
      <c r="KA594" s="319">
        <v>0</v>
      </c>
      <c r="KB594" s="319">
        <v>0</v>
      </c>
      <c r="KC594" s="319">
        <v>15053</v>
      </c>
      <c r="KD594" s="319">
        <v>0</v>
      </c>
      <c r="KE594" s="319">
        <v>0</v>
      </c>
      <c r="KF594" s="319">
        <v>0</v>
      </c>
      <c r="KG594" s="319">
        <v>0</v>
      </c>
      <c r="KH594" s="319">
        <v>0</v>
      </c>
      <c r="KI594" s="319">
        <v>0</v>
      </c>
      <c r="KJ594" s="319">
        <v>0</v>
      </c>
      <c r="KK594" s="319">
        <v>0</v>
      </c>
      <c r="KL594" s="319">
        <v>0</v>
      </c>
      <c r="KM594" s="319">
        <v>0</v>
      </c>
      <c r="KN594" s="319">
        <v>9000</v>
      </c>
      <c r="KO594" s="319">
        <v>0</v>
      </c>
      <c r="KP594" s="319">
        <v>1114626.3999999999</v>
      </c>
      <c r="KQ594" s="319">
        <v>0</v>
      </c>
      <c r="KR594" s="319">
        <v>16000</v>
      </c>
      <c r="KS594" s="318">
        <v>0</v>
      </c>
      <c r="KU594" s="312">
        <v>12</v>
      </c>
      <c r="KV594" s="312">
        <v>122</v>
      </c>
      <c r="KY594" s="312">
        <v>9122</v>
      </c>
    </row>
    <row r="595" spans="1:311" x14ac:dyDescent="0.25">
      <c r="A595" s="317">
        <v>2023</v>
      </c>
      <c r="B595" s="316" t="s">
        <v>807</v>
      </c>
      <c r="C595" s="316" t="s">
        <v>831</v>
      </c>
      <c r="D595" s="316" t="s">
        <v>833</v>
      </c>
      <c r="E595" s="316" t="s">
        <v>780</v>
      </c>
      <c r="F595" s="315">
        <v>29023.75</v>
      </c>
      <c r="G595" s="315">
        <v>297718</v>
      </c>
      <c r="H595" s="315">
        <v>47792795</v>
      </c>
      <c r="I595" s="315">
        <v>2759966.56</v>
      </c>
      <c r="J595" s="315">
        <v>0</v>
      </c>
      <c r="K595" s="315">
        <v>1792268</v>
      </c>
      <c r="L595" s="315">
        <v>3665575.41</v>
      </c>
      <c r="M595" s="315">
        <v>5214463.2</v>
      </c>
      <c r="N595" s="315">
        <v>7488488.8300000001</v>
      </c>
      <c r="O595" s="315">
        <v>870237.27</v>
      </c>
      <c r="P595" s="315">
        <v>632588.15</v>
      </c>
      <c r="Q595" s="315">
        <v>4138250</v>
      </c>
      <c r="R595" s="315">
        <v>73610</v>
      </c>
      <c r="S595" s="315">
        <v>2901039.27</v>
      </c>
      <c r="T595" s="315">
        <v>1905726.05</v>
      </c>
      <c r="U595" s="315">
        <v>4735923.0999999996</v>
      </c>
      <c r="V595" s="315">
        <v>5262715.55</v>
      </c>
      <c r="W595" s="315">
        <v>667140</v>
      </c>
      <c r="X595" s="315">
        <v>10577.95</v>
      </c>
      <c r="Y595" s="315">
        <v>1726576.1</v>
      </c>
      <c r="Z595" s="315">
        <v>726755.5</v>
      </c>
      <c r="AA595" s="315">
        <v>8952200.5999999996</v>
      </c>
      <c r="AB595" s="315">
        <v>1442200</v>
      </c>
      <c r="AC595" s="315">
        <v>540600</v>
      </c>
      <c r="AD595" s="315">
        <v>9953782.8599999994</v>
      </c>
      <c r="AE595" s="315">
        <v>120300</v>
      </c>
      <c r="AF595" s="315">
        <v>1470550</v>
      </c>
      <c r="AG595" s="315">
        <v>1</v>
      </c>
      <c r="AH595" s="315">
        <v>6388610</v>
      </c>
      <c r="AI595" s="315">
        <v>6244332.3499999996</v>
      </c>
      <c r="AJ595" s="315">
        <v>7812489.3700000001</v>
      </c>
      <c r="AK595" s="315">
        <v>139000</v>
      </c>
      <c r="AL595" s="315">
        <v>22844536.800000001</v>
      </c>
      <c r="AM595" s="315">
        <v>155599</v>
      </c>
      <c r="AN595" s="315">
        <v>4141308.71</v>
      </c>
      <c r="AO595" s="315">
        <v>210000</v>
      </c>
      <c r="AP595" s="315">
        <v>1</v>
      </c>
      <c r="AQ595" s="315">
        <v>536343.1</v>
      </c>
      <c r="AR595" s="315">
        <v>30627823.989999998</v>
      </c>
      <c r="AS595" s="315">
        <v>1120614.3999999999</v>
      </c>
      <c r="AT595" s="315">
        <v>4390763.66</v>
      </c>
      <c r="AU595" s="315">
        <v>2888750.86</v>
      </c>
      <c r="AV595" s="315">
        <v>363128</v>
      </c>
      <c r="AW595" s="315">
        <v>7524432.5999999996</v>
      </c>
      <c r="AX595" s="315">
        <v>558259.69999999995</v>
      </c>
      <c r="AY595" s="315">
        <v>1039659.5</v>
      </c>
      <c r="AZ595" s="315">
        <v>2119369.0499999998</v>
      </c>
      <c r="BA595" s="315">
        <v>148522</v>
      </c>
      <c r="BB595" s="315">
        <v>1513187.74</v>
      </c>
      <c r="BC595" s="315">
        <v>4085100</v>
      </c>
      <c r="BD595" s="315">
        <v>3390167</v>
      </c>
      <c r="BE595" s="315">
        <v>3250000</v>
      </c>
      <c r="BF595" s="315">
        <v>10005</v>
      </c>
      <c r="BG595" s="315">
        <v>973003</v>
      </c>
      <c r="BH595" s="315">
        <v>15652</v>
      </c>
      <c r="BI595" s="315">
        <v>2918077</v>
      </c>
      <c r="BJ595" s="315">
        <v>1</v>
      </c>
      <c r="BK595" s="315">
        <v>6364180.2999999998</v>
      </c>
      <c r="BL595" s="315">
        <v>46024</v>
      </c>
      <c r="BM595" s="315">
        <v>613100</v>
      </c>
      <c r="BN595" s="315">
        <v>500500</v>
      </c>
      <c r="BO595" s="315">
        <v>7559623.3300000001</v>
      </c>
      <c r="BP595" s="315">
        <v>1</v>
      </c>
      <c r="BQ595" s="315">
        <v>0</v>
      </c>
      <c r="BR595" s="315">
        <v>604800</v>
      </c>
      <c r="BS595" s="315">
        <v>4552127.5199999996</v>
      </c>
      <c r="BT595" s="315">
        <v>2999320</v>
      </c>
      <c r="BU595" s="315">
        <v>28864</v>
      </c>
      <c r="BV595" s="315">
        <v>1062641.78</v>
      </c>
      <c r="BW595" s="315">
        <v>1</v>
      </c>
      <c r="BX595" s="315">
        <v>526818.9</v>
      </c>
      <c r="BY595" s="315">
        <v>2143419.0499999998</v>
      </c>
      <c r="BZ595" s="315">
        <v>3313158.8</v>
      </c>
      <c r="CA595" s="315">
        <v>5842744.8499999996</v>
      </c>
      <c r="CB595" s="315">
        <v>229140</v>
      </c>
      <c r="CC595" s="315">
        <v>1956634.1</v>
      </c>
      <c r="CD595" s="315">
        <v>4095806.3</v>
      </c>
      <c r="CE595" s="315">
        <v>0</v>
      </c>
      <c r="CF595" s="315">
        <v>1790752</v>
      </c>
      <c r="CG595" s="315">
        <v>6795387</v>
      </c>
      <c r="CH595" s="315">
        <v>10485707</v>
      </c>
      <c r="CI595" s="315">
        <v>26454938.550000001</v>
      </c>
      <c r="CJ595" s="315">
        <v>551446</v>
      </c>
      <c r="CK595" s="315">
        <v>105882.55</v>
      </c>
      <c r="CL595" s="315">
        <v>0</v>
      </c>
      <c r="CM595" s="315">
        <v>672047</v>
      </c>
      <c r="CN595" s="315">
        <v>4625000</v>
      </c>
      <c r="CO595" s="315">
        <v>2018693.3</v>
      </c>
      <c r="CP595" s="315">
        <v>930901</v>
      </c>
      <c r="CQ595" s="315">
        <v>8408289.1999999993</v>
      </c>
      <c r="CR595" s="315">
        <v>547446.91</v>
      </c>
      <c r="CS595" s="315">
        <v>5061871.42</v>
      </c>
      <c r="CT595" s="315">
        <v>1</v>
      </c>
      <c r="CU595" s="315">
        <v>282101</v>
      </c>
      <c r="CV595" s="315">
        <v>642945</v>
      </c>
      <c r="CW595" s="315">
        <v>1686301.6</v>
      </c>
      <c r="CX595" s="315">
        <v>1879983.5</v>
      </c>
      <c r="CY595" s="315">
        <v>15751814.880000001</v>
      </c>
      <c r="CZ595" s="315">
        <v>30884228.02</v>
      </c>
      <c r="DA595" s="315">
        <v>7475002</v>
      </c>
      <c r="DB595" s="315">
        <v>13864460.1</v>
      </c>
      <c r="DC595" s="315">
        <v>4605835.05</v>
      </c>
      <c r="DD595" s="315">
        <v>11922919</v>
      </c>
      <c r="DE595" s="315">
        <v>5243548.5</v>
      </c>
      <c r="DF595" s="315">
        <v>351675</v>
      </c>
      <c r="DG595" s="315">
        <v>1256677.45</v>
      </c>
      <c r="DH595" s="315">
        <v>2471631.5</v>
      </c>
      <c r="DI595" s="315">
        <v>1129017</v>
      </c>
      <c r="DJ595" s="315">
        <v>505907.55</v>
      </c>
      <c r="DK595" s="315">
        <v>5690533</v>
      </c>
      <c r="DL595" s="315">
        <v>1654791.85</v>
      </c>
      <c r="DM595" s="315">
        <v>5944944.8499999996</v>
      </c>
      <c r="DN595" s="315">
        <v>46830</v>
      </c>
      <c r="DO595" s="315">
        <v>1853321</v>
      </c>
      <c r="DP595" s="315">
        <v>111198</v>
      </c>
      <c r="DQ595" s="315">
        <v>950798.18</v>
      </c>
      <c r="DR595" s="315">
        <v>189650</v>
      </c>
      <c r="DS595" s="315">
        <v>20359517.789999999</v>
      </c>
      <c r="DT595" s="315">
        <v>3209900</v>
      </c>
      <c r="DU595" s="315">
        <v>11545472.43</v>
      </c>
      <c r="DV595" s="315">
        <v>1886722</v>
      </c>
      <c r="DW595" s="315">
        <v>991693.6</v>
      </c>
      <c r="DX595" s="315">
        <v>1040000</v>
      </c>
      <c r="DY595" s="315">
        <v>7895749.1500000004</v>
      </c>
      <c r="DZ595" s="315">
        <v>1131019.45</v>
      </c>
      <c r="EA595" s="315">
        <v>23257489.800000001</v>
      </c>
      <c r="EB595" s="315">
        <v>856226</v>
      </c>
      <c r="EC595" s="315">
        <v>746011</v>
      </c>
      <c r="ED595" s="315">
        <v>2201002</v>
      </c>
      <c r="EE595" s="315">
        <v>900003</v>
      </c>
      <c r="EF595" s="315">
        <v>1</v>
      </c>
      <c r="EG595" s="315">
        <v>7695000</v>
      </c>
      <c r="EH595" s="315">
        <v>758858.74</v>
      </c>
      <c r="EI595" s="315">
        <v>4087744</v>
      </c>
      <c r="EJ595" s="315">
        <v>18563677.390000001</v>
      </c>
      <c r="EK595" s="315">
        <v>0</v>
      </c>
      <c r="EL595" s="315">
        <v>273300</v>
      </c>
      <c r="EM595" s="315">
        <v>8878243</v>
      </c>
      <c r="EN595" s="315">
        <v>4757036</v>
      </c>
      <c r="EO595" s="315">
        <v>7933466.3899999997</v>
      </c>
      <c r="EP595" s="315">
        <v>2094900</v>
      </c>
      <c r="EQ595" s="315">
        <v>814001</v>
      </c>
      <c r="ER595" s="315">
        <v>2216281.7999999998</v>
      </c>
      <c r="ES595" s="315">
        <v>1022260</v>
      </c>
      <c r="ET595" s="315">
        <v>459032</v>
      </c>
      <c r="EU595" s="315">
        <v>2473909.14</v>
      </c>
      <c r="EV595" s="315">
        <v>195100</v>
      </c>
      <c r="EW595" s="315">
        <v>0</v>
      </c>
      <c r="EX595" s="315">
        <v>7</v>
      </c>
      <c r="EY595" s="315">
        <v>24624073.449999999</v>
      </c>
      <c r="EZ595" s="315">
        <v>515397629.69999999</v>
      </c>
      <c r="FA595" s="315">
        <v>438204.85</v>
      </c>
      <c r="FB595" s="315">
        <v>3840974.63</v>
      </c>
      <c r="FC595" s="315">
        <v>6750473.3099999996</v>
      </c>
      <c r="FD595" s="315">
        <v>560321</v>
      </c>
      <c r="FE595" s="315">
        <v>1</v>
      </c>
      <c r="FF595" s="315">
        <v>303500</v>
      </c>
      <c r="FG595" s="315">
        <v>1003496.67</v>
      </c>
      <c r="FH595" s="315">
        <v>4841260</v>
      </c>
      <c r="FI595" s="315">
        <v>132420</v>
      </c>
      <c r="FJ595" s="315">
        <v>2572000</v>
      </c>
      <c r="FK595" s="315">
        <v>2305378.0299999998</v>
      </c>
      <c r="FL595" s="315">
        <v>190445</v>
      </c>
      <c r="FM595" s="315">
        <v>5338885.3099999996</v>
      </c>
      <c r="FN595" s="315">
        <v>2168443.25</v>
      </c>
      <c r="FO595" s="315">
        <v>2216543.4</v>
      </c>
      <c r="FP595" s="315">
        <v>1488077.1</v>
      </c>
      <c r="FQ595" s="315">
        <v>2</v>
      </c>
      <c r="FR595" s="315">
        <v>9959574.5700000003</v>
      </c>
      <c r="FS595" s="315">
        <v>42214</v>
      </c>
      <c r="FT595" s="315">
        <v>2653815.0499999998</v>
      </c>
      <c r="FU595" s="315">
        <v>1674783.75</v>
      </c>
      <c r="FV595" s="315">
        <v>351602</v>
      </c>
      <c r="FW595" s="315">
        <v>1</v>
      </c>
      <c r="FX595" s="315">
        <v>24490295.789999999</v>
      </c>
      <c r="FY595" s="315">
        <v>17646371.66</v>
      </c>
      <c r="FZ595" s="315">
        <v>405002</v>
      </c>
      <c r="GA595" s="315">
        <v>707198</v>
      </c>
      <c r="GB595" s="315">
        <v>1059943.8999999999</v>
      </c>
      <c r="GC595" s="315">
        <v>2696596.01</v>
      </c>
      <c r="GD595" s="315">
        <v>2112294.7000000002</v>
      </c>
      <c r="GE595" s="315">
        <v>2545524</v>
      </c>
      <c r="GF595" s="315">
        <v>377900</v>
      </c>
      <c r="GG595" s="315">
        <v>7992175.1600000001</v>
      </c>
      <c r="GH595" s="315">
        <v>118799</v>
      </c>
      <c r="GI595" s="315">
        <v>3454961.14</v>
      </c>
      <c r="GJ595" s="315">
        <v>2244701</v>
      </c>
      <c r="GK595" s="315">
        <v>1</v>
      </c>
      <c r="GL595" s="315">
        <v>7122988.8499999996</v>
      </c>
      <c r="GM595" s="315">
        <v>21921455.149999999</v>
      </c>
      <c r="GN595" s="315">
        <v>2772136.47</v>
      </c>
      <c r="GO595" s="315">
        <v>2968658.75</v>
      </c>
      <c r="GP595" s="315">
        <v>54908</v>
      </c>
      <c r="GQ595" s="315">
        <v>20200</v>
      </c>
      <c r="GR595" s="315">
        <v>361135</v>
      </c>
      <c r="GS595" s="315">
        <v>22264775</v>
      </c>
      <c r="GT595" s="315">
        <v>102500</v>
      </c>
      <c r="GU595" s="315">
        <v>7652118.5499999998</v>
      </c>
      <c r="GV595" s="315">
        <v>2579001</v>
      </c>
      <c r="GW595" s="315">
        <v>9442</v>
      </c>
      <c r="GX595" s="315">
        <v>16000000</v>
      </c>
      <c r="GY595" s="315">
        <v>523937.8</v>
      </c>
      <c r="GZ595" s="315">
        <v>813575.5</v>
      </c>
      <c r="HA595" s="315">
        <v>5329683.05</v>
      </c>
      <c r="HB595" s="315">
        <v>748288.6</v>
      </c>
      <c r="HC595" s="315">
        <v>215638.1</v>
      </c>
      <c r="HD595" s="315">
        <v>154220</v>
      </c>
      <c r="HE595" s="315">
        <v>766500</v>
      </c>
      <c r="HF595" s="315">
        <v>255851</v>
      </c>
      <c r="HG595" s="315">
        <v>6685353</v>
      </c>
      <c r="HH595" s="315">
        <v>20852262.52</v>
      </c>
      <c r="HI595" s="315">
        <v>2265533.81</v>
      </c>
      <c r="HJ595" s="315">
        <v>877993.05</v>
      </c>
      <c r="HK595" s="315">
        <v>219004</v>
      </c>
      <c r="HL595" s="315">
        <v>6137275.25</v>
      </c>
      <c r="HM595" s="315">
        <v>340002</v>
      </c>
      <c r="HN595" s="315">
        <v>2641481.65</v>
      </c>
      <c r="HO595" s="315">
        <v>1452614.46</v>
      </c>
      <c r="HP595" s="315">
        <v>11232644.960000001</v>
      </c>
      <c r="HQ595" s="315">
        <v>0</v>
      </c>
      <c r="HR595" s="315">
        <v>2117872.2000000002</v>
      </c>
      <c r="HS595" s="315">
        <v>132500</v>
      </c>
      <c r="HT595" s="315">
        <v>6372193.7800000003</v>
      </c>
      <c r="HU595" s="315">
        <v>874100</v>
      </c>
      <c r="HV595" s="315">
        <v>1654609.3</v>
      </c>
      <c r="HW595" s="315">
        <v>43252085.950000003</v>
      </c>
      <c r="HX595" s="315">
        <v>75901</v>
      </c>
      <c r="HY595" s="315">
        <v>17330920</v>
      </c>
      <c r="HZ595" s="315">
        <v>1006800</v>
      </c>
      <c r="IA595" s="315">
        <v>2417301</v>
      </c>
      <c r="IB595" s="315">
        <v>3256479.11</v>
      </c>
      <c r="IC595" s="315">
        <v>7081186.2999999998</v>
      </c>
      <c r="ID595" s="315">
        <v>3462000</v>
      </c>
      <c r="IE595" s="315">
        <v>9008609.5999999996</v>
      </c>
      <c r="IF595" s="315">
        <v>21413.9</v>
      </c>
      <c r="IG595" s="315">
        <v>1051166.17</v>
      </c>
      <c r="IH595" s="315">
        <v>60500</v>
      </c>
      <c r="II595" s="315">
        <v>60000</v>
      </c>
      <c r="IJ595" s="315">
        <v>5639565.8700000001</v>
      </c>
      <c r="IK595" s="315">
        <v>75300</v>
      </c>
      <c r="IL595" s="315">
        <v>407801</v>
      </c>
      <c r="IM595" s="315">
        <v>1371906.7</v>
      </c>
      <c r="IN595" s="315">
        <v>12001</v>
      </c>
      <c r="IO595" s="315">
        <v>1240147.95</v>
      </c>
      <c r="IP595" s="315">
        <v>443319.95</v>
      </c>
      <c r="IQ595" s="315">
        <v>2911900</v>
      </c>
      <c r="IR595" s="315">
        <v>46902077.399999999</v>
      </c>
      <c r="IS595" s="315">
        <v>4096057.1</v>
      </c>
      <c r="IT595" s="315">
        <v>4500001</v>
      </c>
      <c r="IU595" s="315">
        <v>65467.8</v>
      </c>
      <c r="IV595" s="315">
        <v>2566200</v>
      </c>
      <c r="IW595" s="315">
        <v>5288359</v>
      </c>
      <c r="IX595" s="315">
        <v>50000</v>
      </c>
      <c r="IY595" s="315">
        <v>3728628.1</v>
      </c>
      <c r="IZ595" s="315">
        <v>349730.2</v>
      </c>
      <c r="JA595" s="315">
        <v>1642784.75</v>
      </c>
      <c r="JB595" s="315">
        <v>360350</v>
      </c>
      <c r="JC595" s="315">
        <v>4910836.25</v>
      </c>
      <c r="JD595" s="315">
        <v>523000</v>
      </c>
      <c r="JE595" s="315">
        <v>22000</v>
      </c>
      <c r="JF595" s="315">
        <v>7692728.0499999998</v>
      </c>
      <c r="JG595" s="315">
        <v>262200</v>
      </c>
      <c r="JH595" s="315">
        <v>1989101</v>
      </c>
      <c r="JI595" s="315">
        <v>448521</v>
      </c>
      <c r="JJ595" s="315">
        <v>8936100.2400000002</v>
      </c>
      <c r="JK595" s="315">
        <v>261983.95</v>
      </c>
      <c r="JL595" s="315">
        <v>1284372.9099999999</v>
      </c>
      <c r="JM595" s="315">
        <v>64474.25</v>
      </c>
      <c r="JN595" s="315">
        <v>381917</v>
      </c>
      <c r="JO595" s="315">
        <v>740320</v>
      </c>
      <c r="JP595" s="315">
        <v>173500</v>
      </c>
      <c r="JQ595" s="315">
        <v>33326.75</v>
      </c>
      <c r="JR595" s="315">
        <v>4500</v>
      </c>
      <c r="JS595" s="315">
        <v>6515825.5999999996</v>
      </c>
      <c r="JT595" s="315">
        <v>2424834.4500000002</v>
      </c>
      <c r="JU595" s="315">
        <v>10652876.699999999</v>
      </c>
      <c r="JV595" s="315">
        <v>113914195.2</v>
      </c>
      <c r="JW595" s="315">
        <v>227986.85</v>
      </c>
      <c r="JX595" s="315">
        <v>1</v>
      </c>
      <c r="JY595" s="315">
        <v>12300</v>
      </c>
      <c r="JZ595" s="315">
        <v>298506</v>
      </c>
      <c r="KA595" s="315">
        <v>123900</v>
      </c>
      <c r="KB595" s="315">
        <v>1200000</v>
      </c>
      <c r="KC595" s="315">
        <v>883001</v>
      </c>
      <c r="KD595" s="315">
        <v>298316</v>
      </c>
      <c r="KE595" s="315">
        <v>1785900</v>
      </c>
      <c r="KF595" s="315">
        <v>38381</v>
      </c>
      <c r="KG595" s="315">
        <v>1179500</v>
      </c>
      <c r="KH595" s="315">
        <v>1727630</v>
      </c>
      <c r="KI595" s="315">
        <v>785747</v>
      </c>
      <c r="KJ595" s="315">
        <v>99921.52</v>
      </c>
      <c r="KK595" s="315">
        <v>119308</v>
      </c>
      <c r="KL595" s="315">
        <v>1210000</v>
      </c>
      <c r="KM595" s="315">
        <v>0</v>
      </c>
      <c r="KN595" s="315">
        <v>3094198.89</v>
      </c>
      <c r="KO595" s="315">
        <v>4101481</v>
      </c>
      <c r="KP595" s="315">
        <v>0</v>
      </c>
      <c r="KQ595" s="315">
        <v>44573388.460000001</v>
      </c>
      <c r="KR595" s="315">
        <v>4160216.26</v>
      </c>
      <c r="KS595" s="314">
        <v>676811.45</v>
      </c>
      <c r="KU595" s="312">
        <v>12</v>
      </c>
      <c r="KV595" s="312">
        <v>123</v>
      </c>
      <c r="KY595" s="312">
        <v>9123</v>
      </c>
    </row>
    <row r="596" spans="1:311" x14ac:dyDescent="0.25">
      <c r="A596" s="321">
        <v>2023</v>
      </c>
      <c r="B596" s="320" t="s">
        <v>807</v>
      </c>
      <c r="C596" s="320" t="s">
        <v>831</v>
      </c>
      <c r="D596" s="320" t="s">
        <v>832</v>
      </c>
      <c r="E596" s="320" t="s">
        <v>780</v>
      </c>
      <c r="F596" s="319">
        <v>0</v>
      </c>
      <c r="G596" s="319">
        <v>0</v>
      </c>
      <c r="H596" s="319">
        <v>372230.56</v>
      </c>
      <c r="I596" s="319">
        <v>0</v>
      </c>
      <c r="J596" s="319">
        <v>0</v>
      </c>
      <c r="K596" s="319">
        <v>0</v>
      </c>
      <c r="L596" s="319">
        <v>0</v>
      </c>
      <c r="M596" s="319">
        <v>0</v>
      </c>
      <c r="N596" s="319">
        <v>0</v>
      </c>
      <c r="O596" s="319">
        <v>0</v>
      </c>
      <c r="P596" s="319">
        <v>116238.64</v>
      </c>
      <c r="Q596" s="319">
        <v>0</v>
      </c>
      <c r="R596" s="319">
        <v>0</v>
      </c>
      <c r="S596" s="319">
        <v>0</v>
      </c>
      <c r="T596" s="319">
        <v>0</v>
      </c>
      <c r="U596" s="319">
        <v>0</v>
      </c>
      <c r="V596" s="319">
        <v>0</v>
      </c>
      <c r="W596" s="319">
        <v>0</v>
      </c>
      <c r="X596" s="319">
        <v>0</v>
      </c>
      <c r="Y596" s="319">
        <v>0</v>
      </c>
      <c r="Z596" s="319">
        <v>0</v>
      </c>
      <c r="AA596" s="319">
        <v>0</v>
      </c>
      <c r="AB596" s="319">
        <v>0</v>
      </c>
      <c r="AC596" s="319">
        <v>0</v>
      </c>
      <c r="AD596" s="319">
        <v>0</v>
      </c>
      <c r="AE596" s="319">
        <v>0</v>
      </c>
      <c r="AF596" s="319">
        <v>1426.5</v>
      </c>
      <c r="AG596" s="319">
        <v>0</v>
      </c>
      <c r="AH596" s="319">
        <v>0</v>
      </c>
      <c r="AI596" s="319">
        <v>0</v>
      </c>
      <c r="AJ596" s="319">
        <v>0</v>
      </c>
      <c r="AK596" s="319">
        <v>0</v>
      </c>
      <c r="AL596" s="319">
        <v>637241</v>
      </c>
      <c r="AM596" s="319">
        <v>0</v>
      </c>
      <c r="AN596" s="319">
        <v>0</v>
      </c>
      <c r="AO596" s="319">
        <v>0</v>
      </c>
      <c r="AP596" s="319">
        <v>0</v>
      </c>
      <c r="AQ596" s="319">
        <v>0</v>
      </c>
      <c r="AR596" s="319">
        <v>0</v>
      </c>
      <c r="AS596" s="319">
        <v>22688.11</v>
      </c>
      <c r="AT596" s="319">
        <v>0</v>
      </c>
      <c r="AU596" s="319">
        <v>273.27999999999997</v>
      </c>
      <c r="AV596" s="319">
        <v>0</v>
      </c>
      <c r="AW596" s="319">
        <v>15973.7</v>
      </c>
      <c r="AX596" s="319">
        <v>0</v>
      </c>
      <c r="AY596" s="319">
        <v>0</v>
      </c>
      <c r="AZ596" s="319">
        <v>0</v>
      </c>
      <c r="BA596" s="319">
        <v>4000</v>
      </c>
      <c r="BB596" s="319">
        <v>0</v>
      </c>
      <c r="BC596" s="319">
        <v>0</v>
      </c>
      <c r="BD596" s="319">
        <v>0</v>
      </c>
      <c r="BE596" s="319">
        <v>10880.5</v>
      </c>
      <c r="BF596" s="319">
        <v>0</v>
      </c>
      <c r="BG596" s="319">
        <v>0</v>
      </c>
      <c r="BH596" s="319">
        <v>0</v>
      </c>
      <c r="BI596" s="319">
        <v>0</v>
      </c>
      <c r="BJ596" s="319">
        <v>0</v>
      </c>
      <c r="BK596" s="319">
        <v>0</v>
      </c>
      <c r="BL596" s="319">
        <v>0</v>
      </c>
      <c r="BM596" s="319">
        <v>0</v>
      </c>
      <c r="BN596" s="319">
        <v>0</v>
      </c>
      <c r="BO596" s="319">
        <v>0</v>
      </c>
      <c r="BP596" s="319">
        <v>0</v>
      </c>
      <c r="BQ596" s="319">
        <v>0</v>
      </c>
      <c r="BR596" s="319">
        <v>0</v>
      </c>
      <c r="BS596" s="319">
        <v>0</v>
      </c>
      <c r="BT596" s="319">
        <v>0</v>
      </c>
      <c r="BU596" s="319">
        <v>0</v>
      </c>
      <c r="BV596" s="319">
        <v>1642.1</v>
      </c>
      <c r="BW596" s="319">
        <v>0</v>
      </c>
      <c r="BX596" s="319">
        <v>54754.44</v>
      </c>
      <c r="BY596" s="319">
        <v>2266566.56</v>
      </c>
      <c r="BZ596" s="319">
        <v>0</v>
      </c>
      <c r="CA596" s="319">
        <v>44948.25</v>
      </c>
      <c r="CB596" s="319">
        <v>0</v>
      </c>
      <c r="CC596" s="319">
        <v>32414.33</v>
      </c>
      <c r="CD596" s="319">
        <v>0</v>
      </c>
      <c r="CE596" s="319">
        <v>0</v>
      </c>
      <c r="CF596" s="319">
        <v>0</v>
      </c>
      <c r="CG596" s="319">
        <v>0</v>
      </c>
      <c r="CH596" s="319">
        <v>0</v>
      </c>
      <c r="CI596" s="319">
        <v>0</v>
      </c>
      <c r="CJ596" s="319">
        <v>0</v>
      </c>
      <c r="CK596" s="319">
        <v>0</v>
      </c>
      <c r="CL596" s="319">
        <v>3039037.25</v>
      </c>
      <c r="CM596" s="319">
        <v>0</v>
      </c>
      <c r="CN596" s="319">
        <v>0</v>
      </c>
      <c r="CO596" s="319">
        <v>0</v>
      </c>
      <c r="CP596" s="319">
        <v>0</v>
      </c>
      <c r="CQ596" s="319">
        <v>0</v>
      </c>
      <c r="CR596" s="319">
        <v>0</v>
      </c>
      <c r="CS596" s="319">
        <v>0</v>
      </c>
      <c r="CT596" s="319">
        <v>0</v>
      </c>
      <c r="CU596" s="319">
        <v>0</v>
      </c>
      <c r="CV596" s="319">
        <v>0</v>
      </c>
      <c r="CW596" s="319">
        <v>0</v>
      </c>
      <c r="CX596" s="319">
        <v>1596.05</v>
      </c>
      <c r="CY596" s="319">
        <v>0</v>
      </c>
      <c r="CZ596" s="319">
        <v>0</v>
      </c>
      <c r="DA596" s="319">
        <v>0</v>
      </c>
      <c r="DB596" s="319">
        <v>0</v>
      </c>
      <c r="DC596" s="319">
        <v>0</v>
      </c>
      <c r="DD596" s="319">
        <v>0</v>
      </c>
      <c r="DE596" s="319">
        <v>8152.15</v>
      </c>
      <c r="DF596" s="319">
        <v>0</v>
      </c>
      <c r="DG596" s="319">
        <v>0</v>
      </c>
      <c r="DH596" s="319">
        <v>0</v>
      </c>
      <c r="DI596" s="319">
        <v>14730.3</v>
      </c>
      <c r="DJ596" s="319">
        <v>0</v>
      </c>
      <c r="DK596" s="319">
        <v>2014991.85</v>
      </c>
      <c r="DL596" s="319">
        <v>4684.7</v>
      </c>
      <c r="DM596" s="319">
        <v>0</v>
      </c>
      <c r="DN596" s="319">
        <v>0</v>
      </c>
      <c r="DO596" s="319">
        <v>0</v>
      </c>
      <c r="DP596" s="319">
        <v>0</v>
      </c>
      <c r="DQ596" s="319">
        <v>0</v>
      </c>
      <c r="DR596" s="319">
        <v>0</v>
      </c>
      <c r="DS596" s="319">
        <v>153670.88</v>
      </c>
      <c r="DT596" s="319">
        <v>0</v>
      </c>
      <c r="DU596" s="319">
        <v>0</v>
      </c>
      <c r="DV596" s="319">
        <v>0</v>
      </c>
      <c r="DW596" s="319">
        <v>4512.8100000000004</v>
      </c>
      <c r="DX596" s="319">
        <v>0</v>
      </c>
      <c r="DY596" s="319">
        <v>2662</v>
      </c>
      <c r="DZ596" s="319">
        <v>0</v>
      </c>
      <c r="EA596" s="319">
        <v>0</v>
      </c>
      <c r="EB596" s="319">
        <v>26505</v>
      </c>
      <c r="EC596" s="319">
        <v>0</v>
      </c>
      <c r="ED596" s="319">
        <v>0</v>
      </c>
      <c r="EE596" s="319">
        <v>3448</v>
      </c>
      <c r="EF596" s="319">
        <v>0</v>
      </c>
      <c r="EG596" s="319">
        <v>280000</v>
      </c>
      <c r="EH596" s="319">
        <v>0</v>
      </c>
      <c r="EI596" s="319">
        <v>0</v>
      </c>
      <c r="EJ596" s="319">
        <v>0</v>
      </c>
      <c r="EK596" s="319">
        <v>0</v>
      </c>
      <c r="EL596" s="319">
        <v>0</v>
      </c>
      <c r="EM596" s="319">
        <v>0</v>
      </c>
      <c r="EN596" s="319">
        <v>0</v>
      </c>
      <c r="EO596" s="319">
        <v>0</v>
      </c>
      <c r="EP596" s="319">
        <v>0</v>
      </c>
      <c r="EQ596" s="319">
        <v>0</v>
      </c>
      <c r="ER596" s="319">
        <v>0</v>
      </c>
      <c r="ES596" s="319">
        <v>0</v>
      </c>
      <c r="ET596" s="319">
        <v>0</v>
      </c>
      <c r="EU596" s="319">
        <v>0</v>
      </c>
      <c r="EV596" s="319">
        <v>0</v>
      </c>
      <c r="EW596" s="319">
        <v>0</v>
      </c>
      <c r="EX596" s="319">
        <v>0</v>
      </c>
      <c r="EY596" s="319">
        <v>0</v>
      </c>
      <c r="EZ596" s="319">
        <v>25600342.41</v>
      </c>
      <c r="FA596" s="319">
        <v>1526</v>
      </c>
      <c r="FB596" s="319">
        <v>0</v>
      </c>
      <c r="FC596" s="319">
        <v>50822.1</v>
      </c>
      <c r="FD596" s="319">
        <v>0</v>
      </c>
      <c r="FE596" s="319">
        <v>0</v>
      </c>
      <c r="FF596" s="319">
        <v>0</v>
      </c>
      <c r="FG596" s="319">
        <v>1320</v>
      </c>
      <c r="FH596" s="319">
        <v>0</v>
      </c>
      <c r="FI596" s="319">
        <v>0</v>
      </c>
      <c r="FJ596" s="319">
        <v>0</v>
      </c>
      <c r="FK596" s="319">
        <v>0</v>
      </c>
      <c r="FL596" s="319">
        <v>0</v>
      </c>
      <c r="FM596" s="319">
        <v>0</v>
      </c>
      <c r="FN596" s="319">
        <v>60000</v>
      </c>
      <c r="FO596" s="319">
        <v>0</v>
      </c>
      <c r="FP596" s="319">
        <v>1</v>
      </c>
      <c r="FQ596" s="319">
        <v>4319.5600000000004</v>
      </c>
      <c r="FR596" s="319">
        <v>3343091.96</v>
      </c>
      <c r="FS596" s="319">
        <v>6079.95</v>
      </c>
      <c r="FT596" s="319">
        <v>78379.59</v>
      </c>
      <c r="FU596" s="319">
        <v>0</v>
      </c>
      <c r="FV596" s="319">
        <v>0</v>
      </c>
      <c r="FW596" s="319">
        <v>0</v>
      </c>
      <c r="FX596" s="319">
        <v>0</v>
      </c>
      <c r="FY596" s="319">
        <v>0</v>
      </c>
      <c r="FZ596" s="319">
        <v>0</v>
      </c>
      <c r="GA596" s="319">
        <v>0</v>
      </c>
      <c r="GB596" s="319">
        <v>0</v>
      </c>
      <c r="GC596" s="319">
        <v>0</v>
      </c>
      <c r="GD596" s="319">
        <v>0</v>
      </c>
      <c r="GE596" s="319">
        <v>118836.55</v>
      </c>
      <c r="GF596" s="319">
        <v>0</v>
      </c>
      <c r="GG596" s="319">
        <v>0</v>
      </c>
      <c r="GH596" s="319">
        <v>0</v>
      </c>
      <c r="GI596" s="319">
        <v>0</v>
      </c>
      <c r="GJ596" s="319">
        <v>1187.8900000000001</v>
      </c>
      <c r="GK596" s="319">
        <v>4245037</v>
      </c>
      <c r="GL596" s="319">
        <v>0</v>
      </c>
      <c r="GM596" s="319">
        <v>319973</v>
      </c>
      <c r="GN596" s="319">
        <v>0</v>
      </c>
      <c r="GO596" s="319">
        <v>0</v>
      </c>
      <c r="GP596" s="319">
        <v>0</v>
      </c>
      <c r="GQ596" s="319">
        <v>0</v>
      </c>
      <c r="GR596" s="319">
        <v>0</v>
      </c>
      <c r="GS596" s="319">
        <v>0</v>
      </c>
      <c r="GT596" s="319">
        <v>0</v>
      </c>
      <c r="GU596" s="319">
        <v>0</v>
      </c>
      <c r="GV596" s="319">
        <v>0</v>
      </c>
      <c r="GW596" s="319">
        <v>0</v>
      </c>
      <c r="GX596" s="319">
        <v>0</v>
      </c>
      <c r="GY596" s="319">
        <v>0</v>
      </c>
      <c r="GZ596" s="319">
        <v>0</v>
      </c>
      <c r="HA596" s="319">
        <v>0</v>
      </c>
      <c r="HB596" s="319">
        <v>0</v>
      </c>
      <c r="HC596" s="319">
        <v>0</v>
      </c>
      <c r="HD596" s="319">
        <v>0</v>
      </c>
      <c r="HE596" s="319">
        <v>0</v>
      </c>
      <c r="HF596" s="319">
        <v>0</v>
      </c>
      <c r="HG596" s="319">
        <v>50433.2</v>
      </c>
      <c r="HH596" s="319">
        <v>23294.73</v>
      </c>
      <c r="HI596" s="319">
        <v>0</v>
      </c>
      <c r="HJ596" s="319">
        <v>0</v>
      </c>
      <c r="HK596" s="319">
        <v>0</v>
      </c>
      <c r="HL596" s="319">
        <v>0</v>
      </c>
      <c r="HM596" s="319">
        <v>0</v>
      </c>
      <c r="HN596" s="319">
        <v>0</v>
      </c>
      <c r="HO596" s="319">
        <v>0</v>
      </c>
      <c r="HP596" s="319">
        <v>0</v>
      </c>
      <c r="HQ596" s="319">
        <v>0</v>
      </c>
      <c r="HR596" s="319">
        <v>0</v>
      </c>
      <c r="HS596" s="319">
        <v>0</v>
      </c>
      <c r="HT596" s="319">
        <v>0</v>
      </c>
      <c r="HU596" s="319">
        <v>0</v>
      </c>
      <c r="HV596" s="319">
        <v>0</v>
      </c>
      <c r="HW596" s="319">
        <v>252319.6</v>
      </c>
      <c r="HX596" s="319">
        <v>6968.6</v>
      </c>
      <c r="HY596" s="319">
        <v>0</v>
      </c>
      <c r="HZ596" s="319">
        <v>0</v>
      </c>
      <c r="IA596" s="319">
        <v>0</v>
      </c>
      <c r="IB596" s="319">
        <v>0</v>
      </c>
      <c r="IC596" s="319">
        <v>0</v>
      </c>
      <c r="ID596" s="319">
        <v>0</v>
      </c>
      <c r="IE596" s="319">
        <v>0</v>
      </c>
      <c r="IF596" s="319">
        <v>0</v>
      </c>
      <c r="IG596" s="319">
        <v>1829.06</v>
      </c>
      <c r="IH596" s="319">
        <v>0</v>
      </c>
      <c r="II596" s="319">
        <v>0</v>
      </c>
      <c r="IJ596" s="319">
        <v>22434.9</v>
      </c>
      <c r="IK596" s="319">
        <v>0</v>
      </c>
      <c r="IL596" s="319">
        <v>0</v>
      </c>
      <c r="IM596" s="319">
        <v>0</v>
      </c>
      <c r="IN596" s="319">
        <v>6885</v>
      </c>
      <c r="IO596" s="319">
        <v>0</v>
      </c>
      <c r="IP596" s="319">
        <v>0</v>
      </c>
      <c r="IQ596" s="319">
        <v>0</v>
      </c>
      <c r="IR596" s="319">
        <v>0</v>
      </c>
      <c r="IS596" s="319">
        <v>24437.84</v>
      </c>
      <c r="IT596" s="319">
        <v>0</v>
      </c>
      <c r="IU596" s="319">
        <v>0</v>
      </c>
      <c r="IV596" s="319">
        <v>0</v>
      </c>
      <c r="IW596" s="319">
        <v>0</v>
      </c>
      <c r="IX596" s="319">
        <v>0</v>
      </c>
      <c r="IY596" s="319">
        <v>0</v>
      </c>
      <c r="IZ596" s="319">
        <v>0</v>
      </c>
      <c r="JA596" s="319">
        <v>31800</v>
      </c>
      <c r="JB596" s="319">
        <v>700000</v>
      </c>
      <c r="JC596" s="319">
        <v>0</v>
      </c>
      <c r="JD596" s="319">
        <v>0</v>
      </c>
      <c r="JE596" s="319">
        <v>0</v>
      </c>
      <c r="JF596" s="319">
        <v>0</v>
      </c>
      <c r="JG596" s="319">
        <v>1346.5</v>
      </c>
      <c r="JH596" s="319">
        <v>0</v>
      </c>
      <c r="JI596" s="319">
        <v>0</v>
      </c>
      <c r="JJ596" s="319">
        <v>1520.93</v>
      </c>
      <c r="JK596" s="319">
        <v>0</v>
      </c>
      <c r="JL596" s="319">
        <v>0</v>
      </c>
      <c r="JM596" s="319">
        <v>0</v>
      </c>
      <c r="JN596" s="319">
        <v>0</v>
      </c>
      <c r="JO596" s="319">
        <v>0</v>
      </c>
      <c r="JP596" s="319">
        <v>0</v>
      </c>
      <c r="JQ596" s="319">
        <v>0</v>
      </c>
      <c r="JR596" s="319">
        <v>0</v>
      </c>
      <c r="JS596" s="319">
        <v>0</v>
      </c>
      <c r="JT596" s="319">
        <v>0</v>
      </c>
      <c r="JU596" s="319">
        <v>0</v>
      </c>
      <c r="JV596" s="319">
        <v>400439.36</v>
      </c>
      <c r="JW596" s="319">
        <v>0</v>
      </c>
      <c r="JX596" s="319">
        <v>0</v>
      </c>
      <c r="JY596" s="319">
        <v>0</v>
      </c>
      <c r="JZ596" s="319">
        <v>0</v>
      </c>
      <c r="KA596" s="319">
        <v>0</v>
      </c>
      <c r="KB596" s="319">
        <v>0</v>
      </c>
      <c r="KC596" s="319">
        <v>0</v>
      </c>
      <c r="KD596" s="319">
        <v>0</v>
      </c>
      <c r="KE596" s="319">
        <v>0</v>
      </c>
      <c r="KF596" s="319">
        <v>0</v>
      </c>
      <c r="KG596" s="319">
        <v>0</v>
      </c>
      <c r="KH596" s="319">
        <v>0</v>
      </c>
      <c r="KI596" s="319">
        <v>0</v>
      </c>
      <c r="KJ596" s="319">
        <v>4284.2</v>
      </c>
      <c r="KK596" s="319">
        <v>14377</v>
      </c>
      <c r="KL596" s="319">
        <v>0</v>
      </c>
      <c r="KM596" s="319">
        <v>1962246.5</v>
      </c>
      <c r="KN596" s="319">
        <v>0</v>
      </c>
      <c r="KO596" s="319">
        <v>0</v>
      </c>
      <c r="KP596" s="319">
        <v>4209.3999999999996</v>
      </c>
      <c r="KQ596" s="319">
        <v>0</v>
      </c>
      <c r="KR596" s="319">
        <v>16016.75</v>
      </c>
      <c r="KS596" s="318">
        <v>139082.41</v>
      </c>
      <c r="KU596" s="312">
        <v>12</v>
      </c>
      <c r="KV596" s="312">
        <v>129</v>
      </c>
      <c r="KY596" s="312">
        <v>9129</v>
      </c>
    </row>
    <row r="597" spans="1:311" x14ac:dyDescent="0.25">
      <c r="A597" s="317">
        <v>2023</v>
      </c>
      <c r="B597" s="316" t="s">
        <v>807</v>
      </c>
      <c r="C597" s="316" t="s">
        <v>831</v>
      </c>
      <c r="D597" s="316" t="s">
        <v>321</v>
      </c>
      <c r="E597" s="316" t="s">
        <v>780</v>
      </c>
      <c r="F597" s="315">
        <v>2824681.65</v>
      </c>
      <c r="G597" s="315">
        <v>311328</v>
      </c>
      <c r="H597" s="315">
        <v>49119330.560000002</v>
      </c>
      <c r="I597" s="315">
        <v>3320099.92</v>
      </c>
      <c r="J597" s="315">
        <v>12100</v>
      </c>
      <c r="K597" s="315">
        <v>1814912.15</v>
      </c>
      <c r="L597" s="315">
        <v>3765580.41</v>
      </c>
      <c r="M597" s="315">
        <v>5214463.2</v>
      </c>
      <c r="N597" s="315">
        <v>9241219.1699999999</v>
      </c>
      <c r="O597" s="315">
        <v>870238.27</v>
      </c>
      <c r="P597" s="315">
        <v>750826.79</v>
      </c>
      <c r="Q597" s="315">
        <v>4156075</v>
      </c>
      <c r="R597" s="315">
        <v>120429.07</v>
      </c>
      <c r="S597" s="315">
        <v>3656367.27</v>
      </c>
      <c r="T597" s="315">
        <v>1905726.05</v>
      </c>
      <c r="U597" s="315">
        <v>6640298.0999999996</v>
      </c>
      <c r="V597" s="315">
        <v>6762716.5499999998</v>
      </c>
      <c r="W597" s="315">
        <v>676460</v>
      </c>
      <c r="X597" s="315">
        <v>13978.95</v>
      </c>
      <c r="Y597" s="315">
        <v>1759490.7</v>
      </c>
      <c r="Z597" s="315">
        <v>842131.98</v>
      </c>
      <c r="AA597" s="315">
        <v>10327714.9</v>
      </c>
      <c r="AB597" s="315">
        <v>1442200</v>
      </c>
      <c r="AC597" s="315">
        <v>569126.92000000004</v>
      </c>
      <c r="AD597" s="315">
        <v>9978117.8599999994</v>
      </c>
      <c r="AE597" s="315">
        <v>137800</v>
      </c>
      <c r="AF597" s="315">
        <v>2179176.5</v>
      </c>
      <c r="AG597" s="315">
        <v>495819.38</v>
      </c>
      <c r="AH597" s="315">
        <v>6388610</v>
      </c>
      <c r="AI597" s="315">
        <v>6280787.4199999999</v>
      </c>
      <c r="AJ597" s="315">
        <v>16182489.369999999</v>
      </c>
      <c r="AK597" s="315">
        <v>1146153</v>
      </c>
      <c r="AL597" s="315">
        <v>23528528.800000001</v>
      </c>
      <c r="AM597" s="315">
        <v>156339.25</v>
      </c>
      <c r="AN597" s="315">
        <v>5146214.71</v>
      </c>
      <c r="AO597" s="315">
        <v>210000</v>
      </c>
      <c r="AP597" s="315">
        <v>531588</v>
      </c>
      <c r="AQ597" s="315">
        <v>618722.06000000006</v>
      </c>
      <c r="AR597" s="315">
        <v>30627823.989999998</v>
      </c>
      <c r="AS597" s="315">
        <v>1183866.3799999999</v>
      </c>
      <c r="AT597" s="315">
        <v>4550464.38</v>
      </c>
      <c r="AU597" s="315">
        <v>2889024.14</v>
      </c>
      <c r="AV597" s="315">
        <v>363128</v>
      </c>
      <c r="AW597" s="315">
        <v>7540406.2999999998</v>
      </c>
      <c r="AX597" s="315">
        <v>814587.67</v>
      </c>
      <c r="AY597" s="315">
        <v>1039659.5</v>
      </c>
      <c r="AZ597" s="315">
        <v>2119369.0499999998</v>
      </c>
      <c r="BA597" s="315">
        <v>229682.84</v>
      </c>
      <c r="BB597" s="315">
        <v>1513187.74</v>
      </c>
      <c r="BC597" s="315">
        <v>4309437</v>
      </c>
      <c r="BD597" s="315">
        <v>3559772.88</v>
      </c>
      <c r="BE597" s="315">
        <v>4280081.5</v>
      </c>
      <c r="BF597" s="315">
        <v>10005</v>
      </c>
      <c r="BG597" s="315">
        <v>1279186.51</v>
      </c>
      <c r="BH597" s="315">
        <v>498542.11</v>
      </c>
      <c r="BI597" s="315">
        <v>2949572.83</v>
      </c>
      <c r="BJ597" s="315">
        <v>206420.51</v>
      </c>
      <c r="BK597" s="315">
        <v>7210700.2999999998</v>
      </c>
      <c r="BL597" s="315">
        <v>850976.19</v>
      </c>
      <c r="BM597" s="315">
        <v>620855</v>
      </c>
      <c r="BN597" s="315">
        <v>9000500</v>
      </c>
      <c r="BO597" s="315">
        <v>7574126.5300000003</v>
      </c>
      <c r="BP597" s="315">
        <v>1000871</v>
      </c>
      <c r="BQ597" s="315">
        <v>18500</v>
      </c>
      <c r="BR597" s="315">
        <v>1115524.79</v>
      </c>
      <c r="BS597" s="315">
        <v>4552127.5199999996</v>
      </c>
      <c r="BT597" s="315">
        <v>2999320</v>
      </c>
      <c r="BU597" s="315">
        <v>29114</v>
      </c>
      <c r="BV597" s="315">
        <v>1886274.08</v>
      </c>
      <c r="BW597" s="315">
        <v>3196603.5</v>
      </c>
      <c r="BX597" s="315">
        <v>581973.34</v>
      </c>
      <c r="BY597" s="315">
        <v>4418135.6100000003</v>
      </c>
      <c r="BZ597" s="315">
        <v>3357821.91</v>
      </c>
      <c r="CA597" s="315">
        <v>5936665.2300000004</v>
      </c>
      <c r="CB597" s="315">
        <v>229140</v>
      </c>
      <c r="CC597" s="315">
        <v>2280018.4300000002</v>
      </c>
      <c r="CD597" s="315">
        <v>4234699.58</v>
      </c>
      <c r="CE597" s="315">
        <v>2194730</v>
      </c>
      <c r="CF597" s="315">
        <v>2116865.39</v>
      </c>
      <c r="CG597" s="315">
        <v>6795387</v>
      </c>
      <c r="CH597" s="315">
        <v>10485707</v>
      </c>
      <c r="CI597" s="315">
        <v>26454947.550000001</v>
      </c>
      <c r="CJ597" s="315">
        <v>635608.42000000004</v>
      </c>
      <c r="CK597" s="315">
        <v>121238.55</v>
      </c>
      <c r="CL597" s="315">
        <v>3090337.25</v>
      </c>
      <c r="CM597" s="315">
        <v>695317</v>
      </c>
      <c r="CN597" s="315">
        <v>4829848</v>
      </c>
      <c r="CO597" s="315">
        <v>2018849.3</v>
      </c>
      <c r="CP597" s="315">
        <v>1876689.29</v>
      </c>
      <c r="CQ597" s="315">
        <v>8805036.0800000001</v>
      </c>
      <c r="CR597" s="315">
        <v>549942.06999999995</v>
      </c>
      <c r="CS597" s="315">
        <v>5877644.0300000003</v>
      </c>
      <c r="CT597" s="315">
        <v>1</v>
      </c>
      <c r="CU597" s="315">
        <v>1405101.55</v>
      </c>
      <c r="CV597" s="315">
        <v>822209.52</v>
      </c>
      <c r="CW597" s="315">
        <v>1766301.6</v>
      </c>
      <c r="CX597" s="315">
        <v>2604894.9500000002</v>
      </c>
      <c r="CY597" s="315">
        <v>15798271.880000001</v>
      </c>
      <c r="CZ597" s="315">
        <v>31684247.359999999</v>
      </c>
      <c r="DA597" s="315">
        <v>11616268.49</v>
      </c>
      <c r="DB597" s="315">
        <v>13977032.1</v>
      </c>
      <c r="DC597" s="315">
        <v>4605835.05</v>
      </c>
      <c r="DD597" s="315">
        <v>13805401.289999999</v>
      </c>
      <c r="DE597" s="315">
        <v>5251700.6500000004</v>
      </c>
      <c r="DF597" s="315">
        <v>1890080.81</v>
      </c>
      <c r="DG597" s="315">
        <v>1269722.55</v>
      </c>
      <c r="DH597" s="315">
        <v>3421631.5</v>
      </c>
      <c r="DI597" s="315">
        <v>2488449.2999999998</v>
      </c>
      <c r="DJ597" s="315">
        <v>673127.75</v>
      </c>
      <c r="DK597" s="315">
        <v>11083402.300000001</v>
      </c>
      <c r="DL597" s="315">
        <v>1659477.55</v>
      </c>
      <c r="DM597" s="315">
        <v>5944944.8499999996</v>
      </c>
      <c r="DN597" s="315">
        <v>269537.59999999998</v>
      </c>
      <c r="DO597" s="315">
        <v>1900884</v>
      </c>
      <c r="DP597" s="315">
        <v>111198</v>
      </c>
      <c r="DQ597" s="315">
        <v>1046882.33</v>
      </c>
      <c r="DR597" s="315">
        <v>189650</v>
      </c>
      <c r="DS597" s="315">
        <v>20806944.670000002</v>
      </c>
      <c r="DT597" s="315">
        <v>3312624.33</v>
      </c>
      <c r="DU597" s="315">
        <v>11545472.43</v>
      </c>
      <c r="DV597" s="315">
        <v>1893202</v>
      </c>
      <c r="DW597" s="315">
        <v>1224236.4099999999</v>
      </c>
      <c r="DX597" s="315">
        <v>1280441.82</v>
      </c>
      <c r="DY597" s="315">
        <v>7909233.6500000004</v>
      </c>
      <c r="DZ597" s="315">
        <v>1131020.45</v>
      </c>
      <c r="EA597" s="315">
        <v>23257489.800000001</v>
      </c>
      <c r="EB597" s="315">
        <v>1041963.23</v>
      </c>
      <c r="EC597" s="315">
        <v>952448.55</v>
      </c>
      <c r="ED597" s="315">
        <v>2476232.5499999998</v>
      </c>
      <c r="EE597" s="315">
        <v>944081</v>
      </c>
      <c r="EF597" s="315">
        <v>18315.97</v>
      </c>
      <c r="EG597" s="315">
        <v>8156390.5300000003</v>
      </c>
      <c r="EH597" s="315">
        <v>813703.74</v>
      </c>
      <c r="EI597" s="315">
        <v>4087750</v>
      </c>
      <c r="EJ597" s="315">
        <v>18601456.390000001</v>
      </c>
      <c r="EK597" s="315">
        <v>461392.02</v>
      </c>
      <c r="EL597" s="315">
        <v>273300</v>
      </c>
      <c r="EM597" s="315">
        <v>8878243</v>
      </c>
      <c r="EN597" s="315">
        <v>5230883.42</v>
      </c>
      <c r="EO597" s="315">
        <v>8096973.7800000003</v>
      </c>
      <c r="EP597" s="315">
        <v>2094901</v>
      </c>
      <c r="EQ597" s="315">
        <v>825005</v>
      </c>
      <c r="ER597" s="315">
        <v>2670174.7999999998</v>
      </c>
      <c r="ES597" s="315">
        <v>1097480</v>
      </c>
      <c r="ET597" s="315">
        <v>459032</v>
      </c>
      <c r="EU597" s="315">
        <v>2473909.14</v>
      </c>
      <c r="EV597" s="315">
        <v>227100</v>
      </c>
      <c r="EW597" s="315">
        <v>57000</v>
      </c>
      <c r="EX597" s="315">
        <v>1509785.8</v>
      </c>
      <c r="EY597" s="315">
        <v>24625403.449999999</v>
      </c>
      <c r="EZ597" s="315">
        <v>695939169.15999997</v>
      </c>
      <c r="FA597" s="315">
        <v>731944.75</v>
      </c>
      <c r="FB597" s="315">
        <v>3871475.63</v>
      </c>
      <c r="FC597" s="315">
        <v>10329571.369999999</v>
      </c>
      <c r="FD597" s="315">
        <v>560822</v>
      </c>
      <c r="FE597" s="315">
        <v>1</v>
      </c>
      <c r="FF597" s="315">
        <v>303500</v>
      </c>
      <c r="FG597" s="315">
        <v>1038876.67</v>
      </c>
      <c r="FH597" s="315">
        <v>13665634.51</v>
      </c>
      <c r="FI597" s="315">
        <v>285440</v>
      </c>
      <c r="FJ597" s="315">
        <v>2572000</v>
      </c>
      <c r="FK597" s="315">
        <v>3471611.76</v>
      </c>
      <c r="FL597" s="315">
        <v>200898</v>
      </c>
      <c r="FM597" s="315">
        <v>9330170.3100000005</v>
      </c>
      <c r="FN597" s="315">
        <v>2232443.25</v>
      </c>
      <c r="FO597" s="315">
        <v>2223103.4</v>
      </c>
      <c r="FP597" s="315">
        <v>1500481</v>
      </c>
      <c r="FQ597" s="315">
        <v>217925.11</v>
      </c>
      <c r="FR597" s="315">
        <v>15529039.029999999</v>
      </c>
      <c r="FS597" s="315">
        <v>95619.81</v>
      </c>
      <c r="FT597" s="315">
        <v>2776095.64</v>
      </c>
      <c r="FU597" s="315">
        <v>1864347.17</v>
      </c>
      <c r="FV597" s="315">
        <v>375603</v>
      </c>
      <c r="FW597" s="315">
        <v>4664.5</v>
      </c>
      <c r="FX597" s="315">
        <v>24490296.789999999</v>
      </c>
      <c r="FY597" s="315">
        <v>21319937.109999999</v>
      </c>
      <c r="FZ597" s="315">
        <v>956016.87</v>
      </c>
      <c r="GA597" s="315">
        <v>707199</v>
      </c>
      <c r="GB597" s="315">
        <v>1187590.51</v>
      </c>
      <c r="GC597" s="315">
        <v>2851069.77</v>
      </c>
      <c r="GD597" s="315">
        <v>2156637.4</v>
      </c>
      <c r="GE597" s="315">
        <v>3319392.95</v>
      </c>
      <c r="GF597" s="315">
        <v>549788</v>
      </c>
      <c r="GG597" s="315">
        <v>8385197.5999999996</v>
      </c>
      <c r="GH597" s="315">
        <v>310984.71999999997</v>
      </c>
      <c r="GI597" s="315">
        <v>3839974.23</v>
      </c>
      <c r="GJ597" s="315">
        <v>2281651.14</v>
      </c>
      <c r="GK597" s="315">
        <v>43478730.960000001</v>
      </c>
      <c r="GL597" s="315">
        <v>7696166.6399999997</v>
      </c>
      <c r="GM597" s="315">
        <v>29329850.629999999</v>
      </c>
      <c r="GN597" s="315">
        <v>2772136.47</v>
      </c>
      <c r="GO597" s="315">
        <v>2968663.75</v>
      </c>
      <c r="GP597" s="315">
        <v>137764.71</v>
      </c>
      <c r="GQ597" s="315">
        <v>20825</v>
      </c>
      <c r="GR597" s="315">
        <v>396030</v>
      </c>
      <c r="GS597" s="315">
        <v>25792717.57</v>
      </c>
      <c r="GT597" s="315">
        <v>430139.96</v>
      </c>
      <c r="GU597" s="315">
        <v>21096918.02</v>
      </c>
      <c r="GV597" s="315">
        <v>2579001</v>
      </c>
      <c r="GW597" s="315">
        <v>9442</v>
      </c>
      <c r="GX597" s="315">
        <v>19627108.039999999</v>
      </c>
      <c r="GY597" s="315">
        <v>571714.29</v>
      </c>
      <c r="GZ597" s="315">
        <v>813575.5</v>
      </c>
      <c r="HA597" s="315">
        <v>5329683.05</v>
      </c>
      <c r="HB597" s="315">
        <v>749038.6</v>
      </c>
      <c r="HC597" s="315">
        <v>574037.1</v>
      </c>
      <c r="HD597" s="315">
        <v>154220</v>
      </c>
      <c r="HE597" s="315">
        <v>819435</v>
      </c>
      <c r="HF597" s="315">
        <v>255851</v>
      </c>
      <c r="HG597" s="315">
        <v>6758346.2000000002</v>
      </c>
      <c r="HH597" s="315">
        <v>33810370.799999997</v>
      </c>
      <c r="HI597" s="315">
        <v>2269534.81</v>
      </c>
      <c r="HJ597" s="315">
        <v>877993.05</v>
      </c>
      <c r="HK597" s="315">
        <v>224004</v>
      </c>
      <c r="HL597" s="315">
        <v>6467875.25</v>
      </c>
      <c r="HM597" s="315">
        <v>340002</v>
      </c>
      <c r="HN597" s="315">
        <v>3641481.65</v>
      </c>
      <c r="HO597" s="315">
        <v>1456239.46</v>
      </c>
      <c r="HP597" s="315">
        <v>12497644.960000001</v>
      </c>
      <c r="HQ597" s="315">
        <v>400000</v>
      </c>
      <c r="HR597" s="315">
        <v>2117872.2000000002</v>
      </c>
      <c r="HS597" s="315">
        <v>134500</v>
      </c>
      <c r="HT597" s="315">
        <v>7160193.7800000003</v>
      </c>
      <c r="HU597" s="315">
        <v>888210</v>
      </c>
      <c r="HV597" s="315">
        <v>1689110.3</v>
      </c>
      <c r="HW597" s="315">
        <v>43504405.549999997</v>
      </c>
      <c r="HX597" s="315">
        <v>92499.1</v>
      </c>
      <c r="HY597" s="315">
        <v>17440420</v>
      </c>
      <c r="HZ597" s="315">
        <v>1797565.39</v>
      </c>
      <c r="IA597" s="315">
        <v>2418302</v>
      </c>
      <c r="IB597" s="315">
        <v>3859760.11</v>
      </c>
      <c r="IC597" s="315">
        <v>7398113.1299999999</v>
      </c>
      <c r="ID597" s="315">
        <v>3463179</v>
      </c>
      <c r="IE597" s="315">
        <v>9012609.5999999996</v>
      </c>
      <c r="IF597" s="315">
        <v>21413.9</v>
      </c>
      <c r="IG597" s="315">
        <v>1178577.8600000001</v>
      </c>
      <c r="IH597" s="315">
        <v>302003.8</v>
      </c>
      <c r="II597" s="315">
        <v>513468.54</v>
      </c>
      <c r="IJ597" s="315">
        <v>5662201.7699999996</v>
      </c>
      <c r="IK597" s="315">
        <v>250306.19</v>
      </c>
      <c r="IL597" s="315">
        <v>424502</v>
      </c>
      <c r="IM597" s="315">
        <v>1455578.59</v>
      </c>
      <c r="IN597" s="315">
        <v>18887</v>
      </c>
      <c r="IO597" s="315">
        <v>1388035.96</v>
      </c>
      <c r="IP597" s="315">
        <v>473427.7</v>
      </c>
      <c r="IQ597" s="315">
        <v>2927382</v>
      </c>
      <c r="IR597" s="315">
        <v>46968421.399999999</v>
      </c>
      <c r="IS597" s="315">
        <v>4159832.44</v>
      </c>
      <c r="IT597" s="315">
        <v>4779212.5</v>
      </c>
      <c r="IU597" s="315">
        <v>89653.22</v>
      </c>
      <c r="IV597" s="315">
        <v>2566200</v>
      </c>
      <c r="IW597" s="315">
        <v>5288359</v>
      </c>
      <c r="IX597" s="315">
        <v>501483.85</v>
      </c>
      <c r="IY597" s="315">
        <v>3737829.1</v>
      </c>
      <c r="IZ597" s="315">
        <v>353730.2</v>
      </c>
      <c r="JA597" s="315">
        <v>2561460.42</v>
      </c>
      <c r="JB597" s="315">
        <v>1815750</v>
      </c>
      <c r="JC597" s="315">
        <v>4910836.25</v>
      </c>
      <c r="JD597" s="315">
        <v>523280</v>
      </c>
      <c r="JE597" s="315">
        <v>94646.5</v>
      </c>
      <c r="JF597" s="315">
        <v>7692729.0499999998</v>
      </c>
      <c r="JG597" s="315">
        <v>263546.5</v>
      </c>
      <c r="JH597" s="315">
        <v>1989101</v>
      </c>
      <c r="JI597" s="315">
        <v>547471</v>
      </c>
      <c r="JJ597" s="315">
        <v>8945121.1699999999</v>
      </c>
      <c r="JK597" s="315">
        <v>330868.78000000003</v>
      </c>
      <c r="JL597" s="315">
        <v>1284372.9099999999</v>
      </c>
      <c r="JM597" s="315">
        <v>125174.41</v>
      </c>
      <c r="JN597" s="315">
        <v>597401.41</v>
      </c>
      <c r="JO597" s="315">
        <v>1134842.5900000001</v>
      </c>
      <c r="JP597" s="315">
        <v>545488.14</v>
      </c>
      <c r="JQ597" s="315">
        <v>298658.28999999998</v>
      </c>
      <c r="JR597" s="315">
        <v>75726.69</v>
      </c>
      <c r="JS597" s="315">
        <v>6614156.1600000001</v>
      </c>
      <c r="JT597" s="315">
        <v>2621848.4500000002</v>
      </c>
      <c r="JU597" s="315">
        <v>20503505.190000001</v>
      </c>
      <c r="JV597" s="315">
        <v>119454913.23</v>
      </c>
      <c r="JW597" s="315">
        <v>233986.85</v>
      </c>
      <c r="JX597" s="315">
        <v>143876</v>
      </c>
      <c r="JY597" s="315">
        <v>12300</v>
      </c>
      <c r="JZ597" s="315">
        <v>508436.6</v>
      </c>
      <c r="KA597" s="315">
        <v>123900</v>
      </c>
      <c r="KB597" s="315">
        <v>1200000</v>
      </c>
      <c r="KC597" s="315">
        <v>968454.31</v>
      </c>
      <c r="KD597" s="315">
        <v>1318996</v>
      </c>
      <c r="KE597" s="315">
        <v>2406262.0499999998</v>
      </c>
      <c r="KF597" s="315">
        <v>38381</v>
      </c>
      <c r="KG597" s="315">
        <v>1179500</v>
      </c>
      <c r="KH597" s="315">
        <v>1728630</v>
      </c>
      <c r="KI597" s="315">
        <v>785747</v>
      </c>
      <c r="KJ597" s="315">
        <v>104406.72</v>
      </c>
      <c r="KK597" s="315">
        <v>139685</v>
      </c>
      <c r="KL597" s="315">
        <v>1210000</v>
      </c>
      <c r="KM597" s="315">
        <v>1967246.5</v>
      </c>
      <c r="KN597" s="315">
        <v>3819647.39</v>
      </c>
      <c r="KO597" s="315">
        <v>6155851</v>
      </c>
      <c r="KP597" s="315">
        <v>1128835.8</v>
      </c>
      <c r="KQ597" s="315">
        <v>44573388.460000001</v>
      </c>
      <c r="KR597" s="315">
        <v>4309038.01</v>
      </c>
      <c r="KS597" s="314">
        <v>1828664.23</v>
      </c>
      <c r="KU597" s="338" t="s">
        <v>943</v>
      </c>
      <c r="KV597" s="312" t="s">
        <v>943</v>
      </c>
      <c r="KY597" s="312" t="s">
        <v>943</v>
      </c>
    </row>
    <row r="598" spans="1:311" x14ac:dyDescent="0.25">
      <c r="A598" s="321">
        <v>2023</v>
      </c>
      <c r="B598" s="320" t="s">
        <v>807</v>
      </c>
      <c r="C598" s="320" t="s">
        <v>828</v>
      </c>
      <c r="D598" s="320" t="s">
        <v>830</v>
      </c>
      <c r="E598" s="320" t="s">
        <v>780</v>
      </c>
      <c r="F598" s="319">
        <v>0</v>
      </c>
      <c r="G598" s="319">
        <v>0</v>
      </c>
      <c r="H598" s="319">
        <v>4414212.0999999996</v>
      </c>
      <c r="I598" s="319">
        <v>0</v>
      </c>
      <c r="J598" s="319">
        <v>0</v>
      </c>
      <c r="K598" s="319">
        <v>0</v>
      </c>
      <c r="L598" s="319">
        <v>0</v>
      </c>
      <c r="M598" s="319">
        <v>0</v>
      </c>
      <c r="N598" s="319">
        <v>0</v>
      </c>
      <c r="O598" s="319">
        <v>0</v>
      </c>
      <c r="P598" s="319">
        <v>0</v>
      </c>
      <c r="Q598" s="319">
        <v>0</v>
      </c>
      <c r="R598" s="319">
        <v>0</v>
      </c>
      <c r="S598" s="319">
        <v>0</v>
      </c>
      <c r="T598" s="319">
        <v>0</v>
      </c>
      <c r="U598" s="319">
        <v>0</v>
      </c>
      <c r="V598" s="319">
        <v>0</v>
      </c>
      <c r="W598" s="319">
        <v>0</v>
      </c>
      <c r="X598" s="319">
        <v>0</v>
      </c>
      <c r="Y598" s="319">
        <v>73751.649999999994</v>
      </c>
      <c r="Z598" s="319">
        <v>0</v>
      </c>
      <c r="AA598" s="319">
        <v>0</v>
      </c>
      <c r="AB598" s="319">
        <v>0</v>
      </c>
      <c r="AC598" s="319">
        <v>0</v>
      </c>
      <c r="AD598" s="319">
        <v>0</v>
      </c>
      <c r="AE598" s="319">
        <v>93762.18</v>
      </c>
      <c r="AF598" s="319">
        <v>0</v>
      </c>
      <c r="AG598" s="319">
        <v>0</v>
      </c>
      <c r="AH598" s="319">
        <v>0</v>
      </c>
      <c r="AI598" s="319">
        <v>0</v>
      </c>
      <c r="AJ598" s="319">
        <v>0</v>
      </c>
      <c r="AK598" s="319">
        <v>0</v>
      </c>
      <c r="AL598" s="319">
        <v>0</v>
      </c>
      <c r="AM598" s="319">
        <v>0</v>
      </c>
      <c r="AN598" s="319">
        <v>0</v>
      </c>
      <c r="AO598" s="319">
        <v>0</v>
      </c>
      <c r="AP598" s="319">
        <v>0</v>
      </c>
      <c r="AQ598" s="319">
        <v>0</v>
      </c>
      <c r="AR598" s="319">
        <v>0</v>
      </c>
      <c r="AS598" s="319">
        <v>0</v>
      </c>
      <c r="AT598" s="319">
        <v>24940.36</v>
      </c>
      <c r="AU598" s="319">
        <v>0</v>
      </c>
      <c r="AV598" s="319">
        <v>0</v>
      </c>
      <c r="AW598" s="319">
        <v>0</v>
      </c>
      <c r="AX598" s="319">
        <v>0</v>
      </c>
      <c r="AY598" s="319">
        <v>0</v>
      </c>
      <c r="AZ598" s="319">
        <v>0</v>
      </c>
      <c r="BA598" s="319">
        <v>0</v>
      </c>
      <c r="BB598" s="319">
        <v>0</v>
      </c>
      <c r="BC598" s="319">
        <v>26992.94</v>
      </c>
      <c r="BD598" s="319">
        <v>0</v>
      </c>
      <c r="BE598" s="319">
        <v>0</v>
      </c>
      <c r="BF598" s="319">
        <v>0</v>
      </c>
      <c r="BG598" s="319">
        <v>0</v>
      </c>
      <c r="BH598" s="319">
        <v>0</v>
      </c>
      <c r="BI598" s="319">
        <v>0</v>
      </c>
      <c r="BJ598" s="319">
        <v>0</v>
      </c>
      <c r="BK598" s="319">
        <v>0</v>
      </c>
      <c r="BL598" s="319">
        <v>28351.79</v>
      </c>
      <c r="BM598" s="319">
        <v>0</v>
      </c>
      <c r="BN598" s="319">
        <v>0</v>
      </c>
      <c r="BO598" s="319">
        <v>0</v>
      </c>
      <c r="BP598" s="319">
        <v>0</v>
      </c>
      <c r="BQ598" s="319">
        <v>0</v>
      </c>
      <c r="BR598" s="319">
        <v>389993.93</v>
      </c>
      <c r="BS598" s="319">
        <v>0</v>
      </c>
      <c r="BT598" s="319">
        <v>0</v>
      </c>
      <c r="BU598" s="319">
        <v>0</v>
      </c>
      <c r="BV598" s="319">
        <v>0</v>
      </c>
      <c r="BW598" s="319">
        <v>0</v>
      </c>
      <c r="BX598" s="319">
        <v>0</v>
      </c>
      <c r="BY598" s="319">
        <v>15871.05</v>
      </c>
      <c r="BZ598" s="319">
        <v>0</v>
      </c>
      <c r="CA598" s="319">
        <v>0</v>
      </c>
      <c r="CB598" s="319">
        <v>0</v>
      </c>
      <c r="CC598" s="319">
        <v>0</v>
      </c>
      <c r="CD598" s="319">
        <v>0</v>
      </c>
      <c r="CE598" s="319">
        <v>1616568.94</v>
      </c>
      <c r="CF598" s="319">
        <v>0</v>
      </c>
      <c r="CG598" s="319">
        <v>0</v>
      </c>
      <c r="CH598" s="319">
        <v>0</v>
      </c>
      <c r="CI598" s="319">
        <v>0</v>
      </c>
      <c r="CJ598" s="319">
        <v>0</v>
      </c>
      <c r="CK598" s="319">
        <v>0</v>
      </c>
      <c r="CL598" s="319">
        <v>0</v>
      </c>
      <c r="CM598" s="319">
        <v>0</v>
      </c>
      <c r="CN598" s="319">
        <v>0</v>
      </c>
      <c r="CO598" s="319">
        <v>0</v>
      </c>
      <c r="CP598" s="319">
        <v>0</v>
      </c>
      <c r="CQ598" s="319">
        <v>6367.95</v>
      </c>
      <c r="CR598" s="319">
        <v>0</v>
      </c>
      <c r="CS598" s="319">
        <v>0</v>
      </c>
      <c r="CT598" s="319">
        <v>0</v>
      </c>
      <c r="CU598" s="319">
        <v>0</v>
      </c>
      <c r="CV598" s="319">
        <v>0</v>
      </c>
      <c r="CW598" s="319">
        <v>0</v>
      </c>
      <c r="CX598" s="319">
        <v>0</v>
      </c>
      <c r="CY598" s="319">
        <v>0</v>
      </c>
      <c r="CZ598" s="319">
        <v>0</v>
      </c>
      <c r="DA598" s="319">
        <v>0</v>
      </c>
      <c r="DB598" s="319">
        <v>0</v>
      </c>
      <c r="DC598" s="319">
        <v>681528.29</v>
      </c>
      <c r="DD598" s="319">
        <v>0</v>
      </c>
      <c r="DE598" s="319">
        <v>0</v>
      </c>
      <c r="DF598" s="319">
        <v>0</v>
      </c>
      <c r="DG598" s="319">
        <v>0</v>
      </c>
      <c r="DH598" s="319">
        <v>0</v>
      </c>
      <c r="DI598" s="319">
        <v>169411.64</v>
      </c>
      <c r="DJ598" s="319">
        <v>0</v>
      </c>
      <c r="DK598" s="319">
        <v>0</v>
      </c>
      <c r="DL598" s="319">
        <v>0</v>
      </c>
      <c r="DM598" s="319">
        <v>0</v>
      </c>
      <c r="DN598" s="319">
        <v>0</v>
      </c>
      <c r="DO598" s="319">
        <v>0</v>
      </c>
      <c r="DP598" s="319">
        <v>0</v>
      </c>
      <c r="DQ598" s="319">
        <v>0</v>
      </c>
      <c r="DR598" s="319">
        <v>0</v>
      </c>
      <c r="DS598" s="319">
        <v>0</v>
      </c>
      <c r="DT598" s="319">
        <v>0</v>
      </c>
      <c r="DU598" s="319">
        <v>0</v>
      </c>
      <c r="DV598" s="319">
        <v>0</v>
      </c>
      <c r="DW598" s="319">
        <v>0</v>
      </c>
      <c r="DX598" s="319">
        <v>0</v>
      </c>
      <c r="DY598" s="319">
        <v>0</v>
      </c>
      <c r="DZ598" s="319">
        <v>0</v>
      </c>
      <c r="EA598" s="319">
        <v>0</v>
      </c>
      <c r="EB598" s="319">
        <v>0</v>
      </c>
      <c r="EC598" s="319">
        <v>0</v>
      </c>
      <c r="ED598" s="319">
        <v>0</v>
      </c>
      <c r="EE598" s="319">
        <v>0</v>
      </c>
      <c r="EF598" s="319">
        <v>0</v>
      </c>
      <c r="EG598" s="319">
        <v>0</v>
      </c>
      <c r="EH598" s="319">
        <v>0</v>
      </c>
      <c r="EI598" s="319">
        <v>0</v>
      </c>
      <c r="EJ598" s="319">
        <v>0</v>
      </c>
      <c r="EK598" s="319">
        <v>0</v>
      </c>
      <c r="EL598" s="319">
        <v>0</v>
      </c>
      <c r="EM598" s="319">
        <v>0</v>
      </c>
      <c r="EN598" s="319">
        <v>0</v>
      </c>
      <c r="EO598" s="319">
        <v>0</v>
      </c>
      <c r="EP598" s="319">
        <v>0</v>
      </c>
      <c r="EQ598" s="319">
        <v>0</v>
      </c>
      <c r="ER598" s="319">
        <v>0</v>
      </c>
      <c r="ES598" s="319">
        <v>0</v>
      </c>
      <c r="ET598" s="319">
        <v>0</v>
      </c>
      <c r="EU598" s="319">
        <v>0</v>
      </c>
      <c r="EV598" s="319">
        <v>0</v>
      </c>
      <c r="EW598" s="319">
        <v>0</v>
      </c>
      <c r="EX598" s="319">
        <v>10768.91</v>
      </c>
      <c r="EY598" s="319">
        <v>0</v>
      </c>
      <c r="EZ598" s="319">
        <v>0</v>
      </c>
      <c r="FA598" s="319">
        <v>0</v>
      </c>
      <c r="FB598" s="319">
        <v>0</v>
      </c>
      <c r="FC598" s="319">
        <v>0</v>
      </c>
      <c r="FD598" s="319">
        <v>0</v>
      </c>
      <c r="FE598" s="319">
        <v>0</v>
      </c>
      <c r="FF598" s="319">
        <v>0</v>
      </c>
      <c r="FG598" s="319">
        <v>0</v>
      </c>
      <c r="FH598" s="319">
        <v>0</v>
      </c>
      <c r="FI598" s="319">
        <v>0</v>
      </c>
      <c r="FJ598" s="319">
        <v>0</v>
      </c>
      <c r="FK598" s="319">
        <v>0</v>
      </c>
      <c r="FL598" s="319">
        <v>0</v>
      </c>
      <c r="FM598" s="319">
        <v>0</v>
      </c>
      <c r="FN598" s="319">
        <v>0</v>
      </c>
      <c r="FO598" s="319">
        <v>0</v>
      </c>
      <c r="FP598" s="319">
        <v>0</v>
      </c>
      <c r="FQ598" s="319">
        <v>0</v>
      </c>
      <c r="FR598" s="319">
        <v>0</v>
      </c>
      <c r="FS598" s="319">
        <v>0</v>
      </c>
      <c r="FT598" s="319">
        <v>0</v>
      </c>
      <c r="FU598" s="319">
        <v>0</v>
      </c>
      <c r="FV598" s="319">
        <v>0</v>
      </c>
      <c r="FW598" s="319">
        <v>0</v>
      </c>
      <c r="FX598" s="319">
        <v>0</v>
      </c>
      <c r="FY598" s="319">
        <v>0</v>
      </c>
      <c r="FZ598" s="319">
        <v>0</v>
      </c>
      <c r="GA598" s="319">
        <v>0</v>
      </c>
      <c r="GB598" s="319">
        <v>0</v>
      </c>
      <c r="GC598" s="319">
        <v>0</v>
      </c>
      <c r="GD598" s="319">
        <v>8359.17</v>
      </c>
      <c r="GE598" s="319">
        <v>0</v>
      </c>
      <c r="GF598" s="319">
        <v>0</v>
      </c>
      <c r="GG598" s="319">
        <v>0</v>
      </c>
      <c r="GH598" s="319">
        <v>0</v>
      </c>
      <c r="GI598" s="319">
        <v>241100.14</v>
      </c>
      <c r="GJ598" s="319">
        <v>0</v>
      </c>
      <c r="GK598" s="319">
        <v>0</v>
      </c>
      <c r="GL598" s="319">
        <v>0</v>
      </c>
      <c r="GM598" s="319">
        <v>6927016.7599999998</v>
      </c>
      <c r="GN598" s="319">
        <v>0</v>
      </c>
      <c r="GO598" s="319">
        <v>0</v>
      </c>
      <c r="GP598" s="319">
        <v>0</v>
      </c>
      <c r="GQ598" s="319">
        <v>0</v>
      </c>
      <c r="GR598" s="319">
        <v>0</v>
      </c>
      <c r="GS598" s="319">
        <v>0</v>
      </c>
      <c r="GT598" s="319">
        <v>0</v>
      </c>
      <c r="GU598" s="319">
        <v>1648579.19</v>
      </c>
      <c r="GV598" s="319">
        <v>0</v>
      </c>
      <c r="GW598" s="319">
        <v>0</v>
      </c>
      <c r="GX598" s="319">
        <v>53546.84</v>
      </c>
      <c r="GY598" s="319">
        <v>0</v>
      </c>
      <c r="GZ598" s="319">
        <v>0</v>
      </c>
      <c r="HA598" s="319">
        <v>0</v>
      </c>
      <c r="HB598" s="319">
        <v>0</v>
      </c>
      <c r="HC598" s="319">
        <v>0</v>
      </c>
      <c r="HD598" s="319">
        <v>0</v>
      </c>
      <c r="HE598" s="319">
        <v>0</v>
      </c>
      <c r="HF598" s="319">
        <v>0</v>
      </c>
      <c r="HG598" s="319">
        <v>0</v>
      </c>
      <c r="HH598" s="319">
        <v>0</v>
      </c>
      <c r="HI598" s="319">
        <v>0</v>
      </c>
      <c r="HJ598" s="319">
        <v>0</v>
      </c>
      <c r="HK598" s="319">
        <v>0</v>
      </c>
      <c r="HL598" s="319">
        <v>0</v>
      </c>
      <c r="HM598" s="319">
        <v>0</v>
      </c>
      <c r="HN598" s="319">
        <v>0</v>
      </c>
      <c r="HO598" s="319">
        <v>0</v>
      </c>
      <c r="HP598" s="319">
        <v>0</v>
      </c>
      <c r="HQ598" s="319">
        <v>0</v>
      </c>
      <c r="HR598" s="319">
        <v>0</v>
      </c>
      <c r="HS598" s="319">
        <v>0</v>
      </c>
      <c r="HT598" s="319">
        <v>0</v>
      </c>
      <c r="HU598" s="319">
        <v>0</v>
      </c>
      <c r="HV598" s="319">
        <v>0</v>
      </c>
      <c r="HW598" s="319">
        <v>562054.99</v>
      </c>
      <c r="HX598" s="319">
        <v>0</v>
      </c>
      <c r="HY598" s="319">
        <v>0</v>
      </c>
      <c r="HZ598" s="319">
        <v>147274.65</v>
      </c>
      <c r="IA598" s="319">
        <v>0</v>
      </c>
      <c r="IB598" s="319">
        <v>0</v>
      </c>
      <c r="IC598" s="319">
        <v>0</v>
      </c>
      <c r="ID598" s="319">
        <v>0</v>
      </c>
      <c r="IE598" s="319">
        <v>0</v>
      </c>
      <c r="IF598" s="319">
        <v>0</v>
      </c>
      <c r="IG598" s="319">
        <v>0</v>
      </c>
      <c r="IH598" s="319">
        <v>0</v>
      </c>
      <c r="II598" s="319">
        <v>0</v>
      </c>
      <c r="IJ598" s="319">
        <v>0</v>
      </c>
      <c r="IK598" s="319">
        <v>0</v>
      </c>
      <c r="IL598" s="319">
        <v>4160.1000000000004</v>
      </c>
      <c r="IM598" s="319">
        <v>0</v>
      </c>
      <c r="IN598" s="319">
        <v>0</v>
      </c>
      <c r="IO598" s="319">
        <v>0</v>
      </c>
      <c r="IP598" s="319">
        <v>0</v>
      </c>
      <c r="IQ598" s="319">
        <v>0</v>
      </c>
      <c r="IR598" s="319">
        <v>2717833.97</v>
      </c>
      <c r="IS598" s="319">
        <v>11660.38</v>
      </c>
      <c r="IT598" s="319">
        <v>0</v>
      </c>
      <c r="IU598" s="319">
        <v>0</v>
      </c>
      <c r="IV598" s="319">
        <v>660544.13</v>
      </c>
      <c r="IW598" s="319">
        <v>90628.4</v>
      </c>
      <c r="IX598" s="319">
        <v>0</v>
      </c>
      <c r="IY598" s="319">
        <v>0</v>
      </c>
      <c r="IZ598" s="319">
        <v>0</v>
      </c>
      <c r="JA598" s="319">
        <v>0</v>
      </c>
      <c r="JB598" s="319">
        <v>0</v>
      </c>
      <c r="JC598" s="319">
        <v>0</v>
      </c>
      <c r="JD598" s="319">
        <v>0</v>
      </c>
      <c r="JE598" s="319">
        <v>0</v>
      </c>
      <c r="JF598" s="319">
        <v>0</v>
      </c>
      <c r="JG598" s="319">
        <v>0</v>
      </c>
      <c r="JH598" s="319">
        <v>0</v>
      </c>
      <c r="JI598" s="319">
        <v>3945948.22</v>
      </c>
      <c r="JJ598" s="319">
        <v>0</v>
      </c>
      <c r="JK598" s="319">
        <v>0</v>
      </c>
      <c r="JL598" s="319">
        <v>0</v>
      </c>
      <c r="JM598" s="319">
        <v>0</v>
      </c>
      <c r="JN598" s="319">
        <v>0</v>
      </c>
      <c r="JO598" s="319">
        <v>0</v>
      </c>
      <c r="JP598" s="319">
        <v>0</v>
      </c>
      <c r="JQ598" s="319">
        <v>0</v>
      </c>
      <c r="JR598" s="319">
        <v>0</v>
      </c>
      <c r="JS598" s="319">
        <v>0</v>
      </c>
      <c r="JT598" s="319">
        <v>0</v>
      </c>
      <c r="JU598" s="319">
        <v>0</v>
      </c>
      <c r="JV598" s="319">
        <v>1529571.79</v>
      </c>
      <c r="JW598" s="319">
        <v>0</v>
      </c>
      <c r="JX598" s="319">
        <v>0</v>
      </c>
      <c r="JY598" s="319">
        <v>0</v>
      </c>
      <c r="JZ598" s="319">
        <v>0</v>
      </c>
      <c r="KA598" s="319">
        <v>0</v>
      </c>
      <c r="KB598" s="319">
        <v>0</v>
      </c>
      <c r="KC598" s="319">
        <v>0</v>
      </c>
      <c r="KD598" s="319">
        <v>0</v>
      </c>
      <c r="KE598" s="319">
        <v>86810.4</v>
      </c>
      <c r="KF598" s="319">
        <v>0</v>
      </c>
      <c r="KG598" s="319">
        <v>0</v>
      </c>
      <c r="KH598" s="319">
        <v>0</v>
      </c>
      <c r="KI598" s="319">
        <v>0</v>
      </c>
      <c r="KJ598" s="319">
        <v>0</v>
      </c>
      <c r="KK598" s="319">
        <v>0</v>
      </c>
      <c r="KL598" s="319">
        <v>0</v>
      </c>
      <c r="KM598" s="319">
        <v>0</v>
      </c>
      <c r="KN598" s="319">
        <v>0</v>
      </c>
      <c r="KO598" s="319">
        <v>0</v>
      </c>
      <c r="KP598" s="319">
        <v>0</v>
      </c>
      <c r="KQ598" s="319">
        <v>0</v>
      </c>
      <c r="KR598" s="319">
        <v>1050525.6000000001</v>
      </c>
      <c r="KS598" s="318">
        <v>0</v>
      </c>
      <c r="KU598" s="312">
        <v>13</v>
      </c>
      <c r="KV598" s="312">
        <v>138</v>
      </c>
      <c r="KY598" s="312">
        <v>9138</v>
      </c>
    </row>
    <row r="599" spans="1:311" x14ac:dyDescent="0.25">
      <c r="A599" s="317">
        <v>2023</v>
      </c>
      <c r="B599" s="316" t="s">
        <v>807</v>
      </c>
      <c r="C599" s="316" t="s">
        <v>828</v>
      </c>
      <c r="D599" s="316" t="s">
        <v>829</v>
      </c>
      <c r="E599" s="316" t="s">
        <v>780</v>
      </c>
      <c r="F599" s="315">
        <v>64371.75</v>
      </c>
      <c r="G599" s="315">
        <v>36183</v>
      </c>
      <c r="H599" s="315">
        <v>0</v>
      </c>
      <c r="I599" s="315">
        <v>434867.36</v>
      </c>
      <c r="J599" s="315">
        <v>141280.38</v>
      </c>
      <c r="K599" s="315">
        <v>228111.87</v>
      </c>
      <c r="L599" s="315">
        <v>288428.69</v>
      </c>
      <c r="M599" s="315">
        <v>78497.88</v>
      </c>
      <c r="N599" s="315">
        <v>1028176.22</v>
      </c>
      <c r="O599" s="315">
        <v>1232113.27</v>
      </c>
      <c r="P599" s="315">
        <v>348077.78</v>
      </c>
      <c r="Q599" s="315">
        <v>329488.83</v>
      </c>
      <c r="R599" s="315">
        <v>1033421.18</v>
      </c>
      <c r="S599" s="315">
        <v>704933.41</v>
      </c>
      <c r="T599" s="315">
        <v>189176.6</v>
      </c>
      <c r="U599" s="315">
        <v>578894.62</v>
      </c>
      <c r="V599" s="315">
        <v>2180038.37</v>
      </c>
      <c r="W599" s="315">
        <v>77503.45</v>
      </c>
      <c r="X599" s="315">
        <v>772443.3</v>
      </c>
      <c r="Y599" s="315">
        <v>1064.9000000000001</v>
      </c>
      <c r="Z599" s="315">
        <v>185775.8</v>
      </c>
      <c r="AA599" s="315">
        <v>0</v>
      </c>
      <c r="AB599" s="315">
        <v>753353.31</v>
      </c>
      <c r="AC599" s="315">
        <v>162501.70000000001</v>
      </c>
      <c r="AD599" s="315">
        <v>3149317.07</v>
      </c>
      <c r="AE599" s="315">
        <v>0</v>
      </c>
      <c r="AF599" s="315">
        <v>255162.57</v>
      </c>
      <c r="AG599" s="315">
        <v>240007.45</v>
      </c>
      <c r="AH599" s="315">
        <v>77392.179999999993</v>
      </c>
      <c r="AI599" s="315">
        <v>146254.79999999999</v>
      </c>
      <c r="AJ599" s="315">
        <v>575910.39</v>
      </c>
      <c r="AK599" s="315">
        <v>85838.04</v>
      </c>
      <c r="AL599" s="315">
        <v>1389893.11</v>
      </c>
      <c r="AM599" s="315">
        <v>128558.02</v>
      </c>
      <c r="AN599" s="315">
        <v>298875.28000000003</v>
      </c>
      <c r="AO599" s="315">
        <v>87741.97</v>
      </c>
      <c r="AP599" s="315">
        <v>147904.6</v>
      </c>
      <c r="AQ599" s="315">
        <v>119671.25</v>
      </c>
      <c r="AR599" s="315">
        <v>59821.64</v>
      </c>
      <c r="AS599" s="315">
        <v>103653.8</v>
      </c>
      <c r="AT599" s="315">
        <v>62353.38</v>
      </c>
      <c r="AU599" s="315">
        <v>316561.93</v>
      </c>
      <c r="AV599" s="315">
        <v>132539.88</v>
      </c>
      <c r="AW599" s="315">
        <v>6337191.2999999998</v>
      </c>
      <c r="AX599" s="315">
        <v>38223.49</v>
      </c>
      <c r="AY599" s="315">
        <v>916985.38</v>
      </c>
      <c r="AZ599" s="315">
        <v>589272.80000000005</v>
      </c>
      <c r="BA599" s="315">
        <v>36288.1</v>
      </c>
      <c r="BB599" s="315">
        <v>400055.6</v>
      </c>
      <c r="BC599" s="315">
        <v>27335</v>
      </c>
      <c r="BD599" s="315">
        <v>1309099.8700000001</v>
      </c>
      <c r="BE599" s="315">
        <v>429133.48</v>
      </c>
      <c r="BF599" s="315">
        <v>2191.9499999999998</v>
      </c>
      <c r="BG599" s="315">
        <v>68765.77</v>
      </c>
      <c r="BH599" s="315">
        <v>39994.22</v>
      </c>
      <c r="BI599" s="315">
        <v>3492334.6</v>
      </c>
      <c r="BJ599" s="315">
        <v>39895.4</v>
      </c>
      <c r="BK599" s="315">
        <v>1416446.96</v>
      </c>
      <c r="BL599" s="315">
        <v>0</v>
      </c>
      <c r="BM599" s="315">
        <v>211593.35</v>
      </c>
      <c r="BN599" s="315">
        <v>1266140.79</v>
      </c>
      <c r="BO599" s="315">
        <v>279605.34999999998</v>
      </c>
      <c r="BP599" s="315">
        <v>168701.7</v>
      </c>
      <c r="BQ599" s="315">
        <v>121375.15</v>
      </c>
      <c r="BR599" s="315">
        <v>8009.4</v>
      </c>
      <c r="BS599" s="315">
        <v>706553.21</v>
      </c>
      <c r="BT599" s="315">
        <v>11066.84</v>
      </c>
      <c r="BU599" s="315">
        <v>92466.04</v>
      </c>
      <c r="BV599" s="315">
        <v>686467.8</v>
      </c>
      <c r="BW599" s="315">
        <v>2056830.9</v>
      </c>
      <c r="BX599" s="315">
        <v>236749.35</v>
      </c>
      <c r="BY599" s="315">
        <v>34109.120000000003</v>
      </c>
      <c r="BZ599" s="315">
        <v>99278.83</v>
      </c>
      <c r="CA599" s="315">
        <v>67796.98</v>
      </c>
      <c r="CB599" s="315">
        <v>85051.67</v>
      </c>
      <c r="CC599" s="315">
        <v>0</v>
      </c>
      <c r="CD599" s="315">
        <v>3387070.03</v>
      </c>
      <c r="CE599" s="315">
        <v>454739.12</v>
      </c>
      <c r="CF599" s="315">
        <v>1575035.11</v>
      </c>
      <c r="CG599" s="315">
        <v>466862.22</v>
      </c>
      <c r="CH599" s="315">
        <v>18272.5</v>
      </c>
      <c r="CI599" s="315">
        <v>4795924.01</v>
      </c>
      <c r="CJ599" s="315">
        <v>102021.2</v>
      </c>
      <c r="CK599" s="315">
        <v>69664.81</v>
      </c>
      <c r="CL599" s="315">
        <v>220812.6</v>
      </c>
      <c r="CM599" s="315">
        <v>66203.73</v>
      </c>
      <c r="CN599" s="315">
        <v>915905.1</v>
      </c>
      <c r="CO599" s="315">
        <v>689537.13</v>
      </c>
      <c r="CP599" s="315">
        <v>70202.69</v>
      </c>
      <c r="CQ599" s="315">
        <v>267662.05</v>
      </c>
      <c r="CR599" s="315">
        <v>92208.29</v>
      </c>
      <c r="CS599" s="315">
        <v>201373.92</v>
      </c>
      <c r="CT599" s="315">
        <v>111761.3</v>
      </c>
      <c r="CU599" s="315">
        <v>119727.63</v>
      </c>
      <c r="CV599" s="315">
        <v>71577</v>
      </c>
      <c r="CW599" s="315">
        <v>368516.25</v>
      </c>
      <c r="CX599" s="315">
        <v>891044.8</v>
      </c>
      <c r="CY599" s="315">
        <v>1146167.44</v>
      </c>
      <c r="CZ599" s="315">
        <v>2694248.65</v>
      </c>
      <c r="DA599" s="315">
        <v>1127532.32</v>
      </c>
      <c r="DB599" s="315">
        <v>942750.33</v>
      </c>
      <c r="DC599" s="315">
        <v>0</v>
      </c>
      <c r="DD599" s="315">
        <v>11254912.220000001</v>
      </c>
      <c r="DE599" s="315">
        <v>3480867.99</v>
      </c>
      <c r="DF599" s="315">
        <v>134468.09</v>
      </c>
      <c r="DG599" s="315">
        <v>394887.6</v>
      </c>
      <c r="DH599" s="315">
        <v>213332.03</v>
      </c>
      <c r="DI599" s="315">
        <v>103517.8</v>
      </c>
      <c r="DJ599" s="315">
        <v>1624882.32</v>
      </c>
      <c r="DK599" s="315">
        <v>405285.27</v>
      </c>
      <c r="DL599" s="315">
        <v>581937.05000000005</v>
      </c>
      <c r="DM599" s="315">
        <v>26400.17</v>
      </c>
      <c r="DN599" s="315">
        <v>58606.65</v>
      </c>
      <c r="DO599" s="315">
        <v>148635.20000000001</v>
      </c>
      <c r="DP599" s="315">
        <v>184751.45</v>
      </c>
      <c r="DQ599" s="315">
        <v>121285.35</v>
      </c>
      <c r="DR599" s="315">
        <v>491883.8</v>
      </c>
      <c r="DS599" s="315">
        <v>2134928.08</v>
      </c>
      <c r="DT599" s="315">
        <v>1374439.59</v>
      </c>
      <c r="DU599" s="315">
        <v>977779.05</v>
      </c>
      <c r="DV599" s="315">
        <v>187413.66</v>
      </c>
      <c r="DW599" s="315">
        <v>322579.95</v>
      </c>
      <c r="DX599" s="315">
        <v>819989.09</v>
      </c>
      <c r="DY599" s="315">
        <v>448535.4</v>
      </c>
      <c r="DZ599" s="315">
        <v>98206.49</v>
      </c>
      <c r="EA599" s="315">
        <v>3286281.41</v>
      </c>
      <c r="EB599" s="315">
        <v>552060.34</v>
      </c>
      <c r="EC599" s="315">
        <v>339582.45</v>
      </c>
      <c r="ED599" s="315">
        <v>107588.13</v>
      </c>
      <c r="EE599" s="315">
        <v>311091.71000000002</v>
      </c>
      <c r="EF599" s="315">
        <v>57653.2</v>
      </c>
      <c r="EG599" s="315">
        <v>1963823.8</v>
      </c>
      <c r="EH599" s="315">
        <v>143161.68</v>
      </c>
      <c r="EI599" s="315">
        <v>399707.29</v>
      </c>
      <c r="EJ599" s="315">
        <v>2545317.58</v>
      </c>
      <c r="EK599" s="315">
        <v>227008.13</v>
      </c>
      <c r="EL599" s="315">
        <v>144648</v>
      </c>
      <c r="EM599" s="315">
        <v>681570.57</v>
      </c>
      <c r="EN599" s="315">
        <v>336688.03</v>
      </c>
      <c r="EO599" s="315">
        <v>293109.02</v>
      </c>
      <c r="EP599" s="315">
        <v>793327.12</v>
      </c>
      <c r="EQ599" s="315">
        <v>331227.63</v>
      </c>
      <c r="ER599" s="315">
        <v>382232.03</v>
      </c>
      <c r="ES599" s="315">
        <v>348107.86</v>
      </c>
      <c r="ET599" s="315">
        <v>335334.44</v>
      </c>
      <c r="EU599" s="315">
        <v>200524.95</v>
      </c>
      <c r="EV599" s="315">
        <v>98673.82</v>
      </c>
      <c r="EW599" s="315">
        <v>444407.14</v>
      </c>
      <c r="EX599" s="315">
        <v>127394.15</v>
      </c>
      <c r="EY599" s="315">
        <v>5058061.29</v>
      </c>
      <c r="EZ599" s="315">
        <v>119752002.8</v>
      </c>
      <c r="FA599" s="315">
        <v>413777.29</v>
      </c>
      <c r="FB599" s="315">
        <v>308060.79999999999</v>
      </c>
      <c r="FC599" s="315">
        <v>1632353.46</v>
      </c>
      <c r="FD599" s="315">
        <v>382968.28</v>
      </c>
      <c r="FE599" s="315">
        <v>3254916.56</v>
      </c>
      <c r="FF599" s="315">
        <v>320304.96000000002</v>
      </c>
      <c r="FG599" s="315">
        <v>53435.8</v>
      </c>
      <c r="FH599" s="315">
        <v>1566147.98</v>
      </c>
      <c r="FI599" s="315">
        <v>214836.84</v>
      </c>
      <c r="FJ599" s="315">
        <v>616360.53</v>
      </c>
      <c r="FK599" s="315">
        <v>372080.52</v>
      </c>
      <c r="FL599" s="315">
        <v>32295.51</v>
      </c>
      <c r="FM599" s="315">
        <v>936052.06</v>
      </c>
      <c r="FN599" s="315">
        <v>130786.81</v>
      </c>
      <c r="FO599" s="315">
        <v>136653.5</v>
      </c>
      <c r="FP599" s="315">
        <v>447062.69</v>
      </c>
      <c r="FQ599" s="315">
        <v>857729.7</v>
      </c>
      <c r="FR599" s="315">
        <v>2410303.34</v>
      </c>
      <c r="FS599" s="315">
        <v>75959.3</v>
      </c>
      <c r="FT599" s="315">
        <v>205452.35</v>
      </c>
      <c r="FU599" s="315">
        <v>170302.75</v>
      </c>
      <c r="FV599" s="315">
        <v>688903.9</v>
      </c>
      <c r="FW599" s="315">
        <v>9689.5499999999993</v>
      </c>
      <c r="FX599" s="315">
        <v>978395.28</v>
      </c>
      <c r="FY599" s="315">
        <v>532965.69999999995</v>
      </c>
      <c r="FZ599" s="315">
        <v>101458.98</v>
      </c>
      <c r="GA599" s="315">
        <v>55231.49</v>
      </c>
      <c r="GB599" s="315">
        <v>402015.78</v>
      </c>
      <c r="GC599" s="315">
        <v>67146.05</v>
      </c>
      <c r="GD599" s="315">
        <v>1588252.45</v>
      </c>
      <c r="GE599" s="315">
        <v>3995289.26</v>
      </c>
      <c r="GF599" s="315">
        <v>233495.1</v>
      </c>
      <c r="GG599" s="315">
        <v>707471.9</v>
      </c>
      <c r="GH599" s="315">
        <v>123140.05</v>
      </c>
      <c r="GI599" s="315">
        <v>0</v>
      </c>
      <c r="GJ599" s="315">
        <v>173225.25</v>
      </c>
      <c r="GK599" s="315">
        <v>20412192.609999999</v>
      </c>
      <c r="GL599" s="315">
        <v>378758.05</v>
      </c>
      <c r="GM599" s="315">
        <v>0</v>
      </c>
      <c r="GN599" s="315">
        <v>196197.08</v>
      </c>
      <c r="GO599" s="315">
        <v>3171920.47</v>
      </c>
      <c r="GP599" s="315">
        <v>150922.74</v>
      </c>
      <c r="GQ599" s="315">
        <v>59082.25</v>
      </c>
      <c r="GR599" s="315">
        <v>344447.11</v>
      </c>
      <c r="GS599" s="315">
        <v>8046920.1600000001</v>
      </c>
      <c r="GT599" s="315">
        <v>104688.25</v>
      </c>
      <c r="GU599" s="315">
        <v>2692563.97</v>
      </c>
      <c r="GV599" s="315">
        <v>149864.32000000001</v>
      </c>
      <c r="GW599" s="315">
        <v>3658.15</v>
      </c>
      <c r="GX599" s="315">
        <v>1156964.9099999999</v>
      </c>
      <c r="GY599" s="315">
        <v>184478.9</v>
      </c>
      <c r="GZ599" s="315">
        <v>1311076.3600000001</v>
      </c>
      <c r="HA599" s="315">
        <v>417832.83</v>
      </c>
      <c r="HB599" s="315">
        <v>407363.78</v>
      </c>
      <c r="HC599" s="315">
        <v>1315723.6399999999</v>
      </c>
      <c r="HD599" s="315">
        <v>25708.41</v>
      </c>
      <c r="HE599" s="315">
        <v>189367.85</v>
      </c>
      <c r="HF599" s="315">
        <v>252303.37</v>
      </c>
      <c r="HG599" s="315">
        <v>2082539.42</v>
      </c>
      <c r="HH599" s="315">
        <v>3594584.82</v>
      </c>
      <c r="HI599" s="315">
        <v>937463.42</v>
      </c>
      <c r="HJ599" s="315">
        <v>361659.12</v>
      </c>
      <c r="HK599" s="315">
        <v>60895.63</v>
      </c>
      <c r="HL599" s="315">
        <v>1514391.7</v>
      </c>
      <c r="HM599" s="315">
        <v>211955.46</v>
      </c>
      <c r="HN599" s="315">
        <v>312764.37</v>
      </c>
      <c r="HO599" s="315">
        <v>289473.07</v>
      </c>
      <c r="HP599" s="315">
        <v>1942726.69</v>
      </c>
      <c r="HQ599" s="315">
        <v>85105.71</v>
      </c>
      <c r="HR599" s="315">
        <v>1078828.69</v>
      </c>
      <c r="HS599" s="315">
        <v>56633.53</v>
      </c>
      <c r="HT599" s="315">
        <v>5648731.8799999999</v>
      </c>
      <c r="HU599" s="315">
        <v>447.5</v>
      </c>
      <c r="HV599" s="315">
        <v>355107.16</v>
      </c>
      <c r="HW599" s="315">
        <v>12006581.76</v>
      </c>
      <c r="HX599" s="315">
        <v>91241.77</v>
      </c>
      <c r="HY599" s="315">
        <v>6654011.8799999999</v>
      </c>
      <c r="HZ599" s="315">
        <v>0</v>
      </c>
      <c r="IA599" s="315">
        <v>58917.89</v>
      </c>
      <c r="IB599" s="315">
        <v>959978.72</v>
      </c>
      <c r="IC599" s="315">
        <v>3804368.86</v>
      </c>
      <c r="ID599" s="315">
        <v>220481.4</v>
      </c>
      <c r="IE599" s="315">
        <v>890253.91</v>
      </c>
      <c r="IF599" s="315">
        <v>158981.75</v>
      </c>
      <c r="IG599" s="315">
        <v>151866.5</v>
      </c>
      <c r="IH599" s="315">
        <v>15342.9</v>
      </c>
      <c r="II599" s="315">
        <v>270090.36</v>
      </c>
      <c r="IJ599" s="315">
        <v>1198419.08</v>
      </c>
      <c r="IK599" s="315">
        <v>118944.45</v>
      </c>
      <c r="IL599" s="315">
        <v>79520.27</v>
      </c>
      <c r="IM599" s="315">
        <v>86803.38</v>
      </c>
      <c r="IN599" s="315">
        <v>787606.65</v>
      </c>
      <c r="IO599" s="315">
        <v>168477.67</v>
      </c>
      <c r="IP599" s="315">
        <v>193650.56</v>
      </c>
      <c r="IQ599" s="315">
        <v>184663.35</v>
      </c>
      <c r="IR599" s="315">
        <v>0</v>
      </c>
      <c r="IS599" s="315">
        <v>782478.35</v>
      </c>
      <c r="IT599" s="315">
        <v>1569462.67</v>
      </c>
      <c r="IU599" s="315">
        <v>352317.11</v>
      </c>
      <c r="IV599" s="315">
        <v>252</v>
      </c>
      <c r="IW599" s="315">
        <v>62835.94</v>
      </c>
      <c r="IX599" s="315">
        <v>38973.980000000003</v>
      </c>
      <c r="IY599" s="315">
        <v>144156.9</v>
      </c>
      <c r="IZ599" s="315">
        <v>557330.46</v>
      </c>
      <c r="JA599" s="315">
        <v>305778.44</v>
      </c>
      <c r="JB599" s="315">
        <v>267778.34999999998</v>
      </c>
      <c r="JC599" s="315">
        <v>199946.4</v>
      </c>
      <c r="JD599" s="315">
        <v>101133.53</v>
      </c>
      <c r="JE599" s="315">
        <v>88886.66</v>
      </c>
      <c r="JF599" s="315">
        <v>2916.67</v>
      </c>
      <c r="JG599" s="315">
        <v>23863.23</v>
      </c>
      <c r="JH599" s="315">
        <v>199904.6</v>
      </c>
      <c r="JI599" s="315">
        <v>10350.85</v>
      </c>
      <c r="JJ599" s="315">
        <v>233435.41</v>
      </c>
      <c r="JK599" s="315">
        <v>179194.67</v>
      </c>
      <c r="JL599" s="315">
        <v>29590.14</v>
      </c>
      <c r="JM599" s="315">
        <v>3495.62</v>
      </c>
      <c r="JN599" s="315">
        <v>6759</v>
      </c>
      <c r="JO599" s="315">
        <v>905036.37</v>
      </c>
      <c r="JP599" s="315">
        <v>283928.84999999998</v>
      </c>
      <c r="JQ599" s="315">
        <v>150601.51</v>
      </c>
      <c r="JR599" s="315">
        <v>1017</v>
      </c>
      <c r="JS599" s="315">
        <v>1766565.29</v>
      </c>
      <c r="JT599" s="315">
        <v>276259.56</v>
      </c>
      <c r="JU599" s="315">
        <v>260461.69</v>
      </c>
      <c r="JV599" s="315">
        <v>17222284.18</v>
      </c>
      <c r="JW599" s="315">
        <v>159484.04999999999</v>
      </c>
      <c r="JX599" s="315">
        <v>302605.62</v>
      </c>
      <c r="JY599" s="315">
        <v>21627.49</v>
      </c>
      <c r="JZ599" s="315">
        <v>33781</v>
      </c>
      <c r="KA599" s="315">
        <v>534537.35</v>
      </c>
      <c r="KB599" s="315">
        <v>377604.22</v>
      </c>
      <c r="KC599" s="315">
        <v>521790.42</v>
      </c>
      <c r="KD599" s="315">
        <v>217699.76</v>
      </c>
      <c r="KE599" s="315">
        <v>0</v>
      </c>
      <c r="KF599" s="315">
        <v>157578.28</v>
      </c>
      <c r="KG599" s="315">
        <v>451028.2</v>
      </c>
      <c r="KH599" s="315">
        <v>95741.119999999995</v>
      </c>
      <c r="KI599" s="315">
        <v>762688.13</v>
      </c>
      <c r="KJ599" s="315">
        <v>542466.21</v>
      </c>
      <c r="KK599" s="315">
        <v>99456.62</v>
      </c>
      <c r="KL599" s="315">
        <v>198584.72</v>
      </c>
      <c r="KM599" s="315">
        <v>103058.28</v>
      </c>
      <c r="KN599" s="315">
        <v>56521.35</v>
      </c>
      <c r="KO599" s="315">
        <v>145355.32</v>
      </c>
      <c r="KP599" s="315">
        <v>37213.43</v>
      </c>
      <c r="KQ599" s="315">
        <v>19581889.399999999</v>
      </c>
      <c r="KR599" s="315">
        <v>0</v>
      </c>
      <c r="KS599" s="314">
        <v>298764.5</v>
      </c>
      <c r="KU599" s="312">
        <v>13</v>
      </c>
      <c r="KV599" s="312">
        <v>139</v>
      </c>
      <c r="KY599" s="312">
        <v>9139</v>
      </c>
    </row>
    <row r="600" spans="1:311" x14ac:dyDescent="0.25">
      <c r="A600" s="321">
        <v>2023</v>
      </c>
      <c r="B600" s="320" t="s">
        <v>807</v>
      </c>
      <c r="C600" s="320" t="s">
        <v>828</v>
      </c>
      <c r="D600" s="320" t="s">
        <v>321</v>
      </c>
      <c r="E600" s="320" t="s">
        <v>780</v>
      </c>
      <c r="F600" s="319">
        <v>64371.75</v>
      </c>
      <c r="G600" s="319">
        <v>36183</v>
      </c>
      <c r="H600" s="319">
        <v>4414212.0999999996</v>
      </c>
      <c r="I600" s="319">
        <v>434867.36</v>
      </c>
      <c r="J600" s="319">
        <v>141280.38</v>
      </c>
      <c r="K600" s="319">
        <v>228111.87</v>
      </c>
      <c r="L600" s="319">
        <v>288428.69</v>
      </c>
      <c r="M600" s="319">
        <v>78497.88</v>
      </c>
      <c r="N600" s="319">
        <v>1028176.22</v>
      </c>
      <c r="O600" s="319">
        <v>1232113.27</v>
      </c>
      <c r="P600" s="319">
        <v>348077.78</v>
      </c>
      <c r="Q600" s="319">
        <v>329488.83</v>
      </c>
      <c r="R600" s="319">
        <v>1033421.18</v>
      </c>
      <c r="S600" s="319">
        <v>704933.41</v>
      </c>
      <c r="T600" s="319">
        <v>189176.6</v>
      </c>
      <c r="U600" s="319">
        <v>578894.62</v>
      </c>
      <c r="V600" s="319">
        <v>2180038.37</v>
      </c>
      <c r="W600" s="319">
        <v>77503.45</v>
      </c>
      <c r="X600" s="319">
        <v>772443.3</v>
      </c>
      <c r="Y600" s="319">
        <v>74816.55</v>
      </c>
      <c r="Z600" s="319">
        <v>185775.8</v>
      </c>
      <c r="AA600" s="319">
        <v>0</v>
      </c>
      <c r="AB600" s="319">
        <v>753353.31</v>
      </c>
      <c r="AC600" s="319">
        <v>162501.70000000001</v>
      </c>
      <c r="AD600" s="319">
        <v>3149317.07</v>
      </c>
      <c r="AE600" s="319">
        <v>93762.18</v>
      </c>
      <c r="AF600" s="319">
        <v>255162.57</v>
      </c>
      <c r="AG600" s="319">
        <v>240007.45</v>
      </c>
      <c r="AH600" s="319">
        <v>77392.179999999993</v>
      </c>
      <c r="AI600" s="319">
        <v>146254.79999999999</v>
      </c>
      <c r="AJ600" s="319">
        <v>575910.39</v>
      </c>
      <c r="AK600" s="319">
        <v>85838.04</v>
      </c>
      <c r="AL600" s="319">
        <v>1389893.11</v>
      </c>
      <c r="AM600" s="319">
        <v>128558.02</v>
      </c>
      <c r="AN600" s="319">
        <v>298875.28000000003</v>
      </c>
      <c r="AO600" s="319">
        <v>87741.97</v>
      </c>
      <c r="AP600" s="319">
        <v>147904.6</v>
      </c>
      <c r="AQ600" s="319">
        <v>119671.25</v>
      </c>
      <c r="AR600" s="319">
        <v>59821.64</v>
      </c>
      <c r="AS600" s="319">
        <v>103653.8</v>
      </c>
      <c r="AT600" s="319">
        <v>87293.74</v>
      </c>
      <c r="AU600" s="319">
        <v>316561.93</v>
      </c>
      <c r="AV600" s="319">
        <v>132539.88</v>
      </c>
      <c r="AW600" s="319">
        <v>6337191.2999999998</v>
      </c>
      <c r="AX600" s="319">
        <v>38223.49</v>
      </c>
      <c r="AY600" s="319">
        <v>916985.38</v>
      </c>
      <c r="AZ600" s="319">
        <v>589272.80000000005</v>
      </c>
      <c r="BA600" s="319">
        <v>36288.1</v>
      </c>
      <c r="BB600" s="319">
        <v>400055.6</v>
      </c>
      <c r="BC600" s="319">
        <v>54327.94</v>
      </c>
      <c r="BD600" s="319">
        <v>1309099.8700000001</v>
      </c>
      <c r="BE600" s="319">
        <v>429133.48</v>
      </c>
      <c r="BF600" s="319">
        <v>2191.9499999999998</v>
      </c>
      <c r="BG600" s="319">
        <v>68765.77</v>
      </c>
      <c r="BH600" s="319">
        <v>39994.22</v>
      </c>
      <c r="BI600" s="319">
        <v>3492334.6</v>
      </c>
      <c r="BJ600" s="319">
        <v>39895.4</v>
      </c>
      <c r="BK600" s="319">
        <v>1416446.96</v>
      </c>
      <c r="BL600" s="319">
        <v>28351.79</v>
      </c>
      <c r="BM600" s="319">
        <v>211593.35</v>
      </c>
      <c r="BN600" s="319">
        <v>1266140.79</v>
      </c>
      <c r="BO600" s="319">
        <v>279605.34999999998</v>
      </c>
      <c r="BP600" s="319">
        <v>168701.7</v>
      </c>
      <c r="BQ600" s="319">
        <v>121375.15</v>
      </c>
      <c r="BR600" s="319">
        <v>398003.33</v>
      </c>
      <c r="BS600" s="319">
        <v>706553.21</v>
      </c>
      <c r="BT600" s="319">
        <v>11066.84</v>
      </c>
      <c r="BU600" s="319">
        <v>92466.04</v>
      </c>
      <c r="BV600" s="319">
        <v>686467.8</v>
      </c>
      <c r="BW600" s="319">
        <v>2056830.9</v>
      </c>
      <c r="BX600" s="319">
        <v>236749.35</v>
      </c>
      <c r="BY600" s="319">
        <v>49980.17</v>
      </c>
      <c r="BZ600" s="319">
        <v>99278.83</v>
      </c>
      <c r="CA600" s="319">
        <v>67796.98</v>
      </c>
      <c r="CB600" s="319">
        <v>85051.67</v>
      </c>
      <c r="CC600" s="319">
        <v>0</v>
      </c>
      <c r="CD600" s="319">
        <v>3387070.03</v>
      </c>
      <c r="CE600" s="319">
        <v>2071308.06</v>
      </c>
      <c r="CF600" s="319">
        <v>1575035.11</v>
      </c>
      <c r="CG600" s="319">
        <v>466862.22</v>
      </c>
      <c r="CH600" s="319">
        <v>18272.5</v>
      </c>
      <c r="CI600" s="319">
        <v>4795924.01</v>
      </c>
      <c r="CJ600" s="319">
        <v>102021.2</v>
      </c>
      <c r="CK600" s="319">
        <v>69664.81</v>
      </c>
      <c r="CL600" s="319">
        <v>220812.6</v>
      </c>
      <c r="CM600" s="319">
        <v>66203.73</v>
      </c>
      <c r="CN600" s="319">
        <v>915905.1</v>
      </c>
      <c r="CO600" s="319">
        <v>689537.13</v>
      </c>
      <c r="CP600" s="319">
        <v>70202.69</v>
      </c>
      <c r="CQ600" s="319">
        <v>274030</v>
      </c>
      <c r="CR600" s="319">
        <v>92208.29</v>
      </c>
      <c r="CS600" s="319">
        <v>201373.92</v>
      </c>
      <c r="CT600" s="319">
        <v>111761.3</v>
      </c>
      <c r="CU600" s="319">
        <v>119727.63</v>
      </c>
      <c r="CV600" s="319">
        <v>71577</v>
      </c>
      <c r="CW600" s="319">
        <v>368516.25</v>
      </c>
      <c r="CX600" s="319">
        <v>891044.8</v>
      </c>
      <c r="CY600" s="319">
        <v>1146167.44</v>
      </c>
      <c r="CZ600" s="319">
        <v>2694248.65</v>
      </c>
      <c r="DA600" s="319">
        <v>1127532.32</v>
      </c>
      <c r="DB600" s="319">
        <v>942750.33</v>
      </c>
      <c r="DC600" s="319">
        <v>681528.29</v>
      </c>
      <c r="DD600" s="319">
        <v>11254912.220000001</v>
      </c>
      <c r="DE600" s="319">
        <v>3480867.99</v>
      </c>
      <c r="DF600" s="319">
        <v>134468.09</v>
      </c>
      <c r="DG600" s="319">
        <v>394887.6</v>
      </c>
      <c r="DH600" s="319">
        <v>213332.03</v>
      </c>
      <c r="DI600" s="319">
        <v>272929.44</v>
      </c>
      <c r="DJ600" s="319">
        <v>1624882.32</v>
      </c>
      <c r="DK600" s="319">
        <v>405285.27</v>
      </c>
      <c r="DL600" s="319">
        <v>581937.05000000005</v>
      </c>
      <c r="DM600" s="319">
        <v>26400.17</v>
      </c>
      <c r="DN600" s="319">
        <v>58606.65</v>
      </c>
      <c r="DO600" s="319">
        <v>148635.20000000001</v>
      </c>
      <c r="DP600" s="319">
        <v>184751.45</v>
      </c>
      <c r="DQ600" s="319">
        <v>121285.35</v>
      </c>
      <c r="DR600" s="319">
        <v>491883.8</v>
      </c>
      <c r="DS600" s="319">
        <v>2134928.08</v>
      </c>
      <c r="DT600" s="319">
        <v>1374439.59</v>
      </c>
      <c r="DU600" s="319">
        <v>977779.05</v>
      </c>
      <c r="DV600" s="319">
        <v>187413.66</v>
      </c>
      <c r="DW600" s="319">
        <v>322579.95</v>
      </c>
      <c r="DX600" s="319">
        <v>819989.09</v>
      </c>
      <c r="DY600" s="319">
        <v>448535.4</v>
      </c>
      <c r="DZ600" s="319">
        <v>98206.49</v>
      </c>
      <c r="EA600" s="319">
        <v>3286281.41</v>
      </c>
      <c r="EB600" s="319">
        <v>552060.34</v>
      </c>
      <c r="EC600" s="319">
        <v>339582.45</v>
      </c>
      <c r="ED600" s="319">
        <v>107588.13</v>
      </c>
      <c r="EE600" s="319">
        <v>311091.71000000002</v>
      </c>
      <c r="EF600" s="319">
        <v>57653.2</v>
      </c>
      <c r="EG600" s="319">
        <v>1963823.8</v>
      </c>
      <c r="EH600" s="319">
        <v>143161.68</v>
      </c>
      <c r="EI600" s="319">
        <v>399707.29</v>
      </c>
      <c r="EJ600" s="319">
        <v>2545317.58</v>
      </c>
      <c r="EK600" s="319">
        <v>227008.13</v>
      </c>
      <c r="EL600" s="319">
        <v>144648</v>
      </c>
      <c r="EM600" s="319">
        <v>681570.57</v>
      </c>
      <c r="EN600" s="319">
        <v>336688.03</v>
      </c>
      <c r="EO600" s="319">
        <v>293109.02</v>
      </c>
      <c r="EP600" s="319">
        <v>793327.12</v>
      </c>
      <c r="EQ600" s="319">
        <v>331227.63</v>
      </c>
      <c r="ER600" s="319">
        <v>382232.03</v>
      </c>
      <c r="ES600" s="319">
        <v>348107.86</v>
      </c>
      <c r="ET600" s="319">
        <v>335334.44</v>
      </c>
      <c r="EU600" s="319">
        <v>200524.95</v>
      </c>
      <c r="EV600" s="319">
        <v>98673.82</v>
      </c>
      <c r="EW600" s="319">
        <v>444407.14</v>
      </c>
      <c r="EX600" s="319">
        <v>138163.06</v>
      </c>
      <c r="EY600" s="319">
        <v>5058061.29</v>
      </c>
      <c r="EZ600" s="319">
        <v>119752002.8</v>
      </c>
      <c r="FA600" s="319">
        <v>413777.29</v>
      </c>
      <c r="FB600" s="319">
        <v>308060.79999999999</v>
      </c>
      <c r="FC600" s="319">
        <v>1632353.46</v>
      </c>
      <c r="FD600" s="319">
        <v>382968.28</v>
      </c>
      <c r="FE600" s="319">
        <v>3254916.56</v>
      </c>
      <c r="FF600" s="319">
        <v>320304.96000000002</v>
      </c>
      <c r="FG600" s="319">
        <v>53435.8</v>
      </c>
      <c r="FH600" s="319">
        <v>1566147.98</v>
      </c>
      <c r="FI600" s="319">
        <v>214836.84</v>
      </c>
      <c r="FJ600" s="319">
        <v>616360.53</v>
      </c>
      <c r="FK600" s="319">
        <v>372080.52</v>
      </c>
      <c r="FL600" s="319">
        <v>32295.51</v>
      </c>
      <c r="FM600" s="319">
        <v>936052.06</v>
      </c>
      <c r="FN600" s="319">
        <v>130786.81</v>
      </c>
      <c r="FO600" s="319">
        <v>136653.5</v>
      </c>
      <c r="FP600" s="319">
        <v>447062.69</v>
      </c>
      <c r="FQ600" s="319">
        <v>857729.7</v>
      </c>
      <c r="FR600" s="319">
        <v>2410303.34</v>
      </c>
      <c r="FS600" s="319">
        <v>75959.3</v>
      </c>
      <c r="FT600" s="319">
        <v>205452.35</v>
      </c>
      <c r="FU600" s="319">
        <v>170302.75</v>
      </c>
      <c r="FV600" s="319">
        <v>688903.9</v>
      </c>
      <c r="FW600" s="319">
        <v>9689.5499999999993</v>
      </c>
      <c r="FX600" s="319">
        <v>978395.28</v>
      </c>
      <c r="FY600" s="319">
        <v>532965.69999999995</v>
      </c>
      <c r="FZ600" s="319">
        <v>101458.98</v>
      </c>
      <c r="GA600" s="319">
        <v>55231.49</v>
      </c>
      <c r="GB600" s="319">
        <v>402015.78</v>
      </c>
      <c r="GC600" s="319">
        <v>67146.05</v>
      </c>
      <c r="GD600" s="319">
        <v>1596611.62</v>
      </c>
      <c r="GE600" s="319">
        <v>3995289.26</v>
      </c>
      <c r="GF600" s="319">
        <v>233495.1</v>
      </c>
      <c r="GG600" s="319">
        <v>707471.9</v>
      </c>
      <c r="GH600" s="319">
        <v>123140.05</v>
      </c>
      <c r="GI600" s="319">
        <v>241100.14</v>
      </c>
      <c r="GJ600" s="319">
        <v>173225.25</v>
      </c>
      <c r="GK600" s="319">
        <v>20412192.609999999</v>
      </c>
      <c r="GL600" s="319">
        <v>378758.05</v>
      </c>
      <c r="GM600" s="319">
        <v>6927016.7599999998</v>
      </c>
      <c r="GN600" s="319">
        <v>196197.08</v>
      </c>
      <c r="GO600" s="319">
        <v>3171920.47</v>
      </c>
      <c r="GP600" s="319">
        <v>150922.74</v>
      </c>
      <c r="GQ600" s="319">
        <v>59082.25</v>
      </c>
      <c r="GR600" s="319">
        <v>344447.11</v>
      </c>
      <c r="GS600" s="319">
        <v>8046920.1600000001</v>
      </c>
      <c r="GT600" s="319">
        <v>104688.25</v>
      </c>
      <c r="GU600" s="319">
        <v>4341143.16</v>
      </c>
      <c r="GV600" s="319">
        <v>149864.32000000001</v>
      </c>
      <c r="GW600" s="319">
        <v>3658.15</v>
      </c>
      <c r="GX600" s="319">
        <v>1210511.75</v>
      </c>
      <c r="GY600" s="319">
        <v>184478.9</v>
      </c>
      <c r="GZ600" s="319">
        <v>1311076.3600000001</v>
      </c>
      <c r="HA600" s="319">
        <v>417832.83</v>
      </c>
      <c r="HB600" s="319">
        <v>407363.78</v>
      </c>
      <c r="HC600" s="319">
        <v>1315723.6399999999</v>
      </c>
      <c r="HD600" s="319">
        <v>25708.41</v>
      </c>
      <c r="HE600" s="319">
        <v>189367.85</v>
      </c>
      <c r="HF600" s="319">
        <v>252303.37</v>
      </c>
      <c r="HG600" s="319">
        <v>2082539.42</v>
      </c>
      <c r="HH600" s="319">
        <v>3594584.82</v>
      </c>
      <c r="HI600" s="319">
        <v>937463.42</v>
      </c>
      <c r="HJ600" s="319">
        <v>361659.12</v>
      </c>
      <c r="HK600" s="319">
        <v>60895.63</v>
      </c>
      <c r="HL600" s="319">
        <v>1514391.7</v>
      </c>
      <c r="HM600" s="319">
        <v>211955.46</v>
      </c>
      <c r="HN600" s="319">
        <v>312764.37</v>
      </c>
      <c r="HO600" s="319">
        <v>289473.07</v>
      </c>
      <c r="HP600" s="319">
        <v>1942726.69</v>
      </c>
      <c r="HQ600" s="319">
        <v>85105.71</v>
      </c>
      <c r="HR600" s="319">
        <v>1078828.69</v>
      </c>
      <c r="HS600" s="319">
        <v>56633.53</v>
      </c>
      <c r="HT600" s="319">
        <v>5648731.8799999999</v>
      </c>
      <c r="HU600" s="319">
        <v>447.5</v>
      </c>
      <c r="HV600" s="319">
        <v>355107.16</v>
      </c>
      <c r="HW600" s="319">
        <v>12568636.75</v>
      </c>
      <c r="HX600" s="319">
        <v>91241.77</v>
      </c>
      <c r="HY600" s="319">
        <v>6654011.8799999999</v>
      </c>
      <c r="HZ600" s="319">
        <v>147274.65</v>
      </c>
      <c r="IA600" s="319">
        <v>58917.89</v>
      </c>
      <c r="IB600" s="319">
        <v>959978.72</v>
      </c>
      <c r="IC600" s="319">
        <v>3804368.86</v>
      </c>
      <c r="ID600" s="319">
        <v>220481.4</v>
      </c>
      <c r="IE600" s="319">
        <v>890253.91</v>
      </c>
      <c r="IF600" s="319">
        <v>158981.75</v>
      </c>
      <c r="IG600" s="319">
        <v>151866.5</v>
      </c>
      <c r="IH600" s="319">
        <v>15342.9</v>
      </c>
      <c r="II600" s="319">
        <v>270090.36</v>
      </c>
      <c r="IJ600" s="319">
        <v>1198419.08</v>
      </c>
      <c r="IK600" s="319">
        <v>118944.45</v>
      </c>
      <c r="IL600" s="319">
        <v>83680.37</v>
      </c>
      <c r="IM600" s="319">
        <v>86803.38</v>
      </c>
      <c r="IN600" s="319">
        <v>787606.65</v>
      </c>
      <c r="IO600" s="319">
        <v>168477.67</v>
      </c>
      <c r="IP600" s="319">
        <v>193650.56</v>
      </c>
      <c r="IQ600" s="319">
        <v>184663.35</v>
      </c>
      <c r="IR600" s="319">
        <v>2717833.97</v>
      </c>
      <c r="IS600" s="319">
        <v>794138.73</v>
      </c>
      <c r="IT600" s="319">
        <v>1569462.67</v>
      </c>
      <c r="IU600" s="319">
        <v>352317.11</v>
      </c>
      <c r="IV600" s="319">
        <v>660796.13</v>
      </c>
      <c r="IW600" s="319">
        <v>153464.34</v>
      </c>
      <c r="IX600" s="319">
        <v>38973.980000000003</v>
      </c>
      <c r="IY600" s="319">
        <v>144156.9</v>
      </c>
      <c r="IZ600" s="319">
        <v>557330.46</v>
      </c>
      <c r="JA600" s="319">
        <v>305778.44</v>
      </c>
      <c r="JB600" s="319">
        <v>267778.34999999998</v>
      </c>
      <c r="JC600" s="319">
        <v>199946.4</v>
      </c>
      <c r="JD600" s="319">
        <v>101133.53</v>
      </c>
      <c r="JE600" s="319">
        <v>88886.66</v>
      </c>
      <c r="JF600" s="319">
        <v>2916.67</v>
      </c>
      <c r="JG600" s="319">
        <v>23863.23</v>
      </c>
      <c r="JH600" s="319">
        <v>199904.6</v>
      </c>
      <c r="JI600" s="319">
        <v>3956299.07</v>
      </c>
      <c r="JJ600" s="319">
        <v>233435.41</v>
      </c>
      <c r="JK600" s="319">
        <v>179194.67</v>
      </c>
      <c r="JL600" s="319">
        <v>29590.14</v>
      </c>
      <c r="JM600" s="319">
        <v>3495.62</v>
      </c>
      <c r="JN600" s="319">
        <v>6759</v>
      </c>
      <c r="JO600" s="319">
        <v>905036.37</v>
      </c>
      <c r="JP600" s="319">
        <v>283928.84999999998</v>
      </c>
      <c r="JQ600" s="319">
        <v>150601.51</v>
      </c>
      <c r="JR600" s="319">
        <v>1017</v>
      </c>
      <c r="JS600" s="319">
        <v>1766565.29</v>
      </c>
      <c r="JT600" s="319">
        <v>276259.56</v>
      </c>
      <c r="JU600" s="319">
        <v>260461.69</v>
      </c>
      <c r="JV600" s="319">
        <v>18751855.969999999</v>
      </c>
      <c r="JW600" s="319">
        <v>159484.04999999999</v>
      </c>
      <c r="JX600" s="319">
        <v>302605.62</v>
      </c>
      <c r="JY600" s="319">
        <v>21627.49</v>
      </c>
      <c r="JZ600" s="319">
        <v>33781</v>
      </c>
      <c r="KA600" s="319">
        <v>534537.35</v>
      </c>
      <c r="KB600" s="319">
        <v>377604.22</v>
      </c>
      <c r="KC600" s="319">
        <v>521790.42</v>
      </c>
      <c r="KD600" s="319">
        <v>217699.76</v>
      </c>
      <c r="KE600" s="319">
        <v>86810.4</v>
      </c>
      <c r="KF600" s="319">
        <v>157578.28</v>
      </c>
      <c r="KG600" s="319">
        <v>451028.2</v>
      </c>
      <c r="KH600" s="319">
        <v>95741.119999999995</v>
      </c>
      <c r="KI600" s="319">
        <v>762688.13</v>
      </c>
      <c r="KJ600" s="319">
        <v>542466.21</v>
      </c>
      <c r="KK600" s="319">
        <v>99456.62</v>
      </c>
      <c r="KL600" s="319">
        <v>198584.72</v>
      </c>
      <c r="KM600" s="319">
        <v>103058.28</v>
      </c>
      <c r="KN600" s="319">
        <v>56521.35</v>
      </c>
      <c r="KO600" s="319">
        <v>145355.32</v>
      </c>
      <c r="KP600" s="319">
        <v>37213.43</v>
      </c>
      <c r="KQ600" s="319">
        <v>19581889.399999999</v>
      </c>
      <c r="KR600" s="319">
        <v>1050525.6000000001</v>
      </c>
      <c r="KS600" s="318">
        <v>298764.5</v>
      </c>
      <c r="KU600" s="338" t="s">
        <v>943</v>
      </c>
      <c r="KV600" s="312" t="s">
        <v>943</v>
      </c>
      <c r="KY600" s="312" t="s">
        <v>943</v>
      </c>
    </row>
    <row r="601" spans="1:311" x14ac:dyDescent="0.25">
      <c r="A601" s="317">
        <v>2023</v>
      </c>
      <c r="B601" s="316" t="s">
        <v>807</v>
      </c>
      <c r="C601" s="316" t="s">
        <v>820</v>
      </c>
      <c r="D601" s="316" t="s">
        <v>827</v>
      </c>
      <c r="E601" s="316" t="s">
        <v>780</v>
      </c>
      <c r="F601" s="315">
        <v>577397.15</v>
      </c>
      <c r="G601" s="315">
        <v>15409.5</v>
      </c>
      <c r="H601" s="315">
        <v>19826869.219999999</v>
      </c>
      <c r="I601" s="315">
        <v>1551708.82</v>
      </c>
      <c r="J601" s="315">
        <v>51667.4</v>
      </c>
      <c r="K601" s="315">
        <v>1273587</v>
      </c>
      <c r="L601" s="315">
        <v>6867008.7000000002</v>
      </c>
      <c r="M601" s="315">
        <v>1916753.45</v>
      </c>
      <c r="N601" s="315">
        <v>2250625.3199999998</v>
      </c>
      <c r="O601" s="315">
        <v>16594356.869999999</v>
      </c>
      <c r="P601" s="315">
        <v>1903315.12</v>
      </c>
      <c r="Q601" s="315">
        <v>1092666.21</v>
      </c>
      <c r="R601" s="315">
        <v>3827052.91</v>
      </c>
      <c r="S601" s="315">
        <v>2504191.39</v>
      </c>
      <c r="T601" s="315">
        <v>3187694.48</v>
      </c>
      <c r="U601" s="315">
        <v>175295.57</v>
      </c>
      <c r="V601" s="315">
        <v>12617572.779999999</v>
      </c>
      <c r="W601" s="315">
        <v>1579137.51</v>
      </c>
      <c r="X601" s="315">
        <v>7203068.8099999996</v>
      </c>
      <c r="Y601" s="315">
        <v>522200.75</v>
      </c>
      <c r="Z601" s="315">
        <v>2108730.14</v>
      </c>
      <c r="AA601" s="315">
        <v>17349274.440000001</v>
      </c>
      <c r="AB601" s="315">
        <v>4211355.1100000003</v>
      </c>
      <c r="AC601" s="315">
        <v>1860001</v>
      </c>
      <c r="AD601" s="315">
        <v>29931515.739999998</v>
      </c>
      <c r="AE601" s="315">
        <v>303277.63</v>
      </c>
      <c r="AF601" s="315">
        <v>905689.7</v>
      </c>
      <c r="AG601" s="315">
        <v>834600.95</v>
      </c>
      <c r="AH601" s="315">
        <v>913050</v>
      </c>
      <c r="AI601" s="315">
        <v>2121691.0499999998</v>
      </c>
      <c r="AJ601" s="315">
        <v>4271806.41</v>
      </c>
      <c r="AK601" s="315">
        <v>12794.25</v>
      </c>
      <c r="AL601" s="315">
        <v>6651806.6500000004</v>
      </c>
      <c r="AM601" s="315">
        <v>1781754.19</v>
      </c>
      <c r="AN601" s="315">
        <v>189310.79</v>
      </c>
      <c r="AO601" s="315">
        <v>1</v>
      </c>
      <c r="AP601" s="315">
        <v>1208953.55</v>
      </c>
      <c r="AQ601" s="315">
        <v>1330485.5</v>
      </c>
      <c r="AR601" s="315">
        <v>0</v>
      </c>
      <c r="AS601" s="315">
        <v>361153.4</v>
      </c>
      <c r="AT601" s="315">
        <v>1485480.7</v>
      </c>
      <c r="AU601" s="315">
        <v>617127.74</v>
      </c>
      <c r="AV601" s="315">
        <v>1174137.6499999999</v>
      </c>
      <c r="AW601" s="315">
        <v>1</v>
      </c>
      <c r="AX601" s="315">
        <v>78000</v>
      </c>
      <c r="AY601" s="315">
        <v>1604443.12</v>
      </c>
      <c r="AZ601" s="315">
        <v>1950356.59</v>
      </c>
      <c r="BA601" s="315">
        <v>230549.25</v>
      </c>
      <c r="BB601" s="315">
        <v>151239.32</v>
      </c>
      <c r="BC601" s="315">
        <v>5303520.38</v>
      </c>
      <c r="BD601" s="315">
        <v>14826731.949999999</v>
      </c>
      <c r="BE601" s="315">
        <v>1045023.1</v>
      </c>
      <c r="BF601" s="315">
        <v>5493754.0599999996</v>
      </c>
      <c r="BG601" s="315">
        <v>928005</v>
      </c>
      <c r="BH601" s="315">
        <v>3</v>
      </c>
      <c r="BI601" s="315">
        <v>15078009.189999999</v>
      </c>
      <c r="BJ601" s="315">
        <v>86246.399999999994</v>
      </c>
      <c r="BK601" s="315">
        <v>21275335.890000001</v>
      </c>
      <c r="BL601" s="315">
        <v>185365.35</v>
      </c>
      <c r="BM601" s="315">
        <v>1678150</v>
      </c>
      <c r="BN601" s="315">
        <v>4004610.08</v>
      </c>
      <c r="BO601" s="315">
        <v>3679193.97</v>
      </c>
      <c r="BP601" s="315">
        <v>306757.06</v>
      </c>
      <c r="BQ601" s="315">
        <v>0</v>
      </c>
      <c r="BR601" s="315">
        <v>17874303.670000002</v>
      </c>
      <c r="BS601" s="315">
        <v>2430461.62</v>
      </c>
      <c r="BT601" s="315">
        <v>467300.67</v>
      </c>
      <c r="BU601" s="315">
        <v>781175.9</v>
      </c>
      <c r="BV601" s="315">
        <v>3</v>
      </c>
      <c r="BW601" s="315">
        <v>3278362.91</v>
      </c>
      <c r="BX601" s="315">
        <v>5133998.2</v>
      </c>
      <c r="BY601" s="315">
        <v>7549293.1399999997</v>
      </c>
      <c r="BZ601" s="315">
        <v>1770129.26</v>
      </c>
      <c r="CA601" s="315">
        <v>547024.15</v>
      </c>
      <c r="CB601" s="315">
        <v>3639688.8</v>
      </c>
      <c r="CC601" s="315">
        <v>3531009.62</v>
      </c>
      <c r="CD601" s="315">
        <v>5270075.5599999996</v>
      </c>
      <c r="CE601" s="315">
        <v>2803530.35</v>
      </c>
      <c r="CF601" s="315">
        <v>11192088.789999999</v>
      </c>
      <c r="CG601" s="315">
        <v>1634506</v>
      </c>
      <c r="CH601" s="315">
        <v>24373.45</v>
      </c>
      <c r="CI601" s="315">
        <v>27920232.07</v>
      </c>
      <c r="CJ601" s="315">
        <v>132120</v>
      </c>
      <c r="CK601" s="315">
        <v>303990.69</v>
      </c>
      <c r="CL601" s="315">
        <v>58176.15</v>
      </c>
      <c r="CM601" s="315">
        <v>2</v>
      </c>
      <c r="CN601" s="315">
        <v>2760243.76</v>
      </c>
      <c r="CO601" s="315">
        <v>7666579.9199999999</v>
      </c>
      <c r="CP601" s="315">
        <v>0</v>
      </c>
      <c r="CQ601" s="315">
        <v>2044209.71</v>
      </c>
      <c r="CR601" s="315">
        <v>0</v>
      </c>
      <c r="CS601" s="315">
        <v>1155554.95</v>
      </c>
      <c r="CT601" s="315">
        <v>573872.67000000004</v>
      </c>
      <c r="CU601" s="315">
        <v>115923.85</v>
      </c>
      <c r="CV601" s="315">
        <v>0</v>
      </c>
      <c r="CW601" s="315">
        <v>459591.76</v>
      </c>
      <c r="CX601" s="315">
        <v>4042704.22</v>
      </c>
      <c r="CY601" s="315">
        <v>463967.15</v>
      </c>
      <c r="CZ601" s="315">
        <v>28036521.199999999</v>
      </c>
      <c r="DA601" s="315">
        <v>2486855.0699999998</v>
      </c>
      <c r="DB601" s="315">
        <v>6550161.4900000002</v>
      </c>
      <c r="DC601" s="315">
        <v>4213709.79</v>
      </c>
      <c r="DD601" s="315">
        <v>14836639.1</v>
      </c>
      <c r="DE601" s="315">
        <v>31639031.25</v>
      </c>
      <c r="DF601" s="315">
        <v>808452.9</v>
      </c>
      <c r="DG601" s="315">
        <v>1009592.33</v>
      </c>
      <c r="DH601" s="315">
        <v>2205538.62</v>
      </c>
      <c r="DI601" s="315">
        <v>1217885.6499999999</v>
      </c>
      <c r="DJ601" s="315">
        <v>183451</v>
      </c>
      <c r="DK601" s="315">
        <v>0</v>
      </c>
      <c r="DL601" s="315">
        <v>587166.37</v>
      </c>
      <c r="DM601" s="315">
        <v>141984.6</v>
      </c>
      <c r="DN601" s="315">
        <v>62685</v>
      </c>
      <c r="DO601" s="315">
        <v>0</v>
      </c>
      <c r="DP601" s="315">
        <v>355674.2</v>
      </c>
      <c r="DQ601" s="315">
        <v>13788</v>
      </c>
      <c r="DR601" s="315">
        <v>3519509</v>
      </c>
      <c r="DS601" s="315">
        <v>8501062.6899999995</v>
      </c>
      <c r="DT601" s="315">
        <v>3828464.73</v>
      </c>
      <c r="DU601" s="315">
        <v>2083377.71</v>
      </c>
      <c r="DV601" s="315">
        <v>2162907.83</v>
      </c>
      <c r="DW601" s="315">
        <v>291276.55</v>
      </c>
      <c r="DX601" s="315">
        <v>3293285.99</v>
      </c>
      <c r="DY601" s="315">
        <v>2637237.7999999998</v>
      </c>
      <c r="DZ601" s="315">
        <v>2119518.5</v>
      </c>
      <c r="EA601" s="315">
        <v>21896558.760000002</v>
      </c>
      <c r="EB601" s="315">
        <v>2356122.36</v>
      </c>
      <c r="EC601" s="315">
        <v>800855.91</v>
      </c>
      <c r="ED601" s="315">
        <v>0</v>
      </c>
      <c r="EE601" s="315">
        <v>2202469.41</v>
      </c>
      <c r="EF601" s="315">
        <v>0</v>
      </c>
      <c r="EG601" s="315">
        <v>9905000</v>
      </c>
      <c r="EH601" s="315">
        <v>516337.35</v>
      </c>
      <c r="EI601" s="315">
        <v>3154790.61</v>
      </c>
      <c r="EJ601" s="315">
        <v>6575292.3899999997</v>
      </c>
      <c r="EK601" s="315">
        <v>3159077.23</v>
      </c>
      <c r="EL601" s="315">
        <v>490007.2</v>
      </c>
      <c r="EM601" s="315">
        <v>1153613.8600000001</v>
      </c>
      <c r="EN601" s="315">
        <v>808139.6</v>
      </c>
      <c r="EO601" s="315">
        <v>4990427.5199999996</v>
      </c>
      <c r="EP601" s="315">
        <v>3562460.61</v>
      </c>
      <c r="EQ601" s="315">
        <v>394595.14</v>
      </c>
      <c r="ER601" s="315">
        <v>4949399.99</v>
      </c>
      <c r="ES601" s="315">
        <v>45869.09</v>
      </c>
      <c r="ET601" s="315">
        <v>584984.9</v>
      </c>
      <c r="EU601" s="315">
        <v>1416372.87</v>
      </c>
      <c r="EV601" s="315">
        <v>865440.65</v>
      </c>
      <c r="EW601" s="315">
        <v>1537498.86</v>
      </c>
      <c r="EX601" s="315">
        <v>6793673.1500000004</v>
      </c>
      <c r="EY601" s="315">
        <v>11391055.220000001</v>
      </c>
      <c r="EZ601" s="315">
        <v>227339516</v>
      </c>
      <c r="FA601" s="315">
        <v>3796169.2</v>
      </c>
      <c r="FB601" s="315">
        <v>427734.5</v>
      </c>
      <c r="FC601" s="315">
        <v>10891466.289999999</v>
      </c>
      <c r="FD601" s="315">
        <v>1568528.97</v>
      </c>
      <c r="FE601" s="315">
        <v>20401326.579999998</v>
      </c>
      <c r="FF601" s="315">
        <v>2304733.52</v>
      </c>
      <c r="FG601" s="315">
        <v>838980.55</v>
      </c>
      <c r="FH601" s="315">
        <v>2849408.56</v>
      </c>
      <c r="FI601" s="315">
        <v>160050</v>
      </c>
      <c r="FJ601" s="315">
        <v>11634152.92</v>
      </c>
      <c r="FK601" s="315">
        <v>1030826.8</v>
      </c>
      <c r="FL601" s="315">
        <v>225927.75</v>
      </c>
      <c r="FM601" s="315">
        <v>13972705.74</v>
      </c>
      <c r="FN601" s="315">
        <v>167150</v>
      </c>
      <c r="FO601" s="315">
        <v>1084543.05</v>
      </c>
      <c r="FP601" s="315">
        <v>0</v>
      </c>
      <c r="FQ601" s="315">
        <v>504531.84</v>
      </c>
      <c r="FR601" s="315">
        <v>5600901.4800000004</v>
      </c>
      <c r="FS601" s="315">
        <v>219673.58</v>
      </c>
      <c r="FT601" s="315">
        <v>814179.22</v>
      </c>
      <c r="FU601" s="315">
        <v>2440882.9</v>
      </c>
      <c r="FV601" s="315">
        <v>734445.5</v>
      </c>
      <c r="FW601" s="315">
        <v>0</v>
      </c>
      <c r="FX601" s="315">
        <v>690601</v>
      </c>
      <c r="FY601" s="315">
        <v>4255643.57</v>
      </c>
      <c r="FZ601" s="315">
        <v>305259.3</v>
      </c>
      <c r="GA601" s="315">
        <v>551078.25</v>
      </c>
      <c r="GB601" s="315">
        <v>321066.5</v>
      </c>
      <c r="GC601" s="315">
        <v>0</v>
      </c>
      <c r="GD601" s="315">
        <v>3041675.55</v>
      </c>
      <c r="GE601" s="315">
        <v>4654212.63</v>
      </c>
      <c r="GF601" s="315">
        <v>1103678.55</v>
      </c>
      <c r="GG601" s="315">
        <v>5940804.5</v>
      </c>
      <c r="GH601" s="315">
        <v>1227267.3500000001</v>
      </c>
      <c r="GI601" s="315">
        <v>2914141.49</v>
      </c>
      <c r="GJ601" s="315">
        <v>2021551.25</v>
      </c>
      <c r="GK601" s="315">
        <v>32039945.77</v>
      </c>
      <c r="GL601" s="315">
        <v>0</v>
      </c>
      <c r="GM601" s="315">
        <v>71066240.040000007</v>
      </c>
      <c r="GN601" s="315">
        <v>1298339.78</v>
      </c>
      <c r="GO601" s="315">
        <v>11858141.82</v>
      </c>
      <c r="GP601" s="315">
        <v>660592.1</v>
      </c>
      <c r="GQ601" s="315">
        <v>0</v>
      </c>
      <c r="GR601" s="315">
        <v>3514813.01</v>
      </c>
      <c r="GS601" s="315">
        <v>183067260.19999999</v>
      </c>
      <c r="GT601" s="315">
        <v>737900</v>
      </c>
      <c r="GU601" s="315">
        <v>23365264.579999998</v>
      </c>
      <c r="GV601" s="315">
        <v>870980</v>
      </c>
      <c r="GW601" s="315">
        <v>543520</v>
      </c>
      <c r="GX601" s="315">
        <v>16081200</v>
      </c>
      <c r="GY601" s="315">
        <v>1434812.2</v>
      </c>
      <c r="GZ601" s="315">
        <v>4370949.3</v>
      </c>
      <c r="HA601" s="315">
        <v>6399075.1200000001</v>
      </c>
      <c r="HB601" s="315">
        <v>0</v>
      </c>
      <c r="HC601" s="315">
        <v>11297486.720000001</v>
      </c>
      <c r="HD601" s="315">
        <v>0</v>
      </c>
      <c r="HE601" s="315">
        <v>385322.4</v>
      </c>
      <c r="HF601" s="315">
        <v>2374281.19</v>
      </c>
      <c r="HG601" s="315">
        <v>1549924</v>
      </c>
      <c r="HH601" s="315">
        <v>8785822.2699999996</v>
      </c>
      <c r="HI601" s="315">
        <v>8783884.6500000004</v>
      </c>
      <c r="HJ601" s="315">
        <v>3175003.95</v>
      </c>
      <c r="HK601" s="315">
        <v>2338158.7000000002</v>
      </c>
      <c r="HL601" s="315">
        <v>1957728.48</v>
      </c>
      <c r="HM601" s="315">
        <v>849611.6</v>
      </c>
      <c r="HN601" s="315">
        <v>317306.25</v>
      </c>
      <c r="HO601" s="315">
        <v>2115829.4</v>
      </c>
      <c r="HP601" s="315">
        <v>5604699.5300000003</v>
      </c>
      <c r="HQ601" s="315">
        <v>853681.15</v>
      </c>
      <c r="HR601" s="315">
        <v>986434.55</v>
      </c>
      <c r="HS601" s="315">
        <v>509992.55</v>
      </c>
      <c r="HT601" s="315">
        <v>32390941.010000002</v>
      </c>
      <c r="HU601" s="315">
        <v>89000</v>
      </c>
      <c r="HV601" s="315">
        <v>7337941.3099999996</v>
      </c>
      <c r="HW601" s="315">
        <v>63388715.729999997</v>
      </c>
      <c r="HX601" s="315">
        <v>262715.5</v>
      </c>
      <c r="HY601" s="315">
        <v>31368600</v>
      </c>
      <c r="HZ601" s="315">
        <v>1281225.74</v>
      </c>
      <c r="IA601" s="315">
        <v>257237.9</v>
      </c>
      <c r="IB601" s="315">
        <v>2392630.38</v>
      </c>
      <c r="IC601" s="315">
        <v>14203556.949999999</v>
      </c>
      <c r="ID601" s="315">
        <v>645376</v>
      </c>
      <c r="IE601" s="315">
        <v>8922210.2200000007</v>
      </c>
      <c r="IF601" s="315">
        <v>98187.3</v>
      </c>
      <c r="IG601" s="315">
        <v>1536392.36</v>
      </c>
      <c r="IH601" s="315">
        <v>0</v>
      </c>
      <c r="II601" s="315">
        <v>956280.98</v>
      </c>
      <c r="IJ601" s="315">
        <v>3962958.71</v>
      </c>
      <c r="IK601" s="315">
        <v>255283.5</v>
      </c>
      <c r="IL601" s="315">
        <v>854355.6</v>
      </c>
      <c r="IM601" s="315">
        <v>1</v>
      </c>
      <c r="IN601" s="315">
        <v>4711899.71</v>
      </c>
      <c r="IO601" s="315">
        <v>109221</v>
      </c>
      <c r="IP601" s="315">
        <v>4</v>
      </c>
      <c r="IQ601" s="315">
        <v>645503.6</v>
      </c>
      <c r="IR601" s="315">
        <v>55703.25</v>
      </c>
      <c r="IS601" s="315">
        <v>4325421.37</v>
      </c>
      <c r="IT601" s="315">
        <v>5830871.4299999997</v>
      </c>
      <c r="IU601" s="315">
        <v>360417.45</v>
      </c>
      <c r="IV601" s="315">
        <v>4022140</v>
      </c>
      <c r="IW601" s="315">
        <v>587830.9</v>
      </c>
      <c r="IX601" s="315">
        <v>287671.09999999998</v>
      </c>
      <c r="IY601" s="315">
        <v>2923874.06</v>
      </c>
      <c r="IZ601" s="315">
        <v>577367.68999999994</v>
      </c>
      <c r="JA601" s="315">
        <v>421500.65</v>
      </c>
      <c r="JB601" s="315">
        <v>496637.05</v>
      </c>
      <c r="JC601" s="315">
        <v>2477519.4</v>
      </c>
      <c r="JD601" s="315">
        <v>852552.6</v>
      </c>
      <c r="JE601" s="315">
        <v>3446.45</v>
      </c>
      <c r="JF601" s="315">
        <v>4294733.42</v>
      </c>
      <c r="JG601" s="315">
        <v>397752.65</v>
      </c>
      <c r="JH601" s="315">
        <v>4368862.1500000004</v>
      </c>
      <c r="JI601" s="315">
        <v>2408367.79</v>
      </c>
      <c r="JJ601" s="315">
        <v>936599.73</v>
      </c>
      <c r="JK601" s="315">
        <v>581238.56999999995</v>
      </c>
      <c r="JL601" s="315">
        <v>1486666.88</v>
      </c>
      <c r="JM601" s="315">
        <v>418404.45</v>
      </c>
      <c r="JN601" s="315">
        <v>108600</v>
      </c>
      <c r="JO601" s="315">
        <v>9652431.4100000001</v>
      </c>
      <c r="JP601" s="315">
        <v>856846.85</v>
      </c>
      <c r="JQ601" s="315">
        <v>513990.85</v>
      </c>
      <c r="JR601" s="315">
        <v>217500</v>
      </c>
      <c r="JS601" s="315">
        <v>17241483.710000001</v>
      </c>
      <c r="JT601" s="315">
        <v>1552792.6</v>
      </c>
      <c r="JU601" s="315">
        <v>263369.05</v>
      </c>
      <c r="JV601" s="315">
        <v>21001074.989999998</v>
      </c>
      <c r="JW601" s="315">
        <v>634185.54</v>
      </c>
      <c r="JX601" s="315">
        <v>850200</v>
      </c>
      <c r="JY601" s="315">
        <v>0</v>
      </c>
      <c r="JZ601" s="315">
        <v>16743.849999999999</v>
      </c>
      <c r="KA601" s="315">
        <v>5907102.8899999997</v>
      </c>
      <c r="KB601" s="315">
        <v>233008.85</v>
      </c>
      <c r="KC601" s="315">
        <v>133460.47</v>
      </c>
      <c r="KD601" s="315">
        <v>814303.99</v>
      </c>
      <c r="KE601" s="315">
        <v>12954231.390000001</v>
      </c>
      <c r="KF601" s="315">
        <v>2</v>
      </c>
      <c r="KG601" s="315">
        <v>1234252.8</v>
      </c>
      <c r="KH601" s="315">
        <v>245958.25</v>
      </c>
      <c r="KI601" s="315">
        <v>2162436.5299999998</v>
      </c>
      <c r="KJ601" s="315">
        <v>1276972.77</v>
      </c>
      <c r="KK601" s="315">
        <v>941744.7</v>
      </c>
      <c r="KL601" s="315">
        <v>254746.65</v>
      </c>
      <c r="KM601" s="315">
        <v>810949.66</v>
      </c>
      <c r="KN601" s="315">
        <v>845973.57</v>
      </c>
      <c r="KO601" s="315">
        <v>6042164.2300000004</v>
      </c>
      <c r="KP601" s="315">
        <v>1324949.29</v>
      </c>
      <c r="KQ601" s="315">
        <v>80970213.730000004</v>
      </c>
      <c r="KR601" s="315">
        <v>2668582.4900000002</v>
      </c>
      <c r="KS601" s="314">
        <v>2742108.96</v>
      </c>
      <c r="KU601" s="312">
        <v>14</v>
      </c>
      <c r="KV601" s="312">
        <v>141</v>
      </c>
      <c r="KY601" s="312">
        <v>9141</v>
      </c>
    </row>
    <row r="602" spans="1:311" x14ac:dyDescent="0.25">
      <c r="A602" s="321">
        <v>2023</v>
      </c>
      <c r="B602" s="320" t="s">
        <v>807</v>
      </c>
      <c r="C602" s="320" t="s">
        <v>820</v>
      </c>
      <c r="D602" s="320" t="s">
        <v>826</v>
      </c>
      <c r="E602" s="320" t="s">
        <v>780</v>
      </c>
      <c r="F602" s="319">
        <v>2968746.65</v>
      </c>
      <c r="G602" s="319">
        <v>82627.45</v>
      </c>
      <c r="H602" s="319">
        <v>50566489.020000003</v>
      </c>
      <c r="I602" s="319">
        <v>403497.52</v>
      </c>
      <c r="J602" s="319">
        <v>140000</v>
      </c>
      <c r="K602" s="319">
        <v>1915189.5</v>
      </c>
      <c r="L602" s="319">
        <v>4258069.3</v>
      </c>
      <c r="M602" s="319">
        <v>608159.30000000005</v>
      </c>
      <c r="N602" s="319">
        <v>14773413.609999999</v>
      </c>
      <c r="O602" s="319">
        <v>6225490.6900000004</v>
      </c>
      <c r="P602" s="319">
        <v>1590425.73</v>
      </c>
      <c r="Q602" s="319">
        <v>53529.65</v>
      </c>
      <c r="R602" s="319">
        <v>7729629.2999999998</v>
      </c>
      <c r="S602" s="319">
        <v>3024131.25</v>
      </c>
      <c r="T602" s="319">
        <v>1037504.55</v>
      </c>
      <c r="U602" s="319">
        <v>16154412.449999999</v>
      </c>
      <c r="V602" s="319">
        <v>9810831.7699999996</v>
      </c>
      <c r="W602" s="319">
        <v>1614925.46</v>
      </c>
      <c r="X602" s="319">
        <v>2195961.1800000002</v>
      </c>
      <c r="Y602" s="319">
        <v>754453.75</v>
      </c>
      <c r="Z602" s="319">
        <v>2697557.15</v>
      </c>
      <c r="AA602" s="319">
        <v>28336693.210000001</v>
      </c>
      <c r="AB602" s="319">
        <v>1846035.03</v>
      </c>
      <c r="AC602" s="319">
        <v>0</v>
      </c>
      <c r="AD602" s="319">
        <v>33921119.770000003</v>
      </c>
      <c r="AE602" s="319">
        <v>0</v>
      </c>
      <c r="AF602" s="319">
        <v>1954298.93</v>
      </c>
      <c r="AG602" s="319">
        <v>14571.7</v>
      </c>
      <c r="AH602" s="319">
        <v>1318268.74</v>
      </c>
      <c r="AI602" s="319">
        <v>448585.15</v>
      </c>
      <c r="AJ602" s="319">
        <v>478712.23</v>
      </c>
      <c r="AK602" s="319">
        <v>1367329.9</v>
      </c>
      <c r="AL602" s="319">
        <v>11711073.07</v>
      </c>
      <c r="AM602" s="319">
        <v>686670.2</v>
      </c>
      <c r="AN602" s="319">
        <v>4</v>
      </c>
      <c r="AO602" s="319">
        <v>0</v>
      </c>
      <c r="AP602" s="319">
        <v>5558877.2999999998</v>
      </c>
      <c r="AQ602" s="319">
        <v>154294</v>
      </c>
      <c r="AR602" s="319">
        <v>1506564.77</v>
      </c>
      <c r="AS602" s="319">
        <v>1564774.85</v>
      </c>
      <c r="AT602" s="319">
        <v>56975.6</v>
      </c>
      <c r="AU602" s="319">
        <v>994950.5</v>
      </c>
      <c r="AV602" s="319">
        <v>1</v>
      </c>
      <c r="AW602" s="319">
        <v>34253459.549999997</v>
      </c>
      <c r="AX602" s="319">
        <v>1</v>
      </c>
      <c r="AY602" s="319">
        <v>4109029.1</v>
      </c>
      <c r="AZ602" s="319">
        <v>3720471.81</v>
      </c>
      <c r="BA602" s="319">
        <v>213979.45</v>
      </c>
      <c r="BB602" s="319">
        <v>0</v>
      </c>
      <c r="BC602" s="319">
        <v>495491.25</v>
      </c>
      <c r="BD602" s="319">
        <v>13872039.1</v>
      </c>
      <c r="BE602" s="319">
        <v>1625001</v>
      </c>
      <c r="BF602" s="319">
        <v>54286.2</v>
      </c>
      <c r="BG602" s="319">
        <v>50002</v>
      </c>
      <c r="BH602" s="319">
        <v>66501</v>
      </c>
      <c r="BI602" s="319">
        <v>35324841.350000001</v>
      </c>
      <c r="BJ602" s="319">
        <v>128966.52</v>
      </c>
      <c r="BK602" s="319">
        <v>13551521.460000001</v>
      </c>
      <c r="BL602" s="319">
        <v>6035.2</v>
      </c>
      <c r="BM602" s="319">
        <v>0</v>
      </c>
      <c r="BN602" s="319">
        <v>14548251.02</v>
      </c>
      <c r="BO602" s="319">
        <v>1</v>
      </c>
      <c r="BP602" s="319">
        <v>100870.45</v>
      </c>
      <c r="BQ602" s="319">
        <v>101222.1</v>
      </c>
      <c r="BR602" s="319">
        <v>292621.15000000002</v>
      </c>
      <c r="BS602" s="319">
        <v>80001</v>
      </c>
      <c r="BT602" s="319">
        <v>5001</v>
      </c>
      <c r="BU602" s="319">
        <v>0</v>
      </c>
      <c r="BV602" s="319">
        <v>2001443.02</v>
      </c>
      <c r="BW602" s="319">
        <v>2611718.29</v>
      </c>
      <c r="BX602" s="319">
        <v>2125325.4</v>
      </c>
      <c r="BY602" s="319">
        <v>7242439.3899999997</v>
      </c>
      <c r="BZ602" s="319">
        <v>250944.34</v>
      </c>
      <c r="CA602" s="319">
        <v>1</v>
      </c>
      <c r="CB602" s="319">
        <v>0</v>
      </c>
      <c r="CC602" s="319">
        <v>6034484.7800000003</v>
      </c>
      <c r="CD602" s="319">
        <v>5905063.6399999997</v>
      </c>
      <c r="CE602" s="319">
        <v>3288096.7</v>
      </c>
      <c r="CF602" s="319">
        <v>12968502.140000001</v>
      </c>
      <c r="CG602" s="319">
        <v>6</v>
      </c>
      <c r="CH602" s="319">
        <v>991403</v>
      </c>
      <c r="CI602" s="319">
        <v>27578854.649999999</v>
      </c>
      <c r="CJ602" s="319">
        <v>1115859.3500000001</v>
      </c>
      <c r="CK602" s="319">
        <v>0</v>
      </c>
      <c r="CL602" s="319">
        <v>1278436</v>
      </c>
      <c r="CM602" s="319">
        <v>0</v>
      </c>
      <c r="CN602" s="319">
        <v>8085767.9500000002</v>
      </c>
      <c r="CO602" s="319">
        <v>8518521.0500000007</v>
      </c>
      <c r="CP602" s="319">
        <v>1</v>
      </c>
      <c r="CQ602" s="319">
        <v>3081396.87</v>
      </c>
      <c r="CR602" s="319">
        <v>35500</v>
      </c>
      <c r="CS602" s="319">
        <v>2698401</v>
      </c>
      <c r="CT602" s="319">
        <v>1032337.05</v>
      </c>
      <c r="CU602" s="319">
        <v>44980.5</v>
      </c>
      <c r="CV602" s="319">
        <v>310660</v>
      </c>
      <c r="CW602" s="319">
        <v>287993.3</v>
      </c>
      <c r="CX602" s="319">
        <v>1526090.72</v>
      </c>
      <c r="CY602" s="319">
        <v>139106.9</v>
      </c>
      <c r="CZ602" s="319">
        <v>20500515.5</v>
      </c>
      <c r="DA602" s="319">
        <v>7432042.96</v>
      </c>
      <c r="DB602" s="319">
        <v>16082560.439999999</v>
      </c>
      <c r="DC602" s="319">
        <v>537586.76</v>
      </c>
      <c r="DD602" s="319">
        <v>60008739.649999999</v>
      </c>
      <c r="DE602" s="319">
        <v>61638957.520000003</v>
      </c>
      <c r="DF602" s="319">
        <v>707746.4</v>
      </c>
      <c r="DG602" s="319">
        <v>795526.05</v>
      </c>
      <c r="DH602" s="319">
        <v>4086612.36</v>
      </c>
      <c r="DI602" s="319">
        <v>5903965.4500000002</v>
      </c>
      <c r="DJ602" s="319">
        <v>15825476.880000001</v>
      </c>
      <c r="DK602" s="319">
        <v>1</v>
      </c>
      <c r="DL602" s="319">
        <v>1</v>
      </c>
      <c r="DM602" s="319">
        <v>10037018.609999999</v>
      </c>
      <c r="DN602" s="319">
        <v>525542</v>
      </c>
      <c r="DO602" s="319">
        <v>0</v>
      </c>
      <c r="DP602" s="319">
        <v>2907766.77</v>
      </c>
      <c r="DQ602" s="319">
        <v>0</v>
      </c>
      <c r="DR602" s="319">
        <v>7973160.2000000002</v>
      </c>
      <c r="DS602" s="319">
        <v>3799367.39</v>
      </c>
      <c r="DT602" s="319">
        <v>11125877.34</v>
      </c>
      <c r="DU602" s="319">
        <v>2052477.11</v>
      </c>
      <c r="DV602" s="319">
        <v>106296.25</v>
      </c>
      <c r="DW602" s="319">
        <v>2450001</v>
      </c>
      <c r="DX602" s="319">
        <v>10036999.23</v>
      </c>
      <c r="DY602" s="319">
        <v>2460299.1</v>
      </c>
      <c r="DZ602" s="319">
        <v>2448792.7400000002</v>
      </c>
      <c r="EA602" s="319">
        <v>65900990.850000001</v>
      </c>
      <c r="EB602" s="319">
        <v>7930908.4000000004</v>
      </c>
      <c r="EC602" s="319">
        <v>5690392.1900000004</v>
      </c>
      <c r="ED602" s="319">
        <v>369962.95</v>
      </c>
      <c r="EE602" s="319">
        <v>1574802.01</v>
      </c>
      <c r="EF602" s="319">
        <v>495374.76</v>
      </c>
      <c r="EG602" s="319">
        <v>8948000</v>
      </c>
      <c r="EH602" s="319">
        <v>0</v>
      </c>
      <c r="EI602" s="319">
        <v>1302834.79</v>
      </c>
      <c r="EJ602" s="319">
        <v>4036347.23</v>
      </c>
      <c r="EK602" s="319">
        <v>100992.15</v>
      </c>
      <c r="EL602" s="319">
        <v>183595</v>
      </c>
      <c r="EM602" s="319">
        <v>534706.94999999995</v>
      </c>
      <c r="EN602" s="319">
        <v>1433109.1</v>
      </c>
      <c r="EO602" s="319">
        <v>374491.15</v>
      </c>
      <c r="EP602" s="319">
        <v>1</v>
      </c>
      <c r="EQ602" s="319">
        <v>506691.68</v>
      </c>
      <c r="ER602" s="319">
        <v>1319729.2</v>
      </c>
      <c r="ES602" s="319">
        <v>0</v>
      </c>
      <c r="ET602" s="319">
        <v>164818.79999999999</v>
      </c>
      <c r="EU602" s="319">
        <v>5430.15</v>
      </c>
      <c r="EV602" s="319">
        <v>304900</v>
      </c>
      <c r="EW602" s="319">
        <v>12225029.859999999</v>
      </c>
      <c r="EX602" s="319">
        <v>4699302.1500000004</v>
      </c>
      <c r="EY602" s="319">
        <v>41511567.450000003</v>
      </c>
      <c r="EZ602" s="319">
        <v>351507277.5</v>
      </c>
      <c r="FA602" s="319">
        <v>898057.59</v>
      </c>
      <c r="FB602" s="319">
        <v>1311161</v>
      </c>
      <c r="FC602" s="319">
        <v>6182762.5999999996</v>
      </c>
      <c r="FD602" s="319">
        <v>1163022.06</v>
      </c>
      <c r="FE602" s="319">
        <v>72643464.219999999</v>
      </c>
      <c r="FF602" s="319">
        <v>8533978.1400000006</v>
      </c>
      <c r="FG602" s="319">
        <v>353748.75</v>
      </c>
      <c r="FH602" s="319">
        <v>18177148.329999998</v>
      </c>
      <c r="FI602" s="319">
        <v>374701</v>
      </c>
      <c r="FJ602" s="319">
        <v>2972201</v>
      </c>
      <c r="FK602" s="319">
        <v>46002</v>
      </c>
      <c r="FL602" s="319">
        <v>0</v>
      </c>
      <c r="FM602" s="319">
        <v>5733073.46</v>
      </c>
      <c r="FN602" s="319">
        <v>157107.15</v>
      </c>
      <c r="FO602" s="319">
        <v>516845.1</v>
      </c>
      <c r="FP602" s="319">
        <v>901876.4</v>
      </c>
      <c r="FQ602" s="319">
        <v>99546.3</v>
      </c>
      <c r="FR602" s="319">
        <v>7743265.1600000001</v>
      </c>
      <c r="FS602" s="319">
        <v>302060.57</v>
      </c>
      <c r="FT602" s="319">
        <v>633872.51</v>
      </c>
      <c r="FU602" s="319">
        <v>0</v>
      </c>
      <c r="FV602" s="319">
        <v>0</v>
      </c>
      <c r="FW602" s="319">
        <v>9491.7999999999993</v>
      </c>
      <c r="FX602" s="319">
        <v>324960</v>
      </c>
      <c r="FY602" s="319">
        <v>5517113.1699999999</v>
      </c>
      <c r="FZ602" s="319">
        <v>153198.41</v>
      </c>
      <c r="GA602" s="319">
        <v>155472.35</v>
      </c>
      <c r="GB602" s="319">
        <v>209612.84</v>
      </c>
      <c r="GC602" s="319">
        <v>0</v>
      </c>
      <c r="GD602" s="319">
        <v>883450</v>
      </c>
      <c r="GE602" s="319">
        <v>6617074.5499999998</v>
      </c>
      <c r="GF602" s="319">
        <v>3492.9</v>
      </c>
      <c r="GG602" s="319">
        <v>3592384.81</v>
      </c>
      <c r="GH602" s="319">
        <v>0</v>
      </c>
      <c r="GI602" s="319">
        <v>929394.02</v>
      </c>
      <c r="GJ602" s="319">
        <v>134845</v>
      </c>
      <c r="GK602" s="319">
        <v>53748332.420000002</v>
      </c>
      <c r="GL602" s="319">
        <v>99404.35</v>
      </c>
      <c r="GM602" s="319">
        <v>44224063.140000001</v>
      </c>
      <c r="GN602" s="319">
        <v>801961.95</v>
      </c>
      <c r="GO602" s="319">
        <v>3656143.11</v>
      </c>
      <c r="GP602" s="319">
        <v>1</v>
      </c>
      <c r="GQ602" s="319">
        <v>284866.84999999998</v>
      </c>
      <c r="GR602" s="319">
        <v>1</v>
      </c>
      <c r="GS602" s="319">
        <v>113206054.09999999</v>
      </c>
      <c r="GT602" s="319">
        <v>281200</v>
      </c>
      <c r="GU602" s="319">
        <v>24169049.710000001</v>
      </c>
      <c r="GV602" s="319">
        <v>85152.35</v>
      </c>
      <c r="GW602" s="319">
        <v>121100</v>
      </c>
      <c r="GX602" s="319">
        <v>10933900</v>
      </c>
      <c r="GY602" s="319">
        <v>618025.68000000005</v>
      </c>
      <c r="GZ602" s="319">
        <v>1814315.71</v>
      </c>
      <c r="HA602" s="319">
        <v>5691417.1200000001</v>
      </c>
      <c r="HB602" s="319">
        <v>64400</v>
      </c>
      <c r="HC602" s="319">
        <v>38244841.369999997</v>
      </c>
      <c r="HD602" s="319">
        <v>872600</v>
      </c>
      <c r="HE602" s="319">
        <v>52751</v>
      </c>
      <c r="HF602" s="319">
        <v>648201.65</v>
      </c>
      <c r="HG602" s="319">
        <v>10440372.48</v>
      </c>
      <c r="HH602" s="319">
        <v>20883440.640000001</v>
      </c>
      <c r="HI602" s="319">
        <v>2050601</v>
      </c>
      <c r="HJ602" s="319">
        <v>1959398.7</v>
      </c>
      <c r="HK602" s="319">
        <v>77225.55</v>
      </c>
      <c r="HL602" s="319">
        <v>262118.35</v>
      </c>
      <c r="HM602" s="319">
        <v>4608353.5999999996</v>
      </c>
      <c r="HN602" s="319">
        <v>2</v>
      </c>
      <c r="HO602" s="319">
        <v>5819440.2300000004</v>
      </c>
      <c r="HP602" s="319">
        <v>12676640.210000001</v>
      </c>
      <c r="HQ602" s="319">
        <v>0</v>
      </c>
      <c r="HR602" s="319">
        <v>12416759.460000001</v>
      </c>
      <c r="HS602" s="319">
        <v>2</v>
      </c>
      <c r="HT602" s="319">
        <v>23990052.710000001</v>
      </c>
      <c r="HU602" s="319">
        <v>160001</v>
      </c>
      <c r="HV602" s="319">
        <v>12466252.310000001</v>
      </c>
      <c r="HW602" s="319">
        <v>54713982.060000002</v>
      </c>
      <c r="HX602" s="319">
        <v>1602170.4</v>
      </c>
      <c r="HY602" s="319">
        <v>61433800</v>
      </c>
      <c r="HZ602" s="319">
        <v>2155667.21</v>
      </c>
      <c r="IA602" s="319">
        <v>1</v>
      </c>
      <c r="IB602" s="319">
        <v>2962450.35</v>
      </c>
      <c r="IC602" s="319">
        <v>15983167.43</v>
      </c>
      <c r="ID602" s="319">
        <v>88971</v>
      </c>
      <c r="IE602" s="319">
        <v>6792501.75</v>
      </c>
      <c r="IF602" s="319">
        <v>1788344</v>
      </c>
      <c r="IG602" s="319">
        <v>0</v>
      </c>
      <c r="IH602" s="319">
        <v>1000</v>
      </c>
      <c r="II602" s="319">
        <v>1080747.1000000001</v>
      </c>
      <c r="IJ602" s="319">
        <v>3163537.78</v>
      </c>
      <c r="IK602" s="319">
        <v>631037.23</v>
      </c>
      <c r="IL602" s="319">
        <v>598104</v>
      </c>
      <c r="IM602" s="319">
        <v>1662000</v>
      </c>
      <c r="IN602" s="319">
        <v>7046388.9699999997</v>
      </c>
      <c r="IO602" s="319">
        <v>4185767.31</v>
      </c>
      <c r="IP602" s="319">
        <v>83535.7</v>
      </c>
      <c r="IQ602" s="319">
        <v>422002</v>
      </c>
      <c r="IR602" s="319">
        <v>18350516.98</v>
      </c>
      <c r="IS602" s="319">
        <v>18873420.02</v>
      </c>
      <c r="IT602" s="319">
        <v>9087705</v>
      </c>
      <c r="IU602" s="319">
        <v>1</v>
      </c>
      <c r="IV602" s="319">
        <v>11926929.949999999</v>
      </c>
      <c r="IW602" s="319">
        <v>4</v>
      </c>
      <c r="IX602" s="319">
        <v>62883.15</v>
      </c>
      <c r="IY602" s="319">
        <v>0</v>
      </c>
      <c r="IZ602" s="319">
        <v>0</v>
      </c>
      <c r="JA602" s="319">
        <v>403600</v>
      </c>
      <c r="JB602" s="319">
        <v>2139673.9</v>
      </c>
      <c r="JC602" s="319">
        <v>12465.8</v>
      </c>
      <c r="JD602" s="319">
        <v>0</v>
      </c>
      <c r="JE602" s="319">
        <v>168001</v>
      </c>
      <c r="JF602" s="319">
        <v>6130936.0300000003</v>
      </c>
      <c r="JG602" s="319">
        <v>354681.31</v>
      </c>
      <c r="JH602" s="319">
        <v>2</v>
      </c>
      <c r="JI602" s="319">
        <v>1883100</v>
      </c>
      <c r="JJ602" s="319">
        <v>393410.55</v>
      </c>
      <c r="JK602" s="319">
        <v>20430.7</v>
      </c>
      <c r="JL602" s="319">
        <v>77461.8</v>
      </c>
      <c r="JM602" s="319">
        <v>88854.35</v>
      </c>
      <c r="JN602" s="319">
        <v>65341</v>
      </c>
      <c r="JO602" s="319">
        <v>2925683.08</v>
      </c>
      <c r="JP602" s="319">
        <v>2</v>
      </c>
      <c r="JQ602" s="319">
        <v>0</v>
      </c>
      <c r="JR602" s="319">
        <v>183223.5</v>
      </c>
      <c r="JS602" s="319">
        <v>6803959.8200000003</v>
      </c>
      <c r="JT602" s="319">
        <v>0</v>
      </c>
      <c r="JU602" s="319">
        <v>1</v>
      </c>
      <c r="JV602" s="319">
        <v>40012843.68</v>
      </c>
      <c r="JW602" s="319">
        <v>5718419.5599999996</v>
      </c>
      <c r="JX602" s="319">
        <v>2925442.95</v>
      </c>
      <c r="JY602" s="319">
        <v>8840.2999999999993</v>
      </c>
      <c r="JZ602" s="319">
        <v>44943.5</v>
      </c>
      <c r="KA602" s="319">
        <v>844678.95</v>
      </c>
      <c r="KB602" s="319">
        <v>222417.1</v>
      </c>
      <c r="KC602" s="319">
        <v>1</v>
      </c>
      <c r="KD602" s="319">
        <v>45742.45</v>
      </c>
      <c r="KE602" s="319">
        <v>10641133.439999999</v>
      </c>
      <c r="KF602" s="319">
        <v>503602</v>
      </c>
      <c r="KG602" s="319">
        <v>30885.35</v>
      </c>
      <c r="KH602" s="319">
        <v>509811.25</v>
      </c>
      <c r="KI602" s="319">
        <v>2810323.2</v>
      </c>
      <c r="KJ602" s="319">
        <v>1509047.2</v>
      </c>
      <c r="KK602" s="319">
        <v>0</v>
      </c>
      <c r="KL602" s="319">
        <v>866651.45</v>
      </c>
      <c r="KM602" s="319">
        <v>126891.8</v>
      </c>
      <c r="KN602" s="319">
        <v>0</v>
      </c>
      <c r="KO602" s="319">
        <v>10695943.33</v>
      </c>
      <c r="KP602" s="319">
        <v>7408495.1500000004</v>
      </c>
      <c r="KQ602" s="319">
        <v>107539048.09999999</v>
      </c>
      <c r="KR602" s="319">
        <v>20738414.850000001</v>
      </c>
      <c r="KS602" s="318">
        <v>391406</v>
      </c>
      <c r="KU602" s="312">
        <v>14</v>
      </c>
      <c r="KV602" s="312">
        <v>143</v>
      </c>
      <c r="KY602" s="312">
        <v>9143</v>
      </c>
    </row>
    <row r="603" spans="1:311" x14ac:dyDescent="0.25">
      <c r="A603" s="317">
        <v>2023</v>
      </c>
      <c r="B603" s="316" t="s">
        <v>807</v>
      </c>
      <c r="C603" s="316" t="s">
        <v>820</v>
      </c>
      <c r="D603" s="316" t="s">
        <v>825</v>
      </c>
      <c r="E603" s="316" t="s">
        <v>780</v>
      </c>
      <c r="F603" s="315">
        <v>331423.2</v>
      </c>
      <c r="G603" s="315">
        <v>0</v>
      </c>
      <c r="H603" s="315">
        <v>0</v>
      </c>
      <c r="I603" s="315">
        <v>0</v>
      </c>
      <c r="J603" s="315">
        <v>0</v>
      </c>
      <c r="K603" s="315">
        <v>216516.5</v>
      </c>
      <c r="L603" s="315">
        <v>4051307.58</v>
      </c>
      <c r="M603" s="315">
        <v>2</v>
      </c>
      <c r="N603" s="315">
        <v>216427.3</v>
      </c>
      <c r="O603" s="315">
        <v>1069324.81</v>
      </c>
      <c r="P603" s="315">
        <v>2097316.4900000002</v>
      </c>
      <c r="Q603" s="315">
        <v>776624.59</v>
      </c>
      <c r="R603" s="315">
        <v>0</v>
      </c>
      <c r="S603" s="315">
        <v>135984.79999999999</v>
      </c>
      <c r="T603" s="315">
        <v>97102</v>
      </c>
      <c r="U603" s="315">
        <v>128263.06</v>
      </c>
      <c r="V603" s="315">
        <v>3797348.38</v>
      </c>
      <c r="W603" s="315">
        <v>12704.1</v>
      </c>
      <c r="X603" s="315">
        <v>1844119.92</v>
      </c>
      <c r="Y603" s="315">
        <v>0</v>
      </c>
      <c r="Z603" s="315">
        <v>2209467.11</v>
      </c>
      <c r="AA603" s="315">
        <v>6423140.6399999997</v>
      </c>
      <c r="AB603" s="315">
        <v>222716.41</v>
      </c>
      <c r="AC603" s="315">
        <v>1</v>
      </c>
      <c r="AD603" s="315">
        <v>11323943.060000001</v>
      </c>
      <c r="AE603" s="315">
        <v>625124.06999999995</v>
      </c>
      <c r="AF603" s="315">
        <v>0</v>
      </c>
      <c r="AG603" s="315">
        <v>0</v>
      </c>
      <c r="AH603" s="315">
        <v>0</v>
      </c>
      <c r="AI603" s="315">
        <v>1695193.5</v>
      </c>
      <c r="AJ603" s="315">
        <v>0</v>
      </c>
      <c r="AK603" s="315">
        <v>0</v>
      </c>
      <c r="AL603" s="315">
        <v>10655176.220000001</v>
      </c>
      <c r="AM603" s="315">
        <v>256258.2</v>
      </c>
      <c r="AN603" s="315">
        <v>0</v>
      </c>
      <c r="AO603" s="315">
        <v>330014.75</v>
      </c>
      <c r="AP603" s="315">
        <v>31679.15</v>
      </c>
      <c r="AQ603" s="315">
        <v>175593.25</v>
      </c>
      <c r="AR603" s="315">
        <v>321343.34999999998</v>
      </c>
      <c r="AS603" s="315">
        <v>255800.52</v>
      </c>
      <c r="AT603" s="315">
        <v>0</v>
      </c>
      <c r="AU603" s="315">
        <v>198161.87</v>
      </c>
      <c r="AV603" s="315">
        <v>0</v>
      </c>
      <c r="AW603" s="315">
        <v>1</v>
      </c>
      <c r="AX603" s="315">
        <v>62000</v>
      </c>
      <c r="AY603" s="315">
        <v>0</v>
      </c>
      <c r="AZ603" s="315">
        <v>1777986.06</v>
      </c>
      <c r="BA603" s="315">
        <v>42460</v>
      </c>
      <c r="BB603" s="315">
        <v>57039.25</v>
      </c>
      <c r="BC603" s="315">
        <v>176521.35</v>
      </c>
      <c r="BD603" s="315">
        <v>0</v>
      </c>
      <c r="BE603" s="315">
        <v>0</v>
      </c>
      <c r="BF603" s="315">
        <v>0</v>
      </c>
      <c r="BG603" s="315">
        <v>0</v>
      </c>
      <c r="BH603" s="315">
        <v>53802</v>
      </c>
      <c r="BI603" s="315">
        <v>0</v>
      </c>
      <c r="BJ603" s="315">
        <v>0</v>
      </c>
      <c r="BK603" s="315">
        <v>1429703.39</v>
      </c>
      <c r="BL603" s="315">
        <v>1</v>
      </c>
      <c r="BM603" s="315">
        <v>1181977.33</v>
      </c>
      <c r="BN603" s="315">
        <v>1149698.1499999999</v>
      </c>
      <c r="BO603" s="315">
        <v>0</v>
      </c>
      <c r="BP603" s="315">
        <v>245783.24</v>
      </c>
      <c r="BQ603" s="315">
        <v>844311.95</v>
      </c>
      <c r="BR603" s="315">
        <v>250718.83</v>
      </c>
      <c r="BS603" s="315">
        <v>889400</v>
      </c>
      <c r="BT603" s="315">
        <v>1</v>
      </c>
      <c r="BU603" s="315">
        <v>340000</v>
      </c>
      <c r="BV603" s="315">
        <v>43891.7</v>
      </c>
      <c r="BW603" s="315">
        <v>0</v>
      </c>
      <c r="BX603" s="315">
        <v>246482.2</v>
      </c>
      <c r="BY603" s="315">
        <v>0</v>
      </c>
      <c r="BZ603" s="315">
        <v>1</v>
      </c>
      <c r="CA603" s="315">
        <v>227166.2</v>
      </c>
      <c r="CB603" s="315">
        <v>0</v>
      </c>
      <c r="CC603" s="315">
        <v>3146044.71</v>
      </c>
      <c r="CD603" s="315">
        <v>853326.55</v>
      </c>
      <c r="CE603" s="315">
        <v>0</v>
      </c>
      <c r="CF603" s="315">
        <v>50000</v>
      </c>
      <c r="CG603" s="315">
        <v>0</v>
      </c>
      <c r="CH603" s="315">
        <v>0</v>
      </c>
      <c r="CI603" s="315">
        <v>0</v>
      </c>
      <c r="CJ603" s="315">
        <v>26000</v>
      </c>
      <c r="CK603" s="315">
        <v>75360</v>
      </c>
      <c r="CL603" s="315">
        <v>1087621.25</v>
      </c>
      <c r="CM603" s="315">
        <v>0</v>
      </c>
      <c r="CN603" s="315">
        <v>24355.01</v>
      </c>
      <c r="CO603" s="315">
        <v>306936</v>
      </c>
      <c r="CP603" s="315">
        <v>1</v>
      </c>
      <c r="CQ603" s="315">
        <v>153178.46</v>
      </c>
      <c r="CR603" s="315">
        <v>57723.3</v>
      </c>
      <c r="CS603" s="315">
        <v>0</v>
      </c>
      <c r="CT603" s="315">
        <v>0</v>
      </c>
      <c r="CU603" s="315">
        <v>300541.2</v>
      </c>
      <c r="CV603" s="315">
        <v>0</v>
      </c>
      <c r="CW603" s="315">
        <v>788489.61</v>
      </c>
      <c r="CX603" s="315">
        <v>0</v>
      </c>
      <c r="CY603" s="315">
        <v>0</v>
      </c>
      <c r="CZ603" s="315">
        <v>0</v>
      </c>
      <c r="DA603" s="315">
        <v>0</v>
      </c>
      <c r="DB603" s="315">
        <v>996394.07</v>
      </c>
      <c r="DC603" s="315">
        <v>0</v>
      </c>
      <c r="DD603" s="315">
        <v>0</v>
      </c>
      <c r="DE603" s="315">
        <v>0</v>
      </c>
      <c r="DF603" s="315">
        <v>150096.35</v>
      </c>
      <c r="DG603" s="315">
        <v>1633491.13</v>
      </c>
      <c r="DH603" s="315">
        <v>225287.5</v>
      </c>
      <c r="DI603" s="315">
        <v>0</v>
      </c>
      <c r="DJ603" s="315">
        <v>759467.2</v>
      </c>
      <c r="DK603" s="315">
        <v>0</v>
      </c>
      <c r="DL603" s="315">
        <v>0</v>
      </c>
      <c r="DM603" s="315">
        <v>88776.3</v>
      </c>
      <c r="DN603" s="315">
        <v>1</v>
      </c>
      <c r="DO603" s="315">
        <v>0</v>
      </c>
      <c r="DP603" s="315">
        <v>161470.25</v>
      </c>
      <c r="DQ603" s="315">
        <v>0</v>
      </c>
      <c r="DR603" s="315">
        <v>4284659.5999999996</v>
      </c>
      <c r="DS603" s="315">
        <v>0</v>
      </c>
      <c r="DT603" s="315">
        <v>191403.6</v>
      </c>
      <c r="DU603" s="315">
        <v>249579.4</v>
      </c>
      <c r="DV603" s="315">
        <v>4</v>
      </c>
      <c r="DW603" s="315">
        <v>49324.83</v>
      </c>
      <c r="DX603" s="315">
        <v>1559784.45</v>
      </c>
      <c r="DY603" s="315">
        <v>308987.07</v>
      </c>
      <c r="DZ603" s="315">
        <v>974425.12</v>
      </c>
      <c r="EA603" s="315">
        <v>2177490.44</v>
      </c>
      <c r="EB603" s="315">
        <v>956768.47</v>
      </c>
      <c r="EC603" s="315">
        <v>2</v>
      </c>
      <c r="ED603" s="315">
        <v>1</v>
      </c>
      <c r="EE603" s="315">
        <v>1946715.81</v>
      </c>
      <c r="EF603" s="315">
        <v>79748.100000000006</v>
      </c>
      <c r="EG603" s="315">
        <v>2638000</v>
      </c>
      <c r="EH603" s="315">
        <v>0</v>
      </c>
      <c r="EI603" s="315">
        <v>3240302.27</v>
      </c>
      <c r="EJ603" s="315">
        <v>2441087.1800000002</v>
      </c>
      <c r="EK603" s="315">
        <v>2</v>
      </c>
      <c r="EL603" s="315">
        <v>532562.9</v>
      </c>
      <c r="EM603" s="315">
        <v>0</v>
      </c>
      <c r="EN603" s="315">
        <v>580874.93000000005</v>
      </c>
      <c r="EO603" s="315">
        <v>645455.59</v>
      </c>
      <c r="EP603" s="315">
        <v>0</v>
      </c>
      <c r="EQ603" s="315">
        <v>1321588.57</v>
      </c>
      <c r="ER603" s="315">
        <v>0</v>
      </c>
      <c r="ES603" s="315">
        <v>968814.96</v>
      </c>
      <c r="ET603" s="315">
        <v>4941106.2</v>
      </c>
      <c r="EU603" s="315">
        <v>432862.3</v>
      </c>
      <c r="EV603" s="315">
        <v>218101.89</v>
      </c>
      <c r="EW603" s="315">
        <v>0</v>
      </c>
      <c r="EX603" s="315">
        <v>1169700</v>
      </c>
      <c r="EY603" s="315">
        <v>1</v>
      </c>
      <c r="EZ603" s="315">
        <v>471961057.30000001</v>
      </c>
      <c r="FA603" s="315">
        <v>3261291.36</v>
      </c>
      <c r="FB603" s="315">
        <v>565787.19999999995</v>
      </c>
      <c r="FC603" s="315">
        <v>0</v>
      </c>
      <c r="FD603" s="315">
        <v>93348.1</v>
      </c>
      <c r="FE603" s="315">
        <v>0</v>
      </c>
      <c r="FF603" s="315">
        <v>0</v>
      </c>
      <c r="FG603" s="315">
        <v>27900</v>
      </c>
      <c r="FH603" s="315">
        <v>2211323.0099999998</v>
      </c>
      <c r="FI603" s="315">
        <v>0</v>
      </c>
      <c r="FJ603" s="315">
        <v>0</v>
      </c>
      <c r="FK603" s="315">
        <v>480486.9</v>
      </c>
      <c r="FL603" s="315">
        <v>0</v>
      </c>
      <c r="FM603" s="315">
        <v>2762689.12</v>
      </c>
      <c r="FN603" s="315">
        <v>0</v>
      </c>
      <c r="FO603" s="315">
        <v>0</v>
      </c>
      <c r="FP603" s="315">
        <v>0</v>
      </c>
      <c r="FQ603" s="315">
        <v>0</v>
      </c>
      <c r="FR603" s="315">
        <v>1142941.76</v>
      </c>
      <c r="FS603" s="315">
        <v>1324249.44</v>
      </c>
      <c r="FT603" s="315">
        <v>526430.27</v>
      </c>
      <c r="FU603" s="315">
        <v>13600</v>
      </c>
      <c r="FV603" s="315">
        <v>0</v>
      </c>
      <c r="FW603" s="315">
        <v>753278.15</v>
      </c>
      <c r="FX603" s="315">
        <v>0</v>
      </c>
      <c r="FY603" s="315">
        <v>0</v>
      </c>
      <c r="FZ603" s="315">
        <v>12000</v>
      </c>
      <c r="GA603" s="315">
        <v>307181.65000000002</v>
      </c>
      <c r="GB603" s="315">
        <v>0</v>
      </c>
      <c r="GC603" s="315">
        <v>38531</v>
      </c>
      <c r="GD603" s="315">
        <v>121693.6</v>
      </c>
      <c r="GE603" s="315">
        <v>0</v>
      </c>
      <c r="GF603" s="315">
        <v>13419.85</v>
      </c>
      <c r="GG603" s="315">
        <v>903332.3</v>
      </c>
      <c r="GH603" s="315">
        <v>0</v>
      </c>
      <c r="GI603" s="315">
        <v>890856.05</v>
      </c>
      <c r="GJ603" s="315">
        <v>413919.4</v>
      </c>
      <c r="GK603" s="315">
        <v>0</v>
      </c>
      <c r="GL603" s="315">
        <v>0</v>
      </c>
      <c r="GM603" s="315">
        <v>9538528.4399999995</v>
      </c>
      <c r="GN603" s="315">
        <v>505125.56</v>
      </c>
      <c r="GO603" s="315">
        <v>8193213.4100000001</v>
      </c>
      <c r="GP603" s="315">
        <v>1</v>
      </c>
      <c r="GQ603" s="315">
        <v>684405.22</v>
      </c>
      <c r="GR603" s="315">
        <v>0</v>
      </c>
      <c r="GS603" s="315">
        <v>15595921.27</v>
      </c>
      <c r="GT603" s="315">
        <v>154242.23999999999</v>
      </c>
      <c r="GU603" s="315">
        <v>20580057.559999999</v>
      </c>
      <c r="GV603" s="315">
        <v>211750</v>
      </c>
      <c r="GW603" s="315">
        <v>0</v>
      </c>
      <c r="GX603" s="315">
        <v>18505500</v>
      </c>
      <c r="GY603" s="315">
        <v>230417.89</v>
      </c>
      <c r="GZ603" s="315">
        <v>194460.24</v>
      </c>
      <c r="HA603" s="315">
        <v>951773.03</v>
      </c>
      <c r="HB603" s="315">
        <v>75261.850000000006</v>
      </c>
      <c r="HC603" s="315">
        <v>14365890.720000001</v>
      </c>
      <c r="HD603" s="315">
        <v>16800</v>
      </c>
      <c r="HE603" s="315">
        <v>0</v>
      </c>
      <c r="HF603" s="315">
        <v>1</v>
      </c>
      <c r="HG603" s="315">
        <v>145505</v>
      </c>
      <c r="HH603" s="315">
        <v>4805712.58</v>
      </c>
      <c r="HI603" s="315">
        <v>829100</v>
      </c>
      <c r="HJ603" s="315">
        <v>0</v>
      </c>
      <c r="HK603" s="315">
        <v>1</v>
      </c>
      <c r="HL603" s="315">
        <v>0</v>
      </c>
      <c r="HM603" s="315">
        <v>386170.7</v>
      </c>
      <c r="HN603" s="315">
        <v>0</v>
      </c>
      <c r="HO603" s="315">
        <v>1147797.2</v>
      </c>
      <c r="HP603" s="315">
        <v>0</v>
      </c>
      <c r="HQ603" s="315">
        <v>27446.799999999999</v>
      </c>
      <c r="HR603" s="315">
        <v>0</v>
      </c>
      <c r="HS603" s="315">
        <v>272707.09999999998</v>
      </c>
      <c r="HT603" s="315">
        <v>0</v>
      </c>
      <c r="HU603" s="315">
        <v>1</v>
      </c>
      <c r="HV603" s="315">
        <v>4607491.9800000004</v>
      </c>
      <c r="HW603" s="315">
        <v>13527252.17</v>
      </c>
      <c r="HX603" s="315">
        <v>160916.95000000001</v>
      </c>
      <c r="HY603" s="315">
        <v>0</v>
      </c>
      <c r="HZ603" s="315">
        <v>0</v>
      </c>
      <c r="IA603" s="315">
        <v>1</v>
      </c>
      <c r="IB603" s="315">
        <v>2601011.67</v>
      </c>
      <c r="IC603" s="315">
        <v>5679269.6399999997</v>
      </c>
      <c r="ID603" s="315">
        <v>0</v>
      </c>
      <c r="IE603" s="315">
        <v>1070187</v>
      </c>
      <c r="IF603" s="315">
        <v>0</v>
      </c>
      <c r="IG603" s="315">
        <v>257737.7</v>
      </c>
      <c r="IH603" s="315">
        <v>995885.95</v>
      </c>
      <c r="II603" s="315">
        <v>1443949.43</v>
      </c>
      <c r="IJ603" s="315">
        <v>1559867.56</v>
      </c>
      <c r="IK603" s="315">
        <v>124104.66</v>
      </c>
      <c r="IL603" s="315">
        <v>209001</v>
      </c>
      <c r="IM603" s="315">
        <v>1</v>
      </c>
      <c r="IN603" s="315">
        <v>3394051.25</v>
      </c>
      <c r="IO603" s="315">
        <v>989590.61</v>
      </c>
      <c r="IP603" s="315">
        <v>212943.15</v>
      </c>
      <c r="IQ603" s="315">
        <v>38000</v>
      </c>
      <c r="IR603" s="315">
        <v>86540.55</v>
      </c>
      <c r="IS603" s="315">
        <v>0</v>
      </c>
      <c r="IT603" s="315">
        <v>1650258.75</v>
      </c>
      <c r="IU603" s="315">
        <v>16155</v>
      </c>
      <c r="IV603" s="315">
        <v>1959124.85</v>
      </c>
      <c r="IW603" s="315">
        <v>1</v>
      </c>
      <c r="IX603" s="315">
        <v>166222.5</v>
      </c>
      <c r="IY603" s="315">
        <v>0</v>
      </c>
      <c r="IZ603" s="315">
        <v>0</v>
      </c>
      <c r="JA603" s="315">
        <v>2781480.28</v>
      </c>
      <c r="JB603" s="315">
        <v>0</v>
      </c>
      <c r="JC603" s="315">
        <v>680000</v>
      </c>
      <c r="JD603" s="315">
        <v>129053.5</v>
      </c>
      <c r="JE603" s="315">
        <v>74205.600000000006</v>
      </c>
      <c r="JF603" s="315">
        <v>0</v>
      </c>
      <c r="JG603" s="315">
        <v>185592.4</v>
      </c>
      <c r="JH603" s="315">
        <v>1517718.97</v>
      </c>
      <c r="JI603" s="315">
        <v>0</v>
      </c>
      <c r="JJ603" s="315">
        <v>624968.78</v>
      </c>
      <c r="JK603" s="315">
        <v>927913.53</v>
      </c>
      <c r="JL603" s="315">
        <v>0</v>
      </c>
      <c r="JM603" s="315">
        <v>77820</v>
      </c>
      <c r="JN603" s="315">
        <v>0</v>
      </c>
      <c r="JO603" s="315">
        <v>743671.23</v>
      </c>
      <c r="JP603" s="315">
        <v>504980</v>
      </c>
      <c r="JQ603" s="315">
        <v>0</v>
      </c>
      <c r="JR603" s="315">
        <v>1</v>
      </c>
      <c r="JS603" s="315">
        <v>11533943.939999999</v>
      </c>
      <c r="JT603" s="315">
        <v>0</v>
      </c>
      <c r="JU603" s="315">
        <v>122118.55</v>
      </c>
      <c r="JV603" s="315">
        <v>0</v>
      </c>
      <c r="JW603" s="315">
        <v>0</v>
      </c>
      <c r="JX603" s="315">
        <v>0</v>
      </c>
      <c r="JY603" s="315">
        <v>0</v>
      </c>
      <c r="JZ603" s="315">
        <v>137619.04999999999</v>
      </c>
      <c r="KA603" s="315">
        <v>1</v>
      </c>
      <c r="KB603" s="315">
        <v>31200</v>
      </c>
      <c r="KC603" s="315">
        <v>0</v>
      </c>
      <c r="KD603" s="315">
        <v>876445.7</v>
      </c>
      <c r="KE603" s="315">
        <v>10490890.74</v>
      </c>
      <c r="KF603" s="315">
        <v>0</v>
      </c>
      <c r="KG603" s="315">
        <v>302517.27</v>
      </c>
      <c r="KH603" s="315">
        <v>130958.85</v>
      </c>
      <c r="KI603" s="315">
        <v>1651587.75</v>
      </c>
      <c r="KJ603" s="315">
        <v>1</v>
      </c>
      <c r="KK603" s="315">
        <v>0</v>
      </c>
      <c r="KL603" s="315">
        <v>0</v>
      </c>
      <c r="KM603" s="315">
        <v>0</v>
      </c>
      <c r="KN603" s="315">
        <v>547737.15</v>
      </c>
      <c r="KO603" s="315">
        <v>5547637.1799999997</v>
      </c>
      <c r="KP603" s="315">
        <v>857648.63</v>
      </c>
      <c r="KQ603" s="315">
        <v>45876129.479999997</v>
      </c>
      <c r="KR603" s="315">
        <v>1052464.95</v>
      </c>
      <c r="KS603" s="314">
        <v>576586.61</v>
      </c>
      <c r="KU603" s="312">
        <v>14</v>
      </c>
      <c r="KV603" s="312">
        <v>144</v>
      </c>
      <c r="KY603" s="312">
        <v>9144</v>
      </c>
    </row>
    <row r="604" spans="1:311" x14ac:dyDescent="0.25">
      <c r="A604" s="321">
        <v>2023</v>
      </c>
      <c r="B604" s="320" t="s">
        <v>807</v>
      </c>
      <c r="C604" s="320" t="s">
        <v>820</v>
      </c>
      <c r="D604" s="320" t="s">
        <v>824</v>
      </c>
      <c r="E604" s="320" t="s">
        <v>780</v>
      </c>
      <c r="F604" s="319">
        <v>1</v>
      </c>
      <c r="G604" s="319">
        <v>150000</v>
      </c>
      <c r="H604" s="319">
        <v>538920</v>
      </c>
      <c r="I604" s="319">
        <v>1</v>
      </c>
      <c r="J604" s="319">
        <v>1</v>
      </c>
      <c r="K604" s="319">
        <v>100000</v>
      </c>
      <c r="L604" s="319">
        <v>5638703.29</v>
      </c>
      <c r="M604" s="319">
        <v>388500</v>
      </c>
      <c r="N604" s="319">
        <v>320001</v>
      </c>
      <c r="O604" s="319">
        <v>495001</v>
      </c>
      <c r="P604" s="319">
        <v>616100</v>
      </c>
      <c r="Q604" s="319">
        <v>0</v>
      </c>
      <c r="R604" s="319">
        <v>2422510</v>
      </c>
      <c r="S604" s="319">
        <v>1000000</v>
      </c>
      <c r="T604" s="319">
        <v>0</v>
      </c>
      <c r="U604" s="319">
        <v>0</v>
      </c>
      <c r="V604" s="319">
        <v>1</v>
      </c>
      <c r="W604" s="319">
        <v>0</v>
      </c>
      <c r="X604" s="319">
        <v>336319.15</v>
      </c>
      <c r="Y604" s="319">
        <v>301610</v>
      </c>
      <c r="Z604" s="319">
        <v>1</v>
      </c>
      <c r="AA604" s="319">
        <v>1775249</v>
      </c>
      <c r="AB604" s="319">
        <v>1</v>
      </c>
      <c r="AC604" s="319">
        <v>200000</v>
      </c>
      <c r="AD604" s="319">
        <v>88849.99</v>
      </c>
      <c r="AE604" s="319">
        <v>0</v>
      </c>
      <c r="AF604" s="319">
        <v>0</v>
      </c>
      <c r="AG604" s="319">
        <v>0</v>
      </c>
      <c r="AH604" s="319">
        <v>0</v>
      </c>
      <c r="AI604" s="319">
        <v>1</v>
      </c>
      <c r="AJ604" s="319">
        <v>1</v>
      </c>
      <c r="AK604" s="319">
        <v>0</v>
      </c>
      <c r="AL604" s="319">
        <v>80504</v>
      </c>
      <c r="AM604" s="319">
        <v>1</v>
      </c>
      <c r="AN604" s="319">
        <v>17500</v>
      </c>
      <c r="AO604" s="319">
        <v>137445.95000000001</v>
      </c>
      <c r="AP604" s="319">
        <v>1</v>
      </c>
      <c r="AQ604" s="319">
        <v>0</v>
      </c>
      <c r="AR604" s="319">
        <v>1</v>
      </c>
      <c r="AS604" s="319">
        <v>514904.5</v>
      </c>
      <c r="AT604" s="319">
        <v>0</v>
      </c>
      <c r="AU604" s="319">
        <v>1</v>
      </c>
      <c r="AV604" s="319">
        <v>395000</v>
      </c>
      <c r="AW604" s="319">
        <v>1</v>
      </c>
      <c r="AX604" s="319">
        <v>89900</v>
      </c>
      <c r="AY604" s="319">
        <v>1</v>
      </c>
      <c r="AZ604" s="319">
        <v>1</v>
      </c>
      <c r="BA604" s="319">
        <v>1000</v>
      </c>
      <c r="BB604" s="319">
        <v>792100</v>
      </c>
      <c r="BC604" s="319">
        <v>346400</v>
      </c>
      <c r="BD604" s="319">
        <v>251863</v>
      </c>
      <c r="BE604" s="319">
        <v>0</v>
      </c>
      <c r="BF604" s="319">
        <v>102757.3</v>
      </c>
      <c r="BG604" s="319">
        <v>1</v>
      </c>
      <c r="BH604" s="319">
        <v>187551</v>
      </c>
      <c r="BI604" s="319">
        <v>0</v>
      </c>
      <c r="BJ604" s="319">
        <v>1</v>
      </c>
      <c r="BK604" s="319">
        <v>18730</v>
      </c>
      <c r="BL604" s="319">
        <v>1</v>
      </c>
      <c r="BM604" s="319">
        <v>20500</v>
      </c>
      <c r="BN604" s="319">
        <v>314235.45</v>
      </c>
      <c r="BO604" s="319">
        <v>700000</v>
      </c>
      <c r="BP604" s="319">
        <v>1</v>
      </c>
      <c r="BQ604" s="319">
        <v>0</v>
      </c>
      <c r="BR604" s="319">
        <v>38400</v>
      </c>
      <c r="BS604" s="319">
        <v>1</v>
      </c>
      <c r="BT604" s="319">
        <v>1</v>
      </c>
      <c r="BU604" s="319">
        <v>0</v>
      </c>
      <c r="BV604" s="319">
        <v>49337.58</v>
      </c>
      <c r="BW604" s="319">
        <v>0</v>
      </c>
      <c r="BX604" s="319">
        <v>429100</v>
      </c>
      <c r="BY604" s="319">
        <v>0</v>
      </c>
      <c r="BZ604" s="319">
        <v>475000</v>
      </c>
      <c r="CA604" s="319">
        <v>251172.25</v>
      </c>
      <c r="CB604" s="319">
        <v>306865.5</v>
      </c>
      <c r="CC604" s="319">
        <v>0</v>
      </c>
      <c r="CD604" s="319">
        <v>0</v>
      </c>
      <c r="CE604" s="319">
        <v>0</v>
      </c>
      <c r="CF604" s="319">
        <v>209018</v>
      </c>
      <c r="CG604" s="319">
        <v>0</v>
      </c>
      <c r="CH604" s="319">
        <v>55138.35</v>
      </c>
      <c r="CI604" s="319">
        <v>0</v>
      </c>
      <c r="CJ604" s="319">
        <v>518960</v>
      </c>
      <c r="CK604" s="319">
        <v>59700</v>
      </c>
      <c r="CL604" s="319">
        <v>120757</v>
      </c>
      <c r="CM604" s="319">
        <v>1</v>
      </c>
      <c r="CN604" s="319">
        <v>100000</v>
      </c>
      <c r="CO604" s="319">
        <v>140000</v>
      </c>
      <c r="CP604" s="319">
        <v>3000</v>
      </c>
      <c r="CQ604" s="319">
        <v>0</v>
      </c>
      <c r="CR604" s="319">
        <v>210000</v>
      </c>
      <c r="CS604" s="319">
        <v>1</v>
      </c>
      <c r="CT604" s="319">
        <v>1</v>
      </c>
      <c r="CU604" s="319">
        <v>93000</v>
      </c>
      <c r="CV604" s="319">
        <v>153300</v>
      </c>
      <c r="CW604" s="319">
        <v>11003</v>
      </c>
      <c r="CX604" s="319">
        <v>1</v>
      </c>
      <c r="CY604" s="319">
        <v>0</v>
      </c>
      <c r="CZ604" s="319">
        <v>0</v>
      </c>
      <c r="DA604" s="319">
        <v>0</v>
      </c>
      <c r="DB604" s="319">
        <v>0</v>
      </c>
      <c r="DC604" s="319">
        <v>0</v>
      </c>
      <c r="DD604" s="319">
        <v>0</v>
      </c>
      <c r="DE604" s="319">
        <v>1</v>
      </c>
      <c r="DF604" s="319">
        <v>0</v>
      </c>
      <c r="DG604" s="319">
        <v>137002.16</v>
      </c>
      <c r="DH604" s="319">
        <v>1</v>
      </c>
      <c r="DI604" s="319">
        <v>1</v>
      </c>
      <c r="DJ604" s="319">
        <v>1</v>
      </c>
      <c r="DK604" s="319">
        <v>0</v>
      </c>
      <c r="DL604" s="319">
        <v>0</v>
      </c>
      <c r="DM604" s="319">
        <v>1</v>
      </c>
      <c r="DN604" s="319">
        <v>1</v>
      </c>
      <c r="DO604" s="319">
        <v>273596.78000000003</v>
      </c>
      <c r="DP604" s="319">
        <v>232171.2</v>
      </c>
      <c r="DQ604" s="319">
        <v>224000</v>
      </c>
      <c r="DR604" s="319">
        <v>1</v>
      </c>
      <c r="DS604" s="319">
        <v>0</v>
      </c>
      <c r="DT604" s="319">
        <v>582652.31999999995</v>
      </c>
      <c r="DU604" s="319">
        <v>1</v>
      </c>
      <c r="DV604" s="319">
        <v>84000</v>
      </c>
      <c r="DW604" s="319">
        <v>1</v>
      </c>
      <c r="DX604" s="319">
        <v>1474000</v>
      </c>
      <c r="DY604" s="319">
        <v>690000</v>
      </c>
      <c r="DZ604" s="319">
        <v>1513000</v>
      </c>
      <c r="EA604" s="319">
        <v>0</v>
      </c>
      <c r="EB604" s="319">
        <v>1</v>
      </c>
      <c r="EC604" s="319">
        <v>550837</v>
      </c>
      <c r="ED604" s="319">
        <v>260000</v>
      </c>
      <c r="EE604" s="319">
        <v>1</v>
      </c>
      <c r="EF604" s="319">
        <v>0</v>
      </c>
      <c r="EG604" s="319">
        <v>518000</v>
      </c>
      <c r="EH604" s="319">
        <v>80100</v>
      </c>
      <c r="EI604" s="319">
        <v>1570474.1</v>
      </c>
      <c r="EJ604" s="319">
        <v>1002423.8</v>
      </c>
      <c r="EK604" s="319">
        <v>1</v>
      </c>
      <c r="EL604" s="319">
        <v>218670</v>
      </c>
      <c r="EM604" s="319">
        <v>1</v>
      </c>
      <c r="EN604" s="319">
        <v>895130.8</v>
      </c>
      <c r="EO604" s="319">
        <v>383779.35</v>
      </c>
      <c r="EP604" s="319">
        <v>0</v>
      </c>
      <c r="EQ604" s="319">
        <v>758100</v>
      </c>
      <c r="ER604" s="319">
        <v>918872.25</v>
      </c>
      <c r="ES604" s="319">
        <v>285245</v>
      </c>
      <c r="ET604" s="319">
        <v>827000</v>
      </c>
      <c r="EU604" s="319">
        <v>1</v>
      </c>
      <c r="EV604" s="319">
        <v>526000</v>
      </c>
      <c r="EW604" s="319">
        <v>4186</v>
      </c>
      <c r="EX604" s="319">
        <v>1</v>
      </c>
      <c r="EY604" s="319">
        <v>1</v>
      </c>
      <c r="EZ604" s="319">
        <v>12864178.4</v>
      </c>
      <c r="FA604" s="319">
        <v>1</v>
      </c>
      <c r="FB604" s="319">
        <v>1</v>
      </c>
      <c r="FC604" s="319">
        <v>2235000</v>
      </c>
      <c r="FD604" s="319">
        <v>1884999.2</v>
      </c>
      <c r="FE604" s="319">
        <v>1</v>
      </c>
      <c r="FF604" s="319">
        <v>987000</v>
      </c>
      <c r="FG604" s="319">
        <v>235553</v>
      </c>
      <c r="FH604" s="319">
        <v>625428.65</v>
      </c>
      <c r="FI604" s="319">
        <v>1195110</v>
      </c>
      <c r="FJ604" s="319">
        <v>1</v>
      </c>
      <c r="FK604" s="319">
        <v>449445</v>
      </c>
      <c r="FL604" s="319">
        <v>9300</v>
      </c>
      <c r="FM604" s="319">
        <v>180102</v>
      </c>
      <c r="FN604" s="319">
        <v>0</v>
      </c>
      <c r="FO604" s="319">
        <v>82000</v>
      </c>
      <c r="FP604" s="319">
        <v>5500</v>
      </c>
      <c r="FQ604" s="319">
        <v>0</v>
      </c>
      <c r="FR604" s="319">
        <v>0</v>
      </c>
      <c r="FS604" s="319">
        <v>93426</v>
      </c>
      <c r="FT604" s="319">
        <v>860220</v>
      </c>
      <c r="FU604" s="319">
        <v>1</v>
      </c>
      <c r="FV604" s="319">
        <v>182013</v>
      </c>
      <c r="FW604" s="319">
        <v>1</v>
      </c>
      <c r="FX604" s="319">
        <v>0</v>
      </c>
      <c r="FY604" s="319">
        <v>1</v>
      </c>
      <c r="FZ604" s="319">
        <v>0</v>
      </c>
      <c r="GA604" s="319">
        <v>0</v>
      </c>
      <c r="GB604" s="319">
        <v>709649.95</v>
      </c>
      <c r="GC604" s="319">
        <v>0</v>
      </c>
      <c r="GD604" s="319">
        <v>800000</v>
      </c>
      <c r="GE604" s="319">
        <v>1</v>
      </c>
      <c r="GF604" s="319">
        <v>0</v>
      </c>
      <c r="GG604" s="319">
        <v>1450736</v>
      </c>
      <c r="GH604" s="319">
        <v>1</v>
      </c>
      <c r="GI604" s="319">
        <v>1</v>
      </c>
      <c r="GJ604" s="319">
        <v>258100</v>
      </c>
      <c r="GK604" s="319">
        <v>807850.71</v>
      </c>
      <c r="GL604" s="319">
        <v>1</v>
      </c>
      <c r="GM604" s="319">
        <v>0</v>
      </c>
      <c r="GN604" s="319">
        <v>110000</v>
      </c>
      <c r="GO604" s="319">
        <v>1</v>
      </c>
      <c r="GP604" s="319">
        <v>225085</v>
      </c>
      <c r="GQ604" s="319">
        <v>116200</v>
      </c>
      <c r="GR604" s="319">
        <v>300000</v>
      </c>
      <c r="GS604" s="319">
        <v>0</v>
      </c>
      <c r="GT604" s="319">
        <v>132725.25</v>
      </c>
      <c r="GU604" s="319">
        <v>1712500.25</v>
      </c>
      <c r="GV604" s="319">
        <v>20500</v>
      </c>
      <c r="GW604" s="319">
        <v>288080</v>
      </c>
      <c r="GX604" s="319">
        <v>5423000</v>
      </c>
      <c r="GY604" s="319">
        <v>105749</v>
      </c>
      <c r="GZ604" s="319">
        <v>1634848.85</v>
      </c>
      <c r="HA604" s="319">
        <v>0</v>
      </c>
      <c r="HB604" s="319">
        <v>0</v>
      </c>
      <c r="HC604" s="319">
        <v>55624.800000000003</v>
      </c>
      <c r="HD604" s="319">
        <v>0</v>
      </c>
      <c r="HE604" s="319">
        <v>540432</v>
      </c>
      <c r="HF604" s="319">
        <v>3101</v>
      </c>
      <c r="HG604" s="319">
        <v>0</v>
      </c>
      <c r="HH604" s="319">
        <v>119670</v>
      </c>
      <c r="HI604" s="319">
        <v>0</v>
      </c>
      <c r="HJ604" s="319">
        <v>42600</v>
      </c>
      <c r="HK604" s="319">
        <v>0</v>
      </c>
      <c r="HL604" s="319">
        <v>0</v>
      </c>
      <c r="HM604" s="319">
        <v>1</v>
      </c>
      <c r="HN604" s="319">
        <v>0</v>
      </c>
      <c r="HO604" s="319">
        <v>162740</v>
      </c>
      <c r="HP604" s="319">
        <v>0</v>
      </c>
      <c r="HQ604" s="319">
        <v>200000</v>
      </c>
      <c r="HR604" s="319">
        <v>0</v>
      </c>
      <c r="HS604" s="319">
        <v>37000</v>
      </c>
      <c r="HT604" s="319">
        <v>0</v>
      </c>
      <c r="HU604" s="319">
        <v>240000</v>
      </c>
      <c r="HV604" s="319">
        <v>0</v>
      </c>
      <c r="HW604" s="319">
        <v>369260.55</v>
      </c>
      <c r="HX604" s="319">
        <v>987195.1</v>
      </c>
      <c r="HY604" s="319">
        <v>0</v>
      </c>
      <c r="HZ604" s="319">
        <v>218100</v>
      </c>
      <c r="IA604" s="319">
        <v>1</v>
      </c>
      <c r="IB604" s="319">
        <v>0</v>
      </c>
      <c r="IC604" s="319">
        <v>0</v>
      </c>
      <c r="ID604" s="319">
        <v>0</v>
      </c>
      <c r="IE604" s="319">
        <v>1</v>
      </c>
      <c r="IF604" s="319">
        <v>1</v>
      </c>
      <c r="IG604" s="319">
        <v>6001</v>
      </c>
      <c r="IH604" s="319">
        <v>3900</v>
      </c>
      <c r="II604" s="319">
        <v>1</v>
      </c>
      <c r="IJ604" s="319">
        <v>63800</v>
      </c>
      <c r="IK604" s="319">
        <v>0</v>
      </c>
      <c r="IL604" s="319">
        <v>66899.399999999994</v>
      </c>
      <c r="IM604" s="319">
        <v>88000</v>
      </c>
      <c r="IN604" s="319">
        <v>1</v>
      </c>
      <c r="IO604" s="319">
        <v>800000</v>
      </c>
      <c r="IP604" s="319">
        <v>566250</v>
      </c>
      <c r="IQ604" s="319">
        <v>455000</v>
      </c>
      <c r="IR604" s="319">
        <v>0</v>
      </c>
      <c r="IS604" s="319">
        <v>0</v>
      </c>
      <c r="IT604" s="319">
        <v>1</v>
      </c>
      <c r="IU604" s="319">
        <v>379745</v>
      </c>
      <c r="IV604" s="319">
        <v>291100</v>
      </c>
      <c r="IW604" s="319">
        <v>2</v>
      </c>
      <c r="IX604" s="319">
        <v>15001</v>
      </c>
      <c r="IY604" s="319">
        <v>245220</v>
      </c>
      <c r="IZ604" s="319">
        <v>0</v>
      </c>
      <c r="JA604" s="319">
        <v>0</v>
      </c>
      <c r="JB604" s="319">
        <v>204500</v>
      </c>
      <c r="JC604" s="319">
        <v>100000</v>
      </c>
      <c r="JD604" s="319">
        <v>4600</v>
      </c>
      <c r="JE604" s="319">
        <v>15000</v>
      </c>
      <c r="JF604" s="319">
        <v>0</v>
      </c>
      <c r="JG604" s="319">
        <v>1</v>
      </c>
      <c r="JH604" s="319">
        <v>1</v>
      </c>
      <c r="JI604" s="319">
        <v>0</v>
      </c>
      <c r="JJ604" s="319">
        <v>0</v>
      </c>
      <c r="JK604" s="319">
        <v>1</v>
      </c>
      <c r="JL604" s="319">
        <v>3000</v>
      </c>
      <c r="JM604" s="319">
        <v>8021</v>
      </c>
      <c r="JN604" s="319">
        <v>21897</v>
      </c>
      <c r="JO604" s="319">
        <v>1000</v>
      </c>
      <c r="JP604" s="319">
        <v>1</v>
      </c>
      <c r="JQ604" s="319">
        <v>100000</v>
      </c>
      <c r="JR604" s="319">
        <v>15000</v>
      </c>
      <c r="JS604" s="319">
        <v>1530024.8</v>
      </c>
      <c r="JT604" s="319">
        <v>0</v>
      </c>
      <c r="JU604" s="319">
        <v>0</v>
      </c>
      <c r="JV604" s="319">
        <v>0</v>
      </c>
      <c r="JW604" s="319">
        <v>215513.86</v>
      </c>
      <c r="JX604" s="319">
        <v>1</v>
      </c>
      <c r="JY604" s="319">
        <v>55250</v>
      </c>
      <c r="JZ604" s="319">
        <v>14300</v>
      </c>
      <c r="KA604" s="319">
        <v>1</v>
      </c>
      <c r="KB604" s="319">
        <v>0</v>
      </c>
      <c r="KC604" s="319">
        <v>1</v>
      </c>
      <c r="KD604" s="319">
        <v>316298</v>
      </c>
      <c r="KE604" s="319">
        <v>1204112.6299999999</v>
      </c>
      <c r="KF604" s="319">
        <v>0</v>
      </c>
      <c r="KG604" s="319">
        <v>1</v>
      </c>
      <c r="KH604" s="319">
        <v>174800</v>
      </c>
      <c r="KI604" s="319">
        <v>1</v>
      </c>
      <c r="KJ604" s="319">
        <v>1</v>
      </c>
      <c r="KK604" s="319">
        <v>100000</v>
      </c>
      <c r="KL604" s="319">
        <v>0</v>
      </c>
      <c r="KM604" s="319">
        <v>0</v>
      </c>
      <c r="KN604" s="319">
        <v>6000</v>
      </c>
      <c r="KO604" s="319">
        <v>110402</v>
      </c>
      <c r="KP604" s="319">
        <v>355720</v>
      </c>
      <c r="KQ604" s="319">
        <v>920809.6</v>
      </c>
      <c r="KR604" s="319">
        <v>0</v>
      </c>
      <c r="KS604" s="318">
        <v>2001</v>
      </c>
      <c r="KU604" s="312">
        <v>14</v>
      </c>
      <c r="KV604" s="312">
        <v>145</v>
      </c>
      <c r="KY604" s="312">
        <v>9145</v>
      </c>
    </row>
    <row r="605" spans="1:311" x14ac:dyDescent="0.25">
      <c r="A605" s="317">
        <v>2023</v>
      </c>
      <c r="B605" s="316" t="s">
        <v>807</v>
      </c>
      <c r="C605" s="316" t="s">
        <v>820</v>
      </c>
      <c r="D605" s="316" t="s">
        <v>823</v>
      </c>
      <c r="E605" s="316" t="s">
        <v>780</v>
      </c>
      <c r="F605" s="315">
        <v>37800</v>
      </c>
      <c r="G605" s="315">
        <v>0</v>
      </c>
      <c r="H605" s="315">
        <v>1</v>
      </c>
      <c r="I605" s="315">
        <v>1</v>
      </c>
      <c r="J605" s="315">
        <v>0</v>
      </c>
      <c r="K605" s="315">
        <v>0</v>
      </c>
      <c r="L605" s="315">
        <v>1084782.17</v>
      </c>
      <c r="M605" s="315">
        <v>3</v>
      </c>
      <c r="N605" s="315">
        <v>318681.90000000002</v>
      </c>
      <c r="O605" s="315">
        <v>255878.77</v>
      </c>
      <c r="P605" s="315">
        <v>0</v>
      </c>
      <c r="Q605" s="315">
        <v>0</v>
      </c>
      <c r="R605" s="315">
        <v>0</v>
      </c>
      <c r="S605" s="315">
        <v>0</v>
      </c>
      <c r="T605" s="315">
        <v>7000</v>
      </c>
      <c r="U605" s="315">
        <v>44894.64</v>
      </c>
      <c r="V605" s="315">
        <v>207003</v>
      </c>
      <c r="W605" s="315">
        <v>0</v>
      </c>
      <c r="X605" s="315">
        <v>0</v>
      </c>
      <c r="Y605" s="315">
        <v>0</v>
      </c>
      <c r="Z605" s="315">
        <v>119249.4</v>
      </c>
      <c r="AA605" s="315">
        <v>656541.75</v>
      </c>
      <c r="AB605" s="315">
        <v>27500</v>
      </c>
      <c r="AC605" s="315">
        <v>0</v>
      </c>
      <c r="AD605" s="315">
        <v>292393.14</v>
      </c>
      <c r="AE605" s="315">
        <v>0</v>
      </c>
      <c r="AF605" s="315">
        <v>112562</v>
      </c>
      <c r="AG605" s="315">
        <v>0</v>
      </c>
      <c r="AH605" s="315">
        <v>0</v>
      </c>
      <c r="AI605" s="315">
        <v>62287.8</v>
      </c>
      <c r="AJ605" s="315">
        <v>71126.95</v>
      </c>
      <c r="AK605" s="315">
        <v>0</v>
      </c>
      <c r="AL605" s="315">
        <v>397809.91</v>
      </c>
      <c r="AM605" s="315">
        <v>17500</v>
      </c>
      <c r="AN605" s="315">
        <v>0</v>
      </c>
      <c r="AO605" s="315">
        <v>0</v>
      </c>
      <c r="AP605" s="315">
        <v>0</v>
      </c>
      <c r="AQ605" s="315">
        <v>0</v>
      </c>
      <c r="AR605" s="315">
        <v>0</v>
      </c>
      <c r="AS605" s="315">
        <v>197659.5</v>
      </c>
      <c r="AT605" s="315">
        <v>0</v>
      </c>
      <c r="AU605" s="315">
        <v>1</v>
      </c>
      <c r="AV605" s="315">
        <v>0</v>
      </c>
      <c r="AW605" s="315">
        <v>1</v>
      </c>
      <c r="AX605" s="315">
        <v>0</v>
      </c>
      <c r="AY605" s="315">
        <v>0</v>
      </c>
      <c r="AZ605" s="315">
        <v>86412.76</v>
      </c>
      <c r="BA605" s="315">
        <v>0</v>
      </c>
      <c r="BB605" s="315">
        <v>0</v>
      </c>
      <c r="BC605" s="315">
        <v>0</v>
      </c>
      <c r="BD605" s="315">
        <v>1514709.7</v>
      </c>
      <c r="BE605" s="315">
        <v>0</v>
      </c>
      <c r="BF605" s="315">
        <v>0</v>
      </c>
      <c r="BG605" s="315">
        <v>1</v>
      </c>
      <c r="BH605" s="315">
        <v>1</v>
      </c>
      <c r="BI605" s="315">
        <v>2</v>
      </c>
      <c r="BJ605" s="315">
        <v>1</v>
      </c>
      <c r="BK605" s="315">
        <v>238094.85</v>
      </c>
      <c r="BL605" s="315">
        <v>0</v>
      </c>
      <c r="BM605" s="315">
        <v>0</v>
      </c>
      <c r="BN605" s="315">
        <v>348812.6</v>
      </c>
      <c r="BO605" s="315">
        <v>0</v>
      </c>
      <c r="BP605" s="315">
        <v>2</v>
      </c>
      <c r="BQ605" s="315">
        <v>0</v>
      </c>
      <c r="BR605" s="315">
        <v>95478.5</v>
      </c>
      <c r="BS605" s="315">
        <v>239802</v>
      </c>
      <c r="BT605" s="315">
        <v>0</v>
      </c>
      <c r="BU605" s="315">
        <v>0</v>
      </c>
      <c r="BV605" s="315">
        <v>0</v>
      </c>
      <c r="BW605" s="315">
        <v>63460</v>
      </c>
      <c r="BX605" s="315">
        <v>34301</v>
      </c>
      <c r="BY605" s="315">
        <v>234113.15</v>
      </c>
      <c r="BZ605" s="315">
        <v>0</v>
      </c>
      <c r="CA605" s="315">
        <v>0</v>
      </c>
      <c r="CB605" s="315">
        <v>0</v>
      </c>
      <c r="CC605" s="315">
        <v>33701</v>
      </c>
      <c r="CD605" s="315">
        <v>0</v>
      </c>
      <c r="CE605" s="315">
        <v>200001</v>
      </c>
      <c r="CF605" s="315">
        <v>0</v>
      </c>
      <c r="CG605" s="315">
        <v>1</v>
      </c>
      <c r="CH605" s="315">
        <v>0</v>
      </c>
      <c r="CI605" s="315">
        <v>105993.95</v>
      </c>
      <c r="CJ605" s="315">
        <v>0</v>
      </c>
      <c r="CK605" s="315">
        <v>0</v>
      </c>
      <c r="CL605" s="315">
        <v>85200</v>
      </c>
      <c r="CM605" s="315">
        <v>0</v>
      </c>
      <c r="CN605" s="315">
        <v>57425.9</v>
      </c>
      <c r="CO605" s="315">
        <v>40750.5</v>
      </c>
      <c r="CP605" s="315">
        <v>1</v>
      </c>
      <c r="CQ605" s="315">
        <v>0</v>
      </c>
      <c r="CR605" s="315">
        <v>0</v>
      </c>
      <c r="CS605" s="315">
        <v>0</v>
      </c>
      <c r="CT605" s="315">
        <v>0</v>
      </c>
      <c r="CU605" s="315">
        <v>1</v>
      </c>
      <c r="CV605" s="315">
        <v>1</v>
      </c>
      <c r="CW605" s="315">
        <v>11001</v>
      </c>
      <c r="CX605" s="315">
        <v>0</v>
      </c>
      <c r="CY605" s="315">
        <v>1</v>
      </c>
      <c r="CZ605" s="315">
        <v>593375.30000000005</v>
      </c>
      <c r="DA605" s="315">
        <v>134809.04999999999</v>
      </c>
      <c r="DB605" s="315">
        <v>169173.05</v>
      </c>
      <c r="DC605" s="315">
        <v>36000</v>
      </c>
      <c r="DD605" s="315">
        <v>1175505.1000000001</v>
      </c>
      <c r="DE605" s="315">
        <v>0</v>
      </c>
      <c r="DF605" s="315">
        <v>35451.85</v>
      </c>
      <c r="DG605" s="315">
        <v>3</v>
      </c>
      <c r="DH605" s="315">
        <v>0</v>
      </c>
      <c r="DI605" s="315">
        <v>0</v>
      </c>
      <c r="DJ605" s="315">
        <v>1</v>
      </c>
      <c r="DK605" s="315">
        <v>0</v>
      </c>
      <c r="DL605" s="315">
        <v>0</v>
      </c>
      <c r="DM605" s="315">
        <v>1</v>
      </c>
      <c r="DN605" s="315">
        <v>1</v>
      </c>
      <c r="DO605" s="315">
        <v>0</v>
      </c>
      <c r="DP605" s="315">
        <v>36001</v>
      </c>
      <c r="DQ605" s="315">
        <v>0</v>
      </c>
      <c r="DR605" s="315">
        <v>1</v>
      </c>
      <c r="DS605" s="315">
        <v>2233453.25</v>
      </c>
      <c r="DT605" s="315">
        <v>124990.33</v>
      </c>
      <c r="DU605" s="315">
        <v>1</v>
      </c>
      <c r="DV605" s="315">
        <v>33164.35</v>
      </c>
      <c r="DW605" s="315">
        <v>1</v>
      </c>
      <c r="DX605" s="315">
        <v>431310</v>
      </c>
      <c r="DY605" s="315">
        <v>0</v>
      </c>
      <c r="DZ605" s="315">
        <v>0</v>
      </c>
      <c r="EA605" s="315">
        <v>1843916.13</v>
      </c>
      <c r="EB605" s="315">
        <v>0</v>
      </c>
      <c r="EC605" s="315">
        <v>94185</v>
      </c>
      <c r="ED605" s="315">
        <v>0</v>
      </c>
      <c r="EE605" s="315">
        <v>116477.95</v>
      </c>
      <c r="EF605" s="315">
        <v>0</v>
      </c>
      <c r="EG605" s="315">
        <v>159000</v>
      </c>
      <c r="EH605" s="315">
        <v>0</v>
      </c>
      <c r="EI605" s="315">
        <v>514514.59</v>
      </c>
      <c r="EJ605" s="315">
        <v>0</v>
      </c>
      <c r="EK605" s="315">
        <v>1</v>
      </c>
      <c r="EL605" s="315">
        <v>0</v>
      </c>
      <c r="EM605" s="315">
        <v>290201</v>
      </c>
      <c r="EN605" s="315">
        <v>2</v>
      </c>
      <c r="EO605" s="315">
        <v>175847.47</v>
      </c>
      <c r="EP605" s="315">
        <v>0</v>
      </c>
      <c r="EQ605" s="315">
        <v>109385</v>
      </c>
      <c r="ER605" s="315">
        <v>160002</v>
      </c>
      <c r="ES605" s="315">
        <v>0</v>
      </c>
      <c r="ET605" s="315">
        <v>0</v>
      </c>
      <c r="EU605" s="315">
        <v>0</v>
      </c>
      <c r="EV605" s="315">
        <v>0</v>
      </c>
      <c r="EW605" s="315">
        <v>0</v>
      </c>
      <c r="EX605" s="315">
        <v>55501</v>
      </c>
      <c r="EY605" s="315">
        <v>300865.05</v>
      </c>
      <c r="EZ605" s="315">
        <v>45922783.920000002</v>
      </c>
      <c r="FA605" s="315">
        <v>2</v>
      </c>
      <c r="FB605" s="315">
        <v>2</v>
      </c>
      <c r="FC605" s="315">
        <v>433448.6</v>
      </c>
      <c r="FD605" s="315">
        <v>0</v>
      </c>
      <c r="FE605" s="315">
        <v>27993.35</v>
      </c>
      <c r="FF605" s="315">
        <v>54900</v>
      </c>
      <c r="FG605" s="315">
        <v>0</v>
      </c>
      <c r="FH605" s="315">
        <v>365549.18</v>
      </c>
      <c r="FI605" s="315">
        <v>2</v>
      </c>
      <c r="FJ605" s="315">
        <v>0</v>
      </c>
      <c r="FK605" s="315">
        <v>0</v>
      </c>
      <c r="FL605" s="315">
        <v>0</v>
      </c>
      <c r="FM605" s="315">
        <v>26750</v>
      </c>
      <c r="FN605" s="315">
        <v>0</v>
      </c>
      <c r="FO605" s="315">
        <v>0</v>
      </c>
      <c r="FP605" s="315">
        <v>0</v>
      </c>
      <c r="FQ605" s="315">
        <v>2</v>
      </c>
      <c r="FR605" s="315">
        <v>107156.05</v>
      </c>
      <c r="FS605" s="315">
        <v>0</v>
      </c>
      <c r="FT605" s="315">
        <v>0</v>
      </c>
      <c r="FU605" s="315">
        <v>1</v>
      </c>
      <c r="FV605" s="315">
        <v>157404.25</v>
      </c>
      <c r="FW605" s="315">
        <v>1</v>
      </c>
      <c r="FX605" s="315">
        <v>0</v>
      </c>
      <c r="FY605" s="315">
        <v>68235.399999999994</v>
      </c>
      <c r="FZ605" s="315">
        <v>17964</v>
      </c>
      <c r="GA605" s="315">
        <v>0</v>
      </c>
      <c r="GB605" s="315">
        <v>1</v>
      </c>
      <c r="GC605" s="315">
        <v>0</v>
      </c>
      <c r="GD605" s="315">
        <v>32622.5</v>
      </c>
      <c r="GE605" s="315">
        <v>165262.56</v>
      </c>
      <c r="GF605" s="315">
        <v>5</v>
      </c>
      <c r="GG605" s="315">
        <v>147186.25</v>
      </c>
      <c r="GH605" s="315">
        <v>104728.4</v>
      </c>
      <c r="GI605" s="315">
        <v>62698.45</v>
      </c>
      <c r="GJ605" s="315">
        <v>0</v>
      </c>
      <c r="GK605" s="315">
        <v>1639292.63</v>
      </c>
      <c r="GL605" s="315">
        <v>0</v>
      </c>
      <c r="GM605" s="315">
        <v>0</v>
      </c>
      <c r="GN605" s="315">
        <v>109514.3</v>
      </c>
      <c r="GO605" s="315">
        <v>220321.97</v>
      </c>
      <c r="GP605" s="315">
        <v>0</v>
      </c>
      <c r="GQ605" s="315">
        <v>0</v>
      </c>
      <c r="GR605" s="315">
        <v>1</v>
      </c>
      <c r="GS605" s="315">
        <v>18460.259999999998</v>
      </c>
      <c r="GT605" s="315">
        <v>0</v>
      </c>
      <c r="GU605" s="315">
        <v>714871.05</v>
      </c>
      <c r="GV605" s="315">
        <v>0</v>
      </c>
      <c r="GW605" s="315">
        <v>0</v>
      </c>
      <c r="GX605" s="315">
        <v>644400</v>
      </c>
      <c r="GY605" s="315">
        <v>31175.35</v>
      </c>
      <c r="GZ605" s="315">
        <v>0</v>
      </c>
      <c r="HA605" s="315">
        <v>305357.55</v>
      </c>
      <c r="HB605" s="315">
        <v>2676</v>
      </c>
      <c r="HC605" s="315">
        <v>0</v>
      </c>
      <c r="HD605" s="315">
        <v>0</v>
      </c>
      <c r="HE605" s="315">
        <v>1</v>
      </c>
      <c r="HF605" s="315">
        <v>0</v>
      </c>
      <c r="HG605" s="315">
        <v>0</v>
      </c>
      <c r="HH605" s="315">
        <v>1425078.63</v>
      </c>
      <c r="HI605" s="315">
        <v>20701</v>
      </c>
      <c r="HJ605" s="315">
        <v>75600</v>
      </c>
      <c r="HK605" s="315">
        <v>1</v>
      </c>
      <c r="HL605" s="315">
        <v>164595.6</v>
      </c>
      <c r="HM605" s="315">
        <v>9013.5499999999993</v>
      </c>
      <c r="HN605" s="315">
        <v>0</v>
      </c>
      <c r="HO605" s="315">
        <v>15968.35</v>
      </c>
      <c r="HP605" s="315">
        <v>643033.01</v>
      </c>
      <c r="HQ605" s="315">
        <v>0</v>
      </c>
      <c r="HR605" s="315">
        <v>0</v>
      </c>
      <c r="HS605" s="315">
        <v>0</v>
      </c>
      <c r="HT605" s="315">
        <v>781484.19</v>
      </c>
      <c r="HU605" s="315">
        <v>1</v>
      </c>
      <c r="HV605" s="315">
        <v>100000</v>
      </c>
      <c r="HW605" s="315">
        <v>5261466.58</v>
      </c>
      <c r="HX605" s="315">
        <v>0</v>
      </c>
      <c r="HY605" s="315">
        <v>2500300</v>
      </c>
      <c r="HZ605" s="315">
        <v>1</v>
      </c>
      <c r="IA605" s="315">
        <v>1</v>
      </c>
      <c r="IB605" s="315">
        <v>292954.59999999998</v>
      </c>
      <c r="IC605" s="315">
        <v>113057.55</v>
      </c>
      <c r="ID605" s="315">
        <v>0</v>
      </c>
      <c r="IE605" s="315">
        <v>109591.15</v>
      </c>
      <c r="IF605" s="315">
        <v>0</v>
      </c>
      <c r="IG605" s="315">
        <v>0</v>
      </c>
      <c r="IH605" s="315">
        <v>0</v>
      </c>
      <c r="II605" s="315">
        <v>0</v>
      </c>
      <c r="IJ605" s="315">
        <v>31551.8</v>
      </c>
      <c r="IK605" s="315">
        <v>1</v>
      </c>
      <c r="IL605" s="315">
        <v>2</v>
      </c>
      <c r="IM605" s="315">
        <v>1</v>
      </c>
      <c r="IN605" s="315">
        <v>271665.84999999998</v>
      </c>
      <c r="IO605" s="315">
        <v>1</v>
      </c>
      <c r="IP605" s="315">
        <v>90000</v>
      </c>
      <c r="IQ605" s="315">
        <v>11320</v>
      </c>
      <c r="IR605" s="315">
        <v>0</v>
      </c>
      <c r="IS605" s="315">
        <v>137585.4</v>
      </c>
      <c r="IT605" s="315">
        <v>296804.05</v>
      </c>
      <c r="IU605" s="315">
        <v>12212.5</v>
      </c>
      <c r="IV605" s="315">
        <v>16000</v>
      </c>
      <c r="IW605" s="315">
        <v>1</v>
      </c>
      <c r="IX605" s="315">
        <v>0</v>
      </c>
      <c r="IY605" s="315">
        <v>98049.8</v>
      </c>
      <c r="IZ605" s="315">
        <v>0</v>
      </c>
      <c r="JA605" s="315">
        <v>8000</v>
      </c>
      <c r="JB605" s="315">
        <v>0</v>
      </c>
      <c r="JC605" s="315">
        <v>180000</v>
      </c>
      <c r="JD605" s="315">
        <v>0</v>
      </c>
      <c r="JE605" s="315">
        <v>0</v>
      </c>
      <c r="JF605" s="315">
        <v>1</v>
      </c>
      <c r="JG605" s="315">
        <v>0</v>
      </c>
      <c r="JH605" s="315">
        <v>2</v>
      </c>
      <c r="JI605" s="315">
        <v>31320</v>
      </c>
      <c r="JJ605" s="315">
        <v>0</v>
      </c>
      <c r="JK605" s="315">
        <v>0</v>
      </c>
      <c r="JL605" s="315">
        <v>0</v>
      </c>
      <c r="JM605" s="315">
        <v>21156</v>
      </c>
      <c r="JN605" s="315">
        <v>0</v>
      </c>
      <c r="JO605" s="315">
        <v>0</v>
      </c>
      <c r="JP605" s="315">
        <v>1</v>
      </c>
      <c r="JQ605" s="315">
        <v>61863.6</v>
      </c>
      <c r="JR605" s="315">
        <v>0</v>
      </c>
      <c r="JS605" s="315">
        <v>1</v>
      </c>
      <c r="JT605" s="315">
        <v>0</v>
      </c>
      <c r="JU605" s="315">
        <v>13142.15</v>
      </c>
      <c r="JV605" s="315">
        <v>1996907.84</v>
      </c>
      <c r="JW605" s="315">
        <v>0</v>
      </c>
      <c r="JX605" s="315">
        <v>0</v>
      </c>
      <c r="JY605" s="315">
        <v>0</v>
      </c>
      <c r="JZ605" s="315">
        <v>0</v>
      </c>
      <c r="KA605" s="315">
        <v>5801</v>
      </c>
      <c r="KB605" s="315">
        <v>0</v>
      </c>
      <c r="KC605" s="315">
        <v>0</v>
      </c>
      <c r="KD605" s="315">
        <v>37254</v>
      </c>
      <c r="KE605" s="315">
        <v>224513.63</v>
      </c>
      <c r="KF605" s="315">
        <v>0</v>
      </c>
      <c r="KG605" s="315">
        <v>0</v>
      </c>
      <c r="KH605" s="315">
        <v>0</v>
      </c>
      <c r="KI605" s="315">
        <v>1</v>
      </c>
      <c r="KJ605" s="315">
        <v>0</v>
      </c>
      <c r="KK605" s="315">
        <v>0</v>
      </c>
      <c r="KL605" s="315">
        <v>1</v>
      </c>
      <c r="KM605" s="315">
        <v>0</v>
      </c>
      <c r="KN605" s="315">
        <v>0</v>
      </c>
      <c r="KO605" s="315">
        <v>271604.15000000002</v>
      </c>
      <c r="KP605" s="315">
        <v>0</v>
      </c>
      <c r="KQ605" s="315">
        <v>4286894.4000000004</v>
      </c>
      <c r="KR605" s="315">
        <v>1</v>
      </c>
      <c r="KS605" s="314">
        <v>50848.55</v>
      </c>
      <c r="KU605" s="312">
        <v>14</v>
      </c>
      <c r="KV605" s="312">
        <v>146</v>
      </c>
      <c r="KY605" s="312">
        <v>9146</v>
      </c>
    </row>
    <row r="606" spans="1:311" x14ac:dyDescent="0.25">
      <c r="A606" s="321">
        <v>2023</v>
      </c>
      <c r="B606" s="320" t="s">
        <v>807</v>
      </c>
      <c r="C606" s="320" t="s">
        <v>820</v>
      </c>
      <c r="D606" s="320" t="s">
        <v>822</v>
      </c>
      <c r="E606" s="320" t="s">
        <v>780</v>
      </c>
      <c r="F606" s="319">
        <v>0</v>
      </c>
      <c r="G606" s="319">
        <v>0</v>
      </c>
      <c r="H606" s="319">
        <v>0</v>
      </c>
      <c r="I606" s="319">
        <v>0</v>
      </c>
      <c r="J606" s="319">
        <v>0</v>
      </c>
      <c r="K606" s="319">
        <v>0</v>
      </c>
      <c r="L606" s="319">
        <v>0</v>
      </c>
      <c r="M606" s="319">
        <v>0</v>
      </c>
      <c r="N606" s="319">
        <v>0</v>
      </c>
      <c r="O606" s="319">
        <v>0</v>
      </c>
      <c r="P606" s="319">
        <v>0</v>
      </c>
      <c r="Q606" s="319">
        <v>0</v>
      </c>
      <c r="R606" s="319">
        <v>0</v>
      </c>
      <c r="S606" s="319">
        <v>0</v>
      </c>
      <c r="T606" s="319">
        <v>0</v>
      </c>
      <c r="U606" s="319">
        <v>0</v>
      </c>
      <c r="V606" s="319">
        <v>0</v>
      </c>
      <c r="W606" s="319">
        <v>0</v>
      </c>
      <c r="X606" s="319">
        <v>0</v>
      </c>
      <c r="Y606" s="319">
        <v>0</v>
      </c>
      <c r="Z606" s="319">
        <v>0</v>
      </c>
      <c r="AA606" s="319">
        <v>0</v>
      </c>
      <c r="AB606" s="319">
        <v>0</v>
      </c>
      <c r="AC606" s="319">
        <v>0</v>
      </c>
      <c r="AD606" s="319">
        <v>0</v>
      </c>
      <c r="AE606" s="319">
        <v>0</v>
      </c>
      <c r="AF606" s="319">
        <v>0</v>
      </c>
      <c r="AG606" s="319">
        <v>0</v>
      </c>
      <c r="AH606" s="319">
        <v>3044</v>
      </c>
      <c r="AI606" s="319">
        <v>0</v>
      </c>
      <c r="AJ606" s="319">
        <v>0</v>
      </c>
      <c r="AK606" s="319">
        <v>0</v>
      </c>
      <c r="AL606" s="319">
        <v>0</v>
      </c>
      <c r="AM606" s="319">
        <v>0</v>
      </c>
      <c r="AN606" s="319">
        <v>0</v>
      </c>
      <c r="AO606" s="319">
        <v>0</v>
      </c>
      <c r="AP606" s="319">
        <v>0</v>
      </c>
      <c r="AQ606" s="319">
        <v>0</v>
      </c>
      <c r="AR606" s="319">
        <v>0</v>
      </c>
      <c r="AS606" s="319">
        <v>0</v>
      </c>
      <c r="AT606" s="319">
        <v>0</v>
      </c>
      <c r="AU606" s="319">
        <v>0</v>
      </c>
      <c r="AV606" s="319">
        <v>0</v>
      </c>
      <c r="AW606" s="319">
        <v>0</v>
      </c>
      <c r="AX606" s="319">
        <v>0</v>
      </c>
      <c r="AY606" s="319">
        <v>794.81</v>
      </c>
      <c r="AZ606" s="319">
        <v>0</v>
      </c>
      <c r="BA606" s="319">
        <v>0</v>
      </c>
      <c r="BB606" s="319">
        <v>0</v>
      </c>
      <c r="BC606" s="319">
        <v>0</v>
      </c>
      <c r="BD606" s="319">
        <v>0</v>
      </c>
      <c r="BE606" s="319">
        <v>0</v>
      </c>
      <c r="BF606" s="319">
        <v>0</v>
      </c>
      <c r="BG606" s="319">
        <v>0</v>
      </c>
      <c r="BH606" s="319">
        <v>0</v>
      </c>
      <c r="BI606" s="319">
        <v>0</v>
      </c>
      <c r="BJ606" s="319">
        <v>0</v>
      </c>
      <c r="BK606" s="319">
        <v>0</v>
      </c>
      <c r="BL606" s="319">
        <v>0</v>
      </c>
      <c r="BM606" s="319">
        <v>0</v>
      </c>
      <c r="BN606" s="319">
        <v>0</v>
      </c>
      <c r="BO606" s="319">
        <v>0</v>
      </c>
      <c r="BP606" s="319">
        <v>0</v>
      </c>
      <c r="BQ606" s="319">
        <v>0</v>
      </c>
      <c r="BR606" s="319">
        <v>0</v>
      </c>
      <c r="BS606" s="319">
        <v>0</v>
      </c>
      <c r="BT606" s="319">
        <v>0</v>
      </c>
      <c r="BU606" s="319">
        <v>0</v>
      </c>
      <c r="BV606" s="319">
        <v>0</v>
      </c>
      <c r="BW606" s="319">
        <v>0</v>
      </c>
      <c r="BX606" s="319">
        <v>0</v>
      </c>
      <c r="BY606" s="319">
        <v>0</v>
      </c>
      <c r="BZ606" s="319">
        <v>0</v>
      </c>
      <c r="CA606" s="319">
        <v>0</v>
      </c>
      <c r="CB606" s="319">
        <v>0</v>
      </c>
      <c r="CC606" s="319">
        <v>0</v>
      </c>
      <c r="CD606" s="319">
        <v>0</v>
      </c>
      <c r="CE606" s="319">
        <v>0</v>
      </c>
      <c r="CF606" s="319">
        <v>0</v>
      </c>
      <c r="CG606" s="319">
        <v>0</v>
      </c>
      <c r="CH606" s="319">
        <v>370</v>
      </c>
      <c r="CI606" s="319">
        <v>0</v>
      </c>
      <c r="CJ606" s="319">
        <v>0</v>
      </c>
      <c r="CK606" s="319">
        <v>0</v>
      </c>
      <c r="CL606" s="319">
        <v>0</v>
      </c>
      <c r="CM606" s="319">
        <v>1</v>
      </c>
      <c r="CN606" s="319">
        <v>0</v>
      </c>
      <c r="CO606" s="319">
        <v>0</v>
      </c>
      <c r="CP606" s="319">
        <v>0</v>
      </c>
      <c r="CQ606" s="319">
        <v>0</v>
      </c>
      <c r="CR606" s="319">
        <v>0</v>
      </c>
      <c r="CS606" s="319">
        <v>0</v>
      </c>
      <c r="CT606" s="319">
        <v>0</v>
      </c>
      <c r="CU606" s="319">
        <v>0</v>
      </c>
      <c r="CV606" s="319">
        <v>0</v>
      </c>
      <c r="CW606" s="319">
        <v>0</v>
      </c>
      <c r="CX606" s="319">
        <v>0</v>
      </c>
      <c r="CY606" s="319">
        <v>0</v>
      </c>
      <c r="CZ606" s="319">
        <v>0</v>
      </c>
      <c r="DA606" s="319">
        <v>0</v>
      </c>
      <c r="DB606" s="319">
        <v>0</v>
      </c>
      <c r="DC606" s="319">
        <v>0</v>
      </c>
      <c r="DD606" s="319">
        <v>0</v>
      </c>
      <c r="DE606" s="319">
        <v>319418</v>
      </c>
      <c r="DF606" s="319">
        <v>0</v>
      </c>
      <c r="DG606" s="319">
        <v>0</v>
      </c>
      <c r="DH606" s="319">
        <v>0</v>
      </c>
      <c r="DI606" s="319">
        <v>0</v>
      </c>
      <c r="DJ606" s="319">
        <v>0</v>
      </c>
      <c r="DK606" s="319">
        <v>0</v>
      </c>
      <c r="DL606" s="319">
        <v>0</v>
      </c>
      <c r="DM606" s="319">
        <v>1</v>
      </c>
      <c r="DN606" s="319">
        <v>0</v>
      </c>
      <c r="DO606" s="319">
        <v>0</v>
      </c>
      <c r="DP606" s="319">
        <v>0</v>
      </c>
      <c r="DQ606" s="319">
        <v>0</v>
      </c>
      <c r="DR606" s="319">
        <v>0</v>
      </c>
      <c r="DS606" s="319">
        <v>0</v>
      </c>
      <c r="DT606" s="319">
        <v>0</v>
      </c>
      <c r="DU606" s="319">
        <v>0</v>
      </c>
      <c r="DV606" s="319">
        <v>0</v>
      </c>
      <c r="DW606" s="319">
        <v>0</v>
      </c>
      <c r="DX606" s="319">
        <v>0</v>
      </c>
      <c r="DY606" s="319">
        <v>0</v>
      </c>
      <c r="DZ606" s="319">
        <v>0</v>
      </c>
      <c r="EA606" s="319">
        <v>0</v>
      </c>
      <c r="EB606" s="319">
        <v>0</v>
      </c>
      <c r="EC606" s="319">
        <v>0</v>
      </c>
      <c r="ED606" s="319">
        <v>0</v>
      </c>
      <c r="EE606" s="319">
        <v>0</v>
      </c>
      <c r="EF606" s="319">
        <v>0</v>
      </c>
      <c r="EG606" s="319">
        <v>0</v>
      </c>
      <c r="EH606" s="319">
        <v>0</v>
      </c>
      <c r="EI606" s="319">
        <v>0</v>
      </c>
      <c r="EJ606" s="319">
        <v>0</v>
      </c>
      <c r="EK606" s="319">
        <v>0</v>
      </c>
      <c r="EL606" s="319">
        <v>0</v>
      </c>
      <c r="EM606" s="319">
        <v>0</v>
      </c>
      <c r="EN606" s="319">
        <v>0</v>
      </c>
      <c r="EO606" s="319">
        <v>0</v>
      </c>
      <c r="EP606" s="319">
        <v>0</v>
      </c>
      <c r="EQ606" s="319">
        <v>13910.2</v>
      </c>
      <c r="ER606" s="319">
        <v>1811.95</v>
      </c>
      <c r="ES606" s="319">
        <v>0</v>
      </c>
      <c r="ET606" s="319">
        <v>0</v>
      </c>
      <c r="EU606" s="319">
        <v>0</v>
      </c>
      <c r="EV606" s="319">
        <v>0</v>
      </c>
      <c r="EW606" s="319">
        <v>0</v>
      </c>
      <c r="EX606" s="319">
        <v>0</v>
      </c>
      <c r="EY606" s="319">
        <v>0</v>
      </c>
      <c r="EZ606" s="319">
        <v>20530739.960000001</v>
      </c>
      <c r="FA606" s="319">
        <v>0</v>
      </c>
      <c r="FB606" s="319">
        <v>0</v>
      </c>
      <c r="FC606" s="319">
        <v>64637.81</v>
      </c>
      <c r="FD606" s="319">
        <v>1949.1</v>
      </c>
      <c r="FE606" s="319">
        <v>15944.94</v>
      </c>
      <c r="FF606" s="319">
        <v>0</v>
      </c>
      <c r="FG606" s="319">
        <v>0</v>
      </c>
      <c r="FH606" s="319">
        <v>0</v>
      </c>
      <c r="FI606" s="319">
        <v>0</v>
      </c>
      <c r="FJ606" s="319">
        <v>0</v>
      </c>
      <c r="FK606" s="319">
        <v>0</v>
      </c>
      <c r="FL606" s="319">
        <v>0</v>
      </c>
      <c r="FM606" s="319">
        <v>0</v>
      </c>
      <c r="FN606" s="319">
        <v>0</v>
      </c>
      <c r="FO606" s="319">
        <v>0</v>
      </c>
      <c r="FP606" s="319">
        <v>0</v>
      </c>
      <c r="FQ606" s="319">
        <v>0</v>
      </c>
      <c r="FR606" s="319">
        <v>0</v>
      </c>
      <c r="FS606" s="319">
        <v>0</v>
      </c>
      <c r="FT606" s="319">
        <v>0</v>
      </c>
      <c r="FU606" s="319">
        <v>0</v>
      </c>
      <c r="FV606" s="319">
        <v>0</v>
      </c>
      <c r="FW606" s="319">
        <v>0</v>
      </c>
      <c r="FX606" s="319">
        <v>0</v>
      </c>
      <c r="FY606" s="319">
        <v>0</v>
      </c>
      <c r="FZ606" s="319">
        <v>0</v>
      </c>
      <c r="GA606" s="319">
        <v>5000</v>
      </c>
      <c r="GB606" s="319">
        <v>0</v>
      </c>
      <c r="GC606" s="319">
        <v>0</v>
      </c>
      <c r="GD606" s="319">
        <v>0</v>
      </c>
      <c r="GE606" s="319">
        <v>0</v>
      </c>
      <c r="GF606" s="319">
        <v>0</v>
      </c>
      <c r="GG606" s="319">
        <v>0</v>
      </c>
      <c r="GH606" s="319">
        <v>0</v>
      </c>
      <c r="GI606" s="319">
        <v>0</v>
      </c>
      <c r="GJ606" s="319">
        <v>90443.24</v>
      </c>
      <c r="GK606" s="319">
        <v>0</v>
      </c>
      <c r="GL606" s="319">
        <v>0</v>
      </c>
      <c r="GM606" s="319">
        <v>0</v>
      </c>
      <c r="GN606" s="319">
        <v>0</v>
      </c>
      <c r="GO606" s="319">
        <v>0</v>
      </c>
      <c r="GP606" s="319">
        <v>0</v>
      </c>
      <c r="GQ606" s="319">
        <v>0</v>
      </c>
      <c r="GR606" s="319">
        <v>0</v>
      </c>
      <c r="GS606" s="319">
        <v>2315207.62</v>
      </c>
      <c r="GT606" s="319">
        <v>0</v>
      </c>
      <c r="GU606" s="319">
        <v>0</v>
      </c>
      <c r="GV606" s="319">
        <v>0</v>
      </c>
      <c r="GW606" s="319">
        <v>0</v>
      </c>
      <c r="GX606" s="319">
        <v>6732150</v>
      </c>
      <c r="GY606" s="319">
        <v>0</v>
      </c>
      <c r="GZ606" s="319">
        <v>0</v>
      </c>
      <c r="HA606" s="319">
        <v>0</v>
      </c>
      <c r="HB606" s="319">
        <v>0</v>
      </c>
      <c r="HC606" s="319">
        <v>0</v>
      </c>
      <c r="HD606" s="319">
        <v>0</v>
      </c>
      <c r="HE606" s="319">
        <v>0</v>
      </c>
      <c r="HF606" s="319">
        <v>0</v>
      </c>
      <c r="HG606" s="319">
        <v>0</v>
      </c>
      <c r="HH606" s="319">
        <v>0</v>
      </c>
      <c r="HI606" s="319">
        <v>0</v>
      </c>
      <c r="HJ606" s="319">
        <v>0</v>
      </c>
      <c r="HK606" s="319">
        <v>0</v>
      </c>
      <c r="HL606" s="319">
        <v>0</v>
      </c>
      <c r="HM606" s="319">
        <v>0</v>
      </c>
      <c r="HN606" s="319">
        <v>0</v>
      </c>
      <c r="HO606" s="319">
        <v>0</v>
      </c>
      <c r="HP606" s="319">
        <v>0</v>
      </c>
      <c r="HQ606" s="319">
        <v>0</v>
      </c>
      <c r="HR606" s="319">
        <v>52587.55</v>
      </c>
      <c r="HS606" s="319">
        <v>0</v>
      </c>
      <c r="HT606" s="319">
        <v>0</v>
      </c>
      <c r="HU606" s="319">
        <v>0</v>
      </c>
      <c r="HV606" s="319">
        <v>0</v>
      </c>
      <c r="HW606" s="319">
        <v>615949.25</v>
      </c>
      <c r="HX606" s="319">
        <v>0</v>
      </c>
      <c r="HY606" s="319">
        <v>0</v>
      </c>
      <c r="HZ606" s="319">
        <v>0</v>
      </c>
      <c r="IA606" s="319">
        <v>0</v>
      </c>
      <c r="IB606" s="319">
        <v>0</v>
      </c>
      <c r="IC606" s="319">
        <v>0</v>
      </c>
      <c r="ID606" s="319">
        <v>0</v>
      </c>
      <c r="IE606" s="319">
        <v>0</v>
      </c>
      <c r="IF606" s="319">
        <v>0</v>
      </c>
      <c r="IG606" s="319">
        <v>0</v>
      </c>
      <c r="IH606" s="319">
        <v>0</v>
      </c>
      <c r="II606" s="319">
        <v>0</v>
      </c>
      <c r="IJ606" s="319">
        <v>0</v>
      </c>
      <c r="IK606" s="319">
        <v>0</v>
      </c>
      <c r="IL606" s="319">
        <v>0</v>
      </c>
      <c r="IM606" s="319">
        <v>0</v>
      </c>
      <c r="IN606" s="319">
        <v>0</v>
      </c>
      <c r="IO606" s="319">
        <v>0</v>
      </c>
      <c r="IP606" s="319">
        <v>0</v>
      </c>
      <c r="IQ606" s="319">
        <v>0</v>
      </c>
      <c r="IR606" s="319">
        <v>0</v>
      </c>
      <c r="IS606" s="319">
        <v>0</v>
      </c>
      <c r="IT606" s="319">
        <v>4012.61</v>
      </c>
      <c r="IU606" s="319">
        <v>0</v>
      </c>
      <c r="IV606" s="319">
        <v>0</v>
      </c>
      <c r="IW606" s="319">
        <v>0</v>
      </c>
      <c r="IX606" s="319">
        <v>0</v>
      </c>
      <c r="IY606" s="319">
        <v>0</v>
      </c>
      <c r="IZ606" s="319">
        <v>0</v>
      </c>
      <c r="JA606" s="319">
        <v>0</v>
      </c>
      <c r="JB606" s="319">
        <v>9548.76</v>
      </c>
      <c r="JC606" s="319">
        <v>0</v>
      </c>
      <c r="JD606" s="319">
        <v>0</v>
      </c>
      <c r="JE606" s="319">
        <v>0</v>
      </c>
      <c r="JF606" s="319">
        <v>0</v>
      </c>
      <c r="JG606" s="319">
        <v>0</v>
      </c>
      <c r="JH606" s="319">
        <v>0</v>
      </c>
      <c r="JI606" s="319">
        <v>0</v>
      </c>
      <c r="JJ606" s="319">
        <v>0</v>
      </c>
      <c r="JK606" s="319">
        <v>0</v>
      </c>
      <c r="JL606" s="319">
        <v>0</v>
      </c>
      <c r="JM606" s="319">
        <v>0</v>
      </c>
      <c r="JN606" s="319">
        <v>0</v>
      </c>
      <c r="JO606" s="319">
        <v>0</v>
      </c>
      <c r="JP606" s="319">
        <v>0</v>
      </c>
      <c r="JQ606" s="319">
        <v>0</v>
      </c>
      <c r="JR606" s="319">
        <v>0</v>
      </c>
      <c r="JS606" s="319">
        <v>0</v>
      </c>
      <c r="JT606" s="319">
        <v>0</v>
      </c>
      <c r="JU606" s="319">
        <v>0</v>
      </c>
      <c r="JV606" s="319">
        <v>87233</v>
      </c>
      <c r="JW606" s="319">
        <v>0</v>
      </c>
      <c r="JX606" s="319">
        <v>0</v>
      </c>
      <c r="JY606" s="319">
        <v>0</v>
      </c>
      <c r="JZ606" s="319">
        <v>0</v>
      </c>
      <c r="KA606" s="319">
        <v>0</v>
      </c>
      <c r="KB606" s="319">
        <v>0</v>
      </c>
      <c r="KC606" s="319">
        <v>0</v>
      </c>
      <c r="KD606" s="319">
        <v>0</v>
      </c>
      <c r="KE606" s="319">
        <v>0</v>
      </c>
      <c r="KF606" s="319">
        <v>0</v>
      </c>
      <c r="KG606" s="319">
        <v>0</v>
      </c>
      <c r="KH606" s="319">
        <v>0</v>
      </c>
      <c r="KI606" s="319">
        <v>0</v>
      </c>
      <c r="KJ606" s="319">
        <v>0</v>
      </c>
      <c r="KK606" s="319">
        <v>0</v>
      </c>
      <c r="KL606" s="319">
        <v>0</v>
      </c>
      <c r="KM606" s="319">
        <v>0</v>
      </c>
      <c r="KN606" s="319">
        <v>0</v>
      </c>
      <c r="KO606" s="319">
        <v>0</v>
      </c>
      <c r="KP606" s="319">
        <v>0</v>
      </c>
      <c r="KQ606" s="319">
        <v>3057825.12</v>
      </c>
      <c r="KR606" s="319">
        <v>0</v>
      </c>
      <c r="KS606" s="318">
        <v>0</v>
      </c>
      <c r="KU606" s="312">
        <v>14</v>
      </c>
      <c r="KV606" s="312">
        <v>147</v>
      </c>
      <c r="KY606" s="312">
        <v>9147</v>
      </c>
    </row>
    <row r="607" spans="1:311" x14ac:dyDescent="0.25">
      <c r="A607" s="317">
        <v>2023</v>
      </c>
      <c r="B607" s="316" t="s">
        <v>807</v>
      </c>
      <c r="C607" s="316" t="s">
        <v>820</v>
      </c>
      <c r="D607" s="316" t="s">
        <v>821</v>
      </c>
      <c r="E607" s="316" t="s">
        <v>780</v>
      </c>
      <c r="F607" s="315">
        <v>0</v>
      </c>
      <c r="G607" s="315">
        <v>0</v>
      </c>
      <c r="H607" s="315">
        <v>420973.29</v>
      </c>
      <c r="I607" s="315">
        <v>3396</v>
      </c>
      <c r="J607" s="315">
        <v>0</v>
      </c>
      <c r="K607" s="315">
        <v>0</v>
      </c>
      <c r="L607" s="315">
        <v>0</v>
      </c>
      <c r="M607" s="315">
        <v>0</v>
      </c>
      <c r="N607" s="315">
        <v>191582.95</v>
      </c>
      <c r="O607" s="315">
        <v>8750</v>
      </c>
      <c r="P607" s="315">
        <v>0</v>
      </c>
      <c r="Q607" s="315">
        <v>0</v>
      </c>
      <c r="R607" s="315">
        <v>0</v>
      </c>
      <c r="S607" s="315">
        <v>0</v>
      </c>
      <c r="T607" s="315">
        <v>49132</v>
      </c>
      <c r="U607" s="315">
        <v>0</v>
      </c>
      <c r="V607" s="315">
        <v>0</v>
      </c>
      <c r="W607" s="315">
        <v>0</v>
      </c>
      <c r="X607" s="315">
        <v>0</v>
      </c>
      <c r="Y607" s="315">
        <v>0</v>
      </c>
      <c r="Z607" s="315">
        <v>0</v>
      </c>
      <c r="AA607" s="315">
        <v>0</v>
      </c>
      <c r="AB607" s="315">
        <v>220025.45</v>
      </c>
      <c r="AC607" s="315">
        <v>0</v>
      </c>
      <c r="AD607" s="315">
        <v>917369.98</v>
      </c>
      <c r="AE607" s="315">
        <v>0</v>
      </c>
      <c r="AF607" s="315">
        <v>0</v>
      </c>
      <c r="AG607" s="315">
        <v>0</v>
      </c>
      <c r="AH607" s="315">
        <v>26836</v>
      </c>
      <c r="AI607" s="315">
        <v>0</v>
      </c>
      <c r="AJ607" s="315">
        <v>0</v>
      </c>
      <c r="AK607" s="315">
        <v>0</v>
      </c>
      <c r="AL607" s="315">
        <v>0</v>
      </c>
      <c r="AM607" s="315">
        <v>0</v>
      </c>
      <c r="AN607" s="315">
        <v>0</v>
      </c>
      <c r="AO607" s="315">
        <v>0</v>
      </c>
      <c r="AP607" s="315">
        <v>0</v>
      </c>
      <c r="AQ607" s="315">
        <v>12502.1</v>
      </c>
      <c r="AR607" s="315">
        <v>0</v>
      </c>
      <c r="AS607" s="315">
        <v>0</v>
      </c>
      <c r="AT607" s="315">
        <v>0</v>
      </c>
      <c r="AU607" s="315">
        <v>0</v>
      </c>
      <c r="AV607" s="315">
        <v>0</v>
      </c>
      <c r="AW607" s="315">
        <v>0</v>
      </c>
      <c r="AX607" s="315">
        <v>0</v>
      </c>
      <c r="AY607" s="315">
        <v>0</v>
      </c>
      <c r="AZ607" s="315">
        <v>0</v>
      </c>
      <c r="BA607" s="315">
        <v>0</v>
      </c>
      <c r="BB607" s="315">
        <v>0</v>
      </c>
      <c r="BC607" s="315">
        <v>653488.84</v>
      </c>
      <c r="BD607" s="315">
        <v>115353</v>
      </c>
      <c r="BE607" s="315">
        <v>167343.04999999999</v>
      </c>
      <c r="BF607" s="315">
        <v>0</v>
      </c>
      <c r="BG607" s="315">
        <v>0</v>
      </c>
      <c r="BH607" s="315">
        <v>0</v>
      </c>
      <c r="BI607" s="315">
        <v>0</v>
      </c>
      <c r="BJ607" s="315">
        <v>0</v>
      </c>
      <c r="BK607" s="315">
        <v>0</v>
      </c>
      <c r="BL607" s="315">
        <v>0</v>
      </c>
      <c r="BM607" s="315">
        <v>0</v>
      </c>
      <c r="BN607" s="315">
        <v>453633.95</v>
      </c>
      <c r="BO607" s="315">
        <v>0</v>
      </c>
      <c r="BP607" s="315">
        <v>0</v>
      </c>
      <c r="BQ607" s="315">
        <v>5244</v>
      </c>
      <c r="BR607" s="315">
        <v>269471.84999999998</v>
      </c>
      <c r="BS607" s="315">
        <v>84431.6</v>
      </c>
      <c r="BT607" s="315">
        <v>0</v>
      </c>
      <c r="BU607" s="315">
        <v>0</v>
      </c>
      <c r="BV607" s="315">
        <v>15655.25</v>
      </c>
      <c r="BW607" s="315">
        <v>0</v>
      </c>
      <c r="BX607" s="315">
        <v>0</v>
      </c>
      <c r="BY607" s="315">
        <v>838474.95</v>
      </c>
      <c r="BZ607" s="315">
        <v>0</v>
      </c>
      <c r="CA607" s="315">
        <v>0</v>
      </c>
      <c r="CB607" s="315">
        <v>0</v>
      </c>
      <c r="CC607" s="315">
        <v>0</v>
      </c>
      <c r="CD607" s="315">
        <v>0</v>
      </c>
      <c r="CE607" s="315">
        <v>0</v>
      </c>
      <c r="CF607" s="315">
        <v>0</v>
      </c>
      <c r="CG607" s="315">
        <v>1</v>
      </c>
      <c r="CH607" s="315">
        <v>10791.8</v>
      </c>
      <c r="CI607" s="315">
        <v>2460910.04</v>
      </c>
      <c r="CJ607" s="315">
        <v>0</v>
      </c>
      <c r="CK607" s="315">
        <v>0</v>
      </c>
      <c r="CL607" s="315">
        <v>0</v>
      </c>
      <c r="CM607" s="315">
        <v>0</v>
      </c>
      <c r="CN607" s="315">
        <v>0</v>
      </c>
      <c r="CO607" s="315">
        <v>12335.95</v>
      </c>
      <c r="CP607" s="315">
        <v>0</v>
      </c>
      <c r="CQ607" s="315">
        <v>4968.1499999999996</v>
      </c>
      <c r="CR607" s="315">
        <v>0</v>
      </c>
      <c r="CS607" s="315">
        <v>0</v>
      </c>
      <c r="CT607" s="315">
        <v>0</v>
      </c>
      <c r="CU607" s="315">
        <v>0</v>
      </c>
      <c r="CV607" s="315">
        <v>0</v>
      </c>
      <c r="CW607" s="315">
        <v>0</v>
      </c>
      <c r="CX607" s="315">
        <v>0</v>
      </c>
      <c r="CY607" s="315">
        <v>0</v>
      </c>
      <c r="CZ607" s="315">
        <v>449930.55</v>
      </c>
      <c r="DA607" s="315">
        <v>0</v>
      </c>
      <c r="DB607" s="315">
        <v>0</v>
      </c>
      <c r="DC607" s="315">
        <v>0</v>
      </c>
      <c r="DD607" s="315">
        <v>0</v>
      </c>
      <c r="DE607" s="315">
        <v>69188.62</v>
      </c>
      <c r="DF607" s="315">
        <v>0</v>
      </c>
      <c r="DG607" s="315">
        <v>0</v>
      </c>
      <c r="DH607" s="315">
        <v>0</v>
      </c>
      <c r="DI607" s="315">
        <v>0</v>
      </c>
      <c r="DJ607" s="315">
        <v>47784.35</v>
      </c>
      <c r="DK607" s="315">
        <v>0</v>
      </c>
      <c r="DL607" s="315">
        <v>0</v>
      </c>
      <c r="DM607" s="315">
        <v>0</v>
      </c>
      <c r="DN607" s="315">
        <v>0</v>
      </c>
      <c r="DO607" s="315">
        <v>0</v>
      </c>
      <c r="DP607" s="315">
        <v>0</v>
      </c>
      <c r="DQ607" s="315">
        <v>0</v>
      </c>
      <c r="DR607" s="315">
        <v>0</v>
      </c>
      <c r="DS607" s="315">
        <v>9745.5</v>
      </c>
      <c r="DT607" s="315">
        <v>0</v>
      </c>
      <c r="DU607" s="315">
        <v>0</v>
      </c>
      <c r="DV607" s="315">
        <v>0</v>
      </c>
      <c r="DW607" s="315">
        <v>152856.35</v>
      </c>
      <c r="DX607" s="315">
        <v>0</v>
      </c>
      <c r="DY607" s="315">
        <v>0</v>
      </c>
      <c r="DZ607" s="315">
        <v>0</v>
      </c>
      <c r="EA607" s="315">
        <v>1090944.6499999999</v>
      </c>
      <c r="EB607" s="315">
        <v>0</v>
      </c>
      <c r="EC607" s="315">
        <v>0</v>
      </c>
      <c r="ED607" s="315">
        <v>0</v>
      </c>
      <c r="EE607" s="315">
        <v>327260.63</v>
      </c>
      <c r="EF607" s="315">
        <v>0</v>
      </c>
      <c r="EG607" s="315">
        <v>0</v>
      </c>
      <c r="EH607" s="315">
        <v>0</v>
      </c>
      <c r="EI607" s="315">
        <v>109964.26</v>
      </c>
      <c r="EJ607" s="315">
        <v>436913.11</v>
      </c>
      <c r="EK607" s="315">
        <v>44108</v>
      </c>
      <c r="EL607" s="315">
        <v>120245.95</v>
      </c>
      <c r="EM607" s="315">
        <v>82400</v>
      </c>
      <c r="EN607" s="315">
        <v>0</v>
      </c>
      <c r="EO607" s="315">
        <v>60850.05</v>
      </c>
      <c r="EP607" s="315">
        <v>0</v>
      </c>
      <c r="EQ607" s="315">
        <v>0</v>
      </c>
      <c r="ER607" s="315">
        <v>0</v>
      </c>
      <c r="ES607" s="315">
        <v>95800.74</v>
      </c>
      <c r="ET607" s="315">
        <v>0</v>
      </c>
      <c r="EU607" s="315">
        <v>0</v>
      </c>
      <c r="EV607" s="315">
        <v>0</v>
      </c>
      <c r="EW607" s="315">
        <v>0</v>
      </c>
      <c r="EX607" s="315">
        <v>0</v>
      </c>
      <c r="EY607" s="315">
        <v>1</v>
      </c>
      <c r="EZ607" s="315">
        <v>37003815.509999998</v>
      </c>
      <c r="FA607" s="315">
        <v>0</v>
      </c>
      <c r="FB607" s="315">
        <v>0</v>
      </c>
      <c r="FC607" s="315">
        <v>0</v>
      </c>
      <c r="FD607" s="315">
        <v>2492</v>
      </c>
      <c r="FE607" s="315">
        <v>0</v>
      </c>
      <c r="FF607" s="315">
        <v>0</v>
      </c>
      <c r="FG607" s="315">
        <v>24442.22</v>
      </c>
      <c r="FH607" s="315">
        <v>1055068.23</v>
      </c>
      <c r="FI607" s="315">
        <v>0</v>
      </c>
      <c r="FJ607" s="315">
        <v>0</v>
      </c>
      <c r="FK607" s="315">
        <v>0</v>
      </c>
      <c r="FL607" s="315">
        <v>0</v>
      </c>
      <c r="FM607" s="315">
        <v>213449.95</v>
      </c>
      <c r="FN607" s="315">
        <v>0</v>
      </c>
      <c r="FO607" s="315">
        <v>0</v>
      </c>
      <c r="FP607" s="315">
        <v>0</v>
      </c>
      <c r="FQ607" s="315">
        <v>0</v>
      </c>
      <c r="FR607" s="315">
        <v>0</v>
      </c>
      <c r="FS607" s="315">
        <v>94167.85</v>
      </c>
      <c r="FT607" s="315">
        <v>0</v>
      </c>
      <c r="FU607" s="315">
        <v>0</v>
      </c>
      <c r="FV607" s="315">
        <v>0</v>
      </c>
      <c r="FW607" s="315">
        <v>0</v>
      </c>
      <c r="FX607" s="315">
        <v>0</v>
      </c>
      <c r="FY607" s="315">
        <v>16887.650000000001</v>
      </c>
      <c r="FZ607" s="315">
        <v>0</v>
      </c>
      <c r="GA607" s="315">
        <v>11925.95</v>
      </c>
      <c r="GB607" s="315">
        <v>0</v>
      </c>
      <c r="GC607" s="315">
        <v>0</v>
      </c>
      <c r="GD607" s="315">
        <v>62116.65</v>
      </c>
      <c r="GE607" s="315">
        <v>0</v>
      </c>
      <c r="GF607" s="315">
        <v>0</v>
      </c>
      <c r="GG607" s="315">
        <v>0</v>
      </c>
      <c r="GH607" s="315">
        <v>0</v>
      </c>
      <c r="GI607" s="315">
        <v>9679.35</v>
      </c>
      <c r="GJ607" s="315">
        <v>90700</v>
      </c>
      <c r="GK607" s="315">
        <v>1205819.6299999999</v>
      </c>
      <c r="GL607" s="315">
        <v>0</v>
      </c>
      <c r="GM607" s="315">
        <v>3</v>
      </c>
      <c r="GN607" s="315">
        <v>0</v>
      </c>
      <c r="GO607" s="315">
        <v>440366.7</v>
      </c>
      <c r="GP607" s="315">
        <v>0</v>
      </c>
      <c r="GQ607" s="315">
        <v>0</v>
      </c>
      <c r="GR607" s="315">
        <v>0</v>
      </c>
      <c r="GS607" s="315">
        <v>240642.55</v>
      </c>
      <c r="GT607" s="315">
        <v>0</v>
      </c>
      <c r="GU607" s="315">
        <v>15078</v>
      </c>
      <c r="GV607" s="315">
        <v>97474.05</v>
      </c>
      <c r="GW607" s="315">
        <v>0</v>
      </c>
      <c r="GX607" s="315">
        <v>2170500</v>
      </c>
      <c r="GY607" s="315">
        <v>29670.3</v>
      </c>
      <c r="GZ607" s="315">
        <v>643941.02</v>
      </c>
      <c r="HA607" s="315">
        <v>0</v>
      </c>
      <c r="HB607" s="315">
        <v>0</v>
      </c>
      <c r="HC607" s="315">
        <v>0</v>
      </c>
      <c r="HD607" s="315">
        <v>0</v>
      </c>
      <c r="HE607" s="315">
        <v>0</v>
      </c>
      <c r="HF607" s="315">
        <v>0</v>
      </c>
      <c r="HG607" s="315">
        <v>0</v>
      </c>
      <c r="HH607" s="315">
        <v>0</v>
      </c>
      <c r="HI607" s="315">
        <v>0</v>
      </c>
      <c r="HJ607" s="315">
        <v>134922.5</v>
      </c>
      <c r="HK607" s="315">
        <v>0</v>
      </c>
      <c r="HL607" s="315">
        <v>162596.56</v>
      </c>
      <c r="HM607" s="315">
        <v>0</v>
      </c>
      <c r="HN607" s="315">
        <v>0</v>
      </c>
      <c r="HO607" s="315">
        <v>0</v>
      </c>
      <c r="HP607" s="315">
        <v>270154.27</v>
      </c>
      <c r="HQ607" s="315">
        <v>0</v>
      </c>
      <c r="HR607" s="315">
        <v>0</v>
      </c>
      <c r="HS607" s="315">
        <v>0</v>
      </c>
      <c r="HT607" s="315">
        <v>5528673.1299999999</v>
      </c>
      <c r="HU607" s="315">
        <v>1</v>
      </c>
      <c r="HV607" s="315">
        <v>14371.55</v>
      </c>
      <c r="HW607" s="315">
        <v>16818207.550000001</v>
      </c>
      <c r="HX607" s="315">
        <v>0</v>
      </c>
      <c r="HY607" s="315">
        <v>378617.15</v>
      </c>
      <c r="HZ607" s="315">
        <v>0</v>
      </c>
      <c r="IA607" s="315">
        <v>106828.8</v>
      </c>
      <c r="IB607" s="315">
        <v>0</v>
      </c>
      <c r="IC607" s="315">
        <v>236366.06</v>
      </c>
      <c r="ID607" s="315">
        <v>0</v>
      </c>
      <c r="IE607" s="315">
        <v>0</v>
      </c>
      <c r="IF607" s="315">
        <v>0</v>
      </c>
      <c r="IG607" s="315">
        <v>72297.100000000006</v>
      </c>
      <c r="IH607" s="315">
        <v>0</v>
      </c>
      <c r="II607" s="315">
        <v>1</v>
      </c>
      <c r="IJ607" s="315">
        <v>1005409.69</v>
      </c>
      <c r="IK607" s="315">
        <v>0</v>
      </c>
      <c r="IL607" s="315">
        <v>0</v>
      </c>
      <c r="IM607" s="315">
        <v>0</v>
      </c>
      <c r="IN607" s="315">
        <v>0</v>
      </c>
      <c r="IO607" s="315">
        <v>0</v>
      </c>
      <c r="IP607" s="315">
        <v>0</v>
      </c>
      <c r="IQ607" s="315">
        <v>0</v>
      </c>
      <c r="IR607" s="315">
        <v>0</v>
      </c>
      <c r="IS607" s="315">
        <v>94678.7</v>
      </c>
      <c r="IT607" s="315">
        <v>0</v>
      </c>
      <c r="IU607" s="315">
        <v>38141.449999999997</v>
      </c>
      <c r="IV607" s="315">
        <v>0</v>
      </c>
      <c r="IW607" s="315">
        <v>0</v>
      </c>
      <c r="IX607" s="315">
        <v>0</v>
      </c>
      <c r="IY607" s="315">
        <v>103094.85</v>
      </c>
      <c r="IZ607" s="315">
        <v>0</v>
      </c>
      <c r="JA607" s="315">
        <v>92136.25</v>
      </c>
      <c r="JB607" s="315">
        <v>0</v>
      </c>
      <c r="JC607" s="315">
        <v>0</v>
      </c>
      <c r="JD607" s="315">
        <v>0</v>
      </c>
      <c r="JE607" s="315">
        <v>0</v>
      </c>
      <c r="JF607" s="315">
        <v>0</v>
      </c>
      <c r="JG607" s="315">
        <v>16999.599999999999</v>
      </c>
      <c r="JH607" s="315">
        <v>1194805.6100000001</v>
      </c>
      <c r="JI607" s="315">
        <v>0</v>
      </c>
      <c r="JJ607" s="315">
        <v>0</v>
      </c>
      <c r="JK607" s="315">
        <v>0</v>
      </c>
      <c r="JL607" s="315">
        <v>3</v>
      </c>
      <c r="JM607" s="315">
        <v>0</v>
      </c>
      <c r="JN607" s="315">
        <v>0</v>
      </c>
      <c r="JO607" s="315">
        <v>77299.78</v>
      </c>
      <c r="JP607" s="315">
        <v>0</v>
      </c>
      <c r="JQ607" s="315">
        <v>0</v>
      </c>
      <c r="JR607" s="315">
        <v>0</v>
      </c>
      <c r="JS607" s="315">
        <v>0</v>
      </c>
      <c r="JT607" s="315">
        <v>0</v>
      </c>
      <c r="JU607" s="315">
        <v>0</v>
      </c>
      <c r="JV607" s="315">
        <v>0</v>
      </c>
      <c r="JW607" s="315">
        <v>0</v>
      </c>
      <c r="JX607" s="315">
        <v>0</v>
      </c>
      <c r="JY607" s="315">
        <v>0</v>
      </c>
      <c r="JZ607" s="315">
        <v>0</v>
      </c>
      <c r="KA607" s="315">
        <v>0</v>
      </c>
      <c r="KB607" s="315">
        <v>134538.45000000001</v>
      </c>
      <c r="KC607" s="315">
        <v>0</v>
      </c>
      <c r="KD607" s="315">
        <v>0</v>
      </c>
      <c r="KE607" s="315">
        <v>0</v>
      </c>
      <c r="KF607" s="315">
        <v>0</v>
      </c>
      <c r="KG607" s="315">
        <v>0</v>
      </c>
      <c r="KH607" s="315">
        <v>88530.1</v>
      </c>
      <c r="KI607" s="315">
        <v>0</v>
      </c>
      <c r="KJ607" s="315">
        <v>1</v>
      </c>
      <c r="KK607" s="315">
        <v>0</v>
      </c>
      <c r="KL607" s="315">
        <v>0</v>
      </c>
      <c r="KM607" s="315">
        <v>137396.4</v>
      </c>
      <c r="KN607" s="315">
        <v>0</v>
      </c>
      <c r="KO607" s="315">
        <v>0</v>
      </c>
      <c r="KP607" s="315">
        <v>0</v>
      </c>
      <c r="KQ607" s="315">
        <v>0</v>
      </c>
      <c r="KR607" s="315">
        <v>0</v>
      </c>
      <c r="KS607" s="314">
        <v>0</v>
      </c>
      <c r="KU607" s="312">
        <v>14</v>
      </c>
      <c r="KV607" s="312">
        <v>149</v>
      </c>
      <c r="KY607" s="312">
        <v>9149</v>
      </c>
    </row>
    <row r="608" spans="1:311" x14ac:dyDescent="0.25">
      <c r="A608" s="321">
        <v>2023</v>
      </c>
      <c r="B608" s="320" t="s">
        <v>807</v>
      </c>
      <c r="C608" s="320" t="s">
        <v>820</v>
      </c>
      <c r="D608" s="320" t="s">
        <v>321</v>
      </c>
      <c r="E608" s="320" t="s">
        <v>780</v>
      </c>
      <c r="F608" s="319">
        <v>3915368</v>
      </c>
      <c r="G608" s="319">
        <v>248036.95</v>
      </c>
      <c r="H608" s="319">
        <v>71353252.530000001</v>
      </c>
      <c r="I608" s="319">
        <v>1958604.34</v>
      </c>
      <c r="J608" s="319">
        <v>191668.4</v>
      </c>
      <c r="K608" s="319">
        <v>3505293</v>
      </c>
      <c r="L608" s="319">
        <v>21899871.039999999</v>
      </c>
      <c r="M608" s="319">
        <v>2913417.75</v>
      </c>
      <c r="N608" s="319">
        <v>18070732.079999998</v>
      </c>
      <c r="O608" s="319">
        <v>24648802.140000001</v>
      </c>
      <c r="P608" s="319">
        <v>6207157.3399999999</v>
      </c>
      <c r="Q608" s="319">
        <v>1922820.45</v>
      </c>
      <c r="R608" s="319">
        <v>13979192.210000001</v>
      </c>
      <c r="S608" s="319">
        <v>6664307.4400000004</v>
      </c>
      <c r="T608" s="319">
        <v>4378433.03</v>
      </c>
      <c r="U608" s="319">
        <v>16502865.720000001</v>
      </c>
      <c r="V608" s="319">
        <v>26432756.93</v>
      </c>
      <c r="W608" s="319">
        <v>3206767.07</v>
      </c>
      <c r="X608" s="319">
        <v>11579469.060000001</v>
      </c>
      <c r="Y608" s="319">
        <v>1578264.5</v>
      </c>
      <c r="Z608" s="319">
        <v>7135004.7999999998</v>
      </c>
      <c r="AA608" s="319">
        <v>54540899.039999999</v>
      </c>
      <c r="AB608" s="319">
        <v>6527633</v>
      </c>
      <c r="AC608" s="319">
        <v>2060002</v>
      </c>
      <c r="AD608" s="319">
        <v>76475191.680000007</v>
      </c>
      <c r="AE608" s="319">
        <v>928401.7</v>
      </c>
      <c r="AF608" s="319">
        <v>2972550.63</v>
      </c>
      <c r="AG608" s="319">
        <v>849172.65</v>
      </c>
      <c r="AH608" s="319">
        <v>2261198.7400000002</v>
      </c>
      <c r="AI608" s="319">
        <v>4327758.5</v>
      </c>
      <c r="AJ608" s="319">
        <v>4821646.59</v>
      </c>
      <c r="AK608" s="319">
        <v>1380124.15</v>
      </c>
      <c r="AL608" s="319">
        <v>29496369.850000001</v>
      </c>
      <c r="AM608" s="319">
        <v>2742183.59</v>
      </c>
      <c r="AN608" s="319">
        <v>206814.79</v>
      </c>
      <c r="AO608" s="319">
        <v>467461.7</v>
      </c>
      <c r="AP608" s="319">
        <v>6799511</v>
      </c>
      <c r="AQ608" s="319">
        <v>1672874.85</v>
      </c>
      <c r="AR608" s="319">
        <v>1827909.12</v>
      </c>
      <c r="AS608" s="319">
        <v>2894292.77</v>
      </c>
      <c r="AT608" s="319">
        <v>1542456.3</v>
      </c>
      <c r="AU608" s="319">
        <v>1810242.11</v>
      </c>
      <c r="AV608" s="319">
        <v>1569138.65</v>
      </c>
      <c r="AW608" s="319">
        <v>34253463.549999997</v>
      </c>
      <c r="AX608" s="319">
        <v>229901</v>
      </c>
      <c r="AY608" s="319">
        <v>5714268.0300000003</v>
      </c>
      <c r="AZ608" s="319">
        <v>7535228.2199999997</v>
      </c>
      <c r="BA608" s="319">
        <v>487988.7</v>
      </c>
      <c r="BB608" s="319">
        <v>1000378.57</v>
      </c>
      <c r="BC608" s="319">
        <v>6975421.8200000003</v>
      </c>
      <c r="BD608" s="319">
        <v>30580696.75</v>
      </c>
      <c r="BE608" s="319">
        <v>2837367.15</v>
      </c>
      <c r="BF608" s="319">
        <v>5650797.5599999996</v>
      </c>
      <c r="BG608" s="319">
        <v>978009</v>
      </c>
      <c r="BH608" s="319">
        <v>307858</v>
      </c>
      <c r="BI608" s="319">
        <v>50402852.539999999</v>
      </c>
      <c r="BJ608" s="319">
        <v>215214.92</v>
      </c>
      <c r="BK608" s="319">
        <v>36513385.590000004</v>
      </c>
      <c r="BL608" s="319">
        <v>191402.55</v>
      </c>
      <c r="BM608" s="319">
        <v>2880627.33</v>
      </c>
      <c r="BN608" s="319">
        <v>20819241.25</v>
      </c>
      <c r="BO608" s="319">
        <v>4379194.97</v>
      </c>
      <c r="BP608" s="319">
        <v>653413.75</v>
      </c>
      <c r="BQ608" s="319">
        <v>950778.05</v>
      </c>
      <c r="BR608" s="319">
        <v>18820994</v>
      </c>
      <c r="BS608" s="319">
        <v>3724097.22</v>
      </c>
      <c r="BT608" s="319">
        <v>472303.67</v>
      </c>
      <c r="BU608" s="319">
        <v>1121175.8999999999</v>
      </c>
      <c r="BV608" s="319">
        <v>2110330.5499999998</v>
      </c>
      <c r="BW608" s="319">
        <v>5953541.2000000002</v>
      </c>
      <c r="BX608" s="319">
        <v>7969206.7999999998</v>
      </c>
      <c r="BY608" s="319">
        <v>15864320.630000001</v>
      </c>
      <c r="BZ608" s="319">
        <v>2496074.6</v>
      </c>
      <c r="CA608" s="319">
        <v>1025363.6</v>
      </c>
      <c r="CB608" s="319">
        <v>3946554.3</v>
      </c>
      <c r="CC608" s="319">
        <v>12745240.109999999</v>
      </c>
      <c r="CD608" s="319">
        <v>12028465.75</v>
      </c>
      <c r="CE608" s="319">
        <v>6291628.0499999998</v>
      </c>
      <c r="CF608" s="319">
        <v>24419608.93</v>
      </c>
      <c r="CG608" s="319">
        <v>1634514</v>
      </c>
      <c r="CH608" s="319">
        <v>1082076.6000000001</v>
      </c>
      <c r="CI608" s="319">
        <v>58065990.710000001</v>
      </c>
      <c r="CJ608" s="319">
        <v>1792939.35</v>
      </c>
      <c r="CK608" s="319">
        <v>439050.69</v>
      </c>
      <c r="CL608" s="319">
        <v>2630190.4</v>
      </c>
      <c r="CM608" s="319">
        <v>4</v>
      </c>
      <c r="CN608" s="319">
        <v>11027792.619999999</v>
      </c>
      <c r="CO608" s="319">
        <v>16685123.42</v>
      </c>
      <c r="CP608" s="319">
        <v>3003</v>
      </c>
      <c r="CQ608" s="319">
        <v>5283753.1900000004</v>
      </c>
      <c r="CR608" s="319">
        <v>303223.3</v>
      </c>
      <c r="CS608" s="319">
        <v>3853956.95</v>
      </c>
      <c r="CT608" s="319">
        <v>1606210.72</v>
      </c>
      <c r="CU608" s="319">
        <v>554446.55000000005</v>
      </c>
      <c r="CV608" s="319">
        <v>463961</v>
      </c>
      <c r="CW608" s="319">
        <v>1558078.67</v>
      </c>
      <c r="CX608" s="319">
        <v>5568795.9400000004</v>
      </c>
      <c r="CY608" s="319">
        <v>603075.05000000005</v>
      </c>
      <c r="CZ608" s="319">
        <v>49580342.549999997</v>
      </c>
      <c r="DA608" s="319">
        <v>10053707.08</v>
      </c>
      <c r="DB608" s="319">
        <v>23798289.050000001</v>
      </c>
      <c r="DC608" s="319">
        <v>4787296.55</v>
      </c>
      <c r="DD608" s="319">
        <v>76020883.849999994</v>
      </c>
      <c r="DE608" s="319">
        <v>93666596.390000001</v>
      </c>
      <c r="DF608" s="319">
        <v>1701747.5</v>
      </c>
      <c r="DG608" s="319">
        <v>3575614.67</v>
      </c>
      <c r="DH608" s="319">
        <v>6517439.4800000004</v>
      </c>
      <c r="DI608" s="319">
        <v>7121852.0999999996</v>
      </c>
      <c r="DJ608" s="319">
        <v>16816181.43</v>
      </c>
      <c r="DK608" s="319">
        <v>1</v>
      </c>
      <c r="DL608" s="319">
        <v>587167.37</v>
      </c>
      <c r="DM608" s="319">
        <v>10267782.51</v>
      </c>
      <c r="DN608" s="319">
        <v>588230</v>
      </c>
      <c r="DO608" s="319">
        <v>273596.78000000003</v>
      </c>
      <c r="DP608" s="319">
        <v>3693083.42</v>
      </c>
      <c r="DQ608" s="319">
        <v>237788</v>
      </c>
      <c r="DR608" s="319">
        <v>15777330.800000001</v>
      </c>
      <c r="DS608" s="319">
        <v>14543628.83</v>
      </c>
      <c r="DT608" s="319">
        <v>15853388.32</v>
      </c>
      <c r="DU608" s="319">
        <v>4385436.22</v>
      </c>
      <c r="DV608" s="319">
        <v>2386372.4300000002</v>
      </c>
      <c r="DW608" s="319">
        <v>2943460.73</v>
      </c>
      <c r="DX608" s="319">
        <v>16795379.670000002</v>
      </c>
      <c r="DY608" s="319">
        <v>6096523.9699999997</v>
      </c>
      <c r="DZ608" s="319">
        <v>7055736.3600000003</v>
      </c>
      <c r="EA608" s="319">
        <v>92909900.829999998</v>
      </c>
      <c r="EB608" s="319">
        <v>11243800.23</v>
      </c>
      <c r="EC608" s="319">
        <v>7136272.0999999996</v>
      </c>
      <c r="ED608" s="319">
        <v>629963.94999999995</v>
      </c>
      <c r="EE608" s="319">
        <v>6167726.8099999996</v>
      </c>
      <c r="EF608" s="319">
        <v>575122.86</v>
      </c>
      <c r="EG608" s="319">
        <v>22168000</v>
      </c>
      <c r="EH608" s="319">
        <v>596437.35</v>
      </c>
      <c r="EI608" s="319">
        <v>9892880.6199999992</v>
      </c>
      <c r="EJ608" s="319">
        <v>14492063.710000001</v>
      </c>
      <c r="EK608" s="319">
        <v>3304181.38</v>
      </c>
      <c r="EL608" s="319">
        <v>1545081.05</v>
      </c>
      <c r="EM608" s="319">
        <v>2060922.81</v>
      </c>
      <c r="EN608" s="319">
        <v>3717256.43</v>
      </c>
      <c r="EO608" s="319">
        <v>6630851.1299999999</v>
      </c>
      <c r="EP608" s="319">
        <v>3562461.61</v>
      </c>
      <c r="EQ608" s="319">
        <v>3104270.59</v>
      </c>
      <c r="ER608" s="319">
        <v>7349815.3899999997</v>
      </c>
      <c r="ES608" s="319">
        <v>1395729.79</v>
      </c>
      <c r="ET608" s="319">
        <v>6517909.9000000004</v>
      </c>
      <c r="EU608" s="319">
        <v>1854666.32</v>
      </c>
      <c r="EV608" s="319">
        <v>1914442.54</v>
      </c>
      <c r="EW608" s="319">
        <v>13766714.720000001</v>
      </c>
      <c r="EX608" s="319">
        <v>12718177.300000001</v>
      </c>
      <c r="EY608" s="319">
        <v>53203490.719999999</v>
      </c>
      <c r="EZ608" s="319">
        <v>1167129368.5899999</v>
      </c>
      <c r="FA608" s="319">
        <v>7955521.1500000004</v>
      </c>
      <c r="FB608" s="319">
        <v>2304685.7000000002</v>
      </c>
      <c r="FC608" s="319">
        <v>19807315.300000001</v>
      </c>
      <c r="FD608" s="319">
        <v>4714339.43</v>
      </c>
      <c r="FE608" s="319">
        <v>93088730.090000004</v>
      </c>
      <c r="FF608" s="319">
        <v>11880611.66</v>
      </c>
      <c r="FG608" s="319">
        <v>1480624.52</v>
      </c>
      <c r="FH608" s="319">
        <v>25283925.960000001</v>
      </c>
      <c r="FI608" s="319">
        <v>1729863</v>
      </c>
      <c r="FJ608" s="319">
        <v>14606354.92</v>
      </c>
      <c r="FK608" s="319">
        <v>2006760.7</v>
      </c>
      <c r="FL608" s="319">
        <v>235227.75</v>
      </c>
      <c r="FM608" s="319">
        <v>22888770.27</v>
      </c>
      <c r="FN608" s="319">
        <v>324257.15000000002</v>
      </c>
      <c r="FO608" s="319">
        <v>1683388.15</v>
      </c>
      <c r="FP608" s="319">
        <v>907376.4</v>
      </c>
      <c r="FQ608" s="319">
        <v>604080.14</v>
      </c>
      <c r="FR608" s="319">
        <v>14594264.449999999</v>
      </c>
      <c r="FS608" s="319">
        <v>2033577.44</v>
      </c>
      <c r="FT608" s="319">
        <v>2834702</v>
      </c>
      <c r="FU608" s="319">
        <v>2454484.9</v>
      </c>
      <c r="FV608" s="319">
        <v>1073862.75</v>
      </c>
      <c r="FW608" s="319">
        <v>762771.95</v>
      </c>
      <c r="FX608" s="319">
        <v>1015561</v>
      </c>
      <c r="FY608" s="319">
        <v>9857880.7899999991</v>
      </c>
      <c r="FZ608" s="319">
        <v>488421.71</v>
      </c>
      <c r="GA608" s="319">
        <v>1030658.2</v>
      </c>
      <c r="GB608" s="319">
        <v>1240330.29</v>
      </c>
      <c r="GC608" s="319">
        <v>38531</v>
      </c>
      <c r="GD608" s="319">
        <v>4941558.3</v>
      </c>
      <c r="GE608" s="319">
        <v>11436550.74</v>
      </c>
      <c r="GF608" s="319">
        <v>1120596.3</v>
      </c>
      <c r="GG608" s="319">
        <v>12034443.859999999</v>
      </c>
      <c r="GH608" s="319">
        <v>1331996.75</v>
      </c>
      <c r="GI608" s="319">
        <v>4806770.3600000003</v>
      </c>
      <c r="GJ608" s="319">
        <v>3009558.89</v>
      </c>
      <c r="GK608" s="319">
        <v>89441241.159999996</v>
      </c>
      <c r="GL608" s="319">
        <v>99405.35</v>
      </c>
      <c r="GM608" s="319">
        <v>124828834.62</v>
      </c>
      <c r="GN608" s="319">
        <v>2824941.59</v>
      </c>
      <c r="GO608" s="319">
        <v>24368188.010000002</v>
      </c>
      <c r="GP608" s="319">
        <v>885679.1</v>
      </c>
      <c r="GQ608" s="319">
        <v>1085472.07</v>
      </c>
      <c r="GR608" s="319">
        <v>3814815.01</v>
      </c>
      <c r="GS608" s="319">
        <v>314443546</v>
      </c>
      <c r="GT608" s="319">
        <v>1306067.49</v>
      </c>
      <c r="GU608" s="319">
        <v>70556821.150000006</v>
      </c>
      <c r="GV608" s="319">
        <v>1285856.3999999999</v>
      </c>
      <c r="GW608" s="319">
        <v>952700</v>
      </c>
      <c r="GX608" s="319">
        <v>60490650</v>
      </c>
      <c r="GY608" s="319">
        <v>2449850.42</v>
      </c>
      <c r="GZ608" s="319">
        <v>8658515.1199999992</v>
      </c>
      <c r="HA608" s="319">
        <v>13347622.82</v>
      </c>
      <c r="HB608" s="319">
        <v>142337.85</v>
      </c>
      <c r="HC608" s="319">
        <v>63963843.609999999</v>
      </c>
      <c r="HD608" s="319">
        <v>889400</v>
      </c>
      <c r="HE608" s="319">
        <v>978506.4</v>
      </c>
      <c r="HF608" s="319">
        <v>3025584.84</v>
      </c>
      <c r="HG608" s="319">
        <v>12135801.48</v>
      </c>
      <c r="HH608" s="319">
        <v>36019724.119999997</v>
      </c>
      <c r="HI608" s="319">
        <v>11684286.65</v>
      </c>
      <c r="HJ608" s="319">
        <v>5387525.1500000004</v>
      </c>
      <c r="HK608" s="319">
        <v>2415386.25</v>
      </c>
      <c r="HL608" s="319">
        <v>2547038.9900000002</v>
      </c>
      <c r="HM608" s="319">
        <v>5853150.4500000002</v>
      </c>
      <c r="HN608" s="319">
        <v>317308.25</v>
      </c>
      <c r="HO608" s="319">
        <v>9261775.1799999997</v>
      </c>
      <c r="HP608" s="319">
        <v>19194527.02</v>
      </c>
      <c r="HQ608" s="319">
        <v>1081127.95</v>
      </c>
      <c r="HR608" s="319">
        <v>13455781.560000001</v>
      </c>
      <c r="HS608" s="319">
        <v>819701.65</v>
      </c>
      <c r="HT608" s="319">
        <v>62691151.039999999</v>
      </c>
      <c r="HU608" s="319">
        <v>489004</v>
      </c>
      <c r="HV608" s="319">
        <v>24526057.149999999</v>
      </c>
      <c r="HW608" s="319">
        <v>154694833.88999999</v>
      </c>
      <c r="HX608" s="319">
        <v>3012997.95</v>
      </c>
      <c r="HY608" s="319">
        <v>95681317.150000006</v>
      </c>
      <c r="HZ608" s="319">
        <v>3654993.95</v>
      </c>
      <c r="IA608" s="319">
        <v>364070.7</v>
      </c>
      <c r="IB608" s="319">
        <v>8249047</v>
      </c>
      <c r="IC608" s="319">
        <v>36215417.630000003</v>
      </c>
      <c r="ID608" s="319">
        <v>734347</v>
      </c>
      <c r="IE608" s="319">
        <v>16894491.120000001</v>
      </c>
      <c r="IF608" s="319">
        <v>1886532.3</v>
      </c>
      <c r="IG608" s="319">
        <v>1872428.16</v>
      </c>
      <c r="IH608" s="319">
        <v>1000785.95</v>
      </c>
      <c r="II608" s="319">
        <v>3480979.51</v>
      </c>
      <c r="IJ608" s="319">
        <v>9787125.5399999991</v>
      </c>
      <c r="IK608" s="319">
        <v>1010426.39</v>
      </c>
      <c r="IL608" s="319">
        <v>1728362</v>
      </c>
      <c r="IM608" s="319">
        <v>1750003</v>
      </c>
      <c r="IN608" s="319">
        <v>15424006.779999999</v>
      </c>
      <c r="IO608" s="319">
        <v>6084579.9199999999</v>
      </c>
      <c r="IP608" s="319">
        <v>952732.85</v>
      </c>
      <c r="IQ608" s="319">
        <v>1571825.6</v>
      </c>
      <c r="IR608" s="319">
        <v>18492760.780000001</v>
      </c>
      <c r="IS608" s="319">
        <v>23431105.489999998</v>
      </c>
      <c r="IT608" s="319">
        <v>16869652.84</v>
      </c>
      <c r="IU608" s="319">
        <v>806672.4</v>
      </c>
      <c r="IV608" s="319">
        <v>18215294.800000001</v>
      </c>
      <c r="IW608" s="319">
        <v>587838.9</v>
      </c>
      <c r="IX608" s="319">
        <v>531777.75</v>
      </c>
      <c r="IY608" s="319">
        <v>3370238.71</v>
      </c>
      <c r="IZ608" s="319">
        <v>577367.68999999994</v>
      </c>
      <c r="JA608" s="319">
        <v>3706717.18</v>
      </c>
      <c r="JB608" s="319">
        <v>2850359.71</v>
      </c>
      <c r="JC608" s="319">
        <v>3449985.2</v>
      </c>
      <c r="JD608" s="319">
        <v>986206.1</v>
      </c>
      <c r="JE608" s="319">
        <v>260653.05</v>
      </c>
      <c r="JF608" s="319">
        <v>10425670.449999999</v>
      </c>
      <c r="JG608" s="319">
        <v>955026.96</v>
      </c>
      <c r="JH608" s="319">
        <v>7081391.7300000004</v>
      </c>
      <c r="JI608" s="319">
        <v>4322787.79</v>
      </c>
      <c r="JJ608" s="319">
        <v>1954979.06</v>
      </c>
      <c r="JK608" s="319">
        <v>1529583.8</v>
      </c>
      <c r="JL608" s="319">
        <v>1567131.68</v>
      </c>
      <c r="JM608" s="319">
        <v>614255.80000000005</v>
      </c>
      <c r="JN608" s="319">
        <v>195838</v>
      </c>
      <c r="JO608" s="319">
        <v>13400085.5</v>
      </c>
      <c r="JP608" s="319">
        <v>1361830.85</v>
      </c>
      <c r="JQ608" s="319">
        <v>675854.45</v>
      </c>
      <c r="JR608" s="319">
        <v>415724.5</v>
      </c>
      <c r="JS608" s="319">
        <v>37109413.270000003</v>
      </c>
      <c r="JT608" s="319">
        <v>1552792.6</v>
      </c>
      <c r="JU608" s="319">
        <v>398630.75</v>
      </c>
      <c r="JV608" s="319">
        <v>63098059.509999998</v>
      </c>
      <c r="JW608" s="319">
        <v>6568118.96</v>
      </c>
      <c r="JX608" s="319">
        <v>3775643.95</v>
      </c>
      <c r="JY608" s="319">
        <v>64090.3</v>
      </c>
      <c r="JZ608" s="319">
        <v>213606.39999999999</v>
      </c>
      <c r="KA608" s="319">
        <v>6757584.8399999999</v>
      </c>
      <c r="KB608" s="319">
        <v>621164.4</v>
      </c>
      <c r="KC608" s="319">
        <v>133462.47</v>
      </c>
      <c r="KD608" s="319">
        <v>2090044.14</v>
      </c>
      <c r="KE608" s="319">
        <v>35514881.829999998</v>
      </c>
      <c r="KF608" s="319">
        <v>503604</v>
      </c>
      <c r="KG608" s="319">
        <v>1567656.42</v>
      </c>
      <c r="KH608" s="319">
        <v>1150058.45</v>
      </c>
      <c r="KI608" s="319">
        <v>6624349.4800000004</v>
      </c>
      <c r="KJ608" s="319">
        <v>2786022.97</v>
      </c>
      <c r="KK608" s="319">
        <v>1041744.7</v>
      </c>
      <c r="KL608" s="319">
        <v>1121399.1000000001</v>
      </c>
      <c r="KM608" s="319">
        <v>1075237.8600000001</v>
      </c>
      <c r="KN608" s="319">
        <v>1399710.72</v>
      </c>
      <c r="KO608" s="319">
        <v>22667750.890000001</v>
      </c>
      <c r="KP608" s="319">
        <v>9946813.0700000003</v>
      </c>
      <c r="KQ608" s="319">
        <v>242650920.43000001</v>
      </c>
      <c r="KR608" s="319">
        <v>24459463.289999999</v>
      </c>
      <c r="KS608" s="318">
        <v>3762951.12</v>
      </c>
      <c r="KU608" s="338" t="s">
        <v>943</v>
      </c>
      <c r="KV608" s="312" t="s">
        <v>943</v>
      </c>
      <c r="KY608" s="312" t="s">
        <v>943</v>
      </c>
    </row>
    <row r="609" spans="1:311" x14ac:dyDescent="0.25">
      <c r="A609" s="317">
        <v>2023</v>
      </c>
      <c r="B609" s="316" t="s">
        <v>807</v>
      </c>
      <c r="C609" s="316" t="s">
        <v>817</v>
      </c>
      <c r="D609" s="316" t="s">
        <v>819</v>
      </c>
      <c r="E609" s="316" t="s">
        <v>780</v>
      </c>
      <c r="F609" s="315">
        <v>0</v>
      </c>
      <c r="G609" s="315">
        <v>0</v>
      </c>
      <c r="H609" s="315">
        <v>0</v>
      </c>
      <c r="I609" s="315">
        <v>0</v>
      </c>
      <c r="J609" s="315">
        <v>0</v>
      </c>
      <c r="K609" s="315">
        <v>0</v>
      </c>
      <c r="L609" s="315">
        <v>0</v>
      </c>
      <c r="M609" s="315">
        <v>0</v>
      </c>
      <c r="N609" s="315">
        <v>0</v>
      </c>
      <c r="O609" s="315">
        <v>0</v>
      </c>
      <c r="P609" s="315">
        <v>1</v>
      </c>
      <c r="Q609" s="315">
        <v>15000</v>
      </c>
      <c r="R609" s="315">
        <v>137450.91</v>
      </c>
      <c r="S609" s="315">
        <v>279437.45</v>
      </c>
      <c r="T609" s="315">
        <v>0</v>
      </c>
      <c r="U609" s="315">
        <v>0</v>
      </c>
      <c r="V609" s="315">
        <v>0</v>
      </c>
      <c r="W609" s="315">
        <v>0</v>
      </c>
      <c r="X609" s="315">
        <v>0</v>
      </c>
      <c r="Y609" s="315">
        <v>0</v>
      </c>
      <c r="Z609" s="315">
        <v>0</v>
      </c>
      <c r="AA609" s="315">
        <v>0</v>
      </c>
      <c r="AB609" s="315">
        <v>0</v>
      </c>
      <c r="AC609" s="315">
        <v>0</v>
      </c>
      <c r="AD609" s="315">
        <v>15613</v>
      </c>
      <c r="AE609" s="315">
        <v>0</v>
      </c>
      <c r="AF609" s="315">
        <v>50900</v>
      </c>
      <c r="AG609" s="315">
        <v>0</v>
      </c>
      <c r="AH609" s="315">
        <v>0</v>
      </c>
      <c r="AI609" s="315">
        <v>0</v>
      </c>
      <c r="AJ609" s="315">
        <v>0</v>
      </c>
      <c r="AK609" s="315">
        <v>0</v>
      </c>
      <c r="AL609" s="315">
        <v>0</v>
      </c>
      <c r="AM609" s="315">
        <v>0</v>
      </c>
      <c r="AN609" s="315">
        <v>80000</v>
      </c>
      <c r="AO609" s="315">
        <v>0</v>
      </c>
      <c r="AP609" s="315">
        <v>0</v>
      </c>
      <c r="AQ609" s="315">
        <v>0</v>
      </c>
      <c r="AR609" s="315">
        <v>0</v>
      </c>
      <c r="AS609" s="315">
        <v>0</v>
      </c>
      <c r="AT609" s="315">
        <v>0</v>
      </c>
      <c r="AU609" s="315">
        <v>0</v>
      </c>
      <c r="AV609" s="315">
        <v>0</v>
      </c>
      <c r="AW609" s="315">
        <v>0</v>
      </c>
      <c r="AX609" s="315">
        <v>6231</v>
      </c>
      <c r="AY609" s="315">
        <v>0</v>
      </c>
      <c r="AZ609" s="315">
        <v>0</v>
      </c>
      <c r="BA609" s="315">
        <v>0</v>
      </c>
      <c r="BB609" s="315">
        <v>720000</v>
      </c>
      <c r="BC609" s="315">
        <v>0</v>
      </c>
      <c r="BD609" s="315">
        <v>0</v>
      </c>
      <c r="BE609" s="315">
        <v>29264.799999999999</v>
      </c>
      <c r="BF609" s="315">
        <v>0</v>
      </c>
      <c r="BG609" s="315">
        <v>100000</v>
      </c>
      <c r="BH609" s="315">
        <v>0</v>
      </c>
      <c r="BI609" s="315">
        <v>5</v>
      </c>
      <c r="BJ609" s="315">
        <v>0</v>
      </c>
      <c r="BK609" s="315">
        <v>0</v>
      </c>
      <c r="BL609" s="315">
        <v>0</v>
      </c>
      <c r="BM609" s="315">
        <v>0</v>
      </c>
      <c r="BN609" s="315">
        <v>0</v>
      </c>
      <c r="BO609" s="315">
        <v>0</v>
      </c>
      <c r="BP609" s="315">
        <v>0</v>
      </c>
      <c r="BQ609" s="315">
        <v>25000</v>
      </c>
      <c r="BR609" s="315">
        <v>0</v>
      </c>
      <c r="BS609" s="315">
        <v>2</v>
      </c>
      <c r="BT609" s="315">
        <v>0</v>
      </c>
      <c r="BU609" s="315">
        <v>0</v>
      </c>
      <c r="BV609" s="315">
        <v>0</v>
      </c>
      <c r="BW609" s="315">
        <v>8500</v>
      </c>
      <c r="BX609" s="315">
        <v>0</v>
      </c>
      <c r="BY609" s="315">
        <v>0</v>
      </c>
      <c r="BZ609" s="315">
        <v>0</v>
      </c>
      <c r="CA609" s="315">
        <v>0</v>
      </c>
      <c r="CB609" s="315">
        <v>0</v>
      </c>
      <c r="CC609" s="315">
        <v>0</v>
      </c>
      <c r="CD609" s="315">
        <v>0</v>
      </c>
      <c r="CE609" s="315">
        <v>0</v>
      </c>
      <c r="CF609" s="315">
        <v>80000</v>
      </c>
      <c r="CG609" s="315">
        <v>0</v>
      </c>
      <c r="CH609" s="315">
        <v>0</v>
      </c>
      <c r="CI609" s="315">
        <v>98974.3</v>
      </c>
      <c r="CJ609" s="315">
        <v>0</v>
      </c>
      <c r="CK609" s="315">
        <v>0</v>
      </c>
      <c r="CL609" s="315">
        <v>0</v>
      </c>
      <c r="CM609" s="315">
        <v>0</v>
      </c>
      <c r="CN609" s="315">
        <v>0</v>
      </c>
      <c r="CO609" s="315">
        <v>0</v>
      </c>
      <c r="CP609" s="315">
        <v>0</v>
      </c>
      <c r="CQ609" s="315">
        <v>0</v>
      </c>
      <c r="CR609" s="315">
        <v>0</v>
      </c>
      <c r="CS609" s="315">
        <v>0</v>
      </c>
      <c r="CT609" s="315">
        <v>0</v>
      </c>
      <c r="CU609" s="315">
        <v>0</v>
      </c>
      <c r="CV609" s="315">
        <v>0</v>
      </c>
      <c r="CW609" s="315">
        <v>0</v>
      </c>
      <c r="CX609" s="315">
        <v>0</v>
      </c>
      <c r="CY609" s="315">
        <v>0</v>
      </c>
      <c r="CZ609" s="315">
        <v>0</v>
      </c>
      <c r="DA609" s="315">
        <v>0</v>
      </c>
      <c r="DB609" s="315">
        <v>0</v>
      </c>
      <c r="DC609" s="315">
        <v>0</v>
      </c>
      <c r="DD609" s="315">
        <v>15000</v>
      </c>
      <c r="DE609" s="315">
        <v>0</v>
      </c>
      <c r="DF609" s="315">
        <v>0</v>
      </c>
      <c r="DG609" s="315">
        <v>0</v>
      </c>
      <c r="DH609" s="315">
        <v>0</v>
      </c>
      <c r="DI609" s="315">
        <v>0</v>
      </c>
      <c r="DJ609" s="315">
        <v>0</v>
      </c>
      <c r="DK609" s="315">
        <v>1</v>
      </c>
      <c r="DL609" s="315">
        <v>0</v>
      </c>
      <c r="DM609" s="315">
        <v>12250</v>
      </c>
      <c r="DN609" s="315">
        <v>0</v>
      </c>
      <c r="DO609" s="315">
        <v>0</v>
      </c>
      <c r="DP609" s="315">
        <v>0</v>
      </c>
      <c r="DQ609" s="315">
        <v>16500</v>
      </c>
      <c r="DR609" s="315">
        <v>0</v>
      </c>
      <c r="DS609" s="315">
        <v>0</v>
      </c>
      <c r="DT609" s="315">
        <v>45000</v>
      </c>
      <c r="DU609" s="315">
        <v>850000</v>
      </c>
      <c r="DV609" s="315">
        <v>0</v>
      </c>
      <c r="DW609" s="315">
        <v>0</v>
      </c>
      <c r="DX609" s="315">
        <v>0</v>
      </c>
      <c r="DY609" s="315">
        <v>0</v>
      </c>
      <c r="DZ609" s="315">
        <v>1498342</v>
      </c>
      <c r="EA609" s="315">
        <v>650000</v>
      </c>
      <c r="EB609" s="315">
        <v>9602</v>
      </c>
      <c r="EC609" s="315">
        <v>0</v>
      </c>
      <c r="ED609" s="315">
        <v>0</v>
      </c>
      <c r="EE609" s="315">
        <v>0</v>
      </c>
      <c r="EF609" s="315">
        <v>0</v>
      </c>
      <c r="EG609" s="315">
        <v>191000</v>
      </c>
      <c r="EH609" s="315">
        <v>0</v>
      </c>
      <c r="EI609" s="315">
        <v>0</v>
      </c>
      <c r="EJ609" s="315">
        <v>1</v>
      </c>
      <c r="EK609" s="315">
        <v>0</v>
      </c>
      <c r="EL609" s="315">
        <v>0</v>
      </c>
      <c r="EM609" s="315">
        <v>19770</v>
      </c>
      <c r="EN609" s="315">
        <v>0</v>
      </c>
      <c r="EO609" s="315">
        <v>0</v>
      </c>
      <c r="EP609" s="315">
        <v>8150</v>
      </c>
      <c r="EQ609" s="315">
        <v>0</v>
      </c>
      <c r="ER609" s="315">
        <v>0</v>
      </c>
      <c r="ES609" s="315">
        <v>0</v>
      </c>
      <c r="ET609" s="315">
        <v>0</v>
      </c>
      <c r="EU609" s="315">
        <v>0</v>
      </c>
      <c r="EV609" s="315">
        <v>0</v>
      </c>
      <c r="EW609" s="315">
        <v>0</v>
      </c>
      <c r="EX609" s="315">
        <v>0</v>
      </c>
      <c r="EY609" s="315">
        <v>2</v>
      </c>
      <c r="EZ609" s="315">
        <v>20334220.559999999</v>
      </c>
      <c r="FA609" s="315">
        <v>0</v>
      </c>
      <c r="FB609" s="315">
        <v>0</v>
      </c>
      <c r="FC609" s="315">
        <v>7396686.6500000004</v>
      </c>
      <c r="FD609" s="315">
        <v>0</v>
      </c>
      <c r="FE609" s="315">
        <v>50000</v>
      </c>
      <c r="FF609" s="315">
        <v>125750</v>
      </c>
      <c r="FG609" s="315">
        <v>97695.89</v>
      </c>
      <c r="FH609" s="315">
        <v>44045.25</v>
      </c>
      <c r="FI609" s="315">
        <v>162002</v>
      </c>
      <c r="FJ609" s="315">
        <v>0</v>
      </c>
      <c r="FK609" s="315">
        <v>100001</v>
      </c>
      <c r="FL609" s="315">
        <v>0</v>
      </c>
      <c r="FM609" s="315">
        <v>0</v>
      </c>
      <c r="FN609" s="315">
        <v>0</v>
      </c>
      <c r="FO609" s="315">
        <v>0</v>
      </c>
      <c r="FP609" s="315">
        <v>0</v>
      </c>
      <c r="FQ609" s="315">
        <v>0</v>
      </c>
      <c r="FR609" s="315">
        <v>784929.55</v>
      </c>
      <c r="FS609" s="315">
        <v>5700</v>
      </c>
      <c r="FT609" s="315">
        <v>0</v>
      </c>
      <c r="FU609" s="315">
        <v>0</v>
      </c>
      <c r="FV609" s="315">
        <v>0</v>
      </c>
      <c r="FW609" s="315">
        <v>0</v>
      </c>
      <c r="FX609" s="315">
        <v>0</v>
      </c>
      <c r="FY609" s="315">
        <v>46561.4</v>
      </c>
      <c r="FZ609" s="315">
        <v>0</v>
      </c>
      <c r="GA609" s="315">
        <v>0</v>
      </c>
      <c r="GB609" s="315">
        <v>1</v>
      </c>
      <c r="GC609" s="315">
        <v>0</v>
      </c>
      <c r="GD609" s="315">
        <v>0</v>
      </c>
      <c r="GE609" s="315">
        <v>17500</v>
      </c>
      <c r="GF609" s="315">
        <v>0</v>
      </c>
      <c r="GG609" s="315">
        <v>0</v>
      </c>
      <c r="GH609" s="315">
        <v>0</v>
      </c>
      <c r="GI609" s="315">
        <v>0</v>
      </c>
      <c r="GJ609" s="315">
        <v>5000</v>
      </c>
      <c r="GK609" s="315">
        <v>6</v>
      </c>
      <c r="GL609" s="315">
        <v>0</v>
      </c>
      <c r="GM609" s="315">
        <v>0</v>
      </c>
      <c r="GN609" s="315">
        <v>0</v>
      </c>
      <c r="GO609" s="315">
        <v>128500</v>
      </c>
      <c r="GP609" s="315">
        <v>0</v>
      </c>
      <c r="GQ609" s="315">
        <v>20695</v>
      </c>
      <c r="GR609" s="315">
        <v>0</v>
      </c>
      <c r="GS609" s="315">
        <v>0</v>
      </c>
      <c r="GT609" s="315">
        <v>0</v>
      </c>
      <c r="GU609" s="315">
        <v>0</v>
      </c>
      <c r="GV609" s="315">
        <v>40560</v>
      </c>
      <c r="GW609" s="315">
        <v>207</v>
      </c>
      <c r="GX609" s="315">
        <v>10000</v>
      </c>
      <c r="GY609" s="315">
        <v>0</v>
      </c>
      <c r="GZ609" s="315">
        <v>5200</v>
      </c>
      <c r="HA609" s="315">
        <v>265353.8</v>
      </c>
      <c r="HB609" s="315">
        <v>0</v>
      </c>
      <c r="HC609" s="315">
        <v>175000</v>
      </c>
      <c r="HD609" s="315">
        <v>0</v>
      </c>
      <c r="HE609" s="315">
        <v>0</v>
      </c>
      <c r="HF609" s="315">
        <v>0</v>
      </c>
      <c r="HG609" s="315">
        <v>0</v>
      </c>
      <c r="HH609" s="315">
        <v>0</v>
      </c>
      <c r="HI609" s="315">
        <v>2</v>
      </c>
      <c r="HJ609" s="315">
        <v>0</v>
      </c>
      <c r="HK609" s="315">
        <v>0</v>
      </c>
      <c r="HL609" s="315">
        <v>34000</v>
      </c>
      <c r="HM609" s="315">
        <v>0</v>
      </c>
      <c r="HN609" s="315">
        <v>0</v>
      </c>
      <c r="HO609" s="315">
        <v>0</v>
      </c>
      <c r="HP609" s="315">
        <v>0</v>
      </c>
      <c r="HQ609" s="315">
        <v>0</v>
      </c>
      <c r="HR609" s="315">
        <v>0</v>
      </c>
      <c r="HS609" s="315">
        <v>0</v>
      </c>
      <c r="HT609" s="315">
        <v>73663</v>
      </c>
      <c r="HU609" s="315">
        <v>0</v>
      </c>
      <c r="HV609" s="315">
        <v>0</v>
      </c>
      <c r="HW609" s="315">
        <v>200000</v>
      </c>
      <c r="HX609" s="315">
        <v>0</v>
      </c>
      <c r="HY609" s="315">
        <v>441400</v>
      </c>
      <c r="HZ609" s="315">
        <v>0</v>
      </c>
      <c r="IA609" s="315">
        <v>1</v>
      </c>
      <c r="IB609" s="315">
        <v>0</v>
      </c>
      <c r="IC609" s="315">
        <v>0</v>
      </c>
      <c r="ID609" s="315">
        <v>0</v>
      </c>
      <c r="IE609" s="315">
        <v>22350</v>
      </c>
      <c r="IF609" s="315">
        <v>0</v>
      </c>
      <c r="IG609" s="315">
        <v>0</v>
      </c>
      <c r="IH609" s="315">
        <v>0</v>
      </c>
      <c r="II609" s="315">
        <v>0</v>
      </c>
      <c r="IJ609" s="315">
        <v>0</v>
      </c>
      <c r="IK609" s="315">
        <v>0</v>
      </c>
      <c r="IL609" s="315">
        <v>0</v>
      </c>
      <c r="IM609" s="315">
        <v>0</v>
      </c>
      <c r="IN609" s="315">
        <v>0</v>
      </c>
      <c r="IO609" s="315">
        <v>0</v>
      </c>
      <c r="IP609" s="315">
        <v>2250</v>
      </c>
      <c r="IQ609" s="315">
        <v>0</v>
      </c>
      <c r="IR609" s="315">
        <v>0</v>
      </c>
      <c r="IS609" s="315">
        <v>5000</v>
      </c>
      <c r="IT609" s="315">
        <v>0</v>
      </c>
      <c r="IU609" s="315">
        <v>130000</v>
      </c>
      <c r="IV609" s="315">
        <v>0</v>
      </c>
      <c r="IW609" s="315">
        <v>0</v>
      </c>
      <c r="IX609" s="315">
        <v>0</v>
      </c>
      <c r="IY609" s="315">
        <v>0</v>
      </c>
      <c r="IZ609" s="315">
        <v>0</v>
      </c>
      <c r="JA609" s="315">
        <v>0</v>
      </c>
      <c r="JB609" s="315">
        <v>0</v>
      </c>
      <c r="JC609" s="315">
        <v>0</v>
      </c>
      <c r="JD609" s="315">
        <v>0</v>
      </c>
      <c r="JE609" s="315">
        <v>0</v>
      </c>
      <c r="JF609" s="315">
        <v>0</v>
      </c>
      <c r="JG609" s="315">
        <v>0</v>
      </c>
      <c r="JH609" s="315">
        <v>0</v>
      </c>
      <c r="JI609" s="315">
        <v>0</v>
      </c>
      <c r="JJ609" s="315">
        <v>0</v>
      </c>
      <c r="JK609" s="315">
        <v>0</v>
      </c>
      <c r="JL609" s="315">
        <v>0</v>
      </c>
      <c r="JM609" s="315">
        <v>49000</v>
      </c>
      <c r="JN609" s="315">
        <v>0</v>
      </c>
      <c r="JO609" s="315">
        <v>0</v>
      </c>
      <c r="JP609" s="315">
        <v>0</v>
      </c>
      <c r="JQ609" s="315">
        <v>133468.65</v>
      </c>
      <c r="JR609" s="315">
        <v>0</v>
      </c>
      <c r="JS609" s="315">
        <v>0</v>
      </c>
      <c r="JT609" s="315">
        <v>110800</v>
      </c>
      <c r="JU609" s="315">
        <v>2251</v>
      </c>
      <c r="JV609" s="315">
        <v>405575</v>
      </c>
      <c r="JW609" s="315">
        <v>0</v>
      </c>
      <c r="JX609" s="315">
        <v>0</v>
      </c>
      <c r="JY609" s="315">
        <v>0</v>
      </c>
      <c r="JZ609" s="315">
        <v>0</v>
      </c>
      <c r="KA609" s="315">
        <v>0</v>
      </c>
      <c r="KB609" s="315">
        <v>5000</v>
      </c>
      <c r="KC609" s="315">
        <v>0</v>
      </c>
      <c r="KD609" s="315">
        <v>0</v>
      </c>
      <c r="KE609" s="315">
        <v>30000</v>
      </c>
      <c r="KF609" s="315">
        <v>0</v>
      </c>
      <c r="KG609" s="315">
        <v>0</v>
      </c>
      <c r="KH609" s="315">
        <v>0</v>
      </c>
      <c r="KI609" s="315">
        <v>0</v>
      </c>
      <c r="KJ609" s="315">
        <v>0</v>
      </c>
      <c r="KK609" s="315">
        <v>6480</v>
      </c>
      <c r="KL609" s="315">
        <v>0</v>
      </c>
      <c r="KM609" s="315">
        <v>0</v>
      </c>
      <c r="KN609" s="315">
        <v>2750</v>
      </c>
      <c r="KO609" s="315">
        <v>0</v>
      </c>
      <c r="KP609" s="315">
        <v>0</v>
      </c>
      <c r="KQ609" s="315">
        <v>13993692</v>
      </c>
      <c r="KR609" s="315">
        <v>0</v>
      </c>
      <c r="KS609" s="314">
        <v>0</v>
      </c>
      <c r="KU609" s="312">
        <v>15</v>
      </c>
      <c r="KV609" s="312">
        <v>152</v>
      </c>
      <c r="KY609" s="312">
        <v>9152</v>
      </c>
    </row>
    <row r="610" spans="1:311" x14ac:dyDescent="0.25">
      <c r="A610" s="321">
        <v>2023</v>
      </c>
      <c r="B610" s="320" t="s">
        <v>807</v>
      </c>
      <c r="C610" s="320" t="s">
        <v>817</v>
      </c>
      <c r="D610" s="320" t="s">
        <v>818</v>
      </c>
      <c r="E610" s="320" t="s">
        <v>780</v>
      </c>
      <c r="F610" s="319">
        <v>2601</v>
      </c>
      <c r="G610" s="319">
        <v>26700</v>
      </c>
      <c r="H610" s="319">
        <v>0</v>
      </c>
      <c r="I610" s="319">
        <v>0</v>
      </c>
      <c r="J610" s="319">
        <v>0</v>
      </c>
      <c r="K610" s="319">
        <v>29600</v>
      </c>
      <c r="L610" s="319">
        <v>0</v>
      </c>
      <c r="M610" s="319">
        <v>66940</v>
      </c>
      <c r="N610" s="319">
        <v>1</v>
      </c>
      <c r="O610" s="319">
        <v>28066.9</v>
      </c>
      <c r="P610" s="319">
        <v>215527.9</v>
      </c>
      <c r="Q610" s="319">
        <v>155652</v>
      </c>
      <c r="R610" s="319">
        <v>40545</v>
      </c>
      <c r="S610" s="319">
        <v>25505</v>
      </c>
      <c r="T610" s="319">
        <v>8</v>
      </c>
      <c r="U610" s="319">
        <v>0</v>
      </c>
      <c r="V610" s="319">
        <v>3</v>
      </c>
      <c r="W610" s="319">
        <v>4</v>
      </c>
      <c r="X610" s="319">
        <v>0</v>
      </c>
      <c r="Y610" s="319">
        <v>160318</v>
      </c>
      <c r="Z610" s="319">
        <v>10002</v>
      </c>
      <c r="AA610" s="319">
        <v>3</v>
      </c>
      <c r="AB610" s="319">
        <v>327366</v>
      </c>
      <c r="AC610" s="319">
        <v>0</v>
      </c>
      <c r="AD610" s="319">
        <v>0</v>
      </c>
      <c r="AE610" s="319">
        <v>0</v>
      </c>
      <c r="AF610" s="319">
        <v>0</v>
      </c>
      <c r="AG610" s="319">
        <v>39420</v>
      </c>
      <c r="AH610" s="319">
        <v>60300</v>
      </c>
      <c r="AI610" s="319">
        <v>56651</v>
      </c>
      <c r="AJ610" s="319">
        <v>225916</v>
      </c>
      <c r="AK610" s="319">
        <v>0</v>
      </c>
      <c r="AL610" s="319">
        <v>23603</v>
      </c>
      <c r="AM610" s="319">
        <v>19700</v>
      </c>
      <c r="AN610" s="319">
        <v>1</v>
      </c>
      <c r="AO610" s="319">
        <v>1</v>
      </c>
      <c r="AP610" s="319">
        <v>1</v>
      </c>
      <c r="AQ610" s="319">
        <v>0</v>
      </c>
      <c r="AR610" s="319">
        <v>41351</v>
      </c>
      <c r="AS610" s="319">
        <v>0</v>
      </c>
      <c r="AT610" s="319">
        <v>7500</v>
      </c>
      <c r="AU610" s="319">
        <v>118000</v>
      </c>
      <c r="AV610" s="319">
        <v>10002</v>
      </c>
      <c r="AW610" s="319">
        <v>101171.6</v>
      </c>
      <c r="AX610" s="319">
        <v>0</v>
      </c>
      <c r="AY610" s="319">
        <v>1009</v>
      </c>
      <c r="AZ610" s="319">
        <v>196993.01</v>
      </c>
      <c r="BA610" s="319">
        <v>0</v>
      </c>
      <c r="BB610" s="319">
        <v>37263</v>
      </c>
      <c r="BC610" s="319">
        <v>0</v>
      </c>
      <c r="BD610" s="319">
        <v>1</v>
      </c>
      <c r="BE610" s="319">
        <v>1</v>
      </c>
      <c r="BF610" s="319">
        <v>12700</v>
      </c>
      <c r="BG610" s="319">
        <v>4401</v>
      </c>
      <c r="BH610" s="319">
        <v>16000</v>
      </c>
      <c r="BI610" s="319">
        <v>2</v>
      </c>
      <c r="BJ610" s="319">
        <v>1</v>
      </c>
      <c r="BK610" s="319">
        <v>1043201</v>
      </c>
      <c r="BL610" s="319">
        <v>24805</v>
      </c>
      <c r="BM610" s="319">
        <v>1</v>
      </c>
      <c r="BN610" s="319">
        <v>21140</v>
      </c>
      <c r="BO610" s="319">
        <v>32000</v>
      </c>
      <c r="BP610" s="319">
        <v>1</v>
      </c>
      <c r="BQ610" s="319">
        <v>16500</v>
      </c>
      <c r="BR610" s="319">
        <v>19195</v>
      </c>
      <c r="BS610" s="319">
        <v>50011</v>
      </c>
      <c r="BT610" s="319">
        <v>2070</v>
      </c>
      <c r="BU610" s="319">
        <v>12</v>
      </c>
      <c r="BV610" s="319">
        <v>1</v>
      </c>
      <c r="BW610" s="319">
        <v>0</v>
      </c>
      <c r="BX610" s="319">
        <v>8686</v>
      </c>
      <c r="BY610" s="319">
        <v>39800</v>
      </c>
      <c r="BZ610" s="319">
        <v>0</v>
      </c>
      <c r="CA610" s="319">
        <v>1</v>
      </c>
      <c r="CB610" s="319">
        <v>2203</v>
      </c>
      <c r="CC610" s="319">
        <v>0</v>
      </c>
      <c r="CD610" s="319">
        <v>134999</v>
      </c>
      <c r="CE610" s="319">
        <v>0</v>
      </c>
      <c r="CF610" s="319">
        <v>34750</v>
      </c>
      <c r="CG610" s="319">
        <v>51419.95</v>
      </c>
      <c r="CH610" s="319">
        <v>11402</v>
      </c>
      <c r="CI610" s="319">
        <v>20</v>
      </c>
      <c r="CJ610" s="319">
        <v>55105</v>
      </c>
      <c r="CK610" s="319">
        <v>0</v>
      </c>
      <c r="CL610" s="319">
        <v>1010</v>
      </c>
      <c r="CM610" s="319">
        <v>0</v>
      </c>
      <c r="CN610" s="319">
        <v>0</v>
      </c>
      <c r="CO610" s="319">
        <v>49492</v>
      </c>
      <c r="CP610" s="319">
        <v>16004</v>
      </c>
      <c r="CQ610" s="319">
        <v>0</v>
      </c>
      <c r="CR610" s="319">
        <v>1</v>
      </c>
      <c r="CS610" s="319">
        <v>1167</v>
      </c>
      <c r="CT610" s="319">
        <v>69744</v>
      </c>
      <c r="CU610" s="319">
        <v>23000</v>
      </c>
      <c r="CV610" s="319">
        <v>2751</v>
      </c>
      <c r="CW610" s="319">
        <v>77801</v>
      </c>
      <c r="CX610" s="319">
        <v>356397.05</v>
      </c>
      <c r="CY610" s="319">
        <v>0</v>
      </c>
      <c r="CZ610" s="319">
        <v>1</v>
      </c>
      <c r="DA610" s="319">
        <v>0</v>
      </c>
      <c r="DB610" s="319">
        <v>7686</v>
      </c>
      <c r="DC610" s="319">
        <v>60010</v>
      </c>
      <c r="DD610" s="319">
        <v>18</v>
      </c>
      <c r="DE610" s="319">
        <v>11794</v>
      </c>
      <c r="DF610" s="319">
        <v>0</v>
      </c>
      <c r="DG610" s="319">
        <v>1</v>
      </c>
      <c r="DH610" s="319">
        <v>0</v>
      </c>
      <c r="DI610" s="319">
        <v>1</v>
      </c>
      <c r="DJ610" s="319">
        <v>641005</v>
      </c>
      <c r="DK610" s="319">
        <v>0</v>
      </c>
      <c r="DL610" s="319">
        <v>1</v>
      </c>
      <c r="DM610" s="319">
        <v>1</v>
      </c>
      <c r="DN610" s="319">
        <v>11900</v>
      </c>
      <c r="DO610" s="319">
        <v>0</v>
      </c>
      <c r="DP610" s="319">
        <v>6508</v>
      </c>
      <c r="DQ610" s="319">
        <v>0</v>
      </c>
      <c r="DR610" s="319">
        <v>1</v>
      </c>
      <c r="DS610" s="319">
        <v>31</v>
      </c>
      <c r="DT610" s="319">
        <v>100000</v>
      </c>
      <c r="DU610" s="319">
        <v>1</v>
      </c>
      <c r="DV610" s="319">
        <v>1</v>
      </c>
      <c r="DW610" s="319">
        <v>0</v>
      </c>
      <c r="DX610" s="319">
        <v>509625</v>
      </c>
      <c r="DY610" s="319">
        <v>85200</v>
      </c>
      <c r="DZ610" s="319">
        <v>15901</v>
      </c>
      <c r="EA610" s="319">
        <v>1245650</v>
      </c>
      <c r="EB610" s="319">
        <v>1</v>
      </c>
      <c r="EC610" s="319">
        <v>49400</v>
      </c>
      <c r="ED610" s="319">
        <v>201</v>
      </c>
      <c r="EE610" s="319">
        <v>0</v>
      </c>
      <c r="EF610" s="319">
        <v>4500</v>
      </c>
      <c r="EG610" s="319">
        <v>247000</v>
      </c>
      <c r="EH610" s="319">
        <v>7300</v>
      </c>
      <c r="EI610" s="319">
        <v>8</v>
      </c>
      <c r="EJ610" s="319">
        <v>19</v>
      </c>
      <c r="EK610" s="319">
        <v>49000</v>
      </c>
      <c r="EL610" s="319">
        <v>0</v>
      </c>
      <c r="EM610" s="319">
        <v>1</v>
      </c>
      <c r="EN610" s="319">
        <v>31902</v>
      </c>
      <c r="EO610" s="319">
        <v>1</v>
      </c>
      <c r="EP610" s="319">
        <v>0</v>
      </c>
      <c r="EQ610" s="319">
        <v>4</v>
      </c>
      <c r="ER610" s="319">
        <v>0</v>
      </c>
      <c r="ES610" s="319">
        <v>23104</v>
      </c>
      <c r="ET610" s="319">
        <v>34883</v>
      </c>
      <c r="EU610" s="319">
        <v>1</v>
      </c>
      <c r="EV610" s="319">
        <v>1</v>
      </c>
      <c r="EW610" s="319">
        <v>0</v>
      </c>
      <c r="EX610" s="319">
        <v>1</v>
      </c>
      <c r="EY610" s="319">
        <v>1664185</v>
      </c>
      <c r="EZ610" s="319">
        <v>119892012</v>
      </c>
      <c r="FA610" s="319">
        <v>76100</v>
      </c>
      <c r="FB610" s="319">
        <v>33</v>
      </c>
      <c r="FC610" s="319">
        <v>0</v>
      </c>
      <c r="FD610" s="319">
        <v>162555.38</v>
      </c>
      <c r="FE610" s="319">
        <v>106289.46</v>
      </c>
      <c r="FF610" s="319">
        <v>0</v>
      </c>
      <c r="FG610" s="319">
        <v>2201</v>
      </c>
      <c r="FH610" s="319">
        <v>0</v>
      </c>
      <c r="FI610" s="319">
        <v>74325</v>
      </c>
      <c r="FJ610" s="319">
        <v>134400</v>
      </c>
      <c r="FK610" s="319">
        <v>0</v>
      </c>
      <c r="FL610" s="319">
        <v>0</v>
      </c>
      <c r="FM610" s="319">
        <v>0</v>
      </c>
      <c r="FN610" s="319">
        <v>1</v>
      </c>
      <c r="FO610" s="319">
        <v>4124</v>
      </c>
      <c r="FP610" s="319">
        <v>6</v>
      </c>
      <c r="FQ610" s="319">
        <v>1</v>
      </c>
      <c r="FR610" s="319">
        <v>150380.5</v>
      </c>
      <c r="FS610" s="319">
        <v>6450</v>
      </c>
      <c r="FT610" s="319">
        <v>0</v>
      </c>
      <c r="FU610" s="319">
        <v>15501</v>
      </c>
      <c r="FV610" s="319">
        <v>0</v>
      </c>
      <c r="FW610" s="319">
        <v>0</v>
      </c>
      <c r="FX610" s="319">
        <v>0</v>
      </c>
      <c r="FY610" s="319">
        <v>46901</v>
      </c>
      <c r="FZ610" s="319">
        <v>1</v>
      </c>
      <c r="GA610" s="319">
        <v>6180</v>
      </c>
      <c r="GB610" s="319">
        <v>28601</v>
      </c>
      <c r="GC610" s="319">
        <v>24040</v>
      </c>
      <c r="GD610" s="319">
        <v>3</v>
      </c>
      <c r="GE610" s="319">
        <v>49401</v>
      </c>
      <c r="GF610" s="319">
        <v>0</v>
      </c>
      <c r="GG610" s="319">
        <v>69075</v>
      </c>
      <c r="GH610" s="319">
        <v>3101</v>
      </c>
      <c r="GI610" s="319">
        <v>5040</v>
      </c>
      <c r="GJ610" s="319">
        <v>685</v>
      </c>
      <c r="GK610" s="319">
        <v>0</v>
      </c>
      <c r="GL610" s="319">
        <v>60323</v>
      </c>
      <c r="GM610" s="319">
        <v>2046000</v>
      </c>
      <c r="GN610" s="319">
        <v>4001</v>
      </c>
      <c r="GO610" s="319">
        <v>1998016</v>
      </c>
      <c r="GP610" s="319">
        <v>39088.83</v>
      </c>
      <c r="GQ610" s="319">
        <v>0</v>
      </c>
      <c r="GR610" s="319">
        <v>1</v>
      </c>
      <c r="GS610" s="319">
        <v>6134980</v>
      </c>
      <c r="GT610" s="319">
        <v>0</v>
      </c>
      <c r="GU610" s="319">
        <v>0</v>
      </c>
      <c r="GV610" s="319">
        <v>44650</v>
      </c>
      <c r="GW610" s="319">
        <v>0</v>
      </c>
      <c r="GX610" s="319">
        <v>955810</v>
      </c>
      <c r="GY610" s="319">
        <v>0</v>
      </c>
      <c r="GZ610" s="319">
        <v>116367</v>
      </c>
      <c r="HA610" s="319">
        <v>303913</v>
      </c>
      <c r="HB610" s="319">
        <v>2402</v>
      </c>
      <c r="HC610" s="319">
        <v>65379</v>
      </c>
      <c r="HD610" s="319">
        <v>24057</v>
      </c>
      <c r="HE610" s="319">
        <v>30000</v>
      </c>
      <c r="HF610" s="319">
        <v>10000</v>
      </c>
      <c r="HG610" s="319">
        <v>81202</v>
      </c>
      <c r="HH610" s="319">
        <v>0</v>
      </c>
      <c r="HI610" s="319">
        <v>11</v>
      </c>
      <c r="HJ610" s="319">
        <v>13000</v>
      </c>
      <c r="HK610" s="319">
        <v>0</v>
      </c>
      <c r="HL610" s="319">
        <v>97</v>
      </c>
      <c r="HM610" s="319">
        <v>1</v>
      </c>
      <c r="HN610" s="319">
        <v>300000</v>
      </c>
      <c r="HO610" s="319">
        <v>49805</v>
      </c>
      <c r="HP610" s="319">
        <v>9</v>
      </c>
      <c r="HQ610" s="319">
        <v>0</v>
      </c>
      <c r="HR610" s="319">
        <v>1</v>
      </c>
      <c r="HS610" s="319">
        <v>9492</v>
      </c>
      <c r="HT610" s="319">
        <v>3500001</v>
      </c>
      <c r="HU610" s="319">
        <v>77200</v>
      </c>
      <c r="HV610" s="319">
        <v>8</v>
      </c>
      <c r="HW610" s="319">
        <v>48</v>
      </c>
      <c r="HX610" s="319">
        <v>76995</v>
      </c>
      <c r="HY610" s="319">
        <v>17</v>
      </c>
      <c r="HZ610" s="319">
        <v>55551</v>
      </c>
      <c r="IA610" s="319">
        <v>1</v>
      </c>
      <c r="IB610" s="319">
        <v>0</v>
      </c>
      <c r="IC610" s="319">
        <v>0</v>
      </c>
      <c r="ID610" s="319">
        <v>30100</v>
      </c>
      <c r="IE610" s="319">
        <v>1500</v>
      </c>
      <c r="IF610" s="319">
        <v>1</v>
      </c>
      <c r="IG610" s="319">
        <v>24300</v>
      </c>
      <c r="IH610" s="319">
        <v>6080</v>
      </c>
      <c r="II610" s="319">
        <v>0</v>
      </c>
      <c r="IJ610" s="319">
        <v>329009</v>
      </c>
      <c r="IK610" s="319">
        <v>19900</v>
      </c>
      <c r="IL610" s="319">
        <v>0</v>
      </c>
      <c r="IM610" s="319">
        <v>29452</v>
      </c>
      <c r="IN610" s="319">
        <v>130401</v>
      </c>
      <c r="IO610" s="319">
        <v>0</v>
      </c>
      <c r="IP610" s="319">
        <v>176355</v>
      </c>
      <c r="IQ610" s="319">
        <v>0</v>
      </c>
      <c r="IR610" s="319">
        <v>129652</v>
      </c>
      <c r="IS610" s="319">
        <v>177896</v>
      </c>
      <c r="IT610" s="319">
        <v>1</v>
      </c>
      <c r="IU610" s="319">
        <v>2950</v>
      </c>
      <c r="IV610" s="319">
        <v>1</v>
      </c>
      <c r="IW610" s="319">
        <v>6</v>
      </c>
      <c r="IX610" s="319">
        <v>2501</v>
      </c>
      <c r="IY610" s="319">
        <v>1</v>
      </c>
      <c r="IZ610" s="319">
        <v>7500</v>
      </c>
      <c r="JA610" s="319">
        <v>0</v>
      </c>
      <c r="JB610" s="319">
        <v>0</v>
      </c>
      <c r="JC610" s="319">
        <v>25500</v>
      </c>
      <c r="JD610" s="319">
        <v>38790</v>
      </c>
      <c r="JE610" s="319">
        <v>0</v>
      </c>
      <c r="JF610" s="319">
        <v>1</v>
      </c>
      <c r="JG610" s="319">
        <v>2801</v>
      </c>
      <c r="JH610" s="319">
        <v>165357</v>
      </c>
      <c r="JI610" s="319">
        <v>0</v>
      </c>
      <c r="JJ610" s="319">
        <v>175500</v>
      </c>
      <c r="JK610" s="319">
        <v>1</v>
      </c>
      <c r="JL610" s="319">
        <v>74550</v>
      </c>
      <c r="JM610" s="319">
        <v>0</v>
      </c>
      <c r="JN610" s="319">
        <v>37450</v>
      </c>
      <c r="JO610" s="319">
        <v>1</v>
      </c>
      <c r="JP610" s="319">
        <v>0</v>
      </c>
      <c r="JQ610" s="319">
        <v>1</v>
      </c>
      <c r="JR610" s="319">
        <v>0</v>
      </c>
      <c r="JS610" s="319">
        <v>2016447.5</v>
      </c>
      <c r="JT610" s="319">
        <v>23000</v>
      </c>
      <c r="JU610" s="319">
        <v>226</v>
      </c>
      <c r="JV610" s="319">
        <v>2400300</v>
      </c>
      <c r="JW610" s="319">
        <v>68101</v>
      </c>
      <c r="JX610" s="319">
        <v>24001</v>
      </c>
      <c r="JY610" s="319">
        <v>22750</v>
      </c>
      <c r="JZ610" s="319">
        <v>18090</v>
      </c>
      <c r="KA610" s="319">
        <v>1</v>
      </c>
      <c r="KB610" s="319">
        <v>4801</v>
      </c>
      <c r="KC610" s="319">
        <v>86</v>
      </c>
      <c r="KD610" s="319">
        <v>5001</v>
      </c>
      <c r="KE610" s="319">
        <v>263526</v>
      </c>
      <c r="KF610" s="319">
        <v>23204.75</v>
      </c>
      <c r="KG610" s="319">
        <v>58840</v>
      </c>
      <c r="KH610" s="319">
        <v>21670</v>
      </c>
      <c r="KI610" s="319">
        <v>9</v>
      </c>
      <c r="KJ610" s="319">
        <v>28000</v>
      </c>
      <c r="KK610" s="319">
        <v>15700</v>
      </c>
      <c r="KL610" s="319">
        <v>1</v>
      </c>
      <c r="KM610" s="319">
        <v>10000</v>
      </c>
      <c r="KN610" s="319">
        <v>1954</v>
      </c>
      <c r="KO610" s="319">
        <v>21001</v>
      </c>
      <c r="KP610" s="319">
        <v>56506</v>
      </c>
      <c r="KQ610" s="319">
        <v>0</v>
      </c>
      <c r="KR610" s="319">
        <v>0</v>
      </c>
      <c r="KS610" s="318">
        <v>0</v>
      </c>
      <c r="KU610" s="312">
        <v>15</v>
      </c>
      <c r="KV610" s="312">
        <v>153</v>
      </c>
      <c r="KY610" s="312">
        <v>9153</v>
      </c>
    </row>
    <row r="611" spans="1:311" x14ac:dyDescent="0.25">
      <c r="A611" s="317">
        <v>2023</v>
      </c>
      <c r="B611" s="316" t="s">
        <v>807</v>
      </c>
      <c r="C611" s="316" t="s">
        <v>817</v>
      </c>
      <c r="D611" s="316" t="s">
        <v>321</v>
      </c>
      <c r="E611" s="316" t="s">
        <v>780</v>
      </c>
      <c r="F611" s="315">
        <v>2601</v>
      </c>
      <c r="G611" s="315">
        <v>26700</v>
      </c>
      <c r="H611" s="315">
        <v>0</v>
      </c>
      <c r="I611" s="315">
        <v>0</v>
      </c>
      <c r="J611" s="315">
        <v>0</v>
      </c>
      <c r="K611" s="315">
        <v>29600</v>
      </c>
      <c r="L611" s="315">
        <v>0</v>
      </c>
      <c r="M611" s="315">
        <v>66940</v>
      </c>
      <c r="N611" s="315">
        <v>1</v>
      </c>
      <c r="O611" s="315">
        <v>28066.9</v>
      </c>
      <c r="P611" s="315">
        <v>215528.9</v>
      </c>
      <c r="Q611" s="315">
        <v>170652</v>
      </c>
      <c r="R611" s="315">
        <v>177995.91</v>
      </c>
      <c r="S611" s="315">
        <v>304942.45</v>
      </c>
      <c r="T611" s="315">
        <v>8</v>
      </c>
      <c r="U611" s="315">
        <v>0</v>
      </c>
      <c r="V611" s="315">
        <v>3</v>
      </c>
      <c r="W611" s="315">
        <v>4</v>
      </c>
      <c r="X611" s="315">
        <v>0</v>
      </c>
      <c r="Y611" s="315">
        <v>160318</v>
      </c>
      <c r="Z611" s="315">
        <v>10002</v>
      </c>
      <c r="AA611" s="315">
        <v>3</v>
      </c>
      <c r="AB611" s="315">
        <v>327366</v>
      </c>
      <c r="AC611" s="315">
        <v>0</v>
      </c>
      <c r="AD611" s="315">
        <v>15613</v>
      </c>
      <c r="AE611" s="315">
        <v>0</v>
      </c>
      <c r="AF611" s="315">
        <v>50900</v>
      </c>
      <c r="AG611" s="315">
        <v>39420</v>
      </c>
      <c r="AH611" s="315">
        <v>60300</v>
      </c>
      <c r="AI611" s="315">
        <v>56651</v>
      </c>
      <c r="AJ611" s="315">
        <v>225916</v>
      </c>
      <c r="AK611" s="315">
        <v>0</v>
      </c>
      <c r="AL611" s="315">
        <v>23603</v>
      </c>
      <c r="AM611" s="315">
        <v>19700</v>
      </c>
      <c r="AN611" s="315">
        <v>80001</v>
      </c>
      <c r="AO611" s="315">
        <v>1</v>
      </c>
      <c r="AP611" s="315">
        <v>1</v>
      </c>
      <c r="AQ611" s="315">
        <v>0</v>
      </c>
      <c r="AR611" s="315">
        <v>41351</v>
      </c>
      <c r="AS611" s="315">
        <v>0</v>
      </c>
      <c r="AT611" s="315">
        <v>7500</v>
      </c>
      <c r="AU611" s="315">
        <v>118000</v>
      </c>
      <c r="AV611" s="315">
        <v>10002</v>
      </c>
      <c r="AW611" s="315">
        <v>101171.6</v>
      </c>
      <c r="AX611" s="315">
        <v>6231</v>
      </c>
      <c r="AY611" s="315">
        <v>1009</v>
      </c>
      <c r="AZ611" s="315">
        <v>196993.01</v>
      </c>
      <c r="BA611" s="315">
        <v>0</v>
      </c>
      <c r="BB611" s="315">
        <v>757263</v>
      </c>
      <c r="BC611" s="315">
        <v>0</v>
      </c>
      <c r="BD611" s="315">
        <v>1</v>
      </c>
      <c r="BE611" s="315">
        <v>29265.8</v>
      </c>
      <c r="BF611" s="315">
        <v>12700</v>
      </c>
      <c r="BG611" s="315">
        <v>104401</v>
      </c>
      <c r="BH611" s="315">
        <v>16000</v>
      </c>
      <c r="BI611" s="315">
        <v>7</v>
      </c>
      <c r="BJ611" s="315">
        <v>1</v>
      </c>
      <c r="BK611" s="315">
        <v>1043201</v>
      </c>
      <c r="BL611" s="315">
        <v>24805</v>
      </c>
      <c r="BM611" s="315">
        <v>1</v>
      </c>
      <c r="BN611" s="315">
        <v>21140</v>
      </c>
      <c r="BO611" s="315">
        <v>32000</v>
      </c>
      <c r="BP611" s="315">
        <v>1</v>
      </c>
      <c r="BQ611" s="315">
        <v>41500</v>
      </c>
      <c r="BR611" s="315">
        <v>19195</v>
      </c>
      <c r="BS611" s="315">
        <v>50013</v>
      </c>
      <c r="BT611" s="315">
        <v>2070</v>
      </c>
      <c r="BU611" s="315">
        <v>12</v>
      </c>
      <c r="BV611" s="315">
        <v>1</v>
      </c>
      <c r="BW611" s="315">
        <v>8500</v>
      </c>
      <c r="BX611" s="315">
        <v>8686</v>
      </c>
      <c r="BY611" s="315">
        <v>39800</v>
      </c>
      <c r="BZ611" s="315">
        <v>0</v>
      </c>
      <c r="CA611" s="315">
        <v>1</v>
      </c>
      <c r="CB611" s="315">
        <v>2203</v>
      </c>
      <c r="CC611" s="315">
        <v>0</v>
      </c>
      <c r="CD611" s="315">
        <v>134999</v>
      </c>
      <c r="CE611" s="315">
        <v>0</v>
      </c>
      <c r="CF611" s="315">
        <v>114750</v>
      </c>
      <c r="CG611" s="315">
        <v>51419.95</v>
      </c>
      <c r="CH611" s="315">
        <v>11402</v>
      </c>
      <c r="CI611" s="315">
        <v>98994.3</v>
      </c>
      <c r="CJ611" s="315">
        <v>55105</v>
      </c>
      <c r="CK611" s="315">
        <v>0</v>
      </c>
      <c r="CL611" s="315">
        <v>1010</v>
      </c>
      <c r="CM611" s="315">
        <v>0</v>
      </c>
      <c r="CN611" s="315">
        <v>0</v>
      </c>
      <c r="CO611" s="315">
        <v>49492</v>
      </c>
      <c r="CP611" s="315">
        <v>16004</v>
      </c>
      <c r="CQ611" s="315">
        <v>0</v>
      </c>
      <c r="CR611" s="315">
        <v>1</v>
      </c>
      <c r="CS611" s="315">
        <v>1167</v>
      </c>
      <c r="CT611" s="315">
        <v>69744</v>
      </c>
      <c r="CU611" s="315">
        <v>23000</v>
      </c>
      <c r="CV611" s="315">
        <v>2751</v>
      </c>
      <c r="CW611" s="315">
        <v>77801</v>
      </c>
      <c r="CX611" s="315">
        <v>356397.05</v>
      </c>
      <c r="CY611" s="315">
        <v>0</v>
      </c>
      <c r="CZ611" s="315">
        <v>1</v>
      </c>
      <c r="DA611" s="315">
        <v>0</v>
      </c>
      <c r="DB611" s="315">
        <v>7686</v>
      </c>
      <c r="DC611" s="315">
        <v>60010</v>
      </c>
      <c r="DD611" s="315">
        <v>15018</v>
      </c>
      <c r="DE611" s="315">
        <v>11794</v>
      </c>
      <c r="DF611" s="315">
        <v>0</v>
      </c>
      <c r="DG611" s="315">
        <v>1</v>
      </c>
      <c r="DH611" s="315">
        <v>0</v>
      </c>
      <c r="DI611" s="315">
        <v>1</v>
      </c>
      <c r="DJ611" s="315">
        <v>641005</v>
      </c>
      <c r="DK611" s="315">
        <v>1</v>
      </c>
      <c r="DL611" s="315">
        <v>1</v>
      </c>
      <c r="DM611" s="315">
        <v>12251</v>
      </c>
      <c r="DN611" s="315">
        <v>11900</v>
      </c>
      <c r="DO611" s="315">
        <v>0</v>
      </c>
      <c r="DP611" s="315">
        <v>6508</v>
      </c>
      <c r="DQ611" s="315">
        <v>16500</v>
      </c>
      <c r="DR611" s="315">
        <v>1</v>
      </c>
      <c r="DS611" s="315">
        <v>31</v>
      </c>
      <c r="DT611" s="315">
        <v>145000</v>
      </c>
      <c r="DU611" s="315">
        <v>850001</v>
      </c>
      <c r="DV611" s="315">
        <v>1</v>
      </c>
      <c r="DW611" s="315">
        <v>0</v>
      </c>
      <c r="DX611" s="315">
        <v>509625</v>
      </c>
      <c r="DY611" s="315">
        <v>85200</v>
      </c>
      <c r="DZ611" s="315">
        <v>1514243</v>
      </c>
      <c r="EA611" s="315">
        <v>1895650</v>
      </c>
      <c r="EB611" s="315">
        <v>9603</v>
      </c>
      <c r="EC611" s="315">
        <v>49400</v>
      </c>
      <c r="ED611" s="315">
        <v>201</v>
      </c>
      <c r="EE611" s="315">
        <v>0</v>
      </c>
      <c r="EF611" s="315">
        <v>4500</v>
      </c>
      <c r="EG611" s="315">
        <v>438000</v>
      </c>
      <c r="EH611" s="315">
        <v>7300</v>
      </c>
      <c r="EI611" s="315">
        <v>8</v>
      </c>
      <c r="EJ611" s="315">
        <v>20</v>
      </c>
      <c r="EK611" s="315">
        <v>49000</v>
      </c>
      <c r="EL611" s="315">
        <v>0</v>
      </c>
      <c r="EM611" s="315">
        <v>19771</v>
      </c>
      <c r="EN611" s="315">
        <v>31902</v>
      </c>
      <c r="EO611" s="315">
        <v>1</v>
      </c>
      <c r="EP611" s="315">
        <v>8150</v>
      </c>
      <c r="EQ611" s="315">
        <v>4</v>
      </c>
      <c r="ER611" s="315">
        <v>0</v>
      </c>
      <c r="ES611" s="315">
        <v>23104</v>
      </c>
      <c r="ET611" s="315">
        <v>34883</v>
      </c>
      <c r="EU611" s="315">
        <v>1</v>
      </c>
      <c r="EV611" s="315">
        <v>1</v>
      </c>
      <c r="EW611" s="315">
        <v>0</v>
      </c>
      <c r="EX611" s="315">
        <v>1</v>
      </c>
      <c r="EY611" s="315">
        <v>1664187</v>
      </c>
      <c r="EZ611" s="315">
        <v>140226232.56</v>
      </c>
      <c r="FA611" s="315">
        <v>76100</v>
      </c>
      <c r="FB611" s="315">
        <v>33</v>
      </c>
      <c r="FC611" s="315">
        <v>7396686.6500000004</v>
      </c>
      <c r="FD611" s="315">
        <v>162555.38</v>
      </c>
      <c r="FE611" s="315">
        <v>156289.46</v>
      </c>
      <c r="FF611" s="315">
        <v>125750</v>
      </c>
      <c r="FG611" s="315">
        <v>99896.89</v>
      </c>
      <c r="FH611" s="315">
        <v>44045.25</v>
      </c>
      <c r="FI611" s="315">
        <v>236327</v>
      </c>
      <c r="FJ611" s="315">
        <v>134400</v>
      </c>
      <c r="FK611" s="315">
        <v>100001</v>
      </c>
      <c r="FL611" s="315">
        <v>0</v>
      </c>
      <c r="FM611" s="315">
        <v>0</v>
      </c>
      <c r="FN611" s="315">
        <v>1</v>
      </c>
      <c r="FO611" s="315">
        <v>4124</v>
      </c>
      <c r="FP611" s="315">
        <v>6</v>
      </c>
      <c r="FQ611" s="315">
        <v>1</v>
      </c>
      <c r="FR611" s="315">
        <v>935310.05</v>
      </c>
      <c r="FS611" s="315">
        <v>12150</v>
      </c>
      <c r="FT611" s="315">
        <v>0</v>
      </c>
      <c r="FU611" s="315">
        <v>15501</v>
      </c>
      <c r="FV611" s="315">
        <v>0</v>
      </c>
      <c r="FW611" s="315">
        <v>0</v>
      </c>
      <c r="FX611" s="315">
        <v>0</v>
      </c>
      <c r="FY611" s="315">
        <v>93462.399999999994</v>
      </c>
      <c r="FZ611" s="315">
        <v>1</v>
      </c>
      <c r="GA611" s="315">
        <v>6180</v>
      </c>
      <c r="GB611" s="315">
        <v>28602</v>
      </c>
      <c r="GC611" s="315">
        <v>24040</v>
      </c>
      <c r="GD611" s="315">
        <v>3</v>
      </c>
      <c r="GE611" s="315">
        <v>66901</v>
      </c>
      <c r="GF611" s="315">
        <v>0</v>
      </c>
      <c r="GG611" s="315">
        <v>69075</v>
      </c>
      <c r="GH611" s="315">
        <v>3101</v>
      </c>
      <c r="GI611" s="315">
        <v>5040</v>
      </c>
      <c r="GJ611" s="315">
        <v>5685</v>
      </c>
      <c r="GK611" s="315">
        <v>6</v>
      </c>
      <c r="GL611" s="315">
        <v>60323</v>
      </c>
      <c r="GM611" s="315">
        <v>2046000</v>
      </c>
      <c r="GN611" s="315">
        <v>4001</v>
      </c>
      <c r="GO611" s="315">
        <v>2126516</v>
      </c>
      <c r="GP611" s="315">
        <v>39088.83</v>
      </c>
      <c r="GQ611" s="315">
        <v>20695</v>
      </c>
      <c r="GR611" s="315">
        <v>1</v>
      </c>
      <c r="GS611" s="315">
        <v>6134980</v>
      </c>
      <c r="GT611" s="315">
        <v>0</v>
      </c>
      <c r="GU611" s="315">
        <v>0</v>
      </c>
      <c r="GV611" s="315">
        <v>85210</v>
      </c>
      <c r="GW611" s="315">
        <v>207</v>
      </c>
      <c r="GX611" s="315">
        <v>965810</v>
      </c>
      <c r="GY611" s="315">
        <v>0</v>
      </c>
      <c r="GZ611" s="315">
        <v>121567</v>
      </c>
      <c r="HA611" s="315">
        <v>569266.80000000005</v>
      </c>
      <c r="HB611" s="315">
        <v>2402</v>
      </c>
      <c r="HC611" s="315">
        <v>240379</v>
      </c>
      <c r="HD611" s="315">
        <v>24057</v>
      </c>
      <c r="HE611" s="315">
        <v>30000</v>
      </c>
      <c r="HF611" s="315">
        <v>10000</v>
      </c>
      <c r="HG611" s="315">
        <v>81202</v>
      </c>
      <c r="HH611" s="315">
        <v>0</v>
      </c>
      <c r="HI611" s="315">
        <v>13</v>
      </c>
      <c r="HJ611" s="315">
        <v>13000</v>
      </c>
      <c r="HK611" s="315">
        <v>0</v>
      </c>
      <c r="HL611" s="315">
        <v>34097</v>
      </c>
      <c r="HM611" s="315">
        <v>1</v>
      </c>
      <c r="HN611" s="315">
        <v>300000</v>
      </c>
      <c r="HO611" s="315">
        <v>49805</v>
      </c>
      <c r="HP611" s="315">
        <v>9</v>
      </c>
      <c r="HQ611" s="315">
        <v>0</v>
      </c>
      <c r="HR611" s="315">
        <v>1</v>
      </c>
      <c r="HS611" s="315">
        <v>9492</v>
      </c>
      <c r="HT611" s="315">
        <v>3573664</v>
      </c>
      <c r="HU611" s="315">
        <v>77200</v>
      </c>
      <c r="HV611" s="315">
        <v>8</v>
      </c>
      <c r="HW611" s="315">
        <v>200048</v>
      </c>
      <c r="HX611" s="315">
        <v>76995</v>
      </c>
      <c r="HY611" s="315">
        <v>441417</v>
      </c>
      <c r="HZ611" s="315">
        <v>55551</v>
      </c>
      <c r="IA611" s="315">
        <v>2</v>
      </c>
      <c r="IB611" s="315">
        <v>0</v>
      </c>
      <c r="IC611" s="315">
        <v>0</v>
      </c>
      <c r="ID611" s="315">
        <v>30100</v>
      </c>
      <c r="IE611" s="315">
        <v>23850</v>
      </c>
      <c r="IF611" s="315">
        <v>1</v>
      </c>
      <c r="IG611" s="315">
        <v>24300</v>
      </c>
      <c r="IH611" s="315">
        <v>6080</v>
      </c>
      <c r="II611" s="315">
        <v>0</v>
      </c>
      <c r="IJ611" s="315">
        <v>329009</v>
      </c>
      <c r="IK611" s="315">
        <v>19900</v>
      </c>
      <c r="IL611" s="315">
        <v>0</v>
      </c>
      <c r="IM611" s="315">
        <v>29452</v>
      </c>
      <c r="IN611" s="315">
        <v>130401</v>
      </c>
      <c r="IO611" s="315">
        <v>0</v>
      </c>
      <c r="IP611" s="315">
        <v>178605</v>
      </c>
      <c r="IQ611" s="315">
        <v>0</v>
      </c>
      <c r="IR611" s="315">
        <v>129652</v>
      </c>
      <c r="IS611" s="315">
        <v>182896</v>
      </c>
      <c r="IT611" s="315">
        <v>1</v>
      </c>
      <c r="IU611" s="315">
        <v>132950</v>
      </c>
      <c r="IV611" s="315">
        <v>1</v>
      </c>
      <c r="IW611" s="315">
        <v>6</v>
      </c>
      <c r="IX611" s="315">
        <v>2501</v>
      </c>
      <c r="IY611" s="315">
        <v>1</v>
      </c>
      <c r="IZ611" s="315">
        <v>7500</v>
      </c>
      <c r="JA611" s="315">
        <v>0</v>
      </c>
      <c r="JB611" s="315">
        <v>0</v>
      </c>
      <c r="JC611" s="315">
        <v>25500</v>
      </c>
      <c r="JD611" s="315">
        <v>38790</v>
      </c>
      <c r="JE611" s="315">
        <v>0</v>
      </c>
      <c r="JF611" s="315">
        <v>1</v>
      </c>
      <c r="JG611" s="315">
        <v>2801</v>
      </c>
      <c r="JH611" s="315">
        <v>165357</v>
      </c>
      <c r="JI611" s="315">
        <v>0</v>
      </c>
      <c r="JJ611" s="315">
        <v>175500</v>
      </c>
      <c r="JK611" s="315">
        <v>1</v>
      </c>
      <c r="JL611" s="315">
        <v>74550</v>
      </c>
      <c r="JM611" s="315">
        <v>49000</v>
      </c>
      <c r="JN611" s="315">
        <v>37450</v>
      </c>
      <c r="JO611" s="315">
        <v>1</v>
      </c>
      <c r="JP611" s="315">
        <v>0</v>
      </c>
      <c r="JQ611" s="315">
        <v>133469.65</v>
      </c>
      <c r="JR611" s="315">
        <v>0</v>
      </c>
      <c r="JS611" s="315">
        <v>2016447.5</v>
      </c>
      <c r="JT611" s="315">
        <v>133800</v>
      </c>
      <c r="JU611" s="315">
        <v>2477</v>
      </c>
      <c r="JV611" s="315">
        <v>2805875</v>
      </c>
      <c r="JW611" s="315">
        <v>68101</v>
      </c>
      <c r="JX611" s="315">
        <v>24001</v>
      </c>
      <c r="JY611" s="315">
        <v>22750</v>
      </c>
      <c r="JZ611" s="315">
        <v>18090</v>
      </c>
      <c r="KA611" s="315">
        <v>1</v>
      </c>
      <c r="KB611" s="315">
        <v>9801</v>
      </c>
      <c r="KC611" s="315">
        <v>86</v>
      </c>
      <c r="KD611" s="315">
        <v>5001</v>
      </c>
      <c r="KE611" s="315">
        <v>293526</v>
      </c>
      <c r="KF611" s="315">
        <v>23204.75</v>
      </c>
      <c r="KG611" s="315">
        <v>58840</v>
      </c>
      <c r="KH611" s="315">
        <v>21670</v>
      </c>
      <c r="KI611" s="315">
        <v>9</v>
      </c>
      <c r="KJ611" s="315">
        <v>28000</v>
      </c>
      <c r="KK611" s="315">
        <v>22180</v>
      </c>
      <c r="KL611" s="315">
        <v>1</v>
      </c>
      <c r="KM611" s="315">
        <v>10000</v>
      </c>
      <c r="KN611" s="315">
        <v>4704</v>
      </c>
      <c r="KO611" s="315">
        <v>21001</v>
      </c>
      <c r="KP611" s="315">
        <v>56506</v>
      </c>
      <c r="KQ611" s="315">
        <v>13993692</v>
      </c>
      <c r="KR611" s="315">
        <v>0</v>
      </c>
      <c r="KS611" s="314">
        <v>0</v>
      </c>
      <c r="KU611" s="338" t="s">
        <v>943</v>
      </c>
      <c r="KV611" s="312" t="s">
        <v>943</v>
      </c>
      <c r="KY611" s="312" t="s">
        <v>943</v>
      </c>
    </row>
    <row r="612" spans="1:311" x14ac:dyDescent="0.25">
      <c r="A612" s="321">
        <v>2023</v>
      </c>
      <c r="B612" s="320" t="s">
        <v>807</v>
      </c>
      <c r="C612" s="320" t="s">
        <v>814</v>
      </c>
      <c r="D612" s="320" t="s">
        <v>816</v>
      </c>
      <c r="E612" s="320" t="s">
        <v>780</v>
      </c>
      <c r="F612" s="319">
        <v>0</v>
      </c>
      <c r="G612" s="319">
        <v>0</v>
      </c>
      <c r="H612" s="319">
        <v>0</v>
      </c>
      <c r="I612" s="319">
        <v>1</v>
      </c>
      <c r="J612" s="319">
        <v>0</v>
      </c>
      <c r="K612" s="319">
        <v>0</v>
      </c>
      <c r="L612" s="319">
        <v>44445</v>
      </c>
      <c r="M612" s="319">
        <v>0</v>
      </c>
      <c r="N612" s="319">
        <v>0</v>
      </c>
      <c r="O612" s="319">
        <v>0</v>
      </c>
      <c r="P612" s="319">
        <v>0</v>
      </c>
      <c r="Q612" s="319">
        <v>0</v>
      </c>
      <c r="R612" s="319">
        <v>0</v>
      </c>
      <c r="S612" s="319">
        <v>0</v>
      </c>
      <c r="T612" s="319">
        <v>0</v>
      </c>
      <c r="U612" s="319">
        <v>0</v>
      </c>
      <c r="V612" s="319">
        <v>0</v>
      </c>
      <c r="W612" s="319">
        <v>0</v>
      </c>
      <c r="X612" s="319">
        <v>0</v>
      </c>
      <c r="Y612" s="319">
        <v>0</v>
      </c>
      <c r="Z612" s="319">
        <v>0</v>
      </c>
      <c r="AA612" s="319">
        <v>0</v>
      </c>
      <c r="AB612" s="319">
        <v>0</v>
      </c>
      <c r="AC612" s="319">
        <v>0</v>
      </c>
      <c r="AD612" s="319">
        <v>0</v>
      </c>
      <c r="AE612" s="319">
        <v>0</v>
      </c>
      <c r="AF612" s="319">
        <v>21539.1</v>
      </c>
      <c r="AG612" s="319">
        <v>0</v>
      </c>
      <c r="AH612" s="319">
        <v>0</v>
      </c>
      <c r="AI612" s="319">
        <v>0</v>
      </c>
      <c r="AJ612" s="319">
        <v>0</v>
      </c>
      <c r="AK612" s="319">
        <v>0</v>
      </c>
      <c r="AL612" s="319">
        <v>0</v>
      </c>
      <c r="AM612" s="319">
        <v>0</v>
      </c>
      <c r="AN612" s="319">
        <v>0</v>
      </c>
      <c r="AO612" s="319">
        <v>0</v>
      </c>
      <c r="AP612" s="319">
        <v>0</v>
      </c>
      <c r="AQ612" s="319">
        <v>0</v>
      </c>
      <c r="AR612" s="319">
        <v>0</v>
      </c>
      <c r="AS612" s="319">
        <v>0</v>
      </c>
      <c r="AT612" s="319">
        <v>0</v>
      </c>
      <c r="AU612" s="319">
        <v>0</v>
      </c>
      <c r="AV612" s="319">
        <v>0</v>
      </c>
      <c r="AW612" s="319">
        <v>0</v>
      </c>
      <c r="AX612" s="319">
        <v>0</v>
      </c>
      <c r="AY612" s="319">
        <v>0</v>
      </c>
      <c r="AZ612" s="319">
        <v>0</v>
      </c>
      <c r="BA612" s="319">
        <v>0</v>
      </c>
      <c r="BB612" s="319">
        <v>0</v>
      </c>
      <c r="BC612" s="319">
        <v>0</v>
      </c>
      <c r="BD612" s="319">
        <v>0</v>
      </c>
      <c r="BE612" s="319">
        <v>0</v>
      </c>
      <c r="BF612" s="319">
        <v>0</v>
      </c>
      <c r="BG612" s="319">
        <v>0</v>
      </c>
      <c r="BH612" s="319">
        <v>0</v>
      </c>
      <c r="BI612" s="319">
        <v>0</v>
      </c>
      <c r="BJ612" s="319">
        <v>0</v>
      </c>
      <c r="BK612" s="319">
        <v>0</v>
      </c>
      <c r="BL612" s="319">
        <v>0</v>
      </c>
      <c r="BM612" s="319">
        <v>0</v>
      </c>
      <c r="BN612" s="319">
        <v>0</v>
      </c>
      <c r="BO612" s="319">
        <v>0</v>
      </c>
      <c r="BP612" s="319">
        <v>0</v>
      </c>
      <c r="BQ612" s="319">
        <v>0</v>
      </c>
      <c r="BR612" s="319">
        <v>0</v>
      </c>
      <c r="BS612" s="319">
        <v>0</v>
      </c>
      <c r="BT612" s="319">
        <v>0</v>
      </c>
      <c r="BU612" s="319">
        <v>30000</v>
      </c>
      <c r="BV612" s="319">
        <v>1</v>
      </c>
      <c r="BW612" s="319">
        <v>66275.95</v>
      </c>
      <c r="BX612" s="319">
        <v>0</v>
      </c>
      <c r="BY612" s="319">
        <v>74190.25</v>
      </c>
      <c r="BZ612" s="319">
        <v>0</v>
      </c>
      <c r="CA612" s="319">
        <v>0</v>
      </c>
      <c r="CB612" s="319">
        <v>0</v>
      </c>
      <c r="CC612" s="319">
        <v>0</v>
      </c>
      <c r="CD612" s="319">
        <v>0</v>
      </c>
      <c r="CE612" s="319">
        <v>0</v>
      </c>
      <c r="CF612" s="319">
        <v>0</v>
      </c>
      <c r="CG612" s="319">
        <v>0</v>
      </c>
      <c r="CH612" s="319">
        <v>0</v>
      </c>
      <c r="CI612" s="319">
        <v>0</v>
      </c>
      <c r="CJ612" s="319">
        <v>0</v>
      </c>
      <c r="CK612" s="319">
        <v>0</v>
      </c>
      <c r="CL612" s="319">
        <v>0</v>
      </c>
      <c r="CM612" s="319">
        <v>0</v>
      </c>
      <c r="CN612" s="319">
        <v>0</v>
      </c>
      <c r="CO612" s="319">
        <v>0</v>
      </c>
      <c r="CP612" s="319">
        <v>0</v>
      </c>
      <c r="CQ612" s="319">
        <v>0</v>
      </c>
      <c r="CR612" s="319">
        <v>1</v>
      </c>
      <c r="CS612" s="319">
        <v>0</v>
      </c>
      <c r="CT612" s="319">
        <v>0</v>
      </c>
      <c r="CU612" s="319">
        <v>0</v>
      </c>
      <c r="CV612" s="319">
        <v>0</v>
      </c>
      <c r="CW612" s="319">
        <v>0</v>
      </c>
      <c r="CX612" s="319">
        <v>0</v>
      </c>
      <c r="CY612" s="319">
        <v>0</v>
      </c>
      <c r="CZ612" s="319">
        <v>0</v>
      </c>
      <c r="DA612" s="319">
        <v>0</v>
      </c>
      <c r="DB612" s="319">
        <v>0</v>
      </c>
      <c r="DC612" s="319">
        <v>0</v>
      </c>
      <c r="DD612" s="319">
        <v>151093.29999999999</v>
      </c>
      <c r="DE612" s="319">
        <v>0</v>
      </c>
      <c r="DF612" s="319">
        <v>0</v>
      </c>
      <c r="DG612" s="319">
        <v>0</v>
      </c>
      <c r="DH612" s="319">
        <v>0</v>
      </c>
      <c r="DI612" s="319">
        <v>0</v>
      </c>
      <c r="DJ612" s="319">
        <v>0</v>
      </c>
      <c r="DK612" s="319">
        <v>0</v>
      </c>
      <c r="DL612" s="319">
        <v>0</v>
      </c>
      <c r="DM612" s="319">
        <v>0</v>
      </c>
      <c r="DN612" s="319">
        <v>0</v>
      </c>
      <c r="DO612" s="319">
        <v>183000</v>
      </c>
      <c r="DP612" s="319">
        <v>0</v>
      </c>
      <c r="DQ612" s="319">
        <v>8734.98</v>
      </c>
      <c r="DR612" s="319">
        <v>0</v>
      </c>
      <c r="DS612" s="319">
        <v>118778.07</v>
      </c>
      <c r="DT612" s="319">
        <v>0</v>
      </c>
      <c r="DU612" s="319">
        <v>0</v>
      </c>
      <c r="DV612" s="319">
        <v>0</v>
      </c>
      <c r="DW612" s="319">
        <v>0</v>
      </c>
      <c r="DX612" s="319">
        <v>0</v>
      </c>
      <c r="DY612" s="319">
        <v>49184.36</v>
      </c>
      <c r="DZ612" s="319">
        <v>0</v>
      </c>
      <c r="EA612" s="319">
        <v>901020.49</v>
      </c>
      <c r="EB612" s="319">
        <v>0</v>
      </c>
      <c r="EC612" s="319">
        <v>0</v>
      </c>
      <c r="ED612" s="319">
        <v>0</v>
      </c>
      <c r="EE612" s="319">
        <v>0</v>
      </c>
      <c r="EF612" s="319">
        <v>0</v>
      </c>
      <c r="EG612" s="319">
        <v>5000000</v>
      </c>
      <c r="EH612" s="319">
        <v>0</v>
      </c>
      <c r="EI612" s="319">
        <v>0</v>
      </c>
      <c r="EJ612" s="319">
        <v>0</v>
      </c>
      <c r="EK612" s="319">
        <v>0</v>
      </c>
      <c r="EL612" s="319">
        <v>0</v>
      </c>
      <c r="EM612" s="319">
        <v>247374.15</v>
      </c>
      <c r="EN612" s="319">
        <v>0</v>
      </c>
      <c r="EO612" s="319">
        <v>0</v>
      </c>
      <c r="EP612" s="319">
        <v>195800</v>
      </c>
      <c r="EQ612" s="319">
        <v>0</v>
      </c>
      <c r="ER612" s="319">
        <v>0</v>
      </c>
      <c r="ES612" s="319">
        <v>0</v>
      </c>
      <c r="ET612" s="319">
        <v>0</v>
      </c>
      <c r="EU612" s="319">
        <v>0</v>
      </c>
      <c r="EV612" s="319">
        <v>0</v>
      </c>
      <c r="EW612" s="319">
        <v>0</v>
      </c>
      <c r="EX612" s="319">
        <v>0</v>
      </c>
      <c r="EY612" s="319">
        <v>0</v>
      </c>
      <c r="EZ612" s="319">
        <v>0</v>
      </c>
      <c r="FA612" s="319">
        <v>0</v>
      </c>
      <c r="FB612" s="319">
        <v>0</v>
      </c>
      <c r="FC612" s="319">
        <v>0</v>
      </c>
      <c r="FD612" s="319">
        <v>0</v>
      </c>
      <c r="FE612" s="319">
        <v>0</v>
      </c>
      <c r="FF612" s="319">
        <v>0</v>
      </c>
      <c r="FG612" s="319">
        <v>0</v>
      </c>
      <c r="FH612" s="319">
        <v>0</v>
      </c>
      <c r="FI612" s="319">
        <v>0</v>
      </c>
      <c r="FJ612" s="319">
        <v>0</v>
      </c>
      <c r="FK612" s="319">
        <v>0</v>
      </c>
      <c r="FL612" s="319">
        <v>0</v>
      </c>
      <c r="FM612" s="319">
        <v>0</v>
      </c>
      <c r="FN612" s="319">
        <v>0</v>
      </c>
      <c r="FO612" s="319">
        <v>0</v>
      </c>
      <c r="FP612" s="319">
        <v>0</v>
      </c>
      <c r="FQ612" s="319">
        <v>0</v>
      </c>
      <c r="FR612" s="319">
        <v>0</v>
      </c>
      <c r="FS612" s="319">
        <v>0</v>
      </c>
      <c r="FT612" s="319">
        <v>0</v>
      </c>
      <c r="FU612" s="319">
        <v>0</v>
      </c>
      <c r="FV612" s="319">
        <v>0</v>
      </c>
      <c r="FW612" s="319">
        <v>0</v>
      </c>
      <c r="FX612" s="319">
        <v>0</v>
      </c>
      <c r="FY612" s="319">
        <v>0</v>
      </c>
      <c r="FZ612" s="319">
        <v>0</v>
      </c>
      <c r="GA612" s="319">
        <v>0</v>
      </c>
      <c r="GB612" s="319">
        <v>0</v>
      </c>
      <c r="GC612" s="319">
        <v>0</v>
      </c>
      <c r="GD612" s="319">
        <v>0</v>
      </c>
      <c r="GE612" s="319">
        <v>0</v>
      </c>
      <c r="GF612" s="319">
        <v>1279761.31</v>
      </c>
      <c r="GG612" s="319">
        <v>0</v>
      </c>
      <c r="GH612" s="319">
        <v>0</v>
      </c>
      <c r="GI612" s="319">
        <v>0</v>
      </c>
      <c r="GJ612" s="319">
        <v>0</v>
      </c>
      <c r="GK612" s="319">
        <v>0</v>
      </c>
      <c r="GL612" s="319">
        <v>0</v>
      </c>
      <c r="GM612" s="319">
        <v>0</v>
      </c>
      <c r="GN612" s="319">
        <v>0</v>
      </c>
      <c r="GO612" s="319">
        <v>0</v>
      </c>
      <c r="GP612" s="319">
        <v>0</v>
      </c>
      <c r="GQ612" s="319">
        <v>0</v>
      </c>
      <c r="GR612" s="319">
        <v>0</v>
      </c>
      <c r="GS612" s="319">
        <v>0</v>
      </c>
      <c r="GT612" s="319">
        <v>0</v>
      </c>
      <c r="GU612" s="319">
        <v>0</v>
      </c>
      <c r="GV612" s="319">
        <v>0</v>
      </c>
      <c r="GW612" s="319">
        <v>272100</v>
      </c>
      <c r="GX612" s="319">
        <v>0</v>
      </c>
      <c r="GY612" s="319">
        <v>0</v>
      </c>
      <c r="GZ612" s="319">
        <v>0</v>
      </c>
      <c r="HA612" s="319">
        <v>663896.15</v>
      </c>
      <c r="HB612" s="319">
        <v>0</v>
      </c>
      <c r="HC612" s="319">
        <v>0</v>
      </c>
      <c r="HD612" s="319">
        <v>0</v>
      </c>
      <c r="HE612" s="319">
        <v>0</v>
      </c>
      <c r="HF612" s="319">
        <v>0</v>
      </c>
      <c r="HG612" s="319">
        <v>0</v>
      </c>
      <c r="HH612" s="319">
        <v>0</v>
      </c>
      <c r="HI612" s="319">
        <v>0</v>
      </c>
      <c r="HJ612" s="319">
        <v>0</v>
      </c>
      <c r="HK612" s="319">
        <v>0</v>
      </c>
      <c r="HL612" s="319">
        <v>0</v>
      </c>
      <c r="HM612" s="319">
        <v>1</v>
      </c>
      <c r="HN612" s="319">
        <v>0</v>
      </c>
      <c r="HO612" s="319">
        <v>0</v>
      </c>
      <c r="HP612" s="319">
        <v>0</v>
      </c>
      <c r="HQ612" s="319">
        <v>0</v>
      </c>
      <c r="HR612" s="319">
        <v>0</v>
      </c>
      <c r="HS612" s="319">
        <v>0</v>
      </c>
      <c r="HT612" s="319">
        <v>0</v>
      </c>
      <c r="HU612" s="319">
        <v>0</v>
      </c>
      <c r="HV612" s="319">
        <v>0</v>
      </c>
      <c r="HW612" s="319">
        <v>92200</v>
      </c>
      <c r="HX612" s="319">
        <v>133468.65</v>
      </c>
      <c r="HY612" s="319">
        <v>700000</v>
      </c>
      <c r="HZ612" s="319">
        <v>0</v>
      </c>
      <c r="IA612" s="319">
        <v>0</v>
      </c>
      <c r="IB612" s="319">
        <v>0</v>
      </c>
      <c r="IC612" s="319">
        <v>0</v>
      </c>
      <c r="ID612" s="319">
        <v>0</v>
      </c>
      <c r="IE612" s="319">
        <v>2324.6999999999998</v>
      </c>
      <c r="IF612" s="319">
        <v>0</v>
      </c>
      <c r="IG612" s="319">
        <v>0</v>
      </c>
      <c r="IH612" s="319">
        <v>0</v>
      </c>
      <c r="II612" s="319">
        <v>169500.85</v>
      </c>
      <c r="IJ612" s="319">
        <v>4584823</v>
      </c>
      <c r="IK612" s="319">
        <v>1</v>
      </c>
      <c r="IL612" s="319">
        <v>0</v>
      </c>
      <c r="IM612" s="319">
        <v>0</v>
      </c>
      <c r="IN612" s="319">
        <v>0</v>
      </c>
      <c r="IO612" s="319">
        <v>0</v>
      </c>
      <c r="IP612" s="319">
        <v>0</v>
      </c>
      <c r="IQ612" s="319">
        <v>0</v>
      </c>
      <c r="IR612" s="319">
        <v>0</v>
      </c>
      <c r="IS612" s="319">
        <v>0</v>
      </c>
      <c r="IT612" s="319">
        <v>0</v>
      </c>
      <c r="IU612" s="319">
        <v>0</v>
      </c>
      <c r="IV612" s="319">
        <v>0</v>
      </c>
      <c r="IW612" s="319">
        <v>0</v>
      </c>
      <c r="IX612" s="319">
        <v>701</v>
      </c>
      <c r="IY612" s="319">
        <v>0</v>
      </c>
      <c r="IZ612" s="319">
        <v>0</v>
      </c>
      <c r="JA612" s="319">
        <v>0</v>
      </c>
      <c r="JB612" s="319">
        <v>0</v>
      </c>
      <c r="JC612" s="319">
        <v>0</v>
      </c>
      <c r="JD612" s="319">
        <v>0</v>
      </c>
      <c r="JE612" s="319">
        <v>0</v>
      </c>
      <c r="JF612" s="319">
        <v>36988.5</v>
      </c>
      <c r="JG612" s="319">
        <v>0</v>
      </c>
      <c r="JH612" s="319">
        <v>0</v>
      </c>
      <c r="JI612" s="319">
        <v>0</v>
      </c>
      <c r="JJ612" s="319">
        <v>0</v>
      </c>
      <c r="JK612" s="319">
        <v>0</v>
      </c>
      <c r="JL612" s="319">
        <v>0</v>
      </c>
      <c r="JM612" s="319">
        <v>0</v>
      </c>
      <c r="JN612" s="319">
        <v>0</v>
      </c>
      <c r="JO612" s="319">
        <v>450584</v>
      </c>
      <c r="JP612" s="319">
        <v>0</v>
      </c>
      <c r="JQ612" s="319">
        <v>0</v>
      </c>
      <c r="JR612" s="319">
        <v>0</v>
      </c>
      <c r="JS612" s="319">
        <v>0</v>
      </c>
      <c r="JT612" s="319">
        <v>0</v>
      </c>
      <c r="JU612" s="319">
        <v>0</v>
      </c>
      <c r="JV612" s="319">
        <v>0</v>
      </c>
      <c r="JW612" s="319">
        <v>0</v>
      </c>
      <c r="JX612" s="319">
        <v>0</v>
      </c>
      <c r="JY612" s="319">
        <v>0</v>
      </c>
      <c r="JZ612" s="319">
        <v>0</v>
      </c>
      <c r="KA612" s="319">
        <v>0</v>
      </c>
      <c r="KB612" s="319">
        <v>0</v>
      </c>
      <c r="KC612" s="319">
        <v>0</v>
      </c>
      <c r="KD612" s="319">
        <v>0</v>
      </c>
      <c r="KE612" s="319">
        <v>0</v>
      </c>
      <c r="KF612" s="319">
        <v>0</v>
      </c>
      <c r="KG612" s="319">
        <v>0</v>
      </c>
      <c r="KH612" s="319">
        <v>0</v>
      </c>
      <c r="KI612" s="319">
        <v>0</v>
      </c>
      <c r="KJ612" s="319">
        <v>0</v>
      </c>
      <c r="KK612" s="319">
        <v>0</v>
      </c>
      <c r="KL612" s="319">
        <v>0</v>
      </c>
      <c r="KM612" s="319">
        <v>0</v>
      </c>
      <c r="KN612" s="319">
        <v>0</v>
      </c>
      <c r="KO612" s="319">
        <v>38850</v>
      </c>
      <c r="KP612" s="319">
        <v>0</v>
      </c>
      <c r="KQ612" s="319">
        <v>0</v>
      </c>
      <c r="KR612" s="319">
        <v>0</v>
      </c>
      <c r="KS612" s="318">
        <v>0</v>
      </c>
      <c r="KU612" s="312">
        <v>16</v>
      </c>
      <c r="KV612" s="312">
        <v>162</v>
      </c>
      <c r="KY612" s="312">
        <v>9162</v>
      </c>
    </row>
    <row r="613" spans="1:311" x14ac:dyDescent="0.25">
      <c r="A613" s="317">
        <v>2023</v>
      </c>
      <c r="B613" s="316" t="s">
        <v>807</v>
      </c>
      <c r="C613" s="316" t="s">
        <v>814</v>
      </c>
      <c r="D613" s="316" t="s">
        <v>815</v>
      </c>
      <c r="E613" s="316" t="s">
        <v>780</v>
      </c>
      <c r="F613" s="315">
        <v>0</v>
      </c>
      <c r="G613" s="315">
        <v>0</v>
      </c>
      <c r="H613" s="315">
        <v>0</v>
      </c>
      <c r="I613" s="315">
        <v>0</v>
      </c>
      <c r="J613" s="315">
        <v>0</v>
      </c>
      <c r="K613" s="315">
        <v>0</v>
      </c>
      <c r="L613" s="315">
        <v>0</v>
      </c>
      <c r="M613" s="315">
        <v>0</v>
      </c>
      <c r="N613" s="315">
        <v>0</v>
      </c>
      <c r="O613" s="315">
        <v>0</v>
      </c>
      <c r="P613" s="315">
        <v>0</v>
      </c>
      <c r="Q613" s="315">
        <v>0</v>
      </c>
      <c r="R613" s="315">
        <v>0</v>
      </c>
      <c r="S613" s="315">
        <v>0</v>
      </c>
      <c r="T613" s="315">
        <v>0</v>
      </c>
      <c r="U613" s="315">
        <v>0</v>
      </c>
      <c r="V613" s="315">
        <v>0</v>
      </c>
      <c r="W613" s="315">
        <v>0</v>
      </c>
      <c r="X613" s="315">
        <v>54181</v>
      </c>
      <c r="Y613" s="315">
        <v>0</v>
      </c>
      <c r="Z613" s="315">
        <v>0</v>
      </c>
      <c r="AA613" s="315">
        <v>1358427.15</v>
      </c>
      <c r="AB613" s="315">
        <v>0</v>
      </c>
      <c r="AC613" s="315">
        <v>0</v>
      </c>
      <c r="AD613" s="315">
        <v>0</v>
      </c>
      <c r="AE613" s="315">
        <v>0</v>
      </c>
      <c r="AF613" s="315">
        <v>0</v>
      </c>
      <c r="AG613" s="315">
        <v>0</v>
      </c>
      <c r="AH613" s="315">
        <v>0</v>
      </c>
      <c r="AI613" s="315">
        <v>0</v>
      </c>
      <c r="AJ613" s="315">
        <v>0</v>
      </c>
      <c r="AK613" s="315">
        <v>0</v>
      </c>
      <c r="AL613" s="315">
        <v>313181</v>
      </c>
      <c r="AM613" s="315">
        <v>0</v>
      </c>
      <c r="AN613" s="315">
        <v>0</v>
      </c>
      <c r="AO613" s="315">
        <v>0</v>
      </c>
      <c r="AP613" s="315">
        <v>0</v>
      </c>
      <c r="AQ613" s="315">
        <v>0</v>
      </c>
      <c r="AR613" s="315">
        <v>0</v>
      </c>
      <c r="AS613" s="315">
        <v>12849.75</v>
      </c>
      <c r="AT613" s="315">
        <v>0</v>
      </c>
      <c r="AU613" s="315">
        <v>0</v>
      </c>
      <c r="AV613" s="315">
        <v>0</v>
      </c>
      <c r="AW613" s="315">
        <v>0</v>
      </c>
      <c r="AX613" s="315">
        <v>107830</v>
      </c>
      <c r="AY613" s="315">
        <v>0</v>
      </c>
      <c r="AZ613" s="315">
        <v>0</v>
      </c>
      <c r="BA613" s="315">
        <v>0</v>
      </c>
      <c r="BB613" s="315">
        <v>0</v>
      </c>
      <c r="BC613" s="315">
        <v>0</v>
      </c>
      <c r="BD613" s="315">
        <v>834173.75</v>
      </c>
      <c r="BE613" s="315">
        <v>0</v>
      </c>
      <c r="BF613" s="315">
        <v>0</v>
      </c>
      <c r="BG613" s="315">
        <v>0</v>
      </c>
      <c r="BH613" s="315">
        <v>0</v>
      </c>
      <c r="BI613" s="315">
        <v>0</v>
      </c>
      <c r="BJ613" s="315">
        <v>0</v>
      </c>
      <c r="BK613" s="315">
        <v>0</v>
      </c>
      <c r="BL613" s="315">
        <v>0</v>
      </c>
      <c r="BM613" s="315">
        <v>0</v>
      </c>
      <c r="BN613" s="315">
        <v>0</v>
      </c>
      <c r="BO613" s="315">
        <v>0</v>
      </c>
      <c r="BP613" s="315">
        <v>0</v>
      </c>
      <c r="BQ613" s="315">
        <v>0</v>
      </c>
      <c r="BR613" s="315">
        <v>0</v>
      </c>
      <c r="BS613" s="315">
        <v>0</v>
      </c>
      <c r="BT613" s="315">
        <v>0</v>
      </c>
      <c r="BU613" s="315">
        <v>0</v>
      </c>
      <c r="BV613" s="315">
        <v>19021.599999999999</v>
      </c>
      <c r="BW613" s="315">
        <v>26520</v>
      </c>
      <c r="BX613" s="315">
        <v>0</v>
      </c>
      <c r="BY613" s="315">
        <v>1837282.74</v>
      </c>
      <c r="BZ613" s="315">
        <v>0</v>
      </c>
      <c r="CA613" s="315">
        <v>0</v>
      </c>
      <c r="CB613" s="315">
        <v>0</v>
      </c>
      <c r="CC613" s="315">
        <v>0</v>
      </c>
      <c r="CD613" s="315">
        <v>196985.25</v>
      </c>
      <c r="CE613" s="315">
        <v>0</v>
      </c>
      <c r="CF613" s="315">
        <v>0</v>
      </c>
      <c r="CG613" s="315">
        <v>0</v>
      </c>
      <c r="CH613" s="315">
        <v>0</v>
      </c>
      <c r="CI613" s="315">
        <v>0</v>
      </c>
      <c r="CJ613" s="315">
        <v>0</v>
      </c>
      <c r="CK613" s="315">
        <v>0</v>
      </c>
      <c r="CL613" s="315">
        <v>0</v>
      </c>
      <c r="CM613" s="315">
        <v>0</v>
      </c>
      <c r="CN613" s="315">
        <v>0</v>
      </c>
      <c r="CO613" s="315">
        <v>16000</v>
      </c>
      <c r="CP613" s="315">
        <v>0</v>
      </c>
      <c r="CQ613" s="315">
        <v>0</v>
      </c>
      <c r="CR613" s="315">
        <v>0</v>
      </c>
      <c r="CS613" s="315">
        <v>0</v>
      </c>
      <c r="CT613" s="315">
        <v>0</v>
      </c>
      <c r="CU613" s="315">
        <v>0</v>
      </c>
      <c r="CV613" s="315">
        <v>0</v>
      </c>
      <c r="CW613" s="315">
        <v>0</v>
      </c>
      <c r="CX613" s="315">
        <v>0</v>
      </c>
      <c r="CY613" s="315">
        <v>0</v>
      </c>
      <c r="CZ613" s="315">
        <v>0</v>
      </c>
      <c r="DA613" s="315">
        <v>0</v>
      </c>
      <c r="DB613" s="315">
        <v>0</v>
      </c>
      <c r="DC613" s="315">
        <v>0</v>
      </c>
      <c r="DD613" s="315">
        <v>0</v>
      </c>
      <c r="DE613" s="315">
        <v>434002</v>
      </c>
      <c r="DF613" s="315">
        <v>0</v>
      </c>
      <c r="DG613" s="315">
        <v>0</v>
      </c>
      <c r="DH613" s="315">
        <v>0</v>
      </c>
      <c r="DI613" s="315">
        <v>0</v>
      </c>
      <c r="DJ613" s="315">
        <v>0</v>
      </c>
      <c r="DK613" s="315">
        <v>0</v>
      </c>
      <c r="DL613" s="315">
        <v>0</v>
      </c>
      <c r="DM613" s="315">
        <v>0</v>
      </c>
      <c r="DN613" s="315">
        <v>0</v>
      </c>
      <c r="DO613" s="315">
        <v>0</v>
      </c>
      <c r="DP613" s="315">
        <v>0</v>
      </c>
      <c r="DQ613" s="315">
        <v>0</v>
      </c>
      <c r="DR613" s="315">
        <v>0</v>
      </c>
      <c r="DS613" s="315">
        <v>0</v>
      </c>
      <c r="DT613" s="315">
        <v>0</v>
      </c>
      <c r="DU613" s="315">
        <v>0</v>
      </c>
      <c r="DV613" s="315">
        <v>1</v>
      </c>
      <c r="DW613" s="315">
        <v>0</v>
      </c>
      <c r="DX613" s="315">
        <v>0</v>
      </c>
      <c r="DY613" s="315">
        <v>0</v>
      </c>
      <c r="DZ613" s="315">
        <v>0</v>
      </c>
      <c r="EA613" s="315">
        <v>582772.6</v>
      </c>
      <c r="EB613" s="315">
        <v>0</v>
      </c>
      <c r="EC613" s="315">
        <v>0</v>
      </c>
      <c r="ED613" s="315">
        <v>0</v>
      </c>
      <c r="EE613" s="315">
        <v>0</v>
      </c>
      <c r="EF613" s="315">
        <v>0</v>
      </c>
      <c r="EG613" s="315">
        <v>0</v>
      </c>
      <c r="EH613" s="315">
        <v>0</v>
      </c>
      <c r="EI613" s="315">
        <v>0</v>
      </c>
      <c r="EJ613" s="315">
        <v>0</v>
      </c>
      <c r="EK613" s="315">
        <v>0</v>
      </c>
      <c r="EL613" s="315">
        <v>0</v>
      </c>
      <c r="EM613" s="315">
        <v>0</v>
      </c>
      <c r="EN613" s="315">
        <v>0</v>
      </c>
      <c r="EO613" s="315">
        <v>0</v>
      </c>
      <c r="EP613" s="315">
        <v>0</v>
      </c>
      <c r="EQ613" s="315">
        <v>0</v>
      </c>
      <c r="ER613" s="315">
        <v>351000</v>
      </c>
      <c r="ES613" s="315">
        <v>0</v>
      </c>
      <c r="ET613" s="315">
        <v>0</v>
      </c>
      <c r="EU613" s="315">
        <v>0</v>
      </c>
      <c r="EV613" s="315">
        <v>0</v>
      </c>
      <c r="EW613" s="315">
        <v>0</v>
      </c>
      <c r="EX613" s="315">
        <v>0</v>
      </c>
      <c r="EY613" s="315">
        <v>2760000</v>
      </c>
      <c r="EZ613" s="315">
        <v>25037518.5</v>
      </c>
      <c r="FA613" s="315">
        <v>0</v>
      </c>
      <c r="FB613" s="315">
        <v>0</v>
      </c>
      <c r="FC613" s="315">
        <v>0</v>
      </c>
      <c r="FD613" s="315">
        <v>0</v>
      </c>
      <c r="FE613" s="315">
        <v>0</v>
      </c>
      <c r="FF613" s="315">
        <v>0</v>
      </c>
      <c r="FG613" s="315">
        <v>0</v>
      </c>
      <c r="FH613" s="315">
        <v>0</v>
      </c>
      <c r="FI613" s="315">
        <v>0</v>
      </c>
      <c r="FJ613" s="315">
        <v>0</v>
      </c>
      <c r="FK613" s="315">
        <v>554431</v>
      </c>
      <c r="FL613" s="315">
        <v>0</v>
      </c>
      <c r="FM613" s="315">
        <v>0</v>
      </c>
      <c r="FN613" s="315">
        <v>0</v>
      </c>
      <c r="FO613" s="315">
        <v>0</v>
      </c>
      <c r="FP613" s="315">
        <v>0</v>
      </c>
      <c r="FQ613" s="315">
        <v>0</v>
      </c>
      <c r="FR613" s="315">
        <v>0</v>
      </c>
      <c r="FS613" s="315">
        <v>0</v>
      </c>
      <c r="FT613" s="315">
        <v>0</v>
      </c>
      <c r="FU613" s="315">
        <v>0</v>
      </c>
      <c r="FV613" s="315">
        <v>0</v>
      </c>
      <c r="FW613" s="315">
        <v>0</v>
      </c>
      <c r="FX613" s="315">
        <v>0</v>
      </c>
      <c r="FY613" s="315">
        <v>0</v>
      </c>
      <c r="FZ613" s="315">
        <v>0</v>
      </c>
      <c r="GA613" s="315">
        <v>0</v>
      </c>
      <c r="GB613" s="315">
        <v>0</v>
      </c>
      <c r="GC613" s="315">
        <v>0</v>
      </c>
      <c r="GD613" s="315">
        <v>0</v>
      </c>
      <c r="GE613" s="315">
        <v>0</v>
      </c>
      <c r="GF613" s="315">
        <v>3</v>
      </c>
      <c r="GG613" s="315">
        <v>0</v>
      </c>
      <c r="GH613" s="315">
        <v>0</v>
      </c>
      <c r="GI613" s="315">
        <v>0</v>
      </c>
      <c r="GJ613" s="315">
        <v>0</v>
      </c>
      <c r="GK613" s="315">
        <v>0</v>
      </c>
      <c r="GL613" s="315">
        <v>0</v>
      </c>
      <c r="GM613" s="315">
        <v>14025</v>
      </c>
      <c r="GN613" s="315">
        <v>1</v>
      </c>
      <c r="GO613" s="315">
        <v>0</v>
      </c>
      <c r="GP613" s="315">
        <v>0</v>
      </c>
      <c r="GQ613" s="315">
        <v>0</v>
      </c>
      <c r="GR613" s="315">
        <v>0</v>
      </c>
      <c r="GS613" s="315">
        <v>169120.83</v>
      </c>
      <c r="GT613" s="315">
        <v>30200</v>
      </c>
      <c r="GU613" s="315">
        <v>318628.84999999998</v>
      </c>
      <c r="GV613" s="315">
        <v>0</v>
      </c>
      <c r="GW613" s="315">
        <v>0</v>
      </c>
      <c r="GX613" s="315">
        <v>0</v>
      </c>
      <c r="GY613" s="315">
        <v>0</v>
      </c>
      <c r="GZ613" s="315">
        <v>0</v>
      </c>
      <c r="HA613" s="315">
        <v>0</v>
      </c>
      <c r="HB613" s="315">
        <v>0</v>
      </c>
      <c r="HC613" s="315">
        <v>0</v>
      </c>
      <c r="HD613" s="315">
        <v>0</v>
      </c>
      <c r="HE613" s="315">
        <v>0</v>
      </c>
      <c r="HF613" s="315">
        <v>0</v>
      </c>
      <c r="HG613" s="315">
        <v>0</v>
      </c>
      <c r="HH613" s="315">
        <v>0</v>
      </c>
      <c r="HI613" s="315">
        <v>0</v>
      </c>
      <c r="HJ613" s="315">
        <v>0</v>
      </c>
      <c r="HK613" s="315">
        <v>0</v>
      </c>
      <c r="HL613" s="315">
        <v>0</v>
      </c>
      <c r="HM613" s="315">
        <v>0</v>
      </c>
      <c r="HN613" s="315">
        <v>0</v>
      </c>
      <c r="HO613" s="315">
        <v>0</v>
      </c>
      <c r="HP613" s="315">
        <v>0</v>
      </c>
      <c r="HQ613" s="315">
        <v>0</v>
      </c>
      <c r="HR613" s="315">
        <v>0</v>
      </c>
      <c r="HS613" s="315">
        <v>0</v>
      </c>
      <c r="HT613" s="315">
        <v>0</v>
      </c>
      <c r="HU613" s="315">
        <v>0</v>
      </c>
      <c r="HV613" s="315">
        <v>0</v>
      </c>
      <c r="HW613" s="315">
        <v>0</v>
      </c>
      <c r="HX613" s="315">
        <v>0</v>
      </c>
      <c r="HY613" s="315">
        <v>0</v>
      </c>
      <c r="HZ613" s="315">
        <v>0</v>
      </c>
      <c r="IA613" s="315">
        <v>0</v>
      </c>
      <c r="IB613" s="315">
        <v>3</v>
      </c>
      <c r="IC613" s="315">
        <v>56000</v>
      </c>
      <c r="ID613" s="315">
        <v>0</v>
      </c>
      <c r="IE613" s="315">
        <v>0</v>
      </c>
      <c r="IF613" s="315">
        <v>0</v>
      </c>
      <c r="IG613" s="315">
        <v>0</v>
      </c>
      <c r="IH613" s="315">
        <v>0</v>
      </c>
      <c r="II613" s="315">
        <v>0</v>
      </c>
      <c r="IJ613" s="315">
        <v>515005.59</v>
      </c>
      <c r="IK613" s="315">
        <v>0</v>
      </c>
      <c r="IL613" s="315">
        <v>0</v>
      </c>
      <c r="IM613" s="315">
        <v>0</v>
      </c>
      <c r="IN613" s="315">
        <v>0</v>
      </c>
      <c r="IO613" s="315">
        <v>0</v>
      </c>
      <c r="IP613" s="315">
        <v>0</v>
      </c>
      <c r="IQ613" s="315">
        <v>0</v>
      </c>
      <c r="IR613" s="315">
        <v>0</v>
      </c>
      <c r="IS613" s="315">
        <v>0</v>
      </c>
      <c r="IT613" s="315">
        <v>67500</v>
      </c>
      <c r="IU613" s="315">
        <v>0</v>
      </c>
      <c r="IV613" s="315">
        <v>0</v>
      </c>
      <c r="IW613" s="315">
        <v>0</v>
      </c>
      <c r="IX613" s="315">
        <v>0</v>
      </c>
      <c r="IY613" s="315">
        <v>0</v>
      </c>
      <c r="IZ613" s="315">
        <v>0</v>
      </c>
      <c r="JA613" s="315">
        <v>0</v>
      </c>
      <c r="JB613" s="315">
        <v>0</v>
      </c>
      <c r="JC613" s="315">
        <v>0</v>
      </c>
      <c r="JD613" s="315">
        <v>0</v>
      </c>
      <c r="JE613" s="315">
        <v>0</v>
      </c>
      <c r="JF613" s="315">
        <v>0</v>
      </c>
      <c r="JG613" s="315">
        <v>0</v>
      </c>
      <c r="JH613" s="315">
        <v>0</v>
      </c>
      <c r="JI613" s="315">
        <v>0</v>
      </c>
      <c r="JJ613" s="315">
        <v>0</v>
      </c>
      <c r="JK613" s="315">
        <v>0</v>
      </c>
      <c r="JL613" s="315">
        <v>0</v>
      </c>
      <c r="JM613" s="315">
        <v>0</v>
      </c>
      <c r="JN613" s="315">
        <v>0</v>
      </c>
      <c r="JO613" s="315">
        <v>0</v>
      </c>
      <c r="JP613" s="315">
        <v>0</v>
      </c>
      <c r="JQ613" s="315">
        <v>0</v>
      </c>
      <c r="JR613" s="315">
        <v>0</v>
      </c>
      <c r="JS613" s="315">
        <v>0</v>
      </c>
      <c r="JT613" s="315">
        <v>0</v>
      </c>
      <c r="JU613" s="315">
        <v>0</v>
      </c>
      <c r="JV613" s="315">
        <v>0</v>
      </c>
      <c r="JW613" s="315">
        <v>0</v>
      </c>
      <c r="JX613" s="315">
        <v>0</v>
      </c>
      <c r="JY613" s="315">
        <v>0</v>
      </c>
      <c r="JZ613" s="315">
        <v>0</v>
      </c>
      <c r="KA613" s="315">
        <v>0</v>
      </c>
      <c r="KB613" s="315">
        <v>0</v>
      </c>
      <c r="KC613" s="315">
        <v>0</v>
      </c>
      <c r="KD613" s="315">
        <v>0</v>
      </c>
      <c r="KE613" s="315">
        <v>0</v>
      </c>
      <c r="KF613" s="315">
        <v>0</v>
      </c>
      <c r="KG613" s="315">
        <v>0</v>
      </c>
      <c r="KH613" s="315">
        <v>0</v>
      </c>
      <c r="KI613" s="315">
        <v>0</v>
      </c>
      <c r="KJ613" s="315">
        <v>0</v>
      </c>
      <c r="KK613" s="315">
        <v>0</v>
      </c>
      <c r="KL613" s="315">
        <v>0</v>
      </c>
      <c r="KM613" s="315">
        <v>0</v>
      </c>
      <c r="KN613" s="315">
        <v>0</v>
      </c>
      <c r="KO613" s="315">
        <v>0</v>
      </c>
      <c r="KP613" s="315">
        <v>0</v>
      </c>
      <c r="KQ613" s="315">
        <v>0</v>
      </c>
      <c r="KR613" s="315">
        <v>42751.45</v>
      </c>
      <c r="KS613" s="314">
        <v>0</v>
      </c>
      <c r="KU613" s="312">
        <v>16</v>
      </c>
      <c r="KV613" s="312">
        <v>165</v>
      </c>
      <c r="KY613" s="312">
        <v>9165</v>
      </c>
    </row>
    <row r="614" spans="1:311" x14ac:dyDescent="0.25">
      <c r="A614" s="321">
        <v>2023</v>
      </c>
      <c r="B614" s="320" t="s">
        <v>807</v>
      </c>
      <c r="C614" s="320" t="s">
        <v>814</v>
      </c>
      <c r="D614" s="320" t="s">
        <v>321</v>
      </c>
      <c r="E614" s="320" t="s">
        <v>780</v>
      </c>
      <c r="F614" s="319">
        <v>0</v>
      </c>
      <c r="G614" s="319">
        <v>0</v>
      </c>
      <c r="H614" s="319">
        <v>0</v>
      </c>
      <c r="I614" s="319">
        <v>1</v>
      </c>
      <c r="J614" s="319">
        <v>0</v>
      </c>
      <c r="K614" s="319">
        <v>0</v>
      </c>
      <c r="L614" s="319">
        <v>44445</v>
      </c>
      <c r="M614" s="319">
        <v>0</v>
      </c>
      <c r="N614" s="319">
        <v>0</v>
      </c>
      <c r="O614" s="319">
        <v>0</v>
      </c>
      <c r="P614" s="319">
        <v>0</v>
      </c>
      <c r="Q614" s="319">
        <v>0</v>
      </c>
      <c r="R614" s="319">
        <v>0</v>
      </c>
      <c r="S614" s="319">
        <v>0</v>
      </c>
      <c r="T614" s="319">
        <v>0</v>
      </c>
      <c r="U614" s="319">
        <v>0</v>
      </c>
      <c r="V614" s="319">
        <v>0</v>
      </c>
      <c r="W614" s="319">
        <v>0</v>
      </c>
      <c r="X614" s="319">
        <v>54181</v>
      </c>
      <c r="Y614" s="319">
        <v>0</v>
      </c>
      <c r="Z614" s="319">
        <v>0</v>
      </c>
      <c r="AA614" s="319">
        <v>1358427.15</v>
      </c>
      <c r="AB614" s="319">
        <v>0</v>
      </c>
      <c r="AC614" s="319">
        <v>0</v>
      </c>
      <c r="AD614" s="319">
        <v>0</v>
      </c>
      <c r="AE614" s="319">
        <v>0</v>
      </c>
      <c r="AF614" s="319">
        <v>21539.1</v>
      </c>
      <c r="AG614" s="319">
        <v>0</v>
      </c>
      <c r="AH614" s="319">
        <v>0</v>
      </c>
      <c r="AI614" s="319">
        <v>0</v>
      </c>
      <c r="AJ614" s="319">
        <v>0</v>
      </c>
      <c r="AK614" s="319">
        <v>0</v>
      </c>
      <c r="AL614" s="319">
        <v>313181</v>
      </c>
      <c r="AM614" s="319">
        <v>0</v>
      </c>
      <c r="AN614" s="319">
        <v>0</v>
      </c>
      <c r="AO614" s="319">
        <v>0</v>
      </c>
      <c r="AP614" s="319">
        <v>0</v>
      </c>
      <c r="AQ614" s="319">
        <v>0</v>
      </c>
      <c r="AR614" s="319">
        <v>0</v>
      </c>
      <c r="AS614" s="319">
        <v>12849.75</v>
      </c>
      <c r="AT614" s="319">
        <v>0</v>
      </c>
      <c r="AU614" s="319">
        <v>0</v>
      </c>
      <c r="AV614" s="319">
        <v>0</v>
      </c>
      <c r="AW614" s="319">
        <v>0</v>
      </c>
      <c r="AX614" s="319">
        <v>107830</v>
      </c>
      <c r="AY614" s="319">
        <v>0</v>
      </c>
      <c r="AZ614" s="319">
        <v>0</v>
      </c>
      <c r="BA614" s="319">
        <v>0</v>
      </c>
      <c r="BB614" s="319">
        <v>0</v>
      </c>
      <c r="BC614" s="319">
        <v>0</v>
      </c>
      <c r="BD614" s="319">
        <v>834173.75</v>
      </c>
      <c r="BE614" s="319">
        <v>0</v>
      </c>
      <c r="BF614" s="319">
        <v>0</v>
      </c>
      <c r="BG614" s="319">
        <v>0</v>
      </c>
      <c r="BH614" s="319">
        <v>0</v>
      </c>
      <c r="BI614" s="319">
        <v>0</v>
      </c>
      <c r="BJ614" s="319">
        <v>0</v>
      </c>
      <c r="BK614" s="319">
        <v>0</v>
      </c>
      <c r="BL614" s="319">
        <v>0</v>
      </c>
      <c r="BM614" s="319">
        <v>0</v>
      </c>
      <c r="BN614" s="319">
        <v>0</v>
      </c>
      <c r="BO614" s="319">
        <v>0</v>
      </c>
      <c r="BP614" s="319">
        <v>0</v>
      </c>
      <c r="BQ614" s="319">
        <v>0</v>
      </c>
      <c r="BR614" s="319">
        <v>0</v>
      </c>
      <c r="BS614" s="319">
        <v>0</v>
      </c>
      <c r="BT614" s="319">
        <v>0</v>
      </c>
      <c r="BU614" s="319">
        <v>30000</v>
      </c>
      <c r="BV614" s="319">
        <v>19022.599999999999</v>
      </c>
      <c r="BW614" s="319">
        <v>92795.95</v>
      </c>
      <c r="BX614" s="319">
        <v>0</v>
      </c>
      <c r="BY614" s="319">
        <v>1911472.99</v>
      </c>
      <c r="BZ614" s="319">
        <v>0</v>
      </c>
      <c r="CA614" s="319">
        <v>0</v>
      </c>
      <c r="CB614" s="319">
        <v>0</v>
      </c>
      <c r="CC614" s="319">
        <v>0</v>
      </c>
      <c r="CD614" s="319">
        <v>196985.25</v>
      </c>
      <c r="CE614" s="319">
        <v>0</v>
      </c>
      <c r="CF614" s="319">
        <v>0</v>
      </c>
      <c r="CG614" s="319">
        <v>0</v>
      </c>
      <c r="CH614" s="319">
        <v>0</v>
      </c>
      <c r="CI614" s="319">
        <v>0</v>
      </c>
      <c r="CJ614" s="319">
        <v>0</v>
      </c>
      <c r="CK614" s="319">
        <v>0</v>
      </c>
      <c r="CL614" s="319">
        <v>0</v>
      </c>
      <c r="CM614" s="319">
        <v>0</v>
      </c>
      <c r="CN614" s="319">
        <v>0</v>
      </c>
      <c r="CO614" s="319">
        <v>16000</v>
      </c>
      <c r="CP614" s="319">
        <v>0</v>
      </c>
      <c r="CQ614" s="319">
        <v>0</v>
      </c>
      <c r="CR614" s="319">
        <v>1</v>
      </c>
      <c r="CS614" s="319">
        <v>0</v>
      </c>
      <c r="CT614" s="319">
        <v>0</v>
      </c>
      <c r="CU614" s="319">
        <v>0</v>
      </c>
      <c r="CV614" s="319">
        <v>0</v>
      </c>
      <c r="CW614" s="319">
        <v>0</v>
      </c>
      <c r="CX614" s="319">
        <v>0</v>
      </c>
      <c r="CY614" s="319">
        <v>0</v>
      </c>
      <c r="CZ614" s="319">
        <v>0</v>
      </c>
      <c r="DA614" s="319">
        <v>0</v>
      </c>
      <c r="DB614" s="319">
        <v>0</v>
      </c>
      <c r="DC614" s="319">
        <v>0</v>
      </c>
      <c r="DD614" s="319">
        <v>151093.29999999999</v>
      </c>
      <c r="DE614" s="319">
        <v>434002</v>
      </c>
      <c r="DF614" s="319">
        <v>0</v>
      </c>
      <c r="DG614" s="319">
        <v>0</v>
      </c>
      <c r="DH614" s="319">
        <v>0</v>
      </c>
      <c r="DI614" s="319">
        <v>0</v>
      </c>
      <c r="DJ614" s="319">
        <v>0</v>
      </c>
      <c r="DK614" s="319">
        <v>0</v>
      </c>
      <c r="DL614" s="319">
        <v>0</v>
      </c>
      <c r="DM614" s="319">
        <v>0</v>
      </c>
      <c r="DN614" s="319">
        <v>0</v>
      </c>
      <c r="DO614" s="319">
        <v>183000</v>
      </c>
      <c r="DP614" s="319">
        <v>0</v>
      </c>
      <c r="DQ614" s="319">
        <v>8734.98</v>
      </c>
      <c r="DR614" s="319">
        <v>0</v>
      </c>
      <c r="DS614" s="319">
        <v>118778.07</v>
      </c>
      <c r="DT614" s="319">
        <v>0</v>
      </c>
      <c r="DU614" s="319">
        <v>0</v>
      </c>
      <c r="DV614" s="319">
        <v>1</v>
      </c>
      <c r="DW614" s="319">
        <v>0</v>
      </c>
      <c r="DX614" s="319">
        <v>0</v>
      </c>
      <c r="DY614" s="319">
        <v>49184.36</v>
      </c>
      <c r="DZ614" s="319">
        <v>0</v>
      </c>
      <c r="EA614" s="319">
        <v>1483793.09</v>
      </c>
      <c r="EB614" s="319">
        <v>0</v>
      </c>
      <c r="EC614" s="319">
        <v>0</v>
      </c>
      <c r="ED614" s="319">
        <v>0</v>
      </c>
      <c r="EE614" s="319">
        <v>0</v>
      </c>
      <c r="EF614" s="319">
        <v>0</v>
      </c>
      <c r="EG614" s="319">
        <v>5000000</v>
      </c>
      <c r="EH614" s="319">
        <v>0</v>
      </c>
      <c r="EI614" s="319">
        <v>0</v>
      </c>
      <c r="EJ614" s="319">
        <v>0</v>
      </c>
      <c r="EK614" s="319">
        <v>0</v>
      </c>
      <c r="EL614" s="319">
        <v>0</v>
      </c>
      <c r="EM614" s="319">
        <v>247374.15</v>
      </c>
      <c r="EN614" s="319">
        <v>0</v>
      </c>
      <c r="EO614" s="319">
        <v>0</v>
      </c>
      <c r="EP614" s="319">
        <v>195800</v>
      </c>
      <c r="EQ614" s="319">
        <v>0</v>
      </c>
      <c r="ER614" s="319">
        <v>351000</v>
      </c>
      <c r="ES614" s="319">
        <v>0</v>
      </c>
      <c r="ET614" s="319">
        <v>0</v>
      </c>
      <c r="EU614" s="319">
        <v>0</v>
      </c>
      <c r="EV614" s="319">
        <v>0</v>
      </c>
      <c r="EW614" s="319">
        <v>0</v>
      </c>
      <c r="EX614" s="319">
        <v>0</v>
      </c>
      <c r="EY614" s="319">
        <v>2760000</v>
      </c>
      <c r="EZ614" s="319">
        <v>25037518.5</v>
      </c>
      <c r="FA614" s="319">
        <v>0</v>
      </c>
      <c r="FB614" s="319">
        <v>0</v>
      </c>
      <c r="FC614" s="319">
        <v>0</v>
      </c>
      <c r="FD614" s="319">
        <v>0</v>
      </c>
      <c r="FE614" s="319">
        <v>0</v>
      </c>
      <c r="FF614" s="319">
        <v>0</v>
      </c>
      <c r="FG614" s="319">
        <v>0</v>
      </c>
      <c r="FH614" s="319">
        <v>0</v>
      </c>
      <c r="FI614" s="319">
        <v>0</v>
      </c>
      <c r="FJ614" s="319">
        <v>0</v>
      </c>
      <c r="FK614" s="319">
        <v>554431</v>
      </c>
      <c r="FL614" s="319">
        <v>0</v>
      </c>
      <c r="FM614" s="319">
        <v>0</v>
      </c>
      <c r="FN614" s="319">
        <v>0</v>
      </c>
      <c r="FO614" s="319">
        <v>0</v>
      </c>
      <c r="FP614" s="319">
        <v>0</v>
      </c>
      <c r="FQ614" s="319">
        <v>0</v>
      </c>
      <c r="FR614" s="319">
        <v>0</v>
      </c>
      <c r="FS614" s="319">
        <v>0</v>
      </c>
      <c r="FT614" s="319">
        <v>0</v>
      </c>
      <c r="FU614" s="319">
        <v>0</v>
      </c>
      <c r="FV614" s="319">
        <v>0</v>
      </c>
      <c r="FW614" s="319">
        <v>0</v>
      </c>
      <c r="FX614" s="319">
        <v>0</v>
      </c>
      <c r="FY614" s="319">
        <v>0</v>
      </c>
      <c r="FZ614" s="319">
        <v>0</v>
      </c>
      <c r="GA614" s="319">
        <v>0</v>
      </c>
      <c r="GB614" s="319">
        <v>0</v>
      </c>
      <c r="GC614" s="319">
        <v>0</v>
      </c>
      <c r="GD614" s="319">
        <v>0</v>
      </c>
      <c r="GE614" s="319">
        <v>0</v>
      </c>
      <c r="GF614" s="319">
        <v>1279764.31</v>
      </c>
      <c r="GG614" s="319">
        <v>0</v>
      </c>
      <c r="GH614" s="319">
        <v>0</v>
      </c>
      <c r="GI614" s="319">
        <v>0</v>
      </c>
      <c r="GJ614" s="319">
        <v>0</v>
      </c>
      <c r="GK614" s="319">
        <v>0</v>
      </c>
      <c r="GL614" s="319">
        <v>0</v>
      </c>
      <c r="GM614" s="319">
        <v>14025</v>
      </c>
      <c r="GN614" s="319">
        <v>1</v>
      </c>
      <c r="GO614" s="319">
        <v>0</v>
      </c>
      <c r="GP614" s="319">
        <v>0</v>
      </c>
      <c r="GQ614" s="319">
        <v>0</v>
      </c>
      <c r="GR614" s="319">
        <v>0</v>
      </c>
      <c r="GS614" s="319">
        <v>169120.83</v>
      </c>
      <c r="GT614" s="319">
        <v>30200</v>
      </c>
      <c r="GU614" s="319">
        <v>318628.84999999998</v>
      </c>
      <c r="GV614" s="319">
        <v>0</v>
      </c>
      <c r="GW614" s="319">
        <v>272100</v>
      </c>
      <c r="GX614" s="319">
        <v>0</v>
      </c>
      <c r="GY614" s="319">
        <v>0</v>
      </c>
      <c r="GZ614" s="319">
        <v>0</v>
      </c>
      <c r="HA614" s="319">
        <v>663896.15</v>
      </c>
      <c r="HB614" s="319">
        <v>0</v>
      </c>
      <c r="HC614" s="319">
        <v>0</v>
      </c>
      <c r="HD614" s="319">
        <v>0</v>
      </c>
      <c r="HE614" s="319">
        <v>0</v>
      </c>
      <c r="HF614" s="319">
        <v>0</v>
      </c>
      <c r="HG614" s="319">
        <v>0</v>
      </c>
      <c r="HH614" s="319">
        <v>0</v>
      </c>
      <c r="HI614" s="319">
        <v>0</v>
      </c>
      <c r="HJ614" s="319">
        <v>0</v>
      </c>
      <c r="HK614" s="319">
        <v>0</v>
      </c>
      <c r="HL614" s="319">
        <v>0</v>
      </c>
      <c r="HM614" s="319">
        <v>1</v>
      </c>
      <c r="HN614" s="319">
        <v>0</v>
      </c>
      <c r="HO614" s="319">
        <v>0</v>
      </c>
      <c r="HP614" s="319">
        <v>0</v>
      </c>
      <c r="HQ614" s="319">
        <v>0</v>
      </c>
      <c r="HR614" s="319">
        <v>0</v>
      </c>
      <c r="HS614" s="319">
        <v>0</v>
      </c>
      <c r="HT614" s="319">
        <v>0</v>
      </c>
      <c r="HU614" s="319">
        <v>0</v>
      </c>
      <c r="HV614" s="319">
        <v>0</v>
      </c>
      <c r="HW614" s="319">
        <v>92200</v>
      </c>
      <c r="HX614" s="319">
        <v>133468.65</v>
      </c>
      <c r="HY614" s="319">
        <v>700000</v>
      </c>
      <c r="HZ614" s="319">
        <v>0</v>
      </c>
      <c r="IA614" s="319">
        <v>0</v>
      </c>
      <c r="IB614" s="319">
        <v>3</v>
      </c>
      <c r="IC614" s="319">
        <v>56000</v>
      </c>
      <c r="ID614" s="319">
        <v>0</v>
      </c>
      <c r="IE614" s="319">
        <v>2324.6999999999998</v>
      </c>
      <c r="IF614" s="319">
        <v>0</v>
      </c>
      <c r="IG614" s="319">
        <v>0</v>
      </c>
      <c r="IH614" s="319">
        <v>0</v>
      </c>
      <c r="II614" s="319">
        <v>169500.85</v>
      </c>
      <c r="IJ614" s="319">
        <v>5099828.59</v>
      </c>
      <c r="IK614" s="319">
        <v>1</v>
      </c>
      <c r="IL614" s="319">
        <v>0</v>
      </c>
      <c r="IM614" s="319">
        <v>0</v>
      </c>
      <c r="IN614" s="319">
        <v>0</v>
      </c>
      <c r="IO614" s="319">
        <v>0</v>
      </c>
      <c r="IP614" s="319">
        <v>0</v>
      </c>
      <c r="IQ614" s="319">
        <v>0</v>
      </c>
      <c r="IR614" s="319">
        <v>0</v>
      </c>
      <c r="IS614" s="319">
        <v>0</v>
      </c>
      <c r="IT614" s="319">
        <v>67500</v>
      </c>
      <c r="IU614" s="319">
        <v>0</v>
      </c>
      <c r="IV614" s="319">
        <v>0</v>
      </c>
      <c r="IW614" s="319">
        <v>0</v>
      </c>
      <c r="IX614" s="319">
        <v>701</v>
      </c>
      <c r="IY614" s="319">
        <v>0</v>
      </c>
      <c r="IZ614" s="319">
        <v>0</v>
      </c>
      <c r="JA614" s="319">
        <v>0</v>
      </c>
      <c r="JB614" s="319">
        <v>0</v>
      </c>
      <c r="JC614" s="319">
        <v>0</v>
      </c>
      <c r="JD614" s="319">
        <v>0</v>
      </c>
      <c r="JE614" s="319">
        <v>0</v>
      </c>
      <c r="JF614" s="319">
        <v>36988.5</v>
      </c>
      <c r="JG614" s="319">
        <v>0</v>
      </c>
      <c r="JH614" s="319">
        <v>0</v>
      </c>
      <c r="JI614" s="319">
        <v>0</v>
      </c>
      <c r="JJ614" s="319">
        <v>0</v>
      </c>
      <c r="JK614" s="319">
        <v>0</v>
      </c>
      <c r="JL614" s="319">
        <v>0</v>
      </c>
      <c r="JM614" s="319">
        <v>0</v>
      </c>
      <c r="JN614" s="319">
        <v>0</v>
      </c>
      <c r="JO614" s="319">
        <v>450584</v>
      </c>
      <c r="JP614" s="319">
        <v>0</v>
      </c>
      <c r="JQ614" s="319">
        <v>0</v>
      </c>
      <c r="JR614" s="319">
        <v>0</v>
      </c>
      <c r="JS614" s="319">
        <v>0</v>
      </c>
      <c r="JT614" s="319">
        <v>0</v>
      </c>
      <c r="JU614" s="319">
        <v>0</v>
      </c>
      <c r="JV614" s="319">
        <v>0</v>
      </c>
      <c r="JW614" s="319">
        <v>0</v>
      </c>
      <c r="JX614" s="319">
        <v>0</v>
      </c>
      <c r="JY614" s="319">
        <v>0</v>
      </c>
      <c r="JZ614" s="319">
        <v>0</v>
      </c>
      <c r="KA614" s="319">
        <v>0</v>
      </c>
      <c r="KB614" s="319">
        <v>0</v>
      </c>
      <c r="KC614" s="319">
        <v>0</v>
      </c>
      <c r="KD614" s="319">
        <v>0</v>
      </c>
      <c r="KE614" s="319">
        <v>0</v>
      </c>
      <c r="KF614" s="319">
        <v>0</v>
      </c>
      <c r="KG614" s="319">
        <v>0</v>
      </c>
      <c r="KH614" s="319">
        <v>0</v>
      </c>
      <c r="KI614" s="319">
        <v>0</v>
      </c>
      <c r="KJ614" s="319">
        <v>0</v>
      </c>
      <c r="KK614" s="319">
        <v>0</v>
      </c>
      <c r="KL614" s="319">
        <v>0</v>
      </c>
      <c r="KM614" s="319">
        <v>0</v>
      </c>
      <c r="KN614" s="319">
        <v>0</v>
      </c>
      <c r="KO614" s="319">
        <v>38850</v>
      </c>
      <c r="KP614" s="319">
        <v>0</v>
      </c>
      <c r="KQ614" s="319">
        <v>0</v>
      </c>
      <c r="KR614" s="319">
        <v>42751.45</v>
      </c>
      <c r="KS614" s="318">
        <v>0</v>
      </c>
      <c r="KU614" s="338" t="s">
        <v>943</v>
      </c>
      <c r="KV614" s="312" t="s">
        <v>943</v>
      </c>
      <c r="KY614" s="312" t="s">
        <v>943</v>
      </c>
    </row>
    <row r="615" spans="1:311" x14ac:dyDescent="0.25">
      <c r="A615" s="317">
        <v>2023</v>
      </c>
      <c r="B615" s="316" t="s">
        <v>807</v>
      </c>
      <c r="C615" s="316" t="s">
        <v>812</v>
      </c>
      <c r="D615" s="316" t="s">
        <v>813</v>
      </c>
      <c r="E615" s="316" t="s">
        <v>780</v>
      </c>
      <c r="F615" s="315">
        <v>0</v>
      </c>
      <c r="G615" s="315">
        <v>0</v>
      </c>
      <c r="H615" s="315">
        <v>0</v>
      </c>
      <c r="I615" s="315">
        <v>8290.7000000000007</v>
      </c>
      <c r="J615" s="315">
        <v>0</v>
      </c>
      <c r="K615" s="315">
        <v>0</v>
      </c>
      <c r="L615" s="315">
        <v>0</v>
      </c>
      <c r="M615" s="315">
        <v>0</v>
      </c>
      <c r="N615" s="315">
        <v>496155.3</v>
      </c>
      <c r="O615" s="315">
        <v>72980</v>
      </c>
      <c r="P615" s="315">
        <v>0</v>
      </c>
      <c r="Q615" s="315">
        <v>0</v>
      </c>
      <c r="R615" s="315">
        <v>0</v>
      </c>
      <c r="S615" s="315">
        <v>0</v>
      </c>
      <c r="T615" s="315">
        <v>0</v>
      </c>
      <c r="U615" s="315">
        <v>50476.9</v>
      </c>
      <c r="V615" s="315">
        <v>0</v>
      </c>
      <c r="W615" s="315">
        <v>0</v>
      </c>
      <c r="X615" s="315">
        <v>447926.95</v>
      </c>
      <c r="Y615" s="315">
        <v>0</v>
      </c>
      <c r="Z615" s="315">
        <v>0</v>
      </c>
      <c r="AA615" s="315">
        <v>0</v>
      </c>
      <c r="AB615" s="315">
        <v>0</v>
      </c>
      <c r="AC615" s="315">
        <v>0</v>
      </c>
      <c r="AD615" s="315">
        <v>242691.25</v>
      </c>
      <c r="AE615" s="315">
        <v>0</v>
      </c>
      <c r="AF615" s="315">
        <v>0</v>
      </c>
      <c r="AG615" s="315">
        <v>0</v>
      </c>
      <c r="AH615" s="315">
        <v>0</v>
      </c>
      <c r="AI615" s="315">
        <v>0</v>
      </c>
      <c r="AJ615" s="315">
        <v>0</v>
      </c>
      <c r="AK615" s="315">
        <v>0</v>
      </c>
      <c r="AL615" s="315">
        <v>2724070.73</v>
      </c>
      <c r="AM615" s="315">
        <v>0</v>
      </c>
      <c r="AN615" s="315">
        <v>0</v>
      </c>
      <c r="AO615" s="315">
        <v>0</v>
      </c>
      <c r="AP615" s="315">
        <v>0</v>
      </c>
      <c r="AQ615" s="315">
        <v>0</v>
      </c>
      <c r="AR615" s="315">
        <v>0</v>
      </c>
      <c r="AS615" s="315">
        <v>250239.45</v>
      </c>
      <c r="AT615" s="315">
        <v>0</v>
      </c>
      <c r="AU615" s="315">
        <v>0</v>
      </c>
      <c r="AV615" s="315">
        <v>0</v>
      </c>
      <c r="AW615" s="315">
        <v>0</v>
      </c>
      <c r="AX615" s="315">
        <v>0</v>
      </c>
      <c r="AY615" s="315">
        <v>0</v>
      </c>
      <c r="AZ615" s="315">
        <v>0</v>
      </c>
      <c r="BA615" s="315">
        <v>0</v>
      </c>
      <c r="BB615" s="315">
        <v>0</v>
      </c>
      <c r="BC615" s="315">
        <v>0</v>
      </c>
      <c r="BD615" s="315">
        <v>686695.3</v>
      </c>
      <c r="BE615" s="315">
        <v>0</v>
      </c>
      <c r="BF615" s="315">
        <v>0</v>
      </c>
      <c r="BG615" s="315">
        <v>121173.92</v>
      </c>
      <c r="BH615" s="315">
        <v>0</v>
      </c>
      <c r="BI615" s="315">
        <v>3277116.85</v>
      </c>
      <c r="BJ615" s="315">
        <v>524458.15</v>
      </c>
      <c r="BK615" s="315">
        <v>0</v>
      </c>
      <c r="BL615" s="315">
        <v>0</v>
      </c>
      <c r="BM615" s="315">
        <v>0</v>
      </c>
      <c r="BN615" s="315">
        <v>0</v>
      </c>
      <c r="BO615" s="315">
        <v>0</v>
      </c>
      <c r="BP615" s="315">
        <v>0</v>
      </c>
      <c r="BQ615" s="315">
        <v>0</v>
      </c>
      <c r="BR615" s="315">
        <v>0</v>
      </c>
      <c r="BS615" s="315">
        <v>389659.75</v>
      </c>
      <c r="BT615" s="315">
        <v>0</v>
      </c>
      <c r="BU615" s="315">
        <v>0</v>
      </c>
      <c r="BV615" s="315">
        <v>0</v>
      </c>
      <c r="BW615" s="315">
        <v>530572.80000000005</v>
      </c>
      <c r="BX615" s="315">
        <v>0</v>
      </c>
      <c r="BY615" s="315">
        <v>0</v>
      </c>
      <c r="BZ615" s="315">
        <v>0</v>
      </c>
      <c r="CA615" s="315">
        <v>97960.56</v>
      </c>
      <c r="CB615" s="315">
        <v>0</v>
      </c>
      <c r="CC615" s="315">
        <v>0</v>
      </c>
      <c r="CD615" s="315">
        <v>84587.8</v>
      </c>
      <c r="CE615" s="315">
        <v>0</v>
      </c>
      <c r="CF615" s="315">
        <v>0</v>
      </c>
      <c r="CG615" s="315">
        <v>0</v>
      </c>
      <c r="CH615" s="315">
        <v>0</v>
      </c>
      <c r="CI615" s="315">
        <v>0</v>
      </c>
      <c r="CJ615" s="315">
        <v>0</v>
      </c>
      <c r="CK615" s="315">
        <v>1</v>
      </c>
      <c r="CL615" s="315">
        <v>24856.799999999999</v>
      </c>
      <c r="CM615" s="315">
        <v>0</v>
      </c>
      <c r="CN615" s="315">
        <v>0</v>
      </c>
      <c r="CO615" s="315">
        <v>232168.9</v>
      </c>
      <c r="CP615" s="315">
        <v>0</v>
      </c>
      <c r="CQ615" s="315">
        <v>0</v>
      </c>
      <c r="CR615" s="315">
        <v>0</v>
      </c>
      <c r="CS615" s="315">
        <v>0</v>
      </c>
      <c r="CT615" s="315">
        <v>0</v>
      </c>
      <c r="CU615" s="315">
        <v>0</v>
      </c>
      <c r="CV615" s="315">
        <v>0</v>
      </c>
      <c r="CW615" s="315">
        <v>93201.55</v>
      </c>
      <c r="CX615" s="315">
        <v>0</v>
      </c>
      <c r="CY615" s="315">
        <v>0</v>
      </c>
      <c r="CZ615" s="315">
        <v>0</v>
      </c>
      <c r="DA615" s="315">
        <v>1537166.57</v>
      </c>
      <c r="DB615" s="315">
        <v>0</v>
      </c>
      <c r="DC615" s="315">
        <v>0</v>
      </c>
      <c r="DD615" s="315">
        <v>366171.64</v>
      </c>
      <c r="DE615" s="315">
        <v>0</v>
      </c>
      <c r="DF615" s="315">
        <v>25400</v>
      </c>
      <c r="DG615" s="315">
        <v>0</v>
      </c>
      <c r="DH615" s="315">
        <v>0</v>
      </c>
      <c r="DI615" s="315">
        <v>107205.15</v>
      </c>
      <c r="DJ615" s="315">
        <v>0</v>
      </c>
      <c r="DK615" s="315">
        <v>0</v>
      </c>
      <c r="DL615" s="315">
        <v>68076.3</v>
      </c>
      <c r="DM615" s="315">
        <v>0</v>
      </c>
      <c r="DN615" s="315">
        <v>0</v>
      </c>
      <c r="DO615" s="315">
        <v>0</v>
      </c>
      <c r="DP615" s="315">
        <v>0</v>
      </c>
      <c r="DQ615" s="315">
        <v>0</v>
      </c>
      <c r="DR615" s="315">
        <v>0</v>
      </c>
      <c r="DS615" s="315">
        <v>1349655.61</v>
      </c>
      <c r="DT615" s="315">
        <v>0</v>
      </c>
      <c r="DU615" s="315">
        <v>0</v>
      </c>
      <c r="DV615" s="315">
        <v>123271.3</v>
      </c>
      <c r="DW615" s="315">
        <v>0</v>
      </c>
      <c r="DX615" s="315">
        <v>0</v>
      </c>
      <c r="DY615" s="315">
        <v>0</v>
      </c>
      <c r="DZ615" s="315">
        <v>0</v>
      </c>
      <c r="EA615" s="315">
        <v>0</v>
      </c>
      <c r="EB615" s="315">
        <v>0</v>
      </c>
      <c r="EC615" s="315">
        <v>0</v>
      </c>
      <c r="ED615" s="315">
        <v>1</v>
      </c>
      <c r="EE615" s="315">
        <v>0</v>
      </c>
      <c r="EF615" s="315">
        <v>0</v>
      </c>
      <c r="EG615" s="315">
        <v>0</v>
      </c>
      <c r="EH615" s="315">
        <v>0</v>
      </c>
      <c r="EI615" s="315">
        <v>0</v>
      </c>
      <c r="EJ615" s="315">
        <v>0</v>
      </c>
      <c r="EK615" s="315">
        <v>0</v>
      </c>
      <c r="EL615" s="315">
        <v>0</v>
      </c>
      <c r="EM615" s="315">
        <v>0</v>
      </c>
      <c r="EN615" s="315">
        <v>0</v>
      </c>
      <c r="EO615" s="315">
        <v>0</v>
      </c>
      <c r="EP615" s="315">
        <v>0</v>
      </c>
      <c r="EQ615" s="315">
        <v>0</v>
      </c>
      <c r="ER615" s="315">
        <v>0</v>
      </c>
      <c r="ES615" s="315">
        <v>0</v>
      </c>
      <c r="ET615" s="315">
        <v>0</v>
      </c>
      <c r="EU615" s="315">
        <v>0</v>
      </c>
      <c r="EV615" s="315">
        <v>0</v>
      </c>
      <c r="EW615" s="315">
        <v>0</v>
      </c>
      <c r="EX615" s="315">
        <v>0</v>
      </c>
      <c r="EY615" s="315">
        <v>1951321.3</v>
      </c>
      <c r="EZ615" s="315">
        <v>0</v>
      </c>
      <c r="FA615" s="315">
        <v>0</v>
      </c>
      <c r="FB615" s="315">
        <v>0</v>
      </c>
      <c r="FC615" s="315">
        <v>0</v>
      </c>
      <c r="FD615" s="315">
        <v>0</v>
      </c>
      <c r="FE615" s="315">
        <v>0</v>
      </c>
      <c r="FF615" s="315">
        <v>0</v>
      </c>
      <c r="FG615" s="315">
        <v>0</v>
      </c>
      <c r="FH615" s="315">
        <v>1414121.58</v>
      </c>
      <c r="FI615" s="315">
        <v>0</v>
      </c>
      <c r="FJ615" s="315">
        <v>0</v>
      </c>
      <c r="FK615" s="315">
        <v>0</v>
      </c>
      <c r="FL615" s="315">
        <v>0</v>
      </c>
      <c r="FM615" s="315">
        <v>0</v>
      </c>
      <c r="FN615" s="315">
        <v>0</v>
      </c>
      <c r="FO615" s="315">
        <v>81249.899999999994</v>
      </c>
      <c r="FP615" s="315">
        <v>0</v>
      </c>
      <c r="FQ615" s="315">
        <v>0</v>
      </c>
      <c r="FR615" s="315">
        <v>39973.18</v>
      </c>
      <c r="FS615" s="315">
        <v>0</v>
      </c>
      <c r="FT615" s="315">
        <v>122212.65</v>
      </c>
      <c r="FU615" s="315">
        <v>0</v>
      </c>
      <c r="FV615" s="315">
        <v>0</v>
      </c>
      <c r="FW615" s="315">
        <v>0</v>
      </c>
      <c r="FX615" s="315">
        <v>0</v>
      </c>
      <c r="FY615" s="315">
        <v>0</v>
      </c>
      <c r="FZ615" s="315">
        <v>0</v>
      </c>
      <c r="GA615" s="315">
        <v>0</v>
      </c>
      <c r="GB615" s="315">
        <v>0</v>
      </c>
      <c r="GC615" s="315">
        <v>0</v>
      </c>
      <c r="GD615" s="315">
        <v>0</v>
      </c>
      <c r="GE615" s="315">
        <v>0</v>
      </c>
      <c r="GF615" s="315">
        <v>0</v>
      </c>
      <c r="GG615" s="315">
        <v>0</v>
      </c>
      <c r="GH615" s="315">
        <v>0</v>
      </c>
      <c r="GI615" s="315">
        <v>0</v>
      </c>
      <c r="GJ615" s="315">
        <v>0</v>
      </c>
      <c r="GK615" s="315">
        <v>0</v>
      </c>
      <c r="GL615" s="315">
        <v>0</v>
      </c>
      <c r="GM615" s="315">
        <v>0</v>
      </c>
      <c r="GN615" s="315">
        <v>5616.96</v>
      </c>
      <c r="GO615" s="315">
        <v>0</v>
      </c>
      <c r="GP615" s="315">
        <v>0</v>
      </c>
      <c r="GQ615" s="315">
        <v>0</v>
      </c>
      <c r="GR615" s="315">
        <v>0</v>
      </c>
      <c r="GS615" s="315">
        <v>0</v>
      </c>
      <c r="GT615" s="315">
        <v>0</v>
      </c>
      <c r="GU615" s="315">
        <v>58845.65</v>
      </c>
      <c r="GV615" s="315">
        <v>0</v>
      </c>
      <c r="GW615" s="315">
        <v>0</v>
      </c>
      <c r="GX615" s="315">
        <v>0</v>
      </c>
      <c r="GY615" s="315">
        <v>0</v>
      </c>
      <c r="GZ615" s="315">
        <v>0</v>
      </c>
      <c r="HA615" s="315">
        <v>0</v>
      </c>
      <c r="HB615" s="315">
        <v>0</v>
      </c>
      <c r="HC615" s="315">
        <v>0</v>
      </c>
      <c r="HD615" s="315">
        <v>100000</v>
      </c>
      <c r="HE615" s="315">
        <v>0</v>
      </c>
      <c r="HF615" s="315">
        <v>0</v>
      </c>
      <c r="HG615" s="315">
        <v>168961.5</v>
      </c>
      <c r="HH615" s="315">
        <v>0</v>
      </c>
      <c r="HI615" s="315">
        <v>187573.8</v>
      </c>
      <c r="HJ615" s="315">
        <v>0</v>
      </c>
      <c r="HK615" s="315">
        <v>0</v>
      </c>
      <c r="HL615" s="315">
        <v>0</v>
      </c>
      <c r="HM615" s="315">
        <v>0</v>
      </c>
      <c r="HN615" s="315">
        <v>0</v>
      </c>
      <c r="HO615" s="315">
        <v>0</v>
      </c>
      <c r="HP615" s="315">
        <v>541839.18000000005</v>
      </c>
      <c r="HQ615" s="315">
        <v>0</v>
      </c>
      <c r="HR615" s="315">
        <v>0</v>
      </c>
      <c r="HS615" s="315">
        <v>0</v>
      </c>
      <c r="HT615" s="315">
        <v>0</v>
      </c>
      <c r="HU615" s="315">
        <v>0</v>
      </c>
      <c r="HV615" s="315">
        <v>0</v>
      </c>
      <c r="HW615" s="315">
        <v>457841.87</v>
      </c>
      <c r="HX615" s="315">
        <v>0</v>
      </c>
      <c r="HY615" s="315">
        <v>396400</v>
      </c>
      <c r="HZ615" s="315">
        <v>0</v>
      </c>
      <c r="IA615" s="315">
        <v>0</v>
      </c>
      <c r="IB615" s="315">
        <v>0</v>
      </c>
      <c r="IC615" s="315">
        <v>0</v>
      </c>
      <c r="ID615" s="315">
        <v>0</v>
      </c>
      <c r="IE615" s="315">
        <v>556635.51</v>
      </c>
      <c r="IF615" s="315">
        <v>0</v>
      </c>
      <c r="IG615" s="315">
        <v>0</v>
      </c>
      <c r="IH615" s="315">
        <v>0</v>
      </c>
      <c r="II615" s="315">
        <v>0</v>
      </c>
      <c r="IJ615" s="315">
        <v>0</v>
      </c>
      <c r="IK615" s="315">
        <v>0</v>
      </c>
      <c r="IL615" s="315">
        <v>0</v>
      </c>
      <c r="IM615" s="315">
        <v>0</v>
      </c>
      <c r="IN615" s="315">
        <v>153032.04999999999</v>
      </c>
      <c r="IO615" s="315">
        <v>0</v>
      </c>
      <c r="IP615" s="315">
        <v>0</v>
      </c>
      <c r="IQ615" s="315">
        <v>0</v>
      </c>
      <c r="IR615" s="315">
        <v>0</v>
      </c>
      <c r="IS615" s="315">
        <v>0</v>
      </c>
      <c r="IT615" s="315">
        <v>152436.65</v>
      </c>
      <c r="IU615" s="315">
        <v>0</v>
      </c>
      <c r="IV615" s="315">
        <v>0</v>
      </c>
      <c r="IW615" s="315">
        <v>0</v>
      </c>
      <c r="IX615" s="315">
        <v>0</v>
      </c>
      <c r="IY615" s="315">
        <v>0</v>
      </c>
      <c r="IZ615" s="315">
        <v>0</v>
      </c>
      <c r="JA615" s="315">
        <v>0</v>
      </c>
      <c r="JB615" s="315">
        <v>0</v>
      </c>
      <c r="JC615" s="315">
        <v>0</v>
      </c>
      <c r="JD615" s="315">
        <v>0</v>
      </c>
      <c r="JE615" s="315">
        <v>0</v>
      </c>
      <c r="JF615" s="315">
        <v>0</v>
      </c>
      <c r="JG615" s="315">
        <v>0</v>
      </c>
      <c r="JH615" s="315">
        <v>0</v>
      </c>
      <c r="JI615" s="315">
        <v>0</v>
      </c>
      <c r="JJ615" s="315">
        <v>0</v>
      </c>
      <c r="JK615" s="315">
        <v>0</v>
      </c>
      <c r="JL615" s="315">
        <v>0</v>
      </c>
      <c r="JM615" s="315">
        <v>0</v>
      </c>
      <c r="JN615" s="315">
        <v>0</v>
      </c>
      <c r="JO615" s="315">
        <v>0</v>
      </c>
      <c r="JP615" s="315">
        <v>0</v>
      </c>
      <c r="JQ615" s="315">
        <v>0</v>
      </c>
      <c r="JR615" s="315">
        <v>0</v>
      </c>
      <c r="JS615" s="315">
        <v>0</v>
      </c>
      <c r="JT615" s="315">
        <v>0</v>
      </c>
      <c r="JU615" s="315">
        <v>111527.1</v>
      </c>
      <c r="JV615" s="315">
        <v>42398.5</v>
      </c>
      <c r="JW615" s="315">
        <v>0</v>
      </c>
      <c r="JX615" s="315">
        <v>0</v>
      </c>
      <c r="JY615" s="315">
        <v>0</v>
      </c>
      <c r="JZ615" s="315">
        <v>0</v>
      </c>
      <c r="KA615" s="315">
        <v>0</v>
      </c>
      <c r="KB615" s="315">
        <v>0</v>
      </c>
      <c r="KC615" s="315">
        <v>0</v>
      </c>
      <c r="KD615" s="315">
        <v>0</v>
      </c>
      <c r="KE615" s="315">
        <v>0</v>
      </c>
      <c r="KF615" s="315">
        <v>0</v>
      </c>
      <c r="KG615" s="315">
        <v>0</v>
      </c>
      <c r="KH615" s="315">
        <v>0</v>
      </c>
      <c r="KI615" s="315">
        <v>0</v>
      </c>
      <c r="KJ615" s="315">
        <v>0</v>
      </c>
      <c r="KK615" s="315">
        <v>0</v>
      </c>
      <c r="KL615" s="315">
        <v>0</v>
      </c>
      <c r="KM615" s="315">
        <v>0</v>
      </c>
      <c r="KN615" s="315">
        <v>0</v>
      </c>
      <c r="KO615" s="315">
        <v>0</v>
      </c>
      <c r="KP615" s="315">
        <v>76253.2</v>
      </c>
      <c r="KQ615" s="315">
        <v>0</v>
      </c>
      <c r="KR615" s="315">
        <v>0</v>
      </c>
      <c r="KS615" s="314">
        <v>161961.79999999999</v>
      </c>
      <c r="KU615" s="312">
        <v>17</v>
      </c>
      <c r="KV615" s="312">
        <v>170</v>
      </c>
      <c r="KY615" s="312">
        <v>9170</v>
      </c>
    </row>
    <row r="616" spans="1:311" x14ac:dyDescent="0.25">
      <c r="A616" s="321">
        <v>2023</v>
      </c>
      <c r="B616" s="320" t="s">
        <v>807</v>
      </c>
      <c r="C616" s="320" t="s">
        <v>812</v>
      </c>
      <c r="D616" s="320" t="s">
        <v>321</v>
      </c>
      <c r="E616" s="320" t="s">
        <v>780</v>
      </c>
      <c r="F616" s="319">
        <v>0</v>
      </c>
      <c r="G616" s="319">
        <v>0</v>
      </c>
      <c r="H616" s="319">
        <v>0</v>
      </c>
      <c r="I616" s="319">
        <v>8290.7000000000007</v>
      </c>
      <c r="J616" s="319">
        <v>0</v>
      </c>
      <c r="K616" s="319">
        <v>0</v>
      </c>
      <c r="L616" s="319">
        <v>0</v>
      </c>
      <c r="M616" s="319">
        <v>0</v>
      </c>
      <c r="N616" s="319">
        <v>496155.3</v>
      </c>
      <c r="O616" s="319">
        <v>72980</v>
      </c>
      <c r="P616" s="319">
        <v>0</v>
      </c>
      <c r="Q616" s="319">
        <v>0</v>
      </c>
      <c r="R616" s="319">
        <v>0</v>
      </c>
      <c r="S616" s="319">
        <v>0</v>
      </c>
      <c r="T616" s="319">
        <v>0</v>
      </c>
      <c r="U616" s="319">
        <v>50476.9</v>
      </c>
      <c r="V616" s="319">
        <v>0</v>
      </c>
      <c r="W616" s="319">
        <v>0</v>
      </c>
      <c r="X616" s="319">
        <v>447926.95</v>
      </c>
      <c r="Y616" s="319">
        <v>0</v>
      </c>
      <c r="Z616" s="319">
        <v>0</v>
      </c>
      <c r="AA616" s="319">
        <v>0</v>
      </c>
      <c r="AB616" s="319">
        <v>0</v>
      </c>
      <c r="AC616" s="319">
        <v>0</v>
      </c>
      <c r="AD616" s="319">
        <v>242691.25</v>
      </c>
      <c r="AE616" s="319">
        <v>0</v>
      </c>
      <c r="AF616" s="319">
        <v>0</v>
      </c>
      <c r="AG616" s="319">
        <v>0</v>
      </c>
      <c r="AH616" s="319">
        <v>0</v>
      </c>
      <c r="AI616" s="319">
        <v>0</v>
      </c>
      <c r="AJ616" s="319">
        <v>0</v>
      </c>
      <c r="AK616" s="319">
        <v>0</v>
      </c>
      <c r="AL616" s="319">
        <v>2724070.73</v>
      </c>
      <c r="AM616" s="319">
        <v>0</v>
      </c>
      <c r="AN616" s="319">
        <v>0</v>
      </c>
      <c r="AO616" s="319">
        <v>0</v>
      </c>
      <c r="AP616" s="319">
        <v>0</v>
      </c>
      <c r="AQ616" s="319">
        <v>0</v>
      </c>
      <c r="AR616" s="319">
        <v>0</v>
      </c>
      <c r="AS616" s="319">
        <v>250239.45</v>
      </c>
      <c r="AT616" s="319">
        <v>0</v>
      </c>
      <c r="AU616" s="319">
        <v>0</v>
      </c>
      <c r="AV616" s="319">
        <v>0</v>
      </c>
      <c r="AW616" s="319">
        <v>0</v>
      </c>
      <c r="AX616" s="319">
        <v>0</v>
      </c>
      <c r="AY616" s="319">
        <v>0</v>
      </c>
      <c r="AZ616" s="319">
        <v>0</v>
      </c>
      <c r="BA616" s="319">
        <v>0</v>
      </c>
      <c r="BB616" s="319">
        <v>0</v>
      </c>
      <c r="BC616" s="319">
        <v>0</v>
      </c>
      <c r="BD616" s="319">
        <v>686695.3</v>
      </c>
      <c r="BE616" s="319">
        <v>0</v>
      </c>
      <c r="BF616" s="319">
        <v>0</v>
      </c>
      <c r="BG616" s="319">
        <v>121173.92</v>
      </c>
      <c r="BH616" s="319">
        <v>0</v>
      </c>
      <c r="BI616" s="319">
        <v>3277116.85</v>
      </c>
      <c r="BJ616" s="319">
        <v>524458.15</v>
      </c>
      <c r="BK616" s="319">
        <v>0</v>
      </c>
      <c r="BL616" s="319">
        <v>0</v>
      </c>
      <c r="BM616" s="319">
        <v>0</v>
      </c>
      <c r="BN616" s="319">
        <v>0</v>
      </c>
      <c r="BO616" s="319">
        <v>0</v>
      </c>
      <c r="BP616" s="319">
        <v>0</v>
      </c>
      <c r="BQ616" s="319">
        <v>0</v>
      </c>
      <c r="BR616" s="319">
        <v>0</v>
      </c>
      <c r="BS616" s="319">
        <v>389659.75</v>
      </c>
      <c r="BT616" s="319">
        <v>0</v>
      </c>
      <c r="BU616" s="319">
        <v>0</v>
      </c>
      <c r="BV616" s="319">
        <v>0</v>
      </c>
      <c r="BW616" s="319">
        <v>530572.80000000005</v>
      </c>
      <c r="BX616" s="319">
        <v>0</v>
      </c>
      <c r="BY616" s="319">
        <v>0</v>
      </c>
      <c r="BZ616" s="319">
        <v>0</v>
      </c>
      <c r="CA616" s="319">
        <v>97960.56</v>
      </c>
      <c r="CB616" s="319">
        <v>0</v>
      </c>
      <c r="CC616" s="319">
        <v>0</v>
      </c>
      <c r="CD616" s="319">
        <v>84587.8</v>
      </c>
      <c r="CE616" s="319">
        <v>0</v>
      </c>
      <c r="CF616" s="319">
        <v>0</v>
      </c>
      <c r="CG616" s="319">
        <v>0</v>
      </c>
      <c r="CH616" s="319">
        <v>0</v>
      </c>
      <c r="CI616" s="319">
        <v>0</v>
      </c>
      <c r="CJ616" s="319">
        <v>0</v>
      </c>
      <c r="CK616" s="319">
        <v>1</v>
      </c>
      <c r="CL616" s="319">
        <v>24856.799999999999</v>
      </c>
      <c r="CM616" s="319">
        <v>0</v>
      </c>
      <c r="CN616" s="319">
        <v>0</v>
      </c>
      <c r="CO616" s="319">
        <v>232168.9</v>
      </c>
      <c r="CP616" s="319">
        <v>0</v>
      </c>
      <c r="CQ616" s="319">
        <v>0</v>
      </c>
      <c r="CR616" s="319">
        <v>0</v>
      </c>
      <c r="CS616" s="319">
        <v>0</v>
      </c>
      <c r="CT616" s="319">
        <v>0</v>
      </c>
      <c r="CU616" s="319">
        <v>0</v>
      </c>
      <c r="CV616" s="319">
        <v>0</v>
      </c>
      <c r="CW616" s="319">
        <v>93201.55</v>
      </c>
      <c r="CX616" s="319">
        <v>0</v>
      </c>
      <c r="CY616" s="319">
        <v>0</v>
      </c>
      <c r="CZ616" s="319">
        <v>0</v>
      </c>
      <c r="DA616" s="319">
        <v>1537166.57</v>
      </c>
      <c r="DB616" s="319">
        <v>0</v>
      </c>
      <c r="DC616" s="319">
        <v>0</v>
      </c>
      <c r="DD616" s="319">
        <v>366171.64</v>
      </c>
      <c r="DE616" s="319">
        <v>0</v>
      </c>
      <c r="DF616" s="319">
        <v>25400</v>
      </c>
      <c r="DG616" s="319">
        <v>0</v>
      </c>
      <c r="DH616" s="319">
        <v>0</v>
      </c>
      <c r="DI616" s="319">
        <v>107205.15</v>
      </c>
      <c r="DJ616" s="319">
        <v>0</v>
      </c>
      <c r="DK616" s="319">
        <v>0</v>
      </c>
      <c r="DL616" s="319">
        <v>68076.3</v>
      </c>
      <c r="DM616" s="319">
        <v>0</v>
      </c>
      <c r="DN616" s="319">
        <v>0</v>
      </c>
      <c r="DO616" s="319">
        <v>0</v>
      </c>
      <c r="DP616" s="319">
        <v>0</v>
      </c>
      <c r="DQ616" s="319">
        <v>0</v>
      </c>
      <c r="DR616" s="319">
        <v>0</v>
      </c>
      <c r="DS616" s="319">
        <v>1349655.61</v>
      </c>
      <c r="DT616" s="319">
        <v>0</v>
      </c>
      <c r="DU616" s="319">
        <v>0</v>
      </c>
      <c r="DV616" s="319">
        <v>123271.3</v>
      </c>
      <c r="DW616" s="319">
        <v>0</v>
      </c>
      <c r="DX616" s="319">
        <v>0</v>
      </c>
      <c r="DY616" s="319">
        <v>0</v>
      </c>
      <c r="DZ616" s="319">
        <v>0</v>
      </c>
      <c r="EA616" s="319">
        <v>0</v>
      </c>
      <c r="EB616" s="319">
        <v>0</v>
      </c>
      <c r="EC616" s="319">
        <v>0</v>
      </c>
      <c r="ED616" s="319">
        <v>1</v>
      </c>
      <c r="EE616" s="319">
        <v>0</v>
      </c>
      <c r="EF616" s="319">
        <v>0</v>
      </c>
      <c r="EG616" s="319">
        <v>0</v>
      </c>
      <c r="EH616" s="319">
        <v>0</v>
      </c>
      <c r="EI616" s="319">
        <v>0</v>
      </c>
      <c r="EJ616" s="319">
        <v>0</v>
      </c>
      <c r="EK616" s="319">
        <v>0</v>
      </c>
      <c r="EL616" s="319">
        <v>0</v>
      </c>
      <c r="EM616" s="319">
        <v>0</v>
      </c>
      <c r="EN616" s="319">
        <v>0</v>
      </c>
      <c r="EO616" s="319">
        <v>0</v>
      </c>
      <c r="EP616" s="319">
        <v>0</v>
      </c>
      <c r="EQ616" s="319">
        <v>0</v>
      </c>
      <c r="ER616" s="319">
        <v>0</v>
      </c>
      <c r="ES616" s="319">
        <v>0</v>
      </c>
      <c r="ET616" s="319">
        <v>0</v>
      </c>
      <c r="EU616" s="319">
        <v>0</v>
      </c>
      <c r="EV616" s="319">
        <v>0</v>
      </c>
      <c r="EW616" s="319">
        <v>0</v>
      </c>
      <c r="EX616" s="319">
        <v>0</v>
      </c>
      <c r="EY616" s="319">
        <v>1951321.3</v>
      </c>
      <c r="EZ616" s="319">
        <v>0</v>
      </c>
      <c r="FA616" s="319">
        <v>0</v>
      </c>
      <c r="FB616" s="319">
        <v>0</v>
      </c>
      <c r="FC616" s="319">
        <v>0</v>
      </c>
      <c r="FD616" s="319">
        <v>0</v>
      </c>
      <c r="FE616" s="319">
        <v>0</v>
      </c>
      <c r="FF616" s="319">
        <v>0</v>
      </c>
      <c r="FG616" s="319">
        <v>0</v>
      </c>
      <c r="FH616" s="319">
        <v>1414121.58</v>
      </c>
      <c r="FI616" s="319">
        <v>0</v>
      </c>
      <c r="FJ616" s="319">
        <v>0</v>
      </c>
      <c r="FK616" s="319">
        <v>0</v>
      </c>
      <c r="FL616" s="319">
        <v>0</v>
      </c>
      <c r="FM616" s="319">
        <v>0</v>
      </c>
      <c r="FN616" s="319">
        <v>0</v>
      </c>
      <c r="FO616" s="319">
        <v>81249.899999999994</v>
      </c>
      <c r="FP616" s="319">
        <v>0</v>
      </c>
      <c r="FQ616" s="319">
        <v>0</v>
      </c>
      <c r="FR616" s="319">
        <v>39973.18</v>
      </c>
      <c r="FS616" s="319">
        <v>0</v>
      </c>
      <c r="FT616" s="319">
        <v>122212.65</v>
      </c>
      <c r="FU616" s="319">
        <v>0</v>
      </c>
      <c r="FV616" s="319">
        <v>0</v>
      </c>
      <c r="FW616" s="319">
        <v>0</v>
      </c>
      <c r="FX616" s="319">
        <v>0</v>
      </c>
      <c r="FY616" s="319">
        <v>0</v>
      </c>
      <c r="FZ616" s="319">
        <v>0</v>
      </c>
      <c r="GA616" s="319">
        <v>0</v>
      </c>
      <c r="GB616" s="319">
        <v>0</v>
      </c>
      <c r="GC616" s="319">
        <v>0</v>
      </c>
      <c r="GD616" s="319">
        <v>0</v>
      </c>
      <c r="GE616" s="319">
        <v>0</v>
      </c>
      <c r="GF616" s="319">
        <v>0</v>
      </c>
      <c r="GG616" s="319">
        <v>0</v>
      </c>
      <c r="GH616" s="319">
        <v>0</v>
      </c>
      <c r="GI616" s="319">
        <v>0</v>
      </c>
      <c r="GJ616" s="319">
        <v>0</v>
      </c>
      <c r="GK616" s="319">
        <v>0</v>
      </c>
      <c r="GL616" s="319">
        <v>0</v>
      </c>
      <c r="GM616" s="319">
        <v>0</v>
      </c>
      <c r="GN616" s="319">
        <v>5616.96</v>
      </c>
      <c r="GO616" s="319">
        <v>0</v>
      </c>
      <c r="GP616" s="319">
        <v>0</v>
      </c>
      <c r="GQ616" s="319">
        <v>0</v>
      </c>
      <c r="GR616" s="319">
        <v>0</v>
      </c>
      <c r="GS616" s="319">
        <v>0</v>
      </c>
      <c r="GT616" s="319">
        <v>0</v>
      </c>
      <c r="GU616" s="319">
        <v>58845.65</v>
      </c>
      <c r="GV616" s="319">
        <v>0</v>
      </c>
      <c r="GW616" s="319">
        <v>0</v>
      </c>
      <c r="GX616" s="319">
        <v>0</v>
      </c>
      <c r="GY616" s="319">
        <v>0</v>
      </c>
      <c r="GZ616" s="319">
        <v>0</v>
      </c>
      <c r="HA616" s="319">
        <v>0</v>
      </c>
      <c r="HB616" s="319">
        <v>0</v>
      </c>
      <c r="HC616" s="319">
        <v>0</v>
      </c>
      <c r="HD616" s="319">
        <v>100000</v>
      </c>
      <c r="HE616" s="319">
        <v>0</v>
      </c>
      <c r="HF616" s="319">
        <v>0</v>
      </c>
      <c r="HG616" s="319">
        <v>168961.5</v>
      </c>
      <c r="HH616" s="319">
        <v>0</v>
      </c>
      <c r="HI616" s="319">
        <v>187573.8</v>
      </c>
      <c r="HJ616" s="319">
        <v>0</v>
      </c>
      <c r="HK616" s="319">
        <v>0</v>
      </c>
      <c r="HL616" s="319">
        <v>0</v>
      </c>
      <c r="HM616" s="319">
        <v>0</v>
      </c>
      <c r="HN616" s="319">
        <v>0</v>
      </c>
      <c r="HO616" s="319">
        <v>0</v>
      </c>
      <c r="HP616" s="319">
        <v>541839.18000000005</v>
      </c>
      <c r="HQ616" s="319">
        <v>0</v>
      </c>
      <c r="HR616" s="319">
        <v>0</v>
      </c>
      <c r="HS616" s="319">
        <v>0</v>
      </c>
      <c r="HT616" s="319">
        <v>0</v>
      </c>
      <c r="HU616" s="319">
        <v>0</v>
      </c>
      <c r="HV616" s="319">
        <v>0</v>
      </c>
      <c r="HW616" s="319">
        <v>457841.87</v>
      </c>
      <c r="HX616" s="319">
        <v>0</v>
      </c>
      <c r="HY616" s="319">
        <v>396400</v>
      </c>
      <c r="HZ616" s="319">
        <v>0</v>
      </c>
      <c r="IA616" s="319">
        <v>0</v>
      </c>
      <c r="IB616" s="319">
        <v>0</v>
      </c>
      <c r="IC616" s="319">
        <v>0</v>
      </c>
      <c r="ID616" s="319">
        <v>0</v>
      </c>
      <c r="IE616" s="319">
        <v>556635.51</v>
      </c>
      <c r="IF616" s="319">
        <v>0</v>
      </c>
      <c r="IG616" s="319">
        <v>0</v>
      </c>
      <c r="IH616" s="319">
        <v>0</v>
      </c>
      <c r="II616" s="319">
        <v>0</v>
      </c>
      <c r="IJ616" s="319">
        <v>0</v>
      </c>
      <c r="IK616" s="319">
        <v>0</v>
      </c>
      <c r="IL616" s="319">
        <v>0</v>
      </c>
      <c r="IM616" s="319">
        <v>0</v>
      </c>
      <c r="IN616" s="319">
        <v>153032.04999999999</v>
      </c>
      <c r="IO616" s="319">
        <v>0</v>
      </c>
      <c r="IP616" s="319">
        <v>0</v>
      </c>
      <c r="IQ616" s="319">
        <v>0</v>
      </c>
      <c r="IR616" s="319">
        <v>0</v>
      </c>
      <c r="IS616" s="319">
        <v>0</v>
      </c>
      <c r="IT616" s="319">
        <v>152436.65</v>
      </c>
      <c r="IU616" s="319">
        <v>0</v>
      </c>
      <c r="IV616" s="319">
        <v>0</v>
      </c>
      <c r="IW616" s="319">
        <v>0</v>
      </c>
      <c r="IX616" s="319">
        <v>0</v>
      </c>
      <c r="IY616" s="319">
        <v>0</v>
      </c>
      <c r="IZ616" s="319">
        <v>0</v>
      </c>
      <c r="JA616" s="319">
        <v>0</v>
      </c>
      <c r="JB616" s="319">
        <v>0</v>
      </c>
      <c r="JC616" s="319">
        <v>0</v>
      </c>
      <c r="JD616" s="319">
        <v>0</v>
      </c>
      <c r="JE616" s="319">
        <v>0</v>
      </c>
      <c r="JF616" s="319">
        <v>0</v>
      </c>
      <c r="JG616" s="319">
        <v>0</v>
      </c>
      <c r="JH616" s="319">
        <v>0</v>
      </c>
      <c r="JI616" s="319">
        <v>0</v>
      </c>
      <c r="JJ616" s="319">
        <v>0</v>
      </c>
      <c r="JK616" s="319">
        <v>0</v>
      </c>
      <c r="JL616" s="319">
        <v>0</v>
      </c>
      <c r="JM616" s="319">
        <v>0</v>
      </c>
      <c r="JN616" s="319">
        <v>0</v>
      </c>
      <c r="JO616" s="319">
        <v>0</v>
      </c>
      <c r="JP616" s="319">
        <v>0</v>
      </c>
      <c r="JQ616" s="319">
        <v>0</v>
      </c>
      <c r="JR616" s="319">
        <v>0</v>
      </c>
      <c r="JS616" s="319">
        <v>0</v>
      </c>
      <c r="JT616" s="319">
        <v>0</v>
      </c>
      <c r="JU616" s="319">
        <v>111527.1</v>
      </c>
      <c r="JV616" s="319">
        <v>42398.5</v>
      </c>
      <c r="JW616" s="319">
        <v>0</v>
      </c>
      <c r="JX616" s="319">
        <v>0</v>
      </c>
      <c r="JY616" s="319">
        <v>0</v>
      </c>
      <c r="JZ616" s="319">
        <v>0</v>
      </c>
      <c r="KA616" s="319">
        <v>0</v>
      </c>
      <c r="KB616" s="319">
        <v>0</v>
      </c>
      <c r="KC616" s="319">
        <v>0</v>
      </c>
      <c r="KD616" s="319">
        <v>0</v>
      </c>
      <c r="KE616" s="319">
        <v>0</v>
      </c>
      <c r="KF616" s="319">
        <v>0</v>
      </c>
      <c r="KG616" s="319">
        <v>0</v>
      </c>
      <c r="KH616" s="319">
        <v>0</v>
      </c>
      <c r="KI616" s="319">
        <v>0</v>
      </c>
      <c r="KJ616" s="319">
        <v>0</v>
      </c>
      <c r="KK616" s="319">
        <v>0</v>
      </c>
      <c r="KL616" s="319">
        <v>0</v>
      </c>
      <c r="KM616" s="319">
        <v>0</v>
      </c>
      <c r="KN616" s="319">
        <v>0</v>
      </c>
      <c r="KO616" s="319">
        <v>0</v>
      </c>
      <c r="KP616" s="319">
        <v>76253.2</v>
      </c>
      <c r="KQ616" s="319">
        <v>0</v>
      </c>
      <c r="KR616" s="319">
        <v>0</v>
      </c>
      <c r="KS616" s="318">
        <v>161961.79999999999</v>
      </c>
      <c r="KU616" s="338" t="s">
        <v>943</v>
      </c>
      <c r="KV616" s="312" t="s">
        <v>943</v>
      </c>
      <c r="KY616" s="312" t="s">
        <v>943</v>
      </c>
    </row>
    <row r="617" spans="1:311" x14ac:dyDescent="0.25">
      <c r="A617" s="317">
        <v>2023</v>
      </c>
      <c r="B617" s="316" t="s">
        <v>807</v>
      </c>
      <c r="C617" s="316" t="s">
        <v>810</v>
      </c>
      <c r="D617" s="316" t="s">
        <v>811</v>
      </c>
      <c r="E617" s="316" t="s">
        <v>780</v>
      </c>
      <c r="F617" s="315">
        <v>0</v>
      </c>
      <c r="G617" s="315">
        <v>0</v>
      </c>
      <c r="H617" s="315">
        <v>0</v>
      </c>
      <c r="I617" s="315">
        <v>0</v>
      </c>
      <c r="J617" s="315">
        <v>0</v>
      </c>
      <c r="K617" s="315">
        <v>0</v>
      </c>
      <c r="L617" s="315">
        <v>0</v>
      </c>
      <c r="M617" s="315">
        <v>0</v>
      </c>
      <c r="N617" s="315">
        <v>0</v>
      </c>
      <c r="O617" s="315">
        <v>0</v>
      </c>
      <c r="P617" s="315">
        <v>0</v>
      </c>
      <c r="Q617" s="315">
        <v>0</v>
      </c>
      <c r="R617" s="315">
        <v>0</v>
      </c>
      <c r="S617" s="315">
        <v>0</v>
      </c>
      <c r="T617" s="315">
        <v>0</v>
      </c>
      <c r="U617" s="315">
        <v>0</v>
      </c>
      <c r="V617" s="315">
        <v>151046.62</v>
      </c>
      <c r="W617" s="315">
        <v>0</v>
      </c>
      <c r="X617" s="315">
        <v>0</v>
      </c>
      <c r="Y617" s="315">
        <v>0</v>
      </c>
      <c r="Z617" s="315">
        <v>0</v>
      </c>
      <c r="AA617" s="315">
        <v>0</v>
      </c>
      <c r="AB617" s="315">
        <v>0</v>
      </c>
      <c r="AC617" s="315">
        <v>0</v>
      </c>
      <c r="AD617" s="315">
        <v>0</v>
      </c>
      <c r="AE617" s="315">
        <v>0</v>
      </c>
      <c r="AF617" s="315">
        <v>0</v>
      </c>
      <c r="AG617" s="315">
        <v>0</v>
      </c>
      <c r="AH617" s="315">
        <v>0</v>
      </c>
      <c r="AI617" s="315">
        <v>0</v>
      </c>
      <c r="AJ617" s="315">
        <v>519.17999999999995</v>
      </c>
      <c r="AK617" s="315">
        <v>0</v>
      </c>
      <c r="AL617" s="315">
        <v>0</v>
      </c>
      <c r="AM617" s="315">
        <v>0</v>
      </c>
      <c r="AN617" s="315">
        <v>0</v>
      </c>
      <c r="AO617" s="315">
        <v>0</v>
      </c>
      <c r="AP617" s="315">
        <v>0</v>
      </c>
      <c r="AQ617" s="315">
        <v>0</v>
      </c>
      <c r="AR617" s="315">
        <v>0</v>
      </c>
      <c r="AS617" s="315">
        <v>0</v>
      </c>
      <c r="AT617" s="315">
        <v>0</v>
      </c>
      <c r="AU617" s="315">
        <v>0</v>
      </c>
      <c r="AV617" s="315">
        <v>0</v>
      </c>
      <c r="AW617" s="315">
        <v>0</v>
      </c>
      <c r="AX617" s="315">
        <v>0</v>
      </c>
      <c r="AY617" s="315">
        <v>0</v>
      </c>
      <c r="AZ617" s="315">
        <v>0</v>
      </c>
      <c r="BA617" s="315">
        <v>0</v>
      </c>
      <c r="BB617" s="315">
        <v>0</v>
      </c>
      <c r="BC617" s="315">
        <v>0</v>
      </c>
      <c r="BD617" s="315">
        <v>27607</v>
      </c>
      <c r="BE617" s="315">
        <v>0</v>
      </c>
      <c r="BF617" s="315">
        <v>0</v>
      </c>
      <c r="BG617" s="315">
        <v>0</v>
      </c>
      <c r="BH617" s="315">
        <v>0</v>
      </c>
      <c r="BI617" s="315">
        <v>0</v>
      </c>
      <c r="BJ617" s="315">
        <v>0</v>
      </c>
      <c r="BK617" s="315">
        <v>0</v>
      </c>
      <c r="BL617" s="315">
        <v>0</v>
      </c>
      <c r="BM617" s="315">
        <v>0</v>
      </c>
      <c r="BN617" s="315">
        <v>0</v>
      </c>
      <c r="BO617" s="315">
        <v>0</v>
      </c>
      <c r="BP617" s="315">
        <v>0</v>
      </c>
      <c r="BQ617" s="315">
        <v>0</v>
      </c>
      <c r="BR617" s="315">
        <v>0</v>
      </c>
      <c r="BS617" s="315">
        <v>0</v>
      </c>
      <c r="BT617" s="315">
        <v>0</v>
      </c>
      <c r="BU617" s="315">
        <v>0</v>
      </c>
      <c r="BV617" s="315">
        <v>0</v>
      </c>
      <c r="BW617" s="315">
        <v>0</v>
      </c>
      <c r="BX617" s="315">
        <v>0</v>
      </c>
      <c r="BY617" s="315">
        <v>0</v>
      </c>
      <c r="BZ617" s="315">
        <v>0</v>
      </c>
      <c r="CA617" s="315">
        <v>0</v>
      </c>
      <c r="CB617" s="315">
        <v>0</v>
      </c>
      <c r="CC617" s="315">
        <v>0</v>
      </c>
      <c r="CD617" s="315">
        <v>337.07</v>
      </c>
      <c r="CE617" s="315">
        <v>0</v>
      </c>
      <c r="CF617" s="315">
        <v>0</v>
      </c>
      <c r="CG617" s="315">
        <v>73320.800000000003</v>
      </c>
      <c r="CH617" s="315">
        <v>0</v>
      </c>
      <c r="CI617" s="315">
        <v>0</v>
      </c>
      <c r="CJ617" s="315">
        <v>0</v>
      </c>
      <c r="CK617" s="315">
        <v>0</v>
      </c>
      <c r="CL617" s="315">
        <v>0</v>
      </c>
      <c r="CM617" s="315">
        <v>0</v>
      </c>
      <c r="CN617" s="315">
        <v>0</v>
      </c>
      <c r="CO617" s="315">
        <v>0</v>
      </c>
      <c r="CP617" s="315">
        <v>0</v>
      </c>
      <c r="CQ617" s="315">
        <v>54823.93</v>
      </c>
      <c r="CR617" s="315">
        <v>0</v>
      </c>
      <c r="CS617" s="315">
        <v>0</v>
      </c>
      <c r="CT617" s="315">
        <v>0</v>
      </c>
      <c r="CU617" s="315">
        <v>0</v>
      </c>
      <c r="CV617" s="315">
        <v>0</v>
      </c>
      <c r="CW617" s="315">
        <v>0</v>
      </c>
      <c r="CX617" s="315">
        <v>0</v>
      </c>
      <c r="CY617" s="315">
        <v>5983.71</v>
      </c>
      <c r="CZ617" s="315">
        <v>0</v>
      </c>
      <c r="DA617" s="315">
        <v>0</v>
      </c>
      <c r="DB617" s="315">
        <v>0</v>
      </c>
      <c r="DC617" s="315">
        <v>0</v>
      </c>
      <c r="DD617" s="315">
        <v>0</v>
      </c>
      <c r="DE617" s="315">
        <v>0</v>
      </c>
      <c r="DF617" s="315">
        <v>0</v>
      </c>
      <c r="DG617" s="315">
        <v>0</v>
      </c>
      <c r="DH617" s="315">
        <v>0</v>
      </c>
      <c r="DI617" s="315">
        <v>0</v>
      </c>
      <c r="DJ617" s="315">
        <v>0</v>
      </c>
      <c r="DK617" s="315">
        <v>0</v>
      </c>
      <c r="DL617" s="315">
        <v>4978.96</v>
      </c>
      <c r="DM617" s="315">
        <v>0</v>
      </c>
      <c r="DN617" s="315">
        <v>174534.1</v>
      </c>
      <c r="DO617" s="315">
        <v>0</v>
      </c>
      <c r="DP617" s="315">
        <v>0</v>
      </c>
      <c r="DQ617" s="315">
        <v>0</v>
      </c>
      <c r="DR617" s="315">
        <v>0</v>
      </c>
      <c r="DS617" s="315">
        <v>0</v>
      </c>
      <c r="DT617" s="315">
        <v>0</v>
      </c>
      <c r="DU617" s="315">
        <v>0</v>
      </c>
      <c r="DV617" s="315">
        <v>0</v>
      </c>
      <c r="DW617" s="315">
        <v>0</v>
      </c>
      <c r="DX617" s="315">
        <v>0</v>
      </c>
      <c r="DY617" s="315">
        <v>0</v>
      </c>
      <c r="DZ617" s="315">
        <v>0</v>
      </c>
      <c r="EA617" s="315">
        <v>0</v>
      </c>
      <c r="EB617" s="315">
        <v>0</v>
      </c>
      <c r="EC617" s="315">
        <v>0</v>
      </c>
      <c r="ED617" s="315">
        <v>0</v>
      </c>
      <c r="EE617" s="315">
        <v>0</v>
      </c>
      <c r="EF617" s="315">
        <v>0</v>
      </c>
      <c r="EG617" s="315">
        <v>0</v>
      </c>
      <c r="EH617" s="315">
        <v>0</v>
      </c>
      <c r="EI617" s="315">
        <v>0</v>
      </c>
      <c r="EJ617" s="315">
        <v>0</v>
      </c>
      <c r="EK617" s="315">
        <v>0</v>
      </c>
      <c r="EL617" s="315">
        <v>0</v>
      </c>
      <c r="EM617" s="315">
        <v>0</v>
      </c>
      <c r="EN617" s="315">
        <v>0</v>
      </c>
      <c r="EO617" s="315">
        <v>0</v>
      </c>
      <c r="EP617" s="315">
        <v>171155.65</v>
      </c>
      <c r="EQ617" s="315">
        <v>0</v>
      </c>
      <c r="ER617" s="315">
        <v>0</v>
      </c>
      <c r="ES617" s="315">
        <v>0</v>
      </c>
      <c r="ET617" s="315">
        <v>0</v>
      </c>
      <c r="EU617" s="315">
        <v>0</v>
      </c>
      <c r="EV617" s="315">
        <v>0</v>
      </c>
      <c r="EW617" s="315">
        <v>0</v>
      </c>
      <c r="EX617" s="315">
        <v>0</v>
      </c>
      <c r="EY617" s="315">
        <v>0</v>
      </c>
      <c r="EZ617" s="315">
        <v>42726387.560000002</v>
      </c>
      <c r="FA617" s="315">
        <v>0</v>
      </c>
      <c r="FB617" s="315">
        <v>175299.63</v>
      </c>
      <c r="FC617" s="315">
        <v>0</v>
      </c>
      <c r="FD617" s="315">
        <v>0</v>
      </c>
      <c r="FE617" s="315">
        <v>0</v>
      </c>
      <c r="FF617" s="315">
        <v>0</v>
      </c>
      <c r="FG617" s="315">
        <v>0</v>
      </c>
      <c r="FH617" s="315">
        <v>0</v>
      </c>
      <c r="FI617" s="315">
        <v>0</v>
      </c>
      <c r="FJ617" s="315">
        <v>0</v>
      </c>
      <c r="FK617" s="315">
        <v>0</v>
      </c>
      <c r="FL617" s="315">
        <v>0</v>
      </c>
      <c r="FM617" s="315">
        <v>0</v>
      </c>
      <c r="FN617" s="315">
        <v>0</v>
      </c>
      <c r="FO617" s="315">
        <v>0</v>
      </c>
      <c r="FP617" s="315">
        <v>0</v>
      </c>
      <c r="FQ617" s="315">
        <v>0</v>
      </c>
      <c r="FR617" s="315">
        <v>0</v>
      </c>
      <c r="FS617" s="315">
        <v>0</v>
      </c>
      <c r="FT617" s="315">
        <v>0</v>
      </c>
      <c r="FU617" s="315">
        <v>0</v>
      </c>
      <c r="FV617" s="315">
        <v>0</v>
      </c>
      <c r="FW617" s="315">
        <v>0</v>
      </c>
      <c r="FX617" s="315">
        <v>0</v>
      </c>
      <c r="FY617" s="315">
        <v>0</v>
      </c>
      <c r="FZ617" s="315">
        <v>0</v>
      </c>
      <c r="GA617" s="315">
        <v>0</v>
      </c>
      <c r="GB617" s="315">
        <v>0</v>
      </c>
      <c r="GC617" s="315">
        <v>0</v>
      </c>
      <c r="GD617" s="315">
        <v>0</v>
      </c>
      <c r="GE617" s="315">
        <v>0</v>
      </c>
      <c r="GF617" s="315">
        <v>0</v>
      </c>
      <c r="GG617" s="315">
        <v>0</v>
      </c>
      <c r="GH617" s="315">
        <v>0</v>
      </c>
      <c r="GI617" s="315">
        <v>0</v>
      </c>
      <c r="GJ617" s="315">
        <v>0</v>
      </c>
      <c r="GK617" s="315">
        <v>0</v>
      </c>
      <c r="GL617" s="315">
        <v>0</v>
      </c>
      <c r="GM617" s="315">
        <v>0</v>
      </c>
      <c r="GN617" s="315">
        <v>0</v>
      </c>
      <c r="GO617" s="315">
        <v>0</v>
      </c>
      <c r="GP617" s="315">
        <v>0</v>
      </c>
      <c r="GQ617" s="315">
        <v>0</v>
      </c>
      <c r="GR617" s="315">
        <v>0</v>
      </c>
      <c r="GS617" s="315">
        <v>0</v>
      </c>
      <c r="GT617" s="315">
        <v>0</v>
      </c>
      <c r="GU617" s="315">
        <v>0</v>
      </c>
      <c r="GV617" s="315">
        <v>0</v>
      </c>
      <c r="GW617" s="315">
        <v>5887.85</v>
      </c>
      <c r="GX617" s="315">
        <v>0</v>
      </c>
      <c r="GY617" s="315">
        <v>0</v>
      </c>
      <c r="GZ617" s="315">
        <v>0</v>
      </c>
      <c r="HA617" s="315">
        <v>0</v>
      </c>
      <c r="HB617" s="315">
        <v>0</v>
      </c>
      <c r="HC617" s="315">
        <v>0</v>
      </c>
      <c r="HD617" s="315">
        <v>0</v>
      </c>
      <c r="HE617" s="315">
        <v>0</v>
      </c>
      <c r="HF617" s="315">
        <v>0</v>
      </c>
      <c r="HG617" s="315">
        <v>23999.72</v>
      </c>
      <c r="HH617" s="315">
        <v>0</v>
      </c>
      <c r="HI617" s="315">
        <v>0</v>
      </c>
      <c r="HJ617" s="315">
        <v>0</v>
      </c>
      <c r="HK617" s="315">
        <v>31875</v>
      </c>
      <c r="HL617" s="315">
        <v>0</v>
      </c>
      <c r="HM617" s="315">
        <v>0</v>
      </c>
      <c r="HN617" s="315">
        <v>0</v>
      </c>
      <c r="HO617" s="315">
        <v>0</v>
      </c>
      <c r="HP617" s="315">
        <v>0</v>
      </c>
      <c r="HQ617" s="315">
        <v>0</v>
      </c>
      <c r="HR617" s="315">
        <v>0</v>
      </c>
      <c r="HS617" s="315">
        <v>0</v>
      </c>
      <c r="HT617" s="315">
        <v>0</v>
      </c>
      <c r="HU617" s="315">
        <v>0</v>
      </c>
      <c r="HV617" s="315">
        <v>0</v>
      </c>
      <c r="HW617" s="315">
        <v>0</v>
      </c>
      <c r="HX617" s="315">
        <v>0</v>
      </c>
      <c r="HY617" s="315">
        <v>0</v>
      </c>
      <c r="HZ617" s="315">
        <v>41264.949999999997</v>
      </c>
      <c r="IA617" s="315">
        <v>0</v>
      </c>
      <c r="IB617" s="315">
        <v>0</v>
      </c>
      <c r="IC617" s="315">
        <v>0</v>
      </c>
      <c r="ID617" s="315">
        <v>0</v>
      </c>
      <c r="IE617" s="315">
        <v>0</v>
      </c>
      <c r="IF617" s="315">
        <v>0</v>
      </c>
      <c r="IG617" s="315">
        <v>0</v>
      </c>
      <c r="IH617" s="315">
        <v>0</v>
      </c>
      <c r="II617" s="315">
        <v>0</v>
      </c>
      <c r="IJ617" s="315">
        <v>260102.45</v>
      </c>
      <c r="IK617" s="315">
        <v>0</v>
      </c>
      <c r="IL617" s="315">
        <v>0</v>
      </c>
      <c r="IM617" s="315">
        <v>0</v>
      </c>
      <c r="IN617" s="315">
        <v>0</v>
      </c>
      <c r="IO617" s="315">
        <v>0</v>
      </c>
      <c r="IP617" s="315">
        <v>0</v>
      </c>
      <c r="IQ617" s="315">
        <v>0</v>
      </c>
      <c r="IR617" s="315">
        <v>0</v>
      </c>
      <c r="IS617" s="315">
        <v>0</v>
      </c>
      <c r="IT617" s="315">
        <v>0</v>
      </c>
      <c r="IU617" s="315">
        <v>0</v>
      </c>
      <c r="IV617" s="315">
        <v>0</v>
      </c>
      <c r="IW617" s="315">
        <v>0</v>
      </c>
      <c r="IX617" s="315">
        <v>0</v>
      </c>
      <c r="IY617" s="315">
        <v>0</v>
      </c>
      <c r="IZ617" s="315">
        <v>0</v>
      </c>
      <c r="JA617" s="315">
        <v>0</v>
      </c>
      <c r="JB617" s="315">
        <v>0</v>
      </c>
      <c r="JC617" s="315">
        <v>0</v>
      </c>
      <c r="JD617" s="315">
        <v>0</v>
      </c>
      <c r="JE617" s="315">
        <v>0</v>
      </c>
      <c r="JF617" s="315">
        <v>0</v>
      </c>
      <c r="JG617" s="315">
        <v>0</v>
      </c>
      <c r="JH617" s="315">
        <v>0</v>
      </c>
      <c r="JI617" s="315">
        <v>0</v>
      </c>
      <c r="JJ617" s="315">
        <v>0</v>
      </c>
      <c r="JK617" s="315">
        <v>0</v>
      </c>
      <c r="JL617" s="315">
        <v>0</v>
      </c>
      <c r="JM617" s="315">
        <v>0</v>
      </c>
      <c r="JN617" s="315">
        <v>0</v>
      </c>
      <c r="JO617" s="315">
        <v>0</v>
      </c>
      <c r="JP617" s="315">
        <v>0</v>
      </c>
      <c r="JQ617" s="315">
        <v>0</v>
      </c>
      <c r="JR617" s="315">
        <v>0</v>
      </c>
      <c r="JS617" s="315">
        <v>0</v>
      </c>
      <c r="JT617" s="315">
        <v>0</v>
      </c>
      <c r="JU617" s="315">
        <v>0</v>
      </c>
      <c r="JV617" s="315">
        <v>0</v>
      </c>
      <c r="JW617" s="315">
        <v>0</v>
      </c>
      <c r="JX617" s="315">
        <v>0</v>
      </c>
      <c r="JY617" s="315">
        <v>0</v>
      </c>
      <c r="JZ617" s="315">
        <v>0</v>
      </c>
      <c r="KA617" s="315">
        <v>0</v>
      </c>
      <c r="KB617" s="315">
        <v>0</v>
      </c>
      <c r="KC617" s="315">
        <v>0</v>
      </c>
      <c r="KD617" s="315">
        <v>0</v>
      </c>
      <c r="KE617" s="315">
        <v>0</v>
      </c>
      <c r="KF617" s="315">
        <v>0</v>
      </c>
      <c r="KG617" s="315">
        <v>4537.88</v>
      </c>
      <c r="KH617" s="315">
        <v>0</v>
      </c>
      <c r="KI617" s="315">
        <v>0</v>
      </c>
      <c r="KJ617" s="315">
        <v>0</v>
      </c>
      <c r="KK617" s="315">
        <v>0</v>
      </c>
      <c r="KL617" s="315">
        <v>0</v>
      </c>
      <c r="KM617" s="315">
        <v>0</v>
      </c>
      <c r="KN617" s="315">
        <v>0</v>
      </c>
      <c r="KO617" s="315">
        <v>0</v>
      </c>
      <c r="KP617" s="315">
        <v>76748.19</v>
      </c>
      <c r="KQ617" s="315">
        <v>0</v>
      </c>
      <c r="KR617" s="315">
        <v>32343</v>
      </c>
      <c r="KS617" s="314">
        <v>0</v>
      </c>
      <c r="KU617" s="312">
        <v>18</v>
      </c>
      <c r="KV617" s="312">
        <v>180</v>
      </c>
      <c r="KY617" s="312">
        <v>9180</v>
      </c>
    </row>
    <row r="618" spans="1:311" x14ac:dyDescent="0.25">
      <c r="A618" s="321">
        <v>2023</v>
      </c>
      <c r="B618" s="320" t="s">
        <v>807</v>
      </c>
      <c r="C618" s="320" t="s">
        <v>810</v>
      </c>
      <c r="D618" s="320" t="s">
        <v>321</v>
      </c>
      <c r="E618" s="320" t="s">
        <v>780</v>
      </c>
      <c r="F618" s="319">
        <v>0</v>
      </c>
      <c r="G618" s="319">
        <v>0</v>
      </c>
      <c r="H618" s="319">
        <v>0</v>
      </c>
      <c r="I618" s="319">
        <v>0</v>
      </c>
      <c r="J618" s="319">
        <v>0</v>
      </c>
      <c r="K618" s="319">
        <v>0</v>
      </c>
      <c r="L618" s="319">
        <v>0</v>
      </c>
      <c r="M618" s="319">
        <v>0</v>
      </c>
      <c r="N618" s="319">
        <v>0</v>
      </c>
      <c r="O618" s="319">
        <v>0</v>
      </c>
      <c r="P618" s="319">
        <v>0</v>
      </c>
      <c r="Q618" s="319">
        <v>0</v>
      </c>
      <c r="R618" s="319">
        <v>0</v>
      </c>
      <c r="S618" s="319">
        <v>0</v>
      </c>
      <c r="T618" s="319">
        <v>0</v>
      </c>
      <c r="U618" s="319">
        <v>0</v>
      </c>
      <c r="V618" s="319">
        <v>151046.62</v>
      </c>
      <c r="W618" s="319">
        <v>0</v>
      </c>
      <c r="X618" s="319">
        <v>0</v>
      </c>
      <c r="Y618" s="319">
        <v>0</v>
      </c>
      <c r="Z618" s="319">
        <v>0</v>
      </c>
      <c r="AA618" s="319">
        <v>0</v>
      </c>
      <c r="AB618" s="319">
        <v>0</v>
      </c>
      <c r="AC618" s="319">
        <v>0</v>
      </c>
      <c r="AD618" s="319">
        <v>0</v>
      </c>
      <c r="AE618" s="319">
        <v>0</v>
      </c>
      <c r="AF618" s="319">
        <v>0</v>
      </c>
      <c r="AG618" s="319">
        <v>0</v>
      </c>
      <c r="AH618" s="319">
        <v>0</v>
      </c>
      <c r="AI618" s="319">
        <v>0</v>
      </c>
      <c r="AJ618" s="319">
        <v>519.17999999999995</v>
      </c>
      <c r="AK618" s="319">
        <v>0</v>
      </c>
      <c r="AL618" s="319">
        <v>0</v>
      </c>
      <c r="AM618" s="319">
        <v>0</v>
      </c>
      <c r="AN618" s="319">
        <v>0</v>
      </c>
      <c r="AO618" s="319">
        <v>0</v>
      </c>
      <c r="AP618" s="319">
        <v>0</v>
      </c>
      <c r="AQ618" s="319">
        <v>0</v>
      </c>
      <c r="AR618" s="319">
        <v>0</v>
      </c>
      <c r="AS618" s="319">
        <v>0</v>
      </c>
      <c r="AT618" s="319">
        <v>0</v>
      </c>
      <c r="AU618" s="319">
        <v>0</v>
      </c>
      <c r="AV618" s="319">
        <v>0</v>
      </c>
      <c r="AW618" s="319">
        <v>0</v>
      </c>
      <c r="AX618" s="319">
        <v>0</v>
      </c>
      <c r="AY618" s="319">
        <v>0</v>
      </c>
      <c r="AZ618" s="319">
        <v>0</v>
      </c>
      <c r="BA618" s="319">
        <v>0</v>
      </c>
      <c r="BB618" s="319">
        <v>0</v>
      </c>
      <c r="BC618" s="319">
        <v>0</v>
      </c>
      <c r="BD618" s="319">
        <v>27607</v>
      </c>
      <c r="BE618" s="319">
        <v>0</v>
      </c>
      <c r="BF618" s="319">
        <v>0</v>
      </c>
      <c r="BG618" s="319">
        <v>0</v>
      </c>
      <c r="BH618" s="319">
        <v>0</v>
      </c>
      <c r="BI618" s="319">
        <v>0</v>
      </c>
      <c r="BJ618" s="319">
        <v>0</v>
      </c>
      <c r="BK618" s="319">
        <v>0</v>
      </c>
      <c r="BL618" s="319">
        <v>0</v>
      </c>
      <c r="BM618" s="319">
        <v>0</v>
      </c>
      <c r="BN618" s="319">
        <v>0</v>
      </c>
      <c r="BO618" s="319">
        <v>0</v>
      </c>
      <c r="BP618" s="319">
        <v>0</v>
      </c>
      <c r="BQ618" s="319">
        <v>0</v>
      </c>
      <c r="BR618" s="319">
        <v>0</v>
      </c>
      <c r="BS618" s="319">
        <v>0</v>
      </c>
      <c r="BT618" s="319">
        <v>0</v>
      </c>
      <c r="BU618" s="319">
        <v>0</v>
      </c>
      <c r="BV618" s="319">
        <v>0</v>
      </c>
      <c r="BW618" s="319">
        <v>0</v>
      </c>
      <c r="BX618" s="319">
        <v>0</v>
      </c>
      <c r="BY618" s="319">
        <v>0</v>
      </c>
      <c r="BZ618" s="319">
        <v>0</v>
      </c>
      <c r="CA618" s="319">
        <v>0</v>
      </c>
      <c r="CB618" s="319">
        <v>0</v>
      </c>
      <c r="CC618" s="319">
        <v>0</v>
      </c>
      <c r="CD618" s="319">
        <v>337.07</v>
      </c>
      <c r="CE618" s="319">
        <v>0</v>
      </c>
      <c r="CF618" s="319">
        <v>0</v>
      </c>
      <c r="CG618" s="319">
        <v>73320.800000000003</v>
      </c>
      <c r="CH618" s="319">
        <v>0</v>
      </c>
      <c r="CI618" s="319">
        <v>0</v>
      </c>
      <c r="CJ618" s="319">
        <v>0</v>
      </c>
      <c r="CK618" s="319">
        <v>0</v>
      </c>
      <c r="CL618" s="319">
        <v>0</v>
      </c>
      <c r="CM618" s="319">
        <v>0</v>
      </c>
      <c r="CN618" s="319">
        <v>0</v>
      </c>
      <c r="CO618" s="319">
        <v>0</v>
      </c>
      <c r="CP618" s="319">
        <v>0</v>
      </c>
      <c r="CQ618" s="319">
        <v>54823.93</v>
      </c>
      <c r="CR618" s="319">
        <v>0</v>
      </c>
      <c r="CS618" s="319">
        <v>0</v>
      </c>
      <c r="CT618" s="319">
        <v>0</v>
      </c>
      <c r="CU618" s="319">
        <v>0</v>
      </c>
      <c r="CV618" s="319">
        <v>0</v>
      </c>
      <c r="CW618" s="319">
        <v>0</v>
      </c>
      <c r="CX618" s="319">
        <v>0</v>
      </c>
      <c r="CY618" s="319">
        <v>5983.71</v>
      </c>
      <c r="CZ618" s="319">
        <v>0</v>
      </c>
      <c r="DA618" s="319">
        <v>0</v>
      </c>
      <c r="DB618" s="319">
        <v>0</v>
      </c>
      <c r="DC618" s="319">
        <v>0</v>
      </c>
      <c r="DD618" s="319">
        <v>0</v>
      </c>
      <c r="DE618" s="319">
        <v>0</v>
      </c>
      <c r="DF618" s="319">
        <v>0</v>
      </c>
      <c r="DG618" s="319">
        <v>0</v>
      </c>
      <c r="DH618" s="319">
        <v>0</v>
      </c>
      <c r="DI618" s="319">
        <v>0</v>
      </c>
      <c r="DJ618" s="319">
        <v>0</v>
      </c>
      <c r="DK618" s="319">
        <v>0</v>
      </c>
      <c r="DL618" s="319">
        <v>4978.96</v>
      </c>
      <c r="DM618" s="319">
        <v>0</v>
      </c>
      <c r="DN618" s="319">
        <v>174534.1</v>
      </c>
      <c r="DO618" s="319">
        <v>0</v>
      </c>
      <c r="DP618" s="319">
        <v>0</v>
      </c>
      <c r="DQ618" s="319">
        <v>0</v>
      </c>
      <c r="DR618" s="319">
        <v>0</v>
      </c>
      <c r="DS618" s="319">
        <v>0</v>
      </c>
      <c r="DT618" s="319">
        <v>0</v>
      </c>
      <c r="DU618" s="319">
        <v>0</v>
      </c>
      <c r="DV618" s="319">
        <v>0</v>
      </c>
      <c r="DW618" s="319">
        <v>0</v>
      </c>
      <c r="DX618" s="319">
        <v>0</v>
      </c>
      <c r="DY618" s="319">
        <v>0</v>
      </c>
      <c r="DZ618" s="319">
        <v>0</v>
      </c>
      <c r="EA618" s="319">
        <v>0</v>
      </c>
      <c r="EB618" s="319">
        <v>0</v>
      </c>
      <c r="EC618" s="319">
        <v>0</v>
      </c>
      <c r="ED618" s="319">
        <v>0</v>
      </c>
      <c r="EE618" s="319">
        <v>0</v>
      </c>
      <c r="EF618" s="319">
        <v>0</v>
      </c>
      <c r="EG618" s="319">
        <v>0</v>
      </c>
      <c r="EH618" s="319">
        <v>0</v>
      </c>
      <c r="EI618" s="319">
        <v>0</v>
      </c>
      <c r="EJ618" s="319">
        <v>0</v>
      </c>
      <c r="EK618" s="319">
        <v>0</v>
      </c>
      <c r="EL618" s="319">
        <v>0</v>
      </c>
      <c r="EM618" s="319">
        <v>0</v>
      </c>
      <c r="EN618" s="319">
        <v>0</v>
      </c>
      <c r="EO618" s="319">
        <v>0</v>
      </c>
      <c r="EP618" s="319">
        <v>171155.65</v>
      </c>
      <c r="EQ618" s="319">
        <v>0</v>
      </c>
      <c r="ER618" s="319">
        <v>0</v>
      </c>
      <c r="ES618" s="319">
        <v>0</v>
      </c>
      <c r="ET618" s="319">
        <v>0</v>
      </c>
      <c r="EU618" s="319">
        <v>0</v>
      </c>
      <c r="EV618" s="319">
        <v>0</v>
      </c>
      <c r="EW618" s="319">
        <v>0</v>
      </c>
      <c r="EX618" s="319">
        <v>0</v>
      </c>
      <c r="EY618" s="319">
        <v>0</v>
      </c>
      <c r="EZ618" s="319">
        <v>42726387.560000002</v>
      </c>
      <c r="FA618" s="319">
        <v>0</v>
      </c>
      <c r="FB618" s="319">
        <v>175299.63</v>
      </c>
      <c r="FC618" s="319">
        <v>0</v>
      </c>
      <c r="FD618" s="319">
        <v>0</v>
      </c>
      <c r="FE618" s="319">
        <v>0</v>
      </c>
      <c r="FF618" s="319">
        <v>0</v>
      </c>
      <c r="FG618" s="319">
        <v>0</v>
      </c>
      <c r="FH618" s="319">
        <v>0</v>
      </c>
      <c r="FI618" s="319">
        <v>0</v>
      </c>
      <c r="FJ618" s="319">
        <v>0</v>
      </c>
      <c r="FK618" s="319">
        <v>0</v>
      </c>
      <c r="FL618" s="319">
        <v>0</v>
      </c>
      <c r="FM618" s="319">
        <v>0</v>
      </c>
      <c r="FN618" s="319">
        <v>0</v>
      </c>
      <c r="FO618" s="319">
        <v>0</v>
      </c>
      <c r="FP618" s="319">
        <v>0</v>
      </c>
      <c r="FQ618" s="319">
        <v>0</v>
      </c>
      <c r="FR618" s="319">
        <v>0</v>
      </c>
      <c r="FS618" s="319">
        <v>0</v>
      </c>
      <c r="FT618" s="319">
        <v>0</v>
      </c>
      <c r="FU618" s="319">
        <v>0</v>
      </c>
      <c r="FV618" s="319">
        <v>0</v>
      </c>
      <c r="FW618" s="319">
        <v>0</v>
      </c>
      <c r="FX618" s="319">
        <v>0</v>
      </c>
      <c r="FY618" s="319">
        <v>0</v>
      </c>
      <c r="FZ618" s="319">
        <v>0</v>
      </c>
      <c r="GA618" s="319">
        <v>0</v>
      </c>
      <c r="GB618" s="319">
        <v>0</v>
      </c>
      <c r="GC618" s="319">
        <v>0</v>
      </c>
      <c r="GD618" s="319">
        <v>0</v>
      </c>
      <c r="GE618" s="319">
        <v>0</v>
      </c>
      <c r="GF618" s="319">
        <v>0</v>
      </c>
      <c r="GG618" s="319">
        <v>0</v>
      </c>
      <c r="GH618" s="319">
        <v>0</v>
      </c>
      <c r="GI618" s="319">
        <v>0</v>
      </c>
      <c r="GJ618" s="319">
        <v>0</v>
      </c>
      <c r="GK618" s="319">
        <v>0</v>
      </c>
      <c r="GL618" s="319">
        <v>0</v>
      </c>
      <c r="GM618" s="319">
        <v>0</v>
      </c>
      <c r="GN618" s="319">
        <v>0</v>
      </c>
      <c r="GO618" s="319">
        <v>0</v>
      </c>
      <c r="GP618" s="319">
        <v>0</v>
      </c>
      <c r="GQ618" s="319">
        <v>0</v>
      </c>
      <c r="GR618" s="319">
        <v>0</v>
      </c>
      <c r="GS618" s="319">
        <v>0</v>
      </c>
      <c r="GT618" s="319">
        <v>0</v>
      </c>
      <c r="GU618" s="319">
        <v>0</v>
      </c>
      <c r="GV618" s="319">
        <v>0</v>
      </c>
      <c r="GW618" s="319">
        <v>5887.85</v>
      </c>
      <c r="GX618" s="319">
        <v>0</v>
      </c>
      <c r="GY618" s="319">
        <v>0</v>
      </c>
      <c r="GZ618" s="319">
        <v>0</v>
      </c>
      <c r="HA618" s="319">
        <v>0</v>
      </c>
      <c r="HB618" s="319">
        <v>0</v>
      </c>
      <c r="HC618" s="319">
        <v>0</v>
      </c>
      <c r="HD618" s="319">
        <v>0</v>
      </c>
      <c r="HE618" s="319">
        <v>0</v>
      </c>
      <c r="HF618" s="319">
        <v>0</v>
      </c>
      <c r="HG618" s="319">
        <v>23999.72</v>
      </c>
      <c r="HH618" s="319">
        <v>0</v>
      </c>
      <c r="HI618" s="319">
        <v>0</v>
      </c>
      <c r="HJ618" s="319">
        <v>0</v>
      </c>
      <c r="HK618" s="319">
        <v>31875</v>
      </c>
      <c r="HL618" s="319">
        <v>0</v>
      </c>
      <c r="HM618" s="319">
        <v>0</v>
      </c>
      <c r="HN618" s="319">
        <v>0</v>
      </c>
      <c r="HO618" s="319">
        <v>0</v>
      </c>
      <c r="HP618" s="319">
        <v>0</v>
      </c>
      <c r="HQ618" s="319">
        <v>0</v>
      </c>
      <c r="HR618" s="319">
        <v>0</v>
      </c>
      <c r="HS618" s="319">
        <v>0</v>
      </c>
      <c r="HT618" s="319">
        <v>0</v>
      </c>
      <c r="HU618" s="319">
        <v>0</v>
      </c>
      <c r="HV618" s="319">
        <v>0</v>
      </c>
      <c r="HW618" s="319">
        <v>0</v>
      </c>
      <c r="HX618" s="319">
        <v>0</v>
      </c>
      <c r="HY618" s="319">
        <v>0</v>
      </c>
      <c r="HZ618" s="319">
        <v>41264.949999999997</v>
      </c>
      <c r="IA618" s="319">
        <v>0</v>
      </c>
      <c r="IB618" s="319">
        <v>0</v>
      </c>
      <c r="IC618" s="319">
        <v>0</v>
      </c>
      <c r="ID618" s="319">
        <v>0</v>
      </c>
      <c r="IE618" s="319">
        <v>0</v>
      </c>
      <c r="IF618" s="319">
        <v>0</v>
      </c>
      <c r="IG618" s="319">
        <v>0</v>
      </c>
      <c r="IH618" s="319">
        <v>0</v>
      </c>
      <c r="II618" s="319">
        <v>0</v>
      </c>
      <c r="IJ618" s="319">
        <v>260102.45</v>
      </c>
      <c r="IK618" s="319">
        <v>0</v>
      </c>
      <c r="IL618" s="319">
        <v>0</v>
      </c>
      <c r="IM618" s="319">
        <v>0</v>
      </c>
      <c r="IN618" s="319">
        <v>0</v>
      </c>
      <c r="IO618" s="319">
        <v>0</v>
      </c>
      <c r="IP618" s="319">
        <v>0</v>
      </c>
      <c r="IQ618" s="319">
        <v>0</v>
      </c>
      <c r="IR618" s="319">
        <v>0</v>
      </c>
      <c r="IS618" s="319">
        <v>0</v>
      </c>
      <c r="IT618" s="319">
        <v>0</v>
      </c>
      <c r="IU618" s="319">
        <v>0</v>
      </c>
      <c r="IV618" s="319">
        <v>0</v>
      </c>
      <c r="IW618" s="319">
        <v>0</v>
      </c>
      <c r="IX618" s="319">
        <v>0</v>
      </c>
      <c r="IY618" s="319">
        <v>0</v>
      </c>
      <c r="IZ618" s="319">
        <v>0</v>
      </c>
      <c r="JA618" s="319">
        <v>0</v>
      </c>
      <c r="JB618" s="319">
        <v>0</v>
      </c>
      <c r="JC618" s="319">
        <v>0</v>
      </c>
      <c r="JD618" s="319">
        <v>0</v>
      </c>
      <c r="JE618" s="319">
        <v>0</v>
      </c>
      <c r="JF618" s="319">
        <v>0</v>
      </c>
      <c r="JG618" s="319">
        <v>0</v>
      </c>
      <c r="JH618" s="319">
        <v>0</v>
      </c>
      <c r="JI618" s="319">
        <v>0</v>
      </c>
      <c r="JJ618" s="319">
        <v>0</v>
      </c>
      <c r="JK618" s="319">
        <v>0</v>
      </c>
      <c r="JL618" s="319">
        <v>0</v>
      </c>
      <c r="JM618" s="319">
        <v>0</v>
      </c>
      <c r="JN618" s="319">
        <v>0</v>
      </c>
      <c r="JO618" s="319">
        <v>0</v>
      </c>
      <c r="JP618" s="319">
        <v>0</v>
      </c>
      <c r="JQ618" s="319">
        <v>0</v>
      </c>
      <c r="JR618" s="319">
        <v>0</v>
      </c>
      <c r="JS618" s="319">
        <v>0</v>
      </c>
      <c r="JT618" s="319">
        <v>0</v>
      </c>
      <c r="JU618" s="319">
        <v>0</v>
      </c>
      <c r="JV618" s="319">
        <v>0</v>
      </c>
      <c r="JW618" s="319">
        <v>0</v>
      </c>
      <c r="JX618" s="319">
        <v>0</v>
      </c>
      <c r="JY618" s="319">
        <v>0</v>
      </c>
      <c r="JZ618" s="319">
        <v>0</v>
      </c>
      <c r="KA618" s="319">
        <v>0</v>
      </c>
      <c r="KB618" s="319">
        <v>0</v>
      </c>
      <c r="KC618" s="319">
        <v>0</v>
      </c>
      <c r="KD618" s="319">
        <v>0</v>
      </c>
      <c r="KE618" s="319">
        <v>0</v>
      </c>
      <c r="KF618" s="319">
        <v>0</v>
      </c>
      <c r="KG618" s="319">
        <v>4537.88</v>
      </c>
      <c r="KH618" s="319">
        <v>0</v>
      </c>
      <c r="KI618" s="319">
        <v>0</v>
      </c>
      <c r="KJ618" s="319">
        <v>0</v>
      </c>
      <c r="KK618" s="319">
        <v>0</v>
      </c>
      <c r="KL618" s="319">
        <v>0</v>
      </c>
      <c r="KM618" s="319">
        <v>0</v>
      </c>
      <c r="KN618" s="319">
        <v>0</v>
      </c>
      <c r="KO618" s="319">
        <v>0</v>
      </c>
      <c r="KP618" s="319">
        <v>76748.19</v>
      </c>
      <c r="KQ618" s="319">
        <v>0</v>
      </c>
      <c r="KR618" s="319">
        <v>32343</v>
      </c>
      <c r="KS618" s="318">
        <v>0</v>
      </c>
      <c r="KU618" s="338" t="s">
        <v>943</v>
      </c>
      <c r="KV618" s="312" t="s">
        <v>943</v>
      </c>
      <c r="KY618" s="312" t="s">
        <v>943</v>
      </c>
    </row>
    <row r="619" spans="1:311" x14ac:dyDescent="0.25">
      <c r="A619" s="317">
        <v>2023</v>
      </c>
      <c r="B619" s="316" t="s">
        <v>807</v>
      </c>
      <c r="C619" s="316" t="s">
        <v>808</v>
      </c>
      <c r="D619" s="316" t="s">
        <v>809</v>
      </c>
      <c r="E619" s="316" t="s">
        <v>780</v>
      </c>
      <c r="F619" s="315">
        <v>0</v>
      </c>
      <c r="G619" s="315">
        <v>0</v>
      </c>
      <c r="H619" s="315">
        <v>0</v>
      </c>
      <c r="I619" s="315">
        <v>0</v>
      </c>
      <c r="J619" s="315">
        <v>0</v>
      </c>
      <c r="K619" s="315">
        <v>0</v>
      </c>
      <c r="L619" s="315">
        <v>0</v>
      </c>
      <c r="M619" s="315">
        <v>0</v>
      </c>
      <c r="N619" s="315">
        <v>0</v>
      </c>
      <c r="O619" s="315">
        <v>0</v>
      </c>
      <c r="P619" s="315">
        <v>0</v>
      </c>
      <c r="Q619" s="315">
        <v>0</v>
      </c>
      <c r="R619" s="315">
        <v>0</v>
      </c>
      <c r="S619" s="315">
        <v>0</v>
      </c>
      <c r="T619" s="315">
        <v>0</v>
      </c>
      <c r="U619" s="315">
        <v>0</v>
      </c>
      <c r="V619" s="315">
        <v>0</v>
      </c>
      <c r="W619" s="315">
        <v>0</v>
      </c>
      <c r="X619" s="315">
        <v>0</v>
      </c>
      <c r="Y619" s="315">
        <v>0</v>
      </c>
      <c r="Z619" s="315">
        <v>0</v>
      </c>
      <c r="AA619" s="315">
        <v>0</v>
      </c>
      <c r="AB619" s="315">
        <v>0</v>
      </c>
      <c r="AC619" s="315">
        <v>0</v>
      </c>
      <c r="AD619" s="315">
        <v>0</v>
      </c>
      <c r="AE619" s="315">
        <v>0</v>
      </c>
      <c r="AF619" s="315">
        <v>0</v>
      </c>
      <c r="AG619" s="315">
        <v>0</v>
      </c>
      <c r="AH619" s="315">
        <v>0</v>
      </c>
      <c r="AI619" s="315">
        <v>0</v>
      </c>
      <c r="AJ619" s="315">
        <v>0</v>
      </c>
      <c r="AK619" s="315">
        <v>0</v>
      </c>
      <c r="AL619" s="315">
        <v>0</v>
      </c>
      <c r="AM619" s="315">
        <v>0</v>
      </c>
      <c r="AN619" s="315">
        <v>0</v>
      </c>
      <c r="AO619" s="315">
        <v>0</v>
      </c>
      <c r="AP619" s="315">
        <v>0</v>
      </c>
      <c r="AQ619" s="315">
        <v>0</v>
      </c>
      <c r="AR619" s="315">
        <v>0</v>
      </c>
      <c r="AS619" s="315">
        <v>0</v>
      </c>
      <c r="AT619" s="315">
        <v>0</v>
      </c>
      <c r="AU619" s="315">
        <v>0</v>
      </c>
      <c r="AV619" s="315">
        <v>0</v>
      </c>
      <c r="AW619" s="315">
        <v>0</v>
      </c>
      <c r="AX619" s="315">
        <v>0</v>
      </c>
      <c r="AY619" s="315">
        <v>0</v>
      </c>
      <c r="AZ619" s="315">
        <v>0</v>
      </c>
      <c r="BA619" s="315">
        <v>0</v>
      </c>
      <c r="BB619" s="315">
        <v>0</v>
      </c>
      <c r="BC619" s="315">
        <v>0</v>
      </c>
      <c r="BD619" s="315">
        <v>0</v>
      </c>
      <c r="BE619" s="315">
        <v>0</v>
      </c>
      <c r="BF619" s="315">
        <v>455421.61</v>
      </c>
      <c r="BG619" s="315">
        <v>0</v>
      </c>
      <c r="BH619" s="315">
        <v>0</v>
      </c>
      <c r="BI619" s="315">
        <v>0</v>
      </c>
      <c r="BJ619" s="315">
        <v>0</v>
      </c>
      <c r="BK619" s="315">
        <v>0</v>
      </c>
      <c r="BL619" s="315">
        <v>0</v>
      </c>
      <c r="BM619" s="315">
        <v>0</v>
      </c>
      <c r="BN619" s="315">
        <v>0</v>
      </c>
      <c r="BO619" s="315">
        <v>0</v>
      </c>
      <c r="BP619" s="315">
        <v>0</v>
      </c>
      <c r="BQ619" s="315">
        <v>0</v>
      </c>
      <c r="BR619" s="315">
        <v>0</v>
      </c>
      <c r="BS619" s="315">
        <v>0</v>
      </c>
      <c r="BT619" s="315">
        <v>0</v>
      </c>
      <c r="BU619" s="315">
        <v>0</v>
      </c>
      <c r="BV619" s="315">
        <v>0</v>
      </c>
      <c r="BW619" s="315">
        <v>0</v>
      </c>
      <c r="BX619" s="315">
        <v>0</v>
      </c>
      <c r="BY619" s="315">
        <v>0</v>
      </c>
      <c r="BZ619" s="315">
        <v>0</v>
      </c>
      <c r="CA619" s="315">
        <v>0</v>
      </c>
      <c r="CB619" s="315">
        <v>0</v>
      </c>
      <c r="CC619" s="315">
        <v>0</v>
      </c>
      <c r="CD619" s="315">
        <v>0</v>
      </c>
      <c r="CE619" s="315">
        <v>0</v>
      </c>
      <c r="CF619" s="315">
        <v>0</v>
      </c>
      <c r="CG619" s="315">
        <v>0</v>
      </c>
      <c r="CH619" s="315">
        <v>0</v>
      </c>
      <c r="CI619" s="315">
        <v>0</v>
      </c>
      <c r="CJ619" s="315">
        <v>0</v>
      </c>
      <c r="CK619" s="315">
        <v>0</v>
      </c>
      <c r="CL619" s="315">
        <v>0</v>
      </c>
      <c r="CM619" s="315">
        <v>0</v>
      </c>
      <c r="CN619" s="315">
        <v>0</v>
      </c>
      <c r="CO619" s="315">
        <v>0</v>
      </c>
      <c r="CP619" s="315">
        <v>0</v>
      </c>
      <c r="CQ619" s="315">
        <v>0</v>
      </c>
      <c r="CR619" s="315">
        <v>0</v>
      </c>
      <c r="CS619" s="315">
        <v>0</v>
      </c>
      <c r="CT619" s="315">
        <v>0</v>
      </c>
      <c r="CU619" s="315">
        <v>0</v>
      </c>
      <c r="CV619" s="315">
        <v>0</v>
      </c>
      <c r="CW619" s="315">
        <v>0</v>
      </c>
      <c r="CX619" s="315">
        <v>0</v>
      </c>
      <c r="CY619" s="315">
        <v>0</v>
      </c>
      <c r="CZ619" s="315">
        <v>0</v>
      </c>
      <c r="DA619" s="315">
        <v>0</v>
      </c>
      <c r="DB619" s="315">
        <v>0</v>
      </c>
      <c r="DC619" s="315">
        <v>0</v>
      </c>
      <c r="DD619" s="315">
        <v>0</v>
      </c>
      <c r="DE619" s="315">
        <v>0</v>
      </c>
      <c r="DF619" s="315">
        <v>0</v>
      </c>
      <c r="DG619" s="315">
        <v>0</v>
      </c>
      <c r="DH619" s="315">
        <v>0</v>
      </c>
      <c r="DI619" s="315">
        <v>0</v>
      </c>
      <c r="DJ619" s="315">
        <v>0</v>
      </c>
      <c r="DK619" s="315">
        <v>0</v>
      </c>
      <c r="DL619" s="315">
        <v>0</v>
      </c>
      <c r="DM619" s="315">
        <v>0</v>
      </c>
      <c r="DN619" s="315">
        <v>0</v>
      </c>
      <c r="DO619" s="315">
        <v>0</v>
      </c>
      <c r="DP619" s="315">
        <v>0</v>
      </c>
      <c r="DQ619" s="315">
        <v>0</v>
      </c>
      <c r="DR619" s="315">
        <v>0</v>
      </c>
      <c r="DS619" s="315">
        <v>0</v>
      </c>
      <c r="DT619" s="315">
        <v>0</v>
      </c>
      <c r="DU619" s="315">
        <v>0</v>
      </c>
      <c r="DV619" s="315">
        <v>0</v>
      </c>
      <c r="DW619" s="315">
        <v>0</v>
      </c>
      <c r="DX619" s="315">
        <v>0</v>
      </c>
      <c r="DY619" s="315">
        <v>0</v>
      </c>
      <c r="DZ619" s="315">
        <v>0</v>
      </c>
      <c r="EA619" s="315">
        <v>0</v>
      </c>
      <c r="EB619" s="315">
        <v>0</v>
      </c>
      <c r="EC619" s="315">
        <v>0</v>
      </c>
      <c r="ED619" s="315">
        <v>0</v>
      </c>
      <c r="EE619" s="315">
        <v>0</v>
      </c>
      <c r="EF619" s="315">
        <v>0</v>
      </c>
      <c r="EG619" s="315">
        <v>0</v>
      </c>
      <c r="EH619" s="315">
        <v>0</v>
      </c>
      <c r="EI619" s="315">
        <v>0</v>
      </c>
      <c r="EJ619" s="315">
        <v>0</v>
      </c>
      <c r="EK619" s="315">
        <v>0</v>
      </c>
      <c r="EL619" s="315">
        <v>0</v>
      </c>
      <c r="EM619" s="315">
        <v>0</v>
      </c>
      <c r="EN619" s="315">
        <v>0</v>
      </c>
      <c r="EO619" s="315">
        <v>0</v>
      </c>
      <c r="EP619" s="315">
        <v>914428.11</v>
      </c>
      <c r="EQ619" s="315">
        <v>0</v>
      </c>
      <c r="ER619" s="315">
        <v>0</v>
      </c>
      <c r="ES619" s="315">
        <v>0</v>
      </c>
      <c r="ET619" s="315">
        <v>0</v>
      </c>
      <c r="EU619" s="315">
        <v>0</v>
      </c>
      <c r="EV619" s="315">
        <v>0</v>
      </c>
      <c r="EW619" s="315">
        <v>0</v>
      </c>
      <c r="EX619" s="315">
        <v>0</v>
      </c>
      <c r="EY619" s="315">
        <v>857322.5</v>
      </c>
      <c r="EZ619" s="315">
        <v>1079302486</v>
      </c>
      <c r="FA619" s="315">
        <v>0</v>
      </c>
      <c r="FB619" s="315">
        <v>0</v>
      </c>
      <c r="FC619" s="315">
        <v>0</v>
      </c>
      <c r="FD619" s="315">
        <v>0</v>
      </c>
      <c r="FE619" s="315">
        <v>0</v>
      </c>
      <c r="FF619" s="315">
        <v>0</v>
      </c>
      <c r="FG619" s="315">
        <v>0</v>
      </c>
      <c r="FH619" s="315">
        <v>0</v>
      </c>
      <c r="FI619" s="315">
        <v>0</v>
      </c>
      <c r="FJ619" s="315">
        <v>0</v>
      </c>
      <c r="FK619" s="315">
        <v>0</v>
      </c>
      <c r="FL619" s="315">
        <v>0</v>
      </c>
      <c r="FM619" s="315">
        <v>0</v>
      </c>
      <c r="FN619" s="315">
        <v>0</v>
      </c>
      <c r="FO619" s="315">
        <v>0</v>
      </c>
      <c r="FP619" s="315">
        <v>0</v>
      </c>
      <c r="FQ619" s="315">
        <v>0</v>
      </c>
      <c r="FR619" s="315">
        <v>0</v>
      </c>
      <c r="FS619" s="315">
        <v>0</v>
      </c>
      <c r="FT619" s="315">
        <v>0</v>
      </c>
      <c r="FU619" s="315">
        <v>0</v>
      </c>
      <c r="FV619" s="315">
        <v>0</v>
      </c>
      <c r="FW619" s="315">
        <v>0</v>
      </c>
      <c r="FX619" s="315">
        <v>0</v>
      </c>
      <c r="FY619" s="315">
        <v>0</v>
      </c>
      <c r="FZ619" s="315">
        <v>0</v>
      </c>
      <c r="GA619" s="315">
        <v>0</v>
      </c>
      <c r="GB619" s="315">
        <v>0</v>
      </c>
      <c r="GC619" s="315">
        <v>0</v>
      </c>
      <c r="GD619" s="315">
        <v>0</v>
      </c>
      <c r="GE619" s="315">
        <v>0</v>
      </c>
      <c r="GF619" s="315">
        <v>0</v>
      </c>
      <c r="GG619" s="315">
        <v>0</v>
      </c>
      <c r="GH619" s="315">
        <v>0</v>
      </c>
      <c r="GI619" s="315">
        <v>0</v>
      </c>
      <c r="GJ619" s="315">
        <v>0</v>
      </c>
      <c r="GK619" s="315">
        <v>0</v>
      </c>
      <c r="GL619" s="315">
        <v>0</v>
      </c>
      <c r="GM619" s="315">
        <v>2497069.29</v>
      </c>
      <c r="GN619" s="315">
        <v>0</v>
      </c>
      <c r="GO619" s="315">
        <v>0</v>
      </c>
      <c r="GP619" s="315">
        <v>0</v>
      </c>
      <c r="GQ619" s="315">
        <v>0</v>
      </c>
      <c r="GR619" s="315">
        <v>0</v>
      </c>
      <c r="GS619" s="315">
        <v>4382058.8</v>
      </c>
      <c r="GT619" s="315">
        <v>0</v>
      </c>
      <c r="GU619" s="315">
        <v>0</v>
      </c>
      <c r="GV619" s="315">
        <v>0</v>
      </c>
      <c r="GW619" s="315">
        <v>0</v>
      </c>
      <c r="GX619" s="315">
        <v>0</v>
      </c>
      <c r="GY619" s="315">
        <v>0</v>
      </c>
      <c r="GZ619" s="315">
        <v>0</v>
      </c>
      <c r="HA619" s="315">
        <v>0</v>
      </c>
      <c r="HB619" s="315">
        <v>0</v>
      </c>
      <c r="HC619" s="315">
        <v>0</v>
      </c>
      <c r="HD619" s="315">
        <v>0</v>
      </c>
      <c r="HE619" s="315">
        <v>0</v>
      </c>
      <c r="HF619" s="315">
        <v>0</v>
      </c>
      <c r="HG619" s="315">
        <v>0</v>
      </c>
      <c r="HH619" s="315">
        <v>0</v>
      </c>
      <c r="HI619" s="315">
        <v>0</v>
      </c>
      <c r="HJ619" s="315">
        <v>0</v>
      </c>
      <c r="HK619" s="315">
        <v>0</v>
      </c>
      <c r="HL619" s="315">
        <v>0</v>
      </c>
      <c r="HM619" s="315">
        <v>0</v>
      </c>
      <c r="HN619" s="315">
        <v>0</v>
      </c>
      <c r="HO619" s="315">
        <v>0</v>
      </c>
      <c r="HP619" s="315">
        <v>0</v>
      </c>
      <c r="HQ619" s="315">
        <v>0</v>
      </c>
      <c r="HR619" s="315">
        <v>1531553.03</v>
      </c>
      <c r="HS619" s="315">
        <v>0</v>
      </c>
      <c r="HT619" s="315">
        <v>0</v>
      </c>
      <c r="HU619" s="315">
        <v>0</v>
      </c>
      <c r="HV619" s="315">
        <v>0</v>
      </c>
      <c r="HW619" s="315">
        <v>0</v>
      </c>
      <c r="HX619" s="315">
        <v>0</v>
      </c>
      <c r="HY619" s="315">
        <v>0</v>
      </c>
      <c r="HZ619" s="315">
        <v>0</v>
      </c>
      <c r="IA619" s="315">
        <v>0</v>
      </c>
      <c r="IB619" s="315">
        <v>0</v>
      </c>
      <c r="IC619" s="315">
        <v>0</v>
      </c>
      <c r="ID619" s="315">
        <v>0</v>
      </c>
      <c r="IE619" s="315">
        <v>0</v>
      </c>
      <c r="IF619" s="315">
        <v>0</v>
      </c>
      <c r="IG619" s="315">
        <v>0</v>
      </c>
      <c r="IH619" s="315">
        <v>0</v>
      </c>
      <c r="II619" s="315">
        <v>0</v>
      </c>
      <c r="IJ619" s="315">
        <v>0</v>
      </c>
      <c r="IK619" s="315">
        <v>0</v>
      </c>
      <c r="IL619" s="315">
        <v>0</v>
      </c>
      <c r="IM619" s="315">
        <v>0</v>
      </c>
      <c r="IN619" s="315">
        <v>0</v>
      </c>
      <c r="IO619" s="315">
        <v>0</v>
      </c>
      <c r="IP619" s="315">
        <v>0</v>
      </c>
      <c r="IQ619" s="315">
        <v>0</v>
      </c>
      <c r="IR619" s="315">
        <v>0</v>
      </c>
      <c r="IS619" s="315">
        <v>0</v>
      </c>
      <c r="IT619" s="315">
        <v>0</v>
      </c>
      <c r="IU619" s="315">
        <v>88106.17</v>
      </c>
      <c r="IV619" s="315">
        <v>0</v>
      </c>
      <c r="IW619" s="315">
        <v>0</v>
      </c>
      <c r="IX619" s="315">
        <v>0</v>
      </c>
      <c r="IY619" s="315">
        <v>0</v>
      </c>
      <c r="IZ619" s="315">
        <v>0</v>
      </c>
      <c r="JA619" s="315">
        <v>0</v>
      </c>
      <c r="JB619" s="315">
        <v>0</v>
      </c>
      <c r="JC619" s="315">
        <v>0</v>
      </c>
      <c r="JD619" s="315">
        <v>0</v>
      </c>
      <c r="JE619" s="315">
        <v>0</v>
      </c>
      <c r="JF619" s="315">
        <v>0</v>
      </c>
      <c r="JG619" s="315">
        <v>0</v>
      </c>
      <c r="JH619" s="315">
        <v>0</v>
      </c>
      <c r="JI619" s="315">
        <v>0</v>
      </c>
      <c r="JJ619" s="315">
        <v>0</v>
      </c>
      <c r="JK619" s="315">
        <v>0</v>
      </c>
      <c r="JL619" s="315">
        <v>0</v>
      </c>
      <c r="JM619" s="315">
        <v>0</v>
      </c>
      <c r="JN619" s="315">
        <v>0</v>
      </c>
      <c r="JO619" s="315">
        <v>0</v>
      </c>
      <c r="JP619" s="315">
        <v>0</v>
      </c>
      <c r="JQ619" s="315">
        <v>0</v>
      </c>
      <c r="JR619" s="315">
        <v>0</v>
      </c>
      <c r="JS619" s="315">
        <v>0</v>
      </c>
      <c r="JT619" s="315">
        <v>0</v>
      </c>
      <c r="JU619" s="315">
        <v>0</v>
      </c>
      <c r="JV619" s="315">
        <v>35538477.119999997</v>
      </c>
      <c r="JW619" s="315">
        <v>0</v>
      </c>
      <c r="JX619" s="315">
        <v>0</v>
      </c>
      <c r="JY619" s="315">
        <v>0</v>
      </c>
      <c r="JZ619" s="315">
        <v>0</v>
      </c>
      <c r="KA619" s="315">
        <v>0</v>
      </c>
      <c r="KB619" s="315">
        <v>0</v>
      </c>
      <c r="KC619" s="315">
        <v>0</v>
      </c>
      <c r="KD619" s="315">
        <v>0</v>
      </c>
      <c r="KE619" s="315">
        <v>0</v>
      </c>
      <c r="KF619" s="315">
        <v>0</v>
      </c>
      <c r="KG619" s="315">
        <v>0</v>
      </c>
      <c r="KH619" s="315">
        <v>0</v>
      </c>
      <c r="KI619" s="315">
        <v>0</v>
      </c>
      <c r="KJ619" s="315">
        <v>0</v>
      </c>
      <c r="KK619" s="315">
        <v>0</v>
      </c>
      <c r="KL619" s="315">
        <v>0</v>
      </c>
      <c r="KM619" s="315">
        <v>0</v>
      </c>
      <c r="KN619" s="315">
        <v>0</v>
      </c>
      <c r="KO619" s="315">
        <v>0</v>
      </c>
      <c r="KP619" s="315">
        <v>0</v>
      </c>
      <c r="KQ619" s="315">
        <v>0</v>
      </c>
      <c r="KR619" s="315">
        <v>0</v>
      </c>
      <c r="KS619" s="314">
        <v>0</v>
      </c>
      <c r="KU619" s="312">
        <v>19</v>
      </c>
      <c r="KV619" s="312">
        <v>190</v>
      </c>
      <c r="KY619" s="312">
        <v>9190</v>
      </c>
    </row>
    <row r="620" spans="1:311" x14ac:dyDescent="0.25">
      <c r="A620" s="321">
        <v>2023</v>
      </c>
      <c r="B620" s="320" t="s">
        <v>807</v>
      </c>
      <c r="C620" s="320" t="s">
        <v>808</v>
      </c>
      <c r="D620" s="320" t="s">
        <v>321</v>
      </c>
      <c r="E620" s="320" t="s">
        <v>780</v>
      </c>
      <c r="F620" s="319">
        <v>0</v>
      </c>
      <c r="G620" s="319">
        <v>0</v>
      </c>
      <c r="H620" s="319">
        <v>0</v>
      </c>
      <c r="I620" s="319">
        <v>0</v>
      </c>
      <c r="J620" s="319">
        <v>0</v>
      </c>
      <c r="K620" s="319">
        <v>0</v>
      </c>
      <c r="L620" s="319">
        <v>0</v>
      </c>
      <c r="M620" s="319">
        <v>0</v>
      </c>
      <c r="N620" s="319">
        <v>0</v>
      </c>
      <c r="O620" s="319">
        <v>0</v>
      </c>
      <c r="P620" s="319">
        <v>0</v>
      </c>
      <c r="Q620" s="319">
        <v>0</v>
      </c>
      <c r="R620" s="319">
        <v>0</v>
      </c>
      <c r="S620" s="319">
        <v>0</v>
      </c>
      <c r="T620" s="319">
        <v>0</v>
      </c>
      <c r="U620" s="319">
        <v>0</v>
      </c>
      <c r="V620" s="319">
        <v>0</v>
      </c>
      <c r="W620" s="319">
        <v>0</v>
      </c>
      <c r="X620" s="319">
        <v>0</v>
      </c>
      <c r="Y620" s="319">
        <v>0</v>
      </c>
      <c r="Z620" s="319">
        <v>0</v>
      </c>
      <c r="AA620" s="319">
        <v>0</v>
      </c>
      <c r="AB620" s="319">
        <v>0</v>
      </c>
      <c r="AC620" s="319">
        <v>0</v>
      </c>
      <c r="AD620" s="319">
        <v>0</v>
      </c>
      <c r="AE620" s="319">
        <v>0</v>
      </c>
      <c r="AF620" s="319">
        <v>0</v>
      </c>
      <c r="AG620" s="319">
        <v>0</v>
      </c>
      <c r="AH620" s="319">
        <v>0</v>
      </c>
      <c r="AI620" s="319">
        <v>0</v>
      </c>
      <c r="AJ620" s="319">
        <v>0</v>
      </c>
      <c r="AK620" s="319">
        <v>0</v>
      </c>
      <c r="AL620" s="319">
        <v>0</v>
      </c>
      <c r="AM620" s="319">
        <v>0</v>
      </c>
      <c r="AN620" s="319">
        <v>0</v>
      </c>
      <c r="AO620" s="319">
        <v>0</v>
      </c>
      <c r="AP620" s="319">
        <v>0</v>
      </c>
      <c r="AQ620" s="319">
        <v>0</v>
      </c>
      <c r="AR620" s="319">
        <v>0</v>
      </c>
      <c r="AS620" s="319">
        <v>0</v>
      </c>
      <c r="AT620" s="319">
        <v>0</v>
      </c>
      <c r="AU620" s="319">
        <v>0</v>
      </c>
      <c r="AV620" s="319">
        <v>0</v>
      </c>
      <c r="AW620" s="319">
        <v>0</v>
      </c>
      <c r="AX620" s="319">
        <v>0</v>
      </c>
      <c r="AY620" s="319">
        <v>0</v>
      </c>
      <c r="AZ620" s="319">
        <v>0</v>
      </c>
      <c r="BA620" s="319">
        <v>0</v>
      </c>
      <c r="BB620" s="319">
        <v>0</v>
      </c>
      <c r="BC620" s="319">
        <v>0</v>
      </c>
      <c r="BD620" s="319">
        <v>0</v>
      </c>
      <c r="BE620" s="319">
        <v>0</v>
      </c>
      <c r="BF620" s="319">
        <v>455421.61</v>
      </c>
      <c r="BG620" s="319">
        <v>0</v>
      </c>
      <c r="BH620" s="319">
        <v>0</v>
      </c>
      <c r="BI620" s="319">
        <v>0</v>
      </c>
      <c r="BJ620" s="319">
        <v>0</v>
      </c>
      <c r="BK620" s="319">
        <v>0</v>
      </c>
      <c r="BL620" s="319">
        <v>0</v>
      </c>
      <c r="BM620" s="319">
        <v>0</v>
      </c>
      <c r="BN620" s="319">
        <v>0</v>
      </c>
      <c r="BO620" s="319">
        <v>0</v>
      </c>
      <c r="BP620" s="319">
        <v>0</v>
      </c>
      <c r="BQ620" s="319">
        <v>0</v>
      </c>
      <c r="BR620" s="319">
        <v>0</v>
      </c>
      <c r="BS620" s="319">
        <v>0</v>
      </c>
      <c r="BT620" s="319">
        <v>0</v>
      </c>
      <c r="BU620" s="319">
        <v>0</v>
      </c>
      <c r="BV620" s="319">
        <v>0</v>
      </c>
      <c r="BW620" s="319">
        <v>0</v>
      </c>
      <c r="BX620" s="319">
        <v>0</v>
      </c>
      <c r="BY620" s="319">
        <v>0</v>
      </c>
      <c r="BZ620" s="319">
        <v>0</v>
      </c>
      <c r="CA620" s="319">
        <v>0</v>
      </c>
      <c r="CB620" s="319">
        <v>0</v>
      </c>
      <c r="CC620" s="319">
        <v>0</v>
      </c>
      <c r="CD620" s="319">
        <v>0</v>
      </c>
      <c r="CE620" s="319">
        <v>0</v>
      </c>
      <c r="CF620" s="319">
        <v>0</v>
      </c>
      <c r="CG620" s="319">
        <v>0</v>
      </c>
      <c r="CH620" s="319">
        <v>0</v>
      </c>
      <c r="CI620" s="319">
        <v>0</v>
      </c>
      <c r="CJ620" s="319">
        <v>0</v>
      </c>
      <c r="CK620" s="319">
        <v>0</v>
      </c>
      <c r="CL620" s="319">
        <v>0</v>
      </c>
      <c r="CM620" s="319">
        <v>0</v>
      </c>
      <c r="CN620" s="319">
        <v>0</v>
      </c>
      <c r="CO620" s="319">
        <v>0</v>
      </c>
      <c r="CP620" s="319">
        <v>0</v>
      </c>
      <c r="CQ620" s="319">
        <v>0</v>
      </c>
      <c r="CR620" s="319">
        <v>0</v>
      </c>
      <c r="CS620" s="319">
        <v>0</v>
      </c>
      <c r="CT620" s="319">
        <v>0</v>
      </c>
      <c r="CU620" s="319">
        <v>0</v>
      </c>
      <c r="CV620" s="319">
        <v>0</v>
      </c>
      <c r="CW620" s="319">
        <v>0</v>
      </c>
      <c r="CX620" s="319">
        <v>0</v>
      </c>
      <c r="CY620" s="319">
        <v>0</v>
      </c>
      <c r="CZ620" s="319">
        <v>0</v>
      </c>
      <c r="DA620" s="319">
        <v>0</v>
      </c>
      <c r="DB620" s="319">
        <v>0</v>
      </c>
      <c r="DC620" s="319">
        <v>0</v>
      </c>
      <c r="DD620" s="319">
        <v>0</v>
      </c>
      <c r="DE620" s="319">
        <v>0</v>
      </c>
      <c r="DF620" s="319">
        <v>0</v>
      </c>
      <c r="DG620" s="319">
        <v>0</v>
      </c>
      <c r="DH620" s="319">
        <v>0</v>
      </c>
      <c r="DI620" s="319">
        <v>0</v>
      </c>
      <c r="DJ620" s="319">
        <v>0</v>
      </c>
      <c r="DK620" s="319">
        <v>0</v>
      </c>
      <c r="DL620" s="319">
        <v>0</v>
      </c>
      <c r="DM620" s="319">
        <v>0</v>
      </c>
      <c r="DN620" s="319">
        <v>0</v>
      </c>
      <c r="DO620" s="319">
        <v>0</v>
      </c>
      <c r="DP620" s="319">
        <v>0</v>
      </c>
      <c r="DQ620" s="319">
        <v>0</v>
      </c>
      <c r="DR620" s="319">
        <v>0</v>
      </c>
      <c r="DS620" s="319">
        <v>0</v>
      </c>
      <c r="DT620" s="319">
        <v>0</v>
      </c>
      <c r="DU620" s="319">
        <v>0</v>
      </c>
      <c r="DV620" s="319">
        <v>0</v>
      </c>
      <c r="DW620" s="319">
        <v>0</v>
      </c>
      <c r="DX620" s="319">
        <v>0</v>
      </c>
      <c r="DY620" s="319">
        <v>0</v>
      </c>
      <c r="DZ620" s="319">
        <v>0</v>
      </c>
      <c r="EA620" s="319">
        <v>0</v>
      </c>
      <c r="EB620" s="319">
        <v>0</v>
      </c>
      <c r="EC620" s="319">
        <v>0</v>
      </c>
      <c r="ED620" s="319">
        <v>0</v>
      </c>
      <c r="EE620" s="319">
        <v>0</v>
      </c>
      <c r="EF620" s="319">
        <v>0</v>
      </c>
      <c r="EG620" s="319">
        <v>0</v>
      </c>
      <c r="EH620" s="319">
        <v>0</v>
      </c>
      <c r="EI620" s="319">
        <v>0</v>
      </c>
      <c r="EJ620" s="319">
        <v>0</v>
      </c>
      <c r="EK620" s="319">
        <v>0</v>
      </c>
      <c r="EL620" s="319">
        <v>0</v>
      </c>
      <c r="EM620" s="319">
        <v>0</v>
      </c>
      <c r="EN620" s="319">
        <v>0</v>
      </c>
      <c r="EO620" s="319">
        <v>0</v>
      </c>
      <c r="EP620" s="319">
        <v>914428.11</v>
      </c>
      <c r="EQ620" s="319">
        <v>0</v>
      </c>
      <c r="ER620" s="319">
        <v>0</v>
      </c>
      <c r="ES620" s="319">
        <v>0</v>
      </c>
      <c r="ET620" s="319">
        <v>0</v>
      </c>
      <c r="EU620" s="319">
        <v>0</v>
      </c>
      <c r="EV620" s="319">
        <v>0</v>
      </c>
      <c r="EW620" s="319">
        <v>0</v>
      </c>
      <c r="EX620" s="319">
        <v>0</v>
      </c>
      <c r="EY620" s="319">
        <v>857322.5</v>
      </c>
      <c r="EZ620" s="319">
        <v>1079302486</v>
      </c>
      <c r="FA620" s="319">
        <v>0</v>
      </c>
      <c r="FB620" s="319">
        <v>0</v>
      </c>
      <c r="FC620" s="319">
        <v>0</v>
      </c>
      <c r="FD620" s="319">
        <v>0</v>
      </c>
      <c r="FE620" s="319">
        <v>0</v>
      </c>
      <c r="FF620" s="319">
        <v>0</v>
      </c>
      <c r="FG620" s="319">
        <v>0</v>
      </c>
      <c r="FH620" s="319">
        <v>0</v>
      </c>
      <c r="FI620" s="319">
        <v>0</v>
      </c>
      <c r="FJ620" s="319">
        <v>0</v>
      </c>
      <c r="FK620" s="319">
        <v>0</v>
      </c>
      <c r="FL620" s="319">
        <v>0</v>
      </c>
      <c r="FM620" s="319">
        <v>0</v>
      </c>
      <c r="FN620" s="319">
        <v>0</v>
      </c>
      <c r="FO620" s="319">
        <v>0</v>
      </c>
      <c r="FP620" s="319">
        <v>0</v>
      </c>
      <c r="FQ620" s="319">
        <v>0</v>
      </c>
      <c r="FR620" s="319">
        <v>0</v>
      </c>
      <c r="FS620" s="319">
        <v>0</v>
      </c>
      <c r="FT620" s="319">
        <v>0</v>
      </c>
      <c r="FU620" s="319">
        <v>0</v>
      </c>
      <c r="FV620" s="319">
        <v>0</v>
      </c>
      <c r="FW620" s="319">
        <v>0</v>
      </c>
      <c r="FX620" s="319">
        <v>0</v>
      </c>
      <c r="FY620" s="319">
        <v>0</v>
      </c>
      <c r="FZ620" s="319">
        <v>0</v>
      </c>
      <c r="GA620" s="319">
        <v>0</v>
      </c>
      <c r="GB620" s="319">
        <v>0</v>
      </c>
      <c r="GC620" s="319">
        <v>0</v>
      </c>
      <c r="GD620" s="319">
        <v>0</v>
      </c>
      <c r="GE620" s="319">
        <v>0</v>
      </c>
      <c r="GF620" s="319">
        <v>0</v>
      </c>
      <c r="GG620" s="319">
        <v>0</v>
      </c>
      <c r="GH620" s="319">
        <v>0</v>
      </c>
      <c r="GI620" s="319">
        <v>0</v>
      </c>
      <c r="GJ620" s="319">
        <v>0</v>
      </c>
      <c r="GK620" s="319">
        <v>0</v>
      </c>
      <c r="GL620" s="319">
        <v>0</v>
      </c>
      <c r="GM620" s="319">
        <v>2497069.29</v>
      </c>
      <c r="GN620" s="319">
        <v>0</v>
      </c>
      <c r="GO620" s="319">
        <v>0</v>
      </c>
      <c r="GP620" s="319">
        <v>0</v>
      </c>
      <c r="GQ620" s="319">
        <v>0</v>
      </c>
      <c r="GR620" s="319">
        <v>0</v>
      </c>
      <c r="GS620" s="319">
        <v>4382058.8</v>
      </c>
      <c r="GT620" s="319">
        <v>0</v>
      </c>
      <c r="GU620" s="319">
        <v>0</v>
      </c>
      <c r="GV620" s="319">
        <v>0</v>
      </c>
      <c r="GW620" s="319">
        <v>0</v>
      </c>
      <c r="GX620" s="319">
        <v>0</v>
      </c>
      <c r="GY620" s="319">
        <v>0</v>
      </c>
      <c r="GZ620" s="319">
        <v>0</v>
      </c>
      <c r="HA620" s="319">
        <v>0</v>
      </c>
      <c r="HB620" s="319">
        <v>0</v>
      </c>
      <c r="HC620" s="319">
        <v>0</v>
      </c>
      <c r="HD620" s="319">
        <v>0</v>
      </c>
      <c r="HE620" s="319">
        <v>0</v>
      </c>
      <c r="HF620" s="319">
        <v>0</v>
      </c>
      <c r="HG620" s="319">
        <v>0</v>
      </c>
      <c r="HH620" s="319">
        <v>0</v>
      </c>
      <c r="HI620" s="319">
        <v>0</v>
      </c>
      <c r="HJ620" s="319">
        <v>0</v>
      </c>
      <c r="HK620" s="319">
        <v>0</v>
      </c>
      <c r="HL620" s="319">
        <v>0</v>
      </c>
      <c r="HM620" s="319">
        <v>0</v>
      </c>
      <c r="HN620" s="319">
        <v>0</v>
      </c>
      <c r="HO620" s="319">
        <v>0</v>
      </c>
      <c r="HP620" s="319">
        <v>0</v>
      </c>
      <c r="HQ620" s="319">
        <v>0</v>
      </c>
      <c r="HR620" s="319">
        <v>1531553.03</v>
      </c>
      <c r="HS620" s="319">
        <v>0</v>
      </c>
      <c r="HT620" s="319">
        <v>0</v>
      </c>
      <c r="HU620" s="319">
        <v>0</v>
      </c>
      <c r="HV620" s="319">
        <v>0</v>
      </c>
      <c r="HW620" s="319">
        <v>0</v>
      </c>
      <c r="HX620" s="319">
        <v>0</v>
      </c>
      <c r="HY620" s="319">
        <v>0</v>
      </c>
      <c r="HZ620" s="319">
        <v>0</v>
      </c>
      <c r="IA620" s="319">
        <v>0</v>
      </c>
      <c r="IB620" s="319">
        <v>0</v>
      </c>
      <c r="IC620" s="319">
        <v>0</v>
      </c>
      <c r="ID620" s="319">
        <v>0</v>
      </c>
      <c r="IE620" s="319">
        <v>0</v>
      </c>
      <c r="IF620" s="319">
        <v>0</v>
      </c>
      <c r="IG620" s="319">
        <v>0</v>
      </c>
      <c r="IH620" s="319">
        <v>0</v>
      </c>
      <c r="II620" s="319">
        <v>0</v>
      </c>
      <c r="IJ620" s="319">
        <v>0</v>
      </c>
      <c r="IK620" s="319">
        <v>0</v>
      </c>
      <c r="IL620" s="319">
        <v>0</v>
      </c>
      <c r="IM620" s="319">
        <v>0</v>
      </c>
      <c r="IN620" s="319">
        <v>0</v>
      </c>
      <c r="IO620" s="319">
        <v>0</v>
      </c>
      <c r="IP620" s="319">
        <v>0</v>
      </c>
      <c r="IQ620" s="319">
        <v>0</v>
      </c>
      <c r="IR620" s="319">
        <v>0</v>
      </c>
      <c r="IS620" s="319">
        <v>0</v>
      </c>
      <c r="IT620" s="319">
        <v>0</v>
      </c>
      <c r="IU620" s="319">
        <v>88106.17</v>
      </c>
      <c r="IV620" s="319">
        <v>0</v>
      </c>
      <c r="IW620" s="319">
        <v>0</v>
      </c>
      <c r="IX620" s="319">
        <v>0</v>
      </c>
      <c r="IY620" s="319">
        <v>0</v>
      </c>
      <c r="IZ620" s="319">
        <v>0</v>
      </c>
      <c r="JA620" s="319">
        <v>0</v>
      </c>
      <c r="JB620" s="319">
        <v>0</v>
      </c>
      <c r="JC620" s="319">
        <v>0</v>
      </c>
      <c r="JD620" s="319">
        <v>0</v>
      </c>
      <c r="JE620" s="319">
        <v>0</v>
      </c>
      <c r="JF620" s="319">
        <v>0</v>
      </c>
      <c r="JG620" s="319">
        <v>0</v>
      </c>
      <c r="JH620" s="319">
        <v>0</v>
      </c>
      <c r="JI620" s="319">
        <v>0</v>
      </c>
      <c r="JJ620" s="319">
        <v>0</v>
      </c>
      <c r="JK620" s="319">
        <v>0</v>
      </c>
      <c r="JL620" s="319">
        <v>0</v>
      </c>
      <c r="JM620" s="319">
        <v>0</v>
      </c>
      <c r="JN620" s="319">
        <v>0</v>
      </c>
      <c r="JO620" s="319">
        <v>0</v>
      </c>
      <c r="JP620" s="319">
        <v>0</v>
      </c>
      <c r="JQ620" s="319">
        <v>0</v>
      </c>
      <c r="JR620" s="319">
        <v>0</v>
      </c>
      <c r="JS620" s="319">
        <v>0</v>
      </c>
      <c r="JT620" s="319">
        <v>0</v>
      </c>
      <c r="JU620" s="319">
        <v>0</v>
      </c>
      <c r="JV620" s="319">
        <v>35538477.119999997</v>
      </c>
      <c r="JW620" s="319">
        <v>0</v>
      </c>
      <c r="JX620" s="319">
        <v>0</v>
      </c>
      <c r="JY620" s="319">
        <v>0</v>
      </c>
      <c r="JZ620" s="319">
        <v>0</v>
      </c>
      <c r="KA620" s="319">
        <v>0</v>
      </c>
      <c r="KB620" s="319">
        <v>0</v>
      </c>
      <c r="KC620" s="319">
        <v>0</v>
      </c>
      <c r="KD620" s="319">
        <v>0</v>
      </c>
      <c r="KE620" s="319">
        <v>0</v>
      </c>
      <c r="KF620" s="319">
        <v>0</v>
      </c>
      <c r="KG620" s="319">
        <v>0</v>
      </c>
      <c r="KH620" s="319">
        <v>0</v>
      </c>
      <c r="KI620" s="319">
        <v>0</v>
      </c>
      <c r="KJ620" s="319">
        <v>0</v>
      </c>
      <c r="KK620" s="319">
        <v>0</v>
      </c>
      <c r="KL620" s="319">
        <v>0</v>
      </c>
      <c r="KM620" s="319">
        <v>0</v>
      </c>
      <c r="KN620" s="319">
        <v>0</v>
      </c>
      <c r="KO620" s="319">
        <v>0</v>
      </c>
      <c r="KP620" s="319">
        <v>0</v>
      </c>
      <c r="KQ620" s="319">
        <v>0</v>
      </c>
      <c r="KR620" s="319">
        <v>0</v>
      </c>
      <c r="KS620" s="318">
        <v>0</v>
      </c>
      <c r="KU620" s="338" t="s">
        <v>943</v>
      </c>
      <c r="KV620" s="312" t="s">
        <v>943</v>
      </c>
      <c r="KY620" s="312" t="s">
        <v>943</v>
      </c>
    </row>
    <row r="621" spans="1:311" x14ac:dyDescent="0.25">
      <c r="A621" s="317">
        <v>2023</v>
      </c>
      <c r="B621" s="316" t="s">
        <v>807</v>
      </c>
      <c r="C621" s="316" t="s">
        <v>321</v>
      </c>
      <c r="D621" s="316"/>
      <c r="E621" s="316" t="s">
        <v>780</v>
      </c>
      <c r="F621" s="315">
        <v>11301449.57</v>
      </c>
      <c r="G621" s="315">
        <v>1484714.91</v>
      </c>
      <c r="H621" s="315">
        <v>141752066.44999999</v>
      </c>
      <c r="I621" s="315">
        <v>7742066.2199999997</v>
      </c>
      <c r="J621" s="315">
        <v>1289888.9099999999</v>
      </c>
      <c r="K621" s="315">
        <v>7200716.1299999999</v>
      </c>
      <c r="L621" s="315">
        <v>31380245.25</v>
      </c>
      <c r="M621" s="315">
        <v>14077540.189999999</v>
      </c>
      <c r="N621" s="315">
        <v>55586167.350000001</v>
      </c>
      <c r="O621" s="315">
        <v>31597771.399999999</v>
      </c>
      <c r="P621" s="315">
        <v>9616230.4499999993</v>
      </c>
      <c r="Q621" s="315">
        <v>8363580.8799999999</v>
      </c>
      <c r="R621" s="315">
        <v>18268164.93</v>
      </c>
      <c r="S621" s="315">
        <v>13166596.140000001</v>
      </c>
      <c r="T621" s="315">
        <v>9405496.3499999996</v>
      </c>
      <c r="U621" s="315">
        <v>34508877.93</v>
      </c>
      <c r="V621" s="315">
        <v>44843687.979999997</v>
      </c>
      <c r="W621" s="315">
        <v>5234176.5</v>
      </c>
      <c r="X621" s="315">
        <v>15436948.23</v>
      </c>
      <c r="Y621" s="315">
        <v>5010181.76</v>
      </c>
      <c r="Z621" s="315">
        <v>9734358.5399999991</v>
      </c>
      <c r="AA621" s="315">
        <v>81624609.450000003</v>
      </c>
      <c r="AB621" s="315">
        <v>13943401.789999999</v>
      </c>
      <c r="AC621" s="315">
        <v>3659314.36</v>
      </c>
      <c r="AD621" s="315">
        <v>113710296.3</v>
      </c>
      <c r="AE621" s="315">
        <v>2902063.84</v>
      </c>
      <c r="AF621" s="315">
        <v>8504688.8100000005</v>
      </c>
      <c r="AG621" s="315">
        <v>2637959.61</v>
      </c>
      <c r="AH621" s="315">
        <v>11719936.18</v>
      </c>
      <c r="AI621" s="315">
        <v>13362459.34</v>
      </c>
      <c r="AJ621" s="315">
        <v>25233246.550000001</v>
      </c>
      <c r="AK621" s="315">
        <v>3238692.07</v>
      </c>
      <c r="AL621" s="315">
        <v>75563966.75</v>
      </c>
      <c r="AM621" s="315">
        <v>4658831.17</v>
      </c>
      <c r="AN621" s="315">
        <v>7670166.2999999998</v>
      </c>
      <c r="AO621" s="315">
        <v>3863464.8</v>
      </c>
      <c r="AP621" s="315">
        <v>11836576.060000001</v>
      </c>
      <c r="AQ621" s="315">
        <v>2655855.29</v>
      </c>
      <c r="AR621" s="315">
        <v>35748083.009999998</v>
      </c>
      <c r="AS621" s="315">
        <v>6178186.6699999999</v>
      </c>
      <c r="AT621" s="315">
        <v>9807889.9299999997</v>
      </c>
      <c r="AU621" s="315">
        <v>8237511.1200000001</v>
      </c>
      <c r="AV621" s="315">
        <v>4989357.13</v>
      </c>
      <c r="AW621" s="315">
        <v>64508392.560000002</v>
      </c>
      <c r="AX621" s="315">
        <v>2536860.84</v>
      </c>
      <c r="AY621" s="315">
        <v>8416446.7100000009</v>
      </c>
      <c r="AZ621" s="315">
        <v>12720690.18</v>
      </c>
      <c r="BA621" s="315">
        <v>1341622.52</v>
      </c>
      <c r="BB621" s="315">
        <v>8027491.3399999999</v>
      </c>
      <c r="BC621" s="315">
        <v>22875583.34</v>
      </c>
      <c r="BD621" s="315">
        <v>43779104.329999998</v>
      </c>
      <c r="BE621" s="315">
        <v>10685537.24</v>
      </c>
      <c r="BF621" s="315">
        <v>9674425</v>
      </c>
      <c r="BG621" s="315">
        <v>2876290.7</v>
      </c>
      <c r="BH621" s="315">
        <v>1086999.6200000001</v>
      </c>
      <c r="BI621" s="315">
        <v>85367491.599999994</v>
      </c>
      <c r="BJ621" s="315">
        <v>1162481.8500000001</v>
      </c>
      <c r="BK621" s="315">
        <v>52548940.5</v>
      </c>
      <c r="BL621" s="315">
        <v>1350382.74</v>
      </c>
      <c r="BM621" s="315">
        <v>5178190.32</v>
      </c>
      <c r="BN621" s="315">
        <v>47058586.390000001</v>
      </c>
      <c r="BO621" s="315">
        <v>18589595.440000001</v>
      </c>
      <c r="BP621" s="315">
        <v>3025623.07</v>
      </c>
      <c r="BQ621" s="315">
        <v>2138758.86</v>
      </c>
      <c r="BR621" s="315">
        <v>21960618.859999999</v>
      </c>
      <c r="BS621" s="315">
        <v>14127853.07</v>
      </c>
      <c r="BT621" s="315">
        <v>5054262.08</v>
      </c>
      <c r="BU621" s="315">
        <v>2209404.12</v>
      </c>
      <c r="BV621" s="315">
        <v>7611380.9699999997</v>
      </c>
      <c r="BW621" s="315">
        <v>18359203.350000001</v>
      </c>
      <c r="BX621" s="315">
        <v>14147484.140000001</v>
      </c>
      <c r="BY621" s="315">
        <v>39979146.200000003</v>
      </c>
      <c r="BZ621" s="315">
        <v>6743162.79</v>
      </c>
      <c r="CA621" s="315">
        <v>10011631.26</v>
      </c>
      <c r="CB621" s="315">
        <v>5884579.9500000002</v>
      </c>
      <c r="CC621" s="315">
        <v>22003986.739999998</v>
      </c>
      <c r="CD621" s="315">
        <v>25426505.460000001</v>
      </c>
      <c r="CE621" s="315">
        <v>13384551.640000001</v>
      </c>
      <c r="CF621" s="315">
        <v>36356305.420000002</v>
      </c>
      <c r="CG621" s="315">
        <v>19536406.620000001</v>
      </c>
      <c r="CH621" s="315">
        <v>16132756.76</v>
      </c>
      <c r="CI621" s="315">
        <v>101612366.08</v>
      </c>
      <c r="CJ621" s="315">
        <v>3488924.88</v>
      </c>
      <c r="CK621" s="315">
        <v>2711818.54</v>
      </c>
      <c r="CL621" s="315">
        <v>8582894.6400000006</v>
      </c>
      <c r="CM621" s="315">
        <v>1902736.66</v>
      </c>
      <c r="CN621" s="315">
        <v>21853594</v>
      </c>
      <c r="CO621" s="315">
        <v>26719412.670000002</v>
      </c>
      <c r="CP621" s="315">
        <v>2788231.48</v>
      </c>
      <c r="CQ621" s="315">
        <v>18682795.780000001</v>
      </c>
      <c r="CR621" s="315">
        <v>1760915.47</v>
      </c>
      <c r="CS621" s="315">
        <v>13087878.32</v>
      </c>
      <c r="CT621" s="315">
        <v>9528677.5199999996</v>
      </c>
      <c r="CU621" s="315">
        <v>2476378.4700000002</v>
      </c>
      <c r="CV621" s="315">
        <v>2026233.84</v>
      </c>
      <c r="CW621" s="315">
        <v>5219436.38</v>
      </c>
      <c r="CX621" s="315">
        <v>13441169.73</v>
      </c>
      <c r="CY621" s="315">
        <v>21169964.640000001</v>
      </c>
      <c r="CZ621" s="315">
        <v>95347780.849999994</v>
      </c>
      <c r="DA621" s="315">
        <v>31616543.260000002</v>
      </c>
      <c r="DB621" s="315">
        <v>44718140.450000003</v>
      </c>
      <c r="DC621" s="315">
        <v>13484821.5</v>
      </c>
      <c r="DD621" s="315">
        <v>116575239.11</v>
      </c>
      <c r="DE621" s="315">
        <v>122214608.66</v>
      </c>
      <c r="DF621" s="315">
        <v>4633411.78</v>
      </c>
      <c r="DG621" s="315">
        <v>7014485.5</v>
      </c>
      <c r="DH621" s="315">
        <v>12313533.609999999</v>
      </c>
      <c r="DI621" s="315">
        <v>11097534.68</v>
      </c>
      <c r="DJ621" s="315">
        <v>28540368.640000001</v>
      </c>
      <c r="DK621" s="315">
        <v>19507126.219999999</v>
      </c>
      <c r="DL621" s="315">
        <v>4353246.42</v>
      </c>
      <c r="DM621" s="315">
        <v>21976117.920000002</v>
      </c>
      <c r="DN621" s="315">
        <v>2015059.32</v>
      </c>
      <c r="DO621" s="315">
        <v>5099327.7699999996</v>
      </c>
      <c r="DP621" s="315">
        <v>5140009.67</v>
      </c>
      <c r="DQ621" s="315">
        <v>2371731.2599999998</v>
      </c>
      <c r="DR621" s="315">
        <v>19107392.350000001</v>
      </c>
      <c r="DS621" s="315">
        <v>50648551.609999999</v>
      </c>
      <c r="DT621" s="315">
        <v>24648252</v>
      </c>
      <c r="DU621" s="315">
        <v>30760340.829999998</v>
      </c>
      <c r="DV621" s="315">
        <v>6150827.5</v>
      </c>
      <c r="DW621" s="315">
        <v>8772478.8800000008</v>
      </c>
      <c r="DX621" s="315">
        <v>24722600.850000001</v>
      </c>
      <c r="DY621" s="315">
        <v>22943941.920000002</v>
      </c>
      <c r="DZ621" s="315">
        <v>12478554.57</v>
      </c>
      <c r="EA621" s="315">
        <v>141641451.18000001</v>
      </c>
      <c r="EB621" s="315">
        <v>16324389.359999999</v>
      </c>
      <c r="EC621" s="315">
        <v>11369623.15</v>
      </c>
      <c r="ED621" s="315">
        <v>5531791.1399999997</v>
      </c>
      <c r="EE621" s="315">
        <v>10335256.960000001</v>
      </c>
      <c r="EF621" s="315">
        <v>1542651.24</v>
      </c>
      <c r="EG621" s="315">
        <v>43576866.979999997</v>
      </c>
      <c r="EH621" s="315">
        <v>5203019.55</v>
      </c>
      <c r="EI621" s="315">
        <v>20303665.91</v>
      </c>
      <c r="EJ621" s="315">
        <v>45595685.740000002</v>
      </c>
      <c r="EK621" s="315">
        <v>5626399.6900000004</v>
      </c>
      <c r="EL621" s="315">
        <v>2634588.54</v>
      </c>
      <c r="EM621" s="315">
        <v>15277449</v>
      </c>
      <c r="EN621" s="315">
        <v>12621162.529999999</v>
      </c>
      <c r="EO621" s="315">
        <v>20898001.390000001</v>
      </c>
      <c r="EP621" s="315">
        <v>22420950.84</v>
      </c>
      <c r="EQ621" s="315">
        <v>5116227.9800000004</v>
      </c>
      <c r="ER621" s="315">
        <v>13110847.189999999</v>
      </c>
      <c r="ES621" s="315">
        <v>3419654.93</v>
      </c>
      <c r="ET621" s="315">
        <v>13317868.57</v>
      </c>
      <c r="EU621" s="315">
        <v>6405980.2199999997</v>
      </c>
      <c r="EV621" s="315">
        <v>3115428.59</v>
      </c>
      <c r="EW621" s="315">
        <v>16984966.109999999</v>
      </c>
      <c r="EX621" s="315">
        <v>18939841.390000001</v>
      </c>
      <c r="EY621" s="315">
        <v>113771501.3</v>
      </c>
      <c r="EZ621" s="315">
        <v>3593081209.5100002</v>
      </c>
      <c r="FA621" s="315">
        <v>14018728.48</v>
      </c>
      <c r="FB621" s="315">
        <v>13405219.800000001</v>
      </c>
      <c r="FC621" s="315">
        <v>56169932.219999999</v>
      </c>
      <c r="FD621" s="315">
        <v>8726631.0899999999</v>
      </c>
      <c r="FE621" s="315">
        <v>115191200.59</v>
      </c>
      <c r="FF621" s="315">
        <v>19973837.969999999</v>
      </c>
      <c r="FG621" s="315">
        <v>3944187.16</v>
      </c>
      <c r="FH621" s="315">
        <v>49097332.729999997</v>
      </c>
      <c r="FI621" s="315">
        <v>4706144.1100000003</v>
      </c>
      <c r="FJ621" s="315">
        <v>31228575.640000001</v>
      </c>
      <c r="FK621" s="315">
        <v>7775549.3499999996</v>
      </c>
      <c r="FL621" s="315">
        <v>867610.71</v>
      </c>
      <c r="FM621" s="315">
        <v>43517361.619999997</v>
      </c>
      <c r="FN621" s="315">
        <v>4096322.12</v>
      </c>
      <c r="FO621" s="315">
        <v>7168805.1799999997</v>
      </c>
      <c r="FP621" s="315">
        <v>3494013.26</v>
      </c>
      <c r="FQ621" s="315">
        <v>8843081.0299999993</v>
      </c>
      <c r="FR621" s="315">
        <v>84314465.719999999</v>
      </c>
      <c r="FS621" s="315">
        <v>3470511.12</v>
      </c>
      <c r="FT621" s="315">
        <v>7091184.8499999996</v>
      </c>
      <c r="FU621" s="315">
        <v>6340027.0199999996</v>
      </c>
      <c r="FV621" s="315">
        <v>2523021.7799999998</v>
      </c>
      <c r="FW621" s="315">
        <v>1052623.67</v>
      </c>
      <c r="FX621" s="315">
        <v>29310506.309999999</v>
      </c>
      <c r="FY621" s="315">
        <v>42107976.280000001</v>
      </c>
      <c r="FZ621" s="315">
        <v>2049511.65</v>
      </c>
      <c r="GA621" s="315">
        <v>2508264.04</v>
      </c>
      <c r="GB621" s="315">
        <v>4789461.6900000004</v>
      </c>
      <c r="GC621" s="315">
        <v>3872814.86</v>
      </c>
      <c r="GD621" s="315">
        <v>10733608.9</v>
      </c>
      <c r="GE621" s="315">
        <v>25693832.920000002</v>
      </c>
      <c r="GF621" s="315">
        <v>6021775.6900000004</v>
      </c>
      <c r="GG621" s="315">
        <v>25274019.48</v>
      </c>
      <c r="GH621" s="315">
        <v>3644793.7</v>
      </c>
      <c r="GI621" s="315">
        <v>12885850.380000001</v>
      </c>
      <c r="GJ621" s="315">
        <v>7189167.4299999997</v>
      </c>
      <c r="GK621" s="315">
        <v>200630808.28</v>
      </c>
      <c r="GL621" s="315">
        <v>32504959.52</v>
      </c>
      <c r="GM621" s="315">
        <v>201050043.61000001</v>
      </c>
      <c r="GN621" s="315">
        <v>10431698.439999999</v>
      </c>
      <c r="GO621" s="315">
        <v>48733251.380000003</v>
      </c>
      <c r="GP621" s="315">
        <v>1455375.31</v>
      </c>
      <c r="GQ621" s="315">
        <v>1435902.39</v>
      </c>
      <c r="GR621" s="315">
        <v>13084701.91</v>
      </c>
      <c r="GS621" s="315">
        <v>433822086.75999999</v>
      </c>
      <c r="GT621" s="315">
        <v>3036576.76</v>
      </c>
      <c r="GU621" s="315">
        <v>119544496.41</v>
      </c>
      <c r="GV621" s="315">
        <v>5243991.8899999997</v>
      </c>
      <c r="GW621" s="315">
        <v>2186463.79</v>
      </c>
      <c r="GX621" s="315">
        <v>91664239.810000002</v>
      </c>
      <c r="GY621" s="315">
        <v>3885050.99</v>
      </c>
      <c r="GZ621" s="315">
        <v>16244283.060000001</v>
      </c>
      <c r="HA621" s="315">
        <v>24951702.100000001</v>
      </c>
      <c r="HB621" s="315">
        <v>3318928.32</v>
      </c>
      <c r="HC621" s="315">
        <v>80649855.209999993</v>
      </c>
      <c r="HD621" s="315">
        <v>1989185.35</v>
      </c>
      <c r="HE621" s="315">
        <v>3416185.53</v>
      </c>
      <c r="HF621" s="315">
        <v>4817825.42</v>
      </c>
      <c r="HG621" s="315">
        <v>33321591.09</v>
      </c>
      <c r="HH621" s="315">
        <v>90788298.810000002</v>
      </c>
      <c r="HI621" s="315">
        <v>21175657.68</v>
      </c>
      <c r="HJ621" s="315">
        <v>9632007.3100000005</v>
      </c>
      <c r="HK621" s="315">
        <v>4155594.68</v>
      </c>
      <c r="HL621" s="315">
        <v>14405821.32</v>
      </c>
      <c r="HM621" s="315">
        <v>8404102.3499999996</v>
      </c>
      <c r="HN621" s="315">
        <v>5921308.4500000002</v>
      </c>
      <c r="HO621" s="315">
        <v>12002044.27</v>
      </c>
      <c r="HP621" s="315">
        <v>47032898.75</v>
      </c>
      <c r="HQ621" s="315">
        <v>1851747.87</v>
      </c>
      <c r="HR621" s="315">
        <v>27111532.57</v>
      </c>
      <c r="HS621" s="315">
        <v>2014086.73</v>
      </c>
      <c r="HT621" s="315">
        <v>111859058.02</v>
      </c>
      <c r="HU621" s="315">
        <v>3788942.85</v>
      </c>
      <c r="HV621" s="315">
        <v>34346047.590000004</v>
      </c>
      <c r="HW621" s="315">
        <v>282268951.30000001</v>
      </c>
      <c r="HX621" s="315">
        <v>5214874.6500000004</v>
      </c>
      <c r="HY621" s="315">
        <v>168397718.74000001</v>
      </c>
      <c r="HZ621" s="315">
        <v>9681400.1600000001</v>
      </c>
      <c r="IA621" s="315">
        <v>4316060</v>
      </c>
      <c r="IB621" s="315">
        <v>17486715.940000001</v>
      </c>
      <c r="IC621" s="315">
        <v>91336548.519999996</v>
      </c>
      <c r="ID621" s="315">
        <v>5230598.87</v>
      </c>
      <c r="IE621" s="315">
        <v>39413977.030000001</v>
      </c>
      <c r="IF621" s="315">
        <v>3309110.35</v>
      </c>
      <c r="IG621" s="315">
        <v>5343213.24</v>
      </c>
      <c r="IH621" s="315">
        <v>1904627.65</v>
      </c>
      <c r="II621" s="315">
        <v>5574692.75</v>
      </c>
      <c r="IJ621" s="315">
        <v>27340652.690000001</v>
      </c>
      <c r="IK621" s="315">
        <v>1769176.44</v>
      </c>
      <c r="IL621" s="315">
        <v>2529161.91</v>
      </c>
      <c r="IM621" s="315">
        <v>4706832.47</v>
      </c>
      <c r="IN621" s="315">
        <v>24977537.5</v>
      </c>
      <c r="IO621" s="315">
        <v>9012993.5099999998</v>
      </c>
      <c r="IP621" s="315">
        <v>3620917.71</v>
      </c>
      <c r="IQ621" s="315">
        <v>5061377.12</v>
      </c>
      <c r="IR621" s="315">
        <v>83757951.140000001</v>
      </c>
      <c r="IS621" s="315">
        <v>40969111.060000002</v>
      </c>
      <c r="IT621" s="315">
        <v>33036047.539999999</v>
      </c>
      <c r="IU621" s="315">
        <v>3194244.59</v>
      </c>
      <c r="IV621" s="315">
        <v>26620661.329999998</v>
      </c>
      <c r="IW621" s="315">
        <v>7139251.5300000003</v>
      </c>
      <c r="IX621" s="315">
        <v>1437959.63</v>
      </c>
      <c r="IY621" s="315">
        <v>11629792.5</v>
      </c>
      <c r="IZ621" s="315">
        <v>8987918.1600000001</v>
      </c>
      <c r="JA621" s="315">
        <v>9441568.0299999993</v>
      </c>
      <c r="JB621" s="315">
        <v>5604016.1100000003</v>
      </c>
      <c r="JC621" s="315">
        <v>10647740.93</v>
      </c>
      <c r="JD621" s="315">
        <v>2455314.33</v>
      </c>
      <c r="JE621" s="315">
        <v>1248038.07</v>
      </c>
      <c r="JF621" s="315">
        <v>28620453.829999998</v>
      </c>
      <c r="JG621" s="315">
        <v>2246091.67</v>
      </c>
      <c r="JH621" s="315">
        <v>10810673.42</v>
      </c>
      <c r="JI621" s="315">
        <v>22629636.890000001</v>
      </c>
      <c r="JJ621" s="315">
        <v>18874845.16</v>
      </c>
      <c r="JK621" s="315">
        <v>2853502</v>
      </c>
      <c r="JL621" s="315">
        <v>4738526.8899999997</v>
      </c>
      <c r="JM621" s="315">
        <v>1488386.33</v>
      </c>
      <c r="JN621" s="315">
        <v>1312207</v>
      </c>
      <c r="JO621" s="315">
        <v>22027891.75</v>
      </c>
      <c r="JP621" s="315">
        <v>3290943.78</v>
      </c>
      <c r="JQ621" s="315">
        <v>3530675.99</v>
      </c>
      <c r="JR621" s="315">
        <v>1016570.46</v>
      </c>
      <c r="JS621" s="315">
        <v>55004789.210000001</v>
      </c>
      <c r="JT621" s="315">
        <v>6067200.3799999999</v>
      </c>
      <c r="JU621" s="315">
        <v>24904310.010000002</v>
      </c>
      <c r="JV621" s="315">
        <v>265393416.75999999</v>
      </c>
      <c r="JW621" s="315">
        <v>9880935.8000000007</v>
      </c>
      <c r="JX621" s="315">
        <v>8544039.5600000005</v>
      </c>
      <c r="JY621" s="315">
        <v>504843.13</v>
      </c>
      <c r="JZ621" s="315">
        <v>1750093.73</v>
      </c>
      <c r="KA621" s="315">
        <v>10091388.390000001</v>
      </c>
      <c r="KB621" s="315">
        <v>6903386.2800000003</v>
      </c>
      <c r="KC621" s="315">
        <v>4384181.55</v>
      </c>
      <c r="KD621" s="315">
        <v>4712995.16</v>
      </c>
      <c r="KE621" s="315">
        <v>49791262.600000001</v>
      </c>
      <c r="KF621" s="315">
        <v>1884996.68</v>
      </c>
      <c r="KG621" s="315">
        <v>5811635</v>
      </c>
      <c r="KH621" s="315">
        <v>3908669.85</v>
      </c>
      <c r="KI621" s="315">
        <v>12689749.34</v>
      </c>
      <c r="KJ621" s="315">
        <v>5066388.7</v>
      </c>
      <c r="KK621" s="315">
        <v>1745527.37</v>
      </c>
      <c r="KL621" s="315">
        <v>4738274.76</v>
      </c>
      <c r="KM621" s="315">
        <v>5099267.21</v>
      </c>
      <c r="KN621" s="315">
        <v>7566240.2000000002</v>
      </c>
      <c r="KO621" s="315">
        <v>41361003.049999997</v>
      </c>
      <c r="KP621" s="315">
        <v>17799769.739999998</v>
      </c>
      <c r="KQ621" s="315">
        <v>395301938.69</v>
      </c>
      <c r="KR621" s="315">
        <v>38023600.420000002</v>
      </c>
      <c r="KS621" s="314">
        <v>7951613.5199999996</v>
      </c>
      <c r="KU621" s="338" t="s">
        <v>944</v>
      </c>
      <c r="KV621" s="312" t="s">
        <v>943</v>
      </c>
      <c r="KY621" s="312" t="s">
        <v>943</v>
      </c>
    </row>
    <row r="622" spans="1:311" x14ac:dyDescent="0.25">
      <c r="A622" s="321">
        <v>2023</v>
      </c>
      <c r="B622" s="320" t="s">
        <v>781</v>
      </c>
      <c r="C622" s="320" t="s">
        <v>802</v>
      </c>
      <c r="D622" s="320" t="s">
        <v>806</v>
      </c>
      <c r="E622" s="320" t="s">
        <v>780</v>
      </c>
      <c r="F622" s="319">
        <v>196519.48</v>
      </c>
      <c r="G622" s="319">
        <v>0</v>
      </c>
      <c r="H622" s="319">
        <v>3215500.82</v>
      </c>
      <c r="I622" s="319">
        <v>469649.63</v>
      </c>
      <c r="J622" s="319">
        <v>85437.87</v>
      </c>
      <c r="K622" s="319">
        <v>156574.45000000001</v>
      </c>
      <c r="L622" s="319">
        <v>294301.88</v>
      </c>
      <c r="M622" s="319">
        <v>215284.3</v>
      </c>
      <c r="N622" s="319">
        <v>3583218.24</v>
      </c>
      <c r="O622" s="319">
        <v>2685414.48</v>
      </c>
      <c r="P622" s="319">
        <v>15570</v>
      </c>
      <c r="Q622" s="319">
        <v>0</v>
      </c>
      <c r="R622" s="319">
        <v>1251908.08</v>
      </c>
      <c r="S622" s="319">
        <v>0</v>
      </c>
      <c r="T622" s="319">
        <v>492028.9</v>
      </c>
      <c r="U622" s="319">
        <v>0</v>
      </c>
      <c r="V622" s="319">
        <v>4005679.11</v>
      </c>
      <c r="W622" s="319">
        <v>0</v>
      </c>
      <c r="X622" s="319">
        <v>440241.91999999998</v>
      </c>
      <c r="Y622" s="319">
        <v>0</v>
      </c>
      <c r="Z622" s="319">
        <v>382820.6</v>
      </c>
      <c r="AA622" s="319">
        <v>3417685.33</v>
      </c>
      <c r="AB622" s="319">
        <v>503730.96</v>
      </c>
      <c r="AC622" s="319">
        <v>1260</v>
      </c>
      <c r="AD622" s="319">
        <v>4805990.18</v>
      </c>
      <c r="AE622" s="319">
        <v>0</v>
      </c>
      <c r="AF622" s="319">
        <v>187811.27</v>
      </c>
      <c r="AG622" s="319">
        <v>274237.55</v>
      </c>
      <c r="AH622" s="319">
        <v>74066.98</v>
      </c>
      <c r="AI622" s="319">
        <v>116700.92</v>
      </c>
      <c r="AJ622" s="319">
        <v>433259.75</v>
      </c>
      <c r="AK622" s="319">
        <v>1500</v>
      </c>
      <c r="AL622" s="319">
        <v>3028167</v>
      </c>
      <c r="AM622" s="319">
        <v>3056.04</v>
      </c>
      <c r="AN622" s="319">
        <v>24436.65</v>
      </c>
      <c r="AO622" s="319">
        <v>113280.27</v>
      </c>
      <c r="AP622" s="319">
        <v>0</v>
      </c>
      <c r="AQ622" s="319">
        <v>0</v>
      </c>
      <c r="AR622" s="319">
        <v>316708.28000000003</v>
      </c>
      <c r="AS622" s="319">
        <v>340586.99</v>
      </c>
      <c r="AT622" s="319">
        <v>132443.79</v>
      </c>
      <c r="AU622" s="319">
        <v>194238.36</v>
      </c>
      <c r="AV622" s="319">
        <v>0</v>
      </c>
      <c r="AW622" s="319">
        <v>5524051.9500000002</v>
      </c>
      <c r="AX622" s="319">
        <v>900</v>
      </c>
      <c r="AY622" s="319">
        <v>300295.76</v>
      </c>
      <c r="AZ622" s="319">
        <v>679124.51</v>
      </c>
      <c r="BA622" s="319">
        <v>76584.59</v>
      </c>
      <c r="BB622" s="319">
        <v>171779.4</v>
      </c>
      <c r="BC622" s="319">
        <v>1786166.78</v>
      </c>
      <c r="BD622" s="319">
        <v>3600871.45</v>
      </c>
      <c r="BE622" s="319">
        <v>512073.81</v>
      </c>
      <c r="BF622" s="319">
        <v>304969.3</v>
      </c>
      <c r="BG622" s="319">
        <v>2033.6</v>
      </c>
      <c r="BH622" s="319">
        <v>57617.27</v>
      </c>
      <c r="BI622" s="319">
        <v>4788753.4000000004</v>
      </c>
      <c r="BJ622" s="319">
        <v>18870</v>
      </c>
      <c r="BK622" s="319">
        <v>217972.53</v>
      </c>
      <c r="BL622" s="319">
        <v>0</v>
      </c>
      <c r="BM622" s="319">
        <v>485873.44</v>
      </c>
      <c r="BN622" s="319">
        <v>555495.05000000005</v>
      </c>
      <c r="BO622" s="319">
        <v>494612.1</v>
      </c>
      <c r="BP622" s="319">
        <v>4329.58</v>
      </c>
      <c r="BQ622" s="319">
        <v>0</v>
      </c>
      <c r="BR622" s="319">
        <v>0</v>
      </c>
      <c r="BS622" s="319">
        <v>605062.29</v>
      </c>
      <c r="BT622" s="319">
        <v>417597.92</v>
      </c>
      <c r="BU622" s="319">
        <v>115024.09</v>
      </c>
      <c r="BV622" s="319">
        <v>362639.96</v>
      </c>
      <c r="BW622" s="319">
        <v>3523662.31</v>
      </c>
      <c r="BX622" s="319">
        <v>1015526.85</v>
      </c>
      <c r="BY622" s="319">
        <v>8136598.0899999999</v>
      </c>
      <c r="BZ622" s="319">
        <v>0</v>
      </c>
      <c r="CA622" s="319">
        <v>11343.57</v>
      </c>
      <c r="CB622" s="319">
        <v>87677</v>
      </c>
      <c r="CC622" s="319">
        <v>867190.08</v>
      </c>
      <c r="CD622" s="319">
        <v>3248891.72</v>
      </c>
      <c r="CE622" s="319">
        <v>1120464.55</v>
      </c>
      <c r="CF622" s="319">
        <v>1895246.91</v>
      </c>
      <c r="CG622" s="319">
        <v>472296.31</v>
      </c>
      <c r="CH622" s="319">
        <v>57015.85</v>
      </c>
      <c r="CI622" s="319">
        <v>6546450.9500000002</v>
      </c>
      <c r="CJ622" s="319">
        <v>50967.55</v>
      </c>
      <c r="CK622" s="319">
        <v>910</v>
      </c>
      <c r="CL622" s="319">
        <v>222822.45</v>
      </c>
      <c r="CM622" s="319">
        <v>52459.13</v>
      </c>
      <c r="CN622" s="319">
        <v>1088847.46</v>
      </c>
      <c r="CO622" s="319">
        <v>560061.35</v>
      </c>
      <c r="CP622" s="319">
        <v>71521.95</v>
      </c>
      <c r="CQ622" s="319">
        <v>865369.49</v>
      </c>
      <c r="CR622" s="319">
        <v>0</v>
      </c>
      <c r="CS622" s="319">
        <v>112671.74</v>
      </c>
      <c r="CT622" s="319">
        <v>270984.5</v>
      </c>
      <c r="CU622" s="319">
        <v>0</v>
      </c>
      <c r="CV622" s="319">
        <v>10533.4</v>
      </c>
      <c r="CW622" s="319">
        <v>0</v>
      </c>
      <c r="CX622" s="319">
        <v>324977.57</v>
      </c>
      <c r="CY622" s="319">
        <v>409493.34</v>
      </c>
      <c r="CZ622" s="319">
        <v>2069031.01</v>
      </c>
      <c r="DA622" s="319">
        <v>1298279.3600000001</v>
      </c>
      <c r="DB622" s="319">
        <v>1890337.3</v>
      </c>
      <c r="DC622" s="319">
        <v>634099.48</v>
      </c>
      <c r="DD622" s="319">
        <v>5941824.4199999999</v>
      </c>
      <c r="DE622" s="319">
        <v>4569061.28</v>
      </c>
      <c r="DF622" s="319">
        <v>0</v>
      </c>
      <c r="DG622" s="319">
        <v>419976.01</v>
      </c>
      <c r="DH622" s="319">
        <v>343051.22</v>
      </c>
      <c r="DI622" s="319">
        <v>219497.1</v>
      </c>
      <c r="DJ622" s="319">
        <v>1370859.57</v>
      </c>
      <c r="DK622" s="319">
        <v>266701.3</v>
      </c>
      <c r="DL622" s="319">
        <v>368676</v>
      </c>
      <c r="DM622" s="319">
        <v>101406.8</v>
      </c>
      <c r="DN622" s="319">
        <v>2293.6</v>
      </c>
      <c r="DO622" s="319">
        <v>219431.05</v>
      </c>
      <c r="DP622" s="319">
        <v>61799.24</v>
      </c>
      <c r="DQ622" s="319">
        <v>0</v>
      </c>
      <c r="DR622" s="319">
        <v>425458.36</v>
      </c>
      <c r="DS622" s="319">
        <v>1105008.04</v>
      </c>
      <c r="DT622" s="319">
        <v>885225.47</v>
      </c>
      <c r="DU622" s="319">
        <v>279597.17</v>
      </c>
      <c r="DV622" s="319">
        <v>0</v>
      </c>
      <c r="DW622" s="319">
        <v>200166.6</v>
      </c>
      <c r="DX622" s="319">
        <v>1438122.25</v>
      </c>
      <c r="DY622" s="319">
        <v>2900530.02</v>
      </c>
      <c r="DZ622" s="319">
        <v>412986.32</v>
      </c>
      <c r="EA622" s="319">
        <v>4316105.91</v>
      </c>
      <c r="EB622" s="319">
        <v>0</v>
      </c>
      <c r="EC622" s="319">
        <v>0</v>
      </c>
      <c r="ED622" s="319">
        <v>428776.84</v>
      </c>
      <c r="EE622" s="319">
        <v>937516</v>
      </c>
      <c r="EF622" s="319">
        <v>93166.95</v>
      </c>
      <c r="EG622" s="319">
        <v>1485467.37</v>
      </c>
      <c r="EH622" s="319">
        <v>0</v>
      </c>
      <c r="EI622" s="319">
        <v>849579.17</v>
      </c>
      <c r="EJ622" s="319">
        <v>1660150.45</v>
      </c>
      <c r="EK622" s="319">
        <v>13419.05</v>
      </c>
      <c r="EL622" s="319">
        <v>149150.65</v>
      </c>
      <c r="EM622" s="319">
        <v>855711.63</v>
      </c>
      <c r="EN622" s="319">
        <v>728059.33</v>
      </c>
      <c r="EO622" s="319">
        <v>863812.92</v>
      </c>
      <c r="EP622" s="319">
        <v>1918444.64</v>
      </c>
      <c r="EQ622" s="319">
        <v>0</v>
      </c>
      <c r="ER622" s="319">
        <v>1121906.6299999999</v>
      </c>
      <c r="ES622" s="319">
        <v>0</v>
      </c>
      <c r="ET622" s="319">
        <v>576084.80000000005</v>
      </c>
      <c r="EU622" s="319">
        <v>311627.84000000003</v>
      </c>
      <c r="EV622" s="319">
        <v>0</v>
      </c>
      <c r="EW622" s="319">
        <v>603438.25</v>
      </c>
      <c r="EX622" s="319">
        <v>776154.95</v>
      </c>
      <c r="EY622" s="319">
        <v>5697189.6100000003</v>
      </c>
      <c r="EZ622" s="319">
        <v>175686194.5</v>
      </c>
      <c r="FA622" s="319">
        <v>1476513</v>
      </c>
      <c r="FB622" s="319">
        <v>983218.64</v>
      </c>
      <c r="FC622" s="319">
        <v>5897532.4000000004</v>
      </c>
      <c r="FD622" s="319">
        <v>836573.54</v>
      </c>
      <c r="FE622" s="319">
        <v>0</v>
      </c>
      <c r="FF622" s="319">
        <v>539583.76</v>
      </c>
      <c r="FG622" s="319">
        <v>65736.97</v>
      </c>
      <c r="FH622" s="319">
        <v>1957535.84</v>
      </c>
      <c r="FI622" s="319">
        <v>122416.33</v>
      </c>
      <c r="FJ622" s="319">
        <v>77640.25</v>
      </c>
      <c r="FK622" s="319">
        <v>20742.84</v>
      </c>
      <c r="FL622" s="319">
        <v>25562.15</v>
      </c>
      <c r="FM622" s="319">
        <v>1078347</v>
      </c>
      <c r="FN622" s="319">
        <v>121900.99</v>
      </c>
      <c r="FO622" s="319">
        <v>452693.27</v>
      </c>
      <c r="FP622" s="319">
        <v>213303</v>
      </c>
      <c r="FQ622" s="319">
        <v>1972597.7</v>
      </c>
      <c r="FR622" s="319">
        <v>25505774.510000002</v>
      </c>
      <c r="FS622" s="319">
        <v>131070.04</v>
      </c>
      <c r="FT622" s="319">
        <v>0</v>
      </c>
      <c r="FU622" s="319">
        <v>115022.77</v>
      </c>
      <c r="FV622" s="319">
        <v>0</v>
      </c>
      <c r="FW622" s="319">
        <v>69198.75</v>
      </c>
      <c r="FX622" s="319">
        <v>491044.3</v>
      </c>
      <c r="FY622" s="319">
        <v>500909.35</v>
      </c>
      <c r="FZ622" s="319">
        <v>84913.85</v>
      </c>
      <c r="GA622" s="319">
        <v>86086.68</v>
      </c>
      <c r="GB622" s="319">
        <v>8362.75</v>
      </c>
      <c r="GC622" s="319">
        <v>74893.42</v>
      </c>
      <c r="GD622" s="319">
        <v>742432.55</v>
      </c>
      <c r="GE622" s="319">
        <v>2830165.44</v>
      </c>
      <c r="GF622" s="319">
        <v>54541.32</v>
      </c>
      <c r="GG622" s="319">
        <v>884130.72</v>
      </c>
      <c r="GH622" s="319">
        <v>0</v>
      </c>
      <c r="GI622" s="319">
        <v>0</v>
      </c>
      <c r="GJ622" s="319">
        <v>645422.35</v>
      </c>
      <c r="GK622" s="319">
        <v>9563915.0500000007</v>
      </c>
      <c r="GL622" s="319">
        <v>4022563.4</v>
      </c>
      <c r="GM622" s="319">
        <v>11773917.32</v>
      </c>
      <c r="GN622" s="319">
        <v>310</v>
      </c>
      <c r="GO622" s="319">
        <v>2189304.75</v>
      </c>
      <c r="GP622" s="319">
        <v>54876</v>
      </c>
      <c r="GQ622" s="319">
        <v>1964.9</v>
      </c>
      <c r="GR622" s="319">
        <v>266854.67</v>
      </c>
      <c r="GS622" s="319">
        <v>22441891.059999999</v>
      </c>
      <c r="GT622" s="319">
        <v>92668.75</v>
      </c>
      <c r="GU622" s="319">
        <v>3645274.68</v>
      </c>
      <c r="GV622" s="319">
        <v>108731.3</v>
      </c>
      <c r="GW622" s="319">
        <v>69515.399999999994</v>
      </c>
      <c r="GX622" s="319">
        <v>4312284.43</v>
      </c>
      <c r="GY622" s="319">
        <v>0</v>
      </c>
      <c r="GZ622" s="319">
        <v>910903.36</v>
      </c>
      <c r="HA622" s="319">
        <v>800094.05</v>
      </c>
      <c r="HB622" s="319">
        <v>0</v>
      </c>
      <c r="HC622" s="319">
        <v>2398957.7799999998</v>
      </c>
      <c r="HD622" s="319">
        <v>56007.5</v>
      </c>
      <c r="HE622" s="319">
        <v>189131.69</v>
      </c>
      <c r="HF622" s="319">
        <v>389051.45</v>
      </c>
      <c r="HG622" s="319">
        <v>6175343.6600000001</v>
      </c>
      <c r="HH622" s="319">
        <v>4055433.28</v>
      </c>
      <c r="HI622" s="319">
        <v>1604711.8</v>
      </c>
      <c r="HJ622" s="319">
        <v>601078.91</v>
      </c>
      <c r="HK622" s="319">
        <v>73293.740000000005</v>
      </c>
      <c r="HL622" s="319">
        <v>935390.49</v>
      </c>
      <c r="HM622" s="319">
        <v>269.5</v>
      </c>
      <c r="HN622" s="319">
        <v>141158.28</v>
      </c>
      <c r="HO622" s="319">
        <v>210663.16</v>
      </c>
      <c r="HP622" s="319">
        <v>3248253</v>
      </c>
      <c r="HQ622" s="319">
        <v>272.2</v>
      </c>
      <c r="HR622" s="319">
        <v>667745.41</v>
      </c>
      <c r="HS622" s="319">
        <v>0</v>
      </c>
      <c r="HT622" s="319">
        <v>2005787.98</v>
      </c>
      <c r="HU622" s="319">
        <v>131010.2</v>
      </c>
      <c r="HV622" s="319">
        <v>1076107.82</v>
      </c>
      <c r="HW622" s="319">
        <v>33259.89</v>
      </c>
      <c r="HX622" s="319">
        <v>165035.79</v>
      </c>
      <c r="HY622" s="319">
        <v>7595565.4800000004</v>
      </c>
      <c r="HZ622" s="319">
        <v>635225.57999999996</v>
      </c>
      <c r="IA622" s="319">
        <v>303549.55</v>
      </c>
      <c r="IB622" s="319">
        <v>93536.62</v>
      </c>
      <c r="IC622" s="319">
        <v>2335325.86</v>
      </c>
      <c r="ID622" s="319">
        <v>235847.76</v>
      </c>
      <c r="IE622" s="319">
        <v>2998885.8</v>
      </c>
      <c r="IF622" s="319">
        <v>121720.75</v>
      </c>
      <c r="IG622" s="319">
        <v>11271.55</v>
      </c>
      <c r="IH622" s="319">
        <v>118645.75999999999</v>
      </c>
      <c r="II622" s="319">
        <v>0</v>
      </c>
      <c r="IJ622" s="319">
        <v>1702739.05</v>
      </c>
      <c r="IK622" s="319">
        <v>46601.06</v>
      </c>
      <c r="IL622" s="319">
        <v>137573.65</v>
      </c>
      <c r="IM622" s="319">
        <v>17320.25</v>
      </c>
      <c r="IN622" s="319">
        <v>105144.36</v>
      </c>
      <c r="IO622" s="319">
        <v>665081.30000000005</v>
      </c>
      <c r="IP622" s="319">
        <v>236524.3</v>
      </c>
      <c r="IQ622" s="319">
        <v>164401.91</v>
      </c>
      <c r="IR622" s="319">
        <v>1085415.3899999999</v>
      </c>
      <c r="IS622" s="319">
        <v>1118430.95</v>
      </c>
      <c r="IT622" s="319">
        <v>4034472.4</v>
      </c>
      <c r="IU622" s="319">
        <v>151646.14000000001</v>
      </c>
      <c r="IV622" s="319">
        <v>1337578.6499999999</v>
      </c>
      <c r="IW622" s="319">
        <v>125578.88</v>
      </c>
      <c r="IX622" s="319">
        <v>68788.179999999993</v>
      </c>
      <c r="IY622" s="319">
        <v>499935.22</v>
      </c>
      <c r="IZ622" s="319">
        <v>0</v>
      </c>
      <c r="JA622" s="319">
        <v>1602.61</v>
      </c>
      <c r="JB622" s="319">
        <v>1964.2</v>
      </c>
      <c r="JC622" s="319">
        <v>1180002.1499999999</v>
      </c>
      <c r="JD622" s="319">
        <v>26308.25</v>
      </c>
      <c r="JE622" s="319">
        <v>12959.45</v>
      </c>
      <c r="JF622" s="319">
        <v>465588.26</v>
      </c>
      <c r="JG622" s="319">
        <v>64534.61</v>
      </c>
      <c r="JH622" s="319">
        <v>435765.84</v>
      </c>
      <c r="JI622" s="319">
        <v>427542.09</v>
      </c>
      <c r="JJ622" s="319">
        <v>338140.58</v>
      </c>
      <c r="JK622" s="319">
        <v>410753.42</v>
      </c>
      <c r="JL622" s="319">
        <v>11869.2</v>
      </c>
      <c r="JM622" s="319">
        <v>72893.740000000005</v>
      </c>
      <c r="JN622" s="319">
        <v>138510.39999999999</v>
      </c>
      <c r="JO622" s="319">
        <v>2190629.81</v>
      </c>
      <c r="JP622" s="319">
        <v>204197.48</v>
      </c>
      <c r="JQ622" s="319">
        <v>148568.79999999999</v>
      </c>
      <c r="JR622" s="319">
        <v>86163.86</v>
      </c>
      <c r="JS622" s="319">
        <v>2280999.37</v>
      </c>
      <c r="JT622" s="319">
        <v>121079.14</v>
      </c>
      <c r="JU622" s="319">
        <v>1267591.1399999999</v>
      </c>
      <c r="JV622" s="319">
        <v>10298838.84</v>
      </c>
      <c r="JW622" s="319">
        <v>792310.45</v>
      </c>
      <c r="JX622" s="319">
        <v>98805.2</v>
      </c>
      <c r="JY622" s="319">
        <v>33395.93</v>
      </c>
      <c r="JZ622" s="319">
        <v>49411.15</v>
      </c>
      <c r="KA622" s="319">
        <v>174671.45</v>
      </c>
      <c r="KB622" s="319">
        <v>512924.45</v>
      </c>
      <c r="KC622" s="319">
        <v>394435.55</v>
      </c>
      <c r="KD622" s="319">
        <v>21210.9</v>
      </c>
      <c r="KE622" s="319">
        <v>3662218.87</v>
      </c>
      <c r="KF622" s="319">
        <v>69379.14</v>
      </c>
      <c r="KG622" s="319">
        <v>89548.97</v>
      </c>
      <c r="KH622" s="319">
        <v>92919.53</v>
      </c>
      <c r="KI622" s="319">
        <v>758216.85</v>
      </c>
      <c r="KJ622" s="319">
        <v>539717.05000000005</v>
      </c>
      <c r="KK622" s="319">
        <v>0</v>
      </c>
      <c r="KL622" s="319">
        <v>0</v>
      </c>
      <c r="KM622" s="319">
        <v>949.92</v>
      </c>
      <c r="KN622" s="319">
        <v>118547.97</v>
      </c>
      <c r="KO622" s="319">
        <v>2832665.17</v>
      </c>
      <c r="KP622" s="319">
        <v>902142.79</v>
      </c>
      <c r="KQ622" s="319">
        <v>27490863.559999999</v>
      </c>
      <c r="KR622" s="319">
        <v>2183886.19</v>
      </c>
      <c r="KS622" s="318">
        <v>379145.06</v>
      </c>
      <c r="KU622" s="312">
        <v>20</v>
      </c>
      <c r="KV622" s="312">
        <v>200</v>
      </c>
      <c r="KY622" s="312">
        <v>9200</v>
      </c>
    </row>
    <row r="623" spans="1:311" x14ac:dyDescent="0.25">
      <c r="A623" s="317">
        <v>2023</v>
      </c>
      <c r="B623" s="316" t="s">
        <v>781</v>
      </c>
      <c r="C623" s="316" t="s">
        <v>802</v>
      </c>
      <c r="D623" s="316" t="s">
        <v>805</v>
      </c>
      <c r="E623" s="316" t="s">
        <v>780</v>
      </c>
      <c r="F623" s="315">
        <v>0</v>
      </c>
      <c r="G623" s="315">
        <v>0</v>
      </c>
      <c r="H623" s="315">
        <v>0</v>
      </c>
      <c r="I623" s="315">
        <v>0</v>
      </c>
      <c r="J623" s="315">
        <v>150464.66</v>
      </c>
      <c r="K623" s="315">
        <v>0</v>
      </c>
      <c r="L623" s="315">
        <v>0</v>
      </c>
      <c r="M623" s="315">
        <v>0</v>
      </c>
      <c r="N623" s="315">
        <v>0</v>
      </c>
      <c r="O623" s="315">
        <v>0</v>
      </c>
      <c r="P623" s="315">
        <v>0</v>
      </c>
      <c r="Q623" s="315">
        <v>0</v>
      </c>
      <c r="R623" s="315">
        <v>0</v>
      </c>
      <c r="S623" s="315">
        <v>0</v>
      </c>
      <c r="T623" s="315">
        <v>0</v>
      </c>
      <c r="U623" s="315">
        <v>0</v>
      </c>
      <c r="V623" s="315">
        <v>0</v>
      </c>
      <c r="W623" s="315">
        <v>0</v>
      </c>
      <c r="X623" s="315">
        <v>0</v>
      </c>
      <c r="Y623" s="315">
        <v>0</v>
      </c>
      <c r="Z623" s="315">
        <v>0</v>
      </c>
      <c r="AA623" s="315">
        <v>0</v>
      </c>
      <c r="AB623" s="315">
        <v>0</v>
      </c>
      <c r="AC623" s="315">
        <v>0</v>
      </c>
      <c r="AD623" s="315">
        <v>0</v>
      </c>
      <c r="AE623" s="315">
        <v>0</v>
      </c>
      <c r="AF623" s="315">
        <v>101613.9</v>
      </c>
      <c r="AG623" s="315">
        <v>0</v>
      </c>
      <c r="AH623" s="315">
        <v>16253</v>
      </c>
      <c r="AI623" s="315">
        <v>0</v>
      </c>
      <c r="AJ623" s="315">
        <v>0</v>
      </c>
      <c r="AK623" s="315">
        <v>0</v>
      </c>
      <c r="AL623" s="315">
        <v>0</v>
      </c>
      <c r="AM623" s="315">
        <v>213303.35</v>
      </c>
      <c r="AN623" s="315">
        <v>0</v>
      </c>
      <c r="AO623" s="315">
        <v>0</v>
      </c>
      <c r="AP623" s="315">
        <v>0</v>
      </c>
      <c r="AQ623" s="315">
        <v>0</v>
      </c>
      <c r="AR623" s="315">
        <v>0</v>
      </c>
      <c r="AS623" s="315">
        <v>0</v>
      </c>
      <c r="AT623" s="315">
        <v>0</v>
      </c>
      <c r="AU623" s="315">
        <v>0</v>
      </c>
      <c r="AV623" s="315">
        <v>0</v>
      </c>
      <c r="AW623" s="315">
        <v>0</v>
      </c>
      <c r="AX623" s="315">
        <v>0</v>
      </c>
      <c r="AY623" s="315">
        <v>0</v>
      </c>
      <c r="AZ623" s="315">
        <v>0</v>
      </c>
      <c r="BA623" s="315">
        <v>0</v>
      </c>
      <c r="BB623" s="315">
        <v>0</v>
      </c>
      <c r="BC623" s="315">
        <v>0</v>
      </c>
      <c r="BD623" s="315">
        <v>0</v>
      </c>
      <c r="BE623" s="315">
        <v>0</v>
      </c>
      <c r="BF623" s="315">
        <v>0</v>
      </c>
      <c r="BG623" s="315">
        <v>0</v>
      </c>
      <c r="BH623" s="315">
        <v>0</v>
      </c>
      <c r="BI623" s="315">
        <v>0</v>
      </c>
      <c r="BJ623" s="315">
        <v>0</v>
      </c>
      <c r="BK623" s="315">
        <v>0</v>
      </c>
      <c r="BL623" s="315">
        <v>0</v>
      </c>
      <c r="BM623" s="315">
        <v>0</v>
      </c>
      <c r="BN623" s="315">
        <v>0</v>
      </c>
      <c r="BO623" s="315">
        <v>0</v>
      </c>
      <c r="BP623" s="315">
        <v>0</v>
      </c>
      <c r="BQ623" s="315">
        <v>0</v>
      </c>
      <c r="BR623" s="315">
        <v>0</v>
      </c>
      <c r="BS623" s="315">
        <v>0</v>
      </c>
      <c r="BT623" s="315">
        <v>0</v>
      </c>
      <c r="BU623" s="315">
        <v>0</v>
      </c>
      <c r="BV623" s="315">
        <v>0</v>
      </c>
      <c r="BW623" s="315">
        <v>0</v>
      </c>
      <c r="BX623" s="315">
        <v>0</v>
      </c>
      <c r="BY623" s="315">
        <v>0</v>
      </c>
      <c r="BZ623" s="315">
        <v>0</v>
      </c>
      <c r="CA623" s="315">
        <v>0</v>
      </c>
      <c r="CB623" s="315">
        <v>0</v>
      </c>
      <c r="CC623" s="315">
        <v>0</v>
      </c>
      <c r="CD623" s="315">
        <v>0</v>
      </c>
      <c r="CE623" s="315">
        <v>0</v>
      </c>
      <c r="CF623" s="315">
        <v>0</v>
      </c>
      <c r="CG623" s="315">
        <v>6944.3</v>
      </c>
      <c r="CH623" s="315">
        <v>64584</v>
      </c>
      <c r="CI623" s="315">
        <v>0</v>
      </c>
      <c r="CJ623" s="315">
        <v>0</v>
      </c>
      <c r="CK623" s="315">
        <v>0</v>
      </c>
      <c r="CL623" s="315">
        <v>0</v>
      </c>
      <c r="CM623" s="315">
        <v>0</v>
      </c>
      <c r="CN623" s="315">
        <v>0</v>
      </c>
      <c r="CO623" s="315">
        <v>0</v>
      </c>
      <c r="CP623" s="315">
        <v>0</v>
      </c>
      <c r="CQ623" s="315">
        <v>0</v>
      </c>
      <c r="CR623" s="315">
        <v>0</v>
      </c>
      <c r="CS623" s="315">
        <v>0</v>
      </c>
      <c r="CT623" s="315">
        <v>0</v>
      </c>
      <c r="CU623" s="315">
        <v>0</v>
      </c>
      <c r="CV623" s="315">
        <v>0</v>
      </c>
      <c r="CW623" s="315">
        <v>0</v>
      </c>
      <c r="CX623" s="315">
        <v>0</v>
      </c>
      <c r="CY623" s="315">
        <v>6243.25</v>
      </c>
      <c r="CZ623" s="315">
        <v>0</v>
      </c>
      <c r="DA623" s="315">
        <v>0</v>
      </c>
      <c r="DB623" s="315">
        <v>0</v>
      </c>
      <c r="DC623" s="315">
        <v>0</v>
      </c>
      <c r="DD623" s="315">
        <v>0</v>
      </c>
      <c r="DE623" s="315">
        <v>0</v>
      </c>
      <c r="DF623" s="315">
        <v>0</v>
      </c>
      <c r="DG623" s="315">
        <v>0</v>
      </c>
      <c r="DH623" s="315">
        <v>0</v>
      </c>
      <c r="DI623" s="315">
        <v>0</v>
      </c>
      <c r="DJ623" s="315">
        <v>0</v>
      </c>
      <c r="DK623" s="315">
        <v>0</v>
      </c>
      <c r="DL623" s="315">
        <v>0</v>
      </c>
      <c r="DM623" s="315">
        <v>0</v>
      </c>
      <c r="DN623" s="315">
        <v>0</v>
      </c>
      <c r="DO623" s="315">
        <v>0</v>
      </c>
      <c r="DP623" s="315">
        <v>0</v>
      </c>
      <c r="DQ623" s="315">
        <v>0</v>
      </c>
      <c r="DR623" s="315">
        <v>0</v>
      </c>
      <c r="DS623" s="315">
        <v>0</v>
      </c>
      <c r="DT623" s="315">
        <v>0</v>
      </c>
      <c r="DU623" s="315">
        <v>0</v>
      </c>
      <c r="DV623" s="315">
        <v>0</v>
      </c>
      <c r="DW623" s="315">
        <v>0</v>
      </c>
      <c r="DX623" s="315">
        <v>0</v>
      </c>
      <c r="DY623" s="315">
        <v>0</v>
      </c>
      <c r="DZ623" s="315">
        <v>0</v>
      </c>
      <c r="EA623" s="315">
        <v>0</v>
      </c>
      <c r="EB623" s="315">
        <v>0</v>
      </c>
      <c r="EC623" s="315">
        <v>0</v>
      </c>
      <c r="ED623" s="315">
        <v>0</v>
      </c>
      <c r="EE623" s="315">
        <v>0</v>
      </c>
      <c r="EF623" s="315">
        <v>0</v>
      </c>
      <c r="EG623" s="315">
        <v>0</v>
      </c>
      <c r="EH623" s="315">
        <v>0</v>
      </c>
      <c r="EI623" s="315">
        <v>0</v>
      </c>
      <c r="EJ623" s="315">
        <v>0</v>
      </c>
      <c r="EK623" s="315">
        <v>0</v>
      </c>
      <c r="EL623" s="315">
        <v>0</v>
      </c>
      <c r="EM623" s="315">
        <v>0</v>
      </c>
      <c r="EN623" s="315">
        <v>0</v>
      </c>
      <c r="EO623" s="315">
        <v>0</v>
      </c>
      <c r="EP623" s="315">
        <v>0</v>
      </c>
      <c r="EQ623" s="315">
        <v>0</v>
      </c>
      <c r="ER623" s="315">
        <v>0</v>
      </c>
      <c r="ES623" s="315">
        <v>0</v>
      </c>
      <c r="ET623" s="315">
        <v>0</v>
      </c>
      <c r="EU623" s="315">
        <v>0</v>
      </c>
      <c r="EV623" s="315">
        <v>0</v>
      </c>
      <c r="EW623" s="315">
        <v>0</v>
      </c>
      <c r="EX623" s="315">
        <v>0</v>
      </c>
      <c r="EY623" s="315">
        <v>0</v>
      </c>
      <c r="EZ623" s="315">
        <v>0</v>
      </c>
      <c r="FA623" s="315">
        <v>0</v>
      </c>
      <c r="FB623" s="315">
        <v>0</v>
      </c>
      <c r="FC623" s="315">
        <v>10701.2</v>
      </c>
      <c r="FD623" s="315">
        <v>0</v>
      </c>
      <c r="FE623" s="315">
        <v>0</v>
      </c>
      <c r="FF623" s="315">
        <v>0</v>
      </c>
      <c r="FG623" s="315">
        <v>0</v>
      </c>
      <c r="FH623" s="315">
        <v>0</v>
      </c>
      <c r="FI623" s="315">
        <v>0</v>
      </c>
      <c r="FJ623" s="315">
        <v>2850</v>
      </c>
      <c r="FK623" s="315">
        <v>0</v>
      </c>
      <c r="FL623" s="315">
        <v>0</v>
      </c>
      <c r="FM623" s="315">
        <v>0</v>
      </c>
      <c r="FN623" s="315">
        <v>0</v>
      </c>
      <c r="FO623" s="315">
        <v>0</v>
      </c>
      <c r="FP623" s="315">
        <v>0</v>
      </c>
      <c r="FQ623" s="315">
        <v>0</v>
      </c>
      <c r="FR623" s="315">
        <v>0</v>
      </c>
      <c r="FS623" s="315">
        <v>0</v>
      </c>
      <c r="FT623" s="315">
        <v>0</v>
      </c>
      <c r="FU623" s="315">
        <v>0</v>
      </c>
      <c r="FV623" s="315">
        <v>0</v>
      </c>
      <c r="FW623" s="315">
        <v>0</v>
      </c>
      <c r="FX623" s="315">
        <v>0</v>
      </c>
      <c r="FY623" s="315">
        <v>0</v>
      </c>
      <c r="FZ623" s="315">
        <v>0</v>
      </c>
      <c r="GA623" s="315">
        <v>0</v>
      </c>
      <c r="GB623" s="315">
        <v>0</v>
      </c>
      <c r="GC623" s="315">
        <v>0</v>
      </c>
      <c r="GD623" s="315">
        <v>0</v>
      </c>
      <c r="GE623" s="315">
        <v>0</v>
      </c>
      <c r="GF623" s="315">
        <v>0</v>
      </c>
      <c r="GG623" s="315">
        <v>0</v>
      </c>
      <c r="GH623" s="315">
        <v>0</v>
      </c>
      <c r="GI623" s="315">
        <v>0</v>
      </c>
      <c r="GJ623" s="315">
        <v>0</v>
      </c>
      <c r="GK623" s="315">
        <v>0</v>
      </c>
      <c r="GL623" s="315">
        <v>0</v>
      </c>
      <c r="GM623" s="315">
        <v>0</v>
      </c>
      <c r="GN623" s="315">
        <v>0</v>
      </c>
      <c r="GO623" s="315">
        <v>0</v>
      </c>
      <c r="GP623" s="315">
        <v>0</v>
      </c>
      <c r="GQ623" s="315">
        <v>0</v>
      </c>
      <c r="GR623" s="315">
        <v>0</v>
      </c>
      <c r="GS623" s="315">
        <v>0</v>
      </c>
      <c r="GT623" s="315">
        <v>0</v>
      </c>
      <c r="GU623" s="315">
        <v>75000</v>
      </c>
      <c r="GV623" s="315">
        <v>0</v>
      </c>
      <c r="GW623" s="315">
        <v>0</v>
      </c>
      <c r="GX623" s="315">
        <v>0</v>
      </c>
      <c r="GY623" s="315">
        <v>0</v>
      </c>
      <c r="GZ623" s="315">
        <v>0</v>
      </c>
      <c r="HA623" s="315">
        <v>0</v>
      </c>
      <c r="HB623" s="315">
        <v>0</v>
      </c>
      <c r="HC623" s="315">
        <v>0</v>
      </c>
      <c r="HD623" s="315">
        <v>0</v>
      </c>
      <c r="HE623" s="315">
        <v>0</v>
      </c>
      <c r="HF623" s="315">
        <v>0</v>
      </c>
      <c r="HG623" s="315">
        <v>0</v>
      </c>
      <c r="HH623" s="315">
        <v>0</v>
      </c>
      <c r="HI623" s="315">
        <v>21816.55</v>
      </c>
      <c r="HJ623" s="315">
        <v>0</v>
      </c>
      <c r="HK623" s="315">
        <v>0</v>
      </c>
      <c r="HL623" s="315">
        <v>0</v>
      </c>
      <c r="HM623" s="315">
        <v>0</v>
      </c>
      <c r="HN623" s="315">
        <v>0</v>
      </c>
      <c r="HO623" s="315">
        <v>0</v>
      </c>
      <c r="HP623" s="315">
        <v>0</v>
      </c>
      <c r="HQ623" s="315">
        <v>0</v>
      </c>
      <c r="HR623" s="315">
        <v>0</v>
      </c>
      <c r="HS623" s="315">
        <v>0</v>
      </c>
      <c r="HT623" s="315">
        <v>0</v>
      </c>
      <c r="HU623" s="315">
        <v>0</v>
      </c>
      <c r="HV623" s="315">
        <v>0</v>
      </c>
      <c r="HW623" s="315">
        <v>0</v>
      </c>
      <c r="HX623" s="315">
        <v>0</v>
      </c>
      <c r="HY623" s="315">
        <v>1776766.54</v>
      </c>
      <c r="HZ623" s="315">
        <v>0</v>
      </c>
      <c r="IA623" s="315">
        <v>0</v>
      </c>
      <c r="IB623" s="315">
        <v>0</v>
      </c>
      <c r="IC623" s="315">
        <v>0</v>
      </c>
      <c r="ID623" s="315">
        <v>0</v>
      </c>
      <c r="IE623" s="315">
        <v>0</v>
      </c>
      <c r="IF623" s="315">
        <v>0</v>
      </c>
      <c r="IG623" s="315">
        <v>0</v>
      </c>
      <c r="IH623" s="315">
        <v>0</v>
      </c>
      <c r="II623" s="315">
        <v>0</v>
      </c>
      <c r="IJ623" s="315">
        <v>0</v>
      </c>
      <c r="IK623" s="315">
        <v>0</v>
      </c>
      <c r="IL623" s="315">
        <v>0</v>
      </c>
      <c r="IM623" s="315">
        <v>0</v>
      </c>
      <c r="IN623" s="315">
        <v>0</v>
      </c>
      <c r="IO623" s="315">
        <v>0</v>
      </c>
      <c r="IP623" s="315">
        <v>0</v>
      </c>
      <c r="IQ623" s="315">
        <v>0</v>
      </c>
      <c r="IR623" s="315">
        <v>0</v>
      </c>
      <c r="IS623" s="315">
        <v>0</v>
      </c>
      <c r="IT623" s="315">
        <v>0</v>
      </c>
      <c r="IU623" s="315">
        <v>0</v>
      </c>
      <c r="IV623" s="315">
        <v>0</v>
      </c>
      <c r="IW623" s="315">
        <v>0</v>
      </c>
      <c r="IX623" s="315">
        <v>0</v>
      </c>
      <c r="IY623" s="315">
        <v>0</v>
      </c>
      <c r="IZ623" s="315">
        <v>0</v>
      </c>
      <c r="JA623" s="315">
        <v>0</v>
      </c>
      <c r="JB623" s="315">
        <v>0</v>
      </c>
      <c r="JC623" s="315">
        <v>0</v>
      </c>
      <c r="JD623" s="315">
        <v>0</v>
      </c>
      <c r="JE623" s="315">
        <v>0</v>
      </c>
      <c r="JF623" s="315">
        <v>0</v>
      </c>
      <c r="JG623" s="315">
        <v>0</v>
      </c>
      <c r="JH623" s="315">
        <v>0</v>
      </c>
      <c r="JI623" s="315">
        <v>0</v>
      </c>
      <c r="JJ623" s="315">
        <v>0</v>
      </c>
      <c r="JK623" s="315">
        <v>0</v>
      </c>
      <c r="JL623" s="315">
        <v>0</v>
      </c>
      <c r="JM623" s="315">
        <v>0</v>
      </c>
      <c r="JN623" s="315">
        <v>0</v>
      </c>
      <c r="JO623" s="315">
        <v>0</v>
      </c>
      <c r="JP623" s="315">
        <v>0</v>
      </c>
      <c r="JQ623" s="315">
        <v>0</v>
      </c>
      <c r="JR623" s="315">
        <v>0</v>
      </c>
      <c r="JS623" s="315">
        <v>0</v>
      </c>
      <c r="JT623" s="315">
        <v>0</v>
      </c>
      <c r="JU623" s="315">
        <v>0</v>
      </c>
      <c r="JV623" s="315">
        <v>0</v>
      </c>
      <c r="JW623" s="315">
        <v>0</v>
      </c>
      <c r="JX623" s="315">
        <v>0</v>
      </c>
      <c r="JY623" s="315">
        <v>0</v>
      </c>
      <c r="JZ623" s="315">
        <v>0</v>
      </c>
      <c r="KA623" s="315">
        <v>0</v>
      </c>
      <c r="KB623" s="315">
        <v>0</v>
      </c>
      <c r="KC623" s="315">
        <v>0</v>
      </c>
      <c r="KD623" s="315">
        <v>0</v>
      </c>
      <c r="KE623" s="315">
        <v>0</v>
      </c>
      <c r="KF623" s="315">
        <v>0</v>
      </c>
      <c r="KG623" s="315">
        <v>0</v>
      </c>
      <c r="KH623" s="315">
        <v>0</v>
      </c>
      <c r="KI623" s="315">
        <v>0</v>
      </c>
      <c r="KJ623" s="315">
        <v>0</v>
      </c>
      <c r="KK623" s="315">
        <v>0</v>
      </c>
      <c r="KL623" s="315">
        <v>0</v>
      </c>
      <c r="KM623" s="315">
        <v>0</v>
      </c>
      <c r="KN623" s="315">
        <v>0</v>
      </c>
      <c r="KO623" s="315">
        <v>0</v>
      </c>
      <c r="KP623" s="315">
        <v>0</v>
      </c>
      <c r="KQ623" s="315">
        <v>0</v>
      </c>
      <c r="KR623" s="315">
        <v>0</v>
      </c>
      <c r="KS623" s="314">
        <v>0</v>
      </c>
      <c r="KU623" s="312">
        <v>20</v>
      </c>
      <c r="KV623" s="312">
        <v>204</v>
      </c>
      <c r="KY623" s="312">
        <v>9204</v>
      </c>
    </row>
    <row r="624" spans="1:311" x14ac:dyDescent="0.25">
      <c r="A624" s="321">
        <v>2023</v>
      </c>
      <c r="B624" s="320" t="s">
        <v>781</v>
      </c>
      <c r="C624" s="320" t="s">
        <v>802</v>
      </c>
      <c r="D624" s="320" t="s">
        <v>804</v>
      </c>
      <c r="E624" s="320" t="s">
        <v>780</v>
      </c>
      <c r="F624" s="319">
        <v>10671.1</v>
      </c>
      <c r="G624" s="319">
        <v>0</v>
      </c>
      <c r="H624" s="319">
        <v>0</v>
      </c>
      <c r="I624" s="319">
        <v>0</v>
      </c>
      <c r="J624" s="319">
        <v>0</v>
      </c>
      <c r="K624" s="319">
        <v>2600</v>
      </c>
      <c r="L624" s="319">
        <v>36570.03</v>
      </c>
      <c r="M624" s="319">
        <v>0</v>
      </c>
      <c r="N624" s="319">
        <v>23943.55</v>
      </c>
      <c r="O624" s="319">
        <v>140</v>
      </c>
      <c r="P624" s="319">
        <v>0</v>
      </c>
      <c r="Q624" s="319">
        <v>2030.5</v>
      </c>
      <c r="R624" s="319">
        <v>28074.3</v>
      </c>
      <c r="S624" s="319">
        <v>0</v>
      </c>
      <c r="T624" s="319">
        <v>9800</v>
      </c>
      <c r="U624" s="319">
        <v>31721.96</v>
      </c>
      <c r="V624" s="319">
        <v>0</v>
      </c>
      <c r="W624" s="319">
        <v>0</v>
      </c>
      <c r="X624" s="319">
        <v>8609.98</v>
      </c>
      <c r="Y624" s="319">
        <v>0</v>
      </c>
      <c r="Z624" s="319">
        <v>0</v>
      </c>
      <c r="AA624" s="319">
        <v>132615.76</v>
      </c>
      <c r="AB624" s="319">
        <v>0</v>
      </c>
      <c r="AC624" s="319">
        <v>0</v>
      </c>
      <c r="AD624" s="319">
        <v>6968.75</v>
      </c>
      <c r="AE624" s="319">
        <v>0</v>
      </c>
      <c r="AF624" s="319">
        <v>0</v>
      </c>
      <c r="AG624" s="319">
        <v>3600</v>
      </c>
      <c r="AH624" s="319">
        <v>106772.93</v>
      </c>
      <c r="AI624" s="319">
        <v>0</v>
      </c>
      <c r="AJ624" s="319">
        <v>7000</v>
      </c>
      <c r="AK624" s="319">
        <v>0</v>
      </c>
      <c r="AL624" s="319">
        <v>0</v>
      </c>
      <c r="AM624" s="319">
        <v>0</v>
      </c>
      <c r="AN624" s="319">
        <v>0</v>
      </c>
      <c r="AO624" s="319">
        <v>0</v>
      </c>
      <c r="AP624" s="319">
        <v>0</v>
      </c>
      <c r="AQ624" s="319">
        <v>0</v>
      </c>
      <c r="AR624" s="319">
        <v>0</v>
      </c>
      <c r="AS624" s="319">
        <v>0</v>
      </c>
      <c r="AT624" s="319">
        <v>0</v>
      </c>
      <c r="AU624" s="319">
        <v>8172.6</v>
      </c>
      <c r="AV624" s="319">
        <v>0</v>
      </c>
      <c r="AW624" s="319">
        <v>51885.67</v>
      </c>
      <c r="AX624" s="319">
        <v>0</v>
      </c>
      <c r="AY624" s="319">
        <v>4545</v>
      </c>
      <c r="AZ624" s="319">
        <v>0</v>
      </c>
      <c r="BA624" s="319">
        <v>0</v>
      </c>
      <c r="BB624" s="319">
        <v>0</v>
      </c>
      <c r="BC624" s="319">
        <v>1400</v>
      </c>
      <c r="BD624" s="319">
        <v>0</v>
      </c>
      <c r="BE624" s="319">
        <v>0</v>
      </c>
      <c r="BF624" s="319">
        <v>0</v>
      </c>
      <c r="BG624" s="319">
        <v>0</v>
      </c>
      <c r="BH624" s="319">
        <v>0</v>
      </c>
      <c r="BI624" s="319">
        <v>0</v>
      </c>
      <c r="BJ624" s="319">
        <v>0</v>
      </c>
      <c r="BK624" s="319">
        <v>0</v>
      </c>
      <c r="BL624" s="319">
        <v>0</v>
      </c>
      <c r="BM624" s="319">
        <v>2800</v>
      </c>
      <c r="BN624" s="319">
        <v>0</v>
      </c>
      <c r="BO624" s="319">
        <v>0</v>
      </c>
      <c r="BP624" s="319">
        <v>0</v>
      </c>
      <c r="BQ624" s="319">
        <v>0</v>
      </c>
      <c r="BR624" s="319">
        <v>0</v>
      </c>
      <c r="BS624" s="319">
        <v>11780.2</v>
      </c>
      <c r="BT624" s="319">
        <v>0</v>
      </c>
      <c r="BU624" s="319">
        <v>0</v>
      </c>
      <c r="BV624" s="319">
        <v>83185.7</v>
      </c>
      <c r="BW624" s="319">
        <v>0</v>
      </c>
      <c r="BX624" s="319">
        <v>31212.7</v>
      </c>
      <c r="BY624" s="319">
        <v>157859.62</v>
      </c>
      <c r="BZ624" s="319">
        <v>0</v>
      </c>
      <c r="CA624" s="319">
        <v>0</v>
      </c>
      <c r="CB624" s="319">
        <v>0</v>
      </c>
      <c r="CC624" s="319">
        <v>0</v>
      </c>
      <c r="CD624" s="319">
        <v>0</v>
      </c>
      <c r="CE624" s="319">
        <v>0</v>
      </c>
      <c r="CF624" s="319">
        <v>0</v>
      </c>
      <c r="CG624" s="319">
        <v>0</v>
      </c>
      <c r="CH624" s="319">
        <v>16898.3</v>
      </c>
      <c r="CI624" s="319">
        <v>481527.35</v>
      </c>
      <c r="CJ624" s="319">
        <v>0</v>
      </c>
      <c r="CK624" s="319">
        <v>0</v>
      </c>
      <c r="CL624" s="319">
        <v>0</v>
      </c>
      <c r="CM624" s="319">
        <v>0</v>
      </c>
      <c r="CN624" s="319">
        <v>0</v>
      </c>
      <c r="CO624" s="319">
        <v>0</v>
      </c>
      <c r="CP624" s="319">
        <v>0</v>
      </c>
      <c r="CQ624" s="319">
        <v>0</v>
      </c>
      <c r="CR624" s="319">
        <v>0</v>
      </c>
      <c r="CS624" s="319">
        <v>0</v>
      </c>
      <c r="CT624" s="319">
        <v>35689.75</v>
      </c>
      <c r="CU624" s="319">
        <v>0</v>
      </c>
      <c r="CV624" s="319">
        <v>0</v>
      </c>
      <c r="CW624" s="319">
        <v>0</v>
      </c>
      <c r="CX624" s="319">
        <v>0</v>
      </c>
      <c r="CY624" s="319">
        <v>169.3</v>
      </c>
      <c r="CZ624" s="319">
        <v>0</v>
      </c>
      <c r="DA624" s="319">
        <v>847753.49</v>
      </c>
      <c r="DB624" s="319">
        <v>291114.05</v>
      </c>
      <c r="DC624" s="319">
        <v>0</v>
      </c>
      <c r="DD624" s="319">
        <v>348039.86</v>
      </c>
      <c r="DE624" s="319">
        <v>0</v>
      </c>
      <c r="DF624" s="319">
        <v>0</v>
      </c>
      <c r="DG624" s="319">
        <v>0</v>
      </c>
      <c r="DH624" s="319">
        <v>0</v>
      </c>
      <c r="DI624" s="319">
        <v>0</v>
      </c>
      <c r="DJ624" s="319">
        <v>0</v>
      </c>
      <c r="DK624" s="319">
        <v>10725.42</v>
      </c>
      <c r="DL624" s="319">
        <v>0</v>
      </c>
      <c r="DM624" s="319">
        <v>2393.25</v>
      </c>
      <c r="DN624" s="319">
        <v>0</v>
      </c>
      <c r="DO624" s="319">
        <v>0</v>
      </c>
      <c r="DP624" s="319">
        <v>0</v>
      </c>
      <c r="DQ624" s="319">
        <v>0</v>
      </c>
      <c r="DR624" s="319">
        <v>1980</v>
      </c>
      <c r="DS624" s="319">
        <v>64080</v>
      </c>
      <c r="DT624" s="319">
        <v>0</v>
      </c>
      <c r="DU624" s="319">
        <v>548717.42000000004</v>
      </c>
      <c r="DV624" s="319">
        <v>9755.61</v>
      </c>
      <c r="DW624" s="319">
        <v>0</v>
      </c>
      <c r="DX624" s="319">
        <v>0</v>
      </c>
      <c r="DY624" s="319">
        <v>0</v>
      </c>
      <c r="DZ624" s="319">
        <v>1200</v>
      </c>
      <c r="EA624" s="319">
        <v>37674.199999999997</v>
      </c>
      <c r="EB624" s="319">
        <v>0</v>
      </c>
      <c r="EC624" s="319">
        <v>0</v>
      </c>
      <c r="ED624" s="319">
        <v>0</v>
      </c>
      <c r="EE624" s="319">
        <v>301.8</v>
      </c>
      <c r="EF624" s="319">
        <v>0</v>
      </c>
      <c r="EG624" s="319">
        <v>0</v>
      </c>
      <c r="EH624" s="319">
        <v>0</v>
      </c>
      <c r="EI624" s="319">
        <v>1194.6400000000001</v>
      </c>
      <c r="EJ624" s="319">
        <v>2152</v>
      </c>
      <c r="EK624" s="319">
        <v>0</v>
      </c>
      <c r="EL624" s="319">
        <v>0</v>
      </c>
      <c r="EM624" s="319">
        <v>0</v>
      </c>
      <c r="EN624" s="319">
        <v>0</v>
      </c>
      <c r="EO624" s="319">
        <v>0</v>
      </c>
      <c r="EP624" s="319">
        <v>0</v>
      </c>
      <c r="EQ624" s="319">
        <v>0</v>
      </c>
      <c r="ER624" s="319">
        <v>0</v>
      </c>
      <c r="ES624" s="319">
        <v>0</v>
      </c>
      <c r="ET624" s="319">
        <v>4251.62</v>
      </c>
      <c r="EU624" s="319">
        <v>0</v>
      </c>
      <c r="EV624" s="319">
        <v>0</v>
      </c>
      <c r="EW624" s="319">
        <v>0</v>
      </c>
      <c r="EX624" s="319">
        <v>0</v>
      </c>
      <c r="EY624" s="319">
        <v>30550.89</v>
      </c>
      <c r="EZ624" s="319">
        <v>1684789.83</v>
      </c>
      <c r="FA624" s="319">
        <v>0</v>
      </c>
      <c r="FB624" s="319">
        <v>0</v>
      </c>
      <c r="FC624" s="319">
        <v>2449</v>
      </c>
      <c r="FD624" s="319">
        <v>0</v>
      </c>
      <c r="FE624" s="319">
        <v>0</v>
      </c>
      <c r="FF624" s="319">
        <v>0</v>
      </c>
      <c r="FG624" s="319">
        <v>0</v>
      </c>
      <c r="FH624" s="319">
        <v>80832.87</v>
      </c>
      <c r="FI624" s="319">
        <v>0</v>
      </c>
      <c r="FJ624" s="319">
        <v>0</v>
      </c>
      <c r="FK624" s="319">
        <v>0</v>
      </c>
      <c r="FL624" s="319">
        <v>0</v>
      </c>
      <c r="FM624" s="319">
        <v>0</v>
      </c>
      <c r="FN624" s="319">
        <v>0</v>
      </c>
      <c r="FO624" s="319">
        <v>30518.47</v>
      </c>
      <c r="FP624" s="319">
        <v>0</v>
      </c>
      <c r="FQ624" s="319">
        <v>0</v>
      </c>
      <c r="FR624" s="319">
        <v>2524666.89</v>
      </c>
      <c r="FS624" s="319">
        <v>93857</v>
      </c>
      <c r="FT624" s="319">
        <v>0</v>
      </c>
      <c r="FU624" s="319">
        <v>0</v>
      </c>
      <c r="FV624" s="319">
        <v>0</v>
      </c>
      <c r="FW624" s="319">
        <v>0</v>
      </c>
      <c r="FX624" s="319">
        <v>9382.4599999999991</v>
      </c>
      <c r="FY624" s="319">
        <v>0</v>
      </c>
      <c r="FZ624" s="319">
        <v>0</v>
      </c>
      <c r="GA624" s="319">
        <v>0</v>
      </c>
      <c r="GB624" s="319">
        <v>6287.58</v>
      </c>
      <c r="GC624" s="319">
        <v>0</v>
      </c>
      <c r="GD624" s="319">
        <v>0</v>
      </c>
      <c r="GE624" s="319">
        <v>0</v>
      </c>
      <c r="GF624" s="319">
        <v>126393.72</v>
      </c>
      <c r="GG624" s="319">
        <v>0</v>
      </c>
      <c r="GH624" s="319">
        <v>0</v>
      </c>
      <c r="GI624" s="319">
        <v>9707.81</v>
      </c>
      <c r="GJ624" s="319">
        <v>460</v>
      </c>
      <c r="GK624" s="319">
        <v>0</v>
      </c>
      <c r="GL624" s="319">
        <v>0</v>
      </c>
      <c r="GM624" s="319">
        <v>1197848.68</v>
      </c>
      <c r="GN624" s="319">
        <v>0.2</v>
      </c>
      <c r="GO624" s="319">
        <v>0</v>
      </c>
      <c r="GP624" s="319">
        <v>0</v>
      </c>
      <c r="GQ624" s="319">
        <v>0</v>
      </c>
      <c r="GR624" s="319">
        <v>0</v>
      </c>
      <c r="GS624" s="319">
        <v>4917952.08</v>
      </c>
      <c r="GT624" s="319">
        <v>0</v>
      </c>
      <c r="GU624" s="319">
        <v>0</v>
      </c>
      <c r="GV624" s="319">
        <v>2422.3000000000002</v>
      </c>
      <c r="GW624" s="319">
        <v>0</v>
      </c>
      <c r="GX624" s="319">
        <v>0</v>
      </c>
      <c r="GY624" s="319">
        <v>0</v>
      </c>
      <c r="GZ624" s="319">
        <v>8970</v>
      </c>
      <c r="HA624" s="319">
        <v>69277.86</v>
      </c>
      <c r="HB624" s="319">
        <v>0</v>
      </c>
      <c r="HC624" s="319">
        <v>63127.13</v>
      </c>
      <c r="HD624" s="319">
        <v>0</v>
      </c>
      <c r="HE624" s="319">
        <v>0</v>
      </c>
      <c r="HF624" s="319">
        <v>0</v>
      </c>
      <c r="HG624" s="319">
        <v>0</v>
      </c>
      <c r="HH624" s="319">
        <v>349875.97</v>
      </c>
      <c r="HI624" s="319">
        <v>12195.33</v>
      </c>
      <c r="HJ624" s="319">
        <v>422132.85</v>
      </c>
      <c r="HK624" s="319">
        <v>0</v>
      </c>
      <c r="HL624" s="319">
        <v>0</v>
      </c>
      <c r="HM624" s="319">
        <v>0</v>
      </c>
      <c r="HN624" s="319">
        <v>610.20000000000005</v>
      </c>
      <c r="HO624" s="319">
        <v>6700</v>
      </c>
      <c r="HP624" s="319">
        <v>0</v>
      </c>
      <c r="HQ624" s="319">
        <v>0</v>
      </c>
      <c r="HR624" s="319">
        <v>0</v>
      </c>
      <c r="HS624" s="319">
        <v>0</v>
      </c>
      <c r="HT624" s="319">
        <v>71002</v>
      </c>
      <c r="HU624" s="319">
        <v>0</v>
      </c>
      <c r="HV624" s="319">
        <v>0</v>
      </c>
      <c r="HW624" s="319">
        <v>0</v>
      </c>
      <c r="HX624" s="319">
        <v>0</v>
      </c>
      <c r="HY624" s="319">
        <v>4849892.51</v>
      </c>
      <c r="HZ624" s="319">
        <v>13609.95</v>
      </c>
      <c r="IA624" s="319">
        <v>4009.65</v>
      </c>
      <c r="IB624" s="319">
        <v>23955.7</v>
      </c>
      <c r="IC624" s="319">
        <v>0</v>
      </c>
      <c r="ID624" s="319">
        <v>26015.9</v>
      </c>
      <c r="IE624" s="319">
        <v>6391.87</v>
      </c>
      <c r="IF624" s="319">
        <v>214091.85</v>
      </c>
      <c r="IG624" s="319">
        <v>0</v>
      </c>
      <c r="IH624" s="319">
        <v>0</v>
      </c>
      <c r="II624" s="319">
        <v>0</v>
      </c>
      <c r="IJ624" s="319">
        <v>0</v>
      </c>
      <c r="IK624" s="319">
        <v>0</v>
      </c>
      <c r="IL624" s="319">
        <v>0</v>
      </c>
      <c r="IM624" s="319">
        <v>0</v>
      </c>
      <c r="IN624" s="319">
        <v>0</v>
      </c>
      <c r="IO624" s="319">
        <v>53004.4</v>
      </c>
      <c r="IP624" s="319">
        <v>2735.95</v>
      </c>
      <c r="IQ624" s="319">
        <v>0</v>
      </c>
      <c r="IR624" s="319">
        <v>0</v>
      </c>
      <c r="IS624" s="319">
        <v>266120.19</v>
      </c>
      <c r="IT624" s="319">
        <v>0</v>
      </c>
      <c r="IU624" s="319">
        <v>0</v>
      </c>
      <c r="IV624" s="319">
        <v>0</v>
      </c>
      <c r="IW624" s="319">
        <v>0</v>
      </c>
      <c r="IX624" s="319">
        <v>0</v>
      </c>
      <c r="IY624" s="319">
        <v>523.70000000000005</v>
      </c>
      <c r="IZ624" s="319">
        <v>1580321.25</v>
      </c>
      <c r="JA624" s="319">
        <v>0</v>
      </c>
      <c r="JB624" s="319">
        <v>0</v>
      </c>
      <c r="JC624" s="319">
        <v>0</v>
      </c>
      <c r="JD624" s="319">
        <v>0</v>
      </c>
      <c r="JE624" s="319">
        <v>0</v>
      </c>
      <c r="JF624" s="319">
        <v>0</v>
      </c>
      <c r="JG624" s="319">
        <v>0</v>
      </c>
      <c r="JH624" s="319">
        <v>0</v>
      </c>
      <c r="JI624" s="319">
        <v>0</v>
      </c>
      <c r="JJ624" s="319">
        <v>0</v>
      </c>
      <c r="JK624" s="319">
        <v>0</v>
      </c>
      <c r="JL624" s="319">
        <v>0</v>
      </c>
      <c r="JM624" s="319">
        <v>0</v>
      </c>
      <c r="JN624" s="319">
        <v>0</v>
      </c>
      <c r="JO624" s="319">
        <v>0</v>
      </c>
      <c r="JP624" s="319">
        <v>0</v>
      </c>
      <c r="JQ624" s="319">
        <v>0</v>
      </c>
      <c r="JR624" s="319">
        <v>0</v>
      </c>
      <c r="JS624" s="319">
        <v>174277.91</v>
      </c>
      <c r="JT624" s="319">
        <v>0</v>
      </c>
      <c r="JU624" s="319">
        <v>61785.279999999999</v>
      </c>
      <c r="JV624" s="319">
        <v>5266345.8600000003</v>
      </c>
      <c r="JW624" s="319">
        <v>43974.95</v>
      </c>
      <c r="JX624" s="319">
        <v>9623.02</v>
      </c>
      <c r="JY624" s="319">
        <v>0</v>
      </c>
      <c r="JZ624" s="319">
        <v>0</v>
      </c>
      <c r="KA624" s="319">
        <v>0</v>
      </c>
      <c r="KB624" s="319">
        <v>7264.55</v>
      </c>
      <c r="KC624" s="319">
        <v>0</v>
      </c>
      <c r="KD624" s="319">
        <v>0</v>
      </c>
      <c r="KE624" s="319">
        <v>0</v>
      </c>
      <c r="KF624" s="319">
        <v>0</v>
      </c>
      <c r="KG624" s="319">
        <v>0</v>
      </c>
      <c r="KH624" s="319">
        <v>0</v>
      </c>
      <c r="KI624" s="319">
        <v>0</v>
      </c>
      <c r="KJ624" s="319">
        <v>0</v>
      </c>
      <c r="KK624" s="319">
        <v>0</v>
      </c>
      <c r="KL624" s="319">
        <v>0</v>
      </c>
      <c r="KM624" s="319">
        <v>19035</v>
      </c>
      <c r="KN624" s="319">
        <v>0</v>
      </c>
      <c r="KO624" s="319">
        <v>154521.45000000001</v>
      </c>
      <c r="KP624" s="319">
        <v>54009.21</v>
      </c>
      <c r="KQ624" s="319">
        <v>32932.85</v>
      </c>
      <c r="KR624" s="319">
        <v>0</v>
      </c>
      <c r="KS624" s="318">
        <v>0</v>
      </c>
      <c r="KU624" s="312">
        <v>20</v>
      </c>
      <c r="KV624" s="312">
        <v>206</v>
      </c>
      <c r="KY624" s="312">
        <v>9206</v>
      </c>
    </row>
    <row r="625" spans="1:311" x14ac:dyDescent="0.25">
      <c r="A625" s="317">
        <v>2023</v>
      </c>
      <c r="B625" s="316" t="s">
        <v>781</v>
      </c>
      <c r="C625" s="316" t="s">
        <v>802</v>
      </c>
      <c r="D625" s="316" t="s">
        <v>803</v>
      </c>
      <c r="E625" s="316" t="s">
        <v>780</v>
      </c>
      <c r="F625" s="315">
        <v>19999.71</v>
      </c>
      <c r="G625" s="315">
        <v>0</v>
      </c>
      <c r="H625" s="315">
        <v>0</v>
      </c>
      <c r="I625" s="315">
        <v>3075</v>
      </c>
      <c r="J625" s="315">
        <v>0</v>
      </c>
      <c r="K625" s="315">
        <v>0</v>
      </c>
      <c r="L625" s="315">
        <v>0</v>
      </c>
      <c r="M625" s="315">
        <v>24378.38</v>
      </c>
      <c r="N625" s="315">
        <v>0</v>
      </c>
      <c r="O625" s="315">
        <v>8194.7999999999993</v>
      </c>
      <c r="P625" s="315">
        <v>19533.04</v>
      </c>
      <c r="Q625" s="315">
        <v>0</v>
      </c>
      <c r="R625" s="315">
        <v>40157.96</v>
      </c>
      <c r="S625" s="315">
        <v>0</v>
      </c>
      <c r="T625" s="315">
        <v>0</v>
      </c>
      <c r="U625" s="315">
        <v>0</v>
      </c>
      <c r="V625" s="315">
        <v>0</v>
      </c>
      <c r="W625" s="315">
        <v>0</v>
      </c>
      <c r="X625" s="315">
        <v>17601.400000000001</v>
      </c>
      <c r="Y625" s="315">
        <v>3803.55</v>
      </c>
      <c r="Z625" s="315">
        <v>0</v>
      </c>
      <c r="AA625" s="315">
        <v>0</v>
      </c>
      <c r="AB625" s="315">
        <v>0</v>
      </c>
      <c r="AC625" s="315">
        <v>0</v>
      </c>
      <c r="AD625" s="315">
        <v>8633.7000000000007</v>
      </c>
      <c r="AE625" s="315">
        <v>0</v>
      </c>
      <c r="AF625" s="315">
        <v>0</v>
      </c>
      <c r="AG625" s="315">
        <v>0</v>
      </c>
      <c r="AH625" s="315">
        <v>0</v>
      </c>
      <c r="AI625" s="315">
        <v>5659.87</v>
      </c>
      <c r="AJ625" s="315">
        <v>0</v>
      </c>
      <c r="AK625" s="315">
        <v>0</v>
      </c>
      <c r="AL625" s="315">
        <v>557603.48</v>
      </c>
      <c r="AM625" s="315">
        <v>10000</v>
      </c>
      <c r="AN625" s="315">
        <v>0</v>
      </c>
      <c r="AO625" s="315">
        <v>8640</v>
      </c>
      <c r="AP625" s="315">
        <v>0</v>
      </c>
      <c r="AQ625" s="315">
        <v>0</v>
      </c>
      <c r="AR625" s="315">
        <v>6937.1</v>
      </c>
      <c r="AS625" s="315">
        <v>0</v>
      </c>
      <c r="AT625" s="315">
        <v>0</v>
      </c>
      <c r="AU625" s="315">
        <v>0</v>
      </c>
      <c r="AV625" s="315">
        <v>0</v>
      </c>
      <c r="AW625" s="315">
        <v>0</v>
      </c>
      <c r="AX625" s="315">
        <v>0</v>
      </c>
      <c r="AY625" s="315">
        <v>0</v>
      </c>
      <c r="AZ625" s="315">
        <v>0</v>
      </c>
      <c r="BA625" s="315">
        <v>0</v>
      </c>
      <c r="BB625" s="315">
        <v>0</v>
      </c>
      <c r="BC625" s="315">
        <v>0</v>
      </c>
      <c r="BD625" s="315">
        <v>6320</v>
      </c>
      <c r="BE625" s="315">
        <v>0</v>
      </c>
      <c r="BF625" s="315">
        <v>0</v>
      </c>
      <c r="BG625" s="315">
        <v>0</v>
      </c>
      <c r="BH625" s="315">
        <v>0</v>
      </c>
      <c r="BI625" s="315">
        <v>0</v>
      </c>
      <c r="BJ625" s="315">
        <v>0</v>
      </c>
      <c r="BK625" s="315">
        <v>27599.73</v>
      </c>
      <c r="BL625" s="315">
        <v>0</v>
      </c>
      <c r="BM625" s="315">
        <v>0</v>
      </c>
      <c r="BN625" s="315">
        <v>0</v>
      </c>
      <c r="BO625" s="315">
        <v>0</v>
      </c>
      <c r="BP625" s="315">
        <v>0</v>
      </c>
      <c r="BQ625" s="315">
        <v>0</v>
      </c>
      <c r="BR625" s="315">
        <v>127440.77</v>
      </c>
      <c r="BS625" s="315">
        <v>35546.6</v>
      </c>
      <c r="BT625" s="315">
        <v>0</v>
      </c>
      <c r="BU625" s="315">
        <v>0</v>
      </c>
      <c r="BV625" s="315">
        <v>0</v>
      </c>
      <c r="BW625" s="315">
        <v>64.36</v>
      </c>
      <c r="BX625" s="315">
        <v>0</v>
      </c>
      <c r="BY625" s="315">
        <v>11957596.550000001</v>
      </c>
      <c r="BZ625" s="315">
        <v>23334</v>
      </c>
      <c r="CA625" s="315">
        <v>10690</v>
      </c>
      <c r="CB625" s="315">
        <v>17320.75</v>
      </c>
      <c r="CC625" s="315">
        <v>0</v>
      </c>
      <c r="CD625" s="315">
        <v>91456.95</v>
      </c>
      <c r="CE625" s="315">
        <v>0</v>
      </c>
      <c r="CF625" s="315">
        <v>22620</v>
      </c>
      <c r="CG625" s="315">
        <v>900</v>
      </c>
      <c r="CH625" s="315">
        <v>1727.85</v>
      </c>
      <c r="CI625" s="315">
        <v>0</v>
      </c>
      <c r="CJ625" s="315">
        <v>0</v>
      </c>
      <c r="CK625" s="315">
        <v>0</v>
      </c>
      <c r="CL625" s="315">
        <v>3225</v>
      </c>
      <c r="CM625" s="315">
        <v>0</v>
      </c>
      <c r="CN625" s="315">
        <v>8992</v>
      </c>
      <c r="CO625" s="315">
        <v>48965.7</v>
      </c>
      <c r="CP625" s="315">
        <v>0</v>
      </c>
      <c r="CQ625" s="315">
        <v>0</v>
      </c>
      <c r="CR625" s="315">
        <v>0</v>
      </c>
      <c r="CS625" s="315">
        <v>0</v>
      </c>
      <c r="CT625" s="315">
        <v>0</v>
      </c>
      <c r="CU625" s="315">
        <v>0</v>
      </c>
      <c r="CV625" s="315">
        <v>0</v>
      </c>
      <c r="CW625" s="315">
        <v>0</v>
      </c>
      <c r="CX625" s="315">
        <v>0</v>
      </c>
      <c r="CY625" s="315">
        <v>0</v>
      </c>
      <c r="CZ625" s="315">
        <v>22927.15</v>
      </c>
      <c r="DA625" s="315">
        <v>0</v>
      </c>
      <c r="DB625" s="315">
        <v>2137.1999999999998</v>
      </c>
      <c r="DC625" s="315">
        <v>0</v>
      </c>
      <c r="DD625" s="315">
        <v>0</v>
      </c>
      <c r="DE625" s="315">
        <v>16511.75</v>
      </c>
      <c r="DF625" s="315">
        <v>720</v>
      </c>
      <c r="DG625" s="315">
        <v>0</v>
      </c>
      <c r="DH625" s="315">
        <v>0</v>
      </c>
      <c r="DI625" s="315">
        <v>4200</v>
      </c>
      <c r="DJ625" s="315">
        <v>0</v>
      </c>
      <c r="DK625" s="315">
        <v>0</v>
      </c>
      <c r="DL625" s="315">
        <v>29449.72</v>
      </c>
      <c r="DM625" s="315">
        <v>31767.02</v>
      </c>
      <c r="DN625" s="315">
        <v>0</v>
      </c>
      <c r="DO625" s="315">
        <v>0</v>
      </c>
      <c r="DP625" s="315">
        <v>0</v>
      </c>
      <c r="DQ625" s="315">
        <v>0</v>
      </c>
      <c r="DR625" s="315">
        <v>7374.33</v>
      </c>
      <c r="DS625" s="315">
        <v>0</v>
      </c>
      <c r="DT625" s="315">
        <v>0</v>
      </c>
      <c r="DU625" s="315">
        <v>11382.86</v>
      </c>
      <c r="DV625" s="315">
        <v>0</v>
      </c>
      <c r="DW625" s="315">
        <v>0</v>
      </c>
      <c r="DX625" s="315">
        <v>18197.599999999999</v>
      </c>
      <c r="DY625" s="315">
        <v>0</v>
      </c>
      <c r="DZ625" s="315">
        <v>0</v>
      </c>
      <c r="EA625" s="315">
        <v>58779.95</v>
      </c>
      <c r="EB625" s="315">
        <v>0</v>
      </c>
      <c r="EC625" s="315">
        <v>0</v>
      </c>
      <c r="ED625" s="315">
        <v>0</v>
      </c>
      <c r="EE625" s="315">
        <v>10190</v>
      </c>
      <c r="EF625" s="315">
        <v>0</v>
      </c>
      <c r="EG625" s="315">
        <v>130730.5</v>
      </c>
      <c r="EH625" s="315">
        <v>1660370.71</v>
      </c>
      <c r="EI625" s="315">
        <v>114070.94</v>
      </c>
      <c r="EJ625" s="315">
        <v>6066.62</v>
      </c>
      <c r="EK625" s="315">
        <v>0</v>
      </c>
      <c r="EL625" s="315">
        <v>1630</v>
      </c>
      <c r="EM625" s="315">
        <v>0</v>
      </c>
      <c r="EN625" s="315">
        <v>24378.38</v>
      </c>
      <c r="EO625" s="315">
        <v>39233.74</v>
      </c>
      <c r="EP625" s="315">
        <v>0</v>
      </c>
      <c r="EQ625" s="315">
        <v>0</v>
      </c>
      <c r="ER625" s="315">
        <v>0</v>
      </c>
      <c r="ES625" s="315">
        <v>0</v>
      </c>
      <c r="ET625" s="315">
        <v>9576</v>
      </c>
      <c r="EU625" s="315">
        <v>0</v>
      </c>
      <c r="EV625" s="315">
        <v>0</v>
      </c>
      <c r="EW625" s="315">
        <v>0</v>
      </c>
      <c r="EX625" s="315">
        <v>0</v>
      </c>
      <c r="EY625" s="315">
        <v>222118.25</v>
      </c>
      <c r="EZ625" s="315">
        <v>434358.17</v>
      </c>
      <c r="FA625" s="315">
        <v>3330</v>
      </c>
      <c r="FB625" s="315">
        <v>0</v>
      </c>
      <c r="FC625" s="315">
        <v>25156.91</v>
      </c>
      <c r="FD625" s="315">
        <v>0</v>
      </c>
      <c r="FE625" s="315">
        <v>123371.95</v>
      </c>
      <c r="FF625" s="315">
        <v>10659.49</v>
      </c>
      <c r="FG625" s="315">
        <v>0</v>
      </c>
      <c r="FH625" s="315">
        <v>45530.61</v>
      </c>
      <c r="FI625" s="315">
        <v>0</v>
      </c>
      <c r="FJ625" s="315">
        <v>1010529.89</v>
      </c>
      <c r="FK625" s="315">
        <v>0</v>
      </c>
      <c r="FL625" s="315">
        <v>0</v>
      </c>
      <c r="FM625" s="315">
        <v>1215</v>
      </c>
      <c r="FN625" s="315">
        <v>0</v>
      </c>
      <c r="FO625" s="315">
        <v>0</v>
      </c>
      <c r="FP625" s="315">
        <v>54</v>
      </c>
      <c r="FQ625" s="315">
        <v>1874269.49</v>
      </c>
      <c r="FR625" s="315">
        <v>0</v>
      </c>
      <c r="FS625" s="315">
        <v>0</v>
      </c>
      <c r="FT625" s="315">
        <v>69731.45</v>
      </c>
      <c r="FU625" s="315">
        <v>0</v>
      </c>
      <c r="FV625" s="315">
        <v>0</v>
      </c>
      <c r="FW625" s="315">
        <v>0</v>
      </c>
      <c r="FX625" s="315">
        <v>23.1</v>
      </c>
      <c r="FY625" s="315">
        <v>55360.25</v>
      </c>
      <c r="FZ625" s="315">
        <v>0</v>
      </c>
      <c r="GA625" s="315">
        <v>0</v>
      </c>
      <c r="GB625" s="315">
        <v>8143.23</v>
      </c>
      <c r="GC625" s="315">
        <v>102669.09</v>
      </c>
      <c r="GD625" s="315">
        <v>0</v>
      </c>
      <c r="GE625" s="315">
        <v>20124.3</v>
      </c>
      <c r="GF625" s="315">
        <v>28501.71</v>
      </c>
      <c r="GG625" s="315">
        <v>16144.5</v>
      </c>
      <c r="GH625" s="315">
        <v>0</v>
      </c>
      <c r="GI625" s="315">
        <v>0</v>
      </c>
      <c r="GJ625" s="315">
        <v>0</v>
      </c>
      <c r="GK625" s="315">
        <v>0</v>
      </c>
      <c r="GL625" s="315">
        <v>0</v>
      </c>
      <c r="GM625" s="315">
        <v>17592.59</v>
      </c>
      <c r="GN625" s="315">
        <v>4734.6499999999996</v>
      </c>
      <c r="GO625" s="315">
        <v>6178.53</v>
      </c>
      <c r="GP625" s="315">
        <v>0</v>
      </c>
      <c r="GQ625" s="315">
        <v>0</v>
      </c>
      <c r="GR625" s="315">
        <v>19655</v>
      </c>
      <c r="GS625" s="315">
        <v>73077.27</v>
      </c>
      <c r="GT625" s="315">
        <v>0</v>
      </c>
      <c r="GU625" s="315">
        <v>0</v>
      </c>
      <c r="GV625" s="315">
        <v>0</v>
      </c>
      <c r="GW625" s="315">
        <v>0</v>
      </c>
      <c r="GX625" s="315">
        <v>0</v>
      </c>
      <c r="GY625" s="315">
        <v>0</v>
      </c>
      <c r="GZ625" s="315">
        <v>0</v>
      </c>
      <c r="HA625" s="315">
        <v>24974.55</v>
      </c>
      <c r="HB625" s="315">
        <v>0</v>
      </c>
      <c r="HC625" s="315">
        <v>90848.8</v>
      </c>
      <c r="HD625" s="315">
        <v>0</v>
      </c>
      <c r="HE625" s="315">
        <v>0</v>
      </c>
      <c r="HF625" s="315">
        <v>0</v>
      </c>
      <c r="HG625" s="315">
        <v>0</v>
      </c>
      <c r="HH625" s="315">
        <v>27666.23</v>
      </c>
      <c r="HI625" s="315">
        <v>48331.35</v>
      </c>
      <c r="HJ625" s="315">
        <v>13091.85</v>
      </c>
      <c r="HK625" s="315">
        <v>0</v>
      </c>
      <c r="HL625" s="315">
        <v>27608.78</v>
      </c>
      <c r="HM625" s="315">
        <v>15599.55</v>
      </c>
      <c r="HN625" s="315">
        <v>0</v>
      </c>
      <c r="HO625" s="315">
        <v>0</v>
      </c>
      <c r="HP625" s="315">
        <v>0</v>
      </c>
      <c r="HQ625" s="315">
        <v>0</v>
      </c>
      <c r="HR625" s="315">
        <v>45252.4</v>
      </c>
      <c r="HS625" s="315">
        <v>0</v>
      </c>
      <c r="HT625" s="315">
        <v>0</v>
      </c>
      <c r="HU625" s="315">
        <v>0</v>
      </c>
      <c r="HV625" s="315">
        <v>0</v>
      </c>
      <c r="HW625" s="315">
        <v>85259.37</v>
      </c>
      <c r="HX625" s="315">
        <v>0</v>
      </c>
      <c r="HY625" s="315">
        <v>60</v>
      </c>
      <c r="HZ625" s="315">
        <v>20608.25</v>
      </c>
      <c r="IA625" s="315">
        <v>3940</v>
      </c>
      <c r="IB625" s="315">
        <v>32347.279999999999</v>
      </c>
      <c r="IC625" s="315">
        <v>378379.43</v>
      </c>
      <c r="ID625" s="315">
        <v>0</v>
      </c>
      <c r="IE625" s="315">
        <v>44340.63</v>
      </c>
      <c r="IF625" s="315">
        <v>10331.9</v>
      </c>
      <c r="IG625" s="315">
        <v>0</v>
      </c>
      <c r="IH625" s="315">
        <v>0</v>
      </c>
      <c r="II625" s="315">
        <v>342773.64</v>
      </c>
      <c r="IJ625" s="315">
        <v>219262.6</v>
      </c>
      <c r="IK625" s="315">
        <v>0</v>
      </c>
      <c r="IL625" s="315">
        <v>0</v>
      </c>
      <c r="IM625" s="315">
        <v>0</v>
      </c>
      <c r="IN625" s="315">
        <v>0</v>
      </c>
      <c r="IO625" s="315">
        <v>0</v>
      </c>
      <c r="IP625" s="315">
        <v>2450</v>
      </c>
      <c r="IQ625" s="315">
        <v>0</v>
      </c>
      <c r="IR625" s="315">
        <v>0</v>
      </c>
      <c r="IS625" s="315">
        <v>36.299999999999997</v>
      </c>
      <c r="IT625" s="315">
        <v>0</v>
      </c>
      <c r="IU625" s="315">
        <v>14541.97</v>
      </c>
      <c r="IV625" s="315">
        <v>0</v>
      </c>
      <c r="IW625" s="315">
        <v>1450</v>
      </c>
      <c r="IX625" s="315">
        <v>0</v>
      </c>
      <c r="IY625" s="315">
        <v>27000</v>
      </c>
      <c r="IZ625" s="315">
        <v>0</v>
      </c>
      <c r="JA625" s="315">
        <v>8811.36</v>
      </c>
      <c r="JB625" s="315">
        <v>1550</v>
      </c>
      <c r="JC625" s="315">
        <v>20358</v>
      </c>
      <c r="JD625" s="315">
        <v>0</v>
      </c>
      <c r="JE625" s="315">
        <v>0</v>
      </c>
      <c r="JF625" s="315">
        <v>1120</v>
      </c>
      <c r="JG625" s="315">
        <v>0</v>
      </c>
      <c r="JH625" s="315">
        <v>18008.68</v>
      </c>
      <c r="JI625" s="315">
        <v>42938.85</v>
      </c>
      <c r="JJ625" s="315">
        <v>0</v>
      </c>
      <c r="JK625" s="315">
        <v>0</v>
      </c>
      <c r="JL625" s="315">
        <v>0</v>
      </c>
      <c r="JM625" s="315">
        <v>0</v>
      </c>
      <c r="JN625" s="315">
        <v>0</v>
      </c>
      <c r="JO625" s="315">
        <v>74389.600000000006</v>
      </c>
      <c r="JP625" s="315">
        <v>0</v>
      </c>
      <c r="JQ625" s="315">
        <v>0</v>
      </c>
      <c r="JR625" s="315">
        <v>0</v>
      </c>
      <c r="JS625" s="315">
        <v>41980.47</v>
      </c>
      <c r="JT625" s="315">
        <v>0</v>
      </c>
      <c r="JU625" s="315">
        <v>0</v>
      </c>
      <c r="JV625" s="315">
        <v>500</v>
      </c>
      <c r="JW625" s="315">
        <v>0</v>
      </c>
      <c r="JX625" s="315">
        <v>50</v>
      </c>
      <c r="JY625" s="315">
        <v>0</v>
      </c>
      <c r="JZ625" s="315">
        <v>0</v>
      </c>
      <c r="KA625" s="315">
        <v>0</v>
      </c>
      <c r="KB625" s="315">
        <v>0</v>
      </c>
      <c r="KC625" s="315">
        <v>0</v>
      </c>
      <c r="KD625" s="315">
        <v>0</v>
      </c>
      <c r="KE625" s="315">
        <v>0</v>
      </c>
      <c r="KF625" s="315">
        <v>0</v>
      </c>
      <c r="KG625" s="315">
        <v>0</v>
      </c>
      <c r="KH625" s="315">
        <v>300</v>
      </c>
      <c r="KI625" s="315">
        <v>133213.28</v>
      </c>
      <c r="KJ625" s="315">
        <v>371.85</v>
      </c>
      <c r="KK625" s="315">
        <v>0</v>
      </c>
      <c r="KL625" s="315">
        <v>0</v>
      </c>
      <c r="KM625" s="315">
        <v>4426.62</v>
      </c>
      <c r="KN625" s="315">
        <v>12106.42</v>
      </c>
      <c r="KO625" s="315">
        <v>2622407.15</v>
      </c>
      <c r="KP625" s="315">
        <v>6230</v>
      </c>
      <c r="KQ625" s="315">
        <v>0</v>
      </c>
      <c r="KR625" s="315">
        <v>0</v>
      </c>
      <c r="KS625" s="314">
        <v>0</v>
      </c>
      <c r="KU625" s="312">
        <v>20</v>
      </c>
      <c r="KV625" s="312">
        <v>209</v>
      </c>
      <c r="KY625" s="312">
        <v>9209</v>
      </c>
    </row>
    <row r="626" spans="1:311" x14ac:dyDescent="0.25">
      <c r="A626" s="321">
        <v>2023</v>
      </c>
      <c r="B626" s="320" t="s">
        <v>781</v>
      </c>
      <c r="C626" s="320" t="s">
        <v>802</v>
      </c>
      <c r="D626" s="320" t="s">
        <v>321</v>
      </c>
      <c r="E626" s="320" t="s">
        <v>780</v>
      </c>
      <c r="F626" s="319">
        <v>227190.29</v>
      </c>
      <c r="G626" s="319">
        <v>0</v>
      </c>
      <c r="H626" s="319">
        <v>3215500.82</v>
      </c>
      <c r="I626" s="319">
        <v>472724.63</v>
      </c>
      <c r="J626" s="319">
        <v>235902.53</v>
      </c>
      <c r="K626" s="319">
        <v>159174.45000000001</v>
      </c>
      <c r="L626" s="319">
        <v>330871.90999999997</v>
      </c>
      <c r="M626" s="319">
        <v>239662.68</v>
      </c>
      <c r="N626" s="319">
        <v>3607161.79</v>
      </c>
      <c r="O626" s="319">
        <v>2693749.28</v>
      </c>
      <c r="P626" s="319">
        <v>35103.040000000001</v>
      </c>
      <c r="Q626" s="319">
        <v>2030.5</v>
      </c>
      <c r="R626" s="319">
        <v>1320140.3400000001</v>
      </c>
      <c r="S626" s="319">
        <v>0</v>
      </c>
      <c r="T626" s="319">
        <v>501828.9</v>
      </c>
      <c r="U626" s="319">
        <v>31721.96</v>
      </c>
      <c r="V626" s="319">
        <v>4005679.11</v>
      </c>
      <c r="W626" s="319">
        <v>0</v>
      </c>
      <c r="X626" s="319">
        <v>466453.3</v>
      </c>
      <c r="Y626" s="319">
        <v>3803.55</v>
      </c>
      <c r="Z626" s="319">
        <v>382820.6</v>
      </c>
      <c r="AA626" s="319">
        <v>3550301.09</v>
      </c>
      <c r="AB626" s="319">
        <v>503730.96</v>
      </c>
      <c r="AC626" s="319">
        <v>1260</v>
      </c>
      <c r="AD626" s="319">
        <v>4821592.63</v>
      </c>
      <c r="AE626" s="319">
        <v>0</v>
      </c>
      <c r="AF626" s="319">
        <v>289425.17</v>
      </c>
      <c r="AG626" s="319">
        <v>277837.55</v>
      </c>
      <c r="AH626" s="319">
        <v>197092.91</v>
      </c>
      <c r="AI626" s="319">
        <v>122360.79</v>
      </c>
      <c r="AJ626" s="319">
        <v>440259.75</v>
      </c>
      <c r="AK626" s="319">
        <v>1500</v>
      </c>
      <c r="AL626" s="319">
        <v>3585770.48</v>
      </c>
      <c r="AM626" s="319">
        <v>226359.39</v>
      </c>
      <c r="AN626" s="319">
        <v>24436.65</v>
      </c>
      <c r="AO626" s="319">
        <v>121920.27</v>
      </c>
      <c r="AP626" s="319">
        <v>0</v>
      </c>
      <c r="AQ626" s="319">
        <v>0</v>
      </c>
      <c r="AR626" s="319">
        <v>323645.38</v>
      </c>
      <c r="AS626" s="319">
        <v>340586.99</v>
      </c>
      <c r="AT626" s="319">
        <v>132443.79</v>
      </c>
      <c r="AU626" s="319">
        <v>202410.96</v>
      </c>
      <c r="AV626" s="319">
        <v>0</v>
      </c>
      <c r="AW626" s="319">
        <v>5575937.6200000001</v>
      </c>
      <c r="AX626" s="319">
        <v>900</v>
      </c>
      <c r="AY626" s="319">
        <v>304840.76</v>
      </c>
      <c r="AZ626" s="319">
        <v>679124.51</v>
      </c>
      <c r="BA626" s="319">
        <v>76584.59</v>
      </c>
      <c r="BB626" s="319">
        <v>171779.4</v>
      </c>
      <c r="BC626" s="319">
        <v>1787566.78</v>
      </c>
      <c r="BD626" s="319">
        <v>3607191.45</v>
      </c>
      <c r="BE626" s="319">
        <v>512073.81</v>
      </c>
      <c r="BF626" s="319">
        <v>304969.3</v>
      </c>
      <c r="BG626" s="319">
        <v>2033.6</v>
      </c>
      <c r="BH626" s="319">
        <v>57617.27</v>
      </c>
      <c r="BI626" s="319">
        <v>4788753.4000000004</v>
      </c>
      <c r="BJ626" s="319">
        <v>18870</v>
      </c>
      <c r="BK626" s="319">
        <v>245572.26</v>
      </c>
      <c r="BL626" s="319">
        <v>0</v>
      </c>
      <c r="BM626" s="319">
        <v>488673.44</v>
      </c>
      <c r="BN626" s="319">
        <v>555495.05000000005</v>
      </c>
      <c r="BO626" s="319">
        <v>494612.1</v>
      </c>
      <c r="BP626" s="319">
        <v>4329.58</v>
      </c>
      <c r="BQ626" s="319">
        <v>0</v>
      </c>
      <c r="BR626" s="319">
        <v>127440.77</v>
      </c>
      <c r="BS626" s="319">
        <v>652389.09</v>
      </c>
      <c r="BT626" s="319">
        <v>417597.92</v>
      </c>
      <c r="BU626" s="319">
        <v>115024.09</v>
      </c>
      <c r="BV626" s="319">
        <v>445825.66</v>
      </c>
      <c r="BW626" s="319">
        <v>3523726.67</v>
      </c>
      <c r="BX626" s="319">
        <v>1046739.55</v>
      </c>
      <c r="BY626" s="319">
        <v>20252054.260000002</v>
      </c>
      <c r="BZ626" s="319">
        <v>23334</v>
      </c>
      <c r="CA626" s="319">
        <v>22033.57</v>
      </c>
      <c r="CB626" s="319">
        <v>104997.75</v>
      </c>
      <c r="CC626" s="319">
        <v>867190.08</v>
      </c>
      <c r="CD626" s="319">
        <v>3340348.67</v>
      </c>
      <c r="CE626" s="319">
        <v>1120464.55</v>
      </c>
      <c r="CF626" s="319">
        <v>1917866.91</v>
      </c>
      <c r="CG626" s="319">
        <v>480140.61</v>
      </c>
      <c r="CH626" s="319">
        <v>140226</v>
      </c>
      <c r="CI626" s="319">
        <v>7027978.2999999998</v>
      </c>
      <c r="CJ626" s="319">
        <v>50967.55</v>
      </c>
      <c r="CK626" s="319">
        <v>910</v>
      </c>
      <c r="CL626" s="319">
        <v>226047.45</v>
      </c>
      <c r="CM626" s="319">
        <v>52459.13</v>
      </c>
      <c r="CN626" s="319">
        <v>1097839.46</v>
      </c>
      <c r="CO626" s="319">
        <v>609027.05000000005</v>
      </c>
      <c r="CP626" s="319">
        <v>71521.95</v>
      </c>
      <c r="CQ626" s="319">
        <v>865369.49</v>
      </c>
      <c r="CR626" s="319">
        <v>0</v>
      </c>
      <c r="CS626" s="319">
        <v>112671.74</v>
      </c>
      <c r="CT626" s="319">
        <v>306674.25</v>
      </c>
      <c r="CU626" s="319">
        <v>0</v>
      </c>
      <c r="CV626" s="319">
        <v>10533.4</v>
      </c>
      <c r="CW626" s="319">
        <v>0</v>
      </c>
      <c r="CX626" s="319">
        <v>324977.57</v>
      </c>
      <c r="CY626" s="319">
        <v>415905.89</v>
      </c>
      <c r="CZ626" s="319">
        <v>2091958.16</v>
      </c>
      <c r="DA626" s="319">
        <v>2146032.85</v>
      </c>
      <c r="DB626" s="319">
        <v>2183588.5499999998</v>
      </c>
      <c r="DC626" s="319">
        <v>634099.48</v>
      </c>
      <c r="DD626" s="319">
        <v>6289864.2800000003</v>
      </c>
      <c r="DE626" s="319">
        <v>4585573.03</v>
      </c>
      <c r="DF626" s="319">
        <v>720</v>
      </c>
      <c r="DG626" s="319">
        <v>419976.01</v>
      </c>
      <c r="DH626" s="319">
        <v>343051.22</v>
      </c>
      <c r="DI626" s="319">
        <v>223697.1</v>
      </c>
      <c r="DJ626" s="319">
        <v>1370859.57</v>
      </c>
      <c r="DK626" s="319">
        <v>277426.71999999997</v>
      </c>
      <c r="DL626" s="319">
        <v>398125.72</v>
      </c>
      <c r="DM626" s="319">
        <v>135567.07</v>
      </c>
      <c r="DN626" s="319">
        <v>2293.6</v>
      </c>
      <c r="DO626" s="319">
        <v>219431.05</v>
      </c>
      <c r="DP626" s="319">
        <v>61799.24</v>
      </c>
      <c r="DQ626" s="319">
        <v>0</v>
      </c>
      <c r="DR626" s="319">
        <v>434812.69</v>
      </c>
      <c r="DS626" s="319">
        <v>1169088.04</v>
      </c>
      <c r="DT626" s="319">
        <v>885225.47</v>
      </c>
      <c r="DU626" s="319">
        <v>839697.45</v>
      </c>
      <c r="DV626" s="319">
        <v>9755.61</v>
      </c>
      <c r="DW626" s="319">
        <v>200166.6</v>
      </c>
      <c r="DX626" s="319">
        <v>1456319.85</v>
      </c>
      <c r="DY626" s="319">
        <v>2900530.02</v>
      </c>
      <c r="DZ626" s="319">
        <v>414186.32</v>
      </c>
      <c r="EA626" s="319">
        <v>4412560.0599999996</v>
      </c>
      <c r="EB626" s="319">
        <v>0</v>
      </c>
      <c r="EC626" s="319">
        <v>0</v>
      </c>
      <c r="ED626" s="319">
        <v>428776.84</v>
      </c>
      <c r="EE626" s="319">
        <v>948007.8</v>
      </c>
      <c r="EF626" s="319">
        <v>93166.95</v>
      </c>
      <c r="EG626" s="319">
        <v>1616197.87</v>
      </c>
      <c r="EH626" s="319">
        <v>1660370.71</v>
      </c>
      <c r="EI626" s="319">
        <v>964844.75</v>
      </c>
      <c r="EJ626" s="319">
        <v>1668369.07</v>
      </c>
      <c r="EK626" s="319">
        <v>13419.05</v>
      </c>
      <c r="EL626" s="319">
        <v>150780.65</v>
      </c>
      <c r="EM626" s="319">
        <v>855711.63</v>
      </c>
      <c r="EN626" s="319">
        <v>752437.71</v>
      </c>
      <c r="EO626" s="319">
        <v>903046.66</v>
      </c>
      <c r="EP626" s="319">
        <v>1918444.64</v>
      </c>
      <c r="EQ626" s="319">
        <v>0</v>
      </c>
      <c r="ER626" s="319">
        <v>1121906.6299999999</v>
      </c>
      <c r="ES626" s="319">
        <v>0</v>
      </c>
      <c r="ET626" s="319">
        <v>589912.42000000004</v>
      </c>
      <c r="EU626" s="319">
        <v>311627.84000000003</v>
      </c>
      <c r="EV626" s="319">
        <v>0</v>
      </c>
      <c r="EW626" s="319">
        <v>603438.25</v>
      </c>
      <c r="EX626" s="319">
        <v>776154.95</v>
      </c>
      <c r="EY626" s="319">
        <v>5949858.75</v>
      </c>
      <c r="EZ626" s="319">
        <v>177805342.5</v>
      </c>
      <c r="FA626" s="319">
        <v>1479843</v>
      </c>
      <c r="FB626" s="319">
        <v>983218.64</v>
      </c>
      <c r="FC626" s="319">
        <v>5935839.5099999998</v>
      </c>
      <c r="FD626" s="319">
        <v>836573.54</v>
      </c>
      <c r="FE626" s="319">
        <v>123371.95</v>
      </c>
      <c r="FF626" s="319">
        <v>550243.25</v>
      </c>
      <c r="FG626" s="319">
        <v>65736.97</v>
      </c>
      <c r="FH626" s="319">
        <v>2083899.32</v>
      </c>
      <c r="FI626" s="319">
        <v>122416.33</v>
      </c>
      <c r="FJ626" s="319">
        <v>1091020.1399999999</v>
      </c>
      <c r="FK626" s="319">
        <v>20742.84</v>
      </c>
      <c r="FL626" s="319">
        <v>25562.15</v>
      </c>
      <c r="FM626" s="319">
        <v>1079562</v>
      </c>
      <c r="FN626" s="319">
        <v>121900.99</v>
      </c>
      <c r="FO626" s="319">
        <v>483211.74</v>
      </c>
      <c r="FP626" s="319">
        <v>213357</v>
      </c>
      <c r="FQ626" s="319">
        <v>3846867.19</v>
      </c>
      <c r="FR626" s="319">
        <v>28030441.399999999</v>
      </c>
      <c r="FS626" s="319">
        <v>224927.04</v>
      </c>
      <c r="FT626" s="319">
        <v>69731.45</v>
      </c>
      <c r="FU626" s="319">
        <v>115022.77</v>
      </c>
      <c r="FV626" s="319">
        <v>0</v>
      </c>
      <c r="FW626" s="319">
        <v>69198.75</v>
      </c>
      <c r="FX626" s="319">
        <v>500449.86</v>
      </c>
      <c r="FY626" s="319">
        <v>556269.6</v>
      </c>
      <c r="FZ626" s="319">
        <v>84913.85</v>
      </c>
      <c r="GA626" s="319">
        <v>86086.68</v>
      </c>
      <c r="GB626" s="319">
        <v>22793.56</v>
      </c>
      <c r="GC626" s="319">
        <v>177562.51</v>
      </c>
      <c r="GD626" s="319">
        <v>742432.55</v>
      </c>
      <c r="GE626" s="319">
        <v>2850289.74</v>
      </c>
      <c r="GF626" s="319">
        <v>209436.75</v>
      </c>
      <c r="GG626" s="319">
        <v>900275.22</v>
      </c>
      <c r="GH626" s="319">
        <v>0</v>
      </c>
      <c r="GI626" s="319">
        <v>9707.81</v>
      </c>
      <c r="GJ626" s="319">
        <v>645882.35</v>
      </c>
      <c r="GK626" s="319">
        <v>9563915.0500000007</v>
      </c>
      <c r="GL626" s="319">
        <v>4022563.4</v>
      </c>
      <c r="GM626" s="319">
        <v>12989358.59</v>
      </c>
      <c r="GN626" s="319">
        <v>5044.8500000000004</v>
      </c>
      <c r="GO626" s="319">
        <v>2195483.2799999998</v>
      </c>
      <c r="GP626" s="319">
        <v>54876</v>
      </c>
      <c r="GQ626" s="319">
        <v>1964.9</v>
      </c>
      <c r="GR626" s="319">
        <v>286509.67</v>
      </c>
      <c r="GS626" s="319">
        <v>27432920.41</v>
      </c>
      <c r="GT626" s="319">
        <v>92668.75</v>
      </c>
      <c r="GU626" s="319">
        <v>3720274.68</v>
      </c>
      <c r="GV626" s="319">
        <v>111153.60000000001</v>
      </c>
      <c r="GW626" s="319">
        <v>69515.399999999994</v>
      </c>
      <c r="GX626" s="319">
        <v>4312284.43</v>
      </c>
      <c r="GY626" s="319">
        <v>0</v>
      </c>
      <c r="GZ626" s="319">
        <v>919873.36</v>
      </c>
      <c r="HA626" s="319">
        <v>894346.46</v>
      </c>
      <c r="HB626" s="319">
        <v>0</v>
      </c>
      <c r="HC626" s="319">
        <v>2552933.71</v>
      </c>
      <c r="HD626" s="319">
        <v>56007.5</v>
      </c>
      <c r="HE626" s="319">
        <v>189131.69</v>
      </c>
      <c r="HF626" s="319">
        <v>389051.45</v>
      </c>
      <c r="HG626" s="319">
        <v>6175343.6600000001</v>
      </c>
      <c r="HH626" s="319">
        <v>4432975.4800000004</v>
      </c>
      <c r="HI626" s="319">
        <v>1687055.03</v>
      </c>
      <c r="HJ626" s="319">
        <v>1036303.61</v>
      </c>
      <c r="HK626" s="319">
        <v>73293.740000000005</v>
      </c>
      <c r="HL626" s="319">
        <v>962999.27</v>
      </c>
      <c r="HM626" s="319">
        <v>15869.05</v>
      </c>
      <c r="HN626" s="319">
        <v>141768.48000000001</v>
      </c>
      <c r="HO626" s="319">
        <v>217363.16</v>
      </c>
      <c r="HP626" s="319">
        <v>3248253</v>
      </c>
      <c r="HQ626" s="319">
        <v>272.2</v>
      </c>
      <c r="HR626" s="319">
        <v>712997.81</v>
      </c>
      <c r="HS626" s="319">
        <v>0</v>
      </c>
      <c r="HT626" s="319">
        <v>2076789.98</v>
      </c>
      <c r="HU626" s="319">
        <v>131010.2</v>
      </c>
      <c r="HV626" s="319">
        <v>1076107.82</v>
      </c>
      <c r="HW626" s="319">
        <v>118519.26</v>
      </c>
      <c r="HX626" s="319">
        <v>165035.79</v>
      </c>
      <c r="HY626" s="319">
        <v>14222284.529999999</v>
      </c>
      <c r="HZ626" s="319">
        <v>669443.78</v>
      </c>
      <c r="IA626" s="319">
        <v>311499.2</v>
      </c>
      <c r="IB626" s="319">
        <v>149839.6</v>
      </c>
      <c r="IC626" s="319">
        <v>2713705.29</v>
      </c>
      <c r="ID626" s="319">
        <v>261863.66</v>
      </c>
      <c r="IE626" s="319">
        <v>3049618.3</v>
      </c>
      <c r="IF626" s="319">
        <v>346144.5</v>
      </c>
      <c r="IG626" s="319">
        <v>11271.55</v>
      </c>
      <c r="IH626" s="319">
        <v>118645.75999999999</v>
      </c>
      <c r="II626" s="319">
        <v>342773.64</v>
      </c>
      <c r="IJ626" s="319">
        <v>1922001.65</v>
      </c>
      <c r="IK626" s="319">
        <v>46601.06</v>
      </c>
      <c r="IL626" s="319">
        <v>137573.65</v>
      </c>
      <c r="IM626" s="319">
        <v>17320.25</v>
      </c>
      <c r="IN626" s="319">
        <v>105144.36</v>
      </c>
      <c r="IO626" s="319">
        <v>718085.7</v>
      </c>
      <c r="IP626" s="319">
        <v>241710.25</v>
      </c>
      <c r="IQ626" s="319">
        <v>164401.91</v>
      </c>
      <c r="IR626" s="319">
        <v>1085415.3899999999</v>
      </c>
      <c r="IS626" s="319">
        <v>1384587.44</v>
      </c>
      <c r="IT626" s="319">
        <v>4034472.4</v>
      </c>
      <c r="IU626" s="319">
        <v>166188.10999999999</v>
      </c>
      <c r="IV626" s="319">
        <v>1337578.6499999999</v>
      </c>
      <c r="IW626" s="319">
        <v>127028.88</v>
      </c>
      <c r="IX626" s="319">
        <v>68788.179999999993</v>
      </c>
      <c r="IY626" s="319">
        <v>527458.92000000004</v>
      </c>
      <c r="IZ626" s="319">
        <v>1580321.25</v>
      </c>
      <c r="JA626" s="319">
        <v>10413.969999999999</v>
      </c>
      <c r="JB626" s="319">
        <v>3514.2</v>
      </c>
      <c r="JC626" s="319">
        <v>1200360.1499999999</v>
      </c>
      <c r="JD626" s="319">
        <v>26308.25</v>
      </c>
      <c r="JE626" s="319">
        <v>12959.45</v>
      </c>
      <c r="JF626" s="319">
        <v>466708.26</v>
      </c>
      <c r="JG626" s="319">
        <v>64534.61</v>
      </c>
      <c r="JH626" s="319">
        <v>453774.52</v>
      </c>
      <c r="JI626" s="319">
        <v>470480.94</v>
      </c>
      <c r="JJ626" s="319">
        <v>338140.58</v>
      </c>
      <c r="JK626" s="319">
        <v>410753.42</v>
      </c>
      <c r="JL626" s="319">
        <v>11869.2</v>
      </c>
      <c r="JM626" s="319">
        <v>72893.740000000005</v>
      </c>
      <c r="JN626" s="319">
        <v>138510.39999999999</v>
      </c>
      <c r="JO626" s="319">
        <v>2265019.41</v>
      </c>
      <c r="JP626" s="319">
        <v>204197.48</v>
      </c>
      <c r="JQ626" s="319">
        <v>148568.79999999999</v>
      </c>
      <c r="JR626" s="319">
        <v>86163.86</v>
      </c>
      <c r="JS626" s="319">
        <v>2497257.75</v>
      </c>
      <c r="JT626" s="319">
        <v>121079.14</v>
      </c>
      <c r="JU626" s="319">
        <v>1329376.42</v>
      </c>
      <c r="JV626" s="319">
        <v>15565684.699999999</v>
      </c>
      <c r="JW626" s="319">
        <v>836285.4</v>
      </c>
      <c r="JX626" s="319">
        <v>108478.22</v>
      </c>
      <c r="JY626" s="319">
        <v>33395.93</v>
      </c>
      <c r="JZ626" s="319">
        <v>49411.15</v>
      </c>
      <c r="KA626" s="319">
        <v>174671.45</v>
      </c>
      <c r="KB626" s="319">
        <v>520189</v>
      </c>
      <c r="KC626" s="319">
        <v>394435.55</v>
      </c>
      <c r="KD626" s="319">
        <v>21210.9</v>
      </c>
      <c r="KE626" s="319">
        <v>3662218.87</v>
      </c>
      <c r="KF626" s="319">
        <v>69379.14</v>
      </c>
      <c r="KG626" s="319">
        <v>89548.97</v>
      </c>
      <c r="KH626" s="319">
        <v>93219.53</v>
      </c>
      <c r="KI626" s="319">
        <v>891430.13</v>
      </c>
      <c r="KJ626" s="319">
        <v>540088.9</v>
      </c>
      <c r="KK626" s="319">
        <v>0</v>
      </c>
      <c r="KL626" s="319">
        <v>0</v>
      </c>
      <c r="KM626" s="319">
        <v>24411.54</v>
      </c>
      <c r="KN626" s="319">
        <v>130654.39</v>
      </c>
      <c r="KO626" s="319">
        <v>5609593.7699999996</v>
      </c>
      <c r="KP626" s="319">
        <v>962382</v>
      </c>
      <c r="KQ626" s="319">
        <v>27523796.41</v>
      </c>
      <c r="KR626" s="319">
        <v>2183886.19</v>
      </c>
      <c r="KS626" s="318">
        <v>379145.06</v>
      </c>
      <c r="KU626" s="338" t="s">
        <v>943</v>
      </c>
      <c r="KV626" s="312" t="s">
        <v>943</v>
      </c>
      <c r="KY626" s="312" t="s">
        <v>943</v>
      </c>
    </row>
    <row r="627" spans="1:311" x14ac:dyDescent="0.25">
      <c r="A627" s="317">
        <v>2023</v>
      </c>
      <c r="B627" s="316" t="s">
        <v>781</v>
      </c>
      <c r="C627" s="316" t="s">
        <v>799</v>
      </c>
      <c r="D627" s="316" t="s">
        <v>801</v>
      </c>
      <c r="E627" s="316" t="s">
        <v>780</v>
      </c>
      <c r="F627" s="315">
        <v>0</v>
      </c>
      <c r="G627" s="315">
        <v>0</v>
      </c>
      <c r="H627" s="315">
        <v>0</v>
      </c>
      <c r="I627" s="315">
        <v>26827.7</v>
      </c>
      <c r="J627" s="315">
        <v>0</v>
      </c>
      <c r="K627" s="315">
        <v>0</v>
      </c>
      <c r="L627" s="315">
        <v>200000</v>
      </c>
      <c r="M627" s="315">
        <v>0</v>
      </c>
      <c r="N627" s="315">
        <v>0</v>
      </c>
      <c r="O627" s="315">
        <v>3000000</v>
      </c>
      <c r="P627" s="315">
        <v>0</v>
      </c>
      <c r="Q627" s="315">
        <v>0</v>
      </c>
      <c r="R627" s="315">
        <v>5908.94</v>
      </c>
      <c r="S627" s="315">
        <v>0</v>
      </c>
      <c r="T627" s="315">
        <v>0</v>
      </c>
      <c r="U627" s="315">
        <v>0</v>
      </c>
      <c r="V627" s="315">
        <v>0</v>
      </c>
      <c r="W627" s="315">
        <v>0</v>
      </c>
      <c r="X627" s="315">
        <v>0</v>
      </c>
      <c r="Y627" s="315">
        <v>0</v>
      </c>
      <c r="Z627" s="315">
        <v>0</v>
      </c>
      <c r="AA627" s="315">
        <v>0</v>
      </c>
      <c r="AB627" s="315">
        <v>0</v>
      </c>
      <c r="AC627" s="315">
        <v>0</v>
      </c>
      <c r="AD627" s="315">
        <v>9695869.9100000001</v>
      </c>
      <c r="AE627" s="315">
        <v>0</v>
      </c>
      <c r="AF627" s="315">
        <v>0</v>
      </c>
      <c r="AG627" s="315">
        <v>0</v>
      </c>
      <c r="AH627" s="315">
        <v>0</v>
      </c>
      <c r="AI627" s="315">
        <v>0</v>
      </c>
      <c r="AJ627" s="315">
        <v>0</v>
      </c>
      <c r="AK627" s="315">
        <v>0</v>
      </c>
      <c r="AL627" s="315">
        <v>0</v>
      </c>
      <c r="AM627" s="315">
        <v>0</v>
      </c>
      <c r="AN627" s="315">
        <v>0</v>
      </c>
      <c r="AO627" s="315">
        <v>0</v>
      </c>
      <c r="AP627" s="315">
        <v>0</v>
      </c>
      <c r="AQ627" s="315">
        <v>0</v>
      </c>
      <c r="AR627" s="315">
        <v>0</v>
      </c>
      <c r="AS627" s="315">
        <v>0</v>
      </c>
      <c r="AT627" s="315">
        <v>0</v>
      </c>
      <c r="AU627" s="315">
        <v>5884969.3499999996</v>
      </c>
      <c r="AV627" s="315">
        <v>0</v>
      </c>
      <c r="AW627" s="315">
        <v>0</v>
      </c>
      <c r="AX627" s="315">
        <v>0</v>
      </c>
      <c r="AY627" s="315">
        <v>0</v>
      </c>
      <c r="AZ627" s="315">
        <v>0</v>
      </c>
      <c r="BA627" s="315">
        <v>0</v>
      </c>
      <c r="BB627" s="315">
        <v>0</v>
      </c>
      <c r="BC627" s="315">
        <v>0</v>
      </c>
      <c r="BD627" s="315">
        <v>5000000</v>
      </c>
      <c r="BE627" s="315">
        <v>0</v>
      </c>
      <c r="BF627" s="315">
        <v>0</v>
      </c>
      <c r="BG627" s="315">
        <v>0</v>
      </c>
      <c r="BH627" s="315">
        <v>0</v>
      </c>
      <c r="BI627" s="315">
        <v>0</v>
      </c>
      <c r="BJ627" s="315">
        <v>0</v>
      </c>
      <c r="BK627" s="315">
        <v>3250000</v>
      </c>
      <c r="BL627" s="315">
        <v>0</v>
      </c>
      <c r="BM627" s="315">
        <v>400000</v>
      </c>
      <c r="BN627" s="315">
        <v>0</v>
      </c>
      <c r="BO627" s="315">
        <v>0</v>
      </c>
      <c r="BP627" s="315">
        <v>0</v>
      </c>
      <c r="BQ627" s="315">
        <v>0</v>
      </c>
      <c r="BR627" s="315">
        <v>0</v>
      </c>
      <c r="BS627" s="315">
        <v>0</v>
      </c>
      <c r="BT627" s="315">
        <v>0</v>
      </c>
      <c r="BU627" s="315">
        <v>0</v>
      </c>
      <c r="BV627" s="315">
        <v>0</v>
      </c>
      <c r="BW627" s="315">
        <v>0</v>
      </c>
      <c r="BX627" s="315">
        <v>0</v>
      </c>
      <c r="BY627" s="315">
        <v>3877661.66</v>
      </c>
      <c r="BZ627" s="315">
        <v>0</v>
      </c>
      <c r="CA627" s="315">
        <v>0</v>
      </c>
      <c r="CB627" s="315">
        <v>0</v>
      </c>
      <c r="CC627" s="315">
        <v>619682</v>
      </c>
      <c r="CD627" s="315">
        <v>4000000</v>
      </c>
      <c r="CE627" s="315">
        <v>0</v>
      </c>
      <c r="CF627" s="315">
        <v>764350</v>
      </c>
      <c r="CG627" s="315">
        <v>0</v>
      </c>
      <c r="CH627" s="315">
        <v>0</v>
      </c>
      <c r="CI627" s="315">
        <v>0</v>
      </c>
      <c r="CJ627" s="315">
        <v>0</v>
      </c>
      <c r="CK627" s="315">
        <v>0</v>
      </c>
      <c r="CL627" s="315">
        <v>0</v>
      </c>
      <c r="CM627" s="315">
        <v>0</v>
      </c>
      <c r="CN627" s="315">
        <v>52949.31</v>
      </c>
      <c r="CO627" s="315">
        <v>0</v>
      </c>
      <c r="CP627" s="315">
        <v>0</v>
      </c>
      <c r="CQ627" s="315">
        <v>0</v>
      </c>
      <c r="CR627" s="315">
        <v>0</v>
      </c>
      <c r="CS627" s="315">
        <v>0</v>
      </c>
      <c r="CT627" s="315">
        <v>0</v>
      </c>
      <c r="CU627" s="315">
        <v>0</v>
      </c>
      <c r="CV627" s="315">
        <v>0</v>
      </c>
      <c r="CW627" s="315">
        <v>0</v>
      </c>
      <c r="CX627" s="315">
        <v>0</v>
      </c>
      <c r="CY627" s="315">
        <v>0</v>
      </c>
      <c r="CZ627" s="315">
        <v>0</v>
      </c>
      <c r="DA627" s="315">
        <v>0</v>
      </c>
      <c r="DB627" s="315">
        <v>0</v>
      </c>
      <c r="DC627" s="315">
        <v>0</v>
      </c>
      <c r="DD627" s="315">
        <v>0</v>
      </c>
      <c r="DE627" s="315">
        <v>5000000</v>
      </c>
      <c r="DF627" s="315">
        <v>0</v>
      </c>
      <c r="DG627" s="315">
        <v>9129.41</v>
      </c>
      <c r="DH627" s="315">
        <v>0</v>
      </c>
      <c r="DI627" s="315">
        <v>0</v>
      </c>
      <c r="DJ627" s="315">
        <v>0</v>
      </c>
      <c r="DK627" s="315">
        <v>0</v>
      </c>
      <c r="DL627" s="315">
        <v>0</v>
      </c>
      <c r="DM627" s="315">
        <v>0</v>
      </c>
      <c r="DN627" s="315">
        <v>0</v>
      </c>
      <c r="DO627" s="315">
        <v>0</v>
      </c>
      <c r="DP627" s="315">
        <v>0</v>
      </c>
      <c r="DQ627" s="315">
        <v>0</v>
      </c>
      <c r="DR627" s="315">
        <v>160000</v>
      </c>
      <c r="DS627" s="315">
        <v>0</v>
      </c>
      <c r="DT627" s="315">
        <v>0</v>
      </c>
      <c r="DU627" s="315">
        <v>0</v>
      </c>
      <c r="DV627" s="315">
        <v>0</v>
      </c>
      <c r="DW627" s="315">
        <v>0</v>
      </c>
      <c r="DX627" s="315">
        <v>0</v>
      </c>
      <c r="DY627" s="315">
        <v>2000000</v>
      </c>
      <c r="DZ627" s="315">
        <v>58475.85</v>
      </c>
      <c r="EA627" s="315">
        <v>7000000</v>
      </c>
      <c r="EB627" s="315">
        <v>0</v>
      </c>
      <c r="EC627" s="315">
        <v>0</v>
      </c>
      <c r="ED627" s="315">
        <v>11200</v>
      </c>
      <c r="EE627" s="315">
        <v>0</v>
      </c>
      <c r="EF627" s="315">
        <v>0</v>
      </c>
      <c r="EG627" s="315">
        <v>2000000</v>
      </c>
      <c r="EH627" s="315">
        <v>0</v>
      </c>
      <c r="EI627" s="315">
        <v>0</v>
      </c>
      <c r="EJ627" s="315">
        <v>0</v>
      </c>
      <c r="EK627" s="315">
        <v>3750.01</v>
      </c>
      <c r="EL627" s="315">
        <v>0</v>
      </c>
      <c r="EM627" s="315">
        <v>0</v>
      </c>
      <c r="EN627" s="315">
        <v>0</v>
      </c>
      <c r="EO627" s="315">
        <v>0</v>
      </c>
      <c r="EP627" s="315">
        <v>1000000</v>
      </c>
      <c r="EQ627" s="315">
        <v>0</v>
      </c>
      <c r="ER627" s="315">
        <v>173011.45</v>
      </c>
      <c r="ES627" s="315">
        <v>0</v>
      </c>
      <c r="ET627" s="315">
        <v>0</v>
      </c>
      <c r="EU627" s="315">
        <v>0</v>
      </c>
      <c r="EV627" s="315">
        <v>0</v>
      </c>
      <c r="EW627" s="315">
        <v>0</v>
      </c>
      <c r="EX627" s="315">
        <v>0</v>
      </c>
      <c r="EY627" s="315">
        <v>4000000</v>
      </c>
      <c r="EZ627" s="315">
        <v>539900000</v>
      </c>
      <c r="FA627" s="315">
        <v>0</v>
      </c>
      <c r="FB627" s="315">
        <v>0</v>
      </c>
      <c r="FC627" s="315">
        <v>345213</v>
      </c>
      <c r="FD627" s="315">
        <v>0</v>
      </c>
      <c r="FE627" s="315">
        <v>0</v>
      </c>
      <c r="FF627" s="315">
        <v>0</v>
      </c>
      <c r="FG627" s="315">
        <v>0</v>
      </c>
      <c r="FH627" s="315">
        <v>289420</v>
      </c>
      <c r="FI627" s="315">
        <v>0</v>
      </c>
      <c r="FJ627" s="315">
        <v>0</v>
      </c>
      <c r="FK627" s="315">
        <v>0</v>
      </c>
      <c r="FL627" s="315">
        <v>0</v>
      </c>
      <c r="FM627" s="315">
        <v>0</v>
      </c>
      <c r="FN627" s="315">
        <v>0</v>
      </c>
      <c r="FO627" s="315">
        <v>0</v>
      </c>
      <c r="FP627" s="315">
        <v>0</v>
      </c>
      <c r="FQ627" s="315">
        <v>0</v>
      </c>
      <c r="FR627" s="315">
        <v>0</v>
      </c>
      <c r="FS627" s="315">
        <v>0</v>
      </c>
      <c r="FT627" s="315">
        <v>0</v>
      </c>
      <c r="FU627" s="315">
        <v>0</v>
      </c>
      <c r="FV627" s="315">
        <v>0</v>
      </c>
      <c r="FW627" s="315">
        <v>0</v>
      </c>
      <c r="FX627" s="315">
        <v>1675000</v>
      </c>
      <c r="FY627" s="315">
        <v>0</v>
      </c>
      <c r="FZ627" s="315">
        <v>0</v>
      </c>
      <c r="GA627" s="315">
        <v>0</v>
      </c>
      <c r="GB627" s="315">
        <v>0</v>
      </c>
      <c r="GC627" s="315">
        <v>0</v>
      </c>
      <c r="GD627" s="315">
        <v>0</v>
      </c>
      <c r="GE627" s="315">
        <v>0</v>
      </c>
      <c r="GF627" s="315">
        <v>0</v>
      </c>
      <c r="GG627" s="315">
        <v>0</v>
      </c>
      <c r="GH627" s="315">
        <v>0</v>
      </c>
      <c r="GI627" s="315">
        <v>0</v>
      </c>
      <c r="GJ627" s="315">
        <v>505.34</v>
      </c>
      <c r="GK627" s="315">
        <v>42000000</v>
      </c>
      <c r="GL627" s="315">
        <v>150000</v>
      </c>
      <c r="GM627" s="315">
        <v>0</v>
      </c>
      <c r="GN627" s="315">
        <v>0</v>
      </c>
      <c r="GO627" s="315">
        <v>0</v>
      </c>
      <c r="GP627" s="315">
        <v>0</v>
      </c>
      <c r="GQ627" s="315">
        <v>0</v>
      </c>
      <c r="GR627" s="315">
        <v>0</v>
      </c>
      <c r="GS627" s="315">
        <v>54000000</v>
      </c>
      <c r="GT627" s="315">
        <v>0</v>
      </c>
      <c r="GU627" s="315">
        <v>0</v>
      </c>
      <c r="GV627" s="315">
        <v>0</v>
      </c>
      <c r="GW627" s="315">
        <v>0</v>
      </c>
      <c r="GX627" s="315">
        <v>2792367.46</v>
      </c>
      <c r="GY627" s="315">
        <v>0</v>
      </c>
      <c r="GZ627" s="315">
        <v>0</v>
      </c>
      <c r="HA627" s="315">
        <v>0</v>
      </c>
      <c r="HB627" s="315">
        <v>400000</v>
      </c>
      <c r="HC627" s="315">
        <v>0</v>
      </c>
      <c r="HD627" s="315">
        <v>0</v>
      </c>
      <c r="HE627" s="315">
        <v>0</v>
      </c>
      <c r="HF627" s="315">
        <v>0</v>
      </c>
      <c r="HG627" s="315">
        <v>0</v>
      </c>
      <c r="HH627" s="315">
        <v>0</v>
      </c>
      <c r="HI627" s="315">
        <v>0</v>
      </c>
      <c r="HJ627" s="315">
        <v>500000</v>
      </c>
      <c r="HK627" s="315">
        <v>66969.77</v>
      </c>
      <c r="HL627" s="315">
        <v>0</v>
      </c>
      <c r="HM627" s="315">
        <v>0</v>
      </c>
      <c r="HN627" s="315">
        <v>0</v>
      </c>
      <c r="HO627" s="315">
        <v>183408.76</v>
      </c>
      <c r="HP627" s="315">
        <v>69372.88</v>
      </c>
      <c r="HQ627" s="315">
        <v>0</v>
      </c>
      <c r="HR627" s="315">
        <v>1000000</v>
      </c>
      <c r="HS627" s="315">
        <v>0</v>
      </c>
      <c r="HT627" s="315">
        <v>0</v>
      </c>
      <c r="HU627" s="315">
        <v>0</v>
      </c>
      <c r="HV627" s="315">
        <v>0</v>
      </c>
      <c r="HW627" s="315">
        <v>0</v>
      </c>
      <c r="HX627" s="315">
        <v>0</v>
      </c>
      <c r="HY627" s="315">
        <v>0</v>
      </c>
      <c r="HZ627" s="315">
        <v>0</v>
      </c>
      <c r="IA627" s="315">
        <v>0</v>
      </c>
      <c r="IB627" s="315">
        <v>0</v>
      </c>
      <c r="IC627" s="315">
        <v>8200000</v>
      </c>
      <c r="ID627" s="315">
        <v>0</v>
      </c>
      <c r="IE627" s="315">
        <v>0</v>
      </c>
      <c r="IF627" s="315">
        <v>0</v>
      </c>
      <c r="IG627" s="315">
        <v>0</v>
      </c>
      <c r="IH627" s="315">
        <v>0</v>
      </c>
      <c r="II627" s="315">
        <v>470007.17</v>
      </c>
      <c r="IJ627" s="315">
        <v>521887.4</v>
      </c>
      <c r="IK627" s="315">
        <v>0</v>
      </c>
      <c r="IL627" s="315">
        <v>8353.8799999999992</v>
      </c>
      <c r="IM627" s="315">
        <v>0</v>
      </c>
      <c r="IN627" s="315">
        <v>0</v>
      </c>
      <c r="IO627" s="315">
        <v>0</v>
      </c>
      <c r="IP627" s="315">
        <v>0</v>
      </c>
      <c r="IQ627" s="315">
        <v>0</v>
      </c>
      <c r="IR627" s="315">
        <v>0</v>
      </c>
      <c r="IS627" s="315">
        <v>0</v>
      </c>
      <c r="IT627" s="315">
        <v>0</v>
      </c>
      <c r="IU627" s="315">
        <v>0</v>
      </c>
      <c r="IV627" s="315">
        <v>0</v>
      </c>
      <c r="IW627" s="315">
        <v>0</v>
      </c>
      <c r="IX627" s="315">
        <v>0</v>
      </c>
      <c r="IY627" s="315">
        <v>0</v>
      </c>
      <c r="IZ627" s="315">
        <v>0</v>
      </c>
      <c r="JA627" s="315">
        <v>1000005.1</v>
      </c>
      <c r="JB627" s="315">
        <v>0</v>
      </c>
      <c r="JC627" s="315">
        <v>0</v>
      </c>
      <c r="JD627" s="315">
        <v>0</v>
      </c>
      <c r="JE627" s="315">
        <v>0</v>
      </c>
      <c r="JF627" s="315">
        <v>0</v>
      </c>
      <c r="JG627" s="315">
        <v>0</v>
      </c>
      <c r="JH627" s="315">
        <v>0</v>
      </c>
      <c r="JI627" s="315">
        <v>0</v>
      </c>
      <c r="JJ627" s="315">
        <v>0</v>
      </c>
      <c r="JK627" s="315">
        <v>0</v>
      </c>
      <c r="JL627" s="315">
        <v>0</v>
      </c>
      <c r="JM627" s="315">
        <v>0</v>
      </c>
      <c r="JN627" s="315">
        <v>0</v>
      </c>
      <c r="JO627" s="315">
        <v>0</v>
      </c>
      <c r="JP627" s="315">
        <v>6824.05</v>
      </c>
      <c r="JQ627" s="315">
        <v>0</v>
      </c>
      <c r="JR627" s="315">
        <v>0</v>
      </c>
      <c r="JS627" s="315">
        <v>5000000</v>
      </c>
      <c r="JT627" s="315">
        <v>0</v>
      </c>
      <c r="JU627" s="315">
        <v>0</v>
      </c>
      <c r="JV627" s="315">
        <v>0</v>
      </c>
      <c r="JW627" s="315">
        <v>0</v>
      </c>
      <c r="JX627" s="315">
        <v>0</v>
      </c>
      <c r="JY627" s="315">
        <v>0</v>
      </c>
      <c r="JZ627" s="315">
        <v>0</v>
      </c>
      <c r="KA627" s="315">
        <v>0</v>
      </c>
      <c r="KB627" s="315">
        <v>0</v>
      </c>
      <c r="KC627" s="315">
        <v>0</v>
      </c>
      <c r="KD627" s="315">
        <v>0</v>
      </c>
      <c r="KE627" s="315">
        <v>7500000</v>
      </c>
      <c r="KF627" s="315">
        <v>0</v>
      </c>
      <c r="KG627" s="315">
        <v>0</v>
      </c>
      <c r="KH627" s="315">
        <v>0</v>
      </c>
      <c r="KI627" s="315">
        <v>0</v>
      </c>
      <c r="KJ627" s="315">
        <v>650000</v>
      </c>
      <c r="KK627" s="315">
        <v>0</v>
      </c>
      <c r="KL627" s="315">
        <v>0</v>
      </c>
      <c r="KM627" s="315">
        <v>0</v>
      </c>
      <c r="KN627" s="315">
        <v>0</v>
      </c>
      <c r="KO627" s="315">
        <v>0</v>
      </c>
      <c r="KP627" s="315">
        <v>0</v>
      </c>
      <c r="KQ627" s="315">
        <v>0</v>
      </c>
      <c r="KR627" s="315">
        <v>0</v>
      </c>
      <c r="KS627" s="314">
        <v>0</v>
      </c>
      <c r="KU627" s="312">
        <v>21</v>
      </c>
      <c r="KV627" s="312">
        <v>210</v>
      </c>
      <c r="KY627" s="312">
        <v>9210</v>
      </c>
    </row>
    <row r="628" spans="1:311" x14ac:dyDescent="0.25">
      <c r="A628" s="321">
        <v>2023</v>
      </c>
      <c r="B628" s="320" t="s">
        <v>781</v>
      </c>
      <c r="C628" s="320" t="s">
        <v>799</v>
      </c>
      <c r="D628" s="320" t="s">
        <v>800</v>
      </c>
      <c r="E628" s="320" t="s">
        <v>780</v>
      </c>
      <c r="F628" s="319">
        <v>0</v>
      </c>
      <c r="G628" s="319">
        <v>0</v>
      </c>
      <c r="H628" s="319">
        <v>0</v>
      </c>
      <c r="I628" s="319">
        <v>0</v>
      </c>
      <c r="J628" s="319">
        <v>0</v>
      </c>
      <c r="K628" s="319">
        <v>0</v>
      </c>
      <c r="L628" s="319">
        <v>0</v>
      </c>
      <c r="M628" s="319">
        <v>0</v>
      </c>
      <c r="N628" s="319">
        <v>0</v>
      </c>
      <c r="O628" s="319">
        <v>0</v>
      </c>
      <c r="P628" s="319">
        <v>0</v>
      </c>
      <c r="Q628" s="319">
        <v>0</v>
      </c>
      <c r="R628" s="319">
        <v>0</v>
      </c>
      <c r="S628" s="319">
        <v>0</v>
      </c>
      <c r="T628" s="319">
        <v>0</v>
      </c>
      <c r="U628" s="319">
        <v>0</v>
      </c>
      <c r="V628" s="319">
        <v>0</v>
      </c>
      <c r="W628" s="319">
        <v>0</v>
      </c>
      <c r="X628" s="319">
        <v>0</v>
      </c>
      <c r="Y628" s="319">
        <v>0</v>
      </c>
      <c r="Z628" s="319">
        <v>0</v>
      </c>
      <c r="AA628" s="319">
        <v>0</v>
      </c>
      <c r="AB628" s="319">
        <v>0</v>
      </c>
      <c r="AC628" s="319">
        <v>0</v>
      </c>
      <c r="AD628" s="319">
        <v>0</v>
      </c>
      <c r="AE628" s="319">
        <v>0</v>
      </c>
      <c r="AF628" s="319">
        <v>0</v>
      </c>
      <c r="AG628" s="319">
        <v>0</v>
      </c>
      <c r="AH628" s="319">
        <v>0</v>
      </c>
      <c r="AI628" s="319">
        <v>0</v>
      </c>
      <c r="AJ628" s="319">
        <v>0</v>
      </c>
      <c r="AK628" s="319">
        <v>0</v>
      </c>
      <c r="AL628" s="319">
        <v>0</v>
      </c>
      <c r="AM628" s="319">
        <v>0</v>
      </c>
      <c r="AN628" s="319">
        <v>0</v>
      </c>
      <c r="AO628" s="319">
        <v>0</v>
      </c>
      <c r="AP628" s="319">
        <v>0</v>
      </c>
      <c r="AQ628" s="319">
        <v>0</v>
      </c>
      <c r="AR628" s="319">
        <v>0</v>
      </c>
      <c r="AS628" s="319">
        <v>0</v>
      </c>
      <c r="AT628" s="319">
        <v>0</v>
      </c>
      <c r="AU628" s="319">
        <v>0</v>
      </c>
      <c r="AV628" s="319">
        <v>0</v>
      </c>
      <c r="AW628" s="319">
        <v>0</v>
      </c>
      <c r="AX628" s="319">
        <v>2265.92</v>
      </c>
      <c r="AY628" s="319">
        <v>0</v>
      </c>
      <c r="AZ628" s="319">
        <v>0</v>
      </c>
      <c r="BA628" s="319">
        <v>0</v>
      </c>
      <c r="BB628" s="319">
        <v>3395.83</v>
      </c>
      <c r="BC628" s="319">
        <v>2805.87</v>
      </c>
      <c r="BD628" s="319">
        <v>0</v>
      </c>
      <c r="BE628" s="319">
        <v>0</v>
      </c>
      <c r="BF628" s="319">
        <v>0</v>
      </c>
      <c r="BG628" s="319">
        <v>0</v>
      </c>
      <c r="BH628" s="319">
        <v>0</v>
      </c>
      <c r="BI628" s="319">
        <v>0</v>
      </c>
      <c r="BJ628" s="319">
        <v>0</v>
      </c>
      <c r="BK628" s="319">
        <v>0</v>
      </c>
      <c r="BL628" s="319">
        <v>0</v>
      </c>
      <c r="BM628" s="319">
        <v>0</v>
      </c>
      <c r="BN628" s="319">
        <v>90281</v>
      </c>
      <c r="BO628" s="319">
        <v>0</v>
      </c>
      <c r="BP628" s="319">
        <v>0</v>
      </c>
      <c r="BQ628" s="319">
        <v>0</v>
      </c>
      <c r="BR628" s="319">
        <v>45698.26</v>
      </c>
      <c r="BS628" s="319">
        <v>0</v>
      </c>
      <c r="BT628" s="319">
        <v>0</v>
      </c>
      <c r="BU628" s="319">
        <v>0</v>
      </c>
      <c r="BV628" s="319">
        <v>0</v>
      </c>
      <c r="BW628" s="319">
        <v>0</v>
      </c>
      <c r="BX628" s="319">
        <v>0</v>
      </c>
      <c r="BY628" s="319">
        <v>0</v>
      </c>
      <c r="BZ628" s="319">
        <v>0</v>
      </c>
      <c r="CA628" s="319">
        <v>0</v>
      </c>
      <c r="CB628" s="319">
        <v>0</v>
      </c>
      <c r="CC628" s="319">
        <v>0</v>
      </c>
      <c r="CD628" s="319">
        <v>0</v>
      </c>
      <c r="CE628" s="319">
        <v>0</v>
      </c>
      <c r="CF628" s="319">
        <v>0</v>
      </c>
      <c r="CG628" s="319">
        <v>0</v>
      </c>
      <c r="CH628" s="319">
        <v>0</v>
      </c>
      <c r="CI628" s="319">
        <v>0</v>
      </c>
      <c r="CJ628" s="319">
        <v>0</v>
      </c>
      <c r="CK628" s="319">
        <v>0</v>
      </c>
      <c r="CL628" s="319">
        <v>0</v>
      </c>
      <c r="CM628" s="319">
        <v>0</v>
      </c>
      <c r="CN628" s="319">
        <v>0</v>
      </c>
      <c r="CO628" s="319">
        <v>0</v>
      </c>
      <c r="CP628" s="319">
        <v>0</v>
      </c>
      <c r="CQ628" s="319">
        <v>0</v>
      </c>
      <c r="CR628" s="319">
        <v>0</v>
      </c>
      <c r="CS628" s="319">
        <v>0</v>
      </c>
      <c r="CT628" s="319">
        <v>0</v>
      </c>
      <c r="CU628" s="319">
        <v>0</v>
      </c>
      <c r="CV628" s="319">
        <v>0</v>
      </c>
      <c r="CW628" s="319">
        <v>0</v>
      </c>
      <c r="CX628" s="319">
        <v>0</v>
      </c>
      <c r="CY628" s="319">
        <v>5500000</v>
      </c>
      <c r="CZ628" s="319">
        <v>0</v>
      </c>
      <c r="DA628" s="319">
        <v>0</v>
      </c>
      <c r="DB628" s="319">
        <v>0</v>
      </c>
      <c r="DC628" s="319">
        <v>0</v>
      </c>
      <c r="DD628" s="319">
        <v>0</v>
      </c>
      <c r="DE628" s="319">
        <v>0</v>
      </c>
      <c r="DF628" s="319">
        <v>0</v>
      </c>
      <c r="DG628" s="319">
        <v>10682.3</v>
      </c>
      <c r="DH628" s="319">
        <v>0</v>
      </c>
      <c r="DI628" s="319">
        <v>0</v>
      </c>
      <c r="DJ628" s="319">
        <v>0</v>
      </c>
      <c r="DK628" s="319">
        <v>0</v>
      </c>
      <c r="DL628" s="319">
        <v>0</v>
      </c>
      <c r="DM628" s="319">
        <v>0</v>
      </c>
      <c r="DN628" s="319">
        <v>0</v>
      </c>
      <c r="DO628" s="319">
        <v>0</v>
      </c>
      <c r="DP628" s="319">
        <v>0</v>
      </c>
      <c r="DQ628" s="319">
        <v>0</v>
      </c>
      <c r="DR628" s="319">
        <v>0</v>
      </c>
      <c r="DS628" s="319">
        <v>0</v>
      </c>
      <c r="DT628" s="319">
        <v>1305.5</v>
      </c>
      <c r="DU628" s="319">
        <v>0</v>
      </c>
      <c r="DV628" s="319">
        <v>0</v>
      </c>
      <c r="DW628" s="319">
        <v>0</v>
      </c>
      <c r="DX628" s="319">
        <v>0</v>
      </c>
      <c r="DY628" s="319">
        <v>0</v>
      </c>
      <c r="DZ628" s="319">
        <v>0</v>
      </c>
      <c r="EA628" s="319">
        <v>0</v>
      </c>
      <c r="EB628" s="319">
        <v>0</v>
      </c>
      <c r="EC628" s="319">
        <v>0</v>
      </c>
      <c r="ED628" s="319">
        <v>0</v>
      </c>
      <c r="EE628" s="319">
        <v>0</v>
      </c>
      <c r="EF628" s="319">
        <v>0</v>
      </c>
      <c r="EG628" s="319">
        <v>0</v>
      </c>
      <c r="EH628" s="319">
        <v>0</v>
      </c>
      <c r="EI628" s="319">
        <v>0</v>
      </c>
      <c r="EJ628" s="319">
        <v>0</v>
      </c>
      <c r="EK628" s="319">
        <v>0</v>
      </c>
      <c r="EL628" s="319">
        <v>0</v>
      </c>
      <c r="EM628" s="319">
        <v>0</v>
      </c>
      <c r="EN628" s="319">
        <v>0</v>
      </c>
      <c r="EO628" s="319">
        <v>0</v>
      </c>
      <c r="EP628" s="319">
        <v>0</v>
      </c>
      <c r="EQ628" s="319">
        <v>0</v>
      </c>
      <c r="ER628" s="319">
        <v>70403.63</v>
      </c>
      <c r="ES628" s="319">
        <v>0</v>
      </c>
      <c r="ET628" s="319">
        <v>0</v>
      </c>
      <c r="EU628" s="319">
        <v>0</v>
      </c>
      <c r="EV628" s="319">
        <v>0</v>
      </c>
      <c r="EW628" s="319">
        <v>0</v>
      </c>
      <c r="EX628" s="319">
        <v>0</v>
      </c>
      <c r="EY628" s="319">
        <v>0</v>
      </c>
      <c r="EZ628" s="319">
        <v>140270000</v>
      </c>
      <c r="FA628" s="319">
        <v>0</v>
      </c>
      <c r="FB628" s="319">
        <v>0</v>
      </c>
      <c r="FC628" s="319">
        <v>0</v>
      </c>
      <c r="FD628" s="319">
        <v>0</v>
      </c>
      <c r="FE628" s="319">
        <v>0</v>
      </c>
      <c r="FF628" s="319">
        <v>0</v>
      </c>
      <c r="FG628" s="319">
        <v>0</v>
      </c>
      <c r="FH628" s="319">
        <v>0</v>
      </c>
      <c r="FI628" s="319">
        <v>0</v>
      </c>
      <c r="FJ628" s="319">
        <v>0</v>
      </c>
      <c r="FK628" s="319">
        <v>0</v>
      </c>
      <c r="FL628" s="319">
        <v>0</v>
      </c>
      <c r="FM628" s="319">
        <v>0</v>
      </c>
      <c r="FN628" s="319">
        <v>0</v>
      </c>
      <c r="FO628" s="319">
        <v>0</v>
      </c>
      <c r="FP628" s="319">
        <v>0</v>
      </c>
      <c r="FQ628" s="319">
        <v>0</v>
      </c>
      <c r="FR628" s="319">
        <v>940722.89</v>
      </c>
      <c r="FS628" s="319">
        <v>0</v>
      </c>
      <c r="FT628" s="319">
        <v>0</v>
      </c>
      <c r="FU628" s="319">
        <v>0</v>
      </c>
      <c r="FV628" s="319">
        <v>0</v>
      </c>
      <c r="FW628" s="319">
        <v>0</v>
      </c>
      <c r="FX628" s="319">
        <v>0</v>
      </c>
      <c r="FY628" s="319">
        <v>0</v>
      </c>
      <c r="FZ628" s="319">
        <v>0</v>
      </c>
      <c r="GA628" s="319">
        <v>0</v>
      </c>
      <c r="GB628" s="319">
        <v>0</v>
      </c>
      <c r="GC628" s="319">
        <v>0</v>
      </c>
      <c r="GD628" s="319">
        <v>0</v>
      </c>
      <c r="GE628" s="319">
        <v>0</v>
      </c>
      <c r="GF628" s="319">
        <v>0</v>
      </c>
      <c r="GG628" s="319">
        <v>0</v>
      </c>
      <c r="GH628" s="319">
        <v>0</v>
      </c>
      <c r="GI628" s="319">
        <v>0</v>
      </c>
      <c r="GJ628" s="319">
        <v>0</v>
      </c>
      <c r="GK628" s="319">
        <v>0</v>
      </c>
      <c r="GL628" s="319">
        <v>0</v>
      </c>
      <c r="GM628" s="319">
        <v>32451055.399999999</v>
      </c>
      <c r="GN628" s="319">
        <v>0</v>
      </c>
      <c r="GO628" s="319">
        <v>0</v>
      </c>
      <c r="GP628" s="319">
        <v>0</v>
      </c>
      <c r="GQ628" s="319">
        <v>578125</v>
      </c>
      <c r="GR628" s="319">
        <v>0</v>
      </c>
      <c r="GS628" s="319">
        <v>0</v>
      </c>
      <c r="GT628" s="319">
        <v>0</v>
      </c>
      <c r="GU628" s="319">
        <v>7000000</v>
      </c>
      <c r="GV628" s="319">
        <v>0</v>
      </c>
      <c r="GW628" s="319">
        <v>0</v>
      </c>
      <c r="GX628" s="319">
        <v>30000</v>
      </c>
      <c r="GY628" s="319">
        <v>0</v>
      </c>
      <c r="GZ628" s="319">
        <v>0</v>
      </c>
      <c r="HA628" s="319">
        <v>0</v>
      </c>
      <c r="HB628" s="319">
        <v>0</v>
      </c>
      <c r="HC628" s="319">
        <v>0</v>
      </c>
      <c r="HD628" s="319">
        <v>0</v>
      </c>
      <c r="HE628" s="319">
        <v>0</v>
      </c>
      <c r="HF628" s="319">
        <v>0</v>
      </c>
      <c r="HG628" s="319">
        <v>0</v>
      </c>
      <c r="HH628" s="319">
        <v>5000000</v>
      </c>
      <c r="HI628" s="319">
        <v>0</v>
      </c>
      <c r="HJ628" s="319">
        <v>0</v>
      </c>
      <c r="HK628" s="319">
        <v>0</v>
      </c>
      <c r="HL628" s="319">
        <v>0</v>
      </c>
      <c r="HM628" s="319">
        <v>0</v>
      </c>
      <c r="HN628" s="319">
        <v>0</v>
      </c>
      <c r="HO628" s="319">
        <v>0</v>
      </c>
      <c r="HP628" s="319">
        <v>0</v>
      </c>
      <c r="HQ628" s="319">
        <v>0</v>
      </c>
      <c r="HR628" s="319">
        <v>0</v>
      </c>
      <c r="HS628" s="319">
        <v>0</v>
      </c>
      <c r="HT628" s="319">
        <v>0</v>
      </c>
      <c r="HU628" s="319">
        <v>0</v>
      </c>
      <c r="HV628" s="319">
        <v>1000000</v>
      </c>
      <c r="HW628" s="319">
        <v>0</v>
      </c>
      <c r="HX628" s="319">
        <v>0</v>
      </c>
      <c r="HY628" s="319">
        <v>0</v>
      </c>
      <c r="HZ628" s="319">
        <v>0</v>
      </c>
      <c r="IA628" s="319">
        <v>0</v>
      </c>
      <c r="IB628" s="319">
        <v>0</v>
      </c>
      <c r="IC628" s="319">
        <v>0</v>
      </c>
      <c r="ID628" s="319">
        <v>0</v>
      </c>
      <c r="IE628" s="319">
        <v>0</v>
      </c>
      <c r="IF628" s="319">
        <v>0</v>
      </c>
      <c r="IG628" s="319">
        <v>0</v>
      </c>
      <c r="IH628" s="319">
        <v>0</v>
      </c>
      <c r="II628" s="319">
        <v>0</v>
      </c>
      <c r="IJ628" s="319">
        <v>0</v>
      </c>
      <c r="IK628" s="319">
        <v>0</v>
      </c>
      <c r="IL628" s="319">
        <v>0</v>
      </c>
      <c r="IM628" s="319">
        <v>0</v>
      </c>
      <c r="IN628" s="319">
        <v>0</v>
      </c>
      <c r="IO628" s="319">
        <v>0</v>
      </c>
      <c r="IP628" s="319">
        <v>0</v>
      </c>
      <c r="IQ628" s="319">
        <v>0</v>
      </c>
      <c r="IR628" s="319">
        <v>0</v>
      </c>
      <c r="IS628" s="319">
        <v>0</v>
      </c>
      <c r="IT628" s="319">
        <v>0</v>
      </c>
      <c r="IU628" s="319">
        <v>0</v>
      </c>
      <c r="IV628" s="319">
        <v>0</v>
      </c>
      <c r="IW628" s="319">
        <v>0</v>
      </c>
      <c r="IX628" s="319">
        <v>0</v>
      </c>
      <c r="IY628" s="319">
        <v>0</v>
      </c>
      <c r="IZ628" s="319">
        <v>0</v>
      </c>
      <c r="JA628" s="319">
        <v>0</v>
      </c>
      <c r="JB628" s="319">
        <v>20000</v>
      </c>
      <c r="JC628" s="319">
        <v>0</v>
      </c>
      <c r="JD628" s="319">
        <v>0</v>
      </c>
      <c r="JE628" s="319">
        <v>0</v>
      </c>
      <c r="JF628" s="319">
        <v>0</v>
      </c>
      <c r="JG628" s="319">
        <v>0</v>
      </c>
      <c r="JH628" s="319">
        <v>0</v>
      </c>
      <c r="JI628" s="319">
        <v>0</v>
      </c>
      <c r="JJ628" s="319">
        <v>0</v>
      </c>
      <c r="JK628" s="319">
        <v>0</v>
      </c>
      <c r="JL628" s="319">
        <v>0</v>
      </c>
      <c r="JM628" s="319">
        <v>0</v>
      </c>
      <c r="JN628" s="319">
        <v>0</v>
      </c>
      <c r="JO628" s="319">
        <v>0</v>
      </c>
      <c r="JP628" s="319">
        <v>0</v>
      </c>
      <c r="JQ628" s="319">
        <v>0</v>
      </c>
      <c r="JR628" s="319">
        <v>0</v>
      </c>
      <c r="JS628" s="319">
        <v>0</v>
      </c>
      <c r="JT628" s="319">
        <v>0</v>
      </c>
      <c r="JU628" s="319">
        <v>0</v>
      </c>
      <c r="JV628" s="319">
        <v>74000000</v>
      </c>
      <c r="JW628" s="319">
        <v>0</v>
      </c>
      <c r="JX628" s="319">
        <v>0</v>
      </c>
      <c r="JY628" s="319">
        <v>0</v>
      </c>
      <c r="JZ628" s="319">
        <v>0</v>
      </c>
      <c r="KA628" s="319">
        <v>0</v>
      </c>
      <c r="KB628" s="319">
        <v>0</v>
      </c>
      <c r="KC628" s="319">
        <v>0</v>
      </c>
      <c r="KD628" s="319">
        <v>0</v>
      </c>
      <c r="KE628" s="319">
        <v>0</v>
      </c>
      <c r="KF628" s="319">
        <v>2870.35</v>
      </c>
      <c r="KG628" s="319">
        <v>0</v>
      </c>
      <c r="KH628" s="319">
        <v>0</v>
      </c>
      <c r="KI628" s="319">
        <v>0</v>
      </c>
      <c r="KJ628" s="319">
        <v>0</v>
      </c>
      <c r="KK628" s="319">
        <v>0</v>
      </c>
      <c r="KL628" s="319">
        <v>0</v>
      </c>
      <c r="KM628" s="319">
        <v>0</v>
      </c>
      <c r="KN628" s="319">
        <v>0</v>
      </c>
      <c r="KO628" s="319">
        <v>0</v>
      </c>
      <c r="KP628" s="319">
        <v>0</v>
      </c>
      <c r="KQ628" s="319">
        <v>0</v>
      </c>
      <c r="KR628" s="319">
        <v>0</v>
      </c>
      <c r="KS628" s="318">
        <v>0</v>
      </c>
      <c r="KU628" s="312">
        <v>21</v>
      </c>
      <c r="KV628" s="312">
        <v>219</v>
      </c>
      <c r="KY628" s="312">
        <v>9219</v>
      </c>
    </row>
    <row r="629" spans="1:311" x14ac:dyDescent="0.25">
      <c r="A629" s="317">
        <v>2023</v>
      </c>
      <c r="B629" s="316" t="s">
        <v>781</v>
      </c>
      <c r="C629" s="316" t="s">
        <v>799</v>
      </c>
      <c r="D629" s="316" t="s">
        <v>321</v>
      </c>
      <c r="E629" s="316" t="s">
        <v>780</v>
      </c>
      <c r="F629" s="315">
        <v>0</v>
      </c>
      <c r="G629" s="315">
        <v>0</v>
      </c>
      <c r="H629" s="315">
        <v>0</v>
      </c>
      <c r="I629" s="315">
        <v>26827.7</v>
      </c>
      <c r="J629" s="315">
        <v>0</v>
      </c>
      <c r="K629" s="315">
        <v>0</v>
      </c>
      <c r="L629" s="315">
        <v>200000</v>
      </c>
      <c r="M629" s="315">
        <v>0</v>
      </c>
      <c r="N629" s="315">
        <v>0</v>
      </c>
      <c r="O629" s="315">
        <v>3000000</v>
      </c>
      <c r="P629" s="315">
        <v>0</v>
      </c>
      <c r="Q629" s="315">
        <v>0</v>
      </c>
      <c r="R629" s="315">
        <v>5908.94</v>
      </c>
      <c r="S629" s="315">
        <v>0</v>
      </c>
      <c r="T629" s="315">
        <v>0</v>
      </c>
      <c r="U629" s="315">
        <v>0</v>
      </c>
      <c r="V629" s="315">
        <v>0</v>
      </c>
      <c r="W629" s="315">
        <v>0</v>
      </c>
      <c r="X629" s="315">
        <v>0</v>
      </c>
      <c r="Y629" s="315">
        <v>0</v>
      </c>
      <c r="Z629" s="315">
        <v>0</v>
      </c>
      <c r="AA629" s="315">
        <v>0</v>
      </c>
      <c r="AB629" s="315">
        <v>0</v>
      </c>
      <c r="AC629" s="315">
        <v>0</v>
      </c>
      <c r="AD629" s="315">
        <v>9695869.9100000001</v>
      </c>
      <c r="AE629" s="315">
        <v>0</v>
      </c>
      <c r="AF629" s="315">
        <v>0</v>
      </c>
      <c r="AG629" s="315">
        <v>0</v>
      </c>
      <c r="AH629" s="315">
        <v>0</v>
      </c>
      <c r="AI629" s="315">
        <v>0</v>
      </c>
      <c r="AJ629" s="315">
        <v>0</v>
      </c>
      <c r="AK629" s="315">
        <v>0</v>
      </c>
      <c r="AL629" s="315">
        <v>0</v>
      </c>
      <c r="AM629" s="315">
        <v>0</v>
      </c>
      <c r="AN629" s="315">
        <v>0</v>
      </c>
      <c r="AO629" s="315">
        <v>0</v>
      </c>
      <c r="AP629" s="315">
        <v>0</v>
      </c>
      <c r="AQ629" s="315">
        <v>0</v>
      </c>
      <c r="AR629" s="315">
        <v>0</v>
      </c>
      <c r="AS629" s="315">
        <v>0</v>
      </c>
      <c r="AT629" s="315">
        <v>0</v>
      </c>
      <c r="AU629" s="315">
        <v>5884969.3499999996</v>
      </c>
      <c r="AV629" s="315">
        <v>0</v>
      </c>
      <c r="AW629" s="315">
        <v>0</v>
      </c>
      <c r="AX629" s="315">
        <v>2265.92</v>
      </c>
      <c r="AY629" s="315">
        <v>0</v>
      </c>
      <c r="AZ629" s="315">
        <v>0</v>
      </c>
      <c r="BA629" s="315">
        <v>0</v>
      </c>
      <c r="BB629" s="315">
        <v>3395.83</v>
      </c>
      <c r="BC629" s="315">
        <v>2805.87</v>
      </c>
      <c r="BD629" s="315">
        <v>5000000</v>
      </c>
      <c r="BE629" s="315">
        <v>0</v>
      </c>
      <c r="BF629" s="315">
        <v>0</v>
      </c>
      <c r="BG629" s="315">
        <v>0</v>
      </c>
      <c r="BH629" s="315">
        <v>0</v>
      </c>
      <c r="BI629" s="315">
        <v>0</v>
      </c>
      <c r="BJ629" s="315">
        <v>0</v>
      </c>
      <c r="BK629" s="315">
        <v>3250000</v>
      </c>
      <c r="BL629" s="315">
        <v>0</v>
      </c>
      <c r="BM629" s="315">
        <v>400000</v>
      </c>
      <c r="BN629" s="315">
        <v>90281</v>
      </c>
      <c r="BO629" s="315">
        <v>0</v>
      </c>
      <c r="BP629" s="315">
        <v>0</v>
      </c>
      <c r="BQ629" s="315">
        <v>0</v>
      </c>
      <c r="BR629" s="315">
        <v>45698.26</v>
      </c>
      <c r="BS629" s="315">
        <v>0</v>
      </c>
      <c r="BT629" s="315">
        <v>0</v>
      </c>
      <c r="BU629" s="315">
        <v>0</v>
      </c>
      <c r="BV629" s="315">
        <v>0</v>
      </c>
      <c r="BW629" s="315">
        <v>0</v>
      </c>
      <c r="BX629" s="315">
        <v>0</v>
      </c>
      <c r="BY629" s="315">
        <v>3877661.66</v>
      </c>
      <c r="BZ629" s="315">
        <v>0</v>
      </c>
      <c r="CA629" s="315">
        <v>0</v>
      </c>
      <c r="CB629" s="315">
        <v>0</v>
      </c>
      <c r="CC629" s="315">
        <v>619682</v>
      </c>
      <c r="CD629" s="315">
        <v>4000000</v>
      </c>
      <c r="CE629" s="315">
        <v>0</v>
      </c>
      <c r="CF629" s="315">
        <v>764350</v>
      </c>
      <c r="CG629" s="315">
        <v>0</v>
      </c>
      <c r="CH629" s="315">
        <v>0</v>
      </c>
      <c r="CI629" s="315">
        <v>0</v>
      </c>
      <c r="CJ629" s="315">
        <v>0</v>
      </c>
      <c r="CK629" s="315">
        <v>0</v>
      </c>
      <c r="CL629" s="315">
        <v>0</v>
      </c>
      <c r="CM629" s="315">
        <v>0</v>
      </c>
      <c r="CN629" s="315">
        <v>52949.31</v>
      </c>
      <c r="CO629" s="315">
        <v>0</v>
      </c>
      <c r="CP629" s="315">
        <v>0</v>
      </c>
      <c r="CQ629" s="315">
        <v>0</v>
      </c>
      <c r="CR629" s="315">
        <v>0</v>
      </c>
      <c r="CS629" s="315">
        <v>0</v>
      </c>
      <c r="CT629" s="315">
        <v>0</v>
      </c>
      <c r="CU629" s="315">
        <v>0</v>
      </c>
      <c r="CV629" s="315">
        <v>0</v>
      </c>
      <c r="CW629" s="315">
        <v>0</v>
      </c>
      <c r="CX629" s="315">
        <v>0</v>
      </c>
      <c r="CY629" s="315">
        <v>5500000</v>
      </c>
      <c r="CZ629" s="315">
        <v>0</v>
      </c>
      <c r="DA629" s="315">
        <v>0</v>
      </c>
      <c r="DB629" s="315">
        <v>0</v>
      </c>
      <c r="DC629" s="315">
        <v>0</v>
      </c>
      <c r="DD629" s="315">
        <v>0</v>
      </c>
      <c r="DE629" s="315">
        <v>5000000</v>
      </c>
      <c r="DF629" s="315">
        <v>0</v>
      </c>
      <c r="DG629" s="315">
        <v>19811.71</v>
      </c>
      <c r="DH629" s="315">
        <v>0</v>
      </c>
      <c r="DI629" s="315">
        <v>0</v>
      </c>
      <c r="DJ629" s="315">
        <v>0</v>
      </c>
      <c r="DK629" s="315">
        <v>0</v>
      </c>
      <c r="DL629" s="315">
        <v>0</v>
      </c>
      <c r="DM629" s="315">
        <v>0</v>
      </c>
      <c r="DN629" s="315">
        <v>0</v>
      </c>
      <c r="DO629" s="315">
        <v>0</v>
      </c>
      <c r="DP629" s="315">
        <v>0</v>
      </c>
      <c r="DQ629" s="315">
        <v>0</v>
      </c>
      <c r="DR629" s="315">
        <v>160000</v>
      </c>
      <c r="DS629" s="315">
        <v>0</v>
      </c>
      <c r="DT629" s="315">
        <v>1305.5</v>
      </c>
      <c r="DU629" s="315">
        <v>0</v>
      </c>
      <c r="DV629" s="315">
        <v>0</v>
      </c>
      <c r="DW629" s="315">
        <v>0</v>
      </c>
      <c r="DX629" s="315">
        <v>0</v>
      </c>
      <c r="DY629" s="315">
        <v>2000000</v>
      </c>
      <c r="DZ629" s="315">
        <v>58475.85</v>
      </c>
      <c r="EA629" s="315">
        <v>7000000</v>
      </c>
      <c r="EB629" s="315">
        <v>0</v>
      </c>
      <c r="EC629" s="315">
        <v>0</v>
      </c>
      <c r="ED629" s="315">
        <v>11200</v>
      </c>
      <c r="EE629" s="315">
        <v>0</v>
      </c>
      <c r="EF629" s="315">
        <v>0</v>
      </c>
      <c r="EG629" s="315">
        <v>2000000</v>
      </c>
      <c r="EH629" s="315">
        <v>0</v>
      </c>
      <c r="EI629" s="315">
        <v>0</v>
      </c>
      <c r="EJ629" s="315">
        <v>0</v>
      </c>
      <c r="EK629" s="315">
        <v>3750.01</v>
      </c>
      <c r="EL629" s="315">
        <v>0</v>
      </c>
      <c r="EM629" s="315">
        <v>0</v>
      </c>
      <c r="EN629" s="315">
        <v>0</v>
      </c>
      <c r="EO629" s="315">
        <v>0</v>
      </c>
      <c r="EP629" s="315">
        <v>1000000</v>
      </c>
      <c r="EQ629" s="315">
        <v>0</v>
      </c>
      <c r="ER629" s="315">
        <v>243415.08</v>
      </c>
      <c r="ES629" s="315">
        <v>0</v>
      </c>
      <c r="ET629" s="315">
        <v>0</v>
      </c>
      <c r="EU629" s="315">
        <v>0</v>
      </c>
      <c r="EV629" s="315">
        <v>0</v>
      </c>
      <c r="EW629" s="315">
        <v>0</v>
      </c>
      <c r="EX629" s="315">
        <v>0</v>
      </c>
      <c r="EY629" s="315">
        <v>4000000</v>
      </c>
      <c r="EZ629" s="315">
        <v>680170000</v>
      </c>
      <c r="FA629" s="315">
        <v>0</v>
      </c>
      <c r="FB629" s="315">
        <v>0</v>
      </c>
      <c r="FC629" s="315">
        <v>345213</v>
      </c>
      <c r="FD629" s="315">
        <v>0</v>
      </c>
      <c r="FE629" s="315">
        <v>0</v>
      </c>
      <c r="FF629" s="315">
        <v>0</v>
      </c>
      <c r="FG629" s="315">
        <v>0</v>
      </c>
      <c r="FH629" s="315">
        <v>289420</v>
      </c>
      <c r="FI629" s="315">
        <v>0</v>
      </c>
      <c r="FJ629" s="315">
        <v>0</v>
      </c>
      <c r="FK629" s="315">
        <v>0</v>
      </c>
      <c r="FL629" s="315">
        <v>0</v>
      </c>
      <c r="FM629" s="315">
        <v>0</v>
      </c>
      <c r="FN629" s="315">
        <v>0</v>
      </c>
      <c r="FO629" s="315">
        <v>0</v>
      </c>
      <c r="FP629" s="315">
        <v>0</v>
      </c>
      <c r="FQ629" s="315">
        <v>0</v>
      </c>
      <c r="FR629" s="315">
        <v>940722.89</v>
      </c>
      <c r="FS629" s="315">
        <v>0</v>
      </c>
      <c r="FT629" s="315">
        <v>0</v>
      </c>
      <c r="FU629" s="315">
        <v>0</v>
      </c>
      <c r="FV629" s="315">
        <v>0</v>
      </c>
      <c r="FW629" s="315">
        <v>0</v>
      </c>
      <c r="FX629" s="315">
        <v>1675000</v>
      </c>
      <c r="FY629" s="315">
        <v>0</v>
      </c>
      <c r="FZ629" s="315">
        <v>0</v>
      </c>
      <c r="GA629" s="315">
        <v>0</v>
      </c>
      <c r="GB629" s="315">
        <v>0</v>
      </c>
      <c r="GC629" s="315">
        <v>0</v>
      </c>
      <c r="GD629" s="315">
        <v>0</v>
      </c>
      <c r="GE629" s="315">
        <v>0</v>
      </c>
      <c r="GF629" s="315">
        <v>0</v>
      </c>
      <c r="GG629" s="315">
        <v>0</v>
      </c>
      <c r="GH629" s="315">
        <v>0</v>
      </c>
      <c r="GI629" s="315">
        <v>0</v>
      </c>
      <c r="GJ629" s="315">
        <v>505.34</v>
      </c>
      <c r="GK629" s="315">
        <v>42000000</v>
      </c>
      <c r="GL629" s="315">
        <v>150000</v>
      </c>
      <c r="GM629" s="315">
        <v>32451055.399999999</v>
      </c>
      <c r="GN629" s="315">
        <v>0</v>
      </c>
      <c r="GO629" s="315">
        <v>0</v>
      </c>
      <c r="GP629" s="315">
        <v>0</v>
      </c>
      <c r="GQ629" s="315">
        <v>578125</v>
      </c>
      <c r="GR629" s="315">
        <v>0</v>
      </c>
      <c r="GS629" s="315">
        <v>54000000</v>
      </c>
      <c r="GT629" s="315">
        <v>0</v>
      </c>
      <c r="GU629" s="315">
        <v>7000000</v>
      </c>
      <c r="GV629" s="315">
        <v>0</v>
      </c>
      <c r="GW629" s="315">
        <v>0</v>
      </c>
      <c r="GX629" s="315">
        <v>2822367.46</v>
      </c>
      <c r="GY629" s="315">
        <v>0</v>
      </c>
      <c r="GZ629" s="315">
        <v>0</v>
      </c>
      <c r="HA629" s="315">
        <v>0</v>
      </c>
      <c r="HB629" s="315">
        <v>400000</v>
      </c>
      <c r="HC629" s="315">
        <v>0</v>
      </c>
      <c r="HD629" s="315">
        <v>0</v>
      </c>
      <c r="HE629" s="315">
        <v>0</v>
      </c>
      <c r="HF629" s="315">
        <v>0</v>
      </c>
      <c r="HG629" s="315">
        <v>0</v>
      </c>
      <c r="HH629" s="315">
        <v>5000000</v>
      </c>
      <c r="HI629" s="315">
        <v>0</v>
      </c>
      <c r="HJ629" s="315">
        <v>500000</v>
      </c>
      <c r="HK629" s="315">
        <v>66969.77</v>
      </c>
      <c r="HL629" s="315">
        <v>0</v>
      </c>
      <c r="HM629" s="315">
        <v>0</v>
      </c>
      <c r="HN629" s="315">
        <v>0</v>
      </c>
      <c r="HO629" s="315">
        <v>183408.76</v>
      </c>
      <c r="HP629" s="315">
        <v>69372.88</v>
      </c>
      <c r="HQ629" s="315">
        <v>0</v>
      </c>
      <c r="HR629" s="315">
        <v>1000000</v>
      </c>
      <c r="HS629" s="315">
        <v>0</v>
      </c>
      <c r="HT629" s="315">
        <v>0</v>
      </c>
      <c r="HU629" s="315">
        <v>0</v>
      </c>
      <c r="HV629" s="315">
        <v>1000000</v>
      </c>
      <c r="HW629" s="315">
        <v>0</v>
      </c>
      <c r="HX629" s="315">
        <v>0</v>
      </c>
      <c r="HY629" s="315">
        <v>0</v>
      </c>
      <c r="HZ629" s="315">
        <v>0</v>
      </c>
      <c r="IA629" s="315">
        <v>0</v>
      </c>
      <c r="IB629" s="315">
        <v>0</v>
      </c>
      <c r="IC629" s="315">
        <v>8200000</v>
      </c>
      <c r="ID629" s="315">
        <v>0</v>
      </c>
      <c r="IE629" s="315">
        <v>0</v>
      </c>
      <c r="IF629" s="315">
        <v>0</v>
      </c>
      <c r="IG629" s="315">
        <v>0</v>
      </c>
      <c r="IH629" s="315">
        <v>0</v>
      </c>
      <c r="II629" s="315">
        <v>470007.17</v>
      </c>
      <c r="IJ629" s="315">
        <v>521887.4</v>
      </c>
      <c r="IK629" s="315">
        <v>0</v>
      </c>
      <c r="IL629" s="315">
        <v>8353.8799999999992</v>
      </c>
      <c r="IM629" s="315">
        <v>0</v>
      </c>
      <c r="IN629" s="315">
        <v>0</v>
      </c>
      <c r="IO629" s="315">
        <v>0</v>
      </c>
      <c r="IP629" s="315">
        <v>0</v>
      </c>
      <c r="IQ629" s="315">
        <v>0</v>
      </c>
      <c r="IR629" s="315">
        <v>0</v>
      </c>
      <c r="IS629" s="315">
        <v>0</v>
      </c>
      <c r="IT629" s="315">
        <v>0</v>
      </c>
      <c r="IU629" s="315">
        <v>0</v>
      </c>
      <c r="IV629" s="315">
        <v>0</v>
      </c>
      <c r="IW629" s="315">
        <v>0</v>
      </c>
      <c r="IX629" s="315">
        <v>0</v>
      </c>
      <c r="IY629" s="315">
        <v>0</v>
      </c>
      <c r="IZ629" s="315">
        <v>0</v>
      </c>
      <c r="JA629" s="315">
        <v>1000005.1</v>
      </c>
      <c r="JB629" s="315">
        <v>20000</v>
      </c>
      <c r="JC629" s="315">
        <v>0</v>
      </c>
      <c r="JD629" s="315">
        <v>0</v>
      </c>
      <c r="JE629" s="315">
        <v>0</v>
      </c>
      <c r="JF629" s="315">
        <v>0</v>
      </c>
      <c r="JG629" s="315">
        <v>0</v>
      </c>
      <c r="JH629" s="315">
        <v>0</v>
      </c>
      <c r="JI629" s="315">
        <v>0</v>
      </c>
      <c r="JJ629" s="315">
        <v>0</v>
      </c>
      <c r="JK629" s="315">
        <v>0</v>
      </c>
      <c r="JL629" s="315">
        <v>0</v>
      </c>
      <c r="JM629" s="315">
        <v>0</v>
      </c>
      <c r="JN629" s="315">
        <v>0</v>
      </c>
      <c r="JO629" s="315">
        <v>0</v>
      </c>
      <c r="JP629" s="315">
        <v>6824.05</v>
      </c>
      <c r="JQ629" s="315">
        <v>0</v>
      </c>
      <c r="JR629" s="315">
        <v>0</v>
      </c>
      <c r="JS629" s="315">
        <v>5000000</v>
      </c>
      <c r="JT629" s="315">
        <v>0</v>
      </c>
      <c r="JU629" s="315">
        <v>0</v>
      </c>
      <c r="JV629" s="315">
        <v>74000000</v>
      </c>
      <c r="JW629" s="315">
        <v>0</v>
      </c>
      <c r="JX629" s="315">
        <v>0</v>
      </c>
      <c r="JY629" s="315">
        <v>0</v>
      </c>
      <c r="JZ629" s="315">
        <v>0</v>
      </c>
      <c r="KA629" s="315">
        <v>0</v>
      </c>
      <c r="KB629" s="315">
        <v>0</v>
      </c>
      <c r="KC629" s="315">
        <v>0</v>
      </c>
      <c r="KD629" s="315">
        <v>0</v>
      </c>
      <c r="KE629" s="315">
        <v>7500000</v>
      </c>
      <c r="KF629" s="315">
        <v>2870.35</v>
      </c>
      <c r="KG629" s="315">
        <v>0</v>
      </c>
      <c r="KH629" s="315">
        <v>0</v>
      </c>
      <c r="KI629" s="315">
        <v>0</v>
      </c>
      <c r="KJ629" s="315">
        <v>650000</v>
      </c>
      <c r="KK629" s="315">
        <v>0</v>
      </c>
      <c r="KL629" s="315">
        <v>0</v>
      </c>
      <c r="KM629" s="315">
        <v>0</v>
      </c>
      <c r="KN629" s="315">
        <v>0</v>
      </c>
      <c r="KO629" s="315">
        <v>0</v>
      </c>
      <c r="KP629" s="315">
        <v>0</v>
      </c>
      <c r="KQ629" s="315">
        <v>0</v>
      </c>
      <c r="KR629" s="315">
        <v>0</v>
      </c>
      <c r="KS629" s="314">
        <v>0</v>
      </c>
      <c r="KU629" s="338" t="s">
        <v>943</v>
      </c>
      <c r="KV629" s="312" t="s">
        <v>943</v>
      </c>
      <c r="KY629" s="312" t="s">
        <v>943</v>
      </c>
    </row>
    <row r="630" spans="1:311" x14ac:dyDescent="0.25">
      <c r="A630" s="321">
        <v>2023</v>
      </c>
      <c r="B630" s="320" t="s">
        <v>781</v>
      </c>
      <c r="C630" s="320" t="s">
        <v>795</v>
      </c>
      <c r="D630" s="320" t="s">
        <v>798</v>
      </c>
      <c r="E630" s="320" t="s">
        <v>780</v>
      </c>
      <c r="F630" s="319">
        <v>0</v>
      </c>
      <c r="G630" s="319">
        <v>0</v>
      </c>
      <c r="H630" s="319">
        <v>0</v>
      </c>
      <c r="I630" s="319">
        <v>1410100</v>
      </c>
      <c r="J630" s="319">
        <v>0</v>
      </c>
      <c r="K630" s="319">
        <v>0</v>
      </c>
      <c r="L630" s="319">
        <v>0</v>
      </c>
      <c r="M630" s="319">
        <v>0</v>
      </c>
      <c r="N630" s="319">
        <v>0</v>
      </c>
      <c r="O630" s="319">
        <v>0</v>
      </c>
      <c r="P630" s="319">
        <v>0</v>
      </c>
      <c r="Q630" s="319">
        <v>0</v>
      </c>
      <c r="R630" s="319">
        <v>0</v>
      </c>
      <c r="S630" s="319">
        <v>10550000</v>
      </c>
      <c r="T630" s="319">
        <v>0</v>
      </c>
      <c r="U630" s="319">
        <v>0</v>
      </c>
      <c r="V630" s="319">
        <v>0</v>
      </c>
      <c r="W630" s="319">
        <v>0</v>
      </c>
      <c r="X630" s="319">
        <v>0</v>
      </c>
      <c r="Y630" s="319">
        <v>0</v>
      </c>
      <c r="Z630" s="319">
        <v>0</v>
      </c>
      <c r="AA630" s="319">
        <v>0</v>
      </c>
      <c r="AB630" s="319">
        <v>0</v>
      </c>
      <c r="AC630" s="319">
        <v>2423600</v>
      </c>
      <c r="AD630" s="319">
        <v>0</v>
      </c>
      <c r="AE630" s="319">
        <v>0</v>
      </c>
      <c r="AF630" s="319">
        <v>3530474.3</v>
      </c>
      <c r="AG630" s="319">
        <v>0</v>
      </c>
      <c r="AH630" s="319">
        <v>0</v>
      </c>
      <c r="AI630" s="319">
        <v>9301333.1999999993</v>
      </c>
      <c r="AJ630" s="319">
        <v>0</v>
      </c>
      <c r="AK630" s="319">
        <v>0</v>
      </c>
      <c r="AL630" s="319">
        <v>0</v>
      </c>
      <c r="AM630" s="319">
        <v>0</v>
      </c>
      <c r="AN630" s="319">
        <v>0</v>
      </c>
      <c r="AO630" s="319">
        <v>0</v>
      </c>
      <c r="AP630" s="319">
        <v>0</v>
      </c>
      <c r="AQ630" s="319">
        <v>0</v>
      </c>
      <c r="AR630" s="319">
        <v>23227500</v>
      </c>
      <c r="AS630" s="319">
        <v>2980000</v>
      </c>
      <c r="AT630" s="319">
        <v>0</v>
      </c>
      <c r="AU630" s="319">
        <v>0</v>
      </c>
      <c r="AV630" s="319">
        <v>0</v>
      </c>
      <c r="AW630" s="319">
        <v>24916500</v>
      </c>
      <c r="AX630" s="319">
        <v>800000</v>
      </c>
      <c r="AY630" s="319">
        <v>0</v>
      </c>
      <c r="AZ630" s="319">
        <v>0</v>
      </c>
      <c r="BA630" s="319">
        <v>0</v>
      </c>
      <c r="BB630" s="319">
        <v>0</v>
      </c>
      <c r="BC630" s="319">
        <v>0</v>
      </c>
      <c r="BD630" s="319">
        <v>0</v>
      </c>
      <c r="BE630" s="319">
        <v>2400000</v>
      </c>
      <c r="BF630" s="319">
        <v>0</v>
      </c>
      <c r="BG630" s="319">
        <v>2276545.2999999998</v>
      </c>
      <c r="BH630" s="319">
        <v>0</v>
      </c>
      <c r="BI630" s="319">
        <v>32380000</v>
      </c>
      <c r="BJ630" s="319">
        <v>0</v>
      </c>
      <c r="BK630" s="319">
        <v>0</v>
      </c>
      <c r="BL630" s="319">
        <v>0</v>
      </c>
      <c r="BM630" s="319">
        <v>0</v>
      </c>
      <c r="BN630" s="319">
        <v>0</v>
      </c>
      <c r="BO630" s="319">
        <v>0</v>
      </c>
      <c r="BP630" s="319">
        <v>0</v>
      </c>
      <c r="BQ630" s="319">
        <v>0</v>
      </c>
      <c r="BR630" s="319">
        <v>6168050</v>
      </c>
      <c r="BS630" s="319">
        <v>0</v>
      </c>
      <c r="BT630" s="319">
        <v>0</v>
      </c>
      <c r="BU630" s="319">
        <v>0</v>
      </c>
      <c r="BV630" s="319">
        <v>0</v>
      </c>
      <c r="BW630" s="319">
        <v>0</v>
      </c>
      <c r="BX630" s="319">
        <v>0</v>
      </c>
      <c r="BY630" s="319">
        <v>0</v>
      </c>
      <c r="BZ630" s="319">
        <v>0</v>
      </c>
      <c r="CA630" s="319">
        <v>0</v>
      </c>
      <c r="CB630" s="319">
        <v>3158950</v>
      </c>
      <c r="CC630" s="319">
        <v>5179422</v>
      </c>
      <c r="CD630" s="319">
        <v>0</v>
      </c>
      <c r="CE630" s="319">
        <v>0</v>
      </c>
      <c r="CF630" s="319">
        <v>0</v>
      </c>
      <c r="CG630" s="319">
        <v>0</v>
      </c>
      <c r="CH630" s="319">
        <v>0</v>
      </c>
      <c r="CI630" s="319">
        <v>0</v>
      </c>
      <c r="CJ630" s="319">
        <v>0</v>
      </c>
      <c r="CK630" s="319">
        <v>0</v>
      </c>
      <c r="CL630" s="319">
        <v>4370000</v>
      </c>
      <c r="CM630" s="319">
        <v>117666.25</v>
      </c>
      <c r="CN630" s="319">
        <v>8734000</v>
      </c>
      <c r="CO630" s="319">
        <v>0</v>
      </c>
      <c r="CP630" s="319">
        <v>950000</v>
      </c>
      <c r="CQ630" s="319">
        <v>0</v>
      </c>
      <c r="CR630" s="319">
        <v>648000</v>
      </c>
      <c r="CS630" s="319">
        <v>0</v>
      </c>
      <c r="CT630" s="319">
        <v>0</v>
      </c>
      <c r="CU630" s="319">
        <v>409827</v>
      </c>
      <c r="CV630" s="319">
        <v>911750</v>
      </c>
      <c r="CW630" s="319">
        <v>1594583.35</v>
      </c>
      <c r="CX630" s="319">
        <v>4850000</v>
      </c>
      <c r="CY630" s="319">
        <v>9050000</v>
      </c>
      <c r="CZ630" s="319">
        <v>0</v>
      </c>
      <c r="DA630" s="319">
        <v>0</v>
      </c>
      <c r="DB630" s="319">
        <v>0</v>
      </c>
      <c r="DC630" s="319">
        <v>0</v>
      </c>
      <c r="DD630" s="319">
        <v>0</v>
      </c>
      <c r="DE630" s="319">
        <v>0</v>
      </c>
      <c r="DF630" s="319">
        <v>0</v>
      </c>
      <c r="DG630" s="319">
        <v>0</v>
      </c>
      <c r="DH630" s="319">
        <v>9361239.9000000004</v>
      </c>
      <c r="DI630" s="319">
        <v>0</v>
      </c>
      <c r="DJ630" s="319">
        <v>0</v>
      </c>
      <c r="DK630" s="319">
        <v>0</v>
      </c>
      <c r="DL630" s="319">
        <v>0</v>
      </c>
      <c r="DM630" s="319">
        <v>10625996</v>
      </c>
      <c r="DN630" s="319">
        <v>1000000</v>
      </c>
      <c r="DO630" s="319">
        <v>0</v>
      </c>
      <c r="DP630" s="319">
        <v>0</v>
      </c>
      <c r="DQ630" s="319">
        <v>1386037</v>
      </c>
      <c r="DR630" s="319">
        <v>0</v>
      </c>
      <c r="DS630" s="319">
        <v>0</v>
      </c>
      <c r="DT630" s="319">
        <v>0</v>
      </c>
      <c r="DU630" s="319">
        <v>8850000</v>
      </c>
      <c r="DV630" s="319">
        <v>0</v>
      </c>
      <c r="DW630" s="319">
        <v>0</v>
      </c>
      <c r="DX630" s="319">
        <v>0</v>
      </c>
      <c r="DY630" s="319">
        <v>0</v>
      </c>
      <c r="DZ630" s="319">
        <v>9590983.6999999993</v>
      </c>
      <c r="EA630" s="319">
        <v>0</v>
      </c>
      <c r="EB630" s="319">
        <v>0</v>
      </c>
      <c r="EC630" s="319">
        <v>6734400</v>
      </c>
      <c r="ED630" s="319">
        <v>2255000</v>
      </c>
      <c r="EE630" s="319">
        <v>1260600</v>
      </c>
      <c r="EF630" s="319">
        <v>0</v>
      </c>
      <c r="EG630" s="319">
        <v>0</v>
      </c>
      <c r="EH630" s="319">
        <v>0</v>
      </c>
      <c r="EI630" s="319">
        <v>0</v>
      </c>
      <c r="EJ630" s="319">
        <v>0</v>
      </c>
      <c r="EK630" s="319">
        <v>0</v>
      </c>
      <c r="EL630" s="319">
        <v>0</v>
      </c>
      <c r="EM630" s="319">
        <v>8050000</v>
      </c>
      <c r="EN630" s="319">
        <v>0</v>
      </c>
      <c r="EO630" s="319">
        <v>0</v>
      </c>
      <c r="EP630" s="319">
        <v>12000000</v>
      </c>
      <c r="EQ630" s="319">
        <v>0</v>
      </c>
      <c r="ER630" s="319">
        <v>1555775</v>
      </c>
      <c r="ES630" s="319">
        <v>1643180</v>
      </c>
      <c r="ET630" s="319">
        <v>0</v>
      </c>
      <c r="EU630" s="319">
        <v>3896300</v>
      </c>
      <c r="EV630" s="319">
        <v>1524650</v>
      </c>
      <c r="EW630" s="319">
        <v>0</v>
      </c>
      <c r="EX630" s="319">
        <v>11443003.35</v>
      </c>
      <c r="EY630" s="319">
        <v>0</v>
      </c>
      <c r="EZ630" s="319">
        <v>0</v>
      </c>
      <c r="FA630" s="319">
        <v>0</v>
      </c>
      <c r="FB630" s="319">
        <v>0</v>
      </c>
      <c r="FC630" s="319">
        <v>4912051.55</v>
      </c>
      <c r="FD630" s="319">
        <v>0</v>
      </c>
      <c r="FE630" s="319">
        <v>0</v>
      </c>
      <c r="FF630" s="319">
        <v>8677625</v>
      </c>
      <c r="FG630" s="319">
        <v>2235248.15</v>
      </c>
      <c r="FH630" s="319">
        <v>0</v>
      </c>
      <c r="FI630" s="319">
        <v>0</v>
      </c>
      <c r="FJ630" s="319">
        <v>0</v>
      </c>
      <c r="FK630" s="319">
        <v>4857880</v>
      </c>
      <c r="FL630" s="319">
        <v>0</v>
      </c>
      <c r="FM630" s="319">
        <v>0</v>
      </c>
      <c r="FN630" s="319">
        <v>0</v>
      </c>
      <c r="FO630" s="319">
        <v>0</v>
      </c>
      <c r="FP630" s="319">
        <v>1560000</v>
      </c>
      <c r="FQ630" s="319">
        <v>0</v>
      </c>
      <c r="FR630" s="319">
        <v>0</v>
      </c>
      <c r="FS630" s="319">
        <v>0</v>
      </c>
      <c r="FT630" s="319">
        <v>0</v>
      </c>
      <c r="FU630" s="319">
        <v>0</v>
      </c>
      <c r="FV630" s="319">
        <v>0</v>
      </c>
      <c r="FW630" s="319">
        <v>0</v>
      </c>
      <c r="FX630" s="319">
        <v>0</v>
      </c>
      <c r="FY630" s="319">
        <v>26800000</v>
      </c>
      <c r="FZ630" s="319">
        <v>150000</v>
      </c>
      <c r="GA630" s="319">
        <v>1211000.02</v>
      </c>
      <c r="GB630" s="319">
        <v>0</v>
      </c>
      <c r="GC630" s="319">
        <v>0</v>
      </c>
      <c r="GD630" s="319">
        <v>0</v>
      </c>
      <c r="GE630" s="319">
        <v>0</v>
      </c>
      <c r="GF630" s="319">
        <v>2000000</v>
      </c>
      <c r="GG630" s="319">
        <v>0</v>
      </c>
      <c r="GH630" s="319">
        <v>0</v>
      </c>
      <c r="GI630" s="319">
        <v>0</v>
      </c>
      <c r="GJ630" s="319">
        <v>0</v>
      </c>
      <c r="GK630" s="319">
        <v>24500</v>
      </c>
      <c r="GL630" s="319">
        <v>1439125</v>
      </c>
      <c r="GM630" s="319">
        <v>0</v>
      </c>
      <c r="GN630" s="319">
        <v>0</v>
      </c>
      <c r="GO630" s="319">
        <v>0</v>
      </c>
      <c r="GP630" s="319">
        <v>594700</v>
      </c>
      <c r="GQ630" s="319">
        <v>0</v>
      </c>
      <c r="GR630" s="319">
        <v>0</v>
      </c>
      <c r="GS630" s="319">
        <v>0</v>
      </c>
      <c r="GT630" s="319">
        <v>868930</v>
      </c>
      <c r="GU630" s="319">
        <v>0</v>
      </c>
      <c r="GV630" s="319">
        <v>0</v>
      </c>
      <c r="GW630" s="319">
        <v>819535</v>
      </c>
      <c r="GX630" s="319">
        <v>0</v>
      </c>
      <c r="GY630" s="319">
        <v>0</v>
      </c>
      <c r="GZ630" s="319">
        <v>0</v>
      </c>
      <c r="HA630" s="319">
        <v>0</v>
      </c>
      <c r="HB630" s="319">
        <v>0</v>
      </c>
      <c r="HC630" s="319">
        <v>0</v>
      </c>
      <c r="HD630" s="319">
        <v>0</v>
      </c>
      <c r="HE630" s="319">
        <v>297000</v>
      </c>
      <c r="HF630" s="319">
        <v>0</v>
      </c>
      <c r="HG630" s="319">
        <v>0</v>
      </c>
      <c r="HH630" s="319">
        <v>0</v>
      </c>
      <c r="HI630" s="319">
        <v>0</v>
      </c>
      <c r="HJ630" s="319">
        <v>3314000</v>
      </c>
      <c r="HK630" s="319">
        <v>0</v>
      </c>
      <c r="HL630" s="319">
        <v>0</v>
      </c>
      <c r="HM630" s="319">
        <v>0</v>
      </c>
      <c r="HN630" s="319">
        <v>0</v>
      </c>
      <c r="HO630" s="319">
        <v>0</v>
      </c>
      <c r="HP630" s="319">
        <v>0</v>
      </c>
      <c r="HQ630" s="319">
        <v>929600</v>
      </c>
      <c r="HR630" s="319">
        <v>0</v>
      </c>
      <c r="HS630" s="319">
        <v>0</v>
      </c>
      <c r="HT630" s="319">
        <v>0</v>
      </c>
      <c r="HU630" s="319">
        <v>1650000</v>
      </c>
      <c r="HV630" s="319">
        <v>0</v>
      </c>
      <c r="HW630" s="319">
        <v>0</v>
      </c>
      <c r="HX630" s="319">
        <v>0</v>
      </c>
      <c r="HY630" s="319">
        <v>0</v>
      </c>
      <c r="HZ630" s="319">
        <v>0</v>
      </c>
      <c r="IA630" s="319">
        <v>182500</v>
      </c>
      <c r="IB630" s="319">
        <v>0</v>
      </c>
      <c r="IC630" s="319">
        <v>26520000</v>
      </c>
      <c r="ID630" s="319">
        <v>3762220</v>
      </c>
      <c r="IE630" s="319">
        <v>0</v>
      </c>
      <c r="IF630" s="319">
        <v>0</v>
      </c>
      <c r="IG630" s="319">
        <v>0</v>
      </c>
      <c r="IH630" s="319">
        <v>0</v>
      </c>
      <c r="II630" s="319">
        <v>0</v>
      </c>
      <c r="IJ630" s="319">
        <v>20995999.399999999</v>
      </c>
      <c r="IK630" s="319">
        <v>0</v>
      </c>
      <c r="IL630" s="319">
        <v>1225165</v>
      </c>
      <c r="IM630" s="319">
        <v>0</v>
      </c>
      <c r="IN630" s="319">
        <v>0</v>
      </c>
      <c r="IO630" s="319">
        <v>500000</v>
      </c>
      <c r="IP630" s="319">
        <v>900000</v>
      </c>
      <c r="IQ630" s="319">
        <v>847754.25</v>
      </c>
      <c r="IR630" s="319">
        <v>0</v>
      </c>
      <c r="IS630" s="319">
        <v>0</v>
      </c>
      <c r="IT630" s="319">
        <v>0</v>
      </c>
      <c r="IU630" s="319">
        <v>0</v>
      </c>
      <c r="IV630" s="319">
        <v>0</v>
      </c>
      <c r="IW630" s="319">
        <v>0</v>
      </c>
      <c r="IX630" s="319">
        <v>0</v>
      </c>
      <c r="IY630" s="319">
        <v>0</v>
      </c>
      <c r="IZ630" s="319">
        <v>0</v>
      </c>
      <c r="JA630" s="319">
        <v>0</v>
      </c>
      <c r="JB630" s="319">
        <v>4021250</v>
      </c>
      <c r="JC630" s="319">
        <v>0</v>
      </c>
      <c r="JD630" s="319">
        <v>478000</v>
      </c>
      <c r="JE630" s="319">
        <v>0</v>
      </c>
      <c r="JF630" s="319">
        <v>0</v>
      </c>
      <c r="JG630" s="319">
        <v>0</v>
      </c>
      <c r="JH630" s="319">
        <v>7717897.3399999999</v>
      </c>
      <c r="JI630" s="319">
        <v>1940000</v>
      </c>
      <c r="JJ630" s="319">
        <v>6364646</v>
      </c>
      <c r="JK630" s="319">
        <v>1154500</v>
      </c>
      <c r="JL630" s="319">
        <v>2222350</v>
      </c>
      <c r="JM630" s="319">
        <v>0</v>
      </c>
      <c r="JN630" s="319">
        <v>0</v>
      </c>
      <c r="JO630" s="319">
        <v>0</v>
      </c>
      <c r="JP630" s="319">
        <v>1070000</v>
      </c>
      <c r="JQ630" s="319">
        <v>0</v>
      </c>
      <c r="JR630" s="319">
        <v>0</v>
      </c>
      <c r="JS630" s="319">
        <v>0</v>
      </c>
      <c r="JT630" s="319">
        <v>4455862.95</v>
      </c>
      <c r="JU630" s="319">
        <v>0</v>
      </c>
      <c r="JV630" s="319">
        <v>412500</v>
      </c>
      <c r="JW630" s="319">
        <v>0</v>
      </c>
      <c r="JX630" s="319">
        <v>0</v>
      </c>
      <c r="JY630" s="319">
        <v>0</v>
      </c>
      <c r="JZ630" s="319">
        <v>0</v>
      </c>
      <c r="KA630" s="319">
        <v>0</v>
      </c>
      <c r="KB630" s="319">
        <v>0</v>
      </c>
      <c r="KC630" s="319">
        <v>0</v>
      </c>
      <c r="KD630" s="319">
        <v>0</v>
      </c>
      <c r="KE630" s="319">
        <v>0</v>
      </c>
      <c r="KF630" s="319">
        <v>0</v>
      </c>
      <c r="KG630" s="319">
        <v>2000000</v>
      </c>
      <c r="KH630" s="319">
        <v>0</v>
      </c>
      <c r="KI630" s="319">
        <v>0</v>
      </c>
      <c r="KJ630" s="319">
        <v>0</v>
      </c>
      <c r="KK630" s="319">
        <v>0</v>
      </c>
      <c r="KL630" s="319">
        <v>0</v>
      </c>
      <c r="KM630" s="319">
        <v>2556500</v>
      </c>
      <c r="KN630" s="319">
        <v>0</v>
      </c>
      <c r="KO630" s="319">
        <v>0</v>
      </c>
      <c r="KP630" s="319">
        <v>0</v>
      </c>
      <c r="KQ630" s="319">
        <v>0</v>
      </c>
      <c r="KR630" s="319">
        <v>24396550</v>
      </c>
      <c r="KS630" s="318">
        <v>3370240</v>
      </c>
      <c r="KU630" s="312">
        <v>22</v>
      </c>
      <c r="KV630" s="312">
        <v>220</v>
      </c>
      <c r="KY630" s="312">
        <v>9220</v>
      </c>
    </row>
    <row r="631" spans="1:311" x14ac:dyDescent="0.25">
      <c r="A631" s="317">
        <v>2023</v>
      </c>
      <c r="B631" s="316" t="s">
        <v>781</v>
      </c>
      <c r="C631" s="316" t="s">
        <v>795</v>
      </c>
      <c r="D631" s="316" t="s">
        <v>797</v>
      </c>
      <c r="E631" s="316" t="s">
        <v>780</v>
      </c>
      <c r="F631" s="315">
        <v>1800000</v>
      </c>
      <c r="G631" s="315">
        <v>43200</v>
      </c>
      <c r="H631" s="315">
        <v>79421256</v>
      </c>
      <c r="I631" s="315">
        <v>0</v>
      </c>
      <c r="J631" s="315">
        <v>0</v>
      </c>
      <c r="K631" s="315">
        <v>3383930</v>
      </c>
      <c r="L631" s="315">
        <v>15797250</v>
      </c>
      <c r="M631" s="315">
        <v>8300000</v>
      </c>
      <c r="N631" s="315">
        <v>19853000</v>
      </c>
      <c r="O631" s="315">
        <v>5500000</v>
      </c>
      <c r="P631" s="315">
        <v>3460000</v>
      </c>
      <c r="Q631" s="315">
        <v>5400085</v>
      </c>
      <c r="R631" s="315">
        <v>14493717.5</v>
      </c>
      <c r="S631" s="315">
        <v>1211250</v>
      </c>
      <c r="T631" s="315">
        <v>7098900</v>
      </c>
      <c r="U631" s="315">
        <v>14907833.1</v>
      </c>
      <c r="V631" s="315">
        <v>25375000</v>
      </c>
      <c r="W631" s="315">
        <v>3035000</v>
      </c>
      <c r="X631" s="315">
        <v>11680850</v>
      </c>
      <c r="Y631" s="315">
        <v>0</v>
      </c>
      <c r="Z631" s="315">
        <v>6793552.1299999999</v>
      </c>
      <c r="AA631" s="315">
        <v>49615470</v>
      </c>
      <c r="AB631" s="315">
        <v>8503967</v>
      </c>
      <c r="AC631" s="315">
        <v>0</v>
      </c>
      <c r="AD631" s="315">
        <v>78800000</v>
      </c>
      <c r="AE631" s="315">
        <v>1513585</v>
      </c>
      <c r="AF631" s="315">
        <v>0</v>
      </c>
      <c r="AG631" s="315">
        <v>0</v>
      </c>
      <c r="AH631" s="315">
        <v>7144500</v>
      </c>
      <c r="AI631" s="315">
        <v>0</v>
      </c>
      <c r="AJ631" s="315">
        <v>0</v>
      </c>
      <c r="AK631" s="315">
        <v>0</v>
      </c>
      <c r="AL631" s="315">
        <v>38100000</v>
      </c>
      <c r="AM631" s="315">
        <v>1082000</v>
      </c>
      <c r="AN631" s="315">
        <v>1850000</v>
      </c>
      <c r="AO631" s="315">
        <v>0</v>
      </c>
      <c r="AP631" s="315">
        <v>3280000</v>
      </c>
      <c r="AQ631" s="315">
        <v>1558500</v>
      </c>
      <c r="AR631" s="315">
        <v>0</v>
      </c>
      <c r="AS631" s="315">
        <v>0</v>
      </c>
      <c r="AT631" s="315">
        <v>5060000</v>
      </c>
      <c r="AU631" s="315">
        <v>0</v>
      </c>
      <c r="AV631" s="315">
        <v>1200000</v>
      </c>
      <c r="AW631" s="315">
        <v>0</v>
      </c>
      <c r="AX631" s="315">
        <v>0</v>
      </c>
      <c r="AY631" s="315">
        <v>6405000</v>
      </c>
      <c r="AZ631" s="315">
        <v>7330000</v>
      </c>
      <c r="BA631" s="315">
        <v>184200</v>
      </c>
      <c r="BB631" s="315">
        <v>0</v>
      </c>
      <c r="BC631" s="315">
        <v>11000000</v>
      </c>
      <c r="BD631" s="315">
        <v>24413410</v>
      </c>
      <c r="BE631" s="315">
        <v>0</v>
      </c>
      <c r="BF631" s="315">
        <v>0</v>
      </c>
      <c r="BG631" s="315">
        <v>0</v>
      </c>
      <c r="BH631" s="315">
        <v>50500</v>
      </c>
      <c r="BI631" s="315">
        <v>0</v>
      </c>
      <c r="BJ631" s="315">
        <v>0</v>
      </c>
      <c r="BK631" s="315">
        <v>25000000</v>
      </c>
      <c r="BL631" s="315">
        <v>0</v>
      </c>
      <c r="BM631" s="315">
        <v>2300000</v>
      </c>
      <c r="BN631" s="315">
        <v>8000000</v>
      </c>
      <c r="BO631" s="315">
        <v>0</v>
      </c>
      <c r="BP631" s="315">
        <v>249500</v>
      </c>
      <c r="BQ631" s="315">
        <v>544000</v>
      </c>
      <c r="BR631" s="315">
        <v>0</v>
      </c>
      <c r="BS631" s="315">
        <v>7154000</v>
      </c>
      <c r="BT631" s="315">
        <v>3000000</v>
      </c>
      <c r="BU631" s="315">
        <v>1087500</v>
      </c>
      <c r="BV631" s="315">
        <v>368000</v>
      </c>
      <c r="BW631" s="315">
        <v>0</v>
      </c>
      <c r="BX631" s="315">
        <v>6302989.2999999998</v>
      </c>
      <c r="BY631" s="315">
        <v>12500000</v>
      </c>
      <c r="BZ631" s="315">
        <v>4100028</v>
      </c>
      <c r="CA631" s="315">
        <v>5784390</v>
      </c>
      <c r="CB631" s="315">
        <v>0</v>
      </c>
      <c r="CC631" s="315">
        <v>2809825</v>
      </c>
      <c r="CD631" s="315">
        <v>11000000</v>
      </c>
      <c r="CE631" s="315">
        <v>0</v>
      </c>
      <c r="CF631" s="315">
        <v>18748890.5</v>
      </c>
      <c r="CG631" s="315">
        <v>2500000</v>
      </c>
      <c r="CH631" s="315">
        <v>10316200</v>
      </c>
      <c r="CI631" s="315">
        <v>5480000</v>
      </c>
      <c r="CJ631" s="315">
        <v>1952092.35</v>
      </c>
      <c r="CK631" s="315">
        <v>880000</v>
      </c>
      <c r="CL631" s="315">
        <v>0</v>
      </c>
      <c r="CM631" s="315">
        <v>0</v>
      </c>
      <c r="CN631" s="315">
        <v>0</v>
      </c>
      <c r="CO631" s="315">
        <v>14975000</v>
      </c>
      <c r="CP631" s="315">
        <v>0</v>
      </c>
      <c r="CQ631" s="315">
        <v>11000000</v>
      </c>
      <c r="CR631" s="315">
        <v>0</v>
      </c>
      <c r="CS631" s="315">
        <v>8002400</v>
      </c>
      <c r="CT631" s="315">
        <v>0</v>
      </c>
      <c r="CU631" s="315">
        <v>0</v>
      </c>
      <c r="CV631" s="315">
        <v>0</v>
      </c>
      <c r="CW631" s="315">
        <v>0</v>
      </c>
      <c r="CX631" s="315">
        <v>0</v>
      </c>
      <c r="CY631" s="315">
        <v>0</v>
      </c>
      <c r="CZ631" s="315">
        <v>47598875</v>
      </c>
      <c r="DA631" s="315">
        <v>5000000</v>
      </c>
      <c r="DB631" s="315">
        <v>32700000</v>
      </c>
      <c r="DC631" s="315">
        <v>2960664</v>
      </c>
      <c r="DD631" s="315">
        <v>30000000</v>
      </c>
      <c r="DE631" s="315">
        <v>78124997</v>
      </c>
      <c r="DF631" s="315">
        <v>680000</v>
      </c>
      <c r="DG631" s="315">
        <v>4381250</v>
      </c>
      <c r="DH631" s="315">
        <v>0</v>
      </c>
      <c r="DI631" s="315">
        <v>6722433.0999999996</v>
      </c>
      <c r="DJ631" s="315">
        <v>12900000</v>
      </c>
      <c r="DK631" s="315">
        <v>3000000</v>
      </c>
      <c r="DL631" s="315">
        <v>1500000</v>
      </c>
      <c r="DM631" s="315">
        <v>0</v>
      </c>
      <c r="DN631" s="315">
        <v>0</v>
      </c>
      <c r="DO631" s="315">
        <v>2337950</v>
      </c>
      <c r="DP631" s="315">
        <v>2985000</v>
      </c>
      <c r="DQ631" s="315">
        <v>0</v>
      </c>
      <c r="DR631" s="315">
        <v>13384645</v>
      </c>
      <c r="DS631" s="315">
        <v>32950000</v>
      </c>
      <c r="DT631" s="315">
        <v>12323840</v>
      </c>
      <c r="DU631" s="315">
        <v>0</v>
      </c>
      <c r="DV631" s="315">
        <v>4690332.5</v>
      </c>
      <c r="DW631" s="315">
        <v>1950000</v>
      </c>
      <c r="DX631" s="315">
        <v>15296545.75</v>
      </c>
      <c r="DY631" s="315">
        <v>6183160</v>
      </c>
      <c r="DZ631" s="315">
        <v>0</v>
      </c>
      <c r="EA631" s="315">
        <v>85000000</v>
      </c>
      <c r="EB631" s="315">
        <v>10914280</v>
      </c>
      <c r="EC631" s="315">
        <v>157500</v>
      </c>
      <c r="ED631" s="315">
        <v>0</v>
      </c>
      <c r="EE631" s="315">
        <v>5018036</v>
      </c>
      <c r="EF631" s="315">
        <v>706500</v>
      </c>
      <c r="EG631" s="315">
        <v>26098400</v>
      </c>
      <c r="EH631" s="315">
        <v>1500000</v>
      </c>
      <c r="EI631" s="315">
        <v>4500000</v>
      </c>
      <c r="EJ631" s="315">
        <v>19770287.5</v>
      </c>
      <c r="EK631" s="315">
        <v>1177000</v>
      </c>
      <c r="EL631" s="315">
        <v>1625000</v>
      </c>
      <c r="EM631" s="315">
        <v>0</v>
      </c>
      <c r="EN631" s="315">
        <v>6800000</v>
      </c>
      <c r="EO631" s="315">
        <v>10140637.5</v>
      </c>
      <c r="EP631" s="315">
        <v>0</v>
      </c>
      <c r="EQ631" s="315">
        <v>1645000</v>
      </c>
      <c r="ER631" s="315">
        <v>7110280</v>
      </c>
      <c r="ES631" s="315">
        <v>0</v>
      </c>
      <c r="ET631" s="315">
        <v>7250000</v>
      </c>
      <c r="EU631" s="315">
        <v>0</v>
      </c>
      <c r="EV631" s="315">
        <v>0</v>
      </c>
      <c r="EW631" s="315">
        <v>9837500</v>
      </c>
      <c r="EX631" s="315">
        <v>0</v>
      </c>
      <c r="EY631" s="315">
        <v>55000000</v>
      </c>
      <c r="EZ631" s="315">
        <v>327652500</v>
      </c>
      <c r="FA631" s="315">
        <v>4318500</v>
      </c>
      <c r="FB631" s="315">
        <v>9915000</v>
      </c>
      <c r="FC631" s="315">
        <v>2009854.65</v>
      </c>
      <c r="FD631" s="315">
        <v>3855348.2</v>
      </c>
      <c r="FE631" s="315">
        <v>53000000</v>
      </c>
      <c r="FF631" s="315">
        <v>0</v>
      </c>
      <c r="FG631" s="315">
        <v>0</v>
      </c>
      <c r="FH631" s="315">
        <v>35720651.049999997</v>
      </c>
      <c r="FI631" s="315">
        <v>2201875</v>
      </c>
      <c r="FJ631" s="315">
        <v>6921000</v>
      </c>
      <c r="FK631" s="315">
        <v>0</v>
      </c>
      <c r="FL631" s="315">
        <v>280000</v>
      </c>
      <c r="FM631" s="315">
        <v>26081060</v>
      </c>
      <c r="FN631" s="315">
        <v>840000</v>
      </c>
      <c r="FO631" s="315">
        <v>3455000</v>
      </c>
      <c r="FP631" s="315">
        <v>0</v>
      </c>
      <c r="FQ631" s="315">
        <v>0</v>
      </c>
      <c r="FR631" s="315">
        <v>5011350.72</v>
      </c>
      <c r="FS631" s="315">
        <v>2105107</v>
      </c>
      <c r="FT631" s="315">
        <v>5050540</v>
      </c>
      <c r="FU631" s="315">
        <v>1992000</v>
      </c>
      <c r="FV631" s="315">
        <v>0</v>
      </c>
      <c r="FW631" s="315">
        <v>500000</v>
      </c>
      <c r="FX631" s="315">
        <v>0</v>
      </c>
      <c r="FY631" s="315">
        <v>0</v>
      </c>
      <c r="FZ631" s="315">
        <v>0</v>
      </c>
      <c r="GA631" s="315">
        <v>0</v>
      </c>
      <c r="GB631" s="315">
        <v>2378922</v>
      </c>
      <c r="GC631" s="315">
        <v>1528300</v>
      </c>
      <c r="GD631" s="315">
        <v>6378250</v>
      </c>
      <c r="GE631" s="315">
        <v>8278944</v>
      </c>
      <c r="GF631" s="315">
        <v>0</v>
      </c>
      <c r="GG631" s="315">
        <v>15092170</v>
      </c>
      <c r="GH631" s="315">
        <v>1000000</v>
      </c>
      <c r="GI631" s="315">
        <v>7349424.7999999998</v>
      </c>
      <c r="GJ631" s="315">
        <v>3608763</v>
      </c>
      <c r="GK631" s="315">
        <v>70000000</v>
      </c>
      <c r="GL631" s="315">
        <v>0</v>
      </c>
      <c r="GM631" s="315">
        <v>56750000</v>
      </c>
      <c r="GN631" s="315">
        <v>4400000</v>
      </c>
      <c r="GO631" s="315">
        <v>12861900</v>
      </c>
      <c r="GP631" s="315">
        <v>0</v>
      </c>
      <c r="GQ631" s="315">
        <v>0</v>
      </c>
      <c r="GR631" s="315">
        <v>6973250</v>
      </c>
      <c r="GS631" s="315">
        <v>243584000</v>
      </c>
      <c r="GT631" s="315">
        <v>337500</v>
      </c>
      <c r="GU631" s="315">
        <v>61541665</v>
      </c>
      <c r="GV631" s="315">
        <v>0</v>
      </c>
      <c r="GW631" s="315">
        <v>0</v>
      </c>
      <c r="GX631" s="315">
        <v>72013500</v>
      </c>
      <c r="GY631" s="315">
        <v>1874525</v>
      </c>
      <c r="GZ631" s="315">
        <v>6405331.1699999999</v>
      </c>
      <c r="HA631" s="315">
        <v>11353400</v>
      </c>
      <c r="HB631" s="315">
        <v>204000</v>
      </c>
      <c r="HC631" s="315">
        <v>51992000</v>
      </c>
      <c r="HD631" s="315">
        <v>1080000</v>
      </c>
      <c r="HE631" s="315">
        <v>700000</v>
      </c>
      <c r="HF631" s="315">
        <v>1889750</v>
      </c>
      <c r="HG631" s="315">
        <v>11450333.34</v>
      </c>
      <c r="HH631" s="315">
        <v>32911740</v>
      </c>
      <c r="HI631" s="315">
        <v>9641275</v>
      </c>
      <c r="HJ631" s="315">
        <v>0</v>
      </c>
      <c r="HK631" s="315">
        <v>2447182.4500000002</v>
      </c>
      <c r="HL631" s="315">
        <v>9832456</v>
      </c>
      <c r="HM631" s="315">
        <v>5701625</v>
      </c>
      <c r="HN631" s="315">
        <v>1931500</v>
      </c>
      <c r="HO631" s="315">
        <v>9538007.1999999993</v>
      </c>
      <c r="HP631" s="315">
        <v>32500000</v>
      </c>
      <c r="HQ631" s="315">
        <v>0</v>
      </c>
      <c r="HR631" s="315">
        <v>9000000</v>
      </c>
      <c r="HS631" s="315">
        <v>700000</v>
      </c>
      <c r="HT631" s="315">
        <v>72000000</v>
      </c>
      <c r="HU631" s="315">
        <v>0</v>
      </c>
      <c r="HV631" s="315">
        <v>27552000</v>
      </c>
      <c r="HW631" s="315">
        <v>163200000</v>
      </c>
      <c r="HX631" s="315">
        <v>2901625</v>
      </c>
      <c r="HY631" s="315">
        <v>76775280</v>
      </c>
      <c r="HZ631" s="315">
        <v>1550000</v>
      </c>
      <c r="IA631" s="315">
        <v>0</v>
      </c>
      <c r="IB631" s="315">
        <v>7250000</v>
      </c>
      <c r="IC631" s="315">
        <v>2257400</v>
      </c>
      <c r="ID631" s="315">
        <v>0</v>
      </c>
      <c r="IE631" s="315">
        <v>11500000</v>
      </c>
      <c r="IF631" s="315">
        <v>0</v>
      </c>
      <c r="IG631" s="315">
        <v>3414125</v>
      </c>
      <c r="IH631" s="315">
        <v>1000000</v>
      </c>
      <c r="II631" s="315">
        <v>2955563</v>
      </c>
      <c r="IJ631" s="315">
        <v>0</v>
      </c>
      <c r="IK631" s="315">
        <v>661350</v>
      </c>
      <c r="IL631" s="315">
        <v>0</v>
      </c>
      <c r="IM631" s="315">
        <v>3800000</v>
      </c>
      <c r="IN631" s="315">
        <v>8375190.7999999998</v>
      </c>
      <c r="IO631" s="315">
        <v>4321264</v>
      </c>
      <c r="IP631" s="315">
        <v>0</v>
      </c>
      <c r="IQ631" s="315">
        <v>3199999</v>
      </c>
      <c r="IR631" s="315">
        <v>61500000</v>
      </c>
      <c r="IS631" s="315">
        <v>12000000</v>
      </c>
      <c r="IT631" s="315">
        <v>19477100</v>
      </c>
      <c r="IU631" s="315">
        <v>1600000</v>
      </c>
      <c r="IV631" s="315">
        <v>14287500</v>
      </c>
      <c r="IW631" s="315">
        <v>2500000</v>
      </c>
      <c r="IX631" s="315">
        <v>593500</v>
      </c>
      <c r="IY631" s="315">
        <v>4372295</v>
      </c>
      <c r="IZ631" s="315">
        <v>2000000</v>
      </c>
      <c r="JA631" s="315">
        <v>3989250</v>
      </c>
      <c r="JB631" s="315">
        <v>0</v>
      </c>
      <c r="JC631" s="315">
        <v>5800000</v>
      </c>
      <c r="JD631" s="315">
        <v>0</v>
      </c>
      <c r="JE631" s="315">
        <v>0</v>
      </c>
      <c r="JF631" s="315">
        <v>15750000</v>
      </c>
      <c r="JG631" s="315">
        <v>1600000</v>
      </c>
      <c r="JH631" s="315">
        <v>0</v>
      </c>
      <c r="JI631" s="315">
        <v>0</v>
      </c>
      <c r="JJ631" s="315">
        <v>0</v>
      </c>
      <c r="JK631" s="315">
        <v>0</v>
      </c>
      <c r="JL631" s="315">
        <v>0</v>
      </c>
      <c r="JM631" s="315">
        <v>500000</v>
      </c>
      <c r="JN631" s="315">
        <v>0</v>
      </c>
      <c r="JO631" s="315">
        <v>9700000</v>
      </c>
      <c r="JP631" s="315">
        <v>0</v>
      </c>
      <c r="JQ631" s="315">
        <v>628000</v>
      </c>
      <c r="JR631" s="315">
        <v>0</v>
      </c>
      <c r="JS631" s="315">
        <v>39561300</v>
      </c>
      <c r="JT631" s="315">
        <v>0</v>
      </c>
      <c r="JU631" s="315">
        <v>0</v>
      </c>
      <c r="JV631" s="315">
        <v>141750000</v>
      </c>
      <c r="JW631" s="315">
        <v>6320000</v>
      </c>
      <c r="JX631" s="315">
        <v>0</v>
      </c>
      <c r="JY631" s="315">
        <v>0</v>
      </c>
      <c r="JZ631" s="315">
        <v>0</v>
      </c>
      <c r="KA631" s="315">
        <v>4929488</v>
      </c>
      <c r="KB631" s="315">
        <v>2400000</v>
      </c>
      <c r="KC631" s="315">
        <v>591000</v>
      </c>
      <c r="KD631" s="315">
        <v>499200</v>
      </c>
      <c r="KE631" s="315">
        <v>17600000</v>
      </c>
      <c r="KF631" s="315">
        <v>300000</v>
      </c>
      <c r="KG631" s="315">
        <v>0</v>
      </c>
      <c r="KH631" s="315">
        <v>2198332</v>
      </c>
      <c r="KI631" s="315">
        <v>7037500</v>
      </c>
      <c r="KJ631" s="315">
        <v>0</v>
      </c>
      <c r="KK631" s="315">
        <v>0</v>
      </c>
      <c r="KL631" s="315">
        <v>766666.65</v>
      </c>
      <c r="KM631" s="315">
        <v>0</v>
      </c>
      <c r="KN631" s="315">
        <v>4306200</v>
      </c>
      <c r="KO631" s="315">
        <v>17079996</v>
      </c>
      <c r="KP631" s="315">
        <v>9000000</v>
      </c>
      <c r="KQ631" s="315">
        <v>302350400</v>
      </c>
      <c r="KR631" s="315">
        <v>0</v>
      </c>
      <c r="KS631" s="314">
        <v>0</v>
      </c>
      <c r="KU631" s="312">
        <v>22</v>
      </c>
      <c r="KV631" s="312">
        <v>221</v>
      </c>
      <c r="KY631" s="312">
        <v>9221</v>
      </c>
    </row>
    <row r="632" spans="1:311" x14ac:dyDescent="0.25">
      <c r="A632" s="321">
        <v>2023</v>
      </c>
      <c r="B632" s="320" t="s">
        <v>781</v>
      </c>
      <c r="C632" s="320" t="s">
        <v>795</v>
      </c>
      <c r="D632" s="320" t="s">
        <v>796</v>
      </c>
      <c r="E632" s="320" t="s">
        <v>780</v>
      </c>
      <c r="F632" s="319">
        <v>0</v>
      </c>
      <c r="G632" s="319">
        <v>0</v>
      </c>
      <c r="H632" s="319">
        <v>0</v>
      </c>
      <c r="I632" s="319">
        <v>0</v>
      </c>
      <c r="J632" s="319">
        <v>674960</v>
      </c>
      <c r="K632" s="319">
        <v>0</v>
      </c>
      <c r="L632" s="319">
        <v>0</v>
      </c>
      <c r="M632" s="319">
        <v>0</v>
      </c>
      <c r="N632" s="319">
        <v>0</v>
      </c>
      <c r="O632" s="319">
        <v>300000</v>
      </c>
      <c r="P632" s="319">
        <v>0</v>
      </c>
      <c r="Q632" s="319">
        <v>0</v>
      </c>
      <c r="R632" s="319">
        <v>0</v>
      </c>
      <c r="S632" s="319">
        <v>0</v>
      </c>
      <c r="T632" s="319">
        <v>0</v>
      </c>
      <c r="U632" s="319">
        <v>0</v>
      </c>
      <c r="V632" s="319">
        <v>0</v>
      </c>
      <c r="W632" s="319">
        <v>0</v>
      </c>
      <c r="X632" s="319">
        <v>0</v>
      </c>
      <c r="Y632" s="319">
        <v>3678197.35</v>
      </c>
      <c r="Z632" s="319">
        <v>0</v>
      </c>
      <c r="AA632" s="319">
        <v>0</v>
      </c>
      <c r="AB632" s="319">
        <v>0</v>
      </c>
      <c r="AC632" s="319">
        <v>0</v>
      </c>
      <c r="AD632" s="319">
        <v>0</v>
      </c>
      <c r="AE632" s="319">
        <v>0</v>
      </c>
      <c r="AF632" s="319">
        <v>0</v>
      </c>
      <c r="AG632" s="319">
        <v>0</v>
      </c>
      <c r="AH632" s="319">
        <v>0</v>
      </c>
      <c r="AI632" s="319">
        <v>0</v>
      </c>
      <c r="AJ632" s="319">
        <v>0</v>
      </c>
      <c r="AK632" s="319">
        <v>336400</v>
      </c>
      <c r="AL632" s="319">
        <v>0</v>
      </c>
      <c r="AM632" s="319">
        <v>0</v>
      </c>
      <c r="AN632" s="319">
        <v>0</v>
      </c>
      <c r="AO632" s="319">
        <v>0</v>
      </c>
      <c r="AP632" s="319">
        <v>0</v>
      </c>
      <c r="AQ632" s="319">
        <v>0</v>
      </c>
      <c r="AR632" s="319">
        <v>0</v>
      </c>
      <c r="AS632" s="319">
        <v>0</v>
      </c>
      <c r="AT632" s="319">
        <v>0</v>
      </c>
      <c r="AU632" s="319">
        <v>0</v>
      </c>
      <c r="AV632" s="319">
        <v>0</v>
      </c>
      <c r="AW632" s="319">
        <v>0</v>
      </c>
      <c r="AX632" s="319">
        <v>0</v>
      </c>
      <c r="AY632" s="319">
        <v>0</v>
      </c>
      <c r="AZ632" s="319">
        <v>0</v>
      </c>
      <c r="BA632" s="319">
        <v>0</v>
      </c>
      <c r="BB632" s="319">
        <v>4000</v>
      </c>
      <c r="BC632" s="319">
        <v>0</v>
      </c>
      <c r="BD632" s="319">
        <v>572100</v>
      </c>
      <c r="BE632" s="319">
        <v>0</v>
      </c>
      <c r="BF632" s="319">
        <v>6900000</v>
      </c>
      <c r="BG632" s="319">
        <v>0</v>
      </c>
      <c r="BH632" s="319">
        <v>0</v>
      </c>
      <c r="BI632" s="319">
        <v>0</v>
      </c>
      <c r="BJ632" s="319">
        <v>0</v>
      </c>
      <c r="BK632" s="319">
        <v>0</v>
      </c>
      <c r="BL632" s="319">
        <v>0</v>
      </c>
      <c r="BM632" s="319">
        <v>0</v>
      </c>
      <c r="BN632" s="319">
        <v>0</v>
      </c>
      <c r="BO632" s="319">
        <v>0</v>
      </c>
      <c r="BP632" s="319">
        <v>0</v>
      </c>
      <c r="BQ632" s="319">
        <v>0</v>
      </c>
      <c r="BR632" s="319">
        <v>0</v>
      </c>
      <c r="BS632" s="319">
        <v>0</v>
      </c>
      <c r="BT632" s="319">
        <v>0</v>
      </c>
      <c r="BU632" s="319">
        <v>0</v>
      </c>
      <c r="BV632" s="319">
        <v>0</v>
      </c>
      <c r="BW632" s="319">
        <v>0</v>
      </c>
      <c r="BX632" s="319">
        <v>0</v>
      </c>
      <c r="BY632" s="319">
        <v>0</v>
      </c>
      <c r="BZ632" s="319">
        <v>0</v>
      </c>
      <c r="CA632" s="319">
        <v>0</v>
      </c>
      <c r="CB632" s="319">
        <v>0</v>
      </c>
      <c r="CC632" s="319">
        <v>0</v>
      </c>
      <c r="CD632" s="319">
        <v>0</v>
      </c>
      <c r="CE632" s="319">
        <v>0</v>
      </c>
      <c r="CF632" s="319">
        <v>0</v>
      </c>
      <c r="CG632" s="319">
        <v>0</v>
      </c>
      <c r="CH632" s="319">
        <v>0</v>
      </c>
      <c r="CI632" s="319">
        <v>0</v>
      </c>
      <c r="CJ632" s="319">
        <v>0</v>
      </c>
      <c r="CK632" s="319">
        <v>0</v>
      </c>
      <c r="CL632" s="319">
        <v>0</v>
      </c>
      <c r="CM632" s="319">
        <v>0</v>
      </c>
      <c r="CN632" s="319">
        <v>223383.7</v>
      </c>
      <c r="CO632" s="319">
        <v>0</v>
      </c>
      <c r="CP632" s="319">
        <v>0</v>
      </c>
      <c r="CQ632" s="319">
        <v>0</v>
      </c>
      <c r="CR632" s="319">
        <v>0</v>
      </c>
      <c r="CS632" s="319">
        <v>0</v>
      </c>
      <c r="CT632" s="319">
        <v>0</v>
      </c>
      <c r="CU632" s="319">
        <v>0</v>
      </c>
      <c r="CV632" s="319">
        <v>0</v>
      </c>
      <c r="CW632" s="319">
        <v>0</v>
      </c>
      <c r="CX632" s="319">
        <v>0</v>
      </c>
      <c r="CY632" s="319">
        <v>0</v>
      </c>
      <c r="CZ632" s="319">
        <v>0</v>
      </c>
      <c r="DA632" s="319">
        <v>0</v>
      </c>
      <c r="DB632" s="319">
        <v>0</v>
      </c>
      <c r="DC632" s="319">
        <v>0</v>
      </c>
      <c r="DD632" s="319">
        <v>0</v>
      </c>
      <c r="DE632" s="319">
        <v>0</v>
      </c>
      <c r="DF632" s="319">
        <v>0</v>
      </c>
      <c r="DG632" s="319">
        <v>0</v>
      </c>
      <c r="DH632" s="319">
        <v>0</v>
      </c>
      <c r="DI632" s="319">
        <v>0</v>
      </c>
      <c r="DJ632" s="319">
        <v>0</v>
      </c>
      <c r="DK632" s="319">
        <v>0</v>
      </c>
      <c r="DL632" s="319">
        <v>0</v>
      </c>
      <c r="DM632" s="319">
        <v>0</v>
      </c>
      <c r="DN632" s="319">
        <v>0</v>
      </c>
      <c r="DO632" s="319">
        <v>0</v>
      </c>
      <c r="DP632" s="319">
        <v>0</v>
      </c>
      <c r="DQ632" s="319">
        <v>21699.55</v>
      </c>
      <c r="DR632" s="319">
        <v>0</v>
      </c>
      <c r="DS632" s="319">
        <v>0</v>
      </c>
      <c r="DT632" s="319">
        <v>0</v>
      </c>
      <c r="DU632" s="319">
        <v>0</v>
      </c>
      <c r="DV632" s="319">
        <v>0</v>
      </c>
      <c r="DW632" s="319">
        <v>0</v>
      </c>
      <c r="DX632" s="319">
        <v>0</v>
      </c>
      <c r="DY632" s="319">
        <v>0</v>
      </c>
      <c r="DZ632" s="319">
        <v>0</v>
      </c>
      <c r="EA632" s="319">
        <v>0</v>
      </c>
      <c r="EB632" s="319">
        <v>0</v>
      </c>
      <c r="EC632" s="319">
        <v>0</v>
      </c>
      <c r="ED632" s="319">
        <v>0</v>
      </c>
      <c r="EE632" s="319">
        <v>0</v>
      </c>
      <c r="EF632" s="319">
        <v>0</v>
      </c>
      <c r="EG632" s="319">
        <v>0</v>
      </c>
      <c r="EH632" s="319">
        <v>0</v>
      </c>
      <c r="EI632" s="319">
        <v>619650</v>
      </c>
      <c r="EJ632" s="319">
        <v>0</v>
      </c>
      <c r="EK632" s="319">
        <v>0</v>
      </c>
      <c r="EL632" s="319">
        <v>0</v>
      </c>
      <c r="EM632" s="319">
        <v>0</v>
      </c>
      <c r="EN632" s="319">
        <v>66666.45</v>
      </c>
      <c r="EO632" s="319">
        <v>0</v>
      </c>
      <c r="EP632" s="319">
        <v>0</v>
      </c>
      <c r="EQ632" s="319">
        <v>0</v>
      </c>
      <c r="ER632" s="319">
        <v>0</v>
      </c>
      <c r="ES632" s="319">
        <v>0</v>
      </c>
      <c r="ET632" s="319">
        <v>0</v>
      </c>
      <c r="EU632" s="319">
        <v>0</v>
      </c>
      <c r="EV632" s="319">
        <v>0</v>
      </c>
      <c r="EW632" s="319">
        <v>0</v>
      </c>
      <c r="EX632" s="319">
        <v>0</v>
      </c>
      <c r="EY632" s="319">
        <v>0</v>
      </c>
      <c r="EZ632" s="319">
        <v>1700000000</v>
      </c>
      <c r="FA632" s="319">
        <v>0</v>
      </c>
      <c r="FB632" s="319">
        <v>0</v>
      </c>
      <c r="FC632" s="319">
        <v>0</v>
      </c>
      <c r="FD632" s="319">
        <v>0</v>
      </c>
      <c r="FE632" s="319">
        <v>0</v>
      </c>
      <c r="FF632" s="319">
        <v>0</v>
      </c>
      <c r="FG632" s="319">
        <v>0</v>
      </c>
      <c r="FH632" s="319">
        <v>0</v>
      </c>
      <c r="FI632" s="319">
        <v>0</v>
      </c>
      <c r="FJ632" s="319">
        <v>0</v>
      </c>
      <c r="FK632" s="319">
        <v>0</v>
      </c>
      <c r="FL632" s="319">
        <v>0</v>
      </c>
      <c r="FM632" s="319">
        <v>0</v>
      </c>
      <c r="FN632" s="319">
        <v>0</v>
      </c>
      <c r="FO632" s="319">
        <v>0</v>
      </c>
      <c r="FP632" s="319">
        <v>0</v>
      </c>
      <c r="FQ632" s="319">
        <v>110000</v>
      </c>
      <c r="FR632" s="319">
        <v>0</v>
      </c>
      <c r="FS632" s="319">
        <v>0</v>
      </c>
      <c r="FT632" s="319">
        <v>0</v>
      </c>
      <c r="FU632" s="319">
        <v>0</v>
      </c>
      <c r="FV632" s="319">
        <v>0</v>
      </c>
      <c r="FW632" s="319">
        <v>0</v>
      </c>
      <c r="FX632" s="319">
        <v>21890635</v>
      </c>
      <c r="FY632" s="319">
        <v>0</v>
      </c>
      <c r="FZ632" s="319">
        <v>0</v>
      </c>
      <c r="GA632" s="319">
        <v>0</v>
      </c>
      <c r="GB632" s="319">
        <v>0</v>
      </c>
      <c r="GC632" s="319">
        <v>0</v>
      </c>
      <c r="GD632" s="319">
        <v>0</v>
      </c>
      <c r="GE632" s="319">
        <v>0</v>
      </c>
      <c r="GF632" s="319">
        <v>0</v>
      </c>
      <c r="GG632" s="319">
        <v>0</v>
      </c>
      <c r="GH632" s="319">
        <v>0</v>
      </c>
      <c r="GI632" s="319">
        <v>0</v>
      </c>
      <c r="GJ632" s="319">
        <v>0</v>
      </c>
      <c r="GK632" s="319">
        <v>0</v>
      </c>
      <c r="GL632" s="319">
        <v>0</v>
      </c>
      <c r="GM632" s="319">
        <v>0</v>
      </c>
      <c r="GN632" s="319">
        <v>0</v>
      </c>
      <c r="GO632" s="319">
        <v>0</v>
      </c>
      <c r="GP632" s="319">
        <v>0</v>
      </c>
      <c r="GQ632" s="319">
        <v>0</v>
      </c>
      <c r="GR632" s="319">
        <v>0</v>
      </c>
      <c r="GS632" s="319">
        <v>0</v>
      </c>
      <c r="GT632" s="319">
        <v>0</v>
      </c>
      <c r="GU632" s="319">
        <v>0</v>
      </c>
      <c r="GV632" s="319">
        <v>1900000</v>
      </c>
      <c r="GW632" s="319">
        <v>0</v>
      </c>
      <c r="GX632" s="319">
        <v>243500</v>
      </c>
      <c r="GY632" s="319">
        <v>0</v>
      </c>
      <c r="GZ632" s="319">
        <v>0</v>
      </c>
      <c r="HA632" s="319">
        <v>4899810</v>
      </c>
      <c r="HB632" s="319">
        <v>0</v>
      </c>
      <c r="HC632" s="319">
        <v>0</v>
      </c>
      <c r="HD632" s="319">
        <v>0</v>
      </c>
      <c r="HE632" s="319">
        <v>0</v>
      </c>
      <c r="HF632" s="319">
        <v>0</v>
      </c>
      <c r="HG632" s="319">
        <v>0</v>
      </c>
      <c r="HH632" s="319">
        <v>0</v>
      </c>
      <c r="HI632" s="319">
        <v>0</v>
      </c>
      <c r="HJ632" s="319">
        <v>0</v>
      </c>
      <c r="HK632" s="319">
        <v>0</v>
      </c>
      <c r="HL632" s="319">
        <v>0</v>
      </c>
      <c r="HM632" s="319">
        <v>0</v>
      </c>
      <c r="HN632" s="319">
        <v>0</v>
      </c>
      <c r="HO632" s="319">
        <v>0</v>
      </c>
      <c r="HP632" s="319">
        <v>0</v>
      </c>
      <c r="HQ632" s="319">
        <v>0</v>
      </c>
      <c r="HR632" s="319">
        <v>0</v>
      </c>
      <c r="HS632" s="319">
        <v>0</v>
      </c>
      <c r="HT632" s="319">
        <v>0</v>
      </c>
      <c r="HU632" s="319">
        <v>0</v>
      </c>
      <c r="HV632" s="319">
        <v>0</v>
      </c>
      <c r="HW632" s="319">
        <v>0</v>
      </c>
      <c r="HX632" s="319">
        <v>0</v>
      </c>
      <c r="HY632" s="319">
        <v>0</v>
      </c>
      <c r="HZ632" s="319">
        <v>0</v>
      </c>
      <c r="IA632" s="319">
        <v>0</v>
      </c>
      <c r="IB632" s="319">
        <v>0</v>
      </c>
      <c r="IC632" s="319">
        <v>0</v>
      </c>
      <c r="ID632" s="319">
        <v>0</v>
      </c>
      <c r="IE632" s="319">
        <v>0</v>
      </c>
      <c r="IF632" s="319">
        <v>0</v>
      </c>
      <c r="IG632" s="319">
        <v>0</v>
      </c>
      <c r="IH632" s="319">
        <v>0</v>
      </c>
      <c r="II632" s="319">
        <v>0</v>
      </c>
      <c r="IJ632" s="319">
        <v>0</v>
      </c>
      <c r="IK632" s="319">
        <v>0</v>
      </c>
      <c r="IL632" s="319">
        <v>0</v>
      </c>
      <c r="IM632" s="319">
        <v>0</v>
      </c>
      <c r="IN632" s="319">
        <v>0</v>
      </c>
      <c r="IO632" s="319">
        <v>0</v>
      </c>
      <c r="IP632" s="319">
        <v>0</v>
      </c>
      <c r="IQ632" s="319">
        <v>0</v>
      </c>
      <c r="IR632" s="319">
        <v>0</v>
      </c>
      <c r="IS632" s="319">
        <v>0</v>
      </c>
      <c r="IT632" s="319">
        <v>0</v>
      </c>
      <c r="IU632" s="319">
        <v>0</v>
      </c>
      <c r="IV632" s="319">
        <v>0</v>
      </c>
      <c r="IW632" s="319">
        <v>0</v>
      </c>
      <c r="IX632" s="319">
        <v>0</v>
      </c>
      <c r="IY632" s="319">
        <v>0</v>
      </c>
      <c r="IZ632" s="319">
        <v>0</v>
      </c>
      <c r="JA632" s="319">
        <v>0</v>
      </c>
      <c r="JB632" s="319">
        <v>0</v>
      </c>
      <c r="JC632" s="319">
        <v>0</v>
      </c>
      <c r="JD632" s="319">
        <v>0</v>
      </c>
      <c r="JE632" s="319">
        <v>0</v>
      </c>
      <c r="JF632" s="319">
        <v>0</v>
      </c>
      <c r="JG632" s="319">
        <v>0</v>
      </c>
      <c r="JH632" s="319">
        <v>0</v>
      </c>
      <c r="JI632" s="319">
        <v>0</v>
      </c>
      <c r="JJ632" s="319">
        <v>0</v>
      </c>
      <c r="JK632" s="319">
        <v>0</v>
      </c>
      <c r="JL632" s="319">
        <v>0</v>
      </c>
      <c r="JM632" s="319">
        <v>0</v>
      </c>
      <c r="JN632" s="319">
        <v>0</v>
      </c>
      <c r="JO632" s="319">
        <v>0</v>
      </c>
      <c r="JP632" s="319">
        <v>0</v>
      </c>
      <c r="JQ632" s="319">
        <v>0</v>
      </c>
      <c r="JR632" s="319">
        <v>0</v>
      </c>
      <c r="JS632" s="319">
        <v>0</v>
      </c>
      <c r="JT632" s="319">
        <v>0</v>
      </c>
      <c r="JU632" s="319">
        <v>0</v>
      </c>
      <c r="JV632" s="319">
        <v>0</v>
      </c>
      <c r="JW632" s="319">
        <v>0</v>
      </c>
      <c r="JX632" s="319">
        <v>0</v>
      </c>
      <c r="JY632" s="319">
        <v>0</v>
      </c>
      <c r="JZ632" s="319">
        <v>0</v>
      </c>
      <c r="KA632" s="319">
        <v>0</v>
      </c>
      <c r="KB632" s="319">
        <v>0</v>
      </c>
      <c r="KC632" s="319">
        <v>0</v>
      </c>
      <c r="KD632" s="319">
        <v>0</v>
      </c>
      <c r="KE632" s="319">
        <v>0</v>
      </c>
      <c r="KF632" s="319">
        <v>0</v>
      </c>
      <c r="KG632" s="319">
        <v>0</v>
      </c>
      <c r="KH632" s="319">
        <v>0</v>
      </c>
      <c r="KI632" s="319">
        <v>0</v>
      </c>
      <c r="KJ632" s="319">
        <v>0</v>
      </c>
      <c r="KK632" s="319">
        <v>777500</v>
      </c>
      <c r="KL632" s="319">
        <v>0</v>
      </c>
      <c r="KM632" s="319">
        <v>0</v>
      </c>
      <c r="KN632" s="319">
        <v>0</v>
      </c>
      <c r="KO632" s="319">
        <v>0</v>
      </c>
      <c r="KP632" s="319">
        <v>0</v>
      </c>
      <c r="KQ632" s="319">
        <v>0</v>
      </c>
      <c r="KR632" s="319">
        <v>0</v>
      </c>
      <c r="KS632" s="318">
        <v>0</v>
      </c>
      <c r="KU632" s="312">
        <v>22</v>
      </c>
      <c r="KV632" s="312">
        <v>223</v>
      </c>
      <c r="KY632" s="312">
        <v>9223</v>
      </c>
    </row>
    <row r="633" spans="1:311" x14ac:dyDescent="0.25">
      <c r="A633" s="317">
        <v>2023</v>
      </c>
      <c r="B633" s="316" t="s">
        <v>781</v>
      </c>
      <c r="C633" s="316" t="s">
        <v>795</v>
      </c>
      <c r="D633" s="316" t="s">
        <v>321</v>
      </c>
      <c r="E633" s="316" t="s">
        <v>780</v>
      </c>
      <c r="F633" s="315">
        <v>1800000</v>
      </c>
      <c r="G633" s="315">
        <v>43200</v>
      </c>
      <c r="H633" s="315">
        <v>79421256</v>
      </c>
      <c r="I633" s="315">
        <v>1410100</v>
      </c>
      <c r="J633" s="315">
        <v>674960</v>
      </c>
      <c r="K633" s="315">
        <v>3383930</v>
      </c>
      <c r="L633" s="315">
        <v>15797250</v>
      </c>
      <c r="M633" s="315">
        <v>8300000</v>
      </c>
      <c r="N633" s="315">
        <v>19853000</v>
      </c>
      <c r="O633" s="315">
        <v>5800000</v>
      </c>
      <c r="P633" s="315">
        <v>3460000</v>
      </c>
      <c r="Q633" s="315">
        <v>5400085</v>
      </c>
      <c r="R633" s="315">
        <v>14493717.5</v>
      </c>
      <c r="S633" s="315">
        <v>11761250</v>
      </c>
      <c r="T633" s="315">
        <v>7098900</v>
      </c>
      <c r="U633" s="315">
        <v>14907833.1</v>
      </c>
      <c r="V633" s="315">
        <v>25375000</v>
      </c>
      <c r="W633" s="315">
        <v>3035000</v>
      </c>
      <c r="X633" s="315">
        <v>11680850</v>
      </c>
      <c r="Y633" s="315">
        <v>3678197.35</v>
      </c>
      <c r="Z633" s="315">
        <v>6793552.1299999999</v>
      </c>
      <c r="AA633" s="315">
        <v>49615470</v>
      </c>
      <c r="AB633" s="315">
        <v>8503967</v>
      </c>
      <c r="AC633" s="315">
        <v>2423600</v>
      </c>
      <c r="AD633" s="315">
        <v>78800000</v>
      </c>
      <c r="AE633" s="315">
        <v>1513585</v>
      </c>
      <c r="AF633" s="315">
        <v>3530474.3</v>
      </c>
      <c r="AG633" s="315">
        <v>0</v>
      </c>
      <c r="AH633" s="315">
        <v>7144500</v>
      </c>
      <c r="AI633" s="315">
        <v>9301333.1999999993</v>
      </c>
      <c r="AJ633" s="315">
        <v>0</v>
      </c>
      <c r="AK633" s="315">
        <v>336400</v>
      </c>
      <c r="AL633" s="315">
        <v>38100000</v>
      </c>
      <c r="AM633" s="315">
        <v>1082000</v>
      </c>
      <c r="AN633" s="315">
        <v>1850000</v>
      </c>
      <c r="AO633" s="315">
        <v>0</v>
      </c>
      <c r="AP633" s="315">
        <v>3280000</v>
      </c>
      <c r="AQ633" s="315">
        <v>1558500</v>
      </c>
      <c r="AR633" s="315">
        <v>23227500</v>
      </c>
      <c r="AS633" s="315">
        <v>2980000</v>
      </c>
      <c r="AT633" s="315">
        <v>5060000</v>
      </c>
      <c r="AU633" s="315">
        <v>0</v>
      </c>
      <c r="AV633" s="315">
        <v>1200000</v>
      </c>
      <c r="AW633" s="315">
        <v>24916500</v>
      </c>
      <c r="AX633" s="315">
        <v>800000</v>
      </c>
      <c r="AY633" s="315">
        <v>6405000</v>
      </c>
      <c r="AZ633" s="315">
        <v>7330000</v>
      </c>
      <c r="BA633" s="315">
        <v>184200</v>
      </c>
      <c r="BB633" s="315">
        <v>4000</v>
      </c>
      <c r="BC633" s="315">
        <v>11000000</v>
      </c>
      <c r="BD633" s="315">
        <v>24985510</v>
      </c>
      <c r="BE633" s="315">
        <v>2400000</v>
      </c>
      <c r="BF633" s="315">
        <v>6900000</v>
      </c>
      <c r="BG633" s="315">
        <v>2276545.2999999998</v>
      </c>
      <c r="BH633" s="315">
        <v>50500</v>
      </c>
      <c r="BI633" s="315">
        <v>32380000</v>
      </c>
      <c r="BJ633" s="315">
        <v>0</v>
      </c>
      <c r="BK633" s="315">
        <v>25000000</v>
      </c>
      <c r="BL633" s="315">
        <v>0</v>
      </c>
      <c r="BM633" s="315">
        <v>2300000</v>
      </c>
      <c r="BN633" s="315">
        <v>8000000</v>
      </c>
      <c r="BO633" s="315">
        <v>0</v>
      </c>
      <c r="BP633" s="315">
        <v>249500</v>
      </c>
      <c r="BQ633" s="315">
        <v>544000</v>
      </c>
      <c r="BR633" s="315">
        <v>6168050</v>
      </c>
      <c r="BS633" s="315">
        <v>7154000</v>
      </c>
      <c r="BT633" s="315">
        <v>3000000</v>
      </c>
      <c r="BU633" s="315">
        <v>1087500</v>
      </c>
      <c r="BV633" s="315">
        <v>368000</v>
      </c>
      <c r="BW633" s="315">
        <v>0</v>
      </c>
      <c r="BX633" s="315">
        <v>6302989.2999999998</v>
      </c>
      <c r="BY633" s="315">
        <v>12500000</v>
      </c>
      <c r="BZ633" s="315">
        <v>4100028</v>
      </c>
      <c r="CA633" s="315">
        <v>5784390</v>
      </c>
      <c r="CB633" s="315">
        <v>3158950</v>
      </c>
      <c r="CC633" s="315">
        <v>7989247</v>
      </c>
      <c r="CD633" s="315">
        <v>11000000</v>
      </c>
      <c r="CE633" s="315">
        <v>0</v>
      </c>
      <c r="CF633" s="315">
        <v>18748890.5</v>
      </c>
      <c r="CG633" s="315">
        <v>2500000</v>
      </c>
      <c r="CH633" s="315">
        <v>10316200</v>
      </c>
      <c r="CI633" s="315">
        <v>5480000</v>
      </c>
      <c r="CJ633" s="315">
        <v>1952092.35</v>
      </c>
      <c r="CK633" s="315">
        <v>880000</v>
      </c>
      <c r="CL633" s="315">
        <v>4370000</v>
      </c>
      <c r="CM633" s="315">
        <v>117666.25</v>
      </c>
      <c r="CN633" s="315">
        <v>8957383.6999999993</v>
      </c>
      <c r="CO633" s="315">
        <v>14975000</v>
      </c>
      <c r="CP633" s="315">
        <v>950000</v>
      </c>
      <c r="CQ633" s="315">
        <v>11000000</v>
      </c>
      <c r="CR633" s="315">
        <v>648000</v>
      </c>
      <c r="CS633" s="315">
        <v>8002400</v>
      </c>
      <c r="CT633" s="315">
        <v>0</v>
      </c>
      <c r="CU633" s="315">
        <v>409827</v>
      </c>
      <c r="CV633" s="315">
        <v>911750</v>
      </c>
      <c r="CW633" s="315">
        <v>1594583.35</v>
      </c>
      <c r="CX633" s="315">
        <v>4850000</v>
      </c>
      <c r="CY633" s="315">
        <v>9050000</v>
      </c>
      <c r="CZ633" s="315">
        <v>47598875</v>
      </c>
      <c r="DA633" s="315">
        <v>5000000</v>
      </c>
      <c r="DB633" s="315">
        <v>32700000</v>
      </c>
      <c r="DC633" s="315">
        <v>2960664</v>
      </c>
      <c r="DD633" s="315">
        <v>30000000</v>
      </c>
      <c r="DE633" s="315">
        <v>78124997</v>
      </c>
      <c r="DF633" s="315">
        <v>680000</v>
      </c>
      <c r="DG633" s="315">
        <v>4381250</v>
      </c>
      <c r="DH633" s="315">
        <v>9361239.9000000004</v>
      </c>
      <c r="DI633" s="315">
        <v>6722433.0999999996</v>
      </c>
      <c r="DJ633" s="315">
        <v>12900000</v>
      </c>
      <c r="DK633" s="315">
        <v>3000000</v>
      </c>
      <c r="DL633" s="315">
        <v>1500000</v>
      </c>
      <c r="DM633" s="315">
        <v>10625996</v>
      </c>
      <c r="DN633" s="315">
        <v>1000000</v>
      </c>
      <c r="DO633" s="315">
        <v>2337950</v>
      </c>
      <c r="DP633" s="315">
        <v>2985000</v>
      </c>
      <c r="DQ633" s="315">
        <v>1407736.55</v>
      </c>
      <c r="DR633" s="315">
        <v>13384645</v>
      </c>
      <c r="DS633" s="315">
        <v>32950000</v>
      </c>
      <c r="DT633" s="315">
        <v>12323840</v>
      </c>
      <c r="DU633" s="315">
        <v>8850000</v>
      </c>
      <c r="DV633" s="315">
        <v>4690332.5</v>
      </c>
      <c r="DW633" s="315">
        <v>1950000</v>
      </c>
      <c r="DX633" s="315">
        <v>15296545.75</v>
      </c>
      <c r="DY633" s="315">
        <v>6183160</v>
      </c>
      <c r="DZ633" s="315">
        <v>9590983.6999999993</v>
      </c>
      <c r="EA633" s="315">
        <v>85000000</v>
      </c>
      <c r="EB633" s="315">
        <v>10914280</v>
      </c>
      <c r="EC633" s="315">
        <v>6891900</v>
      </c>
      <c r="ED633" s="315">
        <v>2255000</v>
      </c>
      <c r="EE633" s="315">
        <v>6278636</v>
      </c>
      <c r="EF633" s="315">
        <v>706500</v>
      </c>
      <c r="EG633" s="315">
        <v>26098400</v>
      </c>
      <c r="EH633" s="315">
        <v>1500000</v>
      </c>
      <c r="EI633" s="315">
        <v>5119650</v>
      </c>
      <c r="EJ633" s="315">
        <v>19770287.5</v>
      </c>
      <c r="EK633" s="315">
        <v>1177000</v>
      </c>
      <c r="EL633" s="315">
        <v>1625000</v>
      </c>
      <c r="EM633" s="315">
        <v>8050000</v>
      </c>
      <c r="EN633" s="315">
        <v>6866666.4500000002</v>
      </c>
      <c r="EO633" s="315">
        <v>10140637.5</v>
      </c>
      <c r="EP633" s="315">
        <v>12000000</v>
      </c>
      <c r="EQ633" s="315">
        <v>1645000</v>
      </c>
      <c r="ER633" s="315">
        <v>8666055</v>
      </c>
      <c r="ES633" s="315">
        <v>1643180</v>
      </c>
      <c r="ET633" s="315">
        <v>7250000</v>
      </c>
      <c r="EU633" s="315">
        <v>3896300</v>
      </c>
      <c r="EV633" s="315">
        <v>1524650</v>
      </c>
      <c r="EW633" s="315">
        <v>9837500</v>
      </c>
      <c r="EX633" s="315">
        <v>11443003.35</v>
      </c>
      <c r="EY633" s="315">
        <v>55000000</v>
      </c>
      <c r="EZ633" s="315">
        <v>2027652500</v>
      </c>
      <c r="FA633" s="315">
        <v>4318500</v>
      </c>
      <c r="FB633" s="315">
        <v>9915000</v>
      </c>
      <c r="FC633" s="315">
        <v>6921906.2000000002</v>
      </c>
      <c r="FD633" s="315">
        <v>3855348.2</v>
      </c>
      <c r="FE633" s="315">
        <v>53000000</v>
      </c>
      <c r="FF633" s="315">
        <v>8677625</v>
      </c>
      <c r="FG633" s="315">
        <v>2235248.15</v>
      </c>
      <c r="FH633" s="315">
        <v>35720651.049999997</v>
      </c>
      <c r="FI633" s="315">
        <v>2201875</v>
      </c>
      <c r="FJ633" s="315">
        <v>6921000</v>
      </c>
      <c r="FK633" s="315">
        <v>4857880</v>
      </c>
      <c r="FL633" s="315">
        <v>280000</v>
      </c>
      <c r="FM633" s="315">
        <v>26081060</v>
      </c>
      <c r="FN633" s="315">
        <v>840000</v>
      </c>
      <c r="FO633" s="315">
        <v>3455000</v>
      </c>
      <c r="FP633" s="315">
        <v>1560000</v>
      </c>
      <c r="FQ633" s="315">
        <v>110000</v>
      </c>
      <c r="FR633" s="315">
        <v>5011350.72</v>
      </c>
      <c r="FS633" s="315">
        <v>2105107</v>
      </c>
      <c r="FT633" s="315">
        <v>5050540</v>
      </c>
      <c r="FU633" s="315">
        <v>1992000</v>
      </c>
      <c r="FV633" s="315">
        <v>0</v>
      </c>
      <c r="FW633" s="315">
        <v>500000</v>
      </c>
      <c r="FX633" s="315">
        <v>21890635</v>
      </c>
      <c r="FY633" s="315">
        <v>26800000</v>
      </c>
      <c r="FZ633" s="315">
        <v>150000</v>
      </c>
      <c r="GA633" s="315">
        <v>1211000.02</v>
      </c>
      <c r="GB633" s="315">
        <v>2378922</v>
      </c>
      <c r="GC633" s="315">
        <v>1528300</v>
      </c>
      <c r="GD633" s="315">
        <v>6378250</v>
      </c>
      <c r="GE633" s="315">
        <v>8278944</v>
      </c>
      <c r="GF633" s="315">
        <v>2000000</v>
      </c>
      <c r="GG633" s="315">
        <v>15092170</v>
      </c>
      <c r="GH633" s="315">
        <v>1000000</v>
      </c>
      <c r="GI633" s="315">
        <v>7349424.7999999998</v>
      </c>
      <c r="GJ633" s="315">
        <v>3608763</v>
      </c>
      <c r="GK633" s="315">
        <v>70024500</v>
      </c>
      <c r="GL633" s="315">
        <v>1439125</v>
      </c>
      <c r="GM633" s="315">
        <v>56750000</v>
      </c>
      <c r="GN633" s="315">
        <v>4400000</v>
      </c>
      <c r="GO633" s="315">
        <v>12861900</v>
      </c>
      <c r="GP633" s="315">
        <v>594700</v>
      </c>
      <c r="GQ633" s="315">
        <v>0</v>
      </c>
      <c r="GR633" s="315">
        <v>6973250</v>
      </c>
      <c r="GS633" s="315">
        <v>243584000</v>
      </c>
      <c r="GT633" s="315">
        <v>1206430</v>
      </c>
      <c r="GU633" s="315">
        <v>61541665</v>
      </c>
      <c r="GV633" s="315">
        <v>1900000</v>
      </c>
      <c r="GW633" s="315">
        <v>819535</v>
      </c>
      <c r="GX633" s="315">
        <v>72257000</v>
      </c>
      <c r="GY633" s="315">
        <v>1874525</v>
      </c>
      <c r="GZ633" s="315">
        <v>6405331.1699999999</v>
      </c>
      <c r="HA633" s="315">
        <v>16253210</v>
      </c>
      <c r="HB633" s="315">
        <v>204000</v>
      </c>
      <c r="HC633" s="315">
        <v>51992000</v>
      </c>
      <c r="HD633" s="315">
        <v>1080000</v>
      </c>
      <c r="HE633" s="315">
        <v>997000</v>
      </c>
      <c r="HF633" s="315">
        <v>1889750</v>
      </c>
      <c r="HG633" s="315">
        <v>11450333.34</v>
      </c>
      <c r="HH633" s="315">
        <v>32911740</v>
      </c>
      <c r="HI633" s="315">
        <v>9641275</v>
      </c>
      <c r="HJ633" s="315">
        <v>3314000</v>
      </c>
      <c r="HK633" s="315">
        <v>2447182.4500000002</v>
      </c>
      <c r="HL633" s="315">
        <v>9832456</v>
      </c>
      <c r="HM633" s="315">
        <v>5701625</v>
      </c>
      <c r="HN633" s="315">
        <v>1931500</v>
      </c>
      <c r="HO633" s="315">
        <v>9538007.1999999993</v>
      </c>
      <c r="HP633" s="315">
        <v>32500000</v>
      </c>
      <c r="HQ633" s="315">
        <v>929600</v>
      </c>
      <c r="HR633" s="315">
        <v>9000000</v>
      </c>
      <c r="HS633" s="315">
        <v>700000</v>
      </c>
      <c r="HT633" s="315">
        <v>72000000</v>
      </c>
      <c r="HU633" s="315">
        <v>1650000</v>
      </c>
      <c r="HV633" s="315">
        <v>27552000</v>
      </c>
      <c r="HW633" s="315">
        <v>163200000</v>
      </c>
      <c r="HX633" s="315">
        <v>2901625</v>
      </c>
      <c r="HY633" s="315">
        <v>76775280</v>
      </c>
      <c r="HZ633" s="315">
        <v>1550000</v>
      </c>
      <c r="IA633" s="315">
        <v>182500</v>
      </c>
      <c r="IB633" s="315">
        <v>7250000</v>
      </c>
      <c r="IC633" s="315">
        <v>28777400</v>
      </c>
      <c r="ID633" s="315">
        <v>3762220</v>
      </c>
      <c r="IE633" s="315">
        <v>11500000</v>
      </c>
      <c r="IF633" s="315">
        <v>0</v>
      </c>
      <c r="IG633" s="315">
        <v>3414125</v>
      </c>
      <c r="IH633" s="315">
        <v>1000000</v>
      </c>
      <c r="II633" s="315">
        <v>2955563</v>
      </c>
      <c r="IJ633" s="315">
        <v>20995999.399999999</v>
      </c>
      <c r="IK633" s="315">
        <v>661350</v>
      </c>
      <c r="IL633" s="315">
        <v>1225165</v>
      </c>
      <c r="IM633" s="315">
        <v>3800000</v>
      </c>
      <c r="IN633" s="315">
        <v>8375190.7999999998</v>
      </c>
      <c r="IO633" s="315">
        <v>4821264</v>
      </c>
      <c r="IP633" s="315">
        <v>900000</v>
      </c>
      <c r="IQ633" s="315">
        <v>4047753.25</v>
      </c>
      <c r="IR633" s="315">
        <v>61500000</v>
      </c>
      <c r="IS633" s="315">
        <v>12000000</v>
      </c>
      <c r="IT633" s="315">
        <v>19477100</v>
      </c>
      <c r="IU633" s="315">
        <v>1600000</v>
      </c>
      <c r="IV633" s="315">
        <v>14287500</v>
      </c>
      <c r="IW633" s="315">
        <v>2500000</v>
      </c>
      <c r="IX633" s="315">
        <v>593500</v>
      </c>
      <c r="IY633" s="315">
        <v>4372295</v>
      </c>
      <c r="IZ633" s="315">
        <v>2000000</v>
      </c>
      <c r="JA633" s="315">
        <v>3989250</v>
      </c>
      <c r="JB633" s="315">
        <v>4021250</v>
      </c>
      <c r="JC633" s="315">
        <v>5800000</v>
      </c>
      <c r="JD633" s="315">
        <v>478000</v>
      </c>
      <c r="JE633" s="315">
        <v>0</v>
      </c>
      <c r="JF633" s="315">
        <v>15750000</v>
      </c>
      <c r="JG633" s="315">
        <v>1600000</v>
      </c>
      <c r="JH633" s="315">
        <v>7717897.3399999999</v>
      </c>
      <c r="JI633" s="315">
        <v>1940000</v>
      </c>
      <c r="JJ633" s="315">
        <v>6364646</v>
      </c>
      <c r="JK633" s="315">
        <v>1154500</v>
      </c>
      <c r="JL633" s="315">
        <v>2222350</v>
      </c>
      <c r="JM633" s="315">
        <v>500000</v>
      </c>
      <c r="JN633" s="315">
        <v>0</v>
      </c>
      <c r="JO633" s="315">
        <v>9700000</v>
      </c>
      <c r="JP633" s="315">
        <v>1070000</v>
      </c>
      <c r="JQ633" s="315">
        <v>628000</v>
      </c>
      <c r="JR633" s="315">
        <v>0</v>
      </c>
      <c r="JS633" s="315">
        <v>39561300</v>
      </c>
      <c r="JT633" s="315">
        <v>4455862.95</v>
      </c>
      <c r="JU633" s="315">
        <v>0</v>
      </c>
      <c r="JV633" s="315">
        <v>142162500</v>
      </c>
      <c r="JW633" s="315">
        <v>6320000</v>
      </c>
      <c r="JX633" s="315">
        <v>0</v>
      </c>
      <c r="JY633" s="315">
        <v>0</v>
      </c>
      <c r="JZ633" s="315">
        <v>0</v>
      </c>
      <c r="KA633" s="315">
        <v>4929488</v>
      </c>
      <c r="KB633" s="315">
        <v>2400000</v>
      </c>
      <c r="KC633" s="315">
        <v>591000</v>
      </c>
      <c r="KD633" s="315">
        <v>499200</v>
      </c>
      <c r="KE633" s="315">
        <v>17600000</v>
      </c>
      <c r="KF633" s="315">
        <v>300000</v>
      </c>
      <c r="KG633" s="315">
        <v>2000000</v>
      </c>
      <c r="KH633" s="315">
        <v>2198332</v>
      </c>
      <c r="KI633" s="315">
        <v>7037500</v>
      </c>
      <c r="KJ633" s="315">
        <v>0</v>
      </c>
      <c r="KK633" s="315">
        <v>777500</v>
      </c>
      <c r="KL633" s="315">
        <v>766666.65</v>
      </c>
      <c r="KM633" s="315">
        <v>2556500</v>
      </c>
      <c r="KN633" s="315">
        <v>4306200</v>
      </c>
      <c r="KO633" s="315">
        <v>17079996</v>
      </c>
      <c r="KP633" s="315">
        <v>9000000</v>
      </c>
      <c r="KQ633" s="315">
        <v>302350400</v>
      </c>
      <c r="KR633" s="315">
        <v>24396550</v>
      </c>
      <c r="KS633" s="314">
        <v>3370240</v>
      </c>
      <c r="KU633" s="338" t="s">
        <v>943</v>
      </c>
      <c r="KV633" s="312" t="s">
        <v>943</v>
      </c>
      <c r="KY633" s="312" t="s">
        <v>943</v>
      </c>
    </row>
    <row r="634" spans="1:311" x14ac:dyDescent="0.25">
      <c r="A634" s="321">
        <v>2023</v>
      </c>
      <c r="B634" s="320" t="s">
        <v>781</v>
      </c>
      <c r="C634" s="320" t="s">
        <v>791</v>
      </c>
      <c r="D634" s="320" t="s">
        <v>794</v>
      </c>
      <c r="E634" s="320" t="s">
        <v>780</v>
      </c>
      <c r="F634" s="319">
        <v>0</v>
      </c>
      <c r="G634" s="319">
        <v>0</v>
      </c>
      <c r="H634" s="319">
        <v>0</v>
      </c>
      <c r="I634" s="319">
        <v>0</v>
      </c>
      <c r="J634" s="319">
        <v>0</v>
      </c>
      <c r="K634" s="319">
        <v>0</v>
      </c>
      <c r="L634" s="319">
        <v>0</v>
      </c>
      <c r="M634" s="319">
        <v>0</v>
      </c>
      <c r="N634" s="319">
        <v>0</v>
      </c>
      <c r="O634" s="319">
        <v>0</v>
      </c>
      <c r="P634" s="319">
        <v>0</v>
      </c>
      <c r="Q634" s="319">
        <v>0</v>
      </c>
      <c r="R634" s="319">
        <v>0</v>
      </c>
      <c r="S634" s="319">
        <v>0</v>
      </c>
      <c r="T634" s="319">
        <v>0</v>
      </c>
      <c r="U634" s="319">
        <v>0</v>
      </c>
      <c r="V634" s="319">
        <v>0</v>
      </c>
      <c r="W634" s="319">
        <v>0</v>
      </c>
      <c r="X634" s="319">
        <v>0</v>
      </c>
      <c r="Y634" s="319">
        <v>0</v>
      </c>
      <c r="Z634" s="319">
        <v>0</v>
      </c>
      <c r="AA634" s="319">
        <v>0</v>
      </c>
      <c r="AB634" s="319">
        <v>0</v>
      </c>
      <c r="AC634" s="319">
        <v>0</v>
      </c>
      <c r="AD634" s="319">
        <v>0</v>
      </c>
      <c r="AE634" s="319">
        <v>0</v>
      </c>
      <c r="AF634" s="319">
        <v>0</v>
      </c>
      <c r="AG634" s="319">
        <v>0</v>
      </c>
      <c r="AH634" s="319">
        <v>0</v>
      </c>
      <c r="AI634" s="319">
        <v>0</v>
      </c>
      <c r="AJ634" s="319">
        <v>0</v>
      </c>
      <c r="AK634" s="319">
        <v>0</v>
      </c>
      <c r="AL634" s="319">
        <v>0</v>
      </c>
      <c r="AM634" s="319">
        <v>0</v>
      </c>
      <c r="AN634" s="319">
        <v>0</v>
      </c>
      <c r="AO634" s="319">
        <v>0</v>
      </c>
      <c r="AP634" s="319">
        <v>0</v>
      </c>
      <c r="AQ634" s="319">
        <v>0</v>
      </c>
      <c r="AR634" s="319">
        <v>0</v>
      </c>
      <c r="AS634" s="319">
        <v>0</v>
      </c>
      <c r="AT634" s="319">
        <v>0</v>
      </c>
      <c r="AU634" s="319">
        <v>0</v>
      </c>
      <c r="AV634" s="319">
        <v>0</v>
      </c>
      <c r="AW634" s="319">
        <v>0</v>
      </c>
      <c r="AX634" s="319">
        <v>0</v>
      </c>
      <c r="AY634" s="319">
        <v>0</v>
      </c>
      <c r="AZ634" s="319">
        <v>0</v>
      </c>
      <c r="BA634" s="319">
        <v>0</v>
      </c>
      <c r="BB634" s="319">
        <v>0</v>
      </c>
      <c r="BC634" s="319">
        <v>0</v>
      </c>
      <c r="BD634" s="319">
        <v>0</v>
      </c>
      <c r="BE634" s="319">
        <v>0</v>
      </c>
      <c r="BF634" s="319">
        <v>0</v>
      </c>
      <c r="BG634" s="319">
        <v>0</v>
      </c>
      <c r="BH634" s="319">
        <v>0</v>
      </c>
      <c r="BI634" s="319">
        <v>0</v>
      </c>
      <c r="BJ634" s="319">
        <v>0</v>
      </c>
      <c r="BK634" s="319">
        <v>0</v>
      </c>
      <c r="BL634" s="319">
        <v>0</v>
      </c>
      <c r="BM634" s="319">
        <v>0</v>
      </c>
      <c r="BN634" s="319">
        <v>0</v>
      </c>
      <c r="BO634" s="319">
        <v>0</v>
      </c>
      <c r="BP634" s="319">
        <v>0</v>
      </c>
      <c r="BQ634" s="319">
        <v>0</v>
      </c>
      <c r="BR634" s="319">
        <v>0</v>
      </c>
      <c r="BS634" s="319">
        <v>0</v>
      </c>
      <c r="BT634" s="319">
        <v>0</v>
      </c>
      <c r="BU634" s="319">
        <v>0</v>
      </c>
      <c r="BV634" s="319">
        <v>0</v>
      </c>
      <c r="BW634" s="319">
        <v>0</v>
      </c>
      <c r="BX634" s="319">
        <v>0</v>
      </c>
      <c r="BY634" s="319">
        <v>0</v>
      </c>
      <c r="BZ634" s="319">
        <v>0</v>
      </c>
      <c r="CA634" s="319">
        <v>0</v>
      </c>
      <c r="CB634" s="319">
        <v>0</v>
      </c>
      <c r="CC634" s="319">
        <v>0</v>
      </c>
      <c r="CD634" s="319">
        <v>0</v>
      </c>
      <c r="CE634" s="319">
        <v>0</v>
      </c>
      <c r="CF634" s="319">
        <v>0</v>
      </c>
      <c r="CG634" s="319">
        <v>0</v>
      </c>
      <c r="CH634" s="319">
        <v>0</v>
      </c>
      <c r="CI634" s="319">
        <v>0</v>
      </c>
      <c r="CJ634" s="319">
        <v>0</v>
      </c>
      <c r="CK634" s="319">
        <v>0</v>
      </c>
      <c r="CL634" s="319">
        <v>0</v>
      </c>
      <c r="CM634" s="319">
        <v>0</v>
      </c>
      <c r="CN634" s="319">
        <v>0</v>
      </c>
      <c r="CO634" s="319">
        <v>0</v>
      </c>
      <c r="CP634" s="319">
        <v>0</v>
      </c>
      <c r="CQ634" s="319">
        <v>0</v>
      </c>
      <c r="CR634" s="319">
        <v>0</v>
      </c>
      <c r="CS634" s="319">
        <v>0</v>
      </c>
      <c r="CT634" s="319">
        <v>0</v>
      </c>
      <c r="CU634" s="319">
        <v>0</v>
      </c>
      <c r="CV634" s="319">
        <v>0</v>
      </c>
      <c r="CW634" s="319">
        <v>0</v>
      </c>
      <c r="CX634" s="319">
        <v>0</v>
      </c>
      <c r="CY634" s="319">
        <v>0</v>
      </c>
      <c r="CZ634" s="319">
        <v>0</v>
      </c>
      <c r="DA634" s="319">
        <v>0</v>
      </c>
      <c r="DB634" s="319">
        <v>0</v>
      </c>
      <c r="DC634" s="319">
        <v>0</v>
      </c>
      <c r="DD634" s="319">
        <v>0</v>
      </c>
      <c r="DE634" s="319">
        <v>0</v>
      </c>
      <c r="DF634" s="319">
        <v>0</v>
      </c>
      <c r="DG634" s="319">
        <v>0</v>
      </c>
      <c r="DH634" s="319">
        <v>0</v>
      </c>
      <c r="DI634" s="319">
        <v>0</v>
      </c>
      <c r="DJ634" s="319">
        <v>0</v>
      </c>
      <c r="DK634" s="319">
        <v>0</v>
      </c>
      <c r="DL634" s="319">
        <v>0</v>
      </c>
      <c r="DM634" s="319">
        <v>0</v>
      </c>
      <c r="DN634" s="319">
        <v>0</v>
      </c>
      <c r="DO634" s="319">
        <v>0</v>
      </c>
      <c r="DP634" s="319">
        <v>0</v>
      </c>
      <c r="DQ634" s="319">
        <v>0</v>
      </c>
      <c r="DR634" s="319">
        <v>0</v>
      </c>
      <c r="DS634" s="319">
        <v>0</v>
      </c>
      <c r="DT634" s="319">
        <v>0</v>
      </c>
      <c r="DU634" s="319">
        <v>0</v>
      </c>
      <c r="DV634" s="319">
        <v>0</v>
      </c>
      <c r="DW634" s="319">
        <v>0</v>
      </c>
      <c r="DX634" s="319">
        <v>0</v>
      </c>
      <c r="DY634" s="319">
        <v>0</v>
      </c>
      <c r="DZ634" s="319">
        <v>0</v>
      </c>
      <c r="EA634" s="319">
        <v>0</v>
      </c>
      <c r="EB634" s="319">
        <v>0</v>
      </c>
      <c r="EC634" s="319">
        <v>0</v>
      </c>
      <c r="ED634" s="319">
        <v>0</v>
      </c>
      <c r="EE634" s="319">
        <v>0</v>
      </c>
      <c r="EF634" s="319">
        <v>0</v>
      </c>
      <c r="EG634" s="319">
        <v>0</v>
      </c>
      <c r="EH634" s="319">
        <v>0</v>
      </c>
      <c r="EI634" s="319">
        <v>0</v>
      </c>
      <c r="EJ634" s="319">
        <v>0</v>
      </c>
      <c r="EK634" s="319">
        <v>12848.8</v>
      </c>
      <c r="EL634" s="319">
        <v>0</v>
      </c>
      <c r="EM634" s="319">
        <v>0</v>
      </c>
      <c r="EN634" s="319">
        <v>0</v>
      </c>
      <c r="EO634" s="319">
        <v>0</v>
      </c>
      <c r="EP634" s="319">
        <v>0</v>
      </c>
      <c r="EQ634" s="319">
        <v>0</v>
      </c>
      <c r="ER634" s="319">
        <v>0</v>
      </c>
      <c r="ES634" s="319">
        <v>0</v>
      </c>
      <c r="ET634" s="319">
        <v>0</v>
      </c>
      <c r="EU634" s="319">
        <v>0</v>
      </c>
      <c r="EV634" s="319">
        <v>0</v>
      </c>
      <c r="EW634" s="319">
        <v>0</v>
      </c>
      <c r="EX634" s="319">
        <v>0</v>
      </c>
      <c r="EY634" s="319">
        <v>0</v>
      </c>
      <c r="EZ634" s="319">
        <v>0</v>
      </c>
      <c r="FA634" s="319">
        <v>0</v>
      </c>
      <c r="FB634" s="319">
        <v>0</v>
      </c>
      <c r="FC634" s="319">
        <v>0</v>
      </c>
      <c r="FD634" s="319">
        <v>0</v>
      </c>
      <c r="FE634" s="319">
        <v>0</v>
      </c>
      <c r="FF634" s="319">
        <v>0</v>
      </c>
      <c r="FG634" s="319">
        <v>0</v>
      </c>
      <c r="FH634" s="319">
        <v>0</v>
      </c>
      <c r="FI634" s="319">
        <v>0</v>
      </c>
      <c r="FJ634" s="319">
        <v>0</v>
      </c>
      <c r="FK634" s="319">
        <v>0</v>
      </c>
      <c r="FL634" s="319">
        <v>0</v>
      </c>
      <c r="FM634" s="319">
        <v>0</v>
      </c>
      <c r="FN634" s="319">
        <v>0</v>
      </c>
      <c r="FO634" s="319">
        <v>0</v>
      </c>
      <c r="FP634" s="319">
        <v>0</v>
      </c>
      <c r="FQ634" s="319">
        <v>0</v>
      </c>
      <c r="FR634" s="319">
        <v>0</v>
      </c>
      <c r="FS634" s="319">
        <v>0</v>
      </c>
      <c r="FT634" s="319">
        <v>0</v>
      </c>
      <c r="FU634" s="319">
        <v>0</v>
      </c>
      <c r="FV634" s="319">
        <v>0</v>
      </c>
      <c r="FW634" s="319">
        <v>0</v>
      </c>
      <c r="FX634" s="319">
        <v>0</v>
      </c>
      <c r="FY634" s="319">
        <v>0</v>
      </c>
      <c r="FZ634" s="319">
        <v>0</v>
      </c>
      <c r="GA634" s="319">
        <v>0</v>
      </c>
      <c r="GB634" s="319">
        <v>0</v>
      </c>
      <c r="GC634" s="319">
        <v>0</v>
      </c>
      <c r="GD634" s="319">
        <v>0</v>
      </c>
      <c r="GE634" s="319">
        <v>0</v>
      </c>
      <c r="GF634" s="319">
        <v>0</v>
      </c>
      <c r="GG634" s="319">
        <v>0</v>
      </c>
      <c r="GH634" s="319">
        <v>0</v>
      </c>
      <c r="GI634" s="319">
        <v>0</v>
      </c>
      <c r="GJ634" s="319">
        <v>0</v>
      </c>
      <c r="GK634" s="319">
        <v>0</v>
      </c>
      <c r="GL634" s="319">
        <v>0</v>
      </c>
      <c r="GM634" s="319">
        <v>0</v>
      </c>
      <c r="GN634" s="319">
        <v>0</v>
      </c>
      <c r="GO634" s="319">
        <v>0</v>
      </c>
      <c r="GP634" s="319">
        <v>0</v>
      </c>
      <c r="GQ634" s="319">
        <v>0</v>
      </c>
      <c r="GR634" s="319">
        <v>0</v>
      </c>
      <c r="GS634" s="319">
        <v>0</v>
      </c>
      <c r="GT634" s="319">
        <v>0</v>
      </c>
      <c r="GU634" s="319">
        <v>0</v>
      </c>
      <c r="GV634" s="319">
        <v>0</v>
      </c>
      <c r="GW634" s="319">
        <v>0</v>
      </c>
      <c r="GX634" s="319">
        <v>0</v>
      </c>
      <c r="GY634" s="319">
        <v>0</v>
      </c>
      <c r="GZ634" s="319">
        <v>0</v>
      </c>
      <c r="HA634" s="319">
        <v>0</v>
      </c>
      <c r="HB634" s="319">
        <v>0</v>
      </c>
      <c r="HC634" s="319">
        <v>0</v>
      </c>
      <c r="HD634" s="319">
        <v>0</v>
      </c>
      <c r="HE634" s="319">
        <v>0</v>
      </c>
      <c r="HF634" s="319">
        <v>0</v>
      </c>
      <c r="HG634" s="319">
        <v>0</v>
      </c>
      <c r="HH634" s="319">
        <v>0</v>
      </c>
      <c r="HI634" s="319">
        <v>0</v>
      </c>
      <c r="HJ634" s="319">
        <v>0</v>
      </c>
      <c r="HK634" s="319">
        <v>0</v>
      </c>
      <c r="HL634" s="319">
        <v>0</v>
      </c>
      <c r="HM634" s="319">
        <v>0</v>
      </c>
      <c r="HN634" s="319">
        <v>0</v>
      </c>
      <c r="HO634" s="319">
        <v>0</v>
      </c>
      <c r="HP634" s="319">
        <v>0</v>
      </c>
      <c r="HQ634" s="319">
        <v>0</v>
      </c>
      <c r="HR634" s="319">
        <v>0</v>
      </c>
      <c r="HS634" s="319">
        <v>0</v>
      </c>
      <c r="HT634" s="319">
        <v>0</v>
      </c>
      <c r="HU634" s="319">
        <v>0</v>
      </c>
      <c r="HV634" s="319">
        <v>0</v>
      </c>
      <c r="HW634" s="319">
        <v>11911.1</v>
      </c>
      <c r="HX634" s="319">
        <v>0</v>
      </c>
      <c r="HY634" s="319">
        <v>0</v>
      </c>
      <c r="HZ634" s="319">
        <v>0</v>
      </c>
      <c r="IA634" s="319">
        <v>0</v>
      </c>
      <c r="IB634" s="319">
        <v>0</v>
      </c>
      <c r="IC634" s="319">
        <v>0</v>
      </c>
      <c r="ID634" s="319">
        <v>0</v>
      </c>
      <c r="IE634" s="319">
        <v>0</v>
      </c>
      <c r="IF634" s="319">
        <v>0</v>
      </c>
      <c r="IG634" s="319">
        <v>0</v>
      </c>
      <c r="IH634" s="319">
        <v>0</v>
      </c>
      <c r="II634" s="319">
        <v>0</v>
      </c>
      <c r="IJ634" s="319">
        <v>0</v>
      </c>
      <c r="IK634" s="319">
        <v>0</v>
      </c>
      <c r="IL634" s="319">
        <v>0</v>
      </c>
      <c r="IM634" s="319">
        <v>0</v>
      </c>
      <c r="IN634" s="319">
        <v>0</v>
      </c>
      <c r="IO634" s="319">
        <v>0</v>
      </c>
      <c r="IP634" s="319">
        <v>0</v>
      </c>
      <c r="IQ634" s="319">
        <v>0</v>
      </c>
      <c r="IR634" s="319">
        <v>0</v>
      </c>
      <c r="IS634" s="319">
        <v>0</v>
      </c>
      <c r="IT634" s="319">
        <v>0</v>
      </c>
      <c r="IU634" s="319">
        <v>0</v>
      </c>
      <c r="IV634" s="319">
        <v>0</v>
      </c>
      <c r="IW634" s="319">
        <v>0</v>
      </c>
      <c r="IX634" s="319">
        <v>0</v>
      </c>
      <c r="IY634" s="319">
        <v>0</v>
      </c>
      <c r="IZ634" s="319">
        <v>0</v>
      </c>
      <c r="JA634" s="319">
        <v>0</v>
      </c>
      <c r="JB634" s="319">
        <v>0</v>
      </c>
      <c r="JC634" s="319">
        <v>0</v>
      </c>
      <c r="JD634" s="319">
        <v>0</v>
      </c>
      <c r="JE634" s="319">
        <v>0</v>
      </c>
      <c r="JF634" s="319">
        <v>0</v>
      </c>
      <c r="JG634" s="319">
        <v>0</v>
      </c>
      <c r="JH634" s="319">
        <v>0</v>
      </c>
      <c r="JI634" s="319">
        <v>1483.2</v>
      </c>
      <c r="JJ634" s="319">
        <v>0</v>
      </c>
      <c r="JK634" s="319">
        <v>0</v>
      </c>
      <c r="JL634" s="319">
        <v>0</v>
      </c>
      <c r="JM634" s="319">
        <v>0</v>
      </c>
      <c r="JN634" s="319">
        <v>0</v>
      </c>
      <c r="JO634" s="319">
        <v>0</v>
      </c>
      <c r="JP634" s="319">
        <v>0</v>
      </c>
      <c r="JQ634" s="319">
        <v>0</v>
      </c>
      <c r="JR634" s="319">
        <v>0</v>
      </c>
      <c r="JS634" s="319">
        <v>0</v>
      </c>
      <c r="JT634" s="319">
        <v>0</v>
      </c>
      <c r="JU634" s="319">
        <v>0</v>
      </c>
      <c r="JV634" s="319">
        <v>0</v>
      </c>
      <c r="JW634" s="319">
        <v>0</v>
      </c>
      <c r="JX634" s="319">
        <v>0</v>
      </c>
      <c r="JY634" s="319">
        <v>0</v>
      </c>
      <c r="JZ634" s="319">
        <v>0</v>
      </c>
      <c r="KA634" s="319">
        <v>0</v>
      </c>
      <c r="KB634" s="319">
        <v>0</v>
      </c>
      <c r="KC634" s="319">
        <v>0</v>
      </c>
      <c r="KD634" s="319">
        <v>0</v>
      </c>
      <c r="KE634" s="319">
        <v>0</v>
      </c>
      <c r="KF634" s="319">
        <v>0</v>
      </c>
      <c r="KG634" s="319">
        <v>0</v>
      </c>
      <c r="KH634" s="319">
        <v>0</v>
      </c>
      <c r="KI634" s="319">
        <v>0</v>
      </c>
      <c r="KJ634" s="319">
        <v>0</v>
      </c>
      <c r="KK634" s="319">
        <v>0</v>
      </c>
      <c r="KL634" s="319">
        <v>0</v>
      </c>
      <c r="KM634" s="319">
        <v>0</v>
      </c>
      <c r="KN634" s="319">
        <v>0</v>
      </c>
      <c r="KO634" s="319">
        <v>0</v>
      </c>
      <c r="KP634" s="319">
        <v>0</v>
      </c>
      <c r="KQ634" s="319">
        <v>0</v>
      </c>
      <c r="KR634" s="319">
        <v>0</v>
      </c>
      <c r="KS634" s="318">
        <v>0</v>
      </c>
      <c r="KU634" s="312">
        <v>23</v>
      </c>
      <c r="KV634" s="312">
        <v>231</v>
      </c>
      <c r="KY634" s="312">
        <v>9231</v>
      </c>
    </row>
    <row r="635" spans="1:311" x14ac:dyDescent="0.25">
      <c r="A635" s="317">
        <v>2023</v>
      </c>
      <c r="B635" s="316" t="s">
        <v>781</v>
      </c>
      <c r="C635" s="316" t="s">
        <v>791</v>
      </c>
      <c r="D635" s="316" t="s">
        <v>793</v>
      </c>
      <c r="E635" s="316" t="s">
        <v>780</v>
      </c>
      <c r="F635" s="315">
        <v>0</v>
      </c>
      <c r="G635" s="315">
        <v>68734.600000000006</v>
      </c>
      <c r="H635" s="315">
        <v>0</v>
      </c>
      <c r="I635" s="315">
        <v>0</v>
      </c>
      <c r="J635" s="315">
        <v>0</v>
      </c>
      <c r="K635" s="315">
        <v>59878.19</v>
      </c>
      <c r="L635" s="315">
        <v>115906.85</v>
      </c>
      <c r="M635" s="315">
        <v>0</v>
      </c>
      <c r="N635" s="315">
        <v>252970.34</v>
      </c>
      <c r="O635" s="315">
        <v>564575.88</v>
      </c>
      <c r="P635" s="315">
        <v>116238.64</v>
      </c>
      <c r="Q635" s="315">
        <v>5749.76</v>
      </c>
      <c r="R635" s="315">
        <v>0</v>
      </c>
      <c r="S635" s="315">
        <v>20000</v>
      </c>
      <c r="T635" s="315">
        <v>0</v>
      </c>
      <c r="U635" s="315">
        <v>0</v>
      </c>
      <c r="V635" s="315">
        <v>0</v>
      </c>
      <c r="W635" s="315">
        <v>0</v>
      </c>
      <c r="X635" s="315">
        <v>0</v>
      </c>
      <c r="Y635" s="315">
        <v>0</v>
      </c>
      <c r="Z635" s="315">
        <v>0</v>
      </c>
      <c r="AA635" s="315">
        <v>0</v>
      </c>
      <c r="AB635" s="315">
        <v>0</v>
      </c>
      <c r="AC635" s="315">
        <v>0</v>
      </c>
      <c r="AD635" s="315">
        <v>463786.1</v>
      </c>
      <c r="AE635" s="315">
        <v>0</v>
      </c>
      <c r="AF635" s="315">
        <v>0</v>
      </c>
      <c r="AG635" s="315">
        <v>0</v>
      </c>
      <c r="AH635" s="315">
        <v>0</v>
      </c>
      <c r="AI635" s="315">
        <v>20000</v>
      </c>
      <c r="AJ635" s="315">
        <v>0</v>
      </c>
      <c r="AK635" s="315">
        <v>0</v>
      </c>
      <c r="AL635" s="315">
        <v>8062022.9000000004</v>
      </c>
      <c r="AM635" s="315">
        <v>0</v>
      </c>
      <c r="AN635" s="315">
        <v>0</v>
      </c>
      <c r="AO635" s="315">
        <v>0</v>
      </c>
      <c r="AP635" s="315">
        <v>0</v>
      </c>
      <c r="AQ635" s="315">
        <v>0</v>
      </c>
      <c r="AR635" s="315">
        <v>0</v>
      </c>
      <c r="AS635" s="315">
        <v>0</v>
      </c>
      <c r="AT635" s="315">
        <v>0</v>
      </c>
      <c r="AU635" s="315">
        <v>0</v>
      </c>
      <c r="AV635" s="315">
        <v>0</v>
      </c>
      <c r="AW635" s="315">
        <v>823208.98</v>
      </c>
      <c r="AX635" s="315">
        <v>0</v>
      </c>
      <c r="AY635" s="315">
        <v>0</v>
      </c>
      <c r="AZ635" s="315">
        <v>0</v>
      </c>
      <c r="BA635" s="315">
        <v>0</v>
      </c>
      <c r="BB635" s="315">
        <v>0</v>
      </c>
      <c r="BC635" s="315">
        <v>276013.5</v>
      </c>
      <c r="BD635" s="315">
        <v>299383.67999999999</v>
      </c>
      <c r="BE635" s="315">
        <v>0</v>
      </c>
      <c r="BF635" s="315">
        <v>0</v>
      </c>
      <c r="BG635" s="315">
        <v>0</v>
      </c>
      <c r="BH635" s="315">
        <v>0</v>
      </c>
      <c r="BI635" s="315">
        <v>6824.2</v>
      </c>
      <c r="BJ635" s="315">
        <v>0</v>
      </c>
      <c r="BK635" s="315">
        <v>230958.7</v>
      </c>
      <c r="BL635" s="315">
        <v>0</v>
      </c>
      <c r="BM635" s="315">
        <v>0</v>
      </c>
      <c r="BN635" s="315">
        <v>0</v>
      </c>
      <c r="BO635" s="315">
        <v>0</v>
      </c>
      <c r="BP635" s="315">
        <v>0</v>
      </c>
      <c r="BQ635" s="315">
        <v>0</v>
      </c>
      <c r="BR635" s="315">
        <v>750</v>
      </c>
      <c r="BS635" s="315">
        <v>84590.04</v>
      </c>
      <c r="BT635" s="315">
        <v>1053</v>
      </c>
      <c r="BU635" s="315">
        <v>0</v>
      </c>
      <c r="BV635" s="315">
        <v>0</v>
      </c>
      <c r="BW635" s="315">
        <v>0</v>
      </c>
      <c r="BX635" s="315">
        <v>0</v>
      </c>
      <c r="BY635" s="315">
        <v>0</v>
      </c>
      <c r="BZ635" s="315">
        <v>0</v>
      </c>
      <c r="CA635" s="315">
        <v>0</v>
      </c>
      <c r="CB635" s="315">
        <v>0</v>
      </c>
      <c r="CC635" s="315">
        <v>0</v>
      </c>
      <c r="CD635" s="315">
        <v>132472.51</v>
      </c>
      <c r="CE635" s="315">
        <v>449989.39</v>
      </c>
      <c r="CF635" s="315">
        <v>787359.28</v>
      </c>
      <c r="CG635" s="315">
        <v>0</v>
      </c>
      <c r="CH635" s="315">
        <v>0</v>
      </c>
      <c r="CI635" s="315">
        <v>40414.949999999997</v>
      </c>
      <c r="CJ635" s="315">
        <v>0</v>
      </c>
      <c r="CK635" s="315">
        <v>0</v>
      </c>
      <c r="CL635" s="315">
        <v>0</v>
      </c>
      <c r="CM635" s="315">
        <v>0</v>
      </c>
      <c r="CN635" s="315">
        <v>445810.21</v>
      </c>
      <c r="CO635" s="315">
        <v>0</v>
      </c>
      <c r="CP635" s="315">
        <v>0</v>
      </c>
      <c r="CQ635" s="315">
        <v>0</v>
      </c>
      <c r="CR635" s="315">
        <v>0</v>
      </c>
      <c r="CS635" s="315">
        <v>70410.98</v>
      </c>
      <c r="CT635" s="315">
        <v>15500</v>
      </c>
      <c r="CU635" s="315">
        <v>0</v>
      </c>
      <c r="CV635" s="315">
        <v>0</v>
      </c>
      <c r="CW635" s="315">
        <v>0</v>
      </c>
      <c r="CX635" s="315">
        <v>0</v>
      </c>
      <c r="CY635" s="315">
        <v>0</v>
      </c>
      <c r="CZ635" s="315">
        <v>0</v>
      </c>
      <c r="DA635" s="315">
        <v>0</v>
      </c>
      <c r="DB635" s="315">
        <v>0</v>
      </c>
      <c r="DC635" s="315">
        <v>15200</v>
      </c>
      <c r="DD635" s="315">
        <v>12206.47</v>
      </c>
      <c r="DE635" s="315">
        <v>31782.9</v>
      </c>
      <c r="DF635" s="315">
        <v>0</v>
      </c>
      <c r="DG635" s="315">
        <v>16090.6</v>
      </c>
      <c r="DH635" s="315">
        <v>0</v>
      </c>
      <c r="DI635" s="315">
        <v>0</v>
      </c>
      <c r="DJ635" s="315">
        <v>0</v>
      </c>
      <c r="DK635" s="315">
        <v>0</v>
      </c>
      <c r="DL635" s="315">
        <v>0</v>
      </c>
      <c r="DM635" s="315">
        <v>0</v>
      </c>
      <c r="DN635" s="315">
        <v>0</v>
      </c>
      <c r="DO635" s="315">
        <v>0</v>
      </c>
      <c r="DP635" s="315">
        <v>0</v>
      </c>
      <c r="DQ635" s="315">
        <v>0</v>
      </c>
      <c r="DR635" s="315">
        <v>0</v>
      </c>
      <c r="DS635" s="315">
        <v>223232.95</v>
      </c>
      <c r="DT635" s="315">
        <v>0</v>
      </c>
      <c r="DU635" s="315">
        <v>0</v>
      </c>
      <c r="DV635" s="315">
        <v>0</v>
      </c>
      <c r="DW635" s="315">
        <v>0</v>
      </c>
      <c r="DX635" s="315">
        <v>0</v>
      </c>
      <c r="DY635" s="315">
        <v>3180</v>
      </c>
      <c r="DZ635" s="315">
        <v>0</v>
      </c>
      <c r="EA635" s="315">
        <v>0</v>
      </c>
      <c r="EB635" s="315">
        <v>10282.450000000001</v>
      </c>
      <c r="EC635" s="315">
        <v>0</v>
      </c>
      <c r="ED635" s="315">
        <v>3471.35</v>
      </c>
      <c r="EE635" s="315">
        <v>0</v>
      </c>
      <c r="EF635" s="315">
        <v>0</v>
      </c>
      <c r="EG635" s="315">
        <v>159390.53</v>
      </c>
      <c r="EH635" s="315">
        <v>0</v>
      </c>
      <c r="EI635" s="315">
        <v>69712.570000000007</v>
      </c>
      <c r="EJ635" s="315">
        <v>0</v>
      </c>
      <c r="EK635" s="315">
        <v>0</v>
      </c>
      <c r="EL635" s="315">
        <v>0</v>
      </c>
      <c r="EM635" s="315">
        <v>66175.520000000004</v>
      </c>
      <c r="EN635" s="315">
        <v>267751.65999999997</v>
      </c>
      <c r="EO635" s="315">
        <v>0</v>
      </c>
      <c r="EP635" s="315">
        <v>0</v>
      </c>
      <c r="EQ635" s="315">
        <v>19802.79</v>
      </c>
      <c r="ER635" s="315">
        <v>100000</v>
      </c>
      <c r="ES635" s="315">
        <v>0</v>
      </c>
      <c r="ET635" s="315">
        <v>0</v>
      </c>
      <c r="EU635" s="315">
        <v>0</v>
      </c>
      <c r="EV635" s="315">
        <v>0</v>
      </c>
      <c r="EW635" s="315">
        <v>0</v>
      </c>
      <c r="EX635" s="315">
        <v>0</v>
      </c>
      <c r="EY635" s="315">
        <v>1269295.96</v>
      </c>
      <c r="EZ635" s="315">
        <v>31063387.41</v>
      </c>
      <c r="FA635" s="315">
        <v>250000</v>
      </c>
      <c r="FB635" s="315">
        <v>0</v>
      </c>
      <c r="FC635" s="315">
        <v>0</v>
      </c>
      <c r="FD635" s="315">
        <v>55714.400000000001</v>
      </c>
      <c r="FE635" s="315">
        <v>18712</v>
      </c>
      <c r="FF635" s="315">
        <v>0</v>
      </c>
      <c r="FG635" s="315">
        <v>0</v>
      </c>
      <c r="FH635" s="315">
        <v>99390.92</v>
      </c>
      <c r="FI635" s="315">
        <v>0</v>
      </c>
      <c r="FJ635" s="315">
        <v>0</v>
      </c>
      <c r="FK635" s="315">
        <v>0</v>
      </c>
      <c r="FL635" s="315">
        <v>0</v>
      </c>
      <c r="FM635" s="315">
        <v>0</v>
      </c>
      <c r="FN635" s="315">
        <v>0</v>
      </c>
      <c r="FO635" s="315">
        <v>3880</v>
      </c>
      <c r="FP635" s="315">
        <v>12402.9</v>
      </c>
      <c r="FQ635" s="315">
        <v>0</v>
      </c>
      <c r="FR635" s="315">
        <v>1345026.6</v>
      </c>
      <c r="FS635" s="315">
        <v>14752.58</v>
      </c>
      <c r="FT635" s="315">
        <v>0</v>
      </c>
      <c r="FU635" s="315">
        <v>0</v>
      </c>
      <c r="FV635" s="315">
        <v>0</v>
      </c>
      <c r="FW635" s="315">
        <v>0</v>
      </c>
      <c r="FX635" s="315">
        <v>0</v>
      </c>
      <c r="FY635" s="315">
        <v>0</v>
      </c>
      <c r="FZ635" s="315">
        <v>733.33</v>
      </c>
      <c r="GA635" s="315">
        <v>0</v>
      </c>
      <c r="GB635" s="315">
        <v>0</v>
      </c>
      <c r="GC635" s="315">
        <v>0</v>
      </c>
      <c r="GD635" s="315">
        <v>56598.01</v>
      </c>
      <c r="GE635" s="315">
        <v>0</v>
      </c>
      <c r="GF635" s="315">
        <v>0</v>
      </c>
      <c r="GG635" s="315">
        <v>17039.650000000001</v>
      </c>
      <c r="GH635" s="315">
        <v>0</v>
      </c>
      <c r="GI635" s="315">
        <v>0</v>
      </c>
      <c r="GJ635" s="315">
        <v>0</v>
      </c>
      <c r="GK635" s="315">
        <v>4474040.91</v>
      </c>
      <c r="GL635" s="315">
        <v>0</v>
      </c>
      <c r="GM635" s="315">
        <v>8939275.3499999996</v>
      </c>
      <c r="GN635" s="315">
        <v>0</v>
      </c>
      <c r="GO635" s="315">
        <v>0</v>
      </c>
      <c r="GP635" s="315">
        <v>0</v>
      </c>
      <c r="GQ635" s="315">
        <v>11075.1</v>
      </c>
      <c r="GR635" s="315">
        <v>0</v>
      </c>
      <c r="GS635" s="315">
        <v>0</v>
      </c>
      <c r="GT635" s="315">
        <v>0</v>
      </c>
      <c r="GU635" s="315">
        <v>0</v>
      </c>
      <c r="GV635" s="315">
        <v>0</v>
      </c>
      <c r="GW635" s="315">
        <v>0</v>
      </c>
      <c r="GX635" s="315">
        <v>0</v>
      </c>
      <c r="GY635" s="315">
        <v>0</v>
      </c>
      <c r="GZ635" s="315">
        <v>835110.03</v>
      </c>
      <c r="HA635" s="315">
        <v>0</v>
      </c>
      <c r="HB635" s="315">
        <v>0</v>
      </c>
      <c r="HC635" s="315">
        <v>0</v>
      </c>
      <c r="HD635" s="315">
        <v>0</v>
      </c>
      <c r="HE635" s="315">
        <v>0</v>
      </c>
      <c r="HF635" s="315">
        <v>0</v>
      </c>
      <c r="HG635" s="315">
        <v>53000</v>
      </c>
      <c r="HH635" s="315">
        <v>0</v>
      </c>
      <c r="HI635" s="315">
        <v>0</v>
      </c>
      <c r="HJ635" s="315">
        <v>0</v>
      </c>
      <c r="HK635" s="315">
        <v>0</v>
      </c>
      <c r="HL635" s="315">
        <v>0</v>
      </c>
      <c r="HM635" s="315">
        <v>0</v>
      </c>
      <c r="HN635" s="315">
        <v>0</v>
      </c>
      <c r="HO635" s="315">
        <v>0</v>
      </c>
      <c r="HP635" s="315">
        <v>0</v>
      </c>
      <c r="HQ635" s="315">
        <v>0</v>
      </c>
      <c r="HR635" s="315">
        <v>0</v>
      </c>
      <c r="HS635" s="315">
        <v>0</v>
      </c>
      <c r="HT635" s="315">
        <v>790761.43</v>
      </c>
      <c r="HU635" s="315">
        <v>0</v>
      </c>
      <c r="HV635" s="315">
        <v>0</v>
      </c>
      <c r="HW635" s="315">
        <v>5023651.46</v>
      </c>
      <c r="HX635" s="315">
        <v>0</v>
      </c>
      <c r="HY635" s="315">
        <v>1806112.09</v>
      </c>
      <c r="HZ635" s="315">
        <v>0</v>
      </c>
      <c r="IA635" s="315">
        <v>144610.9</v>
      </c>
      <c r="IB635" s="315">
        <v>0</v>
      </c>
      <c r="IC635" s="315">
        <v>0</v>
      </c>
      <c r="ID635" s="315">
        <v>0</v>
      </c>
      <c r="IE635" s="315">
        <v>56454.720000000001</v>
      </c>
      <c r="IF635" s="315">
        <v>0</v>
      </c>
      <c r="IG635" s="315">
        <v>0</v>
      </c>
      <c r="IH635" s="315">
        <v>0</v>
      </c>
      <c r="II635" s="315">
        <v>0</v>
      </c>
      <c r="IJ635" s="315">
        <v>0</v>
      </c>
      <c r="IK635" s="315">
        <v>0</v>
      </c>
      <c r="IL635" s="315">
        <v>0</v>
      </c>
      <c r="IM635" s="315">
        <v>0</v>
      </c>
      <c r="IN635" s="315">
        <v>0</v>
      </c>
      <c r="IO635" s="315">
        <v>0</v>
      </c>
      <c r="IP635" s="315">
        <v>2615.8000000000002</v>
      </c>
      <c r="IQ635" s="315">
        <v>0</v>
      </c>
      <c r="IR635" s="315">
        <v>0</v>
      </c>
      <c r="IS635" s="315">
        <v>0</v>
      </c>
      <c r="IT635" s="315">
        <v>0</v>
      </c>
      <c r="IU635" s="315">
        <v>0</v>
      </c>
      <c r="IV635" s="315">
        <v>0</v>
      </c>
      <c r="IW635" s="315">
        <v>0</v>
      </c>
      <c r="IX635" s="315">
        <v>0</v>
      </c>
      <c r="IY635" s="315">
        <v>0</v>
      </c>
      <c r="IZ635" s="315">
        <v>0</v>
      </c>
      <c r="JA635" s="315">
        <v>0</v>
      </c>
      <c r="JB635" s="315">
        <v>0</v>
      </c>
      <c r="JC635" s="315">
        <v>0</v>
      </c>
      <c r="JD635" s="315">
        <v>0</v>
      </c>
      <c r="JE635" s="315">
        <v>0</v>
      </c>
      <c r="JF635" s="315">
        <v>0</v>
      </c>
      <c r="JG635" s="315">
        <v>0</v>
      </c>
      <c r="JH635" s="315">
        <v>0</v>
      </c>
      <c r="JI635" s="315">
        <v>0</v>
      </c>
      <c r="JJ635" s="315">
        <v>0</v>
      </c>
      <c r="JK635" s="315">
        <v>0</v>
      </c>
      <c r="JL635" s="315">
        <v>0</v>
      </c>
      <c r="JM635" s="315">
        <v>0</v>
      </c>
      <c r="JN635" s="315">
        <v>0</v>
      </c>
      <c r="JO635" s="315">
        <v>28084.82</v>
      </c>
      <c r="JP635" s="315">
        <v>0</v>
      </c>
      <c r="JQ635" s="315">
        <v>0</v>
      </c>
      <c r="JR635" s="315">
        <v>0</v>
      </c>
      <c r="JS635" s="315">
        <v>0</v>
      </c>
      <c r="JT635" s="315">
        <v>0</v>
      </c>
      <c r="JU635" s="315">
        <v>847825.48</v>
      </c>
      <c r="JV635" s="315">
        <v>0</v>
      </c>
      <c r="JW635" s="315">
        <v>3150.45</v>
      </c>
      <c r="JX635" s="315">
        <v>0</v>
      </c>
      <c r="JY635" s="315">
        <v>0</v>
      </c>
      <c r="JZ635" s="315">
        <v>0</v>
      </c>
      <c r="KA635" s="315">
        <v>0</v>
      </c>
      <c r="KB635" s="315">
        <v>0</v>
      </c>
      <c r="KC635" s="315">
        <v>0</v>
      </c>
      <c r="KD635" s="315">
        <v>0</v>
      </c>
      <c r="KE635" s="315">
        <v>0</v>
      </c>
      <c r="KF635" s="315">
        <v>0</v>
      </c>
      <c r="KG635" s="315">
        <v>0</v>
      </c>
      <c r="KH635" s="315">
        <v>0</v>
      </c>
      <c r="KI635" s="315">
        <v>21437.9</v>
      </c>
      <c r="KJ635" s="315">
        <v>0</v>
      </c>
      <c r="KK635" s="315">
        <v>0</v>
      </c>
      <c r="KL635" s="315">
        <v>0</v>
      </c>
      <c r="KM635" s="315">
        <v>0</v>
      </c>
      <c r="KN635" s="315">
        <v>34349.980000000003</v>
      </c>
      <c r="KO635" s="315">
        <v>0</v>
      </c>
      <c r="KP635" s="315">
        <v>0</v>
      </c>
      <c r="KQ635" s="315">
        <v>1533610.91</v>
      </c>
      <c r="KR635" s="315">
        <v>0</v>
      </c>
      <c r="KS635" s="314">
        <v>0</v>
      </c>
      <c r="KU635" s="312">
        <v>23</v>
      </c>
      <c r="KV635" s="312">
        <v>233</v>
      </c>
      <c r="KY635" s="312">
        <v>9233</v>
      </c>
    </row>
    <row r="636" spans="1:311" x14ac:dyDescent="0.25">
      <c r="A636" s="321">
        <v>2023</v>
      </c>
      <c r="B636" s="320" t="s">
        <v>781</v>
      </c>
      <c r="C636" s="320" t="s">
        <v>791</v>
      </c>
      <c r="D636" s="320" t="s">
        <v>792</v>
      </c>
      <c r="E636" s="320" t="s">
        <v>780</v>
      </c>
      <c r="F636" s="319">
        <v>0</v>
      </c>
      <c r="G636" s="319">
        <v>0</v>
      </c>
      <c r="H636" s="319">
        <v>0</v>
      </c>
      <c r="I636" s="319">
        <v>0</v>
      </c>
      <c r="J636" s="319">
        <v>0</v>
      </c>
      <c r="K636" s="319">
        <v>0</v>
      </c>
      <c r="L636" s="319">
        <v>0</v>
      </c>
      <c r="M636" s="319">
        <v>227426.35</v>
      </c>
      <c r="N636" s="319">
        <v>0</v>
      </c>
      <c r="O636" s="319">
        <v>0</v>
      </c>
      <c r="P636" s="319">
        <v>0</v>
      </c>
      <c r="Q636" s="319">
        <v>0</v>
      </c>
      <c r="R636" s="319">
        <v>0</v>
      </c>
      <c r="S636" s="319">
        <v>160000</v>
      </c>
      <c r="T636" s="319">
        <v>0</v>
      </c>
      <c r="U636" s="319">
        <v>0</v>
      </c>
      <c r="V636" s="319">
        <v>0</v>
      </c>
      <c r="W636" s="319">
        <v>40000</v>
      </c>
      <c r="X636" s="319">
        <v>180000</v>
      </c>
      <c r="Y636" s="319">
        <v>0</v>
      </c>
      <c r="Z636" s="319">
        <v>0</v>
      </c>
      <c r="AA636" s="319">
        <v>0</v>
      </c>
      <c r="AB636" s="319">
        <v>0</v>
      </c>
      <c r="AC636" s="319">
        <v>0</v>
      </c>
      <c r="AD636" s="319">
        <v>1372700</v>
      </c>
      <c r="AE636" s="319">
        <v>0</v>
      </c>
      <c r="AF636" s="319">
        <v>0</v>
      </c>
      <c r="AG636" s="319">
        <v>0</v>
      </c>
      <c r="AH636" s="319">
        <v>0</v>
      </c>
      <c r="AI636" s="319">
        <v>0</v>
      </c>
      <c r="AJ636" s="319">
        <v>0</v>
      </c>
      <c r="AK636" s="319">
        <v>0</v>
      </c>
      <c r="AL636" s="319">
        <v>0</v>
      </c>
      <c r="AM636" s="319">
        <v>0</v>
      </c>
      <c r="AN636" s="319">
        <v>0</v>
      </c>
      <c r="AO636" s="319">
        <v>0</v>
      </c>
      <c r="AP636" s="319">
        <v>0</v>
      </c>
      <c r="AQ636" s="319">
        <v>0</v>
      </c>
      <c r="AR636" s="319">
        <v>0</v>
      </c>
      <c r="AS636" s="319">
        <v>0</v>
      </c>
      <c r="AT636" s="319">
        <v>0</v>
      </c>
      <c r="AU636" s="319">
        <v>0</v>
      </c>
      <c r="AV636" s="319">
        <v>0</v>
      </c>
      <c r="AW636" s="319">
        <v>0</v>
      </c>
      <c r="AX636" s="319">
        <v>0</v>
      </c>
      <c r="AY636" s="319">
        <v>0</v>
      </c>
      <c r="AZ636" s="319">
        <v>0</v>
      </c>
      <c r="BA636" s="319">
        <v>0</v>
      </c>
      <c r="BB636" s="319">
        <v>0</v>
      </c>
      <c r="BC636" s="319">
        <v>0</v>
      </c>
      <c r="BD636" s="319">
        <v>0</v>
      </c>
      <c r="BE636" s="319">
        <v>0</v>
      </c>
      <c r="BF636" s="319">
        <v>0</v>
      </c>
      <c r="BG636" s="319">
        <v>0</v>
      </c>
      <c r="BH636" s="319">
        <v>0</v>
      </c>
      <c r="BI636" s="319">
        <v>0</v>
      </c>
      <c r="BJ636" s="319">
        <v>0</v>
      </c>
      <c r="BK636" s="319">
        <v>0</v>
      </c>
      <c r="BL636" s="319">
        <v>0</v>
      </c>
      <c r="BM636" s="319">
        <v>0</v>
      </c>
      <c r="BN636" s="319">
        <v>0</v>
      </c>
      <c r="BO636" s="319">
        <v>0</v>
      </c>
      <c r="BP636" s="319">
        <v>0</v>
      </c>
      <c r="BQ636" s="319">
        <v>0</v>
      </c>
      <c r="BR636" s="319">
        <v>0</v>
      </c>
      <c r="BS636" s="319">
        <v>0</v>
      </c>
      <c r="BT636" s="319">
        <v>0</v>
      </c>
      <c r="BU636" s="319">
        <v>0</v>
      </c>
      <c r="BV636" s="319">
        <v>0</v>
      </c>
      <c r="BW636" s="319">
        <v>0</v>
      </c>
      <c r="BX636" s="319">
        <v>0</v>
      </c>
      <c r="BY636" s="319">
        <v>0</v>
      </c>
      <c r="BZ636" s="319">
        <v>0</v>
      </c>
      <c r="CA636" s="319">
        <v>0</v>
      </c>
      <c r="CB636" s="319">
        <v>0</v>
      </c>
      <c r="CC636" s="319">
        <v>0</v>
      </c>
      <c r="CD636" s="319">
        <v>0</v>
      </c>
      <c r="CE636" s="319">
        <v>0</v>
      </c>
      <c r="CF636" s="319">
        <v>0</v>
      </c>
      <c r="CG636" s="319">
        <v>0</v>
      </c>
      <c r="CH636" s="319">
        <v>0</v>
      </c>
      <c r="CI636" s="319">
        <v>9769110</v>
      </c>
      <c r="CJ636" s="319">
        <v>0</v>
      </c>
      <c r="CK636" s="319">
        <v>0</v>
      </c>
      <c r="CL636" s="319">
        <v>0</v>
      </c>
      <c r="CM636" s="319">
        <v>0</v>
      </c>
      <c r="CN636" s="319">
        <v>0</v>
      </c>
      <c r="CO636" s="319">
        <v>457349</v>
      </c>
      <c r="CP636" s="319">
        <v>0</v>
      </c>
      <c r="CQ636" s="319">
        <v>0</v>
      </c>
      <c r="CR636" s="319">
        <v>4115</v>
      </c>
      <c r="CS636" s="319">
        <v>0</v>
      </c>
      <c r="CT636" s="319">
        <v>0</v>
      </c>
      <c r="CU636" s="319">
        <v>0</v>
      </c>
      <c r="CV636" s="319">
        <v>0</v>
      </c>
      <c r="CW636" s="319">
        <v>85710</v>
      </c>
      <c r="CX636" s="319">
        <v>0</v>
      </c>
      <c r="CY636" s="319">
        <v>0</v>
      </c>
      <c r="CZ636" s="319">
        <v>0</v>
      </c>
      <c r="DA636" s="319">
        <v>0</v>
      </c>
      <c r="DB636" s="319">
        <v>0</v>
      </c>
      <c r="DC636" s="319">
        <v>0</v>
      </c>
      <c r="DD636" s="319">
        <v>0</v>
      </c>
      <c r="DE636" s="319">
        <v>0</v>
      </c>
      <c r="DF636" s="319">
        <v>51084.42</v>
      </c>
      <c r="DG636" s="319">
        <v>0</v>
      </c>
      <c r="DH636" s="319">
        <v>0</v>
      </c>
      <c r="DI636" s="319">
        <v>0</v>
      </c>
      <c r="DJ636" s="319">
        <v>0</v>
      </c>
      <c r="DK636" s="319">
        <v>0</v>
      </c>
      <c r="DL636" s="319">
        <v>0</v>
      </c>
      <c r="DM636" s="319">
        <v>0</v>
      </c>
      <c r="DN636" s="319">
        <v>0</v>
      </c>
      <c r="DO636" s="319">
        <v>120000</v>
      </c>
      <c r="DP636" s="319">
        <v>0</v>
      </c>
      <c r="DQ636" s="319">
        <v>0</v>
      </c>
      <c r="DR636" s="319">
        <v>0</v>
      </c>
      <c r="DS636" s="319">
        <v>0</v>
      </c>
      <c r="DT636" s="319">
        <v>423409</v>
      </c>
      <c r="DU636" s="319">
        <v>0</v>
      </c>
      <c r="DV636" s="319">
        <v>0</v>
      </c>
      <c r="DW636" s="319">
        <v>0</v>
      </c>
      <c r="DX636" s="319">
        <v>0</v>
      </c>
      <c r="DY636" s="319">
        <v>0</v>
      </c>
      <c r="DZ636" s="319">
        <v>0</v>
      </c>
      <c r="EA636" s="319">
        <v>0</v>
      </c>
      <c r="EB636" s="319">
        <v>0</v>
      </c>
      <c r="EC636" s="319">
        <v>0</v>
      </c>
      <c r="ED636" s="319">
        <v>0</v>
      </c>
      <c r="EE636" s="319">
        <v>0</v>
      </c>
      <c r="EF636" s="319">
        <v>7400</v>
      </c>
      <c r="EG636" s="319">
        <v>0</v>
      </c>
      <c r="EH636" s="319">
        <v>0</v>
      </c>
      <c r="EI636" s="319">
        <v>0</v>
      </c>
      <c r="EJ636" s="319">
        <v>0</v>
      </c>
      <c r="EK636" s="319">
        <v>0</v>
      </c>
      <c r="EL636" s="319">
        <v>0</v>
      </c>
      <c r="EM636" s="319">
        <v>0</v>
      </c>
      <c r="EN636" s="319">
        <v>263000</v>
      </c>
      <c r="EO636" s="319">
        <v>0</v>
      </c>
      <c r="EP636" s="319">
        <v>0</v>
      </c>
      <c r="EQ636" s="319">
        <v>0</v>
      </c>
      <c r="ER636" s="319">
        <v>60000</v>
      </c>
      <c r="ES636" s="319">
        <v>0</v>
      </c>
      <c r="ET636" s="319">
        <v>0</v>
      </c>
      <c r="EU636" s="319">
        <v>0</v>
      </c>
      <c r="EV636" s="319">
        <v>0</v>
      </c>
      <c r="EW636" s="319">
        <v>0</v>
      </c>
      <c r="EX636" s="319">
        <v>0</v>
      </c>
      <c r="EY636" s="319">
        <v>0</v>
      </c>
      <c r="EZ636" s="319">
        <v>91921364.829999998</v>
      </c>
      <c r="FA636" s="319">
        <v>0</v>
      </c>
      <c r="FB636" s="319">
        <v>0</v>
      </c>
      <c r="FC636" s="319">
        <v>0</v>
      </c>
      <c r="FD636" s="319">
        <v>0</v>
      </c>
      <c r="FE636" s="319">
        <v>0</v>
      </c>
      <c r="FF636" s="319">
        <v>0</v>
      </c>
      <c r="FG636" s="319">
        <v>0</v>
      </c>
      <c r="FH636" s="319">
        <v>650000</v>
      </c>
      <c r="FI636" s="319">
        <v>0</v>
      </c>
      <c r="FJ636" s="319">
        <v>0</v>
      </c>
      <c r="FK636" s="319">
        <v>0</v>
      </c>
      <c r="FL636" s="319">
        <v>0</v>
      </c>
      <c r="FM636" s="319">
        <v>0</v>
      </c>
      <c r="FN636" s="319">
        <v>0</v>
      </c>
      <c r="FO636" s="319">
        <v>0</v>
      </c>
      <c r="FP636" s="319">
        <v>0</v>
      </c>
      <c r="FQ636" s="319">
        <v>0</v>
      </c>
      <c r="FR636" s="319">
        <v>541066.52</v>
      </c>
      <c r="FS636" s="319">
        <v>0</v>
      </c>
      <c r="FT636" s="319">
        <v>0</v>
      </c>
      <c r="FU636" s="319">
        <v>0</v>
      </c>
      <c r="FV636" s="319">
        <v>0</v>
      </c>
      <c r="FW636" s="319">
        <v>0</v>
      </c>
      <c r="FX636" s="319">
        <v>0</v>
      </c>
      <c r="FY636" s="319">
        <v>0</v>
      </c>
      <c r="FZ636" s="319">
        <v>0</v>
      </c>
      <c r="GA636" s="319">
        <v>0</v>
      </c>
      <c r="GB636" s="319">
        <v>0</v>
      </c>
      <c r="GC636" s="319">
        <v>0</v>
      </c>
      <c r="GD636" s="319">
        <v>0</v>
      </c>
      <c r="GE636" s="319">
        <v>0</v>
      </c>
      <c r="GF636" s="319">
        <v>0</v>
      </c>
      <c r="GG636" s="319">
        <v>0</v>
      </c>
      <c r="GH636" s="319">
        <v>0</v>
      </c>
      <c r="GI636" s="319">
        <v>0</v>
      </c>
      <c r="GJ636" s="319">
        <v>0</v>
      </c>
      <c r="GK636" s="319">
        <v>298839.84999999998</v>
      </c>
      <c r="GL636" s="319">
        <v>0</v>
      </c>
      <c r="GM636" s="319">
        <v>0</v>
      </c>
      <c r="GN636" s="319">
        <v>0</v>
      </c>
      <c r="GO636" s="319">
        <v>0</v>
      </c>
      <c r="GP636" s="319">
        <v>0</v>
      </c>
      <c r="GQ636" s="319">
        <v>0</v>
      </c>
      <c r="GR636" s="319">
        <v>0</v>
      </c>
      <c r="GS636" s="319">
        <v>0</v>
      </c>
      <c r="GT636" s="319">
        <v>40000</v>
      </c>
      <c r="GU636" s="319">
        <v>0</v>
      </c>
      <c r="GV636" s="319">
        <v>122000</v>
      </c>
      <c r="GW636" s="319">
        <v>40000</v>
      </c>
      <c r="GX636" s="319">
        <v>0</v>
      </c>
      <c r="GY636" s="319">
        <v>0</v>
      </c>
      <c r="GZ636" s="319">
        <v>0</v>
      </c>
      <c r="HA636" s="319">
        <v>0</v>
      </c>
      <c r="HB636" s="319">
        <v>0</v>
      </c>
      <c r="HC636" s="319">
        <v>0</v>
      </c>
      <c r="HD636" s="319">
        <v>0</v>
      </c>
      <c r="HE636" s="319">
        <v>0</v>
      </c>
      <c r="HF636" s="319">
        <v>0</v>
      </c>
      <c r="HG636" s="319">
        <v>0</v>
      </c>
      <c r="HH636" s="319">
        <v>0</v>
      </c>
      <c r="HI636" s="319">
        <v>0</v>
      </c>
      <c r="HJ636" s="319">
        <v>0</v>
      </c>
      <c r="HK636" s="319">
        <v>35000</v>
      </c>
      <c r="HL636" s="319">
        <v>0</v>
      </c>
      <c r="HM636" s="319">
        <v>0</v>
      </c>
      <c r="HN636" s="319">
        <v>0</v>
      </c>
      <c r="HO636" s="319">
        <v>0</v>
      </c>
      <c r="HP636" s="319">
        <v>0</v>
      </c>
      <c r="HQ636" s="319">
        <v>0</v>
      </c>
      <c r="HR636" s="319">
        <v>0</v>
      </c>
      <c r="HS636" s="319">
        <v>0</v>
      </c>
      <c r="HT636" s="319">
        <v>0</v>
      </c>
      <c r="HU636" s="319">
        <v>0</v>
      </c>
      <c r="HV636" s="319">
        <v>0</v>
      </c>
      <c r="HW636" s="319">
        <v>0</v>
      </c>
      <c r="HX636" s="319">
        <v>0</v>
      </c>
      <c r="HY636" s="319">
        <v>0</v>
      </c>
      <c r="HZ636" s="319">
        <v>0</v>
      </c>
      <c r="IA636" s="319">
        <v>0</v>
      </c>
      <c r="IB636" s="319">
        <v>0</v>
      </c>
      <c r="IC636" s="319">
        <v>0</v>
      </c>
      <c r="ID636" s="319">
        <v>0</v>
      </c>
      <c r="IE636" s="319">
        <v>0</v>
      </c>
      <c r="IF636" s="319">
        <v>0</v>
      </c>
      <c r="IG636" s="319">
        <v>0</v>
      </c>
      <c r="IH636" s="319">
        <v>0</v>
      </c>
      <c r="II636" s="319">
        <v>0</v>
      </c>
      <c r="IJ636" s="319">
        <v>0</v>
      </c>
      <c r="IK636" s="319">
        <v>0</v>
      </c>
      <c r="IL636" s="319">
        <v>30000</v>
      </c>
      <c r="IM636" s="319">
        <v>70000</v>
      </c>
      <c r="IN636" s="319">
        <v>0</v>
      </c>
      <c r="IO636" s="319">
        <v>124000</v>
      </c>
      <c r="IP636" s="319">
        <v>0</v>
      </c>
      <c r="IQ636" s="319">
        <v>0</v>
      </c>
      <c r="IR636" s="319">
        <v>0</v>
      </c>
      <c r="IS636" s="319">
        <v>0</v>
      </c>
      <c r="IT636" s="319">
        <v>0</v>
      </c>
      <c r="IU636" s="319">
        <v>0</v>
      </c>
      <c r="IV636" s="319">
        <v>279175.5</v>
      </c>
      <c r="IW636" s="319">
        <v>0</v>
      </c>
      <c r="IX636" s="319">
        <v>0</v>
      </c>
      <c r="IY636" s="319">
        <v>0</v>
      </c>
      <c r="IZ636" s="319">
        <v>0</v>
      </c>
      <c r="JA636" s="319">
        <v>0</v>
      </c>
      <c r="JB636" s="319">
        <v>0</v>
      </c>
      <c r="JC636" s="319">
        <v>0</v>
      </c>
      <c r="JD636" s="319">
        <v>0</v>
      </c>
      <c r="JE636" s="319">
        <v>0</v>
      </c>
      <c r="JF636" s="319">
        <v>0</v>
      </c>
      <c r="JG636" s="319">
        <v>0</v>
      </c>
      <c r="JH636" s="319">
        <v>0</v>
      </c>
      <c r="JI636" s="319">
        <v>0</v>
      </c>
      <c r="JJ636" s="319">
        <v>0</v>
      </c>
      <c r="JK636" s="319">
        <v>0</v>
      </c>
      <c r="JL636" s="319">
        <v>0</v>
      </c>
      <c r="JM636" s="319">
        <v>0</v>
      </c>
      <c r="JN636" s="319">
        <v>0</v>
      </c>
      <c r="JO636" s="319">
        <v>0</v>
      </c>
      <c r="JP636" s="319">
        <v>0</v>
      </c>
      <c r="JQ636" s="319">
        <v>0</v>
      </c>
      <c r="JR636" s="319">
        <v>0</v>
      </c>
      <c r="JS636" s="319">
        <v>0</v>
      </c>
      <c r="JT636" s="319">
        <v>44123</v>
      </c>
      <c r="JU636" s="319">
        <v>0</v>
      </c>
      <c r="JV636" s="319">
        <v>0</v>
      </c>
      <c r="JW636" s="319">
        <v>0</v>
      </c>
      <c r="JX636" s="319">
        <v>0</v>
      </c>
      <c r="JY636" s="319">
        <v>0</v>
      </c>
      <c r="JZ636" s="319">
        <v>0</v>
      </c>
      <c r="KA636" s="319">
        <v>0</v>
      </c>
      <c r="KB636" s="319">
        <v>0</v>
      </c>
      <c r="KC636" s="319">
        <v>0</v>
      </c>
      <c r="KD636" s="319">
        <v>0</v>
      </c>
      <c r="KE636" s="319">
        <v>0</v>
      </c>
      <c r="KF636" s="319">
        <v>0</v>
      </c>
      <c r="KG636" s="319">
        <v>0</v>
      </c>
      <c r="KH636" s="319">
        <v>0</v>
      </c>
      <c r="KI636" s="319">
        <v>0</v>
      </c>
      <c r="KJ636" s="319">
        <v>0</v>
      </c>
      <c r="KK636" s="319">
        <v>0</v>
      </c>
      <c r="KL636" s="319">
        <v>0</v>
      </c>
      <c r="KM636" s="319">
        <v>0</v>
      </c>
      <c r="KN636" s="319">
        <v>0</v>
      </c>
      <c r="KO636" s="319">
        <v>0</v>
      </c>
      <c r="KP636" s="319">
        <v>0</v>
      </c>
      <c r="KQ636" s="319">
        <v>10757724.84</v>
      </c>
      <c r="KR636" s="319">
        <v>0</v>
      </c>
      <c r="KS636" s="318">
        <v>0</v>
      </c>
      <c r="KU636" s="312">
        <v>23</v>
      </c>
      <c r="KV636" s="312">
        <v>234</v>
      </c>
      <c r="KY636" s="312">
        <v>9234</v>
      </c>
    </row>
    <row r="637" spans="1:311" x14ac:dyDescent="0.25">
      <c r="A637" s="317">
        <v>2023</v>
      </c>
      <c r="B637" s="316" t="s">
        <v>781</v>
      </c>
      <c r="C637" s="316" t="s">
        <v>791</v>
      </c>
      <c r="D637" s="316" t="s">
        <v>321</v>
      </c>
      <c r="E637" s="316" t="s">
        <v>780</v>
      </c>
      <c r="F637" s="315">
        <v>0</v>
      </c>
      <c r="G637" s="315">
        <v>68734.600000000006</v>
      </c>
      <c r="H637" s="315">
        <v>0</v>
      </c>
      <c r="I637" s="315">
        <v>0</v>
      </c>
      <c r="J637" s="315">
        <v>0</v>
      </c>
      <c r="K637" s="315">
        <v>59878.19</v>
      </c>
      <c r="L637" s="315">
        <v>115906.85</v>
      </c>
      <c r="M637" s="315">
        <v>227426.35</v>
      </c>
      <c r="N637" s="315">
        <v>252970.34</v>
      </c>
      <c r="O637" s="315">
        <v>564575.88</v>
      </c>
      <c r="P637" s="315">
        <v>116238.64</v>
      </c>
      <c r="Q637" s="315">
        <v>5749.76</v>
      </c>
      <c r="R637" s="315">
        <v>0</v>
      </c>
      <c r="S637" s="315">
        <v>180000</v>
      </c>
      <c r="T637" s="315">
        <v>0</v>
      </c>
      <c r="U637" s="315">
        <v>0</v>
      </c>
      <c r="V637" s="315">
        <v>0</v>
      </c>
      <c r="W637" s="315">
        <v>40000</v>
      </c>
      <c r="X637" s="315">
        <v>180000</v>
      </c>
      <c r="Y637" s="315">
        <v>0</v>
      </c>
      <c r="Z637" s="315">
        <v>0</v>
      </c>
      <c r="AA637" s="315">
        <v>0</v>
      </c>
      <c r="AB637" s="315">
        <v>0</v>
      </c>
      <c r="AC637" s="315">
        <v>0</v>
      </c>
      <c r="AD637" s="315">
        <v>1836486.1</v>
      </c>
      <c r="AE637" s="315">
        <v>0</v>
      </c>
      <c r="AF637" s="315">
        <v>0</v>
      </c>
      <c r="AG637" s="315">
        <v>0</v>
      </c>
      <c r="AH637" s="315">
        <v>0</v>
      </c>
      <c r="AI637" s="315">
        <v>20000</v>
      </c>
      <c r="AJ637" s="315">
        <v>0</v>
      </c>
      <c r="AK637" s="315">
        <v>0</v>
      </c>
      <c r="AL637" s="315">
        <v>8062022.9000000004</v>
      </c>
      <c r="AM637" s="315">
        <v>0</v>
      </c>
      <c r="AN637" s="315">
        <v>0</v>
      </c>
      <c r="AO637" s="315">
        <v>0</v>
      </c>
      <c r="AP637" s="315">
        <v>0</v>
      </c>
      <c r="AQ637" s="315">
        <v>0</v>
      </c>
      <c r="AR637" s="315">
        <v>0</v>
      </c>
      <c r="AS637" s="315">
        <v>0</v>
      </c>
      <c r="AT637" s="315">
        <v>0</v>
      </c>
      <c r="AU637" s="315">
        <v>0</v>
      </c>
      <c r="AV637" s="315">
        <v>0</v>
      </c>
      <c r="AW637" s="315">
        <v>823208.98</v>
      </c>
      <c r="AX637" s="315">
        <v>0</v>
      </c>
      <c r="AY637" s="315">
        <v>0</v>
      </c>
      <c r="AZ637" s="315">
        <v>0</v>
      </c>
      <c r="BA637" s="315">
        <v>0</v>
      </c>
      <c r="BB637" s="315">
        <v>0</v>
      </c>
      <c r="BC637" s="315">
        <v>276013.5</v>
      </c>
      <c r="BD637" s="315">
        <v>299383.67999999999</v>
      </c>
      <c r="BE637" s="315">
        <v>0</v>
      </c>
      <c r="BF637" s="315">
        <v>0</v>
      </c>
      <c r="BG637" s="315">
        <v>0</v>
      </c>
      <c r="BH637" s="315">
        <v>0</v>
      </c>
      <c r="BI637" s="315">
        <v>6824.2</v>
      </c>
      <c r="BJ637" s="315">
        <v>0</v>
      </c>
      <c r="BK637" s="315">
        <v>230958.7</v>
      </c>
      <c r="BL637" s="315">
        <v>0</v>
      </c>
      <c r="BM637" s="315">
        <v>0</v>
      </c>
      <c r="BN637" s="315">
        <v>0</v>
      </c>
      <c r="BO637" s="315">
        <v>0</v>
      </c>
      <c r="BP637" s="315">
        <v>0</v>
      </c>
      <c r="BQ637" s="315">
        <v>0</v>
      </c>
      <c r="BR637" s="315">
        <v>750</v>
      </c>
      <c r="BS637" s="315">
        <v>84590.04</v>
      </c>
      <c r="BT637" s="315">
        <v>1053</v>
      </c>
      <c r="BU637" s="315">
        <v>0</v>
      </c>
      <c r="BV637" s="315">
        <v>0</v>
      </c>
      <c r="BW637" s="315">
        <v>0</v>
      </c>
      <c r="BX637" s="315">
        <v>0</v>
      </c>
      <c r="BY637" s="315">
        <v>0</v>
      </c>
      <c r="BZ637" s="315">
        <v>0</v>
      </c>
      <c r="CA637" s="315">
        <v>0</v>
      </c>
      <c r="CB637" s="315">
        <v>0</v>
      </c>
      <c r="CC637" s="315">
        <v>0</v>
      </c>
      <c r="CD637" s="315">
        <v>132472.51</v>
      </c>
      <c r="CE637" s="315">
        <v>449989.39</v>
      </c>
      <c r="CF637" s="315">
        <v>787359.28</v>
      </c>
      <c r="CG637" s="315">
        <v>0</v>
      </c>
      <c r="CH637" s="315">
        <v>0</v>
      </c>
      <c r="CI637" s="315">
        <v>9809524.9499999993</v>
      </c>
      <c r="CJ637" s="315">
        <v>0</v>
      </c>
      <c r="CK637" s="315">
        <v>0</v>
      </c>
      <c r="CL637" s="315">
        <v>0</v>
      </c>
      <c r="CM637" s="315">
        <v>0</v>
      </c>
      <c r="CN637" s="315">
        <v>445810.21</v>
      </c>
      <c r="CO637" s="315">
        <v>457349</v>
      </c>
      <c r="CP637" s="315">
        <v>0</v>
      </c>
      <c r="CQ637" s="315">
        <v>0</v>
      </c>
      <c r="CR637" s="315">
        <v>4115</v>
      </c>
      <c r="CS637" s="315">
        <v>70410.98</v>
      </c>
      <c r="CT637" s="315">
        <v>15500</v>
      </c>
      <c r="CU637" s="315">
        <v>0</v>
      </c>
      <c r="CV637" s="315">
        <v>0</v>
      </c>
      <c r="CW637" s="315">
        <v>85710</v>
      </c>
      <c r="CX637" s="315">
        <v>0</v>
      </c>
      <c r="CY637" s="315">
        <v>0</v>
      </c>
      <c r="CZ637" s="315">
        <v>0</v>
      </c>
      <c r="DA637" s="315">
        <v>0</v>
      </c>
      <c r="DB637" s="315">
        <v>0</v>
      </c>
      <c r="DC637" s="315">
        <v>15200</v>
      </c>
      <c r="DD637" s="315">
        <v>12206.47</v>
      </c>
      <c r="DE637" s="315">
        <v>31782.9</v>
      </c>
      <c r="DF637" s="315">
        <v>51084.42</v>
      </c>
      <c r="DG637" s="315">
        <v>16090.6</v>
      </c>
      <c r="DH637" s="315">
        <v>0</v>
      </c>
      <c r="DI637" s="315">
        <v>0</v>
      </c>
      <c r="DJ637" s="315">
        <v>0</v>
      </c>
      <c r="DK637" s="315">
        <v>0</v>
      </c>
      <c r="DL637" s="315">
        <v>0</v>
      </c>
      <c r="DM637" s="315">
        <v>0</v>
      </c>
      <c r="DN637" s="315">
        <v>0</v>
      </c>
      <c r="DO637" s="315">
        <v>120000</v>
      </c>
      <c r="DP637" s="315">
        <v>0</v>
      </c>
      <c r="DQ637" s="315">
        <v>0</v>
      </c>
      <c r="DR637" s="315">
        <v>0</v>
      </c>
      <c r="DS637" s="315">
        <v>223232.95</v>
      </c>
      <c r="DT637" s="315">
        <v>423409</v>
      </c>
      <c r="DU637" s="315">
        <v>0</v>
      </c>
      <c r="DV637" s="315">
        <v>0</v>
      </c>
      <c r="DW637" s="315">
        <v>0</v>
      </c>
      <c r="DX637" s="315">
        <v>0</v>
      </c>
      <c r="DY637" s="315">
        <v>3180</v>
      </c>
      <c r="DZ637" s="315">
        <v>0</v>
      </c>
      <c r="EA637" s="315">
        <v>0</v>
      </c>
      <c r="EB637" s="315">
        <v>10282.450000000001</v>
      </c>
      <c r="EC637" s="315">
        <v>0</v>
      </c>
      <c r="ED637" s="315">
        <v>3471.35</v>
      </c>
      <c r="EE637" s="315">
        <v>0</v>
      </c>
      <c r="EF637" s="315">
        <v>7400</v>
      </c>
      <c r="EG637" s="315">
        <v>159390.53</v>
      </c>
      <c r="EH637" s="315">
        <v>0</v>
      </c>
      <c r="EI637" s="315">
        <v>69712.570000000007</v>
      </c>
      <c r="EJ637" s="315">
        <v>0</v>
      </c>
      <c r="EK637" s="315">
        <v>12848.8</v>
      </c>
      <c r="EL637" s="315">
        <v>0</v>
      </c>
      <c r="EM637" s="315">
        <v>66175.520000000004</v>
      </c>
      <c r="EN637" s="315">
        <v>530751.66</v>
      </c>
      <c r="EO637" s="315">
        <v>0</v>
      </c>
      <c r="EP637" s="315">
        <v>0</v>
      </c>
      <c r="EQ637" s="315">
        <v>19802.79</v>
      </c>
      <c r="ER637" s="315">
        <v>160000</v>
      </c>
      <c r="ES637" s="315">
        <v>0</v>
      </c>
      <c r="ET637" s="315">
        <v>0</v>
      </c>
      <c r="EU637" s="315">
        <v>0</v>
      </c>
      <c r="EV637" s="315">
        <v>0</v>
      </c>
      <c r="EW637" s="315">
        <v>0</v>
      </c>
      <c r="EX637" s="315">
        <v>0</v>
      </c>
      <c r="EY637" s="315">
        <v>1269295.96</v>
      </c>
      <c r="EZ637" s="315">
        <v>122984752.23999999</v>
      </c>
      <c r="FA637" s="315">
        <v>250000</v>
      </c>
      <c r="FB637" s="315">
        <v>0</v>
      </c>
      <c r="FC637" s="315">
        <v>0</v>
      </c>
      <c r="FD637" s="315">
        <v>55714.400000000001</v>
      </c>
      <c r="FE637" s="315">
        <v>18712</v>
      </c>
      <c r="FF637" s="315">
        <v>0</v>
      </c>
      <c r="FG637" s="315">
        <v>0</v>
      </c>
      <c r="FH637" s="315">
        <v>749390.92</v>
      </c>
      <c r="FI637" s="315">
        <v>0</v>
      </c>
      <c r="FJ637" s="315">
        <v>0</v>
      </c>
      <c r="FK637" s="315">
        <v>0</v>
      </c>
      <c r="FL637" s="315">
        <v>0</v>
      </c>
      <c r="FM637" s="315">
        <v>0</v>
      </c>
      <c r="FN637" s="315">
        <v>0</v>
      </c>
      <c r="FO637" s="315">
        <v>3880</v>
      </c>
      <c r="FP637" s="315">
        <v>12402.9</v>
      </c>
      <c r="FQ637" s="315">
        <v>0</v>
      </c>
      <c r="FR637" s="315">
        <v>1886093.12</v>
      </c>
      <c r="FS637" s="315">
        <v>14752.58</v>
      </c>
      <c r="FT637" s="315">
        <v>0</v>
      </c>
      <c r="FU637" s="315">
        <v>0</v>
      </c>
      <c r="FV637" s="315">
        <v>0</v>
      </c>
      <c r="FW637" s="315">
        <v>0</v>
      </c>
      <c r="FX637" s="315">
        <v>0</v>
      </c>
      <c r="FY637" s="315">
        <v>0</v>
      </c>
      <c r="FZ637" s="315">
        <v>733.33</v>
      </c>
      <c r="GA637" s="315">
        <v>0</v>
      </c>
      <c r="GB637" s="315">
        <v>0</v>
      </c>
      <c r="GC637" s="315">
        <v>0</v>
      </c>
      <c r="GD637" s="315">
        <v>56598.01</v>
      </c>
      <c r="GE637" s="315">
        <v>0</v>
      </c>
      <c r="GF637" s="315">
        <v>0</v>
      </c>
      <c r="GG637" s="315">
        <v>17039.650000000001</v>
      </c>
      <c r="GH637" s="315">
        <v>0</v>
      </c>
      <c r="GI637" s="315">
        <v>0</v>
      </c>
      <c r="GJ637" s="315">
        <v>0</v>
      </c>
      <c r="GK637" s="315">
        <v>4772880.76</v>
      </c>
      <c r="GL637" s="315">
        <v>0</v>
      </c>
      <c r="GM637" s="315">
        <v>8939275.3499999996</v>
      </c>
      <c r="GN637" s="315">
        <v>0</v>
      </c>
      <c r="GO637" s="315">
        <v>0</v>
      </c>
      <c r="GP637" s="315">
        <v>0</v>
      </c>
      <c r="GQ637" s="315">
        <v>11075.1</v>
      </c>
      <c r="GR637" s="315">
        <v>0</v>
      </c>
      <c r="GS637" s="315">
        <v>0</v>
      </c>
      <c r="GT637" s="315">
        <v>40000</v>
      </c>
      <c r="GU637" s="315">
        <v>0</v>
      </c>
      <c r="GV637" s="315">
        <v>122000</v>
      </c>
      <c r="GW637" s="315">
        <v>40000</v>
      </c>
      <c r="GX637" s="315">
        <v>0</v>
      </c>
      <c r="GY637" s="315">
        <v>0</v>
      </c>
      <c r="GZ637" s="315">
        <v>835110.03</v>
      </c>
      <c r="HA637" s="315">
        <v>0</v>
      </c>
      <c r="HB637" s="315">
        <v>0</v>
      </c>
      <c r="HC637" s="315">
        <v>0</v>
      </c>
      <c r="HD637" s="315">
        <v>0</v>
      </c>
      <c r="HE637" s="315">
        <v>0</v>
      </c>
      <c r="HF637" s="315">
        <v>0</v>
      </c>
      <c r="HG637" s="315">
        <v>53000</v>
      </c>
      <c r="HH637" s="315">
        <v>0</v>
      </c>
      <c r="HI637" s="315">
        <v>0</v>
      </c>
      <c r="HJ637" s="315">
        <v>0</v>
      </c>
      <c r="HK637" s="315">
        <v>35000</v>
      </c>
      <c r="HL637" s="315">
        <v>0</v>
      </c>
      <c r="HM637" s="315">
        <v>0</v>
      </c>
      <c r="HN637" s="315">
        <v>0</v>
      </c>
      <c r="HO637" s="315">
        <v>0</v>
      </c>
      <c r="HP637" s="315">
        <v>0</v>
      </c>
      <c r="HQ637" s="315">
        <v>0</v>
      </c>
      <c r="HR637" s="315">
        <v>0</v>
      </c>
      <c r="HS637" s="315">
        <v>0</v>
      </c>
      <c r="HT637" s="315">
        <v>790761.43</v>
      </c>
      <c r="HU637" s="315">
        <v>0</v>
      </c>
      <c r="HV637" s="315">
        <v>0</v>
      </c>
      <c r="HW637" s="315">
        <v>5035562.5599999996</v>
      </c>
      <c r="HX637" s="315">
        <v>0</v>
      </c>
      <c r="HY637" s="315">
        <v>1806112.09</v>
      </c>
      <c r="HZ637" s="315">
        <v>0</v>
      </c>
      <c r="IA637" s="315">
        <v>144610.9</v>
      </c>
      <c r="IB637" s="315">
        <v>0</v>
      </c>
      <c r="IC637" s="315">
        <v>0</v>
      </c>
      <c r="ID637" s="315">
        <v>0</v>
      </c>
      <c r="IE637" s="315">
        <v>56454.720000000001</v>
      </c>
      <c r="IF637" s="315">
        <v>0</v>
      </c>
      <c r="IG637" s="315">
        <v>0</v>
      </c>
      <c r="IH637" s="315">
        <v>0</v>
      </c>
      <c r="II637" s="315">
        <v>0</v>
      </c>
      <c r="IJ637" s="315">
        <v>0</v>
      </c>
      <c r="IK637" s="315">
        <v>0</v>
      </c>
      <c r="IL637" s="315">
        <v>30000</v>
      </c>
      <c r="IM637" s="315">
        <v>70000</v>
      </c>
      <c r="IN637" s="315">
        <v>0</v>
      </c>
      <c r="IO637" s="315">
        <v>124000</v>
      </c>
      <c r="IP637" s="315">
        <v>2615.8000000000002</v>
      </c>
      <c r="IQ637" s="315">
        <v>0</v>
      </c>
      <c r="IR637" s="315">
        <v>0</v>
      </c>
      <c r="IS637" s="315">
        <v>0</v>
      </c>
      <c r="IT637" s="315">
        <v>0</v>
      </c>
      <c r="IU637" s="315">
        <v>0</v>
      </c>
      <c r="IV637" s="315">
        <v>279175.5</v>
      </c>
      <c r="IW637" s="315">
        <v>0</v>
      </c>
      <c r="IX637" s="315">
        <v>0</v>
      </c>
      <c r="IY637" s="315">
        <v>0</v>
      </c>
      <c r="IZ637" s="315">
        <v>0</v>
      </c>
      <c r="JA637" s="315">
        <v>0</v>
      </c>
      <c r="JB637" s="315">
        <v>0</v>
      </c>
      <c r="JC637" s="315">
        <v>0</v>
      </c>
      <c r="JD637" s="315">
        <v>0</v>
      </c>
      <c r="JE637" s="315">
        <v>0</v>
      </c>
      <c r="JF637" s="315">
        <v>0</v>
      </c>
      <c r="JG637" s="315">
        <v>0</v>
      </c>
      <c r="JH637" s="315">
        <v>0</v>
      </c>
      <c r="JI637" s="315">
        <v>1483.2</v>
      </c>
      <c r="JJ637" s="315">
        <v>0</v>
      </c>
      <c r="JK637" s="315">
        <v>0</v>
      </c>
      <c r="JL637" s="315">
        <v>0</v>
      </c>
      <c r="JM637" s="315">
        <v>0</v>
      </c>
      <c r="JN637" s="315">
        <v>0</v>
      </c>
      <c r="JO637" s="315">
        <v>28084.82</v>
      </c>
      <c r="JP637" s="315">
        <v>0</v>
      </c>
      <c r="JQ637" s="315">
        <v>0</v>
      </c>
      <c r="JR637" s="315">
        <v>0</v>
      </c>
      <c r="JS637" s="315">
        <v>0</v>
      </c>
      <c r="JT637" s="315">
        <v>44123</v>
      </c>
      <c r="JU637" s="315">
        <v>847825.48</v>
      </c>
      <c r="JV637" s="315">
        <v>0</v>
      </c>
      <c r="JW637" s="315">
        <v>3150.45</v>
      </c>
      <c r="JX637" s="315">
        <v>0</v>
      </c>
      <c r="JY637" s="315">
        <v>0</v>
      </c>
      <c r="JZ637" s="315">
        <v>0</v>
      </c>
      <c r="KA637" s="315">
        <v>0</v>
      </c>
      <c r="KB637" s="315">
        <v>0</v>
      </c>
      <c r="KC637" s="315">
        <v>0</v>
      </c>
      <c r="KD637" s="315">
        <v>0</v>
      </c>
      <c r="KE637" s="315">
        <v>0</v>
      </c>
      <c r="KF637" s="315">
        <v>0</v>
      </c>
      <c r="KG637" s="315">
        <v>0</v>
      </c>
      <c r="KH637" s="315">
        <v>0</v>
      </c>
      <c r="KI637" s="315">
        <v>21437.9</v>
      </c>
      <c r="KJ637" s="315">
        <v>0</v>
      </c>
      <c r="KK637" s="315">
        <v>0</v>
      </c>
      <c r="KL637" s="315">
        <v>0</v>
      </c>
      <c r="KM637" s="315">
        <v>0</v>
      </c>
      <c r="KN637" s="315">
        <v>34349.980000000003</v>
      </c>
      <c r="KO637" s="315">
        <v>0</v>
      </c>
      <c r="KP637" s="315">
        <v>0</v>
      </c>
      <c r="KQ637" s="315">
        <v>12291335.75</v>
      </c>
      <c r="KR637" s="315">
        <v>0</v>
      </c>
      <c r="KS637" s="314">
        <v>0</v>
      </c>
      <c r="KU637" s="338" t="s">
        <v>943</v>
      </c>
      <c r="KV637" s="312" t="s">
        <v>943</v>
      </c>
      <c r="KY637" s="312" t="s">
        <v>943</v>
      </c>
    </row>
    <row r="638" spans="1:311" x14ac:dyDescent="0.25">
      <c r="A638" s="321">
        <v>2023</v>
      </c>
      <c r="B638" s="320" t="s">
        <v>781</v>
      </c>
      <c r="C638" s="320" t="s">
        <v>788</v>
      </c>
      <c r="D638" s="320" t="s">
        <v>790</v>
      </c>
      <c r="E638" s="320" t="s">
        <v>780</v>
      </c>
      <c r="F638" s="319">
        <v>0</v>
      </c>
      <c r="G638" s="319">
        <v>0</v>
      </c>
      <c r="H638" s="319">
        <v>3395994.42</v>
      </c>
      <c r="I638" s="319">
        <v>0</v>
      </c>
      <c r="J638" s="319">
        <v>0</v>
      </c>
      <c r="K638" s="319">
        <v>0</v>
      </c>
      <c r="L638" s="319">
        <v>0</v>
      </c>
      <c r="M638" s="319">
        <v>0</v>
      </c>
      <c r="N638" s="319">
        <v>0</v>
      </c>
      <c r="O638" s="319">
        <v>0</v>
      </c>
      <c r="P638" s="319">
        <v>0</v>
      </c>
      <c r="Q638" s="319">
        <v>0</v>
      </c>
      <c r="R638" s="319">
        <v>0</v>
      </c>
      <c r="S638" s="319">
        <v>0</v>
      </c>
      <c r="T638" s="319">
        <v>246815.64</v>
      </c>
      <c r="U638" s="319">
        <v>0</v>
      </c>
      <c r="V638" s="319">
        <v>0</v>
      </c>
      <c r="W638" s="319">
        <v>0</v>
      </c>
      <c r="X638" s="319">
        <v>0</v>
      </c>
      <c r="Y638" s="319">
        <v>248253.82</v>
      </c>
      <c r="Z638" s="319">
        <v>0</v>
      </c>
      <c r="AA638" s="319">
        <v>0</v>
      </c>
      <c r="AB638" s="319">
        <v>0</v>
      </c>
      <c r="AC638" s="319">
        <v>0</v>
      </c>
      <c r="AD638" s="319">
        <v>0</v>
      </c>
      <c r="AE638" s="319">
        <v>321735.37</v>
      </c>
      <c r="AF638" s="319">
        <v>0</v>
      </c>
      <c r="AG638" s="319">
        <v>0</v>
      </c>
      <c r="AH638" s="319">
        <v>0</v>
      </c>
      <c r="AI638" s="319">
        <v>0</v>
      </c>
      <c r="AJ638" s="319">
        <v>0</v>
      </c>
      <c r="AK638" s="319">
        <v>0</v>
      </c>
      <c r="AL638" s="319">
        <v>0</v>
      </c>
      <c r="AM638" s="319">
        <v>0</v>
      </c>
      <c r="AN638" s="319">
        <v>0</v>
      </c>
      <c r="AO638" s="319">
        <v>0</v>
      </c>
      <c r="AP638" s="319">
        <v>0</v>
      </c>
      <c r="AQ638" s="319">
        <v>0</v>
      </c>
      <c r="AR638" s="319">
        <v>0</v>
      </c>
      <c r="AS638" s="319">
        <v>0</v>
      </c>
      <c r="AT638" s="319">
        <v>0</v>
      </c>
      <c r="AU638" s="319">
        <v>0</v>
      </c>
      <c r="AV638" s="319">
        <v>0</v>
      </c>
      <c r="AW638" s="319">
        <v>0</v>
      </c>
      <c r="AX638" s="319">
        <v>0</v>
      </c>
      <c r="AY638" s="319">
        <v>0</v>
      </c>
      <c r="AZ638" s="319">
        <v>0</v>
      </c>
      <c r="BA638" s="319">
        <v>0</v>
      </c>
      <c r="BB638" s="319">
        <v>0</v>
      </c>
      <c r="BC638" s="319">
        <v>0</v>
      </c>
      <c r="BD638" s="319">
        <v>0</v>
      </c>
      <c r="BE638" s="319">
        <v>0</v>
      </c>
      <c r="BF638" s="319">
        <v>0</v>
      </c>
      <c r="BG638" s="319">
        <v>0</v>
      </c>
      <c r="BH638" s="319">
        <v>0</v>
      </c>
      <c r="BI638" s="319">
        <v>0</v>
      </c>
      <c r="BJ638" s="319">
        <v>0</v>
      </c>
      <c r="BK638" s="319">
        <v>0</v>
      </c>
      <c r="BL638" s="319">
        <v>107314.03</v>
      </c>
      <c r="BM638" s="319">
        <v>0</v>
      </c>
      <c r="BN638" s="319">
        <v>0</v>
      </c>
      <c r="BO638" s="319">
        <v>0</v>
      </c>
      <c r="BP638" s="319">
        <v>0</v>
      </c>
      <c r="BQ638" s="319">
        <v>0</v>
      </c>
      <c r="BR638" s="319">
        <v>11485490.9</v>
      </c>
      <c r="BS638" s="319">
        <v>0</v>
      </c>
      <c r="BT638" s="319">
        <v>0</v>
      </c>
      <c r="BU638" s="319">
        <v>0</v>
      </c>
      <c r="BV638" s="319">
        <v>0</v>
      </c>
      <c r="BW638" s="319">
        <v>0</v>
      </c>
      <c r="BX638" s="319">
        <v>0</v>
      </c>
      <c r="BY638" s="319">
        <v>1978.85</v>
      </c>
      <c r="BZ638" s="319">
        <v>846.9</v>
      </c>
      <c r="CA638" s="319">
        <v>0</v>
      </c>
      <c r="CB638" s="319">
        <v>0</v>
      </c>
      <c r="CC638" s="319">
        <v>0</v>
      </c>
      <c r="CD638" s="319">
        <v>0</v>
      </c>
      <c r="CE638" s="319">
        <v>2232000</v>
      </c>
      <c r="CF638" s="319">
        <v>0</v>
      </c>
      <c r="CG638" s="319">
        <v>0</v>
      </c>
      <c r="CH638" s="319">
        <v>0</v>
      </c>
      <c r="CI638" s="319">
        <v>0</v>
      </c>
      <c r="CJ638" s="319">
        <v>0</v>
      </c>
      <c r="CK638" s="319">
        <v>0</v>
      </c>
      <c r="CL638" s="319">
        <v>72966.05</v>
      </c>
      <c r="CM638" s="319">
        <v>0</v>
      </c>
      <c r="CN638" s="319">
        <v>0</v>
      </c>
      <c r="CO638" s="319">
        <v>0</v>
      </c>
      <c r="CP638" s="319">
        <v>0</v>
      </c>
      <c r="CQ638" s="319">
        <v>19133.32</v>
      </c>
      <c r="CR638" s="319">
        <v>0</v>
      </c>
      <c r="CS638" s="319">
        <v>0</v>
      </c>
      <c r="CT638" s="319">
        <v>0</v>
      </c>
      <c r="CU638" s="319">
        <v>0</v>
      </c>
      <c r="CV638" s="319">
        <v>0</v>
      </c>
      <c r="CW638" s="319">
        <v>0</v>
      </c>
      <c r="CX638" s="319">
        <v>0</v>
      </c>
      <c r="CY638" s="319">
        <v>0</v>
      </c>
      <c r="CZ638" s="319">
        <v>0</v>
      </c>
      <c r="DA638" s="319">
        <v>0</v>
      </c>
      <c r="DB638" s="319">
        <v>0</v>
      </c>
      <c r="DC638" s="319">
        <v>0</v>
      </c>
      <c r="DD638" s="319">
        <v>0</v>
      </c>
      <c r="DE638" s="319">
        <v>0</v>
      </c>
      <c r="DF638" s="319">
        <v>0</v>
      </c>
      <c r="DG638" s="319">
        <v>0</v>
      </c>
      <c r="DH638" s="319">
        <v>0</v>
      </c>
      <c r="DI638" s="319">
        <v>0</v>
      </c>
      <c r="DJ638" s="319">
        <v>0</v>
      </c>
      <c r="DK638" s="319">
        <v>0</v>
      </c>
      <c r="DL638" s="319">
        <v>0</v>
      </c>
      <c r="DM638" s="319">
        <v>0</v>
      </c>
      <c r="DN638" s="319">
        <v>0</v>
      </c>
      <c r="DO638" s="319">
        <v>0</v>
      </c>
      <c r="DP638" s="319">
        <v>0</v>
      </c>
      <c r="DQ638" s="319">
        <v>0</v>
      </c>
      <c r="DR638" s="319">
        <v>0</v>
      </c>
      <c r="DS638" s="319">
        <v>0</v>
      </c>
      <c r="DT638" s="319">
        <v>0</v>
      </c>
      <c r="DU638" s="319">
        <v>0</v>
      </c>
      <c r="DV638" s="319">
        <v>0</v>
      </c>
      <c r="DW638" s="319">
        <v>0</v>
      </c>
      <c r="DX638" s="319">
        <v>0</v>
      </c>
      <c r="DY638" s="319">
        <v>0</v>
      </c>
      <c r="DZ638" s="319">
        <v>0</v>
      </c>
      <c r="EA638" s="319">
        <v>0</v>
      </c>
      <c r="EB638" s="319">
        <v>0</v>
      </c>
      <c r="EC638" s="319">
        <v>0</v>
      </c>
      <c r="ED638" s="319">
        <v>0</v>
      </c>
      <c r="EE638" s="319">
        <v>0</v>
      </c>
      <c r="EF638" s="319">
        <v>0</v>
      </c>
      <c r="EG638" s="319">
        <v>0</v>
      </c>
      <c r="EH638" s="319">
        <v>0</v>
      </c>
      <c r="EI638" s="319">
        <v>0</v>
      </c>
      <c r="EJ638" s="319">
        <v>0</v>
      </c>
      <c r="EK638" s="319">
        <v>0</v>
      </c>
      <c r="EL638" s="319">
        <v>0</v>
      </c>
      <c r="EM638" s="319">
        <v>0</v>
      </c>
      <c r="EN638" s="319">
        <v>0</v>
      </c>
      <c r="EO638" s="319">
        <v>0</v>
      </c>
      <c r="EP638" s="319">
        <v>0</v>
      </c>
      <c r="EQ638" s="319">
        <v>0</v>
      </c>
      <c r="ER638" s="319">
        <v>1800</v>
      </c>
      <c r="ES638" s="319">
        <v>0</v>
      </c>
      <c r="ET638" s="319">
        <v>0</v>
      </c>
      <c r="EU638" s="319">
        <v>0</v>
      </c>
      <c r="EV638" s="319">
        <v>0</v>
      </c>
      <c r="EW638" s="319">
        <v>0</v>
      </c>
      <c r="EX638" s="319">
        <v>620482.99</v>
      </c>
      <c r="EY638" s="319">
        <v>0</v>
      </c>
      <c r="EZ638" s="319">
        <v>0</v>
      </c>
      <c r="FA638" s="319">
        <v>0</v>
      </c>
      <c r="FB638" s="319">
        <v>0</v>
      </c>
      <c r="FC638" s="319">
        <v>5599635.5999999996</v>
      </c>
      <c r="FD638" s="319">
        <v>0</v>
      </c>
      <c r="FE638" s="319">
        <v>0</v>
      </c>
      <c r="FF638" s="319">
        <v>13724.25</v>
      </c>
      <c r="FG638" s="319">
        <v>0</v>
      </c>
      <c r="FH638" s="319">
        <v>0</v>
      </c>
      <c r="FI638" s="319">
        <v>0</v>
      </c>
      <c r="FJ638" s="319">
        <v>0</v>
      </c>
      <c r="FK638" s="319">
        <v>0</v>
      </c>
      <c r="FL638" s="319">
        <v>0</v>
      </c>
      <c r="FM638" s="319">
        <v>670510.9</v>
      </c>
      <c r="FN638" s="319">
        <v>0</v>
      </c>
      <c r="FO638" s="319">
        <v>0</v>
      </c>
      <c r="FP638" s="319">
        <v>0</v>
      </c>
      <c r="FQ638" s="319">
        <v>0</v>
      </c>
      <c r="FR638" s="319">
        <v>0</v>
      </c>
      <c r="FS638" s="319">
        <v>0</v>
      </c>
      <c r="FT638" s="319">
        <v>0</v>
      </c>
      <c r="FU638" s="319">
        <v>0</v>
      </c>
      <c r="FV638" s="319">
        <v>0</v>
      </c>
      <c r="FW638" s="319">
        <v>0</v>
      </c>
      <c r="FX638" s="319">
        <v>0</v>
      </c>
      <c r="FY638" s="319">
        <v>0</v>
      </c>
      <c r="FZ638" s="319">
        <v>0</v>
      </c>
      <c r="GA638" s="319">
        <v>0</v>
      </c>
      <c r="GB638" s="319">
        <v>0</v>
      </c>
      <c r="GC638" s="319">
        <v>0</v>
      </c>
      <c r="GD638" s="319">
        <v>0</v>
      </c>
      <c r="GE638" s="319">
        <v>0</v>
      </c>
      <c r="GF638" s="319">
        <v>0</v>
      </c>
      <c r="GG638" s="319">
        <v>0</v>
      </c>
      <c r="GH638" s="319">
        <v>0</v>
      </c>
      <c r="GI638" s="319">
        <v>933716.62</v>
      </c>
      <c r="GJ638" s="319">
        <v>55.15</v>
      </c>
      <c r="GK638" s="319">
        <v>19025.45</v>
      </c>
      <c r="GL638" s="319">
        <v>0</v>
      </c>
      <c r="GM638" s="319">
        <v>15180212.050000001</v>
      </c>
      <c r="GN638" s="319">
        <v>0</v>
      </c>
      <c r="GO638" s="319">
        <v>0</v>
      </c>
      <c r="GP638" s="319">
        <v>0</v>
      </c>
      <c r="GQ638" s="319">
        <v>0</v>
      </c>
      <c r="GR638" s="319">
        <v>0</v>
      </c>
      <c r="GS638" s="319">
        <v>0</v>
      </c>
      <c r="GT638" s="319">
        <v>0</v>
      </c>
      <c r="GU638" s="319">
        <v>135142.15</v>
      </c>
      <c r="GV638" s="319">
        <v>0</v>
      </c>
      <c r="GW638" s="319">
        <v>0</v>
      </c>
      <c r="GX638" s="319">
        <v>0</v>
      </c>
      <c r="GY638" s="319">
        <v>0</v>
      </c>
      <c r="GZ638" s="319">
        <v>0</v>
      </c>
      <c r="HA638" s="319">
        <v>0</v>
      </c>
      <c r="HB638" s="319">
        <v>0</v>
      </c>
      <c r="HC638" s="319">
        <v>0</v>
      </c>
      <c r="HD638" s="319">
        <v>0</v>
      </c>
      <c r="HE638" s="319">
        <v>0</v>
      </c>
      <c r="HF638" s="319">
        <v>0</v>
      </c>
      <c r="HG638" s="319">
        <v>0</v>
      </c>
      <c r="HH638" s="319">
        <v>0</v>
      </c>
      <c r="HI638" s="319">
        <v>0</v>
      </c>
      <c r="HJ638" s="319">
        <v>0</v>
      </c>
      <c r="HK638" s="319">
        <v>0</v>
      </c>
      <c r="HL638" s="319">
        <v>0</v>
      </c>
      <c r="HM638" s="319">
        <v>0</v>
      </c>
      <c r="HN638" s="319">
        <v>0</v>
      </c>
      <c r="HO638" s="319">
        <v>0</v>
      </c>
      <c r="HP638" s="319">
        <v>0</v>
      </c>
      <c r="HQ638" s="319">
        <v>0</v>
      </c>
      <c r="HR638" s="319">
        <v>0</v>
      </c>
      <c r="HS638" s="319">
        <v>0</v>
      </c>
      <c r="HT638" s="319">
        <v>0</v>
      </c>
      <c r="HU638" s="319">
        <v>0</v>
      </c>
      <c r="HV638" s="319">
        <v>0</v>
      </c>
      <c r="HW638" s="319">
        <v>3391962.21</v>
      </c>
      <c r="HX638" s="319">
        <v>0</v>
      </c>
      <c r="HY638" s="319">
        <v>0</v>
      </c>
      <c r="HZ638" s="319">
        <v>69588.149999999994</v>
      </c>
      <c r="IA638" s="319">
        <v>0</v>
      </c>
      <c r="IB638" s="319">
        <v>0</v>
      </c>
      <c r="IC638" s="319">
        <v>0</v>
      </c>
      <c r="ID638" s="319">
        <v>0</v>
      </c>
      <c r="IE638" s="319">
        <v>3092.25</v>
      </c>
      <c r="IF638" s="319">
        <v>0</v>
      </c>
      <c r="IG638" s="319">
        <v>0</v>
      </c>
      <c r="IH638" s="319">
        <v>0</v>
      </c>
      <c r="II638" s="319">
        <v>0</v>
      </c>
      <c r="IJ638" s="319">
        <v>0</v>
      </c>
      <c r="IK638" s="319">
        <v>0</v>
      </c>
      <c r="IL638" s="319">
        <v>0</v>
      </c>
      <c r="IM638" s="319">
        <v>0</v>
      </c>
      <c r="IN638" s="319">
        <v>0</v>
      </c>
      <c r="IO638" s="319">
        <v>0</v>
      </c>
      <c r="IP638" s="319">
        <v>0</v>
      </c>
      <c r="IQ638" s="319">
        <v>0</v>
      </c>
      <c r="IR638" s="319">
        <v>157099.4</v>
      </c>
      <c r="IS638" s="319">
        <v>0</v>
      </c>
      <c r="IT638" s="319">
        <v>0</v>
      </c>
      <c r="IU638" s="319">
        <v>0</v>
      </c>
      <c r="IV638" s="319">
        <v>451006.89</v>
      </c>
      <c r="IW638" s="319">
        <v>0</v>
      </c>
      <c r="IX638" s="319">
        <v>0</v>
      </c>
      <c r="IY638" s="319">
        <v>0</v>
      </c>
      <c r="IZ638" s="319">
        <v>0</v>
      </c>
      <c r="JA638" s="319">
        <v>0</v>
      </c>
      <c r="JB638" s="319">
        <v>324753.46000000002</v>
      </c>
      <c r="JC638" s="319">
        <v>0</v>
      </c>
      <c r="JD638" s="319">
        <v>0</v>
      </c>
      <c r="JE638" s="319">
        <v>0</v>
      </c>
      <c r="JF638" s="319">
        <v>0</v>
      </c>
      <c r="JG638" s="319">
        <v>0</v>
      </c>
      <c r="JH638" s="319">
        <v>0</v>
      </c>
      <c r="JI638" s="319">
        <v>0</v>
      </c>
      <c r="JJ638" s="319">
        <v>0</v>
      </c>
      <c r="JK638" s="319">
        <v>0</v>
      </c>
      <c r="JL638" s="319">
        <v>0</v>
      </c>
      <c r="JM638" s="319">
        <v>0</v>
      </c>
      <c r="JN638" s="319">
        <v>0</v>
      </c>
      <c r="JO638" s="319">
        <v>0</v>
      </c>
      <c r="JP638" s="319">
        <v>0</v>
      </c>
      <c r="JQ638" s="319">
        <v>0</v>
      </c>
      <c r="JR638" s="319">
        <v>0</v>
      </c>
      <c r="JS638" s="319">
        <v>0</v>
      </c>
      <c r="JT638" s="319">
        <v>0</v>
      </c>
      <c r="JU638" s="319">
        <v>0</v>
      </c>
      <c r="JV638" s="319">
        <v>4932137.6500000004</v>
      </c>
      <c r="JW638" s="319">
        <v>0</v>
      </c>
      <c r="JX638" s="319">
        <v>0</v>
      </c>
      <c r="JY638" s="319">
        <v>0</v>
      </c>
      <c r="JZ638" s="319">
        <v>0</v>
      </c>
      <c r="KA638" s="319">
        <v>0</v>
      </c>
      <c r="KB638" s="319">
        <v>0</v>
      </c>
      <c r="KC638" s="319">
        <v>0</v>
      </c>
      <c r="KD638" s="319">
        <v>0</v>
      </c>
      <c r="KE638" s="319">
        <v>1736765.31</v>
      </c>
      <c r="KF638" s="319">
        <v>0</v>
      </c>
      <c r="KG638" s="319">
        <v>0</v>
      </c>
      <c r="KH638" s="319">
        <v>0</v>
      </c>
      <c r="KI638" s="319">
        <v>0</v>
      </c>
      <c r="KJ638" s="319">
        <v>0</v>
      </c>
      <c r="KK638" s="319">
        <v>127606.04</v>
      </c>
      <c r="KL638" s="319">
        <v>2668.85</v>
      </c>
      <c r="KM638" s="319">
        <v>0</v>
      </c>
      <c r="KN638" s="319">
        <v>0</v>
      </c>
      <c r="KO638" s="319">
        <v>0</v>
      </c>
      <c r="KP638" s="319">
        <v>0</v>
      </c>
      <c r="KQ638" s="319">
        <v>261184.16</v>
      </c>
      <c r="KR638" s="319">
        <v>0</v>
      </c>
      <c r="KS638" s="318">
        <v>0</v>
      </c>
      <c r="KU638" s="312">
        <v>25</v>
      </c>
      <c r="KV638" s="312">
        <v>258</v>
      </c>
      <c r="KY638" s="312">
        <v>9258</v>
      </c>
    </row>
    <row r="639" spans="1:311" x14ac:dyDescent="0.25">
      <c r="A639" s="317">
        <v>2023</v>
      </c>
      <c r="B639" s="316" t="s">
        <v>781</v>
      </c>
      <c r="C639" s="316" t="s">
        <v>788</v>
      </c>
      <c r="D639" s="316" t="s">
        <v>789</v>
      </c>
      <c r="E639" s="316" t="s">
        <v>780</v>
      </c>
      <c r="F639" s="315">
        <v>68218.100000000006</v>
      </c>
      <c r="G639" s="315">
        <v>60153.9</v>
      </c>
      <c r="H639" s="315">
        <v>0</v>
      </c>
      <c r="I639" s="315">
        <v>229895</v>
      </c>
      <c r="J639" s="315">
        <v>2560.75</v>
      </c>
      <c r="K639" s="315">
        <v>162101.88</v>
      </c>
      <c r="L639" s="315">
        <v>586274.88</v>
      </c>
      <c r="M639" s="315">
        <v>684775</v>
      </c>
      <c r="N639" s="315">
        <v>6769162.0300000003</v>
      </c>
      <c r="O639" s="315">
        <v>541118.49</v>
      </c>
      <c r="P639" s="315">
        <v>1218023.43</v>
      </c>
      <c r="Q639" s="315">
        <v>357995.44</v>
      </c>
      <c r="R639" s="315">
        <v>115797.26</v>
      </c>
      <c r="S639" s="315">
        <v>385082.65</v>
      </c>
      <c r="T639" s="315">
        <v>0</v>
      </c>
      <c r="U639" s="315">
        <v>779616.61</v>
      </c>
      <c r="V639" s="315">
        <v>1035026.91</v>
      </c>
      <c r="W639" s="315">
        <v>333270.46999999997</v>
      </c>
      <c r="X639" s="315">
        <v>20280.849999999999</v>
      </c>
      <c r="Y639" s="315">
        <v>0</v>
      </c>
      <c r="Z639" s="315">
        <v>38106</v>
      </c>
      <c r="AA639" s="315">
        <v>164511.69</v>
      </c>
      <c r="AB639" s="315">
        <v>378551.11</v>
      </c>
      <c r="AC639" s="315">
        <v>32909.550000000003</v>
      </c>
      <c r="AD639" s="315">
        <v>2157493.83</v>
      </c>
      <c r="AE639" s="315">
        <v>0</v>
      </c>
      <c r="AF639" s="315">
        <v>171373.39</v>
      </c>
      <c r="AG639" s="315">
        <v>104731.94</v>
      </c>
      <c r="AH639" s="315">
        <v>19683.900000000001</v>
      </c>
      <c r="AI639" s="315">
        <v>72219</v>
      </c>
      <c r="AJ639" s="315">
        <v>1863929.53</v>
      </c>
      <c r="AK639" s="315">
        <v>32039.35</v>
      </c>
      <c r="AL639" s="315">
        <v>377936.14</v>
      </c>
      <c r="AM639" s="315">
        <v>126205.34</v>
      </c>
      <c r="AN639" s="315">
        <v>740428.85</v>
      </c>
      <c r="AO639" s="315">
        <v>64160</v>
      </c>
      <c r="AP639" s="315">
        <v>449708.46</v>
      </c>
      <c r="AQ639" s="315">
        <v>75300.89</v>
      </c>
      <c r="AR639" s="315">
        <v>115775.8</v>
      </c>
      <c r="AS639" s="315">
        <v>224786</v>
      </c>
      <c r="AT639" s="315">
        <v>1247940.08</v>
      </c>
      <c r="AU639" s="315">
        <v>627976.35</v>
      </c>
      <c r="AV639" s="315">
        <v>284293.86</v>
      </c>
      <c r="AW639" s="315">
        <v>2231260.1800000002</v>
      </c>
      <c r="AX639" s="315">
        <v>95835.36</v>
      </c>
      <c r="AY639" s="315">
        <v>190587.89</v>
      </c>
      <c r="AZ639" s="315">
        <v>376028.43</v>
      </c>
      <c r="BA639" s="315">
        <v>993.83</v>
      </c>
      <c r="BB639" s="315">
        <v>59023.02</v>
      </c>
      <c r="BC639" s="315">
        <v>700141.16</v>
      </c>
      <c r="BD639" s="315">
        <v>3721.35</v>
      </c>
      <c r="BE639" s="315">
        <v>122125.96</v>
      </c>
      <c r="BF639" s="315">
        <v>498190</v>
      </c>
      <c r="BG639" s="315">
        <v>141329.1</v>
      </c>
      <c r="BH639" s="315">
        <v>24044.9</v>
      </c>
      <c r="BI639" s="315">
        <v>24688607.140000001</v>
      </c>
      <c r="BJ639" s="315">
        <v>19212</v>
      </c>
      <c r="BK639" s="315">
        <v>347457.07</v>
      </c>
      <c r="BL639" s="315">
        <v>0</v>
      </c>
      <c r="BM639" s="315">
        <v>63261.4</v>
      </c>
      <c r="BN639" s="315">
        <v>629213.34</v>
      </c>
      <c r="BO639" s="315">
        <v>646031.73</v>
      </c>
      <c r="BP639" s="315">
        <v>159810.07</v>
      </c>
      <c r="BQ639" s="315">
        <v>141481.75</v>
      </c>
      <c r="BR639" s="315">
        <v>0</v>
      </c>
      <c r="BS639" s="315">
        <v>230147.76</v>
      </c>
      <c r="BT639" s="315">
        <v>305694.7</v>
      </c>
      <c r="BU639" s="315">
        <v>68442</v>
      </c>
      <c r="BV639" s="315">
        <v>0</v>
      </c>
      <c r="BW639" s="315">
        <v>97488.41</v>
      </c>
      <c r="BX639" s="315">
        <v>879263.84</v>
      </c>
      <c r="BY639" s="315">
        <v>39953.1</v>
      </c>
      <c r="BZ639" s="315">
        <v>319773.95</v>
      </c>
      <c r="CA639" s="315">
        <v>384002.57</v>
      </c>
      <c r="CB639" s="315">
        <v>85444.29</v>
      </c>
      <c r="CC639" s="315">
        <v>0</v>
      </c>
      <c r="CD639" s="315">
        <v>87365.28</v>
      </c>
      <c r="CE639" s="315">
        <v>406317.91</v>
      </c>
      <c r="CF639" s="315">
        <v>887951.56</v>
      </c>
      <c r="CG639" s="315">
        <v>4362536.92</v>
      </c>
      <c r="CH639" s="315">
        <v>57709.35</v>
      </c>
      <c r="CI639" s="315">
        <v>2886057.06</v>
      </c>
      <c r="CJ639" s="315">
        <v>211194.07</v>
      </c>
      <c r="CK639" s="315">
        <v>189139.98</v>
      </c>
      <c r="CL639" s="315">
        <v>38241.449999999997</v>
      </c>
      <c r="CM639" s="315">
        <v>62616.29</v>
      </c>
      <c r="CN639" s="315">
        <v>458800.49</v>
      </c>
      <c r="CO639" s="315">
        <v>253556.4</v>
      </c>
      <c r="CP639" s="315">
        <v>5216.3999999999996</v>
      </c>
      <c r="CQ639" s="315">
        <v>526490.84</v>
      </c>
      <c r="CR639" s="315">
        <v>212533.75</v>
      </c>
      <c r="CS639" s="315">
        <v>493932.41</v>
      </c>
      <c r="CT639" s="315">
        <v>503963.02</v>
      </c>
      <c r="CU639" s="315">
        <v>80490.720000000001</v>
      </c>
      <c r="CV639" s="315">
        <v>106422.18</v>
      </c>
      <c r="CW639" s="315">
        <v>173087.92</v>
      </c>
      <c r="CX639" s="315">
        <v>118273.84</v>
      </c>
      <c r="CY639" s="315">
        <v>403328.02</v>
      </c>
      <c r="CZ639" s="315">
        <v>5289751.99</v>
      </c>
      <c r="DA639" s="315">
        <v>2595165.85</v>
      </c>
      <c r="DB639" s="315">
        <v>2232902.14</v>
      </c>
      <c r="DC639" s="315">
        <v>293488.40999999997</v>
      </c>
      <c r="DD639" s="315">
        <v>5458386.4500000002</v>
      </c>
      <c r="DE639" s="315">
        <v>1816748.1</v>
      </c>
      <c r="DF639" s="315">
        <v>321130.07</v>
      </c>
      <c r="DG639" s="315">
        <v>5500</v>
      </c>
      <c r="DH639" s="315">
        <v>66213.27</v>
      </c>
      <c r="DI639" s="315">
        <v>81680</v>
      </c>
      <c r="DJ639" s="315">
        <v>2934245.45</v>
      </c>
      <c r="DK639" s="315">
        <v>4185009.04</v>
      </c>
      <c r="DL639" s="315">
        <v>27097.48</v>
      </c>
      <c r="DM639" s="315">
        <v>870600.57</v>
      </c>
      <c r="DN639" s="315">
        <v>29602.1</v>
      </c>
      <c r="DO639" s="315">
        <v>19480</v>
      </c>
      <c r="DP639" s="315">
        <v>34986.01</v>
      </c>
      <c r="DQ639" s="315">
        <v>129885.2</v>
      </c>
      <c r="DR639" s="315">
        <v>179776.04</v>
      </c>
      <c r="DS639" s="315">
        <v>269771.05</v>
      </c>
      <c r="DT639" s="315">
        <v>386753.56</v>
      </c>
      <c r="DU639" s="315">
        <v>4626</v>
      </c>
      <c r="DV639" s="315">
        <v>46867.31</v>
      </c>
      <c r="DW639" s="315">
        <v>201836.27</v>
      </c>
      <c r="DX639" s="315">
        <v>361023.51</v>
      </c>
      <c r="DY639" s="315">
        <v>4878942.1399999997</v>
      </c>
      <c r="DZ639" s="315">
        <v>139159.71</v>
      </c>
      <c r="EA639" s="315">
        <v>4242798.71</v>
      </c>
      <c r="EB639" s="315">
        <v>509274.58</v>
      </c>
      <c r="EC639" s="315">
        <v>264126.21000000002</v>
      </c>
      <c r="ED639" s="315">
        <v>3040</v>
      </c>
      <c r="EE639" s="315">
        <v>58097.26</v>
      </c>
      <c r="EF639" s="315">
        <v>31857.15</v>
      </c>
      <c r="EG639" s="315">
        <v>4400408.2</v>
      </c>
      <c r="EH639" s="315">
        <v>667980.57999999996</v>
      </c>
      <c r="EI639" s="315">
        <v>447875.05</v>
      </c>
      <c r="EJ639" s="315">
        <v>2264453.5299999998</v>
      </c>
      <c r="EK639" s="315">
        <v>640979.46</v>
      </c>
      <c r="EL639" s="315">
        <v>300790.57</v>
      </c>
      <c r="EM639" s="315">
        <v>150359.9</v>
      </c>
      <c r="EN639" s="315">
        <v>274594.05</v>
      </c>
      <c r="EO639" s="315">
        <v>73427.06</v>
      </c>
      <c r="EP639" s="315">
        <v>3611053.6</v>
      </c>
      <c r="EQ639" s="315">
        <v>369802.31</v>
      </c>
      <c r="ER639" s="315">
        <v>262679.44</v>
      </c>
      <c r="ES639" s="315">
        <v>110862.37</v>
      </c>
      <c r="ET639" s="315">
        <v>276754.87</v>
      </c>
      <c r="EU639" s="315">
        <v>106333.83</v>
      </c>
      <c r="EV639" s="315">
        <v>131596.19</v>
      </c>
      <c r="EW639" s="315">
        <v>700517.64</v>
      </c>
      <c r="EX639" s="315">
        <v>0</v>
      </c>
      <c r="EY639" s="315">
        <v>4999539.0999999996</v>
      </c>
      <c r="EZ639" s="315">
        <v>138335806.09999999</v>
      </c>
      <c r="FA639" s="315">
        <v>384103.47</v>
      </c>
      <c r="FB639" s="315">
        <v>23400</v>
      </c>
      <c r="FC639" s="315">
        <v>558079.51</v>
      </c>
      <c r="FD639" s="315">
        <v>163930.69</v>
      </c>
      <c r="FE639" s="315">
        <v>3932156.05</v>
      </c>
      <c r="FF639" s="315">
        <v>410075.02</v>
      </c>
      <c r="FG639" s="315">
        <v>38993.47</v>
      </c>
      <c r="FH639" s="315">
        <v>1204081.95</v>
      </c>
      <c r="FI639" s="315">
        <v>35676.15</v>
      </c>
      <c r="FJ639" s="315">
        <v>4663299.3899999997</v>
      </c>
      <c r="FK639" s="315">
        <v>212217.88</v>
      </c>
      <c r="FL639" s="315">
        <v>18435.04</v>
      </c>
      <c r="FM639" s="315">
        <v>240249.37</v>
      </c>
      <c r="FN639" s="315">
        <v>225883.27</v>
      </c>
      <c r="FO639" s="315">
        <v>1226440.47</v>
      </c>
      <c r="FP639" s="315">
        <v>55991.47</v>
      </c>
      <c r="FQ639" s="315">
        <v>12072.5</v>
      </c>
      <c r="FR639" s="315">
        <v>2277599.61</v>
      </c>
      <c r="FS639" s="315">
        <v>2680.15</v>
      </c>
      <c r="FT639" s="315">
        <v>318310.7</v>
      </c>
      <c r="FU639" s="315">
        <v>208856.78</v>
      </c>
      <c r="FV639" s="315">
        <v>383550.31</v>
      </c>
      <c r="FW639" s="315">
        <v>11724.2</v>
      </c>
      <c r="FX639" s="315">
        <v>615189.85</v>
      </c>
      <c r="FY639" s="315">
        <v>2814553.7</v>
      </c>
      <c r="FZ639" s="315">
        <v>26539.119999999999</v>
      </c>
      <c r="GA639" s="315">
        <v>1517.5</v>
      </c>
      <c r="GB639" s="315">
        <v>543113.52</v>
      </c>
      <c r="GC639" s="315">
        <v>62655.95</v>
      </c>
      <c r="GD639" s="315">
        <v>49450</v>
      </c>
      <c r="GE639" s="315">
        <v>398251.1</v>
      </c>
      <c r="GF639" s="315">
        <v>303618.53000000003</v>
      </c>
      <c r="GG639" s="315">
        <v>17676.2</v>
      </c>
      <c r="GH639" s="315">
        <v>321991.38</v>
      </c>
      <c r="GI639" s="315">
        <v>0</v>
      </c>
      <c r="GJ639" s="315">
        <v>27582.87</v>
      </c>
      <c r="GK639" s="315">
        <v>4340986.59</v>
      </c>
      <c r="GL639" s="315">
        <v>1236650.25</v>
      </c>
      <c r="GM639" s="315">
        <v>744040.4</v>
      </c>
      <c r="GN639" s="315">
        <v>426072.26</v>
      </c>
      <c r="GO639" s="315">
        <v>3232518.66</v>
      </c>
      <c r="GP639" s="315">
        <v>900</v>
      </c>
      <c r="GQ639" s="315">
        <v>50257.29</v>
      </c>
      <c r="GR639" s="315">
        <v>548269.87</v>
      </c>
      <c r="GS639" s="315">
        <v>5513315.3600000003</v>
      </c>
      <c r="GT639" s="315">
        <v>46318.2</v>
      </c>
      <c r="GU639" s="315">
        <v>1624028.29</v>
      </c>
      <c r="GV639" s="315">
        <v>155554.38</v>
      </c>
      <c r="GW639" s="315">
        <v>48254.95</v>
      </c>
      <c r="GX639" s="315">
        <v>2189450.36</v>
      </c>
      <c r="GY639" s="315">
        <v>108664.32000000001</v>
      </c>
      <c r="GZ639" s="315">
        <v>94887.44</v>
      </c>
      <c r="HA639" s="315">
        <v>652802.23</v>
      </c>
      <c r="HB639" s="315">
        <v>134694.67000000001</v>
      </c>
      <c r="HC639" s="315">
        <v>5645678.0700000003</v>
      </c>
      <c r="HD639" s="315">
        <v>7077.4</v>
      </c>
      <c r="HE639" s="315">
        <v>134265</v>
      </c>
      <c r="HF639" s="315">
        <v>223223.93</v>
      </c>
      <c r="HG639" s="315">
        <v>760232.4</v>
      </c>
      <c r="HH639" s="315">
        <v>1761117.3</v>
      </c>
      <c r="HI639" s="315">
        <v>246699.14</v>
      </c>
      <c r="HJ639" s="315">
        <v>674694.23</v>
      </c>
      <c r="HK639" s="315">
        <v>182350</v>
      </c>
      <c r="HL639" s="315">
        <v>68984.960000000006</v>
      </c>
      <c r="HM639" s="315">
        <v>601033.64</v>
      </c>
      <c r="HN639" s="315">
        <v>187971.85</v>
      </c>
      <c r="HO639" s="315">
        <v>168096.01</v>
      </c>
      <c r="HP639" s="315">
        <v>138649.19</v>
      </c>
      <c r="HQ639" s="315">
        <v>64625.14</v>
      </c>
      <c r="HR639" s="315">
        <v>1719712.13</v>
      </c>
      <c r="HS639" s="315">
        <v>104042.2</v>
      </c>
      <c r="HT639" s="315">
        <v>4405652.51</v>
      </c>
      <c r="HU639" s="315">
        <v>57122.879999999997</v>
      </c>
      <c r="HV639" s="315">
        <v>1225281.1200000001</v>
      </c>
      <c r="HW639" s="315">
        <v>44954521.289999999</v>
      </c>
      <c r="HX639" s="315">
        <v>154032.49</v>
      </c>
      <c r="HY639" s="315">
        <v>9303512.1199999992</v>
      </c>
      <c r="HZ639" s="315">
        <v>0</v>
      </c>
      <c r="IA639" s="315">
        <v>45509.47</v>
      </c>
      <c r="IB639" s="315">
        <v>375594.86</v>
      </c>
      <c r="IC639" s="315">
        <v>21557608.68</v>
      </c>
      <c r="ID639" s="315">
        <v>143280.81</v>
      </c>
      <c r="IE639" s="315">
        <v>1055204.2</v>
      </c>
      <c r="IF639" s="315">
        <v>118174.05</v>
      </c>
      <c r="IG639" s="315">
        <v>200608.31</v>
      </c>
      <c r="IH639" s="315">
        <v>3387.4</v>
      </c>
      <c r="II639" s="315">
        <v>273237.8</v>
      </c>
      <c r="IJ639" s="315">
        <v>763031.57</v>
      </c>
      <c r="IK639" s="315">
        <v>79543.41</v>
      </c>
      <c r="IL639" s="315">
        <v>192624.4</v>
      </c>
      <c r="IM639" s="315">
        <v>307343.21000000002</v>
      </c>
      <c r="IN639" s="315">
        <v>1673595.15</v>
      </c>
      <c r="IO639" s="315">
        <v>33518.69</v>
      </c>
      <c r="IP639" s="315">
        <v>53005</v>
      </c>
      <c r="IQ639" s="315">
        <v>63262.94</v>
      </c>
      <c r="IR639" s="315">
        <v>2433082.2799999998</v>
      </c>
      <c r="IS639" s="315">
        <v>592629.29</v>
      </c>
      <c r="IT639" s="315">
        <v>763596.08</v>
      </c>
      <c r="IU639" s="315">
        <v>498315.5</v>
      </c>
      <c r="IV639" s="315">
        <v>0</v>
      </c>
      <c r="IW639" s="315">
        <v>378929</v>
      </c>
      <c r="IX639" s="315">
        <v>3500</v>
      </c>
      <c r="IY639" s="315">
        <v>341675.85</v>
      </c>
      <c r="IZ639" s="315">
        <v>626717.72</v>
      </c>
      <c r="JA639" s="315">
        <v>144266.29999999999</v>
      </c>
      <c r="JB639" s="315">
        <v>0</v>
      </c>
      <c r="JC639" s="315">
        <v>296762.34000000003</v>
      </c>
      <c r="JD639" s="315">
        <v>125274.55</v>
      </c>
      <c r="JE639" s="315">
        <v>29865.61</v>
      </c>
      <c r="JF639" s="315">
        <v>1771161.83</v>
      </c>
      <c r="JG639" s="315">
        <v>286957.76</v>
      </c>
      <c r="JH639" s="315">
        <v>240680.21</v>
      </c>
      <c r="JI639" s="315">
        <v>8360686.9100000001</v>
      </c>
      <c r="JJ639" s="315">
        <v>894630.21</v>
      </c>
      <c r="JK639" s="315">
        <v>8540</v>
      </c>
      <c r="JL639" s="315">
        <v>165537.85</v>
      </c>
      <c r="JM639" s="315">
        <v>3418.35</v>
      </c>
      <c r="JN639" s="315">
        <v>0</v>
      </c>
      <c r="JO639" s="315">
        <v>62877.9</v>
      </c>
      <c r="JP639" s="315">
        <v>203102.35</v>
      </c>
      <c r="JQ639" s="315">
        <v>106579.6</v>
      </c>
      <c r="JR639" s="315">
        <v>34500</v>
      </c>
      <c r="JS639" s="315">
        <v>173996.1</v>
      </c>
      <c r="JT639" s="315">
        <v>146748</v>
      </c>
      <c r="JU639" s="315">
        <v>1947829.75</v>
      </c>
      <c r="JV639" s="315">
        <v>4960097.7699999996</v>
      </c>
      <c r="JW639" s="315">
        <v>566202.68000000005</v>
      </c>
      <c r="JX639" s="315">
        <v>283606.65000000002</v>
      </c>
      <c r="JY639" s="315">
        <v>57715.25</v>
      </c>
      <c r="JZ639" s="315">
        <v>18078.830000000002</v>
      </c>
      <c r="KA639" s="315">
        <v>85462</v>
      </c>
      <c r="KB639" s="315">
        <v>283277.25</v>
      </c>
      <c r="KC639" s="315">
        <v>504713.9</v>
      </c>
      <c r="KD639" s="315">
        <v>158108.26999999999</v>
      </c>
      <c r="KE639" s="315">
        <v>0</v>
      </c>
      <c r="KF639" s="315">
        <v>122423.02</v>
      </c>
      <c r="KG639" s="315">
        <v>22610.1</v>
      </c>
      <c r="KH639" s="315">
        <v>9460.07</v>
      </c>
      <c r="KI639" s="315">
        <v>102507.84</v>
      </c>
      <c r="KJ639" s="315">
        <v>41501.040000000001</v>
      </c>
      <c r="KK639" s="315">
        <v>0</v>
      </c>
      <c r="KL639" s="315">
        <v>302422.05</v>
      </c>
      <c r="KM639" s="315">
        <v>230265.75</v>
      </c>
      <c r="KN639" s="315">
        <v>258205.75</v>
      </c>
      <c r="KO639" s="315">
        <v>191205.34</v>
      </c>
      <c r="KP639" s="315">
        <v>510195.12</v>
      </c>
      <c r="KQ639" s="315">
        <v>17145188.59</v>
      </c>
      <c r="KR639" s="315">
        <v>1062136.33</v>
      </c>
      <c r="KS639" s="314">
        <v>546665.36</v>
      </c>
      <c r="KU639" s="312">
        <v>25</v>
      </c>
      <c r="KV639" s="312">
        <v>259</v>
      </c>
      <c r="KY639" s="312">
        <v>9259</v>
      </c>
    </row>
    <row r="640" spans="1:311" x14ac:dyDescent="0.25">
      <c r="A640" s="321">
        <v>2023</v>
      </c>
      <c r="B640" s="320" t="s">
        <v>781</v>
      </c>
      <c r="C640" s="320" t="s">
        <v>788</v>
      </c>
      <c r="D640" s="320" t="s">
        <v>321</v>
      </c>
      <c r="E640" s="320" t="s">
        <v>780</v>
      </c>
      <c r="F640" s="319">
        <v>68218.100000000006</v>
      </c>
      <c r="G640" s="319">
        <v>60153.9</v>
      </c>
      <c r="H640" s="319">
        <v>3395994.42</v>
      </c>
      <c r="I640" s="319">
        <v>229895</v>
      </c>
      <c r="J640" s="319">
        <v>2560.75</v>
      </c>
      <c r="K640" s="319">
        <v>162101.88</v>
      </c>
      <c r="L640" s="319">
        <v>586274.88</v>
      </c>
      <c r="M640" s="319">
        <v>684775</v>
      </c>
      <c r="N640" s="319">
        <v>6769162.0300000003</v>
      </c>
      <c r="O640" s="319">
        <v>541118.49</v>
      </c>
      <c r="P640" s="319">
        <v>1218023.43</v>
      </c>
      <c r="Q640" s="319">
        <v>357995.44</v>
      </c>
      <c r="R640" s="319">
        <v>115797.26</v>
      </c>
      <c r="S640" s="319">
        <v>385082.65</v>
      </c>
      <c r="T640" s="319">
        <v>246815.64</v>
      </c>
      <c r="U640" s="319">
        <v>779616.61</v>
      </c>
      <c r="V640" s="319">
        <v>1035026.91</v>
      </c>
      <c r="W640" s="319">
        <v>333270.46999999997</v>
      </c>
      <c r="X640" s="319">
        <v>20280.849999999999</v>
      </c>
      <c r="Y640" s="319">
        <v>248253.82</v>
      </c>
      <c r="Z640" s="319">
        <v>38106</v>
      </c>
      <c r="AA640" s="319">
        <v>164511.69</v>
      </c>
      <c r="AB640" s="319">
        <v>378551.11</v>
      </c>
      <c r="AC640" s="319">
        <v>32909.550000000003</v>
      </c>
      <c r="AD640" s="319">
        <v>2157493.83</v>
      </c>
      <c r="AE640" s="319">
        <v>321735.37</v>
      </c>
      <c r="AF640" s="319">
        <v>171373.39</v>
      </c>
      <c r="AG640" s="319">
        <v>104731.94</v>
      </c>
      <c r="AH640" s="319">
        <v>19683.900000000001</v>
      </c>
      <c r="AI640" s="319">
        <v>72219</v>
      </c>
      <c r="AJ640" s="319">
        <v>1863929.53</v>
      </c>
      <c r="AK640" s="319">
        <v>32039.35</v>
      </c>
      <c r="AL640" s="319">
        <v>377936.14</v>
      </c>
      <c r="AM640" s="319">
        <v>126205.34</v>
      </c>
      <c r="AN640" s="319">
        <v>740428.85</v>
      </c>
      <c r="AO640" s="319">
        <v>64160</v>
      </c>
      <c r="AP640" s="319">
        <v>449708.46</v>
      </c>
      <c r="AQ640" s="319">
        <v>75300.89</v>
      </c>
      <c r="AR640" s="319">
        <v>115775.8</v>
      </c>
      <c r="AS640" s="319">
        <v>224786</v>
      </c>
      <c r="AT640" s="319">
        <v>1247940.08</v>
      </c>
      <c r="AU640" s="319">
        <v>627976.35</v>
      </c>
      <c r="AV640" s="319">
        <v>284293.86</v>
      </c>
      <c r="AW640" s="319">
        <v>2231260.1800000002</v>
      </c>
      <c r="AX640" s="319">
        <v>95835.36</v>
      </c>
      <c r="AY640" s="319">
        <v>190587.89</v>
      </c>
      <c r="AZ640" s="319">
        <v>376028.43</v>
      </c>
      <c r="BA640" s="319">
        <v>993.83</v>
      </c>
      <c r="BB640" s="319">
        <v>59023.02</v>
      </c>
      <c r="BC640" s="319">
        <v>700141.16</v>
      </c>
      <c r="BD640" s="319">
        <v>3721.35</v>
      </c>
      <c r="BE640" s="319">
        <v>122125.96</v>
      </c>
      <c r="BF640" s="319">
        <v>498190</v>
      </c>
      <c r="BG640" s="319">
        <v>141329.1</v>
      </c>
      <c r="BH640" s="319">
        <v>24044.9</v>
      </c>
      <c r="BI640" s="319">
        <v>24688607.140000001</v>
      </c>
      <c r="BJ640" s="319">
        <v>19212</v>
      </c>
      <c r="BK640" s="319">
        <v>347457.07</v>
      </c>
      <c r="BL640" s="319">
        <v>107314.03</v>
      </c>
      <c r="BM640" s="319">
        <v>63261.4</v>
      </c>
      <c r="BN640" s="319">
        <v>629213.34</v>
      </c>
      <c r="BO640" s="319">
        <v>646031.73</v>
      </c>
      <c r="BP640" s="319">
        <v>159810.07</v>
      </c>
      <c r="BQ640" s="319">
        <v>141481.75</v>
      </c>
      <c r="BR640" s="319">
        <v>11485490.9</v>
      </c>
      <c r="BS640" s="319">
        <v>230147.76</v>
      </c>
      <c r="BT640" s="319">
        <v>305694.7</v>
      </c>
      <c r="BU640" s="319">
        <v>68442</v>
      </c>
      <c r="BV640" s="319">
        <v>0</v>
      </c>
      <c r="BW640" s="319">
        <v>97488.41</v>
      </c>
      <c r="BX640" s="319">
        <v>879263.84</v>
      </c>
      <c r="BY640" s="319">
        <v>41931.949999999997</v>
      </c>
      <c r="BZ640" s="319">
        <v>320620.84999999998</v>
      </c>
      <c r="CA640" s="319">
        <v>384002.57</v>
      </c>
      <c r="CB640" s="319">
        <v>85444.29</v>
      </c>
      <c r="CC640" s="319">
        <v>0</v>
      </c>
      <c r="CD640" s="319">
        <v>87365.28</v>
      </c>
      <c r="CE640" s="319">
        <v>2638317.91</v>
      </c>
      <c r="CF640" s="319">
        <v>887951.56</v>
      </c>
      <c r="CG640" s="319">
        <v>4362536.92</v>
      </c>
      <c r="CH640" s="319">
        <v>57709.35</v>
      </c>
      <c r="CI640" s="319">
        <v>2886057.06</v>
      </c>
      <c r="CJ640" s="319">
        <v>211194.07</v>
      </c>
      <c r="CK640" s="319">
        <v>189139.98</v>
      </c>
      <c r="CL640" s="319">
        <v>111207.5</v>
      </c>
      <c r="CM640" s="319">
        <v>62616.29</v>
      </c>
      <c r="CN640" s="319">
        <v>458800.49</v>
      </c>
      <c r="CO640" s="319">
        <v>253556.4</v>
      </c>
      <c r="CP640" s="319">
        <v>5216.3999999999996</v>
      </c>
      <c r="CQ640" s="319">
        <v>545624.16</v>
      </c>
      <c r="CR640" s="319">
        <v>212533.75</v>
      </c>
      <c r="CS640" s="319">
        <v>493932.41</v>
      </c>
      <c r="CT640" s="319">
        <v>503963.02</v>
      </c>
      <c r="CU640" s="319">
        <v>80490.720000000001</v>
      </c>
      <c r="CV640" s="319">
        <v>106422.18</v>
      </c>
      <c r="CW640" s="319">
        <v>173087.92</v>
      </c>
      <c r="CX640" s="319">
        <v>118273.84</v>
      </c>
      <c r="CY640" s="319">
        <v>403328.02</v>
      </c>
      <c r="CZ640" s="319">
        <v>5289751.99</v>
      </c>
      <c r="DA640" s="319">
        <v>2595165.85</v>
      </c>
      <c r="DB640" s="319">
        <v>2232902.14</v>
      </c>
      <c r="DC640" s="319">
        <v>293488.40999999997</v>
      </c>
      <c r="DD640" s="319">
        <v>5458386.4500000002</v>
      </c>
      <c r="DE640" s="319">
        <v>1816748.1</v>
      </c>
      <c r="DF640" s="319">
        <v>321130.07</v>
      </c>
      <c r="DG640" s="319">
        <v>5500</v>
      </c>
      <c r="DH640" s="319">
        <v>66213.27</v>
      </c>
      <c r="DI640" s="319">
        <v>81680</v>
      </c>
      <c r="DJ640" s="319">
        <v>2934245.45</v>
      </c>
      <c r="DK640" s="319">
        <v>4185009.04</v>
      </c>
      <c r="DL640" s="319">
        <v>27097.48</v>
      </c>
      <c r="DM640" s="319">
        <v>870600.57</v>
      </c>
      <c r="DN640" s="319">
        <v>29602.1</v>
      </c>
      <c r="DO640" s="319">
        <v>19480</v>
      </c>
      <c r="DP640" s="319">
        <v>34986.01</v>
      </c>
      <c r="DQ640" s="319">
        <v>129885.2</v>
      </c>
      <c r="DR640" s="319">
        <v>179776.04</v>
      </c>
      <c r="DS640" s="319">
        <v>269771.05</v>
      </c>
      <c r="DT640" s="319">
        <v>386753.56</v>
      </c>
      <c r="DU640" s="319">
        <v>4626</v>
      </c>
      <c r="DV640" s="319">
        <v>46867.31</v>
      </c>
      <c r="DW640" s="319">
        <v>201836.27</v>
      </c>
      <c r="DX640" s="319">
        <v>361023.51</v>
      </c>
      <c r="DY640" s="319">
        <v>4878942.1399999997</v>
      </c>
      <c r="DZ640" s="319">
        <v>139159.71</v>
      </c>
      <c r="EA640" s="319">
        <v>4242798.71</v>
      </c>
      <c r="EB640" s="319">
        <v>509274.58</v>
      </c>
      <c r="EC640" s="319">
        <v>264126.21000000002</v>
      </c>
      <c r="ED640" s="319">
        <v>3040</v>
      </c>
      <c r="EE640" s="319">
        <v>58097.26</v>
      </c>
      <c r="EF640" s="319">
        <v>31857.15</v>
      </c>
      <c r="EG640" s="319">
        <v>4400408.2</v>
      </c>
      <c r="EH640" s="319">
        <v>667980.57999999996</v>
      </c>
      <c r="EI640" s="319">
        <v>447875.05</v>
      </c>
      <c r="EJ640" s="319">
        <v>2264453.5299999998</v>
      </c>
      <c r="EK640" s="319">
        <v>640979.46</v>
      </c>
      <c r="EL640" s="319">
        <v>300790.57</v>
      </c>
      <c r="EM640" s="319">
        <v>150359.9</v>
      </c>
      <c r="EN640" s="319">
        <v>274594.05</v>
      </c>
      <c r="EO640" s="319">
        <v>73427.06</v>
      </c>
      <c r="EP640" s="319">
        <v>3611053.6</v>
      </c>
      <c r="EQ640" s="319">
        <v>369802.31</v>
      </c>
      <c r="ER640" s="319">
        <v>264479.44</v>
      </c>
      <c r="ES640" s="319">
        <v>110862.37</v>
      </c>
      <c r="ET640" s="319">
        <v>276754.87</v>
      </c>
      <c r="EU640" s="319">
        <v>106333.83</v>
      </c>
      <c r="EV640" s="319">
        <v>131596.19</v>
      </c>
      <c r="EW640" s="319">
        <v>700517.64</v>
      </c>
      <c r="EX640" s="319">
        <v>620482.99</v>
      </c>
      <c r="EY640" s="319">
        <v>4999539.0999999996</v>
      </c>
      <c r="EZ640" s="319">
        <v>138335806.09999999</v>
      </c>
      <c r="FA640" s="319">
        <v>384103.47</v>
      </c>
      <c r="FB640" s="319">
        <v>23400</v>
      </c>
      <c r="FC640" s="319">
        <v>6157715.1100000003</v>
      </c>
      <c r="FD640" s="319">
        <v>163930.69</v>
      </c>
      <c r="FE640" s="319">
        <v>3932156.05</v>
      </c>
      <c r="FF640" s="319">
        <v>423799.27</v>
      </c>
      <c r="FG640" s="319">
        <v>38993.47</v>
      </c>
      <c r="FH640" s="319">
        <v>1204081.95</v>
      </c>
      <c r="FI640" s="319">
        <v>35676.15</v>
      </c>
      <c r="FJ640" s="319">
        <v>4663299.3899999997</v>
      </c>
      <c r="FK640" s="319">
        <v>212217.88</v>
      </c>
      <c r="FL640" s="319">
        <v>18435.04</v>
      </c>
      <c r="FM640" s="319">
        <v>910760.27</v>
      </c>
      <c r="FN640" s="319">
        <v>225883.27</v>
      </c>
      <c r="FO640" s="319">
        <v>1226440.47</v>
      </c>
      <c r="FP640" s="319">
        <v>55991.47</v>
      </c>
      <c r="FQ640" s="319">
        <v>12072.5</v>
      </c>
      <c r="FR640" s="319">
        <v>2277599.61</v>
      </c>
      <c r="FS640" s="319">
        <v>2680.15</v>
      </c>
      <c r="FT640" s="319">
        <v>318310.7</v>
      </c>
      <c r="FU640" s="319">
        <v>208856.78</v>
      </c>
      <c r="FV640" s="319">
        <v>383550.31</v>
      </c>
      <c r="FW640" s="319">
        <v>11724.2</v>
      </c>
      <c r="FX640" s="319">
        <v>615189.85</v>
      </c>
      <c r="FY640" s="319">
        <v>2814553.7</v>
      </c>
      <c r="FZ640" s="319">
        <v>26539.119999999999</v>
      </c>
      <c r="GA640" s="319">
        <v>1517.5</v>
      </c>
      <c r="GB640" s="319">
        <v>543113.52</v>
      </c>
      <c r="GC640" s="319">
        <v>62655.95</v>
      </c>
      <c r="GD640" s="319">
        <v>49450</v>
      </c>
      <c r="GE640" s="319">
        <v>398251.1</v>
      </c>
      <c r="GF640" s="319">
        <v>303618.53000000003</v>
      </c>
      <c r="GG640" s="319">
        <v>17676.2</v>
      </c>
      <c r="GH640" s="319">
        <v>321991.38</v>
      </c>
      <c r="GI640" s="319">
        <v>933716.62</v>
      </c>
      <c r="GJ640" s="319">
        <v>27638.02</v>
      </c>
      <c r="GK640" s="319">
        <v>4360012.04</v>
      </c>
      <c r="GL640" s="319">
        <v>1236650.25</v>
      </c>
      <c r="GM640" s="319">
        <v>15924252.449999999</v>
      </c>
      <c r="GN640" s="319">
        <v>426072.26</v>
      </c>
      <c r="GO640" s="319">
        <v>3232518.66</v>
      </c>
      <c r="GP640" s="319">
        <v>900</v>
      </c>
      <c r="GQ640" s="319">
        <v>50257.29</v>
      </c>
      <c r="GR640" s="319">
        <v>548269.87</v>
      </c>
      <c r="GS640" s="319">
        <v>5513315.3600000003</v>
      </c>
      <c r="GT640" s="319">
        <v>46318.2</v>
      </c>
      <c r="GU640" s="319">
        <v>1759170.44</v>
      </c>
      <c r="GV640" s="319">
        <v>155554.38</v>
      </c>
      <c r="GW640" s="319">
        <v>48254.95</v>
      </c>
      <c r="GX640" s="319">
        <v>2189450.36</v>
      </c>
      <c r="GY640" s="319">
        <v>108664.32000000001</v>
      </c>
      <c r="GZ640" s="319">
        <v>94887.44</v>
      </c>
      <c r="HA640" s="319">
        <v>652802.23</v>
      </c>
      <c r="HB640" s="319">
        <v>134694.67000000001</v>
      </c>
      <c r="HC640" s="319">
        <v>5645678.0700000003</v>
      </c>
      <c r="HD640" s="319">
        <v>7077.4</v>
      </c>
      <c r="HE640" s="319">
        <v>134265</v>
      </c>
      <c r="HF640" s="319">
        <v>223223.93</v>
      </c>
      <c r="HG640" s="319">
        <v>760232.4</v>
      </c>
      <c r="HH640" s="319">
        <v>1761117.3</v>
      </c>
      <c r="HI640" s="319">
        <v>246699.14</v>
      </c>
      <c r="HJ640" s="319">
        <v>674694.23</v>
      </c>
      <c r="HK640" s="319">
        <v>182350</v>
      </c>
      <c r="HL640" s="319">
        <v>68984.960000000006</v>
      </c>
      <c r="HM640" s="319">
        <v>601033.64</v>
      </c>
      <c r="HN640" s="319">
        <v>187971.85</v>
      </c>
      <c r="HO640" s="319">
        <v>168096.01</v>
      </c>
      <c r="HP640" s="319">
        <v>138649.19</v>
      </c>
      <c r="HQ640" s="319">
        <v>64625.14</v>
      </c>
      <c r="HR640" s="319">
        <v>1719712.13</v>
      </c>
      <c r="HS640" s="319">
        <v>104042.2</v>
      </c>
      <c r="HT640" s="319">
        <v>4405652.51</v>
      </c>
      <c r="HU640" s="319">
        <v>57122.879999999997</v>
      </c>
      <c r="HV640" s="319">
        <v>1225281.1200000001</v>
      </c>
      <c r="HW640" s="319">
        <v>48346483.5</v>
      </c>
      <c r="HX640" s="319">
        <v>154032.49</v>
      </c>
      <c r="HY640" s="319">
        <v>9303512.1199999992</v>
      </c>
      <c r="HZ640" s="319">
        <v>69588.149999999994</v>
      </c>
      <c r="IA640" s="319">
        <v>45509.47</v>
      </c>
      <c r="IB640" s="319">
        <v>375594.86</v>
      </c>
      <c r="IC640" s="319">
        <v>21557608.68</v>
      </c>
      <c r="ID640" s="319">
        <v>143280.81</v>
      </c>
      <c r="IE640" s="319">
        <v>1058296.45</v>
      </c>
      <c r="IF640" s="319">
        <v>118174.05</v>
      </c>
      <c r="IG640" s="319">
        <v>200608.31</v>
      </c>
      <c r="IH640" s="319">
        <v>3387.4</v>
      </c>
      <c r="II640" s="319">
        <v>273237.8</v>
      </c>
      <c r="IJ640" s="319">
        <v>763031.57</v>
      </c>
      <c r="IK640" s="319">
        <v>79543.41</v>
      </c>
      <c r="IL640" s="319">
        <v>192624.4</v>
      </c>
      <c r="IM640" s="319">
        <v>307343.21000000002</v>
      </c>
      <c r="IN640" s="319">
        <v>1673595.15</v>
      </c>
      <c r="IO640" s="319">
        <v>33518.69</v>
      </c>
      <c r="IP640" s="319">
        <v>53005</v>
      </c>
      <c r="IQ640" s="319">
        <v>63262.94</v>
      </c>
      <c r="IR640" s="319">
        <v>2590181.6800000002</v>
      </c>
      <c r="IS640" s="319">
        <v>592629.29</v>
      </c>
      <c r="IT640" s="319">
        <v>763596.08</v>
      </c>
      <c r="IU640" s="319">
        <v>498315.5</v>
      </c>
      <c r="IV640" s="319">
        <v>451006.89</v>
      </c>
      <c r="IW640" s="319">
        <v>378929</v>
      </c>
      <c r="IX640" s="319">
        <v>3500</v>
      </c>
      <c r="IY640" s="319">
        <v>341675.85</v>
      </c>
      <c r="IZ640" s="319">
        <v>626717.72</v>
      </c>
      <c r="JA640" s="319">
        <v>144266.29999999999</v>
      </c>
      <c r="JB640" s="319">
        <v>324753.46000000002</v>
      </c>
      <c r="JC640" s="319">
        <v>296762.34000000003</v>
      </c>
      <c r="JD640" s="319">
        <v>125274.55</v>
      </c>
      <c r="JE640" s="319">
        <v>29865.61</v>
      </c>
      <c r="JF640" s="319">
        <v>1771161.83</v>
      </c>
      <c r="JG640" s="319">
        <v>286957.76</v>
      </c>
      <c r="JH640" s="319">
        <v>240680.21</v>
      </c>
      <c r="JI640" s="319">
        <v>8360686.9100000001</v>
      </c>
      <c r="JJ640" s="319">
        <v>894630.21</v>
      </c>
      <c r="JK640" s="319">
        <v>8540</v>
      </c>
      <c r="JL640" s="319">
        <v>165537.85</v>
      </c>
      <c r="JM640" s="319">
        <v>3418.35</v>
      </c>
      <c r="JN640" s="319">
        <v>0</v>
      </c>
      <c r="JO640" s="319">
        <v>62877.9</v>
      </c>
      <c r="JP640" s="319">
        <v>203102.35</v>
      </c>
      <c r="JQ640" s="319">
        <v>106579.6</v>
      </c>
      <c r="JR640" s="319">
        <v>34500</v>
      </c>
      <c r="JS640" s="319">
        <v>173996.1</v>
      </c>
      <c r="JT640" s="319">
        <v>146748</v>
      </c>
      <c r="JU640" s="319">
        <v>1947829.75</v>
      </c>
      <c r="JV640" s="319">
        <v>9892235.4199999999</v>
      </c>
      <c r="JW640" s="319">
        <v>566202.68000000005</v>
      </c>
      <c r="JX640" s="319">
        <v>283606.65000000002</v>
      </c>
      <c r="JY640" s="319">
        <v>57715.25</v>
      </c>
      <c r="JZ640" s="319">
        <v>18078.830000000002</v>
      </c>
      <c r="KA640" s="319">
        <v>85462</v>
      </c>
      <c r="KB640" s="319">
        <v>283277.25</v>
      </c>
      <c r="KC640" s="319">
        <v>504713.9</v>
      </c>
      <c r="KD640" s="319">
        <v>158108.26999999999</v>
      </c>
      <c r="KE640" s="319">
        <v>1736765.31</v>
      </c>
      <c r="KF640" s="319">
        <v>122423.02</v>
      </c>
      <c r="KG640" s="319">
        <v>22610.1</v>
      </c>
      <c r="KH640" s="319">
        <v>9460.07</v>
      </c>
      <c r="KI640" s="319">
        <v>102507.84</v>
      </c>
      <c r="KJ640" s="319">
        <v>41501.040000000001</v>
      </c>
      <c r="KK640" s="319">
        <v>127606.04</v>
      </c>
      <c r="KL640" s="319">
        <v>305090.90000000002</v>
      </c>
      <c r="KM640" s="319">
        <v>230265.75</v>
      </c>
      <c r="KN640" s="319">
        <v>258205.75</v>
      </c>
      <c r="KO640" s="319">
        <v>191205.34</v>
      </c>
      <c r="KP640" s="319">
        <v>510195.12</v>
      </c>
      <c r="KQ640" s="319">
        <v>17406372.75</v>
      </c>
      <c r="KR640" s="319">
        <v>1062136.33</v>
      </c>
      <c r="KS640" s="318">
        <v>546665.36</v>
      </c>
      <c r="KU640" s="338" t="s">
        <v>943</v>
      </c>
      <c r="KV640" s="312" t="s">
        <v>943</v>
      </c>
      <c r="KY640" s="312" t="s">
        <v>943</v>
      </c>
    </row>
    <row r="641" spans="1:311" x14ac:dyDescent="0.25">
      <c r="A641" s="317">
        <v>2023</v>
      </c>
      <c r="B641" s="316" t="s">
        <v>781</v>
      </c>
      <c r="C641" s="316" t="s">
        <v>784</v>
      </c>
      <c r="D641" s="316" t="s">
        <v>787</v>
      </c>
      <c r="E641" s="316" t="s">
        <v>780</v>
      </c>
      <c r="F641" s="315">
        <v>1791953.55</v>
      </c>
      <c r="G641" s="315">
        <v>257334.41</v>
      </c>
      <c r="H641" s="315">
        <v>28853904.66</v>
      </c>
      <c r="I641" s="315">
        <v>1370402.58</v>
      </c>
      <c r="J641" s="315">
        <v>152271.32999999999</v>
      </c>
      <c r="K641" s="315">
        <v>127500</v>
      </c>
      <c r="L641" s="315">
        <v>1991589.85</v>
      </c>
      <c r="M641" s="315">
        <v>2166751.1</v>
      </c>
      <c r="N641" s="315">
        <v>5581188.8300000001</v>
      </c>
      <c r="O641" s="315">
        <v>4769290.2400000002</v>
      </c>
      <c r="P641" s="315">
        <v>217118.72</v>
      </c>
      <c r="Q641" s="315">
        <v>582082.63</v>
      </c>
      <c r="R641" s="315">
        <v>354119.83</v>
      </c>
      <c r="S641" s="315">
        <v>18016.03</v>
      </c>
      <c r="T641" s="315">
        <v>42922.71</v>
      </c>
      <c r="U641" s="315">
        <v>1133847.1499999999</v>
      </c>
      <c r="V641" s="315">
        <v>8324680.4400000004</v>
      </c>
      <c r="W641" s="315">
        <v>0</v>
      </c>
      <c r="X641" s="315">
        <v>545869.05000000005</v>
      </c>
      <c r="Y641" s="315">
        <v>23640.29</v>
      </c>
      <c r="Z641" s="315">
        <v>797213.15</v>
      </c>
      <c r="AA641" s="315">
        <v>10278277.800000001</v>
      </c>
      <c r="AB641" s="315">
        <v>416162.16</v>
      </c>
      <c r="AC641" s="315">
        <v>55000</v>
      </c>
      <c r="AD641" s="315">
        <v>13811536.16</v>
      </c>
      <c r="AE641" s="315">
        <v>229056.6</v>
      </c>
      <c r="AF641" s="315">
        <v>407150.98</v>
      </c>
      <c r="AG641" s="315">
        <v>18498.82</v>
      </c>
      <c r="AH641" s="315">
        <v>497922.58</v>
      </c>
      <c r="AI641" s="315">
        <v>881483.82</v>
      </c>
      <c r="AJ641" s="315">
        <v>348199.71</v>
      </c>
      <c r="AK641" s="315">
        <v>170459.05</v>
      </c>
      <c r="AL641" s="315">
        <v>387063.44</v>
      </c>
      <c r="AM641" s="315">
        <v>1362016.43</v>
      </c>
      <c r="AN641" s="315">
        <v>698203.69</v>
      </c>
      <c r="AO641" s="315">
        <v>2232135.7000000002</v>
      </c>
      <c r="AP641" s="315">
        <v>2737863.12</v>
      </c>
      <c r="AQ641" s="315">
        <v>0</v>
      </c>
      <c r="AR641" s="315">
        <v>1003436.18</v>
      </c>
      <c r="AS641" s="315">
        <v>373828.99</v>
      </c>
      <c r="AT641" s="315">
        <v>100641.66</v>
      </c>
      <c r="AU641" s="315">
        <v>69969.25</v>
      </c>
      <c r="AV641" s="315">
        <v>315045.65000000002</v>
      </c>
      <c r="AW641" s="315">
        <v>8515438.1600000001</v>
      </c>
      <c r="AX641" s="315">
        <v>119976.84</v>
      </c>
      <c r="AY641" s="315">
        <v>444567.9</v>
      </c>
      <c r="AZ641" s="315">
        <v>1569411.01</v>
      </c>
      <c r="BA641" s="315">
        <v>130323.04</v>
      </c>
      <c r="BB641" s="315">
        <v>478880.6</v>
      </c>
      <c r="BC641" s="315">
        <v>1334514</v>
      </c>
      <c r="BD641" s="315">
        <v>1230358.8</v>
      </c>
      <c r="BE641" s="315">
        <v>194123.36</v>
      </c>
      <c r="BF641" s="315">
        <v>478695.88</v>
      </c>
      <c r="BG641" s="315">
        <v>36779.1</v>
      </c>
      <c r="BH641" s="315">
        <v>266488.40000000002</v>
      </c>
      <c r="BI641" s="315">
        <v>7978477.9100000001</v>
      </c>
      <c r="BJ641" s="315">
        <v>607710</v>
      </c>
      <c r="BK641" s="315">
        <v>2314293.61</v>
      </c>
      <c r="BL641" s="315">
        <v>346095.66</v>
      </c>
      <c r="BM641" s="315">
        <v>765948.07</v>
      </c>
      <c r="BN641" s="315">
        <v>5908524.1799999997</v>
      </c>
      <c r="BO641" s="315">
        <v>1816966.97</v>
      </c>
      <c r="BP641" s="315">
        <v>0</v>
      </c>
      <c r="BQ641" s="315">
        <v>140271.96</v>
      </c>
      <c r="BR641" s="315">
        <v>644361.68000000005</v>
      </c>
      <c r="BS641" s="315">
        <v>489023.29</v>
      </c>
      <c r="BT641" s="315">
        <v>641562.85</v>
      </c>
      <c r="BU641" s="315">
        <v>25854.05</v>
      </c>
      <c r="BV641" s="315">
        <v>269659.43</v>
      </c>
      <c r="BW641" s="315">
        <v>267627.65000000002</v>
      </c>
      <c r="BX641" s="315">
        <v>1825404.06</v>
      </c>
      <c r="BY641" s="315">
        <v>276478.13</v>
      </c>
      <c r="BZ641" s="315">
        <v>62268.82</v>
      </c>
      <c r="CA641" s="315">
        <v>22908.34</v>
      </c>
      <c r="CB641" s="315">
        <v>275918.36</v>
      </c>
      <c r="CC641" s="315">
        <v>2892664.4</v>
      </c>
      <c r="CD641" s="315">
        <v>181662.79</v>
      </c>
      <c r="CE641" s="315">
        <v>2183738.1800000002</v>
      </c>
      <c r="CF641" s="315">
        <v>7751637.7400000002</v>
      </c>
      <c r="CG641" s="315">
        <v>413881.5</v>
      </c>
      <c r="CH641" s="315">
        <v>85668.55</v>
      </c>
      <c r="CI641" s="315">
        <v>19261626.93</v>
      </c>
      <c r="CJ641" s="315">
        <v>16083.05</v>
      </c>
      <c r="CK641" s="315">
        <v>29621.24</v>
      </c>
      <c r="CL641" s="315">
        <v>176115.76</v>
      </c>
      <c r="CM641" s="315">
        <v>64131.07</v>
      </c>
      <c r="CN641" s="315">
        <v>2755277.82</v>
      </c>
      <c r="CO641" s="315">
        <v>3529943.87</v>
      </c>
      <c r="CP641" s="315">
        <v>307585.65000000002</v>
      </c>
      <c r="CQ641" s="315">
        <v>1167960.31</v>
      </c>
      <c r="CR641" s="315">
        <v>147112.75</v>
      </c>
      <c r="CS641" s="315">
        <v>297119.09000000003</v>
      </c>
      <c r="CT641" s="315">
        <v>3254791.5</v>
      </c>
      <c r="CU641" s="315">
        <v>470892.61</v>
      </c>
      <c r="CV641" s="315">
        <v>90357.19</v>
      </c>
      <c r="CW641" s="315">
        <v>463319.12</v>
      </c>
      <c r="CX641" s="315">
        <v>456916.37</v>
      </c>
      <c r="CY641" s="315">
        <v>316157.15999999997</v>
      </c>
      <c r="CZ641" s="315">
        <v>6050886.21</v>
      </c>
      <c r="DA641" s="315">
        <v>2017143.31</v>
      </c>
      <c r="DB641" s="315">
        <v>2969043.76</v>
      </c>
      <c r="DC641" s="315">
        <v>697150.83</v>
      </c>
      <c r="DD641" s="315">
        <v>5624269.4500000002</v>
      </c>
      <c r="DE641" s="315">
        <v>2614018.89</v>
      </c>
      <c r="DF641" s="315">
        <v>389874.11</v>
      </c>
      <c r="DG641" s="315">
        <v>318590.07</v>
      </c>
      <c r="DH641" s="315">
        <v>404652.63</v>
      </c>
      <c r="DI641" s="315">
        <v>1066814.57</v>
      </c>
      <c r="DJ641" s="315">
        <v>4460615.5199999996</v>
      </c>
      <c r="DK641" s="315">
        <v>3716102.93</v>
      </c>
      <c r="DL641" s="315">
        <v>200152.01</v>
      </c>
      <c r="DM641" s="315">
        <v>1153370.8</v>
      </c>
      <c r="DN641" s="315">
        <v>117143.98</v>
      </c>
      <c r="DO641" s="315">
        <v>292633.52</v>
      </c>
      <c r="DP641" s="315">
        <v>896671.93</v>
      </c>
      <c r="DQ641" s="315">
        <v>76463.73</v>
      </c>
      <c r="DR641" s="315">
        <v>1137962.44</v>
      </c>
      <c r="DS641" s="315">
        <v>69791.8</v>
      </c>
      <c r="DT641" s="315">
        <v>1384890.18</v>
      </c>
      <c r="DU641" s="315">
        <v>4713943.32</v>
      </c>
      <c r="DV641" s="315">
        <v>427348.96</v>
      </c>
      <c r="DW641" s="315">
        <v>1367766.19</v>
      </c>
      <c r="DX641" s="315">
        <v>3081287.87</v>
      </c>
      <c r="DY641" s="315">
        <v>4478721.1500000004</v>
      </c>
      <c r="DZ641" s="315">
        <v>982133.91</v>
      </c>
      <c r="EA641" s="315">
        <v>12123316.92</v>
      </c>
      <c r="EB641" s="315">
        <v>741496.89</v>
      </c>
      <c r="EC641" s="315">
        <v>801660.36</v>
      </c>
      <c r="ED641" s="315">
        <v>836425.21</v>
      </c>
      <c r="EE641" s="315">
        <v>203717.68</v>
      </c>
      <c r="EF641" s="315">
        <v>370667.37</v>
      </c>
      <c r="EG641" s="315">
        <v>1589201.06</v>
      </c>
      <c r="EH641" s="315">
        <v>190836.87</v>
      </c>
      <c r="EI641" s="315">
        <v>4273168.49</v>
      </c>
      <c r="EJ641" s="315">
        <v>3705624.89</v>
      </c>
      <c r="EK641" s="315">
        <v>964839.02</v>
      </c>
      <c r="EL641" s="315">
        <v>226377.49</v>
      </c>
      <c r="EM641" s="315">
        <v>295486.98</v>
      </c>
      <c r="EN641" s="315">
        <v>1327579.75</v>
      </c>
      <c r="EO641" s="315">
        <v>1656565.85</v>
      </c>
      <c r="EP641" s="315">
        <v>1341452.6000000001</v>
      </c>
      <c r="EQ641" s="315">
        <v>98999</v>
      </c>
      <c r="ER641" s="315">
        <v>549675</v>
      </c>
      <c r="ES641" s="315">
        <v>0</v>
      </c>
      <c r="ET641" s="315">
        <v>774716.03</v>
      </c>
      <c r="EU641" s="315">
        <v>342552.8</v>
      </c>
      <c r="EV641" s="315">
        <v>42128.84</v>
      </c>
      <c r="EW641" s="315">
        <v>2173297.2200000002</v>
      </c>
      <c r="EX641" s="315">
        <v>123440.15</v>
      </c>
      <c r="EY641" s="315">
        <v>10839634.550000001</v>
      </c>
      <c r="EZ641" s="315">
        <v>0</v>
      </c>
      <c r="FA641" s="315">
        <v>2989627.1</v>
      </c>
      <c r="FB641" s="315">
        <v>262124.02</v>
      </c>
      <c r="FC641" s="315">
        <v>1436610.17</v>
      </c>
      <c r="FD641" s="315">
        <v>102250</v>
      </c>
      <c r="FE641" s="315">
        <v>10232798.949999999</v>
      </c>
      <c r="FF641" s="315">
        <v>2915702.39</v>
      </c>
      <c r="FG641" s="315">
        <v>59051.11</v>
      </c>
      <c r="FH641" s="315">
        <v>1881202.01</v>
      </c>
      <c r="FI641" s="315">
        <v>0</v>
      </c>
      <c r="FJ641" s="315">
        <v>1672663.03</v>
      </c>
      <c r="FK641" s="315">
        <v>93870.09</v>
      </c>
      <c r="FL641" s="315">
        <v>39907.75</v>
      </c>
      <c r="FM641" s="315">
        <v>5788339.0300000003</v>
      </c>
      <c r="FN641" s="315">
        <v>274560.52</v>
      </c>
      <c r="FO641" s="315">
        <v>78844.11</v>
      </c>
      <c r="FP641" s="315">
        <v>610018.42000000004</v>
      </c>
      <c r="FQ641" s="315">
        <v>138878.73000000001</v>
      </c>
      <c r="FR641" s="315">
        <v>28231055.34</v>
      </c>
      <c r="FS641" s="315">
        <v>155157.94</v>
      </c>
      <c r="FT641" s="315">
        <v>318907.68</v>
      </c>
      <c r="FU641" s="315">
        <v>510799</v>
      </c>
      <c r="FV641" s="315">
        <v>747713.8</v>
      </c>
      <c r="FW641" s="315">
        <v>121375</v>
      </c>
      <c r="FX641" s="315">
        <v>501973.9</v>
      </c>
      <c r="FY641" s="315">
        <v>3817421.25</v>
      </c>
      <c r="FZ641" s="315">
        <v>70613.11</v>
      </c>
      <c r="GA641" s="315">
        <v>65673.509999999995</v>
      </c>
      <c r="GB641" s="315">
        <v>245183.18</v>
      </c>
      <c r="GC641" s="315">
        <v>100894.39999999999</v>
      </c>
      <c r="GD641" s="315">
        <v>261316.7</v>
      </c>
      <c r="GE641" s="315">
        <v>179548.75</v>
      </c>
      <c r="GF641" s="315">
        <v>602649.81000000006</v>
      </c>
      <c r="GG641" s="315">
        <v>2034619.35</v>
      </c>
      <c r="GH641" s="315">
        <v>337052.69</v>
      </c>
      <c r="GI641" s="315">
        <v>594615.35</v>
      </c>
      <c r="GJ641" s="315">
        <v>450319.81</v>
      </c>
      <c r="GK641" s="315">
        <v>18586847.530000001</v>
      </c>
      <c r="GL641" s="315">
        <v>808974.36</v>
      </c>
      <c r="GM641" s="315">
        <v>22614392.629999999</v>
      </c>
      <c r="GN641" s="315">
        <v>785179.82</v>
      </c>
      <c r="GO641" s="315">
        <v>6951813.7599999998</v>
      </c>
      <c r="GP641" s="315">
        <v>133520.88</v>
      </c>
      <c r="GQ641" s="315">
        <v>113271</v>
      </c>
      <c r="GR641" s="315">
        <v>1667412.79</v>
      </c>
      <c r="GS641" s="315">
        <v>30400460.23</v>
      </c>
      <c r="GT641" s="315">
        <v>232463.26</v>
      </c>
      <c r="GU641" s="315">
        <v>9135011.4900000002</v>
      </c>
      <c r="GV641" s="315">
        <v>363214.97</v>
      </c>
      <c r="GW641" s="315">
        <v>111573.4</v>
      </c>
      <c r="GX641" s="315">
        <v>2086023.05</v>
      </c>
      <c r="GY641" s="315">
        <v>623906.52</v>
      </c>
      <c r="GZ641" s="315">
        <v>2584337.9500000002</v>
      </c>
      <c r="HA641" s="315">
        <v>2637764.0099999998</v>
      </c>
      <c r="HB641" s="315">
        <v>218690.64</v>
      </c>
      <c r="HC641" s="315">
        <v>2987671.03</v>
      </c>
      <c r="HD641" s="315">
        <v>80301.2</v>
      </c>
      <c r="HE641" s="315">
        <v>491936.4</v>
      </c>
      <c r="HF641" s="315">
        <v>393639.07</v>
      </c>
      <c r="HG641" s="315">
        <v>5821320.0599999996</v>
      </c>
      <c r="HH641" s="315">
        <v>11714810.92</v>
      </c>
      <c r="HI641" s="315">
        <v>2248228.2400000002</v>
      </c>
      <c r="HJ641" s="315">
        <v>938582.23</v>
      </c>
      <c r="HK641" s="315">
        <v>185939.72</v>
      </c>
      <c r="HL641" s="315">
        <v>477123.01</v>
      </c>
      <c r="HM641" s="315">
        <v>901626.17</v>
      </c>
      <c r="HN641" s="315">
        <v>321657.17</v>
      </c>
      <c r="HO641" s="315">
        <v>584458.56000000006</v>
      </c>
      <c r="HP641" s="315">
        <v>2081771.35</v>
      </c>
      <c r="HQ641" s="315">
        <v>95513.98</v>
      </c>
      <c r="HR641" s="315">
        <v>9190564.3000000007</v>
      </c>
      <c r="HS641" s="315">
        <v>57691.519999999997</v>
      </c>
      <c r="HT641" s="315">
        <v>20710471.73</v>
      </c>
      <c r="HU641" s="315">
        <v>219035.92</v>
      </c>
      <c r="HV641" s="315">
        <v>46660</v>
      </c>
      <c r="HW641" s="315">
        <v>16792242.210000001</v>
      </c>
      <c r="HX641" s="315">
        <v>0</v>
      </c>
      <c r="HY641" s="315">
        <v>8426167.3499999996</v>
      </c>
      <c r="HZ641" s="315">
        <v>814328.25</v>
      </c>
      <c r="IA641" s="315">
        <v>763858.25</v>
      </c>
      <c r="IB641" s="315">
        <v>1856699.1</v>
      </c>
      <c r="IC641" s="315">
        <v>0</v>
      </c>
      <c r="ID641" s="315">
        <v>24000</v>
      </c>
      <c r="IE641" s="315">
        <v>1254980.18</v>
      </c>
      <c r="IF641" s="315">
        <v>928999.7</v>
      </c>
      <c r="IG641" s="315">
        <v>105429.54</v>
      </c>
      <c r="IH641" s="315">
        <v>267594.65000000002</v>
      </c>
      <c r="II641" s="315">
        <v>0</v>
      </c>
      <c r="IJ641" s="315">
        <v>459260.15</v>
      </c>
      <c r="IK641" s="315">
        <v>32154.76</v>
      </c>
      <c r="IL641" s="315">
        <v>395108.25</v>
      </c>
      <c r="IM641" s="315">
        <v>113337.8</v>
      </c>
      <c r="IN641" s="315">
        <v>2406095.06</v>
      </c>
      <c r="IO641" s="315">
        <v>771055.47</v>
      </c>
      <c r="IP641" s="315">
        <v>276483.28999999998</v>
      </c>
      <c r="IQ641" s="315">
        <v>201335.07</v>
      </c>
      <c r="IR641" s="315">
        <v>17225366.530000001</v>
      </c>
      <c r="IS641" s="315">
        <v>15816765.15</v>
      </c>
      <c r="IT641" s="315">
        <v>4745184.38</v>
      </c>
      <c r="IU641" s="315">
        <v>496357.68</v>
      </c>
      <c r="IV641" s="315">
        <v>1598710.41</v>
      </c>
      <c r="IW641" s="315">
        <v>232884.25</v>
      </c>
      <c r="IX641" s="315">
        <v>88957.26</v>
      </c>
      <c r="IY641" s="315">
        <v>133898.70000000001</v>
      </c>
      <c r="IZ641" s="315">
        <v>761415.51</v>
      </c>
      <c r="JA641" s="315">
        <v>377505.09</v>
      </c>
      <c r="JB641" s="315">
        <v>274398.34999999998</v>
      </c>
      <c r="JC641" s="315">
        <v>251187.45</v>
      </c>
      <c r="JD641" s="315">
        <v>540892.57999999996</v>
      </c>
      <c r="JE641" s="315">
        <v>157158.5</v>
      </c>
      <c r="JF641" s="315">
        <v>616680.91</v>
      </c>
      <c r="JG641" s="315">
        <v>55248.34</v>
      </c>
      <c r="JH641" s="315">
        <v>161404.78</v>
      </c>
      <c r="JI641" s="315">
        <v>2881435.16</v>
      </c>
      <c r="JJ641" s="315">
        <v>1428472.76</v>
      </c>
      <c r="JK641" s="315">
        <v>101262.1</v>
      </c>
      <c r="JL641" s="315">
        <v>434655.16</v>
      </c>
      <c r="JM641" s="315">
        <v>142913.75</v>
      </c>
      <c r="JN641" s="315">
        <v>23003.75</v>
      </c>
      <c r="JO641" s="315">
        <v>1504324.18</v>
      </c>
      <c r="JP641" s="315">
        <v>46000</v>
      </c>
      <c r="JQ641" s="315">
        <v>0</v>
      </c>
      <c r="JR641" s="315">
        <v>0</v>
      </c>
      <c r="JS641" s="315">
        <v>3624879.97</v>
      </c>
      <c r="JT641" s="315">
        <v>304981.90000000002</v>
      </c>
      <c r="JU641" s="315">
        <v>108517.28</v>
      </c>
      <c r="JV641" s="315">
        <v>10985170.57</v>
      </c>
      <c r="JW641" s="315">
        <v>648832.62</v>
      </c>
      <c r="JX641" s="315">
        <v>3695177.76</v>
      </c>
      <c r="JY641" s="315">
        <v>134744.26</v>
      </c>
      <c r="JZ641" s="315">
        <v>128585.25</v>
      </c>
      <c r="KA641" s="315">
        <v>1452800.61</v>
      </c>
      <c r="KB641" s="315">
        <v>525659.91</v>
      </c>
      <c r="KC641" s="315">
        <v>233105.11</v>
      </c>
      <c r="KD641" s="315">
        <v>925065.07</v>
      </c>
      <c r="KE641" s="315">
        <v>7315732.0599999996</v>
      </c>
      <c r="KF641" s="315">
        <v>218804.56</v>
      </c>
      <c r="KG641" s="315">
        <v>664712.56999999995</v>
      </c>
      <c r="KH641" s="315">
        <v>258312.55</v>
      </c>
      <c r="KI641" s="315">
        <v>1065778.3500000001</v>
      </c>
      <c r="KJ641" s="315">
        <v>135611.75</v>
      </c>
      <c r="KK641" s="315">
        <v>13317.43</v>
      </c>
      <c r="KL641" s="315">
        <v>292820.25</v>
      </c>
      <c r="KM641" s="315">
        <v>51275.76</v>
      </c>
      <c r="KN641" s="315">
        <v>208554.82</v>
      </c>
      <c r="KO641" s="315">
        <v>8305994.1500000004</v>
      </c>
      <c r="KP641" s="315">
        <v>1079995.18</v>
      </c>
      <c r="KQ641" s="315">
        <v>5456531.1500000004</v>
      </c>
      <c r="KR641" s="315">
        <v>2130207.5099999998</v>
      </c>
      <c r="KS641" s="314">
        <v>62029.35</v>
      </c>
      <c r="KU641" s="312">
        <v>28</v>
      </c>
      <c r="KV641" s="312">
        <v>280</v>
      </c>
      <c r="KY641" s="312">
        <v>9280</v>
      </c>
    </row>
    <row r="642" spans="1:311" x14ac:dyDescent="0.25">
      <c r="A642" s="321">
        <v>2023</v>
      </c>
      <c r="B642" s="320" t="s">
        <v>781</v>
      </c>
      <c r="C642" s="320" t="s">
        <v>784</v>
      </c>
      <c r="D642" s="320" t="s">
        <v>786</v>
      </c>
      <c r="E642" s="320" t="s">
        <v>780</v>
      </c>
      <c r="F642" s="319">
        <v>0</v>
      </c>
      <c r="G642" s="319">
        <v>0</v>
      </c>
      <c r="H642" s="319">
        <v>9700000</v>
      </c>
      <c r="I642" s="319">
        <v>0</v>
      </c>
      <c r="J642" s="319">
        <v>0</v>
      </c>
      <c r="K642" s="319">
        <v>0</v>
      </c>
      <c r="L642" s="319">
        <v>3069734.66</v>
      </c>
      <c r="M642" s="319">
        <v>1011108.45</v>
      </c>
      <c r="N642" s="319">
        <v>5198463.2699999996</v>
      </c>
      <c r="O642" s="319">
        <v>0</v>
      </c>
      <c r="P642" s="319">
        <v>0</v>
      </c>
      <c r="Q642" s="319">
        <v>0</v>
      </c>
      <c r="R642" s="319">
        <v>385105.7</v>
      </c>
      <c r="S642" s="319">
        <v>0</v>
      </c>
      <c r="T642" s="319">
        <v>0</v>
      </c>
      <c r="U642" s="319">
        <v>7871751.54</v>
      </c>
      <c r="V642" s="319">
        <v>926519.72</v>
      </c>
      <c r="W642" s="319">
        <v>0</v>
      </c>
      <c r="X642" s="319">
        <v>664545.34</v>
      </c>
      <c r="Y642" s="319">
        <v>79695.37</v>
      </c>
      <c r="Z642" s="319">
        <v>0</v>
      </c>
      <c r="AA642" s="319">
        <v>1188159.94</v>
      </c>
      <c r="AB642" s="319">
        <v>0</v>
      </c>
      <c r="AC642" s="319">
        <v>367000</v>
      </c>
      <c r="AD642" s="319">
        <v>0</v>
      </c>
      <c r="AE642" s="319">
        <v>30000</v>
      </c>
      <c r="AF642" s="319">
        <v>0</v>
      </c>
      <c r="AG642" s="319">
        <v>273000</v>
      </c>
      <c r="AH642" s="319">
        <v>0</v>
      </c>
      <c r="AI642" s="319">
        <v>4118.75</v>
      </c>
      <c r="AJ642" s="319">
        <v>10789630.68</v>
      </c>
      <c r="AK642" s="319">
        <v>380000</v>
      </c>
      <c r="AL642" s="319">
        <v>7795051.1100000003</v>
      </c>
      <c r="AM642" s="319">
        <v>0</v>
      </c>
      <c r="AN642" s="319">
        <v>115000</v>
      </c>
      <c r="AO642" s="319">
        <v>947800</v>
      </c>
      <c r="AP642" s="319">
        <v>175000</v>
      </c>
      <c r="AQ642" s="319">
        <v>83269</v>
      </c>
      <c r="AR642" s="319">
        <v>3774500</v>
      </c>
      <c r="AS642" s="319">
        <v>51372.15</v>
      </c>
      <c r="AT642" s="319">
        <v>0</v>
      </c>
      <c r="AU642" s="319">
        <v>0</v>
      </c>
      <c r="AV642" s="319">
        <v>55096.99</v>
      </c>
      <c r="AW642" s="319">
        <v>666388.62</v>
      </c>
      <c r="AX642" s="319">
        <v>329238.15000000002</v>
      </c>
      <c r="AY642" s="319">
        <v>0</v>
      </c>
      <c r="AZ642" s="319">
        <v>0</v>
      </c>
      <c r="BA642" s="319">
        <v>0</v>
      </c>
      <c r="BB642" s="319">
        <v>0</v>
      </c>
      <c r="BC642" s="319">
        <v>10900</v>
      </c>
      <c r="BD642" s="319">
        <v>0</v>
      </c>
      <c r="BE642" s="319">
        <v>0</v>
      </c>
      <c r="BF642" s="319">
        <v>0</v>
      </c>
      <c r="BG642" s="319">
        <v>6185</v>
      </c>
      <c r="BH642" s="319">
        <v>35951.07</v>
      </c>
      <c r="BI642" s="319">
        <v>531886.65</v>
      </c>
      <c r="BJ642" s="319">
        <v>46660.7</v>
      </c>
      <c r="BK642" s="319">
        <v>9437.15</v>
      </c>
      <c r="BL642" s="319">
        <v>24532</v>
      </c>
      <c r="BM642" s="319">
        <v>171400.6</v>
      </c>
      <c r="BN642" s="319">
        <v>0</v>
      </c>
      <c r="BO642" s="319">
        <v>192704.4</v>
      </c>
      <c r="BP642" s="319">
        <v>731696.08</v>
      </c>
      <c r="BQ642" s="319">
        <v>0</v>
      </c>
      <c r="BR642" s="319">
        <v>10880</v>
      </c>
      <c r="BS642" s="319">
        <v>0</v>
      </c>
      <c r="BT642" s="319">
        <v>0</v>
      </c>
      <c r="BU642" s="319">
        <v>0</v>
      </c>
      <c r="BV642" s="319">
        <v>1576561.94</v>
      </c>
      <c r="BW642" s="319">
        <v>0</v>
      </c>
      <c r="BX642" s="319">
        <v>617611.15</v>
      </c>
      <c r="BY642" s="319">
        <v>29068.2</v>
      </c>
      <c r="BZ642" s="319">
        <v>22681.3</v>
      </c>
      <c r="CA642" s="319">
        <v>152233.70000000001</v>
      </c>
      <c r="CB642" s="319">
        <v>543895.80000000005</v>
      </c>
      <c r="CC642" s="319">
        <v>0</v>
      </c>
      <c r="CD642" s="319">
        <v>346287.85</v>
      </c>
      <c r="CE642" s="319">
        <v>1273141.1000000001</v>
      </c>
      <c r="CF642" s="319">
        <v>1851192.9</v>
      </c>
      <c r="CG642" s="319">
        <v>616554.75</v>
      </c>
      <c r="CH642" s="319">
        <v>0</v>
      </c>
      <c r="CI642" s="319">
        <v>403137.6</v>
      </c>
      <c r="CJ642" s="319">
        <v>0</v>
      </c>
      <c r="CK642" s="319">
        <v>317152.2</v>
      </c>
      <c r="CL642" s="319">
        <v>442800</v>
      </c>
      <c r="CM642" s="319">
        <v>0</v>
      </c>
      <c r="CN642" s="319">
        <v>0</v>
      </c>
      <c r="CO642" s="319">
        <v>44800</v>
      </c>
      <c r="CP642" s="319">
        <v>0</v>
      </c>
      <c r="CQ642" s="319">
        <v>97563.37</v>
      </c>
      <c r="CR642" s="319">
        <v>37587.699999999997</v>
      </c>
      <c r="CS642" s="319">
        <v>600000</v>
      </c>
      <c r="CT642" s="319">
        <v>1660131.7</v>
      </c>
      <c r="CU642" s="319">
        <v>2000</v>
      </c>
      <c r="CV642" s="319">
        <v>0</v>
      </c>
      <c r="CW642" s="319">
        <v>141218.9</v>
      </c>
      <c r="CX642" s="319">
        <v>0</v>
      </c>
      <c r="CY642" s="319">
        <v>0</v>
      </c>
      <c r="CZ642" s="319">
        <v>797152.94</v>
      </c>
      <c r="DA642" s="319">
        <v>4879841.75</v>
      </c>
      <c r="DB642" s="319">
        <v>0</v>
      </c>
      <c r="DC642" s="319">
        <v>0</v>
      </c>
      <c r="DD642" s="319">
        <v>1048581.02</v>
      </c>
      <c r="DE642" s="319">
        <v>2258057.5099999998</v>
      </c>
      <c r="DF642" s="319">
        <v>2760458.8</v>
      </c>
      <c r="DG642" s="319">
        <v>72646.66</v>
      </c>
      <c r="DH642" s="319">
        <v>0</v>
      </c>
      <c r="DI642" s="319">
        <v>100000</v>
      </c>
      <c r="DJ642" s="319">
        <v>0</v>
      </c>
      <c r="DK642" s="319">
        <v>0</v>
      </c>
      <c r="DL642" s="319">
        <v>117060.7</v>
      </c>
      <c r="DM642" s="319">
        <v>1232249.6000000001</v>
      </c>
      <c r="DN642" s="319">
        <v>10532</v>
      </c>
      <c r="DO642" s="319">
        <v>1551334.18</v>
      </c>
      <c r="DP642" s="319">
        <v>194541.85</v>
      </c>
      <c r="DQ642" s="319">
        <v>0</v>
      </c>
      <c r="DR642" s="319">
        <v>0</v>
      </c>
      <c r="DS642" s="319">
        <v>4940355.3600000003</v>
      </c>
      <c r="DT642" s="319">
        <v>0</v>
      </c>
      <c r="DU642" s="319">
        <v>1786720.54</v>
      </c>
      <c r="DV642" s="319">
        <v>0</v>
      </c>
      <c r="DW642" s="319">
        <v>28700</v>
      </c>
      <c r="DX642" s="319">
        <v>147709.95000000001</v>
      </c>
      <c r="DY642" s="319">
        <v>150000</v>
      </c>
      <c r="DZ642" s="319">
        <v>239032</v>
      </c>
      <c r="EA642" s="319">
        <v>3383813.57</v>
      </c>
      <c r="EB642" s="319">
        <v>0</v>
      </c>
      <c r="EC642" s="319">
        <v>1764155.23</v>
      </c>
      <c r="ED642" s="319">
        <v>232607.06</v>
      </c>
      <c r="EE642" s="319">
        <v>0</v>
      </c>
      <c r="EF642" s="319">
        <v>0</v>
      </c>
      <c r="EG642" s="319">
        <v>1880965.94</v>
      </c>
      <c r="EH642" s="319">
        <v>1660.35</v>
      </c>
      <c r="EI642" s="319">
        <v>1000000</v>
      </c>
      <c r="EJ642" s="319">
        <v>665494.01</v>
      </c>
      <c r="EK642" s="319">
        <v>0</v>
      </c>
      <c r="EL642" s="319">
        <v>0</v>
      </c>
      <c r="EM642" s="319">
        <v>831498</v>
      </c>
      <c r="EN642" s="319">
        <v>2034471.39</v>
      </c>
      <c r="EO642" s="319">
        <v>0</v>
      </c>
      <c r="EP642" s="319">
        <v>0</v>
      </c>
      <c r="EQ642" s="319">
        <v>0</v>
      </c>
      <c r="ER642" s="319">
        <v>286049.25</v>
      </c>
      <c r="ES642" s="319">
        <v>31719.93</v>
      </c>
      <c r="ET642" s="319">
        <v>2798556.85</v>
      </c>
      <c r="EU642" s="319">
        <v>0</v>
      </c>
      <c r="EV642" s="319">
        <v>0</v>
      </c>
      <c r="EW642" s="319">
        <v>74697.350000000006</v>
      </c>
      <c r="EX642" s="319">
        <v>0</v>
      </c>
      <c r="EY642" s="319">
        <v>7964565.3300000001</v>
      </c>
      <c r="EZ642" s="319">
        <v>253392197.69999999</v>
      </c>
      <c r="FA642" s="319">
        <v>56000</v>
      </c>
      <c r="FB642" s="319">
        <v>80000</v>
      </c>
      <c r="FC642" s="319">
        <v>2078830.36</v>
      </c>
      <c r="FD642" s="319">
        <v>210143.1</v>
      </c>
      <c r="FE642" s="319">
        <v>0</v>
      </c>
      <c r="FF642" s="319">
        <v>0</v>
      </c>
      <c r="FG642" s="319">
        <v>0</v>
      </c>
      <c r="FH642" s="319">
        <v>1529800</v>
      </c>
      <c r="FI642" s="319">
        <v>0</v>
      </c>
      <c r="FJ642" s="319">
        <v>0</v>
      </c>
      <c r="FK642" s="319">
        <v>1493094.5</v>
      </c>
      <c r="FL642" s="319">
        <v>75000</v>
      </c>
      <c r="FM642" s="319">
        <v>1750435.59</v>
      </c>
      <c r="FN642" s="319">
        <v>0</v>
      </c>
      <c r="FO642" s="319">
        <v>0</v>
      </c>
      <c r="FP642" s="319">
        <v>5000</v>
      </c>
      <c r="FQ642" s="319">
        <v>15600</v>
      </c>
      <c r="FR642" s="319">
        <v>956790.65</v>
      </c>
      <c r="FS642" s="319">
        <v>42405.35</v>
      </c>
      <c r="FT642" s="319">
        <v>336367.8</v>
      </c>
      <c r="FU642" s="319">
        <v>0</v>
      </c>
      <c r="FV642" s="319">
        <v>98596.5</v>
      </c>
      <c r="FW642" s="319">
        <v>0</v>
      </c>
      <c r="FX642" s="319">
        <v>0</v>
      </c>
      <c r="FY642" s="319">
        <v>2732535.99</v>
      </c>
      <c r="FZ642" s="319">
        <v>0</v>
      </c>
      <c r="GA642" s="319">
        <v>0</v>
      </c>
      <c r="GB642" s="319">
        <v>124127.19</v>
      </c>
      <c r="GC642" s="319">
        <v>0</v>
      </c>
      <c r="GD642" s="319">
        <v>0</v>
      </c>
      <c r="GE642" s="319">
        <v>666647.30000000005</v>
      </c>
      <c r="GF642" s="319">
        <v>0</v>
      </c>
      <c r="GG642" s="319">
        <v>569000</v>
      </c>
      <c r="GH642" s="319">
        <v>0</v>
      </c>
      <c r="GI642" s="319">
        <v>0</v>
      </c>
      <c r="GJ642" s="319">
        <v>4159.1000000000004</v>
      </c>
      <c r="GK642" s="319">
        <v>24142827.73</v>
      </c>
      <c r="GL642" s="319">
        <v>3100000</v>
      </c>
      <c r="GM642" s="319">
        <v>16366602.51</v>
      </c>
      <c r="GN642" s="319">
        <v>88000</v>
      </c>
      <c r="GO642" s="319">
        <v>16955826.510000002</v>
      </c>
      <c r="GP642" s="319">
        <v>270892.38</v>
      </c>
      <c r="GQ642" s="319">
        <v>191687.95</v>
      </c>
      <c r="GR642" s="319">
        <v>0</v>
      </c>
      <c r="GS642" s="319">
        <v>577006.55000000005</v>
      </c>
      <c r="GT642" s="319">
        <v>1181298.8500000001</v>
      </c>
      <c r="GU642" s="319">
        <v>0</v>
      </c>
      <c r="GV642" s="319">
        <v>27878.9</v>
      </c>
      <c r="GW642" s="319">
        <v>0</v>
      </c>
      <c r="GX642" s="319">
        <v>60889</v>
      </c>
      <c r="GY642" s="319">
        <v>109303</v>
      </c>
      <c r="GZ642" s="319">
        <v>0</v>
      </c>
      <c r="HA642" s="319">
        <v>774185.12</v>
      </c>
      <c r="HB642" s="319">
        <v>337777.43</v>
      </c>
      <c r="HC642" s="319">
        <v>84423.7</v>
      </c>
      <c r="HD642" s="319">
        <v>0</v>
      </c>
      <c r="HE642" s="319">
        <v>0</v>
      </c>
      <c r="HF642" s="319">
        <v>1188596.44</v>
      </c>
      <c r="HG642" s="319">
        <v>0</v>
      </c>
      <c r="HH642" s="319">
        <v>5930111.3600000003</v>
      </c>
      <c r="HI642" s="319">
        <v>3027284.72</v>
      </c>
      <c r="HJ642" s="319">
        <v>750000</v>
      </c>
      <c r="HK642" s="319">
        <v>0</v>
      </c>
      <c r="HL642" s="319">
        <v>0</v>
      </c>
      <c r="HM642" s="319">
        <v>0</v>
      </c>
      <c r="HN642" s="319">
        <v>17235.3</v>
      </c>
      <c r="HO642" s="319">
        <v>0</v>
      </c>
      <c r="HP642" s="319">
        <v>0</v>
      </c>
      <c r="HQ642" s="319">
        <v>0</v>
      </c>
      <c r="HR642" s="319">
        <v>0</v>
      </c>
      <c r="HS642" s="319">
        <v>0</v>
      </c>
      <c r="HT642" s="319">
        <v>0</v>
      </c>
      <c r="HU642" s="319">
        <v>834466.6</v>
      </c>
      <c r="HV642" s="319">
        <v>0</v>
      </c>
      <c r="HW642" s="319">
        <v>4576061.6500000004</v>
      </c>
      <c r="HX642" s="319">
        <v>0</v>
      </c>
      <c r="HY642" s="319">
        <v>0</v>
      </c>
      <c r="HZ642" s="319">
        <v>0</v>
      </c>
      <c r="IA642" s="319">
        <v>0</v>
      </c>
      <c r="IB642" s="319">
        <v>73979.520000000004</v>
      </c>
      <c r="IC642" s="319">
        <v>16885075.16</v>
      </c>
      <c r="ID642" s="319">
        <v>0</v>
      </c>
      <c r="IE642" s="319">
        <v>522700</v>
      </c>
      <c r="IF642" s="319">
        <v>320000</v>
      </c>
      <c r="IG642" s="319">
        <v>0</v>
      </c>
      <c r="IH642" s="319">
        <v>0</v>
      </c>
      <c r="II642" s="319">
        <v>566950.74</v>
      </c>
      <c r="IJ642" s="319">
        <v>21677.09</v>
      </c>
      <c r="IK642" s="319">
        <v>0</v>
      </c>
      <c r="IL642" s="319">
        <v>156000</v>
      </c>
      <c r="IM642" s="319">
        <v>0</v>
      </c>
      <c r="IN642" s="319">
        <v>0</v>
      </c>
      <c r="IO642" s="319">
        <v>132915.79999999999</v>
      </c>
      <c r="IP642" s="319">
        <v>100000</v>
      </c>
      <c r="IQ642" s="319">
        <v>0</v>
      </c>
      <c r="IR642" s="319">
        <v>0</v>
      </c>
      <c r="IS642" s="319">
        <v>0</v>
      </c>
      <c r="IT642" s="319">
        <v>169500</v>
      </c>
      <c r="IU642" s="319">
        <v>1100</v>
      </c>
      <c r="IV642" s="319">
        <v>0</v>
      </c>
      <c r="IW642" s="319">
        <v>50000</v>
      </c>
      <c r="IX642" s="319">
        <v>10000</v>
      </c>
      <c r="IY642" s="319">
        <v>0</v>
      </c>
      <c r="IZ642" s="319">
        <v>0</v>
      </c>
      <c r="JA642" s="319">
        <v>0</v>
      </c>
      <c r="JB642" s="319">
        <v>0</v>
      </c>
      <c r="JC642" s="319">
        <v>386000</v>
      </c>
      <c r="JD642" s="319">
        <v>0</v>
      </c>
      <c r="JE642" s="319">
        <v>0</v>
      </c>
      <c r="JF642" s="319">
        <v>1442157.91</v>
      </c>
      <c r="JG642" s="319">
        <v>101665.2</v>
      </c>
      <c r="JH642" s="319">
        <v>117828</v>
      </c>
      <c r="JI642" s="319">
        <v>0</v>
      </c>
      <c r="JJ642" s="319">
        <v>417669.33</v>
      </c>
      <c r="JK642" s="319">
        <v>0</v>
      </c>
      <c r="JL642" s="319">
        <v>0</v>
      </c>
      <c r="JM642" s="319">
        <v>0</v>
      </c>
      <c r="JN642" s="319">
        <v>16000</v>
      </c>
      <c r="JO642" s="319">
        <v>135850</v>
      </c>
      <c r="JP642" s="319">
        <v>309385.84999999998</v>
      </c>
      <c r="JQ642" s="319">
        <v>0</v>
      </c>
      <c r="JR642" s="319">
        <v>0</v>
      </c>
      <c r="JS642" s="319">
        <v>794376.4</v>
      </c>
      <c r="JT642" s="319">
        <v>0</v>
      </c>
      <c r="JU642" s="319">
        <v>3684906.55</v>
      </c>
      <c r="JV642" s="319">
        <v>102451.95</v>
      </c>
      <c r="JW642" s="319">
        <v>577926.30000000005</v>
      </c>
      <c r="JX642" s="319">
        <v>623044.19999999995</v>
      </c>
      <c r="JY642" s="319">
        <v>11700</v>
      </c>
      <c r="JZ642" s="319">
        <v>18383.849999999999</v>
      </c>
      <c r="KA642" s="319">
        <v>50000</v>
      </c>
      <c r="KB642" s="319">
        <v>0</v>
      </c>
      <c r="KC642" s="319">
        <v>235000</v>
      </c>
      <c r="KD642" s="319">
        <v>94870.15</v>
      </c>
      <c r="KE642" s="319">
        <v>0</v>
      </c>
      <c r="KF642" s="319">
        <v>224813.63</v>
      </c>
      <c r="KG642" s="319">
        <v>1255183.55</v>
      </c>
      <c r="KH642" s="319">
        <v>0</v>
      </c>
      <c r="KI642" s="319">
        <v>266690.25</v>
      </c>
      <c r="KJ642" s="319">
        <v>6727.95</v>
      </c>
      <c r="KK642" s="319">
        <v>126392.45</v>
      </c>
      <c r="KL642" s="319">
        <v>0</v>
      </c>
      <c r="KM642" s="319">
        <v>688603.11</v>
      </c>
      <c r="KN642" s="319">
        <v>1385252.4</v>
      </c>
      <c r="KO642" s="319">
        <v>2095000</v>
      </c>
      <c r="KP642" s="319">
        <v>1036204.25</v>
      </c>
      <c r="KQ642" s="319">
        <v>11970617.880000001</v>
      </c>
      <c r="KR642" s="319">
        <v>8050464.2400000002</v>
      </c>
      <c r="KS642" s="318">
        <v>0</v>
      </c>
      <c r="KU642" s="312">
        <v>28</v>
      </c>
      <c r="KV642" s="312">
        <v>281</v>
      </c>
      <c r="KY642" s="312">
        <v>9281</v>
      </c>
    </row>
    <row r="643" spans="1:311" x14ac:dyDescent="0.25">
      <c r="A643" s="317">
        <v>2023</v>
      </c>
      <c r="B643" s="316" t="s">
        <v>781</v>
      </c>
      <c r="C643" s="316" t="s">
        <v>784</v>
      </c>
      <c r="D643" s="316" t="s">
        <v>785</v>
      </c>
      <c r="E643" s="316" t="s">
        <v>780</v>
      </c>
      <c r="F643" s="315">
        <v>5719938.3499999996</v>
      </c>
      <c r="G643" s="315">
        <v>209847.6</v>
      </c>
      <c r="H643" s="315">
        <v>12374679.6</v>
      </c>
      <c r="I643" s="315">
        <v>3294406.57</v>
      </c>
      <c r="J643" s="315">
        <v>38083.040000000001</v>
      </c>
      <c r="K643" s="315">
        <v>1063271.73</v>
      </c>
      <c r="L643" s="315">
        <v>3917311.69</v>
      </c>
      <c r="M643" s="315">
        <v>620000</v>
      </c>
      <c r="N643" s="315">
        <v>7787028.7999999998</v>
      </c>
      <c r="O643" s="315">
        <v>9839663.7400000002</v>
      </c>
      <c r="P643" s="315">
        <v>2466043.19</v>
      </c>
      <c r="Q643" s="315">
        <v>983626.84</v>
      </c>
      <c r="R643" s="315">
        <v>962249.85</v>
      </c>
      <c r="S643" s="315">
        <v>15790.7</v>
      </c>
      <c r="T643" s="315">
        <v>983732.6</v>
      </c>
      <c r="U643" s="315">
        <v>5483177.5499999998</v>
      </c>
      <c r="V643" s="315">
        <v>2808224.42</v>
      </c>
      <c r="W643" s="315">
        <v>246052.02</v>
      </c>
      <c r="X643" s="315">
        <v>10108.459999999999</v>
      </c>
      <c r="Y643" s="315">
        <v>565573.35</v>
      </c>
      <c r="Z643" s="315">
        <v>774949.6</v>
      </c>
      <c r="AA643" s="315">
        <v>11106875.33</v>
      </c>
      <c r="AB643" s="315">
        <v>3159511.95</v>
      </c>
      <c r="AC643" s="315">
        <v>88084.4</v>
      </c>
      <c r="AD643" s="315">
        <v>84232</v>
      </c>
      <c r="AE643" s="315">
        <v>589242.85</v>
      </c>
      <c r="AF643" s="315">
        <v>3399463.17</v>
      </c>
      <c r="AG643" s="315">
        <v>1106219.18</v>
      </c>
      <c r="AH643" s="315">
        <v>127899.4</v>
      </c>
      <c r="AI643" s="315">
        <v>2243743.69</v>
      </c>
      <c r="AJ643" s="315">
        <v>639664.07999999996</v>
      </c>
      <c r="AK643" s="315">
        <v>399518.8</v>
      </c>
      <c r="AL643" s="315">
        <v>11356296.529999999</v>
      </c>
      <c r="AM643" s="315">
        <v>1280527</v>
      </c>
      <c r="AN643" s="315">
        <v>2457873.5499999998</v>
      </c>
      <c r="AO643" s="315">
        <v>387546.4</v>
      </c>
      <c r="AP643" s="315">
        <v>3870445.1</v>
      </c>
      <c r="AQ643" s="315">
        <v>390000</v>
      </c>
      <c r="AR643" s="315">
        <v>6842272.1799999997</v>
      </c>
      <c r="AS643" s="315">
        <v>344465.35</v>
      </c>
      <c r="AT643" s="315">
        <v>2535138.44</v>
      </c>
      <c r="AU643" s="315">
        <v>415633.72</v>
      </c>
      <c r="AV643" s="315">
        <v>2509319.0499999998</v>
      </c>
      <c r="AW643" s="315">
        <v>21715567.75</v>
      </c>
      <c r="AX643" s="315">
        <v>861747.71</v>
      </c>
      <c r="AY643" s="315">
        <v>212908.75</v>
      </c>
      <c r="AZ643" s="315">
        <v>805056.55</v>
      </c>
      <c r="BA643" s="315">
        <v>347167.65</v>
      </c>
      <c r="BB643" s="315">
        <v>5379297.2599999998</v>
      </c>
      <c r="BC643" s="315">
        <v>5361715.04</v>
      </c>
      <c r="BD643" s="315">
        <v>2965808.25</v>
      </c>
      <c r="BE643" s="315">
        <v>5562828.5300000003</v>
      </c>
      <c r="BF643" s="315">
        <v>1492569.82</v>
      </c>
      <c r="BG643" s="315">
        <v>249856.7</v>
      </c>
      <c r="BH643" s="315">
        <v>158359.29</v>
      </c>
      <c r="BI643" s="315">
        <v>11745352.119999999</v>
      </c>
      <c r="BJ643" s="315">
        <v>300100</v>
      </c>
      <c r="BK643" s="315">
        <v>5795168.5999999996</v>
      </c>
      <c r="BL643" s="315">
        <v>553425.6</v>
      </c>
      <c r="BM643" s="315">
        <v>432000</v>
      </c>
      <c r="BN643" s="315">
        <v>26549148.57</v>
      </c>
      <c r="BO643" s="315">
        <v>11664436.310000001</v>
      </c>
      <c r="BP643" s="315">
        <v>1379822.33</v>
      </c>
      <c r="BQ643" s="315">
        <v>869896.03</v>
      </c>
      <c r="BR643" s="315">
        <v>1918329.5</v>
      </c>
      <c r="BS643" s="315">
        <v>2075200</v>
      </c>
      <c r="BT643" s="315">
        <v>423884.85</v>
      </c>
      <c r="BU643" s="315">
        <v>695191.85</v>
      </c>
      <c r="BV643" s="315">
        <v>2105438.6</v>
      </c>
      <c r="BW643" s="315">
        <v>1668898.28</v>
      </c>
      <c r="BX643" s="315">
        <v>862772.3</v>
      </c>
      <c r="BY643" s="315">
        <v>3001878.51</v>
      </c>
      <c r="BZ643" s="315">
        <v>471829.8</v>
      </c>
      <c r="CA643" s="315">
        <v>578399.32999999996</v>
      </c>
      <c r="CB643" s="315">
        <v>1079018.8600000001</v>
      </c>
      <c r="CC643" s="315">
        <v>3476043.6</v>
      </c>
      <c r="CD643" s="315">
        <v>823406</v>
      </c>
      <c r="CE643" s="315">
        <v>3966376.75</v>
      </c>
      <c r="CF643" s="315">
        <v>207533.05</v>
      </c>
      <c r="CG643" s="315">
        <v>6266500</v>
      </c>
      <c r="CH643" s="315">
        <v>837301.2</v>
      </c>
      <c r="CI643" s="315">
        <v>21567157.870000001</v>
      </c>
      <c r="CJ643" s="315">
        <v>521915.8</v>
      </c>
      <c r="CK643" s="315">
        <v>285541.61</v>
      </c>
      <c r="CL643" s="315">
        <v>288482.15000000002</v>
      </c>
      <c r="CM643" s="315">
        <v>598794.62</v>
      </c>
      <c r="CN643" s="315">
        <v>5989573.0099999998</v>
      </c>
      <c r="CO643" s="315">
        <v>6249267.25</v>
      </c>
      <c r="CP643" s="315">
        <v>1076956.92</v>
      </c>
      <c r="CQ643" s="315">
        <v>3566211.76</v>
      </c>
      <c r="CR643" s="315">
        <v>0</v>
      </c>
      <c r="CS643" s="315">
        <v>3015023.88</v>
      </c>
      <c r="CT643" s="315">
        <v>2481834.0499999998</v>
      </c>
      <c r="CU643" s="315">
        <v>932109.55</v>
      </c>
      <c r="CV643" s="315">
        <v>452396.95</v>
      </c>
      <c r="CW643" s="315">
        <v>541029.18999999994</v>
      </c>
      <c r="CX643" s="315">
        <v>7651001.9500000002</v>
      </c>
      <c r="CY643" s="315">
        <v>959289.36</v>
      </c>
      <c r="CZ643" s="315">
        <v>5240495.46</v>
      </c>
      <c r="DA643" s="315">
        <v>14068976.560000001</v>
      </c>
      <c r="DB643" s="315">
        <v>4317192.09</v>
      </c>
      <c r="DC643" s="315">
        <v>3298239.3</v>
      </c>
      <c r="DD643" s="315">
        <v>29913383.98</v>
      </c>
      <c r="DE643" s="315">
        <v>22983128.23</v>
      </c>
      <c r="DF643" s="315">
        <v>85842</v>
      </c>
      <c r="DG643" s="315">
        <v>414695.65</v>
      </c>
      <c r="DH643" s="315">
        <v>854871.8</v>
      </c>
      <c r="DI643" s="315">
        <v>1884904.3</v>
      </c>
      <c r="DJ643" s="315">
        <v>5387027.2000000002</v>
      </c>
      <c r="DK643" s="315">
        <v>7705033.3499999996</v>
      </c>
      <c r="DL643" s="315">
        <v>1007751.9</v>
      </c>
      <c r="DM643" s="315">
        <v>7830812.7000000002</v>
      </c>
      <c r="DN643" s="315">
        <v>150763</v>
      </c>
      <c r="DO643" s="315">
        <v>434.75</v>
      </c>
      <c r="DP643" s="315">
        <v>606418.5</v>
      </c>
      <c r="DQ643" s="315">
        <v>106158.65</v>
      </c>
      <c r="DR643" s="315">
        <v>2828600.65</v>
      </c>
      <c r="DS643" s="315">
        <v>2791196.75</v>
      </c>
      <c r="DT643" s="315">
        <v>8194600.4299999997</v>
      </c>
      <c r="DU643" s="315">
        <v>12704033.58</v>
      </c>
      <c r="DV643" s="315">
        <v>815152</v>
      </c>
      <c r="DW643" s="315">
        <v>1015672.19</v>
      </c>
      <c r="DX643" s="315">
        <v>2601190.84</v>
      </c>
      <c r="DY643" s="315">
        <v>1142860.06</v>
      </c>
      <c r="DZ643" s="315">
        <v>718273.97</v>
      </c>
      <c r="EA643" s="315">
        <v>939564.44</v>
      </c>
      <c r="EB643" s="315">
        <v>2158143.7999999998</v>
      </c>
      <c r="EC643" s="315">
        <v>398064</v>
      </c>
      <c r="ED643" s="315">
        <v>1256442.1000000001</v>
      </c>
      <c r="EE643" s="315">
        <v>1951131.72</v>
      </c>
      <c r="EF643" s="315">
        <v>124600</v>
      </c>
      <c r="EG643" s="315">
        <v>3691791.75</v>
      </c>
      <c r="EH643" s="315">
        <v>1078234.77</v>
      </c>
      <c r="EI643" s="315">
        <v>5403435.6200000001</v>
      </c>
      <c r="EJ643" s="315">
        <v>13578618.609999999</v>
      </c>
      <c r="EK643" s="315">
        <v>1954389.35</v>
      </c>
      <c r="EL643" s="315">
        <v>148287</v>
      </c>
      <c r="EM643" s="315">
        <v>2259985.5499999998</v>
      </c>
      <c r="EN643" s="315">
        <v>454252.1</v>
      </c>
      <c r="EO643" s="315">
        <v>3279966.14</v>
      </c>
      <c r="EP643" s="315">
        <v>2550000</v>
      </c>
      <c r="EQ643" s="315">
        <v>1157131.1299999999</v>
      </c>
      <c r="ER643" s="315">
        <v>610758.05000000005</v>
      </c>
      <c r="ES643" s="315">
        <v>868739.93</v>
      </c>
      <c r="ET643" s="315">
        <v>568080.1</v>
      </c>
      <c r="EU643" s="315">
        <v>825809.15</v>
      </c>
      <c r="EV643" s="315">
        <v>676250</v>
      </c>
      <c r="EW643" s="315">
        <v>1822198.13</v>
      </c>
      <c r="EX643" s="315">
        <v>2948800</v>
      </c>
      <c r="EY643" s="315">
        <v>23748607.609999999</v>
      </c>
      <c r="EZ643" s="315">
        <v>192740610.90000001</v>
      </c>
      <c r="FA643" s="315">
        <v>418781.75</v>
      </c>
      <c r="FB643" s="315">
        <v>1770601</v>
      </c>
      <c r="FC643" s="315">
        <v>25183626.23</v>
      </c>
      <c r="FD643" s="315">
        <v>2595935.04</v>
      </c>
      <c r="FE643" s="315">
        <v>10235047.050000001</v>
      </c>
      <c r="FF643" s="315">
        <v>659068.66</v>
      </c>
      <c r="FG643" s="315">
        <v>549427.17000000004</v>
      </c>
      <c r="FH643" s="315">
        <v>2467581.9</v>
      </c>
      <c r="FI643" s="315">
        <v>1002021.02</v>
      </c>
      <c r="FJ643" s="315">
        <v>11650462.09</v>
      </c>
      <c r="FK643" s="315">
        <v>479579.88</v>
      </c>
      <c r="FL643" s="315">
        <v>123150</v>
      </c>
      <c r="FM643" s="315">
        <v>6378777.3099999996</v>
      </c>
      <c r="FN643" s="315">
        <v>1058018.1599999999</v>
      </c>
      <c r="FO643" s="315">
        <v>1756936.33</v>
      </c>
      <c r="FP643" s="315">
        <v>769085.3</v>
      </c>
      <c r="FQ643" s="315">
        <v>3878311.5</v>
      </c>
      <c r="FR643" s="315">
        <v>16430190.98</v>
      </c>
      <c r="FS643" s="315">
        <v>667308.19999999995</v>
      </c>
      <c r="FT643" s="315">
        <v>511433.93</v>
      </c>
      <c r="FU643" s="315">
        <v>1590419.05</v>
      </c>
      <c r="FV643" s="315">
        <v>242584.7</v>
      </c>
      <c r="FW643" s="315">
        <v>0</v>
      </c>
      <c r="FX643" s="315">
        <v>3609202.44</v>
      </c>
      <c r="FY643" s="315">
        <v>1401827.49</v>
      </c>
      <c r="FZ643" s="315">
        <v>628062.75</v>
      </c>
      <c r="GA643" s="315">
        <v>727594</v>
      </c>
      <c r="GB643" s="315">
        <v>602280.75</v>
      </c>
      <c r="GC643" s="315">
        <v>642719.92000000004</v>
      </c>
      <c r="GD643" s="315">
        <v>1620410.25</v>
      </c>
      <c r="GE643" s="315">
        <v>12412351.4</v>
      </c>
      <c r="GF643" s="315">
        <v>1236786.5</v>
      </c>
      <c r="GG643" s="315">
        <v>1872582.56</v>
      </c>
      <c r="GH643" s="315">
        <v>1459972.04</v>
      </c>
      <c r="GI643" s="315">
        <v>2882797.2</v>
      </c>
      <c r="GJ643" s="315">
        <v>1347632.7</v>
      </c>
      <c r="GK643" s="315">
        <v>18383492.77</v>
      </c>
      <c r="GL643" s="315">
        <v>16011115.07</v>
      </c>
      <c r="GM643" s="315">
        <v>35015106.68</v>
      </c>
      <c r="GN643" s="315">
        <v>3167367.3</v>
      </c>
      <c r="GO643" s="315">
        <v>1380522</v>
      </c>
      <c r="GP643" s="315">
        <v>115000</v>
      </c>
      <c r="GQ643" s="315">
        <v>0</v>
      </c>
      <c r="GR643" s="315">
        <v>3295021.85</v>
      </c>
      <c r="GS643" s="315">
        <v>72314384.170000002</v>
      </c>
      <c r="GT643" s="315">
        <v>90011.75</v>
      </c>
      <c r="GU643" s="315">
        <v>25116799.379999999</v>
      </c>
      <c r="GV643" s="315">
        <v>398115.91</v>
      </c>
      <c r="GW643" s="315">
        <v>297850</v>
      </c>
      <c r="GX643" s="315">
        <v>6640983.8399999999</v>
      </c>
      <c r="GY643" s="315">
        <v>0</v>
      </c>
      <c r="GZ643" s="315">
        <v>3528429.97</v>
      </c>
      <c r="HA643" s="315">
        <v>2362212.35</v>
      </c>
      <c r="HB643" s="315">
        <v>770374.8</v>
      </c>
      <c r="HC643" s="315">
        <v>8211782.8300000001</v>
      </c>
      <c r="HD643" s="315">
        <v>543909</v>
      </c>
      <c r="HE643" s="315">
        <v>802000</v>
      </c>
      <c r="HF643" s="315">
        <v>173717.55</v>
      </c>
      <c r="HG643" s="315">
        <v>4628035.51</v>
      </c>
      <c r="HH643" s="315">
        <v>25591857</v>
      </c>
      <c r="HI643" s="315">
        <v>3189458.5</v>
      </c>
      <c r="HJ643" s="315">
        <v>923215.85</v>
      </c>
      <c r="HK643" s="315">
        <v>630000</v>
      </c>
      <c r="HL643" s="315">
        <v>1889966.89</v>
      </c>
      <c r="HM643" s="315">
        <v>535959.1</v>
      </c>
      <c r="HN643" s="315">
        <v>1395557.15</v>
      </c>
      <c r="HO643" s="315">
        <v>1186800.73</v>
      </c>
      <c r="HP643" s="315">
        <v>6810837.7199999997</v>
      </c>
      <c r="HQ643" s="315">
        <v>148450.84</v>
      </c>
      <c r="HR643" s="315">
        <v>5488258.3300000001</v>
      </c>
      <c r="HS643" s="315">
        <v>363466.75</v>
      </c>
      <c r="HT643" s="315">
        <v>6635156.4500000002</v>
      </c>
      <c r="HU643" s="315">
        <v>155164</v>
      </c>
      <c r="HV643" s="315">
        <v>3155000</v>
      </c>
      <c r="HW643" s="315">
        <v>36337138.859999999</v>
      </c>
      <c r="HX643" s="315">
        <v>1095584.8</v>
      </c>
      <c r="HY643" s="315">
        <v>35062881.210000001</v>
      </c>
      <c r="HZ643" s="315">
        <v>3800866.69</v>
      </c>
      <c r="IA643" s="315">
        <v>1388263.65</v>
      </c>
      <c r="IB643" s="315">
        <v>6238932.0499999998</v>
      </c>
      <c r="IC643" s="315">
        <v>13072638.939999999</v>
      </c>
      <c r="ID643" s="315">
        <v>744000</v>
      </c>
      <c r="IE643" s="315">
        <v>14676044.4</v>
      </c>
      <c r="IF643" s="315">
        <v>579201.75</v>
      </c>
      <c r="IG643" s="315">
        <v>767863.03</v>
      </c>
      <c r="IH643" s="315">
        <v>243363.65</v>
      </c>
      <c r="II643" s="315">
        <v>716393.05</v>
      </c>
      <c r="IJ643" s="315">
        <v>1866267.32</v>
      </c>
      <c r="IK643" s="315">
        <v>81600</v>
      </c>
      <c r="IL643" s="315">
        <v>0</v>
      </c>
      <c r="IM643" s="315">
        <v>191263</v>
      </c>
      <c r="IN643" s="315">
        <v>5598834.75</v>
      </c>
      <c r="IO643" s="315">
        <v>675572.1</v>
      </c>
      <c r="IP643" s="315">
        <v>1333087.3999999999</v>
      </c>
      <c r="IQ643" s="315">
        <v>119128.2</v>
      </c>
      <c r="IR643" s="315">
        <v>1207000</v>
      </c>
      <c r="IS643" s="315">
        <v>11112893.41</v>
      </c>
      <c r="IT643" s="315">
        <v>1026138.45</v>
      </c>
      <c r="IU643" s="315">
        <v>432283.3</v>
      </c>
      <c r="IV643" s="315">
        <v>8666689.8800000008</v>
      </c>
      <c r="IW643" s="315">
        <v>2673000</v>
      </c>
      <c r="IX643" s="315">
        <v>508180.7</v>
      </c>
      <c r="IY643" s="315">
        <v>2656668.94</v>
      </c>
      <c r="IZ643" s="315">
        <v>1288964</v>
      </c>
      <c r="JA643" s="315">
        <v>2242799.5499999998</v>
      </c>
      <c r="JB643" s="315">
        <v>391577.62</v>
      </c>
      <c r="JC643" s="315">
        <v>2089000</v>
      </c>
      <c r="JD643" s="315">
        <v>456228.01</v>
      </c>
      <c r="JE643" s="315">
        <v>428866.35</v>
      </c>
      <c r="JF643" s="315">
        <v>8369797.1500000004</v>
      </c>
      <c r="JG643" s="315">
        <v>45997.37</v>
      </c>
      <c r="JH643" s="315">
        <v>96500</v>
      </c>
      <c r="JI643" s="315">
        <v>7270388.75</v>
      </c>
      <c r="JJ643" s="315">
        <v>4267075.4000000004</v>
      </c>
      <c r="JK643" s="315">
        <v>632449.94999999995</v>
      </c>
      <c r="JL643" s="315">
        <v>860678.45</v>
      </c>
      <c r="JM643" s="315">
        <v>328000.87</v>
      </c>
      <c r="JN643" s="315">
        <v>769850</v>
      </c>
      <c r="JO643" s="315">
        <v>3203888.65</v>
      </c>
      <c r="JP643" s="315">
        <v>385000</v>
      </c>
      <c r="JQ643" s="315">
        <v>1289583.2</v>
      </c>
      <c r="JR643" s="315">
        <v>393798.65</v>
      </c>
      <c r="JS643" s="315">
        <v>2183817.5099999998</v>
      </c>
      <c r="JT643" s="315">
        <v>338613.45</v>
      </c>
      <c r="JU643" s="315">
        <v>16401405.68</v>
      </c>
      <c r="JV643" s="315">
        <v>12685374.07</v>
      </c>
      <c r="JW643" s="315">
        <v>607546.69999999995</v>
      </c>
      <c r="JX643" s="315">
        <v>78406.75</v>
      </c>
      <c r="JY643" s="315">
        <v>135211.75</v>
      </c>
      <c r="JZ643" s="315">
        <v>118865.05</v>
      </c>
      <c r="KA643" s="315">
        <v>2736673.03</v>
      </c>
      <c r="KB643" s="315">
        <v>2935617.25</v>
      </c>
      <c r="KC643" s="315">
        <v>1913136.35</v>
      </c>
      <c r="KD643" s="315">
        <v>2082152.08</v>
      </c>
      <c r="KE643" s="315">
        <v>9403944.4299999997</v>
      </c>
      <c r="KF643" s="315">
        <v>625370.1</v>
      </c>
      <c r="KG643" s="315">
        <v>268591</v>
      </c>
      <c r="KH643" s="315">
        <v>686317.55</v>
      </c>
      <c r="KI643" s="315">
        <v>3087040.2</v>
      </c>
      <c r="KJ643" s="315">
        <v>1040842.2</v>
      </c>
      <c r="KK643" s="315">
        <v>44897.46</v>
      </c>
      <c r="KL643" s="315">
        <v>2890509.85</v>
      </c>
      <c r="KM643" s="315">
        <v>969921.5</v>
      </c>
      <c r="KN643" s="315">
        <v>1047516.95</v>
      </c>
      <c r="KO643" s="315">
        <v>2512987.15</v>
      </c>
      <c r="KP643" s="315">
        <v>4113558.13</v>
      </c>
      <c r="KQ643" s="315">
        <v>10474546.939999999</v>
      </c>
      <c r="KR643" s="315">
        <v>0</v>
      </c>
      <c r="KS643" s="314">
        <v>1667003.8</v>
      </c>
      <c r="KU643" s="312">
        <v>28</v>
      </c>
      <c r="KV643" s="312">
        <v>282</v>
      </c>
      <c r="KY643" s="312">
        <v>9282</v>
      </c>
    </row>
    <row r="644" spans="1:311" x14ac:dyDescent="0.25">
      <c r="A644" s="321">
        <v>2023</v>
      </c>
      <c r="B644" s="320" t="s">
        <v>781</v>
      </c>
      <c r="C644" s="320" t="s">
        <v>784</v>
      </c>
      <c r="D644" s="320" t="s">
        <v>321</v>
      </c>
      <c r="E644" s="320" t="s">
        <v>780</v>
      </c>
      <c r="F644" s="319">
        <v>7511891.9000000004</v>
      </c>
      <c r="G644" s="319">
        <v>467182.01</v>
      </c>
      <c r="H644" s="319">
        <v>50928584.259999998</v>
      </c>
      <c r="I644" s="319">
        <v>4664809.1500000004</v>
      </c>
      <c r="J644" s="319">
        <v>190354.37</v>
      </c>
      <c r="K644" s="319">
        <v>1190771.73</v>
      </c>
      <c r="L644" s="319">
        <v>8978636.1999999993</v>
      </c>
      <c r="M644" s="319">
        <v>3797859.55</v>
      </c>
      <c r="N644" s="319">
        <v>18566680.899999999</v>
      </c>
      <c r="O644" s="319">
        <v>14608953.98</v>
      </c>
      <c r="P644" s="319">
        <v>2683161.91</v>
      </c>
      <c r="Q644" s="319">
        <v>1565709.47</v>
      </c>
      <c r="R644" s="319">
        <v>1701475.38</v>
      </c>
      <c r="S644" s="319">
        <v>33806.730000000003</v>
      </c>
      <c r="T644" s="319">
        <v>1026655.31</v>
      </c>
      <c r="U644" s="319">
        <v>14488776.24</v>
      </c>
      <c r="V644" s="319">
        <v>12059424.58</v>
      </c>
      <c r="W644" s="319">
        <v>246052.02</v>
      </c>
      <c r="X644" s="319">
        <v>1220522.8500000001</v>
      </c>
      <c r="Y644" s="319">
        <v>668909.01</v>
      </c>
      <c r="Z644" s="319">
        <v>1572162.75</v>
      </c>
      <c r="AA644" s="319">
        <v>22573313.07</v>
      </c>
      <c r="AB644" s="319">
        <v>3575674.11</v>
      </c>
      <c r="AC644" s="319">
        <v>510084.4</v>
      </c>
      <c r="AD644" s="319">
        <v>13895768.16</v>
      </c>
      <c r="AE644" s="319">
        <v>848299.45</v>
      </c>
      <c r="AF644" s="319">
        <v>3806614.15</v>
      </c>
      <c r="AG644" s="319">
        <v>1397718</v>
      </c>
      <c r="AH644" s="319">
        <v>625821.98</v>
      </c>
      <c r="AI644" s="319">
        <v>3129346.26</v>
      </c>
      <c r="AJ644" s="319">
        <v>11777494.470000001</v>
      </c>
      <c r="AK644" s="319">
        <v>949977.85</v>
      </c>
      <c r="AL644" s="319">
        <v>19538411.079999998</v>
      </c>
      <c r="AM644" s="319">
        <v>2642543.4300000002</v>
      </c>
      <c r="AN644" s="319">
        <v>3271077.24</v>
      </c>
      <c r="AO644" s="319">
        <v>3567482.1</v>
      </c>
      <c r="AP644" s="319">
        <v>6783308.2199999997</v>
      </c>
      <c r="AQ644" s="319">
        <v>473269</v>
      </c>
      <c r="AR644" s="319">
        <v>11620208.359999999</v>
      </c>
      <c r="AS644" s="319">
        <v>769666.49</v>
      </c>
      <c r="AT644" s="319">
        <v>2635780.1</v>
      </c>
      <c r="AU644" s="319">
        <v>485602.97</v>
      </c>
      <c r="AV644" s="319">
        <v>2879461.69</v>
      </c>
      <c r="AW644" s="319">
        <v>30897394.530000001</v>
      </c>
      <c r="AX644" s="319">
        <v>1310962.7</v>
      </c>
      <c r="AY644" s="319">
        <v>657476.65</v>
      </c>
      <c r="AZ644" s="319">
        <v>2374467.56</v>
      </c>
      <c r="BA644" s="319">
        <v>477490.69</v>
      </c>
      <c r="BB644" s="319">
        <v>5858177.8600000003</v>
      </c>
      <c r="BC644" s="319">
        <v>6707129.04</v>
      </c>
      <c r="BD644" s="319">
        <v>4196167.05</v>
      </c>
      <c r="BE644" s="319">
        <v>5756951.8899999997</v>
      </c>
      <c r="BF644" s="319">
        <v>1971265.7</v>
      </c>
      <c r="BG644" s="319">
        <v>292820.8</v>
      </c>
      <c r="BH644" s="319">
        <v>460798.76</v>
      </c>
      <c r="BI644" s="319">
        <v>20255716.68</v>
      </c>
      <c r="BJ644" s="319">
        <v>954470.7</v>
      </c>
      <c r="BK644" s="319">
        <v>8118899.3600000003</v>
      </c>
      <c r="BL644" s="319">
        <v>924053.26</v>
      </c>
      <c r="BM644" s="319">
        <v>1369348.67</v>
      </c>
      <c r="BN644" s="319">
        <v>32457672.75</v>
      </c>
      <c r="BO644" s="319">
        <v>13674107.68</v>
      </c>
      <c r="BP644" s="319">
        <v>2111518.41</v>
      </c>
      <c r="BQ644" s="319">
        <v>1010167.99</v>
      </c>
      <c r="BR644" s="319">
        <v>2573571.1800000002</v>
      </c>
      <c r="BS644" s="319">
        <v>2564223.29</v>
      </c>
      <c r="BT644" s="319">
        <v>1065447.7</v>
      </c>
      <c r="BU644" s="319">
        <v>721045.9</v>
      </c>
      <c r="BV644" s="319">
        <v>3951659.97</v>
      </c>
      <c r="BW644" s="319">
        <v>1936525.93</v>
      </c>
      <c r="BX644" s="319">
        <v>3305787.51</v>
      </c>
      <c r="BY644" s="319">
        <v>3307424.84</v>
      </c>
      <c r="BZ644" s="319">
        <v>556779.92000000004</v>
      </c>
      <c r="CA644" s="319">
        <v>753541.37</v>
      </c>
      <c r="CB644" s="319">
        <v>1898833.02</v>
      </c>
      <c r="CC644" s="319">
        <v>6368708</v>
      </c>
      <c r="CD644" s="319">
        <v>1351356.64</v>
      </c>
      <c r="CE644" s="319">
        <v>7423256.0300000003</v>
      </c>
      <c r="CF644" s="319">
        <v>9810363.6899999995</v>
      </c>
      <c r="CG644" s="319">
        <v>7296936.25</v>
      </c>
      <c r="CH644" s="319">
        <v>922969.75</v>
      </c>
      <c r="CI644" s="319">
        <v>41231922.399999999</v>
      </c>
      <c r="CJ644" s="319">
        <v>537998.85</v>
      </c>
      <c r="CK644" s="319">
        <v>632315.05000000005</v>
      </c>
      <c r="CL644" s="319">
        <v>907397.91</v>
      </c>
      <c r="CM644" s="319">
        <v>662925.68999999994</v>
      </c>
      <c r="CN644" s="319">
        <v>8744850.8300000001</v>
      </c>
      <c r="CO644" s="319">
        <v>9824011.1199999992</v>
      </c>
      <c r="CP644" s="319">
        <v>1384542.57</v>
      </c>
      <c r="CQ644" s="319">
        <v>4831735.4400000004</v>
      </c>
      <c r="CR644" s="319">
        <v>184700.45</v>
      </c>
      <c r="CS644" s="319">
        <v>3912142.97</v>
      </c>
      <c r="CT644" s="319">
        <v>7396757.25</v>
      </c>
      <c r="CU644" s="319">
        <v>1405002.16</v>
      </c>
      <c r="CV644" s="319">
        <v>542754.14</v>
      </c>
      <c r="CW644" s="319">
        <v>1145567.21</v>
      </c>
      <c r="CX644" s="319">
        <v>8107918.3200000003</v>
      </c>
      <c r="CY644" s="319">
        <v>1275446.52</v>
      </c>
      <c r="CZ644" s="319">
        <v>12088534.609999999</v>
      </c>
      <c r="DA644" s="319">
        <v>20965961.620000001</v>
      </c>
      <c r="DB644" s="319">
        <v>7286235.8499999996</v>
      </c>
      <c r="DC644" s="319">
        <v>3995390.13</v>
      </c>
      <c r="DD644" s="319">
        <v>36586234.450000003</v>
      </c>
      <c r="DE644" s="319">
        <v>27855204.629999999</v>
      </c>
      <c r="DF644" s="319">
        <v>3236174.91</v>
      </c>
      <c r="DG644" s="319">
        <v>805932.38</v>
      </c>
      <c r="DH644" s="319">
        <v>1259524.43</v>
      </c>
      <c r="DI644" s="319">
        <v>3051718.87</v>
      </c>
      <c r="DJ644" s="319">
        <v>9847642.7200000007</v>
      </c>
      <c r="DK644" s="319">
        <v>11421136.279999999</v>
      </c>
      <c r="DL644" s="319">
        <v>1324964.6100000001</v>
      </c>
      <c r="DM644" s="319">
        <v>10216433.1</v>
      </c>
      <c r="DN644" s="319">
        <v>278438.98</v>
      </c>
      <c r="DO644" s="319">
        <v>1844402.45</v>
      </c>
      <c r="DP644" s="319">
        <v>1697632.28</v>
      </c>
      <c r="DQ644" s="319">
        <v>182622.38</v>
      </c>
      <c r="DR644" s="319">
        <v>3966563.09</v>
      </c>
      <c r="DS644" s="319">
        <v>7801343.9100000001</v>
      </c>
      <c r="DT644" s="319">
        <v>9579490.6099999994</v>
      </c>
      <c r="DU644" s="319">
        <v>19204697.440000001</v>
      </c>
      <c r="DV644" s="319">
        <v>1242500.96</v>
      </c>
      <c r="DW644" s="319">
        <v>2412138.38</v>
      </c>
      <c r="DX644" s="319">
        <v>5830188.6600000001</v>
      </c>
      <c r="DY644" s="319">
        <v>5771581.21</v>
      </c>
      <c r="DZ644" s="319">
        <v>1939439.88</v>
      </c>
      <c r="EA644" s="319">
        <v>16446694.93</v>
      </c>
      <c r="EB644" s="319">
        <v>2899640.69</v>
      </c>
      <c r="EC644" s="319">
        <v>2963879.59</v>
      </c>
      <c r="ED644" s="319">
        <v>2325474.37</v>
      </c>
      <c r="EE644" s="319">
        <v>2154849.4</v>
      </c>
      <c r="EF644" s="319">
        <v>495267.37</v>
      </c>
      <c r="EG644" s="319">
        <v>7161958.75</v>
      </c>
      <c r="EH644" s="319">
        <v>1270731.99</v>
      </c>
      <c r="EI644" s="319">
        <v>10676604.109999999</v>
      </c>
      <c r="EJ644" s="319">
        <v>17949737.510000002</v>
      </c>
      <c r="EK644" s="319">
        <v>2919228.37</v>
      </c>
      <c r="EL644" s="319">
        <v>374664.49</v>
      </c>
      <c r="EM644" s="319">
        <v>3386970.53</v>
      </c>
      <c r="EN644" s="319">
        <v>3816303.24</v>
      </c>
      <c r="EO644" s="319">
        <v>4936531.99</v>
      </c>
      <c r="EP644" s="319">
        <v>3891452.6</v>
      </c>
      <c r="EQ644" s="319">
        <v>1256130.1299999999</v>
      </c>
      <c r="ER644" s="319">
        <v>1446482.3</v>
      </c>
      <c r="ES644" s="319">
        <v>900459.86</v>
      </c>
      <c r="ET644" s="319">
        <v>4141352.98</v>
      </c>
      <c r="EU644" s="319">
        <v>1168361.95</v>
      </c>
      <c r="EV644" s="319">
        <v>718378.84</v>
      </c>
      <c r="EW644" s="319">
        <v>4070192.7</v>
      </c>
      <c r="EX644" s="319">
        <v>3072240.15</v>
      </c>
      <c r="EY644" s="319">
        <v>42552807.490000002</v>
      </c>
      <c r="EZ644" s="319">
        <v>446132808.60000002</v>
      </c>
      <c r="FA644" s="319">
        <v>3464408.85</v>
      </c>
      <c r="FB644" s="319">
        <v>2112725.02</v>
      </c>
      <c r="FC644" s="319">
        <v>28699066.760000002</v>
      </c>
      <c r="FD644" s="319">
        <v>2908328.14</v>
      </c>
      <c r="FE644" s="319">
        <v>20467846</v>
      </c>
      <c r="FF644" s="319">
        <v>3574771.05</v>
      </c>
      <c r="FG644" s="319">
        <v>608478.28</v>
      </c>
      <c r="FH644" s="319">
        <v>5878583.9100000001</v>
      </c>
      <c r="FI644" s="319">
        <v>1002021.02</v>
      </c>
      <c r="FJ644" s="319">
        <v>13323125.119999999</v>
      </c>
      <c r="FK644" s="319">
        <v>2066544.47</v>
      </c>
      <c r="FL644" s="319">
        <v>238057.75</v>
      </c>
      <c r="FM644" s="319">
        <v>13917551.93</v>
      </c>
      <c r="FN644" s="319">
        <v>1332578.68</v>
      </c>
      <c r="FO644" s="319">
        <v>1835780.44</v>
      </c>
      <c r="FP644" s="319">
        <v>1384103.72</v>
      </c>
      <c r="FQ644" s="319">
        <v>4032790.23</v>
      </c>
      <c r="FR644" s="319">
        <v>45618036.969999999</v>
      </c>
      <c r="FS644" s="319">
        <v>864871.49</v>
      </c>
      <c r="FT644" s="319">
        <v>1166709.4099999999</v>
      </c>
      <c r="FU644" s="319">
        <v>2101218.0499999998</v>
      </c>
      <c r="FV644" s="319">
        <v>1088895</v>
      </c>
      <c r="FW644" s="319">
        <v>121375</v>
      </c>
      <c r="FX644" s="319">
        <v>4111176.34</v>
      </c>
      <c r="FY644" s="319">
        <v>7951784.7300000004</v>
      </c>
      <c r="FZ644" s="319">
        <v>698675.86</v>
      </c>
      <c r="GA644" s="319">
        <v>793267.51</v>
      </c>
      <c r="GB644" s="319">
        <v>971591.12</v>
      </c>
      <c r="GC644" s="319">
        <v>743614.32</v>
      </c>
      <c r="GD644" s="319">
        <v>1881726.95</v>
      </c>
      <c r="GE644" s="319">
        <v>13258547.449999999</v>
      </c>
      <c r="GF644" s="319">
        <v>1839436.31</v>
      </c>
      <c r="GG644" s="319">
        <v>4476201.91</v>
      </c>
      <c r="GH644" s="319">
        <v>1797024.73</v>
      </c>
      <c r="GI644" s="319">
        <v>3477412.55</v>
      </c>
      <c r="GJ644" s="319">
        <v>1802111.61</v>
      </c>
      <c r="GK644" s="319">
        <v>61113168.030000001</v>
      </c>
      <c r="GL644" s="319">
        <v>19920089.43</v>
      </c>
      <c r="GM644" s="319">
        <v>73996101.819999993</v>
      </c>
      <c r="GN644" s="319">
        <v>4040547.12</v>
      </c>
      <c r="GO644" s="319">
        <v>25288162.27</v>
      </c>
      <c r="GP644" s="319">
        <v>519413.26</v>
      </c>
      <c r="GQ644" s="319">
        <v>304958.95</v>
      </c>
      <c r="GR644" s="319">
        <v>4962434.6399999997</v>
      </c>
      <c r="GS644" s="319">
        <v>103291850.95</v>
      </c>
      <c r="GT644" s="319">
        <v>1503773.86</v>
      </c>
      <c r="GU644" s="319">
        <v>34251810.869999997</v>
      </c>
      <c r="GV644" s="319">
        <v>789209.78</v>
      </c>
      <c r="GW644" s="319">
        <v>409423.4</v>
      </c>
      <c r="GX644" s="319">
        <v>8787895.8900000006</v>
      </c>
      <c r="GY644" s="319">
        <v>733209.52</v>
      </c>
      <c r="GZ644" s="319">
        <v>6112767.9199999999</v>
      </c>
      <c r="HA644" s="319">
        <v>5774161.4800000004</v>
      </c>
      <c r="HB644" s="319">
        <v>1326842.8700000001</v>
      </c>
      <c r="HC644" s="319">
        <v>11283877.560000001</v>
      </c>
      <c r="HD644" s="319">
        <v>624210.19999999995</v>
      </c>
      <c r="HE644" s="319">
        <v>1293936.3999999999</v>
      </c>
      <c r="HF644" s="319">
        <v>1755953.06</v>
      </c>
      <c r="HG644" s="319">
        <v>10449355.57</v>
      </c>
      <c r="HH644" s="319">
        <v>43236779.280000001</v>
      </c>
      <c r="HI644" s="319">
        <v>8464971.4600000009</v>
      </c>
      <c r="HJ644" s="319">
        <v>2611798.08</v>
      </c>
      <c r="HK644" s="319">
        <v>815939.72</v>
      </c>
      <c r="HL644" s="319">
        <v>2367089.9</v>
      </c>
      <c r="HM644" s="319">
        <v>1437585.27</v>
      </c>
      <c r="HN644" s="319">
        <v>1734449.62</v>
      </c>
      <c r="HO644" s="319">
        <v>1771259.29</v>
      </c>
      <c r="HP644" s="319">
        <v>8892609.0700000003</v>
      </c>
      <c r="HQ644" s="319">
        <v>243964.82</v>
      </c>
      <c r="HR644" s="319">
        <v>14678822.630000001</v>
      </c>
      <c r="HS644" s="319">
        <v>421158.27</v>
      </c>
      <c r="HT644" s="319">
        <v>27345628.18</v>
      </c>
      <c r="HU644" s="319">
        <v>1208666.52</v>
      </c>
      <c r="HV644" s="319">
        <v>3201660</v>
      </c>
      <c r="HW644" s="319">
        <v>57705442.719999999</v>
      </c>
      <c r="HX644" s="319">
        <v>1095584.8</v>
      </c>
      <c r="HY644" s="319">
        <v>43489048.560000002</v>
      </c>
      <c r="HZ644" s="319">
        <v>4615194.9400000004</v>
      </c>
      <c r="IA644" s="319">
        <v>2152121.9</v>
      </c>
      <c r="IB644" s="319">
        <v>8169610.6699999999</v>
      </c>
      <c r="IC644" s="319">
        <v>29957714.100000001</v>
      </c>
      <c r="ID644" s="319">
        <v>768000</v>
      </c>
      <c r="IE644" s="319">
        <v>16453724.58</v>
      </c>
      <c r="IF644" s="319">
        <v>1828201.45</v>
      </c>
      <c r="IG644" s="319">
        <v>873292.57</v>
      </c>
      <c r="IH644" s="319">
        <v>510958.3</v>
      </c>
      <c r="II644" s="319">
        <v>1283343.79</v>
      </c>
      <c r="IJ644" s="319">
        <v>2347204.56</v>
      </c>
      <c r="IK644" s="319">
        <v>113754.76</v>
      </c>
      <c r="IL644" s="319">
        <v>551108.25</v>
      </c>
      <c r="IM644" s="319">
        <v>304600.8</v>
      </c>
      <c r="IN644" s="319">
        <v>8004929.8099999996</v>
      </c>
      <c r="IO644" s="319">
        <v>1579543.37</v>
      </c>
      <c r="IP644" s="319">
        <v>1709570.69</v>
      </c>
      <c r="IQ644" s="319">
        <v>320463.27</v>
      </c>
      <c r="IR644" s="319">
        <v>18432366.530000001</v>
      </c>
      <c r="IS644" s="319">
        <v>26929658.559999999</v>
      </c>
      <c r="IT644" s="319">
        <v>5940822.8300000001</v>
      </c>
      <c r="IU644" s="319">
        <v>929740.98</v>
      </c>
      <c r="IV644" s="319">
        <v>10265400.289999999</v>
      </c>
      <c r="IW644" s="319">
        <v>2955884.25</v>
      </c>
      <c r="IX644" s="319">
        <v>607137.96</v>
      </c>
      <c r="IY644" s="319">
        <v>2790567.64</v>
      </c>
      <c r="IZ644" s="319">
        <v>2050379.51</v>
      </c>
      <c r="JA644" s="319">
        <v>2620304.64</v>
      </c>
      <c r="JB644" s="319">
        <v>665975.97</v>
      </c>
      <c r="JC644" s="319">
        <v>2726187.45</v>
      </c>
      <c r="JD644" s="319">
        <v>997120.59</v>
      </c>
      <c r="JE644" s="319">
        <v>586024.85</v>
      </c>
      <c r="JF644" s="319">
        <v>10428635.970000001</v>
      </c>
      <c r="JG644" s="319">
        <v>202910.91</v>
      </c>
      <c r="JH644" s="319">
        <v>375732.78</v>
      </c>
      <c r="JI644" s="319">
        <v>10151823.91</v>
      </c>
      <c r="JJ644" s="319">
        <v>6113217.4900000002</v>
      </c>
      <c r="JK644" s="319">
        <v>733712.05</v>
      </c>
      <c r="JL644" s="319">
        <v>1295333.6100000001</v>
      </c>
      <c r="JM644" s="319">
        <v>470914.62</v>
      </c>
      <c r="JN644" s="319">
        <v>808853.75</v>
      </c>
      <c r="JO644" s="319">
        <v>4844062.83</v>
      </c>
      <c r="JP644" s="319">
        <v>740385.85</v>
      </c>
      <c r="JQ644" s="319">
        <v>1289583.2</v>
      </c>
      <c r="JR644" s="319">
        <v>393798.65</v>
      </c>
      <c r="JS644" s="319">
        <v>6603073.8799999999</v>
      </c>
      <c r="JT644" s="319">
        <v>643595.35</v>
      </c>
      <c r="JU644" s="319">
        <v>20194829.510000002</v>
      </c>
      <c r="JV644" s="319">
        <v>23772996.59</v>
      </c>
      <c r="JW644" s="319">
        <v>1834305.62</v>
      </c>
      <c r="JX644" s="319">
        <v>4396628.71</v>
      </c>
      <c r="JY644" s="319">
        <v>281656.01</v>
      </c>
      <c r="JZ644" s="319">
        <v>265834.15000000002</v>
      </c>
      <c r="KA644" s="319">
        <v>4239473.6399999997</v>
      </c>
      <c r="KB644" s="319">
        <v>3461277.16</v>
      </c>
      <c r="KC644" s="319">
        <v>2381241.46</v>
      </c>
      <c r="KD644" s="319">
        <v>3102087.3</v>
      </c>
      <c r="KE644" s="319">
        <v>16719676.49</v>
      </c>
      <c r="KF644" s="319">
        <v>1068988.29</v>
      </c>
      <c r="KG644" s="319">
        <v>2188487.12</v>
      </c>
      <c r="KH644" s="319">
        <v>944630.1</v>
      </c>
      <c r="KI644" s="319">
        <v>4419508.8</v>
      </c>
      <c r="KJ644" s="319">
        <v>1183181.8999999999</v>
      </c>
      <c r="KK644" s="319">
        <v>184607.34</v>
      </c>
      <c r="KL644" s="319">
        <v>3183330.1</v>
      </c>
      <c r="KM644" s="319">
        <v>1709800.37</v>
      </c>
      <c r="KN644" s="319">
        <v>2641324.17</v>
      </c>
      <c r="KO644" s="319">
        <v>12913981.300000001</v>
      </c>
      <c r="KP644" s="319">
        <v>6229757.5599999996</v>
      </c>
      <c r="KQ644" s="319">
        <v>27901695.969999999</v>
      </c>
      <c r="KR644" s="319">
        <v>10180671.75</v>
      </c>
      <c r="KS644" s="318">
        <v>1729033.15</v>
      </c>
      <c r="KU644" s="338" t="s">
        <v>943</v>
      </c>
      <c r="KV644" s="312" t="s">
        <v>943</v>
      </c>
      <c r="KY644" s="312" t="s">
        <v>943</v>
      </c>
    </row>
    <row r="645" spans="1:311" x14ac:dyDescent="0.25">
      <c r="A645" s="317">
        <v>2023</v>
      </c>
      <c r="B645" s="316" t="s">
        <v>781</v>
      </c>
      <c r="C645" s="316" t="s">
        <v>782</v>
      </c>
      <c r="D645" s="316" t="s">
        <v>783</v>
      </c>
      <c r="E645" s="316" t="s">
        <v>780</v>
      </c>
      <c r="F645" s="315">
        <v>1694149.28</v>
      </c>
      <c r="G645" s="315">
        <v>845444.4</v>
      </c>
      <c r="H645" s="315">
        <v>4790730.95</v>
      </c>
      <c r="I645" s="315">
        <v>937709.74</v>
      </c>
      <c r="J645" s="315">
        <v>186111.26</v>
      </c>
      <c r="K645" s="315">
        <v>2244859.88</v>
      </c>
      <c r="L645" s="315">
        <v>5371305.4100000001</v>
      </c>
      <c r="M645" s="315">
        <v>827816.61</v>
      </c>
      <c r="N645" s="315">
        <v>6537192.29</v>
      </c>
      <c r="O645" s="315">
        <v>4389373.7699999996</v>
      </c>
      <c r="P645" s="315">
        <v>2103703.4300000002</v>
      </c>
      <c r="Q645" s="315">
        <v>1032010.71</v>
      </c>
      <c r="R645" s="315">
        <v>631125.51</v>
      </c>
      <c r="S645" s="315">
        <v>806456.76</v>
      </c>
      <c r="T645" s="315">
        <v>531296.5</v>
      </c>
      <c r="U645" s="315">
        <v>4300930.0199999996</v>
      </c>
      <c r="V645" s="315">
        <v>2368557.38</v>
      </c>
      <c r="W645" s="315">
        <v>1579854.01</v>
      </c>
      <c r="X645" s="315">
        <v>1868841.23</v>
      </c>
      <c r="Y645" s="315">
        <v>411018.03</v>
      </c>
      <c r="Z645" s="315">
        <v>947717.06</v>
      </c>
      <c r="AA645" s="315">
        <v>5721013.5999999996</v>
      </c>
      <c r="AB645" s="315">
        <v>981478.61</v>
      </c>
      <c r="AC645" s="315">
        <v>691460.41</v>
      </c>
      <c r="AD645" s="315">
        <v>2503085.67</v>
      </c>
      <c r="AE645" s="315">
        <v>218444.02</v>
      </c>
      <c r="AF645" s="315">
        <v>706801.8</v>
      </c>
      <c r="AG645" s="315">
        <v>857672.12</v>
      </c>
      <c r="AH645" s="315">
        <v>3732837.39</v>
      </c>
      <c r="AI645" s="315">
        <v>717200.09</v>
      </c>
      <c r="AJ645" s="315">
        <v>11151562.800000001</v>
      </c>
      <c r="AK645" s="315">
        <v>1918774.87</v>
      </c>
      <c r="AL645" s="315">
        <v>5899826.1500000004</v>
      </c>
      <c r="AM645" s="315">
        <v>581723.01</v>
      </c>
      <c r="AN645" s="315">
        <v>1784223.56</v>
      </c>
      <c r="AO645" s="315">
        <v>109902.43</v>
      </c>
      <c r="AP645" s="315">
        <v>1323559.3799999999</v>
      </c>
      <c r="AQ645" s="315">
        <v>548785.4</v>
      </c>
      <c r="AR645" s="315">
        <v>460953.47</v>
      </c>
      <c r="AS645" s="315">
        <v>1863147.19</v>
      </c>
      <c r="AT645" s="315">
        <v>731725.96</v>
      </c>
      <c r="AU645" s="315">
        <v>1036551.49</v>
      </c>
      <c r="AV645" s="315">
        <v>625601.57999999996</v>
      </c>
      <c r="AW645" s="315">
        <v>64091.25</v>
      </c>
      <c r="AX645" s="315">
        <v>326896.86</v>
      </c>
      <c r="AY645" s="315">
        <v>858541.41</v>
      </c>
      <c r="AZ645" s="315">
        <v>1961069.68</v>
      </c>
      <c r="BA645" s="315">
        <v>602353.41</v>
      </c>
      <c r="BB645" s="315">
        <v>1931115.23</v>
      </c>
      <c r="BC645" s="315">
        <v>2401926.9900000002</v>
      </c>
      <c r="BD645" s="315">
        <v>5687130.7999999998</v>
      </c>
      <c r="BE645" s="315">
        <v>1894385.58</v>
      </c>
      <c r="BF645" s="315">
        <v>0</v>
      </c>
      <c r="BG645" s="315">
        <v>163561.9</v>
      </c>
      <c r="BH645" s="315">
        <v>494038.69</v>
      </c>
      <c r="BI645" s="315">
        <v>3247590.18</v>
      </c>
      <c r="BJ645" s="315">
        <v>169929.15</v>
      </c>
      <c r="BK645" s="315">
        <v>15356053.109999999</v>
      </c>
      <c r="BL645" s="315">
        <v>319015.45</v>
      </c>
      <c r="BM645" s="315">
        <v>556906.81000000006</v>
      </c>
      <c r="BN645" s="315">
        <v>5325924.25</v>
      </c>
      <c r="BO645" s="315">
        <v>3774843.93</v>
      </c>
      <c r="BP645" s="315">
        <v>500465.01</v>
      </c>
      <c r="BQ645" s="315">
        <v>443109.12</v>
      </c>
      <c r="BR645" s="315">
        <v>1559617.75</v>
      </c>
      <c r="BS645" s="315">
        <v>3442502.89</v>
      </c>
      <c r="BT645" s="315">
        <v>264468.76</v>
      </c>
      <c r="BU645" s="315">
        <v>217392.13</v>
      </c>
      <c r="BV645" s="315">
        <v>2845895.34</v>
      </c>
      <c r="BW645" s="315">
        <v>12801462.34</v>
      </c>
      <c r="BX645" s="315">
        <v>2612703.94</v>
      </c>
      <c r="BY645" s="315">
        <v>73.489999999999995</v>
      </c>
      <c r="BZ645" s="315">
        <v>1742400.02</v>
      </c>
      <c r="CA645" s="315">
        <v>3067663.75</v>
      </c>
      <c r="CB645" s="315">
        <v>636354.89</v>
      </c>
      <c r="CC645" s="315">
        <v>6159159.6600000001</v>
      </c>
      <c r="CD645" s="315">
        <v>5514962.3600000003</v>
      </c>
      <c r="CE645" s="315">
        <v>1752523.76</v>
      </c>
      <c r="CF645" s="315">
        <v>3439523.48</v>
      </c>
      <c r="CG645" s="315">
        <v>4896792.84</v>
      </c>
      <c r="CH645" s="315">
        <v>4695651.66</v>
      </c>
      <c r="CI645" s="315">
        <v>35176883.369999997</v>
      </c>
      <c r="CJ645" s="315">
        <v>736672.06</v>
      </c>
      <c r="CK645" s="315">
        <v>1009453.51</v>
      </c>
      <c r="CL645" s="315">
        <v>2968241.78</v>
      </c>
      <c r="CM645" s="315">
        <v>1007069.3</v>
      </c>
      <c r="CN645" s="315">
        <v>2095960</v>
      </c>
      <c r="CO645" s="315">
        <v>600469.1</v>
      </c>
      <c r="CP645" s="315">
        <v>376950.56</v>
      </c>
      <c r="CQ645" s="315">
        <v>1440066.69</v>
      </c>
      <c r="CR645" s="315">
        <v>711566.27</v>
      </c>
      <c r="CS645" s="315">
        <v>496320.22</v>
      </c>
      <c r="CT645" s="315">
        <v>1305783</v>
      </c>
      <c r="CU645" s="315">
        <v>581058.59</v>
      </c>
      <c r="CV645" s="315">
        <v>454774.12</v>
      </c>
      <c r="CW645" s="315">
        <v>2220487.9</v>
      </c>
      <c r="CX645" s="315">
        <v>40000</v>
      </c>
      <c r="CY645" s="315">
        <v>4525284.21</v>
      </c>
      <c r="CZ645" s="315">
        <v>28278661.09</v>
      </c>
      <c r="DA645" s="315">
        <v>909382.94</v>
      </c>
      <c r="DB645" s="315">
        <v>315413.90999999997</v>
      </c>
      <c r="DC645" s="315">
        <v>5585979.4800000004</v>
      </c>
      <c r="DD645" s="315">
        <v>38228547.460000001</v>
      </c>
      <c r="DE645" s="315">
        <v>4800303</v>
      </c>
      <c r="DF645" s="315">
        <v>344302.38</v>
      </c>
      <c r="DG645" s="315">
        <v>1365924.8</v>
      </c>
      <c r="DH645" s="315">
        <v>1283504.79</v>
      </c>
      <c r="DI645" s="315">
        <v>1018005.61</v>
      </c>
      <c r="DJ645" s="315">
        <v>1487620.9</v>
      </c>
      <c r="DK645" s="315">
        <v>623554.18000000005</v>
      </c>
      <c r="DL645" s="315">
        <v>1103058.6100000001</v>
      </c>
      <c r="DM645" s="315">
        <v>127521.18</v>
      </c>
      <c r="DN645" s="315">
        <v>704724.64</v>
      </c>
      <c r="DO645" s="315">
        <v>558064.27</v>
      </c>
      <c r="DP645" s="315">
        <v>360592.14</v>
      </c>
      <c r="DQ645" s="315">
        <v>651487.13</v>
      </c>
      <c r="DR645" s="315">
        <v>981595.53</v>
      </c>
      <c r="DS645" s="315">
        <v>8235115.6600000001</v>
      </c>
      <c r="DT645" s="315">
        <v>1048227.86</v>
      </c>
      <c r="DU645" s="315">
        <v>1861319.94</v>
      </c>
      <c r="DV645" s="315">
        <v>161371.12</v>
      </c>
      <c r="DW645" s="315">
        <v>4008337.63</v>
      </c>
      <c r="DX645" s="315">
        <v>1778523.08</v>
      </c>
      <c r="DY645" s="315">
        <v>1206548.55</v>
      </c>
      <c r="DZ645" s="315">
        <v>336309.11</v>
      </c>
      <c r="EA645" s="315">
        <v>24539397.48</v>
      </c>
      <c r="EB645" s="315">
        <v>1990911.64</v>
      </c>
      <c r="EC645" s="315">
        <v>1249717.3500000001</v>
      </c>
      <c r="ED645" s="315">
        <v>504828.58</v>
      </c>
      <c r="EE645" s="315">
        <v>895666.5</v>
      </c>
      <c r="EF645" s="315">
        <v>208459.77</v>
      </c>
      <c r="EG645" s="315">
        <v>2140511.63</v>
      </c>
      <c r="EH645" s="315">
        <v>103936.27</v>
      </c>
      <c r="EI645" s="315">
        <v>3024979.43</v>
      </c>
      <c r="EJ645" s="315">
        <v>3942838.13</v>
      </c>
      <c r="EK645" s="315">
        <v>859174</v>
      </c>
      <c r="EL645" s="315">
        <v>183352.83</v>
      </c>
      <c r="EM645" s="315">
        <v>2768231.42</v>
      </c>
      <c r="EN645" s="315">
        <v>380409.42</v>
      </c>
      <c r="EO645" s="315">
        <v>4844358.18</v>
      </c>
      <c r="EP645" s="315">
        <v>0</v>
      </c>
      <c r="EQ645" s="315">
        <v>1825492.75</v>
      </c>
      <c r="ER645" s="315">
        <v>1208508.74</v>
      </c>
      <c r="ES645" s="315">
        <v>765152.7</v>
      </c>
      <c r="ET645" s="315">
        <v>1059848.3</v>
      </c>
      <c r="EU645" s="315">
        <v>923356.6</v>
      </c>
      <c r="EV645" s="315">
        <v>740803.56</v>
      </c>
      <c r="EW645" s="315">
        <v>1773317.52</v>
      </c>
      <c r="EX645" s="315">
        <v>3027959.95</v>
      </c>
      <c r="EY645" s="315">
        <v>0</v>
      </c>
      <c r="EZ645" s="315">
        <v>0</v>
      </c>
      <c r="FA645" s="315">
        <v>4121873.16</v>
      </c>
      <c r="FB645" s="315">
        <v>370876.14</v>
      </c>
      <c r="FC645" s="315">
        <v>8110191.6399999997</v>
      </c>
      <c r="FD645" s="315">
        <v>906736.12</v>
      </c>
      <c r="FE645" s="315">
        <v>37649114.590000004</v>
      </c>
      <c r="FF645" s="315">
        <v>6747399.4000000004</v>
      </c>
      <c r="FG645" s="315">
        <v>995730.29</v>
      </c>
      <c r="FH645" s="315">
        <v>3171305.58</v>
      </c>
      <c r="FI645" s="315">
        <v>1344155.61</v>
      </c>
      <c r="FJ645" s="315">
        <v>5230130.99</v>
      </c>
      <c r="FK645" s="315">
        <v>618164.16</v>
      </c>
      <c r="FL645" s="315">
        <v>305555.77</v>
      </c>
      <c r="FM645" s="315">
        <v>1528427.42</v>
      </c>
      <c r="FN645" s="315">
        <v>1575959.18</v>
      </c>
      <c r="FO645" s="315">
        <v>164492.53</v>
      </c>
      <c r="FP645" s="315">
        <v>268158.17</v>
      </c>
      <c r="FQ645" s="315">
        <v>841351.11</v>
      </c>
      <c r="FR645" s="315">
        <v>550221.01</v>
      </c>
      <c r="FS645" s="315">
        <v>258172.86</v>
      </c>
      <c r="FT645" s="315">
        <v>485893.29</v>
      </c>
      <c r="FU645" s="315">
        <v>1922929.42</v>
      </c>
      <c r="FV645" s="315">
        <v>1050576.47</v>
      </c>
      <c r="FW645" s="315">
        <v>350325.72</v>
      </c>
      <c r="FX645" s="315">
        <v>518055.26</v>
      </c>
      <c r="FY645" s="315">
        <v>3985368.25</v>
      </c>
      <c r="FZ645" s="315">
        <v>1088649.49</v>
      </c>
      <c r="GA645" s="315">
        <v>416392.33</v>
      </c>
      <c r="GB645" s="315">
        <v>873041.49</v>
      </c>
      <c r="GC645" s="315">
        <v>1360682.08</v>
      </c>
      <c r="GD645" s="315">
        <v>1625151.39</v>
      </c>
      <c r="GE645" s="315">
        <v>907800.63</v>
      </c>
      <c r="GF645" s="315">
        <v>1669284.1</v>
      </c>
      <c r="GG645" s="315">
        <v>4770656.5</v>
      </c>
      <c r="GH645" s="315">
        <v>525777.59</v>
      </c>
      <c r="GI645" s="315">
        <v>1115588.6000000001</v>
      </c>
      <c r="GJ645" s="315">
        <v>1104267.1100000001</v>
      </c>
      <c r="GK645" s="315">
        <v>8796332.4000000004</v>
      </c>
      <c r="GL645" s="315">
        <v>5736531.4400000004</v>
      </c>
      <c r="GM645" s="315">
        <v>0</v>
      </c>
      <c r="GN645" s="315">
        <v>1560034.21</v>
      </c>
      <c r="GO645" s="315">
        <v>5155187.17</v>
      </c>
      <c r="GP645" s="315">
        <v>285486.05</v>
      </c>
      <c r="GQ645" s="315">
        <v>489521.15</v>
      </c>
      <c r="GR645" s="315">
        <v>314237.73</v>
      </c>
      <c r="GS645" s="315">
        <v>0</v>
      </c>
      <c r="GT645" s="315">
        <v>147385.95000000001</v>
      </c>
      <c r="GU645" s="315">
        <v>11271575.42</v>
      </c>
      <c r="GV645" s="315">
        <v>2166074.13</v>
      </c>
      <c r="GW645" s="315">
        <v>799735.04</v>
      </c>
      <c r="GX645" s="315">
        <v>1295241.67</v>
      </c>
      <c r="GY645" s="315">
        <v>1168652.1499999999</v>
      </c>
      <c r="GZ645" s="315">
        <v>1876313.14</v>
      </c>
      <c r="HA645" s="315">
        <v>1377181.93</v>
      </c>
      <c r="HB645" s="315">
        <v>1253390.78</v>
      </c>
      <c r="HC645" s="315">
        <v>9175365.8699999992</v>
      </c>
      <c r="HD645" s="315">
        <v>221890.25</v>
      </c>
      <c r="HE645" s="315">
        <v>801852.44</v>
      </c>
      <c r="HF645" s="315">
        <v>559846.98</v>
      </c>
      <c r="HG645" s="315">
        <v>4433326.12</v>
      </c>
      <c r="HH645" s="315">
        <v>3445686.75</v>
      </c>
      <c r="HI645" s="315">
        <v>1135657.05</v>
      </c>
      <c r="HJ645" s="315">
        <v>1495211.39</v>
      </c>
      <c r="HK645" s="315">
        <v>534859</v>
      </c>
      <c r="HL645" s="315">
        <v>1174291.19</v>
      </c>
      <c r="HM645" s="315">
        <v>647989.39</v>
      </c>
      <c r="HN645" s="315">
        <v>1925618.5</v>
      </c>
      <c r="HO645" s="315">
        <v>123909.85</v>
      </c>
      <c r="HP645" s="315">
        <v>2184014.61</v>
      </c>
      <c r="HQ645" s="315">
        <v>613285.71</v>
      </c>
      <c r="HR645" s="315">
        <v>0</v>
      </c>
      <c r="HS645" s="315">
        <v>788886.26</v>
      </c>
      <c r="HT645" s="315">
        <v>5240225.92</v>
      </c>
      <c r="HU645" s="315">
        <v>742143.25</v>
      </c>
      <c r="HV645" s="315">
        <v>290998.65000000002</v>
      </c>
      <c r="HW645" s="315">
        <v>7862943.2599999998</v>
      </c>
      <c r="HX645" s="315">
        <v>898596.57</v>
      </c>
      <c r="HY645" s="315">
        <v>22801481.440000001</v>
      </c>
      <c r="HZ645" s="315">
        <v>2777173.29</v>
      </c>
      <c r="IA645" s="315">
        <v>1479818.53</v>
      </c>
      <c r="IB645" s="315">
        <v>1541670.81</v>
      </c>
      <c r="IC645" s="315">
        <v>130120.45</v>
      </c>
      <c r="ID645" s="315">
        <v>295234.40000000002</v>
      </c>
      <c r="IE645" s="315">
        <v>7295882.9800000004</v>
      </c>
      <c r="IF645" s="315">
        <v>1016590.35</v>
      </c>
      <c r="IG645" s="315">
        <v>843915.81</v>
      </c>
      <c r="IH645" s="315">
        <v>271636.19</v>
      </c>
      <c r="II645" s="315">
        <v>249767.35</v>
      </c>
      <c r="IJ645" s="315">
        <v>790528.11</v>
      </c>
      <c r="IK645" s="315">
        <v>867927.21</v>
      </c>
      <c r="IL645" s="315">
        <v>384336.73</v>
      </c>
      <c r="IM645" s="315">
        <v>207568.21</v>
      </c>
      <c r="IN645" s="315">
        <v>6818677.3799999999</v>
      </c>
      <c r="IO645" s="315">
        <v>1736581.75</v>
      </c>
      <c r="IP645" s="315">
        <v>714015.97</v>
      </c>
      <c r="IQ645" s="315">
        <v>465495.75</v>
      </c>
      <c r="IR645" s="315">
        <v>149987.54</v>
      </c>
      <c r="IS645" s="315">
        <v>62235.77</v>
      </c>
      <c r="IT645" s="315">
        <v>2820056.23</v>
      </c>
      <c r="IU645" s="315">
        <v>0</v>
      </c>
      <c r="IV645" s="315">
        <v>0</v>
      </c>
      <c r="IW645" s="315">
        <v>1177409.3999999999</v>
      </c>
      <c r="IX645" s="315">
        <v>165033.49</v>
      </c>
      <c r="IY645" s="315">
        <v>3597795.09</v>
      </c>
      <c r="IZ645" s="315">
        <v>2730499.68</v>
      </c>
      <c r="JA645" s="315">
        <v>1677328.02</v>
      </c>
      <c r="JB645" s="315">
        <v>568522.48</v>
      </c>
      <c r="JC645" s="315">
        <v>624430.99</v>
      </c>
      <c r="JD645" s="315">
        <v>828610.94</v>
      </c>
      <c r="JE645" s="315">
        <v>619188.16</v>
      </c>
      <c r="JF645" s="315">
        <v>203947.77</v>
      </c>
      <c r="JG645" s="315">
        <v>91688.39</v>
      </c>
      <c r="JH645" s="315">
        <v>2022588.57</v>
      </c>
      <c r="JI645" s="315">
        <v>1705161.93</v>
      </c>
      <c r="JJ645" s="315">
        <v>5164210.88</v>
      </c>
      <c r="JK645" s="315">
        <v>545996.53</v>
      </c>
      <c r="JL645" s="315">
        <v>1043436.23</v>
      </c>
      <c r="JM645" s="315">
        <v>441159.62</v>
      </c>
      <c r="JN645" s="315">
        <v>364842.85</v>
      </c>
      <c r="JO645" s="315">
        <v>5127846.79</v>
      </c>
      <c r="JP645" s="315">
        <v>1066434.05</v>
      </c>
      <c r="JQ645" s="315">
        <v>1357944.39</v>
      </c>
      <c r="JR645" s="315">
        <v>502107.95</v>
      </c>
      <c r="JS645" s="315">
        <v>1169161.48</v>
      </c>
      <c r="JT645" s="315">
        <v>655791.93999999994</v>
      </c>
      <c r="JU645" s="315">
        <v>584448.85</v>
      </c>
      <c r="JV645" s="315">
        <v>0</v>
      </c>
      <c r="JW645" s="315">
        <v>320991.65000000002</v>
      </c>
      <c r="JX645" s="315">
        <v>3755325.98</v>
      </c>
      <c r="JY645" s="315">
        <v>132075.94</v>
      </c>
      <c r="JZ645" s="315">
        <v>1416769.6</v>
      </c>
      <c r="KA645" s="315">
        <v>662293.30000000005</v>
      </c>
      <c r="KB645" s="315">
        <v>238642.87</v>
      </c>
      <c r="KC645" s="315">
        <v>512790.64</v>
      </c>
      <c r="KD645" s="315">
        <v>932388.69</v>
      </c>
      <c r="KE645" s="315">
        <v>2572601.9300000002</v>
      </c>
      <c r="KF645" s="315">
        <v>321335.88</v>
      </c>
      <c r="KG645" s="315">
        <v>1510988.81</v>
      </c>
      <c r="KH645" s="315">
        <v>663028.15</v>
      </c>
      <c r="KI645" s="315">
        <v>217364.67</v>
      </c>
      <c r="KJ645" s="315">
        <v>2651616.86</v>
      </c>
      <c r="KK645" s="315">
        <v>655813.99</v>
      </c>
      <c r="KL645" s="315">
        <v>483187.11</v>
      </c>
      <c r="KM645" s="315">
        <v>578289.55000000005</v>
      </c>
      <c r="KN645" s="315">
        <v>195505.91</v>
      </c>
      <c r="KO645" s="315">
        <v>5566226.6399999997</v>
      </c>
      <c r="KP645" s="315">
        <v>1097435.06</v>
      </c>
      <c r="KQ645" s="315">
        <v>7828337.7699999996</v>
      </c>
      <c r="KR645" s="315">
        <v>200356.15</v>
      </c>
      <c r="KS645" s="314">
        <v>1926529.95</v>
      </c>
      <c r="KU645" s="312">
        <v>29</v>
      </c>
      <c r="KV645" s="312">
        <v>290</v>
      </c>
      <c r="KY645" s="312">
        <v>9290</v>
      </c>
    </row>
    <row r="646" spans="1:311" x14ac:dyDescent="0.25">
      <c r="A646" s="321">
        <v>2023</v>
      </c>
      <c r="B646" s="320" t="s">
        <v>781</v>
      </c>
      <c r="C646" s="320" t="s">
        <v>782</v>
      </c>
      <c r="D646" s="320" t="s">
        <v>321</v>
      </c>
      <c r="E646" s="320" t="s">
        <v>780</v>
      </c>
      <c r="F646" s="319">
        <v>1694149.28</v>
      </c>
      <c r="G646" s="319">
        <v>845444.4</v>
      </c>
      <c r="H646" s="319">
        <v>4790730.95</v>
      </c>
      <c r="I646" s="319">
        <v>937709.74</v>
      </c>
      <c r="J646" s="319">
        <v>186111.26</v>
      </c>
      <c r="K646" s="319">
        <v>2244859.88</v>
      </c>
      <c r="L646" s="319">
        <v>5371305.4100000001</v>
      </c>
      <c r="M646" s="319">
        <v>827816.61</v>
      </c>
      <c r="N646" s="319">
        <v>6537192.29</v>
      </c>
      <c r="O646" s="319">
        <v>4389373.7699999996</v>
      </c>
      <c r="P646" s="319">
        <v>2103703.4300000002</v>
      </c>
      <c r="Q646" s="319">
        <v>1032010.71</v>
      </c>
      <c r="R646" s="319">
        <v>631125.51</v>
      </c>
      <c r="S646" s="319">
        <v>806456.76</v>
      </c>
      <c r="T646" s="319">
        <v>531296.5</v>
      </c>
      <c r="U646" s="319">
        <v>4300930.0199999996</v>
      </c>
      <c r="V646" s="319">
        <v>2368557.38</v>
      </c>
      <c r="W646" s="319">
        <v>1579854.01</v>
      </c>
      <c r="X646" s="319">
        <v>1868841.23</v>
      </c>
      <c r="Y646" s="319">
        <v>411018.03</v>
      </c>
      <c r="Z646" s="319">
        <v>947717.06</v>
      </c>
      <c r="AA646" s="319">
        <v>5721013.5999999996</v>
      </c>
      <c r="AB646" s="319">
        <v>981478.61</v>
      </c>
      <c r="AC646" s="319">
        <v>691460.41</v>
      </c>
      <c r="AD646" s="319">
        <v>2503085.67</v>
      </c>
      <c r="AE646" s="319">
        <v>218444.02</v>
      </c>
      <c r="AF646" s="319">
        <v>706801.8</v>
      </c>
      <c r="AG646" s="319">
        <v>857672.12</v>
      </c>
      <c r="AH646" s="319">
        <v>3732837.39</v>
      </c>
      <c r="AI646" s="319">
        <v>717200.09</v>
      </c>
      <c r="AJ646" s="319">
        <v>11151562.800000001</v>
      </c>
      <c r="AK646" s="319">
        <v>1918774.87</v>
      </c>
      <c r="AL646" s="319">
        <v>5899826.1500000004</v>
      </c>
      <c r="AM646" s="319">
        <v>581723.01</v>
      </c>
      <c r="AN646" s="319">
        <v>1784223.56</v>
      </c>
      <c r="AO646" s="319">
        <v>109902.43</v>
      </c>
      <c r="AP646" s="319">
        <v>1323559.3799999999</v>
      </c>
      <c r="AQ646" s="319">
        <v>548785.4</v>
      </c>
      <c r="AR646" s="319">
        <v>460953.47</v>
      </c>
      <c r="AS646" s="319">
        <v>1863147.19</v>
      </c>
      <c r="AT646" s="319">
        <v>731725.96</v>
      </c>
      <c r="AU646" s="319">
        <v>1036551.49</v>
      </c>
      <c r="AV646" s="319">
        <v>625601.57999999996</v>
      </c>
      <c r="AW646" s="319">
        <v>64091.25</v>
      </c>
      <c r="AX646" s="319">
        <v>326896.86</v>
      </c>
      <c r="AY646" s="319">
        <v>858541.41</v>
      </c>
      <c r="AZ646" s="319">
        <v>1961069.68</v>
      </c>
      <c r="BA646" s="319">
        <v>602353.41</v>
      </c>
      <c r="BB646" s="319">
        <v>1931115.23</v>
      </c>
      <c r="BC646" s="319">
        <v>2401926.9900000002</v>
      </c>
      <c r="BD646" s="319">
        <v>5687130.7999999998</v>
      </c>
      <c r="BE646" s="319">
        <v>1894385.58</v>
      </c>
      <c r="BF646" s="319">
        <v>0</v>
      </c>
      <c r="BG646" s="319">
        <v>163561.9</v>
      </c>
      <c r="BH646" s="319">
        <v>494038.69</v>
      </c>
      <c r="BI646" s="319">
        <v>3247590.18</v>
      </c>
      <c r="BJ646" s="319">
        <v>169929.15</v>
      </c>
      <c r="BK646" s="319">
        <v>15356053.109999999</v>
      </c>
      <c r="BL646" s="319">
        <v>319015.45</v>
      </c>
      <c r="BM646" s="319">
        <v>556906.81000000006</v>
      </c>
      <c r="BN646" s="319">
        <v>5325924.25</v>
      </c>
      <c r="BO646" s="319">
        <v>3774843.93</v>
      </c>
      <c r="BP646" s="319">
        <v>500465.01</v>
      </c>
      <c r="BQ646" s="319">
        <v>443109.12</v>
      </c>
      <c r="BR646" s="319">
        <v>1559617.75</v>
      </c>
      <c r="BS646" s="319">
        <v>3442502.89</v>
      </c>
      <c r="BT646" s="319">
        <v>264468.76</v>
      </c>
      <c r="BU646" s="319">
        <v>217392.13</v>
      </c>
      <c r="BV646" s="319">
        <v>2845895.34</v>
      </c>
      <c r="BW646" s="319">
        <v>12801462.34</v>
      </c>
      <c r="BX646" s="319">
        <v>2612703.94</v>
      </c>
      <c r="BY646" s="319">
        <v>73.489999999999995</v>
      </c>
      <c r="BZ646" s="319">
        <v>1742400.02</v>
      </c>
      <c r="CA646" s="319">
        <v>3067663.75</v>
      </c>
      <c r="CB646" s="319">
        <v>636354.89</v>
      </c>
      <c r="CC646" s="319">
        <v>6159159.6600000001</v>
      </c>
      <c r="CD646" s="319">
        <v>5514962.3600000003</v>
      </c>
      <c r="CE646" s="319">
        <v>1752523.76</v>
      </c>
      <c r="CF646" s="319">
        <v>3439523.48</v>
      </c>
      <c r="CG646" s="319">
        <v>4896792.84</v>
      </c>
      <c r="CH646" s="319">
        <v>4695651.66</v>
      </c>
      <c r="CI646" s="319">
        <v>35176883.369999997</v>
      </c>
      <c r="CJ646" s="319">
        <v>736672.06</v>
      </c>
      <c r="CK646" s="319">
        <v>1009453.51</v>
      </c>
      <c r="CL646" s="319">
        <v>2968241.78</v>
      </c>
      <c r="CM646" s="319">
        <v>1007069.3</v>
      </c>
      <c r="CN646" s="319">
        <v>2095960</v>
      </c>
      <c r="CO646" s="319">
        <v>600469.1</v>
      </c>
      <c r="CP646" s="319">
        <v>376950.56</v>
      </c>
      <c r="CQ646" s="319">
        <v>1440066.69</v>
      </c>
      <c r="CR646" s="319">
        <v>711566.27</v>
      </c>
      <c r="CS646" s="319">
        <v>496320.22</v>
      </c>
      <c r="CT646" s="319">
        <v>1305783</v>
      </c>
      <c r="CU646" s="319">
        <v>581058.59</v>
      </c>
      <c r="CV646" s="319">
        <v>454774.12</v>
      </c>
      <c r="CW646" s="319">
        <v>2220487.9</v>
      </c>
      <c r="CX646" s="319">
        <v>40000</v>
      </c>
      <c r="CY646" s="319">
        <v>4525284.21</v>
      </c>
      <c r="CZ646" s="319">
        <v>28278661.09</v>
      </c>
      <c r="DA646" s="319">
        <v>909382.94</v>
      </c>
      <c r="DB646" s="319">
        <v>315413.90999999997</v>
      </c>
      <c r="DC646" s="319">
        <v>5585979.4800000004</v>
      </c>
      <c r="DD646" s="319">
        <v>38228547.460000001</v>
      </c>
      <c r="DE646" s="319">
        <v>4800303</v>
      </c>
      <c r="DF646" s="319">
        <v>344302.38</v>
      </c>
      <c r="DG646" s="319">
        <v>1365924.8</v>
      </c>
      <c r="DH646" s="319">
        <v>1283504.79</v>
      </c>
      <c r="DI646" s="319">
        <v>1018005.61</v>
      </c>
      <c r="DJ646" s="319">
        <v>1487620.9</v>
      </c>
      <c r="DK646" s="319">
        <v>623554.18000000005</v>
      </c>
      <c r="DL646" s="319">
        <v>1103058.6100000001</v>
      </c>
      <c r="DM646" s="319">
        <v>127521.18</v>
      </c>
      <c r="DN646" s="319">
        <v>704724.64</v>
      </c>
      <c r="DO646" s="319">
        <v>558064.27</v>
      </c>
      <c r="DP646" s="319">
        <v>360592.14</v>
      </c>
      <c r="DQ646" s="319">
        <v>651487.13</v>
      </c>
      <c r="DR646" s="319">
        <v>981595.53</v>
      </c>
      <c r="DS646" s="319">
        <v>8235115.6600000001</v>
      </c>
      <c r="DT646" s="319">
        <v>1048227.86</v>
      </c>
      <c r="DU646" s="319">
        <v>1861319.94</v>
      </c>
      <c r="DV646" s="319">
        <v>161371.12</v>
      </c>
      <c r="DW646" s="319">
        <v>4008337.63</v>
      </c>
      <c r="DX646" s="319">
        <v>1778523.08</v>
      </c>
      <c r="DY646" s="319">
        <v>1206548.55</v>
      </c>
      <c r="DZ646" s="319">
        <v>336309.11</v>
      </c>
      <c r="EA646" s="319">
        <v>24539397.48</v>
      </c>
      <c r="EB646" s="319">
        <v>1990911.64</v>
      </c>
      <c r="EC646" s="319">
        <v>1249717.3500000001</v>
      </c>
      <c r="ED646" s="319">
        <v>504828.58</v>
      </c>
      <c r="EE646" s="319">
        <v>895666.5</v>
      </c>
      <c r="EF646" s="319">
        <v>208459.77</v>
      </c>
      <c r="EG646" s="319">
        <v>2140511.63</v>
      </c>
      <c r="EH646" s="319">
        <v>103936.27</v>
      </c>
      <c r="EI646" s="319">
        <v>3024979.43</v>
      </c>
      <c r="EJ646" s="319">
        <v>3942838.13</v>
      </c>
      <c r="EK646" s="319">
        <v>859174</v>
      </c>
      <c r="EL646" s="319">
        <v>183352.83</v>
      </c>
      <c r="EM646" s="319">
        <v>2768231.42</v>
      </c>
      <c r="EN646" s="319">
        <v>380409.42</v>
      </c>
      <c r="EO646" s="319">
        <v>4844358.18</v>
      </c>
      <c r="EP646" s="319">
        <v>0</v>
      </c>
      <c r="EQ646" s="319">
        <v>1825492.75</v>
      </c>
      <c r="ER646" s="319">
        <v>1208508.74</v>
      </c>
      <c r="ES646" s="319">
        <v>765152.7</v>
      </c>
      <c r="ET646" s="319">
        <v>1059848.3</v>
      </c>
      <c r="EU646" s="319">
        <v>923356.6</v>
      </c>
      <c r="EV646" s="319">
        <v>740803.56</v>
      </c>
      <c r="EW646" s="319">
        <v>1773317.52</v>
      </c>
      <c r="EX646" s="319">
        <v>3027959.95</v>
      </c>
      <c r="EY646" s="319">
        <v>0</v>
      </c>
      <c r="EZ646" s="319">
        <v>0</v>
      </c>
      <c r="FA646" s="319">
        <v>4121873.16</v>
      </c>
      <c r="FB646" s="319">
        <v>370876.14</v>
      </c>
      <c r="FC646" s="319">
        <v>8110191.6399999997</v>
      </c>
      <c r="FD646" s="319">
        <v>906736.12</v>
      </c>
      <c r="FE646" s="319">
        <v>37649114.590000004</v>
      </c>
      <c r="FF646" s="319">
        <v>6747399.4000000004</v>
      </c>
      <c r="FG646" s="319">
        <v>995730.29</v>
      </c>
      <c r="FH646" s="319">
        <v>3171305.58</v>
      </c>
      <c r="FI646" s="319">
        <v>1344155.61</v>
      </c>
      <c r="FJ646" s="319">
        <v>5230130.99</v>
      </c>
      <c r="FK646" s="319">
        <v>618164.16</v>
      </c>
      <c r="FL646" s="319">
        <v>305555.77</v>
      </c>
      <c r="FM646" s="319">
        <v>1528427.42</v>
      </c>
      <c r="FN646" s="319">
        <v>1575959.18</v>
      </c>
      <c r="FO646" s="319">
        <v>164492.53</v>
      </c>
      <c r="FP646" s="319">
        <v>268158.17</v>
      </c>
      <c r="FQ646" s="319">
        <v>841351.11</v>
      </c>
      <c r="FR646" s="319">
        <v>550221.01</v>
      </c>
      <c r="FS646" s="319">
        <v>258172.86</v>
      </c>
      <c r="FT646" s="319">
        <v>485893.29</v>
      </c>
      <c r="FU646" s="319">
        <v>1922929.42</v>
      </c>
      <c r="FV646" s="319">
        <v>1050576.47</v>
      </c>
      <c r="FW646" s="319">
        <v>350325.72</v>
      </c>
      <c r="FX646" s="319">
        <v>518055.26</v>
      </c>
      <c r="FY646" s="319">
        <v>3985368.25</v>
      </c>
      <c r="FZ646" s="319">
        <v>1088649.49</v>
      </c>
      <c r="GA646" s="319">
        <v>416392.33</v>
      </c>
      <c r="GB646" s="319">
        <v>873041.49</v>
      </c>
      <c r="GC646" s="319">
        <v>1360682.08</v>
      </c>
      <c r="GD646" s="319">
        <v>1625151.39</v>
      </c>
      <c r="GE646" s="319">
        <v>907800.63</v>
      </c>
      <c r="GF646" s="319">
        <v>1669284.1</v>
      </c>
      <c r="GG646" s="319">
        <v>4770656.5</v>
      </c>
      <c r="GH646" s="319">
        <v>525777.59</v>
      </c>
      <c r="GI646" s="319">
        <v>1115588.6000000001</v>
      </c>
      <c r="GJ646" s="319">
        <v>1104267.1100000001</v>
      </c>
      <c r="GK646" s="319">
        <v>8796332.4000000004</v>
      </c>
      <c r="GL646" s="319">
        <v>5736531.4400000004</v>
      </c>
      <c r="GM646" s="319">
        <v>0</v>
      </c>
      <c r="GN646" s="319">
        <v>1560034.21</v>
      </c>
      <c r="GO646" s="319">
        <v>5155187.17</v>
      </c>
      <c r="GP646" s="319">
        <v>285486.05</v>
      </c>
      <c r="GQ646" s="319">
        <v>489521.15</v>
      </c>
      <c r="GR646" s="319">
        <v>314237.73</v>
      </c>
      <c r="GS646" s="319">
        <v>0</v>
      </c>
      <c r="GT646" s="319">
        <v>147385.95000000001</v>
      </c>
      <c r="GU646" s="319">
        <v>11271575.42</v>
      </c>
      <c r="GV646" s="319">
        <v>2166074.13</v>
      </c>
      <c r="GW646" s="319">
        <v>799735.04</v>
      </c>
      <c r="GX646" s="319">
        <v>1295241.67</v>
      </c>
      <c r="GY646" s="319">
        <v>1168652.1499999999</v>
      </c>
      <c r="GZ646" s="319">
        <v>1876313.14</v>
      </c>
      <c r="HA646" s="319">
        <v>1377181.93</v>
      </c>
      <c r="HB646" s="319">
        <v>1253390.78</v>
      </c>
      <c r="HC646" s="319">
        <v>9175365.8699999992</v>
      </c>
      <c r="HD646" s="319">
        <v>221890.25</v>
      </c>
      <c r="HE646" s="319">
        <v>801852.44</v>
      </c>
      <c r="HF646" s="319">
        <v>559846.98</v>
      </c>
      <c r="HG646" s="319">
        <v>4433326.12</v>
      </c>
      <c r="HH646" s="319">
        <v>3445686.75</v>
      </c>
      <c r="HI646" s="319">
        <v>1135657.05</v>
      </c>
      <c r="HJ646" s="319">
        <v>1495211.39</v>
      </c>
      <c r="HK646" s="319">
        <v>534859</v>
      </c>
      <c r="HL646" s="319">
        <v>1174291.19</v>
      </c>
      <c r="HM646" s="319">
        <v>647989.39</v>
      </c>
      <c r="HN646" s="319">
        <v>1925618.5</v>
      </c>
      <c r="HO646" s="319">
        <v>123909.85</v>
      </c>
      <c r="HP646" s="319">
        <v>2184014.61</v>
      </c>
      <c r="HQ646" s="319">
        <v>613285.71</v>
      </c>
      <c r="HR646" s="319">
        <v>0</v>
      </c>
      <c r="HS646" s="319">
        <v>788886.26</v>
      </c>
      <c r="HT646" s="319">
        <v>5240225.92</v>
      </c>
      <c r="HU646" s="319">
        <v>742143.25</v>
      </c>
      <c r="HV646" s="319">
        <v>290998.65000000002</v>
      </c>
      <c r="HW646" s="319">
        <v>7862943.2599999998</v>
      </c>
      <c r="HX646" s="319">
        <v>898596.57</v>
      </c>
      <c r="HY646" s="319">
        <v>22801481.440000001</v>
      </c>
      <c r="HZ646" s="319">
        <v>2777173.29</v>
      </c>
      <c r="IA646" s="319">
        <v>1479818.53</v>
      </c>
      <c r="IB646" s="319">
        <v>1541670.81</v>
      </c>
      <c r="IC646" s="319">
        <v>130120.45</v>
      </c>
      <c r="ID646" s="319">
        <v>295234.40000000002</v>
      </c>
      <c r="IE646" s="319">
        <v>7295882.9800000004</v>
      </c>
      <c r="IF646" s="319">
        <v>1016590.35</v>
      </c>
      <c r="IG646" s="319">
        <v>843915.81</v>
      </c>
      <c r="IH646" s="319">
        <v>271636.19</v>
      </c>
      <c r="II646" s="319">
        <v>249767.35</v>
      </c>
      <c r="IJ646" s="319">
        <v>790528.11</v>
      </c>
      <c r="IK646" s="319">
        <v>867927.21</v>
      </c>
      <c r="IL646" s="319">
        <v>384336.73</v>
      </c>
      <c r="IM646" s="319">
        <v>207568.21</v>
      </c>
      <c r="IN646" s="319">
        <v>6818677.3799999999</v>
      </c>
      <c r="IO646" s="319">
        <v>1736581.75</v>
      </c>
      <c r="IP646" s="319">
        <v>714015.97</v>
      </c>
      <c r="IQ646" s="319">
        <v>465495.75</v>
      </c>
      <c r="IR646" s="319">
        <v>149987.54</v>
      </c>
      <c r="IS646" s="319">
        <v>62235.77</v>
      </c>
      <c r="IT646" s="319">
        <v>2820056.23</v>
      </c>
      <c r="IU646" s="319">
        <v>0</v>
      </c>
      <c r="IV646" s="319">
        <v>0</v>
      </c>
      <c r="IW646" s="319">
        <v>1177409.3999999999</v>
      </c>
      <c r="IX646" s="319">
        <v>165033.49</v>
      </c>
      <c r="IY646" s="319">
        <v>3597795.09</v>
      </c>
      <c r="IZ646" s="319">
        <v>2730499.68</v>
      </c>
      <c r="JA646" s="319">
        <v>1677328.02</v>
      </c>
      <c r="JB646" s="319">
        <v>568522.48</v>
      </c>
      <c r="JC646" s="319">
        <v>624430.99</v>
      </c>
      <c r="JD646" s="319">
        <v>828610.94</v>
      </c>
      <c r="JE646" s="319">
        <v>619188.16</v>
      </c>
      <c r="JF646" s="319">
        <v>203947.77</v>
      </c>
      <c r="JG646" s="319">
        <v>91688.39</v>
      </c>
      <c r="JH646" s="319">
        <v>2022588.57</v>
      </c>
      <c r="JI646" s="319">
        <v>1705161.93</v>
      </c>
      <c r="JJ646" s="319">
        <v>5164210.88</v>
      </c>
      <c r="JK646" s="319">
        <v>545996.53</v>
      </c>
      <c r="JL646" s="319">
        <v>1043436.23</v>
      </c>
      <c r="JM646" s="319">
        <v>441159.62</v>
      </c>
      <c r="JN646" s="319">
        <v>364842.85</v>
      </c>
      <c r="JO646" s="319">
        <v>5127846.79</v>
      </c>
      <c r="JP646" s="319">
        <v>1066434.05</v>
      </c>
      <c r="JQ646" s="319">
        <v>1357944.39</v>
      </c>
      <c r="JR646" s="319">
        <v>502107.95</v>
      </c>
      <c r="JS646" s="319">
        <v>1169161.48</v>
      </c>
      <c r="JT646" s="319">
        <v>655791.93999999994</v>
      </c>
      <c r="JU646" s="319">
        <v>584448.85</v>
      </c>
      <c r="JV646" s="319">
        <v>0</v>
      </c>
      <c r="JW646" s="319">
        <v>320991.65000000002</v>
      </c>
      <c r="JX646" s="319">
        <v>3755325.98</v>
      </c>
      <c r="JY646" s="319">
        <v>132075.94</v>
      </c>
      <c r="JZ646" s="319">
        <v>1416769.6</v>
      </c>
      <c r="KA646" s="319">
        <v>662293.30000000005</v>
      </c>
      <c r="KB646" s="319">
        <v>238642.87</v>
      </c>
      <c r="KC646" s="319">
        <v>512790.64</v>
      </c>
      <c r="KD646" s="319">
        <v>932388.69</v>
      </c>
      <c r="KE646" s="319">
        <v>2572601.9300000002</v>
      </c>
      <c r="KF646" s="319">
        <v>321335.88</v>
      </c>
      <c r="KG646" s="319">
        <v>1510988.81</v>
      </c>
      <c r="KH646" s="319">
        <v>663028.15</v>
      </c>
      <c r="KI646" s="319">
        <v>217364.67</v>
      </c>
      <c r="KJ646" s="319">
        <v>2651616.86</v>
      </c>
      <c r="KK646" s="319">
        <v>655813.99</v>
      </c>
      <c r="KL646" s="319">
        <v>483187.11</v>
      </c>
      <c r="KM646" s="319">
        <v>578289.55000000005</v>
      </c>
      <c r="KN646" s="319">
        <v>195505.91</v>
      </c>
      <c r="KO646" s="319">
        <v>5566226.6399999997</v>
      </c>
      <c r="KP646" s="319">
        <v>1097435.06</v>
      </c>
      <c r="KQ646" s="319">
        <v>7828337.7699999996</v>
      </c>
      <c r="KR646" s="319">
        <v>200356.15</v>
      </c>
      <c r="KS646" s="318">
        <v>1926529.95</v>
      </c>
      <c r="KU646" s="338" t="str">
        <f t="shared" ref="KU646" si="3">IF(D646="total","",LEFT(C646,2))</f>
        <v/>
      </c>
      <c r="KV646" s="312" t="str">
        <f t="shared" ref="KV646" si="4">IF(D646="total","",LEFT(D646,3))</f>
        <v/>
      </c>
      <c r="KX646" s="312" t="str">
        <f t="shared" ref="KX646:KX647" si="5">IF(KU646&lt;1,"",IF(KU646&lt;30,9&amp;KU646,""))</f>
        <v/>
      </c>
    </row>
    <row r="647" spans="1:311" x14ac:dyDescent="0.25">
      <c r="A647" s="317">
        <v>2023</v>
      </c>
      <c r="B647" s="316" t="s">
        <v>781</v>
      </c>
      <c r="C647" s="316" t="s">
        <v>321</v>
      </c>
      <c r="D647" s="316"/>
      <c r="E647" s="316" t="s">
        <v>780</v>
      </c>
      <c r="F647" s="315">
        <v>11301449.57</v>
      </c>
      <c r="G647" s="315">
        <v>1484714.91</v>
      </c>
      <c r="H647" s="315">
        <v>141752066.44999999</v>
      </c>
      <c r="I647" s="315">
        <v>7742066.2199999997</v>
      </c>
      <c r="J647" s="315">
        <v>1289888.9099999999</v>
      </c>
      <c r="K647" s="315">
        <v>7200716.1299999999</v>
      </c>
      <c r="L647" s="315">
        <v>31380245.25</v>
      </c>
      <c r="M647" s="315">
        <v>14077540.189999999</v>
      </c>
      <c r="N647" s="315">
        <v>55586167.350000001</v>
      </c>
      <c r="O647" s="315">
        <v>31597771.399999999</v>
      </c>
      <c r="P647" s="315">
        <v>9616230.4499999993</v>
      </c>
      <c r="Q647" s="315">
        <v>8363580.8799999999</v>
      </c>
      <c r="R647" s="315">
        <v>18268164.93</v>
      </c>
      <c r="S647" s="315">
        <v>13166596.140000001</v>
      </c>
      <c r="T647" s="315">
        <v>9405496.3499999996</v>
      </c>
      <c r="U647" s="315">
        <v>34508877.93</v>
      </c>
      <c r="V647" s="315">
        <v>44843687.979999997</v>
      </c>
      <c r="W647" s="315">
        <v>5234176.5</v>
      </c>
      <c r="X647" s="315">
        <v>15436948.23</v>
      </c>
      <c r="Y647" s="315">
        <v>5010181.76</v>
      </c>
      <c r="Z647" s="315">
        <v>9734358.5399999991</v>
      </c>
      <c r="AA647" s="315">
        <v>81624609.450000003</v>
      </c>
      <c r="AB647" s="315">
        <v>13943401.789999999</v>
      </c>
      <c r="AC647" s="315">
        <v>3659314.36</v>
      </c>
      <c r="AD647" s="315">
        <v>113710296.3</v>
      </c>
      <c r="AE647" s="315">
        <v>2902063.84</v>
      </c>
      <c r="AF647" s="315">
        <v>8504688.8100000005</v>
      </c>
      <c r="AG647" s="315">
        <v>2637959.61</v>
      </c>
      <c r="AH647" s="315">
        <v>11719936.18</v>
      </c>
      <c r="AI647" s="315">
        <v>13362459.34</v>
      </c>
      <c r="AJ647" s="315">
        <v>25233246.550000001</v>
      </c>
      <c r="AK647" s="315">
        <v>3238692.07</v>
      </c>
      <c r="AL647" s="315">
        <v>75563966.75</v>
      </c>
      <c r="AM647" s="315">
        <v>4658831.17</v>
      </c>
      <c r="AN647" s="315">
        <v>7670166.2999999998</v>
      </c>
      <c r="AO647" s="315">
        <v>3863464.8</v>
      </c>
      <c r="AP647" s="315">
        <v>11836576.060000001</v>
      </c>
      <c r="AQ647" s="315">
        <v>2655855.29</v>
      </c>
      <c r="AR647" s="315">
        <v>35748083.009999998</v>
      </c>
      <c r="AS647" s="315">
        <v>6178186.6699999999</v>
      </c>
      <c r="AT647" s="315">
        <v>9807889.9299999997</v>
      </c>
      <c r="AU647" s="315">
        <v>8237511.1200000001</v>
      </c>
      <c r="AV647" s="315">
        <v>4989357.13</v>
      </c>
      <c r="AW647" s="315">
        <v>64508392.560000002</v>
      </c>
      <c r="AX647" s="315">
        <v>2536860.84</v>
      </c>
      <c r="AY647" s="315">
        <v>8416446.7100000009</v>
      </c>
      <c r="AZ647" s="315">
        <v>12720690.18</v>
      </c>
      <c r="BA647" s="315">
        <v>1341622.52</v>
      </c>
      <c r="BB647" s="315">
        <v>8027491.3399999999</v>
      </c>
      <c r="BC647" s="315">
        <v>22875583.34</v>
      </c>
      <c r="BD647" s="315">
        <v>43779104.329999998</v>
      </c>
      <c r="BE647" s="315">
        <v>10685537.24</v>
      </c>
      <c r="BF647" s="315">
        <v>9674425</v>
      </c>
      <c r="BG647" s="315">
        <v>2876290.7</v>
      </c>
      <c r="BH647" s="315">
        <v>1086999.6200000001</v>
      </c>
      <c r="BI647" s="315">
        <v>85367491.599999994</v>
      </c>
      <c r="BJ647" s="315">
        <v>1162481.8500000001</v>
      </c>
      <c r="BK647" s="315">
        <v>52548940.5</v>
      </c>
      <c r="BL647" s="315">
        <v>1350382.74</v>
      </c>
      <c r="BM647" s="315">
        <v>5178190.32</v>
      </c>
      <c r="BN647" s="315">
        <v>47058586.390000001</v>
      </c>
      <c r="BO647" s="315">
        <v>18589595.440000001</v>
      </c>
      <c r="BP647" s="315">
        <v>3025623.07</v>
      </c>
      <c r="BQ647" s="315">
        <v>2138758.86</v>
      </c>
      <c r="BR647" s="315">
        <v>21960618.859999999</v>
      </c>
      <c r="BS647" s="315">
        <v>14127853.07</v>
      </c>
      <c r="BT647" s="315">
        <v>5054262.08</v>
      </c>
      <c r="BU647" s="315">
        <v>2209404.12</v>
      </c>
      <c r="BV647" s="315">
        <v>7611380.9699999997</v>
      </c>
      <c r="BW647" s="315">
        <v>18359203.350000001</v>
      </c>
      <c r="BX647" s="315">
        <v>14147484.140000001</v>
      </c>
      <c r="BY647" s="315">
        <v>39979146.200000003</v>
      </c>
      <c r="BZ647" s="315">
        <v>6743162.79</v>
      </c>
      <c r="CA647" s="315">
        <v>10011631.26</v>
      </c>
      <c r="CB647" s="315">
        <v>5884579.9500000002</v>
      </c>
      <c r="CC647" s="315">
        <v>22003986.739999998</v>
      </c>
      <c r="CD647" s="315">
        <v>25426505.460000001</v>
      </c>
      <c r="CE647" s="315">
        <v>13384551.640000001</v>
      </c>
      <c r="CF647" s="315">
        <v>36356305.420000002</v>
      </c>
      <c r="CG647" s="315">
        <v>19536406.620000001</v>
      </c>
      <c r="CH647" s="315">
        <v>16132756.76</v>
      </c>
      <c r="CI647" s="315">
        <v>101612366.08</v>
      </c>
      <c r="CJ647" s="315">
        <v>3488924.88</v>
      </c>
      <c r="CK647" s="315">
        <v>2711818.54</v>
      </c>
      <c r="CL647" s="315">
        <v>8582894.6400000006</v>
      </c>
      <c r="CM647" s="315">
        <v>1902736.66</v>
      </c>
      <c r="CN647" s="315">
        <v>21853594</v>
      </c>
      <c r="CO647" s="315">
        <v>26719412.670000002</v>
      </c>
      <c r="CP647" s="315">
        <v>2788231.48</v>
      </c>
      <c r="CQ647" s="315">
        <v>18682795.780000001</v>
      </c>
      <c r="CR647" s="315">
        <v>1760915.47</v>
      </c>
      <c r="CS647" s="315">
        <v>13087878.32</v>
      </c>
      <c r="CT647" s="315">
        <v>9528677.5199999996</v>
      </c>
      <c r="CU647" s="315">
        <v>2476378.4700000002</v>
      </c>
      <c r="CV647" s="315">
        <v>2026233.84</v>
      </c>
      <c r="CW647" s="315">
        <v>5219436.38</v>
      </c>
      <c r="CX647" s="315">
        <v>13441169.73</v>
      </c>
      <c r="CY647" s="315">
        <v>21169964.640000001</v>
      </c>
      <c r="CZ647" s="315">
        <v>95347780.849999994</v>
      </c>
      <c r="DA647" s="315">
        <v>31616543.260000002</v>
      </c>
      <c r="DB647" s="315">
        <v>44718140.450000003</v>
      </c>
      <c r="DC647" s="315">
        <v>13484821.5</v>
      </c>
      <c r="DD647" s="315">
        <v>116575239.11</v>
      </c>
      <c r="DE647" s="315">
        <v>122214608.66</v>
      </c>
      <c r="DF647" s="315">
        <v>4633411.78</v>
      </c>
      <c r="DG647" s="315">
        <v>7014485.5</v>
      </c>
      <c r="DH647" s="315">
        <v>12313533.609999999</v>
      </c>
      <c r="DI647" s="315">
        <v>11097534.68</v>
      </c>
      <c r="DJ647" s="315">
        <v>28540368.640000001</v>
      </c>
      <c r="DK647" s="315">
        <v>19507126.219999999</v>
      </c>
      <c r="DL647" s="315">
        <v>4353246.42</v>
      </c>
      <c r="DM647" s="315">
        <v>21976117.920000002</v>
      </c>
      <c r="DN647" s="315">
        <v>2015059.32</v>
      </c>
      <c r="DO647" s="315">
        <v>5099327.7699999996</v>
      </c>
      <c r="DP647" s="315">
        <v>5140009.67</v>
      </c>
      <c r="DQ647" s="315">
        <v>2371731.2599999998</v>
      </c>
      <c r="DR647" s="315">
        <v>19107392.350000001</v>
      </c>
      <c r="DS647" s="315">
        <v>50648551.609999999</v>
      </c>
      <c r="DT647" s="315">
        <v>24648252</v>
      </c>
      <c r="DU647" s="315">
        <v>30760340.829999998</v>
      </c>
      <c r="DV647" s="315">
        <v>6150827.5</v>
      </c>
      <c r="DW647" s="315">
        <v>8772478.8800000008</v>
      </c>
      <c r="DX647" s="315">
        <v>24722600.850000001</v>
      </c>
      <c r="DY647" s="315">
        <v>22943941.920000002</v>
      </c>
      <c r="DZ647" s="315">
        <v>12478554.57</v>
      </c>
      <c r="EA647" s="315">
        <v>141641451.18000001</v>
      </c>
      <c r="EB647" s="315">
        <v>16324389.359999999</v>
      </c>
      <c r="EC647" s="315">
        <v>11369623.15</v>
      </c>
      <c r="ED647" s="315">
        <v>5531791.1399999997</v>
      </c>
      <c r="EE647" s="315">
        <v>10335256.960000001</v>
      </c>
      <c r="EF647" s="315">
        <v>1542651.24</v>
      </c>
      <c r="EG647" s="315">
        <v>43576866.979999997</v>
      </c>
      <c r="EH647" s="315">
        <v>5203019.55</v>
      </c>
      <c r="EI647" s="315">
        <v>20303665.91</v>
      </c>
      <c r="EJ647" s="315">
        <v>45595685.740000002</v>
      </c>
      <c r="EK647" s="315">
        <v>5626399.6900000004</v>
      </c>
      <c r="EL647" s="315">
        <v>2634588.54</v>
      </c>
      <c r="EM647" s="315">
        <v>15277449</v>
      </c>
      <c r="EN647" s="315">
        <v>12621162.529999999</v>
      </c>
      <c r="EO647" s="315">
        <v>20898001.390000001</v>
      </c>
      <c r="EP647" s="315">
        <v>22420950.84</v>
      </c>
      <c r="EQ647" s="315">
        <v>5116227.9800000004</v>
      </c>
      <c r="ER647" s="315">
        <v>13110847.189999999</v>
      </c>
      <c r="ES647" s="315">
        <v>3419654.93</v>
      </c>
      <c r="ET647" s="315">
        <v>13317868.57</v>
      </c>
      <c r="EU647" s="315">
        <v>6405980.2199999997</v>
      </c>
      <c r="EV647" s="315">
        <v>3115428.59</v>
      </c>
      <c r="EW647" s="315">
        <v>16984966.109999999</v>
      </c>
      <c r="EX647" s="315">
        <v>18939841.390000001</v>
      </c>
      <c r="EY647" s="315">
        <v>113771501.3</v>
      </c>
      <c r="EZ647" s="315">
        <v>3593081209.4400001</v>
      </c>
      <c r="FA647" s="315">
        <v>14018728.48</v>
      </c>
      <c r="FB647" s="315">
        <v>13405219.800000001</v>
      </c>
      <c r="FC647" s="315">
        <v>56169932.219999999</v>
      </c>
      <c r="FD647" s="315">
        <v>8726631.0899999999</v>
      </c>
      <c r="FE647" s="315">
        <v>115191200.59</v>
      </c>
      <c r="FF647" s="315">
        <v>19973837.969999999</v>
      </c>
      <c r="FG647" s="315">
        <v>3944187.16</v>
      </c>
      <c r="FH647" s="315">
        <v>49097332.729999997</v>
      </c>
      <c r="FI647" s="315">
        <v>4706144.1100000003</v>
      </c>
      <c r="FJ647" s="315">
        <v>31228575.640000001</v>
      </c>
      <c r="FK647" s="315">
        <v>7775549.3499999996</v>
      </c>
      <c r="FL647" s="315">
        <v>867610.71</v>
      </c>
      <c r="FM647" s="315">
        <v>43517361.619999997</v>
      </c>
      <c r="FN647" s="315">
        <v>4096322.12</v>
      </c>
      <c r="FO647" s="315">
        <v>7168805.1799999997</v>
      </c>
      <c r="FP647" s="315">
        <v>3494013.26</v>
      </c>
      <c r="FQ647" s="315">
        <v>8843081.0299999993</v>
      </c>
      <c r="FR647" s="315">
        <v>84314465.719999999</v>
      </c>
      <c r="FS647" s="315">
        <v>3470511.12</v>
      </c>
      <c r="FT647" s="315">
        <v>7091184.8499999996</v>
      </c>
      <c r="FU647" s="315">
        <v>6340027.0199999996</v>
      </c>
      <c r="FV647" s="315">
        <v>2523021.7799999998</v>
      </c>
      <c r="FW647" s="315">
        <v>1052623.67</v>
      </c>
      <c r="FX647" s="315">
        <v>29310506.309999999</v>
      </c>
      <c r="FY647" s="315">
        <v>42107976.280000001</v>
      </c>
      <c r="FZ647" s="315">
        <v>2049511.65</v>
      </c>
      <c r="GA647" s="315">
        <v>2508264.04</v>
      </c>
      <c r="GB647" s="315">
        <v>4789461.6900000004</v>
      </c>
      <c r="GC647" s="315">
        <v>3872814.86</v>
      </c>
      <c r="GD647" s="315">
        <v>10733608.9</v>
      </c>
      <c r="GE647" s="315">
        <v>25693832.920000002</v>
      </c>
      <c r="GF647" s="315">
        <v>6021775.6900000004</v>
      </c>
      <c r="GG647" s="315">
        <v>25274019.48</v>
      </c>
      <c r="GH647" s="315">
        <v>3644793.7</v>
      </c>
      <c r="GI647" s="315">
        <v>12885850.380000001</v>
      </c>
      <c r="GJ647" s="315">
        <v>7189167.4299999997</v>
      </c>
      <c r="GK647" s="315">
        <v>200630808.28</v>
      </c>
      <c r="GL647" s="315">
        <v>32504959.52</v>
      </c>
      <c r="GM647" s="315">
        <v>201050043.61000001</v>
      </c>
      <c r="GN647" s="315">
        <v>10431698.439999999</v>
      </c>
      <c r="GO647" s="315">
        <v>48733251.380000003</v>
      </c>
      <c r="GP647" s="315">
        <v>1455375.31</v>
      </c>
      <c r="GQ647" s="315">
        <v>1435902.39</v>
      </c>
      <c r="GR647" s="315">
        <v>13084701.91</v>
      </c>
      <c r="GS647" s="315">
        <v>433822086.72000003</v>
      </c>
      <c r="GT647" s="315">
        <v>3036576.76</v>
      </c>
      <c r="GU647" s="315">
        <v>119544496.41</v>
      </c>
      <c r="GV647" s="315">
        <v>5243991.8899999997</v>
      </c>
      <c r="GW647" s="315">
        <v>2186463.79</v>
      </c>
      <c r="GX647" s="315">
        <v>91664239.810000002</v>
      </c>
      <c r="GY647" s="315">
        <v>3885050.99</v>
      </c>
      <c r="GZ647" s="315">
        <v>16244283.060000001</v>
      </c>
      <c r="HA647" s="315">
        <v>24951702.100000001</v>
      </c>
      <c r="HB647" s="315">
        <v>3318928.32</v>
      </c>
      <c r="HC647" s="315">
        <v>80649855.209999993</v>
      </c>
      <c r="HD647" s="315">
        <v>1989185.35</v>
      </c>
      <c r="HE647" s="315">
        <v>3416185.53</v>
      </c>
      <c r="HF647" s="315">
        <v>4817825.42</v>
      </c>
      <c r="HG647" s="315">
        <v>33321591.09</v>
      </c>
      <c r="HH647" s="315">
        <v>90788298.810000002</v>
      </c>
      <c r="HI647" s="315">
        <v>21175657.68</v>
      </c>
      <c r="HJ647" s="315">
        <v>9632007.3100000005</v>
      </c>
      <c r="HK647" s="315">
        <v>4155594.68</v>
      </c>
      <c r="HL647" s="315">
        <v>14405821.32</v>
      </c>
      <c r="HM647" s="315">
        <v>8404102.3499999996</v>
      </c>
      <c r="HN647" s="315">
        <v>5921308.4500000002</v>
      </c>
      <c r="HO647" s="315">
        <v>12002044.27</v>
      </c>
      <c r="HP647" s="315">
        <v>47032898.75</v>
      </c>
      <c r="HQ647" s="315">
        <v>1851747.87</v>
      </c>
      <c r="HR647" s="315">
        <v>27111532.57</v>
      </c>
      <c r="HS647" s="315">
        <v>2014086.73</v>
      </c>
      <c r="HT647" s="315">
        <v>111859058.02</v>
      </c>
      <c r="HU647" s="315">
        <v>3788942.85</v>
      </c>
      <c r="HV647" s="315">
        <v>34346047.590000004</v>
      </c>
      <c r="HW647" s="315">
        <v>282268951.30000001</v>
      </c>
      <c r="HX647" s="315">
        <v>5214874.6500000004</v>
      </c>
      <c r="HY647" s="315">
        <v>168397718.74000001</v>
      </c>
      <c r="HZ647" s="315">
        <v>9681400.1600000001</v>
      </c>
      <c r="IA647" s="315">
        <v>4316060</v>
      </c>
      <c r="IB647" s="315">
        <v>17486715.940000001</v>
      </c>
      <c r="IC647" s="315">
        <v>91336548.519999996</v>
      </c>
      <c r="ID647" s="315">
        <v>5230598.87</v>
      </c>
      <c r="IE647" s="315">
        <v>39413977.030000001</v>
      </c>
      <c r="IF647" s="315">
        <v>3309110.35</v>
      </c>
      <c r="IG647" s="315">
        <v>5343213.24</v>
      </c>
      <c r="IH647" s="315">
        <v>1904627.65</v>
      </c>
      <c r="II647" s="315">
        <v>5574692.75</v>
      </c>
      <c r="IJ647" s="315">
        <v>27340652.690000001</v>
      </c>
      <c r="IK647" s="315">
        <v>1769176.44</v>
      </c>
      <c r="IL647" s="315">
        <v>2529161.91</v>
      </c>
      <c r="IM647" s="315">
        <v>4706832.47</v>
      </c>
      <c r="IN647" s="315">
        <v>24977537.5</v>
      </c>
      <c r="IO647" s="315">
        <v>9012993.5099999998</v>
      </c>
      <c r="IP647" s="315">
        <v>3620917.71</v>
      </c>
      <c r="IQ647" s="315">
        <v>5061377.12</v>
      </c>
      <c r="IR647" s="315">
        <v>83757951.140000001</v>
      </c>
      <c r="IS647" s="315">
        <v>40969111.060000002</v>
      </c>
      <c r="IT647" s="315">
        <v>33036047.539999999</v>
      </c>
      <c r="IU647" s="315">
        <v>3194244.59</v>
      </c>
      <c r="IV647" s="315">
        <v>26620661.329999998</v>
      </c>
      <c r="IW647" s="315">
        <v>7139251.5300000003</v>
      </c>
      <c r="IX647" s="315">
        <v>1437959.63</v>
      </c>
      <c r="IY647" s="315">
        <v>11629792.5</v>
      </c>
      <c r="IZ647" s="315">
        <v>8987918.1600000001</v>
      </c>
      <c r="JA647" s="315">
        <v>9441568.0299999993</v>
      </c>
      <c r="JB647" s="315">
        <v>5604016.1100000003</v>
      </c>
      <c r="JC647" s="315">
        <v>10647740.93</v>
      </c>
      <c r="JD647" s="315">
        <v>2455314.33</v>
      </c>
      <c r="JE647" s="315">
        <v>1248038.07</v>
      </c>
      <c r="JF647" s="315">
        <v>28620453.829999998</v>
      </c>
      <c r="JG647" s="315">
        <v>2246091.67</v>
      </c>
      <c r="JH647" s="315">
        <v>10810673.42</v>
      </c>
      <c r="JI647" s="315">
        <v>22629636.890000001</v>
      </c>
      <c r="JJ647" s="315">
        <v>18874845.16</v>
      </c>
      <c r="JK647" s="315">
        <v>2853502</v>
      </c>
      <c r="JL647" s="315">
        <v>4738526.8899999997</v>
      </c>
      <c r="JM647" s="315">
        <v>1488386.33</v>
      </c>
      <c r="JN647" s="315">
        <v>1312207</v>
      </c>
      <c r="JO647" s="315">
        <v>22027891.75</v>
      </c>
      <c r="JP647" s="315">
        <v>3290943.78</v>
      </c>
      <c r="JQ647" s="315">
        <v>3530675.99</v>
      </c>
      <c r="JR647" s="315">
        <v>1016570.46</v>
      </c>
      <c r="JS647" s="315">
        <v>55004789.210000001</v>
      </c>
      <c r="JT647" s="315">
        <v>6067200.3799999999</v>
      </c>
      <c r="JU647" s="315">
        <v>24904310.010000002</v>
      </c>
      <c r="JV647" s="315">
        <v>265393416.71000001</v>
      </c>
      <c r="JW647" s="315">
        <v>9880935.8000000007</v>
      </c>
      <c r="JX647" s="315">
        <v>8544039.5600000005</v>
      </c>
      <c r="JY647" s="315">
        <v>504843.13</v>
      </c>
      <c r="JZ647" s="315">
        <v>1750093.73</v>
      </c>
      <c r="KA647" s="315">
        <v>10091388.390000001</v>
      </c>
      <c r="KB647" s="315">
        <v>6903386.2800000003</v>
      </c>
      <c r="KC647" s="315">
        <v>4384181.55</v>
      </c>
      <c r="KD647" s="315">
        <v>4712995.16</v>
      </c>
      <c r="KE647" s="315">
        <v>49791262.600000001</v>
      </c>
      <c r="KF647" s="315">
        <v>1884996.68</v>
      </c>
      <c r="KG647" s="315">
        <v>5811635</v>
      </c>
      <c r="KH647" s="315">
        <v>3908669.85</v>
      </c>
      <c r="KI647" s="315">
        <v>12689749.34</v>
      </c>
      <c r="KJ647" s="315">
        <v>5066388.7</v>
      </c>
      <c r="KK647" s="315">
        <v>1745527.37</v>
      </c>
      <c r="KL647" s="315">
        <v>4738274.76</v>
      </c>
      <c r="KM647" s="315">
        <v>5099267.21</v>
      </c>
      <c r="KN647" s="315">
        <v>7566240.2000000002</v>
      </c>
      <c r="KO647" s="315">
        <v>41361003.049999997</v>
      </c>
      <c r="KP647" s="315">
        <v>17799769.739999998</v>
      </c>
      <c r="KQ647" s="315">
        <v>395301938.64999998</v>
      </c>
      <c r="KR647" s="315">
        <v>38023600.420000002</v>
      </c>
      <c r="KS647" s="314">
        <v>7951613.5199999996</v>
      </c>
      <c r="KX647" s="312" t="str">
        <f t="shared" si="5"/>
        <v/>
      </c>
    </row>
    <row r="648" spans="1:311" x14ac:dyDescent="0.25">
      <c r="A648">
        <v>2020</v>
      </c>
      <c r="C648" s="312">
        <v>30</v>
      </c>
      <c r="D648" s="313"/>
      <c r="E648" s="313"/>
      <c r="F648" s="336">
        <v>559134.94999999995</v>
      </c>
      <c r="G648" s="336">
        <v>108810.1</v>
      </c>
      <c r="H648" s="336">
        <v>9622882.8999999985</v>
      </c>
      <c r="I648" s="336">
        <v>411744.74</v>
      </c>
      <c r="J648" s="336">
        <v>92967.250000000015</v>
      </c>
      <c r="K648" s="336">
        <v>306588.65000000002</v>
      </c>
      <c r="L648" s="336">
        <v>2413332.19</v>
      </c>
      <c r="M648" s="336">
        <v>964014.65</v>
      </c>
      <c r="N648" s="336">
        <v>6404770.3499999987</v>
      </c>
      <c r="O648" s="336">
        <v>3135622.6</v>
      </c>
      <c r="P648" s="336">
        <v>1082187.73</v>
      </c>
      <c r="Q648" s="336">
        <v>271674.94999999995</v>
      </c>
      <c r="R648" s="336">
        <v>1074185.75</v>
      </c>
      <c r="S648" s="336">
        <v>1032462.6</v>
      </c>
      <c r="T648" s="336">
        <v>586127.79999999993</v>
      </c>
      <c r="U648" s="336">
        <v>1852026.3</v>
      </c>
      <c r="V648" s="336">
        <v>5573253.5500000007</v>
      </c>
      <c r="W648" s="336">
        <v>74571.450000000012</v>
      </c>
      <c r="X648" s="336">
        <v>910077.70000000019</v>
      </c>
      <c r="Y648" s="336">
        <v>231717.8</v>
      </c>
      <c r="Z648" s="336">
        <v>274389.55000000005</v>
      </c>
      <c r="AA648" s="336">
        <v>6442961.0300000012</v>
      </c>
      <c r="AB648" s="336">
        <v>1524000.49</v>
      </c>
      <c r="AC648" s="336">
        <v>85172.799999999988</v>
      </c>
      <c r="AD648" s="336">
        <v>12626278.500000004</v>
      </c>
      <c r="AE648" s="336">
        <v>99528.99</v>
      </c>
      <c r="AF648" s="336">
        <v>545049.75</v>
      </c>
      <c r="AG648" s="336">
        <v>393734.10000000003</v>
      </c>
      <c r="AH648" s="336">
        <v>568634.94999999995</v>
      </c>
      <c r="AI648" s="336">
        <v>597170.18000000005</v>
      </c>
      <c r="AJ648" s="336">
        <v>481230.23</v>
      </c>
      <c r="AK648" s="336">
        <v>114737.95</v>
      </c>
      <c r="AL648" s="336">
        <v>5149555.1499999994</v>
      </c>
      <c r="AM648" s="336">
        <v>293360.59999999998</v>
      </c>
      <c r="AN648" s="336">
        <v>493900.79999999999</v>
      </c>
      <c r="AO648" s="336">
        <v>402779.84999999992</v>
      </c>
      <c r="AP648" s="336">
        <v>357208.95</v>
      </c>
      <c r="AQ648" s="336">
        <v>97256.45</v>
      </c>
      <c r="AR648" s="336">
        <v>705658.44</v>
      </c>
      <c r="AS648" s="336">
        <v>887702.45000000007</v>
      </c>
      <c r="AT648" s="336">
        <v>452109.99999999994</v>
      </c>
      <c r="AU648" s="336">
        <v>519553.53</v>
      </c>
      <c r="AV648" s="336">
        <v>216063.9</v>
      </c>
      <c r="AW648" s="336">
        <v>9356104.6700000018</v>
      </c>
      <c r="AX648" s="336">
        <v>111042.45</v>
      </c>
      <c r="AY648" s="336">
        <v>162689.50000000003</v>
      </c>
      <c r="AZ648" s="336">
        <v>556868.92999999993</v>
      </c>
      <c r="BA648" s="336">
        <v>57721.350000000006</v>
      </c>
      <c r="BB648" s="336">
        <v>286022.42000000004</v>
      </c>
      <c r="BC648" s="336">
        <v>1750978.5499999998</v>
      </c>
      <c r="BD648" s="336">
        <v>3910689.9</v>
      </c>
      <c r="BE648" s="336">
        <v>782809.4</v>
      </c>
      <c r="BF648" s="336">
        <v>681202.35</v>
      </c>
      <c r="BG648" s="336">
        <v>167691.80000000002</v>
      </c>
      <c r="BH648" s="336">
        <v>114076.15</v>
      </c>
      <c r="BI648" s="336">
        <v>9486436.8199999984</v>
      </c>
      <c r="BJ648" s="336">
        <v>59723.250000000007</v>
      </c>
      <c r="BK648" s="336">
        <v>3215532.91</v>
      </c>
      <c r="BL648" s="336">
        <v>72302.37000000001</v>
      </c>
      <c r="BM648" s="336">
        <v>254133.8</v>
      </c>
      <c r="BN648" s="336">
        <v>3189939.3500000006</v>
      </c>
      <c r="BO648" s="336">
        <v>921756.4</v>
      </c>
      <c r="BP648" s="336">
        <v>355677.19999999995</v>
      </c>
      <c r="BQ648" s="336">
        <v>120299.49999999999</v>
      </c>
      <c r="BR648" s="336">
        <v>851223.80000000016</v>
      </c>
      <c r="BS648" s="336">
        <v>1781932.6500000001</v>
      </c>
      <c r="BT648" s="336">
        <v>179419.99999999997</v>
      </c>
      <c r="BU648" s="336">
        <v>86937.10000000002</v>
      </c>
      <c r="BV648" s="336">
        <v>454576.75000000006</v>
      </c>
      <c r="BW648" s="336">
        <v>1979772.5999999999</v>
      </c>
      <c r="BX648" s="336">
        <v>711975.64999999979</v>
      </c>
      <c r="BY648" s="336">
        <v>3374437.5</v>
      </c>
      <c r="BZ648" s="336">
        <v>424249.35</v>
      </c>
      <c r="CA648" s="336">
        <v>344860.29999999993</v>
      </c>
      <c r="CB648" s="336">
        <v>275371.95</v>
      </c>
      <c r="CC648" s="336">
        <v>1360149.45</v>
      </c>
      <c r="CD648" s="336">
        <v>1760162.4600000002</v>
      </c>
      <c r="CE648" s="336">
        <v>3462198.95</v>
      </c>
      <c r="CF648" s="336">
        <v>3685316.3000000003</v>
      </c>
      <c r="CG648" s="336">
        <v>1665860.9499999997</v>
      </c>
      <c r="CH648" s="336">
        <v>483644.53</v>
      </c>
      <c r="CI648" s="336">
        <v>10063646.549999999</v>
      </c>
      <c r="CJ648" s="336">
        <v>209530.9</v>
      </c>
      <c r="CK648" s="336">
        <v>179495.6</v>
      </c>
      <c r="CL648" s="336">
        <v>446838.14999999997</v>
      </c>
      <c r="CM648" s="336">
        <v>109182.09999999999</v>
      </c>
      <c r="CN648" s="336">
        <v>1871986</v>
      </c>
      <c r="CO648" s="336">
        <v>2239009.5999999996</v>
      </c>
      <c r="CP648" s="336">
        <v>121024.90000000001</v>
      </c>
      <c r="CQ648" s="336">
        <v>592361.15</v>
      </c>
      <c r="CR648" s="336">
        <v>44347.990000000005</v>
      </c>
      <c r="CS648" s="336">
        <v>396883.8</v>
      </c>
      <c r="CT648" s="336">
        <v>574847.65</v>
      </c>
      <c r="CU648" s="336">
        <v>132040.59999999998</v>
      </c>
      <c r="CV648" s="336">
        <v>87746.400000000009</v>
      </c>
      <c r="CW648" s="336">
        <v>274850.45000000007</v>
      </c>
      <c r="CX648" s="336">
        <v>746077.90999999992</v>
      </c>
      <c r="CY648" s="336">
        <v>733148.3</v>
      </c>
      <c r="CZ648" s="336">
        <v>6516892.0699999994</v>
      </c>
      <c r="DA648" s="336">
        <v>2034726.0600000003</v>
      </c>
      <c r="DB648" s="336">
        <v>1690001.69</v>
      </c>
      <c r="DC648" s="336">
        <v>796731.29999999993</v>
      </c>
      <c r="DD648" s="336">
        <v>19131890.470000003</v>
      </c>
      <c r="DE648" s="336">
        <v>10408855.58</v>
      </c>
      <c r="DF648" s="336">
        <v>214763.60000000003</v>
      </c>
      <c r="DG648" s="336">
        <v>380832.20000000007</v>
      </c>
      <c r="DH648" s="336">
        <v>476971.79000000004</v>
      </c>
      <c r="DI648" s="336">
        <v>577445.75</v>
      </c>
      <c r="DJ648" s="336">
        <v>1872651.01</v>
      </c>
      <c r="DK648" s="336">
        <v>736965.6</v>
      </c>
      <c r="DL648" s="336">
        <v>461932.4</v>
      </c>
      <c r="DM648" s="336">
        <v>848199.3</v>
      </c>
      <c r="DN648" s="336">
        <v>175620.84999999998</v>
      </c>
      <c r="DO648" s="336">
        <v>345744.45</v>
      </c>
      <c r="DP648" s="336">
        <v>200385.55</v>
      </c>
      <c r="DQ648" s="336">
        <v>91841.3</v>
      </c>
      <c r="DR648" s="336">
        <v>1708338.1</v>
      </c>
      <c r="DS648" s="336">
        <v>3145596.2500000005</v>
      </c>
      <c r="DT648" s="336">
        <v>1612844.8</v>
      </c>
      <c r="DU648" s="336">
        <v>941972.02</v>
      </c>
      <c r="DV648" s="336">
        <v>251278.1</v>
      </c>
      <c r="DW648" s="336">
        <v>701043.01000000013</v>
      </c>
      <c r="DX648" s="336">
        <v>1615436.1499999997</v>
      </c>
      <c r="DY648" s="336">
        <v>997273.59</v>
      </c>
      <c r="DZ648" s="336">
        <v>679092.35</v>
      </c>
      <c r="EA648" s="336">
        <v>13767229.84</v>
      </c>
      <c r="EB648" s="336">
        <v>750693.54999999993</v>
      </c>
      <c r="EC648" s="336">
        <v>562611.69999999995</v>
      </c>
      <c r="ED648" s="336">
        <v>254613.35000000003</v>
      </c>
      <c r="EE648" s="336">
        <v>484988.2</v>
      </c>
      <c r="EF648" s="336">
        <v>76943.5</v>
      </c>
      <c r="EG648" s="336">
        <v>4117353.5500000003</v>
      </c>
      <c r="EH648" s="336">
        <v>122571.34999999998</v>
      </c>
      <c r="EI648" s="336">
        <v>2388950.0699999994</v>
      </c>
      <c r="EJ648" s="336">
        <v>3223778.7399999998</v>
      </c>
      <c r="EK648" s="336">
        <v>453197.50000000006</v>
      </c>
      <c r="EL648" s="336">
        <v>145732.20000000001</v>
      </c>
      <c r="EM648" s="336">
        <v>1121972.1000000001</v>
      </c>
      <c r="EN648" s="336">
        <v>1133558.3499999999</v>
      </c>
      <c r="EO648" s="336">
        <v>1814317.65</v>
      </c>
      <c r="EP648" s="336">
        <v>1064468.5499999998</v>
      </c>
      <c r="EQ648" s="336">
        <v>357973.5</v>
      </c>
      <c r="ER648" s="336">
        <v>862623.61999999988</v>
      </c>
      <c r="ES648" s="336">
        <v>137369.66</v>
      </c>
      <c r="ET648" s="336">
        <v>996664.4</v>
      </c>
      <c r="EU648" s="336">
        <v>402829.3</v>
      </c>
      <c r="EV648" s="336">
        <v>96944.8</v>
      </c>
      <c r="EW648" s="336">
        <v>778999.4</v>
      </c>
      <c r="EX648" s="336">
        <v>1760964.2500000002</v>
      </c>
      <c r="EY648" s="336">
        <v>14493812.829999996</v>
      </c>
      <c r="EZ648" s="336">
        <v>592185371.25</v>
      </c>
      <c r="FA648" s="336">
        <v>876836.89999999979</v>
      </c>
      <c r="FB648" s="336">
        <v>317439.75</v>
      </c>
      <c r="FC648" s="336">
        <v>5494299.5899999999</v>
      </c>
      <c r="FD648" s="336">
        <v>1278551.9300000002</v>
      </c>
      <c r="FE648" s="336">
        <v>8242295.3500000006</v>
      </c>
      <c r="FF648" s="336">
        <v>863419.05</v>
      </c>
      <c r="FG648" s="336">
        <v>97466.199999999983</v>
      </c>
      <c r="FH648" s="336">
        <v>3867917.1</v>
      </c>
      <c r="FI648" s="336">
        <v>238511.09999999998</v>
      </c>
      <c r="FJ648" s="336">
        <v>2070993.6999999995</v>
      </c>
      <c r="FK648" s="336">
        <v>302985.5</v>
      </c>
      <c r="FL648" s="336">
        <v>41943.6</v>
      </c>
      <c r="FM648" s="336">
        <v>2841188.24</v>
      </c>
      <c r="FN648" s="336">
        <v>392166.1</v>
      </c>
      <c r="FO648" s="336">
        <v>439996.14999999997</v>
      </c>
      <c r="FP648" s="336">
        <v>223083.1</v>
      </c>
      <c r="FQ648" s="336">
        <v>304896.99999999994</v>
      </c>
      <c r="FR648" s="336">
        <v>11317311.039999999</v>
      </c>
      <c r="FS648" s="336">
        <v>276730.5</v>
      </c>
      <c r="FT648" s="336">
        <v>347481.3</v>
      </c>
      <c r="FU648" s="336">
        <v>359299.15</v>
      </c>
      <c r="FV648" s="336">
        <v>71653.95</v>
      </c>
      <c r="FW648" s="336">
        <v>20813.2</v>
      </c>
      <c r="FX648" s="336">
        <v>529761.79999999993</v>
      </c>
      <c r="FY648" s="336">
        <v>1526715.2199999997</v>
      </c>
      <c r="FZ648" s="336">
        <v>182182.8</v>
      </c>
      <c r="GA648" s="336">
        <v>167488.4</v>
      </c>
      <c r="GB648" s="336">
        <v>281376.90000000002</v>
      </c>
      <c r="GC648" s="336">
        <v>116602.79999999999</v>
      </c>
      <c r="GD648" s="336">
        <v>255207.15000000002</v>
      </c>
      <c r="GE648" s="336">
        <v>1248963.1499999999</v>
      </c>
      <c r="GF648" s="336">
        <v>539512.54</v>
      </c>
      <c r="GG648" s="336">
        <v>1216649.9000000001</v>
      </c>
      <c r="GH648" s="336">
        <v>271150.59999999998</v>
      </c>
      <c r="GI648" s="336">
        <v>734565.29999999993</v>
      </c>
      <c r="GJ648" s="336">
        <v>451112.55</v>
      </c>
      <c r="GK648" s="336">
        <v>43178335.139999993</v>
      </c>
      <c r="GL648" s="336">
        <v>991712.45000000007</v>
      </c>
      <c r="GM648" s="336">
        <v>32533229.440000001</v>
      </c>
      <c r="GN648" s="336">
        <v>589662.54999999993</v>
      </c>
      <c r="GO648" s="336">
        <v>5405203.2599999998</v>
      </c>
      <c r="GP648" s="336">
        <v>96921.75</v>
      </c>
      <c r="GQ648" s="336">
        <v>46480.55</v>
      </c>
      <c r="GR648" s="336">
        <v>987917.59000000008</v>
      </c>
      <c r="GS648" s="336">
        <v>54802978.210000001</v>
      </c>
      <c r="GT648" s="336">
        <v>111805.6</v>
      </c>
      <c r="GU648" s="336">
        <v>9874218.1100000013</v>
      </c>
      <c r="GV648" s="336">
        <v>288709.05</v>
      </c>
      <c r="GW648" s="336">
        <v>109108.54999999999</v>
      </c>
      <c r="GX648" s="336">
        <v>9071468.4400000013</v>
      </c>
      <c r="GY648" s="336">
        <v>133553.31</v>
      </c>
      <c r="GZ648" s="336">
        <v>1515743.7</v>
      </c>
      <c r="HA648" s="336">
        <v>2548482.2800000003</v>
      </c>
      <c r="HB648" s="336">
        <v>188146.9</v>
      </c>
      <c r="HC648" s="336">
        <v>4050447.2499999995</v>
      </c>
      <c r="HD648" s="336">
        <v>104575.81999999999</v>
      </c>
      <c r="HE648" s="336">
        <v>352898.1</v>
      </c>
      <c r="HF648" s="336">
        <v>512932.75</v>
      </c>
      <c r="HG648" s="336">
        <v>1594228.39</v>
      </c>
      <c r="HH648" s="336">
        <v>11751002.640000002</v>
      </c>
      <c r="HI648" s="336">
        <v>2572589.5500000003</v>
      </c>
      <c r="HJ648" s="336">
        <v>1075953.4500000002</v>
      </c>
      <c r="HK648" s="336">
        <v>179957.6</v>
      </c>
      <c r="HL648" s="336">
        <v>994705.29</v>
      </c>
      <c r="HM648" s="336">
        <v>415169.55</v>
      </c>
      <c r="HN648" s="336">
        <v>615594.19999999995</v>
      </c>
      <c r="HO648" s="336">
        <v>417774.35</v>
      </c>
      <c r="HP648" s="336">
        <v>3652270.92</v>
      </c>
      <c r="HQ648" s="336">
        <v>76546.349999999991</v>
      </c>
      <c r="HR648" s="336">
        <v>5857466.7100000009</v>
      </c>
      <c r="HS648" s="336">
        <v>74859.5</v>
      </c>
      <c r="HT648" s="336">
        <v>17091885.510000002</v>
      </c>
      <c r="HU648" s="336">
        <v>206535.65</v>
      </c>
      <c r="HV648" s="336">
        <v>2339910.7000000002</v>
      </c>
      <c r="HW648" s="336">
        <v>30255242.359999999</v>
      </c>
      <c r="HX648" s="336">
        <v>385918.44999999995</v>
      </c>
      <c r="HY648" s="336">
        <v>33157609.300000001</v>
      </c>
      <c r="HZ648" s="336">
        <v>1073321.1900000002</v>
      </c>
      <c r="IA648" s="336">
        <v>143867.75</v>
      </c>
      <c r="IB648" s="336">
        <v>1388199.15</v>
      </c>
      <c r="IC648" s="336">
        <v>6427716.1300000018</v>
      </c>
      <c r="ID648" s="336">
        <v>359898.80000000005</v>
      </c>
      <c r="IE648" s="336">
        <v>3606143.6999999993</v>
      </c>
      <c r="IF648" s="336">
        <v>389828.75</v>
      </c>
      <c r="IG648" s="336">
        <v>324134.15000000002</v>
      </c>
      <c r="IH648" s="336">
        <v>21590.149999999998</v>
      </c>
      <c r="II648" s="336">
        <v>516056.1</v>
      </c>
      <c r="IJ648" s="336">
        <v>1805975.35</v>
      </c>
      <c r="IK648" s="336">
        <v>67102.290000000008</v>
      </c>
      <c r="IL648" s="336">
        <v>100841.40000000001</v>
      </c>
      <c r="IM648" s="336">
        <v>412070</v>
      </c>
      <c r="IN648" s="336">
        <v>1639017.65</v>
      </c>
      <c r="IO648" s="336">
        <v>512792.69999999995</v>
      </c>
      <c r="IP648" s="336">
        <v>330494.39999999997</v>
      </c>
      <c r="IQ648" s="336">
        <v>228292.19999999998</v>
      </c>
      <c r="IR648" s="336">
        <v>5253227.5999999996</v>
      </c>
      <c r="IS648" s="336">
        <v>4178673.8</v>
      </c>
      <c r="IT648" s="336">
        <v>6476705.5800000001</v>
      </c>
      <c r="IU648" s="336">
        <v>119713.34000000001</v>
      </c>
      <c r="IV648" s="336">
        <v>2743984.4</v>
      </c>
      <c r="IW648" s="336">
        <v>284481.65000000002</v>
      </c>
      <c r="IX648" s="336">
        <v>51706.490000000005</v>
      </c>
      <c r="IY648" s="336">
        <v>1135460.9499999997</v>
      </c>
      <c r="IZ648" s="336">
        <v>257610.69999999998</v>
      </c>
      <c r="JA648" s="336">
        <v>387636.85</v>
      </c>
      <c r="JB648" s="336">
        <v>245600.24999999997</v>
      </c>
      <c r="JC648" s="336">
        <v>577636.24999999988</v>
      </c>
      <c r="JD648" s="336">
        <v>138807.35</v>
      </c>
      <c r="JE648" s="336">
        <v>35743.749999999993</v>
      </c>
      <c r="JF648" s="336">
        <v>1105996.7000000002</v>
      </c>
      <c r="JG648" s="336">
        <v>195899.94999999995</v>
      </c>
      <c r="JH648" s="336">
        <v>354111.3</v>
      </c>
      <c r="JI648" s="336">
        <v>1395199</v>
      </c>
      <c r="JJ648" s="336">
        <v>906721.99999999988</v>
      </c>
      <c r="JK648" s="336">
        <v>101225.65</v>
      </c>
      <c r="JL648" s="336">
        <v>203889.94999999995</v>
      </c>
      <c r="JM648" s="336">
        <v>77501.55</v>
      </c>
      <c r="JN648" s="336">
        <v>106709.95</v>
      </c>
      <c r="JO648" s="336">
        <v>1844552.3</v>
      </c>
      <c r="JP648" s="336">
        <v>383713.10000000003</v>
      </c>
      <c r="JQ648" s="336">
        <v>354472.43000000005</v>
      </c>
      <c r="JR648" s="336">
        <v>129722.20000000001</v>
      </c>
      <c r="JS648" s="336">
        <v>4884869.0299999993</v>
      </c>
      <c r="JT648" s="336">
        <v>261240.97999999998</v>
      </c>
      <c r="JU648" s="336">
        <v>100486.80000000002</v>
      </c>
      <c r="JV648" s="336">
        <v>44376978.100000001</v>
      </c>
      <c r="JW648" s="336">
        <v>1262628.6999999997</v>
      </c>
      <c r="JX648" s="336">
        <v>727869.65</v>
      </c>
      <c r="JY648" s="336">
        <v>40295.15</v>
      </c>
      <c r="JZ648" s="336">
        <v>52052.200000000004</v>
      </c>
      <c r="KA648" s="336">
        <v>561946.9</v>
      </c>
      <c r="KB648" s="336">
        <v>694716.84000000008</v>
      </c>
      <c r="KC648" s="336">
        <v>328166.7</v>
      </c>
      <c r="KD648" s="336">
        <v>200009.05</v>
      </c>
      <c r="KE648" s="336">
        <v>6014139.3300000001</v>
      </c>
      <c r="KF648" s="336">
        <v>225232.2</v>
      </c>
      <c r="KG648" s="336">
        <v>419621.1999999999</v>
      </c>
      <c r="KH648" s="336">
        <v>369338.25</v>
      </c>
      <c r="KI648" s="336">
        <v>784954.7</v>
      </c>
      <c r="KJ648" s="336">
        <v>464302.95</v>
      </c>
      <c r="KK648" s="336">
        <v>84845.8</v>
      </c>
      <c r="KL648" s="336">
        <v>269413.55</v>
      </c>
      <c r="KM648" s="336">
        <v>429590.3</v>
      </c>
      <c r="KN648" s="336">
        <v>250493.75</v>
      </c>
      <c r="KO648" s="336">
        <v>2303315.4</v>
      </c>
      <c r="KP648" s="336">
        <v>1057592.2999999998</v>
      </c>
      <c r="KQ648" s="336">
        <v>65173524.520000003</v>
      </c>
      <c r="KR648" s="336">
        <v>2940666.18</v>
      </c>
      <c r="KS648" s="336">
        <v>1192250.4899999998</v>
      </c>
      <c r="KX648" s="312" t="str">
        <f>IF(C648&lt;1,"",IF(C648&lt;30,9&amp;C648,""))</f>
        <v/>
      </c>
    </row>
    <row r="649" spans="1:311" x14ac:dyDescent="0.25">
      <c r="A649">
        <v>2020</v>
      </c>
      <c r="C649" s="312">
        <v>31</v>
      </c>
      <c r="F649" s="336">
        <v>957729.07</v>
      </c>
      <c r="G649" s="336">
        <v>370680.2</v>
      </c>
      <c r="H649" s="336">
        <v>8476994.8200000003</v>
      </c>
      <c r="I649" s="336">
        <v>687916.52</v>
      </c>
      <c r="J649" s="336">
        <v>124874.79000000001</v>
      </c>
      <c r="K649" s="336">
        <v>634550.68999999994</v>
      </c>
      <c r="L649" s="336">
        <v>2968122.36</v>
      </c>
      <c r="M649" s="336">
        <v>1494944.0799999996</v>
      </c>
      <c r="N649" s="336">
        <v>8016606.330000001</v>
      </c>
      <c r="O649" s="336">
        <v>4768697</v>
      </c>
      <c r="P649" s="336">
        <v>1518798.36</v>
      </c>
      <c r="Q649" s="336">
        <v>926415.98</v>
      </c>
      <c r="R649" s="336">
        <v>1965856.17</v>
      </c>
      <c r="S649" s="336">
        <v>1711506.38</v>
      </c>
      <c r="T649" s="336">
        <v>690374.41</v>
      </c>
      <c r="U649" s="336">
        <v>1848283.5299999998</v>
      </c>
      <c r="V649" s="336">
        <v>4764408.1300000008</v>
      </c>
      <c r="W649" s="336">
        <v>308732.28000000003</v>
      </c>
      <c r="X649" s="336">
        <v>939653.7699999999</v>
      </c>
      <c r="Y649" s="336">
        <v>291572.01</v>
      </c>
      <c r="Z649" s="336">
        <v>564789.12</v>
      </c>
      <c r="AA649" s="336">
        <v>8150754.8899999997</v>
      </c>
      <c r="AB649" s="336">
        <v>2335396.3000000003</v>
      </c>
      <c r="AC649" s="336">
        <v>494020.39</v>
      </c>
      <c r="AD649" s="336">
        <v>11876482.33</v>
      </c>
      <c r="AE649" s="336">
        <v>161885.78999999998</v>
      </c>
      <c r="AF649" s="336">
        <v>649356.93999999994</v>
      </c>
      <c r="AG649" s="336">
        <v>382356.47999999998</v>
      </c>
      <c r="AH649" s="336">
        <v>503788.08</v>
      </c>
      <c r="AI649" s="336">
        <v>804212.28</v>
      </c>
      <c r="AJ649" s="336">
        <v>719722.3</v>
      </c>
      <c r="AK649" s="336">
        <v>202582.38</v>
      </c>
      <c r="AL649" s="336">
        <v>6607780.3900000006</v>
      </c>
      <c r="AM649" s="336">
        <v>240096.88</v>
      </c>
      <c r="AN649" s="336">
        <v>641101.78</v>
      </c>
      <c r="AO649" s="336">
        <v>369524.08999999997</v>
      </c>
      <c r="AP649" s="336">
        <v>520855.81</v>
      </c>
      <c r="AQ649" s="336">
        <v>223447.15000000002</v>
      </c>
      <c r="AR649" s="336">
        <v>1096302.9900000002</v>
      </c>
      <c r="AS649" s="336">
        <v>768135.49</v>
      </c>
      <c r="AT649" s="336">
        <v>519413.48</v>
      </c>
      <c r="AU649" s="336">
        <v>887496.63</v>
      </c>
      <c r="AV649" s="336">
        <v>334455.03999999998</v>
      </c>
      <c r="AW649" s="336">
        <v>8888300.5199999996</v>
      </c>
      <c r="AX649" s="336">
        <v>164632.09</v>
      </c>
      <c r="AY649" s="336">
        <v>852043.33000000007</v>
      </c>
      <c r="AZ649" s="336">
        <v>893729.12</v>
      </c>
      <c r="BA649" s="336">
        <v>118901.19</v>
      </c>
      <c r="BB649" s="336">
        <v>875250.47000000009</v>
      </c>
      <c r="BC649" s="336">
        <v>2528319.16</v>
      </c>
      <c r="BD649" s="336">
        <v>5168623.3199999994</v>
      </c>
      <c r="BE649" s="336">
        <v>1008839.04</v>
      </c>
      <c r="BF649" s="336">
        <v>528730.61</v>
      </c>
      <c r="BG649" s="336">
        <v>199510.62</v>
      </c>
      <c r="BH649" s="336">
        <v>388183.4</v>
      </c>
      <c r="BI649" s="336">
        <v>4413235.88</v>
      </c>
      <c r="BJ649" s="336">
        <v>150275.1</v>
      </c>
      <c r="BK649" s="336">
        <v>3019869.6999999997</v>
      </c>
      <c r="BL649" s="336">
        <v>100094.44</v>
      </c>
      <c r="BM649" s="336">
        <v>458937.13</v>
      </c>
      <c r="BN649" s="336">
        <v>2155056.0799999996</v>
      </c>
      <c r="BO649" s="336">
        <v>1310405.8699999999</v>
      </c>
      <c r="BP649" s="336">
        <v>369102.79999999993</v>
      </c>
      <c r="BQ649" s="336">
        <v>250606.56</v>
      </c>
      <c r="BR649" s="336">
        <v>1486837.0100000002</v>
      </c>
      <c r="BS649" s="336">
        <v>2121352.46</v>
      </c>
      <c r="BT649" s="336">
        <v>284191.88</v>
      </c>
      <c r="BU649" s="336">
        <v>196656.66999999998</v>
      </c>
      <c r="BV649" s="336">
        <v>685862.09000000008</v>
      </c>
      <c r="BW649" s="336">
        <v>2455905.38</v>
      </c>
      <c r="BX649" s="336">
        <v>905164.32</v>
      </c>
      <c r="BY649" s="336">
        <v>2737057.87</v>
      </c>
      <c r="BZ649" s="336">
        <v>474298.51</v>
      </c>
      <c r="CA649" s="336">
        <v>743779.68</v>
      </c>
      <c r="CB649" s="336">
        <v>283088.99</v>
      </c>
      <c r="CC649" s="336">
        <v>2282466.65</v>
      </c>
      <c r="CD649" s="336">
        <v>1892449.6099999996</v>
      </c>
      <c r="CE649" s="336">
        <v>2718744.97</v>
      </c>
      <c r="CF649" s="336">
        <v>4523304.6000000006</v>
      </c>
      <c r="CG649" s="336">
        <v>1561958.0000000002</v>
      </c>
      <c r="CH649" s="336">
        <v>687143.73</v>
      </c>
      <c r="CI649" s="336">
        <v>6350676.919999999</v>
      </c>
      <c r="CJ649" s="336">
        <v>640048.54999999981</v>
      </c>
      <c r="CK649" s="336">
        <v>939992.37</v>
      </c>
      <c r="CL649" s="336">
        <v>647564.15</v>
      </c>
      <c r="CM649" s="336">
        <v>250041.75</v>
      </c>
      <c r="CN649" s="336">
        <v>2392427.92</v>
      </c>
      <c r="CO649" s="336">
        <v>2403524.75</v>
      </c>
      <c r="CP649" s="336">
        <v>196612.1</v>
      </c>
      <c r="CQ649" s="336">
        <v>1202445.51</v>
      </c>
      <c r="CR649" s="336">
        <v>224017.58000000002</v>
      </c>
      <c r="CS649" s="336">
        <v>584934.86</v>
      </c>
      <c r="CT649" s="336">
        <v>887320.47</v>
      </c>
      <c r="CU649" s="336">
        <v>308634.28999999998</v>
      </c>
      <c r="CV649" s="336">
        <v>286898.36</v>
      </c>
      <c r="CW649" s="336">
        <v>674121.3</v>
      </c>
      <c r="CX649" s="336">
        <v>697873.04</v>
      </c>
      <c r="CY649" s="336">
        <v>649872.65999999992</v>
      </c>
      <c r="CZ649" s="336">
        <v>4479119.63</v>
      </c>
      <c r="DA649" s="336">
        <v>2392218.7599999998</v>
      </c>
      <c r="DB649" s="336">
        <v>3155117.8899999997</v>
      </c>
      <c r="DC649" s="336">
        <v>1178981.0999999999</v>
      </c>
      <c r="DD649" s="336">
        <v>7983151.2800000003</v>
      </c>
      <c r="DE649" s="336">
        <v>5997548.8099999996</v>
      </c>
      <c r="DF649" s="336">
        <v>438828.52000000008</v>
      </c>
      <c r="DG649" s="336">
        <v>553866.04000000015</v>
      </c>
      <c r="DH649" s="336">
        <v>818074.87</v>
      </c>
      <c r="DI649" s="336">
        <v>920176.84</v>
      </c>
      <c r="DJ649" s="336">
        <v>2047055.45</v>
      </c>
      <c r="DK649" s="336">
        <v>915771.27</v>
      </c>
      <c r="DL649" s="336">
        <v>657731.87999999989</v>
      </c>
      <c r="DM649" s="336">
        <v>738541.67999999993</v>
      </c>
      <c r="DN649" s="336">
        <v>253700.05</v>
      </c>
      <c r="DO649" s="336">
        <v>698529.89999999991</v>
      </c>
      <c r="DP649" s="336">
        <v>305995.56</v>
      </c>
      <c r="DQ649" s="336">
        <v>195794.58999999997</v>
      </c>
      <c r="DR649" s="336">
        <v>1558777.3399999999</v>
      </c>
      <c r="DS649" s="336">
        <v>4131537.79</v>
      </c>
      <c r="DT649" s="336">
        <v>1410199.54</v>
      </c>
      <c r="DU649" s="336">
        <v>1902305.7899999998</v>
      </c>
      <c r="DV649" s="336">
        <v>394445.45</v>
      </c>
      <c r="DW649" s="336">
        <v>1027374.7000000001</v>
      </c>
      <c r="DX649" s="336">
        <v>2894887.02</v>
      </c>
      <c r="DY649" s="336">
        <v>1297884.33</v>
      </c>
      <c r="DZ649" s="336">
        <v>1033358.6499999999</v>
      </c>
      <c r="EA649" s="336">
        <v>8432090.7799999993</v>
      </c>
      <c r="EB649" s="336">
        <v>972887.58</v>
      </c>
      <c r="EC649" s="336">
        <v>832798.76</v>
      </c>
      <c r="ED649" s="336">
        <v>794577.78</v>
      </c>
      <c r="EE649" s="336">
        <v>631979.14000000013</v>
      </c>
      <c r="EF649" s="336">
        <v>138111.79999999999</v>
      </c>
      <c r="EG649" s="336">
        <v>3184743.2199999997</v>
      </c>
      <c r="EH649" s="336">
        <v>244956.15</v>
      </c>
      <c r="EI649" s="336">
        <v>2455229.2799999998</v>
      </c>
      <c r="EJ649" s="336">
        <v>5981689.9799999986</v>
      </c>
      <c r="EK649" s="336">
        <v>416140.58</v>
      </c>
      <c r="EL649" s="336">
        <v>274726.19</v>
      </c>
      <c r="EM649" s="336">
        <v>1397298.9900000002</v>
      </c>
      <c r="EN649" s="336">
        <v>2240007.63</v>
      </c>
      <c r="EO649" s="336">
        <v>2043823.02</v>
      </c>
      <c r="EP649" s="336">
        <v>1017143.1699999999</v>
      </c>
      <c r="EQ649" s="336">
        <v>704052.84000000008</v>
      </c>
      <c r="ER649" s="336">
        <v>2265131.14</v>
      </c>
      <c r="ES649" s="336">
        <v>528608.12</v>
      </c>
      <c r="ET649" s="336">
        <v>1174947.1200000001</v>
      </c>
      <c r="EU649" s="336">
        <v>583131.21</v>
      </c>
      <c r="EV649" s="336">
        <v>224992.69</v>
      </c>
      <c r="EW649" s="336">
        <v>870014.97999999986</v>
      </c>
      <c r="EX649" s="336">
        <v>1450827.03</v>
      </c>
      <c r="EY649" s="336">
        <v>7474971.0599999996</v>
      </c>
      <c r="EZ649" s="336">
        <v>430038203.45000005</v>
      </c>
      <c r="FA649" s="336">
        <v>876446.88000000012</v>
      </c>
      <c r="FB649" s="336">
        <v>2084484.3699999999</v>
      </c>
      <c r="FC649" s="336">
        <v>6510677.2999999998</v>
      </c>
      <c r="FD649" s="336">
        <v>1627641.1600000001</v>
      </c>
      <c r="FE649" s="336">
        <v>8126248.0800000001</v>
      </c>
      <c r="FF649" s="336">
        <v>1295634.8599999999</v>
      </c>
      <c r="FG649" s="336">
        <v>216808.43</v>
      </c>
      <c r="FH649" s="336">
        <v>4376649.2200000007</v>
      </c>
      <c r="FI649" s="336">
        <v>919869.62</v>
      </c>
      <c r="FJ649" s="336">
        <v>2119455.39</v>
      </c>
      <c r="FK649" s="336">
        <v>771730.73</v>
      </c>
      <c r="FL649" s="336">
        <v>115133.92000000001</v>
      </c>
      <c r="FM649" s="336">
        <v>2847582.95</v>
      </c>
      <c r="FN649" s="336">
        <v>398588.7</v>
      </c>
      <c r="FO649" s="336">
        <v>630873.20000000007</v>
      </c>
      <c r="FP649" s="336">
        <v>545469.79</v>
      </c>
      <c r="FQ649" s="336">
        <v>407538.89999999997</v>
      </c>
      <c r="FR649" s="336">
        <v>19382841.620000001</v>
      </c>
      <c r="FS649" s="336">
        <v>261224.99</v>
      </c>
      <c r="FT649" s="336">
        <v>926172.50000000012</v>
      </c>
      <c r="FU649" s="336">
        <v>1058841.97</v>
      </c>
      <c r="FV649" s="336">
        <v>129644.64000000001</v>
      </c>
      <c r="FW649" s="336">
        <v>31223.88</v>
      </c>
      <c r="FX649" s="336">
        <v>819653.54999999993</v>
      </c>
      <c r="FY649" s="336">
        <v>1767462.1800000002</v>
      </c>
      <c r="FZ649" s="336">
        <v>237494.69000000003</v>
      </c>
      <c r="GA649" s="336">
        <v>359778</v>
      </c>
      <c r="GB649" s="336">
        <v>725004.17999999993</v>
      </c>
      <c r="GC649" s="336">
        <v>357023.95</v>
      </c>
      <c r="GD649" s="336">
        <v>495934.22000000003</v>
      </c>
      <c r="GE649" s="336">
        <v>1593317.75</v>
      </c>
      <c r="GF649" s="336">
        <v>816519.4</v>
      </c>
      <c r="GG649" s="336">
        <v>2371102.7399999998</v>
      </c>
      <c r="GH649" s="336">
        <v>333098.53000000003</v>
      </c>
      <c r="GI649" s="336">
        <v>1667073.35</v>
      </c>
      <c r="GJ649" s="336">
        <v>475025.19999999995</v>
      </c>
      <c r="GK649" s="336">
        <v>23499750.440000001</v>
      </c>
      <c r="GL649" s="336">
        <v>1731718.59</v>
      </c>
      <c r="GM649" s="336">
        <v>20427392.809999999</v>
      </c>
      <c r="GN649" s="336">
        <v>905052.82000000007</v>
      </c>
      <c r="GO649" s="336">
        <v>5556218.3500000006</v>
      </c>
      <c r="GP649" s="336">
        <v>199860.96000000002</v>
      </c>
      <c r="GQ649" s="336">
        <v>87117.08</v>
      </c>
      <c r="GR649" s="336">
        <v>1311245.17</v>
      </c>
      <c r="GS649" s="336">
        <v>34957708.390000001</v>
      </c>
      <c r="GT649" s="336">
        <v>208325.63999999998</v>
      </c>
      <c r="GU649" s="336">
        <v>9399111.9900000002</v>
      </c>
      <c r="GV649" s="336">
        <v>440314.58</v>
      </c>
      <c r="GW649" s="336">
        <v>277701.42999999993</v>
      </c>
      <c r="GX649" s="336">
        <v>6778746.3199999994</v>
      </c>
      <c r="GY649" s="336">
        <v>324009.87000000005</v>
      </c>
      <c r="GZ649" s="336">
        <v>1714883.4699999997</v>
      </c>
      <c r="HA649" s="336">
        <v>2429565.7799999998</v>
      </c>
      <c r="HB649" s="336">
        <v>253171.74</v>
      </c>
      <c r="HC649" s="336">
        <v>5325275.1199999992</v>
      </c>
      <c r="HD649" s="336">
        <v>190064.33</v>
      </c>
      <c r="HE649" s="336">
        <v>676938.29999999993</v>
      </c>
      <c r="HF649" s="336">
        <v>1089107.0099999998</v>
      </c>
      <c r="HG649" s="336">
        <v>2014285.23</v>
      </c>
      <c r="HH649" s="336">
        <v>9437800.7899999991</v>
      </c>
      <c r="HI649" s="336">
        <v>3044041.43</v>
      </c>
      <c r="HJ649" s="336">
        <v>951774.70999999985</v>
      </c>
      <c r="HK649" s="336">
        <v>316362.32</v>
      </c>
      <c r="HL649" s="336">
        <v>997640.28</v>
      </c>
      <c r="HM649" s="336">
        <v>474680.33999999997</v>
      </c>
      <c r="HN649" s="336">
        <v>369475.20000000007</v>
      </c>
      <c r="HO649" s="336">
        <v>464569.64</v>
      </c>
      <c r="HP649" s="336">
        <v>4788542.91</v>
      </c>
      <c r="HQ649" s="336">
        <v>359243.77999999997</v>
      </c>
      <c r="HR649" s="336">
        <v>5805571.21</v>
      </c>
      <c r="HS649" s="336">
        <v>105984.18000000001</v>
      </c>
      <c r="HT649" s="336">
        <v>7779202.3100000005</v>
      </c>
      <c r="HU649" s="336">
        <v>731880.38999999978</v>
      </c>
      <c r="HV649" s="336">
        <v>2399994.7800000003</v>
      </c>
      <c r="HW649" s="336">
        <v>20837562.309999999</v>
      </c>
      <c r="HX649" s="336">
        <v>537549.30000000005</v>
      </c>
      <c r="HY649" s="336">
        <v>11219890.860000001</v>
      </c>
      <c r="HZ649" s="336">
        <v>789772.24000000011</v>
      </c>
      <c r="IA649" s="336">
        <v>474268.6</v>
      </c>
      <c r="IB649" s="336">
        <v>1347122.94</v>
      </c>
      <c r="IC649" s="336">
        <v>8304122.3499999996</v>
      </c>
      <c r="ID649" s="336">
        <v>825356.98</v>
      </c>
      <c r="IE649" s="336">
        <v>3208162.03</v>
      </c>
      <c r="IF649" s="336">
        <v>547943.21</v>
      </c>
      <c r="IG649" s="336">
        <v>371897.24</v>
      </c>
      <c r="IH649" s="336">
        <v>126770.16</v>
      </c>
      <c r="II649" s="336">
        <v>961816.02999999991</v>
      </c>
      <c r="IJ649" s="336">
        <v>2410832.6</v>
      </c>
      <c r="IK649" s="336">
        <v>123176.21999999999</v>
      </c>
      <c r="IL649" s="336">
        <v>213424.47999999998</v>
      </c>
      <c r="IM649" s="336">
        <v>673413.79999999993</v>
      </c>
      <c r="IN649" s="336">
        <v>2874709.63</v>
      </c>
      <c r="IO649" s="336">
        <v>1340743.0999999999</v>
      </c>
      <c r="IP649" s="336">
        <v>759672.1399999999</v>
      </c>
      <c r="IQ649" s="336">
        <v>373141.04000000004</v>
      </c>
      <c r="IR649" s="336">
        <v>4619088.79</v>
      </c>
      <c r="IS649" s="336">
        <v>2606057.42</v>
      </c>
      <c r="IT649" s="336">
        <v>7194117.6399999997</v>
      </c>
      <c r="IU649" s="336">
        <v>519935.25</v>
      </c>
      <c r="IV649" s="336">
        <v>2660451.31</v>
      </c>
      <c r="IW649" s="336">
        <v>813407.50999999989</v>
      </c>
      <c r="IX649" s="336">
        <v>192675.52000000002</v>
      </c>
      <c r="IY649" s="336">
        <v>1075227.4000000001</v>
      </c>
      <c r="IZ649" s="336">
        <v>526936.75</v>
      </c>
      <c r="JA649" s="336">
        <v>420402.45</v>
      </c>
      <c r="JB649" s="336">
        <v>366143.07999999996</v>
      </c>
      <c r="JC649" s="336">
        <v>1020611.6300000001</v>
      </c>
      <c r="JD649" s="336">
        <v>200367.5</v>
      </c>
      <c r="JE649" s="336">
        <v>199524.4</v>
      </c>
      <c r="JF649" s="336">
        <v>1539115.2400000002</v>
      </c>
      <c r="JG649" s="336">
        <v>204598.10000000003</v>
      </c>
      <c r="JH649" s="336">
        <v>963029.92999999993</v>
      </c>
      <c r="JI649" s="336">
        <v>1185632.96</v>
      </c>
      <c r="JJ649" s="336">
        <v>1376791.81</v>
      </c>
      <c r="JK649" s="336">
        <v>272820.21999999997</v>
      </c>
      <c r="JL649" s="336">
        <v>327619.44</v>
      </c>
      <c r="JM649" s="336">
        <v>76916.14</v>
      </c>
      <c r="JN649" s="336">
        <v>286084.11</v>
      </c>
      <c r="JO649" s="336">
        <v>2613488.77</v>
      </c>
      <c r="JP649" s="336">
        <v>495356.63</v>
      </c>
      <c r="JQ649" s="336">
        <v>486680.81</v>
      </c>
      <c r="JR649" s="336">
        <v>209591.35</v>
      </c>
      <c r="JS649" s="336">
        <v>3982826.37</v>
      </c>
      <c r="JT649" s="336">
        <v>856960.21</v>
      </c>
      <c r="JU649" s="336">
        <v>332882.5</v>
      </c>
      <c r="JV649" s="336">
        <v>22118887.040000003</v>
      </c>
      <c r="JW649" s="336">
        <v>585478.89</v>
      </c>
      <c r="JX649" s="336">
        <v>1034719.31</v>
      </c>
      <c r="JY649" s="336">
        <v>101127.73</v>
      </c>
      <c r="JZ649" s="336">
        <v>106031.51999999999</v>
      </c>
      <c r="KA649" s="336">
        <v>790582.68</v>
      </c>
      <c r="KB649" s="336">
        <v>731638.95</v>
      </c>
      <c r="KC649" s="336">
        <v>603797.77</v>
      </c>
      <c r="KD649" s="336">
        <v>391753.67000000004</v>
      </c>
      <c r="KE649" s="336">
        <v>5870877.2400000002</v>
      </c>
      <c r="KF649" s="336">
        <v>290007.91000000003</v>
      </c>
      <c r="KG649" s="336">
        <v>876982.48999999976</v>
      </c>
      <c r="KH649" s="336">
        <v>439899.64999999997</v>
      </c>
      <c r="KI649" s="336">
        <v>1246844.22</v>
      </c>
      <c r="KJ649" s="336">
        <v>667643.94999999995</v>
      </c>
      <c r="KK649" s="336">
        <v>129591.19000000002</v>
      </c>
      <c r="KL649" s="336">
        <v>498879.34</v>
      </c>
      <c r="KM649" s="336">
        <v>631390.71000000008</v>
      </c>
      <c r="KN649" s="336">
        <v>567360.37</v>
      </c>
      <c r="KO649" s="336">
        <v>4007843.0499999993</v>
      </c>
      <c r="KP649" s="336">
        <v>1509716.6700000002</v>
      </c>
      <c r="KQ649" s="336">
        <v>59507781.559999995</v>
      </c>
      <c r="KR649" s="336">
        <v>2768475.9099999992</v>
      </c>
      <c r="KS649" s="336">
        <v>1490061.03</v>
      </c>
      <c r="KX649" s="312" t="str">
        <f t="shared" ref="KX649:KX672" si="6">IF(C649&lt;1,"",IF(C649&lt;30,9&amp;C649,""))</f>
        <v/>
      </c>
    </row>
    <row r="650" spans="1:311" x14ac:dyDescent="0.25">
      <c r="A650">
        <v>2020</v>
      </c>
      <c r="C650" s="312">
        <v>32</v>
      </c>
      <c r="F650" s="336">
        <v>3069.21</v>
      </c>
      <c r="G650" s="336">
        <v>245.99</v>
      </c>
      <c r="H650" s="336">
        <v>1256004.92</v>
      </c>
      <c r="I650" s="336">
        <v>19749.43</v>
      </c>
      <c r="J650" s="336">
        <v>13950.230000000001</v>
      </c>
      <c r="K650" s="336">
        <v>35705.040000000001</v>
      </c>
      <c r="L650" s="336">
        <v>151868.23000000001</v>
      </c>
      <c r="M650" s="336">
        <v>144381.15</v>
      </c>
      <c r="N650" s="336">
        <v>221095.92</v>
      </c>
      <c r="O650" s="336">
        <v>53845.53</v>
      </c>
      <c r="P650" s="336">
        <v>34533.230000000003</v>
      </c>
      <c r="Q650" s="336">
        <v>105114.89</v>
      </c>
      <c r="R650" s="336">
        <v>375270.42</v>
      </c>
      <c r="S650" s="336">
        <v>40671.269999999997</v>
      </c>
      <c r="T650" s="336">
        <v>64130.18</v>
      </c>
      <c r="U650" s="336">
        <v>239109.47</v>
      </c>
      <c r="V650" s="336">
        <v>582633.32000000007</v>
      </c>
      <c r="W650" s="336">
        <v>38840.75</v>
      </c>
      <c r="X650" s="336">
        <v>148934.87</v>
      </c>
      <c r="Y650" s="336">
        <v>49094.26</v>
      </c>
      <c r="Z650" s="336">
        <v>15081.98</v>
      </c>
      <c r="AA650" s="336">
        <v>698113.53</v>
      </c>
      <c r="AB650" s="336">
        <v>125338.49999999999</v>
      </c>
      <c r="AC650" s="336">
        <v>11914.75</v>
      </c>
      <c r="AD650" s="336">
        <v>926748.84</v>
      </c>
      <c r="AE650" s="336">
        <v>6306.38</v>
      </c>
      <c r="AF650" s="336">
        <v>58041.919999999998</v>
      </c>
      <c r="AG650" s="336">
        <v>6024.89</v>
      </c>
      <c r="AH650" s="336">
        <v>30202.05</v>
      </c>
      <c r="AI650" s="336">
        <v>47761.04</v>
      </c>
      <c r="AJ650" s="336">
        <v>1889.17</v>
      </c>
      <c r="AK650" s="336">
        <v>6443.9000000000005</v>
      </c>
      <c r="AL650" s="336">
        <v>260488.53999999998</v>
      </c>
      <c r="AM650" s="336">
        <v>12337.66</v>
      </c>
      <c r="AN650" s="336">
        <v>9994.5299999999988</v>
      </c>
      <c r="AO650" s="336">
        <v>520.27</v>
      </c>
      <c r="AP650" s="336">
        <v>32329.690000000002</v>
      </c>
      <c r="AQ650" s="336">
        <v>9757.1600000000017</v>
      </c>
      <c r="AR650" s="336">
        <v>359500.06</v>
      </c>
      <c r="AS650" s="336">
        <v>32235.719999999998</v>
      </c>
      <c r="AT650" s="336">
        <v>1954.3600000000001</v>
      </c>
      <c r="AU650" s="336">
        <v>48787</v>
      </c>
      <c r="AV650" s="336">
        <v>32627</v>
      </c>
      <c r="AW650" s="336">
        <v>254266.08000000002</v>
      </c>
      <c r="AX650" s="336">
        <v>17075.03</v>
      </c>
      <c r="AY650" s="336">
        <v>42911.69</v>
      </c>
      <c r="AZ650" s="336">
        <v>15846.65</v>
      </c>
      <c r="BA650" s="336">
        <v>3342.88</v>
      </c>
      <c r="BB650" s="336">
        <v>3778.39</v>
      </c>
      <c r="BC650" s="336">
        <v>47850.15</v>
      </c>
      <c r="BD650" s="336">
        <v>463181.66</v>
      </c>
      <c r="BE650" s="336">
        <v>12044.62</v>
      </c>
      <c r="BF650" s="336">
        <v>23756.83</v>
      </c>
      <c r="BG650" s="336">
        <v>23973.489999999998</v>
      </c>
      <c r="BH650" s="336">
        <v>1991.85</v>
      </c>
      <c r="BI650" s="336">
        <v>449976.89999999997</v>
      </c>
      <c r="BJ650" s="336">
        <v>1376.22</v>
      </c>
      <c r="BK650" s="336">
        <v>279056.97000000003</v>
      </c>
      <c r="BL650" s="336">
        <v>814.63</v>
      </c>
      <c r="BM650" s="336">
        <v>8121.6399999999994</v>
      </c>
      <c r="BN650" s="336">
        <v>263979.07</v>
      </c>
      <c r="BO650" s="336">
        <v>1756.3999999999999</v>
      </c>
      <c r="BP650" s="336">
        <v>2264.11</v>
      </c>
      <c r="BQ650" s="336">
        <v>4911.97</v>
      </c>
      <c r="BR650" s="336">
        <v>46127.77</v>
      </c>
      <c r="BS650" s="336">
        <v>34950.57</v>
      </c>
      <c r="BT650" s="336">
        <v>37528.869999999995</v>
      </c>
      <c r="BU650" s="336">
        <v>11554.55</v>
      </c>
      <c r="BV650" s="336">
        <v>2074.59</v>
      </c>
      <c r="BW650" s="336">
        <v>6151.46</v>
      </c>
      <c r="BX650" s="336">
        <v>35156.480000000003</v>
      </c>
      <c r="BY650" s="336">
        <v>59326.64</v>
      </c>
      <c r="BZ650" s="336">
        <v>56082.11</v>
      </c>
      <c r="CA650" s="336">
        <v>43242.75</v>
      </c>
      <c r="CB650" s="336">
        <v>13622.68</v>
      </c>
      <c r="CC650" s="336">
        <v>117808.39</v>
      </c>
      <c r="CD650" s="336">
        <v>40585.920000000006</v>
      </c>
      <c r="CE650" s="336">
        <v>1106.0999999999999</v>
      </c>
      <c r="CF650" s="336">
        <v>115635.6</v>
      </c>
      <c r="CG650" s="336">
        <v>15288.43</v>
      </c>
      <c r="CH650" s="336">
        <v>37416.870000000003</v>
      </c>
      <c r="CI650" s="336">
        <v>39821.69</v>
      </c>
      <c r="CJ650" s="336">
        <v>13263.76</v>
      </c>
      <c r="CK650" s="336">
        <v>3492.9</v>
      </c>
      <c r="CL650" s="336">
        <v>64767.13</v>
      </c>
      <c r="CM650" s="336">
        <v>5635.74</v>
      </c>
      <c r="CN650" s="336">
        <v>105651.34</v>
      </c>
      <c r="CO650" s="336">
        <v>98359.57</v>
      </c>
      <c r="CP650" s="336">
        <v>34544.759999999995</v>
      </c>
      <c r="CQ650" s="336">
        <v>47593.26</v>
      </c>
      <c r="CR650" s="336">
        <v>5242.49</v>
      </c>
      <c r="CS650" s="336">
        <v>49494.75</v>
      </c>
      <c r="CT650" s="336">
        <v>1045.9000000000001</v>
      </c>
      <c r="CU650" s="336">
        <v>6552.55</v>
      </c>
      <c r="CV650" s="336">
        <v>2461.9900000000002</v>
      </c>
      <c r="CW650" s="336">
        <v>11315.8</v>
      </c>
      <c r="CX650" s="336">
        <v>101464.46</v>
      </c>
      <c r="CY650" s="336">
        <v>110007.21</v>
      </c>
      <c r="CZ650" s="336">
        <v>663757.75</v>
      </c>
      <c r="DA650" s="336">
        <v>8600</v>
      </c>
      <c r="DB650" s="336">
        <v>202095.47999999998</v>
      </c>
      <c r="DC650" s="336">
        <v>22996.390000000003</v>
      </c>
      <c r="DD650" s="336">
        <v>366631.17</v>
      </c>
      <c r="DE650" s="336">
        <v>538717.80000000005</v>
      </c>
      <c r="DF650" s="336">
        <v>16009.73</v>
      </c>
      <c r="DG650" s="336">
        <v>15453.529999999999</v>
      </c>
      <c r="DH650" s="336">
        <v>49605.49</v>
      </c>
      <c r="DI650" s="336">
        <v>50772.66</v>
      </c>
      <c r="DJ650" s="336">
        <v>57428.5</v>
      </c>
      <c r="DK650" s="336">
        <v>32572.760000000002</v>
      </c>
      <c r="DL650" s="336">
        <v>29923.239999999998</v>
      </c>
      <c r="DM650" s="336">
        <v>115353.56</v>
      </c>
      <c r="DN650" s="336">
        <v>63321.22</v>
      </c>
      <c r="DO650" s="336">
        <v>30158.010000000002</v>
      </c>
      <c r="DP650" s="336">
        <v>36150.049999999996</v>
      </c>
      <c r="DQ650" s="336">
        <v>26293.88</v>
      </c>
      <c r="DR650" s="336">
        <v>110217.71</v>
      </c>
      <c r="DS650" s="336">
        <v>439654.61</v>
      </c>
      <c r="DT650" s="336">
        <v>131072.79</v>
      </c>
      <c r="DU650" s="336">
        <v>120776.95999999999</v>
      </c>
      <c r="DV650" s="336">
        <v>28392.959999999999</v>
      </c>
      <c r="DW650" s="336">
        <v>21488.78</v>
      </c>
      <c r="DX650" s="336">
        <v>133307.01</v>
      </c>
      <c r="DY650" s="336">
        <v>87614.05</v>
      </c>
      <c r="DZ650" s="336">
        <v>38360.060000000005</v>
      </c>
      <c r="EA650" s="336">
        <v>498149.13</v>
      </c>
      <c r="EB650" s="336">
        <v>46880.21</v>
      </c>
      <c r="EC650" s="336">
        <v>45540.800000000003</v>
      </c>
      <c r="ED650" s="336">
        <v>26330.15</v>
      </c>
      <c r="EE650" s="336">
        <v>70204.83</v>
      </c>
      <c r="EF650" s="336">
        <v>4272.91</v>
      </c>
      <c r="EG650" s="336">
        <v>320268.54000000004</v>
      </c>
      <c r="EH650" s="336">
        <v>3933.11</v>
      </c>
      <c r="EI650" s="336">
        <v>8761.56</v>
      </c>
      <c r="EJ650" s="336">
        <v>367103.44</v>
      </c>
      <c r="EK650" s="336">
        <v>2717.5</v>
      </c>
      <c r="EL650" s="336">
        <v>26584.2</v>
      </c>
      <c r="EM650" s="336">
        <v>50761.79</v>
      </c>
      <c r="EN650" s="336">
        <v>47377.64</v>
      </c>
      <c r="EO650" s="336">
        <v>190725.93</v>
      </c>
      <c r="EP650" s="336">
        <v>42068.979999999996</v>
      </c>
      <c r="EQ650" s="336">
        <v>11026.369999999999</v>
      </c>
      <c r="ER650" s="336">
        <v>54728.639999999999</v>
      </c>
      <c r="ES650" s="336">
        <v>23459.329999999998</v>
      </c>
      <c r="ET650" s="336">
        <v>106453.06999999999</v>
      </c>
      <c r="EU650" s="336">
        <v>13900.48</v>
      </c>
      <c r="EV650" s="336">
        <v>18628.289999999997</v>
      </c>
      <c r="EW650" s="336">
        <v>50140</v>
      </c>
      <c r="EX650" s="336">
        <v>160461.23000000001</v>
      </c>
      <c r="EY650" s="336">
        <v>229911.94</v>
      </c>
      <c r="EZ650" s="336">
        <v>46207508.530000001</v>
      </c>
      <c r="FA650" s="336">
        <v>48008.26</v>
      </c>
      <c r="FB650" s="336">
        <v>53282.54</v>
      </c>
      <c r="FC650" s="336">
        <v>186334.25</v>
      </c>
      <c r="FD650" s="336">
        <v>56032.619999999995</v>
      </c>
      <c r="FE650" s="336">
        <v>528999.01</v>
      </c>
      <c r="FF650" s="336">
        <v>158751.88999999998</v>
      </c>
      <c r="FG650" s="336">
        <v>17740.84</v>
      </c>
      <c r="FH650" s="336">
        <v>423479.47</v>
      </c>
      <c r="FI650" s="336">
        <v>25345.61</v>
      </c>
      <c r="FJ650" s="336">
        <v>76936.42</v>
      </c>
      <c r="FK650" s="336">
        <v>45662.700000000004</v>
      </c>
      <c r="FL650" s="336">
        <v>8833.82</v>
      </c>
      <c r="FM650" s="336">
        <v>205515.71</v>
      </c>
      <c r="FN650" s="336">
        <v>2725.88</v>
      </c>
      <c r="FO650" s="336">
        <v>98627.93</v>
      </c>
      <c r="FP650" s="336">
        <v>16199.859999999999</v>
      </c>
      <c r="FQ650" s="336">
        <v>3036.2799999999997</v>
      </c>
      <c r="FR650" s="336">
        <v>38108.400000000001</v>
      </c>
      <c r="FS650" s="336">
        <v>25396.879999999997</v>
      </c>
      <c r="FT650" s="336">
        <v>62173.08</v>
      </c>
      <c r="FU650" s="336">
        <v>54946.400000000001</v>
      </c>
      <c r="FV650" s="336">
        <v>149.16</v>
      </c>
      <c r="FW650" s="336">
        <v>40.450000000000003</v>
      </c>
      <c r="FX650" s="336">
        <v>150441.84</v>
      </c>
      <c r="FY650" s="336">
        <v>10013.119999999999</v>
      </c>
      <c r="FZ650" s="336">
        <v>4261.3</v>
      </c>
      <c r="GA650" s="336">
        <v>8689.91</v>
      </c>
      <c r="GB650" s="336">
        <v>27748.1</v>
      </c>
      <c r="GC650" s="336">
        <v>14917.380000000001</v>
      </c>
      <c r="GD650" s="336">
        <v>17043.91</v>
      </c>
      <c r="GE650" s="336">
        <v>70403.16</v>
      </c>
      <c r="GF650" s="336">
        <v>5940.4</v>
      </c>
      <c r="GG650" s="336">
        <v>168059.09999999998</v>
      </c>
      <c r="GH650" s="336">
        <v>8852.75</v>
      </c>
      <c r="GI650" s="336">
        <v>86920.23</v>
      </c>
      <c r="GJ650" s="336">
        <v>28269.91</v>
      </c>
      <c r="GK650" s="336">
        <v>339625.75</v>
      </c>
      <c r="GL650" s="336">
        <v>5767.57</v>
      </c>
      <c r="GM650" s="336">
        <v>648400.52</v>
      </c>
      <c r="GN650" s="336">
        <v>19198.46</v>
      </c>
      <c r="GO650" s="336">
        <v>351528.14</v>
      </c>
      <c r="GP650" s="336">
        <v>11398.199999999999</v>
      </c>
      <c r="GQ650" s="336">
        <v>3691.6</v>
      </c>
      <c r="GR650" s="336">
        <v>75200.17</v>
      </c>
      <c r="GS650" s="336">
        <v>1545853.49</v>
      </c>
      <c r="GT650" s="336">
        <v>18778.7</v>
      </c>
      <c r="GU650" s="336">
        <v>453619.42</v>
      </c>
      <c r="GV650" s="336">
        <v>8474.74</v>
      </c>
      <c r="GW650" s="336">
        <v>7828.92</v>
      </c>
      <c r="GX650" s="336">
        <v>1168573.05</v>
      </c>
      <c r="GY650" s="336">
        <v>23434.47</v>
      </c>
      <c r="GZ650" s="336">
        <v>62053.549999999996</v>
      </c>
      <c r="HA650" s="336">
        <v>132065.17000000001</v>
      </c>
      <c r="HB650" s="336">
        <v>7163.6</v>
      </c>
      <c r="HC650" s="336">
        <v>162955.87</v>
      </c>
      <c r="HD650" s="336">
        <v>9655.66</v>
      </c>
      <c r="HE650" s="336">
        <v>13555.79</v>
      </c>
      <c r="HF650" s="336">
        <v>28682.43</v>
      </c>
      <c r="HG650" s="336">
        <v>210466.45</v>
      </c>
      <c r="HH650" s="336">
        <v>358665.88</v>
      </c>
      <c r="HI650" s="336">
        <v>58308.799999999996</v>
      </c>
      <c r="HJ650" s="336">
        <v>75751.05</v>
      </c>
      <c r="HK650" s="336">
        <v>15714.140000000001</v>
      </c>
      <c r="HL650" s="336">
        <v>32267.17</v>
      </c>
      <c r="HM650" s="336">
        <v>56975.88</v>
      </c>
      <c r="HN650" s="336">
        <v>15027.929999999998</v>
      </c>
      <c r="HO650" s="336">
        <v>11379.349999999999</v>
      </c>
      <c r="HP650" s="336">
        <v>133677.81999999998</v>
      </c>
      <c r="HQ650" s="336">
        <v>13026.41</v>
      </c>
      <c r="HR650" s="336">
        <v>6779.65</v>
      </c>
      <c r="HS650" s="336">
        <v>3000.52</v>
      </c>
      <c r="HT650" s="336">
        <v>933870.76</v>
      </c>
      <c r="HU650" s="336">
        <v>12831.8</v>
      </c>
      <c r="HV650" s="336">
        <v>276573.69</v>
      </c>
      <c r="HW650" s="336">
        <v>736819.72</v>
      </c>
      <c r="HX650" s="336">
        <v>10218.719999999999</v>
      </c>
      <c r="HY650" s="336">
        <v>1168086.6200000001</v>
      </c>
      <c r="HZ650" s="336">
        <v>32651.64</v>
      </c>
      <c r="IA650" s="336">
        <v>3594.3599999999997</v>
      </c>
      <c r="IB650" s="336">
        <v>43494.340000000004</v>
      </c>
      <c r="IC650" s="336">
        <v>840414.9</v>
      </c>
      <c r="ID650" s="336">
        <v>48775.17</v>
      </c>
      <c r="IE650" s="336">
        <v>180164.5</v>
      </c>
      <c r="IF650" s="336">
        <v>537.39</v>
      </c>
      <c r="IG650" s="336">
        <v>29574.82</v>
      </c>
      <c r="IH650" s="336">
        <v>695.39</v>
      </c>
      <c r="II650" s="336">
        <v>40299.18</v>
      </c>
      <c r="IJ650" s="336">
        <v>117295.32999999999</v>
      </c>
      <c r="IK650" s="336">
        <v>7110.32</v>
      </c>
      <c r="IL650" s="336">
        <v>18685.55</v>
      </c>
      <c r="IM650" s="336">
        <v>19588.080000000002</v>
      </c>
      <c r="IN650" s="336">
        <v>74445.320000000007</v>
      </c>
      <c r="IO650" s="336">
        <v>145968.59</v>
      </c>
      <c r="IP650" s="336">
        <v>23848.620000000003</v>
      </c>
      <c r="IQ650" s="336">
        <v>27756.16</v>
      </c>
      <c r="IR650" s="336">
        <v>744449.15</v>
      </c>
      <c r="IS650" s="336">
        <v>145300.94</v>
      </c>
      <c r="IT650" s="336">
        <v>161128.16999999998</v>
      </c>
      <c r="IU650" s="336">
        <v>23807.84</v>
      </c>
      <c r="IV650" s="336">
        <v>214258.44</v>
      </c>
      <c r="IW650" s="336">
        <v>6380.56</v>
      </c>
      <c r="IX650" s="336">
        <v>10312.219999999999</v>
      </c>
      <c r="IY650" s="336">
        <v>111691.58</v>
      </c>
      <c r="IZ650" s="336">
        <v>8071.22</v>
      </c>
      <c r="JA650" s="336">
        <v>34520.020000000004</v>
      </c>
      <c r="JB650" s="336">
        <v>57020.9</v>
      </c>
      <c r="JC650" s="336">
        <v>107647.87000000001</v>
      </c>
      <c r="JD650" s="336">
        <v>3498.91</v>
      </c>
      <c r="JE650" s="336">
        <v>22618.51</v>
      </c>
      <c r="JF650" s="336">
        <v>21950.089999999997</v>
      </c>
      <c r="JG650" s="336">
        <v>3259.3999999999996</v>
      </c>
      <c r="JH650" s="336">
        <v>19160.259999999998</v>
      </c>
      <c r="JI650" s="336">
        <v>18491.04</v>
      </c>
      <c r="JJ650" s="336">
        <v>49046.83</v>
      </c>
      <c r="JK650" s="336">
        <v>15018.439999999999</v>
      </c>
      <c r="JL650" s="336">
        <v>20287.45</v>
      </c>
      <c r="JM650" s="336">
        <v>1700.6000000000001</v>
      </c>
      <c r="JN650" s="336">
        <v>21343.16</v>
      </c>
      <c r="JO650" s="336">
        <v>150084.76999999999</v>
      </c>
      <c r="JP650" s="336">
        <v>6083.4</v>
      </c>
      <c r="JQ650" s="336">
        <v>7462.7</v>
      </c>
      <c r="JR650" s="336">
        <v>2397.5699999999997</v>
      </c>
      <c r="JS650" s="336">
        <v>303797.90999999997</v>
      </c>
      <c r="JT650" s="336">
        <v>32222.1</v>
      </c>
      <c r="JU650" s="336">
        <v>303743.99</v>
      </c>
      <c r="JV650" s="336">
        <v>1582133.8599999999</v>
      </c>
      <c r="JW650" s="336">
        <v>7512.8600000000006</v>
      </c>
      <c r="JX650" s="336">
        <v>1167.79</v>
      </c>
      <c r="JY650" s="336">
        <v>324.31</v>
      </c>
      <c r="JZ650" s="336">
        <v>67.89</v>
      </c>
      <c r="KA650" s="336">
        <v>45445.59</v>
      </c>
      <c r="KB650" s="336">
        <v>4182.43</v>
      </c>
      <c r="KC650" s="336">
        <v>14386.84</v>
      </c>
      <c r="KD650" s="336">
        <v>15879.19</v>
      </c>
      <c r="KE650" s="336">
        <v>66504.450000000012</v>
      </c>
      <c r="KF650" s="336">
        <v>351.91</v>
      </c>
      <c r="KG650" s="336">
        <v>5978.96</v>
      </c>
      <c r="KH650" s="336">
        <v>11667.81</v>
      </c>
      <c r="KI650" s="336">
        <v>95266.7</v>
      </c>
      <c r="KJ650" s="336">
        <v>1766.64</v>
      </c>
      <c r="KK650" s="336">
        <v>3072.63</v>
      </c>
      <c r="KL650" s="336">
        <v>5801.22</v>
      </c>
      <c r="KM650" s="336">
        <v>26450.86</v>
      </c>
      <c r="KN650" s="336">
        <v>61864.03</v>
      </c>
      <c r="KO650" s="336">
        <v>180969.18000000002</v>
      </c>
      <c r="KP650" s="336">
        <v>50643.62</v>
      </c>
      <c r="KQ650" s="336">
        <v>3730947.83</v>
      </c>
      <c r="KR650" s="336">
        <v>81341.91</v>
      </c>
      <c r="KS650" s="336">
        <v>42925.68</v>
      </c>
      <c r="KX650" s="312" t="str">
        <f t="shared" si="6"/>
        <v/>
      </c>
    </row>
    <row r="651" spans="1:311" x14ac:dyDescent="0.25">
      <c r="A651">
        <v>2020</v>
      </c>
      <c r="C651" s="312">
        <v>33</v>
      </c>
      <c r="F651" s="336">
        <v>166230.35</v>
      </c>
      <c r="G651" s="336">
        <v>78277.03</v>
      </c>
      <c r="H651" s="336">
        <v>6424555.4299999997</v>
      </c>
      <c r="I651" s="336">
        <v>113728.46</v>
      </c>
      <c r="J651" s="336">
        <v>116920</v>
      </c>
      <c r="K651" s="336">
        <v>220449.7</v>
      </c>
      <c r="L651" s="336">
        <v>1498878.8</v>
      </c>
      <c r="M651" s="336">
        <v>523634.05000000005</v>
      </c>
      <c r="N651" s="336">
        <v>1784303.7599999998</v>
      </c>
      <c r="O651" s="336">
        <v>2180216.3000000003</v>
      </c>
      <c r="P651" s="336">
        <v>1259267.3900000001</v>
      </c>
      <c r="Q651" s="336">
        <v>487531.77</v>
      </c>
      <c r="R651" s="336">
        <v>562512.4</v>
      </c>
      <c r="S651" s="336">
        <v>508167.95999999996</v>
      </c>
      <c r="T651" s="336">
        <v>383225.22000000003</v>
      </c>
      <c r="U651" s="336">
        <v>1605125.0799999998</v>
      </c>
      <c r="V651" s="336">
        <v>2859170.98</v>
      </c>
      <c r="W651" s="336">
        <v>282065</v>
      </c>
      <c r="X651" s="336">
        <v>2011693.77</v>
      </c>
      <c r="Y651" s="336">
        <v>578448.26</v>
      </c>
      <c r="Z651" s="336">
        <v>86407</v>
      </c>
      <c r="AA651" s="336">
        <v>4423279.2699999996</v>
      </c>
      <c r="AB651" s="336">
        <v>1005128.72</v>
      </c>
      <c r="AC651" s="336">
        <v>91937.45</v>
      </c>
      <c r="AD651" s="336">
        <v>6643998.8799999999</v>
      </c>
      <c r="AE651" s="336">
        <v>440.29</v>
      </c>
      <c r="AF651" s="336">
        <v>196065.77000000002</v>
      </c>
      <c r="AG651" s="336">
        <v>143898.1</v>
      </c>
      <c r="AH651" s="336">
        <v>463746.62</v>
      </c>
      <c r="AI651" s="336">
        <v>441314.6</v>
      </c>
      <c r="AJ651" s="336">
        <v>206656.7</v>
      </c>
      <c r="AK651" s="336">
        <v>81622.720000000001</v>
      </c>
      <c r="AL651" s="336">
        <v>2280189.7999999998</v>
      </c>
      <c r="AM651" s="336">
        <v>147873.10999999999</v>
      </c>
      <c r="AN651" s="336">
        <v>185740.75</v>
      </c>
      <c r="AO651" s="336">
        <v>16799.490000000002</v>
      </c>
      <c r="AP651" s="336">
        <v>412179.65</v>
      </c>
      <c r="AQ651" s="336">
        <v>492700.73</v>
      </c>
      <c r="AR651" s="336">
        <v>132405.53</v>
      </c>
      <c r="AS651" s="336">
        <v>291394.67</v>
      </c>
      <c r="AT651" s="336">
        <v>152574.62</v>
      </c>
      <c r="AU651" s="336">
        <v>4103307.1799999997</v>
      </c>
      <c r="AV651" s="336">
        <v>108728.08</v>
      </c>
      <c r="AW651" s="336">
        <v>2920136.93</v>
      </c>
      <c r="AX651" s="336">
        <v>80935.16</v>
      </c>
      <c r="AY651" s="336">
        <v>484215.85</v>
      </c>
      <c r="AZ651" s="336">
        <v>507048.41000000003</v>
      </c>
      <c r="BA651" s="336">
        <v>57155.42</v>
      </c>
      <c r="BB651" s="336">
        <v>77398.739999999991</v>
      </c>
      <c r="BC651" s="336">
        <v>2100030.94</v>
      </c>
      <c r="BD651" s="336">
        <v>1958880.6400000001</v>
      </c>
      <c r="BE651" s="336">
        <v>811758.41</v>
      </c>
      <c r="BF651" s="336">
        <v>273685.46000000002</v>
      </c>
      <c r="BG651" s="336">
        <v>201025.72999999998</v>
      </c>
      <c r="BH651" s="336">
        <v>35375.800000000003</v>
      </c>
      <c r="BI651" s="336">
        <v>4150405.75</v>
      </c>
      <c r="BJ651" s="336">
        <v>96712.849999999991</v>
      </c>
      <c r="BK651" s="336">
        <v>3199477</v>
      </c>
      <c r="BL651" s="336">
        <v>270892.88</v>
      </c>
      <c r="BM651" s="336">
        <v>275196.65999999997</v>
      </c>
      <c r="BN651" s="336">
        <v>2127179.37</v>
      </c>
      <c r="BO651" s="336">
        <v>755326.05</v>
      </c>
      <c r="BP651" s="336">
        <v>426698.04</v>
      </c>
      <c r="BQ651" s="336">
        <v>141469.02000000002</v>
      </c>
      <c r="BR651" s="336">
        <v>402541.68</v>
      </c>
      <c r="BS651" s="336">
        <v>594688.31000000006</v>
      </c>
      <c r="BT651" s="336">
        <v>39722.49</v>
      </c>
      <c r="BU651" s="336">
        <v>91987.520000000004</v>
      </c>
      <c r="BV651" s="336">
        <v>71776.260000000009</v>
      </c>
      <c r="BW651" s="336">
        <v>383112.27999999997</v>
      </c>
      <c r="BX651" s="336">
        <v>863422.91999999993</v>
      </c>
      <c r="BY651" s="336">
        <v>1115988.49</v>
      </c>
      <c r="BZ651" s="336">
        <v>144769.10999999999</v>
      </c>
      <c r="CA651" s="336">
        <v>392231.77999999997</v>
      </c>
      <c r="CB651" s="336">
        <v>367218.57</v>
      </c>
      <c r="CC651" s="336">
        <v>1535789.92</v>
      </c>
      <c r="CD651" s="336">
        <v>1003453.98</v>
      </c>
      <c r="CE651" s="336">
        <v>3457950.3</v>
      </c>
      <c r="CF651" s="336">
        <v>4938786.13</v>
      </c>
      <c r="CG651" s="336">
        <v>459871.54</v>
      </c>
      <c r="CH651" s="336">
        <v>389817.23</v>
      </c>
      <c r="CI651" s="336">
        <v>3568472.15</v>
      </c>
      <c r="CJ651" s="336">
        <v>103500</v>
      </c>
      <c r="CK651" s="336">
        <v>129034.45000000001</v>
      </c>
      <c r="CL651" s="336">
        <v>663159.79</v>
      </c>
      <c r="CM651" s="336">
        <v>26000</v>
      </c>
      <c r="CN651" s="336">
        <v>322900.59000000003</v>
      </c>
      <c r="CO651" s="336">
        <v>1191713.24</v>
      </c>
      <c r="CP651" s="336">
        <v>42006.1</v>
      </c>
      <c r="CQ651" s="336">
        <v>695407.48</v>
      </c>
      <c r="CR651" s="336">
        <v>34940.5</v>
      </c>
      <c r="CS651" s="336">
        <v>301576</v>
      </c>
      <c r="CT651" s="336">
        <v>401793.56000000006</v>
      </c>
      <c r="CU651" s="336">
        <v>21604.39</v>
      </c>
      <c r="CV651" s="336">
        <v>69191.700000000012</v>
      </c>
      <c r="CW651" s="336">
        <v>277084.33</v>
      </c>
      <c r="CX651" s="336">
        <v>885709.75</v>
      </c>
      <c r="CY651" s="336">
        <v>175748.86</v>
      </c>
      <c r="CZ651" s="336">
        <v>2153277.62</v>
      </c>
      <c r="DA651" s="336">
        <v>2217805.9900000002</v>
      </c>
      <c r="DB651" s="336">
        <v>2045718.74</v>
      </c>
      <c r="DC651" s="336">
        <v>940902.23</v>
      </c>
      <c r="DD651" s="336">
        <v>6100502.8399999999</v>
      </c>
      <c r="DE651" s="336">
        <v>2723533.81</v>
      </c>
      <c r="DF651" s="336">
        <v>92933.62</v>
      </c>
      <c r="DG651" s="336">
        <v>408376.13999999996</v>
      </c>
      <c r="DH651" s="336">
        <v>324891.73000000004</v>
      </c>
      <c r="DI651" s="336">
        <v>734721.4</v>
      </c>
      <c r="DJ651" s="336">
        <v>1492818.6300000001</v>
      </c>
      <c r="DK651" s="336">
        <v>1072634.19</v>
      </c>
      <c r="DL651" s="336">
        <v>412668.77</v>
      </c>
      <c r="DM651" s="336">
        <v>621611.14</v>
      </c>
      <c r="DN651" s="336">
        <v>147714.65999999997</v>
      </c>
      <c r="DO651" s="336">
        <v>162775.95000000001</v>
      </c>
      <c r="DP651" s="336">
        <v>347483.58999999997</v>
      </c>
      <c r="DQ651" s="336">
        <v>90899</v>
      </c>
      <c r="DR651" s="336">
        <v>713296.12</v>
      </c>
      <c r="DS651" s="336">
        <v>2078414.4</v>
      </c>
      <c r="DT651" s="336">
        <v>923892.94</v>
      </c>
      <c r="DU651" s="336">
        <v>268812.69</v>
      </c>
      <c r="DV651" s="336">
        <v>300104.91000000003</v>
      </c>
      <c r="DW651" s="336">
        <v>446620.25</v>
      </c>
      <c r="DX651" s="336">
        <v>1053708.79</v>
      </c>
      <c r="DY651" s="336">
        <v>225039.57</v>
      </c>
      <c r="DZ651" s="336">
        <v>1115276.54</v>
      </c>
      <c r="EA651" s="336">
        <v>4421174.91</v>
      </c>
      <c r="EB651" s="336">
        <v>473106.04000000004</v>
      </c>
      <c r="EC651" s="336">
        <v>1618741.7200000002</v>
      </c>
      <c r="ED651" s="336">
        <v>78256.61</v>
      </c>
      <c r="EE651" s="336">
        <v>448750.85000000003</v>
      </c>
      <c r="EF651" s="336">
        <v>54661.04</v>
      </c>
      <c r="EG651" s="336">
        <v>2793118.39</v>
      </c>
      <c r="EH651" s="336">
        <v>36923.94</v>
      </c>
      <c r="EI651" s="336">
        <v>1117712.6400000001</v>
      </c>
      <c r="EJ651" s="336">
        <v>2983414.7100000004</v>
      </c>
      <c r="EK651" s="336">
        <v>102670</v>
      </c>
      <c r="EL651" s="336">
        <v>259156.03</v>
      </c>
      <c r="EM651" s="336">
        <v>184732.62000000002</v>
      </c>
      <c r="EN651" s="336">
        <v>909544.08</v>
      </c>
      <c r="EO651" s="336">
        <v>2348236.02</v>
      </c>
      <c r="EP651" s="336">
        <v>290208.25</v>
      </c>
      <c r="EQ651" s="336">
        <v>206442.32</v>
      </c>
      <c r="ER651" s="336">
        <v>811498.56</v>
      </c>
      <c r="ES651" s="336">
        <v>85272.92</v>
      </c>
      <c r="ET651" s="336">
        <v>462715.65</v>
      </c>
      <c r="EU651" s="336">
        <v>355997.02</v>
      </c>
      <c r="EV651" s="336">
        <v>83624.45</v>
      </c>
      <c r="EW651" s="336">
        <v>1337554.02</v>
      </c>
      <c r="EX651" s="336">
        <v>678742.14999999991</v>
      </c>
      <c r="EY651" s="336">
        <v>767272.74</v>
      </c>
      <c r="EZ651" s="336">
        <v>144292373.97</v>
      </c>
      <c r="FA651" s="336">
        <v>351601.22</v>
      </c>
      <c r="FB651" s="336">
        <v>587250.05000000005</v>
      </c>
      <c r="FC651" s="336">
        <v>3795890.02</v>
      </c>
      <c r="FD651" s="336">
        <v>312353.26</v>
      </c>
      <c r="FE651" s="336">
        <v>6307089.9799999995</v>
      </c>
      <c r="FF651" s="336">
        <v>516384.16000000003</v>
      </c>
      <c r="FG651" s="336">
        <v>104243.25</v>
      </c>
      <c r="FH651" s="336">
        <v>1464510.56</v>
      </c>
      <c r="FI651" s="336">
        <v>265725.36</v>
      </c>
      <c r="FJ651" s="336">
        <v>810581.7</v>
      </c>
      <c r="FK651" s="336">
        <v>176567.95</v>
      </c>
      <c r="FL651" s="336">
        <v>35394.29</v>
      </c>
      <c r="FM651" s="336">
        <v>1344781.26</v>
      </c>
      <c r="FN651" s="336">
        <v>62750.35</v>
      </c>
      <c r="FO651" s="336">
        <v>366828.98</v>
      </c>
      <c r="FP651" s="336">
        <v>120743.01999999999</v>
      </c>
      <c r="FQ651" s="336">
        <v>224032.3</v>
      </c>
      <c r="FR651" s="336">
        <v>2049139.98</v>
      </c>
      <c r="FS651" s="336">
        <v>522750.52</v>
      </c>
      <c r="FT651" s="336">
        <v>92577.82</v>
      </c>
      <c r="FU651" s="336">
        <v>276965.59999999998</v>
      </c>
      <c r="FV651" s="336">
        <v>88485.13</v>
      </c>
      <c r="FW651" s="336">
        <v>10015.48</v>
      </c>
      <c r="FX651" s="336">
        <v>48433</v>
      </c>
      <c r="FY651" s="336">
        <v>1321795.4300000002</v>
      </c>
      <c r="FZ651" s="336">
        <v>120521.28</v>
      </c>
      <c r="GA651" s="336">
        <v>201260.49</v>
      </c>
      <c r="GB651" s="336">
        <v>76690.649999999994</v>
      </c>
      <c r="GC651" s="336">
        <v>216441.88</v>
      </c>
      <c r="GD651" s="336">
        <v>859576.7</v>
      </c>
      <c r="GE651" s="336">
        <v>613176</v>
      </c>
      <c r="GF651" s="336">
        <v>409821.5</v>
      </c>
      <c r="GG651" s="336">
        <v>1628687.6199999999</v>
      </c>
      <c r="GH651" s="336">
        <v>158160.58000000002</v>
      </c>
      <c r="GI651" s="336">
        <v>702867.1</v>
      </c>
      <c r="GJ651" s="336">
        <v>143300.64000000001</v>
      </c>
      <c r="GK651" s="336">
        <v>6224304.790000001</v>
      </c>
      <c r="GL651" s="336">
        <v>3696795.5</v>
      </c>
      <c r="GM651" s="336">
        <v>13638776.77</v>
      </c>
      <c r="GN651" s="336">
        <v>355395.11000000004</v>
      </c>
      <c r="GO651" s="336">
        <v>6079583.4700000007</v>
      </c>
      <c r="GP651" s="336">
        <v>34499.96</v>
      </c>
      <c r="GQ651" s="336">
        <v>50016.31</v>
      </c>
      <c r="GR651" s="336">
        <v>708369.99</v>
      </c>
      <c r="GS651" s="336">
        <v>15725427.93</v>
      </c>
      <c r="GT651" s="336">
        <v>119491.73000000001</v>
      </c>
      <c r="GU651" s="336">
        <v>4436638.76</v>
      </c>
      <c r="GV651" s="336">
        <v>125982.57</v>
      </c>
      <c r="GW651" s="336">
        <v>106362.52</v>
      </c>
      <c r="GX651" s="336">
        <v>3667943.95</v>
      </c>
      <c r="GY651" s="336">
        <v>137085.18999999997</v>
      </c>
      <c r="GZ651" s="336">
        <v>641465.97</v>
      </c>
      <c r="HA651" s="336">
        <v>3113731.21</v>
      </c>
      <c r="HB651" s="336">
        <v>56640.62</v>
      </c>
      <c r="HC651" s="336">
        <v>3207299.2</v>
      </c>
      <c r="HD651" s="336">
        <v>186790.63</v>
      </c>
      <c r="HE651" s="336">
        <v>193061.28</v>
      </c>
      <c r="HF651" s="336">
        <v>380731.1</v>
      </c>
      <c r="HG651" s="336">
        <v>356524.15</v>
      </c>
      <c r="HH651" s="336">
        <v>3615053.37</v>
      </c>
      <c r="HI651" s="336">
        <v>2039303.6</v>
      </c>
      <c r="HJ651" s="336">
        <v>524527.12</v>
      </c>
      <c r="HK651" s="336">
        <v>173546.73</v>
      </c>
      <c r="HL651" s="336">
        <v>208460.25</v>
      </c>
      <c r="HM651" s="336">
        <v>337331.3</v>
      </c>
      <c r="HN651" s="336">
        <v>82260.58</v>
      </c>
      <c r="HO651" s="336">
        <v>459512.02</v>
      </c>
      <c r="HP651" s="336">
        <v>4068228.88</v>
      </c>
      <c r="HQ651" s="336">
        <v>663709.10000000009</v>
      </c>
      <c r="HR651" s="336">
        <v>1427228.4000000001</v>
      </c>
      <c r="HS651" s="336">
        <v>3055.84</v>
      </c>
      <c r="HT651" s="336">
        <v>4451903.13</v>
      </c>
      <c r="HU651" s="336">
        <v>578332.52</v>
      </c>
      <c r="HV651" s="336">
        <v>2467929.17</v>
      </c>
      <c r="HW651" s="336">
        <v>5337244.3499999996</v>
      </c>
      <c r="HX651" s="336">
        <v>126609.29999999999</v>
      </c>
      <c r="HY651" s="336">
        <v>9068957.1899999995</v>
      </c>
      <c r="HZ651" s="336">
        <v>228314.56</v>
      </c>
      <c r="IA651" s="336">
        <v>158111.21</v>
      </c>
      <c r="IB651" s="336">
        <v>878477.02</v>
      </c>
      <c r="IC651" s="336">
        <v>2936082.42</v>
      </c>
      <c r="ID651" s="336">
        <v>146904.34</v>
      </c>
      <c r="IE651" s="336">
        <v>1754381.77</v>
      </c>
      <c r="IF651" s="336">
        <v>75515.290000000008</v>
      </c>
      <c r="IG651" s="336">
        <v>202497.88</v>
      </c>
      <c r="IH651" s="336">
        <v>22539.59</v>
      </c>
      <c r="II651" s="336">
        <v>243216.64000000001</v>
      </c>
      <c r="IJ651" s="336">
        <v>1430385</v>
      </c>
      <c r="IK651" s="336">
        <v>97360.09</v>
      </c>
      <c r="IL651" s="336">
        <v>112422.9</v>
      </c>
      <c r="IM651" s="336">
        <v>88445.76999999999</v>
      </c>
      <c r="IN651" s="336">
        <v>975844.25</v>
      </c>
      <c r="IO651" s="336">
        <v>403091.77</v>
      </c>
      <c r="IP651" s="336">
        <v>230406.33000000002</v>
      </c>
      <c r="IQ651" s="336">
        <v>115532</v>
      </c>
      <c r="IR651" s="336">
        <v>9129061.4000000004</v>
      </c>
      <c r="IS651" s="336">
        <v>1599260.42</v>
      </c>
      <c r="IT651" s="336">
        <v>3598157.2199999997</v>
      </c>
      <c r="IU651" s="336">
        <v>137490.58000000002</v>
      </c>
      <c r="IV651" s="336">
        <v>1320043.79</v>
      </c>
      <c r="IW651" s="336">
        <v>492502.26999999996</v>
      </c>
      <c r="IX651" s="336">
        <v>55000</v>
      </c>
      <c r="IY651" s="336">
        <v>1779073.7200000002</v>
      </c>
      <c r="IZ651" s="336">
        <v>82800.819999999992</v>
      </c>
      <c r="JA651" s="336">
        <v>247800</v>
      </c>
      <c r="JB651" s="336">
        <v>381181.07</v>
      </c>
      <c r="JC651" s="336">
        <v>1492142.47</v>
      </c>
      <c r="JD651" s="336">
        <v>46949.9</v>
      </c>
      <c r="JE651" s="336">
        <v>23844.639999999999</v>
      </c>
      <c r="JF651" s="336">
        <v>803467.21</v>
      </c>
      <c r="JG651" s="336">
        <v>150314.95000000001</v>
      </c>
      <c r="JH651" s="336">
        <v>300889.29000000004</v>
      </c>
      <c r="JI651" s="336">
        <v>325450.13</v>
      </c>
      <c r="JJ651" s="336">
        <v>407460.19999999995</v>
      </c>
      <c r="JK651" s="336">
        <v>222450.34000000003</v>
      </c>
      <c r="JL651" s="336">
        <v>91616.98000000001</v>
      </c>
      <c r="JM651" s="336">
        <v>72826.590000000011</v>
      </c>
      <c r="JN651" s="336">
        <v>46317.7</v>
      </c>
      <c r="JO651" s="336">
        <v>2125165.46</v>
      </c>
      <c r="JP651" s="336">
        <v>261824.72999999998</v>
      </c>
      <c r="JQ651" s="336">
        <v>48500</v>
      </c>
      <c r="JR651" s="336">
        <v>63400</v>
      </c>
      <c r="JS651" s="336">
        <v>2853721.38</v>
      </c>
      <c r="JT651" s="336">
        <v>367432.66000000003</v>
      </c>
      <c r="JU651" s="336">
        <v>2568176.83</v>
      </c>
      <c r="JV651" s="336">
        <v>8752576.4700000007</v>
      </c>
      <c r="JW651" s="336">
        <v>401944.64</v>
      </c>
      <c r="JX651" s="336">
        <v>425512.64</v>
      </c>
      <c r="JY651" s="336">
        <v>7306.2</v>
      </c>
      <c r="JZ651" s="336">
        <v>26039.51</v>
      </c>
      <c r="KA651" s="336">
        <v>529146.53</v>
      </c>
      <c r="KB651" s="336">
        <v>362347.83</v>
      </c>
      <c r="KC651" s="336">
        <v>110688.95</v>
      </c>
      <c r="KD651" s="336">
        <v>344335.94999999995</v>
      </c>
      <c r="KE651" s="336">
        <v>3082028.1500000004</v>
      </c>
      <c r="KF651" s="336">
        <v>1184.92</v>
      </c>
      <c r="KG651" s="336">
        <v>264138.53000000003</v>
      </c>
      <c r="KH651" s="336">
        <v>171813.09</v>
      </c>
      <c r="KI651" s="336">
        <v>630509.65</v>
      </c>
      <c r="KJ651" s="336">
        <v>90055.27</v>
      </c>
      <c r="KK651" s="336">
        <v>64118.570000000007</v>
      </c>
      <c r="KL651" s="336">
        <v>58611.82</v>
      </c>
      <c r="KM651" s="336">
        <v>62500</v>
      </c>
      <c r="KN651" s="336">
        <v>342404.9</v>
      </c>
      <c r="KO651" s="336">
        <v>905253.90999999992</v>
      </c>
      <c r="KP651" s="336">
        <v>1353315.0999999999</v>
      </c>
      <c r="KQ651" s="336">
        <v>22460385.960000001</v>
      </c>
      <c r="KR651" s="336">
        <v>2007775.6</v>
      </c>
      <c r="KS651" s="336">
        <v>547739.5</v>
      </c>
      <c r="KX651" s="312" t="str">
        <f t="shared" si="6"/>
        <v/>
      </c>
    </row>
    <row r="652" spans="1:311" x14ac:dyDescent="0.25">
      <c r="A652">
        <v>2020</v>
      </c>
      <c r="C652" s="312">
        <v>35</v>
      </c>
      <c r="F652" s="336">
        <v>2512135.0499999998</v>
      </c>
      <c r="G652" s="336">
        <v>702426.35</v>
      </c>
      <c r="H652" s="336">
        <v>18862117.629999999</v>
      </c>
      <c r="I652" s="336">
        <v>1249247.45</v>
      </c>
      <c r="J652" s="336">
        <v>761314.37</v>
      </c>
      <c r="K652" s="336">
        <v>1320012.8999999999</v>
      </c>
      <c r="L652" s="336">
        <v>11339246.9</v>
      </c>
      <c r="M652" s="336">
        <v>4429140.45</v>
      </c>
      <c r="N652" s="336">
        <v>16281255.67</v>
      </c>
      <c r="O652" s="336">
        <v>8607966.1500000004</v>
      </c>
      <c r="P652" s="336">
        <v>2808986.79</v>
      </c>
      <c r="Q652" s="336">
        <v>913678</v>
      </c>
      <c r="R652" s="336">
        <v>3353861.69</v>
      </c>
      <c r="S652" s="336">
        <v>1675747.23</v>
      </c>
      <c r="T652" s="336">
        <v>2399167.56</v>
      </c>
      <c r="U652" s="336">
        <v>6915263.2999999998</v>
      </c>
      <c r="V652" s="336">
        <v>10140029.33</v>
      </c>
      <c r="W652" s="336">
        <v>972859.44</v>
      </c>
      <c r="X652" s="336">
        <v>2742935.92</v>
      </c>
      <c r="Y652" s="336">
        <v>659575.11</v>
      </c>
      <c r="Z652" s="336">
        <v>1416018.3</v>
      </c>
      <c r="AA652" s="336">
        <v>12047343.85</v>
      </c>
      <c r="AB652" s="336">
        <v>2648894.2799999998</v>
      </c>
      <c r="AC652" s="336">
        <v>413201.28</v>
      </c>
      <c r="AD652" s="336">
        <v>35879543.399999999</v>
      </c>
      <c r="AE652" s="336">
        <v>429016.39</v>
      </c>
      <c r="AF652" s="336">
        <v>3651366.69</v>
      </c>
      <c r="AG652" s="336">
        <v>1214302.8</v>
      </c>
      <c r="AH652" s="336">
        <v>4960627.6399999997</v>
      </c>
      <c r="AI652" s="336">
        <v>2820900.5</v>
      </c>
      <c r="AJ652" s="336">
        <v>3115569.53</v>
      </c>
      <c r="AK652" s="336">
        <v>771749.75</v>
      </c>
      <c r="AL652" s="336">
        <v>18520965.960000001</v>
      </c>
      <c r="AM652" s="336">
        <v>1034576.6499999999</v>
      </c>
      <c r="AN652" s="336">
        <v>2148163.7200000002</v>
      </c>
      <c r="AO652" s="336">
        <v>1886154.5</v>
      </c>
      <c r="AP652" s="336">
        <v>2293267.1500000004</v>
      </c>
      <c r="AQ652" s="336">
        <v>548392.05000000005</v>
      </c>
      <c r="AR652" s="336">
        <v>5377782.4000000004</v>
      </c>
      <c r="AS652" s="336">
        <v>1184583.43</v>
      </c>
      <c r="AT652" s="336">
        <v>2196095.9500000002</v>
      </c>
      <c r="AU652" s="336">
        <v>5782170.2999999998</v>
      </c>
      <c r="AV652" s="336">
        <v>730858.05</v>
      </c>
      <c r="AW652" s="336">
        <v>22258190.949999999</v>
      </c>
      <c r="AX652" s="336">
        <v>414048.73</v>
      </c>
      <c r="AY652" s="336">
        <v>1232993.1400000001</v>
      </c>
      <c r="AZ652" s="336">
        <v>2502720.42</v>
      </c>
      <c r="BA652" s="336">
        <v>301320.90000000002</v>
      </c>
      <c r="BB652" s="336">
        <v>1516759.45</v>
      </c>
      <c r="BC652" s="336">
        <v>10520853.719999999</v>
      </c>
      <c r="BD652" s="336">
        <v>8667730.4700000007</v>
      </c>
      <c r="BE652" s="336">
        <v>5249901.34</v>
      </c>
      <c r="BF652" s="336">
        <v>4049743.8899999997</v>
      </c>
      <c r="BG652" s="336">
        <v>467900.09</v>
      </c>
      <c r="BH652" s="336">
        <v>242930.79</v>
      </c>
      <c r="BI652" s="336">
        <v>14628006.84</v>
      </c>
      <c r="BJ652" s="336">
        <v>372051.44999999995</v>
      </c>
      <c r="BK652" s="336">
        <v>11000757.539999999</v>
      </c>
      <c r="BL652" s="336">
        <v>280841.93</v>
      </c>
      <c r="BM652" s="336">
        <v>2214341.8899999997</v>
      </c>
      <c r="BN652" s="336">
        <v>8432448.4400000013</v>
      </c>
      <c r="BO652" s="336">
        <v>6576727.2800000003</v>
      </c>
      <c r="BP652" s="336">
        <v>693220.65</v>
      </c>
      <c r="BQ652" s="336">
        <v>748973.42</v>
      </c>
      <c r="BR652" s="336">
        <v>893375.55</v>
      </c>
      <c r="BS652" s="336">
        <v>7067397.4100000001</v>
      </c>
      <c r="BT652" s="336">
        <v>1309998.55</v>
      </c>
      <c r="BU652" s="336">
        <v>472773.05000000005</v>
      </c>
      <c r="BV652" s="336">
        <v>2214620.0499999998</v>
      </c>
      <c r="BW652" s="336">
        <v>14658549.810000001</v>
      </c>
      <c r="BX652" s="336">
        <v>2496361.0999999996</v>
      </c>
      <c r="BY652" s="336">
        <v>23326096.530000001</v>
      </c>
      <c r="BZ652" s="336">
        <v>983064.5</v>
      </c>
      <c r="CA652" s="336">
        <v>1235115.8500000001</v>
      </c>
      <c r="CB652" s="336">
        <v>687304.82000000007</v>
      </c>
      <c r="CC652" s="336">
        <v>3975964.15</v>
      </c>
      <c r="CD652" s="336">
        <v>9585597.0700000003</v>
      </c>
      <c r="CE652" s="336">
        <v>7450294.1799999997</v>
      </c>
      <c r="CF652" s="336">
        <v>8467926.75</v>
      </c>
      <c r="CG652" s="336">
        <v>19237667.579999998</v>
      </c>
      <c r="CH652" s="336">
        <v>4650160.7300000004</v>
      </c>
      <c r="CI652" s="336">
        <v>23599192.27</v>
      </c>
      <c r="CJ652" s="336">
        <v>704372.5</v>
      </c>
      <c r="CK652" s="336">
        <v>772075.97</v>
      </c>
      <c r="CL652" s="336">
        <v>1241737.95</v>
      </c>
      <c r="CM652" s="336">
        <v>434517.96</v>
      </c>
      <c r="CN652" s="336">
        <v>4311408.9800000004</v>
      </c>
      <c r="CO652" s="336">
        <v>6958741.4000000004</v>
      </c>
      <c r="CP652" s="336">
        <v>684018.05</v>
      </c>
      <c r="CQ652" s="336">
        <v>2632518.9900000002</v>
      </c>
      <c r="CR652" s="336">
        <v>188953.06</v>
      </c>
      <c r="CS652" s="336">
        <v>2652021.7600000002</v>
      </c>
      <c r="CT652" s="336">
        <v>4541693</v>
      </c>
      <c r="CU652" s="336">
        <v>471027.35</v>
      </c>
      <c r="CV652" s="336">
        <v>466231.6</v>
      </c>
      <c r="CW652" s="336">
        <v>1837009.65</v>
      </c>
      <c r="CX652" s="336">
        <v>3484330.66</v>
      </c>
      <c r="CY652" s="336">
        <v>5700775.4299999997</v>
      </c>
      <c r="CZ652" s="336">
        <v>12472544.939999999</v>
      </c>
      <c r="DA652" s="336">
        <v>10145702.6</v>
      </c>
      <c r="DB652" s="336">
        <v>11720953.4</v>
      </c>
      <c r="DC652" s="336">
        <v>4202518.5</v>
      </c>
      <c r="DD652" s="336">
        <v>38457031.019999996</v>
      </c>
      <c r="DE652" s="336">
        <v>28724270.73</v>
      </c>
      <c r="DF652" s="336">
        <v>811103.55</v>
      </c>
      <c r="DG652" s="336">
        <v>2391630.86</v>
      </c>
      <c r="DH652" s="336">
        <v>2373744.36</v>
      </c>
      <c r="DI652" s="336">
        <v>3411289.08</v>
      </c>
      <c r="DJ652" s="336">
        <v>10574813.1</v>
      </c>
      <c r="DK652" s="336">
        <v>18956267.710000001</v>
      </c>
      <c r="DL652" s="336">
        <v>1982159.37</v>
      </c>
      <c r="DM652" s="336">
        <v>4720531.29</v>
      </c>
      <c r="DN652" s="336">
        <v>655078.68999999994</v>
      </c>
      <c r="DO652" s="336">
        <v>1464235.57</v>
      </c>
      <c r="DP652" s="336">
        <v>750120.42999999993</v>
      </c>
      <c r="DQ652" s="336">
        <v>475839.56000000006</v>
      </c>
      <c r="DR652" s="336">
        <v>4952175.25</v>
      </c>
      <c r="DS652" s="336">
        <v>22978363.859999999</v>
      </c>
      <c r="DT652" s="336">
        <v>6120327.4800000004</v>
      </c>
      <c r="DU652" s="336">
        <v>13994624.859999999</v>
      </c>
      <c r="DV652" s="336">
        <v>1285115.2799999998</v>
      </c>
      <c r="DW652" s="336">
        <v>5265836.55</v>
      </c>
      <c r="DX652" s="336">
        <v>4430054.24</v>
      </c>
      <c r="DY652" s="336">
        <v>8551972.2599999998</v>
      </c>
      <c r="DZ652" s="336">
        <v>4910195.68</v>
      </c>
      <c r="EA652" s="336">
        <v>32339418.259999998</v>
      </c>
      <c r="EB652" s="336">
        <v>2251877.61</v>
      </c>
      <c r="EC652" s="336">
        <v>2558330.15</v>
      </c>
      <c r="ED652" s="336">
        <v>1128633.25</v>
      </c>
      <c r="EE652" s="336">
        <v>1354114.12</v>
      </c>
      <c r="EF652" s="336">
        <v>491377.03</v>
      </c>
      <c r="EG652" s="336">
        <v>7838320.709999999</v>
      </c>
      <c r="EH652" s="336">
        <v>1500438.54</v>
      </c>
      <c r="EI652" s="336">
        <v>4320399.24</v>
      </c>
      <c r="EJ652" s="336">
        <v>10382372.92</v>
      </c>
      <c r="EK652" s="336">
        <v>670220.65</v>
      </c>
      <c r="EL652" s="336">
        <v>707288.2</v>
      </c>
      <c r="EM652" s="336">
        <v>5643506.7599999998</v>
      </c>
      <c r="EN652" s="336">
        <v>3211401.3</v>
      </c>
      <c r="EO652" s="336">
        <v>6708275.0899999999</v>
      </c>
      <c r="EP652" s="336">
        <v>11571572.65</v>
      </c>
      <c r="EQ652" s="336">
        <v>578471.48</v>
      </c>
      <c r="ER652" s="336">
        <v>3697353.9000000004</v>
      </c>
      <c r="ES652" s="336">
        <v>527077.63</v>
      </c>
      <c r="ET652" s="336">
        <v>2317391.1399999997</v>
      </c>
      <c r="EU652" s="336">
        <v>805934.3600000001</v>
      </c>
      <c r="EV652" s="336">
        <v>328566.82999999996</v>
      </c>
      <c r="EW652" s="336">
        <v>4151141.46</v>
      </c>
      <c r="EX652" s="336">
        <v>5370379.46</v>
      </c>
      <c r="EY652" s="336">
        <v>40423398.950000003</v>
      </c>
      <c r="EZ652" s="336">
        <v>292949835.25999999</v>
      </c>
      <c r="FA652" s="336">
        <v>1367797.92</v>
      </c>
      <c r="FB652" s="336">
        <v>2838352.95</v>
      </c>
      <c r="FC652" s="336">
        <v>16820925.490000002</v>
      </c>
      <c r="FD652" s="336">
        <v>2481596.31</v>
      </c>
      <c r="FE652" s="336">
        <v>25380677.120000001</v>
      </c>
      <c r="FF652" s="336">
        <v>4147386.96</v>
      </c>
      <c r="FG652" s="336">
        <v>505608.32</v>
      </c>
      <c r="FH652" s="336">
        <v>6286199.2699999996</v>
      </c>
      <c r="FI652" s="336">
        <v>922731.04</v>
      </c>
      <c r="FJ652" s="336">
        <v>10918861.899999999</v>
      </c>
      <c r="FK652" s="336">
        <v>973140.41</v>
      </c>
      <c r="FL652" s="336">
        <v>173463.84999999998</v>
      </c>
      <c r="FM652" s="336">
        <v>8065241.959999999</v>
      </c>
      <c r="FN652" s="336">
        <v>3209745.29</v>
      </c>
      <c r="FO652" s="336">
        <v>2491206.7999999998</v>
      </c>
      <c r="FP652" s="336">
        <v>823271.54</v>
      </c>
      <c r="FQ652" s="336">
        <v>3752405.8</v>
      </c>
      <c r="FR652" s="336">
        <v>47611607.400000006</v>
      </c>
      <c r="FS652" s="336">
        <v>1173970.1499999999</v>
      </c>
      <c r="FT652" s="336">
        <v>1121438.8799999999</v>
      </c>
      <c r="FU652" s="336">
        <v>1596030.25</v>
      </c>
      <c r="FV652" s="336">
        <v>336787.86</v>
      </c>
      <c r="FW652" s="336">
        <v>98002.04</v>
      </c>
      <c r="FX652" s="336">
        <v>3602618</v>
      </c>
      <c r="FY652" s="336">
        <v>11050555.92</v>
      </c>
      <c r="FZ652" s="336">
        <v>604478.4</v>
      </c>
      <c r="GA652" s="336">
        <v>609457.43999999994</v>
      </c>
      <c r="GB652" s="336">
        <v>626619.39999999991</v>
      </c>
      <c r="GC652" s="336">
        <v>305717.06</v>
      </c>
      <c r="GD652" s="336">
        <v>1056098.25</v>
      </c>
      <c r="GE652" s="336">
        <v>8781941.1600000001</v>
      </c>
      <c r="GF652" s="336">
        <v>2095132.26</v>
      </c>
      <c r="GG652" s="336">
        <v>5847894.0099999998</v>
      </c>
      <c r="GH652" s="336">
        <v>1234208.48</v>
      </c>
      <c r="GI652" s="336">
        <v>4855842.1500000004</v>
      </c>
      <c r="GJ652" s="336">
        <v>1433647.75</v>
      </c>
      <c r="GK652" s="336">
        <v>49819014.059999995</v>
      </c>
      <c r="GL652" s="336">
        <v>12960139.85</v>
      </c>
      <c r="GM652" s="336">
        <v>50672202.509999998</v>
      </c>
      <c r="GN652" s="336">
        <v>2333045.9900000002</v>
      </c>
      <c r="GO652" s="336">
        <v>10249320.41</v>
      </c>
      <c r="GP652" s="336">
        <v>278432.34999999998</v>
      </c>
      <c r="GQ652" s="336">
        <v>191559.03</v>
      </c>
      <c r="GR652" s="336">
        <v>2545680.31</v>
      </c>
      <c r="GS652" s="336">
        <v>69766663.530000001</v>
      </c>
      <c r="GT652" s="336">
        <v>701375.55</v>
      </c>
      <c r="GU652" s="336">
        <v>23176861.93</v>
      </c>
      <c r="GV652" s="336">
        <v>1129935.26</v>
      </c>
      <c r="GW652" s="336">
        <v>388367.05000000005</v>
      </c>
      <c r="GX652" s="336">
        <v>15139348.290000001</v>
      </c>
      <c r="GY652" s="336">
        <v>779314.23</v>
      </c>
      <c r="GZ652" s="336">
        <v>3064155.24</v>
      </c>
      <c r="HA652" s="336">
        <v>3275731.6100000003</v>
      </c>
      <c r="HB652" s="336">
        <v>933204.26</v>
      </c>
      <c r="HC652" s="336">
        <v>13627498.15</v>
      </c>
      <c r="HD652" s="336">
        <v>478814.12</v>
      </c>
      <c r="HE652" s="336">
        <v>1276390.8999999999</v>
      </c>
      <c r="HF652" s="336">
        <v>1314408.7</v>
      </c>
      <c r="HG652" s="336">
        <v>7507662.6699999999</v>
      </c>
      <c r="HH652" s="336">
        <v>15497975.109999999</v>
      </c>
      <c r="HI652" s="336">
        <v>6467804</v>
      </c>
      <c r="HJ652" s="336">
        <v>4297326.9800000004</v>
      </c>
      <c r="HK652" s="336">
        <v>737021.9</v>
      </c>
      <c r="HL652" s="336">
        <v>12513559.970000001</v>
      </c>
      <c r="HM652" s="336">
        <v>1976465</v>
      </c>
      <c r="HN652" s="336">
        <v>1506908.06</v>
      </c>
      <c r="HO652" s="336">
        <v>1923834.26</v>
      </c>
      <c r="HP652" s="336">
        <v>21482608.52</v>
      </c>
      <c r="HQ652" s="336">
        <v>423542.70999999996</v>
      </c>
      <c r="HR652" s="336">
        <v>17207063.829999998</v>
      </c>
      <c r="HS652" s="336">
        <v>405646.81</v>
      </c>
      <c r="HT652" s="336">
        <v>29376741.079999998</v>
      </c>
      <c r="HU652" s="336">
        <v>591407.5</v>
      </c>
      <c r="HV652" s="336">
        <v>7376765.0899999999</v>
      </c>
      <c r="HW652" s="336">
        <v>89884974.430000007</v>
      </c>
      <c r="HX652" s="336">
        <v>905163.31</v>
      </c>
      <c r="HY652" s="336">
        <v>47022518.700000003</v>
      </c>
      <c r="HZ652" s="336">
        <v>1741647.49</v>
      </c>
      <c r="IA652" s="336">
        <v>1020477.8200000001</v>
      </c>
      <c r="IB652" s="336">
        <v>3337212.2800000003</v>
      </c>
      <c r="IC652" s="336">
        <v>132691515.56</v>
      </c>
      <c r="ID652" s="336">
        <v>1170199.1800000002</v>
      </c>
      <c r="IE652" s="336">
        <v>6600218.3300000001</v>
      </c>
      <c r="IF652" s="336">
        <v>1573227.94</v>
      </c>
      <c r="IG652" s="336">
        <v>1229525.5699999998</v>
      </c>
      <c r="IH652" s="336">
        <v>215262.38</v>
      </c>
      <c r="II652" s="336">
        <v>950118.54</v>
      </c>
      <c r="IJ652" s="336">
        <v>7492026.9500000002</v>
      </c>
      <c r="IK652" s="336">
        <v>369435.09</v>
      </c>
      <c r="IL652" s="336">
        <v>845569</v>
      </c>
      <c r="IM652" s="336">
        <v>1527807.9</v>
      </c>
      <c r="IN652" s="336">
        <v>6833397.9300000006</v>
      </c>
      <c r="IO652" s="336">
        <v>2663317.3199999998</v>
      </c>
      <c r="IP652" s="336">
        <v>1843822.55</v>
      </c>
      <c r="IQ652" s="336">
        <v>1356255.5</v>
      </c>
      <c r="IR652" s="336">
        <v>33385676.890000001</v>
      </c>
      <c r="IS652" s="336">
        <v>21867494.219999999</v>
      </c>
      <c r="IT652" s="336">
        <v>7099908.9100000001</v>
      </c>
      <c r="IU652" s="336">
        <v>969681.05</v>
      </c>
      <c r="IV652" s="336">
        <v>9248078.8499999996</v>
      </c>
      <c r="IW652" s="336">
        <v>1207247.1000000001</v>
      </c>
      <c r="IX652" s="336">
        <v>233021.99</v>
      </c>
      <c r="IY652" s="336">
        <v>4659256.5599999996</v>
      </c>
      <c r="IZ652" s="336">
        <v>3050182.67</v>
      </c>
      <c r="JA652" s="336">
        <v>1558592.44</v>
      </c>
      <c r="JB652" s="336">
        <v>1329005.6099999999</v>
      </c>
      <c r="JC652" s="336">
        <v>2383113.5</v>
      </c>
      <c r="JD652" s="336">
        <v>498644.20999999996</v>
      </c>
      <c r="JE652" s="336">
        <v>300127.13</v>
      </c>
      <c r="JF652" s="336">
        <v>7483066.46</v>
      </c>
      <c r="JG652" s="336">
        <v>552411.31999999995</v>
      </c>
      <c r="JH652" s="336">
        <v>1436853.0699999998</v>
      </c>
      <c r="JI652" s="336">
        <v>14132423.300000001</v>
      </c>
      <c r="JJ652" s="336">
        <v>9918710.3999999985</v>
      </c>
      <c r="JK652" s="336">
        <v>442956.64</v>
      </c>
      <c r="JL652" s="336">
        <v>1016361.57</v>
      </c>
      <c r="JM652" s="336">
        <v>224318.22</v>
      </c>
      <c r="JN652" s="336">
        <v>564462.16</v>
      </c>
      <c r="JO652" s="336">
        <v>6427783.6699999999</v>
      </c>
      <c r="JP652" s="336">
        <v>1642602.9100000001</v>
      </c>
      <c r="JQ652" s="336">
        <v>1504763.25</v>
      </c>
      <c r="JR652" s="336">
        <v>677809.24</v>
      </c>
      <c r="JS652" s="336">
        <v>6622792.46</v>
      </c>
      <c r="JT652" s="336">
        <v>851494.3</v>
      </c>
      <c r="JU652" s="336">
        <v>14512932.050000001</v>
      </c>
      <c r="JV652" s="336">
        <v>49894045.659999996</v>
      </c>
      <c r="JW652" s="336">
        <v>3127853.2</v>
      </c>
      <c r="JX652" s="336">
        <v>4231702.58</v>
      </c>
      <c r="JY652" s="336">
        <v>305761.28999999998</v>
      </c>
      <c r="JZ652" s="336">
        <v>325778.55000000005</v>
      </c>
      <c r="KA652" s="336">
        <v>2663147</v>
      </c>
      <c r="KB652" s="336">
        <v>3154216.94</v>
      </c>
      <c r="KC652" s="336">
        <v>1724064.28</v>
      </c>
      <c r="KD652" s="336">
        <v>638138.30000000005</v>
      </c>
      <c r="KE652" s="336">
        <v>10059097.699999999</v>
      </c>
      <c r="KF652" s="336">
        <v>1290504.7000000002</v>
      </c>
      <c r="KG652" s="336">
        <v>2343641.0499999998</v>
      </c>
      <c r="KH652" s="336">
        <v>1286267.25</v>
      </c>
      <c r="KI652" s="336">
        <v>5083950.74</v>
      </c>
      <c r="KJ652" s="336">
        <v>3759800.3</v>
      </c>
      <c r="KK652" s="336">
        <v>206858.63</v>
      </c>
      <c r="KL652" s="336">
        <v>975861.13</v>
      </c>
      <c r="KM652" s="336">
        <v>1247705.7</v>
      </c>
      <c r="KN652" s="336">
        <v>1040991.3</v>
      </c>
      <c r="KO652" s="336">
        <v>7602071</v>
      </c>
      <c r="KP652" s="336">
        <v>5629478.4000000004</v>
      </c>
      <c r="KQ652" s="336">
        <v>41161903.450000003</v>
      </c>
      <c r="KR652" s="336">
        <v>6223050.9699999997</v>
      </c>
      <c r="KS652" s="336">
        <v>2344290.94</v>
      </c>
      <c r="KX652" s="312" t="str">
        <f t="shared" si="6"/>
        <v/>
      </c>
    </row>
    <row r="653" spans="1:311" x14ac:dyDescent="0.25">
      <c r="A653">
        <v>2020</v>
      </c>
      <c r="C653" s="312">
        <v>36</v>
      </c>
      <c r="F653" s="336">
        <v>189349.1</v>
      </c>
      <c r="G653" s="336">
        <v>2140.8000000000002</v>
      </c>
      <c r="H653" s="336">
        <v>1906301.6199999999</v>
      </c>
      <c r="I653" s="336">
        <v>19479.8</v>
      </c>
      <c r="J653" s="336">
        <v>34356.6</v>
      </c>
      <c r="K653" s="336">
        <v>6450</v>
      </c>
      <c r="L653" s="336">
        <v>1109542.45</v>
      </c>
      <c r="M653" s="336">
        <v>427365.39999999997</v>
      </c>
      <c r="N653" s="336">
        <v>421450.77</v>
      </c>
      <c r="O653" s="336">
        <v>745979.4</v>
      </c>
      <c r="P653" s="336">
        <v>90713.85</v>
      </c>
      <c r="Q653" s="336">
        <v>12733.400000000001</v>
      </c>
      <c r="R653" s="336">
        <v>3769.05</v>
      </c>
      <c r="S653" s="336">
        <v>107938.41</v>
      </c>
      <c r="T653" s="336">
        <v>17226.5</v>
      </c>
      <c r="U653" s="336">
        <v>526104.73</v>
      </c>
      <c r="V653" s="336">
        <v>521919.26</v>
      </c>
      <c r="W653" s="336">
        <v>50651.71</v>
      </c>
      <c r="X653" s="336">
        <v>357167.49</v>
      </c>
      <c r="Y653" s="336">
        <v>12099.85</v>
      </c>
      <c r="Z653" s="336">
        <v>8484.5</v>
      </c>
      <c r="AA653" s="336">
        <v>1070388.67</v>
      </c>
      <c r="AB653" s="336">
        <v>276398.15000000002</v>
      </c>
      <c r="AC653" s="336">
        <v>1340</v>
      </c>
      <c r="AD653" s="336">
        <v>5447671.2800000003</v>
      </c>
      <c r="AE653" s="336">
        <v>1000</v>
      </c>
      <c r="AF653" s="336">
        <v>74350.350000000006</v>
      </c>
      <c r="AG653" s="336">
        <v>21918.45</v>
      </c>
      <c r="AH653" s="336">
        <v>168292.23</v>
      </c>
      <c r="AI653" s="336">
        <v>76751.649999999994</v>
      </c>
      <c r="AJ653" s="336">
        <v>89762.82</v>
      </c>
      <c r="AK653" s="336">
        <v>3343.4</v>
      </c>
      <c r="AL653" s="336">
        <v>873082.71</v>
      </c>
      <c r="AM653" s="336">
        <v>12092.35</v>
      </c>
      <c r="AN653" s="336">
        <v>33758.85</v>
      </c>
      <c r="AO653" s="336">
        <v>15421</v>
      </c>
      <c r="AP653" s="336">
        <v>28817.4</v>
      </c>
      <c r="AQ653" s="336">
        <v>1605.15</v>
      </c>
      <c r="AR653" s="336">
        <v>64547.95</v>
      </c>
      <c r="AS653" s="336">
        <v>218657.23</v>
      </c>
      <c r="AT653" s="336">
        <v>171464.75</v>
      </c>
      <c r="AU653" s="336">
        <v>278226.09000000003</v>
      </c>
      <c r="AV653" s="336">
        <v>47961.3</v>
      </c>
      <c r="AW653" s="336">
        <v>3025197.15</v>
      </c>
      <c r="AX653" s="336">
        <v>38242.75</v>
      </c>
      <c r="AY653" s="336">
        <v>62804.520000000004</v>
      </c>
      <c r="AZ653" s="336">
        <v>19449.25</v>
      </c>
      <c r="BA653" s="336">
        <v>4465.3500000000004</v>
      </c>
      <c r="BB653" s="336">
        <v>75430.55</v>
      </c>
      <c r="BC653" s="336">
        <v>645604.67999999993</v>
      </c>
      <c r="BD653" s="336">
        <v>872087.95</v>
      </c>
      <c r="BE653" s="336">
        <v>44726.48</v>
      </c>
      <c r="BF653" s="336">
        <v>16170.2</v>
      </c>
      <c r="BG653" s="336">
        <v>2860</v>
      </c>
      <c r="BH653" s="336">
        <v>12921.65</v>
      </c>
      <c r="BI653" s="336">
        <v>1891233.1300000001</v>
      </c>
      <c r="BJ653" s="336">
        <v>6432.1</v>
      </c>
      <c r="BK653" s="336">
        <v>129295.15</v>
      </c>
      <c r="BL653" s="336">
        <v>1400</v>
      </c>
      <c r="BM653" s="336">
        <v>153138.94</v>
      </c>
      <c r="BN653" s="336">
        <v>924717.8</v>
      </c>
      <c r="BO653" s="336">
        <v>118785.1</v>
      </c>
      <c r="BP653" s="336">
        <v>120966.37999999999</v>
      </c>
      <c r="BQ653" s="336">
        <v>6999.55</v>
      </c>
      <c r="BR653" s="336">
        <v>13628.65</v>
      </c>
      <c r="BS653" s="336">
        <v>704115.04999999993</v>
      </c>
      <c r="BT653" s="336">
        <v>131276.70000000001</v>
      </c>
      <c r="BU653" s="336">
        <v>100462.1</v>
      </c>
      <c r="BV653" s="336">
        <v>31228</v>
      </c>
      <c r="BW653" s="336">
        <v>262406.8</v>
      </c>
      <c r="BX653" s="336">
        <v>45745.35</v>
      </c>
      <c r="BY653" s="336">
        <v>414718.6</v>
      </c>
      <c r="BZ653" s="336">
        <v>45491.8</v>
      </c>
      <c r="CA653" s="336">
        <v>9006.5499999999993</v>
      </c>
      <c r="CB653" s="336">
        <v>5076.8500000000004</v>
      </c>
      <c r="CC653" s="336">
        <v>312003.09999999998</v>
      </c>
      <c r="CD653" s="336">
        <v>525641.81999999995</v>
      </c>
      <c r="CE653" s="336">
        <v>2117005.5499999998</v>
      </c>
      <c r="CF653" s="336">
        <v>609703.01</v>
      </c>
      <c r="CG653" s="336">
        <v>64649.9</v>
      </c>
      <c r="CH653" s="336">
        <v>212259.28</v>
      </c>
      <c r="CI653" s="336">
        <v>1053388</v>
      </c>
      <c r="CJ653" s="336">
        <v>38028.19</v>
      </c>
      <c r="CK653" s="336">
        <v>27340.300000000003</v>
      </c>
      <c r="CL653" s="336">
        <v>18739.3</v>
      </c>
      <c r="CM653" s="336">
        <v>18122.169999999998</v>
      </c>
      <c r="CN653" s="336">
        <v>74091.42</v>
      </c>
      <c r="CO653" s="336">
        <v>616744.19999999995</v>
      </c>
      <c r="CP653" s="336">
        <v>16929.150000000001</v>
      </c>
      <c r="CQ653" s="336">
        <v>136262.65</v>
      </c>
      <c r="CR653" s="336">
        <v>9434.35</v>
      </c>
      <c r="CS653" s="336">
        <v>106884.05</v>
      </c>
      <c r="CT653" s="336">
        <v>432684.95</v>
      </c>
      <c r="CU653" s="336">
        <v>3720</v>
      </c>
      <c r="CV653" s="336">
        <v>7697.9</v>
      </c>
      <c r="CW653" s="336">
        <v>8365</v>
      </c>
      <c r="CX653" s="336">
        <v>187011.58000000002</v>
      </c>
      <c r="CY653" s="336">
        <v>33696.550000000003</v>
      </c>
      <c r="CZ653" s="336">
        <v>2142639.15</v>
      </c>
      <c r="DA653" s="336">
        <v>343323.3</v>
      </c>
      <c r="DB653" s="336">
        <v>1198815.6000000001</v>
      </c>
      <c r="DC653" s="336">
        <v>32688.6</v>
      </c>
      <c r="DD653" s="336">
        <v>4782342.97</v>
      </c>
      <c r="DE653" s="336">
        <v>2703816.5999999996</v>
      </c>
      <c r="DF653" s="336">
        <v>51765.67</v>
      </c>
      <c r="DG653" s="336">
        <v>10967.05</v>
      </c>
      <c r="DH653" s="336">
        <v>127811.65000000001</v>
      </c>
      <c r="DI653" s="336">
        <v>166237.6</v>
      </c>
      <c r="DJ653" s="336">
        <v>180714.76</v>
      </c>
      <c r="DK653" s="336">
        <v>104394.61</v>
      </c>
      <c r="DL653" s="336">
        <v>137241.25</v>
      </c>
      <c r="DM653" s="336">
        <v>31704.95</v>
      </c>
      <c r="DN653" s="336">
        <v>8881.4500000000007</v>
      </c>
      <c r="DO653" s="336">
        <v>172684.1</v>
      </c>
      <c r="DP653" s="336">
        <v>9650</v>
      </c>
      <c r="DQ653" s="336">
        <v>150</v>
      </c>
      <c r="DR653" s="336">
        <v>41802.800000000003</v>
      </c>
      <c r="DS653" s="336">
        <v>470513.41</v>
      </c>
      <c r="DT653" s="336">
        <v>709565.18</v>
      </c>
      <c r="DU653" s="336">
        <v>485516.48</v>
      </c>
      <c r="DV653" s="336">
        <v>10967.8</v>
      </c>
      <c r="DW653" s="336">
        <v>436282.74</v>
      </c>
      <c r="DX653" s="336">
        <v>651984.05000000005</v>
      </c>
      <c r="DY653" s="336">
        <v>24831.45</v>
      </c>
      <c r="DZ653" s="336">
        <v>209080.94999999998</v>
      </c>
      <c r="EA653" s="336">
        <v>5690711.8700000001</v>
      </c>
      <c r="EB653" s="336">
        <v>14209.05</v>
      </c>
      <c r="EC653" s="336">
        <v>147731.35</v>
      </c>
      <c r="ED653" s="336">
        <v>30564.799999999999</v>
      </c>
      <c r="EE653" s="336">
        <v>18644.7</v>
      </c>
      <c r="EF653" s="336">
        <v>30070.2</v>
      </c>
      <c r="EG653" s="336">
        <v>169713.95</v>
      </c>
      <c r="EH653" s="336">
        <v>8548.43</v>
      </c>
      <c r="EI653" s="336">
        <v>1651734.25</v>
      </c>
      <c r="EJ653" s="336">
        <v>306750.68</v>
      </c>
      <c r="EK653" s="336">
        <v>2092.25</v>
      </c>
      <c r="EL653" s="336">
        <v>43969</v>
      </c>
      <c r="EM653" s="336">
        <v>98420.21</v>
      </c>
      <c r="EN653" s="336">
        <v>462243.23</v>
      </c>
      <c r="EO653" s="336">
        <v>151671.1</v>
      </c>
      <c r="EP653" s="336">
        <v>417881.24</v>
      </c>
      <c r="EQ653" s="336">
        <v>12150.79</v>
      </c>
      <c r="ER653" s="336">
        <v>667115.73</v>
      </c>
      <c r="ES653" s="336">
        <v>448.8</v>
      </c>
      <c r="ET653" s="336">
        <v>190903.84000000003</v>
      </c>
      <c r="EU653" s="336">
        <v>96725.6</v>
      </c>
      <c r="EV653" s="336">
        <v>1513.5</v>
      </c>
      <c r="EW653" s="336">
        <v>2958.8</v>
      </c>
      <c r="EX653" s="336">
        <v>545412.80000000005</v>
      </c>
      <c r="EY653" s="336">
        <v>4791240.8899999997</v>
      </c>
      <c r="EZ653" s="336">
        <v>119774277.45</v>
      </c>
      <c r="FA653" s="336">
        <v>54869.55</v>
      </c>
      <c r="FB653" s="336">
        <v>27608.05</v>
      </c>
      <c r="FC653" s="336">
        <v>4564571.0599999996</v>
      </c>
      <c r="FD653" s="336">
        <v>343758.06</v>
      </c>
      <c r="FE653" s="336">
        <v>1496079.54</v>
      </c>
      <c r="FF653" s="336">
        <v>162627.45000000001</v>
      </c>
      <c r="FG653" s="336">
        <v>6278.55</v>
      </c>
      <c r="FH653" s="336">
        <v>2572360.65</v>
      </c>
      <c r="FI653" s="336">
        <v>3200</v>
      </c>
      <c r="FJ653" s="336">
        <v>194243.15</v>
      </c>
      <c r="FK653" s="336">
        <v>125567.75</v>
      </c>
      <c r="FL653" s="336">
        <v>0</v>
      </c>
      <c r="FM653" s="336">
        <v>562528.35</v>
      </c>
      <c r="FN653" s="336">
        <v>228105.48</v>
      </c>
      <c r="FO653" s="336">
        <v>332618.65000000002</v>
      </c>
      <c r="FP653" s="336">
        <v>7156.2</v>
      </c>
      <c r="FQ653" s="336">
        <v>29130.15</v>
      </c>
      <c r="FR653" s="336">
        <v>4205429.25</v>
      </c>
      <c r="FS653" s="336">
        <v>15091</v>
      </c>
      <c r="FT653" s="336">
        <v>4107.05</v>
      </c>
      <c r="FU653" s="336">
        <v>47732.55</v>
      </c>
      <c r="FV653" s="336">
        <v>1632.2</v>
      </c>
      <c r="FW653" s="336">
        <v>12682.65</v>
      </c>
      <c r="FX653" s="336">
        <v>32363.4</v>
      </c>
      <c r="FY653" s="336">
        <v>128516.70999999999</v>
      </c>
      <c r="FZ653" s="336">
        <v>4070</v>
      </c>
      <c r="GA653" s="336">
        <v>21101.45</v>
      </c>
      <c r="GB653" s="336">
        <v>71606.5</v>
      </c>
      <c r="GC653" s="336">
        <v>22021.11</v>
      </c>
      <c r="GD653" s="336">
        <v>111869</v>
      </c>
      <c r="GE653" s="336">
        <v>348924</v>
      </c>
      <c r="GF653" s="336">
        <v>309502.25</v>
      </c>
      <c r="GG653" s="336">
        <v>102214.01</v>
      </c>
      <c r="GH653" s="336">
        <v>4818.95</v>
      </c>
      <c r="GI653" s="336">
        <v>69320.34</v>
      </c>
      <c r="GJ653" s="336">
        <v>119748.55</v>
      </c>
      <c r="GK653" s="336">
        <v>18440231.57</v>
      </c>
      <c r="GL653" s="336">
        <v>55229.3</v>
      </c>
      <c r="GM653" s="336">
        <v>10040877.369999999</v>
      </c>
      <c r="GN653" s="336">
        <v>389691.69</v>
      </c>
      <c r="GO653" s="336">
        <v>1287486.2000000002</v>
      </c>
      <c r="GP653" s="336">
        <v>24100.25</v>
      </c>
      <c r="GQ653" s="336">
        <v>14199.95</v>
      </c>
      <c r="GR653" s="336">
        <v>204014.48</v>
      </c>
      <c r="GS653" s="336">
        <v>14742859.800000001</v>
      </c>
      <c r="GT653" s="336">
        <v>11566.5</v>
      </c>
      <c r="GU653" s="336">
        <v>2635667.0699999998</v>
      </c>
      <c r="GV653" s="336">
        <v>71013.399999999994</v>
      </c>
      <c r="GW653" s="336">
        <v>2600</v>
      </c>
      <c r="GX653" s="336">
        <v>2691458.5</v>
      </c>
      <c r="GY653" s="336">
        <v>16398.2</v>
      </c>
      <c r="GZ653" s="336">
        <v>314472.7</v>
      </c>
      <c r="HA653" s="336">
        <v>2872450.89</v>
      </c>
      <c r="HB653" s="336">
        <v>8579.15</v>
      </c>
      <c r="HC653" s="336">
        <v>318227.68000000005</v>
      </c>
      <c r="HD653" s="336">
        <v>5740.95</v>
      </c>
      <c r="HE653" s="336">
        <v>7337.45</v>
      </c>
      <c r="HF653" s="336">
        <v>11587.65</v>
      </c>
      <c r="HG653" s="336">
        <v>729662.9</v>
      </c>
      <c r="HH653" s="336">
        <v>2838776.78</v>
      </c>
      <c r="HI653" s="336">
        <v>176859.90000000002</v>
      </c>
      <c r="HJ653" s="336">
        <v>226235.9</v>
      </c>
      <c r="HK653" s="336">
        <v>3458.05</v>
      </c>
      <c r="HL653" s="336">
        <v>102126.95</v>
      </c>
      <c r="HM653" s="336">
        <v>17514.45</v>
      </c>
      <c r="HN653" s="336">
        <v>87223.35</v>
      </c>
      <c r="HO653" s="336">
        <v>7692.76</v>
      </c>
      <c r="HP653" s="336">
        <v>948559.80999999994</v>
      </c>
      <c r="HQ653" s="336">
        <v>6173.05</v>
      </c>
      <c r="HR653" s="336">
        <v>454645.89</v>
      </c>
      <c r="HS653" s="336">
        <v>7694.9</v>
      </c>
      <c r="HT653" s="336">
        <v>2854229.5</v>
      </c>
      <c r="HU653" s="336">
        <v>1382.3</v>
      </c>
      <c r="HV653" s="336">
        <v>100881.48000000001</v>
      </c>
      <c r="HW653" s="336">
        <v>5777088.1299999999</v>
      </c>
      <c r="HX653" s="336">
        <v>15931.34</v>
      </c>
      <c r="HY653" s="336">
        <v>6878003.8200000003</v>
      </c>
      <c r="HZ653" s="336">
        <v>159007.03</v>
      </c>
      <c r="IA653" s="336">
        <v>74237.2</v>
      </c>
      <c r="IB653" s="336">
        <v>478876.55</v>
      </c>
      <c r="IC653" s="336">
        <v>3252027.87</v>
      </c>
      <c r="ID653" s="336">
        <v>25255</v>
      </c>
      <c r="IE653" s="336">
        <v>274187.34999999998</v>
      </c>
      <c r="IF653" s="336">
        <v>59027.05</v>
      </c>
      <c r="IG653" s="336">
        <v>52712.6</v>
      </c>
      <c r="IH653" s="336">
        <v>1981.2</v>
      </c>
      <c r="II653" s="336">
        <v>52298.25</v>
      </c>
      <c r="IJ653" s="336">
        <v>448569.7</v>
      </c>
      <c r="IK653" s="336">
        <v>976.5</v>
      </c>
      <c r="IL653" s="336">
        <v>12620</v>
      </c>
      <c r="IM653" s="336">
        <v>226464.80000000002</v>
      </c>
      <c r="IN653" s="336">
        <v>702439.05</v>
      </c>
      <c r="IO653" s="336">
        <v>8792.7999999999993</v>
      </c>
      <c r="IP653" s="336">
        <v>15045.07</v>
      </c>
      <c r="IQ653" s="336">
        <v>10996</v>
      </c>
      <c r="IR653" s="336">
        <v>1605146.43</v>
      </c>
      <c r="IS653" s="336">
        <v>934383.09</v>
      </c>
      <c r="IT653" s="336">
        <v>2359777.52</v>
      </c>
      <c r="IU653" s="336">
        <v>18637.75</v>
      </c>
      <c r="IV653" s="336">
        <v>36800.049999999996</v>
      </c>
      <c r="IW653" s="336">
        <v>37782.1</v>
      </c>
      <c r="IX653" s="336">
        <v>1140</v>
      </c>
      <c r="IY653" s="336">
        <v>74603.78</v>
      </c>
      <c r="IZ653" s="336">
        <v>4062.1</v>
      </c>
      <c r="JA653" s="336">
        <v>32486.400000000001</v>
      </c>
      <c r="JB653" s="336">
        <v>104160.67</v>
      </c>
      <c r="JC653" s="336">
        <v>86601.3</v>
      </c>
      <c r="JD653" s="336">
        <v>7532.38</v>
      </c>
      <c r="JE653" s="336">
        <v>44293.45</v>
      </c>
      <c r="JF653" s="336">
        <v>132246.45000000001</v>
      </c>
      <c r="JG653" s="336">
        <v>34142.239999999998</v>
      </c>
      <c r="JH653" s="336">
        <v>139751</v>
      </c>
      <c r="JI653" s="336">
        <v>181200.63999999998</v>
      </c>
      <c r="JJ653" s="336">
        <v>25396.62</v>
      </c>
      <c r="JK653" s="336">
        <v>0</v>
      </c>
      <c r="JL653" s="336">
        <v>65044.21</v>
      </c>
      <c r="JM653" s="336">
        <v>3963.85</v>
      </c>
      <c r="JN653" s="336">
        <v>772.82</v>
      </c>
      <c r="JO653" s="336">
        <v>83857.850000000006</v>
      </c>
      <c r="JP653" s="336">
        <v>7051.8</v>
      </c>
      <c r="JQ653" s="336">
        <v>6241.6</v>
      </c>
      <c r="JR653" s="336">
        <v>1594.88</v>
      </c>
      <c r="JS653" s="336">
        <v>1713511.59</v>
      </c>
      <c r="JT653" s="336">
        <v>32591.9</v>
      </c>
      <c r="JU653" s="336">
        <v>65981.7</v>
      </c>
      <c r="JV653" s="336">
        <v>25215865.640000001</v>
      </c>
      <c r="JW653" s="336">
        <v>369559.35</v>
      </c>
      <c r="JX653" s="336">
        <v>27183.200000000001</v>
      </c>
      <c r="JY653" s="336">
        <v>254</v>
      </c>
      <c r="JZ653" s="336">
        <v>15666.75</v>
      </c>
      <c r="KA653" s="336">
        <v>66489.3</v>
      </c>
      <c r="KB653" s="336">
        <v>27875.65</v>
      </c>
      <c r="KC653" s="336">
        <v>21289</v>
      </c>
      <c r="KD653" s="336">
        <v>16757.45</v>
      </c>
      <c r="KE653" s="336">
        <v>2513301</v>
      </c>
      <c r="KF653" s="336">
        <v>100224.6</v>
      </c>
      <c r="KG653" s="336">
        <v>216283.2</v>
      </c>
      <c r="KH653" s="336">
        <v>117165.75</v>
      </c>
      <c r="KI653" s="336">
        <v>18265.25</v>
      </c>
      <c r="KJ653" s="336">
        <v>159001.68</v>
      </c>
      <c r="KK653" s="336">
        <v>4929.09</v>
      </c>
      <c r="KL653" s="336">
        <v>3793.56</v>
      </c>
      <c r="KM653" s="336">
        <v>115169.85</v>
      </c>
      <c r="KN653" s="336">
        <v>209383</v>
      </c>
      <c r="KO653" s="336">
        <v>148883.66</v>
      </c>
      <c r="KP653" s="336">
        <v>361921.5</v>
      </c>
      <c r="KQ653" s="336">
        <v>20284877.899999999</v>
      </c>
      <c r="KR653" s="336">
        <v>623676.42000000004</v>
      </c>
      <c r="KS653" s="336">
        <v>237210.4</v>
      </c>
      <c r="KX653" s="312" t="str">
        <f t="shared" si="6"/>
        <v/>
      </c>
    </row>
    <row r="654" spans="1:311" x14ac:dyDescent="0.25">
      <c r="A654">
        <v>2020</v>
      </c>
      <c r="C654" s="312">
        <v>38</v>
      </c>
      <c r="F654" s="336">
        <v>228479.25</v>
      </c>
      <c r="G654" s="336">
        <v>54622.45</v>
      </c>
      <c r="H654" s="336">
        <v>2384708.39</v>
      </c>
      <c r="I654" s="336">
        <v>132113.82999999999</v>
      </c>
      <c r="J654" s="336">
        <v>45514.83</v>
      </c>
      <c r="K654" s="336">
        <v>75100</v>
      </c>
      <c r="L654" s="336">
        <v>295538.92000000004</v>
      </c>
      <c r="M654" s="336">
        <v>121342</v>
      </c>
      <c r="N654" s="336">
        <v>968089.45</v>
      </c>
      <c r="O654" s="336">
        <v>707292.95</v>
      </c>
      <c r="P654" s="336">
        <v>6190</v>
      </c>
      <c r="Q654" s="336">
        <v>155729.64000000001</v>
      </c>
      <c r="R654" s="336">
        <v>569508.94999999995</v>
      </c>
      <c r="S654" s="336">
        <v>51051.15</v>
      </c>
      <c r="T654" s="336">
        <v>655492.72</v>
      </c>
      <c r="U654" s="336">
        <v>581185.28000000003</v>
      </c>
      <c r="V654" s="336">
        <v>1353342.35</v>
      </c>
      <c r="W654" s="336">
        <v>161233.9</v>
      </c>
      <c r="X654" s="336">
        <v>214716.84</v>
      </c>
      <c r="Y654" s="336">
        <v>69416.94</v>
      </c>
      <c r="Z654" s="336">
        <v>7348.34</v>
      </c>
      <c r="AA654" s="336">
        <v>1943804.56</v>
      </c>
      <c r="AB654" s="336">
        <v>264860.32</v>
      </c>
      <c r="AC654" s="336">
        <v>0</v>
      </c>
      <c r="AD654" s="336">
        <v>2350937.16</v>
      </c>
      <c r="AE654" s="336">
        <v>433690.05</v>
      </c>
      <c r="AF654" s="336">
        <v>633418.91</v>
      </c>
      <c r="AG654" s="336">
        <v>13549.24</v>
      </c>
      <c r="AH654" s="336">
        <v>27960.52</v>
      </c>
      <c r="AI654" s="336">
        <v>562748.76</v>
      </c>
      <c r="AJ654" s="336">
        <v>63603.76</v>
      </c>
      <c r="AK654" s="336">
        <v>29111.9</v>
      </c>
      <c r="AL654" s="336">
        <v>535466.31000000006</v>
      </c>
      <c r="AM654" s="336">
        <v>320209.23</v>
      </c>
      <c r="AN654" s="336">
        <v>366943.38</v>
      </c>
      <c r="AO654" s="336">
        <v>156000</v>
      </c>
      <c r="AP654" s="336">
        <v>124184.65</v>
      </c>
      <c r="AQ654" s="336">
        <v>50222.13</v>
      </c>
      <c r="AR654" s="336">
        <v>674954.54</v>
      </c>
      <c r="AS654" s="336">
        <v>97237.119999999995</v>
      </c>
      <c r="AT654" s="336">
        <v>275668.09999999998</v>
      </c>
      <c r="AU654" s="336">
        <v>47539.17</v>
      </c>
      <c r="AV654" s="336">
        <v>362796.67</v>
      </c>
      <c r="AW654" s="336">
        <v>5261375.91</v>
      </c>
      <c r="AX654" s="336">
        <v>78001.05</v>
      </c>
      <c r="AY654" s="336">
        <v>7718</v>
      </c>
      <c r="AZ654" s="336">
        <v>337742.66</v>
      </c>
      <c r="BA654" s="336">
        <v>6983.55</v>
      </c>
      <c r="BB654" s="336">
        <v>70000</v>
      </c>
      <c r="BC654" s="336">
        <v>366181.99</v>
      </c>
      <c r="BD654" s="336">
        <v>665686.91</v>
      </c>
      <c r="BE654" s="336">
        <v>16533</v>
      </c>
      <c r="BF654" s="336">
        <v>94780</v>
      </c>
      <c r="BG654" s="336">
        <v>153495.96</v>
      </c>
      <c r="BH654" s="336">
        <v>19388.900000000001</v>
      </c>
      <c r="BI654" s="336">
        <v>420336.47</v>
      </c>
      <c r="BJ654" s="336">
        <v>309920</v>
      </c>
      <c r="BK654" s="336">
        <v>1129429.1499999999</v>
      </c>
      <c r="BL654" s="336">
        <v>34592.400000000001</v>
      </c>
      <c r="BM654" s="336">
        <v>55843.81</v>
      </c>
      <c r="BN654" s="336">
        <v>3517070.56</v>
      </c>
      <c r="BO654" s="336">
        <v>380704.65</v>
      </c>
      <c r="BP654" s="336">
        <v>33000</v>
      </c>
      <c r="BQ654" s="336">
        <v>20154.099999999999</v>
      </c>
      <c r="BR654" s="336">
        <v>398708.27</v>
      </c>
      <c r="BS654" s="336">
        <v>972971.82</v>
      </c>
      <c r="BT654" s="336">
        <v>45000</v>
      </c>
      <c r="BU654" s="336">
        <v>8718.85</v>
      </c>
      <c r="BV654" s="336">
        <v>211062.1</v>
      </c>
      <c r="BW654" s="336">
        <v>61595.91</v>
      </c>
      <c r="BX654" s="336">
        <v>202739.47</v>
      </c>
      <c r="BY654" s="336">
        <v>42779.94</v>
      </c>
      <c r="BZ654" s="336">
        <v>141183.76999999999</v>
      </c>
      <c r="CA654" s="336">
        <v>71210.070000000007</v>
      </c>
      <c r="CB654" s="336">
        <v>665.42</v>
      </c>
      <c r="CC654" s="336">
        <v>140831.60999999999</v>
      </c>
      <c r="CD654" s="336">
        <v>101888.22</v>
      </c>
      <c r="CE654" s="336">
        <v>1872617.8599999999</v>
      </c>
      <c r="CF654" s="336">
        <v>884873.65</v>
      </c>
      <c r="CG654" s="336">
        <v>45500</v>
      </c>
      <c r="CH654" s="336">
        <v>230.46</v>
      </c>
      <c r="CI654" s="336">
        <v>1023960.11</v>
      </c>
      <c r="CJ654" s="336">
        <v>62500</v>
      </c>
      <c r="CK654" s="336">
        <v>32432</v>
      </c>
      <c r="CL654" s="336">
        <v>41275.199999999997</v>
      </c>
      <c r="CM654" s="336">
        <v>67141.39</v>
      </c>
      <c r="CN654" s="336">
        <v>97096.42</v>
      </c>
      <c r="CO654" s="336">
        <v>779975.13</v>
      </c>
      <c r="CP654" s="336">
        <v>117034.75</v>
      </c>
      <c r="CQ654" s="336">
        <v>207998.3</v>
      </c>
      <c r="CR654" s="336">
        <v>0</v>
      </c>
      <c r="CS654" s="336">
        <v>471036.59</v>
      </c>
      <c r="CT654" s="336">
        <v>309169</v>
      </c>
      <c r="CU654" s="336">
        <v>89967.59</v>
      </c>
      <c r="CV654" s="336">
        <v>0</v>
      </c>
      <c r="CW654" s="336">
        <v>55384.55</v>
      </c>
      <c r="CX654" s="336">
        <v>23883.85</v>
      </c>
      <c r="CY654" s="336">
        <v>500000</v>
      </c>
      <c r="CZ654" s="336">
        <v>1927622.8599999999</v>
      </c>
      <c r="DA654" s="336">
        <v>615979.01</v>
      </c>
      <c r="DB654" s="336">
        <v>1058913.42</v>
      </c>
      <c r="DC654" s="336">
        <v>342819.15</v>
      </c>
      <c r="DD654" s="336">
        <v>935280.58</v>
      </c>
      <c r="DE654" s="336">
        <v>3407292.6500000004</v>
      </c>
      <c r="DF654" s="336">
        <v>40912</v>
      </c>
      <c r="DG654" s="336">
        <v>70317.64</v>
      </c>
      <c r="DH654" s="336">
        <v>10314</v>
      </c>
      <c r="DI654" s="336">
        <v>197334.86</v>
      </c>
      <c r="DJ654" s="336">
        <v>1576465.1</v>
      </c>
      <c r="DK654" s="336">
        <v>657332.4</v>
      </c>
      <c r="DL654" s="336">
        <v>45448</v>
      </c>
      <c r="DM654" s="336">
        <v>538339.24</v>
      </c>
      <c r="DN654" s="336">
        <v>17028.25</v>
      </c>
      <c r="DO654" s="336">
        <v>352220.21</v>
      </c>
      <c r="DP654" s="336">
        <v>72569.77</v>
      </c>
      <c r="DQ654" s="336">
        <v>12797.84</v>
      </c>
      <c r="DR654" s="336">
        <v>271925.64</v>
      </c>
      <c r="DS654" s="336">
        <v>1430441.77</v>
      </c>
      <c r="DT654" s="336">
        <v>557627.32000000007</v>
      </c>
      <c r="DU654" s="336">
        <v>492728.5</v>
      </c>
      <c r="DV654" s="336">
        <v>65652.33</v>
      </c>
      <c r="DW654" s="336">
        <v>56755.4</v>
      </c>
      <c r="DX654" s="336">
        <v>867473.85</v>
      </c>
      <c r="DY654" s="336">
        <v>87023.29</v>
      </c>
      <c r="DZ654" s="336">
        <v>23609.38</v>
      </c>
      <c r="EA654" s="336">
        <v>5446728.6600000001</v>
      </c>
      <c r="EB654" s="336">
        <v>0</v>
      </c>
      <c r="EC654" s="336">
        <v>27495.8</v>
      </c>
      <c r="ED654" s="336">
        <v>584160.97</v>
      </c>
      <c r="EE654" s="336">
        <v>368639.29000000004</v>
      </c>
      <c r="EF654" s="336">
        <v>0</v>
      </c>
      <c r="EG654" s="336">
        <v>322458.21000000002</v>
      </c>
      <c r="EH654" s="336">
        <v>1336824.76</v>
      </c>
      <c r="EI654" s="336">
        <v>559730.54</v>
      </c>
      <c r="EJ654" s="336">
        <v>1449552.7999999998</v>
      </c>
      <c r="EK654" s="336">
        <v>52903.7</v>
      </c>
      <c r="EL654" s="336">
        <v>250</v>
      </c>
      <c r="EM654" s="336">
        <v>164402.72</v>
      </c>
      <c r="EN654" s="336">
        <v>378737.44999999995</v>
      </c>
      <c r="EO654" s="336">
        <v>458694.48</v>
      </c>
      <c r="EP654" s="336">
        <v>257543.65</v>
      </c>
      <c r="EQ654" s="336">
        <v>9068.1</v>
      </c>
      <c r="ER654" s="336">
        <v>417294.21</v>
      </c>
      <c r="ES654" s="336">
        <v>190079.65</v>
      </c>
      <c r="ET654" s="336">
        <v>1170803.3999999999</v>
      </c>
      <c r="EU654" s="336">
        <v>57389.58</v>
      </c>
      <c r="EV654" s="336">
        <v>59814.62</v>
      </c>
      <c r="EW654" s="336">
        <v>159794.78999999998</v>
      </c>
      <c r="EX654" s="336">
        <v>918810.52</v>
      </c>
      <c r="EY654" s="336">
        <v>3531987.75</v>
      </c>
      <c r="EZ654" s="336">
        <v>53324491.619999997</v>
      </c>
      <c r="FA654" s="336">
        <v>198909.6</v>
      </c>
      <c r="FB654" s="336">
        <v>400000</v>
      </c>
      <c r="FC654" s="336">
        <v>2001973.29</v>
      </c>
      <c r="FD654" s="336">
        <v>549791.37</v>
      </c>
      <c r="FE654" s="336">
        <v>1488536.8199999998</v>
      </c>
      <c r="FF654" s="336">
        <v>123625.89</v>
      </c>
      <c r="FG654" s="336">
        <v>58411.049999999996</v>
      </c>
      <c r="FH654" s="336">
        <v>287147</v>
      </c>
      <c r="FI654" s="336">
        <v>30000</v>
      </c>
      <c r="FJ654" s="336">
        <v>429639.26</v>
      </c>
      <c r="FK654" s="336">
        <v>91815.3</v>
      </c>
      <c r="FL654" s="336">
        <v>111000</v>
      </c>
      <c r="FM654" s="336">
        <v>743013.69</v>
      </c>
      <c r="FN654" s="336">
        <v>262942.90999999997</v>
      </c>
      <c r="FO654" s="336">
        <v>52379.92</v>
      </c>
      <c r="FP654" s="336">
        <v>71322.55</v>
      </c>
      <c r="FQ654" s="336">
        <v>25000</v>
      </c>
      <c r="FR654" s="336">
        <v>609279.92000000004</v>
      </c>
      <c r="FS654" s="336">
        <v>22651.05</v>
      </c>
      <c r="FT654" s="336">
        <v>90733.03</v>
      </c>
      <c r="FU654" s="336">
        <v>446719.85</v>
      </c>
      <c r="FV654" s="336">
        <v>42094.49</v>
      </c>
      <c r="FW654" s="336">
        <v>31.15</v>
      </c>
      <c r="FX654" s="336">
        <v>622803.13</v>
      </c>
      <c r="FY654" s="336">
        <v>651289.26</v>
      </c>
      <c r="FZ654" s="336">
        <v>10473.529999999999</v>
      </c>
      <c r="GA654" s="336">
        <v>29468.44</v>
      </c>
      <c r="GB654" s="336">
        <v>218077.59</v>
      </c>
      <c r="GC654" s="336">
        <v>54900.41</v>
      </c>
      <c r="GD654" s="336">
        <v>351158.4</v>
      </c>
      <c r="GE654" s="336">
        <v>1065091.3799999999</v>
      </c>
      <c r="GF654" s="336">
        <v>107016.65</v>
      </c>
      <c r="GG654" s="336">
        <v>693126.04</v>
      </c>
      <c r="GH654" s="336">
        <v>139800</v>
      </c>
      <c r="GI654" s="336">
        <v>139954.70000000001</v>
      </c>
      <c r="GJ654" s="336">
        <v>18193.27</v>
      </c>
      <c r="GK654" s="336">
        <v>5207417.07</v>
      </c>
      <c r="GL654" s="336">
        <v>1127554.05</v>
      </c>
      <c r="GM654" s="336">
        <v>4236098.78</v>
      </c>
      <c r="GN654" s="336">
        <v>106616.4</v>
      </c>
      <c r="GO654" s="336">
        <v>404961.11</v>
      </c>
      <c r="GP654" s="336">
        <v>182.6</v>
      </c>
      <c r="GQ654" s="336">
        <v>9033.31</v>
      </c>
      <c r="GR654" s="336">
        <v>469943.15</v>
      </c>
      <c r="GS654" s="336">
        <v>7444822.5199999996</v>
      </c>
      <c r="GT654" s="336">
        <v>166572.70000000001</v>
      </c>
      <c r="GU654" s="336">
        <v>2508922.31</v>
      </c>
      <c r="GV654" s="336">
        <v>40730.1</v>
      </c>
      <c r="GW654" s="336">
        <v>8870.06</v>
      </c>
      <c r="GX654" s="336">
        <v>826424.75</v>
      </c>
      <c r="GY654" s="336">
        <v>79373.279999999999</v>
      </c>
      <c r="GZ654" s="336">
        <v>615245.93999999994</v>
      </c>
      <c r="HA654" s="336">
        <v>321216.96999999997</v>
      </c>
      <c r="HB654" s="336">
        <v>74177</v>
      </c>
      <c r="HC654" s="336">
        <v>155688.26</v>
      </c>
      <c r="HD654" s="336">
        <v>6097.95</v>
      </c>
      <c r="HE654" s="336">
        <v>53267.6</v>
      </c>
      <c r="HF654" s="336">
        <v>0</v>
      </c>
      <c r="HG654" s="336">
        <v>424535.2</v>
      </c>
      <c r="HH654" s="336">
        <v>2246834.6799999997</v>
      </c>
      <c r="HI654" s="336">
        <v>345798.95</v>
      </c>
      <c r="HJ654" s="336">
        <v>127865.4</v>
      </c>
      <c r="HK654" s="336">
        <v>26500</v>
      </c>
      <c r="HL654" s="336">
        <v>172910.95</v>
      </c>
      <c r="HM654" s="336">
        <v>282103</v>
      </c>
      <c r="HN654" s="336">
        <v>471450.59</v>
      </c>
      <c r="HO654" s="336">
        <v>66495.360000000001</v>
      </c>
      <c r="HP654" s="336">
        <v>350352.46</v>
      </c>
      <c r="HQ654" s="336">
        <v>741.75</v>
      </c>
      <c r="HR654" s="336">
        <v>1568516.43</v>
      </c>
      <c r="HS654" s="336">
        <v>49453.79</v>
      </c>
      <c r="HT654" s="336">
        <v>2714666.43</v>
      </c>
      <c r="HU654" s="336">
        <v>291516.75</v>
      </c>
      <c r="HV654" s="336">
        <v>2500000</v>
      </c>
      <c r="HW654" s="336">
        <v>879726.27</v>
      </c>
      <c r="HX654" s="336">
        <v>265580</v>
      </c>
      <c r="HY654" s="336">
        <v>5802864.2800000003</v>
      </c>
      <c r="HZ654" s="336">
        <v>1051024.53</v>
      </c>
      <c r="IA654" s="336">
        <v>21944.7</v>
      </c>
      <c r="IB654" s="336">
        <v>752800.78</v>
      </c>
      <c r="IC654" s="336">
        <v>1163060.79</v>
      </c>
      <c r="ID654" s="336">
        <v>55000</v>
      </c>
      <c r="IE654" s="336">
        <v>876279.07</v>
      </c>
      <c r="IF654" s="336">
        <v>77000</v>
      </c>
      <c r="IG654" s="336">
        <v>149838.31</v>
      </c>
      <c r="IH654" s="336">
        <v>178285.08000000002</v>
      </c>
      <c r="II654" s="336">
        <v>7799.85</v>
      </c>
      <c r="IJ654" s="336">
        <v>120404.9</v>
      </c>
      <c r="IK654" s="336">
        <v>1952</v>
      </c>
      <c r="IL654" s="336">
        <v>104751.73</v>
      </c>
      <c r="IM654" s="336">
        <v>0</v>
      </c>
      <c r="IN654" s="336">
        <v>997813.84000000008</v>
      </c>
      <c r="IO654" s="336">
        <v>21328.45</v>
      </c>
      <c r="IP654" s="336">
        <v>29786.84</v>
      </c>
      <c r="IQ654" s="336">
        <v>36140.629999999997</v>
      </c>
      <c r="IR654" s="336">
        <v>1811751.3599999999</v>
      </c>
      <c r="IS654" s="336">
        <v>689761.9800000001</v>
      </c>
      <c r="IT654" s="336">
        <v>700461.6</v>
      </c>
      <c r="IU654" s="336">
        <v>15458.38</v>
      </c>
      <c r="IV654" s="336">
        <v>333014.96000000002</v>
      </c>
      <c r="IW654" s="336">
        <v>514000</v>
      </c>
      <c r="IX654" s="336">
        <v>3195.14</v>
      </c>
      <c r="IY654" s="336">
        <v>55123.55</v>
      </c>
      <c r="IZ654" s="336">
        <v>1071826.8600000001</v>
      </c>
      <c r="JA654" s="336">
        <v>112329.09</v>
      </c>
      <c r="JB654" s="336">
        <v>45375.57</v>
      </c>
      <c r="JC654" s="336">
        <v>5980000</v>
      </c>
      <c r="JD654" s="336">
        <v>8190.7</v>
      </c>
      <c r="JE654" s="336">
        <v>86457</v>
      </c>
      <c r="JF654" s="336">
        <v>23833.65</v>
      </c>
      <c r="JG654" s="336">
        <v>1099.75</v>
      </c>
      <c r="JH654" s="336">
        <v>0</v>
      </c>
      <c r="JI654" s="336">
        <v>0</v>
      </c>
      <c r="JJ654" s="336">
        <v>595614.60000000009</v>
      </c>
      <c r="JK654" s="336">
        <v>0</v>
      </c>
      <c r="JL654" s="336">
        <v>65936.11</v>
      </c>
      <c r="JM654" s="336">
        <v>21345.7</v>
      </c>
      <c r="JN654" s="336">
        <v>3322.4</v>
      </c>
      <c r="JO654" s="336">
        <v>491431</v>
      </c>
      <c r="JP654" s="336">
        <v>79531</v>
      </c>
      <c r="JQ654" s="336">
        <v>10400</v>
      </c>
      <c r="JR654" s="336">
        <v>19107.39</v>
      </c>
      <c r="JS654" s="336">
        <v>266289.81</v>
      </c>
      <c r="JT654" s="336">
        <v>66300.06</v>
      </c>
      <c r="JU654" s="336">
        <v>10579000</v>
      </c>
      <c r="JV654" s="336">
        <v>2244320.34</v>
      </c>
      <c r="JW654" s="336">
        <v>24732.649999999998</v>
      </c>
      <c r="JX654" s="336">
        <v>490365.84</v>
      </c>
      <c r="JY654" s="336">
        <v>36740.57</v>
      </c>
      <c r="JZ654" s="336">
        <v>46983.15</v>
      </c>
      <c r="KA654" s="336">
        <v>266682.95</v>
      </c>
      <c r="KB654" s="336">
        <v>755108.45</v>
      </c>
      <c r="KC654" s="336">
        <v>343023.34</v>
      </c>
      <c r="KD654" s="336">
        <v>137102.85</v>
      </c>
      <c r="KE654" s="336">
        <v>1280960.32</v>
      </c>
      <c r="KF654" s="336">
        <v>161075.5</v>
      </c>
      <c r="KG654" s="336">
        <v>25250</v>
      </c>
      <c r="KH654" s="336">
        <v>300972.04000000004</v>
      </c>
      <c r="KI654" s="336">
        <v>86622.33</v>
      </c>
      <c r="KJ654" s="336">
        <v>10000</v>
      </c>
      <c r="KK654" s="336">
        <v>40000</v>
      </c>
      <c r="KL654" s="336">
        <v>290000</v>
      </c>
      <c r="KM654" s="336">
        <v>259952.38</v>
      </c>
      <c r="KN654" s="336">
        <v>179567.35</v>
      </c>
      <c r="KO654" s="336">
        <v>670787.28</v>
      </c>
      <c r="KP654" s="336">
        <v>823283.29</v>
      </c>
      <c r="KQ654" s="336">
        <v>5317689.17</v>
      </c>
      <c r="KR654" s="336">
        <v>431858.92</v>
      </c>
      <c r="KS654" s="336">
        <v>37652.800000000003</v>
      </c>
      <c r="KX654" s="312" t="str">
        <f t="shared" si="6"/>
        <v/>
      </c>
    </row>
    <row r="655" spans="1:311" x14ac:dyDescent="0.25">
      <c r="A655">
        <v>2020</v>
      </c>
      <c r="C655" s="312">
        <v>39</v>
      </c>
      <c r="F655" s="336">
        <v>223137.48</v>
      </c>
      <c r="G655" s="336">
        <v>0</v>
      </c>
      <c r="H655" s="336">
        <v>810247</v>
      </c>
      <c r="I655" s="336">
        <v>43000</v>
      </c>
      <c r="J655" s="336">
        <v>0</v>
      </c>
      <c r="K655" s="336">
        <v>90340</v>
      </c>
      <c r="L655" s="336">
        <v>710470.58</v>
      </c>
      <c r="M655" s="336">
        <v>821814</v>
      </c>
      <c r="N655" s="336">
        <v>816609.94</v>
      </c>
      <c r="O655" s="336">
        <v>617115</v>
      </c>
      <c r="P655" s="336">
        <v>0</v>
      </c>
      <c r="Q655" s="336">
        <v>144998.04999999999</v>
      </c>
      <c r="R655" s="336">
        <v>79719.649999999994</v>
      </c>
      <c r="S655" s="336">
        <v>15000</v>
      </c>
      <c r="T655" s="336">
        <v>366842.8</v>
      </c>
      <c r="U655" s="336">
        <v>120116</v>
      </c>
      <c r="V655" s="336">
        <v>974759.06</v>
      </c>
      <c r="W655" s="336">
        <v>1682</v>
      </c>
      <c r="X655" s="336">
        <v>912595.28</v>
      </c>
      <c r="Y655" s="336">
        <v>118150.79</v>
      </c>
      <c r="Z655" s="336">
        <v>7700</v>
      </c>
      <c r="AA655" s="336">
        <v>3097536.45</v>
      </c>
      <c r="AB655" s="336">
        <v>311389.2</v>
      </c>
      <c r="AC655" s="336">
        <v>11914.75</v>
      </c>
      <c r="AD655" s="336">
        <v>1000479.9</v>
      </c>
      <c r="AE655" s="336">
        <v>0</v>
      </c>
      <c r="AF655" s="336">
        <v>17655.52</v>
      </c>
      <c r="AG655" s="336">
        <v>0</v>
      </c>
      <c r="AH655" s="336">
        <v>150492.23000000001</v>
      </c>
      <c r="AI655" s="336">
        <v>144046.20000000001</v>
      </c>
      <c r="AJ655" s="336">
        <v>90862.75</v>
      </c>
      <c r="AK655" s="336">
        <v>5590.35</v>
      </c>
      <c r="AL655" s="336">
        <v>3723801</v>
      </c>
      <c r="AM655" s="336">
        <v>126122.77</v>
      </c>
      <c r="AN655" s="336">
        <v>34176.879999999997</v>
      </c>
      <c r="AO655" s="336">
        <v>10564.05</v>
      </c>
      <c r="AP655" s="336">
        <v>72200</v>
      </c>
      <c r="AQ655" s="336">
        <v>0</v>
      </c>
      <c r="AR655" s="336">
        <v>350911</v>
      </c>
      <c r="AS655" s="336">
        <v>937909.77</v>
      </c>
      <c r="AT655" s="336">
        <v>17892.580000000002</v>
      </c>
      <c r="AU655" s="336">
        <v>1689.65</v>
      </c>
      <c r="AV655" s="336">
        <v>0</v>
      </c>
      <c r="AW655" s="336">
        <v>3538006.28</v>
      </c>
      <c r="AX655" s="336">
        <v>4569.7</v>
      </c>
      <c r="AY655" s="336">
        <v>7784.5</v>
      </c>
      <c r="AZ655" s="336">
        <v>117349.37</v>
      </c>
      <c r="BA655" s="336">
        <v>0</v>
      </c>
      <c r="BB655" s="336">
        <v>0</v>
      </c>
      <c r="BC655" s="336">
        <v>0</v>
      </c>
      <c r="BD655" s="336">
        <v>3773579.4</v>
      </c>
      <c r="BE655" s="336">
        <v>629820.65</v>
      </c>
      <c r="BF655" s="336">
        <v>254252.48</v>
      </c>
      <c r="BG655" s="336">
        <v>0</v>
      </c>
      <c r="BH655" s="336">
        <v>0</v>
      </c>
      <c r="BI655" s="336">
        <v>1017432.66</v>
      </c>
      <c r="BJ655" s="336">
        <v>0</v>
      </c>
      <c r="BK655" s="336">
        <v>709886.15</v>
      </c>
      <c r="BL655" s="336">
        <v>0</v>
      </c>
      <c r="BM655" s="336">
        <v>60000</v>
      </c>
      <c r="BN655" s="336">
        <v>444416.63</v>
      </c>
      <c r="BO655" s="336">
        <v>23307</v>
      </c>
      <c r="BP655" s="336">
        <v>138450</v>
      </c>
      <c r="BQ655" s="336">
        <v>0</v>
      </c>
      <c r="BR655" s="336">
        <v>1100663.95</v>
      </c>
      <c r="BS655" s="336">
        <v>687035.9</v>
      </c>
      <c r="BT655" s="336">
        <v>8329.9</v>
      </c>
      <c r="BU655" s="336">
        <v>1200</v>
      </c>
      <c r="BV655" s="336">
        <v>114092.65</v>
      </c>
      <c r="BW655" s="336">
        <v>92773.55</v>
      </c>
      <c r="BX655" s="336">
        <v>84762.95</v>
      </c>
      <c r="BY655" s="336">
        <v>1045152.4</v>
      </c>
      <c r="BZ655" s="336">
        <v>26397.7</v>
      </c>
      <c r="CA655" s="336">
        <v>3667.8</v>
      </c>
      <c r="CB655" s="336">
        <v>0</v>
      </c>
      <c r="CC655" s="336">
        <v>1082030.3999999999</v>
      </c>
      <c r="CD655" s="336">
        <v>116747.5</v>
      </c>
      <c r="CE655" s="336">
        <v>237769.3</v>
      </c>
      <c r="CF655" s="336">
        <v>536737.94999999995</v>
      </c>
      <c r="CG655" s="336">
        <v>1144050.31</v>
      </c>
      <c r="CH655" s="336">
        <v>159880.48000000001</v>
      </c>
      <c r="CI655" s="336">
        <v>1134088.3999999999</v>
      </c>
      <c r="CJ655" s="336">
        <v>0</v>
      </c>
      <c r="CK655" s="336">
        <v>103261.6</v>
      </c>
      <c r="CL655" s="336">
        <v>267718.84999999998</v>
      </c>
      <c r="CM655" s="336">
        <v>30594.1</v>
      </c>
      <c r="CN655" s="336">
        <v>150845.1</v>
      </c>
      <c r="CO655" s="336">
        <v>1229429.8999999999</v>
      </c>
      <c r="CP655" s="336">
        <v>0</v>
      </c>
      <c r="CQ655" s="336">
        <v>205342.26</v>
      </c>
      <c r="CR655" s="336">
        <v>0</v>
      </c>
      <c r="CS655" s="336">
        <v>26100</v>
      </c>
      <c r="CT655" s="336">
        <v>109995.2</v>
      </c>
      <c r="CU655" s="336">
        <v>0</v>
      </c>
      <c r="CV655" s="336">
        <v>0</v>
      </c>
      <c r="CW655" s="336">
        <v>0</v>
      </c>
      <c r="CX655" s="336">
        <v>0</v>
      </c>
      <c r="CY655" s="336">
        <v>58133.25</v>
      </c>
      <c r="CZ655" s="336">
        <v>1474525.35</v>
      </c>
      <c r="DA655" s="336">
        <v>8715</v>
      </c>
      <c r="DB655" s="336">
        <v>239294.6</v>
      </c>
      <c r="DC655" s="336">
        <v>545014.44999999995</v>
      </c>
      <c r="DD655" s="336">
        <v>3170230.06</v>
      </c>
      <c r="DE655" s="336">
        <v>1306080.0900000001</v>
      </c>
      <c r="DF655" s="336">
        <v>0</v>
      </c>
      <c r="DG655" s="336">
        <v>3000</v>
      </c>
      <c r="DH655" s="336">
        <v>335955.83</v>
      </c>
      <c r="DI655" s="336">
        <v>419107.93</v>
      </c>
      <c r="DJ655" s="336">
        <v>270691.84999999998</v>
      </c>
      <c r="DK655" s="336">
        <v>42600</v>
      </c>
      <c r="DL655" s="336">
        <v>38100</v>
      </c>
      <c r="DM655" s="336">
        <v>0</v>
      </c>
      <c r="DN655" s="336">
        <v>139922.4</v>
      </c>
      <c r="DO655" s="336">
        <v>0</v>
      </c>
      <c r="DP655" s="336">
        <v>0</v>
      </c>
      <c r="DQ655" s="336">
        <v>0</v>
      </c>
      <c r="DR655" s="336">
        <v>181700</v>
      </c>
      <c r="DS655" s="336">
        <v>195957.65</v>
      </c>
      <c r="DT655" s="336">
        <v>204024.05</v>
      </c>
      <c r="DU655" s="336">
        <v>0</v>
      </c>
      <c r="DV655" s="336">
        <v>122589.97</v>
      </c>
      <c r="DW655" s="336">
        <v>139500</v>
      </c>
      <c r="DX655" s="336">
        <v>0</v>
      </c>
      <c r="DY655" s="336">
        <v>0</v>
      </c>
      <c r="DZ655" s="336">
        <v>0</v>
      </c>
      <c r="EA655" s="336">
        <v>1172356.56</v>
      </c>
      <c r="EB655" s="336">
        <v>372850.49</v>
      </c>
      <c r="EC655" s="336">
        <v>152688.79999999999</v>
      </c>
      <c r="ED655" s="336">
        <v>0</v>
      </c>
      <c r="EE655" s="336">
        <v>0</v>
      </c>
      <c r="EF655" s="336">
        <v>0</v>
      </c>
      <c r="EG655" s="336">
        <v>1431598.76</v>
      </c>
      <c r="EH655" s="336">
        <v>0</v>
      </c>
      <c r="EI655" s="336">
        <v>6600</v>
      </c>
      <c r="EJ655" s="336">
        <v>1857455.97</v>
      </c>
      <c r="EK655" s="336">
        <v>0</v>
      </c>
      <c r="EL655" s="336">
        <v>61390.5</v>
      </c>
      <c r="EM655" s="336">
        <v>79000</v>
      </c>
      <c r="EN655" s="336">
        <v>605313</v>
      </c>
      <c r="EO655" s="336">
        <v>1653234.71</v>
      </c>
      <c r="EP655" s="336">
        <v>22100</v>
      </c>
      <c r="EQ655" s="336">
        <v>128204.29</v>
      </c>
      <c r="ER655" s="336">
        <v>2200</v>
      </c>
      <c r="ES655" s="336">
        <v>56340.37</v>
      </c>
      <c r="ET655" s="336">
        <v>493090.4</v>
      </c>
      <c r="EU655" s="336">
        <v>96210.35</v>
      </c>
      <c r="EV655" s="336">
        <v>18332.53</v>
      </c>
      <c r="EW655" s="336">
        <v>119578.49</v>
      </c>
      <c r="EX655" s="336">
        <v>54771.8</v>
      </c>
      <c r="EY655" s="336">
        <v>857684.04</v>
      </c>
      <c r="EZ655" s="336">
        <v>101230916.87</v>
      </c>
      <c r="FA655" s="336">
        <v>0</v>
      </c>
      <c r="FB655" s="336">
        <v>35939.599999999999</v>
      </c>
      <c r="FC655" s="336">
        <v>335702</v>
      </c>
      <c r="FD655" s="336">
        <v>80600</v>
      </c>
      <c r="FE655" s="336">
        <v>1702272.7</v>
      </c>
      <c r="FF655" s="336">
        <v>56363.95</v>
      </c>
      <c r="FG655" s="336">
        <v>0</v>
      </c>
      <c r="FH655" s="336">
        <v>51000</v>
      </c>
      <c r="FI655" s="336">
        <v>0</v>
      </c>
      <c r="FJ655" s="336">
        <v>0</v>
      </c>
      <c r="FK655" s="336">
        <v>103700</v>
      </c>
      <c r="FL655" s="336">
        <v>0</v>
      </c>
      <c r="FM655" s="336">
        <v>52860</v>
      </c>
      <c r="FN655" s="336">
        <v>0</v>
      </c>
      <c r="FO655" s="336">
        <v>45500</v>
      </c>
      <c r="FP655" s="336">
        <v>101035.95</v>
      </c>
      <c r="FQ655" s="336">
        <v>3362.04</v>
      </c>
      <c r="FR655" s="336">
        <v>129150</v>
      </c>
      <c r="FS655" s="336">
        <v>7395</v>
      </c>
      <c r="FT655" s="336">
        <v>146820.75</v>
      </c>
      <c r="FU655" s="336">
        <v>135479.79999999999</v>
      </c>
      <c r="FV655" s="336">
        <v>0</v>
      </c>
      <c r="FW655" s="336">
        <v>0</v>
      </c>
      <c r="FX655" s="336">
        <v>382701.5</v>
      </c>
      <c r="FY655" s="336">
        <v>56425</v>
      </c>
      <c r="FZ655" s="336">
        <v>52356.95</v>
      </c>
      <c r="GA655" s="336">
        <v>0</v>
      </c>
      <c r="GB655" s="336">
        <v>267170.14</v>
      </c>
      <c r="GC655" s="336">
        <v>0</v>
      </c>
      <c r="GD655" s="336">
        <v>273464.34999999998</v>
      </c>
      <c r="GE655" s="336">
        <v>253111.85</v>
      </c>
      <c r="GF655" s="336">
        <v>88000</v>
      </c>
      <c r="GG655" s="336">
        <v>1829457.55</v>
      </c>
      <c r="GH655" s="336">
        <v>79617.350000000006</v>
      </c>
      <c r="GI655" s="336">
        <v>369882.83</v>
      </c>
      <c r="GJ655" s="336">
        <v>39443.46</v>
      </c>
      <c r="GK655" s="336">
        <v>2877451.05</v>
      </c>
      <c r="GL655" s="336">
        <v>731411.05</v>
      </c>
      <c r="GM655" s="336">
        <v>4220298.13</v>
      </c>
      <c r="GN655" s="336">
        <v>308517.55</v>
      </c>
      <c r="GO655" s="336">
        <v>2283931.7400000002</v>
      </c>
      <c r="GP655" s="336">
        <v>10794.8</v>
      </c>
      <c r="GQ655" s="336">
        <v>3617.64</v>
      </c>
      <c r="GR655" s="336">
        <v>0</v>
      </c>
      <c r="GS655" s="336">
        <v>13662510.640000001</v>
      </c>
      <c r="GT655" s="336">
        <v>0</v>
      </c>
      <c r="GU655" s="336">
        <v>3311943.09</v>
      </c>
      <c r="GV655" s="336">
        <v>0</v>
      </c>
      <c r="GW655" s="336">
        <v>0</v>
      </c>
      <c r="GX655" s="336">
        <v>1075193.28</v>
      </c>
      <c r="GY655" s="336">
        <v>0</v>
      </c>
      <c r="GZ655" s="336">
        <v>74000</v>
      </c>
      <c r="HA655" s="336">
        <v>133555</v>
      </c>
      <c r="HB655" s="336">
        <v>100688.7</v>
      </c>
      <c r="HC655" s="336">
        <v>285153.26</v>
      </c>
      <c r="HD655" s="336">
        <v>0</v>
      </c>
      <c r="HE655" s="336">
        <v>20565.400000000001</v>
      </c>
      <c r="HF655" s="336">
        <v>0</v>
      </c>
      <c r="HG655" s="336">
        <v>480497.64</v>
      </c>
      <c r="HH655" s="336">
        <v>1005715.5</v>
      </c>
      <c r="HI655" s="336">
        <v>720308</v>
      </c>
      <c r="HJ655" s="336">
        <v>275592.8</v>
      </c>
      <c r="HK655" s="336">
        <v>0</v>
      </c>
      <c r="HL655" s="336">
        <v>88338.78</v>
      </c>
      <c r="HM655" s="336">
        <v>129491.3</v>
      </c>
      <c r="HN655" s="336">
        <v>0</v>
      </c>
      <c r="HO655" s="336">
        <v>0</v>
      </c>
      <c r="HP655" s="336">
        <v>2984086.19</v>
      </c>
      <c r="HQ655" s="336">
        <v>0</v>
      </c>
      <c r="HR655" s="336">
        <v>258909.1</v>
      </c>
      <c r="HS655" s="336">
        <v>0</v>
      </c>
      <c r="HT655" s="336">
        <v>1908400.49</v>
      </c>
      <c r="HU655" s="336">
        <v>0</v>
      </c>
      <c r="HV655" s="336">
        <v>0</v>
      </c>
      <c r="HW655" s="336">
        <v>9861756.2400000002</v>
      </c>
      <c r="HX655" s="336">
        <v>144951.75</v>
      </c>
      <c r="HY655" s="336">
        <v>3200951.35</v>
      </c>
      <c r="HZ655" s="336">
        <v>9900</v>
      </c>
      <c r="IA655" s="336">
        <v>0</v>
      </c>
      <c r="IB655" s="336">
        <v>815458.76</v>
      </c>
      <c r="IC655" s="336">
        <v>455499.1</v>
      </c>
      <c r="ID655" s="336">
        <v>126722.13</v>
      </c>
      <c r="IE655" s="336">
        <v>374361.35</v>
      </c>
      <c r="IF655" s="336">
        <v>68647.44</v>
      </c>
      <c r="IG655" s="336">
        <v>5926.5</v>
      </c>
      <c r="IH655" s="336">
        <v>0</v>
      </c>
      <c r="II655" s="336">
        <v>135600</v>
      </c>
      <c r="IJ655" s="336">
        <v>2006995.28</v>
      </c>
      <c r="IK655" s="336">
        <v>0</v>
      </c>
      <c r="IL655" s="336">
        <v>0</v>
      </c>
      <c r="IM655" s="336">
        <v>19200</v>
      </c>
      <c r="IN655" s="336">
        <v>584365.48</v>
      </c>
      <c r="IO655" s="336">
        <v>75278</v>
      </c>
      <c r="IP655" s="336">
        <v>18485.400000000001</v>
      </c>
      <c r="IQ655" s="336">
        <v>43400</v>
      </c>
      <c r="IR655" s="336">
        <v>5648832.0199999996</v>
      </c>
      <c r="IS655" s="336">
        <v>1365600</v>
      </c>
      <c r="IT655" s="336">
        <v>1332270.03</v>
      </c>
      <c r="IU655" s="336">
        <v>0</v>
      </c>
      <c r="IV655" s="336">
        <v>361802</v>
      </c>
      <c r="IW655" s="336">
        <v>144150</v>
      </c>
      <c r="IX655" s="336">
        <v>44166.45</v>
      </c>
      <c r="IY655" s="336">
        <v>54550</v>
      </c>
      <c r="IZ655" s="336">
        <v>0</v>
      </c>
      <c r="JA655" s="336">
        <v>142518.25</v>
      </c>
      <c r="JB655" s="336">
        <v>4000</v>
      </c>
      <c r="JC655" s="336">
        <v>106530.25</v>
      </c>
      <c r="JD655" s="336">
        <v>312.05</v>
      </c>
      <c r="JE655" s="336">
        <v>0</v>
      </c>
      <c r="JF655" s="336">
        <v>31216.43</v>
      </c>
      <c r="JG655" s="336">
        <v>1500</v>
      </c>
      <c r="JH655" s="336">
        <v>0</v>
      </c>
      <c r="JI655" s="336">
        <v>127013.14</v>
      </c>
      <c r="JJ655" s="336">
        <v>255640.87</v>
      </c>
      <c r="JK655" s="336">
        <v>0</v>
      </c>
      <c r="JL655" s="336">
        <v>0</v>
      </c>
      <c r="JM655" s="336">
        <v>0</v>
      </c>
      <c r="JN655" s="336">
        <v>0</v>
      </c>
      <c r="JO655" s="336">
        <v>75858.5</v>
      </c>
      <c r="JP655" s="336">
        <v>0</v>
      </c>
      <c r="JQ655" s="336">
        <v>118137</v>
      </c>
      <c r="JR655" s="336">
        <v>0</v>
      </c>
      <c r="JS655" s="336">
        <v>152216.16</v>
      </c>
      <c r="JT655" s="336">
        <v>155576</v>
      </c>
      <c r="JU655" s="336">
        <v>169400</v>
      </c>
      <c r="JV655" s="336">
        <v>2932938.63</v>
      </c>
      <c r="JW655" s="336">
        <v>17981.5</v>
      </c>
      <c r="JX655" s="336">
        <v>94104</v>
      </c>
      <c r="JY655" s="336">
        <v>0</v>
      </c>
      <c r="JZ655" s="336">
        <v>674.8</v>
      </c>
      <c r="KA655" s="336">
        <v>361104.93</v>
      </c>
      <c r="KB655" s="336">
        <v>111400</v>
      </c>
      <c r="KC655" s="336">
        <v>50428.87</v>
      </c>
      <c r="KD655" s="336">
        <v>0</v>
      </c>
      <c r="KE655" s="336">
        <v>1327929</v>
      </c>
      <c r="KF655" s="336">
        <v>0</v>
      </c>
      <c r="KG655" s="336">
        <v>196611.65</v>
      </c>
      <c r="KH655" s="336">
        <v>0</v>
      </c>
      <c r="KI655" s="336">
        <v>743780</v>
      </c>
      <c r="KJ655" s="336">
        <v>171108.95</v>
      </c>
      <c r="KK655" s="336">
        <v>3947.2</v>
      </c>
      <c r="KL655" s="336">
        <v>0</v>
      </c>
      <c r="KM655" s="336">
        <v>161143</v>
      </c>
      <c r="KN655" s="336">
        <v>68136.2</v>
      </c>
      <c r="KO655" s="336">
        <v>1960129.7</v>
      </c>
      <c r="KP655" s="336">
        <v>81577.77</v>
      </c>
      <c r="KQ655" s="336">
        <v>27276303.449999999</v>
      </c>
      <c r="KR655" s="336">
        <v>1785106.5</v>
      </c>
      <c r="KS655" s="336">
        <v>77228.479999999996</v>
      </c>
      <c r="KX655" s="312" t="str">
        <f t="shared" si="6"/>
        <v/>
      </c>
    </row>
    <row r="656" spans="1:311" x14ac:dyDescent="0.25">
      <c r="A656">
        <v>2020</v>
      </c>
      <c r="C656" s="312">
        <v>50</v>
      </c>
      <c r="F656" s="336">
        <v>2515131.8000000003</v>
      </c>
      <c r="G656" s="336">
        <v>0</v>
      </c>
      <c r="H656" s="336">
        <v>18884814.559999999</v>
      </c>
      <c r="I656" s="336">
        <v>878948.65999999992</v>
      </c>
      <c r="J656" s="336">
        <v>0</v>
      </c>
      <c r="K656" s="336">
        <v>1044480.8</v>
      </c>
      <c r="L656" s="336">
        <v>1811164.51</v>
      </c>
      <c r="M656" s="336">
        <v>48321.3</v>
      </c>
      <c r="N656" s="336">
        <v>1672894.9</v>
      </c>
      <c r="O656" s="336">
        <v>5087569.58</v>
      </c>
      <c r="P656" s="336">
        <v>405784.72</v>
      </c>
      <c r="Q656" s="336">
        <v>0</v>
      </c>
      <c r="R656" s="336">
        <v>104872.85</v>
      </c>
      <c r="S656" s="336">
        <v>2091475.73</v>
      </c>
      <c r="T656" s="336">
        <v>790696.4</v>
      </c>
      <c r="U656" s="336">
        <v>1029959.06</v>
      </c>
      <c r="V656" s="336">
        <v>320091.85000000003</v>
      </c>
      <c r="W656" s="336">
        <v>798435.73</v>
      </c>
      <c r="X656" s="336">
        <v>760703.21</v>
      </c>
      <c r="Y656" s="336">
        <v>23044.799999999999</v>
      </c>
      <c r="Z656" s="336">
        <v>2512344.5100000002</v>
      </c>
      <c r="AA656" s="336">
        <v>6559226.8399999999</v>
      </c>
      <c r="AB656" s="336">
        <v>417117.2</v>
      </c>
      <c r="AC656" s="336">
        <v>0</v>
      </c>
      <c r="AD656" s="336">
        <v>4511146.4499999993</v>
      </c>
      <c r="AE656" s="336">
        <v>321370.40000000002</v>
      </c>
      <c r="AF656" s="336">
        <v>200269.65</v>
      </c>
      <c r="AG656" s="336">
        <v>113619</v>
      </c>
      <c r="AH656" s="336">
        <v>56271.600000000006</v>
      </c>
      <c r="AI656" s="336">
        <v>994128.97000000009</v>
      </c>
      <c r="AJ656" s="336">
        <v>1584370.36</v>
      </c>
      <c r="AK656" s="336">
        <v>491613</v>
      </c>
      <c r="AL656" s="336">
        <v>3402672.54</v>
      </c>
      <c r="AM656" s="336">
        <v>176781.63999999998</v>
      </c>
      <c r="AN656" s="336">
        <v>0</v>
      </c>
      <c r="AO656" s="336">
        <v>13078.55</v>
      </c>
      <c r="AP656" s="336">
        <v>134151.45000000001</v>
      </c>
      <c r="AQ656" s="336">
        <v>1187593.8500000001</v>
      </c>
      <c r="AR656" s="336">
        <v>18908.48</v>
      </c>
      <c r="AS656" s="336">
        <v>79848.100000000006</v>
      </c>
      <c r="AT656" s="336">
        <v>80090.2</v>
      </c>
      <c r="AU656" s="336">
        <v>81281.350000000006</v>
      </c>
      <c r="AV656" s="336">
        <v>13317.15</v>
      </c>
      <c r="AW656" s="336">
        <v>4465120.8599999994</v>
      </c>
      <c r="AX656" s="336">
        <v>71220.75</v>
      </c>
      <c r="AY656" s="336">
        <v>289846.34999999998</v>
      </c>
      <c r="AZ656" s="336">
        <v>1303354.8</v>
      </c>
      <c r="BA656" s="336">
        <v>0</v>
      </c>
      <c r="BB656" s="336">
        <v>0</v>
      </c>
      <c r="BC656" s="336">
        <v>1645610.3499999999</v>
      </c>
      <c r="BD656" s="336">
        <v>3599163.96</v>
      </c>
      <c r="BE656" s="336">
        <v>129074.15</v>
      </c>
      <c r="BF656" s="336">
        <v>14852.05</v>
      </c>
      <c r="BG656" s="336">
        <v>38728.050000000003</v>
      </c>
      <c r="BH656" s="336">
        <v>0</v>
      </c>
      <c r="BI656" s="336">
        <v>4356155.5500000007</v>
      </c>
      <c r="BJ656" s="336">
        <v>0</v>
      </c>
      <c r="BK656" s="336">
        <v>3192523.03</v>
      </c>
      <c r="BL656" s="336">
        <v>244646.49</v>
      </c>
      <c r="BM656" s="336">
        <v>171465.23</v>
      </c>
      <c r="BN656" s="336">
        <v>2310906</v>
      </c>
      <c r="BO656" s="336">
        <v>126173.22</v>
      </c>
      <c r="BP656" s="336">
        <v>102689.86</v>
      </c>
      <c r="BQ656" s="336">
        <v>26197.45</v>
      </c>
      <c r="BR656" s="336">
        <v>9808470.4899999984</v>
      </c>
      <c r="BS656" s="336">
        <v>829034.65000000014</v>
      </c>
      <c r="BT656" s="336">
        <v>0</v>
      </c>
      <c r="BU656" s="336">
        <v>0</v>
      </c>
      <c r="BV656" s="336">
        <v>91182</v>
      </c>
      <c r="BW656" s="336">
        <v>188363.75</v>
      </c>
      <c r="BX656" s="336">
        <v>576905.25</v>
      </c>
      <c r="BY656" s="336">
        <v>1670728.66</v>
      </c>
      <c r="BZ656" s="336">
        <v>76240.649999999994</v>
      </c>
      <c r="CA656" s="336">
        <v>42227.6</v>
      </c>
      <c r="CB656" s="336">
        <v>777138.4</v>
      </c>
      <c r="CC656" s="336">
        <v>4590739.07</v>
      </c>
      <c r="CD656" s="336">
        <v>1078968.3500000001</v>
      </c>
      <c r="CE656" s="336">
        <v>913551.8</v>
      </c>
      <c r="CF656" s="336">
        <v>3705671.6</v>
      </c>
      <c r="CG656" s="336">
        <v>241419</v>
      </c>
      <c r="CH656" s="336">
        <v>1405.49</v>
      </c>
      <c r="CI656" s="336">
        <v>9455920.1999999993</v>
      </c>
      <c r="CJ656" s="336">
        <v>0</v>
      </c>
      <c r="CK656" s="336">
        <v>42003</v>
      </c>
      <c r="CL656" s="336">
        <v>188688.45</v>
      </c>
      <c r="CM656" s="336">
        <v>0</v>
      </c>
      <c r="CN656" s="336">
        <v>205156.75</v>
      </c>
      <c r="CO656" s="336">
        <v>600813.5</v>
      </c>
      <c r="CP656" s="336">
        <v>0</v>
      </c>
      <c r="CQ656" s="336">
        <v>94012.33</v>
      </c>
      <c r="CR656" s="336">
        <v>0</v>
      </c>
      <c r="CS656" s="336">
        <v>15600</v>
      </c>
      <c r="CT656" s="336">
        <v>152688.20000000001</v>
      </c>
      <c r="CU656" s="336">
        <v>0</v>
      </c>
      <c r="CV656" s="336">
        <v>0</v>
      </c>
      <c r="CW656" s="336">
        <v>224779.2</v>
      </c>
      <c r="CX656" s="336">
        <v>923345.2</v>
      </c>
      <c r="CY656" s="336">
        <v>69735.399999999994</v>
      </c>
      <c r="CZ656" s="336">
        <v>4942240.7300000004</v>
      </c>
      <c r="DA656" s="336">
        <v>2924247.46</v>
      </c>
      <c r="DB656" s="336">
        <v>3405810.9400000004</v>
      </c>
      <c r="DC656" s="336">
        <v>259226.2</v>
      </c>
      <c r="DD656" s="336">
        <v>9695769.0800000001</v>
      </c>
      <c r="DE656" s="336">
        <v>10998695.59</v>
      </c>
      <c r="DF656" s="336">
        <v>195001.63999999998</v>
      </c>
      <c r="DG656" s="336">
        <v>741200.17999999993</v>
      </c>
      <c r="DH656" s="336">
        <v>944327.26</v>
      </c>
      <c r="DI656" s="336">
        <v>819981.25</v>
      </c>
      <c r="DJ656" s="336">
        <v>407702.58999999997</v>
      </c>
      <c r="DK656" s="336">
        <v>302039.84000000003</v>
      </c>
      <c r="DL656" s="336">
        <v>101481.8</v>
      </c>
      <c r="DM656" s="336">
        <v>1755339.65</v>
      </c>
      <c r="DN656" s="336">
        <v>0</v>
      </c>
      <c r="DO656" s="336">
        <v>0</v>
      </c>
      <c r="DP656" s="336">
        <v>0</v>
      </c>
      <c r="DQ656" s="336">
        <v>0</v>
      </c>
      <c r="DR656" s="336">
        <v>696320.95</v>
      </c>
      <c r="DS656" s="336">
        <v>2773980.5300000003</v>
      </c>
      <c r="DT656" s="336">
        <v>1826775.46</v>
      </c>
      <c r="DU656" s="336">
        <v>312860.44999999995</v>
      </c>
      <c r="DV656" s="336">
        <v>980720.54999999993</v>
      </c>
      <c r="DW656" s="336">
        <v>321547.65000000002</v>
      </c>
      <c r="DX656" s="336">
        <v>897173.85</v>
      </c>
      <c r="DY656" s="336">
        <v>1150406.69</v>
      </c>
      <c r="DZ656" s="336">
        <v>402854.75</v>
      </c>
      <c r="EA656" s="336">
        <v>8982768.3599999994</v>
      </c>
      <c r="EB656" s="336">
        <v>1207749.6000000001</v>
      </c>
      <c r="EC656" s="336">
        <v>3587389.85</v>
      </c>
      <c r="ED656" s="336">
        <v>0</v>
      </c>
      <c r="EE656" s="336">
        <v>172848.25</v>
      </c>
      <c r="EF656" s="336">
        <v>0</v>
      </c>
      <c r="EG656" s="336">
        <v>2388101.63</v>
      </c>
      <c r="EH656" s="336">
        <v>0</v>
      </c>
      <c r="EI656" s="336">
        <v>1209252.6000000001</v>
      </c>
      <c r="EJ656" s="336">
        <v>2289375.27</v>
      </c>
      <c r="EK656" s="336">
        <v>128411.70000000001</v>
      </c>
      <c r="EL656" s="336">
        <v>18397.650000000001</v>
      </c>
      <c r="EM656" s="336">
        <v>182383.5</v>
      </c>
      <c r="EN656" s="336">
        <v>1663986.7200000002</v>
      </c>
      <c r="EO656" s="336">
        <v>1859060.81</v>
      </c>
      <c r="EP656" s="336">
        <v>426851.5</v>
      </c>
      <c r="EQ656" s="336">
        <v>168164.25</v>
      </c>
      <c r="ER656" s="336">
        <v>809512.65</v>
      </c>
      <c r="ES656" s="336">
        <v>148514.59</v>
      </c>
      <c r="ET656" s="336">
        <v>950393.95</v>
      </c>
      <c r="EU656" s="336">
        <v>13628.35</v>
      </c>
      <c r="EV656" s="336">
        <v>118216.9</v>
      </c>
      <c r="EW656" s="336">
        <v>1320321.68</v>
      </c>
      <c r="EX656" s="336">
        <v>440934.7</v>
      </c>
      <c r="EY656" s="336">
        <v>10080238.140000001</v>
      </c>
      <c r="EZ656" s="336">
        <v>134546463.5</v>
      </c>
      <c r="FA656" s="336">
        <v>684475.6</v>
      </c>
      <c r="FB656" s="336">
        <v>178506.55</v>
      </c>
      <c r="FC656" s="336">
        <v>2130947.81</v>
      </c>
      <c r="FD656" s="336">
        <v>231890.01</v>
      </c>
      <c r="FE656" s="336">
        <v>2510981.9</v>
      </c>
      <c r="FF656" s="336">
        <v>339735.55</v>
      </c>
      <c r="FG656" s="336">
        <v>549264.94999999995</v>
      </c>
      <c r="FH656" s="336">
        <v>994439.85000000009</v>
      </c>
      <c r="FI656" s="336">
        <v>354106.05</v>
      </c>
      <c r="FJ656" s="336">
        <v>201174.45</v>
      </c>
      <c r="FK656" s="336">
        <v>105307.75</v>
      </c>
      <c r="FL656" s="336">
        <v>0</v>
      </c>
      <c r="FM656" s="336">
        <v>6468073.0800000001</v>
      </c>
      <c r="FN656" s="336">
        <v>0</v>
      </c>
      <c r="FO656" s="336">
        <v>338818.14</v>
      </c>
      <c r="FP656" s="336">
        <v>41495.950000000004</v>
      </c>
      <c r="FQ656" s="336">
        <v>36922.35</v>
      </c>
      <c r="FR656" s="336">
        <v>3081519.79</v>
      </c>
      <c r="FS656" s="336">
        <v>379717.68</v>
      </c>
      <c r="FT656" s="336">
        <v>334008.8</v>
      </c>
      <c r="FU656" s="336">
        <v>256014.25</v>
      </c>
      <c r="FV656" s="336">
        <v>60000</v>
      </c>
      <c r="FW656" s="336">
        <v>46308.1</v>
      </c>
      <c r="FX656" s="336">
        <v>0</v>
      </c>
      <c r="FY656" s="336">
        <v>599115.19999999995</v>
      </c>
      <c r="FZ656" s="336">
        <v>0</v>
      </c>
      <c r="GA656" s="336">
        <v>28493.65</v>
      </c>
      <c r="GB656" s="336">
        <v>27387.15</v>
      </c>
      <c r="GC656" s="336">
        <v>0</v>
      </c>
      <c r="GD656" s="336">
        <v>1642238.99</v>
      </c>
      <c r="GE656" s="336">
        <v>130226.3</v>
      </c>
      <c r="GF656" s="336">
        <v>763758.3600000001</v>
      </c>
      <c r="GG656" s="336">
        <v>1848869.72</v>
      </c>
      <c r="GH656" s="336">
        <v>0</v>
      </c>
      <c r="GI656" s="336">
        <v>1034987.5700000001</v>
      </c>
      <c r="GJ656" s="336">
        <v>123696.85</v>
      </c>
      <c r="GK656" s="336">
        <v>10709769.099999998</v>
      </c>
      <c r="GL656" s="336">
        <v>3620201.15</v>
      </c>
      <c r="GM656" s="336">
        <v>22178768.939999998</v>
      </c>
      <c r="GN656" s="336">
        <v>189003.65</v>
      </c>
      <c r="GO656" s="336">
        <v>2091826.52</v>
      </c>
      <c r="GP656" s="336">
        <v>0</v>
      </c>
      <c r="GQ656" s="336">
        <v>0</v>
      </c>
      <c r="GR656" s="336">
        <v>411751.64</v>
      </c>
      <c r="GS656" s="336">
        <v>18660082.760000002</v>
      </c>
      <c r="GT656" s="336">
        <v>36181.9</v>
      </c>
      <c r="GU656" s="336">
        <v>8778150.25</v>
      </c>
      <c r="GV656" s="336">
        <v>47973.950000000004</v>
      </c>
      <c r="GW656" s="336">
        <v>0</v>
      </c>
      <c r="GX656" s="336">
        <v>8480118</v>
      </c>
      <c r="GY656" s="336">
        <v>232475.24</v>
      </c>
      <c r="GZ656" s="336">
        <v>773527</v>
      </c>
      <c r="HA656" s="336">
        <v>901247.13</v>
      </c>
      <c r="HB656" s="336">
        <v>17000</v>
      </c>
      <c r="HC656" s="336">
        <v>11749950.050000001</v>
      </c>
      <c r="HD656" s="336">
        <v>54887.65</v>
      </c>
      <c r="HE656" s="336">
        <v>53014.7</v>
      </c>
      <c r="HF656" s="336">
        <v>14000</v>
      </c>
      <c r="HG656" s="336">
        <v>3257373.9099999997</v>
      </c>
      <c r="HH656" s="336">
        <v>6123050.3800000008</v>
      </c>
      <c r="HI656" s="336">
        <v>250322.25000000003</v>
      </c>
      <c r="HJ656" s="336">
        <v>789578.56</v>
      </c>
      <c r="HK656" s="336">
        <v>0</v>
      </c>
      <c r="HL656" s="336">
        <v>494032.11</v>
      </c>
      <c r="HM656" s="336">
        <v>520759</v>
      </c>
      <c r="HN656" s="336">
        <v>171455.85</v>
      </c>
      <c r="HO656" s="336">
        <v>531638.67999999993</v>
      </c>
      <c r="HP656" s="336">
        <v>1062955.45</v>
      </c>
      <c r="HQ656" s="336">
        <v>244847.6</v>
      </c>
      <c r="HR656" s="336">
        <v>1512976.77</v>
      </c>
      <c r="HS656" s="336">
        <v>808289.14999999991</v>
      </c>
      <c r="HT656" s="336">
        <v>5434081.0100000007</v>
      </c>
      <c r="HU656" s="336">
        <v>91237.95</v>
      </c>
      <c r="HV656" s="336">
        <v>2382809.35</v>
      </c>
      <c r="HW656" s="336">
        <v>14592231.279999999</v>
      </c>
      <c r="HX656" s="336">
        <v>316064.3</v>
      </c>
      <c r="HY656" s="336">
        <v>11294724.140000001</v>
      </c>
      <c r="HZ656" s="336">
        <v>200742.9</v>
      </c>
      <c r="IA656" s="336">
        <v>163384.4</v>
      </c>
      <c r="IB656" s="336">
        <v>1045091.4</v>
      </c>
      <c r="IC656" s="336">
        <v>660363.99</v>
      </c>
      <c r="ID656" s="336">
        <v>21870.15</v>
      </c>
      <c r="IE656" s="336">
        <v>1285283.75</v>
      </c>
      <c r="IF656" s="336">
        <v>283217.7</v>
      </c>
      <c r="IG656" s="336">
        <v>411213.3</v>
      </c>
      <c r="IH656" s="336">
        <v>367244.25</v>
      </c>
      <c r="II656" s="336">
        <v>158318.20000000001</v>
      </c>
      <c r="IJ656" s="336">
        <v>2776529.82</v>
      </c>
      <c r="IK656" s="336">
        <v>281204.8</v>
      </c>
      <c r="IL656" s="336">
        <v>30484.35</v>
      </c>
      <c r="IM656" s="336">
        <v>64557.3</v>
      </c>
      <c r="IN656" s="336">
        <v>2235637.87</v>
      </c>
      <c r="IO656" s="336">
        <v>133304.79999999999</v>
      </c>
      <c r="IP656" s="336">
        <v>1285.95</v>
      </c>
      <c r="IQ656" s="336">
        <v>0</v>
      </c>
      <c r="IR656" s="336">
        <v>3754913.83</v>
      </c>
      <c r="IS656" s="336">
        <v>4412441.7300000004</v>
      </c>
      <c r="IT656" s="336">
        <v>1971444.5099999998</v>
      </c>
      <c r="IU656" s="336">
        <v>0</v>
      </c>
      <c r="IV656" s="336">
        <v>1571113.5999999999</v>
      </c>
      <c r="IW656" s="336">
        <v>395973.55</v>
      </c>
      <c r="IX656" s="336">
        <v>0</v>
      </c>
      <c r="IY656" s="336">
        <v>1351874.5999999999</v>
      </c>
      <c r="IZ656" s="336">
        <v>0</v>
      </c>
      <c r="JA656" s="336">
        <v>212970.47999999998</v>
      </c>
      <c r="JB656" s="336">
        <v>68978.69</v>
      </c>
      <c r="JC656" s="336">
        <v>1804026.8</v>
      </c>
      <c r="JD656" s="336">
        <v>21094.9</v>
      </c>
      <c r="JE656" s="336">
        <v>377.8</v>
      </c>
      <c r="JF656" s="336">
        <v>1546694.06</v>
      </c>
      <c r="JG656" s="336">
        <v>129059.65</v>
      </c>
      <c r="JH656" s="336">
        <v>1812478.95</v>
      </c>
      <c r="JI656" s="336">
        <v>1513002.75</v>
      </c>
      <c r="JJ656" s="336">
        <v>234002.95</v>
      </c>
      <c r="JK656" s="336">
        <v>211255.9</v>
      </c>
      <c r="JL656" s="336">
        <v>739921.8</v>
      </c>
      <c r="JM656" s="336">
        <v>76175.25</v>
      </c>
      <c r="JN656" s="336">
        <v>20803.349999999999</v>
      </c>
      <c r="JO656" s="336">
        <v>2071794.4100000001</v>
      </c>
      <c r="JP656" s="336">
        <v>253915.85</v>
      </c>
      <c r="JQ656" s="336">
        <v>0</v>
      </c>
      <c r="JR656" s="336">
        <v>0</v>
      </c>
      <c r="JS656" s="336">
        <v>7553905.9799999995</v>
      </c>
      <c r="JT656" s="336">
        <v>523331.6</v>
      </c>
      <c r="JU656" s="336">
        <v>0</v>
      </c>
      <c r="JV656" s="336">
        <v>5039645.91</v>
      </c>
      <c r="JW656" s="336">
        <v>1155042.29</v>
      </c>
      <c r="JX656" s="336">
        <v>252318.55</v>
      </c>
      <c r="JY656" s="336">
        <v>0</v>
      </c>
      <c r="JZ656" s="336">
        <v>12571.6</v>
      </c>
      <c r="KA656" s="336">
        <v>151154.79999999999</v>
      </c>
      <c r="KB656" s="336">
        <v>414371.85</v>
      </c>
      <c r="KC656" s="336">
        <v>0</v>
      </c>
      <c r="KD656" s="336">
        <v>1732485.6</v>
      </c>
      <c r="KE656" s="336">
        <v>7170800.9500000002</v>
      </c>
      <c r="KF656" s="336">
        <v>905711.25</v>
      </c>
      <c r="KG656" s="336">
        <v>275469.25</v>
      </c>
      <c r="KH656" s="336">
        <v>0</v>
      </c>
      <c r="KI656" s="336">
        <v>384881.9</v>
      </c>
      <c r="KJ656" s="336">
        <v>184401.52999999997</v>
      </c>
      <c r="KK656" s="336">
        <v>23750</v>
      </c>
      <c r="KL656" s="336">
        <v>687701.6</v>
      </c>
      <c r="KM656" s="336">
        <v>0</v>
      </c>
      <c r="KN656" s="336">
        <v>62913.45</v>
      </c>
      <c r="KO656" s="336">
        <v>709509.48</v>
      </c>
      <c r="KP656" s="336">
        <v>636909.65</v>
      </c>
      <c r="KQ656" s="336">
        <v>41604476.579999998</v>
      </c>
      <c r="KR656" s="336">
        <v>3825166.2399999998</v>
      </c>
      <c r="KS656" s="336">
        <v>172849.66999999998</v>
      </c>
    </row>
    <row r="657" spans="1:310" x14ac:dyDescent="0.25">
      <c r="A657">
        <v>2020</v>
      </c>
      <c r="C657" s="312">
        <v>52</v>
      </c>
      <c r="F657" s="336">
        <v>0</v>
      </c>
      <c r="G657" s="336">
        <v>0</v>
      </c>
      <c r="H657" s="336">
        <v>0</v>
      </c>
      <c r="I657" s="336">
        <v>0</v>
      </c>
      <c r="J657" s="336">
        <v>0</v>
      </c>
      <c r="K657" s="336">
        <v>0</v>
      </c>
      <c r="L657" s="336">
        <v>0</v>
      </c>
      <c r="M657" s="336">
        <v>0</v>
      </c>
      <c r="N657" s="336">
        <v>0</v>
      </c>
      <c r="O657" s="336">
        <v>0</v>
      </c>
      <c r="P657" s="336">
        <v>0</v>
      </c>
      <c r="Q657" s="336">
        <v>0</v>
      </c>
      <c r="R657" s="336">
        <v>0</v>
      </c>
      <c r="S657" s="336">
        <v>0</v>
      </c>
      <c r="T657" s="336">
        <v>0</v>
      </c>
      <c r="U657" s="336">
        <v>0</v>
      </c>
      <c r="V657" s="336">
        <v>0</v>
      </c>
      <c r="W657" s="336">
        <v>0</v>
      </c>
      <c r="X657" s="336">
        <v>0</v>
      </c>
      <c r="Y657" s="336">
        <v>0</v>
      </c>
      <c r="Z657" s="336">
        <v>0</v>
      </c>
      <c r="AA657" s="336">
        <v>0</v>
      </c>
      <c r="AB657" s="336">
        <v>0</v>
      </c>
      <c r="AC657" s="336">
        <v>0</v>
      </c>
      <c r="AD657" s="336">
        <v>0</v>
      </c>
      <c r="AE657" s="336">
        <v>0</v>
      </c>
      <c r="AF657" s="336">
        <v>0</v>
      </c>
      <c r="AG657" s="336">
        <v>0</v>
      </c>
      <c r="AH657" s="336">
        <v>0</v>
      </c>
      <c r="AI657" s="336">
        <v>0</v>
      </c>
      <c r="AJ657" s="336">
        <v>0</v>
      </c>
      <c r="AK657" s="336">
        <v>0</v>
      </c>
      <c r="AL657" s="336">
        <v>0</v>
      </c>
      <c r="AM657" s="336">
        <v>0</v>
      </c>
      <c r="AN657" s="336">
        <v>0</v>
      </c>
      <c r="AO657" s="336">
        <v>0</v>
      </c>
      <c r="AP657" s="336">
        <v>0</v>
      </c>
      <c r="AQ657" s="336">
        <v>0</v>
      </c>
      <c r="AR657" s="336">
        <v>0</v>
      </c>
      <c r="AS657" s="336">
        <v>0</v>
      </c>
      <c r="AT657" s="336">
        <v>0</v>
      </c>
      <c r="AU657" s="336">
        <v>0</v>
      </c>
      <c r="AV657" s="336">
        <v>0</v>
      </c>
      <c r="AW657" s="336">
        <v>0</v>
      </c>
      <c r="AX657" s="336">
        <v>0</v>
      </c>
      <c r="AY657" s="336">
        <v>0</v>
      </c>
      <c r="AZ657" s="336">
        <v>0</v>
      </c>
      <c r="BA657" s="336">
        <v>0</v>
      </c>
      <c r="BB657" s="336">
        <v>0</v>
      </c>
      <c r="BC657" s="336">
        <v>0</v>
      </c>
      <c r="BD657" s="336">
        <v>0</v>
      </c>
      <c r="BE657" s="336">
        <v>0</v>
      </c>
      <c r="BF657" s="336">
        <v>0</v>
      </c>
      <c r="BG657" s="336">
        <v>0</v>
      </c>
      <c r="BH657" s="336">
        <v>0</v>
      </c>
      <c r="BI657" s="336">
        <v>0</v>
      </c>
      <c r="BJ657" s="336">
        <v>0</v>
      </c>
      <c r="BK657" s="336">
        <v>0</v>
      </c>
      <c r="BL657" s="336">
        <v>0</v>
      </c>
      <c r="BM657" s="336">
        <v>0</v>
      </c>
      <c r="BN657" s="336">
        <v>0</v>
      </c>
      <c r="BO657" s="336">
        <v>0</v>
      </c>
      <c r="BP657" s="336">
        <v>0</v>
      </c>
      <c r="BQ657" s="336">
        <v>0</v>
      </c>
      <c r="BR657" s="336">
        <v>0</v>
      </c>
      <c r="BS657" s="336">
        <v>0</v>
      </c>
      <c r="BT657" s="336">
        <v>0</v>
      </c>
      <c r="BU657" s="336">
        <v>0</v>
      </c>
      <c r="BV657" s="336">
        <v>0</v>
      </c>
      <c r="BW657" s="336">
        <v>0</v>
      </c>
      <c r="BX657" s="336">
        <v>0</v>
      </c>
      <c r="BY657" s="336">
        <v>0.55000000000000004</v>
      </c>
      <c r="BZ657" s="336">
        <v>0</v>
      </c>
      <c r="CA657" s="336">
        <v>0</v>
      </c>
      <c r="CB657" s="336">
        <v>0</v>
      </c>
      <c r="CC657" s="336">
        <v>0</v>
      </c>
      <c r="CD657" s="336">
        <v>0</v>
      </c>
      <c r="CE657" s="336">
        <v>0</v>
      </c>
      <c r="CF657" s="336">
        <v>0</v>
      </c>
      <c r="CG657" s="336">
        <v>0</v>
      </c>
      <c r="CH657" s="336">
        <v>0</v>
      </c>
      <c r="CI657" s="336">
        <v>0</v>
      </c>
      <c r="CJ657" s="336">
        <v>0</v>
      </c>
      <c r="CK657" s="336">
        <v>0</v>
      </c>
      <c r="CL657" s="336">
        <v>0</v>
      </c>
      <c r="CM657" s="336">
        <v>0</v>
      </c>
      <c r="CN657" s="336">
        <v>0</v>
      </c>
      <c r="CO657" s="336">
        <v>0</v>
      </c>
      <c r="CP657" s="336">
        <v>0</v>
      </c>
      <c r="CQ657" s="336">
        <v>0</v>
      </c>
      <c r="CR657" s="336">
        <v>0</v>
      </c>
      <c r="CS657" s="336">
        <v>0</v>
      </c>
      <c r="CT657" s="336">
        <v>0</v>
      </c>
      <c r="CU657" s="336">
        <v>0</v>
      </c>
      <c r="CV657" s="336">
        <v>0</v>
      </c>
      <c r="CW657" s="336">
        <v>0</v>
      </c>
      <c r="CX657" s="336">
        <v>0</v>
      </c>
      <c r="CY657" s="336">
        <v>0</v>
      </c>
      <c r="CZ657" s="336">
        <v>0</v>
      </c>
      <c r="DA657" s="336">
        <v>0</v>
      </c>
      <c r="DB657" s="336">
        <v>0</v>
      </c>
      <c r="DC657" s="336">
        <v>1077</v>
      </c>
      <c r="DD657" s="336">
        <v>0</v>
      </c>
      <c r="DE657" s="336">
        <v>0</v>
      </c>
      <c r="DF657" s="336">
        <v>0</v>
      </c>
      <c r="DG657" s="336">
        <v>0</v>
      </c>
      <c r="DH657" s="336">
        <v>0</v>
      </c>
      <c r="DI657" s="336">
        <v>31216.9</v>
      </c>
      <c r="DJ657" s="336">
        <v>0</v>
      </c>
      <c r="DK657" s="336">
        <v>0</v>
      </c>
      <c r="DL657" s="336">
        <v>0</v>
      </c>
      <c r="DM657" s="336">
        <v>0</v>
      </c>
      <c r="DN657" s="336">
        <v>0</v>
      </c>
      <c r="DO657" s="336">
        <v>0</v>
      </c>
      <c r="DP657" s="336">
        <v>0</v>
      </c>
      <c r="DQ657" s="336">
        <v>0</v>
      </c>
      <c r="DR657" s="336">
        <v>0</v>
      </c>
      <c r="DS657" s="336">
        <v>0</v>
      </c>
      <c r="DT657" s="336">
        <v>0</v>
      </c>
      <c r="DU657" s="336">
        <v>0</v>
      </c>
      <c r="DV657" s="336">
        <v>0</v>
      </c>
      <c r="DW657" s="336">
        <v>0</v>
      </c>
      <c r="DX657" s="336">
        <v>0</v>
      </c>
      <c r="DY657" s="336">
        <v>123</v>
      </c>
      <c r="DZ657" s="336">
        <v>0</v>
      </c>
      <c r="EA657" s="336">
        <v>600000</v>
      </c>
      <c r="EB657" s="336">
        <v>0</v>
      </c>
      <c r="EC657" s="336">
        <v>0</v>
      </c>
      <c r="ED657" s="336">
        <v>0</v>
      </c>
      <c r="EE657" s="336">
        <v>0</v>
      </c>
      <c r="EF657" s="336">
        <v>0</v>
      </c>
      <c r="EG657" s="336">
        <v>0</v>
      </c>
      <c r="EH657" s="336">
        <v>0</v>
      </c>
      <c r="EI657" s="336">
        <v>0</v>
      </c>
      <c r="EJ657" s="336">
        <v>0</v>
      </c>
      <c r="EK657" s="336">
        <v>0</v>
      </c>
      <c r="EL657" s="336">
        <v>0</v>
      </c>
      <c r="EM657" s="336">
        <v>0</v>
      </c>
      <c r="EN657" s="336">
        <v>0</v>
      </c>
      <c r="EO657" s="336">
        <v>0</v>
      </c>
      <c r="EP657" s="336">
        <v>0</v>
      </c>
      <c r="EQ657" s="336">
        <v>0</v>
      </c>
      <c r="ER657" s="336">
        <v>0</v>
      </c>
      <c r="ES657" s="336">
        <v>0</v>
      </c>
      <c r="ET657" s="336">
        <v>0</v>
      </c>
      <c r="EU657" s="336">
        <v>2300</v>
      </c>
      <c r="EV657" s="336">
        <v>0</v>
      </c>
      <c r="EW657" s="336">
        <v>0</v>
      </c>
      <c r="EX657" s="336">
        <v>0</v>
      </c>
      <c r="EY657" s="336">
        <v>0</v>
      </c>
      <c r="EZ657" s="336">
        <v>258507.6</v>
      </c>
      <c r="FA657" s="336">
        <v>0</v>
      </c>
      <c r="FB657" s="336">
        <v>0</v>
      </c>
      <c r="FC657" s="336">
        <v>0</v>
      </c>
      <c r="FD657" s="336">
        <v>14.15</v>
      </c>
      <c r="FE657" s="336">
        <v>0</v>
      </c>
      <c r="FF657" s="336">
        <v>0</v>
      </c>
      <c r="FG657" s="336">
        <v>0</v>
      </c>
      <c r="FH657" s="336">
        <v>0</v>
      </c>
      <c r="FI657" s="336">
        <v>0</v>
      </c>
      <c r="FJ657" s="336">
        <v>0</v>
      </c>
      <c r="FK657" s="336">
        <v>12000</v>
      </c>
      <c r="FL657" s="336">
        <v>0</v>
      </c>
      <c r="FM657" s="336">
        <v>0</v>
      </c>
      <c r="FN657" s="336">
        <v>0</v>
      </c>
      <c r="FO657" s="336">
        <v>0</v>
      </c>
      <c r="FP657" s="336">
        <v>0</v>
      </c>
      <c r="FQ657" s="336">
        <v>0</v>
      </c>
      <c r="FR657" s="336">
        <v>0</v>
      </c>
      <c r="FS657" s="336">
        <v>0</v>
      </c>
      <c r="FT657" s="336">
        <v>0</v>
      </c>
      <c r="FU657" s="336">
        <v>0</v>
      </c>
      <c r="FV657" s="336">
        <v>0</v>
      </c>
      <c r="FW657" s="336">
        <v>0</v>
      </c>
      <c r="FX657" s="336">
        <v>0</v>
      </c>
      <c r="FY657" s="336">
        <v>0</v>
      </c>
      <c r="FZ657" s="336">
        <v>0</v>
      </c>
      <c r="GA657" s="336">
        <v>0</v>
      </c>
      <c r="GB657" s="336">
        <v>0</v>
      </c>
      <c r="GC657" s="336">
        <v>0</v>
      </c>
      <c r="GD657" s="336">
        <v>5000</v>
      </c>
      <c r="GE657" s="336">
        <v>0</v>
      </c>
      <c r="GF657" s="336">
        <v>0</v>
      </c>
      <c r="GG657" s="336">
        <v>0</v>
      </c>
      <c r="GH657" s="336">
        <v>0</v>
      </c>
      <c r="GI657" s="336">
        <v>5334</v>
      </c>
      <c r="GJ657" s="336">
        <v>0</v>
      </c>
      <c r="GK657" s="336">
        <v>0</v>
      </c>
      <c r="GL657" s="336">
        <v>0</v>
      </c>
      <c r="GM657" s="336">
        <v>0</v>
      </c>
      <c r="GN657" s="336">
        <v>0</v>
      </c>
      <c r="GO657" s="336">
        <v>5000</v>
      </c>
      <c r="GP657" s="336">
        <v>0</v>
      </c>
      <c r="GQ657" s="336">
        <v>0</v>
      </c>
      <c r="GR657" s="336">
        <v>0</v>
      </c>
      <c r="GS657" s="336">
        <v>69026.58</v>
      </c>
      <c r="GT657" s="336">
        <v>0</v>
      </c>
      <c r="GU657" s="336">
        <v>0</v>
      </c>
      <c r="GV657" s="336">
        <v>0</v>
      </c>
      <c r="GW657" s="336">
        <v>0</v>
      </c>
      <c r="GX657" s="336">
        <v>10000</v>
      </c>
      <c r="GY657" s="336">
        <v>0</v>
      </c>
      <c r="GZ657" s="336">
        <v>0</v>
      </c>
      <c r="HA657" s="336">
        <v>0</v>
      </c>
      <c r="HB657" s="336">
        <v>0</v>
      </c>
      <c r="HC657" s="336">
        <v>0</v>
      </c>
      <c r="HD657" s="336">
        <v>0</v>
      </c>
      <c r="HE657" s="336">
        <v>0</v>
      </c>
      <c r="HF657" s="336">
        <v>0</v>
      </c>
      <c r="HG657" s="336">
        <v>0</v>
      </c>
      <c r="HH657" s="336">
        <v>0</v>
      </c>
      <c r="HI657" s="336">
        <v>0</v>
      </c>
      <c r="HJ657" s="336">
        <v>0</v>
      </c>
      <c r="HK657" s="336">
        <v>0</v>
      </c>
      <c r="HL657" s="336">
        <v>0</v>
      </c>
      <c r="HM657" s="336">
        <v>18640</v>
      </c>
      <c r="HN657" s="336">
        <v>325000</v>
      </c>
      <c r="HO657" s="336">
        <v>0</v>
      </c>
      <c r="HP657" s="336">
        <v>42862.22</v>
      </c>
      <c r="HQ657" s="336">
        <v>0</v>
      </c>
      <c r="HR657" s="336">
        <v>0</v>
      </c>
      <c r="HS657" s="336">
        <v>0</v>
      </c>
      <c r="HT657" s="336">
        <v>0</v>
      </c>
      <c r="HU657" s="336">
        <v>0</v>
      </c>
      <c r="HV657" s="336">
        <v>0</v>
      </c>
      <c r="HW657" s="336">
        <v>0</v>
      </c>
      <c r="HX657" s="336">
        <v>0</v>
      </c>
      <c r="HY657" s="336">
        <v>0</v>
      </c>
      <c r="HZ657" s="336">
        <v>0</v>
      </c>
      <c r="IA657" s="336">
        <v>0</v>
      </c>
      <c r="IB657" s="336">
        <v>0</v>
      </c>
      <c r="IC657" s="336">
        <v>0</v>
      </c>
      <c r="ID657" s="336">
        <v>0</v>
      </c>
      <c r="IE657" s="336">
        <v>0</v>
      </c>
      <c r="IF657" s="336">
        <v>0</v>
      </c>
      <c r="IG657" s="336">
        <v>0</v>
      </c>
      <c r="IH657" s="336">
        <v>0</v>
      </c>
      <c r="II657" s="336">
        <v>0</v>
      </c>
      <c r="IJ657" s="336">
        <v>0</v>
      </c>
      <c r="IK657" s="336">
        <v>0</v>
      </c>
      <c r="IL657" s="336">
        <v>0</v>
      </c>
      <c r="IM657" s="336">
        <v>0</v>
      </c>
      <c r="IN657" s="336">
        <v>0</v>
      </c>
      <c r="IO657" s="336">
        <v>0</v>
      </c>
      <c r="IP657" s="336">
        <v>0</v>
      </c>
      <c r="IQ657" s="336">
        <v>0</v>
      </c>
      <c r="IR657" s="336">
        <v>0</v>
      </c>
      <c r="IS657" s="336">
        <v>0</v>
      </c>
      <c r="IT657" s="336">
        <v>0</v>
      </c>
      <c r="IU657" s="336">
        <v>0</v>
      </c>
      <c r="IV657" s="336">
        <v>0</v>
      </c>
      <c r="IW657" s="336">
        <v>0</v>
      </c>
      <c r="IX657" s="336">
        <v>0</v>
      </c>
      <c r="IY657" s="336">
        <v>0</v>
      </c>
      <c r="IZ657" s="336">
        <v>0</v>
      </c>
      <c r="JA657" s="336">
        <v>0</v>
      </c>
      <c r="JB657" s="336">
        <v>0</v>
      </c>
      <c r="JC657" s="336">
        <v>0</v>
      </c>
      <c r="JD657" s="336">
        <v>0</v>
      </c>
      <c r="JE657" s="336">
        <v>0</v>
      </c>
      <c r="JF657" s="336">
        <v>0</v>
      </c>
      <c r="JG657" s="336">
        <v>0</v>
      </c>
      <c r="JH657" s="336">
        <v>0</v>
      </c>
      <c r="JI657" s="336">
        <v>0</v>
      </c>
      <c r="JJ657" s="336">
        <v>0</v>
      </c>
      <c r="JK657" s="336">
        <v>0</v>
      </c>
      <c r="JL657" s="336">
        <v>0</v>
      </c>
      <c r="JM657" s="336">
        <v>0</v>
      </c>
      <c r="JN657" s="336">
        <v>0</v>
      </c>
      <c r="JO657" s="336">
        <v>0</v>
      </c>
      <c r="JP657" s="336">
        <v>0</v>
      </c>
      <c r="JQ657" s="336">
        <v>0</v>
      </c>
      <c r="JR657" s="336">
        <v>0</v>
      </c>
      <c r="JS657" s="336">
        <v>0</v>
      </c>
      <c r="JT657" s="336">
        <v>0</v>
      </c>
      <c r="JU657" s="336">
        <v>0</v>
      </c>
      <c r="JV657" s="336">
        <v>0</v>
      </c>
      <c r="JW657" s="336">
        <v>0</v>
      </c>
      <c r="JX657" s="336">
        <v>50500</v>
      </c>
      <c r="JY657" s="336">
        <v>0</v>
      </c>
      <c r="JZ657" s="336">
        <v>0</v>
      </c>
      <c r="KA657" s="336">
        <v>0</v>
      </c>
      <c r="KB657" s="336">
        <v>0</v>
      </c>
      <c r="KC657" s="336">
        <v>0</v>
      </c>
      <c r="KD657" s="336">
        <v>0</v>
      </c>
      <c r="KE657" s="336">
        <v>0</v>
      </c>
      <c r="KF657" s="336">
        <v>327</v>
      </c>
      <c r="KG657" s="336">
        <v>0</v>
      </c>
      <c r="KH657" s="336">
        <v>0</v>
      </c>
      <c r="KI657" s="336">
        <v>0</v>
      </c>
      <c r="KJ657" s="336">
        <v>0</v>
      </c>
      <c r="KK657" s="336">
        <v>0</v>
      </c>
      <c r="KL657" s="336">
        <v>0</v>
      </c>
      <c r="KM657" s="336">
        <v>0</v>
      </c>
      <c r="KN657" s="336">
        <v>0</v>
      </c>
      <c r="KO657" s="336">
        <v>0</v>
      </c>
      <c r="KP657" s="336">
        <v>2000</v>
      </c>
      <c r="KQ657" s="336">
        <v>9917059.9100000001</v>
      </c>
      <c r="KR657" s="336">
        <v>0</v>
      </c>
      <c r="KS657" s="336">
        <v>0</v>
      </c>
    </row>
    <row r="658" spans="1:310" x14ac:dyDescent="0.25">
      <c r="A658">
        <v>2020</v>
      </c>
      <c r="C658" s="312">
        <v>56</v>
      </c>
      <c r="F658" s="336">
        <v>0</v>
      </c>
      <c r="G658" s="336">
        <v>0</v>
      </c>
      <c r="H658" s="336">
        <v>0</v>
      </c>
      <c r="I658" s="336">
        <v>0</v>
      </c>
      <c r="J658" s="336">
        <v>0</v>
      </c>
      <c r="K658" s="336">
        <v>0</v>
      </c>
      <c r="L658" s="336">
        <v>0</v>
      </c>
      <c r="M658" s="336">
        <v>0</v>
      </c>
      <c r="N658" s="336">
        <v>0</v>
      </c>
      <c r="O658" s="336">
        <v>0</v>
      </c>
      <c r="P658" s="336">
        <v>0</v>
      </c>
      <c r="Q658" s="336">
        <v>0</v>
      </c>
      <c r="R658" s="336">
        <v>0</v>
      </c>
      <c r="S658" s="336">
        <v>0</v>
      </c>
      <c r="T658" s="336">
        <v>0</v>
      </c>
      <c r="U658" s="336">
        <v>0</v>
      </c>
      <c r="V658" s="336">
        <v>0</v>
      </c>
      <c r="W658" s="336">
        <v>0</v>
      </c>
      <c r="X658" s="336">
        <v>0</v>
      </c>
      <c r="Y658" s="336">
        <v>0</v>
      </c>
      <c r="Z658" s="336">
        <v>0</v>
      </c>
      <c r="AA658" s="336">
        <v>555221.68000000005</v>
      </c>
      <c r="AB658" s="336">
        <v>0</v>
      </c>
      <c r="AC658" s="336">
        <v>0</v>
      </c>
      <c r="AD658" s="336">
        <v>0</v>
      </c>
      <c r="AE658" s="336">
        <v>0</v>
      </c>
      <c r="AF658" s="336">
        <v>0</v>
      </c>
      <c r="AG658" s="336">
        <v>0</v>
      </c>
      <c r="AH658" s="336">
        <v>0</v>
      </c>
      <c r="AI658" s="336">
        <v>0</v>
      </c>
      <c r="AJ658" s="336">
        <v>0</v>
      </c>
      <c r="AK658" s="336">
        <v>0</v>
      </c>
      <c r="AL658" s="336">
        <v>0</v>
      </c>
      <c r="AM658" s="336">
        <v>0</v>
      </c>
      <c r="AN658" s="336">
        <v>0</v>
      </c>
      <c r="AO658" s="336">
        <v>0</v>
      </c>
      <c r="AP658" s="336">
        <v>0</v>
      </c>
      <c r="AQ658" s="336">
        <v>0</v>
      </c>
      <c r="AR658" s="336">
        <v>0</v>
      </c>
      <c r="AS658" s="336">
        <v>0</v>
      </c>
      <c r="AT658" s="336">
        <v>0</v>
      </c>
      <c r="AU658" s="336">
        <v>0</v>
      </c>
      <c r="AV658" s="336">
        <v>0</v>
      </c>
      <c r="AW658" s="336">
        <v>200534.3</v>
      </c>
      <c r="AX658" s="336">
        <v>0</v>
      </c>
      <c r="AY658" s="336">
        <v>0</v>
      </c>
      <c r="AZ658" s="336">
        <v>0</v>
      </c>
      <c r="BA658" s="336">
        <v>0</v>
      </c>
      <c r="BB658" s="336">
        <v>0</v>
      </c>
      <c r="BC658" s="336">
        <v>0</v>
      </c>
      <c r="BD658" s="336">
        <v>129517.85</v>
      </c>
      <c r="BE658" s="336">
        <v>0</v>
      </c>
      <c r="BF658" s="336">
        <v>0</v>
      </c>
      <c r="BG658" s="336">
        <v>0</v>
      </c>
      <c r="BH658" s="336">
        <v>0</v>
      </c>
      <c r="BI658" s="336">
        <v>0</v>
      </c>
      <c r="BJ658" s="336">
        <v>0</v>
      </c>
      <c r="BK658" s="336">
        <v>0</v>
      </c>
      <c r="BL658" s="336">
        <v>0</v>
      </c>
      <c r="BM658" s="336">
        <v>0</v>
      </c>
      <c r="BN658" s="336">
        <v>0</v>
      </c>
      <c r="BO658" s="336">
        <v>0</v>
      </c>
      <c r="BP658" s="336">
        <v>0</v>
      </c>
      <c r="BQ658" s="336">
        <v>0</v>
      </c>
      <c r="BR658" s="336">
        <v>0</v>
      </c>
      <c r="BS658" s="336">
        <v>0</v>
      </c>
      <c r="BT658" s="336">
        <v>0</v>
      </c>
      <c r="BU658" s="336">
        <v>0</v>
      </c>
      <c r="BV658" s="336">
        <v>0</v>
      </c>
      <c r="BW658" s="336">
        <v>0</v>
      </c>
      <c r="BX658" s="336">
        <v>0</v>
      </c>
      <c r="BY658" s="336">
        <v>0</v>
      </c>
      <c r="BZ658" s="336">
        <v>0</v>
      </c>
      <c r="CA658" s="336">
        <v>0</v>
      </c>
      <c r="CB658" s="336">
        <v>0</v>
      </c>
      <c r="CC658" s="336">
        <v>0</v>
      </c>
      <c r="CD658" s="336">
        <v>0</v>
      </c>
      <c r="CE658" s="336">
        <v>0</v>
      </c>
      <c r="CF658" s="336">
        <v>0</v>
      </c>
      <c r="CG658" s="336">
        <v>0</v>
      </c>
      <c r="CH658" s="336">
        <v>0</v>
      </c>
      <c r="CI658" s="336">
        <v>142123.5</v>
      </c>
      <c r="CJ658" s="336">
        <v>0</v>
      </c>
      <c r="CK658" s="336">
        <v>0</v>
      </c>
      <c r="CL658" s="336">
        <v>0</v>
      </c>
      <c r="CM658" s="336">
        <v>0</v>
      </c>
      <c r="CN658" s="336">
        <v>0</v>
      </c>
      <c r="CO658" s="336">
        <v>0</v>
      </c>
      <c r="CP658" s="336">
        <v>0</v>
      </c>
      <c r="CQ658" s="336">
        <v>0</v>
      </c>
      <c r="CR658" s="336">
        <v>0</v>
      </c>
      <c r="CS658" s="336">
        <v>0</v>
      </c>
      <c r="CT658" s="336">
        <v>0</v>
      </c>
      <c r="CU658" s="336">
        <v>0</v>
      </c>
      <c r="CV658" s="336">
        <v>0</v>
      </c>
      <c r="CW658" s="336">
        <v>0</v>
      </c>
      <c r="CX658" s="336">
        <v>0</v>
      </c>
      <c r="CY658" s="336">
        <v>0</v>
      </c>
      <c r="CZ658" s="336">
        <v>0</v>
      </c>
      <c r="DA658" s="336">
        <v>0</v>
      </c>
      <c r="DB658" s="336">
        <v>0</v>
      </c>
      <c r="DC658" s="336">
        <v>0</v>
      </c>
      <c r="DD658" s="336">
        <v>49369.2</v>
      </c>
      <c r="DE658" s="336">
        <v>0</v>
      </c>
      <c r="DF658" s="336">
        <v>0</v>
      </c>
      <c r="DG658" s="336">
        <v>0</v>
      </c>
      <c r="DH658" s="336">
        <v>0</v>
      </c>
      <c r="DI658" s="336">
        <v>0</v>
      </c>
      <c r="DJ658" s="336">
        <v>0</v>
      </c>
      <c r="DK658" s="336">
        <v>0</v>
      </c>
      <c r="DL658" s="336">
        <v>0</v>
      </c>
      <c r="DM658" s="336">
        <v>0</v>
      </c>
      <c r="DN658" s="336">
        <v>0</v>
      </c>
      <c r="DO658" s="336">
        <v>0</v>
      </c>
      <c r="DP658" s="336">
        <v>0</v>
      </c>
      <c r="DQ658" s="336">
        <v>0</v>
      </c>
      <c r="DR658" s="336">
        <v>0</v>
      </c>
      <c r="DS658" s="336">
        <v>1346</v>
      </c>
      <c r="DT658" s="336">
        <v>0</v>
      </c>
      <c r="DU658" s="336">
        <v>0</v>
      </c>
      <c r="DV658" s="336">
        <v>0</v>
      </c>
      <c r="DW658" s="336">
        <v>0</v>
      </c>
      <c r="DX658" s="336">
        <v>0</v>
      </c>
      <c r="DY658" s="336">
        <v>0</v>
      </c>
      <c r="DZ658" s="336">
        <v>0</v>
      </c>
      <c r="EA658" s="336">
        <v>790323.86</v>
      </c>
      <c r="EB658" s="336">
        <v>0</v>
      </c>
      <c r="EC658" s="336">
        <v>0</v>
      </c>
      <c r="ED658" s="336">
        <v>0</v>
      </c>
      <c r="EE658" s="336">
        <v>0</v>
      </c>
      <c r="EF658" s="336">
        <v>0</v>
      </c>
      <c r="EG658" s="336">
        <v>0</v>
      </c>
      <c r="EH658" s="336">
        <v>0</v>
      </c>
      <c r="EI658" s="336">
        <v>0</v>
      </c>
      <c r="EJ658" s="336">
        <v>0</v>
      </c>
      <c r="EK658" s="336">
        <v>0</v>
      </c>
      <c r="EL658" s="336">
        <v>0</v>
      </c>
      <c r="EM658" s="336">
        <v>0</v>
      </c>
      <c r="EN658" s="336">
        <v>0</v>
      </c>
      <c r="EO658" s="336">
        <v>0</v>
      </c>
      <c r="EP658" s="336">
        <v>0</v>
      </c>
      <c r="EQ658" s="336">
        <v>0</v>
      </c>
      <c r="ER658" s="336">
        <v>0</v>
      </c>
      <c r="ES658" s="336">
        <v>0</v>
      </c>
      <c r="ET658" s="336">
        <v>0</v>
      </c>
      <c r="EU658" s="336">
        <v>0</v>
      </c>
      <c r="EV658" s="336">
        <v>0</v>
      </c>
      <c r="EW658" s="336">
        <v>0</v>
      </c>
      <c r="EX658" s="336">
        <v>0</v>
      </c>
      <c r="EY658" s="336">
        <v>0</v>
      </c>
      <c r="EZ658" s="336">
        <v>5779334.4400000004</v>
      </c>
      <c r="FA658" s="336">
        <v>172.3</v>
      </c>
      <c r="FB658" s="336">
        <v>0</v>
      </c>
      <c r="FC658" s="336">
        <v>0</v>
      </c>
      <c r="FD658" s="336">
        <v>0</v>
      </c>
      <c r="FE658" s="336">
        <v>0</v>
      </c>
      <c r="FF658" s="336">
        <v>0</v>
      </c>
      <c r="FG658" s="336">
        <v>0</v>
      </c>
      <c r="FH658" s="336">
        <v>0</v>
      </c>
      <c r="FI658" s="336">
        <v>0</v>
      </c>
      <c r="FJ658" s="336">
        <v>0</v>
      </c>
      <c r="FK658" s="336">
        <v>0</v>
      </c>
      <c r="FL658" s="336">
        <v>0</v>
      </c>
      <c r="FM658" s="336">
        <v>0</v>
      </c>
      <c r="FN658" s="336">
        <v>0</v>
      </c>
      <c r="FO658" s="336">
        <v>0</v>
      </c>
      <c r="FP658" s="336">
        <v>0</v>
      </c>
      <c r="FQ658" s="336">
        <v>0</v>
      </c>
      <c r="FR658" s="336">
        <v>0</v>
      </c>
      <c r="FS658" s="336">
        <v>0</v>
      </c>
      <c r="FT658" s="336">
        <v>0</v>
      </c>
      <c r="FU658" s="336">
        <v>0</v>
      </c>
      <c r="FV658" s="336">
        <v>0</v>
      </c>
      <c r="FW658" s="336">
        <v>0</v>
      </c>
      <c r="FX658" s="336">
        <v>0</v>
      </c>
      <c r="FY658" s="336">
        <v>0</v>
      </c>
      <c r="FZ658" s="336">
        <v>0</v>
      </c>
      <c r="GA658" s="336">
        <v>0</v>
      </c>
      <c r="GB658" s="336">
        <v>0</v>
      </c>
      <c r="GC658" s="336">
        <v>0</v>
      </c>
      <c r="GD658" s="336">
        <v>0</v>
      </c>
      <c r="GE658" s="336">
        <v>0</v>
      </c>
      <c r="GF658" s="336">
        <v>0</v>
      </c>
      <c r="GG658" s="336">
        <v>0</v>
      </c>
      <c r="GH658" s="336">
        <v>0</v>
      </c>
      <c r="GI658" s="336">
        <v>6569</v>
      </c>
      <c r="GJ658" s="336">
        <v>0</v>
      </c>
      <c r="GK658" s="336">
        <v>0</v>
      </c>
      <c r="GL658" s="336">
        <v>0</v>
      </c>
      <c r="GM658" s="336">
        <v>0</v>
      </c>
      <c r="GN658" s="336">
        <v>0</v>
      </c>
      <c r="GO658" s="336">
        <v>0</v>
      </c>
      <c r="GP658" s="336">
        <v>0</v>
      </c>
      <c r="GQ658" s="336">
        <v>0</v>
      </c>
      <c r="GR658" s="336">
        <v>0</v>
      </c>
      <c r="GS658" s="336">
        <v>448139.89</v>
      </c>
      <c r="GT658" s="336">
        <v>0</v>
      </c>
      <c r="GU658" s="336">
        <v>25497.3</v>
      </c>
      <c r="GV658" s="336">
        <v>0</v>
      </c>
      <c r="GW658" s="336">
        <v>0</v>
      </c>
      <c r="GX658" s="336">
        <v>0</v>
      </c>
      <c r="GY658" s="336">
        <v>0</v>
      </c>
      <c r="GZ658" s="336">
        <v>0</v>
      </c>
      <c r="HA658" s="336">
        <v>0</v>
      </c>
      <c r="HB658" s="336">
        <v>0</v>
      </c>
      <c r="HC658" s="336">
        <v>0</v>
      </c>
      <c r="HD658" s="336">
        <v>0</v>
      </c>
      <c r="HE658" s="336">
        <v>0</v>
      </c>
      <c r="HF658" s="336">
        <v>0</v>
      </c>
      <c r="HG658" s="336">
        <v>0</v>
      </c>
      <c r="HH658" s="336">
        <v>0</v>
      </c>
      <c r="HI658" s="336">
        <v>0</v>
      </c>
      <c r="HJ658" s="336">
        <v>0</v>
      </c>
      <c r="HK658" s="336">
        <v>0</v>
      </c>
      <c r="HL658" s="336">
        <v>0</v>
      </c>
      <c r="HM658" s="336">
        <v>0</v>
      </c>
      <c r="HN658" s="336">
        <v>0</v>
      </c>
      <c r="HO658" s="336">
        <v>0</v>
      </c>
      <c r="HP658" s="336">
        <v>0</v>
      </c>
      <c r="HQ658" s="336">
        <v>0</v>
      </c>
      <c r="HR658" s="336">
        <v>0</v>
      </c>
      <c r="HS658" s="336">
        <v>0</v>
      </c>
      <c r="HT658" s="336">
        <v>0</v>
      </c>
      <c r="HU658" s="336">
        <v>34400</v>
      </c>
      <c r="HV658" s="336">
        <v>0</v>
      </c>
      <c r="HW658" s="336">
        <v>0</v>
      </c>
      <c r="HX658" s="336">
        <v>0</v>
      </c>
      <c r="HY658" s="336">
        <v>0</v>
      </c>
      <c r="HZ658" s="336">
        <v>0</v>
      </c>
      <c r="IA658" s="336">
        <v>0</v>
      </c>
      <c r="IB658" s="336">
        <v>0</v>
      </c>
      <c r="IC658" s="336">
        <v>12202</v>
      </c>
      <c r="ID658" s="336">
        <v>0</v>
      </c>
      <c r="IE658" s="336">
        <v>0</v>
      </c>
      <c r="IF658" s="336">
        <v>0</v>
      </c>
      <c r="IG658" s="336">
        <v>0</v>
      </c>
      <c r="IH658" s="336">
        <v>0</v>
      </c>
      <c r="II658" s="336">
        <v>0</v>
      </c>
      <c r="IJ658" s="336">
        <v>0</v>
      </c>
      <c r="IK658" s="336">
        <v>0</v>
      </c>
      <c r="IL658" s="336">
        <v>0</v>
      </c>
      <c r="IM658" s="336">
        <v>0</v>
      </c>
      <c r="IN658" s="336">
        <v>0</v>
      </c>
      <c r="IO658" s="336">
        <v>0</v>
      </c>
      <c r="IP658" s="336">
        <v>0</v>
      </c>
      <c r="IQ658" s="336">
        <v>0</v>
      </c>
      <c r="IR658" s="336">
        <v>0</v>
      </c>
      <c r="IS658" s="336">
        <v>0</v>
      </c>
      <c r="IT658" s="336">
        <v>0</v>
      </c>
      <c r="IU658" s="336">
        <v>0</v>
      </c>
      <c r="IV658" s="336">
        <v>0</v>
      </c>
      <c r="IW658" s="336">
        <v>0</v>
      </c>
      <c r="IX658" s="336">
        <v>0</v>
      </c>
      <c r="IY658" s="336">
        <v>0</v>
      </c>
      <c r="IZ658" s="336">
        <v>0</v>
      </c>
      <c r="JA658" s="336">
        <v>0</v>
      </c>
      <c r="JB658" s="336">
        <v>0</v>
      </c>
      <c r="JC658" s="336">
        <v>0</v>
      </c>
      <c r="JD658" s="336">
        <v>0</v>
      </c>
      <c r="JE658" s="336">
        <v>0</v>
      </c>
      <c r="JF658" s="336">
        <v>0</v>
      </c>
      <c r="JG658" s="336">
        <v>29233.200000000001</v>
      </c>
      <c r="JH658" s="336">
        <v>0</v>
      </c>
      <c r="JI658" s="336">
        <v>0</v>
      </c>
      <c r="JJ658" s="336">
        <v>0</v>
      </c>
      <c r="JK658" s="336">
        <v>0</v>
      </c>
      <c r="JL658" s="336">
        <v>0</v>
      </c>
      <c r="JM658" s="336">
        <v>0</v>
      </c>
      <c r="JN658" s="336">
        <v>0</v>
      </c>
      <c r="JO658" s="336">
        <v>0</v>
      </c>
      <c r="JP658" s="336">
        <v>0</v>
      </c>
      <c r="JQ658" s="336">
        <v>0</v>
      </c>
      <c r="JR658" s="336">
        <v>0</v>
      </c>
      <c r="JS658" s="336">
        <v>0</v>
      </c>
      <c r="JT658" s="336">
        <v>0</v>
      </c>
      <c r="JU658" s="336">
        <v>0</v>
      </c>
      <c r="JV658" s="336">
        <v>0</v>
      </c>
      <c r="JW658" s="336">
        <v>0</v>
      </c>
      <c r="JX658" s="336">
        <v>0</v>
      </c>
      <c r="JY658" s="336">
        <v>0</v>
      </c>
      <c r="JZ658" s="336">
        <v>0</v>
      </c>
      <c r="KA658" s="336">
        <v>0</v>
      </c>
      <c r="KB658" s="336">
        <v>0</v>
      </c>
      <c r="KC658" s="336">
        <v>0</v>
      </c>
      <c r="KD658" s="336">
        <v>0</v>
      </c>
      <c r="KE658" s="336">
        <v>0</v>
      </c>
      <c r="KF658" s="336">
        <v>0</v>
      </c>
      <c r="KG658" s="336">
        <v>0</v>
      </c>
      <c r="KH658" s="336">
        <v>0</v>
      </c>
      <c r="KI658" s="336">
        <v>0</v>
      </c>
      <c r="KJ658" s="336">
        <v>0</v>
      </c>
      <c r="KK658" s="336">
        <v>0</v>
      </c>
      <c r="KL658" s="336">
        <v>0</v>
      </c>
      <c r="KM658" s="336">
        <v>0</v>
      </c>
      <c r="KN658" s="336">
        <v>0</v>
      </c>
      <c r="KO658" s="336">
        <v>0</v>
      </c>
      <c r="KP658" s="336">
        <v>0</v>
      </c>
      <c r="KQ658" s="336">
        <v>0</v>
      </c>
      <c r="KR658" s="336">
        <v>0</v>
      </c>
      <c r="KS658" s="336">
        <v>0</v>
      </c>
    </row>
    <row r="659" spans="1:310" x14ac:dyDescent="0.25">
      <c r="A659">
        <v>2020</v>
      </c>
      <c r="C659" s="312">
        <v>58</v>
      </c>
      <c r="F659" s="336">
        <v>0</v>
      </c>
      <c r="G659" s="336">
        <v>0</v>
      </c>
      <c r="H659" s="336">
        <v>0</v>
      </c>
      <c r="I659" s="336">
        <v>0</v>
      </c>
      <c r="J659" s="336">
        <v>0</v>
      </c>
      <c r="K659" s="336">
        <v>0</v>
      </c>
      <c r="L659" s="336">
        <v>0</v>
      </c>
      <c r="M659" s="336">
        <v>0</v>
      </c>
      <c r="N659" s="336">
        <v>91146.9</v>
      </c>
      <c r="O659" s="336">
        <v>0</v>
      </c>
      <c r="P659" s="336">
        <v>0</v>
      </c>
      <c r="Q659" s="336">
        <v>24371.95</v>
      </c>
      <c r="R659" s="336">
        <v>0</v>
      </c>
      <c r="S659" s="336">
        <v>0</v>
      </c>
      <c r="T659" s="336">
        <v>0</v>
      </c>
      <c r="U659" s="336">
        <v>0</v>
      </c>
      <c r="V659" s="336">
        <v>29564.55</v>
      </c>
      <c r="W659" s="336">
        <v>0</v>
      </c>
      <c r="X659" s="336">
        <v>446320.15</v>
      </c>
      <c r="Y659" s="336">
        <v>0</v>
      </c>
      <c r="Z659" s="336">
        <v>0</v>
      </c>
      <c r="AA659" s="336">
        <v>0</v>
      </c>
      <c r="AB659" s="336">
        <v>0</v>
      </c>
      <c r="AC659" s="336">
        <v>0</v>
      </c>
      <c r="AD659" s="336">
        <v>0</v>
      </c>
      <c r="AE659" s="336">
        <v>0</v>
      </c>
      <c r="AF659" s="336">
        <v>0</v>
      </c>
      <c r="AG659" s="336">
        <v>0</v>
      </c>
      <c r="AH659" s="336">
        <v>0</v>
      </c>
      <c r="AI659" s="336">
        <v>0</v>
      </c>
      <c r="AJ659" s="336">
        <v>0</v>
      </c>
      <c r="AK659" s="336">
        <v>0</v>
      </c>
      <c r="AL659" s="336">
        <v>807319.37</v>
      </c>
      <c r="AM659" s="336">
        <v>0</v>
      </c>
      <c r="AN659" s="336">
        <v>0</v>
      </c>
      <c r="AO659" s="336">
        <v>0</v>
      </c>
      <c r="AP659" s="336">
        <v>0</v>
      </c>
      <c r="AQ659" s="336">
        <v>0</v>
      </c>
      <c r="AR659" s="336">
        <v>0</v>
      </c>
      <c r="AS659" s="336">
        <v>17650</v>
      </c>
      <c r="AT659" s="336">
        <v>0</v>
      </c>
      <c r="AU659" s="336">
        <v>0</v>
      </c>
      <c r="AV659" s="336">
        <v>0</v>
      </c>
      <c r="AW659" s="336">
        <v>5012046.95</v>
      </c>
      <c r="AX659" s="336">
        <v>0</v>
      </c>
      <c r="AY659" s="336">
        <v>0</v>
      </c>
      <c r="AZ659" s="336">
        <v>0</v>
      </c>
      <c r="BA659" s="336">
        <v>0</v>
      </c>
      <c r="BB659" s="336">
        <v>0</v>
      </c>
      <c r="BC659" s="336">
        <v>0</v>
      </c>
      <c r="BD659" s="336">
        <v>30381.1</v>
      </c>
      <c r="BE659" s="336">
        <v>0</v>
      </c>
      <c r="BF659" s="336">
        <v>0</v>
      </c>
      <c r="BG659" s="336">
        <v>0</v>
      </c>
      <c r="BH659" s="336">
        <v>0</v>
      </c>
      <c r="BI659" s="336">
        <v>320885.25</v>
      </c>
      <c r="BJ659" s="336">
        <v>0</v>
      </c>
      <c r="BK659" s="336">
        <v>0</v>
      </c>
      <c r="BL659" s="336">
        <v>0</v>
      </c>
      <c r="BM659" s="336">
        <v>0</v>
      </c>
      <c r="BN659" s="336">
        <v>0</v>
      </c>
      <c r="BO659" s="336">
        <v>0</v>
      </c>
      <c r="BP659" s="336">
        <v>0</v>
      </c>
      <c r="BQ659" s="336">
        <v>0</v>
      </c>
      <c r="BR659" s="336">
        <v>0</v>
      </c>
      <c r="BS659" s="336">
        <v>20501.349999999999</v>
      </c>
      <c r="BT659" s="336">
        <v>11106.65</v>
      </c>
      <c r="BU659" s="336">
        <v>0</v>
      </c>
      <c r="BV659" s="336">
        <v>7960</v>
      </c>
      <c r="BW659" s="336">
        <v>32109.7</v>
      </c>
      <c r="BX659" s="336">
        <v>0</v>
      </c>
      <c r="BY659" s="336">
        <v>0</v>
      </c>
      <c r="BZ659" s="336">
        <v>0</v>
      </c>
      <c r="CA659" s="336">
        <v>5767.35</v>
      </c>
      <c r="CB659" s="336">
        <v>0</v>
      </c>
      <c r="CC659" s="336">
        <v>0</v>
      </c>
      <c r="CD659" s="336">
        <v>0</v>
      </c>
      <c r="CE659" s="336">
        <v>0</v>
      </c>
      <c r="CF659" s="336">
        <v>0</v>
      </c>
      <c r="CG659" s="336">
        <v>0</v>
      </c>
      <c r="CH659" s="336">
        <v>0</v>
      </c>
      <c r="CI659" s="336">
        <v>90302.6</v>
      </c>
      <c r="CJ659" s="336">
        <v>0</v>
      </c>
      <c r="CK659" s="336">
        <v>0</v>
      </c>
      <c r="CL659" s="336">
        <v>0</v>
      </c>
      <c r="CM659" s="336">
        <v>0</v>
      </c>
      <c r="CN659" s="336">
        <v>0</v>
      </c>
      <c r="CO659" s="336">
        <v>0</v>
      </c>
      <c r="CP659" s="336">
        <v>0</v>
      </c>
      <c r="CQ659" s="336">
        <v>0</v>
      </c>
      <c r="CR659" s="336">
        <v>0</v>
      </c>
      <c r="CS659" s="336">
        <v>0</v>
      </c>
      <c r="CT659" s="336">
        <v>6166.6</v>
      </c>
      <c r="CU659" s="336">
        <v>0</v>
      </c>
      <c r="CV659" s="336">
        <v>0</v>
      </c>
      <c r="CW659" s="336">
        <v>0</v>
      </c>
      <c r="CX659" s="336">
        <v>0</v>
      </c>
      <c r="CY659" s="336">
        <v>0</v>
      </c>
      <c r="CZ659" s="336">
        <v>0</v>
      </c>
      <c r="DA659" s="336">
        <v>0</v>
      </c>
      <c r="DB659" s="336">
        <v>0</v>
      </c>
      <c r="DC659" s="336">
        <v>0</v>
      </c>
      <c r="DD659" s="336">
        <v>24458.25</v>
      </c>
      <c r="DE659" s="336">
        <v>0</v>
      </c>
      <c r="DF659" s="336">
        <v>0</v>
      </c>
      <c r="DG659" s="336">
        <v>0</v>
      </c>
      <c r="DH659" s="336">
        <v>0</v>
      </c>
      <c r="DI659" s="336">
        <v>0</v>
      </c>
      <c r="DJ659" s="336">
        <v>0</v>
      </c>
      <c r="DK659" s="336">
        <v>0</v>
      </c>
      <c r="DL659" s="336">
        <v>49076.3</v>
      </c>
      <c r="DM659" s="336">
        <v>0</v>
      </c>
      <c r="DN659" s="336">
        <v>0</v>
      </c>
      <c r="DO659" s="336">
        <v>0</v>
      </c>
      <c r="DP659" s="336">
        <v>0</v>
      </c>
      <c r="DQ659" s="336">
        <v>0</v>
      </c>
      <c r="DR659" s="336">
        <v>0</v>
      </c>
      <c r="DS659" s="336">
        <v>338852.93</v>
      </c>
      <c r="DT659" s="336">
        <v>0</v>
      </c>
      <c r="DU659" s="336">
        <v>0</v>
      </c>
      <c r="DV659" s="336">
        <v>22621.8</v>
      </c>
      <c r="DW659" s="336">
        <v>0</v>
      </c>
      <c r="DX659" s="336">
        <v>12651.25</v>
      </c>
      <c r="DY659" s="336">
        <v>41082.699999999997</v>
      </c>
      <c r="DZ659" s="336">
        <v>0</v>
      </c>
      <c r="EA659" s="336">
        <v>0</v>
      </c>
      <c r="EB659" s="336">
        <v>0</v>
      </c>
      <c r="EC659" s="336">
        <v>0</v>
      </c>
      <c r="ED659" s="336">
        <v>0</v>
      </c>
      <c r="EE659" s="336">
        <v>0</v>
      </c>
      <c r="EF659" s="336">
        <v>0</v>
      </c>
      <c r="EG659" s="336">
        <v>0</v>
      </c>
      <c r="EH659" s="336">
        <v>0</v>
      </c>
      <c r="EI659" s="336">
        <v>0</v>
      </c>
      <c r="EJ659" s="336">
        <v>16295</v>
      </c>
      <c r="EK659" s="336">
        <v>0</v>
      </c>
      <c r="EL659" s="336">
        <v>15707.5</v>
      </c>
      <c r="EM659" s="336">
        <v>0</v>
      </c>
      <c r="EN659" s="336">
        <v>0</v>
      </c>
      <c r="EO659" s="336">
        <v>0</v>
      </c>
      <c r="EP659" s="336">
        <v>0</v>
      </c>
      <c r="EQ659" s="336">
        <v>0</v>
      </c>
      <c r="ER659" s="336">
        <v>0</v>
      </c>
      <c r="ES659" s="336">
        <v>0</v>
      </c>
      <c r="ET659" s="336">
        <v>0</v>
      </c>
      <c r="EU659" s="336">
        <v>0</v>
      </c>
      <c r="EV659" s="336">
        <v>0</v>
      </c>
      <c r="EW659" s="336">
        <v>0</v>
      </c>
      <c r="EX659" s="336">
        <v>105633.55</v>
      </c>
      <c r="EY659" s="336">
        <v>2041.4</v>
      </c>
      <c r="EZ659" s="336">
        <v>974805.85</v>
      </c>
      <c r="FA659" s="336">
        <v>0</v>
      </c>
      <c r="FB659" s="336">
        <v>0</v>
      </c>
      <c r="FC659" s="336">
        <v>0</v>
      </c>
      <c r="FD659" s="336">
        <v>0</v>
      </c>
      <c r="FE659" s="336">
        <v>10.6</v>
      </c>
      <c r="FF659" s="336">
        <v>0</v>
      </c>
      <c r="FG659" s="336">
        <v>0</v>
      </c>
      <c r="FH659" s="336">
        <v>0</v>
      </c>
      <c r="FI659" s="336">
        <v>0</v>
      </c>
      <c r="FJ659" s="336">
        <v>0</v>
      </c>
      <c r="FK659" s="336">
        <v>0</v>
      </c>
      <c r="FL659" s="336">
        <v>0</v>
      </c>
      <c r="FM659" s="336">
        <v>0</v>
      </c>
      <c r="FN659" s="336">
        <v>0</v>
      </c>
      <c r="FO659" s="336">
        <v>6242.85</v>
      </c>
      <c r="FP659" s="336">
        <v>0</v>
      </c>
      <c r="FQ659" s="336">
        <v>0</v>
      </c>
      <c r="FR659" s="336">
        <v>104242.02</v>
      </c>
      <c r="FS659" s="336">
        <v>0</v>
      </c>
      <c r="FT659" s="336">
        <v>36945.949999999997</v>
      </c>
      <c r="FU659" s="336">
        <v>0</v>
      </c>
      <c r="FV659" s="336">
        <v>0</v>
      </c>
      <c r="FW659" s="336">
        <v>0</v>
      </c>
      <c r="FX659" s="336">
        <v>0</v>
      </c>
      <c r="FY659" s="336">
        <v>0</v>
      </c>
      <c r="FZ659" s="336">
        <v>0</v>
      </c>
      <c r="GA659" s="336">
        <v>0</v>
      </c>
      <c r="GB659" s="336">
        <v>0</v>
      </c>
      <c r="GC659" s="336">
        <v>0</v>
      </c>
      <c r="GD659" s="336">
        <v>0</v>
      </c>
      <c r="GE659" s="336">
        <v>51795</v>
      </c>
      <c r="GF659" s="336">
        <v>0</v>
      </c>
      <c r="GG659" s="336">
        <v>0</v>
      </c>
      <c r="GH659" s="336">
        <v>0</v>
      </c>
      <c r="GI659" s="336">
        <v>0</v>
      </c>
      <c r="GJ659" s="336">
        <v>39259.949999999997</v>
      </c>
      <c r="GK659" s="336">
        <v>0</v>
      </c>
      <c r="GL659" s="336">
        <v>0</v>
      </c>
      <c r="GM659" s="336">
        <v>0</v>
      </c>
      <c r="GN659" s="336">
        <v>0</v>
      </c>
      <c r="GO659" s="336">
        <v>0</v>
      </c>
      <c r="GP659" s="336">
        <v>0</v>
      </c>
      <c r="GQ659" s="336">
        <v>0</v>
      </c>
      <c r="GR659" s="336">
        <v>0</v>
      </c>
      <c r="GS659" s="336">
        <v>0</v>
      </c>
      <c r="GT659" s="336">
        <v>37391.800000000003</v>
      </c>
      <c r="GU659" s="336">
        <v>0</v>
      </c>
      <c r="GV659" s="336">
        <v>1965</v>
      </c>
      <c r="GW659" s="336">
        <v>0</v>
      </c>
      <c r="GX659" s="336">
        <v>0</v>
      </c>
      <c r="GY659" s="336">
        <v>0</v>
      </c>
      <c r="GZ659" s="336">
        <v>141325.95000000001</v>
      </c>
      <c r="HA659" s="336">
        <v>0</v>
      </c>
      <c r="HB659" s="336">
        <v>0</v>
      </c>
      <c r="HC659" s="336">
        <v>0</v>
      </c>
      <c r="HD659" s="336">
        <v>38508.85</v>
      </c>
      <c r="HE659" s="336">
        <v>0</v>
      </c>
      <c r="HF659" s="336">
        <v>0</v>
      </c>
      <c r="HG659" s="336">
        <v>0</v>
      </c>
      <c r="HH659" s="336">
        <v>0</v>
      </c>
      <c r="HI659" s="336">
        <v>0</v>
      </c>
      <c r="HJ659" s="336">
        <v>0</v>
      </c>
      <c r="HK659" s="336">
        <v>0</v>
      </c>
      <c r="HL659" s="336">
        <v>0</v>
      </c>
      <c r="HM659" s="336">
        <v>0</v>
      </c>
      <c r="HN659" s="336">
        <v>0</v>
      </c>
      <c r="HO659" s="336">
        <v>0</v>
      </c>
      <c r="HP659" s="336">
        <v>219111.39</v>
      </c>
      <c r="HQ659" s="336">
        <v>0</v>
      </c>
      <c r="HR659" s="336">
        <v>0</v>
      </c>
      <c r="HS659" s="336">
        <v>0</v>
      </c>
      <c r="HT659" s="336">
        <v>0</v>
      </c>
      <c r="HU659" s="336">
        <v>0</v>
      </c>
      <c r="HV659" s="336">
        <v>0</v>
      </c>
      <c r="HW659" s="336">
        <v>265883.56</v>
      </c>
      <c r="HX659" s="336">
        <v>0</v>
      </c>
      <c r="HY659" s="336">
        <v>290903.2</v>
      </c>
      <c r="HZ659" s="336">
        <v>0</v>
      </c>
      <c r="IA659" s="336">
        <v>0</v>
      </c>
      <c r="IB659" s="336">
        <v>0</v>
      </c>
      <c r="IC659" s="336">
        <v>0</v>
      </c>
      <c r="ID659" s="336">
        <v>0</v>
      </c>
      <c r="IE659" s="336">
        <v>36165.050000000003</v>
      </c>
      <c r="IF659" s="336">
        <v>24612</v>
      </c>
      <c r="IG659" s="336">
        <v>538.5</v>
      </c>
      <c r="IH659" s="336">
        <v>0</v>
      </c>
      <c r="II659" s="336">
        <v>0</v>
      </c>
      <c r="IJ659" s="336">
        <v>0</v>
      </c>
      <c r="IK659" s="336">
        <v>0</v>
      </c>
      <c r="IL659" s="336">
        <v>0</v>
      </c>
      <c r="IM659" s="336">
        <v>0</v>
      </c>
      <c r="IN659" s="336">
        <v>25041.55</v>
      </c>
      <c r="IO659" s="336">
        <v>0</v>
      </c>
      <c r="IP659" s="336">
        <v>0</v>
      </c>
      <c r="IQ659" s="336">
        <v>0</v>
      </c>
      <c r="IR659" s="336">
        <v>0</v>
      </c>
      <c r="IS659" s="336">
        <v>0</v>
      </c>
      <c r="IT659" s="336">
        <v>0</v>
      </c>
      <c r="IU659" s="336">
        <v>40332.050000000003</v>
      </c>
      <c r="IV659" s="336">
        <v>0</v>
      </c>
      <c r="IW659" s="336">
        <v>0</v>
      </c>
      <c r="IX659" s="336">
        <v>0</v>
      </c>
      <c r="IY659" s="336">
        <v>0</v>
      </c>
      <c r="IZ659" s="336">
        <v>0</v>
      </c>
      <c r="JA659" s="336">
        <v>0</v>
      </c>
      <c r="JB659" s="336">
        <v>0</v>
      </c>
      <c r="JC659" s="336">
        <v>0</v>
      </c>
      <c r="JD659" s="336">
        <v>0</v>
      </c>
      <c r="JE659" s="336">
        <v>0</v>
      </c>
      <c r="JF659" s="336">
        <v>0</v>
      </c>
      <c r="JG659" s="336">
        <v>0</v>
      </c>
      <c r="JH659" s="336">
        <v>0</v>
      </c>
      <c r="JI659" s="336">
        <v>0</v>
      </c>
      <c r="JJ659" s="336">
        <v>0</v>
      </c>
      <c r="JK659" s="336">
        <v>0</v>
      </c>
      <c r="JL659" s="336">
        <v>0</v>
      </c>
      <c r="JM659" s="336">
        <v>0</v>
      </c>
      <c r="JN659" s="336">
        <v>0</v>
      </c>
      <c r="JO659" s="336">
        <v>0</v>
      </c>
      <c r="JP659" s="336">
        <v>0</v>
      </c>
      <c r="JQ659" s="336">
        <v>0</v>
      </c>
      <c r="JR659" s="336">
        <v>0</v>
      </c>
      <c r="JS659" s="336">
        <v>0</v>
      </c>
      <c r="JT659" s="336">
        <v>0</v>
      </c>
      <c r="JU659" s="336">
        <v>9987.5499999999993</v>
      </c>
      <c r="JV659" s="336">
        <v>0</v>
      </c>
      <c r="JW659" s="336">
        <v>54747.05</v>
      </c>
      <c r="JX659" s="336">
        <v>0</v>
      </c>
      <c r="JY659" s="336">
        <v>0</v>
      </c>
      <c r="JZ659" s="336">
        <v>0</v>
      </c>
      <c r="KA659" s="336">
        <v>0</v>
      </c>
      <c r="KB659" s="336">
        <v>0</v>
      </c>
      <c r="KC659" s="336">
        <v>0</v>
      </c>
      <c r="KD659" s="336">
        <v>0</v>
      </c>
      <c r="KE659" s="336">
        <v>0</v>
      </c>
      <c r="KF659" s="336">
        <v>0</v>
      </c>
      <c r="KG659" s="336">
        <v>0</v>
      </c>
      <c r="KH659" s="336">
        <v>0</v>
      </c>
      <c r="KI659" s="336">
        <v>0</v>
      </c>
      <c r="KJ659" s="336">
        <v>0</v>
      </c>
      <c r="KK659" s="336">
        <v>0</v>
      </c>
      <c r="KL659" s="336">
        <v>0</v>
      </c>
      <c r="KM659" s="336">
        <v>38599.699999999997</v>
      </c>
      <c r="KN659" s="336">
        <v>0</v>
      </c>
      <c r="KO659" s="336">
        <v>0</v>
      </c>
      <c r="KP659" s="336">
        <v>0</v>
      </c>
      <c r="KQ659" s="336">
        <v>306373.26</v>
      </c>
      <c r="KR659" s="336">
        <v>0</v>
      </c>
      <c r="KS659" s="336">
        <v>0</v>
      </c>
    </row>
    <row r="660" spans="1:310" x14ac:dyDescent="0.25">
      <c r="A660">
        <v>2020</v>
      </c>
      <c r="C660" s="312">
        <v>60</v>
      </c>
      <c r="F660" s="336">
        <v>0</v>
      </c>
      <c r="G660" s="336">
        <v>0</v>
      </c>
      <c r="H660" s="336">
        <v>0</v>
      </c>
      <c r="I660" s="336">
        <v>0</v>
      </c>
      <c r="J660" s="336">
        <v>0</v>
      </c>
      <c r="K660" s="336">
        <v>0</v>
      </c>
      <c r="L660" s="336">
        <v>0</v>
      </c>
      <c r="M660" s="336">
        <v>0</v>
      </c>
      <c r="N660" s="336">
        <v>0</v>
      </c>
      <c r="O660" s="336">
        <v>0</v>
      </c>
      <c r="P660" s="336">
        <v>200</v>
      </c>
      <c r="Q660" s="336">
        <v>706699.55</v>
      </c>
      <c r="R660" s="336">
        <v>0</v>
      </c>
      <c r="S660" s="336">
        <v>189898.06</v>
      </c>
      <c r="T660" s="336">
        <v>0</v>
      </c>
      <c r="U660" s="336">
        <v>0</v>
      </c>
      <c r="V660" s="336">
        <v>0</v>
      </c>
      <c r="W660" s="336">
        <v>0</v>
      </c>
      <c r="X660" s="336">
        <v>0</v>
      </c>
      <c r="Y660" s="336">
        <v>0</v>
      </c>
      <c r="Z660" s="336">
        <v>0</v>
      </c>
      <c r="AA660" s="336">
        <v>0</v>
      </c>
      <c r="AB660" s="336">
        <v>0</v>
      </c>
      <c r="AC660" s="336">
        <v>0</v>
      </c>
      <c r="AD660" s="336">
        <v>0</v>
      </c>
      <c r="AE660" s="336">
        <v>0</v>
      </c>
      <c r="AF660" s="336">
        <v>0</v>
      </c>
      <c r="AG660" s="336">
        <v>0</v>
      </c>
      <c r="AH660" s="336">
        <v>0</v>
      </c>
      <c r="AI660" s="336">
        <v>0</v>
      </c>
      <c r="AJ660" s="336">
        <v>5647659.8200000003</v>
      </c>
      <c r="AK660" s="336">
        <v>0</v>
      </c>
      <c r="AL660" s="336">
        <v>0</v>
      </c>
      <c r="AM660" s="336">
        <v>0</v>
      </c>
      <c r="AN660" s="336">
        <v>0</v>
      </c>
      <c r="AO660" s="336">
        <v>0</v>
      </c>
      <c r="AP660" s="336">
        <v>0</v>
      </c>
      <c r="AQ660" s="336">
        <v>0</v>
      </c>
      <c r="AR660" s="336">
        <v>0</v>
      </c>
      <c r="AS660" s="336">
        <v>0</v>
      </c>
      <c r="AT660" s="336">
        <v>0</v>
      </c>
      <c r="AU660" s="336">
        <v>0</v>
      </c>
      <c r="AV660" s="336">
        <v>1</v>
      </c>
      <c r="AW660" s="336">
        <v>3372681.06</v>
      </c>
      <c r="AX660" s="336">
        <v>0</v>
      </c>
      <c r="AY660" s="336">
        <v>0</v>
      </c>
      <c r="AZ660" s="336">
        <v>0</v>
      </c>
      <c r="BA660" s="336">
        <v>0</v>
      </c>
      <c r="BB660" s="336">
        <v>0</v>
      </c>
      <c r="BC660" s="336">
        <v>0</v>
      </c>
      <c r="BD660" s="336">
        <v>0</v>
      </c>
      <c r="BE660" s="336">
        <v>0</v>
      </c>
      <c r="BF660" s="336">
        <v>0</v>
      </c>
      <c r="BG660" s="336">
        <v>0</v>
      </c>
      <c r="BH660" s="336">
        <v>0</v>
      </c>
      <c r="BI660" s="336">
        <v>0</v>
      </c>
      <c r="BJ660" s="336">
        <v>0</v>
      </c>
      <c r="BK660" s="336">
        <v>0</v>
      </c>
      <c r="BL660" s="336">
        <v>5995</v>
      </c>
      <c r="BM660" s="336">
        <v>0</v>
      </c>
      <c r="BN660" s="336">
        <v>0</v>
      </c>
      <c r="BO660" s="336">
        <v>0</v>
      </c>
      <c r="BP660" s="336">
        <v>0</v>
      </c>
      <c r="BQ660" s="336">
        <v>0</v>
      </c>
      <c r="BR660" s="336">
        <v>0</v>
      </c>
      <c r="BS660" s="336">
        <v>0</v>
      </c>
      <c r="BT660" s="336">
        <v>0</v>
      </c>
      <c r="BU660" s="336">
        <v>0</v>
      </c>
      <c r="BV660" s="336">
        <v>0</v>
      </c>
      <c r="BW660" s="336">
        <v>0</v>
      </c>
      <c r="BX660" s="336">
        <v>0</v>
      </c>
      <c r="BY660" s="336">
        <v>0</v>
      </c>
      <c r="BZ660" s="336">
        <v>0</v>
      </c>
      <c r="CA660" s="336">
        <v>0</v>
      </c>
      <c r="CB660" s="336">
        <v>0</v>
      </c>
      <c r="CC660" s="336">
        <v>0</v>
      </c>
      <c r="CD660" s="336">
        <v>0</v>
      </c>
      <c r="CE660" s="336">
        <v>0</v>
      </c>
      <c r="CF660" s="336">
        <v>0</v>
      </c>
      <c r="CG660" s="336">
        <v>1178000</v>
      </c>
      <c r="CH660" s="336">
        <v>0</v>
      </c>
      <c r="CI660" s="336">
        <v>0</v>
      </c>
      <c r="CJ660" s="336">
        <v>0</v>
      </c>
      <c r="CK660" s="336">
        <v>0</v>
      </c>
      <c r="CL660" s="336">
        <v>0</v>
      </c>
      <c r="CM660" s="336">
        <v>0</v>
      </c>
      <c r="CN660" s="336">
        <v>0</v>
      </c>
      <c r="CO660" s="336">
        <v>0</v>
      </c>
      <c r="CP660" s="336">
        <v>1547921.67</v>
      </c>
      <c r="CQ660" s="336">
        <v>0</v>
      </c>
      <c r="CR660" s="336">
        <v>0</v>
      </c>
      <c r="CS660" s="336">
        <v>0</v>
      </c>
      <c r="CT660" s="336">
        <v>0</v>
      </c>
      <c r="CU660" s="336">
        <v>0</v>
      </c>
      <c r="CV660" s="336">
        <v>0</v>
      </c>
      <c r="CW660" s="336">
        <v>0</v>
      </c>
      <c r="CX660" s="336">
        <v>0</v>
      </c>
      <c r="CY660" s="336">
        <v>0</v>
      </c>
      <c r="CZ660" s="336">
        <v>0</v>
      </c>
      <c r="DA660" s="336">
        <v>0</v>
      </c>
      <c r="DB660" s="336">
        <v>0</v>
      </c>
      <c r="DC660" s="336">
        <v>0</v>
      </c>
      <c r="DD660" s="336">
        <v>1</v>
      </c>
      <c r="DE660" s="336">
        <v>0</v>
      </c>
      <c r="DF660" s="336">
        <v>0</v>
      </c>
      <c r="DG660" s="336">
        <v>0</v>
      </c>
      <c r="DH660" s="336">
        <v>0</v>
      </c>
      <c r="DI660" s="336">
        <v>0</v>
      </c>
      <c r="DJ660" s="336">
        <v>0</v>
      </c>
      <c r="DK660" s="336">
        <v>0</v>
      </c>
      <c r="DL660" s="336">
        <v>0</v>
      </c>
      <c r="DM660" s="336">
        <v>0</v>
      </c>
      <c r="DN660" s="336">
        <v>0</v>
      </c>
      <c r="DO660" s="336">
        <v>0</v>
      </c>
      <c r="DP660" s="336">
        <v>0</v>
      </c>
      <c r="DQ660" s="336">
        <v>0</v>
      </c>
      <c r="DR660" s="336">
        <v>0</v>
      </c>
      <c r="DS660" s="336">
        <v>0</v>
      </c>
      <c r="DT660" s="336">
        <v>0</v>
      </c>
      <c r="DU660" s="336">
        <v>0</v>
      </c>
      <c r="DV660" s="336">
        <v>0</v>
      </c>
      <c r="DW660" s="336">
        <v>0</v>
      </c>
      <c r="DX660" s="336">
        <v>0</v>
      </c>
      <c r="DY660" s="336">
        <v>0</v>
      </c>
      <c r="DZ660" s="336">
        <v>0</v>
      </c>
      <c r="EA660" s="336">
        <v>0</v>
      </c>
      <c r="EB660" s="336">
        <v>0</v>
      </c>
      <c r="EC660" s="336">
        <v>0</v>
      </c>
      <c r="ED660" s="336">
        <v>0</v>
      </c>
      <c r="EE660" s="336">
        <v>0</v>
      </c>
      <c r="EF660" s="336">
        <v>0</v>
      </c>
      <c r="EG660" s="336">
        <v>0</v>
      </c>
      <c r="EH660" s="336">
        <v>0</v>
      </c>
      <c r="EI660" s="336">
        <v>0</v>
      </c>
      <c r="EJ660" s="336">
        <v>0</v>
      </c>
      <c r="EK660" s="336">
        <v>0</v>
      </c>
      <c r="EL660" s="336">
        <v>0</v>
      </c>
      <c r="EM660" s="336">
        <v>0</v>
      </c>
      <c r="EN660" s="336">
        <v>0</v>
      </c>
      <c r="EO660" s="336">
        <v>0</v>
      </c>
      <c r="EP660" s="336">
        <v>0</v>
      </c>
      <c r="EQ660" s="336">
        <v>0</v>
      </c>
      <c r="ER660" s="336">
        <v>0</v>
      </c>
      <c r="ES660" s="336">
        <v>0</v>
      </c>
      <c r="ET660" s="336">
        <v>0</v>
      </c>
      <c r="EU660" s="336">
        <v>0</v>
      </c>
      <c r="EV660" s="336">
        <v>0</v>
      </c>
      <c r="EW660" s="336">
        <v>0</v>
      </c>
      <c r="EX660" s="336">
        <v>0</v>
      </c>
      <c r="EY660" s="336">
        <v>0</v>
      </c>
      <c r="EZ660" s="336">
        <v>21405369.109999999</v>
      </c>
      <c r="FA660" s="336">
        <v>0</v>
      </c>
      <c r="FB660" s="336">
        <v>0</v>
      </c>
      <c r="FC660" s="336">
        <v>0</v>
      </c>
      <c r="FD660" s="336">
        <v>0</v>
      </c>
      <c r="FE660" s="336">
        <v>0</v>
      </c>
      <c r="FF660" s="336">
        <v>0</v>
      </c>
      <c r="FG660" s="336">
        <v>0</v>
      </c>
      <c r="FH660" s="336">
        <v>0</v>
      </c>
      <c r="FI660" s="336">
        <v>0</v>
      </c>
      <c r="FJ660" s="336">
        <v>0</v>
      </c>
      <c r="FK660" s="336">
        <v>0</v>
      </c>
      <c r="FL660" s="336">
        <v>0</v>
      </c>
      <c r="FM660" s="336">
        <v>0</v>
      </c>
      <c r="FN660" s="336">
        <v>0</v>
      </c>
      <c r="FO660" s="336">
        <v>0</v>
      </c>
      <c r="FP660" s="336">
        <v>0</v>
      </c>
      <c r="FQ660" s="336">
        <v>0</v>
      </c>
      <c r="FR660" s="336">
        <v>0</v>
      </c>
      <c r="FS660" s="336">
        <v>0</v>
      </c>
      <c r="FT660" s="336">
        <v>0</v>
      </c>
      <c r="FU660" s="336">
        <v>0</v>
      </c>
      <c r="FV660" s="336">
        <v>0</v>
      </c>
      <c r="FW660" s="336">
        <v>0</v>
      </c>
      <c r="FX660" s="336">
        <v>0</v>
      </c>
      <c r="FY660" s="336">
        <v>0</v>
      </c>
      <c r="FZ660" s="336">
        <v>0</v>
      </c>
      <c r="GA660" s="336">
        <v>0</v>
      </c>
      <c r="GB660" s="336">
        <v>0</v>
      </c>
      <c r="GC660" s="336">
        <v>0</v>
      </c>
      <c r="GD660" s="336">
        <v>0</v>
      </c>
      <c r="GE660" s="336">
        <v>0</v>
      </c>
      <c r="GF660" s="336">
        <v>0</v>
      </c>
      <c r="GG660" s="336">
        <v>0</v>
      </c>
      <c r="GH660" s="336">
        <v>0</v>
      </c>
      <c r="GI660" s="336">
        <v>0</v>
      </c>
      <c r="GJ660" s="336">
        <v>0</v>
      </c>
      <c r="GK660" s="336">
        <v>0</v>
      </c>
      <c r="GL660" s="336">
        <v>183960</v>
      </c>
      <c r="GM660" s="336">
        <v>19999</v>
      </c>
      <c r="GN660" s="336">
        <v>0</v>
      </c>
      <c r="GO660" s="336">
        <v>0</v>
      </c>
      <c r="GP660" s="336">
        <v>0</v>
      </c>
      <c r="GQ660" s="336">
        <v>0</v>
      </c>
      <c r="GR660" s="336">
        <v>0</v>
      </c>
      <c r="GS660" s="336">
        <v>0</v>
      </c>
      <c r="GT660" s="336">
        <v>0</v>
      </c>
      <c r="GU660" s="336">
        <v>0</v>
      </c>
      <c r="GV660" s="336">
        <v>0</v>
      </c>
      <c r="GW660" s="336">
        <v>0</v>
      </c>
      <c r="GX660" s="336">
        <v>0</v>
      </c>
      <c r="GY660" s="336">
        <v>0</v>
      </c>
      <c r="GZ660" s="336">
        <v>0</v>
      </c>
      <c r="HA660" s="336">
        <v>0</v>
      </c>
      <c r="HB660" s="336">
        <v>0</v>
      </c>
      <c r="HC660" s="336">
        <v>0</v>
      </c>
      <c r="HD660" s="336">
        <v>0</v>
      </c>
      <c r="HE660" s="336">
        <v>0</v>
      </c>
      <c r="HF660" s="336">
        <v>0</v>
      </c>
      <c r="HG660" s="336">
        <v>0</v>
      </c>
      <c r="HH660" s="336">
        <v>100</v>
      </c>
      <c r="HI660" s="336">
        <v>0</v>
      </c>
      <c r="HJ660" s="336">
        <v>0</v>
      </c>
      <c r="HK660" s="336">
        <v>0</v>
      </c>
      <c r="HL660" s="336">
        <v>0</v>
      </c>
      <c r="HM660" s="336">
        <v>0</v>
      </c>
      <c r="HN660" s="336">
        <v>0</v>
      </c>
      <c r="HO660" s="336">
        <v>0</v>
      </c>
      <c r="HP660" s="336">
        <v>0</v>
      </c>
      <c r="HQ660" s="336">
        <v>0</v>
      </c>
      <c r="HR660" s="336">
        <v>0</v>
      </c>
      <c r="HS660" s="336">
        <v>0</v>
      </c>
      <c r="HT660" s="336">
        <v>0</v>
      </c>
      <c r="HU660" s="336">
        <v>0</v>
      </c>
      <c r="HV660" s="336">
        <v>0</v>
      </c>
      <c r="HW660" s="336">
        <v>0</v>
      </c>
      <c r="HX660" s="336">
        <v>0</v>
      </c>
      <c r="HY660" s="336">
        <v>0</v>
      </c>
      <c r="HZ660" s="336">
        <v>0</v>
      </c>
      <c r="IA660" s="336">
        <v>0</v>
      </c>
      <c r="IB660" s="336">
        <v>0</v>
      </c>
      <c r="IC660" s="336">
        <v>0</v>
      </c>
      <c r="ID660" s="336">
        <v>0</v>
      </c>
      <c r="IE660" s="336">
        <v>0</v>
      </c>
      <c r="IF660" s="336">
        <v>0</v>
      </c>
      <c r="IG660" s="336">
        <v>49537.45</v>
      </c>
      <c r="IH660" s="336">
        <v>0</v>
      </c>
      <c r="II660" s="336">
        <v>0</v>
      </c>
      <c r="IJ660" s="336">
        <v>0</v>
      </c>
      <c r="IK660" s="336">
        <v>0</v>
      </c>
      <c r="IL660" s="336">
        <v>0</v>
      </c>
      <c r="IM660" s="336">
        <v>0</v>
      </c>
      <c r="IN660" s="336">
        <v>0</v>
      </c>
      <c r="IO660" s="336">
        <v>0</v>
      </c>
      <c r="IP660" s="336">
        <v>0</v>
      </c>
      <c r="IQ660" s="336">
        <v>34228.85</v>
      </c>
      <c r="IR660" s="336">
        <v>2216225.85</v>
      </c>
      <c r="IS660" s="336">
        <v>0</v>
      </c>
      <c r="IT660" s="336">
        <v>0</v>
      </c>
      <c r="IU660" s="336">
        <v>0</v>
      </c>
      <c r="IV660" s="336">
        <v>0</v>
      </c>
      <c r="IW660" s="336">
        <v>0</v>
      </c>
      <c r="IX660" s="336">
        <v>0</v>
      </c>
      <c r="IY660" s="336">
        <v>0</v>
      </c>
      <c r="IZ660" s="336">
        <v>0</v>
      </c>
      <c r="JA660" s="336">
        <v>0</v>
      </c>
      <c r="JB660" s="336">
        <v>0</v>
      </c>
      <c r="JC660" s="336">
        <v>0</v>
      </c>
      <c r="JD660" s="336">
        <v>0</v>
      </c>
      <c r="JE660" s="336">
        <v>0</v>
      </c>
      <c r="JF660" s="336">
        <v>0</v>
      </c>
      <c r="JG660" s="336">
        <v>0</v>
      </c>
      <c r="JH660" s="336">
        <v>0</v>
      </c>
      <c r="JI660" s="336">
        <v>0</v>
      </c>
      <c r="JJ660" s="336">
        <v>0</v>
      </c>
      <c r="JK660" s="336">
        <v>0</v>
      </c>
      <c r="JL660" s="336">
        <v>0</v>
      </c>
      <c r="JM660" s="336">
        <v>0</v>
      </c>
      <c r="JN660" s="336">
        <v>0</v>
      </c>
      <c r="JO660" s="336">
        <v>0</v>
      </c>
      <c r="JP660" s="336">
        <v>0</v>
      </c>
      <c r="JQ660" s="336">
        <v>0</v>
      </c>
      <c r="JR660" s="336">
        <v>0</v>
      </c>
      <c r="JS660" s="336">
        <v>0</v>
      </c>
      <c r="JT660" s="336">
        <v>0</v>
      </c>
      <c r="JU660" s="336">
        <v>0</v>
      </c>
      <c r="JV660" s="336">
        <v>0</v>
      </c>
      <c r="JW660" s="336">
        <v>0</v>
      </c>
      <c r="JX660" s="336">
        <v>0</v>
      </c>
      <c r="JY660" s="336">
        <v>0</v>
      </c>
      <c r="JZ660" s="336">
        <v>0</v>
      </c>
      <c r="KA660" s="336">
        <v>0</v>
      </c>
      <c r="KB660" s="336">
        <v>0</v>
      </c>
      <c r="KC660" s="336">
        <v>0</v>
      </c>
      <c r="KD660" s="336">
        <v>0</v>
      </c>
      <c r="KE660" s="336">
        <v>0</v>
      </c>
      <c r="KF660" s="336">
        <v>0</v>
      </c>
      <c r="KG660" s="336">
        <v>0</v>
      </c>
      <c r="KH660" s="336">
        <v>0</v>
      </c>
      <c r="KI660" s="336">
        <v>0</v>
      </c>
      <c r="KJ660" s="336">
        <v>0</v>
      </c>
      <c r="KK660" s="336">
        <v>0</v>
      </c>
      <c r="KL660" s="336">
        <v>0</v>
      </c>
      <c r="KM660" s="336">
        <v>0</v>
      </c>
      <c r="KN660" s="336">
        <v>0</v>
      </c>
      <c r="KO660" s="336">
        <v>0</v>
      </c>
      <c r="KP660" s="336">
        <v>0</v>
      </c>
      <c r="KQ660" s="336">
        <v>0</v>
      </c>
      <c r="KR660" s="336">
        <v>0</v>
      </c>
      <c r="KS660" s="336">
        <v>0</v>
      </c>
    </row>
    <row r="661" spans="1:310" x14ac:dyDescent="0.25">
      <c r="A661">
        <v>2020</v>
      </c>
      <c r="C661" s="312">
        <v>61</v>
      </c>
      <c r="F661" s="336">
        <v>0</v>
      </c>
      <c r="G661" s="336">
        <v>0</v>
      </c>
      <c r="H661" s="336">
        <v>0</v>
      </c>
      <c r="I661" s="336">
        <v>0</v>
      </c>
      <c r="J661" s="336">
        <v>0</v>
      </c>
      <c r="K661" s="336">
        <v>401000</v>
      </c>
      <c r="L661" s="336">
        <v>16104.55</v>
      </c>
      <c r="M661" s="336">
        <v>0</v>
      </c>
      <c r="N661" s="336">
        <v>92897.08</v>
      </c>
      <c r="O661" s="336">
        <v>672348.29</v>
      </c>
      <c r="P661" s="336">
        <v>8477.9</v>
      </c>
      <c r="Q661" s="336">
        <v>0</v>
      </c>
      <c r="R661" s="336">
        <v>0</v>
      </c>
      <c r="S661" s="336">
        <v>0</v>
      </c>
      <c r="T661" s="336">
        <v>0</v>
      </c>
      <c r="U661" s="336">
        <v>0</v>
      </c>
      <c r="V661" s="336">
        <v>0</v>
      </c>
      <c r="W661" s="336">
        <v>0</v>
      </c>
      <c r="X661" s="336">
        <v>840853.8</v>
      </c>
      <c r="Y661" s="336">
        <v>0</v>
      </c>
      <c r="Z661" s="336">
        <v>0</v>
      </c>
      <c r="AA661" s="336">
        <v>0</v>
      </c>
      <c r="AB661" s="336">
        <v>21952.75</v>
      </c>
      <c r="AC661" s="336">
        <v>0</v>
      </c>
      <c r="AD661" s="336">
        <v>236197.5</v>
      </c>
      <c r="AE661" s="336">
        <v>85602.57</v>
      </c>
      <c r="AF661" s="336">
        <v>0</v>
      </c>
      <c r="AG661" s="336">
        <v>0</v>
      </c>
      <c r="AH661" s="336">
        <v>0</v>
      </c>
      <c r="AI661" s="336">
        <v>0</v>
      </c>
      <c r="AJ661" s="336">
        <v>0</v>
      </c>
      <c r="AK661" s="336">
        <v>3500</v>
      </c>
      <c r="AL661" s="336">
        <v>723240</v>
      </c>
      <c r="AM661" s="336">
        <v>56922.55</v>
      </c>
      <c r="AN661" s="336">
        <v>0</v>
      </c>
      <c r="AO661" s="336">
        <v>0</v>
      </c>
      <c r="AP661" s="336">
        <v>0</v>
      </c>
      <c r="AQ661" s="336">
        <v>0</v>
      </c>
      <c r="AR661" s="336">
        <v>0</v>
      </c>
      <c r="AS661" s="336">
        <v>0</v>
      </c>
      <c r="AT661" s="336">
        <v>0</v>
      </c>
      <c r="AU661" s="336">
        <v>0</v>
      </c>
      <c r="AV661" s="336">
        <v>0</v>
      </c>
      <c r="AW661" s="336">
        <v>141840.06</v>
      </c>
      <c r="AX661" s="336">
        <v>71220.75</v>
      </c>
      <c r="AY661" s="336">
        <v>0</v>
      </c>
      <c r="AZ661" s="336">
        <v>0</v>
      </c>
      <c r="BA661" s="336">
        <v>0</v>
      </c>
      <c r="BB661" s="336">
        <v>0</v>
      </c>
      <c r="BC661" s="336">
        <v>0</v>
      </c>
      <c r="BD661" s="336">
        <v>2505.15</v>
      </c>
      <c r="BE661" s="336">
        <v>0</v>
      </c>
      <c r="BF661" s="336">
        <v>86566.85</v>
      </c>
      <c r="BG661" s="336">
        <v>0</v>
      </c>
      <c r="BH661" s="336">
        <v>0</v>
      </c>
      <c r="BI661" s="336">
        <v>0</v>
      </c>
      <c r="BJ661" s="336">
        <v>0</v>
      </c>
      <c r="BK661" s="336">
        <v>18765.900000000001</v>
      </c>
      <c r="BL661" s="336">
        <v>0</v>
      </c>
      <c r="BM661" s="336">
        <v>0</v>
      </c>
      <c r="BN661" s="336">
        <v>0</v>
      </c>
      <c r="BO661" s="336">
        <v>69600</v>
      </c>
      <c r="BP661" s="336">
        <v>5546</v>
      </c>
      <c r="BQ661" s="336">
        <v>0</v>
      </c>
      <c r="BR661" s="336">
        <v>0</v>
      </c>
      <c r="BS661" s="336">
        <v>11000</v>
      </c>
      <c r="BT661" s="336">
        <v>0</v>
      </c>
      <c r="BU661" s="336">
        <v>0</v>
      </c>
      <c r="BV661" s="336">
        <v>0</v>
      </c>
      <c r="BW661" s="336">
        <v>0</v>
      </c>
      <c r="BX661" s="336">
        <v>0</v>
      </c>
      <c r="BY661" s="336">
        <v>54882.9</v>
      </c>
      <c r="BZ661" s="336">
        <v>0</v>
      </c>
      <c r="CA661" s="336">
        <v>0</v>
      </c>
      <c r="CB661" s="336">
        <v>0</v>
      </c>
      <c r="CC661" s="336">
        <v>0</v>
      </c>
      <c r="CD661" s="336">
        <v>0</v>
      </c>
      <c r="CE661" s="336">
        <v>0</v>
      </c>
      <c r="CF661" s="336">
        <v>195002.75</v>
      </c>
      <c r="CG661" s="336">
        <v>0</v>
      </c>
      <c r="CH661" s="336">
        <v>0</v>
      </c>
      <c r="CI661" s="336">
        <v>44079.8</v>
      </c>
      <c r="CJ661" s="336">
        <v>0</v>
      </c>
      <c r="CK661" s="336">
        <v>0</v>
      </c>
      <c r="CL661" s="336">
        <v>30363.95</v>
      </c>
      <c r="CM661" s="336">
        <v>0</v>
      </c>
      <c r="CN661" s="336">
        <v>0</v>
      </c>
      <c r="CO661" s="336">
        <v>0</v>
      </c>
      <c r="CP661" s="336">
        <v>0</v>
      </c>
      <c r="CQ661" s="336">
        <v>0</v>
      </c>
      <c r="CR661" s="336">
        <v>0</v>
      </c>
      <c r="CS661" s="336">
        <v>0</v>
      </c>
      <c r="CT661" s="336">
        <v>0</v>
      </c>
      <c r="CU661" s="336">
        <v>0</v>
      </c>
      <c r="CV661" s="336">
        <v>0</v>
      </c>
      <c r="CW661" s="336">
        <v>0</v>
      </c>
      <c r="CX661" s="336">
        <v>0</v>
      </c>
      <c r="CY661" s="336">
        <v>0</v>
      </c>
      <c r="CZ661" s="336">
        <v>273859.34999999998</v>
      </c>
      <c r="DA661" s="336">
        <v>48547.35</v>
      </c>
      <c r="DB661" s="336">
        <v>0</v>
      </c>
      <c r="DC661" s="336">
        <v>6000</v>
      </c>
      <c r="DD661" s="336">
        <v>74500</v>
      </c>
      <c r="DE661" s="336">
        <v>0</v>
      </c>
      <c r="DF661" s="336">
        <v>0</v>
      </c>
      <c r="DG661" s="336">
        <v>0</v>
      </c>
      <c r="DH661" s="336">
        <v>56404.75</v>
      </c>
      <c r="DI661" s="336">
        <v>0</v>
      </c>
      <c r="DJ661" s="336">
        <v>46297.4</v>
      </c>
      <c r="DK661" s="336">
        <v>0</v>
      </c>
      <c r="DL661" s="336">
        <v>0</v>
      </c>
      <c r="DM661" s="336">
        <v>0</v>
      </c>
      <c r="DN661" s="336">
        <v>0</v>
      </c>
      <c r="DO661" s="336">
        <v>0</v>
      </c>
      <c r="DP661" s="336">
        <v>0</v>
      </c>
      <c r="DQ661" s="336">
        <v>0</v>
      </c>
      <c r="DR661" s="336">
        <v>0</v>
      </c>
      <c r="DS661" s="336">
        <v>36910</v>
      </c>
      <c r="DT661" s="336">
        <v>0</v>
      </c>
      <c r="DU661" s="336">
        <v>0</v>
      </c>
      <c r="DV661" s="336">
        <v>0</v>
      </c>
      <c r="DW661" s="336">
        <v>0</v>
      </c>
      <c r="DX661" s="336">
        <v>45330</v>
      </c>
      <c r="DY661" s="336">
        <v>0</v>
      </c>
      <c r="DZ661" s="336">
        <v>20000</v>
      </c>
      <c r="EA661" s="336">
        <v>11000</v>
      </c>
      <c r="EB661" s="336">
        <v>0</v>
      </c>
      <c r="EC661" s="336">
        <v>2008438.6</v>
      </c>
      <c r="ED661" s="336">
        <v>0</v>
      </c>
      <c r="EE661" s="336">
        <v>0</v>
      </c>
      <c r="EF661" s="336">
        <v>0</v>
      </c>
      <c r="EG661" s="336">
        <v>0</v>
      </c>
      <c r="EH661" s="336">
        <v>0</v>
      </c>
      <c r="EI661" s="336">
        <v>160053.4</v>
      </c>
      <c r="EJ661" s="336">
        <v>239294.45</v>
      </c>
      <c r="EK661" s="336">
        <v>0</v>
      </c>
      <c r="EL661" s="336">
        <v>0</v>
      </c>
      <c r="EM661" s="336">
        <v>0</v>
      </c>
      <c r="EN661" s="336">
        <v>322303.75</v>
      </c>
      <c r="EO661" s="336">
        <v>98670.5</v>
      </c>
      <c r="EP661" s="336">
        <v>5864.29</v>
      </c>
      <c r="EQ661" s="336">
        <v>0</v>
      </c>
      <c r="ER661" s="336">
        <v>0</v>
      </c>
      <c r="ES661" s="336">
        <v>0</v>
      </c>
      <c r="ET661" s="336">
        <v>180.2</v>
      </c>
      <c r="EU661" s="336">
        <v>0</v>
      </c>
      <c r="EV661" s="336">
        <v>0</v>
      </c>
      <c r="EW661" s="336">
        <v>0</v>
      </c>
      <c r="EX661" s="336">
        <v>228251.5</v>
      </c>
      <c r="EY661" s="336">
        <v>386904.2</v>
      </c>
      <c r="EZ661" s="336">
        <v>5837616.25</v>
      </c>
      <c r="FA661" s="336">
        <v>629562</v>
      </c>
      <c r="FB661" s="336">
        <v>0</v>
      </c>
      <c r="FC661" s="336">
        <v>0</v>
      </c>
      <c r="FD661" s="336">
        <v>2660</v>
      </c>
      <c r="FE661" s="336">
        <v>75148.600000000006</v>
      </c>
      <c r="FF661" s="336">
        <v>11262.65</v>
      </c>
      <c r="FG661" s="336">
        <v>0</v>
      </c>
      <c r="FH661" s="336">
        <v>111106.02</v>
      </c>
      <c r="FI661" s="336">
        <v>0</v>
      </c>
      <c r="FJ661" s="336">
        <v>0</v>
      </c>
      <c r="FK661" s="336">
        <v>0</v>
      </c>
      <c r="FL661" s="336">
        <v>0</v>
      </c>
      <c r="FM661" s="336">
        <v>0</v>
      </c>
      <c r="FN661" s="336">
        <v>0</v>
      </c>
      <c r="FO661" s="336">
        <v>0</v>
      </c>
      <c r="FP661" s="336">
        <v>23813.8</v>
      </c>
      <c r="FQ661" s="336">
        <v>0</v>
      </c>
      <c r="FR661" s="336">
        <v>36738.25</v>
      </c>
      <c r="FS661" s="336">
        <v>0</v>
      </c>
      <c r="FT661" s="336">
        <v>0</v>
      </c>
      <c r="FU661" s="336">
        <v>0</v>
      </c>
      <c r="FV661" s="336">
        <v>0</v>
      </c>
      <c r="FW661" s="336">
        <v>0</v>
      </c>
      <c r="FX661" s="336">
        <v>0</v>
      </c>
      <c r="FY661" s="336">
        <v>0</v>
      </c>
      <c r="FZ661" s="336">
        <v>0</v>
      </c>
      <c r="GA661" s="336">
        <v>0</v>
      </c>
      <c r="GB661" s="336">
        <v>0</v>
      </c>
      <c r="GC661" s="336">
        <v>0</v>
      </c>
      <c r="GD661" s="336">
        <v>0</v>
      </c>
      <c r="GE661" s="336">
        <v>0</v>
      </c>
      <c r="GF661" s="336">
        <v>0</v>
      </c>
      <c r="GG661" s="336">
        <v>0</v>
      </c>
      <c r="GH661" s="336">
        <v>0</v>
      </c>
      <c r="GI661" s="336">
        <v>52303</v>
      </c>
      <c r="GJ661" s="336">
        <v>0</v>
      </c>
      <c r="GK661" s="336">
        <v>199902</v>
      </c>
      <c r="GL661" s="336">
        <v>0</v>
      </c>
      <c r="GM661" s="336">
        <v>1253007</v>
      </c>
      <c r="GN661" s="336">
        <v>0</v>
      </c>
      <c r="GO661" s="336">
        <v>322146.09999999998</v>
      </c>
      <c r="GP661" s="336">
        <v>0</v>
      </c>
      <c r="GQ661" s="336">
        <v>0</v>
      </c>
      <c r="GR661" s="336">
        <v>1500</v>
      </c>
      <c r="GS661" s="336">
        <v>1561863.56</v>
      </c>
      <c r="GT661" s="336">
        <v>0</v>
      </c>
      <c r="GU661" s="336">
        <v>108168.05</v>
      </c>
      <c r="GV661" s="336">
        <v>0</v>
      </c>
      <c r="GW661" s="336">
        <v>0</v>
      </c>
      <c r="GX661" s="336">
        <v>145537</v>
      </c>
      <c r="GY661" s="336">
        <v>0</v>
      </c>
      <c r="GZ661" s="336">
        <v>75000</v>
      </c>
      <c r="HA661" s="336">
        <v>0</v>
      </c>
      <c r="HB661" s="336">
        <v>0</v>
      </c>
      <c r="HC661" s="336">
        <v>133574.15</v>
      </c>
      <c r="HD661" s="336">
        <v>0</v>
      </c>
      <c r="HE661" s="336">
        <v>0</v>
      </c>
      <c r="HF661" s="336">
        <v>0</v>
      </c>
      <c r="HG661" s="336">
        <v>1000</v>
      </c>
      <c r="HH661" s="336">
        <v>64107.4</v>
      </c>
      <c r="HI661" s="336">
        <v>0</v>
      </c>
      <c r="HJ661" s="336">
        <v>66767</v>
      </c>
      <c r="HK661" s="336">
        <v>0</v>
      </c>
      <c r="HL661" s="336">
        <v>0</v>
      </c>
      <c r="HM661" s="336">
        <v>0</v>
      </c>
      <c r="HN661" s="336">
        <v>0</v>
      </c>
      <c r="HO661" s="336">
        <v>72374.25</v>
      </c>
      <c r="HP661" s="336">
        <v>0</v>
      </c>
      <c r="HQ661" s="336">
        <v>0</v>
      </c>
      <c r="HR661" s="336">
        <v>0</v>
      </c>
      <c r="HS661" s="336">
        <v>0</v>
      </c>
      <c r="HT661" s="336">
        <v>2290237.4500000002</v>
      </c>
      <c r="HU661" s="336">
        <v>0</v>
      </c>
      <c r="HV661" s="336">
        <v>118732.1</v>
      </c>
      <c r="HW661" s="336">
        <v>1096650.21</v>
      </c>
      <c r="HX661" s="336">
        <v>0</v>
      </c>
      <c r="HY661" s="336">
        <v>1122931.9099999999</v>
      </c>
      <c r="HZ661" s="336">
        <v>0</v>
      </c>
      <c r="IA661" s="336">
        <v>0</v>
      </c>
      <c r="IB661" s="336">
        <v>0</v>
      </c>
      <c r="IC661" s="336">
        <v>4650</v>
      </c>
      <c r="ID661" s="336">
        <v>0</v>
      </c>
      <c r="IE661" s="336">
        <v>0</v>
      </c>
      <c r="IF661" s="336">
        <v>0</v>
      </c>
      <c r="IG661" s="336">
        <v>0</v>
      </c>
      <c r="IH661" s="336">
        <v>0</v>
      </c>
      <c r="II661" s="336">
        <v>0</v>
      </c>
      <c r="IJ661" s="336">
        <v>520</v>
      </c>
      <c r="IK661" s="336">
        <v>0</v>
      </c>
      <c r="IL661" s="336">
        <v>0</v>
      </c>
      <c r="IM661" s="336">
        <v>0</v>
      </c>
      <c r="IN661" s="336">
        <v>340515.3</v>
      </c>
      <c r="IO661" s="336">
        <v>0</v>
      </c>
      <c r="IP661" s="336">
        <v>0</v>
      </c>
      <c r="IQ661" s="336">
        <v>0</v>
      </c>
      <c r="IR661" s="336">
        <v>0</v>
      </c>
      <c r="IS661" s="336">
        <v>0</v>
      </c>
      <c r="IT661" s="336">
        <v>130850.85</v>
      </c>
      <c r="IU661" s="336">
        <v>0</v>
      </c>
      <c r="IV661" s="336">
        <v>0</v>
      </c>
      <c r="IW661" s="336">
        <v>0</v>
      </c>
      <c r="IX661" s="336">
        <v>0</v>
      </c>
      <c r="IY661" s="336">
        <v>390.9</v>
      </c>
      <c r="IZ661" s="336">
        <v>0</v>
      </c>
      <c r="JA661" s="336">
        <v>0</v>
      </c>
      <c r="JB661" s="336">
        <v>0</v>
      </c>
      <c r="JC661" s="336">
        <v>64731.9</v>
      </c>
      <c r="JD661" s="336">
        <v>0</v>
      </c>
      <c r="JE661" s="336">
        <v>0</v>
      </c>
      <c r="JF661" s="336">
        <v>0</v>
      </c>
      <c r="JG661" s="336">
        <v>14000</v>
      </c>
      <c r="JH661" s="336">
        <v>0</v>
      </c>
      <c r="JI661" s="336">
        <v>0</v>
      </c>
      <c r="JJ661" s="336">
        <v>0</v>
      </c>
      <c r="JK661" s="336">
        <v>0</v>
      </c>
      <c r="JL661" s="336">
        <v>0</v>
      </c>
      <c r="JM661" s="336">
        <v>0</v>
      </c>
      <c r="JN661" s="336">
        <v>0</v>
      </c>
      <c r="JO661" s="336">
        <v>48851.9</v>
      </c>
      <c r="JP661" s="336">
        <v>0</v>
      </c>
      <c r="JQ661" s="336">
        <v>0</v>
      </c>
      <c r="JR661" s="336">
        <v>0</v>
      </c>
      <c r="JS661" s="336">
        <v>980</v>
      </c>
      <c r="JT661" s="336">
        <v>69774.100000000006</v>
      </c>
      <c r="JU661" s="336">
        <v>0</v>
      </c>
      <c r="JV661" s="336">
        <v>155453.70000000001</v>
      </c>
      <c r="JW661" s="336">
        <v>146498.20000000001</v>
      </c>
      <c r="JX661" s="336">
        <v>0</v>
      </c>
      <c r="JY661" s="336">
        <v>0</v>
      </c>
      <c r="JZ661" s="336">
        <v>0</v>
      </c>
      <c r="KA661" s="336">
        <v>0</v>
      </c>
      <c r="KB661" s="336">
        <v>0</v>
      </c>
      <c r="KC661" s="336">
        <v>0</v>
      </c>
      <c r="KD661" s="336">
        <v>53323</v>
      </c>
      <c r="KE661" s="336">
        <v>336809.35</v>
      </c>
      <c r="KF661" s="336">
        <v>0</v>
      </c>
      <c r="KG661" s="336">
        <v>0</v>
      </c>
      <c r="KH661" s="336">
        <v>0</v>
      </c>
      <c r="KI661" s="336">
        <v>2000</v>
      </c>
      <c r="KJ661" s="336">
        <v>0</v>
      </c>
      <c r="KK661" s="336">
        <v>0</v>
      </c>
      <c r="KL661" s="336">
        <v>0</v>
      </c>
      <c r="KM661" s="336">
        <v>0</v>
      </c>
      <c r="KN661" s="336">
        <v>0</v>
      </c>
      <c r="KO661" s="336">
        <v>0</v>
      </c>
      <c r="KP661" s="336">
        <v>0</v>
      </c>
      <c r="KQ661" s="336">
        <v>10944052.99</v>
      </c>
      <c r="KR661" s="336">
        <v>0</v>
      </c>
      <c r="KS661" s="336">
        <v>0</v>
      </c>
    </row>
    <row r="662" spans="1:310" x14ac:dyDescent="0.25">
      <c r="A662">
        <v>2020</v>
      </c>
      <c r="C662" s="312">
        <v>62</v>
      </c>
      <c r="F662" s="336">
        <v>0</v>
      </c>
      <c r="G662" s="336">
        <v>0</v>
      </c>
      <c r="H662" s="336">
        <v>0</v>
      </c>
      <c r="I662" s="336">
        <v>0</v>
      </c>
      <c r="J662" s="336">
        <v>0</v>
      </c>
      <c r="K662" s="336">
        <v>5000</v>
      </c>
      <c r="L662" s="336">
        <v>0</v>
      </c>
      <c r="M662" s="336">
        <v>0</v>
      </c>
      <c r="N662" s="336">
        <v>0</v>
      </c>
      <c r="O662" s="336">
        <v>0</v>
      </c>
      <c r="P662" s="336">
        <v>0</v>
      </c>
      <c r="Q662" s="336">
        <v>0</v>
      </c>
      <c r="R662" s="336">
        <v>14600</v>
      </c>
      <c r="S662" s="336">
        <v>0</v>
      </c>
      <c r="T662" s="336">
        <v>0</v>
      </c>
      <c r="U662" s="336">
        <v>0</v>
      </c>
      <c r="V662" s="336">
        <v>0</v>
      </c>
      <c r="W662" s="336">
        <v>0</v>
      </c>
      <c r="X662" s="336">
        <v>0</v>
      </c>
      <c r="Y662" s="336">
        <v>0</v>
      </c>
      <c r="Z662" s="336">
        <v>0</v>
      </c>
      <c r="AA662" s="336">
        <v>0</v>
      </c>
      <c r="AB662" s="336">
        <v>0</v>
      </c>
      <c r="AC662" s="336">
        <v>0</v>
      </c>
      <c r="AD662" s="336">
        <v>0</v>
      </c>
      <c r="AE662" s="336">
        <v>0</v>
      </c>
      <c r="AF662" s="336">
        <v>0</v>
      </c>
      <c r="AG662" s="336">
        <v>0</v>
      </c>
      <c r="AH662" s="336">
        <v>0</v>
      </c>
      <c r="AI662" s="336">
        <v>0</v>
      </c>
      <c r="AJ662" s="336">
        <v>0</v>
      </c>
      <c r="AK662" s="336">
        <v>0</v>
      </c>
      <c r="AL662" s="336">
        <v>0</v>
      </c>
      <c r="AM662" s="336">
        <v>0</v>
      </c>
      <c r="AN662" s="336">
        <v>0</v>
      </c>
      <c r="AO662" s="336">
        <v>0</v>
      </c>
      <c r="AP662" s="336">
        <v>0</v>
      </c>
      <c r="AQ662" s="336">
        <v>0</v>
      </c>
      <c r="AR662" s="336">
        <v>0</v>
      </c>
      <c r="AS662" s="336">
        <v>0</v>
      </c>
      <c r="AT662" s="336">
        <v>0</v>
      </c>
      <c r="AU662" s="336">
        <v>0</v>
      </c>
      <c r="AV662" s="336">
        <v>0</v>
      </c>
      <c r="AW662" s="336">
        <v>0</v>
      </c>
      <c r="AX662" s="336">
        <v>0</v>
      </c>
      <c r="AY662" s="336">
        <v>18360.34</v>
      </c>
      <c r="AZ662" s="336">
        <v>0</v>
      </c>
      <c r="BA662" s="336">
        <v>0</v>
      </c>
      <c r="BB662" s="336">
        <v>0</v>
      </c>
      <c r="BC662" s="336">
        <v>0</v>
      </c>
      <c r="BD662" s="336">
        <v>3984.95</v>
      </c>
      <c r="BE662" s="336">
        <v>0</v>
      </c>
      <c r="BF662" s="336">
        <v>0</v>
      </c>
      <c r="BG662" s="336">
        <v>0</v>
      </c>
      <c r="BH662" s="336">
        <v>0</v>
      </c>
      <c r="BI662" s="336">
        <v>0</v>
      </c>
      <c r="BJ662" s="336">
        <v>156354.85999999999</v>
      </c>
      <c r="BK662" s="336">
        <v>0</v>
      </c>
      <c r="BL662" s="336">
        <v>0</v>
      </c>
      <c r="BM662" s="336">
        <v>0</v>
      </c>
      <c r="BN662" s="336">
        <v>0</v>
      </c>
      <c r="BO662" s="336">
        <v>0</v>
      </c>
      <c r="BP662" s="336">
        <v>0</v>
      </c>
      <c r="BQ662" s="336">
        <v>0</v>
      </c>
      <c r="BR662" s="336">
        <v>0</v>
      </c>
      <c r="BS662" s="336">
        <v>1507402</v>
      </c>
      <c r="BT662" s="336">
        <v>4383</v>
      </c>
      <c r="BU662" s="336">
        <v>0</v>
      </c>
      <c r="BV662" s="336">
        <v>0</v>
      </c>
      <c r="BW662" s="336">
        <v>90000</v>
      </c>
      <c r="BX662" s="336">
        <v>0</v>
      </c>
      <c r="BY662" s="336">
        <v>62985.7</v>
      </c>
      <c r="BZ662" s="336">
        <v>0</v>
      </c>
      <c r="CA662" s="336">
        <v>0</v>
      </c>
      <c r="CB662" s="336">
        <v>0</v>
      </c>
      <c r="CC662" s="336">
        <v>0</v>
      </c>
      <c r="CD662" s="336">
        <v>0</v>
      </c>
      <c r="CE662" s="336">
        <v>0</v>
      </c>
      <c r="CF662" s="336">
        <v>394970.1</v>
      </c>
      <c r="CG662" s="336">
        <v>0</v>
      </c>
      <c r="CH662" s="336">
        <v>0</v>
      </c>
      <c r="CI662" s="336">
        <v>0</v>
      </c>
      <c r="CJ662" s="336">
        <v>0</v>
      </c>
      <c r="CK662" s="336">
        <v>0</v>
      </c>
      <c r="CL662" s="336">
        <v>4706</v>
      </c>
      <c r="CM662" s="336">
        <v>0</v>
      </c>
      <c r="CN662" s="336">
        <v>0</v>
      </c>
      <c r="CO662" s="336">
        <v>0</v>
      </c>
      <c r="CP662" s="336">
        <v>0</v>
      </c>
      <c r="CQ662" s="336">
        <v>0</v>
      </c>
      <c r="CR662" s="336">
        <v>0</v>
      </c>
      <c r="CS662" s="336">
        <v>0</v>
      </c>
      <c r="CT662" s="336">
        <v>19605</v>
      </c>
      <c r="CU662" s="336">
        <v>0</v>
      </c>
      <c r="CV662" s="336">
        <v>0</v>
      </c>
      <c r="CW662" s="336">
        <v>0</v>
      </c>
      <c r="CX662" s="336">
        <v>0</v>
      </c>
      <c r="CY662" s="336">
        <v>0</v>
      </c>
      <c r="CZ662" s="336">
        <v>0</v>
      </c>
      <c r="DA662" s="336">
        <v>0</v>
      </c>
      <c r="DB662" s="336">
        <v>0</v>
      </c>
      <c r="DC662" s="336">
        <v>0</v>
      </c>
      <c r="DD662" s="336">
        <v>0</v>
      </c>
      <c r="DE662" s="336">
        <v>0</v>
      </c>
      <c r="DF662" s="336">
        <v>0</v>
      </c>
      <c r="DG662" s="336">
        <v>0</v>
      </c>
      <c r="DH662" s="336">
        <v>70000</v>
      </c>
      <c r="DI662" s="336">
        <v>0</v>
      </c>
      <c r="DJ662" s="336">
        <v>0</v>
      </c>
      <c r="DK662" s="336">
        <v>0</v>
      </c>
      <c r="DL662" s="336">
        <v>0</v>
      </c>
      <c r="DM662" s="336">
        <v>0</v>
      </c>
      <c r="DN662" s="336">
        <v>0</v>
      </c>
      <c r="DO662" s="336">
        <v>0</v>
      </c>
      <c r="DP662" s="336">
        <v>37599</v>
      </c>
      <c r="DQ662" s="336">
        <v>0</v>
      </c>
      <c r="DR662" s="336">
        <v>0</v>
      </c>
      <c r="DS662" s="336">
        <v>0</v>
      </c>
      <c r="DT662" s="336">
        <v>85071</v>
      </c>
      <c r="DU662" s="336">
        <v>500000</v>
      </c>
      <c r="DV662" s="336">
        <v>0</v>
      </c>
      <c r="DW662" s="336">
        <v>0</v>
      </c>
      <c r="DX662" s="336">
        <v>0</v>
      </c>
      <c r="DY662" s="336">
        <v>0</v>
      </c>
      <c r="DZ662" s="336">
        <v>0</v>
      </c>
      <c r="EA662" s="336">
        <v>0</v>
      </c>
      <c r="EB662" s="336">
        <v>0</v>
      </c>
      <c r="EC662" s="336">
        <v>0</v>
      </c>
      <c r="ED662" s="336">
        <v>0</v>
      </c>
      <c r="EE662" s="336">
        <v>0</v>
      </c>
      <c r="EF662" s="336">
        <v>0</v>
      </c>
      <c r="EG662" s="336">
        <v>32900</v>
      </c>
      <c r="EH662" s="336">
        <v>0</v>
      </c>
      <c r="EI662" s="336">
        <v>0</v>
      </c>
      <c r="EJ662" s="336">
        <v>2</v>
      </c>
      <c r="EK662" s="336">
        <v>0</v>
      </c>
      <c r="EL662" s="336">
        <v>0</v>
      </c>
      <c r="EM662" s="336">
        <v>0</v>
      </c>
      <c r="EN662" s="336">
        <v>0</v>
      </c>
      <c r="EO662" s="336">
        <v>0</v>
      </c>
      <c r="EP662" s="336">
        <v>0</v>
      </c>
      <c r="EQ662" s="336">
        <v>0</v>
      </c>
      <c r="ER662" s="336">
        <v>2202.25</v>
      </c>
      <c r="ES662" s="336">
        <v>0</v>
      </c>
      <c r="ET662" s="336">
        <v>0</v>
      </c>
      <c r="EU662" s="336">
        <v>0</v>
      </c>
      <c r="EV662" s="336">
        <v>28000</v>
      </c>
      <c r="EW662" s="336">
        <v>0</v>
      </c>
      <c r="EX662" s="336">
        <v>0</v>
      </c>
      <c r="EY662" s="336">
        <v>0</v>
      </c>
      <c r="EZ662" s="336">
        <v>1421850</v>
      </c>
      <c r="FA662" s="336">
        <v>0</v>
      </c>
      <c r="FB662" s="336">
        <v>9940</v>
      </c>
      <c r="FC662" s="336">
        <v>33000</v>
      </c>
      <c r="FD662" s="336">
        <v>1.7</v>
      </c>
      <c r="FE662" s="336">
        <v>0</v>
      </c>
      <c r="FF662" s="336">
        <v>12500</v>
      </c>
      <c r="FG662" s="336">
        <v>0</v>
      </c>
      <c r="FH662" s="336">
        <v>0</v>
      </c>
      <c r="FI662" s="336">
        <v>0</v>
      </c>
      <c r="FJ662" s="336">
        <v>0</v>
      </c>
      <c r="FK662" s="336">
        <v>12000</v>
      </c>
      <c r="FL662" s="336">
        <v>0</v>
      </c>
      <c r="FM662" s="336">
        <v>0</v>
      </c>
      <c r="FN662" s="336">
        <v>0</v>
      </c>
      <c r="FO662" s="336">
        <v>0</v>
      </c>
      <c r="FP662" s="336">
        <v>0</v>
      </c>
      <c r="FQ662" s="336">
        <v>0</v>
      </c>
      <c r="FR662" s="336">
        <v>7000</v>
      </c>
      <c r="FS662" s="336">
        <v>0</v>
      </c>
      <c r="FT662" s="336">
        <v>0</v>
      </c>
      <c r="FU662" s="336">
        <v>0</v>
      </c>
      <c r="FV662" s="336">
        <v>0</v>
      </c>
      <c r="FW662" s="336">
        <v>0</v>
      </c>
      <c r="FX662" s="336">
        <v>0</v>
      </c>
      <c r="FY662" s="336">
        <v>0</v>
      </c>
      <c r="FZ662" s="336">
        <v>0</v>
      </c>
      <c r="GA662" s="336">
        <v>0</v>
      </c>
      <c r="GB662" s="336">
        <v>0</v>
      </c>
      <c r="GC662" s="336">
        <v>0</v>
      </c>
      <c r="GD662" s="336">
        <v>0</v>
      </c>
      <c r="GE662" s="336">
        <v>0</v>
      </c>
      <c r="GF662" s="336">
        <v>0</v>
      </c>
      <c r="GG662" s="336">
        <v>0</v>
      </c>
      <c r="GH662" s="336">
        <v>0</v>
      </c>
      <c r="GI662" s="336">
        <v>0</v>
      </c>
      <c r="GJ662" s="336">
        <v>0</v>
      </c>
      <c r="GK662" s="336">
        <v>0</v>
      </c>
      <c r="GL662" s="336">
        <v>0</v>
      </c>
      <c r="GM662" s="336">
        <v>0</v>
      </c>
      <c r="GN662" s="336">
        <v>0</v>
      </c>
      <c r="GO662" s="336">
        <v>253756</v>
      </c>
      <c r="GP662" s="336">
        <v>0</v>
      </c>
      <c r="GQ662" s="336">
        <v>0</v>
      </c>
      <c r="GR662" s="336">
        <v>0</v>
      </c>
      <c r="GS662" s="336">
        <v>0</v>
      </c>
      <c r="GT662" s="336">
        <v>0</v>
      </c>
      <c r="GU662" s="336">
        <v>0</v>
      </c>
      <c r="GV662" s="336">
        <v>0</v>
      </c>
      <c r="GW662" s="336">
        <v>0</v>
      </c>
      <c r="GX662" s="336">
        <v>27300</v>
      </c>
      <c r="GY662" s="336">
        <v>0</v>
      </c>
      <c r="GZ662" s="336">
        <v>0</v>
      </c>
      <c r="HA662" s="336">
        <v>0</v>
      </c>
      <c r="HB662" s="336">
        <v>0</v>
      </c>
      <c r="HC662" s="336">
        <v>0</v>
      </c>
      <c r="HD662" s="336">
        <v>0</v>
      </c>
      <c r="HE662" s="336">
        <v>0</v>
      </c>
      <c r="HF662" s="336">
        <v>0</v>
      </c>
      <c r="HG662" s="336">
        <v>0</v>
      </c>
      <c r="HH662" s="336">
        <v>0</v>
      </c>
      <c r="HI662" s="336">
        <v>0</v>
      </c>
      <c r="HJ662" s="336">
        <v>0</v>
      </c>
      <c r="HK662" s="336">
        <v>0</v>
      </c>
      <c r="HL662" s="336">
        <v>0</v>
      </c>
      <c r="HM662" s="336">
        <v>0</v>
      </c>
      <c r="HN662" s="336">
        <v>0</v>
      </c>
      <c r="HO662" s="336">
        <v>0</v>
      </c>
      <c r="HP662" s="336">
        <v>0</v>
      </c>
      <c r="HQ662" s="336">
        <v>0</v>
      </c>
      <c r="HR662" s="336">
        <v>0</v>
      </c>
      <c r="HS662" s="336">
        <v>0</v>
      </c>
      <c r="HT662" s="336">
        <v>179498.35</v>
      </c>
      <c r="HU662" s="336">
        <v>0</v>
      </c>
      <c r="HV662" s="336">
        <v>0</v>
      </c>
      <c r="HW662" s="336">
        <v>0</v>
      </c>
      <c r="HX662" s="336">
        <v>40000</v>
      </c>
      <c r="HY662" s="336">
        <v>0</v>
      </c>
      <c r="HZ662" s="336">
        <v>0</v>
      </c>
      <c r="IA662" s="336">
        <v>0</v>
      </c>
      <c r="IB662" s="336">
        <v>0</v>
      </c>
      <c r="IC662" s="336">
        <v>177609.25</v>
      </c>
      <c r="ID662" s="336">
        <v>0</v>
      </c>
      <c r="IE662" s="336">
        <v>0</v>
      </c>
      <c r="IF662" s="336">
        <v>5683</v>
      </c>
      <c r="IG662" s="336">
        <v>0</v>
      </c>
      <c r="IH662" s="336">
        <v>0</v>
      </c>
      <c r="II662" s="336">
        <v>0</v>
      </c>
      <c r="IJ662" s="336">
        <v>0</v>
      </c>
      <c r="IK662" s="336">
        <v>0</v>
      </c>
      <c r="IL662" s="336">
        <v>0</v>
      </c>
      <c r="IM662" s="336">
        <v>0</v>
      </c>
      <c r="IN662" s="336">
        <v>0</v>
      </c>
      <c r="IO662" s="336">
        <v>0</v>
      </c>
      <c r="IP662" s="336">
        <v>0</v>
      </c>
      <c r="IQ662" s="336">
        <v>0</v>
      </c>
      <c r="IR662" s="336">
        <v>59300</v>
      </c>
      <c r="IS662" s="336">
        <v>0</v>
      </c>
      <c r="IT662" s="336">
        <v>0</v>
      </c>
      <c r="IU662" s="336">
        <v>0</v>
      </c>
      <c r="IV662" s="336">
        <v>0</v>
      </c>
      <c r="IW662" s="336">
        <v>0</v>
      </c>
      <c r="IX662" s="336">
        <v>0</v>
      </c>
      <c r="IY662" s="336">
        <v>0</v>
      </c>
      <c r="IZ662" s="336">
        <v>0</v>
      </c>
      <c r="JA662" s="336">
        <v>0</v>
      </c>
      <c r="JB662" s="336">
        <v>4808.2</v>
      </c>
      <c r="JC662" s="336">
        <v>0</v>
      </c>
      <c r="JD662" s="336">
        <v>0</v>
      </c>
      <c r="JE662" s="336">
        <v>0</v>
      </c>
      <c r="JF662" s="336">
        <v>0</v>
      </c>
      <c r="JG662" s="336">
        <v>0</v>
      </c>
      <c r="JH662" s="336">
        <v>0</v>
      </c>
      <c r="JI662" s="336">
        <v>0</v>
      </c>
      <c r="JJ662" s="336">
        <v>0</v>
      </c>
      <c r="JK662" s="336">
        <v>0</v>
      </c>
      <c r="JL662" s="336">
        <v>0</v>
      </c>
      <c r="JM662" s="336">
        <v>0</v>
      </c>
      <c r="JN662" s="336">
        <v>0</v>
      </c>
      <c r="JO662" s="336">
        <v>109347.91</v>
      </c>
      <c r="JP662" s="336">
        <v>0</v>
      </c>
      <c r="JQ662" s="336">
        <v>40000</v>
      </c>
      <c r="JR662" s="336">
        <v>0</v>
      </c>
      <c r="JS662" s="336">
        <v>544691.69999999995</v>
      </c>
      <c r="JT662" s="336">
        <v>0</v>
      </c>
      <c r="JU662" s="336">
        <v>0</v>
      </c>
      <c r="JV662" s="336">
        <v>0</v>
      </c>
      <c r="JW662" s="336">
        <v>0</v>
      </c>
      <c r="JX662" s="336">
        <v>0</v>
      </c>
      <c r="JY662" s="336">
        <v>0</v>
      </c>
      <c r="JZ662" s="336">
        <v>0</v>
      </c>
      <c r="KA662" s="336">
        <v>0</v>
      </c>
      <c r="KB662" s="336">
        <v>0</v>
      </c>
      <c r="KC662" s="336">
        <v>0</v>
      </c>
      <c r="KD662" s="336">
        <v>0</v>
      </c>
      <c r="KE662" s="336">
        <v>0</v>
      </c>
      <c r="KF662" s="336">
        <v>0</v>
      </c>
      <c r="KG662" s="336">
        <v>0</v>
      </c>
      <c r="KH662" s="336">
        <v>0</v>
      </c>
      <c r="KI662" s="336">
        <v>0</v>
      </c>
      <c r="KJ662" s="336">
        <v>0</v>
      </c>
      <c r="KK662" s="336">
        <v>0</v>
      </c>
      <c r="KL662" s="336">
        <v>0</v>
      </c>
      <c r="KM662" s="336">
        <v>0</v>
      </c>
      <c r="KN662" s="336">
        <v>0</v>
      </c>
      <c r="KO662" s="336">
        <v>0</v>
      </c>
      <c r="KP662" s="336">
        <v>0</v>
      </c>
      <c r="KQ662" s="336">
        <v>0</v>
      </c>
      <c r="KR662" s="336">
        <v>0</v>
      </c>
      <c r="KS662" s="336">
        <v>0</v>
      </c>
    </row>
    <row r="663" spans="1:310" x14ac:dyDescent="0.25">
      <c r="A663">
        <v>2020</v>
      </c>
      <c r="C663" s="312">
        <v>66</v>
      </c>
      <c r="F663" s="336">
        <v>0</v>
      </c>
      <c r="G663" s="336">
        <v>0</v>
      </c>
      <c r="H663" s="336">
        <v>909220.49</v>
      </c>
      <c r="I663" s="336">
        <v>0</v>
      </c>
      <c r="J663" s="336">
        <v>0</v>
      </c>
      <c r="K663" s="336">
        <v>81756</v>
      </c>
      <c r="L663" s="336">
        <v>123488.71</v>
      </c>
      <c r="M663" s="336">
        <v>0</v>
      </c>
      <c r="N663" s="336">
        <v>0</v>
      </c>
      <c r="O663" s="336">
        <v>667633.65</v>
      </c>
      <c r="P663" s="336">
        <v>73831</v>
      </c>
      <c r="Q663" s="336">
        <v>0</v>
      </c>
      <c r="R663" s="336">
        <v>0</v>
      </c>
      <c r="S663" s="336">
        <v>0</v>
      </c>
      <c r="T663" s="336">
        <v>30608.2</v>
      </c>
      <c r="U663" s="336">
        <v>114971</v>
      </c>
      <c r="V663" s="336">
        <v>46655.149999999994</v>
      </c>
      <c r="W663" s="336">
        <v>0</v>
      </c>
      <c r="X663" s="336">
        <v>37346.75</v>
      </c>
      <c r="Y663" s="336">
        <v>0</v>
      </c>
      <c r="Z663" s="336">
        <v>304636.84999999998</v>
      </c>
      <c r="AA663" s="336">
        <v>236759.25</v>
      </c>
      <c r="AB663" s="336">
        <v>34851</v>
      </c>
      <c r="AC663" s="336">
        <v>0</v>
      </c>
      <c r="AD663" s="336">
        <v>402480.8</v>
      </c>
      <c r="AE663" s="336">
        <v>0</v>
      </c>
      <c r="AF663" s="336">
        <v>0</v>
      </c>
      <c r="AG663" s="336">
        <v>0</v>
      </c>
      <c r="AH663" s="336">
        <v>0</v>
      </c>
      <c r="AI663" s="336">
        <v>0</v>
      </c>
      <c r="AJ663" s="336">
        <v>0</v>
      </c>
      <c r="AK663" s="336">
        <v>0</v>
      </c>
      <c r="AL663" s="336">
        <v>277106</v>
      </c>
      <c r="AM663" s="336">
        <v>0</v>
      </c>
      <c r="AN663" s="336">
        <v>0</v>
      </c>
      <c r="AO663" s="336">
        <v>0</v>
      </c>
      <c r="AP663" s="336">
        <v>28154</v>
      </c>
      <c r="AQ663" s="336">
        <v>0</v>
      </c>
      <c r="AR663" s="336">
        <v>0</v>
      </c>
      <c r="AS663" s="336">
        <v>0</v>
      </c>
      <c r="AT663" s="336">
        <v>0</v>
      </c>
      <c r="AU663" s="336">
        <v>0</v>
      </c>
      <c r="AV663" s="336">
        <v>0</v>
      </c>
      <c r="AW663" s="336">
        <v>3934497.2</v>
      </c>
      <c r="AX663" s="336">
        <v>0</v>
      </c>
      <c r="AY663" s="336">
        <v>0</v>
      </c>
      <c r="AZ663" s="336">
        <v>275153.37</v>
      </c>
      <c r="BA663" s="336">
        <v>0</v>
      </c>
      <c r="BB663" s="336">
        <v>0</v>
      </c>
      <c r="BC663" s="336">
        <v>11520</v>
      </c>
      <c r="BD663" s="336">
        <v>336723.1</v>
      </c>
      <c r="BE663" s="336">
        <v>0</v>
      </c>
      <c r="BF663" s="336">
        <v>0</v>
      </c>
      <c r="BG663" s="336">
        <v>5881.07</v>
      </c>
      <c r="BH663" s="336">
        <v>0</v>
      </c>
      <c r="BI663" s="336">
        <v>156584</v>
      </c>
      <c r="BJ663" s="336">
        <v>0</v>
      </c>
      <c r="BK663" s="336">
        <v>472115.99</v>
      </c>
      <c r="BL663" s="336">
        <v>52966.59</v>
      </c>
      <c r="BM663" s="336">
        <v>0</v>
      </c>
      <c r="BN663" s="336">
        <v>98927.21</v>
      </c>
      <c r="BO663" s="336">
        <v>0</v>
      </c>
      <c r="BP663" s="336">
        <v>176017</v>
      </c>
      <c r="BQ663" s="336">
        <v>0</v>
      </c>
      <c r="BR663" s="336">
        <v>0</v>
      </c>
      <c r="BS663" s="336">
        <v>20462</v>
      </c>
      <c r="BT663" s="336">
        <v>0</v>
      </c>
      <c r="BU663" s="336">
        <v>0</v>
      </c>
      <c r="BV663" s="336">
        <v>0</v>
      </c>
      <c r="BW663" s="336">
        <v>184785</v>
      </c>
      <c r="BX663" s="336">
        <v>67781.75</v>
      </c>
      <c r="BY663" s="336">
        <v>197136</v>
      </c>
      <c r="BZ663" s="336">
        <v>0</v>
      </c>
      <c r="CA663" s="336">
        <v>0</v>
      </c>
      <c r="CB663" s="336">
        <v>0</v>
      </c>
      <c r="CC663" s="336">
        <v>106894.90000000001</v>
      </c>
      <c r="CD663" s="336">
        <v>0</v>
      </c>
      <c r="CE663" s="336">
        <v>390248</v>
      </c>
      <c r="CF663" s="336">
        <v>0</v>
      </c>
      <c r="CG663" s="336">
        <v>0</v>
      </c>
      <c r="CH663" s="336">
        <v>0</v>
      </c>
      <c r="CI663" s="336">
        <v>178920</v>
      </c>
      <c r="CJ663" s="336">
        <v>0</v>
      </c>
      <c r="CK663" s="336">
        <v>0</v>
      </c>
      <c r="CL663" s="336">
        <v>7080</v>
      </c>
      <c r="CM663" s="336">
        <v>0</v>
      </c>
      <c r="CN663" s="336">
        <v>0</v>
      </c>
      <c r="CO663" s="336">
        <v>0</v>
      </c>
      <c r="CP663" s="336">
        <v>0</v>
      </c>
      <c r="CQ663" s="336">
        <v>0</v>
      </c>
      <c r="CR663" s="336">
        <v>0</v>
      </c>
      <c r="CS663" s="336">
        <v>0</v>
      </c>
      <c r="CT663" s="336">
        <v>0</v>
      </c>
      <c r="CU663" s="336">
        <v>0</v>
      </c>
      <c r="CV663" s="336">
        <v>0</v>
      </c>
      <c r="CW663" s="336">
        <v>0</v>
      </c>
      <c r="CX663" s="336">
        <v>321181.63</v>
      </c>
      <c r="CY663" s="336">
        <v>0</v>
      </c>
      <c r="CZ663" s="336">
        <v>197112.64</v>
      </c>
      <c r="DA663" s="336">
        <v>0</v>
      </c>
      <c r="DB663" s="336">
        <v>167424.45000000001</v>
      </c>
      <c r="DC663" s="336">
        <v>0</v>
      </c>
      <c r="DD663" s="336">
        <v>996014.35</v>
      </c>
      <c r="DE663" s="336">
        <v>122959.96</v>
      </c>
      <c r="DF663" s="336">
        <v>0</v>
      </c>
      <c r="DG663" s="336">
        <v>423804.39</v>
      </c>
      <c r="DH663" s="336">
        <v>0</v>
      </c>
      <c r="DI663" s="336">
        <v>7295.6</v>
      </c>
      <c r="DJ663" s="336">
        <v>0</v>
      </c>
      <c r="DK663" s="336">
        <v>0</v>
      </c>
      <c r="DL663" s="336">
        <v>7200</v>
      </c>
      <c r="DM663" s="336">
        <v>0</v>
      </c>
      <c r="DN663" s="336">
        <v>0</v>
      </c>
      <c r="DO663" s="336">
        <v>0</v>
      </c>
      <c r="DP663" s="336">
        <v>0</v>
      </c>
      <c r="DQ663" s="336">
        <v>0</v>
      </c>
      <c r="DR663" s="336">
        <v>0</v>
      </c>
      <c r="DS663" s="336">
        <v>175887.95</v>
      </c>
      <c r="DT663" s="336">
        <v>18982</v>
      </c>
      <c r="DU663" s="336">
        <v>53360.15</v>
      </c>
      <c r="DV663" s="336">
        <v>0</v>
      </c>
      <c r="DW663" s="336">
        <v>0</v>
      </c>
      <c r="DX663" s="336">
        <v>0</v>
      </c>
      <c r="DY663" s="336">
        <v>0</v>
      </c>
      <c r="DZ663" s="336">
        <v>11745</v>
      </c>
      <c r="EA663" s="336">
        <v>178239.93000000002</v>
      </c>
      <c r="EB663" s="336">
        <v>0</v>
      </c>
      <c r="EC663" s="336">
        <v>4740</v>
      </c>
      <c r="ED663" s="336">
        <v>0</v>
      </c>
      <c r="EE663" s="336">
        <v>0</v>
      </c>
      <c r="EF663" s="336">
        <v>0</v>
      </c>
      <c r="EG663" s="336">
        <v>19457.75</v>
      </c>
      <c r="EH663" s="336">
        <v>0</v>
      </c>
      <c r="EI663" s="336">
        <v>56148.7</v>
      </c>
      <c r="EJ663" s="336">
        <v>240378.1</v>
      </c>
      <c r="EK663" s="336">
        <v>0</v>
      </c>
      <c r="EL663" s="336">
        <v>2736.05</v>
      </c>
      <c r="EM663" s="336">
        <v>0</v>
      </c>
      <c r="EN663" s="336">
        <v>600378</v>
      </c>
      <c r="EO663" s="336">
        <v>58230</v>
      </c>
      <c r="EP663" s="336">
        <v>0</v>
      </c>
      <c r="EQ663" s="336">
        <v>73438</v>
      </c>
      <c r="ER663" s="336">
        <v>0</v>
      </c>
      <c r="ES663" s="336">
        <v>0</v>
      </c>
      <c r="ET663" s="336">
        <v>31900</v>
      </c>
      <c r="EU663" s="336">
        <v>45556.800000000003</v>
      </c>
      <c r="EV663" s="336">
        <v>0</v>
      </c>
      <c r="EW663" s="336">
        <v>0</v>
      </c>
      <c r="EX663" s="336">
        <v>0</v>
      </c>
      <c r="EY663" s="336">
        <v>179293.35</v>
      </c>
      <c r="EZ663" s="336">
        <v>2694323.77</v>
      </c>
      <c r="FA663" s="336">
        <v>0</v>
      </c>
      <c r="FB663" s="336">
        <v>0</v>
      </c>
      <c r="FC663" s="336">
        <v>685912.15</v>
      </c>
      <c r="FD663" s="336">
        <v>0</v>
      </c>
      <c r="FE663" s="336">
        <v>0</v>
      </c>
      <c r="FF663" s="336">
        <v>0</v>
      </c>
      <c r="FG663" s="336">
        <v>0</v>
      </c>
      <c r="FH663" s="336">
        <v>612230</v>
      </c>
      <c r="FI663" s="336">
        <v>0</v>
      </c>
      <c r="FJ663" s="336">
        <v>0</v>
      </c>
      <c r="FK663" s="336">
        <v>0</v>
      </c>
      <c r="FL663" s="336">
        <v>0</v>
      </c>
      <c r="FM663" s="336">
        <v>150000</v>
      </c>
      <c r="FN663" s="336">
        <v>0</v>
      </c>
      <c r="FO663" s="336">
        <v>0</v>
      </c>
      <c r="FP663" s="336">
        <v>0</v>
      </c>
      <c r="FQ663" s="336">
        <v>0</v>
      </c>
      <c r="FR663" s="336">
        <v>177805.3</v>
      </c>
      <c r="FS663" s="336">
        <v>32161</v>
      </c>
      <c r="FT663" s="336">
        <v>39821.550000000003</v>
      </c>
      <c r="FU663" s="336">
        <v>0</v>
      </c>
      <c r="FV663" s="336">
        <v>0</v>
      </c>
      <c r="FW663" s="336">
        <v>0</v>
      </c>
      <c r="FX663" s="336">
        <v>0</v>
      </c>
      <c r="FY663" s="336">
        <v>386402</v>
      </c>
      <c r="FZ663" s="336">
        <v>0</v>
      </c>
      <c r="GA663" s="336">
        <v>0</v>
      </c>
      <c r="GB663" s="336">
        <v>0</v>
      </c>
      <c r="GC663" s="336">
        <v>0</v>
      </c>
      <c r="GD663" s="336">
        <v>0</v>
      </c>
      <c r="GE663" s="336">
        <v>0</v>
      </c>
      <c r="GF663" s="336">
        <v>0</v>
      </c>
      <c r="GG663" s="336">
        <v>22380</v>
      </c>
      <c r="GH663" s="336">
        <v>16490</v>
      </c>
      <c r="GI663" s="336">
        <v>7711.6</v>
      </c>
      <c r="GJ663" s="336">
        <v>23898.400000000001</v>
      </c>
      <c r="GK663" s="336">
        <v>662650.03</v>
      </c>
      <c r="GL663" s="336">
        <v>0</v>
      </c>
      <c r="GM663" s="336">
        <v>488504.35</v>
      </c>
      <c r="GN663" s="336">
        <v>169938.72</v>
      </c>
      <c r="GO663" s="336">
        <v>200429</v>
      </c>
      <c r="GP663" s="336">
        <v>0</v>
      </c>
      <c r="GQ663" s="336">
        <v>54127</v>
      </c>
      <c r="GR663" s="336">
        <v>0</v>
      </c>
      <c r="GS663" s="336">
        <v>1631779.9</v>
      </c>
      <c r="GT663" s="336">
        <v>0</v>
      </c>
      <c r="GU663" s="336">
        <v>401189.8</v>
      </c>
      <c r="GV663" s="336">
        <v>8500</v>
      </c>
      <c r="GW663" s="336">
        <v>0</v>
      </c>
      <c r="GX663" s="336">
        <v>190000</v>
      </c>
      <c r="GY663" s="336">
        <v>0</v>
      </c>
      <c r="GZ663" s="336">
        <v>81462</v>
      </c>
      <c r="HA663" s="336">
        <v>228168.25</v>
      </c>
      <c r="HB663" s="336">
        <v>0</v>
      </c>
      <c r="HC663" s="336">
        <v>1278895.1800000002</v>
      </c>
      <c r="HD663" s="336">
        <v>0</v>
      </c>
      <c r="HE663" s="336">
        <v>0</v>
      </c>
      <c r="HF663" s="336">
        <v>0</v>
      </c>
      <c r="HG663" s="336">
        <v>0</v>
      </c>
      <c r="HH663" s="336">
        <v>256707.85</v>
      </c>
      <c r="HI663" s="336">
        <v>456100</v>
      </c>
      <c r="HJ663" s="336">
        <v>0</v>
      </c>
      <c r="HK663" s="336">
        <v>4530</v>
      </c>
      <c r="HL663" s="336">
        <v>0</v>
      </c>
      <c r="HM663" s="336">
        <v>0</v>
      </c>
      <c r="HN663" s="336">
        <v>14043</v>
      </c>
      <c r="HO663" s="336">
        <v>2118.9499999999998</v>
      </c>
      <c r="HP663" s="336">
        <v>0</v>
      </c>
      <c r="HQ663" s="336">
        <v>0</v>
      </c>
      <c r="HR663" s="336">
        <v>0</v>
      </c>
      <c r="HS663" s="336">
        <v>0</v>
      </c>
      <c r="HT663" s="336">
        <v>293402.20999999996</v>
      </c>
      <c r="HU663" s="336">
        <v>0</v>
      </c>
      <c r="HV663" s="336">
        <v>246433.95</v>
      </c>
      <c r="HW663" s="336">
        <v>182242.4</v>
      </c>
      <c r="HX663" s="336">
        <v>225354</v>
      </c>
      <c r="HY663" s="336">
        <v>1508999.54</v>
      </c>
      <c r="HZ663" s="336">
        <v>0</v>
      </c>
      <c r="IA663" s="336">
        <v>0</v>
      </c>
      <c r="IB663" s="336">
        <v>155321.4</v>
      </c>
      <c r="IC663" s="336">
        <v>27234.9</v>
      </c>
      <c r="ID663" s="336">
        <v>0</v>
      </c>
      <c r="IE663" s="336">
        <v>0</v>
      </c>
      <c r="IF663" s="336">
        <v>0</v>
      </c>
      <c r="IG663" s="336">
        <v>0</v>
      </c>
      <c r="IH663" s="336">
        <v>184865</v>
      </c>
      <c r="II663" s="336">
        <v>0</v>
      </c>
      <c r="IJ663" s="336">
        <v>261456</v>
      </c>
      <c r="IK663" s="336">
        <v>0</v>
      </c>
      <c r="IL663" s="336">
        <v>0</v>
      </c>
      <c r="IM663" s="336">
        <v>0</v>
      </c>
      <c r="IN663" s="336">
        <v>32218</v>
      </c>
      <c r="IO663" s="336">
        <v>11582</v>
      </c>
      <c r="IP663" s="336">
        <v>0</v>
      </c>
      <c r="IQ663" s="336">
        <v>0</v>
      </c>
      <c r="IR663" s="336">
        <v>1133030.2</v>
      </c>
      <c r="IS663" s="336">
        <v>0</v>
      </c>
      <c r="IT663" s="336">
        <v>201432</v>
      </c>
      <c r="IU663" s="336">
        <v>0</v>
      </c>
      <c r="IV663" s="336">
        <v>0</v>
      </c>
      <c r="IW663" s="336">
        <v>0</v>
      </c>
      <c r="IX663" s="336">
        <v>0</v>
      </c>
      <c r="IY663" s="336">
        <v>0</v>
      </c>
      <c r="IZ663" s="336">
        <v>0</v>
      </c>
      <c r="JA663" s="336">
        <v>0</v>
      </c>
      <c r="JB663" s="336">
        <v>0</v>
      </c>
      <c r="JC663" s="336">
        <v>152784.95000000001</v>
      </c>
      <c r="JD663" s="336">
        <v>61580</v>
      </c>
      <c r="JE663" s="336">
        <v>0</v>
      </c>
      <c r="JF663" s="336">
        <v>126984</v>
      </c>
      <c r="JG663" s="336">
        <v>0</v>
      </c>
      <c r="JH663" s="336">
        <v>0</v>
      </c>
      <c r="JI663" s="336">
        <v>49160</v>
      </c>
      <c r="JJ663" s="336">
        <v>0</v>
      </c>
      <c r="JK663" s="336">
        <v>0</v>
      </c>
      <c r="JL663" s="336">
        <v>0</v>
      </c>
      <c r="JM663" s="336">
        <v>36086.089999999997</v>
      </c>
      <c r="JN663" s="336">
        <v>0</v>
      </c>
      <c r="JO663" s="336">
        <v>512323.95</v>
      </c>
      <c r="JP663" s="336">
        <v>0</v>
      </c>
      <c r="JQ663" s="336">
        <v>0</v>
      </c>
      <c r="JR663" s="336">
        <v>0</v>
      </c>
      <c r="JS663" s="336">
        <v>419203.45</v>
      </c>
      <c r="JT663" s="336">
        <v>0</v>
      </c>
      <c r="JU663" s="336">
        <v>0</v>
      </c>
      <c r="JV663" s="336">
        <v>1289995.1499999999</v>
      </c>
      <c r="JW663" s="336">
        <v>228638.75</v>
      </c>
      <c r="JX663" s="336">
        <v>0</v>
      </c>
      <c r="JY663" s="336">
        <v>0</v>
      </c>
      <c r="JZ663" s="336">
        <v>0</v>
      </c>
      <c r="KA663" s="336">
        <v>0</v>
      </c>
      <c r="KB663" s="336">
        <v>0</v>
      </c>
      <c r="KC663" s="336">
        <v>0</v>
      </c>
      <c r="KD663" s="336">
        <v>44468</v>
      </c>
      <c r="KE663" s="336">
        <v>284892.45</v>
      </c>
      <c r="KF663" s="336">
        <v>0</v>
      </c>
      <c r="KG663" s="336">
        <v>0</v>
      </c>
      <c r="KH663" s="336">
        <v>0</v>
      </c>
      <c r="KI663" s="336">
        <v>17300</v>
      </c>
      <c r="KJ663" s="336">
        <v>0</v>
      </c>
      <c r="KK663" s="336">
        <v>0</v>
      </c>
      <c r="KL663" s="336">
        <v>0</v>
      </c>
      <c r="KM663" s="336">
        <v>0</v>
      </c>
      <c r="KN663" s="336">
        <v>0</v>
      </c>
      <c r="KO663" s="336">
        <v>869925.43</v>
      </c>
      <c r="KP663" s="336">
        <v>0</v>
      </c>
      <c r="KQ663" s="336">
        <v>2157248.13</v>
      </c>
      <c r="KR663" s="336">
        <v>0</v>
      </c>
      <c r="KS663" s="336">
        <v>33465.199999999997</v>
      </c>
    </row>
    <row r="664" spans="1:310" x14ac:dyDescent="0.25">
      <c r="A664">
        <v>2020</v>
      </c>
      <c r="C664" s="312">
        <v>40</v>
      </c>
      <c r="F664" s="336">
        <v>2133556.7800000003</v>
      </c>
      <c r="G664" s="336">
        <v>678352.38</v>
      </c>
      <c r="H664" s="336">
        <v>21848200.209999997</v>
      </c>
      <c r="I664" s="336">
        <v>1516553.99</v>
      </c>
      <c r="J664" s="336">
        <v>989466.08000000007</v>
      </c>
      <c r="K664" s="336">
        <v>1512114.28</v>
      </c>
      <c r="L664" s="336">
        <v>11756633.210000001</v>
      </c>
      <c r="M664" s="336">
        <v>5054814.8499999987</v>
      </c>
      <c r="N664" s="336">
        <v>18005793.950000003</v>
      </c>
      <c r="O664" s="336">
        <v>10579700.01</v>
      </c>
      <c r="P664" s="336">
        <v>4097367.2699999996</v>
      </c>
      <c r="Q664" s="336">
        <v>1275825.1099999999</v>
      </c>
      <c r="R664" s="336">
        <v>5401567.7899999991</v>
      </c>
      <c r="S664" s="336">
        <v>2357489.1200000006</v>
      </c>
      <c r="T664" s="336">
        <v>2618649.3299999996</v>
      </c>
      <c r="U664" s="336">
        <v>9581283.9000000004</v>
      </c>
      <c r="V664" s="336">
        <v>17128471.75</v>
      </c>
      <c r="W664" s="336">
        <v>960934.12000000011</v>
      </c>
      <c r="X664" s="336">
        <v>3378157.5</v>
      </c>
      <c r="Y664" s="336">
        <v>750549.59</v>
      </c>
      <c r="Z664" s="336">
        <v>1509229.4500000002</v>
      </c>
      <c r="AA664" s="336">
        <v>14305878.49</v>
      </c>
      <c r="AB664" s="336">
        <v>2925092.71</v>
      </c>
      <c r="AC664" s="336">
        <v>377766.17</v>
      </c>
      <c r="AD664" s="336">
        <v>51753222.75</v>
      </c>
      <c r="AE664" s="336">
        <v>411226.34</v>
      </c>
      <c r="AF664" s="336">
        <v>4601090.0199999996</v>
      </c>
      <c r="AG664" s="336">
        <v>1082130.26</v>
      </c>
      <c r="AH664" s="336">
        <v>5164723.6400000006</v>
      </c>
      <c r="AI664" s="336">
        <v>3412924.8400000003</v>
      </c>
      <c r="AJ664" s="336">
        <v>3852216.9899999998</v>
      </c>
      <c r="AK664" s="336">
        <v>746727.78</v>
      </c>
      <c r="AL664" s="336">
        <v>23291684.739999998</v>
      </c>
      <c r="AM664" s="336">
        <v>1603916.4600000002</v>
      </c>
      <c r="AN664" s="336">
        <v>2623023.52</v>
      </c>
      <c r="AO664" s="336">
        <v>1976627.97</v>
      </c>
      <c r="AP664" s="336">
        <v>2659597.0700000003</v>
      </c>
      <c r="AQ664" s="336">
        <v>413030.92</v>
      </c>
      <c r="AR664" s="336">
        <v>5069377.09</v>
      </c>
      <c r="AS664" s="336">
        <v>1387027.31</v>
      </c>
      <c r="AT664" s="336">
        <v>2714404.4899999998</v>
      </c>
      <c r="AU664" s="336">
        <v>9970728.6399999987</v>
      </c>
      <c r="AV664" s="336">
        <v>945704.31</v>
      </c>
      <c r="AW664" s="336">
        <v>24603185.499999996</v>
      </c>
      <c r="AX664" s="336">
        <v>460225.58000000007</v>
      </c>
      <c r="AY664" s="336">
        <v>1533014.31</v>
      </c>
      <c r="AZ664" s="336">
        <v>2873076.9799999995</v>
      </c>
      <c r="BA664" s="336">
        <v>210686.25</v>
      </c>
      <c r="BB664" s="336">
        <v>1702872.9800000002</v>
      </c>
      <c r="BC664" s="336">
        <v>13042681.770000001</v>
      </c>
      <c r="BD664" s="336">
        <v>11603761.180000002</v>
      </c>
      <c r="BE664" s="336">
        <v>5353158.72</v>
      </c>
      <c r="BF664" s="336">
        <v>4963806.72</v>
      </c>
      <c r="BG664" s="336">
        <v>793551.73</v>
      </c>
      <c r="BH664" s="336">
        <v>335626.43</v>
      </c>
      <c r="BI664" s="336">
        <v>14251579.239999996</v>
      </c>
      <c r="BJ664" s="336">
        <v>514631.91000000003</v>
      </c>
      <c r="BK664" s="336">
        <v>11448429.66</v>
      </c>
      <c r="BL664" s="336">
        <v>529706.31000000006</v>
      </c>
      <c r="BM664" s="336">
        <v>2756992.1100000003</v>
      </c>
      <c r="BN664" s="336">
        <v>12440513.709999999</v>
      </c>
      <c r="BO664" s="336">
        <v>5877395.4199999999</v>
      </c>
      <c r="BP664" s="336">
        <v>1006147.7900000002</v>
      </c>
      <c r="BQ664" s="336">
        <v>911652.95</v>
      </c>
      <c r="BR664" s="336">
        <v>1194355.5699999998</v>
      </c>
      <c r="BS664" s="336">
        <v>7536712.6800000006</v>
      </c>
      <c r="BT664" s="336">
        <v>1608001.71</v>
      </c>
      <c r="BU664" s="336">
        <v>645415.62</v>
      </c>
      <c r="BV664" s="336">
        <v>2229242.44</v>
      </c>
      <c r="BW664" s="336">
        <v>15265106.980000002</v>
      </c>
      <c r="BX664" s="336">
        <v>2686532.68</v>
      </c>
      <c r="BY664" s="336">
        <v>21559950.959999997</v>
      </c>
      <c r="BZ664" s="336">
        <v>1020751.5900000001</v>
      </c>
      <c r="CA664" s="336">
        <v>1463599.3800000001</v>
      </c>
      <c r="CB664" s="336">
        <v>1096747.67</v>
      </c>
      <c r="CC664" s="336">
        <v>4430419.1100000003</v>
      </c>
      <c r="CD664" s="336">
        <v>11934322.629999999</v>
      </c>
      <c r="CE664" s="336">
        <v>9056776.5500000007</v>
      </c>
      <c r="CF664" s="336">
        <v>11387725.680000002</v>
      </c>
      <c r="CG664" s="336">
        <v>18900482.480000004</v>
      </c>
      <c r="CH664" s="336">
        <v>4009140.92</v>
      </c>
      <c r="CI664" s="336">
        <v>26394278.210000001</v>
      </c>
      <c r="CJ664" s="336">
        <v>802972.66</v>
      </c>
      <c r="CK664" s="336">
        <v>761655.36</v>
      </c>
      <c r="CL664" s="336">
        <v>1493162.2</v>
      </c>
      <c r="CM664" s="336">
        <v>539490.28999999992</v>
      </c>
      <c r="CN664" s="336">
        <v>4392065.99</v>
      </c>
      <c r="CO664" s="336">
        <v>9107262.9000000022</v>
      </c>
      <c r="CP664" s="336">
        <v>748127.79999999993</v>
      </c>
      <c r="CQ664" s="336">
        <v>3173225.31</v>
      </c>
      <c r="CR664" s="336">
        <v>347843.68999999994</v>
      </c>
      <c r="CS664" s="336">
        <v>3317625.2800000003</v>
      </c>
      <c r="CT664" s="336">
        <v>5122683.7799999993</v>
      </c>
      <c r="CU664" s="336">
        <v>610957.37</v>
      </c>
      <c r="CV664" s="336">
        <v>513147.10000000003</v>
      </c>
      <c r="CW664" s="336">
        <v>1551526.5999999999</v>
      </c>
      <c r="CX664" s="336">
        <v>4427843.7699999996</v>
      </c>
      <c r="CY664" s="336">
        <v>4597481.28</v>
      </c>
      <c r="CZ664" s="336">
        <v>14232647.459999999</v>
      </c>
      <c r="DA664" s="336">
        <v>10142866.09</v>
      </c>
      <c r="DB664" s="336">
        <v>11330195.919999998</v>
      </c>
      <c r="DC664" s="336">
        <v>3597316.46</v>
      </c>
      <c r="DD664" s="336">
        <v>44133875.609999999</v>
      </c>
      <c r="DE664" s="336">
        <v>33942243.480000004</v>
      </c>
      <c r="DF664" s="336">
        <v>830272.72</v>
      </c>
      <c r="DG664" s="336">
        <v>2637736.61</v>
      </c>
      <c r="DH664" s="336">
        <v>2372525.39</v>
      </c>
      <c r="DI664" s="336">
        <v>3544888.5799999996</v>
      </c>
      <c r="DJ664" s="336">
        <v>11391508.399999999</v>
      </c>
      <c r="DK664" s="336">
        <v>18530724.890000001</v>
      </c>
      <c r="DL664" s="336">
        <v>2430362.71</v>
      </c>
      <c r="DM664" s="336">
        <v>5253646.2800000012</v>
      </c>
      <c r="DN664" s="336">
        <v>840876.72000000009</v>
      </c>
      <c r="DO664" s="336">
        <v>1844325.63</v>
      </c>
      <c r="DP664" s="336">
        <v>1067715.74</v>
      </c>
      <c r="DQ664" s="336">
        <v>480837.43999999994</v>
      </c>
      <c r="DR664" s="336">
        <v>5288087.28</v>
      </c>
      <c r="DS664" s="336">
        <v>23517383.75</v>
      </c>
      <c r="DT664" s="336">
        <v>6611759.54</v>
      </c>
      <c r="DU664" s="336">
        <v>13949337.15</v>
      </c>
      <c r="DV664" s="336">
        <v>1224199.6800000002</v>
      </c>
      <c r="DW664" s="336">
        <v>5593766.0699999994</v>
      </c>
      <c r="DX664" s="336">
        <v>6429861.0199999996</v>
      </c>
      <c r="DY664" s="336">
        <v>8449012.6099999975</v>
      </c>
      <c r="DZ664" s="336">
        <v>5873770.7300000004</v>
      </c>
      <c r="EA664" s="336">
        <v>45059011.620000005</v>
      </c>
      <c r="EB664" s="336">
        <v>2776176.0300000003</v>
      </c>
      <c r="EC664" s="336">
        <v>3071404.0400000005</v>
      </c>
      <c r="ED664" s="336">
        <v>1156995.8699999999</v>
      </c>
      <c r="EE664" s="336">
        <v>1687808.0199999998</v>
      </c>
      <c r="EF664" s="336">
        <v>450630.40000000002</v>
      </c>
      <c r="EG664" s="336">
        <v>8843898.1799999997</v>
      </c>
      <c r="EH664" s="336">
        <v>1620295.2100000002</v>
      </c>
      <c r="EI664" s="336">
        <v>7494618.6500000004</v>
      </c>
      <c r="EJ664" s="336">
        <v>12636553.249999998</v>
      </c>
      <c r="EK664" s="336">
        <v>957650.68</v>
      </c>
      <c r="EL664" s="336">
        <v>795961.4800000001</v>
      </c>
      <c r="EM664" s="336">
        <v>6402775.54</v>
      </c>
      <c r="EN664" s="336">
        <v>3663232.2399999998</v>
      </c>
      <c r="EO664" s="336">
        <v>7021732.1200000001</v>
      </c>
      <c r="EP664" s="336">
        <v>12682019.389999999</v>
      </c>
      <c r="EQ664" s="336">
        <v>659426.36</v>
      </c>
      <c r="ER664" s="336">
        <v>5101965.41</v>
      </c>
      <c r="ES664" s="336">
        <v>676548.2</v>
      </c>
      <c r="ET664" s="336">
        <v>2960663.9899999998</v>
      </c>
      <c r="EU664" s="336">
        <v>1066680.31</v>
      </c>
      <c r="EV664" s="336">
        <v>376563.14999999997</v>
      </c>
      <c r="EW664" s="336">
        <v>4689971.16</v>
      </c>
      <c r="EX664" s="336">
        <v>5490991.2000000002</v>
      </c>
      <c r="EY664" s="336">
        <v>45869150.959999993</v>
      </c>
      <c r="EZ664" s="336">
        <v>540802909.93999994</v>
      </c>
      <c r="FA664" s="336">
        <v>1925329.4300000002</v>
      </c>
      <c r="FB664" s="336">
        <v>3261654.39</v>
      </c>
      <c r="FC664" s="336">
        <v>25230451.710000001</v>
      </c>
      <c r="FD664" s="336">
        <v>3268707.6999999997</v>
      </c>
      <c r="FE664" s="336">
        <v>37771312.029999994</v>
      </c>
      <c r="FF664" s="336">
        <v>5097471.3999999994</v>
      </c>
      <c r="FG664" s="336">
        <v>484381.29000000004</v>
      </c>
      <c r="FH664" s="336">
        <v>8266230.6900000013</v>
      </c>
      <c r="FI664" s="336">
        <v>982761.59000000008</v>
      </c>
      <c r="FJ664" s="336">
        <v>10272161.51</v>
      </c>
      <c r="FK664" s="336">
        <v>1362084.7399999998</v>
      </c>
      <c r="FL664" s="336">
        <v>340662.06</v>
      </c>
      <c r="FM664" s="336">
        <v>7086725.71</v>
      </c>
      <c r="FN664" s="336">
        <v>2605903.2099999995</v>
      </c>
      <c r="FO664" s="336">
        <v>2995302.5300000007</v>
      </c>
      <c r="FP664" s="336">
        <v>1006511.1500000001</v>
      </c>
      <c r="FQ664" s="336">
        <v>4002050.8899999997</v>
      </c>
      <c r="FR664" s="336">
        <v>50578215.150000006</v>
      </c>
      <c r="FS664" s="336">
        <v>1041071.1799999999</v>
      </c>
      <c r="FT664" s="336">
        <v>1243479.9600000002</v>
      </c>
      <c r="FU664" s="336">
        <v>1818441.44</v>
      </c>
      <c r="FV664" s="336">
        <v>456345.86</v>
      </c>
      <c r="FW664" s="336">
        <v>125842.04000000001</v>
      </c>
      <c r="FX664" s="336">
        <v>3713066.5399999996</v>
      </c>
      <c r="FY664" s="336">
        <v>11305561.899999999</v>
      </c>
      <c r="FZ664" s="336">
        <v>649348.07000000007</v>
      </c>
      <c r="GA664" s="336">
        <v>729164.71000000008</v>
      </c>
      <c r="GB664" s="336">
        <v>800733.16999999993</v>
      </c>
      <c r="GC664" s="336">
        <v>492711.9</v>
      </c>
      <c r="GD664" s="336">
        <v>1175934.4099999999</v>
      </c>
      <c r="GE664" s="336">
        <v>9956226.3899999987</v>
      </c>
      <c r="GF664" s="336">
        <v>2170310.9</v>
      </c>
      <c r="GG664" s="336">
        <v>5626179.9199999999</v>
      </c>
      <c r="GH664" s="336">
        <v>1223184.0400000003</v>
      </c>
      <c r="GI664" s="336">
        <v>4914716.68</v>
      </c>
      <c r="GJ664" s="336">
        <v>1393035.5799999998</v>
      </c>
      <c r="GK664" s="336">
        <v>96678993.529999986</v>
      </c>
      <c r="GL664" s="336">
        <v>10227508.630000001</v>
      </c>
      <c r="GM664" s="336">
        <v>57025516.520000003</v>
      </c>
      <c r="GN664" s="336">
        <v>3145897.71</v>
      </c>
      <c r="GO664" s="336">
        <v>10284345.770000001</v>
      </c>
      <c r="GP664" s="336">
        <v>354209.7</v>
      </c>
      <c r="GQ664" s="336">
        <v>170631.22</v>
      </c>
      <c r="GR664" s="336">
        <v>3741432.56</v>
      </c>
      <c r="GS664" s="336">
        <v>100779240.7</v>
      </c>
      <c r="GT664" s="336">
        <v>788206.09</v>
      </c>
      <c r="GU664" s="336">
        <v>29863511.339999996</v>
      </c>
      <c r="GV664" s="336">
        <v>1363733.3199999998</v>
      </c>
      <c r="GW664" s="336">
        <v>420923.95</v>
      </c>
      <c r="GX664" s="336">
        <v>19484607.710000001</v>
      </c>
      <c r="GY664" s="336">
        <v>1025655.21</v>
      </c>
      <c r="GZ664" s="336">
        <v>3637392.7199999997</v>
      </c>
      <c r="HA664" s="336">
        <v>7899829.7400000002</v>
      </c>
      <c r="HB664" s="336">
        <v>1123900.6000000001</v>
      </c>
      <c r="HC664" s="336">
        <v>12704011.35</v>
      </c>
      <c r="HD664" s="336">
        <v>614823.88</v>
      </c>
      <c r="HE664" s="336">
        <v>1470735.73</v>
      </c>
      <c r="HF664" s="336">
        <v>1450356.8299999998</v>
      </c>
      <c r="HG664" s="336">
        <v>9142269.3100000024</v>
      </c>
      <c r="HH664" s="336">
        <v>18785085.129999995</v>
      </c>
      <c r="HI664" s="336">
        <v>7379378.04</v>
      </c>
      <c r="HJ664" s="336">
        <v>4602877.45</v>
      </c>
      <c r="HK664" s="336">
        <v>1073528.4200000002</v>
      </c>
      <c r="HL664" s="336">
        <v>11716644.85</v>
      </c>
      <c r="HM664" s="336">
        <v>2053441.4200000002</v>
      </c>
      <c r="HN664" s="336">
        <v>1606686.51</v>
      </c>
      <c r="HO664" s="336">
        <v>2080049.4399999997</v>
      </c>
      <c r="HP664" s="336">
        <v>18458881.200000003</v>
      </c>
      <c r="HQ664" s="336">
        <v>455594.29000000004</v>
      </c>
      <c r="HR664" s="336">
        <v>17285117.889999997</v>
      </c>
      <c r="HS664" s="336">
        <v>368552.57</v>
      </c>
      <c r="HT664" s="336">
        <v>34714314.969999999</v>
      </c>
      <c r="HU664" s="336">
        <v>813604.41999999993</v>
      </c>
      <c r="HV664" s="336">
        <v>7908745.6500000004</v>
      </c>
      <c r="HW664" s="336">
        <v>94137939.530000001</v>
      </c>
      <c r="HX664" s="336">
        <v>1127385.6399999997</v>
      </c>
      <c r="HY664" s="336">
        <v>50654141.340000004</v>
      </c>
      <c r="HZ664" s="336">
        <v>2344551.23</v>
      </c>
      <c r="IA664" s="336">
        <v>1024419.6900000002</v>
      </c>
      <c r="IB664" s="336">
        <v>3764570.54</v>
      </c>
      <c r="IC664" s="336">
        <v>117564803.04000001</v>
      </c>
      <c r="ID664" s="336">
        <v>1106458.6500000001</v>
      </c>
      <c r="IE664" s="336">
        <v>9336821.6699999999</v>
      </c>
      <c r="IF664" s="336">
        <v>1724141.3</v>
      </c>
      <c r="IG664" s="336">
        <v>1277172.1299999999</v>
      </c>
      <c r="IH664" s="336">
        <v>326335.13000000006</v>
      </c>
      <c r="II664" s="336">
        <v>1265562.3599999999</v>
      </c>
      <c r="IJ664" s="336">
        <v>8948699.1600000001</v>
      </c>
      <c r="IK664" s="336">
        <v>395811.74000000005</v>
      </c>
      <c r="IL664" s="336">
        <v>744695.89999999991</v>
      </c>
      <c r="IM664" s="336">
        <v>1765443.0899999999</v>
      </c>
      <c r="IN664" s="336">
        <v>7889852.0000000009</v>
      </c>
      <c r="IO664" s="336">
        <v>3054527.3599999989</v>
      </c>
      <c r="IP664" s="336">
        <v>1959487.3199999998</v>
      </c>
      <c r="IQ664" s="336">
        <v>1404135.5399999998</v>
      </c>
      <c r="IR664" s="336">
        <v>31335154.919999998</v>
      </c>
      <c r="IS664" s="336">
        <v>22874887.66</v>
      </c>
      <c r="IT664" s="336">
        <v>10330761.979999999</v>
      </c>
      <c r="IU664" s="336">
        <v>1196243.67</v>
      </c>
      <c r="IV664" s="336">
        <v>10502902.619999999</v>
      </c>
      <c r="IW664" s="336">
        <v>1522218.1600000001</v>
      </c>
      <c r="IX664" s="336">
        <v>295006.84000000003</v>
      </c>
      <c r="IY664" s="336">
        <v>5185623.4099999992</v>
      </c>
      <c r="IZ664" s="336">
        <v>3100370.9499999997</v>
      </c>
      <c r="JA664" s="336">
        <v>1479801.36</v>
      </c>
      <c r="JB664" s="336">
        <v>1475462.43</v>
      </c>
      <c r="JC664" s="336">
        <v>9050587.0699999984</v>
      </c>
      <c r="JD664" s="336">
        <v>435402.38000000006</v>
      </c>
      <c r="JE664" s="336">
        <v>459580.57</v>
      </c>
      <c r="JF664" s="336">
        <v>8978152.0899999999</v>
      </c>
      <c r="JG664" s="336">
        <v>664770.32999999996</v>
      </c>
      <c r="JH664" s="336">
        <v>1728711.2500000002</v>
      </c>
      <c r="JI664" s="336">
        <v>14075534.389999997</v>
      </c>
      <c r="JJ664" s="336">
        <v>6863805.7200000007</v>
      </c>
      <c r="JK664" s="336">
        <v>509930.13</v>
      </c>
      <c r="JL664" s="336">
        <v>1212818.81</v>
      </c>
      <c r="JM664" s="336">
        <v>208973.39</v>
      </c>
      <c r="JN664" s="336">
        <v>529824.29</v>
      </c>
      <c r="JO664" s="336">
        <v>6228304.7299999986</v>
      </c>
      <c r="JP664" s="336">
        <v>1649549.7300000002</v>
      </c>
      <c r="JQ664" s="336">
        <v>1426327.57</v>
      </c>
      <c r="JR664" s="336">
        <v>623678.25</v>
      </c>
      <c r="JS664" s="336">
        <v>8874955.8400000017</v>
      </c>
      <c r="JT664" s="336">
        <v>966864.27000000014</v>
      </c>
      <c r="JU664" s="336">
        <v>24572788.82</v>
      </c>
      <c r="JV664" s="336">
        <v>69304514.950000003</v>
      </c>
      <c r="JW664" s="336">
        <v>3717746.96</v>
      </c>
      <c r="JX664" s="336">
        <v>4938443.0599999996</v>
      </c>
      <c r="JY664" s="336">
        <v>265501.99</v>
      </c>
      <c r="JZ664" s="336">
        <v>274923.74</v>
      </c>
      <c r="KA664" s="336">
        <v>2915035.1900000004</v>
      </c>
      <c r="KB664" s="336">
        <v>3710044.5900000003</v>
      </c>
      <c r="KC664" s="336">
        <v>2112304.64</v>
      </c>
      <c r="KD664" s="336">
        <v>1041361.4500000001</v>
      </c>
      <c r="KE664" s="336">
        <v>13436297.540000001</v>
      </c>
      <c r="KF664" s="336">
        <v>1551687.7200000002</v>
      </c>
      <c r="KG664" s="336">
        <v>2903082.8</v>
      </c>
      <c r="KH664" s="336">
        <v>1471697.9200000002</v>
      </c>
      <c r="KI664" s="336">
        <v>4747946.8100000005</v>
      </c>
      <c r="KJ664" s="336">
        <v>4216976.63</v>
      </c>
      <c r="KK664" s="336">
        <v>229565.35</v>
      </c>
      <c r="KL664" s="336">
        <v>1294738.55</v>
      </c>
      <c r="KM664" s="336">
        <v>1532871.6100000003</v>
      </c>
      <c r="KN664" s="336">
        <v>1580636.25</v>
      </c>
      <c r="KO664" s="336">
        <v>8481336.6699999999</v>
      </c>
      <c r="KP664" s="336">
        <v>6853902.75</v>
      </c>
      <c r="KQ664" s="336">
        <v>68209569.11999999</v>
      </c>
      <c r="KR664" s="336">
        <v>7482018.120000001</v>
      </c>
      <c r="KS664" s="336">
        <v>3253045.35</v>
      </c>
      <c r="KX664" s="312" t="str">
        <f t="shared" si="6"/>
        <v/>
      </c>
    </row>
    <row r="665" spans="1:310" x14ac:dyDescent="0.25">
      <c r="A665">
        <v>2020</v>
      </c>
      <c r="C665" s="312">
        <v>41</v>
      </c>
      <c r="F665" s="336">
        <v>104834.5</v>
      </c>
      <c r="G665" s="336">
        <v>7166.55</v>
      </c>
      <c r="H665" s="336">
        <v>739578.29999999993</v>
      </c>
      <c r="I665" s="336">
        <v>98397.5</v>
      </c>
      <c r="J665" s="336">
        <v>0</v>
      </c>
      <c r="K665" s="336">
        <v>12313.85</v>
      </c>
      <c r="L665" s="336">
        <v>84739.599999999991</v>
      </c>
      <c r="M665" s="336">
        <v>36340.15</v>
      </c>
      <c r="N665" s="336">
        <v>16738.400000000001</v>
      </c>
      <c r="O665" s="336">
        <v>400155.8</v>
      </c>
      <c r="P665" s="336">
        <v>85462.55</v>
      </c>
      <c r="Q665" s="336">
        <v>947.3</v>
      </c>
      <c r="R665" s="336">
        <v>0</v>
      </c>
      <c r="S665" s="336">
        <v>30343.1</v>
      </c>
      <c r="T665" s="336">
        <v>32011.200000000001</v>
      </c>
      <c r="U665" s="336">
        <v>47935.29</v>
      </c>
      <c r="V665" s="336">
        <v>1722.05</v>
      </c>
      <c r="W665" s="336">
        <v>50</v>
      </c>
      <c r="X665" s="336">
        <v>6205.35</v>
      </c>
      <c r="Y665" s="336">
        <v>7476.7</v>
      </c>
      <c r="Z665" s="336">
        <v>3126.85</v>
      </c>
      <c r="AA665" s="336">
        <v>27208</v>
      </c>
      <c r="AB665" s="336">
        <v>58692.45</v>
      </c>
      <c r="AC665" s="336">
        <v>7056.05</v>
      </c>
      <c r="AD665" s="336">
        <v>360714.5</v>
      </c>
      <c r="AE665" s="336">
        <v>120922.95</v>
      </c>
      <c r="AF665" s="336">
        <v>27575.8</v>
      </c>
      <c r="AG665" s="336">
        <v>0</v>
      </c>
      <c r="AH665" s="336">
        <v>177.25</v>
      </c>
      <c r="AI665" s="336">
        <v>34967.949999999997</v>
      </c>
      <c r="AJ665" s="336">
        <v>0</v>
      </c>
      <c r="AK665" s="336">
        <v>0</v>
      </c>
      <c r="AL665" s="336">
        <v>162831</v>
      </c>
      <c r="AM665" s="336">
        <v>122.25</v>
      </c>
      <c r="AN665" s="336">
        <v>97.25</v>
      </c>
      <c r="AO665" s="336">
        <v>0</v>
      </c>
      <c r="AP665" s="336">
        <v>106</v>
      </c>
      <c r="AQ665" s="336">
        <v>14289.63</v>
      </c>
      <c r="AR665" s="336">
        <v>1150</v>
      </c>
      <c r="AS665" s="336">
        <v>22558.2</v>
      </c>
      <c r="AT665" s="336">
        <v>2644.65</v>
      </c>
      <c r="AU665" s="336">
        <v>28554.6</v>
      </c>
      <c r="AV665" s="336">
        <v>12038.8</v>
      </c>
      <c r="AW665" s="336">
        <v>166655.65</v>
      </c>
      <c r="AX665" s="336">
        <v>0</v>
      </c>
      <c r="AY665" s="336">
        <v>19973.349999999999</v>
      </c>
      <c r="AZ665" s="336">
        <v>97065.600000000006</v>
      </c>
      <c r="BA665" s="336">
        <v>3060</v>
      </c>
      <c r="BB665" s="336">
        <v>160</v>
      </c>
      <c r="BC665" s="336">
        <v>102083.85</v>
      </c>
      <c r="BD665" s="336">
        <v>185472.4</v>
      </c>
      <c r="BE665" s="336">
        <v>132626</v>
      </c>
      <c r="BF665" s="336">
        <v>0</v>
      </c>
      <c r="BG665" s="336">
        <v>790</v>
      </c>
      <c r="BH665" s="336">
        <v>0</v>
      </c>
      <c r="BI665" s="336">
        <v>59627.45</v>
      </c>
      <c r="BJ665" s="336">
        <v>100</v>
      </c>
      <c r="BK665" s="336">
        <v>9296.5</v>
      </c>
      <c r="BL665" s="336">
        <v>0</v>
      </c>
      <c r="BM665" s="336">
        <v>14340.460000000001</v>
      </c>
      <c r="BN665" s="336">
        <v>236401.9</v>
      </c>
      <c r="BO665" s="336">
        <v>1114.6500000000001</v>
      </c>
      <c r="BP665" s="336">
        <v>0</v>
      </c>
      <c r="BQ665" s="336">
        <v>5488.25</v>
      </c>
      <c r="BR665" s="336">
        <v>1041.75</v>
      </c>
      <c r="BS665" s="336">
        <v>55534.340000000004</v>
      </c>
      <c r="BT665" s="336">
        <v>9122.85</v>
      </c>
      <c r="BU665" s="336">
        <v>0</v>
      </c>
      <c r="BV665" s="336">
        <v>0</v>
      </c>
      <c r="BW665" s="336">
        <v>0</v>
      </c>
      <c r="BX665" s="336">
        <v>30232.850000000002</v>
      </c>
      <c r="BY665" s="336">
        <v>3490.72</v>
      </c>
      <c r="BZ665" s="336">
        <v>11574.25</v>
      </c>
      <c r="CA665" s="336">
        <v>10</v>
      </c>
      <c r="CB665" s="336">
        <v>13316.95</v>
      </c>
      <c r="CC665" s="336">
        <v>96658.4</v>
      </c>
      <c r="CD665" s="336">
        <v>18846.55</v>
      </c>
      <c r="CE665" s="336">
        <v>380859.35</v>
      </c>
      <c r="CF665" s="336">
        <v>94666.150000000009</v>
      </c>
      <c r="CG665" s="336">
        <v>664.4</v>
      </c>
      <c r="CH665" s="336">
        <v>430.55</v>
      </c>
      <c r="CI665" s="336">
        <v>574793.05000000005</v>
      </c>
      <c r="CJ665" s="336">
        <v>7614.65</v>
      </c>
      <c r="CK665" s="336">
        <v>8142.85</v>
      </c>
      <c r="CL665" s="336">
        <v>13794.650000000001</v>
      </c>
      <c r="CM665" s="336">
        <v>0</v>
      </c>
      <c r="CN665" s="336">
        <v>7141.25</v>
      </c>
      <c r="CO665" s="336">
        <v>12863.75</v>
      </c>
      <c r="CP665" s="336">
        <v>0</v>
      </c>
      <c r="CQ665" s="336">
        <v>0</v>
      </c>
      <c r="CR665" s="336">
        <v>0</v>
      </c>
      <c r="CS665" s="336">
        <v>957</v>
      </c>
      <c r="CT665" s="336">
        <v>48152.9</v>
      </c>
      <c r="CU665" s="336">
        <v>6203.75</v>
      </c>
      <c r="CV665" s="336">
        <v>80</v>
      </c>
      <c r="CW665" s="336">
        <v>428.75</v>
      </c>
      <c r="CX665" s="336">
        <v>0</v>
      </c>
      <c r="CY665" s="336">
        <v>49.6</v>
      </c>
      <c r="CZ665" s="336">
        <v>29109.15</v>
      </c>
      <c r="DA665" s="336">
        <v>11323</v>
      </c>
      <c r="DB665" s="336">
        <v>56875.55</v>
      </c>
      <c r="DC665" s="336">
        <v>1076166.3999999999</v>
      </c>
      <c r="DD665" s="336">
        <v>69925</v>
      </c>
      <c r="DE665" s="336">
        <v>33121.9</v>
      </c>
      <c r="DF665" s="336">
        <v>310</v>
      </c>
      <c r="DG665" s="336">
        <v>0</v>
      </c>
      <c r="DH665" s="336">
        <v>225.5</v>
      </c>
      <c r="DI665" s="336">
        <v>38626.1</v>
      </c>
      <c r="DJ665" s="336">
        <v>187667.05</v>
      </c>
      <c r="DK665" s="336">
        <v>72250.399999999994</v>
      </c>
      <c r="DL665" s="336">
        <v>0</v>
      </c>
      <c r="DM665" s="336">
        <v>244</v>
      </c>
      <c r="DN665" s="336">
        <v>8528.25</v>
      </c>
      <c r="DO665" s="336">
        <v>880</v>
      </c>
      <c r="DP665" s="336">
        <v>13598</v>
      </c>
      <c r="DQ665" s="336">
        <v>4648.3999999999996</v>
      </c>
      <c r="DR665" s="336">
        <v>3008.25</v>
      </c>
      <c r="DS665" s="336">
        <v>50</v>
      </c>
      <c r="DT665" s="336">
        <v>1347.8</v>
      </c>
      <c r="DU665" s="336">
        <v>50</v>
      </c>
      <c r="DV665" s="336">
        <v>15843.22</v>
      </c>
      <c r="DW665" s="336">
        <v>31059.55</v>
      </c>
      <c r="DX665" s="336">
        <v>173025.1</v>
      </c>
      <c r="DY665" s="336">
        <v>102</v>
      </c>
      <c r="DZ665" s="336">
        <v>191.75</v>
      </c>
      <c r="EA665" s="336">
        <v>300</v>
      </c>
      <c r="EB665" s="336">
        <v>31993.35</v>
      </c>
      <c r="EC665" s="336">
        <v>0</v>
      </c>
      <c r="ED665" s="336">
        <v>5300</v>
      </c>
      <c r="EE665" s="336">
        <v>776.65</v>
      </c>
      <c r="EF665" s="336">
        <v>2470.11</v>
      </c>
      <c r="EG665" s="336">
        <v>111873.75</v>
      </c>
      <c r="EH665" s="336">
        <v>0</v>
      </c>
      <c r="EI665" s="336">
        <v>361288.25</v>
      </c>
      <c r="EJ665" s="336">
        <v>30236.55</v>
      </c>
      <c r="EK665" s="336">
        <v>75060.149999999994</v>
      </c>
      <c r="EL665" s="336">
        <v>3520</v>
      </c>
      <c r="EM665" s="336">
        <v>40410.65</v>
      </c>
      <c r="EN665" s="336">
        <v>39912.299999999996</v>
      </c>
      <c r="EO665" s="336">
        <v>7411.2</v>
      </c>
      <c r="EP665" s="336">
        <v>0</v>
      </c>
      <c r="EQ665" s="336">
        <v>6086.3</v>
      </c>
      <c r="ER665" s="336">
        <v>23765.29</v>
      </c>
      <c r="ES665" s="336">
        <v>4604.25</v>
      </c>
      <c r="ET665" s="336">
        <v>44176.38</v>
      </c>
      <c r="EU665" s="336">
        <v>97.25</v>
      </c>
      <c r="EV665" s="336">
        <v>5104.05</v>
      </c>
      <c r="EW665" s="336">
        <v>0</v>
      </c>
      <c r="EX665" s="336">
        <v>66315.149999999994</v>
      </c>
      <c r="EY665" s="336">
        <v>390281.85</v>
      </c>
      <c r="EZ665" s="336">
        <v>2384783.5</v>
      </c>
      <c r="FA665" s="336">
        <v>78728.25</v>
      </c>
      <c r="FB665" s="336">
        <v>37357.299999999996</v>
      </c>
      <c r="FC665" s="336">
        <v>36860.65</v>
      </c>
      <c r="FD665" s="336">
        <v>8684.7000000000007</v>
      </c>
      <c r="FE665" s="336">
        <v>306953.75</v>
      </c>
      <c r="FF665" s="336">
        <v>3893.21</v>
      </c>
      <c r="FG665" s="336">
        <v>0</v>
      </c>
      <c r="FH665" s="336">
        <v>143626.4</v>
      </c>
      <c r="FI665" s="336">
        <v>0</v>
      </c>
      <c r="FJ665" s="336">
        <v>12039.1</v>
      </c>
      <c r="FK665" s="336">
        <v>0</v>
      </c>
      <c r="FL665" s="336">
        <v>0</v>
      </c>
      <c r="FM665" s="336">
        <v>9086.2000000000007</v>
      </c>
      <c r="FN665" s="336">
        <v>20303.900000000001</v>
      </c>
      <c r="FO665" s="336">
        <v>1194.5</v>
      </c>
      <c r="FP665" s="336">
        <v>7824.95</v>
      </c>
      <c r="FQ665" s="336">
        <v>0</v>
      </c>
      <c r="FR665" s="336">
        <v>1659441.9500000002</v>
      </c>
      <c r="FS665" s="336">
        <v>10843.35</v>
      </c>
      <c r="FT665" s="336">
        <v>133.44</v>
      </c>
      <c r="FU665" s="336">
        <v>944.5</v>
      </c>
      <c r="FV665" s="336">
        <v>50</v>
      </c>
      <c r="FW665" s="336">
        <v>1100.5</v>
      </c>
      <c r="FX665" s="336">
        <v>16471.3</v>
      </c>
      <c r="FY665" s="336">
        <v>78926.25</v>
      </c>
      <c r="FZ665" s="336">
        <v>11053.55</v>
      </c>
      <c r="GA665" s="336">
        <v>5355.2</v>
      </c>
      <c r="GB665" s="336">
        <v>9736.75</v>
      </c>
      <c r="GC665" s="336">
        <v>350</v>
      </c>
      <c r="GD665" s="336">
        <v>24248.05</v>
      </c>
      <c r="GE665" s="336">
        <v>74224.55</v>
      </c>
      <c r="GF665" s="336">
        <v>175716.65000000002</v>
      </c>
      <c r="GG665" s="336">
        <v>72426.549999999988</v>
      </c>
      <c r="GH665" s="336">
        <v>31328.85</v>
      </c>
      <c r="GI665" s="336">
        <v>3785.35</v>
      </c>
      <c r="GJ665" s="336">
        <v>18294.349999999999</v>
      </c>
      <c r="GK665" s="336">
        <v>1313138.05</v>
      </c>
      <c r="GL665" s="336">
        <v>28490.45</v>
      </c>
      <c r="GM665" s="336">
        <v>563531.9</v>
      </c>
      <c r="GN665" s="336">
        <v>34091.149999999994</v>
      </c>
      <c r="GO665" s="336">
        <v>223610.1</v>
      </c>
      <c r="GP665" s="336">
        <v>0</v>
      </c>
      <c r="GQ665" s="336">
        <v>2422.6999999999998</v>
      </c>
      <c r="GR665" s="336">
        <v>68309.2</v>
      </c>
      <c r="GS665" s="336">
        <v>104927.35</v>
      </c>
      <c r="GT665" s="336">
        <v>5710.25</v>
      </c>
      <c r="GU665" s="336">
        <v>285815.09999999998</v>
      </c>
      <c r="GV665" s="336">
        <v>45828.45</v>
      </c>
      <c r="GW665" s="336">
        <v>0</v>
      </c>
      <c r="GX665" s="336">
        <v>758499.76</v>
      </c>
      <c r="GY665" s="336">
        <v>3966.82</v>
      </c>
      <c r="GZ665" s="336">
        <v>440146.79000000004</v>
      </c>
      <c r="HA665" s="336">
        <v>555590.44999999995</v>
      </c>
      <c r="HB665" s="336">
        <v>880.4</v>
      </c>
      <c r="HC665" s="336">
        <v>514756.55</v>
      </c>
      <c r="HD665" s="336">
        <v>100</v>
      </c>
      <c r="HE665" s="336">
        <v>314.25</v>
      </c>
      <c r="HF665" s="336">
        <v>225</v>
      </c>
      <c r="HG665" s="336">
        <v>13370.15</v>
      </c>
      <c r="HH665" s="336">
        <v>452262.9</v>
      </c>
      <c r="HI665" s="336">
        <v>10920.1</v>
      </c>
      <c r="HJ665" s="336">
        <v>58157.25</v>
      </c>
      <c r="HK665" s="336">
        <v>11430.45</v>
      </c>
      <c r="HL665" s="336">
        <v>3531.3</v>
      </c>
      <c r="HM665" s="336">
        <v>911</v>
      </c>
      <c r="HN665" s="336">
        <v>33508</v>
      </c>
      <c r="HO665" s="336">
        <v>21093.100000000002</v>
      </c>
      <c r="HP665" s="336">
        <v>434.35</v>
      </c>
      <c r="HQ665" s="336">
        <v>9409</v>
      </c>
      <c r="HR665" s="336">
        <v>1794.85</v>
      </c>
      <c r="HS665" s="336">
        <v>0</v>
      </c>
      <c r="HT665" s="336">
        <v>701540.7</v>
      </c>
      <c r="HU665" s="336">
        <v>897.25</v>
      </c>
      <c r="HV665" s="336">
        <v>165415.80000000002</v>
      </c>
      <c r="HW665" s="336">
        <v>25750.2</v>
      </c>
      <c r="HX665" s="336">
        <v>0</v>
      </c>
      <c r="HY665" s="336">
        <v>0</v>
      </c>
      <c r="HZ665" s="336">
        <v>105580.8</v>
      </c>
      <c r="IA665" s="336">
        <v>6172.35</v>
      </c>
      <c r="IB665" s="336">
        <v>82590.45</v>
      </c>
      <c r="IC665" s="336">
        <v>196800</v>
      </c>
      <c r="ID665" s="336">
        <v>59272.3</v>
      </c>
      <c r="IE665" s="336">
        <v>3740</v>
      </c>
      <c r="IF665" s="336">
        <v>29790.85</v>
      </c>
      <c r="IG665" s="336">
        <v>97.25</v>
      </c>
      <c r="IH665" s="336">
        <v>5440</v>
      </c>
      <c r="II665" s="336">
        <v>34570.199999999997</v>
      </c>
      <c r="IJ665" s="336">
        <v>87767.05</v>
      </c>
      <c r="IK665" s="336">
        <v>0</v>
      </c>
      <c r="IL665" s="336">
        <v>77347.25</v>
      </c>
      <c r="IM665" s="336">
        <v>561.6</v>
      </c>
      <c r="IN665" s="336">
        <v>103994.34999999999</v>
      </c>
      <c r="IO665" s="336">
        <v>761.1</v>
      </c>
      <c r="IP665" s="336">
        <v>11859</v>
      </c>
      <c r="IQ665" s="336">
        <v>0</v>
      </c>
      <c r="IR665" s="336">
        <v>19158.45</v>
      </c>
      <c r="IS665" s="336">
        <v>136558.58000000002</v>
      </c>
      <c r="IT665" s="336">
        <v>18829.55</v>
      </c>
      <c r="IU665" s="336">
        <v>6000</v>
      </c>
      <c r="IV665" s="336">
        <v>12492.3</v>
      </c>
      <c r="IW665" s="336">
        <v>0</v>
      </c>
      <c r="IX665" s="336">
        <v>0</v>
      </c>
      <c r="IY665" s="336">
        <v>0</v>
      </c>
      <c r="IZ665" s="336">
        <v>67541.350000000006</v>
      </c>
      <c r="JA665" s="336">
        <v>10394.75</v>
      </c>
      <c r="JB665" s="336">
        <v>12749</v>
      </c>
      <c r="JC665" s="336">
        <v>0</v>
      </c>
      <c r="JD665" s="336">
        <v>0</v>
      </c>
      <c r="JE665" s="336">
        <v>0</v>
      </c>
      <c r="JF665" s="336">
        <v>97.25</v>
      </c>
      <c r="JG665" s="336">
        <v>5376.2</v>
      </c>
      <c r="JH665" s="336">
        <v>25472.100000000002</v>
      </c>
      <c r="JI665" s="336">
        <v>136971.15</v>
      </c>
      <c r="JJ665" s="336">
        <v>386.4</v>
      </c>
      <c r="JK665" s="336">
        <v>80</v>
      </c>
      <c r="JL665" s="336">
        <v>197.25</v>
      </c>
      <c r="JM665" s="336">
        <v>7260</v>
      </c>
      <c r="JN665" s="336">
        <v>7000</v>
      </c>
      <c r="JO665" s="336">
        <v>2799.95</v>
      </c>
      <c r="JP665" s="336">
        <v>17263</v>
      </c>
      <c r="JQ665" s="336">
        <v>43533.599999999999</v>
      </c>
      <c r="JR665" s="336">
        <v>0</v>
      </c>
      <c r="JS665" s="336">
        <v>189684.09999999998</v>
      </c>
      <c r="JT665" s="336">
        <v>20782</v>
      </c>
      <c r="JU665" s="336">
        <v>0</v>
      </c>
      <c r="JV665" s="336">
        <v>1081086.3999999999</v>
      </c>
      <c r="JW665" s="336">
        <v>48915.35</v>
      </c>
      <c r="JX665" s="336">
        <v>47939.06</v>
      </c>
      <c r="JY665" s="336">
        <v>0</v>
      </c>
      <c r="JZ665" s="336">
        <v>0</v>
      </c>
      <c r="KA665" s="336">
        <v>377.25</v>
      </c>
      <c r="KB665" s="336">
        <v>94338.3</v>
      </c>
      <c r="KC665" s="336">
        <v>395.5</v>
      </c>
      <c r="KD665" s="336">
        <v>0</v>
      </c>
      <c r="KE665" s="336">
        <v>341799.15</v>
      </c>
      <c r="KF665" s="336">
        <v>7864.8</v>
      </c>
      <c r="KG665" s="336">
        <v>26058.15</v>
      </c>
      <c r="KH665" s="336">
        <v>505</v>
      </c>
      <c r="KI665" s="336">
        <v>269</v>
      </c>
      <c r="KJ665" s="336">
        <v>582.20000000000005</v>
      </c>
      <c r="KK665" s="336">
        <v>0</v>
      </c>
      <c r="KL665" s="336">
        <v>15274.05</v>
      </c>
      <c r="KM665" s="336">
        <v>666.15</v>
      </c>
      <c r="KN665" s="336">
        <v>14017.45</v>
      </c>
      <c r="KO665" s="336">
        <v>104306.45</v>
      </c>
      <c r="KP665" s="336">
        <v>2246.15</v>
      </c>
      <c r="KQ665" s="336">
        <v>113426.53</v>
      </c>
      <c r="KR665" s="336">
        <v>95351.49</v>
      </c>
      <c r="KS665" s="336">
        <v>112349.55</v>
      </c>
      <c r="KX665" s="312" t="str">
        <f t="shared" si="6"/>
        <v/>
      </c>
    </row>
    <row r="666" spans="1:310" x14ac:dyDescent="0.25">
      <c r="A666">
        <v>2020</v>
      </c>
      <c r="C666" s="312">
        <v>42</v>
      </c>
      <c r="F666" s="336">
        <v>566363.23</v>
      </c>
      <c r="G666" s="336">
        <v>140267.44</v>
      </c>
      <c r="H666" s="336">
        <v>4671601.41</v>
      </c>
      <c r="I666" s="336">
        <v>264943.78000000003</v>
      </c>
      <c r="J666" s="336">
        <v>48789.53</v>
      </c>
      <c r="K666" s="336">
        <v>336691.98</v>
      </c>
      <c r="L666" s="336">
        <v>1252720.1599999999</v>
      </c>
      <c r="M666" s="336">
        <v>659759.85</v>
      </c>
      <c r="N666" s="336">
        <v>3774409.42</v>
      </c>
      <c r="O666" s="336">
        <v>2059189.52</v>
      </c>
      <c r="P666" s="336">
        <v>341662.70999999996</v>
      </c>
      <c r="Q666" s="336">
        <v>361268.47000000003</v>
      </c>
      <c r="R666" s="336">
        <v>252077.26999999996</v>
      </c>
      <c r="S666" s="336">
        <v>493882.78</v>
      </c>
      <c r="T666" s="336">
        <v>490628.74</v>
      </c>
      <c r="U666" s="336">
        <v>1080175.21</v>
      </c>
      <c r="V666" s="336">
        <v>1817268.88</v>
      </c>
      <c r="W666" s="336">
        <v>192118.84999999998</v>
      </c>
      <c r="X666" s="336">
        <v>447330.58</v>
      </c>
      <c r="Y666" s="336">
        <v>170095.29</v>
      </c>
      <c r="Z666" s="336">
        <v>122576.49</v>
      </c>
      <c r="AA666" s="336">
        <v>1447575.9100000001</v>
      </c>
      <c r="AB666" s="336">
        <v>942152.27</v>
      </c>
      <c r="AC666" s="336">
        <v>166575.88999999998</v>
      </c>
      <c r="AD666" s="336">
        <v>2786380.2800000003</v>
      </c>
      <c r="AE666" s="336">
        <v>80344.92</v>
      </c>
      <c r="AF666" s="336">
        <v>393434.16000000003</v>
      </c>
      <c r="AG666" s="336">
        <v>341063.62</v>
      </c>
      <c r="AH666" s="336">
        <v>692498.52</v>
      </c>
      <c r="AI666" s="336">
        <v>386234.47</v>
      </c>
      <c r="AJ666" s="336">
        <v>304391.8</v>
      </c>
      <c r="AK666" s="336">
        <v>90529.760000000009</v>
      </c>
      <c r="AL666" s="336">
        <v>2805335.8</v>
      </c>
      <c r="AM666" s="336">
        <v>73728.179999999993</v>
      </c>
      <c r="AN666" s="336">
        <v>431535.87</v>
      </c>
      <c r="AO666" s="336">
        <v>117912.7</v>
      </c>
      <c r="AP666" s="336">
        <v>148900.08000000002</v>
      </c>
      <c r="AQ666" s="336">
        <v>180915.78000000003</v>
      </c>
      <c r="AR666" s="336">
        <v>2260064.4299999997</v>
      </c>
      <c r="AS666" s="336">
        <v>358335.12</v>
      </c>
      <c r="AT666" s="336">
        <v>362852.66</v>
      </c>
      <c r="AU666" s="336">
        <v>549728.84000000008</v>
      </c>
      <c r="AV666" s="336">
        <v>227542.29</v>
      </c>
      <c r="AW666" s="336">
        <v>6062508.1000000006</v>
      </c>
      <c r="AX666" s="336">
        <v>68023.100000000006</v>
      </c>
      <c r="AY666" s="336">
        <v>655209.65999999992</v>
      </c>
      <c r="AZ666" s="336">
        <v>229078.27000000002</v>
      </c>
      <c r="BA666" s="336">
        <v>43271.229999999996</v>
      </c>
      <c r="BB666" s="336">
        <v>375709.48</v>
      </c>
      <c r="BC666" s="336">
        <v>568885.19999999995</v>
      </c>
      <c r="BD666" s="336">
        <v>2211976.23</v>
      </c>
      <c r="BE666" s="336">
        <v>595659.34</v>
      </c>
      <c r="BF666" s="336">
        <v>318600.05</v>
      </c>
      <c r="BG666" s="336">
        <v>127035.17000000001</v>
      </c>
      <c r="BH666" s="336">
        <v>36786.9</v>
      </c>
      <c r="BI666" s="336">
        <v>694635.25</v>
      </c>
      <c r="BJ666" s="336">
        <v>57635.199999999997</v>
      </c>
      <c r="BK666" s="336">
        <v>2584182.56</v>
      </c>
      <c r="BL666" s="336">
        <v>41528.75</v>
      </c>
      <c r="BM666" s="336">
        <v>180283.93</v>
      </c>
      <c r="BN666" s="336">
        <v>1401204.37</v>
      </c>
      <c r="BO666" s="336">
        <v>1175046.6199999999</v>
      </c>
      <c r="BP666" s="336">
        <v>144555.83000000002</v>
      </c>
      <c r="BQ666" s="336">
        <v>73249.11</v>
      </c>
      <c r="BR666" s="336">
        <v>1454428.15</v>
      </c>
      <c r="BS666" s="336">
        <v>2094126.46</v>
      </c>
      <c r="BT666" s="336">
        <v>175596.44</v>
      </c>
      <c r="BU666" s="336">
        <v>66756.75</v>
      </c>
      <c r="BV666" s="336">
        <v>1293260.81</v>
      </c>
      <c r="BW666" s="336">
        <v>735780.5</v>
      </c>
      <c r="BX666" s="336">
        <v>571584.75</v>
      </c>
      <c r="BY666" s="336">
        <v>1272586.1400000001</v>
      </c>
      <c r="BZ666" s="336">
        <v>231020.84</v>
      </c>
      <c r="CA666" s="336">
        <v>487307.85</v>
      </c>
      <c r="CB666" s="336">
        <v>69819.3</v>
      </c>
      <c r="CC666" s="336">
        <v>763113.4</v>
      </c>
      <c r="CD666" s="336">
        <v>1547117.31</v>
      </c>
      <c r="CE666" s="336">
        <v>3001531.88</v>
      </c>
      <c r="CF666" s="336">
        <v>3450601.51</v>
      </c>
      <c r="CG666" s="336">
        <v>1400152.5499999998</v>
      </c>
      <c r="CH666" s="336">
        <v>648395.35</v>
      </c>
      <c r="CI666" s="336">
        <v>4857950.51</v>
      </c>
      <c r="CJ666" s="336">
        <v>183776.06</v>
      </c>
      <c r="CK666" s="336">
        <v>63351.66</v>
      </c>
      <c r="CL666" s="336">
        <v>478791.03</v>
      </c>
      <c r="CM666" s="336">
        <v>101948.65000000001</v>
      </c>
      <c r="CN666" s="336">
        <v>2549338.06</v>
      </c>
      <c r="CO666" s="336">
        <v>832924.28</v>
      </c>
      <c r="CP666" s="336">
        <v>92313.25</v>
      </c>
      <c r="CQ666" s="336">
        <v>642406.99</v>
      </c>
      <c r="CR666" s="336">
        <v>49252.43</v>
      </c>
      <c r="CS666" s="336">
        <v>644710.15</v>
      </c>
      <c r="CT666" s="336">
        <v>804598.49</v>
      </c>
      <c r="CU666" s="336">
        <v>168505.37</v>
      </c>
      <c r="CV666" s="336">
        <v>71747</v>
      </c>
      <c r="CW666" s="336">
        <v>231056.24</v>
      </c>
      <c r="CX666" s="336">
        <v>265111.91000000003</v>
      </c>
      <c r="CY666" s="336">
        <v>1461665</v>
      </c>
      <c r="CZ666" s="336">
        <v>12788855.210000001</v>
      </c>
      <c r="DA666" s="336">
        <v>1879961.91</v>
      </c>
      <c r="DB666" s="336">
        <v>2133160.16</v>
      </c>
      <c r="DC666" s="336">
        <v>999668.40000000014</v>
      </c>
      <c r="DD666" s="336">
        <v>5511210.0899999999</v>
      </c>
      <c r="DE666" s="336">
        <v>620251.73</v>
      </c>
      <c r="DF666" s="336">
        <v>200757.74</v>
      </c>
      <c r="DG666" s="336">
        <v>465748.89999999997</v>
      </c>
      <c r="DH666" s="336">
        <v>372253.44</v>
      </c>
      <c r="DI666" s="336">
        <v>896399.24</v>
      </c>
      <c r="DJ666" s="336">
        <v>1717205.49</v>
      </c>
      <c r="DK666" s="336">
        <v>726153.13</v>
      </c>
      <c r="DL666" s="336">
        <v>296993.91999999998</v>
      </c>
      <c r="DM666" s="336">
        <v>1012578.26</v>
      </c>
      <c r="DN666" s="336">
        <v>116932.18</v>
      </c>
      <c r="DO666" s="336">
        <v>303068.98</v>
      </c>
      <c r="DP666" s="336">
        <v>212106.94</v>
      </c>
      <c r="DQ666" s="336">
        <v>102814.91</v>
      </c>
      <c r="DR666" s="336">
        <v>905372.72</v>
      </c>
      <c r="DS666" s="336">
        <v>2664142.7200000002</v>
      </c>
      <c r="DT666" s="336">
        <v>430609.51</v>
      </c>
      <c r="DU666" s="336">
        <v>1633045.53</v>
      </c>
      <c r="DV666" s="336">
        <v>300961.37</v>
      </c>
      <c r="DW666" s="336">
        <v>669859.29</v>
      </c>
      <c r="DX666" s="336">
        <v>1086922.92</v>
      </c>
      <c r="DY666" s="336">
        <v>800501.02</v>
      </c>
      <c r="DZ666" s="336">
        <v>812075.63</v>
      </c>
      <c r="EA666" s="336">
        <v>2026814.73</v>
      </c>
      <c r="EB666" s="336">
        <v>387212.18</v>
      </c>
      <c r="EC666" s="336">
        <v>254847.38</v>
      </c>
      <c r="ED666" s="336">
        <v>187026.62</v>
      </c>
      <c r="EE666" s="336">
        <v>243792.68000000002</v>
      </c>
      <c r="EF666" s="336">
        <v>55287.82</v>
      </c>
      <c r="EG666" s="336">
        <v>2510022.48</v>
      </c>
      <c r="EH666" s="336">
        <v>104477.51999999999</v>
      </c>
      <c r="EI666" s="336">
        <v>397688.51</v>
      </c>
      <c r="EJ666" s="336">
        <v>2352346.37</v>
      </c>
      <c r="EK666" s="336">
        <v>25461.7</v>
      </c>
      <c r="EL666" s="336">
        <v>85844.33</v>
      </c>
      <c r="EM666" s="336">
        <v>342262.64</v>
      </c>
      <c r="EN666" s="336">
        <v>681566.12000000011</v>
      </c>
      <c r="EO666" s="336">
        <v>1243974.5499999998</v>
      </c>
      <c r="EP666" s="336">
        <v>331626.96999999997</v>
      </c>
      <c r="EQ666" s="336">
        <v>212915.09</v>
      </c>
      <c r="ER666" s="336">
        <v>514381.15</v>
      </c>
      <c r="ES666" s="336">
        <v>131712.6</v>
      </c>
      <c r="ET666" s="336">
        <v>1141247.24</v>
      </c>
      <c r="EU666" s="336">
        <v>267983.06</v>
      </c>
      <c r="EV666" s="336">
        <v>67928.800000000003</v>
      </c>
      <c r="EW666" s="336">
        <v>1491021.56</v>
      </c>
      <c r="EX666" s="336">
        <v>900591.14</v>
      </c>
      <c r="EY666" s="336">
        <v>3975532.0599999996</v>
      </c>
      <c r="EZ666" s="336">
        <v>104818125.03999999</v>
      </c>
      <c r="FA666" s="336">
        <v>163252.90999999997</v>
      </c>
      <c r="FB666" s="336">
        <v>555437.02</v>
      </c>
      <c r="FC666" s="336">
        <v>4337078.66</v>
      </c>
      <c r="FD666" s="336">
        <v>627258.94999999995</v>
      </c>
      <c r="FE666" s="336">
        <v>1442955.9</v>
      </c>
      <c r="FF666" s="336">
        <v>616650.33000000007</v>
      </c>
      <c r="FG666" s="336">
        <v>156694.20000000001</v>
      </c>
      <c r="FH666" s="336">
        <v>1667274.18</v>
      </c>
      <c r="FI666" s="336">
        <v>224644.46</v>
      </c>
      <c r="FJ666" s="336">
        <v>1908475.13</v>
      </c>
      <c r="FK666" s="336">
        <v>238375.14999999997</v>
      </c>
      <c r="FL666" s="336">
        <v>37910</v>
      </c>
      <c r="FM666" s="336">
        <v>1849486.6600000001</v>
      </c>
      <c r="FN666" s="336">
        <v>248546.12</v>
      </c>
      <c r="FO666" s="336">
        <v>341769.38</v>
      </c>
      <c r="FP666" s="336">
        <v>173886.72</v>
      </c>
      <c r="FQ666" s="336">
        <v>126942.15</v>
      </c>
      <c r="FR666" s="336">
        <v>4226012.05</v>
      </c>
      <c r="FS666" s="336">
        <v>118720.24</v>
      </c>
      <c r="FT666" s="336">
        <v>343670.77999999997</v>
      </c>
      <c r="FU666" s="336">
        <v>290909.76</v>
      </c>
      <c r="FV666" s="336">
        <v>40146.270000000004</v>
      </c>
      <c r="FW666" s="336">
        <v>2640.73</v>
      </c>
      <c r="FX666" s="336">
        <v>691284.63</v>
      </c>
      <c r="FY666" s="336">
        <v>1344311.96</v>
      </c>
      <c r="FZ666" s="336">
        <v>116896.93</v>
      </c>
      <c r="GA666" s="336">
        <v>124487.22</v>
      </c>
      <c r="GB666" s="336">
        <v>200735.68999999997</v>
      </c>
      <c r="GC666" s="336">
        <v>186004.24</v>
      </c>
      <c r="GD666" s="336">
        <v>236431.18</v>
      </c>
      <c r="GE666" s="336">
        <v>1166846.7</v>
      </c>
      <c r="GF666" s="336">
        <v>365698.22000000003</v>
      </c>
      <c r="GG666" s="336">
        <v>1149879.46</v>
      </c>
      <c r="GH666" s="336">
        <v>121077.6</v>
      </c>
      <c r="GI666" s="336">
        <v>506302.63</v>
      </c>
      <c r="GJ666" s="336">
        <v>256655.18000000002</v>
      </c>
      <c r="GK666" s="336">
        <v>14532844.970000003</v>
      </c>
      <c r="GL666" s="336">
        <v>1131687.98</v>
      </c>
      <c r="GM666" s="336">
        <v>10574762.74</v>
      </c>
      <c r="GN666" s="336">
        <v>365241.18999999994</v>
      </c>
      <c r="GO666" s="336">
        <v>3189862.56</v>
      </c>
      <c r="GP666" s="336">
        <v>24726.77</v>
      </c>
      <c r="GQ666" s="336">
        <v>24544.15</v>
      </c>
      <c r="GR666" s="336">
        <v>657719.03999999992</v>
      </c>
      <c r="GS666" s="336">
        <v>8846352.8000000007</v>
      </c>
      <c r="GT666" s="336">
        <v>62608.99</v>
      </c>
      <c r="GU666" s="336">
        <v>1780077.21</v>
      </c>
      <c r="GV666" s="336">
        <v>229798.91</v>
      </c>
      <c r="GW666" s="336">
        <v>87738.94</v>
      </c>
      <c r="GX666" s="336">
        <v>4265323.8499999996</v>
      </c>
      <c r="GY666" s="336">
        <v>66072.95</v>
      </c>
      <c r="GZ666" s="336">
        <v>1269983.3999999999</v>
      </c>
      <c r="HA666" s="336">
        <v>1094312</v>
      </c>
      <c r="HB666" s="336">
        <v>125617.76</v>
      </c>
      <c r="HC666" s="336">
        <v>3753806.7600000002</v>
      </c>
      <c r="HD666" s="336">
        <v>89440.049999999988</v>
      </c>
      <c r="HE666" s="336">
        <v>298221.51</v>
      </c>
      <c r="HF666" s="336">
        <v>525453.11</v>
      </c>
      <c r="HG666" s="336">
        <v>636843.69999999995</v>
      </c>
      <c r="HH666" s="336">
        <v>4360311.4000000004</v>
      </c>
      <c r="HI666" s="336">
        <v>558199.6</v>
      </c>
      <c r="HJ666" s="336">
        <v>305842.03000000003</v>
      </c>
      <c r="HK666" s="336">
        <v>80153.19</v>
      </c>
      <c r="HL666" s="336">
        <v>1311196.8800000001</v>
      </c>
      <c r="HM666" s="336">
        <v>461402.81000000006</v>
      </c>
      <c r="HN666" s="336">
        <v>675006.46</v>
      </c>
      <c r="HO666" s="336">
        <v>281313.5</v>
      </c>
      <c r="HP666" s="336">
        <v>1502853.75</v>
      </c>
      <c r="HQ666" s="336">
        <v>132923.87</v>
      </c>
      <c r="HR666" s="336">
        <v>9703204.129999999</v>
      </c>
      <c r="HS666" s="336">
        <v>46250.75</v>
      </c>
      <c r="HT666" s="336">
        <v>2181040.2000000002</v>
      </c>
      <c r="HU666" s="336">
        <v>132741.82</v>
      </c>
      <c r="HV666" s="336">
        <v>812783.55</v>
      </c>
      <c r="HW666" s="336">
        <v>7457940.0300000003</v>
      </c>
      <c r="HX666" s="336">
        <v>220050.72</v>
      </c>
      <c r="HY666" s="336">
        <v>7231340.7799999993</v>
      </c>
      <c r="HZ666" s="336">
        <v>295893.62</v>
      </c>
      <c r="IA666" s="336">
        <v>343891.25</v>
      </c>
      <c r="IB666" s="336">
        <v>771107.32000000007</v>
      </c>
      <c r="IC666" s="336">
        <v>3699128.2600000002</v>
      </c>
      <c r="ID666" s="336">
        <v>295471.99</v>
      </c>
      <c r="IE666" s="336">
        <v>682359.02</v>
      </c>
      <c r="IF666" s="336">
        <v>241464.21</v>
      </c>
      <c r="IG666" s="336">
        <v>204420.87</v>
      </c>
      <c r="IH666" s="336">
        <v>45704.100000000006</v>
      </c>
      <c r="II666" s="336">
        <v>146290.12</v>
      </c>
      <c r="IJ666" s="336">
        <v>680569.3</v>
      </c>
      <c r="IK666" s="336">
        <v>49492.09</v>
      </c>
      <c r="IL666" s="336">
        <v>100006.95</v>
      </c>
      <c r="IM666" s="336">
        <v>264707.34000000003</v>
      </c>
      <c r="IN666" s="336">
        <v>1594433.14</v>
      </c>
      <c r="IO666" s="336">
        <v>405052.5</v>
      </c>
      <c r="IP666" s="336">
        <v>242218.07</v>
      </c>
      <c r="IQ666" s="336">
        <v>184490.31</v>
      </c>
      <c r="IR666" s="336">
        <v>6611159.7100000009</v>
      </c>
      <c r="IS666" s="336">
        <v>869411.84999999986</v>
      </c>
      <c r="IT666" s="336">
        <v>2906414.27</v>
      </c>
      <c r="IU666" s="336">
        <v>71518.09</v>
      </c>
      <c r="IV666" s="336">
        <v>1163712.21</v>
      </c>
      <c r="IW666" s="336">
        <v>1085828.81</v>
      </c>
      <c r="IX666" s="336">
        <v>107779.48999999999</v>
      </c>
      <c r="IY666" s="336">
        <v>465127.98000000004</v>
      </c>
      <c r="IZ666" s="336">
        <v>74049.070000000007</v>
      </c>
      <c r="JA666" s="336">
        <v>294503.66000000003</v>
      </c>
      <c r="JB666" s="336">
        <v>195365.90999999997</v>
      </c>
      <c r="JC666" s="336">
        <v>628565.3899999999</v>
      </c>
      <c r="JD666" s="336">
        <v>103839.76</v>
      </c>
      <c r="JE666" s="336">
        <v>25599.690000000002</v>
      </c>
      <c r="JF666" s="336">
        <v>817735.04999999993</v>
      </c>
      <c r="JG666" s="336">
        <v>128044.39000000001</v>
      </c>
      <c r="JH666" s="336">
        <v>244316.86000000002</v>
      </c>
      <c r="JI666" s="336">
        <v>175837.66</v>
      </c>
      <c r="JJ666" s="336">
        <v>1000937.4299999999</v>
      </c>
      <c r="JK666" s="336">
        <v>95038.55</v>
      </c>
      <c r="JL666" s="336">
        <v>150746.93</v>
      </c>
      <c r="JM666" s="336">
        <v>34363.14</v>
      </c>
      <c r="JN666" s="336">
        <v>117052.40000000001</v>
      </c>
      <c r="JO666" s="336">
        <v>1271120.1499999999</v>
      </c>
      <c r="JP666" s="336">
        <v>164064.75</v>
      </c>
      <c r="JQ666" s="336">
        <v>166316.17000000001</v>
      </c>
      <c r="JR666" s="336">
        <v>51310.58</v>
      </c>
      <c r="JS666" s="336">
        <v>2115772.9299999997</v>
      </c>
      <c r="JT666" s="336">
        <v>285198.16000000003</v>
      </c>
      <c r="JU666" s="336">
        <v>520864.83</v>
      </c>
      <c r="JV666" s="336">
        <v>11711067.710000001</v>
      </c>
      <c r="JW666" s="336">
        <v>305413</v>
      </c>
      <c r="JX666" s="336">
        <v>347143.17</v>
      </c>
      <c r="JY666" s="336">
        <v>15375.23</v>
      </c>
      <c r="JZ666" s="336">
        <v>73693.19</v>
      </c>
      <c r="KA666" s="336">
        <v>193732.68</v>
      </c>
      <c r="KB666" s="336">
        <v>464850.72000000003</v>
      </c>
      <c r="KC666" s="336">
        <v>266149.64</v>
      </c>
      <c r="KD666" s="336">
        <v>144176.03</v>
      </c>
      <c r="KE666" s="336">
        <v>1780925.33</v>
      </c>
      <c r="KF666" s="336">
        <v>57219.08</v>
      </c>
      <c r="KG666" s="336">
        <v>216375.08000000002</v>
      </c>
      <c r="KH666" s="336">
        <v>180021.24</v>
      </c>
      <c r="KI666" s="336">
        <v>448730.76</v>
      </c>
      <c r="KJ666" s="336">
        <v>493697.38999999996</v>
      </c>
      <c r="KK666" s="336">
        <v>79136.06</v>
      </c>
      <c r="KL666" s="336">
        <v>111905.88</v>
      </c>
      <c r="KM666" s="336">
        <v>275096.23</v>
      </c>
      <c r="KN666" s="336">
        <v>283716.31</v>
      </c>
      <c r="KO666" s="336">
        <v>2358230.89</v>
      </c>
      <c r="KP666" s="336">
        <v>1475586.7000000002</v>
      </c>
      <c r="KQ666" s="336">
        <v>16328489.93</v>
      </c>
      <c r="KR666" s="336">
        <v>2376177.0100000002</v>
      </c>
      <c r="KS666" s="336">
        <v>618198.82000000007</v>
      </c>
      <c r="KX666" s="312" t="str">
        <f t="shared" si="6"/>
        <v/>
      </c>
    </row>
    <row r="667" spans="1:310" x14ac:dyDescent="0.25">
      <c r="A667">
        <v>2020</v>
      </c>
      <c r="C667" s="312">
        <v>43</v>
      </c>
      <c r="F667" s="336">
        <v>580843.81000000006</v>
      </c>
      <c r="G667" s="336">
        <v>144556.08000000002</v>
      </c>
      <c r="H667" s="336">
        <v>7074051.75</v>
      </c>
      <c r="I667" s="336">
        <v>305880.55</v>
      </c>
      <c r="J667" s="336">
        <v>131155.32</v>
      </c>
      <c r="K667" s="336">
        <v>218386.65</v>
      </c>
      <c r="L667" s="336">
        <v>2756460.7800000003</v>
      </c>
      <c r="M667" s="336">
        <v>1288450.26</v>
      </c>
      <c r="N667" s="336">
        <v>7320947.1399999997</v>
      </c>
      <c r="O667" s="336">
        <v>3099077.56</v>
      </c>
      <c r="P667" s="336">
        <v>530897.5</v>
      </c>
      <c r="Q667" s="336">
        <v>679070.15</v>
      </c>
      <c r="R667" s="336">
        <v>1186978.76</v>
      </c>
      <c r="S667" s="336">
        <v>735805.13</v>
      </c>
      <c r="T667" s="336">
        <v>733858.9</v>
      </c>
      <c r="U667" s="336">
        <v>1148960.8600000001</v>
      </c>
      <c r="V667" s="336">
        <v>5072045.6999999993</v>
      </c>
      <c r="W667" s="336">
        <v>177306.3</v>
      </c>
      <c r="X667" s="336">
        <v>1063544</v>
      </c>
      <c r="Y667" s="336">
        <v>549514.68999999994</v>
      </c>
      <c r="Z667" s="336">
        <v>347471.45</v>
      </c>
      <c r="AA667" s="336">
        <v>7246582.0300000012</v>
      </c>
      <c r="AB667" s="336">
        <v>2317453.94</v>
      </c>
      <c r="AC667" s="336">
        <v>73698.34</v>
      </c>
      <c r="AD667" s="336">
        <v>9324280.3499999996</v>
      </c>
      <c r="AE667" s="336">
        <v>104636.44</v>
      </c>
      <c r="AF667" s="336">
        <v>180333.36</v>
      </c>
      <c r="AG667" s="336">
        <v>421341</v>
      </c>
      <c r="AH667" s="336">
        <v>416200.25999999995</v>
      </c>
      <c r="AI667" s="336">
        <v>645866.4</v>
      </c>
      <c r="AJ667" s="336">
        <v>526624.30000000005</v>
      </c>
      <c r="AK667" s="336">
        <v>126297.16</v>
      </c>
      <c r="AL667" s="336">
        <v>4108865.4400000004</v>
      </c>
      <c r="AM667" s="336">
        <v>314732.35000000003</v>
      </c>
      <c r="AN667" s="336">
        <v>394567.02</v>
      </c>
      <c r="AO667" s="336">
        <v>470513.30000000005</v>
      </c>
      <c r="AP667" s="336">
        <v>383163.33</v>
      </c>
      <c r="AQ667" s="336">
        <v>142457.35</v>
      </c>
      <c r="AR667" s="336">
        <v>446303.10000000003</v>
      </c>
      <c r="AS667" s="336">
        <v>599381.39999999991</v>
      </c>
      <c r="AT667" s="336">
        <v>212313.92</v>
      </c>
      <c r="AU667" s="336">
        <v>405332.82</v>
      </c>
      <c r="AV667" s="336">
        <v>271114.25999999995</v>
      </c>
      <c r="AW667" s="336">
        <v>6620359.1000000015</v>
      </c>
      <c r="AX667" s="336">
        <v>152900.19</v>
      </c>
      <c r="AY667" s="336">
        <v>391241.9</v>
      </c>
      <c r="AZ667" s="336">
        <v>635908.07000000007</v>
      </c>
      <c r="BA667" s="336">
        <v>75002.7</v>
      </c>
      <c r="BB667" s="336">
        <v>254097.21999999997</v>
      </c>
      <c r="BC667" s="336">
        <v>1488001.4100000001</v>
      </c>
      <c r="BD667" s="336">
        <v>2379051.1599999997</v>
      </c>
      <c r="BE667" s="336">
        <v>319528.09000000003</v>
      </c>
      <c r="BF667" s="336">
        <v>307454.90000000002</v>
      </c>
      <c r="BG667" s="336">
        <v>128145.95000000001</v>
      </c>
      <c r="BH667" s="336">
        <v>92592.4</v>
      </c>
      <c r="BI667" s="336">
        <v>2706861.24</v>
      </c>
      <c r="BJ667" s="336">
        <v>63862.450000000004</v>
      </c>
      <c r="BK667" s="336">
        <v>2664725.5500000003</v>
      </c>
      <c r="BL667" s="336">
        <v>112255.12999999999</v>
      </c>
      <c r="BM667" s="336">
        <v>358989.52</v>
      </c>
      <c r="BN667" s="336">
        <v>1587720.6</v>
      </c>
      <c r="BO667" s="336">
        <v>714045.97</v>
      </c>
      <c r="BP667" s="336">
        <v>494464.73</v>
      </c>
      <c r="BQ667" s="336">
        <v>119328.91999999998</v>
      </c>
      <c r="BR667" s="336">
        <v>496726.68999999994</v>
      </c>
      <c r="BS667" s="336">
        <v>823071.01</v>
      </c>
      <c r="BT667" s="336">
        <v>182157.25</v>
      </c>
      <c r="BU667" s="336">
        <v>101713.8</v>
      </c>
      <c r="BV667" s="336">
        <v>228732.33000000002</v>
      </c>
      <c r="BW667" s="336">
        <v>785141.11999999988</v>
      </c>
      <c r="BX667" s="336">
        <v>817534.3</v>
      </c>
      <c r="BY667" s="336">
        <v>1999243.1099999999</v>
      </c>
      <c r="BZ667" s="336">
        <v>402878.34</v>
      </c>
      <c r="CA667" s="336">
        <v>530596.43999999994</v>
      </c>
      <c r="CB667" s="336">
        <v>281004.91000000003</v>
      </c>
      <c r="CC667" s="336">
        <v>2066152.7600000002</v>
      </c>
      <c r="CD667" s="336">
        <v>895904.55</v>
      </c>
      <c r="CE667" s="336">
        <v>1207148.1499999999</v>
      </c>
      <c r="CF667" s="336">
        <v>2882072.86</v>
      </c>
      <c r="CG667" s="336">
        <v>1304483.5499999998</v>
      </c>
      <c r="CH667" s="336">
        <v>283311.73</v>
      </c>
      <c r="CI667" s="336">
        <v>5225968.08</v>
      </c>
      <c r="CJ667" s="336">
        <v>192400.86</v>
      </c>
      <c r="CK667" s="336">
        <v>289914.89999999997</v>
      </c>
      <c r="CL667" s="336">
        <v>372289.32999999996</v>
      </c>
      <c r="CM667" s="336">
        <v>77002.759999999995</v>
      </c>
      <c r="CN667" s="336">
        <v>1097992.5099999998</v>
      </c>
      <c r="CO667" s="336">
        <v>2330669.5299999998</v>
      </c>
      <c r="CP667" s="336">
        <v>146145.06</v>
      </c>
      <c r="CQ667" s="336">
        <v>534808.43999999994</v>
      </c>
      <c r="CR667" s="336">
        <v>112033.4</v>
      </c>
      <c r="CS667" s="336">
        <v>346324.01</v>
      </c>
      <c r="CT667" s="336">
        <v>657256.35</v>
      </c>
      <c r="CU667" s="336">
        <v>165058.13</v>
      </c>
      <c r="CV667" s="336">
        <v>80395.56</v>
      </c>
      <c r="CW667" s="336">
        <v>320534.44999999995</v>
      </c>
      <c r="CX667" s="336">
        <v>400258.41</v>
      </c>
      <c r="CY667" s="336">
        <v>251011.45</v>
      </c>
      <c r="CZ667" s="336">
        <v>3890893.0000000005</v>
      </c>
      <c r="DA667" s="336">
        <v>1368602.3900000001</v>
      </c>
      <c r="DB667" s="336">
        <v>2027224.9399999997</v>
      </c>
      <c r="DC667" s="336">
        <v>628103.09000000008</v>
      </c>
      <c r="DD667" s="336">
        <v>6531762.0199999996</v>
      </c>
      <c r="DE667" s="336">
        <v>4649930.0199999996</v>
      </c>
      <c r="DF667" s="336">
        <v>257311.24000000002</v>
      </c>
      <c r="DG667" s="336">
        <v>483570.68</v>
      </c>
      <c r="DH667" s="336">
        <v>669275.68999999994</v>
      </c>
      <c r="DI667" s="336">
        <v>793101.55</v>
      </c>
      <c r="DJ667" s="336">
        <v>2206296.7400000002</v>
      </c>
      <c r="DK667" s="336">
        <v>714073.28999999992</v>
      </c>
      <c r="DL667" s="336">
        <v>453033.50999999995</v>
      </c>
      <c r="DM667" s="336">
        <v>630055.0199999999</v>
      </c>
      <c r="DN667" s="336">
        <v>121641.59</v>
      </c>
      <c r="DO667" s="336">
        <v>340925.52</v>
      </c>
      <c r="DP667" s="336">
        <v>223543.28999999998</v>
      </c>
      <c r="DQ667" s="336">
        <v>163779.55999999997</v>
      </c>
      <c r="DR667" s="336">
        <v>1716822.1099999999</v>
      </c>
      <c r="DS667" s="336">
        <v>1144584.8400000001</v>
      </c>
      <c r="DT667" s="336">
        <v>1657010.72</v>
      </c>
      <c r="DU667" s="336">
        <v>1301546.8799999999</v>
      </c>
      <c r="DV667" s="336">
        <v>262575.05</v>
      </c>
      <c r="DW667" s="336">
        <v>783692.01</v>
      </c>
      <c r="DX667" s="336">
        <v>2364763.87</v>
      </c>
      <c r="DY667" s="336">
        <v>641628.36</v>
      </c>
      <c r="DZ667" s="336">
        <v>575774</v>
      </c>
      <c r="EA667" s="336">
        <v>12340706.370000001</v>
      </c>
      <c r="EB667" s="336">
        <v>641883.91</v>
      </c>
      <c r="EC667" s="336">
        <v>572313.69000000006</v>
      </c>
      <c r="ED667" s="336">
        <v>811687.53999999992</v>
      </c>
      <c r="EE667" s="336">
        <v>686765.96</v>
      </c>
      <c r="EF667" s="336">
        <v>103268.69</v>
      </c>
      <c r="EG667" s="336">
        <v>2877166.17</v>
      </c>
      <c r="EH667" s="336">
        <v>225377.04</v>
      </c>
      <c r="EI667" s="336">
        <v>946017.39</v>
      </c>
      <c r="EJ667" s="336">
        <v>2956328.06</v>
      </c>
      <c r="EK667" s="336">
        <v>132846.75</v>
      </c>
      <c r="EL667" s="336">
        <v>175009.83000000002</v>
      </c>
      <c r="EM667" s="336">
        <v>564364.57999999996</v>
      </c>
      <c r="EN667" s="336">
        <v>1126555.8899999999</v>
      </c>
      <c r="EO667" s="336">
        <v>2189084.1800000002</v>
      </c>
      <c r="EP667" s="336">
        <v>624879.56999999995</v>
      </c>
      <c r="EQ667" s="336">
        <v>534204.86</v>
      </c>
      <c r="ER667" s="336">
        <v>1306695.1099999999</v>
      </c>
      <c r="ES667" s="336">
        <v>351985.48</v>
      </c>
      <c r="ET667" s="336">
        <v>1290978.49</v>
      </c>
      <c r="EU667" s="336">
        <v>305230.54999999993</v>
      </c>
      <c r="EV667" s="336">
        <v>175431.63999999998</v>
      </c>
      <c r="EW667" s="336">
        <v>687563.69</v>
      </c>
      <c r="EX667" s="336">
        <v>1438217.44</v>
      </c>
      <c r="EY667" s="336">
        <v>5032126</v>
      </c>
      <c r="EZ667" s="336">
        <v>641115989.83999991</v>
      </c>
      <c r="FA667" s="336">
        <v>682223.76</v>
      </c>
      <c r="FB667" s="336">
        <v>1044456.31</v>
      </c>
      <c r="FC667" s="336">
        <v>4277457.5200000005</v>
      </c>
      <c r="FD667" s="336">
        <v>1159867.4100000001</v>
      </c>
      <c r="FE667" s="336">
        <v>3341434.0700000003</v>
      </c>
      <c r="FF667" s="336">
        <v>826715.45000000007</v>
      </c>
      <c r="FG667" s="336">
        <v>139313.29999999999</v>
      </c>
      <c r="FH667" s="336">
        <v>3373410.5</v>
      </c>
      <c r="FI667" s="336">
        <v>274998.78000000003</v>
      </c>
      <c r="FJ667" s="336">
        <v>1439412.24</v>
      </c>
      <c r="FK667" s="336">
        <v>404062.2</v>
      </c>
      <c r="FL667" s="336">
        <v>39696.400000000001</v>
      </c>
      <c r="FM667" s="336">
        <v>2969591.04</v>
      </c>
      <c r="FN667" s="336">
        <v>164685.62000000002</v>
      </c>
      <c r="FO667" s="336">
        <v>331049.95</v>
      </c>
      <c r="FP667" s="336">
        <v>246022.13000000003</v>
      </c>
      <c r="FQ667" s="336">
        <v>272020.68</v>
      </c>
      <c r="FR667" s="336">
        <v>16448357.15</v>
      </c>
      <c r="FS667" s="336">
        <v>258177.18999999997</v>
      </c>
      <c r="FT667" s="336">
        <v>326115.83</v>
      </c>
      <c r="FU667" s="336">
        <v>459588.43999999994</v>
      </c>
      <c r="FV667" s="336">
        <v>117095.67999999999</v>
      </c>
      <c r="FW667" s="336">
        <v>18499.45</v>
      </c>
      <c r="FX667" s="336">
        <v>495884.27</v>
      </c>
      <c r="FY667" s="336">
        <v>698529.41999999993</v>
      </c>
      <c r="FZ667" s="336">
        <v>131080</v>
      </c>
      <c r="GA667" s="336">
        <v>301063.17</v>
      </c>
      <c r="GB667" s="336">
        <v>542936.83000000007</v>
      </c>
      <c r="GC667" s="336">
        <v>200227.87</v>
      </c>
      <c r="GD667" s="336">
        <v>368257.43</v>
      </c>
      <c r="GE667" s="336">
        <v>1111330.96</v>
      </c>
      <c r="GF667" s="336">
        <v>676203.71</v>
      </c>
      <c r="GG667" s="336">
        <v>1535699.61</v>
      </c>
      <c r="GH667" s="336">
        <v>217257.53</v>
      </c>
      <c r="GI667" s="336">
        <v>703579.7</v>
      </c>
      <c r="GJ667" s="336">
        <v>280518.06</v>
      </c>
      <c r="GK667" s="336">
        <v>13211229.66</v>
      </c>
      <c r="GL667" s="336">
        <v>516998.40000000002</v>
      </c>
      <c r="GM667" s="336">
        <v>25609353.84</v>
      </c>
      <c r="GN667" s="336">
        <v>564379.25</v>
      </c>
      <c r="GO667" s="336">
        <v>6531887.4200000009</v>
      </c>
      <c r="GP667" s="336">
        <v>132002.94</v>
      </c>
      <c r="GQ667" s="336">
        <v>47090.63</v>
      </c>
      <c r="GR667" s="336">
        <v>773044.5</v>
      </c>
      <c r="GS667" s="336">
        <v>49969547.549999997</v>
      </c>
      <c r="GT667" s="336">
        <v>184420.08</v>
      </c>
      <c r="GU667" s="336">
        <v>9024408.7199999988</v>
      </c>
      <c r="GV667" s="336">
        <v>299510.34000000003</v>
      </c>
      <c r="GW667" s="336">
        <v>184972.4</v>
      </c>
      <c r="GX667" s="336">
        <v>4035579.06</v>
      </c>
      <c r="GY667" s="336">
        <v>89306.75</v>
      </c>
      <c r="GZ667" s="336">
        <v>957531.77</v>
      </c>
      <c r="HA667" s="336">
        <v>1183026.8699999999</v>
      </c>
      <c r="HB667" s="336">
        <v>113929.74</v>
      </c>
      <c r="HC667" s="336">
        <v>3638297.81</v>
      </c>
      <c r="HD667" s="336">
        <v>96762.25</v>
      </c>
      <c r="HE667" s="336">
        <v>380256.72000000003</v>
      </c>
      <c r="HF667" s="336">
        <v>550681.55000000005</v>
      </c>
      <c r="HG667" s="336">
        <v>1759521.57</v>
      </c>
      <c r="HH667" s="336">
        <v>8322267.8099999996</v>
      </c>
      <c r="HI667" s="336">
        <v>1708402.94</v>
      </c>
      <c r="HJ667" s="336">
        <v>1105574.57</v>
      </c>
      <c r="HK667" s="336">
        <v>270354.64999999997</v>
      </c>
      <c r="HL667" s="336">
        <v>689741.38</v>
      </c>
      <c r="HM667" s="336">
        <v>520975.72999999992</v>
      </c>
      <c r="HN667" s="336">
        <v>374096.93999999994</v>
      </c>
      <c r="HO667" s="336">
        <v>539180.52</v>
      </c>
      <c r="HP667" s="336">
        <v>1692575.54</v>
      </c>
      <c r="HQ667" s="336">
        <v>255070.77000000002</v>
      </c>
      <c r="HR667" s="336">
        <v>3256432.3599999994</v>
      </c>
      <c r="HS667" s="336">
        <v>103284.55</v>
      </c>
      <c r="HT667" s="336">
        <v>5306195.09</v>
      </c>
      <c r="HU667" s="336">
        <v>280121.05</v>
      </c>
      <c r="HV667" s="336">
        <v>1848412.1099999999</v>
      </c>
      <c r="HW667" s="336">
        <v>19438883.050000001</v>
      </c>
      <c r="HX667" s="336">
        <v>318740.84999999998</v>
      </c>
      <c r="HY667" s="336">
        <v>8047638.5899999989</v>
      </c>
      <c r="HZ667" s="336">
        <v>678301.04999999993</v>
      </c>
      <c r="IA667" s="336">
        <v>166462.04</v>
      </c>
      <c r="IB667" s="336">
        <v>1324121.2000000002</v>
      </c>
      <c r="IC667" s="336">
        <v>7238692.1200000001</v>
      </c>
      <c r="ID667" s="336">
        <v>254951.75000000003</v>
      </c>
      <c r="IE667" s="336">
        <v>3753803.34</v>
      </c>
      <c r="IF667" s="336">
        <v>295423.28000000003</v>
      </c>
      <c r="IG667" s="336">
        <v>416142.41</v>
      </c>
      <c r="IH667" s="336">
        <v>134214.82999999999</v>
      </c>
      <c r="II667" s="336">
        <v>351400.67000000004</v>
      </c>
      <c r="IJ667" s="336">
        <v>914953.85</v>
      </c>
      <c r="IK667" s="336">
        <v>88808.97</v>
      </c>
      <c r="IL667" s="336">
        <v>298926.39999999997</v>
      </c>
      <c r="IM667" s="336">
        <v>381691.70000000007</v>
      </c>
      <c r="IN667" s="336">
        <v>2163993.4</v>
      </c>
      <c r="IO667" s="336">
        <v>750871.32000000007</v>
      </c>
      <c r="IP667" s="336">
        <v>636869.22</v>
      </c>
      <c r="IQ667" s="336">
        <v>180808.44999999998</v>
      </c>
      <c r="IR667" s="336">
        <v>3630744.29</v>
      </c>
      <c r="IS667" s="336">
        <v>3343477.67</v>
      </c>
      <c r="IT667" s="336">
        <v>7499024.6899999995</v>
      </c>
      <c r="IU667" s="336">
        <v>424407.82</v>
      </c>
      <c r="IV667" s="336">
        <v>2283700.17</v>
      </c>
      <c r="IW667" s="336">
        <v>249062.94999999998</v>
      </c>
      <c r="IX667" s="336">
        <v>67179.200000000012</v>
      </c>
      <c r="IY667" s="336">
        <v>928742.75999999989</v>
      </c>
      <c r="IZ667" s="336">
        <v>241159.59000000003</v>
      </c>
      <c r="JA667" s="336">
        <v>311845.13</v>
      </c>
      <c r="JB667" s="336">
        <v>484177.20000000007</v>
      </c>
      <c r="JC667" s="336">
        <v>596714.47</v>
      </c>
      <c r="JD667" s="336">
        <v>138996.29999999999</v>
      </c>
      <c r="JE667" s="336">
        <v>86600.319999999992</v>
      </c>
      <c r="JF667" s="336">
        <v>451132.49</v>
      </c>
      <c r="JG667" s="336">
        <v>105235.10999999999</v>
      </c>
      <c r="JH667" s="336">
        <v>502915.25</v>
      </c>
      <c r="JI667" s="336">
        <v>1151766.6499999999</v>
      </c>
      <c r="JJ667" s="336">
        <v>1207686.68</v>
      </c>
      <c r="JK667" s="336">
        <v>132288.95000000001</v>
      </c>
      <c r="JL667" s="336">
        <v>299378.7</v>
      </c>
      <c r="JM667" s="336">
        <v>62377.430000000008</v>
      </c>
      <c r="JN667" s="336">
        <v>74336.649999999994</v>
      </c>
      <c r="JO667" s="336">
        <v>2360838.9</v>
      </c>
      <c r="JP667" s="336">
        <v>275634.65000000002</v>
      </c>
      <c r="JQ667" s="336">
        <v>300121</v>
      </c>
      <c r="JR667" s="336">
        <v>99069.900000000009</v>
      </c>
      <c r="JS667" s="336">
        <v>3547613.4599999995</v>
      </c>
      <c r="JT667" s="336">
        <v>420880.23</v>
      </c>
      <c r="JU667" s="336">
        <v>80804.95</v>
      </c>
      <c r="JV667" s="336">
        <v>13260266.439999999</v>
      </c>
      <c r="JW667" s="336">
        <v>560638.32000000007</v>
      </c>
      <c r="JX667" s="336">
        <v>850093.75</v>
      </c>
      <c r="JY667" s="336">
        <v>82663.63</v>
      </c>
      <c r="JZ667" s="336">
        <v>75559.710000000006</v>
      </c>
      <c r="KA667" s="336">
        <v>1137010.19</v>
      </c>
      <c r="KB667" s="336">
        <v>923129.54</v>
      </c>
      <c r="KC667" s="336">
        <v>231411.41999999998</v>
      </c>
      <c r="KD667" s="336">
        <v>309998.06999999995</v>
      </c>
      <c r="KE667" s="336">
        <v>4252138.9000000004</v>
      </c>
      <c r="KF667" s="336">
        <v>109445.9</v>
      </c>
      <c r="KG667" s="336">
        <v>756185.34000000008</v>
      </c>
      <c r="KH667" s="336">
        <v>461522.95999999996</v>
      </c>
      <c r="KI667" s="336">
        <v>816186.29</v>
      </c>
      <c r="KJ667" s="336">
        <v>272236.34999999998</v>
      </c>
      <c r="KK667" s="336">
        <v>79674.259999999995</v>
      </c>
      <c r="KL667" s="336">
        <v>121966.09000000001</v>
      </c>
      <c r="KM667" s="336">
        <v>307020.18</v>
      </c>
      <c r="KN667" s="336">
        <v>334560.3</v>
      </c>
      <c r="KO667" s="336">
        <v>2414427.6899999995</v>
      </c>
      <c r="KP667" s="336">
        <v>1046050.73</v>
      </c>
      <c r="KQ667" s="336">
        <v>68700556.799999997</v>
      </c>
      <c r="KR667" s="336">
        <v>2044133.9700000002</v>
      </c>
      <c r="KS667" s="336">
        <v>998243.55999999994</v>
      </c>
      <c r="KX667" s="312" t="str">
        <f t="shared" si="6"/>
        <v/>
      </c>
    </row>
    <row r="668" spans="1:310" x14ac:dyDescent="0.25">
      <c r="A668">
        <v>2020</v>
      </c>
      <c r="C668" s="312">
        <v>44</v>
      </c>
      <c r="F668" s="336">
        <v>327134.40000000002</v>
      </c>
      <c r="G668" s="336">
        <v>14262</v>
      </c>
      <c r="H668" s="336">
        <v>418869.1</v>
      </c>
      <c r="I668" s="336">
        <v>73719.45</v>
      </c>
      <c r="J668" s="336">
        <v>57927.55</v>
      </c>
      <c r="K668" s="336">
        <v>33182.1</v>
      </c>
      <c r="L668" s="336">
        <v>458990.05</v>
      </c>
      <c r="M668" s="336">
        <v>72860.3</v>
      </c>
      <c r="N668" s="336">
        <v>1556541.25</v>
      </c>
      <c r="O668" s="336">
        <v>136169.65</v>
      </c>
      <c r="P668" s="336">
        <v>36949.5</v>
      </c>
      <c r="Q668" s="336">
        <v>44681.5</v>
      </c>
      <c r="R668" s="336">
        <v>244553.75</v>
      </c>
      <c r="S668" s="336">
        <v>23423.75</v>
      </c>
      <c r="T668" s="336">
        <v>80965.25</v>
      </c>
      <c r="U668" s="336">
        <v>126562.55</v>
      </c>
      <c r="V668" s="336">
        <v>404928.55</v>
      </c>
      <c r="W668" s="336">
        <v>31121.5</v>
      </c>
      <c r="X668" s="336">
        <v>44580.6</v>
      </c>
      <c r="Y668" s="336">
        <v>99.75</v>
      </c>
      <c r="Z668" s="336">
        <v>4257.8500000000004</v>
      </c>
      <c r="AA668" s="336">
        <v>331454.25</v>
      </c>
      <c r="AB668" s="336">
        <v>156575.20000000001</v>
      </c>
      <c r="AC668" s="336">
        <v>29862.95</v>
      </c>
      <c r="AD668" s="336">
        <v>1938721.7</v>
      </c>
      <c r="AE668" s="336">
        <v>22602.1</v>
      </c>
      <c r="AF668" s="336">
        <v>151685.9</v>
      </c>
      <c r="AG668" s="336">
        <v>60640.9</v>
      </c>
      <c r="AH668" s="336">
        <v>90023.5</v>
      </c>
      <c r="AI668" s="336">
        <v>58693.599999999999</v>
      </c>
      <c r="AJ668" s="336">
        <v>102997.35</v>
      </c>
      <c r="AK668" s="336">
        <v>25195.1</v>
      </c>
      <c r="AL668" s="336">
        <v>849048.75</v>
      </c>
      <c r="AM668" s="336">
        <v>61656.800000000003</v>
      </c>
      <c r="AN668" s="336">
        <v>63356.4</v>
      </c>
      <c r="AO668" s="336">
        <v>39404.65</v>
      </c>
      <c r="AP668" s="336">
        <v>71980.45</v>
      </c>
      <c r="AQ668" s="336">
        <v>21515.35</v>
      </c>
      <c r="AR668" s="336">
        <v>184477.05</v>
      </c>
      <c r="AS668" s="336">
        <v>151996.75</v>
      </c>
      <c r="AT668" s="336">
        <v>20268.55</v>
      </c>
      <c r="AU668" s="336">
        <v>334430.8</v>
      </c>
      <c r="AV668" s="336">
        <v>96682.35</v>
      </c>
      <c r="AW668" s="336">
        <v>2069430.65</v>
      </c>
      <c r="AX668" s="336">
        <v>11775.6</v>
      </c>
      <c r="AY668" s="336">
        <v>21469.3</v>
      </c>
      <c r="AZ668" s="336">
        <v>19222.55</v>
      </c>
      <c r="BA668" s="336">
        <v>15795.2</v>
      </c>
      <c r="BB668" s="336">
        <v>87319.85</v>
      </c>
      <c r="BC668" s="336">
        <v>519450.65</v>
      </c>
      <c r="BD668" s="336">
        <v>261623.7</v>
      </c>
      <c r="BE668" s="336">
        <v>93291.5</v>
      </c>
      <c r="BF668" s="336">
        <v>79852.850000000006</v>
      </c>
      <c r="BG668" s="336">
        <v>0</v>
      </c>
      <c r="BH668" s="336">
        <v>1096.75</v>
      </c>
      <c r="BI668" s="336">
        <v>484171.9</v>
      </c>
      <c r="BJ668" s="336">
        <v>26239.25</v>
      </c>
      <c r="BK668" s="336">
        <v>233621.9</v>
      </c>
      <c r="BL668" s="336">
        <v>0</v>
      </c>
      <c r="BM668" s="336">
        <v>51764.4</v>
      </c>
      <c r="BN668" s="336">
        <v>671200.35</v>
      </c>
      <c r="BO668" s="336">
        <v>221765</v>
      </c>
      <c r="BP668" s="336">
        <v>0</v>
      </c>
      <c r="BQ668" s="336">
        <v>713.5</v>
      </c>
      <c r="BR668" s="336">
        <v>21245.65</v>
      </c>
      <c r="BS668" s="336">
        <v>812015.1</v>
      </c>
      <c r="BT668" s="336">
        <v>62570.9</v>
      </c>
      <c r="BU668" s="336">
        <v>1541.25</v>
      </c>
      <c r="BV668" s="336">
        <v>2291.65</v>
      </c>
      <c r="BW668" s="336">
        <v>566548.30000000005</v>
      </c>
      <c r="BX668" s="336">
        <v>57725</v>
      </c>
      <c r="BY668" s="336">
        <v>1051646.2</v>
      </c>
      <c r="BZ668" s="336">
        <v>58753.8</v>
      </c>
      <c r="CA668" s="336">
        <v>32452.7</v>
      </c>
      <c r="CB668" s="336">
        <v>29391.599999999999</v>
      </c>
      <c r="CC668" s="336">
        <v>67023.05</v>
      </c>
      <c r="CD668" s="336">
        <v>346407.15</v>
      </c>
      <c r="CE668" s="336">
        <v>214673.65</v>
      </c>
      <c r="CF668" s="336">
        <v>235090.45</v>
      </c>
      <c r="CG668" s="336">
        <v>446422.15</v>
      </c>
      <c r="CH668" s="336">
        <v>73329.75</v>
      </c>
      <c r="CI668" s="336">
        <v>411874.15</v>
      </c>
      <c r="CJ668" s="336">
        <v>88712.63</v>
      </c>
      <c r="CK668" s="336">
        <v>25704</v>
      </c>
      <c r="CL668" s="336">
        <v>73453.350000000006</v>
      </c>
      <c r="CM668" s="336">
        <v>0</v>
      </c>
      <c r="CN668" s="336">
        <v>91272.75</v>
      </c>
      <c r="CO668" s="336">
        <v>351665.4</v>
      </c>
      <c r="CP668" s="336">
        <v>23453.599999999999</v>
      </c>
      <c r="CQ668" s="336">
        <v>54282.8</v>
      </c>
      <c r="CR668" s="336">
        <v>6755.3</v>
      </c>
      <c r="CS668" s="336">
        <v>67109.7</v>
      </c>
      <c r="CT668" s="336">
        <v>95379.75</v>
      </c>
      <c r="CU668" s="336">
        <v>1182</v>
      </c>
      <c r="CV668" s="336">
        <v>36555.199999999997</v>
      </c>
      <c r="CW668" s="336">
        <v>30586.9</v>
      </c>
      <c r="CX668" s="336">
        <v>180000.6</v>
      </c>
      <c r="CY668" s="336">
        <v>259119.6</v>
      </c>
      <c r="CZ668" s="336">
        <v>511272.75</v>
      </c>
      <c r="DA668" s="336">
        <v>477716.85</v>
      </c>
      <c r="DB668" s="336">
        <v>336203.45</v>
      </c>
      <c r="DC668" s="336">
        <v>36138.75</v>
      </c>
      <c r="DD668" s="336">
        <v>3170694.1</v>
      </c>
      <c r="DE668" s="336">
        <v>1320386.7</v>
      </c>
      <c r="DF668" s="336">
        <v>14806.6</v>
      </c>
      <c r="DG668" s="336">
        <v>98051.85</v>
      </c>
      <c r="DH668" s="336">
        <v>123909.5</v>
      </c>
      <c r="DI668" s="336">
        <v>94914.55</v>
      </c>
      <c r="DJ668" s="336">
        <v>366986.2</v>
      </c>
      <c r="DK668" s="336">
        <v>146645.9</v>
      </c>
      <c r="DL668" s="336">
        <v>60517.3</v>
      </c>
      <c r="DM668" s="336">
        <v>89987.1</v>
      </c>
      <c r="DN668" s="336">
        <v>2916.7</v>
      </c>
      <c r="DO668" s="336">
        <v>5523.45</v>
      </c>
      <c r="DP668" s="336">
        <v>32653.45</v>
      </c>
      <c r="DQ668" s="336">
        <v>170.15</v>
      </c>
      <c r="DR668" s="336">
        <v>104503.9</v>
      </c>
      <c r="DS668" s="336">
        <v>1157313.1499999999</v>
      </c>
      <c r="DT668" s="336">
        <v>165883.5</v>
      </c>
      <c r="DU668" s="336">
        <v>654214.19999999995</v>
      </c>
      <c r="DV668" s="336">
        <v>68485</v>
      </c>
      <c r="DW668" s="336">
        <v>55705.35</v>
      </c>
      <c r="DX668" s="336">
        <v>68445.399999999994</v>
      </c>
      <c r="DY668" s="336">
        <v>160659.6</v>
      </c>
      <c r="DZ668" s="336">
        <v>346930.35</v>
      </c>
      <c r="EA668" s="336">
        <v>771965.95</v>
      </c>
      <c r="EB668" s="336">
        <v>54801.599999999999</v>
      </c>
      <c r="EC668" s="336">
        <v>55776.1</v>
      </c>
      <c r="ED668" s="336">
        <v>66438.45</v>
      </c>
      <c r="EE668" s="336">
        <v>12637.45</v>
      </c>
      <c r="EF668" s="336">
        <v>0</v>
      </c>
      <c r="EG668" s="336">
        <v>334329.65000000002</v>
      </c>
      <c r="EH668" s="336">
        <v>4657.2</v>
      </c>
      <c r="EI668" s="336">
        <v>285741.75</v>
      </c>
      <c r="EJ668" s="336">
        <v>194820</v>
      </c>
      <c r="EK668" s="336">
        <v>108152.5</v>
      </c>
      <c r="EL668" s="336">
        <v>19295.45</v>
      </c>
      <c r="EM668" s="336">
        <v>292497.2</v>
      </c>
      <c r="EN668" s="336">
        <v>116862.9</v>
      </c>
      <c r="EO668" s="336">
        <v>227947.55</v>
      </c>
      <c r="EP668" s="336">
        <v>370137.7</v>
      </c>
      <c r="EQ668" s="336">
        <v>2142.62</v>
      </c>
      <c r="ER668" s="336">
        <v>52955.5</v>
      </c>
      <c r="ES668" s="336">
        <v>0</v>
      </c>
      <c r="ET668" s="336">
        <v>50087.05</v>
      </c>
      <c r="EU668" s="336">
        <v>77209.25</v>
      </c>
      <c r="EV668" s="336">
        <v>7300.2</v>
      </c>
      <c r="EW668" s="336">
        <v>279626.25</v>
      </c>
      <c r="EX668" s="336">
        <v>102805.9</v>
      </c>
      <c r="EY668" s="336">
        <v>1182596.95</v>
      </c>
      <c r="EZ668" s="336">
        <v>12773118.1</v>
      </c>
      <c r="FA668" s="336">
        <v>60674.05</v>
      </c>
      <c r="FB668" s="336">
        <v>325768.65000000002</v>
      </c>
      <c r="FC668" s="336">
        <v>210273.9</v>
      </c>
      <c r="FD668" s="336">
        <v>46373.75</v>
      </c>
      <c r="FE668" s="336">
        <v>509455.45</v>
      </c>
      <c r="FF668" s="336">
        <v>158628.29999999999</v>
      </c>
      <c r="FG668" s="336">
        <v>7784.9</v>
      </c>
      <c r="FH668" s="336">
        <v>187357.15</v>
      </c>
      <c r="FI668" s="336">
        <v>11972.4</v>
      </c>
      <c r="FJ668" s="336">
        <v>218944.25</v>
      </c>
      <c r="FK668" s="336">
        <v>8109.35</v>
      </c>
      <c r="FL668" s="336">
        <v>0</v>
      </c>
      <c r="FM668" s="336">
        <v>195866.65</v>
      </c>
      <c r="FN668" s="336">
        <v>25234.2</v>
      </c>
      <c r="FO668" s="336">
        <v>20446.150000000001</v>
      </c>
      <c r="FP668" s="336">
        <v>1646.05</v>
      </c>
      <c r="FQ668" s="336">
        <v>111926.05</v>
      </c>
      <c r="FR668" s="336">
        <v>1837751.12</v>
      </c>
      <c r="FS668" s="336">
        <v>26590.2</v>
      </c>
      <c r="FT668" s="336">
        <v>31367.4</v>
      </c>
      <c r="FU668" s="336">
        <v>55582.5</v>
      </c>
      <c r="FV668" s="336">
        <v>11792.2</v>
      </c>
      <c r="FW668" s="336">
        <v>0</v>
      </c>
      <c r="FX668" s="336">
        <v>427382.05</v>
      </c>
      <c r="FY668" s="336">
        <v>449402</v>
      </c>
      <c r="FZ668" s="336">
        <v>6413.9</v>
      </c>
      <c r="GA668" s="336">
        <v>315</v>
      </c>
      <c r="GB668" s="336">
        <v>68497.75</v>
      </c>
      <c r="GC668" s="336">
        <v>882.55</v>
      </c>
      <c r="GD668" s="336">
        <v>26127.1</v>
      </c>
      <c r="GE668" s="336">
        <v>208538.55</v>
      </c>
      <c r="GF668" s="336">
        <v>309652.40000000002</v>
      </c>
      <c r="GG668" s="336">
        <v>181791.8</v>
      </c>
      <c r="GH668" s="336">
        <v>49479.25</v>
      </c>
      <c r="GI668" s="336">
        <v>85132.5</v>
      </c>
      <c r="GJ668" s="336">
        <v>52090.55</v>
      </c>
      <c r="GK668" s="336">
        <v>3021737.75</v>
      </c>
      <c r="GL668" s="336">
        <v>69819.899999999994</v>
      </c>
      <c r="GM668" s="336">
        <v>1998116.35</v>
      </c>
      <c r="GN668" s="336">
        <v>62263.3</v>
      </c>
      <c r="GO668" s="336">
        <v>578471.94999999995</v>
      </c>
      <c r="GP668" s="336">
        <v>449.15</v>
      </c>
      <c r="GQ668" s="336">
        <v>12905.35</v>
      </c>
      <c r="GR668" s="336">
        <v>266384.34999999998</v>
      </c>
      <c r="GS668" s="336">
        <v>6244454.2999999998</v>
      </c>
      <c r="GT668" s="336">
        <v>60938.6</v>
      </c>
      <c r="GU668" s="336">
        <v>1165765.7</v>
      </c>
      <c r="GV668" s="336">
        <v>23394.75</v>
      </c>
      <c r="GW668" s="336">
        <v>14162.6</v>
      </c>
      <c r="GX668" s="336">
        <v>235922.25</v>
      </c>
      <c r="GY668" s="336">
        <v>89990.55</v>
      </c>
      <c r="GZ668" s="336">
        <v>101235.05</v>
      </c>
      <c r="HA668" s="336">
        <v>298943.59999999998</v>
      </c>
      <c r="HB668" s="336">
        <v>23084.65</v>
      </c>
      <c r="HC668" s="336">
        <v>362172.9</v>
      </c>
      <c r="HD668" s="336">
        <v>4637.55</v>
      </c>
      <c r="HE668" s="336">
        <v>7984.93</v>
      </c>
      <c r="HF668" s="336">
        <v>190.75</v>
      </c>
      <c r="HG668" s="336">
        <v>229779</v>
      </c>
      <c r="HH668" s="336">
        <v>710433.1</v>
      </c>
      <c r="HI668" s="336">
        <v>370344.35</v>
      </c>
      <c r="HJ668" s="336">
        <v>65521.2</v>
      </c>
      <c r="HK668" s="336">
        <v>22071.25</v>
      </c>
      <c r="HL668" s="336">
        <v>766078.2</v>
      </c>
      <c r="HM668" s="336">
        <v>296853.62</v>
      </c>
      <c r="HN668" s="336">
        <v>12418.2</v>
      </c>
      <c r="HO668" s="336">
        <v>62816.3</v>
      </c>
      <c r="HP668" s="336">
        <v>1711307.15</v>
      </c>
      <c r="HQ668" s="336">
        <v>17625.45</v>
      </c>
      <c r="HR668" s="336">
        <v>292102.59999999998</v>
      </c>
      <c r="HS668" s="336">
        <v>3217.9</v>
      </c>
      <c r="HT668" s="336">
        <v>1734080.5</v>
      </c>
      <c r="HU668" s="336">
        <v>9603.85</v>
      </c>
      <c r="HV668" s="336">
        <v>721302</v>
      </c>
      <c r="HW668" s="336">
        <v>4108340.52</v>
      </c>
      <c r="HX668" s="336">
        <v>40310.300000000003</v>
      </c>
      <c r="HY668" s="336">
        <v>4285715.1500000004</v>
      </c>
      <c r="HZ668" s="336">
        <v>61585.85</v>
      </c>
      <c r="IA668" s="336">
        <v>42788.85</v>
      </c>
      <c r="IB668" s="336">
        <v>234295.95</v>
      </c>
      <c r="IC668" s="336">
        <v>516908.95</v>
      </c>
      <c r="ID668" s="336">
        <v>111129</v>
      </c>
      <c r="IE668" s="336">
        <v>464539.02</v>
      </c>
      <c r="IF668" s="336">
        <v>19294.45</v>
      </c>
      <c r="IG668" s="336">
        <v>10790.15</v>
      </c>
      <c r="IH668" s="336">
        <v>0</v>
      </c>
      <c r="II668" s="336">
        <v>33838.050000000003</v>
      </c>
      <c r="IJ668" s="336">
        <v>1231272.1499999999</v>
      </c>
      <c r="IK668" s="336">
        <v>19732.45</v>
      </c>
      <c r="IL668" s="336">
        <v>13310.3</v>
      </c>
      <c r="IM668" s="336">
        <v>44539.85</v>
      </c>
      <c r="IN668" s="336">
        <v>373317.15</v>
      </c>
      <c r="IO668" s="336">
        <v>130051.2</v>
      </c>
      <c r="IP668" s="336">
        <v>40607.1</v>
      </c>
      <c r="IQ668" s="336">
        <v>1457.25</v>
      </c>
      <c r="IR668" s="336">
        <v>751144.8</v>
      </c>
      <c r="IS668" s="336">
        <v>848161.11</v>
      </c>
      <c r="IT668" s="336">
        <v>344091.47</v>
      </c>
      <c r="IU668" s="336">
        <v>0</v>
      </c>
      <c r="IV668" s="336">
        <v>195452.3</v>
      </c>
      <c r="IW668" s="336">
        <v>79721.75</v>
      </c>
      <c r="IX668" s="336">
        <v>451.8</v>
      </c>
      <c r="IY668" s="336">
        <v>277461.5</v>
      </c>
      <c r="IZ668" s="336">
        <v>23659.3</v>
      </c>
      <c r="JA668" s="336">
        <v>67647.649999999994</v>
      </c>
      <c r="JB668" s="336">
        <v>45540.75</v>
      </c>
      <c r="JC668" s="336">
        <v>221923.7</v>
      </c>
      <c r="JD668" s="336">
        <v>57.45</v>
      </c>
      <c r="JE668" s="336">
        <v>0</v>
      </c>
      <c r="JF668" s="336">
        <v>532620.6</v>
      </c>
      <c r="JG668" s="336">
        <v>0</v>
      </c>
      <c r="JH668" s="336">
        <v>32746.05</v>
      </c>
      <c r="JI668" s="336">
        <v>40091.5</v>
      </c>
      <c r="JJ668" s="336">
        <v>266075.45</v>
      </c>
      <c r="JK668" s="336">
        <v>0</v>
      </c>
      <c r="JL668" s="336">
        <v>42587.45</v>
      </c>
      <c r="JM668" s="336">
        <v>0</v>
      </c>
      <c r="JN668" s="336">
        <v>0</v>
      </c>
      <c r="JO668" s="336">
        <v>152837.79999999999</v>
      </c>
      <c r="JP668" s="336">
        <v>37845.800000000003</v>
      </c>
      <c r="JQ668" s="336">
        <v>49077.95</v>
      </c>
      <c r="JR668" s="336">
        <v>14383.95</v>
      </c>
      <c r="JS668" s="336">
        <v>54187.95</v>
      </c>
      <c r="JT668" s="336">
        <v>114582.75</v>
      </c>
      <c r="JU668" s="336">
        <v>29946.05</v>
      </c>
      <c r="JV668" s="336">
        <v>3024766.45</v>
      </c>
      <c r="JW668" s="336">
        <v>39841.050000000003</v>
      </c>
      <c r="JX668" s="336">
        <v>292218.8</v>
      </c>
      <c r="JY668" s="336">
        <v>0</v>
      </c>
      <c r="JZ668" s="336">
        <v>11238.95</v>
      </c>
      <c r="KA668" s="336">
        <v>90621.65</v>
      </c>
      <c r="KB668" s="336">
        <v>112130.1</v>
      </c>
      <c r="KC668" s="336">
        <v>51932.3</v>
      </c>
      <c r="KD668" s="336">
        <v>24947.55</v>
      </c>
      <c r="KE668" s="336">
        <v>293716.45</v>
      </c>
      <c r="KF668" s="336">
        <v>42971.3</v>
      </c>
      <c r="KG668" s="336">
        <v>70916.7</v>
      </c>
      <c r="KH668" s="336">
        <v>40472.25</v>
      </c>
      <c r="KI668" s="336">
        <v>119456.55</v>
      </c>
      <c r="KJ668" s="336">
        <v>139544.35</v>
      </c>
      <c r="KK668" s="336">
        <v>10674.1</v>
      </c>
      <c r="KL668" s="336">
        <v>41055</v>
      </c>
      <c r="KM668" s="336">
        <v>12430.6</v>
      </c>
      <c r="KN668" s="336">
        <v>81641.05</v>
      </c>
      <c r="KO668" s="336">
        <v>129544.15</v>
      </c>
      <c r="KP668" s="336">
        <v>189851.05</v>
      </c>
      <c r="KQ668" s="336">
        <v>1227824.3999999999</v>
      </c>
      <c r="KR668" s="336">
        <v>112023.64</v>
      </c>
      <c r="KS668" s="336">
        <v>44628.05</v>
      </c>
      <c r="KX668" s="312" t="str">
        <f t="shared" si="6"/>
        <v/>
      </c>
    </row>
    <row r="669" spans="1:310" x14ac:dyDescent="0.25">
      <c r="A669">
        <v>2020</v>
      </c>
      <c r="C669" s="312">
        <v>45</v>
      </c>
      <c r="F669" s="336">
        <v>868932.5</v>
      </c>
      <c r="G669" s="336">
        <v>313707.45</v>
      </c>
      <c r="H669" s="336">
        <v>12755067.379999999</v>
      </c>
      <c r="I669" s="336">
        <v>91480.15</v>
      </c>
      <c r="J669" s="336">
        <v>170779.4</v>
      </c>
      <c r="K669" s="336">
        <v>471412.89999999997</v>
      </c>
      <c r="L669" s="336">
        <v>3303832.89</v>
      </c>
      <c r="M669" s="336">
        <v>1283713.57</v>
      </c>
      <c r="N669" s="336">
        <v>2777656.53</v>
      </c>
      <c r="O669" s="336">
        <v>2297351.46</v>
      </c>
      <c r="P669" s="336">
        <v>1005038.4500000001</v>
      </c>
      <c r="Q669" s="336">
        <v>294080.24</v>
      </c>
      <c r="R669" s="336">
        <v>620315.21</v>
      </c>
      <c r="S669" s="336">
        <v>1437887.45</v>
      </c>
      <c r="T669" s="336">
        <v>882577.18</v>
      </c>
      <c r="U669" s="336">
        <v>1423552.4200000002</v>
      </c>
      <c r="V669" s="336">
        <v>876555.93</v>
      </c>
      <c r="W669" s="336">
        <v>4668</v>
      </c>
      <c r="X669" s="336">
        <v>1242849.67</v>
      </c>
      <c r="Y669" s="336">
        <v>233342.35</v>
      </c>
      <c r="Z669" s="336">
        <v>278419.15999999997</v>
      </c>
      <c r="AA669" s="336">
        <v>10515374.42</v>
      </c>
      <c r="AB669" s="336">
        <v>1750215.46</v>
      </c>
      <c r="AC669" s="336">
        <v>293397.62</v>
      </c>
      <c r="AD669" s="336">
        <v>8225207.8399999999</v>
      </c>
      <c r="AE669" s="336">
        <v>389194</v>
      </c>
      <c r="AF669" s="336">
        <v>351342.54</v>
      </c>
      <c r="AG669" s="336">
        <v>191454.55</v>
      </c>
      <c r="AH669" s="336">
        <v>359512.79</v>
      </c>
      <c r="AI669" s="336">
        <v>766921.25</v>
      </c>
      <c r="AJ669" s="336">
        <v>59145</v>
      </c>
      <c r="AK669" s="336">
        <v>226055.39</v>
      </c>
      <c r="AL669" s="336">
        <v>2476418.5099999998</v>
      </c>
      <c r="AM669" s="336">
        <v>29376.83</v>
      </c>
      <c r="AN669" s="336">
        <v>378036.22</v>
      </c>
      <c r="AO669" s="336">
        <v>243673.75</v>
      </c>
      <c r="AP669" s="336">
        <v>850312.31</v>
      </c>
      <c r="AQ669" s="336">
        <v>262942.06</v>
      </c>
      <c r="AR669" s="336">
        <v>103321.59</v>
      </c>
      <c r="AS669" s="336">
        <v>889971.90999999992</v>
      </c>
      <c r="AT669" s="336">
        <v>108894.9</v>
      </c>
      <c r="AU669" s="336">
        <v>256461.34</v>
      </c>
      <c r="AV669" s="336">
        <v>280764.79999999999</v>
      </c>
      <c r="AW669" s="336">
        <v>8259477.21</v>
      </c>
      <c r="AX669" s="336">
        <v>206833.36</v>
      </c>
      <c r="AY669" s="336">
        <v>164868.9</v>
      </c>
      <c r="AZ669" s="336">
        <v>717249.08</v>
      </c>
      <c r="BA669" s="336">
        <v>124162.55</v>
      </c>
      <c r="BB669" s="336">
        <v>362264.36</v>
      </c>
      <c r="BC669" s="336">
        <v>1810147.07</v>
      </c>
      <c r="BD669" s="336">
        <v>5030146.3600000003</v>
      </c>
      <c r="BE669" s="336">
        <v>1205453.47</v>
      </c>
      <c r="BF669" s="336">
        <v>7448.6</v>
      </c>
      <c r="BG669" s="336">
        <v>86681.27</v>
      </c>
      <c r="BH669" s="336">
        <v>337265.11</v>
      </c>
      <c r="BI669" s="336">
        <v>10102267.630000001</v>
      </c>
      <c r="BJ669" s="336">
        <v>167887.7</v>
      </c>
      <c r="BK669" s="336">
        <v>4918138.62</v>
      </c>
      <c r="BL669" s="336">
        <v>52727.93</v>
      </c>
      <c r="BM669" s="336">
        <v>174196.24</v>
      </c>
      <c r="BN669" s="336">
        <v>3842969.86</v>
      </c>
      <c r="BO669" s="336">
        <v>1149567.3799999999</v>
      </c>
      <c r="BP669" s="336">
        <v>325444</v>
      </c>
      <c r="BQ669" s="336">
        <v>180724.47</v>
      </c>
      <c r="BR669" s="336">
        <v>435007.07999999996</v>
      </c>
      <c r="BS669" s="336">
        <v>2627125.5699999998</v>
      </c>
      <c r="BT669" s="336">
        <v>52256</v>
      </c>
      <c r="BU669" s="336">
        <v>100016</v>
      </c>
      <c r="BV669" s="336">
        <v>95678.78</v>
      </c>
      <c r="BW669" s="336">
        <v>1603331.61</v>
      </c>
      <c r="BX669" s="336">
        <v>965167.17999999993</v>
      </c>
      <c r="BY669" s="336">
        <v>2022910.42</v>
      </c>
      <c r="BZ669" s="336">
        <v>367040.55</v>
      </c>
      <c r="CA669" s="336">
        <v>368318.47</v>
      </c>
      <c r="CB669" s="336">
        <v>58515.37</v>
      </c>
      <c r="CC669" s="336">
        <v>2447416.7799999998</v>
      </c>
      <c r="CD669" s="336">
        <v>560022.47</v>
      </c>
      <c r="CE669" s="336">
        <v>4780571.05</v>
      </c>
      <c r="CF669" s="336">
        <v>2909201.85</v>
      </c>
      <c r="CG669" s="336">
        <v>675740.25</v>
      </c>
      <c r="CH669" s="336">
        <v>1541776.21</v>
      </c>
      <c r="CI669" s="336">
        <v>9187211.6600000001</v>
      </c>
      <c r="CJ669" s="336">
        <v>488017.9</v>
      </c>
      <c r="CK669" s="336">
        <v>853911.3</v>
      </c>
      <c r="CL669" s="336">
        <v>668289.22</v>
      </c>
      <c r="CM669" s="336">
        <v>148832.24</v>
      </c>
      <c r="CN669" s="336">
        <v>988226.6</v>
      </c>
      <c r="CO669" s="336">
        <v>1618425.94</v>
      </c>
      <c r="CP669" s="336">
        <v>154803.94</v>
      </c>
      <c r="CQ669" s="336">
        <v>693768.54</v>
      </c>
      <c r="CR669" s="336">
        <v>59729.75</v>
      </c>
      <c r="CS669" s="336">
        <v>181375</v>
      </c>
      <c r="CT669" s="336">
        <v>605740.82999999996</v>
      </c>
      <c r="CU669" s="336">
        <v>143766.10999999999</v>
      </c>
      <c r="CV669" s="336">
        <v>216947</v>
      </c>
      <c r="CW669" s="336">
        <v>903865.80999999994</v>
      </c>
      <c r="CX669" s="336">
        <v>427740.07</v>
      </c>
      <c r="CY669" s="336">
        <v>50257.7</v>
      </c>
      <c r="CZ669" s="336">
        <v>6257560.5999999996</v>
      </c>
      <c r="DA669" s="336">
        <v>1412877.11</v>
      </c>
      <c r="DB669" s="336">
        <v>2134587.2000000002</v>
      </c>
      <c r="DC669" s="336">
        <v>530159.05000000005</v>
      </c>
      <c r="DD669" s="336">
        <v>13419449.84</v>
      </c>
      <c r="DE669" s="336">
        <v>10600306.98</v>
      </c>
      <c r="DF669" s="336">
        <v>276509</v>
      </c>
      <c r="DG669" s="336">
        <v>168593.66</v>
      </c>
      <c r="DH669" s="336">
        <v>614613.22</v>
      </c>
      <c r="DI669" s="336">
        <v>629915.19999999995</v>
      </c>
      <c r="DJ669" s="336">
        <v>1156645.21</v>
      </c>
      <c r="DK669" s="336">
        <v>2252697.58</v>
      </c>
      <c r="DL669" s="336">
        <v>420240.23</v>
      </c>
      <c r="DM669" s="336">
        <v>54049.7</v>
      </c>
      <c r="DN669" s="336">
        <v>146693.58000000002</v>
      </c>
      <c r="DO669" s="336">
        <v>505695.6</v>
      </c>
      <c r="DP669" s="336">
        <v>37816.449999999997</v>
      </c>
      <c r="DQ669" s="336">
        <v>127894</v>
      </c>
      <c r="DR669" s="336">
        <v>1276225.26</v>
      </c>
      <c r="DS669" s="336">
        <v>2689415.48</v>
      </c>
      <c r="DT669" s="336">
        <v>2333297.0499999998</v>
      </c>
      <c r="DU669" s="336">
        <v>871034.32000000007</v>
      </c>
      <c r="DV669" s="336">
        <v>353362.6</v>
      </c>
      <c r="DW669" s="336">
        <v>928380.5</v>
      </c>
      <c r="DX669" s="336">
        <v>1853640.5999999999</v>
      </c>
      <c r="DY669" s="336">
        <v>774576.37</v>
      </c>
      <c r="DZ669" s="336">
        <v>61310</v>
      </c>
      <c r="EA669" s="336">
        <v>10380748.969999999</v>
      </c>
      <c r="EB669" s="336">
        <v>627666.05000000005</v>
      </c>
      <c r="EC669" s="336">
        <v>852045.43</v>
      </c>
      <c r="ED669" s="336">
        <v>615534.27999999991</v>
      </c>
      <c r="EE669" s="336">
        <v>469264.42000000004</v>
      </c>
      <c r="EF669" s="336">
        <v>125824.6</v>
      </c>
      <c r="EG669" s="336">
        <v>3842978.05</v>
      </c>
      <c r="EH669" s="336">
        <v>80453.539999999994</v>
      </c>
      <c r="EI669" s="336">
        <v>2025502.8599999999</v>
      </c>
      <c r="EJ669" s="336">
        <v>3537479.8600000003</v>
      </c>
      <c r="EK669" s="336">
        <v>335249.98</v>
      </c>
      <c r="EL669" s="336">
        <v>306661.37</v>
      </c>
      <c r="EM669" s="336">
        <v>1049998.25</v>
      </c>
      <c r="EN669" s="336">
        <v>2277928.6799999997</v>
      </c>
      <c r="EO669" s="336">
        <v>2541599.39</v>
      </c>
      <c r="EP669" s="336">
        <v>297911.76</v>
      </c>
      <c r="EQ669" s="336">
        <v>452201.85</v>
      </c>
      <c r="ER669" s="336">
        <v>1656179.69</v>
      </c>
      <c r="ES669" s="336">
        <v>291105.45</v>
      </c>
      <c r="ET669" s="336">
        <v>821454.20000000007</v>
      </c>
      <c r="EU669" s="336">
        <v>461585.95</v>
      </c>
      <c r="EV669" s="336">
        <v>210652.1</v>
      </c>
      <c r="EW669" s="336">
        <v>203553.25</v>
      </c>
      <c r="EX669" s="336">
        <v>2181012.4</v>
      </c>
      <c r="EY669" s="336">
        <v>12388018.819999998</v>
      </c>
      <c r="EZ669" s="336">
        <v>336945386.97000003</v>
      </c>
      <c r="FA669" s="336">
        <v>939738.6</v>
      </c>
      <c r="FB669" s="336">
        <v>507082.74</v>
      </c>
      <c r="FC669" s="336">
        <v>5035102.96</v>
      </c>
      <c r="FD669" s="336">
        <v>1486895.5</v>
      </c>
      <c r="FE669" s="336">
        <v>9517218.0099999998</v>
      </c>
      <c r="FF669" s="336">
        <v>299974.3</v>
      </c>
      <c r="FG669" s="336">
        <v>234251.05000000002</v>
      </c>
      <c r="FH669" s="336">
        <v>5593463.4900000002</v>
      </c>
      <c r="FI669" s="336">
        <v>747268</v>
      </c>
      <c r="FJ669" s="336">
        <v>2373680.3200000003</v>
      </c>
      <c r="FK669" s="336">
        <v>380826.67</v>
      </c>
      <c r="FL669" s="336">
        <v>67372</v>
      </c>
      <c r="FM669" s="336">
        <v>3940728.8099999996</v>
      </c>
      <c r="FN669" s="336">
        <v>1186307.03</v>
      </c>
      <c r="FO669" s="336">
        <v>498367.6</v>
      </c>
      <c r="FP669" s="336">
        <v>327158.58</v>
      </c>
      <c r="FQ669" s="336">
        <v>226925.21000000002</v>
      </c>
      <c r="FR669" s="336">
        <v>9259726.620000001</v>
      </c>
      <c r="FS669" s="336">
        <v>406386.55000000005</v>
      </c>
      <c r="FT669" s="336">
        <v>361684.74</v>
      </c>
      <c r="FU669" s="336">
        <v>509666.57999999996</v>
      </c>
      <c r="FV669" s="336">
        <v>45990.05</v>
      </c>
      <c r="FW669" s="336">
        <v>34909</v>
      </c>
      <c r="FX669" s="336">
        <v>382334.79000000004</v>
      </c>
      <c r="FY669" s="336">
        <v>83052.23000000001</v>
      </c>
      <c r="FZ669" s="336">
        <v>308188.87</v>
      </c>
      <c r="GA669" s="336">
        <v>239207.07</v>
      </c>
      <c r="GB669" s="336">
        <v>319493.86</v>
      </c>
      <c r="GC669" s="336">
        <v>258916.29</v>
      </c>
      <c r="GD669" s="336">
        <v>553764.84000000008</v>
      </c>
      <c r="GE669" s="336">
        <v>750819.37</v>
      </c>
      <c r="GF669" s="336">
        <v>384245.47</v>
      </c>
      <c r="GG669" s="336">
        <v>3215347.18</v>
      </c>
      <c r="GH669" s="336">
        <v>517008.06</v>
      </c>
      <c r="GI669" s="336">
        <v>1743075.03</v>
      </c>
      <c r="GJ669" s="336">
        <v>525208.9</v>
      </c>
      <c r="GK669" s="336">
        <v>12141411.559999999</v>
      </c>
      <c r="GL669" s="336">
        <v>4935385.0999999996</v>
      </c>
      <c r="GM669" s="336">
        <v>22081851.02</v>
      </c>
      <c r="GN669" s="336">
        <v>528991.66</v>
      </c>
      <c r="GO669" s="336">
        <v>6886009.0199999996</v>
      </c>
      <c r="GP669" s="336">
        <v>78897.37999999999</v>
      </c>
      <c r="GQ669" s="336">
        <v>119234.06999999999</v>
      </c>
      <c r="GR669" s="336">
        <v>765313.37</v>
      </c>
      <c r="GS669" s="336">
        <v>24682715.93</v>
      </c>
      <c r="GT669" s="336">
        <v>244474</v>
      </c>
      <c r="GU669" s="336">
        <v>6807100.2300000004</v>
      </c>
      <c r="GV669" s="336">
        <v>51836</v>
      </c>
      <c r="GW669" s="336">
        <v>181721.51</v>
      </c>
      <c r="GX669" s="336">
        <v>8804153.4800000004</v>
      </c>
      <c r="GY669" s="336">
        <v>148362.85</v>
      </c>
      <c r="GZ669" s="336">
        <v>1472840.4100000001</v>
      </c>
      <c r="HA669" s="336">
        <v>1166448.78</v>
      </c>
      <c r="HB669" s="336">
        <v>295603.10000000003</v>
      </c>
      <c r="HC669" s="336">
        <v>5811111.8799999999</v>
      </c>
      <c r="HD669" s="336">
        <v>174518.25</v>
      </c>
      <c r="HE669" s="336">
        <v>122766.97</v>
      </c>
      <c r="HF669" s="336">
        <v>631717</v>
      </c>
      <c r="HG669" s="336">
        <v>494333.86000000004</v>
      </c>
      <c r="HH669" s="336">
        <v>12694785.24</v>
      </c>
      <c r="HI669" s="336">
        <v>3886330.63</v>
      </c>
      <c r="HJ669" s="336">
        <v>1452922</v>
      </c>
      <c r="HK669" s="336">
        <v>0</v>
      </c>
      <c r="HL669" s="336">
        <v>1152005.02</v>
      </c>
      <c r="HM669" s="336">
        <v>429769.05</v>
      </c>
      <c r="HN669" s="336">
        <v>509495.02</v>
      </c>
      <c r="HO669" s="336">
        <v>373269.48</v>
      </c>
      <c r="HP669" s="336">
        <v>7731453.25</v>
      </c>
      <c r="HQ669" s="336">
        <v>323293.64</v>
      </c>
      <c r="HR669" s="336">
        <v>2777930.61</v>
      </c>
      <c r="HS669" s="336">
        <v>156474.32999999999</v>
      </c>
      <c r="HT669" s="336">
        <v>17576542.960000001</v>
      </c>
      <c r="HU669" s="336">
        <v>724234.46000000008</v>
      </c>
      <c r="HV669" s="336">
        <v>3134294.03</v>
      </c>
      <c r="HW669" s="336">
        <v>17252863.169999998</v>
      </c>
      <c r="HX669" s="336">
        <v>500372.42</v>
      </c>
      <c r="HY669" s="336">
        <v>38874904.18</v>
      </c>
      <c r="HZ669" s="336">
        <v>1369326.34</v>
      </c>
      <c r="IA669" s="336">
        <v>247352.15</v>
      </c>
      <c r="IB669" s="336">
        <v>2076723.69</v>
      </c>
      <c r="IC669" s="336">
        <v>30526896.829999998</v>
      </c>
      <c r="ID669" s="336">
        <v>806068.27</v>
      </c>
      <c r="IE669" s="336">
        <v>2220076.4500000002</v>
      </c>
      <c r="IF669" s="336">
        <v>381219.37</v>
      </c>
      <c r="IG669" s="336">
        <v>446233.77</v>
      </c>
      <c r="IH669" s="336">
        <v>42512.04</v>
      </c>
      <c r="II669" s="336">
        <v>417111.03999999998</v>
      </c>
      <c r="IJ669" s="336">
        <v>666891.68999999994</v>
      </c>
      <c r="IK669" s="336">
        <v>111509</v>
      </c>
      <c r="IL669" s="336">
        <v>193521.52</v>
      </c>
      <c r="IM669" s="336">
        <v>477782.71</v>
      </c>
      <c r="IN669" s="336">
        <v>2303872.7600000002</v>
      </c>
      <c r="IO669" s="336">
        <v>663165.70000000007</v>
      </c>
      <c r="IP669" s="336">
        <v>250169.79</v>
      </c>
      <c r="IQ669" s="336">
        <v>415391.32999999996</v>
      </c>
      <c r="IR669" s="336">
        <v>5222121.32</v>
      </c>
      <c r="IS669" s="336">
        <v>1790413</v>
      </c>
      <c r="IT669" s="336">
        <v>6573425.3199999994</v>
      </c>
      <c r="IU669" s="336">
        <v>249397</v>
      </c>
      <c r="IV669" s="336">
        <v>2182316.06</v>
      </c>
      <c r="IW669" s="336">
        <v>359538.39</v>
      </c>
      <c r="IX669" s="336">
        <v>49113</v>
      </c>
      <c r="IY669" s="336">
        <v>1415585.41</v>
      </c>
      <c r="IZ669" s="336">
        <v>445161.88</v>
      </c>
      <c r="JA669" s="336">
        <v>81265.02</v>
      </c>
      <c r="JB669" s="336">
        <v>314256</v>
      </c>
      <c r="JC669" s="336">
        <v>272860.21000000002</v>
      </c>
      <c r="JD669" s="336">
        <v>183247.73</v>
      </c>
      <c r="JE669" s="336">
        <v>176368.13</v>
      </c>
      <c r="JF669" s="336">
        <v>416153.56</v>
      </c>
      <c r="JG669" s="336">
        <v>125396.27</v>
      </c>
      <c r="JH669" s="336">
        <v>596513.66</v>
      </c>
      <c r="JI669" s="336">
        <v>1762827.4</v>
      </c>
      <c r="JJ669" s="336">
        <v>3685515.5</v>
      </c>
      <c r="JK669" s="336">
        <v>312554.73000000004</v>
      </c>
      <c r="JL669" s="336">
        <v>44422.84</v>
      </c>
      <c r="JM669" s="336">
        <v>129125</v>
      </c>
      <c r="JN669" s="336">
        <v>132097.35</v>
      </c>
      <c r="JO669" s="336">
        <v>3455900.55</v>
      </c>
      <c r="JP669" s="336">
        <v>546309.17000000004</v>
      </c>
      <c r="JQ669" s="336">
        <v>408015.45</v>
      </c>
      <c r="JR669" s="336">
        <v>285553.11</v>
      </c>
      <c r="JS669" s="336">
        <v>5730095.0199999996</v>
      </c>
      <c r="JT669" s="336">
        <v>650902.1</v>
      </c>
      <c r="JU669" s="336">
        <v>678110</v>
      </c>
      <c r="JV669" s="336">
        <v>48331467.700000003</v>
      </c>
      <c r="JW669" s="336">
        <v>1122696.8999999999</v>
      </c>
      <c r="JX669" s="336">
        <v>319263.67</v>
      </c>
      <c r="JY669" s="336">
        <v>52.25</v>
      </c>
      <c r="JZ669" s="336">
        <v>72101.62</v>
      </c>
      <c r="KA669" s="336">
        <v>807632.19</v>
      </c>
      <c r="KB669" s="336">
        <v>404454.29</v>
      </c>
      <c r="KC669" s="336">
        <v>466401.4</v>
      </c>
      <c r="KD669" s="336">
        <v>184613.16</v>
      </c>
      <c r="KE669" s="336">
        <v>7868366.0199999996</v>
      </c>
      <c r="KF669" s="336">
        <v>255133.86</v>
      </c>
      <c r="KG669" s="336">
        <v>481364.25</v>
      </c>
      <c r="KH669" s="336">
        <v>541251.93000000005</v>
      </c>
      <c r="KI669" s="336">
        <v>1552115.7</v>
      </c>
      <c r="KJ669" s="336">
        <v>33891.24</v>
      </c>
      <c r="KK669" s="336">
        <v>96936.7</v>
      </c>
      <c r="KL669" s="336">
        <v>527678.80000000005</v>
      </c>
      <c r="KM669" s="336">
        <v>657816.26</v>
      </c>
      <c r="KN669" s="336">
        <v>317802.59999999998</v>
      </c>
      <c r="KO669" s="336">
        <v>2333767.17</v>
      </c>
      <c r="KP669" s="336">
        <v>437917.29000000004</v>
      </c>
      <c r="KQ669" s="336">
        <v>57090618.640000001</v>
      </c>
      <c r="KR669" s="336">
        <v>2823008.3000000003</v>
      </c>
      <c r="KS669" s="336">
        <v>770432.75</v>
      </c>
      <c r="KX669" s="312" t="str">
        <f t="shared" si="6"/>
        <v/>
      </c>
    </row>
    <row r="670" spans="1:310" x14ac:dyDescent="0.25">
      <c r="A670">
        <v>2020</v>
      </c>
      <c r="C670" s="312">
        <v>46</v>
      </c>
      <c r="F670" s="336">
        <v>4999.95</v>
      </c>
      <c r="G670" s="336">
        <v>356.65</v>
      </c>
      <c r="H670" s="336">
        <v>348903.8</v>
      </c>
      <c r="I670" s="336">
        <v>0</v>
      </c>
      <c r="J670" s="336">
        <v>0</v>
      </c>
      <c r="K670" s="336">
        <v>0</v>
      </c>
      <c r="L670" s="336">
        <v>157256.4</v>
      </c>
      <c r="M670" s="336">
        <v>5002.7</v>
      </c>
      <c r="N670" s="336">
        <v>3673.65</v>
      </c>
      <c r="O670" s="336">
        <v>344959.95</v>
      </c>
      <c r="P670" s="336">
        <v>11903.4</v>
      </c>
      <c r="Q670" s="336">
        <v>58866.439999999995</v>
      </c>
      <c r="R670" s="336">
        <v>1012.5</v>
      </c>
      <c r="S670" s="336">
        <v>88186</v>
      </c>
      <c r="T670" s="336">
        <v>0</v>
      </c>
      <c r="U670" s="336">
        <v>11421.95</v>
      </c>
      <c r="V670" s="336">
        <v>730500.75</v>
      </c>
      <c r="W670" s="336">
        <v>4891.3</v>
      </c>
      <c r="X670" s="336">
        <v>0</v>
      </c>
      <c r="Y670" s="336">
        <v>0</v>
      </c>
      <c r="Z670" s="336">
        <v>0</v>
      </c>
      <c r="AA670" s="336">
        <v>601178.81000000006</v>
      </c>
      <c r="AB670" s="336">
        <v>0</v>
      </c>
      <c r="AC670" s="336">
        <v>4944.25</v>
      </c>
      <c r="AD670" s="336">
        <v>52158.5</v>
      </c>
      <c r="AE670" s="336">
        <v>7450.83</v>
      </c>
      <c r="AF670" s="336">
        <v>0</v>
      </c>
      <c r="AG670" s="336">
        <v>22565.15</v>
      </c>
      <c r="AH670" s="336">
        <v>48</v>
      </c>
      <c r="AI670" s="336">
        <v>0</v>
      </c>
      <c r="AJ670" s="336">
        <v>0</v>
      </c>
      <c r="AK670" s="336">
        <v>0</v>
      </c>
      <c r="AL670" s="336">
        <v>133131.29999999999</v>
      </c>
      <c r="AM670" s="336">
        <v>1027.94</v>
      </c>
      <c r="AN670" s="336">
        <v>0</v>
      </c>
      <c r="AO670" s="336">
        <v>75.2</v>
      </c>
      <c r="AP670" s="336">
        <v>0</v>
      </c>
      <c r="AQ670" s="336">
        <v>0</v>
      </c>
      <c r="AR670" s="336">
        <v>44063.5</v>
      </c>
      <c r="AS670" s="336">
        <v>12093.5</v>
      </c>
      <c r="AT670" s="336">
        <v>0</v>
      </c>
      <c r="AU670" s="336">
        <v>59580.5</v>
      </c>
      <c r="AV670" s="336">
        <v>3300</v>
      </c>
      <c r="AW670" s="336">
        <v>345238.55</v>
      </c>
      <c r="AX670" s="336">
        <v>209</v>
      </c>
      <c r="AY670" s="336">
        <v>48</v>
      </c>
      <c r="AZ670" s="336">
        <v>281150</v>
      </c>
      <c r="BA670" s="336">
        <v>1345</v>
      </c>
      <c r="BB670" s="336">
        <v>123654.6</v>
      </c>
      <c r="BC670" s="336">
        <v>16994.8</v>
      </c>
      <c r="BD670" s="336">
        <v>232428.16</v>
      </c>
      <c r="BE670" s="336">
        <v>0</v>
      </c>
      <c r="BF670" s="336">
        <v>0</v>
      </c>
      <c r="BG670" s="336">
        <v>9853.64</v>
      </c>
      <c r="BH670" s="336">
        <v>50</v>
      </c>
      <c r="BI670" s="336">
        <v>1745887.8</v>
      </c>
      <c r="BJ670" s="336">
        <v>0</v>
      </c>
      <c r="BK670" s="336">
        <v>29532.21</v>
      </c>
      <c r="BL670" s="336">
        <v>3520.3</v>
      </c>
      <c r="BM670" s="336">
        <v>48141.919999999998</v>
      </c>
      <c r="BN670" s="336">
        <v>225564.5</v>
      </c>
      <c r="BO670" s="336">
        <v>37144.9</v>
      </c>
      <c r="BP670" s="336">
        <v>48</v>
      </c>
      <c r="BQ670" s="336">
        <v>0</v>
      </c>
      <c r="BR670" s="336">
        <v>122962.6</v>
      </c>
      <c r="BS670" s="336">
        <v>11602</v>
      </c>
      <c r="BT670" s="336">
        <v>0</v>
      </c>
      <c r="BU670" s="336">
        <v>0</v>
      </c>
      <c r="BV670" s="336">
        <v>15072.8</v>
      </c>
      <c r="BW670" s="336">
        <v>0</v>
      </c>
      <c r="BX670" s="336">
        <v>2057</v>
      </c>
      <c r="BY670" s="336">
        <v>259222.39999999999</v>
      </c>
      <c r="BZ670" s="336">
        <v>0</v>
      </c>
      <c r="CA670" s="336">
        <v>0</v>
      </c>
      <c r="CB670" s="336">
        <v>0</v>
      </c>
      <c r="CC670" s="336">
        <v>2448</v>
      </c>
      <c r="CD670" s="336">
        <v>12500</v>
      </c>
      <c r="CE670" s="336">
        <v>3863.2</v>
      </c>
      <c r="CF670" s="336">
        <v>16349</v>
      </c>
      <c r="CG670" s="336">
        <v>0</v>
      </c>
      <c r="CH670" s="336">
        <v>18255.46</v>
      </c>
      <c r="CI670" s="336">
        <v>940436.15</v>
      </c>
      <c r="CJ670" s="336">
        <v>0</v>
      </c>
      <c r="CK670" s="336">
        <v>0</v>
      </c>
      <c r="CL670" s="336">
        <v>0</v>
      </c>
      <c r="CM670" s="336">
        <v>0</v>
      </c>
      <c r="CN670" s="336">
        <v>47285.75</v>
      </c>
      <c r="CO670" s="336">
        <v>3106.95</v>
      </c>
      <c r="CP670" s="336">
        <v>5215</v>
      </c>
      <c r="CQ670" s="336">
        <v>0</v>
      </c>
      <c r="CR670" s="336">
        <v>99.6</v>
      </c>
      <c r="CS670" s="336">
        <v>10853.92</v>
      </c>
      <c r="CT670" s="336">
        <v>232410</v>
      </c>
      <c r="CU670" s="336">
        <v>0</v>
      </c>
      <c r="CV670" s="336">
        <v>0</v>
      </c>
      <c r="CW670" s="336">
        <v>47222.8</v>
      </c>
      <c r="CX670" s="336">
        <v>322786.84999999998</v>
      </c>
      <c r="CY670" s="336">
        <v>3683.82</v>
      </c>
      <c r="CZ670" s="336">
        <v>74682.05</v>
      </c>
      <c r="DA670" s="336">
        <v>0</v>
      </c>
      <c r="DB670" s="336">
        <v>7560</v>
      </c>
      <c r="DC670" s="336">
        <v>0</v>
      </c>
      <c r="DD670" s="336">
        <v>6277169.2300000004</v>
      </c>
      <c r="DE670" s="336">
        <v>128845.75</v>
      </c>
      <c r="DF670" s="336">
        <v>29922.75</v>
      </c>
      <c r="DG670" s="336">
        <v>37145.9</v>
      </c>
      <c r="DH670" s="336">
        <v>0</v>
      </c>
      <c r="DI670" s="336">
        <v>26086</v>
      </c>
      <c r="DJ670" s="336">
        <v>8347.85</v>
      </c>
      <c r="DK670" s="336">
        <v>2340</v>
      </c>
      <c r="DL670" s="336">
        <v>3147.12</v>
      </c>
      <c r="DM670" s="336">
        <v>267.95</v>
      </c>
      <c r="DN670" s="336">
        <v>0</v>
      </c>
      <c r="DO670" s="336">
        <v>0</v>
      </c>
      <c r="DP670" s="336">
        <v>137454.35</v>
      </c>
      <c r="DQ670" s="336">
        <v>19505.5</v>
      </c>
      <c r="DR670" s="336">
        <v>60179.05</v>
      </c>
      <c r="DS670" s="336">
        <v>0</v>
      </c>
      <c r="DT670" s="336">
        <v>159750.54999999999</v>
      </c>
      <c r="DU670" s="336">
        <v>20886</v>
      </c>
      <c r="DV670" s="336">
        <v>0</v>
      </c>
      <c r="DW670" s="336">
        <v>59206.28</v>
      </c>
      <c r="DX670" s="336">
        <v>20663.650000000001</v>
      </c>
      <c r="DY670" s="336">
        <v>0</v>
      </c>
      <c r="DZ670" s="336">
        <v>4878</v>
      </c>
      <c r="EA670" s="336">
        <v>196756.05</v>
      </c>
      <c r="EB670" s="336">
        <v>6357</v>
      </c>
      <c r="EC670" s="336">
        <v>11793.3</v>
      </c>
      <c r="ED670" s="336">
        <v>4203.1499999999996</v>
      </c>
      <c r="EE670" s="336">
        <v>0</v>
      </c>
      <c r="EF670" s="336">
        <v>0</v>
      </c>
      <c r="EG670" s="336">
        <v>1000</v>
      </c>
      <c r="EH670" s="336">
        <v>1166669.2</v>
      </c>
      <c r="EI670" s="336">
        <v>458932.5</v>
      </c>
      <c r="EJ670" s="336">
        <v>92418.35</v>
      </c>
      <c r="EK670" s="336">
        <v>39265.26</v>
      </c>
      <c r="EL670" s="336">
        <v>1000</v>
      </c>
      <c r="EM670" s="336">
        <v>14367</v>
      </c>
      <c r="EN670" s="336">
        <v>11635.35</v>
      </c>
      <c r="EO670" s="336">
        <v>75958.09</v>
      </c>
      <c r="EP670" s="336">
        <v>31885.18</v>
      </c>
      <c r="EQ670" s="336">
        <v>0</v>
      </c>
      <c r="ER670" s="336">
        <v>58587.42</v>
      </c>
      <c r="ES670" s="336">
        <v>50691.6</v>
      </c>
      <c r="ET670" s="336">
        <v>2817</v>
      </c>
      <c r="EU670" s="336">
        <v>0</v>
      </c>
      <c r="EV670" s="336">
        <v>0</v>
      </c>
      <c r="EW670" s="336">
        <v>0</v>
      </c>
      <c r="EX670" s="336">
        <v>60684.6</v>
      </c>
      <c r="EY670" s="336">
        <v>62186.65</v>
      </c>
      <c r="EZ670" s="336">
        <v>4693540.6500000004</v>
      </c>
      <c r="FA670" s="336">
        <v>93385.91</v>
      </c>
      <c r="FB670" s="336">
        <v>14790.16</v>
      </c>
      <c r="FC670" s="336">
        <v>56439.55</v>
      </c>
      <c r="FD670" s="336">
        <v>32789.5</v>
      </c>
      <c r="FE670" s="336">
        <v>181890.03</v>
      </c>
      <c r="FF670" s="336">
        <v>33167.550000000003</v>
      </c>
      <c r="FG670" s="336">
        <v>0</v>
      </c>
      <c r="FH670" s="336">
        <v>33100.729999999996</v>
      </c>
      <c r="FI670" s="336">
        <v>20714.97</v>
      </c>
      <c r="FJ670" s="336">
        <v>0</v>
      </c>
      <c r="FK670" s="336">
        <v>163913.35</v>
      </c>
      <c r="FL670" s="336">
        <v>0</v>
      </c>
      <c r="FM670" s="336">
        <v>0</v>
      </c>
      <c r="FN670" s="336">
        <v>36409</v>
      </c>
      <c r="FO670" s="336">
        <v>0</v>
      </c>
      <c r="FP670" s="336">
        <v>4158</v>
      </c>
      <c r="FQ670" s="336">
        <v>11383.9</v>
      </c>
      <c r="FR670" s="336">
        <v>24052</v>
      </c>
      <c r="FS670" s="336">
        <v>0</v>
      </c>
      <c r="FT670" s="336">
        <v>52444</v>
      </c>
      <c r="FU670" s="336">
        <v>22155.5</v>
      </c>
      <c r="FV670" s="336">
        <v>1701.65</v>
      </c>
      <c r="FW670" s="336">
        <v>2673.4</v>
      </c>
      <c r="FX670" s="336">
        <v>26755.7</v>
      </c>
      <c r="FY670" s="336">
        <v>0</v>
      </c>
      <c r="FZ670" s="336">
        <v>448</v>
      </c>
      <c r="GA670" s="336">
        <v>2762.5</v>
      </c>
      <c r="GB670" s="336">
        <v>0</v>
      </c>
      <c r="GC670" s="336">
        <v>48</v>
      </c>
      <c r="GD670" s="336">
        <v>81729.850000000006</v>
      </c>
      <c r="GE670" s="336">
        <v>42268.800000000003</v>
      </c>
      <c r="GF670" s="336">
        <v>0</v>
      </c>
      <c r="GG670" s="336">
        <v>18005</v>
      </c>
      <c r="GH670" s="336">
        <v>98</v>
      </c>
      <c r="GI670" s="336">
        <v>43003.4</v>
      </c>
      <c r="GJ670" s="336">
        <v>6818.4</v>
      </c>
      <c r="GK670" s="336">
        <v>590715.09</v>
      </c>
      <c r="GL670" s="336">
        <v>8238.75</v>
      </c>
      <c r="GM670" s="336">
        <v>1010694.26</v>
      </c>
      <c r="GN670" s="336">
        <v>12871.05</v>
      </c>
      <c r="GO670" s="336">
        <v>39084.400000000001</v>
      </c>
      <c r="GP670" s="336">
        <v>8956.6</v>
      </c>
      <c r="GQ670" s="336">
        <v>7500.85</v>
      </c>
      <c r="GR670" s="336">
        <v>455.65</v>
      </c>
      <c r="GS670" s="336">
        <v>6438974.46</v>
      </c>
      <c r="GT670" s="336">
        <v>0</v>
      </c>
      <c r="GU670" s="336">
        <v>136590</v>
      </c>
      <c r="GV670" s="336">
        <v>19440</v>
      </c>
      <c r="GW670" s="336">
        <v>6843</v>
      </c>
      <c r="GX670" s="336">
        <v>1556318.05</v>
      </c>
      <c r="GY670" s="336">
        <v>98615.05</v>
      </c>
      <c r="GZ670" s="336">
        <v>95247.05</v>
      </c>
      <c r="HA670" s="336">
        <v>10821.5</v>
      </c>
      <c r="HB670" s="336">
        <v>200</v>
      </c>
      <c r="HC670" s="336">
        <v>76870.899999999994</v>
      </c>
      <c r="HD670" s="336">
        <v>8720.85</v>
      </c>
      <c r="HE670" s="336">
        <v>128886.23</v>
      </c>
      <c r="HF670" s="336">
        <v>765.75</v>
      </c>
      <c r="HG670" s="336">
        <v>0</v>
      </c>
      <c r="HH670" s="336">
        <v>71973.75</v>
      </c>
      <c r="HI670" s="336">
        <v>3200</v>
      </c>
      <c r="HJ670" s="336">
        <v>31023.55</v>
      </c>
      <c r="HK670" s="336">
        <v>0</v>
      </c>
      <c r="HL670" s="336">
        <v>9510</v>
      </c>
      <c r="HM670" s="336">
        <v>0</v>
      </c>
      <c r="HN670" s="336">
        <v>0</v>
      </c>
      <c r="HO670" s="336">
        <v>6306.65</v>
      </c>
      <c r="HP670" s="336">
        <v>15752.5</v>
      </c>
      <c r="HQ670" s="336">
        <v>3024</v>
      </c>
      <c r="HR670" s="336">
        <v>681324.5</v>
      </c>
      <c r="HS670" s="336">
        <v>0</v>
      </c>
      <c r="HT670" s="336">
        <v>1693341.5</v>
      </c>
      <c r="HU670" s="336">
        <v>0</v>
      </c>
      <c r="HV670" s="336">
        <v>3000000</v>
      </c>
      <c r="HW670" s="336">
        <v>162240</v>
      </c>
      <c r="HX670" s="336">
        <v>3183</v>
      </c>
      <c r="HY670" s="336">
        <v>3397199.62</v>
      </c>
      <c r="HZ670" s="336">
        <v>147458.65</v>
      </c>
      <c r="IA670" s="336">
        <v>2000</v>
      </c>
      <c r="IB670" s="336">
        <v>2728.35</v>
      </c>
      <c r="IC670" s="336">
        <v>84694.9</v>
      </c>
      <c r="ID670" s="336">
        <v>1709.35</v>
      </c>
      <c r="IE670" s="336">
        <v>357616.1</v>
      </c>
      <c r="IF670" s="336">
        <v>1896</v>
      </c>
      <c r="IG670" s="336">
        <v>8002.7</v>
      </c>
      <c r="IH670" s="336">
        <v>7665.4</v>
      </c>
      <c r="II670" s="336">
        <v>73738.679999999993</v>
      </c>
      <c r="IJ670" s="336">
        <v>452023.17</v>
      </c>
      <c r="IK670" s="336">
        <v>3647.04</v>
      </c>
      <c r="IL670" s="336">
        <v>0</v>
      </c>
      <c r="IM670" s="336">
        <v>0</v>
      </c>
      <c r="IN670" s="336">
        <v>9632.15</v>
      </c>
      <c r="IO670" s="336">
        <v>32061.55</v>
      </c>
      <c r="IP670" s="336">
        <v>33729.5</v>
      </c>
      <c r="IQ670" s="336">
        <v>735.2</v>
      </c>
      <c r="IR670" s="336">
        <v>152899.34</v>
      </c>
      <c r="IS670" s="336">
        <v>135313.35</v>
      </c>
      <c r="IT670" s="336">
        <v>32159.550000000003</v>
      </c>
      <c r="IU670" s="336">
        <v>20164.150000000001</v>
      </c>
      <c r="IV670" s="336">
        <v>198971.75</v>
      </c>
      <c r="IW670" s="336">
        <v>0</v>
      </c>
      <c r="IX670" s="336">
        <v>0</v>
      </c>
      <c r="IY670" s="336">
        <v>61151.6</v>
      </c>
      <c r="IZ670" s="336">
        <v>1088393.3500000001</v>
      </c>
      <c r="JA670" s="336">
        <v>0</v>
      </c>
      <c r="JB670" s="336">
        <v>6297.9</v>
      </c>
      <c r="JC670" s="336">
        <v>0</v>
      </c>
      <c r="JD670" s="336">
        <v>0</v>
      </c>
      <c r="JE670" s="336">
        <v>921.75</v>
      </c>
      <c r="JF670" s="336">
        <v>2494.61</v>
      </c>
      <c r="JG670" s="336">
        <v>0</v>
      </c>
      <c r="JH670" s="336">
        <v>44096.15</v>
      </c>
      <c r="JI670" s="336">
        <v>419606</v>
      </c>
      <c r="JJ670" s="336">
        <v>6048</v>
      </c>
      <c r="JK670" s="336">
        <v>360</v>
      </c>
      <c r="JL670" s="336">
        <v>5556.05</v>
      </c>
      <c r="JM670" s="336">
        <v>21</v>
      </c>
      <c r="JN670" s="336">
        <v>0</v>
      </c>
      <c r="JO670" s="336">
        <v>45915.85</v>
      </c>
      <c r="JP670" s="336">
        <v>314.5</v>
      </c>
      <c r="JQ670" s="336">
        <v>0</v>
      </c>
      <c r="JR670" s="336">
        <v>0</v>
      </c>
      <c r="JS670" s="336">
        <v>10374.5</v>
      </c>
      <c r="JT670" s="336">
        <v>63021.3</v>
      </c>
      <c r="JU670" s="336">
        <v>0</v>
      </c>
      <c r="JV670" s="336">
        <v>23085.55</v>
      </c>
      <c r="JW670" s="336">
        <v>94999.35</v>
      </c>
      <c r="JX670" s="336">
        <v>46518.5</v>
      </c>
      <c r="JY670" s="336">
        <v>8565.9500000000007</v>
      </c>
      <c r="JZ670" s="336">
        <v>0</v>
      </c>
      <c r="KA670" s="336">
        <v>1984.95</v>
      </c>
      <c r="KB670" s="336">
        <v>0</v>
      </c>
      <c r="KC670" s="336">
        <v>6392.55</v>
      </c>
      <c r="KD670" s="336">
        <v>0</v>
      </c>
      <c r="KE670" s="336">
        <v>218722.5</v>
      </c>
      <c r="KF670" s="336">
        <v>3187.6</v>
      </c>
      <c r="KG670" s="336">
        <v>47034</v>
      </c>
      <c r="KH670" s="336">
        <v>47469.2</v>
      </c>
      <c r="KI670" s="336">
        <v>7048</v>
      </c>
      <c r="KJ670" s="336">
        <v>110</v>
      </c>
      <c r="KK670" s="336">
        <v>9835</v>
      </c>
      <c r="KL670" s="336">
        <v>2129</v>
      </c>
      <c r="KM670" s="336">
        <v>1392.5</v>
      </c>
      <c r="KN670" s="336">
        <v>0</v>
      </c>
      <c r="KO670" s="336">
        <v>25867.09</v>
      </c>
      <c r="KP670" s="336">
        <v>5519.05</v>
      </c>
      <c r="KQ670" s="336">
        <v>4263956.2300000004</v>
      </c>
      <c r="KR670" s="336">
        <v>46459.75</v>
      </c>
      <c r="KS670" s="336">
        <v>59318.8</v>
      </c>
      <c r="KX670" s="312" t="str">
        <f t="shared" si="6"/>
        <v/>
      </c>
    </row>
    <row r="671" spans="1:310" x14ac:dyDescent="0.25">
      <c r="A671">
        <v>2020</v>
      </c>
      <c r="C671" s="312">
        <v>48</v>
      </c>
      <c r="F671" s="336">
        <v>127252.83</v>
      </c>
      <c r="G671" s="336">
        <v>20000</v>
      </c>
      <c r="H671" s="336">
        <v>1081301.3999999999</v>
      </c>
      <c r="I671" s="336">
        <v>136091.95000000001</v>
      </c>
      <c r="J671" s="336">
        <v>17336</v>
      </c>
      <c r="K671" s="336">
        <v>48820</v>
      </c>
      <c r="L671" s="336">
        <v>83720.320000000007</v>
      </c>
      <c r="M671" s="336">
        <v>0</v>
      </c>
      <c r="N671" s="336">
        <v>385663.47</v>
      </c>
      <c r="O671" s="336">
        <v>1224913.8400000001</v>
      </c>
      <c r="P671" s="336">
        <v>770308.53</v>
      </c>
      <c r="Q671" s="336">
        <v>324320.13</v>
      </c>
      <c r="R671" s="336">
        <v>199500.43</v>
      </c>
      <c r="S671" s="336">
        <v>0</v>
      </c>
      <c r="T671" s="336">
        <v>1816.5</v>
      </c>
      <c r="U671" s="336">
        <v>227871.65</v>
      </c>
      <c r="V671" s="336">
        <v>263263.31</v>
      </c>
      <c r="W671" s="336">
        <v>519247.15</v>
      </c>
      <c r="X671" s="336">
        <v>1147180.45</v>
      </c>
      <c r="Y671" s="336">
        <v>187016.64</v>
      </c>
      <c r="Z671" s="336">
        <v>68557.77</v>
      </c>
      <c r="AA671" s="336">
        <v>340200.2</v>
      </c>
      <c r="AB671" s="336">
        <v>48313.41</v>
      </c>
      <c r="AC671" s="336">
        <v>110000</v>
      </c>
      <c r="AD671" s="336">
        <v>530091.55000000005</v>
      </c>
      <c r="AE671" s="336">
        <v>0</v>
      </c>
      <c r="AF671" s="336">
        <v>137014.60999999999</v>
      </c>
      <c r="AG671" s="336">
        <v>60000</v>
      </c>
      <c r="AH671" s="336">
        <v>0</v>
      </c>
      <c r="AI671" s="336">
        <v>45250.5</v>
      </c>
      <c r="AJ671" s="336">
        <v>33234.5</v>
      </c>
      <c r="AK671" s="336">
        <v>23034.45</v>
      </c>
      <c r="AL671" s="336">
        <v>203048.08</v>
      </c>
      <c r="AM671" s="336">
        <v>0</v>
      </c>
      <c r="AN671" s="336">
        <v>0</v>
      </c>
      <c r="AO671" s="336">
        <v>0</v>
      </c>
      <c r="AP671" s="336">
        <v>22856.5</v>
      </c>
      <c r="AQ671" s="336">
        <v>405490.05</v>
      </c>
      <c r="AR671" s="336">
        <v>300000</v>
      </c>
      <c r="AS671" s="336">
        <v>43552.27</v>
      </c>
      <c r="AT671" s="336">
        <v>350162.07</v>
      </c>
      <c r="AU671" s="336">
        <v>119892.29</v>
      </c>
      <c r="AV671" s="336">
        <v>1980</v>
      </c>
      <c r="AW671" s="336">
        <v>3792214.73</v>
      </c>
      <c r="AX671" s="336">
        <v>7815.3</v>
      </c>
      <c r="AY671" s="336">
        <v>179244.28999999998</v>
      </c>
      <c r="AZ671" s="336">
        <v>25282.22</v>
      </c>
      <c r="BA671" s="336">
        <v>39890</v>
      </c>
      <c r="BB671" s="336">
        <v>14247.34</v>
      </c>
      <c r="BC671" s="336">
        <v>719301.94000000006</v>
      </c>
      <c r="BD671" s="336">
        <v>156333.19999999998</v>
      </c>
      <c r="BE671" s="336">
        <v>239793.03000000003</v>
      </c>
      <c r="BF671" s="336">
        <v>73220.160000000003</v>
      </c>
      <c r="BG671" s="336">
        <v>75000</v>
      </c>
      <c r="BH671" s="336">
        <v>13175.9</v>
      </c>
      <c r="BI671" s="336">
        <v>3080345.44</v>
      </c>
      <c r="BJ671" s="336">
        <v>166258.31</v>
      </c>
      <c r="BK671" s="336">
        <v>262797.23</v>
      </c>
      <c r="BL671" s="336">
        <v>57389.05</v>
      </c>
      <c r="BM671" s="336">
        <v>2343.5500000000002</v>
      </c>
      <c r="BN671" s="336">
        <v>266129.85000000003</v>
      </c>
      <c r="BO671" s="336">
        <v>327873.78000000003</v>
      </c>
      <c r="BP671" s="336">
        <v>50000</v>
      </c>
      <c r="BQ671" s="336">
        <v>6815</v>
      </c>
      <c r="BR671" s="336">
        <v>403150.37</v>
      </c>
      <c r="BS671" s="336">
        <v>162792.44</v>
      </c>
      <c r="BT671" s="336">
        <v>0</v>
      </c>
      <c r="BU671" s="336">
        <v>35130.35</v>
      </c>
      <c r="BV671" s="336">
        <v>0</v>
      </c>
      <c r="BW671" s="336">
        <v>509175</v>
      </c>
      <c r="BX671" s="336">
        <v>426467.8</v>
      </c>
      <c r="BY671" s="336">
        <v>2760935.29</v>
      </c>
      <c r="BZ671" s="336">
        <v>296950.05</v>
      </c>
      <c r="CA671" s="336">
        <v>14761.06</v>
      </c>
      <c r="CB671" s="336">
        <v>94399.15</v>
      </c>
      <c r="CC671" s="336">
        <v>246127.1</v>
      </c>
      <c r="CD671" s="336">
        <v>48056.11</v>
      </c>
      <c r="CE671" s="336">
        <v>2606855.7600000002</v>
      </c>
      <c r="CF671" s="336">
        <v>2271555.3200000003</v>
      </c>
      <c r="CG671" s="336">
        <v>207090.93</v>
      </c>
      <c r="CH671" s="336">
        <v>74031.25</v>
      </c>
      <c r="CI671" s="336">
        <v>2206706.15</v>
      </c>
      <c r="CJ671" s="336">
        <v>20582.52</v>
      </c>
      <c r="CK671" s="336">
        <v>0</v>
      </c>
      <c r="CL671" s="336">
        <v>28024.6</v>
      </c>
      <c r="CM671" s="336">
        <v>43367.17</v>
      </c>
      <c r="CN671" s="336">
        <v>10000</v>
      </c>
      <c r="CO671" s="336">
        <v>32059</v>
      </c>
      <c r="CP671" s="336">
        <v>46933.25</v>
      </c>
      <c r="CQ671" s="336">
        <v>439981.79000000004</v>
      </c>
      <c r="CR671" s="336">
        <v>0</v>
      </c>
      <c r="CS671" s="336">
        <v>4137.6499999999996</v>
      </c>
      <c r="CT671" s="336">
        <v>0</v>
      </c>
      <c r="CU671" s="336">
        <v>5844.38</v>
      </c>
      <c r="CV671" s="336">
        <v>3612</v>
      </c>
      <c r="CW671" s="336">
        <v>0</v>
      </c>
      <c r="CX671" s="336">
        <v>102609.64</v>
      </c>
      <c r="CY671" s="336">
        <v>764712.11</v>
      </c>
      <c r="CZ671" s="336">
        <v>218626.87</v>
      </c>
      <c r="DA671" s="336">
        <v>2465008.37</v>
      </c>
      <c r="DB671" s="336">
        <v>3056460.13</v>
      </c>
      <c r="DC671" s="336">
        <v>651494.69999999995</v>
      </c>
      <c r="DD671" s="336">
        <v>2718694.5</v>
      </c>
      <c r="DE671" s="336">
        <v>3211991.03</v>
      </c>
      <c r="DF671" s="336">
        <v>11068.85</v>
      </c>
      <c r="DG671" s="336">
        <v>15314.8</v>
      </c>
      <c r="DH671" s="336">
        <v>0</v>
      </c>
      <c r="DI671" s="336">
        <v>35459.949999999997</v>
      </c>
      <c r="DJ671" s="336">
        <v>894000</v>
      </c>
      <c r="DK671" s="336">
        <v>82206.460000000006</v>
      </c>
      <c r="DL671" s="336">
        <v>101077.04</v>
      </c>
      <c r="DM671" s="336">
        <v>580604.5</v>
      </c>
      <c r="DN671" s="336">
        <v>29145.85</v>
      </c>
      <c r="DO671" s="336">
        <v>232491.15</v>
      </c>
      <c r="DP671" s="336">
        <v>0</v>
      </c>
      <c r="DQ671" s="336">
        <v>0</v>
      </c>
      <c r="DR671" s="336">
        <v>10000</v>
      </c>
      <c r="DS671" s="336">
        <v>3201230.79</v>
      </c>
      <c r="DT671" s="336">
        <v>119597.1</v>
      </c>
      <c r="DU671" s="336">
        <v>183914.73</v>
      </c>
      <c r="DV671" s="336">
        <v>111755.3</v>
      </c>
      <c r="DW671" s="336">
        <v>38500</v>
      </c>
      <c r="DX671" s="336">
        <v>0</v>
      </c>
      <c r="DY671" s="336">
        <v>30656.62</v>
      </c>
      <c r="DZ671" s="336">
        <v>352823.44</v>
      </c>
      <c r="EA671" s="336">
        <v>673108.57</v>
      </c>
      <c r="EB671" s="336">
        <v>0</v>
      </c>
      <c r="EC671" s="336">
        <v>1000378</v>
      </c>
      <c r="ED671" s="336">
        <v>0</v>
      </c>
      <c r="EE671" s="336">
        <v>285682.18</v>
      </c>
      <c r="EF671" s="336">
        <v>25000</v>
      </c>
      <c r="EG671" s="336">
        <v>239602.46999999997</v>
      </c>
      <c r="EH671" s="336">
        <v>124142.37</v>
      </c>
      <c r="EI671" s="336">
        <v>533803.64</v>
      </c>
      <c r="EJ671" s="336">
        <v>2867304.1599999997</v>
      </c>
      <c r="EK671" s="336">
        <v>30000</v>
      </c>
      <c r="EL671" s="336">
        <v>13730</v>
      </c>
      <c r="EM671" s="336">
        <v>16652.47</v>
      </c>
      <c r="EN671" s="336">
        <v>467725.05</v>
      </c>
      <c r="EO671" s="336">
        <v>621069.93999999994</v>
      </c>
      <c r="EP671" s="336">
        <v>115640.25</v>
      </c>
      <c r="EQ671" s="336">
        <v>18342.5</v>
      </c>
      <c r="ER671" s="336">
        <v>93456.95</v>
      </c>
      <c r="ES671" s="336">
        <v>6248.82</v>
      </c>
      <c r="ET671" s="336">
        <v>163424.45000000001</v>
      </c>
      <c r="EU671" s="336">
        <v>140000</v>
      </c>
      <c r="EV671" s="336">
        <v>0</v>
      </c>
      <c r="EW671" s="336">
        <v>22394.85</v>
      </c>
      <c r="EX671" s="336">
        <v>672673.92999999993</v>
      </c>
      <c r="EY671" s="336">
        <v>1425408.7699999998</v>
      </c>
      <c r="EZ671" s="336">
        <v>20231570.390000001</v>
      </c>
      <c r="FA671" s="336">
        <v>1500</v>
      </c>
      <c r="FB671" s="336">
        <v>564318.76</v>
      </c>
      <c r="FC671" s="336">
        <v>288371.02</v>
      </c>
      <c r="FD671" s="336">
        <v>57078.85</v>
      </c>
      <c r="FE671" s="336">
        <v>1199040.1599999999</v>
      </c>
      <c r="FF671" s="336">
        <v>125299.04</v>
      </c>
      <c r="FG671" s="336">
        <v>9031.75</v>
      </c>
      <c r="FH671" s="336">
        <v>16607.650000000001</v>
      </c>
      <c r="FI671" s="336">
        <v>147637.25</v>
      </c>
      <c r="FJ671" s="336">
        <v>0</v>
      </c>
      <c r="FK671" s="336">
        <v>0</v>
      </c>
      <c r="FL671" s="336">
        <v>4667</v>
      </c>
      <c r="FM671" s="336">
        <v>390912.51</v>
      </c>
      <c r="FN671" s="336">
        <v>47179.75</v>
      </c>
      <c r="FO671" s="336">
        <v>231442.19</v>
      </c>
      <c r="FP671" s="336">
        <v>46472.24</v>
      </c>
      <c r="FQ671" s="336">
        <v>16822</v>
      </c>
      <c r="FR671" s="336">
        <v>206192.5</v>
      </c>
      <c r="FS671" s="336">
        <v>442473.48</v>
      </c>
      <c r="FT671" s="336">
        <v>124408.98</v>
      </c>
      <c r="FU671" s="336">
        <v>714313</v>
      </c>
      <c r="FV671" s="336">
        <v>84342.150000000009</v>
      </c>
      <c r="FW671" s="336">
        <v>1033.9000000000001</v>
      </c>
      <c r="FX671" s="336">
        <v>78980.569999999992</v>
      </c>
      <c r="FY671" s="336">
        <v>1398896.25</v>
      </c>
      <c r="FZ671" s="336">
        <v>0</v>
      </c>
      <c r="GA671" s="336">
        <v>7600.34</v>
      </c>
      <c r="GB671" s="336">
        <v>197028.01</v>
      </c>
      <c r="GC671" s="336">
        <v>0</v>
      </c>
      <c r="GD671" s="336">
        <v>683625.5</v>
      </c>
      <c r="GE671" s="336">
        <v>428746.76999999996</v>
      </c>
      <c r="GF671" s="336">
        <v>201661.65</v>
      </c>
      <c r="GG671" s="336">
        <v>313039.29000000004</v>
      </c>
      <c r="GH671" s="336">
        <v>9564.23</v>
      </c>
      <c r="GI671" s="336">
        <v>252765.72</v>
      </c>
      <c r="GJ671" s="336">
        <v>143702.93</v>
      </c>
      <c r="GK671" s="336">
        <v>3196985.29</v>
      </c>
      <c r="GL671" s="336">
        <v>3652182.95</v>
      </c>
      <c r="GM671" s="336">
        <v>5541855.1300000008</v>
      </c>
      <c r="GN671" s="336">
        <v>36548.049999999996</v>
      </c>
      <c r="GO671" s="336">
        <v>1937167.56</v>
      </c>
      <c r="GP671" s="336">
        <v>34136.089999999997</v>
      </c>
      <c r="GQ671" s="336">
        <v>18016.599999999999</v>
      </c>
      <c r="GR671" s="336">
        <v>48928.55</v>
      </c>
      <c r="GS671" s="336">
        <v>1972172.1099999999</v>
      </c>
      <c r="GT671" s="336">
        <v>0</v>
      </c>
      <c r="GU671" s="336">
        <v>3654559.13</v>
      </c>
      <c r="GV671" s="336">
        <v>23936.27</v>
      </c>
      <c r="GW671" s="336">
        <v>0</v>
      </c>
      <c r="GX671" s="336">
        <v>229760.79</v>
      </c>
      <c r="GY671" s="336">
        <v>11688.85</v>
      </c>
      <c r="GZ671" s="336">
        <v>0</v>
      </c>
      <c r="HA671" s="336">
        <v>2730410.45</v>
      </c>
      <c r="HB671" s="336">
        <v>4150</v>
      </c>
      <c r="HC671" s="336">
        <v>324442.95</v>
      </c>
      <c r="HD671" s="336">
        <v>0</v>
      </c>
      <c r="HE671" s="336">
        <v>0</v>
      </c>
      <c r="HF671" s="336">
        <v>183522</v>
      </c>
      <c r="HG671" s="336">
        <v>9755.7999999999993</v>
      </c>
      <c r="HH671" s="336">
        <v>413680.47</v>
      </c>
      <c r="HI671" s="336">
        <v>789435.93</v>
      </c>
      <c r="HJ671" s="336">
        <v>30059.7</v>
      </c>
      <c r="HK671" s="336">
        <v>0</v>
      </c>
      <c r="HL671" s="336">
        <v>151105.51999999999</v>
      </c>
      <c r="HM671" s="336">
        <v>0</v>
      </c>
      <c r="HN671" s="336">
        <v>60605.599999999999</v>
      </c>
      <c r="HO671" s="336">
        <v>0</v>
      </c>
      <c r="HP671" s="336">
        <v>3688659.02</v>
      </c>
      <c r="HQ671" s="336">
        <v>365221.5</v>
      </c>
      <c r="HR671" s="336">
        <v>905288.46</v>
      </c>
      <c r="HS671" s="336">
        <v>0</v>
      </c>
      <c r="HT671" s="336">
        <v>1976200.79</v>
      </c>
      <c r="HU671" s="336">
        <v>467629.25</v>
      </c>
      <c r="HV671" s="336">
        <v>0</v>
      </c>
      <c r="HW671" s="336">
        <v>4282570.62</v>
      </c>
      <c r="HX671" s="336">
        <v>42772.75</v>
      </c>
      <c r="HY671" s="336">
        <v>2237865.5499999998</v>
      </c>
      <c r="HZ671" s="336">
        <v>97163.58</v>
      </c>
      <c r="IA671" s="336">
        <v>162392.5</v>
      </c>
      <c r="IB671" s="336">
        <v>71090.789999999994</v>
      </c>
      <c r="IC671" s="336">
        <v>50951.8</v>
      </c>
      <c r="ID671" s="336">
        <v>1065</v>
      </c>
      <c r="IE671" s="336">
        <v>344567.54</v>
      </c>
      <c r="IF671" s="336">
        <v>50647.45</v>
      </c>
      <c r="IG671" s="336">
        <v>12470.56</v>
      </c>
      <c r="IH671" s="336">
        <v>5772.95</v>
      </c>
      <c r="II671" s="336">
        <v>314587.05</v>
      </c>
      <c r="IJ671" s="336">
        <v>351432.07</v>
      </c>
      <c r="IK671" s="336">
        <v>0</v>
      </c>
      <c r="IL671" s="336">
        <v>0</v>
      </c>
      <c r="IM671" s="336">
        <v>49078.1</v>
      </c>
      <c r="IN671" s="336">
        <v>494066.6</v>
      </c>
      <c r="IO671" s="336">
        <v>130281.57</v>
      </c>
      <c r="IP671" s="336">
        <v>64640.51</v>
      </c>
      <c r="IQ671" s="336">
        <v>0</v>
      </c>
      <c r="IR671" s="336">
        <v>7962516.04</v>
      </c>
      <c r="IS671" s="336">
        <v>2022708.65</v>
      </c>
      <c r="IT671" s="336">
        <v>62129.17</v>
      </c>
      <c r="IU671" s="336">
        <v>88626.53</v>
      </c>
      <c r="IV671" s="336">
        <v>17084.39</v>
      </c>
      <c r="IW671" s="336">
        <v>71637.05</v>
      </c>
      <c r="IX671" s="336">
        <v>31904.400000000001</v>
      </c>
      <c r="IY671" s="336">
        <v>661136.85</v>
      </c>
      <c r="IZ671" s="336">
        <v>48520.770000000004</v>
      </c>
      <c r="JA671" s="336">
        <v>399609.64999999997</v>
      </c>
      <c r="JB671" s="336">
        <v>15077.45</v>
      </c>
      <c r="JC671" s="336">
        <v>879000</v>
      </c>
      <c r="JD671" s="336">
        <v>64940.32</v>
      </c>
      <c r="JE671" s="336">
        <v>1539.68</v>
      </c>
      <c r="JF671" s="336">
        <v>593658.1</v>
      </c>
      <c r="JG671" s="336">
        <v>69740.14</v>
      </c>
      <c r="JH671" s="336">
        <v>920698.62</v>
      </c>
      <c r="JI671" s="336">
        <v>167038</v>
      </c>
      <c r="JJ671" s="336">
        <v>465773.68</v>
      </c>
      <c r="JK671" s="336">
        <v>10000</v>
      </c>
      <c r="JL671" s="336">
        <v>78959.959999999992</v>
      </c>
      <c r="JM671" s="336">
        <v>32523.1</v>
      </c>
      <c r="JN671" s="336">
        <v>104000</v>
      </c>
      <c r="JO671" s="336">
        <v>206762.62</v>
      </c>
      <c r="JP671" s="336">
        <v>194631</v>
      </c>
      <c r="JQ671" s="336">
        <v>22000</v>
      </c>
      <c r="JR671" s="336">
        <v>0</v>
      </c>
      <c r="JS671" s="336">
        <v>108346</v>
      </c>
      <c r="JT671" s="336">
        <v>0</v>
      </c>
      <c r="JU671" s="336">
        <v>2590309.4499999997</v>
      </c>
      <c r="JV671" s="336">
        <v>165439.31</v>
      </c>
      <c r="JW671" s="336">
        <v>226479.25</v>
      </c>
      <c r="JX671" s="336">
        <v>170803.36000000002</v>
      </c>
      <c r="JY671" s="336">
        <v>142546.15</v>
      </c>
      <c r="JZ671" s="336">
        <v>75291.600000000006</v>
      </c>
      <c r="KA671" s="336">
        <v>65418.8</v>
      </c>
      <c r="KB671" s="336">
        <v>32064.15</v>
      </c>
      <c r="KC671" s="336">
        <v>12868.35</v>
      </c>
      <c r="KD671" s="336">
        <v>62576.9</v>
      </c>
      <c r="KE671" s="336">
        <v>723131.85</v>
      </c>
      <c r="KF671" s="336">
        <v>63843.4</v>
      </c>
      <c r="KG671" s="336">
        <v>6052.95</v>
      </c>
      <c r="KH671" s="336">
        <v>5080</v>
      </c>
      <c r="KI671" s="336">
        <v>280686.05</v>
      </c>
      <c r="KJ671" s="336">
        <v>36997.300000000003</v>
      </c>
      <c r="KK671" s="336">
        <v>30387.73</v>
      </c>
      <c r="KL671" s="336">
        <v>0</v>
      </c>
      <c r="KM671" s="336">
        <v>119296.3</v>
      </c>
      <c r="KN671" s="336">
        <v>44060.7</v>
      </c>
      <c r="KO671" s="336">
        <v>220568.56</v>
      </c>
      <c r="KP671" s="336">
        <v>842886.65</v>
      </c>
      <c r="KQ671" s="336">
        <v>1713151.02</v>
      </c>
      <c r="KR671" s="336">
        <v>104007.95</v>
      </c>
      <c r="KS671" s="336">
        <v>112807.11</v>
      </c>
      <c r="KX671" s="312" t="str">
        <f t="shared" si="6"/>
        <v/>
      </c>
    </row>
    <row r="672" spans="1:310" x14ac:dyDescent="0.25">
      <c r="A672">
        <v>2020</v>
      </c>
      <c r="C672" s="312">
        <v>49</v>
      </c>
      <c r="F672" s="336">
        <v>223137.48</v>
      </c>
      <c r="G672" s="336">
        <v>0</v>
      </c>
      <c r="H672" s="336">
        <v>810247</v>
      </c>
      <c r="I672" s="336">
        <v>43000</v>
      </c>
      <c r="J672" s="336">
        <v>0</v>
      </c>
      <c r="K672" s="336">
        <v>90340</v>
      </c>
      <c r="L672" s="336">
        <v>710470.58</v>
      </c>
      <c r="M672" s="336">
        <v>821814</v>
      </c>
      <c r="N672" s="336">
        <v>816609.94</v>
      </c>
      <c r="O672" s="336">
        <v>617115</v>
      </c>
      <c r="P672" s="336">
        <v>0</v>
      </c>
      <c r="Q672" s="336">
        <v>144998.04999999999</v>
      </c>
      <c r="R672" s="336">
        <v>79719.649999999994</v>
      </c>
      <c r="S672" s="336">
        <v>15000</v>
      </c>
      <c r="T672" s="336">
        <v>366842.8</v>
      </c>
      <c r="U672" s="336">
        <v>120116</v>
      </c>
      <c r="V672" s="336">
        <v>974759.06</v>
      </c>
      <c r="W672" s="336">
        <v>1682</v>
      </c>
      <c r="X672" s="336">
        <v>912595.28</v>
      </c>
      <c r="Y672" s="336">
        <v>118150.79</v>
      </c>
      <c r="Z672" s="336">
        <v>7700</v>
      </c>
      <c r="AA672" s="336">
        <v>3097536.45</v>
      </c>
      <c r="AB672" s="336">
        <v>311389.2</v>
      </c>
      <c r="AC672" s="336">
        <v>11914.75</v>
      </c>
      <c r="AD672" s="336">
        <v>1000479.9</v>
      </c>
      <c r="AE672" s="336">
        <v>0</v>
      </c>
      <c r="AF672" s="336">
        <v>17655.52</v>
      </c>
      <c r="AG672" s="336">
        <v>0</v>
      </c>
      <c r="AH672" s="336">
        <v>150492.23000000001</v>
      </c>
      <c r="AI672" s="336">
        <v>144046.20000000001</v>
      </c>
      <c r="AJ672" s="336">
        <v>90862.75</v>
      </c>
      <c r="AK672" s="336">
        <v>5590.35</v>
      </c>
      <c r="AL672" s="336">
        <v>3723801</v>
      </c>
      <c r="AM672" s="336">
        <v>126122.77</v>
      </c>
      <c r="AN672" s="336">
        <v>34176.879999999997</v>
      </c>
      <c r="AO672" s="336">
        <v>10564.05</v>
      </c>
      <c r="AP672" s="336">
        <v>72200</v>
      </c>
      <c r="AQ672" s="336">
        <v>0</v>
      </c>
      <c r="AR672" s="336">
        <v>350911</v>
      </c>
      <c r="AS672" s="336">
        <v>937909.77</v>
      </c>
      <c r="AT672" s="336">
        <v>17892.580000000002</v>
      </c>
      <c r="AU672" s="336">
        <v>1689.65</v>
      </c>
      <c r="AV672" s="336">
        <v>0</v>
      </c>
      <c r="AW672" s="336">
        <v>3538006.28</v>
      </c>
      <c r="AX672" s="336">
        <v>4569.7</v>
      </c>
      <c r="AY672" s="336">
        <v>7784.5</v>
      </c>
      <c r="AZ672" s="336">
        <v>117349.37</v>
      </c>
      <c r="BA672" s="336">
        <v>0</v>
      </c>
      <c r="BB672" s="336">
        <v>0</v>
      </c>
      <c r="BC672" s="336">
        <v>0</v>
      </c>
      <c r="BD672" s="336">
        <v>3773579.4</v>
      </c>
      <c r="BE672" s="336">
        <v>629820.65</v>
      </c>
      <c r="BF672" s="336">
        <v>254252.48</v>
      </c>
      <c r="BG672" s="336">
        <v>0</v>
      </c>
      <c r="BH672" s="336">
        <v>0</v>
      </c>
      <c r="BI672" s="336">
        <v>1017432.66</v>
      </c>
      <c r="BJ672" s="336">
        <v>0</v>
      </c>
      <c r="BK672" s="336">
        <v>709886.15</v>
      </c>
      <c r="BL672" s="336">
        <v>0</v>
      </c>
      <c r="BM672" s="336">
        <v>60000</v>
      </c>
      <c r="BN672" s="336">
        <v>444416.63</v>
      </c>
      <c r="BO672" s="336">
        <v>23307</v>
      </c>
      <c r="BP672" s="336">
        <v>138450</v>
      </c>
      <c r="BQ672" s="336">
        <v>0</v>
      </c>
      <c r="BR672" s="336">
        <v>1100663.95</v>
      </c>
      <c r="BS672" s="336">
        <v>687035.9</v>
      </c>
      <c r="BT672" s="336">
        <v>8329.9</v>
      </c>
      <c r="BU672" s="336">
        <v>1200</v>
      </c>
      <c r="BV672" s="336">
        <v>114092.65</v>
      </c>
      <c r="BW672" s="336">
        <v>92773.55</v>
      </c>
      <c r="BX672" s="336">
        <v>84762.95</v>
      </c>
      <c r="BY672" s="336">
        <v>1045152.4</v>
      </c>
      <c r="BZ672" s="336">
        <v>26397.7</v>
      </c>
      <c r="CA672" s="336">
        <v>3667.8</v>
      </c>
      <c r="CB672" s="336">
        <v>0</v>
      </c>
      <c r="CC672" s="336">
        <v>1082030.3999999999</v>
      </c>
      <c r="CD672" s="336">
        <v>116747.5</v>
      </c>
      <c r="CE672" s="336">
        <v>237769.3</v>
      </c>
      <c r="CF672" s="336">
        <v>536737.94999999995</v>
      </c>
      <c r="CG672" s="336">
        <v>1144050.31</v>
      </c>
      <c r="CH672" s="336">
        <v>159880.48000000001</v>
      </c>
      <c r="CI672" s="336">
        <v>1134088.3999999999</v>
      </c>
      <c r="CJ672" s="336">
        <v>0</v>
      </c>
      <c r="CK672" s="336">
        <v>103261.6</v>
      </c>
      <c r="CL672" s="336">
        <v>267718.84999999998</v>
      </c>
      <c r="CM672" s="336">
        <v>30594.1</v>
      </c>
      <c r="CN672" s="336">
        <v>150845.1</v>
      </c>
      <c r="CO672" s="336">
        <v>1229429.8999999999</v>
      </c>
      <c r="CP672" s="336">
        <v>0</v>
      </c>
      <c r="CQ672" s="336">
        <v>205342.26</v>
      </c>
      <c r="CR672" s="336">
        <v>0</v>
      </c>
      <c r="CS672" s="336">
        <v>26100</v>
      </c>
      <c r="CT672" s="336">
        <v>109995.2</v>
      </c>
      <c r="CU672" s="336">
        <v>0</v>
      </c>
      <c r="CV672" s="336">
        <v>0</v>
      </c>
      <c r="CW672" s="336">
        <v>0</v>
      </c>
      <c r="CX672" s="336">
        <v>0</v>
      </c>
      <c r="CY672" s="336">
        <v>58133.25</v>
      </c>
      <c r="CZ672" s="336">
        <v>1474525.35</v>
      </c>
      <c r="DA672" s="336">
        <v>8715</v>
      </c>
      <c r="DB672" s="336">
        <v>239294.6</v>
      </c>
      <c r="DC672" s="336">
        <v>545014.44999999995</v>
      </c>
      <c r="DD672" s="336">
        <v>3170230.06</v>
      </c>
      <c r="DE672" s="336">
        <v>1306080.0900000001</v>
      </c>
      <c r="DF672" s="336">
        <v>0</v>
      </c>
      <c r="DG672" s="336">
        <v>3000</v>
      </c>
      <c r="DH672" s="336">
        <v>335955.83</v>
      </c>
      <c r="DI672" s="336">
        <v>419107.93</v>
      </c>
      <c r="DJ672" s="336">
        <v>270691.84999999998</v>
      </c>
      <c r="DK672" s="336">
        <v>42600</v>
      </c>
      <c r="DL672" s="336">
        <v>38100</v>
      </c>
      <c r="DM672" s="336">
        <v>0</v>
      </c>
      <c r="DN672" s="336">
        <v>139922.4</v>
      </c>
      <c r="DO672" s="336">
        <v>0</v>
      </c>
      <c r="DP672" s="336">
        <v>0</v>
      </c>
      <c r="DQ672" s="336">
        <v>0</v>
      </c>
      <c r="DR672" s="336">
        <v>181700</v>
      </c>
      <c r="DS672" s="336">
        <v>195957.65</v>
      </c>
      <c r="DT672" s="336">
        <v>204024.05</v>
      </c>
      <c r="DU672" s="336">
        <v>0</v>
      </c>
      <c r="DV672" s="336">
        <v>122589.97</v>
      </c>
      <c r="DW672" s="336">
        <v>139500</v>
      </c>
      <c r="DX672" s="336">
        <v>0</v>
      </c>
      <c r="DY672" s="336">
        <v>0</v>
      </c>
      <c r="DZ672" s="336">
        <v>0</v>
      </c>
      <c r="EA672" s="336">
        <v>1172356.56</v>
      </c>
      <c r="EB672" s="336">
        <v>372850.49</v>
      </c>
      <c r="EC672" s="336">
        <v>152688.79999999999</v>
      </c>
      <c r="ED672" s="336">
        <v>0</v>
      </c>
      <c r="EE672" s="336">
        <v>0</v>
      </c>
      <c r="EF672" s="336">
        <v>0</v>
      </c>
      <c r="EG672" s="336">
        <v>1431598.76</v>
      </c>
      <c r="EH672" s="336">
        <v>0</v>
      </c>
      <c r="EI672" s="336">
        <v>6600</v>
      </c>
      <c r="EJ672" s="336">
        <v>1857455.97</v>
      </c>
      <c r="EK672" s="336">
        <v>0</v>
      </c>
      <c r="EL672" s="336">
        <v>61390.5</v>
      </c>
      <c r="EM672" s="336">
        <v>79000</v>
      </c>
      <c r="EN672" s="336">
        <v>605313</v>
      </c>
      <c r="EO672" s="336">
        <v>1653234.71</v>
      </c>
      <c r="EP672" s="336">
        <v>22100</v>
      </c>
      <c r="EQ672" s="336">
        <v>128204.29</v>
      </c>
      <c r="ER672" s="336">
        <v>2200</v>
      </c>
      <c r="ES672" s="336">
        <v>56340.37</v>
      </c>
      <c r="ET672" s="336">
        <v>493090.4</v>
      </c>
      <c r="EU672" s="336">
        <v>96210.35</v>
      </c>
      <c r="EV672" s="336">
        <v>18332.53</v>
      </c>
      <c r="EW672" s="336">
        <v>119578.49</v>
      </c>
      <c r="EX672" s="336">
        <v>54771.8</v>
      </c>
      <c r="EY672" s="336">
        <v>857684.04</v>
      </c>
      <c r="EZ672" s="336">
        <v>101230916.87</v>
      </c>
      <c r="FA672" s="336">
        <v>0</v>
      </c>
      <c r="FB672" s="336">
        <v>35939.599999999999</v>
      </c>
      <c r="FC672" s="336">
        <v>335702</v>
      </c>
      <c r="FD672" s="336">
        <v>80600</v>
      </c>
      <c r="FE672" s="336">
        <v>1702272.7</v>
      </c>
      <c r="FF672" s="336">
        <v>56363.95</v>
      </c>
      <c r="FG672" s="336">
        <v>0</v>
      </c>
      <c r="FH672" s="336">
        <v>51000</v>
      </c>
      <c r="FI672" s="336">
        <v>0</v>
      </c>
      <c r="FJ672" s="336">
        <v>0</v>
      </c>
      <c r="FK672" s="336">
        <v>103700</v>
      </c>
      <c r="FL672" s="336">
        <v>0</v>
      </c>
      <c r="FM672" s="336">
        <v>52860</v>
      </c>
      <c r="FN672" s="336">
        <v>0</v>
      </c>
      <c r="FO672" s="336">
        <v>45500</v>
      </c>
      <c r="FP672" s="336">
        <v>101035.95</v>
      </c>
      <c r="FQ672" s="336">
        <v>3362.04</v>
      </c>
      <c r="FR672" s="336">
        <v>129150</v>
      </c>
      <c r="FS672" s="336">
        <v>7395</v>
      </c>
      <c r="FT672" s="336">
        <v>146820.75</v>
      </c>
      <c r="FU672" s="336">
        <v>135479.79999999999</v>
      </c>
      <c r="FV672" s="336">
        <v>0</v>
      </c>
      <c r="FW672" s="336">
        <v>0</v>
      </c>
      <c r="FX672" s="336">
        <v>382701.5</v>
      </c>
      <c r="FY672" s="336">
        <v>56425</v>
      </c>
      <c r="FZ672" s="336">
        <v>52356.95</v>
      </c>
      <c r="GA672" s="336">
        <v>0</v>
      </c>
      <c r="GB672" s="336">
        <v>267170.14</v>
      </c>
      <c r="GC672" s="336">
        <v>0</v>
      </c>
      <c r="GD672" s="336">
        <v>273464.34999999998</v>
      </c>
      <c r="GE672" s="336">
        <v>253111.85</v>
      </c>
      <c r="GF672" s="336">
        <v>88000</v>
      </c>
      <c r="GG672" s="336">
        <v>1829457.55</v>
      </c>
      <c r="GH672" s="336">
        <v>79617.350000000006</v>
      </c>
      <c r="GI672" s="336">
        <v>369882.83</v>
      </c>
      <c r="GJ672" s="336">
        <v>39443.46</v>
      </c>
      <c r="GK672" s="336">
        <v>2877451.05</v>
      </c>
      <c r="GL672" s="336">
        <v>731411.05</v>
      </c>
      <c r="GM672" s="336">
        <v>4220298.13</v>
      </c>
      <c r="GN672" s="336">
        <v>308517.55</v>
      </c>
      <c r="GO672" s="336">
        <v>2283931.7400000002</v>
      </c>
      <c r="GP672" s="336">
        <v>10794.8</v>
      </c>
      <c r="GQ672" s="336">
        <v>3617.64</v>
      </c>
      <c r="GR672" s="336">
        <v>0</v>
      </c>
      <c r="GS672" s="336">
        <v>13662510.640000001</v>
      </c>
      <c r="GT672" s="336">
        <v>0</v>
      </c>
      <c r="GU672" s="336">
        <v>3311943.09</v>
      </c>
      <c r="GV672" s="336">
        <v>0</v>
      </c>
      <c r="GW672" s="336">
        <v>0</v>
      </c>
      <c r="GX672" s="336">
        <v>1075193.28</v>
      </c>
      <c r="GY672" s="336">
        <v>0</v>
      </c>
      <c r="GZ672" s="336">
        <v>74000</v>
      </c>
      <c r="HA672" s="336">
        <v>133555</v>
      </c>
      <c r="HB672" s="336">
        <v>100688.7</v>
      </c>
      <c r="HC672" s="336">
        <v>285153.26</v>
      </c>
      <c r="HD672" s="336">
        <v>0</v>
      </c>
      <c r="HE672" s="336">
        <v>20565.400000000001</v>
      </c>
      <c r="HF672" s="336">
        <v>0</v>
      </c>
      <c r="HG672" s="336">
        <v>480497.64</v>
      </c>
      <c r="HH672" s="336">
        <v>1005715.5</v>
      </c>
      <c r="HI672" s="336">
        <v>720308</v>
      </c>
      <c r="HJ672" s="336">
        <v>275592.8</v>
      </c>
      <c r="HK672" s="336">
        <v>0</v>
      </c>
      <c r="HL672" s="336">
        <v>88338.78</v>
      </c>
      <c r="HM672" s="336">
        <v>129491.3</v>
      </c>
      <c r="HN672" s="336">
        <v>0</v>
      </c>
      <c r="HO672" s="336">
        <v>0</v>
      </c>
      <c r="HP672" s="336">
        <v>2984086.19</v>
      </c>
      <c r="HQ672" s="336">
        <v>0</v>
      </c>
      <c r="HR672" s="336">
        <v>258909.1</v>
      </c>
      <c r="HS672" s="336">
        <v>0</v>
      </c>
      <c r="HT672" s="336">
        <v>1908400.49</v>
      </c>
      <c r="HU672" s="336">
        <v>0</v>
      </c>
      <c r="HV672" s="336">
        <v>0</v>
      </c>
      <c r="HW672" s="336">
        <v>9861756.2400000002</v>
      </c>
      <c r="HX672" s="336">
        <v>144951.75</v>
      </c>
      <c r="HY672" s="336">
        <v>3200951.35</v>
      </c>
      <c r="HZ672" s="336">
        <v>9900</v>
      </c>
      <c r="IA672" s="336">
        <v>0</v>
      </c>
      <c r="IB672" s="336">
        <v>815458.76</v>
      </c>
      <c r="IC672" s="336">
        <v>455499.1</v>
      </c>
      <c r="ID672" s="336">
        <v>126722.13</v>
      </c>
      <c r="IE672" s="336">
        <v>374361.35</v>
      </c>
      <c r="IF672" s="336">
        <v>68647.44</v>
      </c>
      <c r="IG672" s="336">
        <v>5926.5</v>
      </c>
      <c r="IH672" s="336">
        <v>0</v>
      </c>
      <c r="II672" s="336">
        <v>135600</v>
      </c>
      <c r="IJ672" s="336">
        <v>2006995.28</v>
      </c>
      <c r="IK672" s="336">
        <v>0</v>
      </c>
      <c r="IL672" s="336">
        <v>0</v>
      </c>
      <c r="IM672" s="336">
        <v>19200</v>
      </c>
      <c r="IN672" s="336">
        <v>584365.48</v>
      </c>
      <c r="IO672" s="336">
        <v>75278</v>
      </c>
      <c r="IP672" s="336">
        <v>18485.400000000001</v>
      </c>
      <c r="IQ672" s="336">
        <v>43400</v>
      </c>
      <c r="IR672" s="336">
        <v>5648832.0199999996</v>
      </c>
      <c r="IS672" s="336">
        <v>1365600</v>
      </c>
      <c r="IT672" s="336">
        <v>1332270.03</v>
      </c>
      <c r="IU672" s="336">
        <v>0</v>
      </c>
      <c r="IV672" s="336">
        <v>361802</v>
      </c>
      <c r="IW672" s="336">
        <v>144150</v>
      </c>
      <c r="IX672" s="336">
        <v>44166.45</v>
      </c>
      <c r="IY672" s="336">
        <v>54550</v>
      </c>
      <c r="IZ672" s="336">
        <v>0</v>
      </c>
      <c r="JA672" s="336">
        <v>142518.25</v>
      </c>
      <c r="JB672" s="336">
        <v>4000</v>
      </c>
      <c r="JC672" s="336">
        <v>106530.25</v>
      </c>
      <c r="JD672" s="336">
        <v>312.05</v>
      </c>
      <c r="JE672" s="336">
        <v>0</v>
      </c>
      <c r="JF672" s="336">
        <v>31216.43</v>
      </c>
      <c r="JG672" s="336">
        <v>1500</v>
      </c>
      <c r="JH672" s="336">
        <v>0</v>
      </c>
      <c r="JI672" s="336">
        <v>127013.14</v>
      </c>
      <c r="JJ672" s="336">
        <v>255640.87</v>
      </c>
      <c r="JK672" s="336">
        <v>0</v>
      </c>
      <c r="JL672" s="336">
        <v>0</v>
      </c>
      <c r="JM672" s="336">
        <v>0</v>
      </c>
      <c r="JN672" s="336">
        <v>0</v>
      </c>
      <c r="JO672" s="336">
        <v>75858.5</v>
      </c>
      <c r="JP672" s="336">
        <v>0</v>
      </c>
      <c r="JQ672" s="336">
        <v>118137</v>
      </c>
      <c r="JR672" s="336">
        <v>0</v>
      </c>
      <c r="JS672" s="336">
        <v>152216.16</v>
      </c>
      <c r="JT672" s="336">
        <v>155576</v>
      </c>
      <c r="JU672" s="336">
        <v>169400</v>
      </c>
      <c r="JV672" s="336">
        <v>2932938.63</v>
      </c>
      <c r="JW672" s="336">
        <v>17981.5</v>
      </c>
      <c r="JX672" s="336">
        <v>94104</v>
      </c>
      <c r="JY672" s="336">
        <v>0</v>
      </c>
      <c r="JZ672" s="336">
        <v>674.8</v>
      </c>
      <c r="KA672" s="336">
        <v>361104.93</v>
      </c>
      <c r="KB672" s="336">
        <v>111400</v>
      </c>
      <c r="KC672" s="336">
        <v>50428.87</v>
      </c>
      <c r="KD672" s="336">
        <v>0</v>
      </c>
      <c r="KE672" s="336">
        <v>1327929</v>
      </c>
      <c r="KF672" s="336">
        <v>0</v>
      </c>
      <c r="KG672" s="336">
        <v>196611.65</v>
      </c>
      <c r="KH672" s="336">
        <v>0</v>
      </c>
      <c r="KI672" s="336">
        <v>743780</v>
      </c>
      <c r="KJ672" s="336">
        <v>171108.95</v>
      </c>
      <c r="KK672" s="336">
        <v>3947.2</v>
      </c>
      <c r="KL672" s="336">
        <v>0</v>
      </c>
      <c r="KM672" s="336">
        <v>161143</v>
      </c>
      <c r="KN672" s="336">
        <v>68136.2</v>
      </c>
      <c r="KO672" s="336">
        <v>1960129.7</v>
      </c>
      <c r="KP672" s="336">
        <v>81577.77</v>
      </c>
      <c r="KQ672" s="336">
        <v>27276303.449999999</v>
      </c>
      <c r="KR672" s="336">
        <v>1785106.5</v>
      </c>
      <c r="KS672" s="336">
        <v>77228.479999999996</v>
      </c>
      <c r="KX672" s="312" t="str">
        <f t="shared" si="6"/>
        <v/>
      </c>
    </row>
    <row r="673" spans="1:310" x14ac:dyDescent="0.25">
      <c r="A673">
        <v>2020</v>
      </c>
      <c r="C673" s="312">
        <v>10</v>
      </c>
      <c r="F673" s="336">
        <v>4614818.63</v>
      </c>
      <c r="G673" s="336">
        <v>786633.3899999999</v>
      </c>
      <c r="H673" s="336">
        <v>2190656.48</v>
      </c>
      <c r="I673" s="336">
        <v>675550.18</v>
      </c>
      <c r="J673" s="336">
        <v>568271.6</v>
      </c>
      <c r="K673" s="336">
        <v>950995.08</v>
      </c>
      <c r="L673" s="336">
        <v>1443628.4100000001</v>
      </c>
      <c r="M673" s="336">
        <v>1026612.49</v>
      </c>
      <c r="N673" s="336">
        <v>9435693.870000001</v>
      </c>
      <c r="O673" s="336">
        <v>1706416.39</v>
      </c>
      <c r="P673" s="336">
        <v>2769774.0599999996</v>
      </c>
      <c r="Q673" s="336">
        <v>991980.96</v>
      </c>
      <c r="R673" s="336">
        <v>292016.41000000003</v>
      </c>
      <c r="S673" s="336">
        <v>1921683.24</v>
      </c>
      <c r="T673" s="336">
        <v>1908968.26</v>
      </c>
      <c r="U673" s="336">
        <v>7110401.8499999996</v>
      </c>
      <c r="V673" s="336">
        <v>2981761.02</v>
      </c>
      <c r="W673" s="336">
        <v>968298</v>
      </c>
      <c r="X673" s="336">
        <v>1408842.53</v>
      </c>
      <c r="Y673" s="336">
        <v>883280.6100000001</v>
      </c>
      <c r="Z673" s="336">
        <v>33724.58</v>
      </c>
      <c r="AA673" s="336">
        <v>4276049.59</v>
      </c>
      <c r="AB673" s="336">
        <v>967611</v>
      </c>
      <c r="AC673" s="336">
        <v>593659.72</v>
      </c>
      <c r="AD673" s="336">
        <v>5744965.5499999998</v>
      </c>
      <c r="AE673" s="336">
        <v>923969.1</v>
      </c>
      <c r="AF673" s="336">
        <v>1316697.1099999999</v>
      </c>
      <c r="AG673" s="336">
        <v>196198.78</v>
      </c>
      <c r="AH673" s="336">
        <v>1251911.3699999999</v>
      </c>
      <c r="AI673" s="336">
        <v>1742376.75</v>
      </c>
      <c r="AJ673" s="336">
        <v>8678431.4199999999</v>
      </c>
      <c r="AK673" s="336">
        <v>344018.83999999997</v>
      </c>
      <c r="AL673" s="336">
        <v>5114117.6100000003</v>
      </c>
      <c r="AM673" s="336">
        <v>1475184</v>
      </c>
      <c r="AN673" s="336">
        <v>548572.85</v>
      </c>
      <c r="AO673" s="336">
        <v>1319382.76</v>
      </c>
      <c r="AP673" s="336">
        <v>3754831.46</v>
      </c>
      <c r="AQ673" s="336">
        <v>148789.46</v>
      </c>
      <c r="AR673" s="336">
        <v>1120028.3999999999</v>
      </c>
      <c r="AS673" s="336">
        <v>720604.46</v>
      </c>
      <c r="AT673" s="336">
        <v>887906.29</v>
      </c>
      <c r="AU673" s="336">
        <v>3554659.12</v>
      </c>
      <c r="AV673" s="336">
        <v>1564237.77</v>
      </c>
      <c r="AW673" s="336">
        <v>22155455.68</v>
      </c>
      <c r="AX673" s="336">
        <v>1049087.2</v>
      </c>
      <c r="AY673" s="336">
        <v>176824.4</v>
      </c>
      <c r="AZ673" s="336">
        <v>290979.15999999997</v>
      </c>
      <c r="BA673" s="336">
        <v>290283.89</v>
      </c>
      <c r="BB673" s="336">
        <v>3465728.84</v>
      </c>
      <c r="BC673" s="336">
        <v>2480053.2600000002</v>
      </c>
      <c r="BD673" s="336">
        <v>1142800.82</v>
      </c>
      <c r="BE673" s="336">
        <v>3470855.71</v>
      </c>
      <c r="BF673" s="336">
        <v>1118131.6299999999</v>
      </c>
      <c r="BG673" s="336">
        <v>106743.59999999999</v>
      </c>
      <c r="BH673" s="336">
        <v>69445.649999999994</v>
      </c>
      <c r="BI673" s="336">
        <v>3344371.16</v>
      </c>
      <c r="BJ673" s="336">
        <v>877367.65</v>
      </c>
      <c r="BK673" s="336">
        <v>2758253.5999999996</v>
      </c>
      <c r="BL673" s="336">
        <v>253935.94</v>
      </c>
      <c r="BM673" s="336">
        <v>816780.01</v>
      </c>
      <c r="BN673" s="336">
        <v>5129524.57</v>
      </c>
      <c r="BO673" s="336">
        <v>4137309.14</v>
      </c>
      <c r="BP673" s="336">
        <v>1157500.46</v>
      </c>
      <c r="BQ673" s="336">
        <v>565254.69999999995</v>
      </c>
      <c r="BR673" s="336">
        <v>455669</v>
      </c>
      <c r="BS673" s="336">
        <v>2890985</v>
      </c>
      <c r="BT673" s="336">
        <v>819352.74</v>
      </c>
      <c r="BU673" s="336">
        <v>347080.76</v>
      </c>
      <c r="BV673" s="336">
        <v>3379161.37</v>
      </c>
      <c r="BW673" s="336">
        <v>4343886.95</v>
      </c>
      <c r="BX673" s="336">
        <v>2995257.06</v>
      </c>
      <c r="BY673" s="336">
        <v>807389.55</v>
      </c>
      <c r="BZ673" s="336">
        <v>613355.99</v>
      </c>
      <c r="CA673" s="336">
        <v>709566.26</v>
      </c>
      <c r="CB673" s="336">
        <v>796155.61</v>
      </c>
      <c r="CC673" s="336">
        <v>5373949.3499999996</v>
      </c>
      <c r="CD673" s="336">
        <v>3209496.3000000003</v>
      </c>
      <c r="CE673" s="336">
        <v>5958034.9500000002</v>
      </c>
      <c r="CF673" s="336">
        <v>2402185.37</v>
      </c>
      <c r="CG673" s="336">
        <v>948676.29999999993</v>
      </c>
      <c r="CH673" s="336">
        <v>1911957.08</v>
      </c>
      <c r="CI673" s="336">
        <v>15226057.1</v>
      </c>
      <c r="CJ673" s="336">
        <v>842653.37</v>
      </c>
      <c r="CK673" s="336">
        <v>910400.1100000001</v>
      </c>
      <c r="CL673" s="336">
        <v>2010386.96</v>
      </c>
      <c r="CM673" s="336">
        <v>1102904.43</v>
      </c>
      <c r="CN673" s="336">
        <v>6833863.7700000005</v>
      </c>
      <c r="CO673" s="336">
        <v>4132923.26</v>
      </c>
      <c r="CP673" s="336">
        <v>428047.18999999994</v>
      </c>
      <c r="CQ673" s="336">
        <v>1317891.45</v>
      </c>
      <c r="CR673" s="336">
        <v>320238.02</v>
      </c>
      <c r="CS673" s="336">
        <v>2770479.01</v>
      </c>
      <c r="CT673" s="336">
        <v>1666490.54</v>
      </c>
      <c r="CU673" s="336">
        <v>568723.8600000001</v>
      </c>
      <c r="CV673" s="336">
        <v>294647.36</v>
      </c>
      <c r="CW673" s="336">
        <v>461362.61</v>
      </c>
      <c r="CX673" s="336">
        <v>1276229.8099999998</v>
      </c>
      <c r="CY673" s="336">
        <v>961151.05</v>
      </c>
      <c r="CZ673" s="336">
        <v>1050106.82</v>
      </c>
      <c r="DA673" s="336">
        <v>3797714.62</v>
      </c>
      <c r="DB673" s="336">
        <v>1513217.65</v>
      </c>
      <c r="DC673" s="336">
        <v>3797257.08</v>
      </c>
      <c r="DD673" s="336">
        <v>9281150.3100000005</v>
      </c>
      <c r="DE673" s="336">
        <v>2588640.7600000002</v>
      </c>
      <c r="DF673" s="336">
        <v>1266673.74</v>
      </c>
      <c r="DG673" s="336">
        <v>517060.36</v>
      </c>
      <c r="DH673" s="336">
        <v>533088.77</v>
      </c>
      <c r="DI673" s="336">
        <v>650356.27</v>
      </c>
      <c r="DJ673" s="336">
        <v>2448333.7000000002</v>
      </c>
      <c r="DK673" s="336">
        <v>4990921.7699999996</v>
      </c>
      <c r="DL673" s="336">
        <v>869359.56</v>
      </c>
      <c r="DM673" s="336">
        <v>5239598.62</v>
      </c>
      <c r="DN673" s="336">
        <v>993040.70000000007</v>
      </c>
      <c r="DO673" s="336">
        <v>729121.3</v>
      </c>
      <c r="DP673" s="336">
        <v>711194.92</v>
      </c>
      <c r="DQ673" s="336">
        <v>388380.92000000004</v>
      </c>
      <c r="DR673" s="336">
        <v>1034177.6799999999</v>
      </c>
      <c r="DS673" s="336">
        <v>4562564.97</v>
      </c>
      <c r="DT673" s="336">
        <v>1237357.79</v>
      </c>
      <c r="DU673" s="336">
        <v>7525571.79</v>
      </c>
      <c r="DV673" s="336">
        <v>470103.16000000003</v>
      </c>
      <c r="DW673" s="336">
        <v>1733481.41</v>
      </c>
      <c r="DX673" s="336">
        <v>2632651.7199999997</v>
      </c>
      <c r="DY673" s="336">
        <v>2140491.58</v>
      </c>
      <c r="DZ673" s="336">
        <v>895021.02</v>
      </c>
      <c r="EA673" s="336">
        <v>7615902.5800000001</v>
      </c>
      <c r="EB673" s="336">
        <v>3457977.27</v>
      </c>
      <c r="EC673" s="336">
        <v>2151660.7399999998</v>
      </c>
      <c r="ED673" s="336">
        <v>1114234.24</v>
      </c>
      <c r="EE673" s="336">
        <v>1289703.8400000001</v>
      </c>
      <c r="EF673" s="336">
        <v>490877.85000000003</v>
      </c>
      <c r="EG673" s="336">
        <v>344613.51</v>
      </c>
      <c r="EH673" s="336">
        <v>2220414.7999999998</v>
      </c>
      <c r="EI673" s="336">
        <v>1230243.42</v>
      </c>
      <c r="EJ673" s="336">
        <v>9158892.5100000016</v>
      </c>
      <c r="EK673" s="336">
        <v>711199.1</v>
      </c>
      <c r="EL673" s="336">
        <v>470960.04000000004</v>
      </c>
      <c r="EM673" s="336">
        <v>1109447.6600000001</v>
      </c>
      <c r="EN673" s="336">
        <v>1766505.4100000001</v>
      </c>
      <c r="EO673" s="336">
        <v>2936216.6</v>
      </c>
      <c r="EP673" s="336">
        <v>1908788.6199999999</v>
      </c>
      <c r="EQ673" s="336">
        <v>607785.53</v>
      </c>
      <c r="ER673" s="336">
        <v>1303220.79</v>
      </c>
      <c r="ES673" s="336">
        <v>208011.15999999997</v>
      </c>
      <c r="ET673" s="336">
        <v>4219224.32</v>
      </c>
      <c r="EU673" s="336">
        <v>1333503.17</v>
      </c>
      <c r="EV673" s="336">
        <v>301008.45</v>
      </c>
      <c r="EW673" s="336">
        <v>523620.49</v>
      </c>
      <c r="EX673" s="336">
        <v>1214444.05</v>
      </c>
      <c r="EY673" s="336">
        <v>1894797.52</v>
      </c>
      <c r="EZ673" s="336">
        <v>5014421.2399999993</v>
      </c>
      <c r="FA673" s="336">
        <v>4352073.84</v>
      </c>
      <c r="FB673" s="336">
        <v>1334876.71</v>
      </c>
      <c r="FC673" s="336">
        <v>10981486.52</v>
      </c>
      <c r="FD673" s="336">
        <v>1064992.33</v>
      </c>
      <c r="FE673" s="336">
        <v>8283160.0500000007</v>
      </c>
      <c r="FF673" s="336">
        <v>3570137.65</v>
      </c>
      <c r="FG673" s="336">
        <v>1095194.79</v>
      </c>
      <c r="FH673" s="336">
        <v>4007132.8899999997</v>
      </c>
      <c r="FI673" s="336">
        <v>918843.99</v>
      </c>
      <c r="FJ673" s="336">
        <v>2438936.84</v>
      </c>
      <c r="FK673" s="336">
        <v>579278.66</v>
      </c>
      <c r="FL673" s="336">
        <v>248003.35</v>
      </c>
      <c r="FM673" s="336">
        <v>3661909.82</v>
      </c>
      <c r="FN673" s="336">
        <v>619583.39999999991</v>
      </c>
      <c r="FO673" s="336">
        <v>1767184.98</v>
      </c>
      <c r="FP673" s="336">
        <v>411099.77</v>
      </c>
      <c r="FQ673" s="336">
        <v>647797.75</v>
      </c>
      <c r="FR673" s="336">
        <v>35175303.159999996</v>
      </c>
      <c r="FS673" s="336">
        <v>719943.66999999993</v>
      </c>
      <c r="FT673" s="336">
        <v>463260.56000000006</v>
      </c>
      <c r="FU673" s="336">
        <v>836969.60999999987</v>
      </c>
      <c r="FV673" s="336">
        <v>1357194.46</v>
      </c>
      <c r="FW673" s="336">
        <v>140162.1</v>
      </c>
      <c r="FX673" s="336">
        <v>846512.79</v>
      </c>
      <c r="FY673" s="336">
        <v>7748681.7400000002</v>
      </c>
      <c r="FZ673" s="336">
        <v>346506.53</v>
      </c>
      <c r="GA673" s="336">
        <v>467524.24</v>
      </c>
      <c r="GB673" s="336">
        <v>1411028.8900000001</v>
      </c>
      <c r="GC673" s="336">
        <v>658417.83000000007</v>
      </c>
      <c r="GD673" s="336">
        <v>1717141.01</v>
      </c>
      <c r="GE673" s="336">
        <v>1817257.8</v>
      </c>
      <c r="GF673" s="336">
        <v>2682401.5500000003</v>
      </c>
      <c r="GG673" s="336">
        <v>1477501.84</v>
      </c>
      <c r="GH673" s="336">
        <v>754969.51</v>
      </c>
      <c r="GI673" s="336">
        <v>1696207.2799999998</v>
      </c>
      <c r="GJ673" s="336">
        <v>179961.1</v>
      </c>
      <c r="GK673" s="336">
        <v>9202397.4800000004</v>
      </c>
      <c r="GL673" s="336">
        <v>7022361.0499999998</v>
      </c>
      <c r="GM673" s="336">
        <v>14835535.489999998</v>
      </c>
      <c r="GN673" s="336">
        <v>1698296.14</v>
      </c>
      <c r="GO673" s="336">
        <v>6770426.3399999999</v>
      </c>
      <c r="GP673" s="336">
        <v>135393.38999999998</v>
      </c>
      <c r="GQ673" s="336">
        <v>87280.94</v>
      </c>
      <c r="GR673" s="336">
        <v>3394738.3899999997</v>
      </c>
      <c r="GS673" s="336">
        <v>23802138.380000003</v>
      </c>
      <c r="GT673" s="336">
        <v>969713</v>
      </c>
      <c r="GU673" s="336">
        <v>4684007.5999999996</v>
      </c>
      <c r="GV673" s="336">
        <v>796801.36</v>
      </c>
      <c r="GW673" s="336">
        <v>537604.33000000007</v>
      </c>
      <c r="GX673" s="336">
        <v>4622750.54</v>
      </c>
      <c r="GY673" s="336">
        <v>497977.37</v>
      </c>
      <c r="GZ673" s="336">
        <v>2762932.87</v>
      </c>
      <c r="HA673" s="336">
        <v>544396.84</v>
      </c>
      <c r="HB673" s="336">
        <v>2581514.7799999998</v>
      </c>
      <c r="HC673" s="336">
        <v>6241839.9199999999</v>
      </c>
      <c r="HD673" s="336">
        <v>412509.9</v>
      </c>
      <c r="HE673" s="336">
        <v>449037.83</v>
      </c>
      <c r="HF673" s="336">
        <v>894921.11</v>
      </c>
      <c r="HG673" s="336">
        <v>10128206.02</v>
      </c>
      <c r="HH673" s="336">
        <v>6391521.4699999997</v>
      </c>
      <c r="HI673" s="336">
        <v>2481087.27</v>
      </c>
      <c r="HJ673" s="336">
        <v>1737702.9</v>
      </c>
      <c r="HK673" s="336">
        <v>478597.21</v>
      </c>
      <c r="HL673" s="336">
        <v>7149224.9299999997</v>
      </c>
      <c r="HM673" s="336">
        <v>1928285.73</v>
      </c>
      <c r="HN673" s="336">
        <v>1522038.97</v>
      </c>
      <c r="HO673" s="336">
        <v>108139.35</v>
      </c>
      <c r="HP673" s="336">
        <v>1289104.5900000001</v>
      </c>
      <c r="HQ673" s="336">
        <v>123945.9</v>
      </c>
      <c r="HR673" s="336">
        <v>3678083.46</v>
      </c>
      <c r="HS673" s="336">
        <v>274749.78999999998</v>
      </c>
      <c r="HT673" s="336">
        <v>16912608.789999999</v>
      </c>
      <c r="HU673" s="336">
        <v>1067076.43</v>
      </c>
      <c r="HV673" s="336">
        <v>8204304.0500000007</v>
      </c>
      <c r="HW673" s="336">
        <v>25800837.18</v>
      </c>
      <c r="HX673" s="336">
        <v>936728.22</v>
      </c>
      <c r="HY673" s="336">
        <v>16707914.84</v>
      </c>
      <c r="HZ673" s="336">
        <v>1767016.0399999998</v>
      </c>
      <c r="IA673" s="336">
        <v>1443003.4100000001</v>
      </c>
      <c r="IB673" s="336">
        <v>2400275.6100000003</v>
      </c>
      <c r="IC673" s="336">
        <v>80617332.729999989</v>
      </c>
      <c r="ID673" s="336">
        <v>552889.19999999995</v>
      </c>
      <c r="IE673" s="336">
        <v>4112334.0999999996</v>
      </c>
      <c r="IF673" s="336">
        <v>793490.4</v>
      </c>
      <c r="IG673" s="336">
        <v>703185.01</v>
      </c>
      <c r="IH673" s="336">
        <v>583786.4</v>
      </c>
      <c r="II673" s="336">
        <v>404663.45</v>
      </c>
      <c r="IJ673" s="336">
        <v>1099846.47</v>
      </c>
      <c r="IK673" s="336">
        <v>603394.63</v>
      </c>
      <c r="IL673" s="336">
        <v>449056.87</v>
      </c>
      <c r="IM673" s="336">
        <v>795654.87</v>
      </c>
      <c r="IN673" s="336">
        <v>5210208.16</v>
      </c>
      <c r="IO673" s="336">
        <v>206722.64</v>
      </c>
      <c r="IP673" s="336">
        <v>1504172.8599999999</v>
      </c>
      <c r="IQ673" s="336">
        <v>398291.83</v>
      </c>
      <c r="IR673" s="336">
        <v>4135359.4699999997</v>
      </c>
      <c r="IS673" s="336">
        <v>6770510.8100000005</v>
      </c>
      <c r="IT673" s="336">
        <v>1935026.1600000001</v>
      </c>
      <c r="IU673" s="336">
        <v>606111.27</v>
      </c>
      <c r="IV673" s="336">
        <v>2074372.23</v>
      </c>
      <c r="IW673" s="336">
        <v>1132254.3700000001</v>
      </c>
      <c r="IX673" s="336">
        <v>147764.97999999998</v>
      </c>
      <c r="IY673" s="336">
        <v>3347038.79</v>
      </c>
      <c r="IZ673" s="336">
        <v>2434088.4500000002</v>
      </c>
      <c r="JA673" s="336">
        <v>512585.99</v>
      </c>
      <c r="JB673" s="336">
        <v>578057.16999999993</v>
      </c>
      <c r="JC673" s="336">
        <v>873034.78</v>
      </c>
      <c r="JD673" s="336">
        <v>385969.75</v>
      </c>
      <c r="JE673" s="336">
        <v>484033.82</v>
      </c>
      <c r="JF673" s="336">
        <v>1956079.98</v>
      </c>
      <c r="JG673" s="336">
        <v>124084.85999999999</v>
      </c>
      <c r="JH673" s="336">
        <v>157875.66999999998</v>
      </c>
      <c r="JI673" s="336">
        <v>9805513.8000000007</v>
      </c>
      <c r="JJ673" s="336">
        <v>2207481.6100000003</v>
      </c>
      <c r="JK673" s="336">
        <v>428664.54000000004</v>
      </c>
      <c r="JL673" s="336">
        <v>988644.26</v>
      </c>
      <c r="JM673" s="336">
        <v>279701.42</v>
      </c>
      <c r="JN673" s="336">
        <v>426864.24</v>
      </c>
      <c r="JO673" s="336">
        <v>821639.80999999994</v>
      </c>
      <c r="JP673" s="336">
        <v>816315.91999999993</v>
      </c>
      <c r="JQ673" s="336">
        <v>1589218.5399999998</v>
      </c>
      <c r="JR673" s="336">
        <v>188445.94999999998</v>
      </c>
      <c r="JS673" s="336">
        <v>1025946.47</v>
      </c>
      <c r="JT673" s="336">
        <v>278617.77</v>
      </c>
      <c r="JU673" s="336">
        <v>6155928.29</v>
      </c>
      <c r="JV673" s="336">
        <v>13405377.619999999</v>
      </c>
      <c r="JW673" s="336">
        <v>2878466.15</v>
      </c>
      <c r="JX673" s="336">
        <v>2636004.0700000003</v>
      </c>
      <c r="JY673" s="336">
        <v>19867.39</v>
      </c>
      <c r="JZ673" s="336">
        <v>524050.45999999996</v>
      </c>
      <c r="KA673" s="336">
        <v>947184.15</v>
      </c>
      <c r="KB673" s="336">
        <v>1076156.1000000001</v>
      </c>
      <c r="KC673" s="336">
        <v>527709.62</v>
      </c>
      <c r="KD673" s="336">
        <v>2248295.77</v>
      </c>
      <c r="KE673" s="336">
        <v>1314500.06</v>
      </c>
      <c r="KF673" s="336">
        <v>522006.1</v>
      </c>
      <c r="KG673" s="336">
        <v>1478530.8</v>
      </c>
      <c r="KH673" s="336">
        <v>607070.47</v>
      </c>
      <c r="KI673" s="336">
        <v>3543885.9800000004</v>
      </c>
      <c r="KJ673" s="336">
        <v>1173637.32</v>
      </c>
      <c r="KK673" s="336">
        <v>212063.26</v>
      </c>
      <c r="KL673" s="336">
        <v>2208154.08</v>
      </c>
      <c r="KM673" s="336">
        <v>1410944.3399999999</v>
      </c>
      <c r="KN673" s="336">
        <v>1693133.93</v>
      </c>
      <c r="KO673" s="336">
        <v>8852612.7200000007</v>
      </c>
      <c r="KP673" s="336">
        <v>3382960.6</v>
      </c>
      <c r="KQ673" s="336">
        <v>16413870.51</v>
      </c>
      <c r="KR673" s="336">
        <v>5146138.2399999993</v>
      </c>
      <c r="KS673" s="336">
        <v>630400.41999999993</v>
      </c>
      <c r="KX673" s="312">
        <v>910</v>
      </c>
    </row>
    <row r="674" spans="1:310" x14ac:dyDescent="0.25">
      <c r="A674">
        <v>2020</v>
      </c>
      <c r="C674" s="312">
        <v>11</v>
      </c>
      <c r="F674" s="336">
        <v>1680157.24</v>
      </c>
      <c r="G674" s="336">
        <v>162122.59</v>
      </c>
      <c r="H674" s="336">
        <v>8959272.5600000005</v>
      </c>
      <c r="I674" s="336">
        <v>747453.73</v>
      </c>
      <c r="J674" s="336">
        <v>464711.42</v>
      </c>
      <c r="K674" s="336">
        <v>490350.75</v>
      </c>
      <c r="L674" s="336">
        <v>4768579.2300000004</v>
      </c>
      <c r="M674" s="336">
        <v>1735189.3</v>
      </c>
      <c r="N674" s="336">
        <v>11800934.469999999</v>
      </c>
      <c r="O674" s="336">
        <v>5632983.8399999999</v>
      </c>
      <c r="P674" s="336">
        <v>728678.14</v>
      </c>
      <c r="Q674" s="336">
        <v>609037.86</v>
      </c>
      <c r="R674" s="336">
        <v>2957195.08</v>
      </c>
      <c r="S674" s="336">
        <v>956940.10000000009</v>
      </c>
      <c r="T674" s="336">
        <v>1514776.6600000001</v>
      </c>
      <c r="U674" s="336">
        <v>2613308.2400000002</v>
      </c>
      <c r="V674" s="336">
        <v>7060506.5199999996</v>
      </c>
      <c r="W674" s="336">
        <v>417235.67</v>
      </c>
      <c r="X674" s="336">
        <v>1202934.18</v>
      </c>
      <c r="Y674" s="336">
        <v>586331.74</v>
      </c>
      <c r="Z674" s="336">
        <v>789119.98</v>
      </c>
      <c r="AA674" s="336">
        <v>9670646.6099999994</v>
      </c>
      <c r="AB674" s="336">
        <v>1314668.27</v>
      </c>
      <c r="AC674" s="336">
        <v>69237.91</v>
      </c>
      <c r="AD674" s="336">
        <v>20947334.699999999</v>
      </c>
      <c r="AE674" s="336">
        <v>188883.19</v>
      </c>
      <c r="AF674" s="336">
        <v>1241614.96</v>
      </c>
      <c r="AG674" s="336">
        <v>349816.37</v>
      </c>
      <c r="AH674" s="336">
        <v>1399868.15</v>
      </c>
      <c r="AI674" s="336">
        <v>1871751.99</v>
      </c>
      <c r="AJ674" s="336">
        <v>1936207.1400000001</v>
      </c>
      <c r="AK674" s="336">
        <v>307165.54000000004</v>
      </c>
      <c r="AL674" s="336">
        <v>10554941.789999999</v>
      </c>
      <c r="AM674" s="336">
        <v>457919.92999999993</v>
      </c>
      <c r="AN674" s="336">
        <v>926610.27</v>
      </c>
      <c r="AO674" s="336">
        <v>991046.76</v>
      </c>
      <c r="AP674" s="336">
        <v>1000534.51</v>
      </c>
      <c r="AQ674" s="336">
        <v>106836.62</v>
      </c>
      <c r="AR674" s="336">
        <v>2114438.04</v>
      </c>
      <c r="AS674" s="336">
        <v>497045.26</v>
      </c>
      <c r="AT674" s="336">
        <v>1216565.8800000001</v>
      </c>
      <c r="AU674" s="336">
        <v>4618710.32</v>
      </c>
      <c r="AV674" s="336">
        <v>589414.33000000007</v>
      </c>
      <c r="AW674" s="336">
        <v>8796167.3000000007</v>
      </c>
      <c r="AX674" s="336">
        <v>184529.08000000002</v>
      </c>
      <c r="AY674" s="336">
        <v>309399.65000000002</v>
      </c>
      <c r="AZ674" s="336">
        <v>1784452.19</v>
      </c>
      <c r="BA674" s="336">
        <v>297281.77</v>
      </c>
      <c r="BB674" s="336">
        <v>695460.08000000007</v>
      </c>
      <c r="BC674" s="336">
        <v>3980048.79</v>
      </c>
      <c r="BD674" s="336">
        <v>4135117.95</v>
      </c>
      <c r="BE674" s="336">
        <v>1726875.3299999998</v>
      </c>
      <c r="BF674" s="336">
        <v>1673400.35</v>
      </c>
      <c r="BG674" s="336">
        <v>302718.32</v>
      </c>
      <c r="BH674" s="336">
        <v>120227.31999999999</v>
      </c>
      <c r="BI674" s="336">
        <v>11100293.889999999</v>
      </c>
      <c r="BJ674" s="336">
        <v>95157.18</v>
      </c>
      <c r="BK674" s="336">
        <v>4407917.8900000006</v>
      </c>
      <c r="BL674" s="336">
        <v>156680.54999999999</v>
      </c>
      <c r="BM674" s="336">
        <v>1151036.7399999998</v>
      </c>
      <c r="BN674" s="336">
        <v>6356965.5899999999</v>
      </c>
      <c r="BO674" s="336">
        <v>2007051.46</v>
      </c>
      <c r="BP674" s="336">
        <v>564672.91999999993</v>
      </c>
      <c r="BQ674" s="336">
        <v>288532.88</v>
      </c>
      <c r="BR674" s="336">
        <v>1149657.8799999999</v>
      </c>
      <c r="BS674" s="336">
        <v>2690860.24</v>
      </c>
      <c r="BT674" s="336">
        <v>268326.92</v>
      </c>
      <c r="BU674" s="336">
        <v>289503.23000000004</v>
      </c>
      <c r="BV674" s="336">
        <v>2497496.7800000003</v>
      </c>
      <c r="BW674" s="336">
        <v>3774390.02</v>
      </c>
      <c r="BX674" s="336">
        <v>1656888.1400000001</v>
      </c>
      <c r="BY674" s="336">
        <v>10622968.08</v>
      </c>
      <c r="BZ674" s="336">
        <v>293063.48</v>
      </c>
      <c r="CA674" s="336">
        <v>697984.21</v>
      </c>
      <c r="CB674" s="336">
        <v>388712.25999999995</v>
      </c>
      <c r="CC674" s="336">
        <v>2049165.79</v>
      </c>
      <c r="CD674" s="336">
        <v>3269441.7800000003</v>
      </c>
      <c r="CE674" s="336">
        <v>1126034.4100000001</v>
      </c>
      <c r="CF674" s="336">
        <v>5937062.6500000004</v>
      </c>
      <c r="CG674" s="336">
        <v>6877042.3599999994</v>
      </c>
      <c r="CH674" s="336">
        <v>2818381.96</v>
      </c>
      <c r="CI674" s="336">
        <v>9161170.3800000008</v>
      </c>
      <c r="CJ674" s="336">
        <v>368073.16000000003</v>
      </c>
      <c r="CK674" s="336">
        <v>305800.36</v>
      </c>
      <c r="CL674" s="336">
        <v>531510.56000000006</v>
      </c>
      <c r="CM674" s="336">
        <v>147244.43</v>
      </c>
      <c r="CN674" s="336">
        <v>1271303.3</v>
      </c>
      <c r="CO674" s="336">
        <v>4157454.5300000003</v>
      </c>
      <c r="CP674" s="336">
        <v>344717.95999999996</v>
      </c>
      <c r="CQ674" s="336">
        <v>708884.71000000008</v>
      </c>
      <c r="CR674" s="336">
        <v>163467.14000000001</v>
      </c>
      <c r="CS674" s="336">
        <v>1157612.3400000001</v>
      </c>
      <c r="CT674" s="336">
        <v>1596976.59</v>
      </c>
      <c r="CU674" s="336">
        <v>205414.71000000002</v>
      </c>
      <c r="CV674" s="336">
        <v>203503.18</v>
      </c>
      <c r="CW674" s="336">
        <v>682950.84</v>
      </c>
      <c r="CX674" s="336">
        <v>2515119.4599999995</v>
      </c>
      <c r="CY674" s="336">
        <v>1338086.81</v>
      </c>
      <c r="CZ674" s="336">
        <v>7171157.3200000003</v>
      </c>
      <c r="DA674" s="336">
        <v>2772702.02</v>
      </c>
      <c r="DB674" s="336">
        <v>4309141.0599999996</v>
      </c>
      <c r="DC674" s="336">
        <v>1100338.42</v>
      </c>
      <c r="DD674" s="336">
        <v>13411482.210000001</v>
      </c>
      <c r="DE674" s="336">
        <v>9777991.3100000005</v>
      </c>
      <c r="DF674" s="336">
        <v>630082.36</v>
      </c>
      <c r="DG674" s="336">
        <v>944976.21</v>
      </c>
      <c r="DH674" s="336">
        <v>1028165.44</v>
      </c>
      <c r="DI674" s="336">
        <v>855889.62</v>
      </c>
      <c r="DJ674" s="336">
        <v>3396049.8600000003</v>
      </c>
      <c r="DK674" s="336">
        <v>7691862.0300000003</v>
      </c>
      <c r="DL674" s="336">
        <v>868430.85</v>
      </c>
      <c r="DM674" s="336">
        <v>2120924.09</v>
      </c>
      <c r="DN674" s="336">
        <v>264134.53000000003</v>
      </c>
      <c r="DO674" s="336">
        <v>602461.87999999989</v>
      </c>
      <c r="DP674" s="336">
        <v>422861.32999999996</v>
      </c>
      <c r="DQ674" s="336">
        <v>271284.86</v>
      </c>
      <c r="DR674" s="336">
        <v>1965573.52</v>
      </c>
      <c r="DS674" s="336">
        <v>8929186.620000001</v>
      </c>
      <c r="DT674" s="336">
        <v>2827564.09</v>
      </c>
      <c r="DU674" s="336">
        <v>5593512.5700000003</v>
      </c>
      <c r="DV674" s="336">
        <v>822594.01</v>
      </c>
      <c r="DW674" s="336">
        <v>1617292.9200000002</v>
      </c>
      <c r="DX674" s="336">
        <v>2054838.2200000002</v>
      </c>
      <c r="DY674" s="336">
        <v>3302453.03</v>
      </c>
      <c r="DZ674" s="336">
        <v>2958018.22</v>
      </c>
      <c r="EA674" s="336">
        <v>14207263.77</v>
      </c>
      <c r="EB674" s="336">
        <v>1438311.17</v>
      </c>
      <c r="EC674" s="336">
        <v>944223.27</v>
      </c>
      <c r="ED674" s="336">
        <v>480339.1</v>
      </c>
      <c r="EE674" s="336">
        <v>797927.49</v>
      </c>
      <c r="EF674" s="336">
        <v>170381</v>
      </c>
      <c r="EG674" s="336">
        <v>4093133.5400000005</v>
      </c>
      <c r="EH674" s="336">
        <v>640735.07000000007</v>
      </c>
      <c r="EI674" s="336">
        <v>2610472.6800000002</v>
      </c>
      <c r="EJ674" s="336">
        <v>5233079.5399999991</v>
      </c>
      <c r="EK674" s="336">
        <v>400535.99</v>
      </c>
      <c r="EL674" s="336">
        <v>308836.68000000005</v>
      </c>
      <c r="EM674" s="336">
        <v>2325777.23</v>
      </c>
      <c r="EN674" s="336">
        <v>2137263.5999999996</v>
      </c>
      <c r="EO674" s="336">
        <v>2455071.58</v>
      </c>
      <c r="EP674" s="336">
        <v>10705652.869999999</v>
      </c>
      <c r="EQ674" s="336">
        <v>345697.64</v>
      </c>
      <c r="ER674" s="336">
        <v>1434167.54</v>
      </c>
      <c r="ES674" s="336">
        <v>278181.06</v>
      </c>
      <c r="ET674" s="336">
        <v>1492443.61</v>
      </c>
      <c r="EU674" s="336">
        <v>716744.08000000007</v>
      </c>
      <c r="EV674" s="336">
        <v>134149.21000000002</v>
      </c>
      <c r="EW674" s="336">
        <v>1855393.8900000001</v>
      </c>
      <c r="EX674" s="336">
        <v>3295969.3200000003</v>
      </c>
      <c r="EY674" s="336">
        <v>15427614.579999998</v>
      </c>
      <c r="EZ674" s="336">
        <v>304719138.69999999</v>
      </c>
      <c r="FA674" s="336">
        <v>1533198.3199999998</v>
      </c>
      <c r="FB674" s="336">
        <v>1639950.34</v>
      </c>
      <c r="FC674" s="336">
        <v>3248412.73</v>
      </c>
      <c r="FD674" s="336">
        <v>1217161.3499999999</v>
      </c>
      <c r="FE674" s="336">
        <v>11799439.93</v>
      </c>
      <c r="FF674" s="336">
        <v>1336328.3700000001</v>
      </c>
      <c r="FG674" s="336">
        <v>181714.84</v>
      </c>
      <c r="FH674" s="336">
        <v>4068437.4600000004</v>
      </c>
      <c r="FI674" s="336">
        <v>569738.22</v>
      </c>
      <c r="FJ674" s="336">
        <v>3245807.74</v>
      </c>
      <c r="FK674" s="336">
        <v>607808.81000000006</v>
      </c>
      <c r="FL674" s="336">
        <v>98549.59</v>
      </c>
      <c r="FM674" s="336">
        <v>4159156.09</v>
      </c>
      <c r="FN674" s="336">
        <v>1065165.27</v>
      </c>
      <c r="FO674" s="336">
        <v>1014075.38</v>
      </c>
      <c r="FP674" s="336">
        <v>443961.81</v>
      </c>
      <c r="FQ674" s="336">
        <v>1906470.95</v>
      </c>
      <c r="FR674" s="336">
        <v>18299494.129999999</v>
      </c>
      <c r="FS674" s="336">
        <v>299268.33999999997</v>
      </c>
      <c r="FT674" s="336">
        <v>621126.37</v>
      </c>
      <c r="FU674" s="336">
        <v>682798.73</v>
      </c>
      <c r="FV674" s="336">
        <v>158065.93</v>
      </c>
      <c r="FW674" s="336">
        <v>60454.090000000004</v>
      </c>
      <c r="FX674" s="336">
        <v>1808417.2600000002</v>
      </c>
      <c r="FY674" s="336">
        <v>10473220.299999999</v>
      </c>
      <c r="FZ674" s="336">
        <v>314333.87</v>
      </c>
      <c r="GA674" s="336">
        <v>279943.02</v>
      </c>
      <c r="GB674" s="336">
        <v>442602.88</v>
      </c>
      <c r="GC674" s="336">
        <v>243982.89</v>
      </c>
      <c r="GD674" s="336">
        <v>557535.70000000007</v>
      </c>
      <c r="GE674" s="336">
        <v>3749266</v>
      </c>
      <c r="GF674" s="336">
        <v>806414.45</v>
      </c>
      <c r="GG674" s="336">
        <v>3310183.63</v>
      </c>
      <c r="GH674" s="336">
        <v>467752.82</v>
      </c>
      <c r="GI674" s="336">
        <v>2374207.9299999997</v>
      </c>
      <c r="GJ674" s="336">
        <v>469716.95</v>
      </c>
      <c r="GK674" s="336">
        <v>48486515.969999999</v>
      </c>
      <c r="GL674" s="336">
        <v>18124106.760000002</v>
      </c>
      <c r="GM674" s="336">
        <v>31109954.98</v>
      </c>
      <c r="GN674" s="336">
        <v>1497678.94</v>
      </c>
      <c r="GO674" s="336">
        <v>9477061.75</v>
      </c>
      <c r="GP674" s="336">
        <v>162727.82</v>
      </c>
      <c r="GQ674" s="336">
        <v>118659.98</v>
      </c>
      <c r="GR674" s="336">
        <v>1961013.6199999999</v>
      </c>
      <c r="GS674" s="336">
        <v>52057829.060000002</v>
      </c>
      <c r="GT674" s="336">
        <v>353225.64</v>
      </c>
      <c r="GU674" s="336">
        <v>13485918.5</v>
      </c>
      <c r="GV674" s="336">
        <v>566756.32000000007</v>
      </c>
      <c r="GW674" s="336">
        <v>460013.96</v>
      </c>
      <c r="GX674" s="336">
        <v>7929094.9100000001</v>
      </c>
      <c r="GY674" s="336">
        <v>350204.81</v>
      </c>
      <c r="GZ674" s="336">
        <v>1346649.69</v>
      </c>
      <c r="HA674" s="336">
        <v>2309276.69</v>
      </c>
      <c r="HB674" s="336">
        <v>396097.49000000005</v>
      </c>
      <c r="HC674" s="336">
        <v>5780881.8000000007</v>
      </c>
      <c r="HD674" s="336">
        <v>222465.66</v>
      </c>
      <c r="HE674" s="336">
        <v>526758.92000000004</v>
      </c>
      <c r="HF674" s="336">
        <v>663876.72</v>
      </c>
      <c r="HG674" s="336">
        <v>3982941.2</v>
      </c>
      <c r="HH674" s="336">
        <v>11208776.389999999</v>
      </c>
      <c r="HI674" s="336">
        <v>3875519.6299999994</v>
      </c>
      <c r="HJ674" s="336">
        <v>2030714.4700000002</v>
      </c>
      <c r="HK674" s="336">
        <v>300271.43</v>
      </c>
      <c r="HL674" s="336">
        <v>3145980.6500000004</v>
      </c>
      <c r="HM674" s="336">
        <v>903935.47</v>
      </c>
      <c r="HN674" s="336">
        <v>467945.41000000003</v>
      </c>
      <c r="HO674" s="336">
        <v>825406.91999999993</v>
      </c>
      <c r="HP674" s="336">
        <v>10082985.050000001</v>
      </c>
      <c r="HQ674" s="336">
        <v>151790.6</v>
      </c>
      <c r="HR674" s="336">
        <v>6485740.3799999999</v>
      </c>
      <c r="HS674" s="336">
        <v>267667.96000000002</v>
      </c>
      <c r="HT674" s="336">
        <v>11386214.709999999</v>
      </c>
      <c r="HU674" s="336">
        <v>376949.81999999995</v>
      </c>
      <c r="HV674" s="336">
        <v>3152584.17</v>
      </c>
      <c r="HW674" s="336">
        <v>33097691.899999999</v>
      </c>
      <c r="HX674" s="336">
        <v>408417.78</v>
      </c>
      <c r="HY674" s="336">
        <v>25443596.629999999</v>
      </c>
      <c r="HZ674" s="336">
        <v>1165431.3600000001</v>
      </c>
      <c r="IA674" s="336">
        <v>366466.01999999996</v>
      </c>
      <c r="IB674" s="336">
        <v>2093112.33</v>
      </c>
      <c r="IC674" s="336">
        <v>8551116.6999999993</v>
      </c>
      <c r="ID674" s="336">
        <v>396189.26</v>
      </c>
      <c r="IE674" s="336">
        <v>4354279.01</v>
      </c>
      <c r="IF674" s="336">
        <v>611977.70000000007</v>
      </c>
      <c r="IG674" s="336">
        <v>743823.13</v>
      </c>
      <c r="IH674" s="336">
        <v>221743.34000000003</v>
      </c>
      <c r="II674" s="336">
        <v>361288.52</v>
      </c>
      <c r="IJ674" s="336">
        <v>2589920.5500000003</v>
      </c>
      <c r="IK674" s="336">
        <v>245446.42</v>
      </c>
      <c r="IL674" s="336">
        <v>167947.25</v>
      </c>
      <c r="IM674" s="336">
        <v>695020.17999999993</v>
      </c>
      <c r="IN674" s="336">
        <v>3424164.7600000002</v>
      </c>
      <c r="IO674" s="336">
        <v>1159978.95</v>
      </c>
      <c r="IP674" s="336">
        <v>743468.22</v>
      </c>
      <c r="IQ674" s="336">
        <v>563036.51</v>
      </c>
      <c r="IR674" s="336">
        <v>5872940.1899999995</v>
      </c>
      <c r="IS674" s="336">
        <v>7242130.4699999997</v>
      </c>
      <c r="IT674" s="336">
        <v>5673820.2000000002</v>
      </c>
      <c r="IU674" s="336">
        <v>762720.5</v>
      </c>
      <c r="IV674" s="336">
        <v>3139036.0199999996</v>
      </c>
      <c r="IW674" s="336">
        <v>384960.15</v>
      </c>
      <c r="IX674" s="336">
        <v>179798.46000000002</v>
      </c>
      <c r="IY674" s="336">
        <v>1744567.81</v>
      </c>
      <c r="IZ674" s="336">
        <v>5476706.8300000001</v>
      </c>
      <c r="JA674" s="336">
        <v>692216.93</v>
      </c>
      <c r="JB674" s="336">
        <v>164523.95000000001</v>
      </c>
      <c r="JC674" s="336">
        <v>7084455.8899999997</v>
      </c>
      <c r="JD674" s="336">
        <v>162343.19</v>
      </c>
      <c r="JE674" s="336">
        <v>195665.4</v>
      </c>
      <c r="JF674" s="336">
        <v>3933707.38</v>
      </c>
      <c r="JG674" s="336">
        <v>488166.45</v>
      </c>
      <c r="JH674" s="336">
        <v>626313.18999999994</v>
      </c>
      <c r="JI674" s="336">
        <v>2834910.07</v>
      </c>
      <c r="JJ674" s="336">
        <v>2900971.5999999996</v>
      </c>
      <c r="JK674" s="336">
        <v>260603.2</v>
      </c>
      <c r="JL674" s="336">
        <v>475217.85</v>
      </c>
      <c r="JM674" s="336">
        <v>181590.22999999998</v>
      </c>
      <c r="JN674" s="336">
        <v>346351.34</v>
      </c>
      <c r="JO674" s="336">
        <v>2458691.9899999998</v>
      </c>
      <c r="JP674" s="336">
        <v>706940.79999999993</v>
      </c>
      <c r="JQ674" s="336">
        <v>508971.76</v>
      </c>
      <c r="JR674" s="336">
        <v>301837.8</v>
      </c>
      <c r="JS674" s="336">
        <v>5550080.9300000006</v>
      </c>
      <c r="JT674" s="336">
        <v>334432.11</v>
      </c>
      <c r="JU674" s="336">
        <v>2581964.58</v>
      </c>
      <c r="JV674" s="336">
        <v>25518715.890000001</v>
      </c>
      <c r="JW674" s="336">
        <v>1557090.3399999999</v>
      </c>
      <c r="JX674" s="336">
        <v>1428320.9200000002</v>
      </c>
      <c r="JY674" s="336">
        <v>407537.7</v>
      </c>
      <c r="JZ674" s="336">
        <v>128576.86</v>
      </c>
      <c r="KA674" s="336">
        <v>1298249.3799999999</v>
      </c>
      <c r="KB674" s="336">
        <v>2794964.16</v>
      </c>
      <c r="KC674" s="336">
        <v>1122226.3700000001</v>
      </c>
      <c r="KD674" s="336">
        <v>508685.35</v>
      </c>
      <c r="KE674" s="336">
        <v>8041772.209999999</v>
      </c>
      <c r="KF674" s="336">
        <v>471225.85</v>
      </c>
      <c r="KG674" s="336">
        <v>1213110.03</v>
      </c>
      <c r="KH674" s="336">
        <v>678987.41</v>
      </c>
      <c r="KI674" s="336">
        <v>1234281.2400000002</v>
      </c>
      <c r="KJ674" s="336">
        <v>1243491.22</v>
      </c>
      <c r="KK674" s="336">
        <v>194715.34</v>
      </c>
      <c r="KL674" s="336">
        <v>500907.51</v>
      </c>
      <c r="KM674" s="336">
        <v>563166.77</v>
      </c>
      <c r="KN674" s="336">
        <v>1054090.2000000002</v>
      </c>
      <c r="KO674" s="336">
        <v>3475292.1100000003</v>
      </c>
      <c r="KP674" s="336">
        <v>3208471.5500000007</v>
      </c>
      <c r="KQ674" s="336">
        <v>43692359.559999995</v>
      </c>
      <c r="KR674" s="336">
        <v>4371852.6400000006</v>
      </c>
      <c r="KS674" s="336">
        <v>1948086.0599999998</v>
      </c>
      <c r="KX674" s="312">
        <v>911</v>
      </c>
    </row>
    <row r="675" spans="1:310" x14ac:dyDescent="0.25">
      <c r="A675">
        <v>2020</v>
      </c>
      <c r="C675" s="312">
        <v>12</v>
      </c>
      <c r="F675" s="336">
        <v>2795659.9</v>
      </c>
      <c r="G675" s="336">
        <v>311328</v>
      </c>
      <c r="H675" s="336">
        <v>48674506.560000002</v>
      </c>
      <c r="I675" s="336">
        <v>3311068.42</v>
      </c>
      <c r="J675" s="336">
        <v>152100</v>
      </c>
      <c r="K675" s="336">
        <v>1860145.9</v>
      </c>
      <c r="L675" s="336">
        <v>3787272.73</v>
      </c>
      <c r="M675" s="336">
        <v>5120592.6500000004</v>
      </c>
      <c r="N675" s="336">
        <v>9687494.9700000007</v>
      </c>
      <c r="O675" s="336">
        <v>1020238.27</v>
      </c>
      <c r="P675" s="336">
        <v>753635.20000000007</v>
      </c>
      <c r="Q675" s="336">
        <v>4363075</v>
      </c>
      <c r="R675" s="336">
        <v>105842.55</v>
      </c>
      <c r="S675" s="336">
        <v>3719149.1900000004</v>
      </c>
      <c r="T675" s="336">
        <v>2344726.0499999998</v>
      </c>
      <c r="U675" s="336">
        <v>6580298.1500000004</v>
      </c>
      <c r="V675" s="336">
        <v>5259871.2</v>
      </c>
      <c r="W675" s="336">
        <v>676460</v>
      </c>
      <c r="X675" s="336">
        <v>331918.7</v>
      </c>
      <c r="Y675" s="336">
        <v>1817400.25</v>
      </c>
      <c r="Z675" s="336">
        <v>933381.57</v>
      </c>
      <c r="AA675" s="336">
        <v>8640763.4000000004</v>
      </c>
      <c r="AB675" s="336">
        <v>1442200</v>
      </c>
      <c r="AC675" s="336">
        <v>779911.66</v>
      </c>
      <c r="AD675" s="336">
        <v>10456779.300000001</v>
      </c>
      <c r="AE675" s="336">
        <v>150991.15</v>
      </c>
      <c r="AF675" s="336">
        <v>1525733.22</v>
      </c>
      <c r="AG675" s="336">
        <v>614694.41</v>
      </c>
      <c r="AH675" s="336">
        <v>6388612</v>
      </c>
      <c r="AI675" s="336">
        <v>3131919.0300000003</v>
      </c>
      <c r="AJ675" s="336">
        <v>7082884.8200000003</v>
      </c>
      <c r="AK675" s="336">
        <v>477975.69</v>
      </c>
      <c r="AL675" s="336">
        <v>15107839.199999999</v>
      </c>
      <c r="AM675" s="336">
        <v>156338.45000000001</v>
      </c>
      <c r="AN675" s="336">
        <v>4541778.9000000004</v>
      </c>
      <c r="AO675" s="336">
        <v>210000</v>
      </c>
      <c r="AP675" s="336">
        <v>1</v>
      </c>
      <c r="AQ675" s="336">
        <v>764780</v>
      </c>
      <c r="AR675" s="336">
        <v>30627823.989999998</v>
      </c>
      <c r="AS675" s="336">
        <v>2011908.9300000002</v>
      </c>
      <c r="AT675" s="336">
        <v>4166415.0999999996</v>
      </c>
      <c r="AU675" s="336">
        <v>4701555.5599999996</v>
      </c>
      <c r="AV675" s="336">
        <v>457628</v>
      </c>
      <c r="AW675" s="336">
        <v>3748656.35</v>
      </c>
      <c r="AX675" s="336">
        <v>1220557.33</v>
      </c>
      <c r="AY675" s="336">
        <v>1159059.5</v>
      </c>
      <c r="AZ675" s="336">
        <v>2241999.0499999998</v>
      </c>
      <c r="BA675" s="336">
        <v>228926.88</v>
      </c>
      <c r="BB675" s="336">
        <v>1606787.74</v>
      </c>
      <c r="BC675" s="336">
        <v>4309437</v>
      </c>
      <c r="BD675" s="336">
        <v>5404380.7000000002</v>
      </c>
      <c r="BE675" s="336">
        <v>2423161</v>
      </c>
      <c r="BF675" s="336">
        <v>5</v>
      </c>
      <c r="BG675" s="336">
        <v>1016746.01</v>
      </c>
      <c r="BH675" s="336">
        <v>427615.01</v>
      </c>
      <c r="BI675" s="336">
        <v>933502.05</v>
      </c>
      <c r="BJ675" s="336">
        <v>79285.490000000005</v>
      </c>
      <c r="BK675" s="336">
        <v>6427050.4000000004</v>
      </c>
      <c r="BL675" s="336">
        <v>715727.89</v>
      </c>
      <c r="BM675" s="336">
        <v>843228.5</v>
      </c>
      <c r="BN675" s="336">
        <v>12820500</v>
      </c>
      <c r="BO675" s="336">
        <v>4651606.5</v>
      </c>
      <c r="BP675" s="336">
        <v>871</v>
      </c>
      <c r="BQ675" s="336">
        <v>18500</v>
      </c>
      <c r="BR675" s="336">
        <v>1095925.1499999999</v>
      </c>
      <c r="BS675" s="336">
        <v>3214001</v>
      </c>
      <c r="BT675" s="336">
        <v>2999320</v>
      </c>
      <c r="BU675" s="336">
        <v>29114</v>
      </c>
      <c r="BV675" s="336">
        <v>1299362.6499999999</v>
      </c>
      <c r="BW675" s="336">
        <v>196603.5</v>
      </c>
      <c r="BX675" s="336">
        <v>707015.15</v>
      </c>
      <c r="BY675" s="336">
        <v>2800566.86</v>
      </c>
      <c r="BZ675" s="336">
        <v>3352184.55</v>
      </c>
      <c r="CA675" s="336">
        <v>6518658.5499999998</v>
      </c>
      <c r="CB675" s="336">
        <v>425525.5</v>
      </c>
      <c r="CC675" s="336">
        <v>2110714.4300000002</v>
      </c>
      <c r="CD675" s="336">
        <v>5203829.7700000005</v>
      </c>
      <c r="CE675" s="336">
        <v>2314730</v>
      </c>
      <c r="CF675" s="336">
        <v>3142694.91</v>
      </c>
      <c r="CG675" s="336">
        <v>6960387</v>
      </c>
      <c r="CH675" s="336">
        <v>8711537.75</v>
      </c>
      <c r="CI675" s="336">
        <v>10219529</v>
      </c>
      <c r="CJ675" s="336">
        <v>701446.9</v>
      </c>
      <c r="CK675" s="336">
        <v>120438.55</v>
      </c>
      <c r="CL675" s="336">
        <v>284547.25</v>
      </c>
      <c r="CM675" s="336">
        <v>773317</v>
      </c>
      <c r="CN675" s="336">
        <v>6881870</v>
      </c>
      <c r="CO675" s="336">
        <v>177863.45</v>
      </c>
      <c r="CP675" s="336">
        <v>2697091.58</v>
      </c>
      <c r="CQ675" s="336">
        <v>8005087.6000000006</v>
      </c>
      <c r="CR675" s="336">
        <v>446518.68</v>
      </c>
      <c r="CS675" s="336">
        <v>1307310.44</v>
      </c>
      <c r="CT675" s="336">
        <v>344160.6</v>
      </c>
      <c r="CU675" s="336">
        <v>491391.6</v>
      </c>
      <c r="CV675" s="336">
        <v>821793</v>
      </c>
      <c r="CW675" s="336">
        <v>2407895.7000000002</v>
      </c>
      <c r="CX675" s="336">
        <v>2278188.84</v>
      </c>
      <c r="CY675" s="336">
        <v>14983421.43</v>
      </c>
      <c r="CZ675" s="336">
        <v>30256210.619999997</v>
      </c>
      <c r="DA675" s="336">
        <v>7016952.459999999</v>
      </c>
      <c r="DB675" s="336">
        <v>12092326.800000001</v>
      </c>
      <c r="DC675" s="336">
        <v>5507253.75</v>
      </c>
      <c r="DD675" s="336">
        <v>15942777.460000001</v>
      </c>
      <c r="DE675" s="336">
        <v>3443083</v>
      </c>
      <c r="DF675" s="336">
        <v>1106460.3999999999</v>
      </c>
      <c r="DG675" s="336">
        <v>1527774.05</v>
      </c>
      <c r="DH675" s="336">
        <v>3025831.5</v>
      </c>
      <c r="DI675" s="336">
        <v>1416219.76</v>
      </c>
      <c r="DJ675" s="336">
        <v>839527.75</v>
      </c>
      <c r="DK675" s="336">
        <v>9066822.6999999993</v>
      </c>
      <c r="DL675" s="336">
        <v>1041610.95</v>
      </c>
      <c r="DM675" s="336">
        <v>2980000</v>
      </c>
      <c r="DN675" s="336">
        <v>168918.3</v>
      </c>
      <c r="DO675" s="336">
        <v>2076884</v>
      </c>
      <c r="DP675" s="336">
        <v>111198</v>
      </c>
      <c r="DQ675" s="336">
        <v>1173933.71</v>
      </c>
      <c r="DR675" s="336">
        <v>245600</v>
      </c>
      <c r="DS675" s="336">
        <v>21591118.950000003</v>
      </c>
      <c r="DT675" s="336">
        <v>3381467.23</v>
      </c>
      <c r="DU675" s="336">
        <v>11730350.68</v>
      </c>
      <c r="DV675" s="336">
        <v>846179.15</v>
      </c>
      <c r="DW675" s="336">
        <v>1247970.6000000001</v>
      </c>
      <c r="DX675" s="336">
        <v>1214758.01</v>
      </c>
      <c r="DY675" s="336">
        <v>6147388.0499999998</v>
      </c>
      <c r="DZ675" s="336">
        <v>1649699.35</v>
      </c>
      <c r="EA675" s="336">
        <v>7012405</v>
      </c>
      <c r="EB675" s="336">
        <v>1120102.21</v>
      </c>
      <c r="EC675" s="336">
        <v>867614.4</v>
      </c>
      <c r="ED675" s="336">
        <v>2592550.2000000002</v>
      </c>
      <c r="EE675" s="336">
        <v>956257.39</v>
      </c>
      <c r="EF675" s="336">
        <v>23915.97</v>
      </c>
      <c r="EG675" s="336">
        <v>8183367.7400000002</v>
      </c>
      <c r="EH675" s="336">
        <v>848527.74</v>
      </c>
      <c r="EI675" s="336">
        <v>2108049.33</v>
      </c>
      <c r="EJ675" s="336">
        <v>15410204.82</v>
      </c>
      <c r="EK675" s="336">
        <v>884693.67999999993</v>
      </c>
      <c r="EL675" s="336">
        <v>273952</v>
      </c>
      <c r="EM675" s="336">
        <v>9276270.1999999993</v>
      </c>
      <c r="EN675" s="336">
        <v>5592742.6899999995</v>
      </c>
      <c r="EO675" s="336">
        <v>7875308.8599999994</v>
      </c>
      <c r="EP675" s="336">
        <v>2104901</v>
      </c>
      <c r="EQ675" s="336">
        <v>813628</v>
      </c>
      <c r="ER675" s="336">
        <v>2792650.6999999997</v>
      </c>
      <c r="ES675" s="336">
        <v>1120823.25</v>
      </c>
      <c r="ET675" s="336">
        <v>459032</v>
      </c>
      <c r="EU675" s="336">
        <v>3150910.04</v>
      </c>
      <c r="EV675" s="336">
        <v>195100</v>
      </c>
      <c r="EW675" s="336">
        <v>57000</v>
      </c>
      <c r="EX675" s="336">
        <v>1029889.8</v>
      </c>
      <c r="EY675" s="336">
        <v>24620330</v>
      </c>
      <c r="EZ675" s="336">
        <v>530252454.47000003</v>
      </c>
      <c r="FA675" s="336">
        <v>957149.54999999993</v>
      </c>
      <c r="FB675" s="336">
        <v>3782180.1999999997</v>
      </c>
      <c r="FC675" s="336">
        <v>10511738.09</v>
      </c>
      <c r="FD675" s="336">
        <v>385802</v>
      </c>
      <c r="FE675" s="336">
        <v>1</v>
      </c>
      <c r="FF675" s="336">
        <v>303500</v>
      </c>
      <c r="FG675" s="336">
        <v>1159916.67</v>
      </c>
      <c r="FH675" s="336">
        <v>14450603.08</v>
      </c>
      <c r="FI675" s="336">
        <v>329230.75</v>
      </c>
      <c r="FJ675" s="336">
        <v>3343000</v>
      </c>
      <c r="FK675" s="336">
        <v>3384199.63</v>
      </c>
      <c r="FL675" s="336">
        <v>200897</v>
      </c>
      <c r="FM675" s="336">
        <v>7085054.9900000002</v>
      </c>
      <c r="FN675" s="336">
        <v>1553443.25</v>
      </c>
      <c r="FO675" s="336">
        <v>2334103.4</v>
      </c>
      <c r="FP675" s="336">
        <v>616648.19999999995</v>
      </c>
      <c r="FQ675" s="336">
        <v>214770.90999999997</v>
      </c>
      <c r="FR675" s="336">
        <v>12649825.200000001</v>
      </c>
      <c r="FS675" s="336">
        <v>107425.71</v>
      </c>
      <c r="FT675" s="336">
        <v>2748010.19</v>
      </c>
      <c r="FU675" s="336">
        <v>1877495.88</v>
      </c>
      <c r="FV675" s="336">
        <v>318668</v>
      </c>
      <c r="FW675" s="336">
        <v>4664.5</v>
      </c>
      <c r="FX675" s="336">
        <v>20877614.620000001</v>
      </c>
      <c r="FY675" s="336">
        <v>16361708.309999999</v>
      </c>
      <c r="FZ675" s="336">
        <v>885602.53</v>
      </c>
      <c r="GA675" s="336">
        <v>727198</v>
      </c>
      <c r="GB675" s="336">
        <v>1210376.92</v>
      </c>
      <c r="GC675" s="336">
        <v>2457583.5</v>
      </c>
      <c r="GD675" s="336">
        <v>2250793.2000000002</v>
      </c>
      <c r="GE675" s="336">
        <v>2815099.47</v>
      </c>
      <c r="GF675" s="336">
        <v>519163</v>
      </c>
      <c r="GG675" s="336">
        <v>9314817.9800000004</v>
      </c>
      <c r="GH675" s="336">
        <v>333195.98</v>
      </c>
      <c r="GI675" s="336">
        <v>2256156.11</v>
      </c>
      <c r="GJ675" s="336">
        <v>2472530.91</v>
      </c>
      <c r="GK675" s="336">
        <v>25861587.859999999</v>
      </c>
      <c r="GL675" s="336">
        <v>7412924.3899999997</v>
      </c>
      <c r="GM675" s="336">
        <v>26619276.02</v>
      </c>
      <c r="GN675" s="336">
        <v>2962918.02</v>
      </c>
      <c r="GO675" s="336">
        <v>3118263.75</v>
      </c>
      <c r="GP675" s="336">
        <v>180555.16999999998</v>
      </c>
      <c r="GQ675" s="336">
        <v>20825</v>
      </c>
      <c r="GR675" s="336">
        <v>396030</v>
      </c>
      <c r="GS675" s="336">
        <v>24967801.600000001</v>
      </c>
      <c r="GT675" s="336">
        <v>452263.14</v>
      </c>
      <c r="GU675" s="336">
        <v>19034198.300000001</v>
      </c>
      <c r="GV675" s="336">
        <v>2808000</v>
      </c>
      <c r="GW675" s="336">
        <v>9594</v>
      </c>
      <c r="GX675" s="336">
        <v>19630869.210000001</v>
      </c>
      <c r="GY675" s="336">
        <v>571714.29</v>
      </c>
      <c r="GZ675" s="336">
        <v>710725.5</v>
      </c>
      <c r="HA675" s="336">
        <v>5328783.05</v>
      </c>
      <c r="HB675" s="336">
        <v>755327.04999999993</v>
      </c>
      <c r="HC675" s="336">
        <v>1975509.3</v>
      </c>
      <c r="HD675" s="336">
        <v>180107.84</v>
      </c>
      <c r="HE675" s="336">
        <v>819435</v>
      </c>
      <c r="HF675" s="336">
        <v>255851</v>
      </c>
      <c r="HG675" s="336">
        <v>7004133.3300000001</v>
      </c>
      <c r="HH675" s="336">
        <v>26075128.260000002</v>
      </c>
      <c r="HI675" s="336">
        <v>1391632.9</v>
      </c>
      <c r="HJ675" s="336">
        <v>191600</v>
      </c>
      <c r="HK675" s="336">
        <v>224004</v>
      </c>
      <c r="HL675" s="336">
        <v>8315745.25</v>
      </c>
      <c r="HM675" s="336">
        <v>758001</v>
      </c>
      <c r="HN675" s="336">
        <v>2869200.5</v>
      </c>
      <c r="HO675" s="336">
        <v>2023988.96</v>
      </c>
      <c r="HP675" s="336">
        <v>13409006.859999999</v>
      </c>
      <c r="HQ675" s="336">
        <v>2</v>
      </c>
      <c r="HR675" s="336">
        <v>9079339.4000000004</v>
      </c>
      <c r="HS675" s="336">
        <v>134500</v>
      </c>
      <c r="HT675" s="336">
        <v>6703993.7800000003</v>
      </c>
      <c r="HU675" s="336">
        <v>756660</v>
      </c>
      <c r="HV675" s="336">
        <v>2356451</v>
      </c>
      <c r="HW675" s="336">
        <v>43590636.050000004</v>
      </c>
      <c r="HX675" s="336">
        <v>110515.35</v>
      </c>
      <c r="HY675" s="336">
        <v>13611994.449999999</v>
      </c>
      <c r="HZ675" s="336">
        <v>1803025.67</v>
      </c>
      <c r="IA675" s="336">
        <v>2418302</v>
      </c>
      <c r="IB675" s="336">
        <v>1637202.11</v>
      </c>
      <c r="IC675" s="336">
        <v>8039348.2999999998</v>
      </c>
      <c r="ID675" s="336">
        <v>3670120.9</v>
      </c>
      <c r="IE675" s="336">
        <v>9012609.5999999996</v>
      </c>
      <c r="IF675" s="336">
        <v>21413.9</v>
      </c>
      <c r="IG675" s="336">
        <v>1130586.1000000001</v>
      </c>
      <c r="IH675" s="336">
        <v>100415.15</v>
      </c>
      <c r="II675" s="336">
        <v>762538.14</v>
      </c>
      <c r="IJ675" s="336">
        <v>6168051</v>
      </c>
      <c r="IK675" s="336">
        <v>329425.82999999996</v>
      </c>
      <c r="IL675" s="336">
        <v>226602</v>
      </c>
      <c r="IM675" s="336">
        <v>1570333.39</v>
      </c>
      <c r="IN675" s="336">
        <v>22337</v>
      </c>
      <c r="IO675" s="336">
        <v>998776.1</v>
      </c>
      <c r="IP675" s="336">
        <v>584418.9</v>
      </c>
      <c r="IQ675" s="336">
        <v>2908485.74</v>
      </c>
      <c r="IR675" s="336">
        <v>46814941.549999997</v>
      </c>
      <c r="IS675" s="336">
        <v>4125134.3200000003</v>
      </c>
      <c r="IT675" s="336">
        <v>5680715.2199999997</v>
      </c>
      <c r="IU675" s="336">
        <v>81204.790000000008</v>
      </c>
      <c r="IV675" s="336">
        <v>2376200</v>
      </c>
      <c r="IW675" s="336">
        <v>6287014.5599999996</v>
      </c>
      <c r="IX675" s="336">
        <v>525572.72</v>
      </c>
      <c r="IY675" s="336">
        <v>3747310.5</v>
      </c>
      <c r="IZ675" s="336">
        <v>349730.2</v>
      </c>
      <c r="JA675" s="336">
        <v>3104544.88</v>
      </c>
      <c r="JB675" s="336">
        <v>415750</v>
      </c>
      <c r="JC675" s="336">
        <v>5371634.0999999996</v>
      </c>
      <c r="JD675" s="336">
        <v>523280</v>
      </c>
      <c r="JE675" s="336">
        <v>445172.89</v>
      </c>
      <c r="JF675" s="336">
        <v>1330452.9500000002</v>
      </c>
      <c r="JG675" s="336">
        <v>300344.25</v>
      </c>
      <c r="JH675" s="336">
        <v>1989101</v>
      </c>
      <c r="JI675" s="336">
        <v>572498</v>
      </c>
      <c r="JJ675" s="336">
        <v>9280290.1899999995</v>
      </c>
      <c r="JK675" s="336">
        <v>182211.65</v>
      </c>
      <c r="JL675" s="336">
        <v>1283657.9099999999</v>
      </c>
      <c r="JM675" s="336">
        <v>124961.61</v>
      </c>
      <c r="JN675" s="336">
        <v>683023.84</v>
      </c>
      <c r="JO675" s="336">
        <v>2713294.93</v>
      </c>
      <c r="JP675" s="336">
        <v>535949.02</v>
      </c>
      <c r="JQ675" s="336">
        <v>296826.56</v>
      </c>
      <c r="JR675" s="336">
        <v>69566.100000000006</v>
      </c>
      <c r="JS675" s="336">
        <v>6777279.3499999996</v>
      </c>
      <c r="JT675" s="336">
        <v>2668475.75</v>
      </c>
      <c r="JU675" s="336">
        <v>18408658.350000001</v>
      </c>
      <c r="JV675" s="336">
        <v>97762348.019999996</v>
      </c>
      <c r="JW675" s="336">
        <v>242686.85</v>
      </c>
      <c r="JX675" s="336">
        <v>136376</v>
      </c>
      <c r="JY675" s="336">
        <v>12300</v>
      </c>
      <c r="JZ675" s="336">
        <v>546496.92999999993</v>
      </c>
      <c r="KA675" s="336">
        <v>123900</v>
      </c>
      <c r="KB675" s="336">
        <v>1200000</v>
      </c>
      <c r="KC675" s="336">
        <v>583040.25</v>
      </c>
      <c r="KD675" s="336">
        <v>318996</v>
      </c>
      <c r="KE675" s="336">
        <v>2355951.4500000002</v>
      </c>
      <c r="KF675" s="336">
        <v>73401</v>
      </c>
      <c r="KG675" s="336">
        <v>1179500</v>
      </c>
      <c r="KH675" s="336">
        <v>1725930</v>
      </c>
      <c r="KI675" s="336">
        <v>785747</v>
      </c>
      <c r="KJ675" s="336">
        <v>103768.12000000001</v>
      </c>
      <c r="KK675" s="336">
        <v>171110</v>
      </c>
      <c r="KL675" s="336">
        <v>1226245.55</v>
      </c>
      <c r="KM675" s="336">
        <v>2017246.5</v>
      </c>
      <c r="KN675" s="336">
        <v>4927833.58</v>
      </c>
      <c r="KO675" s="336">
        <v>5457475.0200000005</v>
      </c>
      <c r="KP675" s="336">
        <v>1137313.3499999999</v>
      </c>
      <c r="KQ675" s="336">
        <v>48836082.07</v>
      </c>
      <c r="KR675" s="336">
        <v>4752735.8099999996</v>
      </c>
      <c r="KS675" s="336">
        <v>1803226.5</v>
      </c>
      <c r="KX675" s="312">
        <v>912</v>
      </c>
    </row>
    <row r="676" spans="1:310" x14ac:dyDescent="0.25">
      <c r="A676">
        <v>2020</v>
      </c>
      <c r="C676" s="312">
        <v>13</v>
      </c>
      <c r="F676" s="336">
        <v>362986.2</v>
      </c>
      <c r="G676" s="336">
        <v>20000</v>
      </c>
      <c r="H676" s="336">
        <v>3828437.99</v>
      </c>
      <c r="I676" s="336">
        <v>751828.41</v>
      </c>
      <c r="J676" s="336">
        <v>155339.76</v>
      </c>
      <c r="K676" s="336">
        <v>192667.87</v>
      </c>
      <c r="L676" s="336">
        <v>1120249.22</v>
      </c>
      <c r="M676" s="336">
        <v>286959.26</v>
      </c>
      <c r="N676" s="336">
        <v>945439.78</v>
      </c>
      <c r="O676" s="336">
        <v>882326.36</v>
      </c>
      <c r="P676" s="336">
        <v>302380.83</v>
      </c>
      <c r="Q676" s="336">
        <v>109676.77</v>
      </c>
      <c r="R676" s="336">
        <v>131323.56</v>
      </c>
      <c r="S676" s="336">
        <v>776768.93</v>
      </c>
      <c r="T676" s="336">
        <v>218524.57</v>
      </c>
      <c r="U676" s="336">
        <v>740221.03</v>
      </c>
      <c r="V676" s="336">
        <v>777826.57</v>
      </c>
      <c r="W676" s="336">
        <v>39427.760000000002</v>
      </c>
      <c r="X676" s="336">
        <v>670172.38</v>
      </c>
      <c r="Y676" s="336">
        <v>147823.96000000002</v>
      </c>
      <c r="Z676" s="336">
        <v>47120</v>
      </c>
      <c r="AA676" s="336">
        <v>0</v>
      </c>
      <c r="AB676" s="336">
        <v>1087666.8400000001</v>
      </c>
      <c r="AC676" s="336">
        <v>87558.3</v>
      </c>
      <c r="AD676" s="336">
        <v>3592172.27</v>
      </c>
      <c r="AE676" s="336">
        <v>74559.8</v>
      </c>
      <c r="AF676" s="336">
        <v>61761.7</v>
      </c>
      <c r="AG676" s="336">
        <v>257248.64000000001</v>
      </c>
      <c r="AH676" s="336">
        <v>90127.06</v>
      </c>
      <c r="AI676" s="336">
        <v>415472.27</v>
      </c>
      <c r="AJ676" s="336">
        <v>498022.07</v>
      </c>
      <c r="AK676" s="336">
        <v>64433.51</v>
      </c>
      <c r="AL676" s="336">
        <v>535929.55000000005</v>
      </c>
      <c r="AM676" s="336">
        <v>36345.24</v>
      </c>
      <c r="AN676" s="336">
        <v>181011.14</v>
      </c>
      <c r="AO676" s="336">
        <v>169533.58</v>
      </c>
      <c r="AP676" s="336">
        <v>157868.32999999999</v>
      </c>
      <c r="AQ676" s="336">
        <v>44457.71</v>
      </c>
      <c r="AR676" s="336">
        <v>1454189.95</v>
      </c>
      <c r="AS676" s="336">
        <v>132900.16</v>
      </c>
      <c r="AT676" s="336">
        <v>286271.49</v>
      </c>
      <c r="AU676" s="336">
        <v>207602.5</v>
      </c>
      <c r="AV676" s="336">
        <v>464091.55</v>
      </c>
      <c r="AW676" s="336">
        <v>3907592.48</v>
      </c>
      <c r="AX676" s="336">
        <v>71949.289999999994</v>
      </c>
      <c r="AY676" s="336">
        <v>874755.53</v>
      </c>
      <c r="AZ676" s="336">
        <v>265228.83</v>
      </c>
      <c r="BA676" s="336">
        <v>31516.959999999999</v>
      </c>
      <c r="BB676" s="336">
        <v>194341.61</v>
      </c>
      <c r="BC676" s="336">
        <v>17140.46</v>
      </c>
      <c r="BD676" s="336">
        <v>1043725.84</v>
      </c>
      <c r="BE676" s="336">
        <v>209765.2</v>
      </c>
      <c r="BF676" s="336">
        <v>18512.95</v>
      </c>
      <c r="BG676" s="336">
        <v>55992.66</v>
      </c>
      <c r="BH676" s="336">
        <v>117350.01999999999</v>
      </c>
      <c r="BI676" s="336">
        <v>2777478</v>
      </c>
      <c r="BJ676" s="336">
        <v>0</v>
      </c>
      <c r="BK676" s="336">
        <v>1081048.23</v>
      </c>
      <c r="BL676" s="336">
        <v>29410</v>
      </c>
      <c r="BM676" s="336">
        <v>57423.4</v>
      </c>
      <c r="BN676" s="336">
        <v>805535</v>
      </c>
      <c r="BO676" s="336">
        <v>1348028.13</v>
      </c>
      <c r="BP676" s="336">
        <v>101728.6</v>
      </c>
      <c r="BQ676" s="336">
        <v>54453</v>
      </c>
      <c r="BR676" s="336">
        <v>97654.62</v>
      </c>
      <c r="BS676" s="336">
        <v>1111639.42</v>
      </c>
      <c r="BT676" s="336">
        <v>16713.259999999998</v>
      </c>
      <c r="BU676" s="336">
        <v>19190</v>
      </c>
      <c r="BV676" s="336">
        <v>1052.75</v>
      </c>
      <c r="BW676" s="336">
        <v>3213699.5</v>
      </c>
      <c r="BX676" s="336">
        <v>241530.2</v>
      </c>
      <c r="BY676" s="336">
        <v>25841.550000000003</v>
      </c>
      <c r="BZ676" s="336">
        <v>90410.62</v>
      </c>
      <c r="CA676" s="336">
        <v>118444.54999999999</v>
      </c>
      <c r="CB676" s="336">
        <v>90836.93</v>
      </c>
      <c r="CC676" s="336">
        <v>28000</v>
      </c>
      <c r="CD676" s="336">
        <v>1769622.25</v>
      </c>
      <c r="CE676" s="336">
        <v>2240586.0299999998</v>
      </c>
      <c r="CF676" s="336">
        <v>937548.05</v>
      </c>
      <c r="CG676" s="336">
        <v>125118.91</v>
      </c>
      <c r="CH676" s="336">
        <v>31980.95</v>
      </c>
      <c r="CI676" s="336">
        <v>2911436.01</v>
      </c>
      <c r="CJ676" s="336">
        <v>246641.33</v>
      </c>
      <c r="CK676" s="336">
        <v>568525.43999999994</v>
      </c>
      <c r="CL676" s="336">
        <v>128294.69</v>
      </c>
      <c r="CM676" s="336">
        <v>85739.45</v>
      </c>
      <c r="CN676" s="336">
        <v>177546.59</v>
      </c>
      <c r="CO676" s="336">
        <v>812811.67</v>
      </c>
      <c r="CP676" s="336">
        <v>171169.91</v>
      </c>
      <c r="CQ676" s="336">
        <v>696852.94</v>
      </c>
      <c r="CR676" s="336">
        <v>53530.2</v>
      </c>
      <c r="CS676" s="336">
        <v>77768.17</v>
      </c>
      <c r="CT676" s="336">
        <v>148709.45000000001</v>
      </c>
      <c r="CU676" s="336">
        <v>296809.84000000003</v>
      </c>
      <c r="CV676" s="336">
        <v>63000.6</v>
      </c>
      <c r="CW676" s="336">
        <v>236722.85</v>
      </c>
      <c r="CX676" s="336">
        <v>1422226.76</v>
      </c>
      <c r="CY676" s="336">
        <v>58124.85</v>
      </c>
      <c r="CZ676" s="336">
        <v>2293409.4</v>
      </c>
      <c r="DA676" s="336">
        <v>495828.56</v>
      </c>
      <c r="DB676" s="336">
        <v>1907840.27</v>
      </c>
      <c r="DC676" s="336">
        <v>288620.83</v>
      </c>
      <c r="DD676" s="336">
        <v>4619013.79</v>
      </c>
      <c r="DE676" s="336">
        <v>441058.6</v>
      </c>
      <c r="DF676" s="336">
        <v>71859.77</v>
      </c>
      <c r="DG676" s="336">
        <v>327692.59999999998</v>
      </c>
      <c r="DH676" s="336">
        <v>369750.8</v>
      </c>
      <c r="DI676" s="336">
        <v>275816.36</v>
      </c>
      <c r="DJ676" s="336">
        <v>1249350.72</v>
      </c>
      <c r="DK676" s="336">
        <v>158457.46</v>
      </c>
      <c r="DL676" s="336">
        <v>212945.04</v>
      </c>
      <c r="DM676" s="336">
        <v>201851.26</v>
      </c>
      <c r="DN676" s="336">
        <v>186652.53</v>
      </c>
      <c r="DO676" s="336">
        <v>192897.85</v>
      </c>
      <c r="DP676" s="336">
        <v>76242.77</v>
      </c>
      <c r="DQ676" s="336">
        <v>181963.15</v>
      </c>
      <c r="DR676" s="336">
        <v>534263.14</v>
      </c>
      <c r="DS676" s="336">
        <v>2503737.92</v>
      </c>
      <c r="DT676" s="336">
        <v>931085.59</v>
      </c>
      <c r="DU676" s="336">
        <v>657369.26</v>
      </c>
      <c r="DV676" s="336">
        <v>288825.45</v>
      </c>
      <c r="DW676" s="336">
        <v>1141641.25</v>
      </c>
      <c r="DX676" s="336">
        <v>451419.35</v>
      </c>
      <c r="DY676" s="336">
        <v>216126.82</v>
      </c>
      <c r="DZ676" s="336">
        <v>154580.65</v>
      </c>
      <c r="EA676" s="336">
        <v>1304228.73</v>
      </c>
      <c r="EB676" s="336">
        <v>319991.81</v>
      </c>
      <c r="EC676" s="336">
        <v>204436.5</v>
      </c>
      <c r="ED676" s="336">
        <v>56647.77</v>
      </c>
      <c r="EE676" s="336">
        <v>209957.43</v>
      </c>
      <c r="EF676" s="336">
        <v>67234.91</v>
      </c>
      <c r="EG676" s="336">
        <v>2682894.35</v>
      </c>
      <c r="EH676" s="336">
        <v>110586.71</v>
      </c>
      <c r="EI676" s="336">
        <v>375459.17</v>
      </c>
      <c r="EJ676" s="336">
        <v>2291377.85</v>
      </c>
      <c r="EK676" s="336">
        <v>558943.88</v>
      </c>
      <c r="EL676" s="336">
        <v>74572</v>
      </c>
      <c r="EM676" s="336">
        <v>848749.75</v>
      </c>
      <c r="EN676" s="336">
        <v>377942.57</v>
      </c>
      <c r="EO676" s="336">
        <v>329068.75</v>
      </c>
      <c r="EP676" s="336">
        <v>967508.24</v>
      </c>
      <c r="EQ676" s="336">
        <v>311513.21000000002</v>
      </c>
      <c r="ER676" s="336">
        <v>438401.25</v>
      </c>
      <c r="ES676" s="336">
        <v>102851.37</v>
      </c>
      <c r="ET676" s="336">
        <v>286031.21000000002</v>
      </c>
      <c r="EU676" s="336">
        <v>106170</v>
      </c>
      <c r="EV676" s="336">
        <v>119720.25</v>
      </c>
      <c r="EW676" s="336">
        <v>136902.39999999999</v>
      </c>
      <c r="EX676" s="336">
        <v>629392.5</v>
      </c>
      <c r="EY676" s="336">
        <v>1887117.35</v>
      </c>
      <c r="EZ676" s="336">
        <v>82723507.620000005</v>
      </c>
      <c r="FA676" s="336">
        <v>368701.89</v>
      </c>
      <c r="FB676" s="336">
        <v>0</v>
      </c>
      <c r="FC676" s="336">
        <v>2111901.6100000003</v>
      </c>
      <c r="FD676" s="336">
        <v>281660.11</v>
      </c>
      <c r="FE676" s="336">
        <v>2290966.4</v>
      </c>
      <c r="FF676" s="336">
        <v>255426.67</v>
      </c>
      <c r="FG676" s="336">
        <v>43925.9</v>
      </c>
      <c r="FH676" s="336">
        <v>1355661.27</v>
      </c>
      <c r="FI676" s="336">
        <v>444717.15</v>
      </c>
      <c r="FJ676" s="336">
        <v>1614639.4</v>
      </c>
      <c r="FK676" s="336">
        <v>307614.48</v>
      </c>
      <c r="FL676" s="336">
        <v>1614.8</v>
      </c>
      <c r="FM676" s="336">
        <v>873246.57</v>
      </c>
      <c r="FN676" s="336">
        <v>398988.96</v>
      </c>
      <c r="FO676" s="336">
        <v>170500.85</v>
      </c>
      <c r="FP676" s="336">
        <v>270606.99</v>
      </c>
      <c r="FQ676" s="336">
        <v>154990.70000000001</v>
      </c>
      <c r="FR676" s="336">
        <v>2444928</v>
      </c>
      <c r="FS676" s="336">
        <v>117522.72</v>
      </c>
      <c r="FT676" s="336">
        <v>93414.76</v>
      </c>
      <c r="FU676" s="336">
        <v>149029.48000000001</v>
      </c>
      <c r="FV676" s="336">
        <v>31837.200000000001</v>
      </c>
      <c r="FW676" s="336">
        <v>32478.6</v>
      </c>
      <c r="FX676" s="336">
        <v>1134626</v>
      </c>
      <c r="FY676" s="336">
        <v>3009671.55</v>
      </c>
      <c r="FZ676" s="336">
        <v>140835.35999999999</v>
      </c>
      <c r="GA676" s="336">
        <v>29570.26</v>
      </c>
      <c r="GB676" s="336">
        <v>260123.34</v>
      </c>
      <c r="GC676" s="336">
        <v>68030.75</v>
      </c>
      <c r="GD676" s="336">
        <v>80300.13</v>
      </c>
      <c r="GE676" s="336">
        <v>1040035.73</v>
      </c>
      <c r="GF676" s="336">
        <v>56567.6</v>
      </c>
      <c r="GG676" s="336">
        <v>697279.45</v>
      </c>
      <c r="GH676" s="336">
        <v>253667.16</v>
      </c>
      <c r="GI676" s="336">
        <v>350476.04</v>
      </c>
      <c r="GJ676" s="336">
        <v>140576.5</v>
      </c>
      <c r="GK676" s="336">
        <v>6498517.3799999999</v>
      </c>
      <c r="GL676" s="336">
        <v>197596.35</v>
      </c>
      <c r="GM676" s="336">
        <v>9631061.0299999993</v>
      </c>
      <c r="GN676" s="336">
        <v>163651.81</v>
      </c>
      <c r="GO676" s="336">
        <v>1482155.86</v>
      </c>
      <c r="GP676" s="336">
        <v>32118.799999999999</v>
      </c>
      <c r="GQ676" s="336">
        <v>56442.25</v>
      </c>
      <c r="GR676" s="336">
        <v>183138.7</v>
      </c>
      <c r="GS676" s="336">
        <v>6555470.3499999996</v>
      </c>
      <c r="GT676" s="336">
        <v>39389.089999999997</v>
      </c>
      <c r="GU676" s="336">
        <v>1727977.56</v>
      </c>
      <c r="GV676" s="336">
        <v>35283.699999999997</v>
      </c>
      <c r="GW676" s="336">
        <v>156.9</v>
      </c>
      <c r="GX676" s="336">
        <v>1613344.19</v>
      </c>
      <c r="GY676" s="336">
        <v>42273.1</v>
      </c>
      <c r="GZ676" s="336">
        <v>783631.21</v>
      </c>
      <c r="HA676" s="336">
        <v>386962.93</v>
      </c>
      <c r="HB676" s="336">
        <v>221610.63</v>
      </c>
      <c r="HC676" s="336">
        <v>853453.47</v>
      </c>
      <c r="HD676" s="336">
        <v>5052.6000000000004</v>
      </c>
      <c r="HE676" s="336">
        <v>55126.5</v>
      </c>
      <c r="HF676" s="336">
        <v>373461.48</v>
      </c>
      <c r="HG676" s="336">
        <v>342083.56</v>
      </c>
      <c r="HH676" s="336">
        <v>2714353.39</v>
      </c>
      <c r="HI676" s="336">
        <v>1067437.49</v>
      </c>
      <c r="HJ676" s="336">
        <v>140062.57</v>
      </c>
      <c r="HK676" s="336">
        <v>216913.23</v>
      </c>
      <c r="HL676" s="336">
        <v>284458.76</v>
      </c>
      <c r="HM676" s="336">
        <v>98786.26</v>
      </c>
      <c r="HN676" s="336">
        <v>517954.86</v>
      </c>
      <c r="HO676" s="336">
        <v>74209.47</v>
      </c>
      <c r="HP676" s="336">
        <v>2929671.5</v>
      </c>
      <c r="HQ676" s="336">
        <v>110075.53</v>
      </c>
      <c r="HR676" s="336">
        <v>522469.22</v>
      </c>
      <c r="HS676" s="336">
        <v>40369.800000000003</v>
      </c>
      <c r="HT676" s="336">
        <v>2666020.69</v>
      </c>
      <c r="HU676" s="336">
        <v>289421.2</v>
      </c>
      <c r="HV676" s="336">
        <v>779070.4</v>
      </c>
      <c r="HW676" s="336">
        <v>4945846.0199999996</v>
      </c>
      <c r="HX676" s="336">
        <v>161704.13</v>
      </c>
      <c r="HY676" s="336">
        <v>8615353.1799999997</v>
      </c>
      <c r="HZ676" s="336">
        <v>435193.8</v>
      </c>
      <c r="IA676" s="336">
        <v>51315.69</v>
      </c>
      <c r="IB676" s="336">
        <v>2339175.5699999998</v>
      </c>
      <c r="IC676" s="336">
        <v>9254222.1199999992</v>
      </c>
      <c r="ID676" s="336">
        <v>431528.43</v>
      </c>
      <c r="IE676" s="336">
        <v>273117.2</v>
      </c>
      <c r="IF676" s="336">
        <v>38226.699999999997</v>
      </c>
      <c r="IG676" s="336">
        <v>92394.25</v>
      </c>
      <c r="IH676" s="336">
        <v>45770.400000000001</v>
      </c>
      <c r="II676" s="336">
        <v>187795.36</v>
      </c>
      <c r="IJ676" s="336">
        <v>648796.64</v>
      </c>
      <c r="IK676" s="336">
        <v>25521.84</v>
      </c>
      <c r="IL676" s="336">
        <v>168710.45</v>
      </c>
      <c r="IM676" s="336">
        <v>214543.75</v>
      </c>
      <c r="IN676" s="336">
        <v>153022.04</v>
      </c>
      <c r="IO676" s="336">
        <v>61560.480000000003</v>
      </c>
      <c r="IP676" s="336">
        <v>189608.59</v>
      </c>
      <c r="IQ676" s="336">
        <v>2173.5</v>
      </c>
      <c r="IR676" s="336">
        <v>1233021.46</v>
      </c>
      <c r="IS676" s="336">
        <v>806312.52</v>
      </c>
      <c r="IT676" s="336">
        <v>894442.84</v>
      </c>
      <c r="IU676" s="336">
        <v>147472.39000000001</v>
      </c>
      <c r="IV676" s="336">
        <v>480924.66</v>
      </c>
      <c r="IW676" s="336">
        <v>453088.29000000004</v>
      </c>
      <c r="IX676" s="336">
        <v>44980.67</v>
      </c>
      <c r="IY676" s="336">
        <v>276247.55</v>
      </c>
      <c r="IZ676" s="336">
        <v>263373.14</v>
      </c>
      <c r="JA676" s="336">
        <v>79596</v>
      </c>
      <c r="JB676" s="336">
        <v>61770.66</v>
      </c>
      <c r="JC676" s="336">
        <v>157167.51</v>
      </c>
      <c r="JD676" s="336">
        <v>49130.42</v>
      </c>
      <c r="JE676" s="336">
        <v>64667.3</v>
      </c>
      <c r="JF676" s="336">
        <v>929465</v>
      </c>
      <c r="JG676" s="336">
        <v>328362.71000000002</v>
      </c>
      <c r="JH676" s="336">
        <v>318078.02</v>
      </c>
      <c r="JI676" s="336">
        <v>1130426.53</v>
      </c>
      <c r="JJ676" s="336">
        <v>3509645.58</v>
      </c>
      <c r="JK676" s="336">
        <v>81825.08</v>
      </c>
      <c r="JL676" s="336">
        <v>31681.49</v>
      </c>
      <c r="JM676" s="336">
        <v>3360.05</v>
      </c>
      <c r="JN676" s="336">
        <v>9820.9000000000015</v>
      </c>
      <c r="JO676" s="336">
        <v>515341.15</v>
      </c>
      <c r="JP676" s="336">
        <v>75306.37</v>
      </c>
      <c r="JQ676" s="336">
        <v>93715.17</v>
      </c>
      <c r="JR676" s="336">
        <v>0</v>
      </c>
      <c r="JS676" s="336">
        <v>1537644.25</v>
      </c>
      <c r="JT676" s="336">
        <v>293686.05</v>
      </c>
      <c r="JU676" s="336">
        <v>2686500</v>
      </c>
      <c r="JV676" s="336">
        <v>17181148.84</v>
      </c>
      <c r="JW676" s="336">
        <v>226561.4</v>
      </c>
      <c r="JX676" s="336">
        <v>225747.32</v>
      </c>
      <c r="JY676" s="336">
        <v>0</v>
      </c>
      <c r="JZ676" s="336">
        <v>15153.1</v>
      </c>
      <c r="KA676" s="336">
        <v>304820.98</v>
      </c>
      <c r="KB676" s="336">
        <v>48432.86</v>
      </c>
      <c r="KC676" s="336">
        <v>477667.11</v>
      </c>
      <c r="KD676" s="336">
        <v>141234.67000000001</v>
      </c>
      <c r="KE676" s="336">
        <v>57702.6</v>
      </c>
      <c r="KF676" s="336">
        <v>59540.58</v>
      </c>
      <c r="KG676" s="336">
        <v>135844.69</v>
      </c>
      <c r="KH676" s="336">
        <v>166879.59</v>
      </c>
      <c r="KI676" s="336">
        <v>893164.49</v>
      </c>
      <c r="KJ676" s="336">
        <v>116057.26</v>
      </c>
      <c r="KK676" s="336">
        <v>42546.84</v>
      </c>
      <c r="KL676" s="336">
        <v>14075.29</v>
      </c>
      <c r="KM676" s="336">
        <v>119023.54</v>
      </c>
      <c r="KN676" s="336">
        <v>126900</v>
      </c>
      <c r="KO676" s="336">
        <v>153867.95000000001</v>
      </c>
      <c r="KP676" s="336">
        <v>202657.86</v>
      </c>
      <c r="KQ676" s="336">
        <v>11860223.689999999</v>
      </c>
      <c r="KR676" s="336">
        <v>85284.82</v>
      </c>
      <c r="KS676" s="336">
        <v>31572.25</v>
      </c>
      <c r="KX676" s="312">
        <v>913</v>
      </c>
    </row>
    <row r="677" spans="1:310" x14ac:dyDescent="0.25">
      <c r="A677">
        <v>2020</v>
      </c>
      <c r="C677" s="312">
        <v>14</v>
      </c>
      <c r="F677" s="336">
        <v>3346915.75</v>
      </c>
      <c r="G677" s="336">
        <v>451148.95</v>
      </c>
      <c r="H677" s="336">
        <v>54577919.039999999</v>
      </c>
      <c r="I677" s="336">
        <v>1973007.68</v>
      </c>
      <c r="J677" s="336">
        <v>286488.40000000002</v>
      </c>
      <c r="K677" s="336">
        <v>3359571</v>
      </c>
      <c r="L677" s="336">
        <v>23295943.299999997</v>
      </c>
      <c r="M677" s="336">
        <v>4427221.75</v>
      </c>
      <c r="N677" s="336">
        <v>20654963.82</v>
      </c>
      <c r="O677" s="336">
        <v>27199859.510000002</v>
      </c>
      <c r="P677" s="336">
        <v>7373774.0499999998</v>
      </c>
      <c r="Q677" s="336">
        <v>2094002.1</v>
      </c>
      <c r="R677" s="336">
        <v>13656033.199999999</v>
      </c>
      <c r="S677" s="336">
        <v>5088622.53</v>
      </c>
      <c r="T677" s="336">
        <v>4125261.35</v>
      </c>
      <c r="U677" s="336">
        <v>17808395.850000001</v>
      </c>
      <c r="V677" s="336">
        <v>26752324.100000001</v>
      </c>
      <c r="W677" s="336">
        <v>3055686.62</v>
      </c>
      <c r="X677" s="336">
        <v>10554498.090000002</v>
      </c>
      <c r="Y677" s="336">
        <v>983742.46</v>
      </c>
      <c r="Z677" s="336">
        <v>5190310.45</v>
      </c>
      <c r="AA677" s="336">
        <v>57054803.640000001</v>
      </c>
      <c r="AB677" s="336">
        <v>7206431.2400000002</v>
      </c>
      <c r="AC677" s="336">
        <v>2405002</v>
      </c>
      <c r="AD677" s="336">
        <v>76665226.560000002</v>
      </c>
      <c r="AE677" s="336">
        <v>1136612.4300000002</v>
      </c>
      <c r="AF677" s="336">
        <v>3499643.87</v>
      </c>
      <c r="AG677" s="336">
        <v>1883894.5499999998</v>
      </c>
      <c r="AH677" s="336">
        <v>1756932.95</v>
      </c>
      <c r="AI677" s="336">
        <v>4454647.3400000008</v>
      </c>
      <c r="AJ677" s="336">
        <v>3619455.85</v>
      </c>
      <c r="AK677" s="336">
        <v>1800651.05</v>
      </c>
      <c r="AL677" s="336">
        <v>26509283.610000003</v>
      </c>
      <c r="AM677" s="336">
        <v>1822520.54</v>
      </c>
      <c r="AN677" s="336">
        <v>119103</v>
      </c>
      <c r="AO677" s="336">
        <v>621453.15</v>
      </c>
      <c r="AP677" s="336">
        <v>7344514.8499999996</v>
      </c>
      <c r="AQ677" s="336">
        <v>2015114.9000000001</v>
      </c>
      <c r="AR677" s="336">
        <v>2076974.25</v>
      </c>
      <c r="AS677" s="336">
        <v>3347848.5</v>
      </c>
      <c r="AT677" s="336">
        <v>2087561.54</v>
      </c>
      <c r="AU677" s="336">
        <v>1615279.67</v>
      </c>
      <c r="AV677" s="336">
        <v>1642240.45</v>
      </c>
      <c r="AW677" s="336">
        <v>18743063.34</v>
      </c>
      <c r="AX677" s="336">
        <v>336101</v>
      </c>
      <c r="AY677" s="336">
        <v>6583054.2599999988</v>
      </c>
      <c r="AZ677" s="336">
        <v>5626816.1800000006</v>
      </c>
      <c r="BA677" s="336">
        <v>432174.54</v>
      </c>
      <c r="BB677" s="336">
        <v>1068141.32</v>
      </c>
      <c r="BC677" s="336">
        <v>10765858.710000001</v>
      </c>
      <c r="BD677" s="336">
        <v>28726036.369999997</v>
      </c>
      <c r="BE677" s="336">
        <v>4398706.7</v>
      </c>
      <c r="BF677" s="336">
        <v>6462628.21</v>
      </c>
      <c r="BG677" s="336">
        <v>1171008</v>
      </c>
      <c r="BH677" s="336">
        <v>383337</v>
      </c>
      <c r="BI677" s="336">
        <v>36621535.950000003</v>
      </c>
      <c r="BJ677" s="336">
        <v>139074.54999999999</v>
      </c>
      <c r="BK677" s="336">
        <v>36447170.760000005</v>
      </c>
      <c r="BL677" s="336">
        <v>164332.21</v>
      </c>
      <c r="BM677" s="336">
        <v>2749851.57</v>
      </c>
      <c r="BN677" s="336">
        <v>15049085.6</v>
      </c>
      <c r="BO677" s="336">
        <v>5856262.46</v>
      </c>
      <c r="BP677" s="336">
        <v>1135517.9300000002</v>
      </c>
      <c r="BQ677" s="336">
        <v>1066699.49</v>
      </c>
      <c r="BR677" s="336">
        <v>19733322.989999998</v>
      </c>
      <c r="BS677" s="336">
        <v>4151489.7</v>
      </c>
      <c r="BT677" s="336">
        <v>420078.12</v>
      </c>
      <c r="BU677" s="336">
        <v>1474175.9</v>
      </c>
      <c r="BV677" s="336">
        <v>168012.25</v>
      </c>
      <c r="BW677" s="336">
        <v>6511527.1999999993</v>
      </c>
      <c r="BX677" s="336">
        <v>6340843.4000000004</v>
      </c>
      <c r="BY677" s="336">
        <v>13532666.259999998</v>
      </c>
      <c r="BZ677" s="336">
        <v>2255733.69</v>
      </c>
      <c r="CA677" s="336">
        <v>1351087.35</v>
      </c>
      <c r="CB677" s="336">
        <v>4029535.78</v>
      </c>
      <c r="CC677" s="336">
        <v>14995899.340000002</v>
      </c>
      <c r="CD677" s="336">
        <v>10111601.729999999</v>
      </c>
      <c r="CE677" s="336">
        <v>5382598.1099999994</v>
      </c>
      <c r="CF677" s="336">
        <v>28369914.359999999</v>
      </c>
      <c r="CG677" s="336">
        <v>2269412</v>
      </c>
      <c r="CH677" s="336">
        <v>1762776</v>
      </c>
      <c r="CI677" s="336">
        <v>40879042.520000003</v>
      </c>
      <c r="CJ677" s="336">
        <v>1160205.3500000001</v>
      </c>
      <c r="CK677" s="336">
        <v>794325.19</v>
      </c>
      <c r="CL677" s="336">
        <v>5530778.4500000002</v>
      </c>
      <c r="CM677" s="336">
        <v>4</v>
      </c>
      <c r="CN677" s="336">
        <v>7706313.9500000002</v>
      </c>
      <c r="CO677" s="336">
        <v>18124113.75</v>
      </c>
      <c r="CP677" s="336">
        <v>3003</v>
      </c>
      <c r="CQ677" s="336">
        <v>2440951.6799999997</v>
      </c>
      <c r="CR677" s="336">
        <v>527778.30000000005</v>
      </c>
      <c r="CS677" s="336">
        <v>4513956.95</v>
      </c>
      <c r="CT677" s="336">
        <v>1161277.55</v>
      </c>
      <c r="CU677" s="336">
        <v>498482.7</v>
      </c>
      <c r="CV677" s="336">
        <v>560211</v>
      </c>
      <c r="CW677" s="336">
        <v>1594570.1</v>
      </c>
      <c r="CX677" s="336">
        <v>6125387.5099999998</v>
      </c>
      <c r="CY677" s="336">
        <v>1370774.87</v>
      </c>
      <c r="CZ677" s="336">
        <v>48868979.359999999</v>
      </c>
      <c r="DA677" s="336">
        <v>11678688.360000001</v>
      </c>
      <c r="DB677" s="336">
        <v>18790941.16</v>
      </c>
      <c r="DC677" s="336">
        <v>4188149.0500000003</v>
      </c>
      <c r="DD677" s="336">
        <v>72362885.799999997</v>
      </c>
      <c r="DE677" s="336">
        <v>53972258.479999997</v>
      </c>
      <c r="DF677" s="336">
        <v>1009354.9900000001</v>
      </c>
      <c r="DG677" s="336">
        <v>2780131.07</v>
      </c>
      <c r="DH677" s="336">
        <v>3726841.4499999997</v>
      </c>
      <c r="DI677" s="336">
        <v>9294204.5</v>
      </c>
      <c r="DJ677" s="336">
        <v>5611856.79</v>
      </c>
      <c r="DK677" s="336">
        <v>141346</v>
      </c>
      <c r="DL677" s="336">
        <v>1236490.6300000001</v>
      </c>
      <c r="DM677" s="336">
        <v>7226788.5</v>
      </c>
      <c r="DN677" s="336">
        <v>908300</v>
      </c>
      <c r="DO677" s="336">
        <v>355339.18</v>
      </c>
      <c r="DP677" s="336">
        <v>4232228.87</v>
      </c>
      <c r="DQ677" s="336">
        <v>258300</v>
      </c>
      <c r="DR677" s="336">
        <v>10425970.4</v>
      </c>
      <c r="DS677" s="336">
        <v>15058588.460000001</v>
      </c>
      <c r="DT677" s="336">
        <v>16606521.790000003</v>
      </c>
      <c r="DU677" s="336">
        <v>4187868.1</v>
      </c>
      <c r="DV677" s="336">
        <v>4059043.88</v>
      </c>
      <c r="DW677" s="336">
        <v>4632176.4000000004</v>
      </c>
      <c r="DX677" s="336">
        <v>17165231.239999998</v>
      </c>
      <c r="DY677" s="336">
        <v>6314347.46</v>
      </c>
      <c r="DZ677" s="336">
        <v>7344683.8600000003</v>
      </c>
      <c r="EA677" s="336">
        <v>62888449.450000003</v>
      </c>
      <c r="EB677" s="336">
        <v>7611455.0800000001</v>
      </c>
      <c r="EC677" s="336">
        <v>7590877.8499999996</v>
      </c>
      <c r="ED677" s="336">
        <v>260012</v>
      </c>
      <c r="EE677" s="336">
        <v>4763911.2399999993</v>
      </c>
      <c r="EF677" s="336">
        <v>721322.86</v>
      </c>
      <c r="EG677" s="336">
        <v>22822487.859999999</v>
      </c>
      <c r="EH677" s="336">
        <v>720505.3</v>
      </c>
      <c r="EI677" s="336">
        <v>9828558.4900000002</v>
      </c>
      <c r="EJ677" s="336">
        <v>15728745.9</v>
      </c>
      <c r="EK677" s="336">
        <v>1760944.1099999999</v>
      </c>
      <c r="EL677" s="336">
        <v>1475431.0000000002</v>
      </c>
      <c r="EM677" s="336">
        <v>1467805.4900000002</v>
      </c>
      <c r="EN677" s="336">
        <v>4175536.3500000006</v>
      </c>
      <c r="EO677" s="336">
        <v>11324110.519999998</v>
      </c>
      <c r="EP677" s="336">
        <v>3216657.04</v>
      </c>
      <c r="EQ677" s="336">
        <v>2251241.79</v>
      </c>
      <c r="ER677" s="336">
        <v>7785204.75</v>
      </c>
      <c r="ES677" s="336">
        <v>1649680.75</v>
      </c>
      <c r="ET677" s="336">
        <v>7741066.0999999996</v>
      </c>
      <c r="EU677" s="336">
        <v>2389054.62</v>
      </c>
      <c r="EV677" s="336">
        <v>1955107.5499999998</v>
      </c>
      <c r="EW677" s="336">
        <v>14340367.699999999</v>
      </c>
      <c r="EX677" s="336">
        <v>12886239.870000001</v>
      </c>
      <c r="EY677" s="336">
        <v>30994476.099999998</v>
      </c>
      <c r="EZ677" s="336">
        <v>1140805164.54</v>
      </c>
      <c r="FA677" s="336">
        <v>7083115.0700000003</v>
      </c>
      <c r="FB677" s="336">
        <v>2588221</v>
      </c>
      <c r="FC677" s="336">
        <v>29611536.110000003</v>
      </c>
      <c r="FD677" s="336">
        <v>8695877.9999999981</v>
      </c>
      <c r="FE677" s="336">
        <v>86815037.620000005</v>
      </c>
      <c r="FF677" s="336">
        <v>12859399.76</v>
      </c>
      <c r="FG677" s="336">
        <v>1673538.9</v>
      </c>
      <c r="FH677" s="336">
        <v>21350941.32</v>
      </c>
      <c r="FI677" s="336">
        <v>2414804.25</v>
      </c>
      <c r="FJ677" s="336">
        <v>17408534.32</v>
      </c>
      <c r="FK677" s="336">
        <v>1869392.3</v>
      </c>
      <c r="FL677" s="336">
        <v>295227.75</v>
      </c>
      <c r="FM677" s="336">
        <v>18714879.049999997</v>
      </c>
      <c r="FN677" s="336">
        <v>211131.5</v>
      </c>
      <c r="FO677" s="336">
        <v>1471550.15</v>
      </c>
      <c r="FP677" s="336">
        <v>1463731</v>
      </c>
      <c r="FQ677" s="336">
        <v>1288912.3900000001</v>
      </c>
      <c r="FR677" s="336">
        <v>10630684.58</v>
      </c>
      <c r="FS677" s="336">
        <v>2322656.5699999998</v>
      </c>
      <c r="FT677" s="336">
        <v>2989572.94</v>
      </c>
      <c r="FU677" s="336">
        <v>2922196.6</v>
      </c>
      <c r="FV677" s="336">
        <v>182013</v>
      </c>
      <c r="FW677" s="336">
        <v>110491</v>
      </c>
      <c r="FX677" s="336">
        <v>836097.1</v>
      </c>
      <c r="FY677" s="336">
        <v>6269136.5</v>
      </c>
      <c r="FZ677" s="336">
        <v>494259.3</v>
      </c>
      <c r="GA677" s="336">
        <v>1202590.5999999999</v>
      </c>
      <c r="GB677" s="336">
        <v>1341030.3900000001</v>
      </c>
      <c r="GC677" s="336">
        <v>57581</v>
      </c>
      <c r="GD677" s="336">
        <v>3485360.7899999996</v>
      </c>
      <c r="GE677" s="336">
        <v>11576789.300000001</v>
      </c>
      <c r="GF677" s="336">
        <v>1194398.2</v>
      </c>
      <c r="GG677" s="336">
        <v>10089947.200000001</v>
      </c>
      <c r="GH677" s="336">
        <v>1554865.6</v>
      </c>
      <c r="GI677" s="336">
        <v>6863562.4099999992</v>
      </c>
      <c r="GJ677" s="336">
        <v>2089612.5999999999</v>
      </c>
      <c r="GK677" s="336">
        <v>83942241.390000015</v>
      </c>
      <c r="GL677" s="336">
        <v>1</v>
      </c>
      <c r="GM677" s="336">
        <v>86033872.459999993</v>
      </c>
      <c r="GN677" s="336">
        <v>2913679.2800000003</v>
      </c>
      <c r="GO677" s="336">
        <v>21264475.370000001</v>
      </c>
      <c r="GP677" s="336">
        <v>944701.15</v>
      </c>
      <c r="GQ677" s="336">
        <v>1218349.77</v>
      </c>
      <c r="GR677" s="336">
        <v>5595256.3599999994</v>
      </c>
      <c r="GS677" s="336">
        <v>308801056.80000007</v>
      </c>
      <c r="GT677" s="336">
        <v>1108873.8500000001</v>
      </c>
      <c r="GU677" s="336">
        <v>55661915.490000002</v>
      </c>
      <c r="GV677" s="336">
        <v>1634517.65</v>
      </c>
      <c r="GW677" s="336">
        <v>1030380</v>
      </c>
      <c r="GX677" s="336">
        <v>55770571.789999999</v>
      </c>
      <c r="GY677" s="336">
        <v>2060601.1199999999</v>
      </c>
      <c r="GZ677" s="336">
        <v>9343867.0199999977</v>
      </c>
      <c r="HA677" s="336">
        <v>14867218.820000002</v>
      </c>
      <c r="HB677" s="336">
        <v>399415.27</v>
      </c>
      <c r="HC677" s="336">
        <v>40972300.799999997</v>
      </c>
      <c r="HD677" s="336">
        <v>1148561.8999999999</v>
      </c>
      <c r="HE677" s="336">
        <v>1444834</v>
      </c>
      <c r="HF677" s="336">
        <v>3916903</v>
      </c>
      <c r="HG677" s="336">
        <v>13910691.890000001</v>
      </c>
      <c r="HH677" s="336">
        <v>34728110.930000007</v>
      </c>
      <c r="HI677" s="336">
        <v>13858739.050000001</v>
      </c>
      <c r="HJ677" s="336">
        <v>6119083.5700000003</v>
      </c>
      <c r="HK677" s="336">
        <v>2344147.0499999998</v>
      </c>
      <c r="HL677" s="336">
        <v>3380502.8</v>
      </c>
      <c r="HM677" s="336">
        <v>5955050.5</v>
      </c>
      <c r="HN677" s="336">
        <v>186761.8</v>
      </c>
      <c r="HO677" s="336">
        <v>8704602.3599999994</v>
      </c>
      <c r="HP677" s="336">
        <v>18589896.410000004</v>
      </c>
      <c r="HQ677" s="336">
        <v>1911955.75</v>
      </c>
      <c r="HR677" s="336">
        <v>17412089.130000003</v>
      </c>
      <c r="HS677" s="336">
        <v>845292.14999999991</v>
      </c>
      <c r="HT677" s="336">
        <v>60615133.390000001</v>
      </c>
      <c r="HU677" s="336">
        <v>867504</v>
      </c>
      <c r="HV677" s="336">
        <v>27073754.82</v>
      </c>
      <c r="HW677" s="336">
        <v>124709650.98000002</v>
      </c>
      <c r="HX677" s="336">
        <v>1693817.5499999998</v>
      </c>
      <c r="HY677" s="336">
        <v>96297088.329999998</v>
      </c>
      <c r="HZ677" s="336">
        <v>3761464.4899999998</v>
      </c>
      <c r="IA677" s="336">
        <v>51299.8</v>
      </c>
      <c r="IB677" s="336">
        <v>8679419.2799999993</v>
      </c>
      <c r="IC677" s="336">
        <v>38485991.740000002</v>
      </c>
      <c r="ID677" s="336">
        <v>916792</v>
      </c>
      <c r="IE677" s="336">
        <v>14959806.300000001</v>
      </c>
      <c r="IF677" s="336">
        <v>1867831.7</v>
      </c>
      <c r="IG677" s="336">
        <v>1499089.7000000002</v>
      </c>
      <c r="IH677" s="336">
        <v>813712.5</v>
      </c>
      <c r="II677" s="336">
        <v>3784488.9000000004</v>
      </c>
      <c r="IJ677" s="336">
        <v>9961525.9299999997</v>
      </c>
      <c r="IK677" s="336">
        <v>842291.8</v>
      </c>
      <c r="IL677" s="336">
        <v>1505047.3499999999</v>
      </c>
      <c r="IM677" s="336">
        <v>408974.05</v>
      </c>
      <c r="IN677" s="336">
        <v>14123289.24</v>
      </c>
      <c r="IO677" s="336">
        <v>7834724.1099999994</v>
      </c>
      <c r="IP677" s="336">
        <v>1018257.8</v>
      </c>
      <c r="IQ677" s="336">
        <v>1789997.87</v>
      </c>
      <c r="IR677" s="336">
        <v>41916731.550000004</v>
      </c>
      <c r="IS677" s="336">
        <v>22394622.379999999</v>
      </c>
      <c r="IT677" s="336">
        <v>17339947.849999998</v>
      </c>
      <c r="IU677" s="336">
        <v>1182737.55</v>
      </c>
      <c r="IV677" s="336">
        <v>18272259</v>
      </c>
      <c r="IW677" s="336">
        <v>292422.34999999998</v>
      </c>
      <c r="IX677" s="336">
        <v>400325.5</v>
      </c>
      <c r="IY677" s="336">
        <v>5971111.0600000005</v>
      </c>
      <c r="IZ677" s="336">
        <v>524289.44000000006</v>
      </c>
      <c r="JA677" s="336">
        <v>2205475.7200000002</v>
      </c>
      <c r="JB677" s="336">
        <v>5231866.2600000007</v>
      </c>
      <c r="JC677" s="336">
        <v>4178411.2</v>
      </c>
      <c r="JD677" s="336">
        <v>1109793.1000000001</v>
      </c>
      <c r="JE677" s="336">
        <v>262907.15000000002</v>
      </c>
      <c r="JF677" s="336">
        <v>7106210.6299999999</v>
      </c>
      <c r="JG677" s="336">
        <v>871930.05</v>
      </c>
      <c r="JH677" s="336">
        <v>5834821.3300000001</v>
      </c>
      <c r="JI677" s="336">
        <v>3952790.95</v>
      </c>
      <c r="JJ677" s="336">
        <v>1474619.39</v>
      </c>
      <c r="JK677" s="336">
        <v>1206512.47</v>
      </c>
      <c r="JL677" s="336">
        <v>1451166.75</v>
      </c>
      <c r="JM677" s="336">
        <v>536330.51</v>
      </c>
      <c r="JN677" s="336">
        <v>196524.75</v>
      </c>
      <c r="JO677" s="336">
        <v>13772953.189999999</v>
      </c>
      <c r="JP677" s="336">
        <v>1002903</v>
      </c>
      <c r="JQ677" s="336">
        <v>664101</v>
      </c>
      <c r="JR677" s="336">
        <v>613301</v>
      </c>
      <c r="JS677" s="336">
        <v>29521476.010000002</v>
      </c>
      <c r="JT677" s="336">
        <v>2032195.25</v>
      </c>
      <c r="JU677" s="336">
        <v>23343.15</v>
      </c>
      <c r="JV677" s="336">
        <v>88229921.849999994</v>
      </c>
      <c r="JW677" s="336">
        <v>1998669.53</v>
      </c>
      <c r="JX677" s="336">
        <v>4537542.17</v>
      </c>
      <c r="JY677" s="336">
        <v>89031.4</v>
      </c>
      <c r="JZ677" s="336">
        <v>256337.1</v>
      </c>
      <c r="KA677" s="336">
        <v>6852653.1099999994</v>
      </c>
      <c r="KB677" s="336">
        <v>849518.6</v>
      </c>
      <c r="KC677" s="336">
        <v>212962.47</v>
      </c>
      <c r="KD677" s="336">
        <v>4355755.0999999996</v>
      </c>
      <c r="KE677" s="336">
        <v>38726314.659999996</v>
      </c>
      <c r="KF677" s="336">
        <v>1297355.25</v>
      </c>
      <c r="KG677" s="336">
        <v>2146171.1700000004</v>
      </c>
      <c r="KH677" s="336">
        <v>1427891.9000000001</v>
      </c>
      <c r="KI677" s="336">
        <v>6364715.4000000004</v>
      </c>
      <c r="KJ677" s="336">
        <v>1229819.03</v>
      </c>
      <c r="KK677" s="336">
        <v>1157250</v>
      </c>
      <c r="KL677" s="336">
        <v>1278369.8500000001</v>
      </c>
      <c r="KM677" s="336">
        <v>1050405.7</v>
      </c>
      <c r="KN677" s="336">
        <v>1785171.8199999998</v>
      </c>
      <c r="KO677" s="336">
        <v>12497801.860000001</v>
      </c>
      <c r="KP677" s="336">
        <v>11270107.01</v>
      </c>
      <c r="KQ677" s="336">
        <v>249531770.09999996</v>
      </c>
      <c r="KR677" s="336">
        <v>20462530.41</v>
      </c>
      <c r="KS677" s="336">
        <v>3987737.05</v>
      </c>
      <c r="KX677" s="312">
        <v>914</v>
      </c>
    </row>
    <row r="678" spans="1:310" x14ac:dyDescent="0.25">
      <c r="A678">
        <v>2020</v>
      </c>
      <c r="C678" s="312">
        <v>15</v>
      </c>
      <c r="F678" s="336">
        <v>715</v>
      </c>
      <c r="G678" s="336">
        <v>25100</v>
      </c>
      <c r="H678" s="336">
        <v>0</v>
      </c>
      <c r="I678" s="336">
        <v>0</v>
      </c>
      <c r="J678" s="336">
        <v>0</v>
      </c>
      <c r="K678" s="336">
        <v>41200</v>
      </c>
      <c r="L678" s="336">
        <v>0</v>
      </c>
      <c r="M678" s="336">
        <v>63140</v>
      </c>
      <c r="N678" s="336">
        <v>1</v>
      </c>
      <c r="O678" s="336">
        <v>28067.9</v>
      </c>
      <c r="P678" s="336">
        <v>215528.9</v>
      </c>
      <c r="Q678" s="336">
        <v>260652</v>
      </c>
      <c r="R678" s="336">
        <v>283242</v>
      </c>
      <c r="S678" s="336">
        <v>314642.45</v>
      </c>
      <c r="T678" s="336">
        <v>3506</v>
      </c>
      <c r="U678" s="336">
        <v>0</v>
      </c>
      <c r="V678" s="336">
        <v>3</v>
      </c>
      <c r="W678" s="336">
        <v>4</v>
      </c>
      <c r="X678" s="336">
        <v>0</v>
      </c>
      <c r="Y678" s="336">
        <v>180318</v>
      </c>
      <c r="Z678" s="336">
        <v>1202</v>
      </c>
      <c r="AA678" s="336">
        <v>3</v>
      </c>
      <c r="AB678" s="336">
        <v>379462</v>
      </c>
      <c r="AC678" s="336">
        <v>0</v>
      </c>
      <c r="AD678" s="336">
        <v>105292</v>
      </c>
      <c r="AE678" s="336">
        <v>0</v>
      </c>
      <c r="AF678" s="336">
        <v>51400</v>
      </c>
      <c r="AG678" s="336">
        <v>43800</v>
      </c>
      <c r="AH678" s="336">
        <v>94800</v>
      </c>
      <c r="AI678" s="336">
        <v>59201</v>
      </c>
      <c r="AJ678" s="336">
        <v>155916</v>
      </c>
      <c r="AK678" s="336">
        <v>0</v>
      </c>
      <c r="AL678" s="336">
        <v>23603</v>
      </c>
      <c r="AM678" s="336">
        <v>15700</v>
      </c>
      <c r="AN678" s="336">
        <v>1</v>
      </c>
      <c r="AO678" s="336">
        <v>1</v>
      </c>
      <c r="AP678" s="336">
        <v>1</v>
      </c>
      <c r="AQ678" s="336">
        <v>6</v>
      </c>
      <c r="AR678" s="336">
        <v>43751</v>
      </c>
      <c r="AS678" s="336">
        <v>0</v>
      </c>
      <c r="AT678" s="336">
        <v>16500</v>
      </c>
      <c r="AU678" s="336">
        <v>118000</v>
      </c>
      <c r="AV678" s="336">
        <v>50001</v>
      </c>
      <c r="AW678" s="336">
        <v>101170.6</v>
      </c>
      <c r="AX678" s="336">
        <v>6231</v>
      </c>
      <c r="AY678" s="336">
        <v>1009</v>
      </c>
      <c r="AZ678" s="336">
        <v>196966.51</v>
      </c>
      <c r="BA678" s="336">
        <v>0</v>
      </c>
      <c r="BB678" s="336">
        <v>774263</v>
      </c>
      <c r="BC678" s="336">
        <v>0</v>
      </c>
      <c r="BD678" s="336">
        <v>9901</v>
      </c>
      <c r="BE678" s="336">
        <v>29265.8</v>
      </c>
      <c r="BF678" s="336">
        <v>12000</v>
      </c>
      <c r="BG678" s="336">
        <v>119401</v>
      </c>
      <c r="BH678" s="336">
        <v>20000</v>
      </c>
      <c r="BI678" s="336">
        <v>7</v>
      </c>
      <c r="BJ678" s="336">
        <v>0</v>
      </c>
      <c r="BK678" s="336">
        <v>1043201</v>
      </c>
      <c r="BL678" s="336">
        <v>24805</v>
      </c>
      <c r="BM678" s="336">
        <v>1</v>
      </c>
      <c r="BN678" s="336">
        <v>22009</v>
      </c>
      <c r="BO678" s="336">
        <v>32000</v>
      </c>
      <c r="BP678" s="336">
        <v>1</v>
      </c>
      <c r="BQ678" s="336">
        <v>52000</v>
      </c>
      <c r="BR678" s="336">
        <v>19195</v>
      </c>
      <c r="BS678" s="336">
        <v>50013</v>
      </c>
      <c r="BT678" s="336">
        <v>470</v>
      </c>
      <c r="BU678" s="336">
        <v>709</v>
      </c>
      <c r="BV678" s="336">
        <v>1</v>
      </c>
      <c r="BW678" s="336">
        <v>38500</v>
      </c>
      <c r="BX678" s="336">
        <v>8685</v>
      </c>
      <c r="BY678" s="336">
        <v>46122</v>
      </c>
      <c r="BZ678" s="336">
        <v>0</v>
      </c>
      <c r="CA678" s="336">
        <v>1</v>
      </c>
      <c r="CB678" s="336">
        <v>2203</v>
      </c>
      <c r="CC678" s="336">
        <v>0</v>
      </c>
      <c r="CD678" s="336">
        <v>134999</v>
      </c>
      <c r="CE678" s="336">
        <v>0</v>
      </c>
      <c r="CF678" s="336">
        <v>163523</v>
      </c>
      <c r="CG678" s="336">
        <v>51420.95</v>
      </c>
      <c r="CH678" s="336">
        <v>26402</v>
      </c>
      <c r="CI678" s="336">
        <v>24</v>
      </c>
      <c r="CJ678" s="336">
        <v>55105</v>
      </c>
      <c r="CK678" s="336">
        <v>0</v>
      </c>
      <c r="CL678" s="336">
        <v>1010</v>
      </c>
      <c r="CM678" s="336">
        <v>0</v>
      </c>
      <c r="CN678" s="336">
        <v>1</v>
      </c>
      <c r="CO678" s="336">
        <v>49492</v>
      </c>
      <c r="CP678" s="336">
        <v>16004</v>
      </c>
      <c r="CQ678" s="336">
        <v>0</v>
      </c>
      <c r="CR678" s="336">
        <v>1</v>
      </c>
      <c r="CS678" s="336">
        <v>2134</v>
      </c>
      <c r="CT678" s="336">
        <v>69744</v>
      </c>
      <c r="CU678" s="336">
        <v>30000</v>
      </c>
      <c r="CV678" s="336">
        <v>2751</v>
      </c>
      <c r="CW678" s="336">
        <v>77801</v>
      </c>
      <c r="CX678" s="336">
        <v>366397.05</v>
      </c>
      <c r="CY678" s="336">
        <v>0</v>
      </c>
      <c r="CZ678" s="336">
        <v>1</v>
      </c>
      <c r="DA678" s="336">
        <v>0</v>
      </c>
      <c r="DB678" s="336">
        <v>486</v>
      </c>
      <c r="DC678" s="336">
        <v>61087</v>
      </c>
      <c r="DD678" s="336">
        <v>30018</v>
      </c>
      <c r="DE678" s="336">
        <v>11794</v>
      </c>
      <c r="DF678" s="336">
        <v>0</v>
      </c>
      <c r="DG678" s="336">
        <v>10001</v>
      </c>
      <c r="DH678" s="336">
        <v>0</v>
      </c>
      <c r="DI678" s="336">
        <v>1</v>
      </c>
      <c r="DJ678" s="336">
        <v>646605</v>
      </c>
      <c r="DK678" s="336">
        <v>1</v>
      </c>
      <c r="DL678" s="336">
        <v>1</v>
      </c>
      <c r="DM678" s="336">
        <v>12251</v>
      </c>
      <c r="DN678" s="336">
        <v>11100</v>
      </c>
      <c r="DO678" s="336">
        <v>0</v>
      </c>
      <c r="DP678" s="336">
        <v>6508</v>
      </c>
      <c r="DQ678" s="336">
        <v>16501</v>
      </c>
      <c r="DR678" s="336">
        <v>1</v>
      </c>
      <c r="DS678" s="336">
        <v>231</v>
      </c>
      <c r="DT678" s="336">
        <v>154000</v>
      </c>
      <c r="DU678" s="336">
        <v>950001</v>
      </c>
      <c r="DV678" s="336">
        <v>33563.75</v>
      </c>
      <c r="DW678" s="336">
        <v>0</v>
      </c>
      <c r="DX678" s="336">
        <v>509625</v>
      </c>
      <c r="DY678" s="336">
        <v>85200</v>
      </c>
      <c r="DZ678" s="336">
        <v>1435901</v>
      </c>
      <c r="EA678" s="336">
        <v>1245650</v>
      </c>
      <c r="EB678" s="336">
        <v>3203</v>
      </c>
      <c r="EC678" s="336">
        <v>43000</v>
      </c>
      <c r="ED678" s="336">
        <v>201</v>
      </c>
      <c r="EE678" s="336">
        <v>0</v>
      </c>
      <c r="EF678" s="336">
        <v>4500</v>
      </c>
      <c r="EG678" s="336">
        <v>577950</v>
      </c>
      <c r="EH678" s="336">
        <v>7300</v>
      </c>
      <c r="EI678" s="336">
        <v>8</v>
      </c>
      <c r="EJ678" s="336">
        <v>339487</v>
      </c>
      <c r="EK678" s="336">
        <v>0</v>
      </c>
      <c r="EL678" s="336">
        <v>1</v>
      </c>
      <c r="EM678" s="336">
        <v>19771</v>
      </c>
      <c r="EN678" s="336">
        <v>31902</v>
      </c>
      <c r="EO678" s="336">
        <v>1</v>
      </c>
      <c r="EP678" s="336">
        <v>8150</v>
      </c>
      <c r="EQ678" s="336">
        <v>4</v>
      </c>
      <c r="ER678" s="336">
        <v>0</v>
      </c>
      <c r="ES678" s="336">
        <v>23104</v>
      </c>
      <c r="ET678" s="336">
        <v>41883</v>
      </c>
      <c r="EU678" s="336">
        <v>1</v>
      </c>
      <c r="EV678" s="336">
        <v>32001</v>
      </c>
      <c r="EW678" s="336">
        <v>0</v>
      </c>
      <c r="EX678" s="336">
        <v>1</v>
      </c>
      <c r="EY678" s="336">
        <v>1654187</v>
      </c>
      <c r="EZ678" s="336">
        <v>116732752.63</v>
      </c>
      <c r="FA678" s="336">
        <v>76100</v>
      </c>
      <c r="FB678" s="336">
        <v>33</v>
      </c>
      <c r="FC678" s="336">
        <v>7886686.6500000004</v>
      </c>
      <c r="FD678" s="336">
        <v>167207.95000000001</v>
      </c>
      <c r="FE678" s="336">
        <v>106218.65</v>
      </c>
      <c r="FF678" s="336">
        <v>125750</v>
      </c>
      <c r="FG678" s="336">
        <v>117896.89</v>
      </c>
      <c r="FH678" s="336">
        <v>44045.25</v>
      </c>
      <c r="FI678" s="336">
        <v>272327</v>
      </c>
      <c r="FJ678" s="336">
        <v>168686</v>
      </c>
      <c r="FK678" s="336">
        <v>100001</v>
      </c>
      <c r="FL678" s="336">
        <v>0</v>
      </c>
      <c r="FM678" s="336">
        <v>0</v>
      </c>
      <c r="FN678" s="336">
        <v>1</v>
      </c>
      <c r="FO678" s="336">
        <v>4128</v>
      </c>
      <c r="FP678" s="336">
        <v>6</v>
      </c>
      <c r="FQ678" s="336">
        <v>7522</v>
      </c>
      <c r="FR678" s="336">
        <v>953952.5</v>
      </c>
      <c r="FS678" s="336">
        <v>12150</v>
      </c>
      <c r="FT678" s="336">
        <v>0</v>
      </c>
      <c r="FU678" s="336">
        <v>15501</v>
      </c>
      <c r="FV678" s="336">
        <v>0</v>
      </c>
      <c r="FW678" s="336">
        <v>0</v>
      </c>
      <c r="FX678" s="336">
        <v>0</v>
      </c>
      <c r="FY678" s="336">
        <v>93062.399999999994</v>
      </c>
      <c r="FZ678" s="336">
        <v>1</v>
      </c>
      <c r="GA678" s="336">
        <v>6180</v>
      </c>
      <c r="GB678" s="336">
        <v>28602</v>
      </c>
      <c r="GC678" s="336">
        <v>24040</v>
      </c>
      <c r="GD678" s="336">
        <v>3</v>
      </c>
      <c r="GE678" s="336">
        <v>79601</v>
      </c>
      <c r="GF678" s="336">
        <v>0</v>
      </c>
      <c r="GG678" s="336">
        <v>69075</v>
      </c>
      <c r="GH678" s="336">
        <v>3101</v>
      </c>
      <c r="GI678" s="336">
        <v>5040</v>
      </c>
      <c r="GJ678" s="336">
        <v>685</v>
      </c>
      <c r="GK678" s="336">
        <v>6</v>
      </c>
      <c r="GL678" s="336">
        <v>59523</v>
      </c>
      <c r="GM678" s="336">
        <v>0</v>
      </c>
      <c r="GN678" s="336">
        <v>4001</v>
      </c>
      <c r="GO678" s="336">
        <v>145016</v>
      </c>
      <c r="GP678" s="336">
        <v>39127.68</v>
      </c>
      <c r="GQ678" s="336">
        <v>20741.759999999998</v>
      </c>
      <c r="GR678" s="336">
        <v>1</v>
      </c>
      <c r="GS678" s="336">
        <v>902080</v>
      </c>
      <c r="GT678" s="336">
        <v>0</v>
      </c>
      <c r="GU678" s="336">
        <v>0</v>
      </c>
      <c r="GV678" s="336">
        <v>97900</v>
      </c>
      <c r="GW678" s="336">
        <v>806</v>
      </c>
      <c r="GX678" s="336">
        <v>1103010</v>
      </c>
      <c r="GY678" s="336">
        <v>0</v>
      </c>
      <c r="GZ678" s="336">
        <v>133268</v>
      </c>
      <c r="HA678" s="336">
        <v>551280.30000000005</v>
      </c>
      <c r="HB678" s="336">
        <v>3202</v>
      </c>
      <c r="HC678" s="336">
        <v>240379</v>
      </c>
      <c r="HD678" s="336">
        <v>24057</v>
      </c>
      <c r="HE678" s="336">
        <v>26800</v>
      </c>
      <c r="HF678" s="336">
        <v>9200</v>
      </c>
      <c r="HG678" s="336">
        <v>84202</v>
      </c>
      <c r="HH678" s="336">
        <v>0</v>
      </c>
      <c r="HI678" s="336">
        <v>14</v>
      </c>
      <c r="HJ678" s="336">
        <v>9000</v>
      </c>
      <c r="HK678" s="336">
        <v>0</v>
      </c>
      <c r="HL678" s="336">
        <v>51503</v>
      </c>
      <c r="HM678" s="336">
        <v>1</v>
      </c>
      <c r="HN678" s="336">
        <v>350000</v>
      </c>
      <c r="HO678" s="336">
        <v>44505</v>
      </c>
      <c r="HP678" s="336">
        <v>10</v>
      </c>
      <c r="HQ678" s="336">
        <v>3</v>
      </c>
      <c r="HR678" s="336">
        <v>1</v>
      </c>
      <c r="HS678" s="336">
        <v>9492</v>
      </c>
      <c r="HT678" s="336">
        <v>3573664</v>
      </c>
      <c r="HU678" s="336">
        <v>77200</v>
      </c>
      <c r="HV678" s="336">
        <v>9</v>
      </c>
      <c r="HW678" s="336">
        <v>200048</v>
      </c>
      <c r="HX678" s="336">
        <v>81495</v>
      </c>
      <c r="HY678" s="336">
        <v>889118</v>
      </c>
      <c r="HZ678" s="336">
        <v>55551</v>
      </c>
      <c r="IA678" s="336">
        <v>2</v>
      </c>
      <c r="IB678" s="336">
        <v>147558</v>
      </c>
      <c r="IC678" s="336">
        <v>0</v>
      </c>
      <c r="ID678" s="336">
        <v>31700</v>
      </c>
      <c r="IE678" s="336">
        <v>23850</v>
      </c>
      <c r="IF678" s="336">
        <v>1</v>
      </c>
      <c r="IG678" s="336">
        <v>24300</v>
      </c>
      <c r="IH678" s="336">
        <v>6080</v>
      </c>
      <c r="II678" s="336">
        <v>0</v>
      </c>
      <c r="IJ678" s="336">
        <v>823409</v>
      </c>
      <c r="IK678" s="336">
        <v>19900</v>
      </c>
      <c r="IL678" s="336">
        <v>0</v>
      </c>
      <c r="IM678" s="336">
        <v>29452</v>
      </c>
      <c r="IN678" s="336">
        <v>130401</v>
      </c>
      <c r="IO678" s="336">
        <v>0</v>
      </c>
      <c r="IP678" s="336">
        <v>178605</v>
      </c>
      <c r="IQ678" s="336">
        <v>0</v>
      </c>
      <c r="IR678" s="336">
        <v>298252</v>
      </c>
      <c r="IS678" s="336">
        <v>182896</v>
      </c>
      <c r="IT678" s="336">
        <v>1</v>
      </c>
      <c r="IU678" s="336">
        <v>132950</v>
      </c>
      <c r="IV678" s="336">
        <v>1</v>
      </c>
      <c r="IW678" s="336">
        <v>6</v>
      </c>
      <c r="IX678" s="336">
        <v>2501</v>
      </c>
      <c r="IY678" s="336">
        <v>1</v>
      </c>
      <c r="IZ678" s="336">
        <v>12500</v>
      </c>
      <c r="JA678" s="336">
        <v>0</v>
      </c>
      <c r="JB678" s="336">
        <v>0</v>
      </c>
      <c r="JC678" s="336">
        <v>25500</v>
      </c>
      <c r="JD678" s="336">
        <v>38790</v>
      </c>
      <c r="JE678" s="336">
        <v>0</v>
      </c>
      <c r="JF678" s="336">
        <v>2002</v>
      </c>
      <c r="JG678" s="336">
        <v>203</v>
      </c>
      <c r="JH678" s="336">
        <v>165331.46</v>
      </c>
      <c r="JI678" s="336">
        <v>0</v>
      </c>
      <c r="JJ678" s="336">
        <v>175502</v>
      </c>
      <c r="JK678" s="336">
        <v>1</v>
      </c>
      <c r="JL678" s="336">
        <v>74550</v>
      </c>
      <c r="JM678" s="336">
        <v>0</v>
      </c>
      <c r="JN678" s="336">
        <v>37450</v>
      </c>
      <c r="JO678" s="336">
        <v>1</v>
      </c>
      <c r="JP678" s="336">
        <v>0</v>
      </c>
      <c r="JQ678" s="336">
        <v>253469.65</v>
      </c>
      <c r="JR678" s="336">
        <v>0</v>
      </c>
      <c r="JS678" s="336">
        <v>3151864.6</v>
      </c>
      <c r="JT678" s="336">
        <v>151800</v>
      </c>
      <c r="JU678" s="336">
        <v>2478</v>
      </c>
      <c r="JV678" s="336">
        <v>2805875</v>
      </c>
      <c r="JW678" s="336">
        <v>68101</v>
      </c>
      <c r="JX678" s="336">
        <v>24001</v>
      </c>
      <c r="JY678" s="336">
        <v>22750</v>
      </c>
      <c r="JZ678" s="336">
        <v>18090</v>
      </c>
      <c r="KA678" s="336">
        <v>1</v>
      </c>
      <c r="KB678" s="336">
        <v>5001</v>
      </c>
      <c r="KC678" s="336">
        <v>23450</v>
      </c>
      <c r="KD678" s="336">
        <v>19480</v>
      </c>
      <c r="KE678" s="336">
        <v>295438.43</v>
      </c>
      <c r="KF678" s="336">
        <v>30411.15</v>
      </c>
      <c r="KG678" s="336">
        <v>50040</v>
      </c>
      <c r="KH678" s="336">
        <v>21670</v>
      </c>
      <c r="KI678" s="336">
        <v>10</v>
      </c>
      <c r="KJ678" s="336">
        <v>28000</v>
      </c>
      <c r="KK678" s="336">
        <v>25420</v>
      </c>
      <c r="KL678" s="336">
        <v>38467.050000000003</v>
      </c>
      <c r="KM678" s="336">
        <v>11200</v>
      </c>
      <c r="KN678" s="336">
        <v>4704</v>
      </c>
      <c r="KO678" s="336">
        <v>21001</v>
      </c>
      <c r="KP678" s="336">
        <v>47706</v>
      </c>
      <c r="KQ678" s="336">
        <v>13310202</v>
      </c>
      <c r="KR678" s="336">
        <v>0</v>
      </c>
      <c r="KS678" s="336">
        <v>0</v>
      </c>
      <c r="KX678" s="312">
        <v>915</v>
      </c>
    </row>
    <row r="679" spans="1:310" x14ac:dyDescent="0.25">
      <c r="A679">
        <v>2020</v>
      </c>
      <c r="C679" s="312">
        <v>16</v>
      </c>
      <c r="F679" s="336">
        <v>0</v>
      </c>
      <c r="G679" s="336">
        <v>0</v>
      </c>
      <c r="H679" s="336">
        <v>0</v>
      </c>
      <c r="I679" s="336">
        <v>1</v>
      </c>
      <c r="J679" s="336">
        <v>0</v>
      </c>
      <c r="K679" s="336">
        <v>0</v>
      </c>
      <c r="L679" s="336">
        <v>44445</v>
      </c>
      <c r="M679" s="336">
        <v>0</v>
      </c>
      <c r="N679" s="336">
        <v>108075.8</v>
      </c>
      <c r="O679" s="336">
        <v>0</v>
      </c>
      <c r="P679" s="336">
        <v>0</v>
      </c>
      <c r="Q679" s="336">
        <v>0</v>
      </c>
      <c r="R679" s="336">
        <v>133000</v>
      </c>
      <c r="S679" s="336">
        <v>10800</v>
      </c>
      <c r="T679" s="336">
        <v>0</v>
      </c>
      <c r="U679" s="336">
        <v>0</v>
      </c>
      <c r="V679" s="336">
        <v>0</v>
      </c>
      <c r="W679" s="336">
        <v>0</v>
      </c>
      <c r="X679" s="336">
        <v>80000</v>
      </c>
      <c r="Y679" s="336">
        <v>0</v>
      </c>
      <c r="Z679" s="336">
        <v>0</v>
      </c>
      <c r="AA679" s="336">
        <v>1281667.71</v>
      </c>
      <c r="AB679" s="336">
        <v>0</v>
      </c>
      <c r="AC679" s="336">
        <v>0</v>
      </c>
      <c r="AD679" s="336">
        <v>0</v>
      </c>
      <c r="AE679" s="336">
        <v>0</v>
      </c>
      <c r="AF679" s="336">
        <v>21539.1</v>
      </c>
      <c r="AG679" s="336">
        <v>0</v>
      </c>
      <c r="AH679" s="336">
        <v>0</v>
      </c>
      <c r="AI679" s="336">
        <v>0</v>
      </c>
      <c r="AJ679" s="336">
        <v>0</v>
      </c>
      <c r="AK679" s="336">
        <v>0</v>
      </c>
      <c r="AL679" s="336">
        <v>203980</v>
      </c>
      <c r="AM679" s="336">
        <v>0</v>
      </c>
      <c r="AN679" s="336">
        <v>0</v>
      </c>
      <c r="AO679" s="336">
        <v>0</v>
      </c>
      <c r="AP679" s="336">
        <v>0</v>
      </c>
      <c r="AQ679" s="336">
        <v>0</v>
      </c>
      <c r="AR679" s="336">
        <v>0</v>
      </c>
      <c r="AS679" s="336">
        <v>68442.98</v>
      </c>
      <c r="AT679" s="336">
        <v>0</v>
      </c>
      <c r="AU679" s="336">
        <v>0</v>
      </c>
      <c r="AV679" s="336">
        <v>0</v>
      </c>
      <c r="AW679" s="336">
        <v>0</v>
      </c>
      <c r="AX679" s="336">
        <v>149830</v>
      </c>
      <c r="AY679" s="336">
        <v>0</v>
      </c>
      <c r="AZ679" s="336">
        <v>0</v>
      </c>
      <c r="BA679" s="336">
        <v>0</v>
      </c>
      <c r="BB679" s="336">
        <v>0</v>
      </c>
      <c r="BC679" s="336">
        <v>0</v>
      </c>
      <c r="BD679" s="336">
        <v>3231742.65</v>
      </c>
      <c r="BE679" s="336">
        <v>0</v>
      </c>
      <c r="BF679" s="336">
        <v>0</v>
      </c>
      <c r="BG679" s="336">
        <v>0</v>
      </c>
      <c r="BH679" s="336">
        <v>0</v>
      </c>
      <c r="BI679" s="336">
        <v>0</v>
      </c>
      <c r="BJ679" s="336">
        <v>1</v>
      </c>
      <c r="BK679" s="336">
        <v>0</v>
      </c>
      <c r="BL679" s="336">
        <v>0</v>
      </c>
      <c r="BM679" s="336">
        <v>0</v>
      </c>
      <c r="BN679" s="336">
        <v>0</v>
      </c>
      <c r="BO679" s="336">
        <v>0</v>
      </c>
      <c r="BP679" s="336">
        <v>0</v>
      </c>
      <c r="BQ679" s="336">
        <v>0</v>
      </c>
      <c r="BR679" s="336">
        <v>0</v>
      </c>
      <c r="BS679" s="336">
        <v>0</v>
      </c>
      <c r="BT679" s="336">
        <v>0</v>
      </c>
      <c r="BU679" s="336">
        <v>52500</v>
      </c>
      <c r="BV679" s="336">
        <v>45539.35</v>
      </c>
      <c r="BW679" s="336">
        <v>66275.95</v>
      </c>
      <c r="BX679" s="336">
        <v>0</v>
      </c>
      <c r="BY679" s="336">
        <v>519304.18</v>
      </c>
      <c r="BZ679" s="336">
        <v>0</v>
      </c>
      <c r="CA679" s="336">
        <v>0</v>
      </c>
      <c r="CB679" s="336">
        <v>0</v>
      </c>
      <c r="CC679" s="336">
        <v>0</v>
      </c>
      <c r="CD679" s="336">
        <v>196985.25</v>
      </c>
      <c r="CE679" s="336">
        <v>0</v>
      </c>
      <c r="CF679" s="336">
        <v>0</v>
      </c>
      <c r="CG679" s="336">
        <v>48000</v>
      </c>
      <c r="CH679" s="336">
        <v>0</v>
      </c>
      <c r="CI679" s="336">
        <v>0</v>
      </c>
      <c r="CJ679" s="336">
        <v>0</v>
      </c>
      <c r="CK679" s="336">
        <v>0</v>
      </c>
      <c r="CL679" s="336">
        <v>0</v>
      </c>
      <c r="CM679" s="336">
        <v>0</v>
      </c>
      <c r="CN679" s="336">
        <v>0</v>
      </c>
      <c r="CO679" s="336">
        <v>40000</v>
      </c>
      <c r="CP679" s="336">
        <v>0</v>
      </c>
      <c r="CQ679" s="336">
        <v>0</v>
      </c>
      <c r="CR679" s="336">
        <v>1</v>
      </c>
      <c r="CS679" s="336">
        <v>0</v>
      </c>
      <c r="CT679" s="336">
        <v>0</v>
      </c>
      <c r="CU679" s="336">
        <v>0</v>
      </c>
      <c r="CV679" s="336">
        <v>0</v>
      </c>
      <c r="CW679" s="336">
        <v>0</v>
      </c>
      <c r="CX679" s="336">
        <v>0</v>
      </c>
      <c r="CY679" s="336">
        <v>0</v>
      </c>
      <c r="CZ679" s="336">
        <v>0</v>
      </c>
      <c r="DA679" s="336">
        <v>0</v>
      </c>
      <c r="DB679" s="336">
        <v>0</v>
      </c>
      <c r="DC679" s="336">
        <v>0</v>
      </c>
      <c r="DD679" s="336">
        <v>49369.2</v>
      </c>
      <c r="DE679" s="336">
        <v>2</v>
      </c>
      <c r="DF679" s="336">
        <v>0</v>
      </c>
      <c r="DG679" s="336">
        <v>0</v>
      </c>
      <c r="DH679" s="336">
        <v>0</v>
      </c>
      <c r="DI679" s="336">
        <v>0</v>
      </c>
      <c r="DJ679" s="336">
        <v>0</v>
      </c>
      <c r="DK679" s="336">
        <v>0</v>
      </c>
      <c r="DL679" s="336">
        <v>0</v>
      </c>
      <c r="DM679" s="336">
        <v>0</v>
      </c>
      <c r="DN679" s="336">
        <v>0</v>
      </c>
      <c r="DO679" s="336">
        <v>233100</v>
      </c>
      <c r="DP679" s="336">
        <v>0</v>
      </c>
      <c r="DQ679" s="336">
        <v>17734.98</v>
      </c>
      <c r="DR679" s="336">
        <v>0</v>
      </c>
      <c r="DS679" s="336">
        <v>131453.07</v>
      </c>
      <c r="DT679" s="336">
        <v>0</v>
      </c>
      <c r="DU679" s="336">
        <v>0</v>
      </c>
      <c r="DV679" s="336">
        <v>1</v>
      </c>
      <c r="DW679" s="336">
        <v>0</v>
      </c>
      <c r="DX679" s="336">
        <v>0</v>
      </c>
      <c r="DY679" s="336">
        <v>121701.85</v>
      </c>
      <c r="DZ679" s="336">
        <v>0</v>
      </c>
      <c r="EA679" s="336">
        <v>840100</v>
      </c>
      <c r="EB679" s="336">
        <v>0</v>
      </c>
      <c r="EC679" s="336">
        <v>0</v>
      </c>
      <c r="ED679" s="336">
        <v>0</v>
      </c>
      <c r="EE679" s="336">
        <v>0</v>
      </c>
      <c r="EF679" s="336">
        <v>7255</v>
      </c>
      <c r="EG679" s="336">
        <v>5000000</v>
      </c>
      <c r="EH679" s="336">
        <v>0</v>
      </c>
      <c r="EI679" s="336">
        <v>0</v>
      </c>
      <c r="EJ679" s="336">
        <v>0</v>
      </c>
      <c r="EK679" s="336">
        <v>0</v>
      </c>
      <c r="EL679" s="336">
        <v>0</v>
      </c>
      <c r="EM679" s="336">
        <v>0</v>
      </c>
      <c r="EN679" s="336">
        <v>0</v>
      </c>
      <c r="EO679" s="336">
        <v>0</v>
      </c>
      <c r="EP679" s="336">
        <v>222500</v>
      </c>
      <c r="EQ679" s="336">
        <v>0</v>
      </c>
      <c r="ER679" s="336">
        <v>0</v>
      </c>
      <c r="ES679" s="336">
        <v>0</v>
      </c>
      <c r="ET679" s="336">
        <v>0</v>
      </c>
      <c r="EU679" s="336">
        <v>0</v>
      </c>
      <c r="EV679" s="336">
        <v>0</v>
      </c>
      <c r="EW679" s="336">
        <v>0</v>
      </c>
      <c r="EX679" s="336">
        <v>0</v>
      </c>
      <c r="EY679" s="336">
        <v>3934647</v>
      </c>
      <c r="EZ679" s="336">
        <v>14325375.060000001</v>
      </c>
      <c r="FA679" s="336">
        <v>275671.96000000002</v>
      </c>
      <c r="FB679" s="336">
        <v>0</v>
      </c>
      <c r="FC679" s="336">
        <v>0</v>
      </c>
      <c r="FD679" s="336">
        <v>0</v>
      </c>
      <c r="FE679" s="336">
        <v>0</v>
      </c>
      <c r="FF679" s="336">
        <v>0</v>
      </c>
      <c r="FG679" s="336">
        <v>0</v>
      </c>
      <c r="FH679" s="336">
        <v>0</v>
      </c>
      <c r="FI679" s="336">
        <v>0</v>
      </c>
      <c r="FJ679" s="336">
        <v>0</v>
      </c>
      <c r="FK679" s="336">
        <v>682831</v>
      </c>
      <c r="FL679" s="336">
        <v>0</v>
      </c>
      <c r="FM679" s="336">
        <v>0</v>
      </c>
      <c r="FN679" s="336">
        <v>0</v>
      </c>
      <c r="FO679" s="336">
        <v>0</v>
      </c>
      <c r="FP679" s="336">
        <v>0</v>
      </c>
      <c r="FQ679" s="336">
        <v>0</v>
      </c>
      <c r="FR679" s="336">
        <v>0</v>
      </c>
      <c r="FS679" s="336">
        <v>0</v>
      </c>
      <c r="FT679" s="336">
        <v>0</v>
      </c>
      <c r="FU679" s="336">
        <v>0</v>
      </c>
      <c r="FV679" s="336">
        <v>0</v>
      </c>
      <c r="FW679" s="336">
        <v>0</v>
      </c>
      <c r="FX679" s="336">
        <v>0</v>
      </c>
      <c r="FY679" s="336">
        <v>0</v>
      </c>
      <c r="FZ679" s="336">
        <v>0</v>
      </c>
      <c r="GA679" s="336">
        <v>0</v>
      </c>
      <c r="GB679" s="336">
        <v>0</v>
      </c>
      <c r="GC679" s="336">
        <v>0</v>
      </c>
      <c r="GD679" s="336">
        <v>0</v>
      </c>
      <c r="GE679" s="336">
        <v>0</v>
      </c>
      <c r="GF679" s="336">
        <v>782394.3</v>
      </c>
      <c r="GG679" s="336">
        <v>0</v>
      </c>
      <c r="GH679" s="336">
        <v>0</v>
      </c>
      <c r="GI679" s="336">
        <v>0</v>
      </c>
      <c r="GJ679" s="336">
        <v>0</v>
      </c>
      <c r="GK679" s="336">
        <v>0</v>
      </c>
      <c r="GL679" s="336">
        <v>0</v>
      </c>
      <c r="GM679" s="336">
        <v>0</v>
      </c>
      <c r="GN679" s="336">
        <v>1</v>
      </c>
      <c r="GO679" s="336">
        <v>0</v>
      </c>
      <c r="GP679" s="336">
        <v>0</v>
      </c>
      <c r="GQ679" s="336">
        <v>0</v>
      </c>
      <c r="GR679" s="336">
        <v>0</v>
      </c>
      <c r="GS679" s="336">
        <v>250455.51</v>
      </c>
      <c r="GT679" s="336">
        <v>35001.449999999997</v>
      </c>
      <c r="GU679" s="336">
        <v>0</v>
      </c>
      <c r="GV679" s="336">
        <v>0</v>
      </c>
      <c r="GW679" s="336">
        <v>321000</v>
      </c>
      <c r="GX679" s="336">
        <v>0</v>
      </c>
      <c r="GY679" s="336">
        <v>0</v>
      </c>
      <c r="GZ679" s="336">
        <v>0</v>
      </c>
      <c r="HA679" s="336">
        <v>768896.15</v>
      </c>
      <c r="HB679" s="336">
        <v>0</v>
      </c>
      <c r="HC679" s="336">
        <v>0</v>
      </c>
      <c r="HD679" s="336">
        <v>0</v>
      </c>
      <c r="HE679" s="336">
        <v>0</v>
      </c>
      <c r="HF679" s="336">
        <v>0</v>
      </c>
      <c r="HG679" s="336">
        <v>9000</v>
      </c>
      <c r="HH679" s="336">
        <v>0</v>
      </c>
      <c r="HI679" s="336">
        <v>0</v>
      </c>
      <c r="HJ679" s="336">
        <v>0</v>
      </c>
      <c r="HK679" s="336">
        <v>0</v>
      </c>
      <c r="HL679" s="336">
        <v>0</v>
      </c>
      <c r="HM679" s="336">
        <v>1</v>
      </c>
      <c r="HN679" s="336">
        <v>0</v>
      </c>
      <c r="HO679" s="336">
        <v>0</v>
      </c>
      <c r="HP679" s="336">
        <v>0</v>
      </c>
      <c r="HQ679" s="336">
        <v>0</v>
      </c>
      <c r="HR679" s="336">
        <v>0</v>
      </c>
      <c r="HS679" s="336">
        <v>0</v>
      </c>
      <c r="HT679" s="336">
        <v>0</v>
      </c>
      <c r="HU679" s="336">
        <v>0</v>
      </c>
      <c r="HV679" s="336">
        <v>0</v>
      </c>
      <c r="HW679" s="336">
        <v>161350</v>
      </c>
      <c r="HX679" s="336">
        <v>253468.65</v>
      </c>
      <c r="HY679" s="336">
        <v>0</v>
      </c>
      <c r="HZ679" s="336">
        <v>0</v>
      </c>
      <c r="IA679" s="336">
        <v>0</v>
      </c>
      <c r="IB679" s="336">
        <v>3</v>
      </c>
      <c r="IC679" s="336">
        <v>0</v>
      </c>
      <c r="ID679" s="336">
        <v>0</v>
      </c>
      <c r="IE679" s="336">
        <v>11624.7</v>
      </c>
      <c r="IF679" s="336">
        <v>0</v>
      </c>
      <c r="IG679" s="336">
        <v>0</v>
      </c>
      <c r="IH679" s="336">
        <v>0</v>
      </c>
      <c r="II679" s="336">
        <v>158798.04999999999</v>
      </c>
      <c r="IJ679" s="336">
        <v>6852173</v>
      </c>
      <c r="IK679" s="336">
        <v>1</v>
      </c>
      <c r="IL679" s="336">
        <v>0</v>
      </c>
      <c r="IM679" s="336">
        <v>0</v>
      </c>
      <c r="IN679" s="336">
        <v>0</v>
      </c>
      <c r="IO679" s="336">
        <v>0</v>
      </c>
      <c r="IP679" s="336">
        <v>0</v>
      </c>
      <c r="IQ679" s="336">
        <v>0</v>
      </c>
      <c r="IR679" s="336">
        <v>0</v>
      </c>
      <c r="IS679" s="336">
        <v>0</v>
      </c>
      <c r="IT679" s="336">
        <v>22917.35</v>
      </c>
      <c r="IU679" s="336">
        <v>0</v>
      </c>
      <c r="IV679" s="336">
        <v>0</v>
      </c>
      <c r="IW679" s="336">
        <v>0</v>
      </c>
      <c r="IX679" s="336">
        <v>701</v>
      </c>
      <c r="IY679" s="336">
        <v>0</v>
      </c>
      <c r="IZ679" s="336">
        <v>0</v>
      </c>
      <c r="JA679" s="336">
        <v>0</v>
      </c>
      <c r="JB679" s="336">
        <v>1499.4</v>
      </c>
      <c r="JC679" s="336">
        <v>0</v>
      </c>
      <c r="JD679" s="336">
        <v>0</v>
      </c>
      <c r="JE679" s="336">
        <v>0</v>
      </c>
      <c r="JF679" s="336">
        <v>36988.5</v>
      </c>
      <c r="JG679" s="336">
        <v>25321</v>
      </c>
      <c r="JH679" s="336">
        <v>0</v>
      </c>
      <c r="JI679" s="336">
        <v>0</v>
      </c>
      <c r="JJ679" s="336">
        <v>0</v>
      </c>
      <c r="JK679" s="336">
        <v>0</v>
      </c>
      <c r="JL679" s="336">
        <v>0</v>
      </c>
      <c r="JM679" s="336">
        <v>0</v>
      </c>
      <c r="JN679" s="336">
        <v>0</v>
      </c>
      <c r="JO679" s="336">
        <v>450584</v>
      </c>
      <c r="JP679" s="336">
        <v>0</v>
      </c>
      <c r="JQ679" s="336">
        <v>0</v>
      </c>
      <c r="JR679" s="336">
        <v>0</v>
      </c>
      <c r="JS679" s="336">
        <v>0</v>
      </c>
      <c r="JT679" s="336">
        <v>0</v>
      </c>
      <c r="JU679" s="336">
        <v>0</v>
      </c>
      <c r="JV679" s="336">
        <v>0</v>
      </c>
      <c r="JW679" s="336">
        <v>0</v>
      </c>
      <c r="JX679" s="336">
        <v>0</v>
      </c>
      <c r="JY679" s="336">
        <v>0</v>
      </c>
      <c r="JZ679" s="336">
        <v>0</v>
      </c>
      <c r="KA679" s="336">
        <v>0</v>
      </c>
      <c r="KB679" s="336">
        <v>0</v>
      </c>
      <c r="KC679" s="336">
        <v>0</v>
      </c>
      <c r="KD679" s="336">
        <v>0</v>
      </c>
      <c r="KE679" s="336">
        <v>0</v>
      </c>
      <c r="KF679" s="336">
        <v>0</v>
      </c>
      <c r="KG679" s="336">
        <v>0</v>
      </c>
      <c r="KH679" s="336">
        <v>0</v>
      </c>
      <c r="KI679" s="336">
        <v>0</v>
      </c>
      <c r="KJ679" s="336">
        <v>0</v>
      </c>
      <c r="KK679" s="336">
        <v>0</v>
      </c>
      <c r="KL679" s="336">
        <v>0</v>
      </c>
      <c r="KM679" s="336">
        <v>0</v>
      </c>
      <c r="KN679" s="336">
        <v>0</v>
      </c>
      <c r="KO679" s="336">
        <v>58350</v>
      </c>
      <c r="KP679" s="336">
        <v>0</v>
      </c>
      <c r="KQ679" s="336">
        <v>0</v>
      </c>
      <c r="KR679" s="336">
        <v>0</v>
      </c>
      <c r="KS679" s="336">
        <v>0</v>
      </c>
      <c r="KX679" s="312">
        <v>916</v>
      </c>
    </row>
    <row r="680" spans="1:310" x14ac:dyDescent="0.25">
      <c r="A680">
        <v>2020</v>
      </c>
      <c r="C680" s="312">
        <v>17</v>
      </c>
      <c r="F680" s="336">
        <v>0</v>
      </c>
      <c r="G680" s="336">
        <v>0</v>
      </c>
      <c r="H680" s="336">
        <v>0</v>
      </c>
      <c r="I680" s="336">
        <v>8290.7000000000007</v>
      </c>
      <c r="J680" s="336">
        <v>0</v>
      </c>
      <c r="K680" s="336">
        <v>0</v>
      </c>
      <c r="L680" s="336">
        <v>45728.91</v>
      </c>
      <c r="M680" s="336">
        <v>0</v>
      </c>
      <c r="N680" s="336">
        <v>346296.05</v>
      </c>
      <c r="O680" s="336">
        <v>8000</v>
      </c>
      <c r="P680" s="336">
        <v>0</v>
      </c>
      <c r="Q680" s="336">
        <v>0</v>
      </c>
      <c r="R680" s="336">
        <v>0</v>
      </c>
      <c r="S680" s="336">
        <v>0</v>
      </c>
      <c r="T680" s="336">
        <v>0</v>
      </c>
      <c r="U680" s="336">
        <v>0</v>
      </c>
      <c r="V680" s="336">
        <v>633162.6</v>
      </c>
      <c r="W680" s="336">
        <v>0</v>
      </c>
      <c r="X680" s="336">
        <v>303269.15000000002</v>
      </c>
      <c r="Y680" s="336">
        <v>0</v>
      </c>
      <c r="Z680" s="336">
        <v>0</v>
      </c>
      <c r="AA680" s="336">
        <v>0</v>
      </c>
      <c r="AB680" s="336">
        <v>0</v>
      </c>
      <c r="AC680" s="336">
        <v>0</v>
      </c>
      <c r="AD680" s="336">
        <v>789627.6</v>
      </c>
      <c r="AE680" s="336">
        <v>0</v>
      </c>
      <c r="AF680" s="336">
        <v>0</v>
      </c>
      <c r="AG680" s="336">
        <v>0</v>
      </c>
      <c r="AH680" s="336">
        <v>0</v>
      </c>
      <c r="AI680" s="336">
        <v>0</v>
      </c>
      <c r="AJ680" s="336">
        <v>0</v>
      </c>
      <c r="AK680" s="336">
        <v>0</v>
      </c>
      <c r="AL680" s="336">
        <v>2885684.74</v>
      </c>
      <c r="AM680" s="336">
        <v>0</v>
      </c>
      <c r="AN680" s="336">
        <v>0</v>
      </c>
      <c r="AO680" s="336">
        <v>0</v>
      </c>
      <c r="AP680" s="336">
        <v>0</v>
      </c>
      <c r="AQ680" s="336">
        <v>0</v>
      </c>
      <c r="AR680" s="336">
        <v>0</v>
      </c>
      <c r="AS680" s="336">
        <v>49223.8</v>
      </c>
      <c r="AT680" s="336">
        <v>0</v>
      </c>
      <c r="AU680" s="336">
        <v>0</v>
      </c>
      <c r="AV680" s="336">
        <v>0</v>
      </c>
      <c r="AW680" s="336">
        <v>0</v>
      </c>
      <c r="AX680" s="336">
        <v>0</v>
      </c>
      <c r="AY680" s="336">
        <v>0</v>
      </c>
      <c r="AZ680" s="336">
        <v>0</v>
      </c>
      <c r="BA680" s="336">
        <v>0</v>
      </c>
      <c r="BB680" s="336">
        <v>0</v>
      </c>
      <c r="BC680" s="336">
        <v>0</v>
      </c>
      <c r="BD680" s="336">
        <v>707920.42</v>
      </c>
      <c r="BE680" s="336">
        <v>0</v>
      </c>
      <c r="BF680" s="336">
        <v>0</v>
      </c>
      <c r="BG680" s="336">
        <v>57208.37</v>
      </c>
      <c r="BH680" s="336">
        <v>0</v>
      </c>
      <c r="BI680" s="336">
        <v>1795665.84</v>
      </c>
      <c r="BJ680" s="336">
        <v>524458.15</v>
      </c>
      <c r="BK680" s="336">
        <v>0</v>
      </c>
      <c r="BL680" s="336">
        <v>0</v>
      </c>
      <c r="BM680" s="336">
        <v>0</v>
      </c>
      <c r="BN680" s="336">
        <v>0</v>
      </c>
      <c r="BO680" s="336">
        <v>0</v>
      </c>
      <c r="BP680" s="336">
        <v>0</v>
      </c>
      <c r="BQ680" s="336">
        <v>0</v>
      </c>
      <c r="BR680" s="336">
        <v>0</v>
      </c>
      <c r="BS680" s="336">
        <v>315709.25</v>
      </c>
      <c r="BT680" s="336">
        <v>0</v>
      </c>
      <c r="BU680" s="336">
        <v>0</v>
      </c>
      <c r="BV680" s="336">
        <v>0</v>
      </c>
      <c r="BW680" s="336">
        <v>63151.75</v>
      </c>
      <c r="BX680" s="336">
        <v>0</v>
      </c>
      <c r="BY680" s="336">
        <v>0</v>
      </c>
      <c r="BZ680" s="336">
        <v>0</v>
      </c>
      <c r="CA680" s="336">
        <v>309502.65999999997</v>
      </c>
      <c r="CB680" s="336">
        <v>0</v>
      </c>
      <c r="CC680" s="336">
        <v>0</v>
      </c>
      <c r="CD680" s="336">
        <v>0</v>
      </c>
      <c r="CE680" s="336">
        <v>0</v>
      </c>
      <c r="CF680" s="336">
        <v>50000</v>
      </c>
      <c r="CG680" s="336">
        <v>0</v>
      </c>
      <c r="CH680" s="336">
        <v>0</v>
      </c>
      <c r="CI680" s="336">
        <v>0</v>
      </c>
      <c r="CJ680" s="336">
        <v>0</v>
      </c>
      <c r="CK680" s="336">
        <v>1</v>
      </c>
      <c r="CL680" s="336">
        <v>0</v>
      </c>
      <c r="CM680" s="336">
        <v>0</v>
      </c>
      <c r="CN680" s="336">
        <v>0</v>
      </c>
      <c r="CO680" s="336">
        <v>312568.40000000002</v>
      </c>
      <c r="CP680" s="336">
        <v>0</v>
      </c>
      <c r="CQ680" s="336">
        <v>0</v>
      </c>
      <c r="CR680" s="336">
        <v>0</v>
      </c>
      <c r="CS680" s="336">
        <v>0</v>
      </c>
      <c r="CT680" s="336">
        <v>0</v>
      </c>
      <c r="CU680" s="336">
        <v>0</v>
      </c>
      <c r="CV680" s="336">
        <v>0</v>
      </c>
      <c r="CW680" s="336">
        <v>151824</v>
      </c>
      <c r="CX680" s="336">
        <v>0</v>
      </c>
      <c r="CY680" s="336">
        <v>0</v>
      </c>
      <c r="CZ680" s="336">
        <v>0</v>
      </c>
      <c r="DA680" s="336">
        <v>0</v>
      </c>
      <c r="DB680" s="336">
        <v>0</v>
      </c>
      <c r="DC680" s="336">
        <v>0</v>
      </c>
      <c r="DD680" s="336">
        <v>0</v>
      </c>
      <c r="DE680" s="336">
        <v>0</v>
      </c>
      <c r="DF680" s="336">
        <v>28580</v>
      </c>
      <c r="DG680" s="336">
        <v>0</v>
      </c>
      <c r="DH680" s="336">
        <v>0</v>
      </c>
      <c r="DI680" s="336">
        <v>150983.15</v>
      </c>
      <c r="DJ680" s="336">
        <v>0</v>
      </c>
      <c r="DK680" s="336">
        <v>104113.75</v>
      </c>
      <c r="DL680" s="336">
        <v>110942.45</v>
      </c>
      <c r="DM680" s="336">
        <v>0</v>
      </c>
      <c r="DN680" s="336">
        <v>0</v>
      </c>
      <c r="DO680" s="336">
        <v>0</v>
      </c>
      <c r="DP680" s="336">
        <v>0</v>
      </c>
      <c r="DQ680" s="336">
        <v>0</v>
      </c>
      <c r="DR680" s="336">
        <v>0</v>
      </c>
      <c r="DS680" s="336">
        <v>925203.91</v>
      </c>
      <c r="DT680" s="336">
        <v>0</v>
      </c>
      <c r="DU680" s="336">
        <v>0</v>
      </c>
      <c r="DV680" s="336">
        <v>103932.65</v>
      </c>
      <c r="DW680" s="336">
        <v>0</v>
      </c>
      <c r="DX680" s="336">
        <v>0</v>
      </c>
      <c r="DY680" s="336">
        <v>0</v>
      </c>
      <c r="DZ680" s="336">
        <v>0</v>
      </c>
      <c r="EA680" s="336">
        <v>0</v>
      </c>
      <c r="EB680" s="336">
        <v>0</v>
      </c>
      <c r="EC680" s="336">
        <v>0</v>
      </c>
      <c r="ED680" s="336">
        <v>1</v>
      </c>
      <c r="EE680" s="336">
        <v>0</v>
      </c>
      <c r="EF680" s="336">
        <v>0</v>
      </c>
      <c r="EG680" s="336">
        <v>0</v>
      </c>
      <c r="EH680" s="336">
        <v>0</v>
      </c>
      <c r="EI680" s="336">
        <v>0</v>
      </c>
      <c r="EJ680" s="336">
        <v>42330.8</v>
      </c>
      <c r="EK680" s="336">
        <v>0</v>
      </c>
      <c r="EL680" s="336">
        <v>0</v>
      </c>
      <c r="EM680" s="336">
        <v>0</v>
      </c>
      <c r="EN680" s="336">
        <v>0</v>
      </c>
      <c r="EO680" s="336">
        <v>70005</v>
      </c>
      <c r="EP680" s="336">
        <v>0</v>
      </c>
      <c r="EQ680" s="336">
        <v>0</v>
      </c>
      <c r="ER680" s="336">
        <v>0</v>
      </c>
      <c r="ES680" s="336">
        <v>0</v>
      </c>
      <c r="ET680" s="336">
        <v>0</v>
      </c>
      <c r="EU680" s="336">
        <v>0</v>
      </c>
      <c r="EV680" s="336">
        <v>0</v>
      </c>
      <c r="EW680" s="336">
        <v>0</v>
      </c>
      <c r="EX680" s="336">
        <v>0</v>
      </c>
      <c r="EY680" s="336">
        <v>1742373.6</v>
      </c>
      <c r="EZ680" s="336">
        <v>938679.99</v>
      </c>
      <c r="FA680" s="336">
        <v>0</v>
      </c>
      <c r="FB680" s="336">
        <v>0</v>
      </c>
      <c r="FC680" s="336">
        <v>0</v>
      </c>
      <c r="FD680" s="336">
        <v>0</v>
      </c>
      <c r="FE680" s="336">
        <v>0</v>
      </c>
      <c r="FF680" s="336">
        <v>0</v>
      </c>
      <c r="FG680" s="336">
        <v>0</v>
      </c>
      <c r="FH680" s="336">
        <v>0</v>
      </c>
      <c r="FI680" s="336">
        <v>0</v>
      </c>
      <c r="FJ680" s="336">
        <v>0</v>
      </c>
      <c r="FK680" s="336">
        <v>0</v>
      </c>
      <c r="FL680" s="336">
        <v>0</v>
      </c>
      <c r="FM680" s="336">
        <v>0</v>
      </c>
      <c r="FN680" s="336">
        <v>0</v>
      </c>
      <c r="FO680" s="336">
        <v>22638.6</v>
      </c>
      <c r="FP680" s="336">
        <v>0</v>
      </c>
      <c r="FQ680" s="336">
        <v>0</v>
      </c>
      <c r="FR680" s="336">
        <v>33252.17</v>
      </c>
      <c r="FS680" s="336">
        <v>0</v>
      </c>
      <c r="FT680" s="336">
        <v>54177.95</v>
      </c>
      <c r="FU680" s="336">
        <v>0</v>
      </c>
      <c r="FV680" s="336">
        <v>0</v>
      </c>
      <c r="FW680" s="336">
        <v>0</v>
      </c>
      <c r="FX680" s="336">
        <v>0</v>
      </c>
      <c r="FY680" s="336">
        <v>0</v>
      </c>
      <c r="FZ680" s="336">
        <v>0</v>
      </c>
      <c r="GA680" s="336">
        <v>0</v>
      </c>
      <c r="GB680" s="336">
        <v>0</v>
      </c>
      <c r="GC680" s="336">
        <v>0</v>
      </c>
      <c r="GD680" s="336">
        <v>0</v>
      </c>
      <c r="GE680" s="336">
        <v>0</v>
      </c>
      <c r="GF680" s="336">
        <v>0</v>
      </c>
      <c r="GG680" s="336">
        <v>0</v>
      </c>
      <c r="GH680" s="336">
        <v>0</v>
      </c>
      <c r="GI680" s="336">
        <v>0</v>
      </c>
      <c r="GJ680" s="336">
        <v>0</v>
      </c>
      <c r="GK680" s="336">
        <v>0</v>
      </c>
      <c r="GL680" s="336">
        <v>0</v>
      </c>
      <c r="GM680" s="336">
        <v>0</v>
      </c>
      <c r="GN680" s="336">
        <v>20616.96</v>
      </c>
      <c r="GO680" s="336">
        <v>0</v>
      </c>
      <c r="GP680" s="336">
        <v>0</v>
      </c>
      <c r="GQ680" s="336">
        <v>0</v>
      </c>
      <c r="GR680" s="336">
        <v>0</v>
      </c>
      <c r="GS680" s="336">
        <v>0</v>
      </c>
      <c r="GT680" s="336">
        <v>0</v>
      </c>
      <c r="GU680" s="336">
        <v>0</v>
      </c>
      <c r="GV680" s="336">
        <v>0</v>
      </c>
      <c r="GW680" s="336">
        <v>0</v>
      </c>
      <c r="GX680" s="336">
        <v>0</v>
      </c>
      <c r="GY680" s="336">
        <v>0</v>
      </c>
      <c r="GZ680" s="336">
        <v>0</v>
      </c>
      <c r="HA680" s="336">
        <v>0</v>
      </c>
      <c r="HB680" s="336">
        <v>0</v>
      </c>
      <c r="HC680" s="336">
        <v>0</v>
      </c>
      <c r="HD680" s="336">
        <v>107883.6</v>
      </c>
      <c r="HE680" s="336">
        <v>0</v>
      </c>
      <c r="HF680" s="336">
        <v>0</v>
      </c>
      <c r="HG680" s="336">
        <v>344551.2</v>
      </c>
      <c r="HH680" s="336">
        <v>0</v>
      </c>
      <c r="HI680" s="336">
        <v>264571.2</v>
      </c>
      <c r="HJ680" s="336">
        <v>0</v>
      </c>
      <c r="HK680" s="336">
        <v>0</v>
      </c>
      <c r="HL680" s="336">
        <v>0</v>
      </c>
      <c r="HM680" s="336">
        <v>0</v>
      </c>
      <c r="HN680" s="336">
        <v>0</v>
      </c>
      <c r="HO680" s="336">
        <v>0</v>
      </c>
      <c r="HP680" s="336">
        <v>516688.33</v>
      </c>
      <c r="HQ680" s="336">
        <v>0</v>
      </c>
      <c r="HR680" s="336">
        <v>0</v>
      </c>
      <c r="HS680" s="336">
        <v>0</v>
      </c>
      <c r="HT680" s="336">
        <v>0</v>
      </c>
      <c r="HU680" s="336">
        <v>0</v>
      </c>
      <c r="HV680" s="336">
        <v>0</v>
      </c>
      <c r="HW680" s="336">
        <v>757947.14</v>
      </c>
      <c r="HX680" s="336">
        <v>0</v>
      </c>
      <c r="HY680" s="336">
        <v>248300</v>
      </c>
      <c r="HZ680" s="336">
        <v>0</v>
      </c>
      <c r="IA680" s="336">
        <v>0</v>
      </c>
      <c r="IB680" s="336">
        <v>0</v>
      </c>
      <c r="IC680" s="336">
        <v>0</v>
      </c>
      <c r="ID680" s="336">
        <v>0</v>
      </c>
      <c r="IE680" s="336">
        <v>506922.35</v>
      </c>
      <c r="IF680" s="336">
        <v>0</v>
      </c>
      <c r="IG680" s="336">
        <v>0</v>
      </c>
      <c r="IH680" s="336">
        <v>0</v>
      </c>
      <c r="II680" s="336">
        <v>0</v>
      </c>
      <c r="IJ680" s="336">
        <v>0</v>
      </c>
      <c r="IK680" s="336">
        <v>0</v>
      </c>
      <c r="IL680" s="336">
        <v>0</v>
      </c>
      <c r="IM680" s="336">
        <v>0</v>
      </c>
      <c r="IN680" s="336">
        <v>140618.54999999999</v>
      </c>
      <c r="IO680" s="336">
        <v>0</v>
      </c>
      <c r="IP680" s="336">
        <v>0</v>
      </c>
      <c r="IQ680" s="336">
        <v>0</v>
      </c>
      <c r="IR680" s="336">
        <v>0</v>
      </c>
      <c r="IS680" s="336">
        <v>0</v>
      </c>
      <c r="IT680" s="336">
        <v>109960.7</v>
      </c>
      <c r="IU680" s="336">
        <v>0</v>
      </c>
      <c r="IV680" s="336">
        <v>0</v>
      </c>
      <c r="IW680" s="336">
        <v>0</v>
      </c>
      <c r="IX680" s="336">
        <v>0</v>
      </c>
      <c r="IY680" s="336">
        <v>0</v>
      </c>
      <c r="IZ680" s="336">
        <v>0</v>
      </c>
      <c r="JA680" s="336">
        <v>0</v>
      </c>
      <c r="JB680" s="336">
        <v>0</v>
      </c>
      <c r="JC680" s="336">
        <v>0</v>
      </c>
      <c r="JD680" s="336">
        <v>0</v>
      </c>
      <c r="JE680" s="336">
        <v>0</v>
      </c>
      <c r="JF680" s="336">
        <v>0</v>
      </c>
      <c r="JG680" s="336">
        <v>0</v>
      </c>
      <c r="JH680" s="336">
        <v>0</v>
      </c>
      <c r="JI680" s="336">
        <v>0</v>
      </c>
      <c r="JJ680" s="336">
        <v>0</v>
      </c>
      <c r="JK680" s="336">
        <v>79792.850000000006</v>
      </c>
      <c r="JL680" s="336">
        <v>0</v>
      </c>
      <c r="JM680" s="336">
        <v>0</v>
      </c>
      <c r="JN680" s="336">
        <v>0</v>
      </c>
      <c r="JO680" s="336">
        <v>249394.3</v>
      </c>
      <c r="JP680" s="336">
        <v>0</v>
      </c>
      <c r="JQ680" s="336">
        <v>0</v>
      </c>
      <c r="JR680" s="336">
        <v>0</v>
      </c>
      <c r="JS680" s="336">
        <v>0</v>
      </c>
      <c r="JT680" s="336">
        <v>0</v>
      </c>
      <c r="JU680" s="336">
        <v>77588.95</v>
      </c>
      <c r="JV680" s="336">
        <v>0</v>
      </c>
      <c r="JW680" s="336">
        <v>0</v>
      </c>
      <c r="JX680" s="336">
        <v>0</v>
      </c>
      <c r="JY680" s="336">
        <v>0</v>
      </c>
      <c r="JZ680" s="336">
        <v>6211.6</v>
      </c>
      <c r="KA680" s="336">
        <v>0</v>
      </c>
      <c r="KB680" s="336">
        <v>0</v>
      </c>
      <c r="KC680" s="336">
        <v>0</v>
      </c>
      <c r="KD680" s="336">
        <v>0</v>
      </c>
      <c r="KE680" s="336">
        <v>0</v>
      </c>
      <c r="KF680" s="336">
        <v>0</v>
      </c>
      <c r="KG680" s="336">
        <v>0</v>
      </c>
      <c r="KH680" s="336">
        <v>0</v>
      </c>
      <c r="KI680" s="336">
        <v>0</v>
      </c>
      <c r="KJ680" s="336">
        <v>0</v>
      </c>
      <c r="KK680" s="336">
        <v>0</v>
      </c>
      <c r="KL680" s="336">
        <v>0</v>
      </c>
      <c r="KM680" s="336">
        <v>0</v>
      </c>
      <c r="KN680" s="336">
        <v>0</v>
      </c>
      <c r="KO680" s="336">
        <v>118935.75</v>
      </c>
      <c r="KP680" s="336">
        <v>0</v>
      </c>
      <c r="KQ680" s="336">
        <v>0</v>
      </c>
      <c r="KR680" s="336">
        <v>0</v>
      </c>
      <c r="KS680" s="336">
        <v>52699</v>
      </c>
      <c r="KX680" s="312">
        <v>917</v>
      </c>
    </row>
    <row r="681" spans="1:310" x14ac:dyDescent="0.25">
      <c r="A681">
        <v>2020</v>
      </c>
      <c r="C681" s="312">
        <v>18</v>
      </c>
      <c r="F681" s="336">
        <v>0</v>
      </c>
      <c r="G681" s="336">
        <v>0</v>
      </c>
      <c r="H681" s="336">
        <v>0</v>
      </c>
      <c r="I681" s="336">
        <v>0</v>
      </c>
      <c r="J681" s="336">
        <v>0</v>
      </c>
      <c r="K681" s="336">
        <v>0</v>
      </c>
      <c r="L681" s="336">
        <v>0</v>
      </c>
      <c r="M681" s="336">
        <v>0</v>
      </c>
      <c r="N681" s="336">
        <v>0</v>
      </c>
      <c r="O681" s="336">
        <v>0</v>
      </c>
      <c r="P681" s="336">
        <v>0</v>
      </c>
      <c r="Q681" s="336">
        <v>0</v>
      </c>
      <c r="R681" s="336">
        <v>0</v>
      </c>
      <c r="S681" s="336">
        <v>0</v>
      </c>
      <c r="T681" s="336">
        <v>0</v>
      </c>
      <c r="U681" s="336">
        <v>0</v>
      </c>
      <c r="V681" s="336">
        <v>78313.929999999993</v>
      </c>
      <c r="W681" s="336">
        <v>0</v>
      </c>
      <c r="X681" s="336">
        <v>0</v>
      </c>
      <c r="Y681" s="336">
        <v>0</v>
      </c>
      <c r="Z681" s="336">
        <v>0</v>
      </c>
      <c r="AA681" s="336">
        <v>0</v>
      </c>
      <c r="AB681" s="336">
        <v>0</v>
      </c>
      <c r="AC681" s="336">
        <v>0</v>
      </c>
      <c r="AD681" s="336">
        <v>180227.26</v>
      </c>
      <c r="AE681" s="336">
        <v>0</v>
      </c>
      <c r="AF681" s="336">
        <v>0</v>
      </c>
      <c r="AG681" s="336">
        <v>0</v>
      </c>
      <c r="AH681" s="336">
        <v>0</v>
      </c>
      <c r="AI681" s="336">
        <v>0</v>
      </c>
      <c r="AJ681" s="336">
        <v>0</v>
      </c>
      <c r="AK681" s="336">
        <v>0</v>
      </c>
      <c r="AL681" s="336">
        <v>0</v>
      </c>
      <c r="AM681" s="336">
        <v>0</v>
      </c>
      <c r="AN681" s="336">
        <v>0</v>
      </c>
      <c r="AO681" s="336">
        <v>0</v>
      </c>
      <c r="AP681" s="336">
        <v>0</v>
      </c>
      <c r="AQ681" s="336">
        <v>0</v>
      </c>
      <c r="AR681" s="336">
        <v>0</v>
      </c>
      <c r="AS681" s="336">
        <v>0</v>
      </c>
      <c r="AT681" s="336">
        <v>0</v>
      </c>
      <c r="AU681" s="336">
        <v>0</v>
      </c>
      <c r="AV681" s="336">
        <v>0</v>
      </c>
      <c r="AW681" s="336">
        <v>0</v>
      </c>
      <c r="AX681" s="336">
        <v>0</v>
      </c>
      <c r="AY681" s="336">
        <v>0</v>
      </c>
      <c r="AZ681" s="336">
        <v>0</v>
      </c>
      <c r="BA681" s="336">
        <v>0</v>
      </c>
      <c r="BB681" s="336">
        <v>0</v>
      </c>
      <c r="BC681" s="336">
        <v>37443</v>
      </c>
      <c r="BD681" s="336">
        <v>20029.400000000001</v>
      </c>
      <c r="BE681" s="336">
        <v>0</v>
      </c>
      <c r="BF681" s="336">
        <v>0</v>
      </c>
      <c r="BG681" s="336">
        <v>0</v>
      </c>
      <c r="BH681" s="336">
        <v>0</v>
      </c>
      <c r="BI681" s="336">
        <v>0</v>
      </c>
      <c r="BJ681" s="336">
        <v>0</v>
      </c>
      <c r="BK681" s="336">
        <v>0</v>
      </c>
      <c r="BL681" s="336">
        <v>0</v>
      </c>
      <c r="BM681" s="336">
        <v>0</v>
      </c>
      <c r="BN681" s="336">
        <v>0</v>
      </c>
      <c r="BO681" s="336">
        <v>0</v>
      </c>
      <c r="BP681" s="336">
        <v>0</v>
      </c>
      <c r="BQ681" s="336">
        <v>0</v>
      </c>
      <c r="BR681" s="336">
        <v>0</v>
      </c>
      <c r="BS681" s="336">
        <v>0</v>
      </c>
      <c r="BT681" s="336">
        <v>0</v>
      </c>
      <c r="BU681" s="336">
        <v>0</v>
      </c>
      <c r="BV681" s="336">
        <v>0</v>
      </c>
      <c r="BW681" s="336">
        <v>0</v>
      </c>
      <c r="BX681" s="336">
        <v>0</v>
      </c>
      <c r="BY681" s="336">
        <v>0</v>
      </c>
      <c r="BZ681" s="336">
        <v>0</v>
      </c>
      <c r="CA681" s="336">
        <v>0</v>
      </c>
      <c r="CB681" s="336">
        <v>0</v>
      </c>
      <c r="CC681" s="336">
        <v>0</v>
      </c>
      <c r="CD681" s="336">
        <v>0</v>
      </c>
      <c r="CE681" s="336">
        <v>0</v>
      </c>
      <c r="CF681" s="336">
        <v>0</v>
      </c>
      <c r="CG681" s="336">
        <v>269892.99</v>
      </c>
      <c r="CH681" s="336">
        <v>0</v>
      </c>
      <c r="CI681" s="336">
        <v>0</v>
      </c>
      <c r="CJ681" s="336">
        <v>0</v>
      </c>
      <c r="CK681" s="336">
        <v>0</v>
      </c>
      <c r="CL681" s="336">
        <v>0</v>
      </c>
      <c r="CM681" s="336">
        <v>0</v>
      </c>
      <c r="CN681" s="336">
        <v>0</v>
      </c>
      <c r="CO681" s="336">
        <v>0</v>
      </c>
      <c r="CP681" s="336">
        <v>0</v>
      </c>
      <c r="CQ681" s="336">
        <v>96963.33</v>
      </c>
      <c r="CR681" s="336">
        <v>0</v>
      </c>
      <c r="CS681" s="336">
        <v>0</v>
      </c>
      <c r="CT681" s="336">
        <v>0</v>
      </c>
      <c r="CU681" s="336">
        <v>0</v>
      </c>
      <c r="CV681" s="336">
        <v>0</v>
      </c>
      <c r="CW681" s="336">
        <v>0</v>
      </c>
      <c r="CX681" s="336">
        <v>0</v>
      </c>
      <c r="CY681" s="336">
        <v>0</v>
      </c>
      <c r="CZ681" s="336">
        <v>0</v>
      </c>
      <c r="DA681" s="336">
        <v>0</v>
      </c>
      <c r="DB681" s="336">
        <v>0</v>
      </c>
      <c r="DC681" s="336">
        <v>0</v>
      </c>
      <c r="DD681" s="336">
        <v>156403.92000000001</v>
      </c>
      <c r="DE681" s="336">
        <v>0</v>
      </c>
      <c r="DF681" s="336">
        <v>0</v>
      </c>
      <c r="DG681" s="336">
        <v>0</v>
      </c>
      <c r="DH681" s="336">
        <v>0</v>
      </c>
      <c r="DI681" s="336">
        <v>0</v>
      </c>
      <c r="DJ681" s="336">
        <v>0</v>
      </c>
      <c r="DK681" s="336">
        <v>0</v>
      </c>
      <c r="DL681" s="336">
        <v>5827.66</v>
      </c>
      <c r="DM681" s="336">
        <v>0</v>
      </c>
      <c r="DN681" s="336">
        <v>135244.25</v>
      </c>
      <c r="DO681" s="336">
        <v>0</v>
      </c>
      <c r="DP681" s="336">
        <v>0</v>
      </c>
      <c r="DQ681" s="336">
        <v>0</v>
      </c>
      <c r="DR681" s="336">
        <v>0</v>
      </c>
      <c r="DS681" s="336">
        <v>0</v>
      </c>
      <c r="DT681" s="336">
        <v>0</v>
      </c>
      <c r="DU681" s="336">
        <v>0</v>
      </c>
      <c r="DV681" s="336">
        <v>0</v>
      </c>
      <c r="DW681" s="336">
        <v>0</v>
      </c>
      <c r="DX681" s="336">
        <v>0</v>
      </c>
      <c r="DY681" s="336">
        <v>28433.72</v>
      </c>
      <c r="DZ681" s="336">
        <v>0</v>
      </c>
      <c r="EA681" s="336">
        <v>0</v>
      </c>
      <c r="EB681" s="336">
        <v>0</v>
      </c>
      <c r="EC681" s="336">
        <v>0</v>
      </c>
      <c r="ED681" s="336">
        <v>0</v>
      </c>
      <c r="EE681" s="336">
        <v>0</v>
      </c>
      <c r="EF681" s="336">
        <v>0</v>
      </c>
      <c r="EG681" s="336">
        <v>0</v>
      </c>
      <c r="EH681" s="336">
        <v>0</v>
      </c>
      <c r="EI681" s="336">
        <v>0</v>
      </c>
      <c r="EJ681" s="336">
        <v>0</v>
      </c>
      <c r="EK681" s="336">
        <v>0</v>
      </c>
      <c r="EL681" s="336">
        <v>0</v>
      </c>
      <c r="EM681" s="336">
        <v>0</v>
      </c>
      <c r="EN681" s="336">
        <v>0</v>
      </c>
      <c r="EO681" s="336">
        <v>0</v>
      </c>
      <c r="EP681" s="336">
        <v>0</v>
      </c>
      <c r="EQ681" s="336">
        <v>0</v>
      </c>
      <c r="ER681" s="336">
        <v>51632.91</v>
      </c>
      <c r="ES681" s="336">
        <v>0</v>
      </c>
      <c r="ET681" s="336">
        <v>0</v>
      </c>
      <c r="EU681" s="336">
        <v>0</v>
      </c>
      <c r="EV681" s="336">
        <v>0</v>
      </c>
      <c r="EW681" s="336">
        <v>0</v>
      </c>
      <c r="EX681" s="336">
        <v>30994.51</v>
      </c>
      <c r="EY681" s="336">
        <v>51625.39</v>
      </c>
      <c r="EZ681" s="336">
        <v>7391705.96</v>
      </c>
      <c r="FA681" s="336">
        <v>0</v>
      </c>
      <c r="FB681" s="336">
        <v>0</v>
      </c>
      <c r="FC681" s="336">
        <v>0</v>
      </c>
      <c r="FD681" s="336">
        <v>0</v>
      </c>
      <c r="FE681" s="336">
        <v>0</v>
      </c>
      <c r="FF681" s="336">
        <v>0</v>
      </c>
      <c r="FG681" s="336">
        <v>0</v>
      </c>
      <c r="FH681" s="336">
        <v>212819.1</v>
      </c>
      <c r="FI681" s="336">
        <v>0</v>
      </c>
      <c r="FJ681" s="336">
        <v>0</v>
      </c>
      <c r="FK681" s="336">
        <v>0</v>
      </c>
      <c r="FL681" s="336">
        <v>0</v>
      </c>
      <c r="FM681" s="336">
        <v>0</v>
      </c>
      <c r="FN681" s="336">
        <v>0</v>
      </c>
      <c r="FO681" s="336">
        <v>0</v>
      </c>
      <c r="FP681" s="336">
        <v>0</v>
      </c>
      <c r="FQ681" s="336">
        <v>0</v>
      </c>
      <c r="FR681" s="336">
        <v>0</v>
      </c>
      <c r="FS681" s="336">
        <v>0</v>
      </c>
      <c r="FT681" s="336">
        <v>0</v>
      </c>
      <c r="FU681" s="336">
        <v>0</v>
      </c>
      <c r="FV681" s="336">
        <v>0</v>
      </c>
      <c r="FW681" s="336">
        <v>0</v>
      </c>
      <c r="FX681" s="336">
        <v>0</v>
      </c>
      <c r="FY681" s="336">
        <v>0</v>
      </c>
      <c r="FZ681" s="336">
        <v>0</v>
      </c>
      <c r="GA681" s="336">
        <v>0</v>
      </c>
      <c r="GB681" s="336">
        <v>8553.3700000000008</v>
      </c>
      <c r="GC681" s="336">
        <v>0</v>
      </c>
      <c r="GD681" s="336">
        <v>0</v>
      </c>
      <c r="GE681" s="336">
        <v>0</v>
      </c>
      <c r="GF681" s="336">
        <v>0</v>
      </c>
      <c r="GG681" s="336">
        <v>0</v>
      </c>
      <c r="GH681" s="336">
        <v>0</v>
      </c>
      <c r="GI681" s="336">
        <v>0</v>
      </c>
      <c r="GJ681" s="336">
        <v>0</v>
      </c>
      <c r="GK681" s="336">
        <v>0</v>
      </c>
      <c r="GL681" s="336">
        <v>0</v>
      </c>
      <c r="GM681" s="336">
        <v>0</v>
      </c>
      <c r="GN681" s="336">
        <v>0</v>
      </c>
      <c r="GO681" s="336">
        <v>0</v>
      </c>
      <c r="GP681" s="336">
        <v>0</v>
      </c>
      <c r="GQ681" s="336">
        <v>0</v>
      </c>
      <c r="GR681" s="336">
        <v>0</v>
      </c>
      <c r="GS681" s="336">
        <v>0</v>
      </c>
      <c r="GT681" s="336">
        <v>0</v>
      </c>
      <c r="GU681" s="336">
        <v>0</v>
      </c>
      <c r="GV681" s="336">
        <v>0</v>
      </c>
      <c r="GW681" s="336">
        <v>0</v>
      </c>
      <c r="GX681" s="336">
        <v>0</v>
      </c>
      <c r="GY681" s="336">
        <v>0</v>
      </c>
      <c r="GZ681" s="336">
        <v>0</v>
      </c>
      <c r="HA681" s="336">
        <v>16927.97</v>
      </c>
      <c r="HB681" s="336">
        <v>0</v>
      </c>
      <c r="HC681" s="336">
        <v>0</v>
      </c>
      <c r="HD681" s="336">
        <v>0</v>
      </c>
      <c r="HE681" s="336">
        <v>0</v>
      </c>
      <c r="HF681" s="336">
        <v>0</v>
      </c>
      <c r="HG681" s="336">
        <v>34305.82</v>
      </c>
      <c r="HH681" s="336">
        <v>0</v>
      </c>
      <c r="HI681" s="336">
        <v>0</v>
      </c>
      <c r="HJ681" s="336">
        <v>0</v>
      </c>
      <c r="HK681" s="336">
        <v>63750</v>
      </c>
      <c r="HL681" s="336">
        <v>0</v>
      </c>
      <c r="HM681" s="336">
        <v>0</v>
      </c>
      <c r="HN681" s="336">
        <v>0</v>
      </c>
      <c r="HO681" s="336">
        <v>0</v>
      </c>
      <c r="HP681" s="336">
        <v>0</v>
      </c>
      <c r="HQ681" s="336">
        <v>0</v>
      </c>
      <c r="HR681" s="336">
        <v>0</v>
      </c>
      <c r="HS681" s="336">
        <v>0</v>
      </c>
      <c r="HT681" s="336">
        <v>0</v>
      </c>
      <c r="HU681" s="336">
        <v>0</v>
      </c>
      <c r="HV681" s="336">
        <v>0</v>
      </c>
      <c r="HW681" s="336">
        <v>0</v>
      </c>
      <c r="HX681" s="336">
        <v>0</v>
      </c>
      <c r="HY681" s="336">
        <v>0</v>
      </c>
      <c r="HZ681" s="336">
        <v>59941.87</v>
      </c>
      <c r="IA681" s="336">
        <v>0</v>
      </c>
      <c r="IB681" s="336">
        <v>0</v>
      </c>
      <c r="IC681" s="336">
        <v>0</v>
      </c>
      <c r="ID681" s="336">
        <v>0</v>
      </c>
      <c r="IE681" s="336">
        <v>0</v>
      </c>
      <c r="IF681" s="336">
        <v>0</v>
      </c>
      <c r="IG681" s="336">
        <v>0</v>
      </c>
      <c r="IH681" s="336">
        <v>0</v>
      </c>
      <c r="II681" s="336">
        <v>0</v>
      </c>
      <c r="IJ681" s="336">
        <v>264442.38</v>
      </c>
      <c r="IK681" s="336">
        <v>0</v>
      </c>
      <c r="IL681" s="336">
        <v>0</v>
      </c>
      <c r="IM681" s="336">
        <v>0</v>
      </c>
      <c r="IN681" s="336">
        <v>0</v>
      </c>
      <c r="IO681" s="336">
        <v>0</v>
      </c>
      <c r="IP681" s="336">
        <v>0</v>
      </c>
      <c r="IQ681" s="336">
        <v>0</v>
      </c>
      <c r="IR681" s="336">
        <v>0</v>
      </c>
      <c r="IS681" s="336">
        <v>0</v>
      </c>
      <c r="IT681" s="336">
        <v>0</v>
      </c>
      <c r="IU681" s="336">
        <v>0</v>
      </c>
      <c r="IV681" s="336">
        <v>0</v>
      </c>
      <c r="IW681" s="336">
        <v>0</v>
      </c>
      <c r="IX681" s="336">
        <v>0</v>
      </c>
      <c r="IY681" s="336">
        <v>0</v>
      </c>
      <c r="IZ681" s="336">
        <v>0</v>
      </c>
      <c r="JA681" s="336">
        <v>0</v>
      </c>
      <c r="JB681" s="336">
        <v>0</v>
      </c>
      <c r="JC681" s="336">
        <v>0</v>
      </c>
      <c r="JD681" s="336">
        <v>0</v>
      </c>
      <c r="JE681" s="336">
        <v>0</v>
      </c>
      <c r="JF681" s="336">
        <v>0</v>
      </c>
      <c r="JG681" s="336">
        <v>0</v>
      </c>
      <c r="JH681" s="336">
        <v>0</v>
      </c>
      <c r="JI681" s="336">
        <v>0</v>
      </c>
      <c r="JJ681" s="336">
        <v>0</v>
      </c>
      <c r="JK681" s="336">
        <v>0</v>
      </c>
      <c r="JL681" s="336">
        <v>0</v>
      </c>
      <c r="JM681" s="336">
        <v>0</v>
      </c>
      <c r="JN681" s="336">
        <v>0</v>
      </c>
      <c r="JO681" s="336">
        <v>0</v>
      </c>
      <c r="JP681" s="336">
        <v>0</v>
      </c>
      <c r="JQ681" s="336">
        <v>0</v>
      </c>
      <c r="JR681" s="336">
        <v>0</v>
      </c>
      <c r="JS681" s="336">
        <v>0</v>
      </c>
      <c r="JT681" s="336">
        <v>0</v>
      </c>
      <c r="JU681" s="336">
        <v>0</v>
      </c>
      <c r="JV681" s="336">
        <v>0</v>
      </c>
      <c r="JW681" s="336">
        <v>0</v>
      </c>
      <c r="JX681" s="336">
        <v>0</v>
      </c>
      <c r="JY681" s="336">
        <v>0</v>
      </c>
      <c r="JZ681" s="336">
        <v>0</v>
      </c>
      <c r="KA681" s="336">
        <v>0</v>
      </c>
      <c r="KB681" s="336">
        <v>0</v>
      </c>
      <c r="KC681" s="336">
        <v>0</v>
      </c>
      <c r="KD681" s="336">
        <v>0</v>
      </c>
      <c r="KE681" s="336">
        <v>0</v>
      </c>
      <c r="KF681" s="336">
        <v>0</v>
      </c>
      <c r="KG681" s="336">
        <v>0</v>
      </c>
      <c r="KH681" s="336">
        <v>0</v>
      </c>
      <c r="KI681" s="336">
        <v>0</v>
      </c>
      <c r="KJ681" s="336">
        <v>0</v>
      </c>
      <c r="KK681" s="336">
        <v>0</v>
      </c>
      <c r="KL681" s="336">
        <v>0</v>
      </c>
      <c r="KM681" s="336">
        <v>0</v>
      </c>
      <c r="KN681" s="336">
        <v>0</v>
      </c>
      <c r="KO681" s="336">
        <v>0</v>
      </c>
      <c r="KP681" s="336">
        <v>0</v>
      </c>
      <c r="KQ681" s="336">
        <v>23197.94</v>
      </c>
      <c r="KR681" s="336">
        <v>0</v>
      </c>
      <c r="KS681" s="336">
        <v>0</v>
      </c>
      <c r="KX681" s="312">
        <v>918</v>
      </c>
    </row>
    <row r="682" spans="1:310" x14ac:dyDescent="0.25">
      <c r="A682">
        <v>2020</v>
      </c>
      <c r="C682" s="312">
        <v>19</v>
      </c>
      <c r="F682" s="336">
        <v>0</v>
      </c>
      <c r="G682" s="336">
        <v>0</v>
      </c>
      <c r="H682" s="336">
        <v>0</v>
      </c>
      <c r="I682" s="336">
        <v>0</v>
      </c>
      <c r="J682" s="336">
        <v>706681.63</v>
      </c>
      <c r="K682" s="336">
        <v>0</v>
      </c>
      <c r="L682" s="336">
        <v>0</v>
      </c>
      <c r="M682" s="336">
        <v>0</v>
      </c>
      <c r="N682" s="336">
        <v>0</v>
      </c>
      <c r="O682" s="336">
        <v>0</v>
      </c>
      <c r="P682" s="336">
        <v>0</v>
      </c>
      <c r="Q682" s="336">
        <v>0</v>
      </c>
      <c r="R682" s="336">
        <v>0</v>
      </c>
      <c r="S682" s="336">
        <v>0</v>
      </c>
      <c r="T682" s="336">
        <v>0</v>
      </c>
      <c r="U682" s="336">
        <v>0</v>
      </c>
      <c r="V682" s="336">
        <v>0</v>
      </c>
      <c r="W682" s="336">
        <v>0</v>
      </c>
      <c r="X682" s="336">
        <v>0</v>
      </c>
      <c r="Y682" s="336">
        <v>0</v>
      </c>
      <c r="Z682" s="336">
        <v>0</v>
      </c>
      <c r="AA682" s="336">
        <v>0</v>
      </c>
      <c r="AB682" s="336">
        <v>0</v>
      </c>
      <c r="AC682" s="336">
        <v>0</v>
      </c>
      <c r="AD682" s="336">
        <v>6513198.7199999997</v>
      </c>
      <c r="AE682" s="336">
        <v>0</v>
      </c>
      <c r="AF682" s="336">
        <v>0</v>
      </c>
      <c r="AG682" s="336">
        <v>0</v>
      </c>
      <c r="AH682" s="336">
        <v>0</v>
      </c>
      <c r="AI682" s="336">
        <v>0</v>
      </c>
      <c r="AJ682" s="336">
        <v>0</v>
      </c>
      <c r="AK682" s="336">
        <v>0</v>
      </c>
      <c r="AL682" s="336">
        <v>0</v>
      </c>
      <c r="AM682" s="336">
        <v>0</v>
      </c>
      <c r="AN682" s="336">
        <v>0</v>
      </c>
      <c r="AO682" s="336">
        <v>0</v>
      </c>
      <c r="AP682" s="336">
        <v>0</v>
      </c>
      <c r="AQ682" s="336">
        <v>0</v>
      </c>
      <c r="AR682" s="336">
        <v>0</v>
      </c>
      <c r="AS682" s="336">
        <v>0</v>
      </c>
      <c r="AT682" s="336">
        <v>0</v>
      </c>
      <c r="AU682" s="336">
        <v>0</v>
      </c>
      <c r="AV682" s="336">
        <v>0</v>
      </c>
      <c r="AW682" s="336">
        <v>0</v>
      </c>
      <c r="AX682" s="336">
        <v>0</v>
      </c>
      <c r="AY682" s="336">
        <v>0</v>
      </c>
      <c r="AZ682" s="336">
        <v>0</v>
      </c>
      <c r="BA682" s="336">
        <v>0</v>
      </c>
      <c r="BB682" s="336">
        <v>0</v>
      </c>
      <c r="BC682" s="336">
        <v>0</v>
      </c>
      <c r="BD682" s="336">
        <v>0</v>
      </c>
      <c r="BE682" s="336">
        <v>0</v>
      </c>
      <c r="BF682" s="336">
        <v>882396</v>
      </c>
      <c r="BG682" s="336">
        <v>0</v>
      </c>
      <c r="BH682" s="336">
        <v>0</v>
      </c>
      <c r="BI682" s="336">
        <v>0</v>
      </c>
      <c r="BJ682" s="336">
        <v>0</v>
      </c>
      <c r="BK682" s="336">
        <v>0</v>
      </c>
      <c r="BL682" s="336">
        <v>0</v>
      </c>
      <c r="BM682" s="336">
        <v>0</v>
      </c>
      <c r="BN682" s="336">
        <v>0</v>
      </c>
      <c r="BO682" s="336">
        <v>0</v>
      </c>
      <c r="BP682" s="336">
        <v>0</v>
      </c>
      <c r="BQ682" s="336">
        <v>0</v>
      </c>
      <c r="BR682" s="336">
        <v>0</v>
      </c>
      <c r="BS682" s="336">
        <v>0</v>
      </c>
      <c r="BT682" s="336">
        <v>0</v>
      </c>
      <c r="BU682" s="336">
        <v>0</v>
      </c>
      <c r="BV682" s="336">
        <v>0</v>
      </c>
      <c r="BW682" s="336">
        <v>0</v>
      </c>
      <c r="BX682" s="336">
        <v>0</v>
      </c>
      <c r="BY682" s="336">
        <v>139554.82999999999</v>
      </c>
      <c r="BZ682" s="336">
        <v>0</v>
      </c>
      <c r="CA682" s="336">
        <v>0</v>
      </c>
      <c r="CB682" s="336">
        <v>0</v>
      </c>
      <c r="CC682" s="336">
        <v>0</v>
      </c>
      <c r="CD682" s="336">
        <v>0</v>
      </c>
      <c r="CE682" s="336">
        <v>0</v>
      </c>
      <c r="CF682" s="336">
        <v>0</v>
      </c>
      <c r="CG682" s="336">
        <v>0</v>
      </c>
      <c r="CH682" s="336">
        <v>0</v>
      </c>
      <c r="CI682" s="336">
        <v>0</v>
      </c>
      <c r="CJ682" s="336">
        <v>0</v>
      </c>
      <c r="CK682" s="336">
        <v>0</v>
      </c>
      <c r="CL682" s="336">
        <v>0</v>
      </c>
      <c r="CM682" s="336">
        <v>0</v>
      </c>
      <c r="CN682" s="336">
        <v>0</v>
      </c>
      <c r="CO682" s="336">
        <v>0</v>
      </c>
      <c r="CP682" s="336">
        <v>0</v>
      </c>
      <c r="CQ682" s="336">
        <v>0</v>
      </c>
      <c r="CR682" s="336">
        <v>0</v>
      </c>
      <c r="CS682" s="336">
        <v>0</v>
      </c>
      <c r="CT682" s="336">
        <v>0</v>
      </c>
      <c r="CU682" s="336">
        <v>0</v>
      </c>
      <c r="CV682" s="336">
        <v>0</v>
      </c>
      <c r="CW682" s="336">
        <v>0</v>
      </c>
      <c r="CX682" s="336">
        <v>0</v>
      </c>
      <c r="CY682" s="336">
        <v>0</v>
      </c>
      <c r="CZ682" s="336">
        <v>0</v>
      </c>
      <c r="DA682" s="336">
        <v>0</v>
      </c>
      <c r="DB682" s="336">
        <v>0</v>
      </c>
      <c r="DC682" s="336">
        <v>0</v>
      </c>
      <c r="DD682" s="336">
        <v>0</v>
      </c>
      <c r="DE682" s="336">
        <v>0</v>
      </c>
      <c r="DF682" s="336">
        <v>0</v>
      </c>
      <c r="DG682" s="336">
        <v>0</v>
      </c>
      <c r="DH682" s="336">
        <v>0</v>
      </c>
      <c r="DI682" s="336">
        <v>0</v>
      </c>
      <c r="DJ682" s="336">
        <v>0</v>
      </c>
      <c r="DK682" s="336">
        <v>0</v>
      </c>
      <c r="DL682" s="336">
        <v>0</v>
      </c>
      <c r="DM682" s="336">
        <v>0</v>
      </c>
      <c r="DN682" s="336">
        <v>0</v>
      </c>
      <c r="DO682" s="336">
        <v>0</v>
      </c>
      <c r="DP682" s="336">
        <v>0</v>
      </c>
      <c r="DQ682" s="336">
        <v>0</v>
      </c>
      <c r="DR682" s="336">
        <v>0</v>
      </c>
      <c r="DS682" s="336">
        <v>0</v>
      </c>
      <c r="DT682" s="336">
        <v>0</v>
      </c>
      <c r="DU682" s="336">
        <v>0</v>
      </c>
      <c r="DV682" s="336">
        <v>0</v>
      </c>
      <c r="DW682" s="336">
        <v>0</v>
      </c>
      <c r="DX682" s="336">
        <v>0</v>
      </c>
      <c r="DY682" s="336">
        <v>0</v>
      </c>
      <c r="DZ682" s="336">
        <v>0</v>
      </c>
      <c r="EA682" s="336">
        <v>0</v>
      </c>
      <c r="EB682" s="336">
        <v>0</v>
      </c>
      <c r="EC682" s="336">
        <v>0</v>
      </c>
      <c r="ED682" s="336">
        <v>0</v>
      </c>
      <c r="EE682" s="336">
        <v>0</v>
      </c>
      <c r="EF682" s="336">
        <v>0</v>
      </c>
      <c r="EG682" s="336">
        <v>0</v>
      </c>
      <c r="EH682" s="336">
        <v>366403.09</v>
      </c>
      <c r="EI682" s="336">
        <v>0</v>
      </c>
      <c r="EJ682" s="336">
        <v>0</v>
      </c>
      <c r="EK682" s="336">
        <v>0</v>
      </c>
      <c r="EL682" s="336">
        <v>0</v>
      </c>
      <c r="EM682" s="336">
        <v>0</v>
      </c>
      <c r="EN682" s="336">
        <v>0</v>
      </c>
      <c r="EO682" s="336">
        <v>0</v>
      </c>
      <c r="EP682" s="336">
        <v>1046636.57</v>
      </c>
      <c r="EQ682" s="336">
        <v>0</v>
      </c>
      <c r="ER682" s="336">
        <v>0</v>
      </c>
      <c r="ES682" s="336">
        <v>0</v>
      </c>
      <c r="ET682" s="336">
        <v>0</v>
      </c>
      <c r="EU682" s="336">
        <v>0</v>
      </c>
      <c r="EV682" s="336">
        <v>0</v>
      </c>
      <c r="EW682" s="336">
        <v>0</v>
      </c>
      <c r="EX682" s="336">
        <v>0</v>
      </c>
      <c r="EY682" s="336">
        <v>3212155.84</v>
      </c>
      <c r="EZ682" s="336">
        <v>1053572096.76</v>
      </c>
      <c r="FA682" s="336">
        <v>0</v>
      </c>
      <c r="FB682" s="336">
        <v>0</v>
      </c>
      <c r="FC682" s="336">
        <v>0</v>
      </c>
      <c r="FD682" s="336">
        <v>0</v>
      </c>
      <c r="FE682" s="336">
        <v>0</v>
      </c>
      <c r="FF682" s="336">
        <v>0</v>
      </c>
      <c r="FG682" s="336">
        <v>0</v>
      </c>
      <c r="FH682" s="336">
        <v>0</v>
      </c>
      <c r="FI682" s="336">
        <v>0</v>
      </c>
      <c r="FJ682" s="336">
        <v>0</v>
      </c>
      <c r="FK682" s="336">
        <v>0</v>
      </c>
      <c r="FL682" s="336">
        <v>0</v>
      </c>
      <c r="FM682" s="336">
        <v>0</v>
      </c>
      <c r="FN682" s="336">
        <v>0</v>
      </c>
      <c r="FO682" s="336">
        <v>0</v>
      </c>
      <c r="FP682" s="336">
        <v>0</v>
      </c>
      <c r="FQ682" s="336">
        <v>0</v>
      </c>
      <c r="FR682" s="336">
        <v>0</v>
      </c>
      <c r="FS682" s="336">
        <v>0</v>
      </c>
      <c r="FT682" s="336">
        <v>0</v>
      </c>
      <c r="FU682" s="336">
        <v>0</v>
      </c>
      <c r="FV682" s="336">
        <v>0</v>
      </c>
      <c r="FW682" s="336">
        <v>0</v>
      </c>
      <c r="FX682" s="336">
        <v>0</v>
      </c>
      <c r="FY682" s="336">
        <v>0</v>
      </c>
      <c r="FZ682" s="336">
        <v>0</v>
      </c>
      <c r="GA682" s="336">
        <v>0</v>
      </c>
      <c r="GB682" s="336">
        <v>0</v>
      </c>
      <c r="GC682" s="336">
        <v>0</v>
      </c>
      <c r="GD682" s="336">
        <v>0</v>
      </c>
      <c r="GE682" s="336">
        <v>0</v>
      </c>
      <c r="GF682" s="336">
        <v>0</v>
      </c>
      <c r="GG682" s="336">
        <v>0</v>
      </c>
      <c r="GH682" s="336">
        <v>0</v>
      </c>
      <c r="GI682" s="336">
        <v>0</v>
      </c>
      <c r="GJ682" s="336">
        <v>0</v>
      </c>
      <c r="GK682" s="336">
        <v>0</v>
      </c>
      <c r="GL682" s="336">
        <v>0</v>
      </c>
      <c r="GM682" s="336">
        <v>1231576.06</v>
      </c>
      <c r="GN682" s="336">
        <v>0</v>
      </c>
      <c r="GO682" s="336">
        <v>0</v>
      </c>
      <c r="GP682" s="336">
        <v>0</v>
      </c>
      <c r="GQ682" s="336">
        <v>0</v>
      </c>
      <c r="GR682" s="336">
        <v>0</v>
      </c>
      <c r="GS682" s="336">
        <v>2623891.5499999998</v>
      </c>
      <c r="GT682" s="336">
        <v>0</v>
      </c>
      <c r="GU682" s="336">
        <v>0</v>
      </c>
      <c r="GV682" s="336">
        <v>0</v>
      </c>
      <c r="GW682" s="336">
        <v>0</v>
      </c>
      <c r="GX682" s="336">
        <v>0</v>
      </c>
      <c r="GY682" s="336">
        <v>0</v>
      </c>
      <c r="GZ682" s="336">
        <v>0</v>
      </c>
      <c r="HA682" s="336">
        <v>0</v>
      </c>
      <c r="HB682" s="336">
        <v>0</v>
      </c>
      <c r="HC682" s="336">
        <v>0</v>
      </c>
      <c r="HD682" s="336">
        <v>0</v>
      </c>
      <c r="HE682" s="336">
        <v>0</v>
      </c>
      <c r="HF682" s="336">
        <v>0</v>
      </c>
      <c r="HG682" s="336">
        <v>0</v>
      </c>
      <c r="HH682" s="336">
        <v>0</v>
      </c>
      <c r="HI682" s="336">
        <v>0</v>
      </c>
      <c r="HJ682" s="336">
        <v>0</v>
      </c>
      <c r="HK682" s="336">
        <v>0</v>
      </c>
      <c r="HL682" s="336">
        <v>0</v>
      </c>
      <c r="HM682" s="336">
        <v>0</v>
      </c>
      <c r="HN682" s="336">
        <v>0</v>
      </c>
      <c r="HO682" s="336">
        <v>0</v>
      </c>
      <c r="HP682" s="336">
        <v>0</v>
      </c>
      <c r="HQ682" s="336">
        <v>0</v>
      </c>
      <c r="HR682" s="336">
        <v>0</v>
      </c>
      <c r="HS682" s="336">
        <v>0</v>
      </c>
      <c r="HT682" s="336">
        <v>0</v>
      </c>
      <c r="HU682" s="336">
        <v>0</v>
      </c>
      <c r="HV682" s="336">
        <v>0</v>
      </c>
      <c r="HW682" s="336">
        <v>0</v>
      </c>
      <c r="HX682" s="336">
        <v>0</v>
      </c>
      <c r="HY682" s="336">
        <v>0</v>
      </c>
      <c r="HZ682" s="336">
        <v>0</v>
      </c>
      <c r="IA682" s="336">
        <v>0</v>
      </c>
      <c r="IB682" s="336">
        <v>0</v>
      </c>
      <c r="IC682" s="336">
        <v>0</v>
      </c>
      <c r="ID682" s="336">
        <v>0</v>
      </c>
      <c r="IE682" s="336">
        <v>0</v>
      </c>
      <c r="IF682" s="336">
        <v>0</v>
      </c>
      <c r="IG682" s="336">
        <v>0</v>
      </c>
      <c r="IH682" s="336">
        <v>0</v>
      </c>
      <c r="II682" s="336">
        <v>0</v>
      </c>
      <c r="IJ682" s="336">
        <v>0</v>
      </c>
      <c r="IK682" s="336">
        <v>0</v>
      </c>
      <c r="IL682" s="336">
        <v>0</v>
      </c>
      <c r="IM682" s="336">
        <v>0</v>
      </c>
      <c r="IN682" s="336">
        <v>0</v>
      </c>
      <c r="IO682" s="336">
        <v>396548.99</v>
      </c>
      <c r="IP682" s="336">
        <v>0</v>
      </c>
      <c r="IQ682" s="336">
        <v>0</v>
      </c>
      <c r="IR682" s="336">
        <v>2561568.35</v>
      </c>
      <c r="IS682" s="336">
        <v>0</v>
      </c>
      <c r="IT682" s="336">
        <v>0</v>
      </c>
      <c r="IU682" s="336">
        <v>435198.39</v>
      </c>
      <c r="IV682" s="336">
        <v>0</v>
      </c>
      <c r="IW682" s="336">
        <v>0</v>
      </c>
      <c r="IX682" s="336">
        <v>0</v>
      </c>
      <c r="IY682" s="336">
        <v>0</v>
      </c>
      <c r="IZ682" s="336">
        <v>0</v>
      </c>
      <c r="JA682" s="336">
        <v>0</v>
      </c>
      <c r="JB682" s="336">
        <v>0</v>
      </c>
      <c r="JC682" s="336">
        <v>0</v>
      </c>
      <c r="JD682" s="336">
        <v>0</v>
      </c>
      <c r="JE682" s="336">
        <v>0</v>
      </c>
      <c r="JF682" s="336">
        <v>616189.35</v>
      </c>
      <c r="JG682" s="336">
        <v>0</v>
      </c>
      <c r="JH682" s="336">
        <v>0</v>
      </c>
      <c r="JI682" s="336">
        <v>0</v>
      </c>
      <c r="JJ682" s="336">
        <v>0</v>
      </c>
      <c r="JK682" s="336">
        <v>0</v>
      </c>
      <c r="JL682" s="336">
        <v>0</v>
      </c>
      <c r="JM682" s="336">
        <v>0</v>
      </c>
      <c r="JN682" s="336">
        <v>0</v>
      </c>
      <c r="JO682" s="336">
        <v>0</v>
      </c>
      <c r="JP682" s="336">
        <v>0</v>
      </c>
      <c r="JQ682" s="336">
        <v>0</v>
      </c>
      <c r="JR682" s="336">
        <v>0</v>
      </c>
      <c r="JS682" s="336">
        <v>0</v>
      </c>
      <c r="JT682" s="336">
        <v>0</v>
      </c>
      <c r="JU682" s="336">
        <v>0</v>
      </c>
      <c r="JV682" s="336">
        <v>23254898.079999998</v>
      </c>
      <c r="JW682" s="336">
        <v>64281.31</v>
      </c>
      <c r="JX682" s="336">
        <v>0</v>
      </c>
      <c r="JY682" s="336">
        <v>0</v>
      </c>
      <c r="JZ682" s="336">
        <v>0</v>
      </c>
      <c r="KA682" s="336">
        <v>0</v>
      </c>
      <c r="KB682" s="336">
        <v>0</v>
      </c>
      <c r="KC682" s="336">
        <v>0</v>
      </c>
      <c r="KD682" s="336">
        <v>0</v>
      </c>
      <c r="KE682" s="336">
        <v>0</v>
      </c>
      <c r="KF682" s="336">
        <v>0</v>
      </c>
      <c r="KG682" s="336">
        <v>0</v>
      </c>
      <c r="KH682" s="336">
        <v>0</v>
      </c>
      <c r="KI682" s="336">
        <v>0</v>
      </c>
      <c r="KJ682" s="336">
        <v>0</v>
      </c>
      <c r="KK682" s="336">
        <v>0</v>
      </c>
      <c r="KL682" s="336">
        <v>0</v>
      </c>
      <c r="KM682" s="336">
        <v>0</v>
      </c>
      <c r="KN682" s="336">
        <v>0</v>
      </c>
      <c r="KO682" s="336">
        <v>0</v>
      </c>
      <c r="KP682" s="336">
        <v>0</v>
      </c>
      <c r="KQ682" s="336">
        <v>0</v>
      </c>
      <c r="KR682" s="336">
        <v>0</v>
      </c>
      <c r="KS682" s="336">
        <v>0</v>
      </c>
      <c r="KX682" s="312">
        <v>919</v>
      </c>
    </row>
    <row r="683" spans="1:310" x14ac:dyDescent="0.25">
      <c r="A683">
        <v>2020</v>
      </c>
      <c r="C683" s="312">
        <v>20</v>
      </c>
      <c r="F683" s="336">
        <v>397467</v>
      </c>
      <c r="G683" s="336">
        <v>0</v>
      </c>
      <c r="H683" s="336">
        <v>1867827.16</v>
      </c>
      <c r="I683" s="336">
        <v>272738.25</v>
      </c>
      <c r="J683" s="336">
        <v>32263.059999999998</v>
      </c>
      <c r="K683" s="336">
        <v>141973.29999999999</v>
      </c>
      <c r="L683" s="336">
        <v>780451</v>
      </c>
      <c r="M683" s="336">
        <v>283123</v>
      </c>
      <c r="N683" s="336">
        <v>1982641.5399999998</v>
      </c>
      <c r="O683" s="336">
        <v>2355051.2799999998</v>
      </c>
      <c r="P683" s="336">
        <v>47337.83</v>
      </c>
      <c r="Q683" s="336">
        <v>170723.13</v>
      </c>
      <c r="R683" s="336">
        <v>870540.3</v>
      </c>
      <c r="S683" s="336">
        <v>596092.56999999995</v>
      </c>
      <c r="T683" s="336">
        <v>603621.35</v>
      </c>
      <c r="U683" s="336">
        <v>348482.17</v>
      </c>
      <c r="V683" s="336">
        <v>1854391.28</v>
      </c>
      <c r="W683" s="336">
        <v>0</v>
      </c>
      <c r="X683" s="336">
        <v>70606.299999999988</v>
      </c>
      <c r="Y683" s="336">
        <v>10980.75</v>
      </c>
      <c r="Z683" s="336">
        <v>26162.16</v>
      </c>
      <c r="AA683" s="336">
        <v>4153944.7300000004</v>
      </c>
      <c r="AB683" s="336">
        <v>307908.93</v>
      </c>
      <c r="AC683" s="336">
        <v>16264.9</v>
      </c>
      <c r="AD683" s="336">
        <v>4780659.74</v>
      </c>
      <c r="AE683" s="336">
        <v>0</v>
      </c>
      <c r="AF683" s="336">
        <v>215351.26</v>
      </c>
      <c r="AG683" s="336">
        <v>269313.46999999997</v>
      </c>
      <c r="AH683" s="336">
        <v>691429.45000000007</v>
      </c>
      <c r="AI683" s="336">
        <v>0</v>
      </c>
      <c r="AJ683" s="336">
        <v>309266.36</v>
      </c>
      <c r="AK683" s="336">
        <v>1500</v>
      </c>
      <c r="AL683" s="336">
        <v>2271008.6399999997</v>
      </c>
      <c r="AM683" s="336">
        <v>190785.85</v>
      </c>
      <c r="AN683" s="336">
        <v>38668.5</v>
      </c>
      <c r="AO683" s="336">
        <v>111057.63</v>
      </c>
      <c r="AP683" s="336">
        <v>50318</v>
      </c>
      <c r="AQ683" s="336">
        <v>1538.8</v>
      </c>
      <c r="AR683" s="336">
        <v>393364.32999999996</v>
      </c>
      <c r="AS683" s="336">
        <v>302094.90999999997</v>
      </c>
      <c r="AT683" s="336">
        <v>107069.54</v>
      </c>
      <c r="AU683" s="336">
        <v>99761.21</v>
      </c>
      <c r="AV683" s="336">
        <v>0</v>
      </c>
      <c r="AW683" s="336">
        <v>4055143.16</v>
      </c>
      <c r="AX683" s="336">
        <v>90</v>
      </c>
      <c r="AY683" s="336">
        <v>284031.61</v>
      </c>
      <c r="AZ683" s="336">
        <v>701404.86</v>
      </c>
      <c r="BA683" s="336">
        <v>37015.71</v>
      </c>
      <c r="BB683" s="336">
        <v>400216.4</v>
      </c>
      <c r="BC683" s="336">
        <v>773444.38</v>
      </c>
      <c r="BD683" s="336">
        <v>2594317.4</v>
      </c>
      <c r="BE683" s="336">
        <v>300672.40000000002</v>
      </c>
      <c r="BF683" s="336">
        <v>277546.58</v>
      </c>
      <c r="BG683" s="336">
        <v>141.1</v>
      </c>
      <c r="BH683" s="336">
        <v>26525.66</v>
      </c>
      <c r="BI683" s="336">
        <v>3476960.31</v>
      </c>
      <c r="BJ683" s="336">
        <v>20149.95</v>
      </c>
      <c r="BK683" s="336">
        <v>1190217.1399999999</v>
      </c>
      <c r="BL683" s="336">
        <v>0</v>
      </c>
      <c r="BM683" s="336">
        <v>427525.92</v>
      </c>
      <c r="BN683" s="336">
        <v>253369.86</v>
      </c>
      <c r="BO683" s="336">
        <v>379794.79</v>
      </c>
      <c r="BP683" s="336">
        <v>932.94</v>
      </c>
      <c r="BQ683" s="336">
        <v>0</v>
      </c>
      <c r="BR683" s="336">
        <v>219068.85</v>
      </c>
      <c r="BS683" s="336">
        <v>492276.52999999997</v>
      </c>
      <c r="BT683" s="336">
        <v>266651.2</v>
      </c>
      <c r="BU683" s="336">
        <v>123564.71</v>
      </c>
      <c r="BV683" s="336">
        <v>1103491.93</v>
      </c>
      <c r="BW683" s="336">
        <v>637640.22</v>
      </c>
      <c r="BX683" s="336">
        <v>1276702.1500000001</v>
      </c>
      <c r="BY683" s="336">
        <v>4587393.93</v>
      </c>
      <c r="BZ683" s="336">
        <v>24225</v>
      </c>
      <c r="CA683" s="336">
        <v>56279.05</v>
      </c>
      <c r="CB683" s="336">
        <v>165231.81</v>
      </c>
      <c r="CC683" s="336">
        <v>1120913.4099999999</v>
      </c>
      <c r="CD683" s="336">
        <v>1027006.41</v>
      </c>
      <c r="CE683" s="336">
        <v>1874598.16</v>
      </c>
      <c r="CF683" s="336">
        <v>1444934.3</v>
      </c>
      <c r="CG683" s="336">
        <v>2059873.6</v>
      </c>
      <c r="CH683" s="336">
        <v>88697.349999999991</v>
      </c>
      <c r="CI683" s="336">
        <v>2650009</v>
      </c>
      <c r="CJ683" s="336">
        <v>100205.79</v>
      </c>
      <c r="CK683" s="336">
        <v>5410.85</v>
      </c>
      <c r="CL683" s="336">
        <v>129432.45000000001</v>
      </c>
      <c r="CM683" s="336">
        <v>85352.19</v>
      </c>
      <c r="CN683" s="336">
        <v>544813.07999999996</v>
      </c>
      <c r="CO683" s="336">
        <v>731482.44</v>
      </c>
      <c r="CP683" s="336">
        <v>145961</v>
      </c>
      <c r="CQ683" s="336">
        <v>221348.31</v>
      </c>
      <c r="CR683" s="336">
        <v>0</v>
      </c>
      <c r="CS683" s="336">
        <v>250624.62</v>
      </c>
      <c r="CT683" s="336">
        <v>365039.85</v>
      </c>
      <c r="CU683" s="336">
        <v>0</v>
      </c>
      <c r="CV683" s="336">
        <v>0</v>
      </c>
      <c r="CW683" s="336">
        <v>0</v>
      </c>
      <c r="CX683" s="336">
        <v>395613.04</v>
      </c>
      <c r="CY683" s="336">
        <v>138156.69</v>
      </c>
      <c r="CZ683" s="336">
        <v>1238466.1099999999</v>
      </c>
      <c r="DA683" s="336">
        <v>2208837.87</v>
      </c>
      <c r="DB683" s="336">
        <v>915394.29</v>
      </c>
      <c r="DC683" s="336">
        <v>448586.75</v>
      </c>
      <c r="DD683" s="336">
        <v>4464824.18</v>
      </c>
      <c r="DE683" s="336">
        <v>3001609.16</v>
      </c>
      <c r="DF683" s="336">
        <v>1820</v>
      </c>
      <c r="DG683" s="336">
        <v>165334.49</v>
      </c>
      <c r="DH683" s="336">
        <v>214797.87</v>
      </c>
      <c r="DI683" s="336">
        <v>275382.52</v>
      </c>
      <c r="DJ683" s="336">
        <v>538935.11</v>
      </c>
      <c r="DK683" s="336">
        <v>236182.55</v>
      </c>
      <c r="DL683" s="336">
        <v>223533.7</v>
      </c>
      <c r="DM683" s="336">
        <v>216123.8</v>
      </c>
      <c r="DN683" s="336">
        <v>4998</v>
      </c>
      <c r="DO683" s="336">
        <v>205517.61</v>
      </c>
      <c r="DP683" s="336">
        <v>0</v>
      </c>
      <c r="DQ683" s="336">
        <v>5371.92</v>
      </c>
      <c r="DR683" s="336">
        <v>355402.05</v>
      </c>
      <c r="DS683" s="336">
        <v>1268405.28</v>
      </c>
      <c r="DT683" s="336">
        <v>967655.42</v>
      </c>
      <c r="DU683" s="336">
        <v>4008331.48</v>
      </c>
      <c r="DV683" s="336">
        <v>228231.07</v>
      </c>
      <c r="DW683" s="336">
        <v>190892.84</v>
      </c>
      <c r="DX683" s="336">
        <v>399791.5</v>
      </c>
      <c r="DY683" s="336">
        <v>1163357.54</v>
      </c>
      <c r="DZ683" s="336">
        <v>172407.18</v>
      </c>
      <c r="EA683" s="336">
        <v>2100274.84</v>
      </c>
      <c r="EB683" s="336">
        <v>12200.41</v>
      </c>
      <c r="EC683" s="336">
        <v>27237.7</v>
      </c>
      <c r="ED683" s="336">
        <v>101007.26000000001</v>
      </c>
      <c r="EE683" s="336">
        <v>210309.17</v>
      </c>
      <c r="EF683" s="336">
        <v>54032.58</v>
      </c>
      <c r="EG683" s="336">
        <v>891107.34</v>
      </c>
      <c r="EH683" s="336">
        <v>0</v>
      </c>
      <c r="EI683" s="336">
        <v>863505.72</v>
      </c>
      <c r="EJ683" s="336">
        <v>2614475.35</v>
      </c>
      <c r="EK683" s="336">
        <v>291.95</v>
      </c>
      <c r="EL683" s="336">
        <v>54714.42</v>
      </c>
      <c r="EM683" s="336">
        <v>575629.71</v>
      </c>
      <c r="EN683" s="336">
        <v>479230.83</v>
      </c>
      <c r="EO683" s="336">
        <v>1187867.0900000001</v>
      </c>
      <c r="EP683" s="336">
        <v>3111808.09</v>
      </c>
      <c r="EQ683" s="336">
        <v>239</v>
      </c>
      <c r="ER683" s="336">
        <v>404590.13</v>
      </c>
      <c r="ES683" s="336">
        <v>0</v>
      </c>
      <c r="ET683" s="336">
        <v>495026.95000000007</v>
      </c>
      <c r="EU683" s="336">
        <v>273732.31</v>
      </c>
      <c r="EV683" s="336">
        <v>0</v>
      </c>
      <c r="EW683" s="336">
        <v>374243.37</v>
      </c>
      <c r="EX683" s="336">
        <v>571850.5</v>
      </c>
      <c r="EY683" s="336">
        <v>5236450.74</v>
      </c>
      <c r="EZ683" s="336">
        <v>119223133.53999999</v>
      </c>
      <c r="FA683" s="336">
        <v>608128.34</v>
      </c>
      <c r="FB683" s="336">
        <v>488576.47</v>
      </c>
      <c r="FC683" s="336">
        <v>1302877.52</v>
      </c>
      <c r="FD683" s="336">
        <v>550878.29</v>
      </c>
      <c r="FE683" s="336">
        <v>66271.95</v>
      </c>
      <c r="FF683" s="336">
        <v>469696</v>
      </c>
      <c r="FG683" s="336">
        <v>21690.400000000001</v>
      </c>
      <c r="FH683" s="336">
        <v>1060835.21</v>
      </c>
      <c r="FI683" s="336">
        <v>54222.71</v>
      </c>
      <c r="FJ683" s="336">
        <v>782242.39</v>
      </c>
      <c r="FK683" s="336">
        <v>49985.82</v>
      </c>
      <c r="FL683" s="336">
        <v>9755.64</v>
      </c>
      <c r="FM683" s="336">
        <v>1447670.78</v>
      </c>
      <c r="FN683" s="336">
        <v>274218.74</v>
      </c>
      <c r="FO683" s="336">
        <v>374872.06</v>
      </c>
      <c r="FP683" s="336">
        <v>111505.95</v>
      </c>
      <c r="FQ683" s="336">
        <v>685768.71</v>
      </c>
      <c r="FR683" s="336">
        <v>9710955.0700000003</v>
      </c>
      <c r="FS683" s="336">
        <v>280318.67000000004</v>
      </c>
      <c r="FT683" s="336">
        <v>16052.2</v>
      </c>
      <c r="FU683" s="336">
        <v>298759.62</v>
      </c>
      <c r="FV683" s="336">
        <v>0</v>
      </c>
      <c r="FW683" s="336">
        <v>26077.85</v>
      </c>
      <c r="FX683" s="336">
        <v>202249.9</v>
      </c>
      <c r="FY683" s="336">
        <v>689991.71</v>
      </c>
      <c r="FZ683" s="336">
        <v>27465.21</v>
      </c>
      <c r="GA683" s="336">
        <v>78841.19</v>
      </c>
      <c r="GB683" s="336">
        <v>0</v>
      </c>
      <c r="GC683" s="336">
        <v>154471.10999999999</v>
      </c>
      <c r="GD683" s="336">
        <v>281339.96999999997</v>
      </c>
      <c r="GE683" s="336">
        <v>319685.87</v>
      </c>
      <c r="GF683" s="336">
        <v>132232.47</v>
      </c>
      <c r="GG683" s="336">
        <v>1276456.3500000001</v>
      </c>
      <c r="GH683" s="336">
        <v>107166.69</v>
      </c>
      <c r="GI683" s="336">
        <v>11477.12</v>
      </c>
      <c r="GJ683" s="336">
        <v>66102.05</v>
      </c>
      <c r="GK683" s="336">
        <v>6961242.9400000004</v>
      </c>
      <c r="GL683" s="336">
        <v>7284782.6500000004</v>
      </c>
      <c r="GM683" s="336">
        <v>8375299.3699999992</v>
      </c>
      <c r="GN683" s="336">
        <v>5179.6499999999996</v>
      </c>
      <c r="GO683" s="336">
        <v>778493.87</v>
      </c>
      <c r="GP683" s="336">
        <v>0</v>
      </c>
      <c r="GQ683" s="336">
        <v>0</v>
      </c>
      <c r="GR683" s="336">
        <v>223130.23</v>
      </c>
      <c r="GS683" s="336">
        <v>15040092.610000001</v>
      </c>
      <c r="GT683" s="336">
        <v>30022.21</v>
      </c>
      <c r="GU683" s="336">
        <v>3506131.46</v>
      </c>
      <c r="GV683" s="336">
        <v>127797.2</v>
      </c>
      <c r="GW683" s="336">
        <v>117275.84</v>
      </c>
      <c r="GX683" s="336">
        <v>4035817.02</v>
      </c>
      <c r="GY683" s="336">
        <v>0</v>
      </c>
      <c r="GZ683" s="336">
        <v>788375.31</v>
      </c>
      <c r="HA683" s="336">
        <v>747784.56</v>
      </c>
      <c r="HB683" s="336">
        <v>3760</v>
      </c>
      <c r="HC683" s="336">
        <v>3051181.8899999997</v>
      </c>
      <c r="HD683" s="336">
        <v>73566.52</v>
      </c>
      <c r="HE683" s="336">
        <v>176890.05</v>
      </c>
      <c r="HF683" s="336">
        <v>313002.98</v>
      </c>
      <c r="HG683" s="336">
        <v>2306382.61</v>
      </c>
      <c r="HH683" s="336">
        <v>3411759.15</v>
      </c>
      <c r="HI683" s="336">
        <v>575861.30000000005</v>
      </c>
      <c r="HJ683" s="336">
        <v>953078.38</v>
      </c>
      <c r="HK683" s="336">
        <v>90844.65</v>
      </c>
      <c r="HL683" s="336">
        <v>249691.19</v>
      </c>
      <c r="HM683" s="336">
        <v>10856.9</v>
      </c>
      <c r="HN683" s="336">
        <v>122960.65</v>
      </c>
      <c r="HO683" s="336">
        <v>3200</v>
      </c>
      <c r="HP683" s="336">
        <v>3779033.59</v>
      </c>
      <c r="HQ683" s="336">
        <v>100</v>
      </c>
      <c r="HR683" s="336">
        <v>1803338.16</v>
      </c>
      <c r="HS683" s="336">
        <v>0</v>
      </c>
      <c r="HT683" s="336">
        <v>2661983.16</v>
      </c>
      <c r="HU683" s="336">
        <v>143427.35</v>
      </c>
      <c r="HV683" s="336">
        <v>238348.31</v>
      </c>
      <c r="HW683" s="336">
        <v>178588.37</v>
      </c>
      <c r="HX683" s="336">
        <v>156305.81</v>
      </c>
      <c r="HY683" s="336">
        <v>10017486.620000001</v>
      </c>
      <c r="HZ683" s="336">
        <v>583867.65</v>
      </c>
      <c r="IA683" s="336">
        <v>225032.15</v>
      </c>
      <c r="IB683" s="336">
        <v>343899.1</v>
      </c>
      <c r="IC683" s="336">
        <v>1731967.59</v>
      </c>
      <c r="ID683" s="336">
        <v>158482.42000000001</v>
      </c>
      <c r="IE683" s="336">
        <v>2335535.96</v>
      </c>
      <c r="IF683" s="336">
        <v>378623.41</v>
      </c>
      <c r="IG683" s="336">
        <v>304206.55</v>
      </c>
      <c r="IH683" s="336">
        <v>128588.05</v>
      </c>
      <c r="II683" s="336">
        <v>481344.04</v>
      </c>
      <c r="IJ683" s="336">
        <v>1646199.9</v>
      </c>
      <c r="IK683" s="336">
        <v>79785.789999999994</v>
      </c>
      <c r="IL683" s="336">
        <v>54514.35</v>
      </c>
      <c r="IM683" s="336">
        <v>0</v>
      </c>
      <c r="IN683" s="336">
        <v>43358.54</v>
      </c>
      <c r="IO683" s="336">
        <v>292956.81</v>
      </c>
      <c r="IP683" s="336">
        <v>297601.65000000002</v>
      </c>
      <c r="IQ683" s="336">
        <v>222174.68</v>
      </c>
      <c r="IR683" s="336">
        <v>1749949.5899999999</v>
      </c>
      <c r="IS683" s="336">
        <v>1404856.8299999998</v>
      </c>
      <c r="IT683" s="336">
        <v>2370817.89</v>
      </c>
      <c r="IU683" s="336">
        <v>215168.31</v>
      </c>
      <c r="IV683" s="336">
        <v>252338.45</v>
      </c>
      <c r="IW683" s="336">
        <v>85659.439999999988</v>
      </c>
      <c r="IX683" s="336">
        <v>16854.96</v>
      </c>
      <c r="IY683" s="336">
        <v>102666.82</v>
      </c>
      <c r="IZ683" s="336">
        <v>7393.52</v>
      </c>
      <c r="JA683" s="336">
        <v>5379.86</v>
      </c>
      <c r="JB683" s="336">
        <v>3320.6</v>
      </c>
      <c r="JC683" s="336">
        <v>508699.9</v>
      </c>
      <c r="JD683" s="336">
        <v>104518.86</v>
      </c>
      <c r="JE683" s="336">
        <v>49304.15</v>
      </c>
      <c r="JF683" s="336">
        <v>824052.47</v>
      </c>
      <c r="JG683" s="336">
        <v>49765.17</v>
      </c>
      <c r="JH683" s="336">
        <v>262741.7</v>
      </c>
      <c r="JI683" s="336">
        <v>761118.82</v>
      </c>
      <c r="JJ683" s="336">
        <v>340934.34</v>
      </c>
      <c r="JK683" s="336">
        <v>0</v>
      </c>
      <c r="JL683" s="336">
        <v>8144.2</v>
      </c>
      <c r="JM683" s="336">
        <v>43827.65</v>
      </c>
      <c r="JN683" s="336">
        <v>139084.29999999999</v>
      </c>
      <c r="JO683" s="336">
        <v>858336.75</v>
      </c>
      <c r="JP683" s="336">
        <v>253338.69</v>
      </c>
      <c r="JQ683" s="336">
        <v>138149.35</v>
      </c>
      <c r="JR683" s="336">
        <v>80260.75</v>
      </c>
      <c r="JS683" s="336">
        <v>1170079.3399999999</v>
      </c>
      <c r="JT683" s="336">
        <v>213479.37</v>
      </c>
      <c r="JU683" s="336">
        <v>89064.41</v>
      </c>
      <c r="JV683" s="336">
        <v>15456914.109999999</v>
      </c>
      <c r="JW683" s="336">
        <v>1157196.3600000001</v>
      </c>
      <c r="JX683" s="336">
        <v>187674.59</v>
      </c>
      <c r="JY683" s="336">
        <v>46965.4</v>
      </c>
      <c r="JZ683" s="336">
        <v>43435.4</v>
      </c>
      <c r="KA683" s="336">
        <v>182453.34</v>
      </c>
      <c r="KB683" s="336">
        <v>696121.1</v>
      </c>
      <c r="KC683" s="336">
        <v>184504.2</v>
      </c>
      <c r="KD683" s="336">
        <v>20192.3</v>
      </c>
      <c r="KE683" s="336">
        <v>4010241.33</v>
      </c>
      <c r="KF683" s="336">
        <v>55349.43</v>
      </c>
      <c r="KG683" s="336">
        <v>111969.60000000001</v>
      </c>
      <c r="KH683" s="336">
        <v>62861.72</v>
      </c>
      <c r="KI683" s="336">
        <v>538399.31999999995</v>
      </c>
      <c r="KJ683" s="336">
        <v>185028.55000000002</v>
      </c>
      <c r="KK683" s="336">
        <v>11003.8</v>
      </c>
      <c r="KL683" s="336">
        <v>0</v>
      </c>
      <c r="KM683" s="336">
        <v>21007.7</v>
      </c>
      <c r="KN683" s="336">
        <v>265537.58999999997</v>
      </c>
      <c r="KO683" s="336">
        <v>3281624.2</v>
      </c>
      <c r="KP683" s="336">
        <v>576662.77999999991</v>
      </c>
      <c r="KQ683" s="336">
        <v>19938788.109999999</v>
      </c>
      <c r="KR683" s="336">
        <v>1522583.98</v>
      </c>
      <c r="KS683" s="336">
        <v>390029.67</v>
      </c>
      <c r="KX683" s="312">
        <v>920</v>
      </c>
    </row>
    <row r="684" spans="1:310" x14ac:dyDescent="0.25">
      <c r="A684">
        <v>2020</v>
      </c>
      <c r="C684" s="312">
        <v>21</v>
      </c>
      <c r="F684" s="336">
        <v>0</v>
      </c>
      <c r="G684" s="336">
        <v>0</v>
      </c>
      <c r="H684" s="336">
        <v>0</v>
      </c>
      <c r="I684" s="336">
        <v>28911.39</v>
      </c>
      <c r="J684" s="336">
        <v>0</v>
      </c>
      <c r="K684" s="336">
        <v>0</v>
      </c>
      <c r="L684" s="336">
        <v>2000000</v>
      </c>
      <c r="M684" s="336">
        <v>0</v>
      </c>
      <c r="N684" s="336">
        <v>7000000</v>
      </c>
      <c r="O684" s="336">
        <v>1500000</v>
      </c>
      <c r="P684" s="336">
        <v>0</v>
      </c>
      <c r="Q684" s="336">
        <v>0</v>
      </c>
      <c r="R684" s="336">
        <v>0</v>
      </c>
      <c r="S684" s="336">
        <v>2935199.25</v>
      </c>
      <c r="T684" s="336">
        <v>0</v>
      </c>
      <c r="U684" s="336">
        <v>0</v>
      </c>
      <c r="V684" s="336">
        <v>0</v>
      </c>
      <c r="W684" s="336">
        <v>0</v>
      </c>
      <c r="X684" s="336">
        <v>1000000</v>
      </c>
      <c r="Y684" s="336">
        <v>0</v>
      </c>
      <c r="Z684" s="336">
        <v>41199.19</v>
      </c>
      <c r="AA684" s="336">
        <v>0</v>
      </c>
      <c r="AB684" s="336">
        <v>3891.54</v>
      </c>
      <c r="AC684" s="336">
        <v>0</v>
      </c>
      <c r="AD684" s="336">
        <v>10000000</v>
      </c>
      <c r="AE684" s="336">
        <v>0</v>
      </c>
      <c r="AF684" s="336">
        <v>0</v>
      </c>
      <c r="AG684" s="336">
        <v>0</v>
      </c>
      <c r="AH684" s="336">
        <v>800000</v>
      </c>
      <c r="AI684" s="336">
        <v>12393.95</v>
      </c>
      <c r="AJ684" s="336">
        <v>0</v>
      </c>
      <c r="AK684" s="336">
        <v>0</v>
      </c>
      <c r="AL684" s="336">
        <v>0</v>
      </c>
      <c r="AM684" s="336">
        <v>0</v>
      </c>
      <c r="AN684" s="336">
        <v>0</v>
      </c>
      <c r="AO684" s="336">
        <v>0</v>
      </c>
      <c r="AP684" s="336">
        <v>0</v>
      </c>
      <c r="AQ684" s="336">
        <v>0</v>
      </c>
      <c r="AR684" s="336">
        <v>18843.75</v>
      </c>
      <c r="AS684" s="336">
        <v>0</v>
      </c>
      <c r="AT684" s="336">
        <v>0</v>
      </c>
      <c r="AU684" s="336">
        <v>0</v>
      </c>
      <c r="AV684" s="336">
        <v>0</v>
      </c>
      <c r="AW684" s="336">
        <v>0</v>
      </c>
      <c r="AX684" s="336">
        <v>0</v>
      </c>
      <c r="AY684" s="336">
        <v>990263.3</v>
      </c>
      <c r="AZ684" s="336">
        <v>0</v>
      </c>
      <c r="BA684" s="336">
        <v>0</v>
      </c>
      <c r="BB684" s="336">
        <v>3636.59</v>
      </c>
      <c r="BC684" s="336">
        <v>5505.4</v>
      </c>
      <c r="BD684" s="336">
        <v>10050000</v>
      </c>
      <c r="BE684" s="336">
        <v>0</v>
      </c>
      <c r="BF684" s="336">
        <v>0</v>
      </c>
      <c r="BG684" s="336">
        <v>0</v>
      </c>
      <c r="BH684" s="336">
        <v>0</v>
      </c>
      <c r="BI684" s="336">
        <v>0</v>
      </c>
      <c r="BJ684" s="336">
        <v>5477.85</v>
      </c>
      <c r="BK684" s="336">
        <v>4000000</v>
      </c>
      <c r="BL684" s="336">
        <v>0</v>
      </c>
      <c r="BM684" s="336">
        <v>3300000</v>
      </c>
      <c r="BN684" s="336">
        <v>90281</v>
      </c>
      <c r="BO684" s="336">
        <v>0</v>
      </c>
      <c r="BP684" s="336">
        <v>0</v>
      </c>
      <c r="BQ684" s="336">
        <v>0</v>
      </c>
      <c r="BR684" s="336">
        <v>0</v>
      </c>
      <c r="BS684" s="336">
        <v>0</v>
      </c>
      <c r="BT684" s="336">
        <v>0</v>
      </c>
      <c r="BU684" s="336">
        <v>0</v>
      </c>
      <c r="BV684" s="336">
        <v>0</v>
      </c>
      <c r="BW684" s="336">
        <v>3000000</v>
      </c>
      <c r="BX684" s="336">
        <v>0</v>
      </c>
      <c r="BY684" s="336">
        <v>6511479.5499999998</v>
      </c>
      <c r="BZ684" s="336">
        <v>0</v>
      </c>
      <c r="CA684" s="336">
        <v>0</v>
      </c>
      <c r="CB684" s="336">
        <v>2992650</v>
      </c>
      <c r="CC684" s="336">
        <v>0</v>
      </c>
      <c r="CD684" s="336">
        <v>8000000</v>
      </c>
      <c r="CE684" s="336">
        <v>3000000</v>
      </c>
      <c r="CF684" s="336">
        <v>6000000</v>
      </c>
      <c r="CG684" s="336">
        <v>0</v>
      </c>
      <c r="CH684" s="336">
        <v>1000000</v>
      </c>
      <c r="CI684" s="336">
        <v>0</v>
      </c>
      <c r="CJ684" s="336">
        <v>75094.7</v>
      </c>
      <c r="CK684" s="336">
        <v>0</v>
      </c>
      <c r="CL684" s="336">
        <v>0</v>
      </c>
      <c r="CM684" s="336">
        <v>60000</v>
      </c>
      <c r="CN684" s="336">
        <v>0</v>
      </c>
      <c r="CO684" s="336">
        <v>0</v>
      </c>
      <c r="CP684" s="336">
        <v>0</v>
      </c>
      <c r="CQ684" s="336">
        <v>0</v>
      </c>
      <c r="CR684" s="336">
        <v>0</v>
      </c>
      <c r="CS684" s="336">
        <v>0</v>
      </c>
      <c r="CT684" s="336">
        <v>0</v>
      </c>
      <c r="CU684" s="336">
        <v>0</v>
      </c>
      <c r="CV684" s="336">
        <v>0</v>
      </c>
      <c r="CW684" s="336">
        <v>0</v>
      </c>
      <c r="CX684" s="336">
        <v>0</v>
      </c>
      <c r="CY684" s="336">
        <v>4840000</v>
      </c>
      <c r="CZ684" s="336">
        <v>10000000</v>
      </c>
      <c r="DA684" s="336">
        <v>0</v>
      </c>
      <c r="DB684" s="336">
        <v>2000000</v>
      </c>
      <c r="DC684" s="336">
        <v>0</v>
      </c>
      <c r="DD684" s="336">
        <v>0</v>
      </c>
      <c r="DE684" s="336">
        <v>0</v>
      </c>
      <c r="DF684" s="336">
        <v>0</v>
      </c>
      <c r="DG684" s="336">
        <v>5300.45</v>
      </c>
      <c r="DH684" s="336">
        <v>0</v>
      </c>
      <c r="DI684" s="336">
        <v>0</v>
      </c>
      <c r="DJ684" s="336">
        <v>0</v>
      </c>
      <c r="DK684" s="336">
        <v>0</v>
      </c>
      <c r="DL684" s="336">
        <v>0</v>
      </c>
      <c r="DM684" s="336">
        <v>0</v>
      </c>
      <c r="DN684" s="336">
        <v>0</v>
      </c>
      <c r="DO684" s="336">
        <v>0</v>
      </c>
      <c r="DP684" s="336">
        <v>0</v>
      </c>
      <c r="DQ684" s="336">
        <v>0</v>
      </c>
      <c r="DR684" s="336">
        <v>780000</v>
      </c>
      <c r="DS684" s="336">
        <v>0</v>
      </c>
      <c r="DT684" s="336">
        <v>0</v>
      </c>
      <c r="DU684" s="336">
        <v>0</v>
      </c>
      <c r="DV684" s="336">
        <v>0</v>
      </c>
      <c r="DW684" s="336">
        <v>1500000</v>
      </c>
      <c r="DX684" s="336">
        <v>0</v>
      </c>
      <c r="DY684" s="336">
        <v>1000000</v>
      </c>
      <c r="DZ684" s="336">
        <v>18765.599999999999</v>
      </c>
      <c r="EA684" s="336">
        <v>10000000</v>
      </c>
      <c r="EB684" s="336">
        <v>0</v>
      </c>
      <c r="EC684" s="336">
        <v>0</v>
      </c>
      <c r="ED684" s="336">
        <v>6560</v>
      </c>
      <c r="EE684" s="336">
        <v>0</v>
      </c>
      <c r="EF684" s="336">
        <v>0</v>
      </c>
      <c r="EG684" s="336">
        <v>5360000</v>
      </c>
      <c r="EH684" s="336">
        <v>0</v>
      </c>
      <c r="EI684" s="336">
        <v>0</v>
      </c>
      <c r="EJ684" s="336">
        <v>0</v>
      </c>
      <c r="EK684" s="336">
        <v>0</v>
      </c>
      <c r="EL684" s="336">
        <v>0</v>
      </c>
      <c r="EM684" s="336">
        <v>0</v>
      </c>
      <c r="EN684" s="336">
        <v>0</v>
      </c>
      <c r="EO684" s="336">
        <v>0</v>
      </c>
      <c r="EP684" s="336">
        <v>5800000</v>
      </c>
      <c r="EQ684" s="336">
        <v>0</v>
      </c>
      <c r="ER684" s="336">
        <v>0</v>
      </c>
      <c r="ES684" s="336">
        <v>0</v>
      </c>
      <c r="ET684" s="336">
        <v>0</v>
      </c>
      <c r="EU684" s="336">
        <v>0</v>
      </c>
      <c r="EV684" s="336">
        <v>0</v>
      </c>
      <c r="EW684" s="336">
        <v>0</v>
      </c>
      <c r="EX684" s="336">
        <v>0</v>
      </c>
      <c r="EY684" s="336">
        <v>6000000</v>
      </c>
      <c r="EZ684" s="336">
        <v>612500000</v>
      </c>
      <c r="FA684" s="336">
        <v>0</v>
      </c>
      <c r="FB684" s="336">
        <v>55000</v>
      </c>
      <c r="FC684" s="336">
        <v>48019.66</v>
      </c>
      <c r="FD684" s="336">
        <v>0</v>
      </c>
      <c r="FE684" s="336">
        <v>0</v>
      </c>
      <c r="FF684" s="336">
        <v>0</v>
      </c>
      <c r="FG684" s="336">
        <v>0</v>
      </c>
      <c r="FH684" s="336">
        <v>0</v>
      </c>
      <c r="FI684" s="336">
        <v>0</v>
      </c>
      <c r="FJ684" s="336">
        <v>0</v>
      </c>
      <c r="FK684" s="336">
        <v>0</v>
      </c>
      <c r="FL684" s="336">
        <v>370000</v>
      </c>
      <c r="FM684" s="336">
        <v>2000000</v>
      </c>
      <c r="FN684" s="336">
        <v>0</v>
      </c>
      <c r="FO684" s="336">
        <v>0</v>
      </c>
      <c r="FP684" s="336">
        <v>268000</v>
      </c>
      <c r="FQ684" s="336">
        <v>0</v>
      </c>
      <c r="FR684" s="336">
        <v>9222839.3000000007</v>
      </c>
      <c r="FS684" s="336">
        <v>0</v>
      </c>
      <c r="FT684" s="336">
        <v>0</v>
      </c>
      <c r="FU684" s="336">
        <v>0</v>
      </c>
      <c r="FV684" s="336">
        <v>0</v>
      </c>
      <c r="FW684" s="336">
        <v>0</v>
      </c>
      <c r="FX684" s="336">
        <v>0</v>
      </c>
      <c r="FY684" s="336">
        <v>0</v>
      </c>
      <c r="FZ684" s="336">
        <v>0</v>
      </c>
      <c r="GA684" s="336">
        <v>0</v>
      </c>
      <c r="GB684" s="336">
        <v>0</v>
      </c>
      <c r="GC684" s="336">
        <v>0</v>
      </c>
      <c r="GD684" s="336">
        <v>0</v>
      </c>
      <c r="GE684" s="336">
        <v>0</v>
      </c>
      <c r="GF684" s="336">
        <v>0</v>
      </c>
      <c r="GG684" s="336">
        <v>0</v>
      </c>
      <c r="GH684" s="336">
        <v>0</v>
      </c>
      <c r="GI684" s="336">
        <v>0</v>
      </c>
      <c r="GJ684" s="336">
        <v>0</v>
      </c>
      <c r="GK684" s="336">
        <v>60000000</v>
      </c>
      <c r="GL684" s="336">
        <v>0</v>
      </c>
      <c r="GM684" s="336">
        <v>18044935.149999999</v>
      </c>
      <c r="GN684" s="336">
        <v>0</v>
      </c>
      <c r="GO684" s="336">
        <v>0</v>
      </c>
      <c r="GP684" s="336">
        <v>0</v>
      </c>
      <c r="GQ684" s="336">
        <v>621000</v>
      </c>
      <c r="GR684" s="336">
        <v>0</v>
      </c>
      <c r="GS684" s="336">
        <v>50000000</v>
      </c>
      <c r="GT684" s="336">
        <v>0</v>
      </c>
      <c r="GU684" s="336">
        <v>10000000</v>
      </c>
      <c r="GV684" s="336">
        <v>0</v>
      </c>
      <c r="GW684" s="336">
        <v>0</v>
      </c>
      <c r="GX684" s="336">
        <v>5000000</v>
      </c>
      <c r="GY684" s="336">
        <v>1580000</v>
      </c>
      <c r="GZ684" s="336">
        <v>0</v>
      </c>
      <c r="HA684" s="336">
        <v>779236.85</v>
      </c>
      <c r="HB684" s="336">
        <v>0</v>
      </c>
      <c r="HC684" s="336">
        <v>0</v>
      </c>
      <c r="HD684" s="336">
        <v>0</v>
      </c>
      <c r="HE684" s="336">
        <v>0</v>
      </c>
      <c r="HF684" s="336">
        <v>0</v>
      </c>
      <c r="HG684" s="336">
        <v>0</v>
      </c>
      <c r="HH684" s="336">
        <v>11000000</v>
      </c>
      <c r="HI684" s="336">
        <v>3047700</v>
      </c>
      <c r="HJ684" s="336">
        <v>800000</v>
      </c>
      <c r="HK684" s="336">
        <v>0</v>
      </c>
      <c r="HL684" s="336">
        <v>0</v>
      </c>
      <c r="HM684" s="336">
        <v>0</v>
      </c>
      <c r="HN684" s="336">
        <v>0</v>
      </c>
      <c r="HO684" s="336">
        <v>29098.1</v>
      </c>
      <c r="HP684" s="336">
        <v>0</v>
      </c>
      <c r="HQ684" s="336">
        <v>0</v>
      </c>
      <c r="HR684" s="336">
        <v>8000000</v>
      </c>
      <c r="HS684" s="336">
        <v>0</v>
      </c>
      <c r="HT684" s="336">
        <v>0</v>
      </c>
      <c r="HU684" s="336">
        <v>0</v>
      </c>
      <c r="HV684" s="336">
        <v>6000000</v>
      </c>
      <c r="HW684" s="336">
        <v>15000000</v>
      </c>
      <c r="HX684" s="336">
        <v>0</v>
      </c>
      <c r="HY684" s="336">
        <v>0</v>
      </c>
      <c r="HZ684" s="336">
        <v>2349.25</v>
      </c>
      <c r="IA684" s="336">
        <v>6.22</v>
      </c>
      <c r="IB684" s="336">
        <v>0</v>
      </c>
      <c r="IC684" s="336">
        <v>0</v>
      </c>
      <c r="ID684" s="336">
        <v>400000</v>
      </c>
      <c r="IE684" s="336">
        <v>0</v>
      </c>
      <c r="IF684" s="336">
        <v>0</v>
      </c>
      <c r="IG684" s="336">
        <v>0</v>
      </c>
      <c r="IH684" s="336">
        <v>0</v>
      </c>
      <c r="II684" s="336">
        <v>11073.35</v>
      </c>
      <c r="IJ684" s="336">
        <v>0</v>
      </c>
      <c r="IK684" s="336">
        <v>0</v>
      </c>
      <c r="IL684" s="336">
        <v>0</v>
      </c>
      <c r="IM684" s="336">
        <v>0</v>
      </c>
      <c r="IN684" s="336">
        <v>0</v>
      </c>
      <c r="IO684" s="336">
        <v>1976259.9</v>
      </c>
      <c r="IP684" s="336">
        <v>324466.05</v>
      </c>
      <c r="IQ684" s="336">
        <v>0</v>
      </c>
      <c r="IR684" s="336">
        <v>0</v>
      </c>
      <c r="IS684" s="336">
        <v>0</v>
      </c>
      <c r="IT684" s="336">
        <v>0</v>
      </c>
      <c r="IU684" s="336">
        <v>0</v>
      </c>
      <c r="IV684" s="336">
        <v>3000000</v>
      </c>
      <c r="IW684" s="336">
        <v>0</v>
      </c>
      <c r="IX684" s="336">
        <v>0</v>
      </c>
      <c r="IY684" s="336">
        <v>0</v>
      </c>
      <c r="IZ684" s="336">
        <v>0</v>
      </c>
      <c r="JA684" s="336">
        <v>0</v>
      </c>
      <c r="JB684" s="336">
        <v>56093.65</v>
      </c>
      <c r="JC684" s="336">
        <v>0</v>
      </c>
      <c r="JD684" s="336">
        <v>0</v>
      </c>
      <c r="JE684" s="336">
        <v>0</v>
      </c>
      <c r="JF684" s="336">
        <v>0</v>
      </c>
      <c r="JG684" s="336">
        <v>0</v>
      </c>
      <c r="JH684" s="336">
        <v>0</v>
      </c>
      <c r="JI684" s="336">
        <v>0</v>
      </c>
      <c r="JJ684" s="336">
        <v>1000000</v>
      </c>
      <c r="JK684" s="336">
        <v>0</v>
      </c>
      <c r="JL684" s="336">
        <v>0</v>
      </c>
      <c r="JM684" s="336">
        <v>0</v>
      </c>
      <c r="JN684" s="336">
        <v>0</v>
      </c>
      <c r="JO684" s="336">
        <v>0</v>
      </c>
      <c r="JP684" s="336">
        <v>0</v>
      </c>
      <c r="JQ684" s="336">
        <v>0</v>
      </c>
      <c r="JR684" s="336">
        <v>0</v>
      </c>
      <c r="JS684" s="336">
        <v>4500000</v>
      </c>
      <c r="JT684" s="336">
        <v>0</v>
      </c>
      <c r="JU684" s="336">
        <v>0</v>
      </c>
      <c r="JV684" s="336">
        <v>90000000</v>
      </c>
      <c r="JW684" s="336">
        <v>570000</v>
      </c>
      <c r="JX684" s="336">
        <v>0</v>
      </c>
      <c r="JY684" s="336">
        <v>0</v>
      </c>
      <c r="JZ684" s="336">
        <v>0</v>
      </c>
      <c r="KA684" s="336">
        <v>0</v>
      </c>
      <c r="KB684" s="336">
        <v>0</v>
      </c>
      <c r="KC684" s="336">
        <v>0</v>
      </c>
      <c r="KD684" s="336">
        <v>0</v>
      </c>
      <c r="KE684" s="336">
        <v>16114903.9</v>
      </c>
      <c r="KF684" s="336">
        <v>0</v>
      </c>
      <c r="KG684" s="336">
        <v>1000000</v>
      </c>
      <c r="KH684" s="336">
        <v>0</v>
      </c>
      <c r="KI684" s="336">
        <v>0</v>
      </c>
      <c r="KJ684" s="336">
        <v>0</v>
      </c>
      <c r="KK684" s="336">
        <v>0</v>
      </c>
      <c r="KL684" s="336">
        <v>0</v>
      </c>
      <c r="KM684" s="336">
        <v>0</v>
      </c>
      <c r="KN684" s="336">
        <v>9.15</v>
      </c>
      <c r="KO684" s="336">
        <v>0</v>
      </c>
      <c r="KP684" s="336">
        <v>0</v>
      </c>
      <c r="KQ684" s="336">
        <v>0</v>
      </c>
      <c r="KR684" s="336">
        <v>2274992.7000000002</v>
      </c>
      <c r="KS684" s="336">
        <v>0</v>
      </c>
      <c r="KX684" s="312">
        <v>921</v>
      </c>
    </row>
    <row r="685" spans="1:310" x14ac:dyDescent="0.25">
      <c r="A685">
        <v>2020</v>
      </c>
      <c r="C685" s="312">
        <v>22</v>
      </c>
      <c r="F685" s="336">
        <v>2650000</v>
      </c>
      <c r="G685" s="336">
        <v>86400</v>
      </c>
      <c r="H685" s="336">
        <v>68507592</v>
      </c>
      <c r="I685" s="336">
        <v>1799580</v>
      </c>
      <c r="J685" s="336">
        <v>1551240</v>
      </c>
      <c r="K685" s="336">
        <v>3420250</v>
      </c>
      <c r="L685" s="336">
        <v>19315150</v>
      </c>
      <c r="M685" s="336">
        <v>9100000</v>
      </c>
      <c r="N685" s="336">
        <v>19545000</v>
      </c>
      <c r="O685" s="336">
        <v>12450000</v>
      </c>
      <c r="P685" s="336">
        <v>6219800</v>
      </c>
      <c r="Q685" s="336">
        <v>5932570</v>
      </c>
      <c r="R685" s="336">
        <v>14214117.5</v>
      </c>
      <c r="S685" s="336">
        <v>7533425.8300000001</v>
      </c>
      <c r="T685" s="336">
        <v>7633900</v>
      </c>
      <c r="U685" s="336">
        <v>18038833.149999999</v>
      </c>
      <c r="V685" s="336">
        <v>29760000</v>
      </c>
      <c r="W685" s="336">
        <v>3050000</v>
      </c>
      <c r="X685" s="336">
        <v>9589350</v>
      </c>
      <c r="Y685" s="336">
        <v>3416879.35</v>
      </c>
      <c r="Z685" s="336">
        <v>4216276.5999999996</v>
      </c>
      <c r="AA685" s="336">
        <v>51981150</v>
      </c>
      <c r="AB685" s="336">
        <v>9441700</v>
      </c>
      <c r="AC685" s="336">
        <v>2821400</v>
      </c>
      <c r="AD685" s="336">
        <v>90595000</v>
      </c>
      <c r="AE685" s="336">
        <v>1383900</v>
      </c>
      <c r="AF685" s="336">
        <v>4300661.34</v>
      </c>
      <c r="AG685" s="336">
        <v>0</v>
      </c>
      <c r="AH685" s="336">
        <v>6379000</v>
      </c>
      <c r="AI685" s="336">
        <v>8369333.2999999998</v>
      </c>
      <c r="AJ685" s="336">
        <v>0</v>
      </c>
      <c r="AK685" s="336">
        <v>382000</v>
      </c>
      <c r="AL685" s="336">
        <v>30800000</v>
      </c>
      <c r="AM685" s="336">
        <v>1343000</v>
      </c>
      <c r="AN685" s="336">
        <v>2245000</v>
      </c>
      <c r="AO685" s="336">
        <v>0</v>
      </c>
      <c r="AP685" s="336">
        <v>4780000</v>
      </c>
      <c r="AQ685" s="336">
        <v>1633600</v>
      </c>
      <c r="AR685" s="336">
        <v>25326000</v>
      </c>
      <c r="AS685" s="336">
        <v>4005000</v>
      </c>
      <c r="AT685" s="336">
        <v>5810000</v>
      </c>
      <c r="AU685" s="336">
        <v>9669876.3499999996</v>
      </c>
      <c r="AV685" s="336">
        <v>2150000</v>
      </c>
      <c r="AW685" s="336">
        <v>15000000</v>
      </c>
      <c r="AX685" s="336">
        <v>800000</v>
      </c>
      <c r="AY685" s="336">
        <v>5312000</v>
      </c>
      <c r="AZ685" s="336">
        <v>5185000</v>
      </c>
      <c r="BA685" s="336">
        <v>134400</v>
      </c>
      <c r="BB685" s="336">
        <v>16000</v>
      </c>
      <c r="BC685" s="336">
        <v>11000000</v>
      </c>
      <c r="BD685" s="336">
        <v>26651960</v>
      </c>
      <c r="BE685" s="336">
        <v>3740000</v>
      </c>
      <c r="BF685" s="336">
        <v>7500000</v>
      </c>
      <c r="BG685" s="336">
        <v>2231866.4</v>
      </c>
      <c r="BH685" s="336">
        <v>80800</v>
      </c>
      <c r="BI685" s="336">
        <v>25400000</v>
      </c>
      <c r="BJ685" s="336">
        <v>168175</v>
      </c>
      <c r="BK685" s="336">
        <v>26566500</v>
      </c>
      <c r="BL685" s="336">
        <v>102800</v>
      </c>
      <c r="BM685" s="336">
        <v>0</v>
      </c>
      <c r="BN685" s="336">
        <v>10750000</v>
      </c>
      <c r="BO685" s="336">
        <v>0</v>
      </c>
      <c r="BP685" s="336">
        <v>366500</v>
      </c>
      <c r="BQ685" s="336">
        <v>640000</v>
      </c>
      <c r="BR685" s="336">
        <v>7409450</v>
      </c>
      <c r="BS685" s="336">
        <v>7226000</v>
      </c>
      <c r="BT685" s="336">
        <v>3000000</v>
      </c>
      <c r="BU685" s="336">
        <v>1300000</v>
      </c>
      <c r="BV685" s="336">
        <v>792000</v>
      </c>
      <c r="BW685" s="336">
        <v>0</v>
      </c>
      <c r="BX685" s="336">
        <v>7117627.25</v>
      </c>
      <c r="BY685" s="336">
        <v>14008000</v>
      </c>
      <c r="BZ685" s="336">
        <v>4015846</v>
      </c>
      <c r="CA685" s="336">
        <v>5503466.7000000002</v>
      </c>
      <c r="CB685" s="336">
        <v>0</v>
      </c>
      <c r="CC685" s="336">
        <v>10983575</v>
      </c>
      <c r="CD685" s="336">
        <v>9000000</v>
      </c>
      <c r="CE685" s="336">
        <v>3000000</v>
      </c>
      <c r="CF685" s="336">
        <v>22139390.5</v>
      </c>
      <c r="CG685" s="336">
        <v>4000000</v>
      </c>
      <c r="CH685" s="336">
        <v>10500000</v>
      </c>
      <c r="CI685" s="336">
        <v>5600000</v>
      </c>
      <c r="CJ685" s="336">
        <v>1859702.35</v>
      </c>
      <c r="CK685" s="336">
        <v>1287500</v>
      </c>
      <c r="CL685" s="336">
        <v>4313500</v>
      </c>
      <c r="CM685" s="336">
        <v>240866.35</v>
      </c>
      <c r="CN685" s="336">
        <v>9769000</v>
      </c>
      <c r="CO685" s="336">
        <v>19000000</v>
      </c>
      <c r="CP685" s="336">
        <v>950000</v>
      </c>
      <c r="CQ685" s="336">
        <v>6000000</v>
      </c>
      <c r="CR685" s="336">
        <v>296000</v>
      </c>
      <c r="CS685" s="336">
        <v>5719200</v>
      </c>
      <c r="CT685" s="336">
        <v>0</v>
      </c>
      <c r="CU685" s="336">
        <v>469797</v>
      </c>
      <c r="CV685" s="336">
        <v>1007200</v>
      </c>
      <c r="CW685" s="336">
        <v>1848583.35</v>
      </c>
      <c r="CX685" s="336">
        <v>5950000</v>
      </c>
      <c r="CY685" s="336">
        <v>7650000</v>
      </c>
      <c r="CZ685" s="336">
        <v>50802750</v>
      </c>
      <c r="DA685" s="336">
        <v>4000000</v>
      </c>
      <c r="DB685" s="336">
        <v>23800000</v>
      </c>
      <c r="DC685" s="336">
        <v>3800000</v>
      </c>
      <c r="DD685" s="336">
        <v>32000000</v>
      </c>
      <c r="DE685" s="336">
        <v>40000000</v>
      </c>
      <c r="DF685" s="336">
        <v>830000</v>
      </c>
      <c r="DG685" s="336">
        <v>3930000</v>
      </c>
      <c r="DH685" s="336">
        <v>6064929.9500000002</v>
      </c>
      <c r="DI685" s="336">
        <v>9252500</v>
      </c>
      <c r="DJ685" s="336">
        <v>4800000</v>
      </c>
      <c r="DK685" s="336">
        <v>4720000</v>
      </c>
      <c r="DL685" s="336">
        <v>1500000</v>
      </c>
      <c r="DM685" s="336">
        <v>9480000</v>
      </c>
      <c r="DN685" s="336">
        <v>1675000</v>
      </c>
      <c r="DO685" s="336">
        <v>2537950</v>
      </c>
      <c r="DP685" s="336">
        <v>3448000</v>
      </c>
      <c r="DQ685" s="336">
        <v>1296841.83</v>
      </c>
      <c r="DR685" s="336">
        <v>10074650</v>
      </c>
      <c r="DS685" s="336">
        <v>35140000</v>
      </c>
      <c r="DT685" s="336">
        <v>14121760</v>
      </c>
      <c r="DU685" s="336">
        <v>9959750</v>
      </c>
      <c r="DV685" s="336">
        <v>4902732.7</v>
      </c>
      <c r="DW685" s="336">
        <v>2580000</v>
      </c>
      <c r="DX685" s="336">
        <v>17495989.75</v>
      </c>
      <c r="DY685" s="336">
        <v>7560790</v>
      </c>
      <c r="DZ685" s="336">
        <v>11592783.6</v>
      </c>
      <c r="EA685" s="336">
        <v>44535000</v>
      </c>
      <c r="EB685" s="336">
        <v>8631300</v>
      </c>
      <c r="EC685" s="336">
        <v>7931700</v>
      </c>
      <c r="ED685" s="336">
        <v>1850000</v>
      </c>
      <c r="EE685" s="336">
        <v>5917500</v>
      </c>
      <c r="EF685" s="336">
        <v>757500</v>
      </c>
      <c r="EG685" s="336">
        <v>26911800</v>
      </c>
      <c r="EH685" s="336">
        <v>2000000</v>
      </c>
      <c r="EI685" s="336">
        <v>3306100</v>
      </c>
      <c r="EJ685" s="336">
        <v>24814163</v>
      </c>
      <c r="EK685" s="336">
        <v>485000</v>
      </c>
      <c r="EL685" s="336">
        <v>1825000</v>
      </c>
      <c r="EM685" s="336">
        <v>9200000</v>
      </c>
      <c r="EN685" s="336">
        <v>8669166.5</v>
      </c>
      <c r="EO685" s="336">
        <v>15087692</v>
      </c>
      <c r="EP685" s="336">
        <v>7000000</v>
      </c>
      <c r="EQ685" s="336">
        <v>1635000</v>
      </c>
      <c r="ER685" s="336">
        <v>9974067.4000000004</v>
      </c>
      <c r="ES685" s="336">
        <v>1853180</v>
      </c>
      <c r="ET685" s="336">
        <v>9700000</v>
      </c>
      <c r="EU685" s="336">
        <v>5029900</v>
      </c>
      <c r="EV685" s="336">
        <v>1629750</v>
      </c>
      <c r="EW685" s="336">
        <v>10137500</v>
      </c>
      <c r="EX685" s="336">
        <v>11759168</v>
      </c>
      <c r="EY685" s="336">
        <v>30000000</v>
      </c>
      <c r="EZ685" s="336">
        <v>1927667500</v>
      </c>
      <c r="FA685" s="336">
        <v>5797500</v>
      </c>
      <c r="FB685" s="336">
        <v>6876000</v>
      </c>
      <c r="FC685" s="336">
        <v>21959916.649999999</v>
      </c>
      <c r="FD685" s="336">
        <v>7900160.25</v>
      </c>
      <c r="FE685" s="336">
        <v>61000000</v>
      </c>
      <c r="FF685" s="336">
        <v>9860825</v>
      </c>
      <c r="FG685" s="336">
        <v>2568949.25</v>
      </c>
      <c r="FH685" s="336">
        <v>33333165</v>
      </c>
      <c r="FI685" s="336">
        <v>2723795</v>
      </c>
      <c r="FJ685" s="336">
        <v>14020000</v>
      </c>
      <c r="FK685" s="336">
        <v>5169263.75</v>
      </c>
      <c r="FL685" s="336">
        <v>0</v>
      </c>
      <c r="FM685" s="336">
        <v>15434200</v>
      </c>
      <c r="FN685" s="336">
        <v>730000</v>
      </c>
      <c r="FO685" s="336">
        <v>3755000</v>
      </c>
      <c r="FP685" s="336">
        <v>1573500</v>
      </c>
      <c r="FQ685" s="336">
        <v>540000</v>
      </c>
      <c r="FR685" s="336">
        <v>5011350.72</v>
      </c>
      <c r="FS685" s="336">
        <v>2277619.4500000002</v>
      </c>
      <c r="FT685" s="336">
        <v>5354120</v>
      </c>
      <c r="FU685" s="336">
        <v>2616000</v>
      </c>
      <c r="FV685" s="336">
        <v>0</v>
      </c>
      <c r="FW685" s="336">
        <v>0</v>
      </c>
      <c r="FX685" s="336">
        <v>21306865</v>
      </c>
      <c r="FY685" s="336">
        <v>14800000</v>
      </c>
      <c r="FZ685" s="336">
        <v>590000</v>
      </c>
      <c r="GA685" s="336">
        <v>1464000.01</v>
      </c>
      <c r="GB685" s="336">
        <v>2574179.85</v>
      </c>
      <c r="GC685" s="336">
        <v>1208300</v>
      </c>
      <c r="GD685" s="336">
        <v>3812250</v>
      </c>
      <c r="GE685" s="336">
        <v>8736840</v>
      </c>
      <c r="GF685" s="336">
        <v>2000000</v>
      </c>
      <c r="GG685" s="336">
        <v>15244220</v>
      </c>
      <c r="GH685" s="336">
        <v>1200000</v>
      </c>
      <c r="GI685" s="336">
        <v>8435225</v>
      </c>
      <c r="GJ685" s="336">
        <v>3034850</v>
      </c>
      <c r="GK685" s="336">
        <v>45232124</v>
      </c>
      <c r="GL685" s="336">
        <v>0</v>
      </c>
      <c r="GM685" s="336">
        <v>45500000</v>
      </c>
      <c r="GN685" s="336">
        <v>4400000</v>
      </c>
      <c r="GO685" s="336">
        <v>19074600</v>
      </c>
      <c r="GP685" s="336">
        <v>700750</v>
      </c>
      <c r="GQ685" s="336">
        <v>0</v>
      </c>
      <c r="GR685" s="336">
        <v>6973250</v>
      </c>
      <c r="GS685" s="336">
        <v>241300000</v>
      </c>
      <c r="GT685" s="336">
        <v>1350970</v>
      </c>
      <c r="GU685" s="336">
        <v>36500000</v>
      </c>
      <c r="GV685" s="336">
        <v>2630000</v>
      </c>
      <c r="GW685" s="336">
        <v>1096537</v>
      </c>
      <c r="GX685" s="336">
        <v>71825000</v>
      </c>
      <c r="GY685" s="336">
        <v>0</v>
      </c>
      <c r="GZ685" s="336">
        <v>7230571.1699999999</v>
      </c>
      <c r="HA685" s="336">
        <v>18511368.82</v>
      </c>
      <c r="HB685" s="336">
        <v>780000</v>
      </c>
      <c r="HC685" s="336">
        <v>30635000</v>
      </c>
      <c r="HD685" s="336">
        <v>1230000</v>
      </c>
      <c r="HE685" s="336">
        <v>1085500</v>
      </c>
      <c r="HF685" s="336">
        <v>3769150</v>
      </c>
      <c r="HG685" s="336">
        <v>14878833.34</v>
      </c>
      <c r="HH685" s="336">
        <v>29748040</v>
      </c>
      <c r="HI685" s="336">
        <v>9155700</v>
      </c>
      <c r="HJ685" s="336">
        <v>5442330</v>
      </c>
      <c r="HK685" s="336">
        <v>2631682.4500000002</v>
      </c>
      <c r="HL685" s="336">
        <v>13660000</v>
      </c>
      <c r="HM685" s="336">
        <v>7462945</v>
      </c>
      <c r="HN685" s="336">
        <v>1855054</v>
      </c>
      <c r="HO685" s="336">
        <v>9089659.8000000007</v>
      </c>
      <c r="HP685" s="336">
        <v>28410000</v>
      </c>
      <c r="HQ685" s="336">
        <v>1518600</v>
      </c>
      <c r="HR685" s="336">
        <v>7000000</v>
      </c>
      <c r="HS685" s="336">
        <v>401200</v>
      </c>
      <c r="HT685" s="336">
        <v>77000000</v>
      </c>
      <c r="HU685" s="336">
        <v>1740000</v>
      </c>
      <c r="HV685" s="336">
        <v>31782649.449999999</v>
      </c>
      <c r="HW685" s="336">
        <v>120000000</v>
      </c>
      <c r="HX685" s="336">
        <v>1360000</v>
      </c>
      <c r="HY685" s="336">
        <v>79087880</v>
      </c>
      <c r="HZ685" s="336">
        <v>2555000</v>
      </c>
      <c r="IA685" s="336">
        <v>265000</v>
      </c>
      <c r="IB685" s="336">
        <v>10842800</v>
      </c>
      <c r="IC685" s="336">
        <v>39321900</v>
      </c>
      <c r="ID685" s="336">
        <v>4196240</v>
      </c>
      <c r="IE685" s="336">
        <v>14000000</v>
      </c>
      <c r="IF685" s="336">
        <v>0</v>
      </c>
      <c r="IG685" s="336">
        <v>2296475</v>
      </c>
      <c r="IH685" s="336">
        <v>1000000</v>
      </c>
      <c r="II685" s="336">
        <v>4052890</v>
      </c>
      <c r="IJ685" s="336">
        <v>22866200</v>
      </c>
      <c r="IK685" s="336">
        <v>804250</v>
      </c>
      <c r="IL685" s="336">
        <v>1630365</v>
      </c>
      <c r="IM685" s="336">
        <v>2900000</v>
      </c>
      <c r="IN685" s="336">
        <v>9078997.75</v>
      </c>
      <c r="IO685" s="336">
        <v>6437665</v>
      </c>
      <c r="IP685" s="336">
        <v>1319094.1499999999</v>
      </c>
      <c r="IQ685" s="336">
        <v>4602754.25</v>
      </c>
      <c r="IR685" s="336">
        <v>67550000</v>
      </c>
      <c r="IS685" s="336">
        <v>12000000</v>
      </c>
      <c r="IT685" s="336">
        <v>19822500</v>
      </c>
      <c r="IU685" s="336">
        <v>2200000</v>
      </c>
      <c r="IV685" s="336">
        <v>17080000</v>
      </c>
      <c r="IW685" s="336">
        <v>5000000</v>
      </c>
      <c r="IX685" s="336">
        <v>558500</v>
      </c>
      <c r="IY685" s="336">
        <v>6768055</v>
      </c>
      <c r="IZ685" s="336">
        <v>3300000</v>
      </c>
      <c r="JA685" s="336">
        <v>1888750</v>
      </c>
      <c r="JB685" s="336">
        <v>4550750</v>
      </c>
      <c r="JC685" s="336">
        <v>7900000</v>
      </c>
      <c r="JD685" s="336">
        <v>616000</v>
      </c>
      <c r="JE685" s="336">
        <v>0</v>
      </c>
      <c r="JF685" s="336">
        <v>5000000</v>
      </c>
      <c r="JG685" s="336">
        <v>1450000</v>
      </c>
      <c r="JH685" s="336">
        <v>6591999.9900000002</v>
      </c>
      <c r="JI685" s="336">
        <v>2560000</v>
      </c>
      <c r="JJ685" s="336">
        <v>6820685</v>
      </c>
      <c r="JK685" s="336">
        <v>948250</v>
      </c>
      <c r="JL685" s="336">
        <v>2108050</v>
      </c>
      <c r="JM685" s="336">
        <v>224188</v>
      </c>
      <c r="JN685" s="336">
        <v>470000</v>
      </c>
      <c r="JO685" s="336">
        <v>10037540</v>
      </c>
      <c r="JP685" s="336">
        <v>600000</v>
      </c>
      <c r="JQ685" s="336">
        <v>724000</v>
      </c>
      <c r="JR685" s="336">
        <v>400000</v>
      </c>
      <c r="JS685" s="336">
        <v>34865003.799999997</v>
      </c>
      <c r="JT685" s="336">
        <v>4310583.05</v>
      </c>
      <c r="JU685" s="336">
        <v>0</v>
      </c>
      <c r="JV685" s="336">
        <v>112912500</v>
      </c>
      <c r="JW685" s="336">
        <v>1350000</v>
      </c>
      <c r="JX685" s="336">
        <v>0</v>
      </c>
      <c r="JY685" s="336">
        <v>0</v>
      </c>
      <c r="JZ685" s="336">
        <v>0</v>
      </c>
      <c r="KA685" s="336">
        <v>5258384</v>
      </c>
      <c r="KB685" s="336">
        <v>1500000</v>
      </c>
      <c r="KC685" s="336">
        <v>855000</v>
      </c>
      <c r="KD685" s="336">
        <v>1274400</v>
      </c>
      <c r="KE685" s="336">
        <v>13600000</v>
      </c>
      <c r="KF685" s="336">
        <v>300000</v>
      </c>
      <c r="KG685" s="336">
        <v>2000000</v>
      </c>
      <c r="KH685" s="336">
        <v>3252500</v>
      </c>
      <c r="KI685" s="336">
        <v>8244500</v>
      </c>
      <c r="KJ685" s="336">
        <v>0</v>
      </c>
      <c r="KK685" s="336">
        <v>816000</v>
      </c>
      <c r="KL685" s="336">
        <v>866666.65</v>
      </c>
      <c r="KM685" s="336">
        <v>2982500</v>
      </c>
      <c r="KN685" s="336">
        <v>7091740</v>
      </c>
      <c r="KO685" s="336">
        <v>12709000</v>
      </c>
      <c r="KP685" s="336">
        <v>11500000</v>
      </c>
      <c r="KQ685" s="336">
        <v>285617920</v>
      </c>
      <c r="KR685" s="336">
        <v>20059550</v>
      </c>
      <c r="KS685" s="336">
        <v>3994540</v>
      </c>
      <c r="KX685" s="312">
        <v>922</v>
      </c>
    </row>
    <row r="686" spans="1:310" x14ac:dyDescent="0.25">
      <c r="A686">
        <v>2020</v>
      </c>
      <c r="C686" s="312">
        <v>23</v>
      </c>
      <c r="F686" s="336">
        <v>0</v>
      </c>
      <c r="G686" s="336">
        <v>45214.75</v>
      </c>
      <c r="H686" s="336">
        <v>0</v>
      </c>
      <c r="I686" s="336">
        <v>0</v>
      </c>
      <c r="J686" s="336">
        <v>0</v>
      </c>
      <c r="K686" s="336">
        <v>63263.25</v>
      </c>
      <c r="L686" s="336">
        <v>178141.85</v>
      </c>
      <c r="M686" s="336">
        <v>227426.35</v>
      </c>
      <c r="N686" s="336">
        <v>222724.79</v>
      </c>
      <c r="O686" s="336">
        <v>521780.15</v>
      </c>
      <c r="P686" s="336">
        <v>118927.05</v>
      </c>
      <c r="Q686" s="336">
        <v>150204.01999999999</v>
      </c>
      <c r="R686" s="336">
        <v>0</v>
      </c>
      <c r="S686" s="336">
        <v>307742.8</v>
      </c>
      <c r="T686" s="336">
        <v>0</v>
      </c>
      <c r="U686" s="336">
        <v>0</v>
      </c>
      <c r="V686" s="336">
        <v>0</v>
      </c>
      <c r="W686" s="336">
        <v>10000</v>
      </c>
      <c r="X686" s="336">
        <v>180000</v>
      </c>
      <c r="Y686" s="336">
        <v>0</v>
      </c>
      <c r="Z686" s="336">
        <v>0</v>
      </c>
      <c r="AA686" s="336">
        <v>0</v>
      </c>
      <c r="AB686" s="336">
        <v>0</v>
      </c>
      <c r="AC686" s="336">
        <v>0</v>
      </c>
      <c r="AD686" s="336">
        <v>954929.15</v>
      </c>
      <c r="AE686" s="336">
        <v>0</v>
      </c>
      <c r="AF686" s="336">
        <v>0</v>
      </c>
      <c r="AG686" s="336">
        <v>0</v>
      </c>
      <c r="AH686" s="336">
        <v>0</v>
      </c>
      <c r="AI686" s="336">
        <v>20000</v>
      </c>
      <c r="AJ686" s="336">
        <v>0</v>
      </c>
      <c r="AK686" s="336">
        <v>0</v>
      </c>
      <c r="AL686" s="336">
        <v>7966022.9000000004</v>
      </c>
      <c r="AM686" s="336">
        <v>0</v>
      </c>
      <c r="AN686" s="336">
        <v>0</v>
      </c>
      <c r="AO686" s="336">
        <v>0</v>
      </c>
      <c r="AP686" s="336">
        <v>0</v>
      </c>
      <c r="AQ686" s="336">
        <v>0</v>
      </c>
      <c r="AR686" s="336">
        <v>0</v>
      </c>
      <c r="AS686" s="336">
        <v>0</v>
      </c>
      <c r="AT686" s="336">
        <v>0</v>
      </c>
      <c r="AU686" s="336">
        <v>0</v>
      </c>
      <c r="AV686" s="336">
        <v>0</v>
      </c>
      <c r="AW686" s="336">
        <v>669293.84</v>
      </c>
      <c r="AX686" s="336">
        <v>0</v>
      </c>
      <c r="AY686" s="336">
        <v>0</v>
      </c>
      <c r="AZ686" s="336">
        <v>0</v>
      </c>
      <c r="BA686" s="336">
        <v>0</v>
      </c>
      <c r="BB686" s="336">
        <v>0</v>
      </c>
      <c r="BC686" s="336">
        <v>206765.1</v>
      </c>
      <c r="BD686" s="336">
        <v>301923.68</v>
      </c>
      <c r="BE686" s="336">
        <v>0</v>
      </c>
      <c r="BF686" s="336">
        <v>0</v>
      </c>
      <c r="BG686" s="336">
        <v>0</v>
      </c>
      <c r="BH686" s="336">
        <v>0</v>
      </c>
      <c r="BI686" s="336">
        <v>6824.2</v>
      </c>
      <c r="BJ686" s="336">
        <v>0</v>
      </c>
      <c r="BK686" s="336">
        <v>198491.1</v>
      </c>
      <c r="BL686" s="336">
        <v>0</v>
      </c>
      <c r="BM686" s="336">
        <v>0</v>
      </c>
      <c r="BN686" s="336">
        <v>0</v>
      </c>
      <c r="BO686" s="336">
        <v>0</v>
      </c>
      <c r="BP686" s="336">
        <v>0</v>
      </c>
      <c r="BQ686" s="336">
        <v>0</v>
      </c>
      <c r="BR686" s="336">
        <v>750</v>
      </c>
      <c r="BS686" s="336">
        <v>144888.69</v>
      </c>
      <c r="BT686" s="336">
        <v>1053</v>
      </c>
      <c r="BU686" s="336">
        <v>0</v>
      </c>
      <c r="BV686" s="336">
        <v>0</v>
      </c>
      <c r="BW686" s="336">
        <v>0</v>
      </c>
      <c r="BX686" s="336">
        <v>0</v>
      </c>
      <c r="BY686" s="336">
        <v>0</v>
      </c>
      <c r="BZ686" s="336">
        <v>0</v>
      </c>
      <c r="CA686" s="336">
        <v>0</v>
      </c>
      <c r="CB686" s="336">
        <v>0</v>
      </c>
      <c r="CC686" s="336">
        <v>0</v>
      </c>
      <c r="CD686" s="336">
        <v>118119.12</v>
      </c>
      <c r="CE686" s="336">
        <v>252103.94</v>
      </c>
      <c r="CF686" s="336">
        <v>857799.17</v>
      </c>
      <c r="CG686" s="336">
        <v>0</v>
      </c>
      <c r="CH686" s="336">
        <v>0</v>
      </c>
      <c r="CI686" s="336">
        <v>9809493.75</v>
      </c>
      <c r="CJ686" s="336">
        <v>0</v>
      </c>
      <c r="CK686" s="336">
        <v>0</v>
      </c>
      <c r="CL686" s="336">
        <v>0</v>
      </c>
      <c r="CM686" s="336">
        <v>0</v>
      </c>
      <c r="CN686" s="336">
        <v>2288231.5</v>
      </c>
      <c r="CO686" s="336">
        <v>455974</v>
      </c>
      <c r="CP686" s="336">
        <v>0</v>
      </c>
      <c r="CQ686" s="336">
        <v>0</v>
      </c>
      <c r="CR686" s="336">
        <v>33517</v>
      </c>
      <c r="CS686" s="336">
        <v>123878.68</v>
      </c>
      <c r="CT686" s="336">
        <v>15500</v>
      </c>
      <c r="CU686" s="336">
        <v>0</v>
      </c>
      <c r="CV686" s="336">
        <v>0</v>
      </c>
      <c r="CW686" s="336">
        <v>63000</v>
      </c>
      <c r="CX686" s="336">
        <v>0</v>
      </c>
      <c r="CY686" s="336">
        <v>0</v>
      </c>
      <c r="CZ686" s="336">
        <v>0</v>
      </c>
      <c r="DA686" s="336">
        <v>0</v>
      </c>
      <c r="DB686" s="336">
        <v>0</v>
      </c>
      <c r="DC686" s="336">
        <v>15200</v>
      </c>
      <c r="DD686" s="336">
        <v>2680.24</v>
      </c>
      <c r="DE686" s="336">
        <v>31224.6</v>
      </c>
      <c r="DF686" s="336">
        <v>72855.55</v>
      </c>
      <c r="DG686" s="336">
        <v>16021.5</v>
      </c>
      <c r="DH686" s="336">
        <v>0</v>
      </c>
      <c r="DI686" s="336">
        <v>0</v>
      </c>
      <c r="DJ686" s="336">
        <v>0</v>
      </c>
      <c r="DK686" s="336">
        <v>0</v>
      </c>
      <c r="DL686" s="336">
        <v>13292.25</v>
      </c>
      <c r="DM686" s="336">
        <v>0</v>
      </c>
      <c r="DN686" s="336">
        <v>0</v>
      </c>
      <c r="DO686" s="336">
        <v>90000</v>
      </c>
      <c r="DP686" s="336">
        <v>0</v>
      </c>
      <c r="DQ686" s="336">
        <v>0</v>
      </c>
      <c r="DR686" s="336">
        <v>0</v>
      </c>
      <c r="DS686" s="336">
        <v>104513.25</v>
      </c>
      <c r="DT686" s="336">
        <v>252464</v>
      </c>
      <c r="DU686" s="336">
        <v>0</v>
      </c>
      <c r="DV686" s="336">
        <v>10823.2</v>
      </c>
      <c r="DW686" s="336">
        <v>0</v>
      </c>
      <c r="DX686" s="336">
        <v>0</v>
      </c>
      <c r="DY686" s="336">
        <v>6500</v>
      </c>
      <c r="DZ686" s="336">
        <v>0</v>
      </c>
      <c r="EA686" s="336">
        <v>0</v>
      </c>
      <c r="EB686" s="336">
        <v>5096.3599999999997</v>
      </c>
      <c r="EC686" s="336">
        <v>0</v>
      </c>
      <c r="ED686" s="336">
        <v>4431.3500000000004</v>
      </c>
      <c r="EE686" s="336">
        <v>0</v>
      </c>
      <c r="EF686" s="336">
        <v>7400</v>
      </c>
      <c r="EG686" s="336">
        <v>158967.79</v>
      </c>
      <c r="EH686" s="336">
        <v>311967.34000000003</v>
      </c>
      <c r="EI686" s="336">
        <v>71820.47</v>
      </c>
      <c r="EJ686" s="336">
        <v>127841.25</v>
      </c>
      <c r="EK686" s="336">
        <v>0</v>
      </c>
      <c r="EL686" s="336">
        <v>0</v>
      </c>
      <c r="EM686" s="336">
        <v>83450.34</v>
      </c>
      <c r="EN686" s="336">
        <v>534444.22</v>
      </c>
      <c r="EO686" s="336">
        <v>0</v>
      </c>
      <c r="EP686" s="336">
        <v>0</v>
      </c>
      <c r="EQ686" s="336">
        <v>28262.54</v>
      </c>
      <c r="ER686" s="336">
        <v>130000</v>
      </c>
      <c r="ES686" s="336">
        <v>0</v>
      </c>
      <c r="ET686" s="336">
        <v>0</v>
      </c>
      <c r="EU686" s="336">
        <v>0</v>
      </c>
      <c r="EV686" s="336">
        <v>0</v>
      </c>
      <c r="EW686" s="336">
        <v>0</v>
      </c>
      <c r="EX686" s="336">
        <v>0</v>
      </c>
      <c r="EY686" s="336">
        <v>1303915.56</v>
      </c>
      <c r="EZ686" s="336">
        <v>102249352.65000001</v>
      </c>
      <c r="FA686" s="336">
        <v>250000</v>
      </c>
      <c r="FB686" s="336">
        <v>0</v>
      </c>
      <c r="FC686" s="336">
        <v>0</v>
      </c>
      <c r="FD686" s="336">
        <v>81274.399999999994</v>
      </c>
      <c r="FE686" s="336">
        <v>15212</v>
      </c>
      <c r="FF686" s="336">
        <v>0</v>
      </c>
      <c r="FG686" s="336">
        <v>0</v>
      </c>
      <c r="FH686" s="336">
        <v>749183.85</v>
      </c>
      <c r="FI686" s="336">
        <v>0</v>
      </c>
      <c r="FJ686" s="336">
        <v>0</v>
      </c>
      <c r="FK686" s="336">
        <v>0</v>
      </c>
      <c r="FL686" s="336">
        <v>0</v>
      </c>
      <c r="FM686" s="336">
        <v>0</v>
      </c>
      <c r="FN686" s="336">
        <v>0</v>
      </c>
      <c r="FO686" s="336">
        <v>3880</v>
      </c>
      <c r="FP686" s="336">
        <v>12347.2</v>
      </c>
      <c r="FQ686" s="336">
        <v>0</v>
      </c>
      <c r="FR686" s="336">
        <v>1974657.29</v>
      </c>
      <c r="FS686" s="336">
        <v>11969</v>
      </c>
      <c r="FT686" s="336">
        <v>0</v>
      </c>
      <c r="FU686" s="336">
        <v>0</v>
      </c>
      <c r="FV686" s="336">
        <v>0</v>
      </c>
      <c r="FW686" s="336">
        <v>0</v>
      </c>
      <c r="FX686" s="336">
        <v>0</v>
      </c>
      <c r="FY686" s="336">
        <v>0</v>
      </c>
      <c r="FZ686" s="336">
        <v>733.33</v>
      </c>
      <c r="GA686" s="336">
        <v>0</v>
      </c>
      <c r="GB686" s="336">
        <v>0</v>
      </c>
      <c r="GC686" s="336">
        <v>0</v>
      </c>
      <c r="GD686" s="336">
        <v>67566.009999999995</v>
      </c>
      <c r="GE686" s="336">
        <v>0</v>
      </c>
      <c r="GF686" s="336">
        <v>0</v>
      </c>
      <c r="GG686" s="336">
        <v>8718.2000000000007</v>
      </c>
      <c r="GH686" s="336">
        <v>0</v>
      </c>
      <c r="GI686" s="336">
        <v>0</v>
      </c>
      <c r="GJ686" s="336">
        <v>0</v>
      </c>
      <c r="GK686" s="336">
        <v>5024928.76</v>
      </c>
      <c r="GL686" s="336">
        <v>0</v>
      </c>
      <c r="GM686" s="336">
        <v>11130081.48</v>
      </c>
      <c r="GN686" s="336">
        <v>0</v>
      </c>
      <c r="GO686" s="336">
        <v>0</v>
      </c>
      <c r="GP686" s="336">
        <v>0</v>
      </c>
      <c r="GQ686" s="336">
        <v>10727.6</v>
      </c>
      <c r="GR686" s="336">
        <v>0</v>
      </c>
      <c r="GS686" s="336">
        <v>0</v>
      </c>
      <c r="GT686" s="336">
        <v>40000</v>
      </c>
      <c r="GU686" s="336">
        <v>0</v>
      </c>
      <c r="GV686" s="336">
        <v>122000</v>
      </c>
      <c r="GW686" s="336">
        <v>40000</v>
      </c>
      <c r="GX686" s="336">
        <v>0</v>
      </c>
      <c r="GY686" s="336">
        <v>0</v>
      </c>
      <c r="GZ686" s="336">
        <v>810731.39</v>
      </c>
      <c r="HA686" s="336">
        <v>0</v>
      </c>
      <c r="HB686" s="336">
        <v>0</v>
      </c>
      <c r="HC686" s="336">
        <v>0</v>
      </c>
      <c r="HD686" s="336">
        <v>0</v>
      </c>
      <c r="HE686" s="336">
        <v>0</v>
      </c>
      <c r="HF686" s="336">
        <v>0</v>
      </c>
      <c r="HG686" s="336">
        <v>53000</v>
      </c>
      <c r="HH686" s="336">
        <v>0</v>
      </c>
      <c r="HI686" s="336">
        <v>13000</v>
      </c>
      <c r="HJ686" s="336">
        <v>0</v>
      </c>
      <c r="HK686" s="336">
        <v>20000</v>
      </c>
      <c r="HL686" s="336">
        <v>0</v>
      </c>
      <c r="HM686" s="336">
        <v>0</v>
      </c>
      <c r="HN686" s="336">
        <v>0</v>
      </c>
      <c r="HO686" s="336">
        <v>0</v>
      </c>
      <c r="HP686" s="336">
        <v>0</v>
      </c>
      <c r="HQ686" s="336">
        <v>0</v>
      </c>
      <c r="HR686" s="336">
        <v>0</v>
      </c>
      <c r="HS686" s="336">
        <v>0</v>
      </c>
      <c r="HT686" s="336">
        <v>951940.68</v>
      </c>
      <c r="HU686" s="336">
        <v>0</v>
      </c>
      <c r="HV686" s="336">
        <v>0</v>
      </c>
      <c r="HW686" s="336">
        <v>5357635.05</v>
      </c>
      <c r="HX686" s="336">
        <v>0</v>
      </c>
      <c r="HY686" s="336">
        <v>1905399.46</v>
      </c>
      <c r="HZ686" s="336">
        <v>0</v>
      </c>
      <c r="IA686" s="336">
        <v>142686.20000000001</v>
      </c>
      <c r="IB686" s="336">
        <v>0</v>
      </c>
      <c r="IC686" s="336">
        <v>0</v>
      </c>
      <c r="ID686" s="336">
        <v>0</v>
      </c>
      <c r="IE686" s="336">
        <v>51152.02</v>
      </c>
      <c r="IF686" s="336">
        <v>0</v>
      </c>
      <c r="IG686" s="336">
        <v>0</v>
      </c>
      <c r="IH686" s="336">
        <v>0</v>
      </c>
      <c r="II686" s="336">
        <v>0</v>
      </c>
      <c r="IJ686" s="336">
        <v>0</v>
      </c>
      <c r="IK686" s="336">
        <v>0</v>
      </c>
      <c r="IL686" s="336">
        <v>20605.599999999999</v>
      </c>
      <c r="IM686" s="336">
        <v>0</v>
      </c>
      <c r="IN686" s="336">
        <v>0</v>
      </c>
      <c r="IO686" s="336">
        <v>50000</v>
      </c>
      <c r="IP686" s="336">
        <v>5264.1</v>
      </c>
      <c r="IQ686" s="336">
        <v>0</v>
      </c>
      <c r="IR686" s="336">
        <v>0</v>
      </c>
      <c r="IS686" s="336">
        <v>0</v>
      </c>
      <c r="IT686" s="336">
        <v>0</v>
      </c>
      <c r="IU686" s="336">
        <v>0</v>
      </c>
      <c r="IV686" s="336">
        <v>312661.09999999998</v>
      </c>
      <c r="IW686" s="336">
        <v>0</v>
      </c>
      <c r="IX686" s="336">
        <v>0</v>
      </c>
      <c r="IY686" s="336">
        <v>0</v>
      </c>
      <c r="IZ686" s="336">
        <v>0</v>
      </c>
      <c r="JA686" s="336">
        <v>0</v>
      </c>
      <c r="JB686" s="336">
        <v>0</v>
      </c>
      <c r="JC686" s="336">
        <v>0</v>
      </c>
      <c r="JD686" s="336">
        <v>0</v>
      </c>
      <c r="JE686" s="336">
        <v>0</v>
      </c>
      <c r="JF686" s="336">
        <v>0</v>
      </c>
      <c r="JG686" s="336">
        <v>0</v>
      </c>
      <c r="JH686" s="336">
        <v>0</v>
      </c>
      <c r="JI686" s="336">
        <v>1483.2</v>
      </c>
      <c r="JJ686" s="336">
        <v>0</v>
      </c>
      <c r="JK686" s="336">
        <v>0</v>
      </c>
      <c r="JL686" s="336">
        <v>0</v>
      </c>
      <c r="JM686" s="336">
        <v>0</v>
      </c>
      <c r="JN686" s="336">
        <v>0</v>
      </c>
      <c r="JO686" s="336">
        <v>3551.37</v>
      </c>
      <c r="JP686" s="336">
        <v>0</v>
      </c>
      <c r="JQ686" s="336">
        <v>0</v>
      </c>
      <c r="JR686" s="336">
        <v>0</v>
      </c>
      <c r="JS686" s="336">
        <v>0</v>
      </c>
      <c r="JT686" s="336">
        <v>95208</v>
      </c>
      <c r="JU686" s="336">
        <v>995901.8</v>
      </c>
      <c r="JV686" s="336">
        <v>11699.35</v>
      </c>
      <c r="JW686" s="336">
        <v>3548.7</v>
      </c>
      <c r="JX686" s="336">
        <v>0</v>
      </c>
      <c r="JY686" s="336">
        <v>0</v>
      </c>
      <c r="JZ686" s="336">
        <v>0</v>
      </c>
      <c r="KA686" s="336">
        <v>0</v>
      </c>
      <c r="KB686" s="336">
        <v>0</v>
      </c>
      <c r="KC686" s="336">
        <v>0</v>
      </c>
      <c r="KD686" s="336">
        <v>0</v>
      </c>
      <c r="KE686" s="336">
        <v>0</v>
      </c>
      <c r="KF686" s="336">
        <v>0</v>
      </c>
      <c r="KG686" s="336">
        <v>0</v>
      </c>
      <c r="KH686" s="336">
        <v>0</v>
      </c>
      <c r="KI686" s="336">
        <v>17239.45</v>
      </c>
      <c r="KJ686" s="336">
        <v>0</v>
      </c>
      <c r="KK686" s="336">
        <v>0</v>
      </c>
      <c r="KL686" s="336">
        <v>0</v>
      </c>
      <c r="KM686" s="336">
        <v>0</v>
      </c>
      <c r="KN686" s="336">
        <v>34118.410000000003</v>
      </c>
      <c r="KO686" s="336">
        <v>0</v>
      </c>
      <c r="KP686" s="336">
        <v>0</v>
      </c>
      <c r="KQ686" s="336">
        <v>13315618.390000001</v>
      </c>
      <c r="KR686" s="336">
        <v>0</v>
      </c>
      <c r="KS686" s="336">
        <v>0</v>
      </c>
      <c r="KX686" s="312">
        <v>923</v>
      </c>
    </row>
    <row r="687" spans="1:310" x14ac:dyDescent="0.25">
      <c r="A687">
        <v>2020</v>
      </c>
      <c r="C687" s="312">
        <v>25</v>
      </c>
      <c r="F687" s="336">
        <v>153329.69</v>
      </c>
      <c r="G687" s="336">
        <v>87367.7</v>
      </c>
      <c r="H687" s="336">
        <v>5374428.8899999997</v>
      </c>
      <c r="I687" s="336">
        <v>41873.089999999997</v>
      </c>
      <c r="J687" s="336">
        <v>4427.75</v>
      </c>
      <c r="K687" s="336">
        <v>142280.93</v>
      </c>
      <c r="L687" s="336">
        <v>138536.12</v>
      </c>
      <c r="M687" s="336">
        <v>182683.89</v>
      </c>
      <c r="N687" s="336">
        <v>1444695.94</v>
      </c>
      <c r="O687" s="336">
        <v>543296.94999999995</v>
      </c>
      <c r="P687" s="336">
        <v>636438.63</v>
      </c>
      <c r="Q687" s="336">
        <v>140217.19</v>
      </c>
      <c r="R687" s="336">
        <v>395627.2</v>
      </c>
      <c r="S687" s="336">
        <v>258764.52</v>
      </c>
      <c r="T687" s="336">
        <v>258575.72</v>
      </c>
      <c r="U687" s="336">
        <v>725213.23</v>
      </c>
      <c r="V687" s="336">
        <v>585767.6</v>
      </c>
      <c r="W687" s="336">
        <v>247845.16</v>
      </c>
      <c r="X687" s="336">
        <v>597978.68000000005</v>
      </c>
      <c r="Y687" s="336">
        <v>90127.88</v>
      </c>
      <c r="Z687" s="336">
        <v>310599.19</v>
      </c>
      <c r="AA687" s="336">
        <v>173975.48</v>
      </c>
      <c r="AB687" s="336">
        <v>342252.48</v>
      </c>
      <c r="AC687" s="336">
        <v>69957.98</v>
      </c>
      <c r="AD687" s="336">
        <v>3101242.88</v>
      </c>
      <c r="AE687" s="336">
        <v>51062.81</v>
      </c>
      <c r="AF687" s="336">
        <v>277128</v>
      </c>
      <c r="AG687" s="336">
        <v>62236.3</v>
      </c>
      <c r="AH687" s="336">
        <v>18187.03</v>
      </c>
      <c r="AI687" s="336">
        <v>271335.18</v>
      </c>
      <c r="AJ687" s="336">
        <v>786637.94</v>
      </c>
      <c r="AK687" s="336">
        <v>59640.800000000003</v>
      </c>
      <c r="AL687" s="336">
        <v>417250.08</v>
      </c>
      <c r="AM687" s="336">
        <v>214147.67</v>
      </c>
      <c r="AN687" s="336">
        <v>695252.91</v>
      </c>
      <c r="AO687" s="336">
        <v>30070</v>
      </c>
      <c r="AP687" s="336">
        <v>486162.35</v>
      </c>
      <c r="AQ687" s="336">
        <v>421451.91</v>
      </c>
      <c r="AR687" s="336">
        <v>0</v>
      </c>
      <c r="AS687" s="336">
        <v>100962.1</v>
      </c>
      <c r="AT687" s="336">
        <v>243818.05</v>
      </c>
      <c r="AU687" s="336">
        <v>3616021.5</v>
      </c>
      <c r="AV687" s="336">
        <v>89714.29</v>
      </c>
      <c r="AW687" s="336">
        <v>1721053</v>
      </c>
      <c r="AX687" s="336">
        <v>61676.83</v>
      </c>
      <c r="AY687" s="336">
        <v>0</v>
      </c>
      <c r="AZ687" s="336">
        <v>327044.11</v>
      </c>
      <c r="BA687" s="336">
        <v>2111.9</v>
      </c>
      <c r="BB687" s="336">
        <v>138755.68</v>
      </c>
      <c r="BC687" s="336">
        <v>451728</v>
      </c>
      <c r="BD687" s="336">
        <v>1626.75</v>
      </c>
      <c r="BE687" s="336">
        <v>22195.55</v>
      </c>
      <c r="BF687" s="336">
        <v>286200</v>
      </c>
      <c r="BG687" s="336">
        <v>163318.29999999999</v>
      </c>
      <c r="BH687" s="336">
        <v>1200</v>
      </c>
      <c r="BI687" s="336">
        <v>8993822.6199999992</v>
      </c>
      <c r="BJ687" s="336">
        <v>0</v>
      </c>
      <c r="BK687" s="336">
        <v>491358.85</v>
      </c>
      <c r="BL687" s="336">
        <v>138189.15</v>
      </c>
      <c r="BM687" s="336">
        <v>268536.71999999997</v>
      </c>
      <c r="BN687" s="336">
        <v>485428.67</v>
      </c>
      <c r="BO687" s="336">
        <v>200899.4</v>
      </c>
      <c r="BP687" s="336">
        <v>117875.63</v>
      </c>
      <c r="BQ687" s="336">
        <v>138204.89000000001</v>
      </c>
      <c r="BR687" s="336">
        <v>12629133.939999999</v>
      </c>
      <c r="BS687" s="336">
        <v>571278.46</v>
      </c>
      <c r="BT687" s="336">
        <v>162809.65</v>
      </c>
      <c r="BU687" s="336">
        <v>72161</v>
      </c>
      <c r="BV687" s="336">
        <v>0</v>
      </c>
      <c r="BW687" s="336">
        <v>85666.76</v>
      </c>
      <c r="BX687" s="336">
        <v>246571.95</v>
      </c>
      <c r="BY687" s="336">
        <v>8285.25</v>
      </c>
      <c r="BZ687" s="336">
        <v>257296.76</v>
      </c>
      <c r="CA687" s="336">
        <v>295855.21999999997</v>
      </c>
      <c r="CB687" s="336">
        <v>116588.46</v>
      </c>
      <c r="CC687" s="336">
        <v>0</v>
      </c>
      <c r="CD687" s="336">
        <v>475606.2</v>
      </c>
      <c r="CE687" s="336">
        <v>1440082.28</v>
      </c>
      <c r="CF687" s="336">
        <v>292295.78000000003</v>
      </c>
      <c r="CG687" s="336">
        <v>1799050.6</v>
      </c>
      <c r="CH687" s="336">
        <v>80869.539999999994</v>
      </c>
      <c r="CI687" s="336">
        <v>3081129.83</v>
      </c>
      <c r="CJ687" s="336">
        <v>303257.65999999997</v>
      </c>
      <c r="CK687" s="336">
        <v>57846.43</v>
      </c>
      <c r="CL687" s="336">
        <v>138711.54999999999</v>
      </c>
      <c r="CM687" s="336">
        <v>164910.76999999999</v>
      </c>
      <c r="CN687" s="336">
        <v>692348.82</v>
      </c>
      <c r="CO687" s="336">
        <v>514771.62</v>
      </c>
      <c r="CP687" s="336">
        <v>66299.03</v>
      </c>
      <c r="CQ687" s="336">
        <v>193478.6</v>
      </c>
      <c r="CR687" s="336">
        <v>182163.41</v>
      </c>
      <c r="CS687" s="336">
        <v>163497.79999999999</v>
      </c>
      <c r="CT687" s="336">
        <v>253481.9</v>
      </c>
      <c r="CU687" s="336">
        <v>65270.78</v>
      </c>
      <c r="CV687" s="336">
        <v>78458.649999999994</v>
      </c>
      <c r="CW687" s="336">
        <v>236981.82</v>
      </c>
      <c r="CX687" s="336">
        <v>115601.02</v>
      </c>
      <c r="CY687" s="336">
        <v>317662.31</v>
      </c>
      <c r="CZ687" s="336">
        <v>2697597.44</v>
      </c>
      <c r="DA687" s="336">
        <v>3497919.82</v>
      </c>
      <c r="DB687" s="336">
        <v>1497391.29</v>
      </c>
      <c r="DC687" s="336">
        <v>1069768.05</v>
      </c>
      <c r="DD687" s="336">
        <v>18120590.09</v>
      </c>
      <c r="DE687" s="336">
        <v>585919.67000000004</v>
      </c>
      <c r="DF687" s="336">
        <v>227831.14</v>
      </c>
      <c r="DG687" s="336">
        <v>16734.25</v>
      </c>
      <c r="DH687" s="336">
        <v>29550.05</v>
      </c>
      <c r="DI687" s="336">
        <v>308900</v>
      </c>
      <c r="DJ687" s="336">
        <v>435721.7</v>
      </c>
      <c r="DK687" s="336">
        <v>8314866.7999999998</v>
      </c>
      <c r="DL687" s="336">
        <v>59926.99</v>
      </c>
      <c r="DM687" s="336">
        <v>21696.080000000002</v>
      </c>
      <c r="DN687" s="336">
        <v>200330.43</v>
      </c>
      <c r="DO687" s="336">
        <v>9314.35</v>
      </c>
      <c r="DP687" s="336">
        <v>122092.53</v>
      </c>
      <c r="DQ687" s="336">
        <v>213894.6</v>
      </c>
      <c r="DR687" s="336">
        <v>55971.15</v>
      </c>
      <c r="DS687" s="336">
        <v>908780.02</v>
      </c>
      <c r="DT687" s="336">
        <v>236613</v>
      </c>
      <c r="DU687" s="336">
        <v>3526</v>
      </c>
      <c r="DV687" s="336">
        <v>165774.18</v>
      </c>
      <c r="DW687" s="336">
        <v>60666.42</v>
      </c>
      <c r="DX687" s="336">
        <v>131366.85999999999</v>
      </c>
      <c r="DY687" s="336">
        <v>3510047.35</v>
      </c>
      <c r="DZ687" s="336">
        <v>930867.79</v>
      </c>
      <c r="EA687" s="336">
        <v>6225016.3600000003</v>
      </c>
      <c r="EB687" s="336">
        <v>322402.18</v>
      </c>
      <c r="EC687" s="336">
        <v>275747.19</v>
      </c>
      <c r="ED687" s="336">
        <v>3270</v>
      </c>
      <c r="EE687" s="336">
        <v>17464.54</v>
      </c>
      <c r="EF687" s="336">
        <v>31445.4</v>
      </c>
      <c r="EG687" s="336">
        <v>1055160</v>
      </c>
      <c r="EH687" s="336">
        <v>0</v>
      </c>
      <c r="EI687" s="336">
        <v>529681.97</v>
      </c>
      <c r="EJ687" s="336">
        <v>1084302.43</v>
      </c>
      <c r="EK687" s="336">
        <v>218088.71</v>
      </c>
      <c r="EL687" s="336">
        <v>225898.48</v>
      </c>
      <c r="EM687" s="336">
        <v>466318.18</v>
      </c>
      <c r="EN687" s="336">
        <v>178653.75</v>
      </c>
      <c r="EO687" s="336">
        <v>56263.99</v>
      </c>
      <c r="EP687" s="336">
        <v>353768.05</v>
      </c>
      <c r="EQ687" s="336">
        <v>137517.09</v>
      </c>
      <c r="ER687" s="336">
        <v>903215.10000000009</v>
      </c>
      <c r="ES687" s="336">
        <v>142834.26999999999</v>
      </c>
      <c r="ET687" s="336">
        <v>553724.29</v>
      </c>
      <c r="EU687" s="336">
        <v>45673.7</v>
      </c>
      <c r="EV687" s="336">
        <v>50995.83</v>
      </c>
      <c r="EW687" s="336">
        <v>857508.46</v>
      </c>
      <c r="EX687" s="336">
        <v>752721.9</v>
      </c>
      <c r="EY687" s="336">
        <v>2916711.82</v>
      </c>
      <c r="EZ687" s="336">
        <v>130919134.42</v>
      </c>
      <c r="FA687" s="336">
        <v>319356.59999999998</v>
      </c>
      <c r="FB687" s="336">
        <v>292057.53000000003</v>
      </c>
      <c r="FC687" s="336">
        <v>5657081.7400000002</v>
      </c>
      <c r="FD687" s="336">
        <v>418307.89</v>
      </c>
      <c r="FE687" s="336">
        <v>2402168.14</v>
      </c>
      <c r="FF687" s="336">
        <v>584135.3600000001</v>
      </c>
      <c r="FG687" s="336">
        <v>87704.4</v>
      </c>
      <c r="FH687" s="336">
        <v>819097.9</v>
      </c>
      <c r="FI687" s="336">
        <v>67228.41</v>
      </c>
      <c r="FJ687" s="336">
        <v>1240023.81</v>
      </c>
      <c r="FK687" s="336">
        <v>199935.69</v>
      </c>
      <c r="FL687" s="336">
        <v>68500</v>
      </c>
      <c r="FM687" s="336">
        <v>1006788.54</v>
      </c>
      <c r="FN687" s="336">
        <v>215698.72</v>
      </c>
      <c r="FO687" s="336">
        <v>1147125.77</v>
      </c>
      <c r="FP687" s="336">
        <v>51302.879999999997</v>
      </c>
      <c r="FQ687" s="336">
        <v>131279.87</v>
      </c>
      <c r="FR687" s="336">
        <v>1687724.59</v>
      </c>
      <c r="FS687" s="336">
        <v>2130.15</v>
      </c>
      <c r="FT687" s="336">
        <v>366450.36</v>
      </c>
      <c r="FU687" s="336">
        <v>73326.070000000007</v>
      </c>
      <c r="FV687" s="336">
        <v>80952.42</v>
      </c>
      <c r="FW687" s="336">
        <v>6194.45</v>
      </c>
      <c r="FX687" s="336">
        <v>261674.54</v>
      </c>
      <c r="FY687" s="336">
        <v>13516714.51</v>
      </c>
      <c r="FZ687" s="336">
        <v>31330.63</v>
      </c>
      <c r="GA687" s="336">
        <v>3760</v>
      </c>
      <c r="GB687" s="336">
        <v>243936.58</v>
      </c>
      <c r="GC687" s="336">
        <v>76770.8</v>
      </c>
      <c r="GD687" s="336">
        <v>128926.35</v>
      </c>
      <c r="GE687" s="336">
        <v>194360.98</v>
      </c>
      <c r="GF687" s="336">
        <v>498122.3</v>
      </c>
      <c r="GG687" s="336">
        <v>267722.27</v>
      </c>
      <c r="GH687" s="336">
        <v>2766.5</v>
      </c>
      <c r="GI687" s="336">
        <v>1284982.81</v>
      </c>
      <c r="GJ687" s="336">
        <v>36850.639999999999</v>
      </c>
      <c r="GK687" s="336">
        <v>4886409.24</v>
      </c>
      <c r="GL687" s="336">
        <v>32503.3</v>
      </c>
      <c r="GM687" s="336">
        <v>14136787.930000002</v>
      </c>
      <c r="GN687" s="336">
        <v>209819.36</v>
      </c>
      <c r="GO687" s="336">
        <v>3113233.25</v>
      </c>
      <c r="GP687" s="336">
        <v>92746.25</v>
      </c>
      <c r="GQ687" s="336">
        <v>37075.9</v>
      </c>
      <c r="GR687" s="336">
        <v>394725.79</v>
      </c>
      <c r="GS687" s="336">
        <v>2326313.02</v>
      </c>
      <c r="GT687" s="336">
        <v>33122.400000000001</v>
      </c>
      <c r="GU687" s="336">
        <v>1225849.95</v>
      </c>
      <c r="GV687" s="336">
        <v>124293.56</v>
      </c>
      <c r="GW687" s="336">
        <v>4520</v>
      </c>
      <c r="GX687" s="336">
        <v>3095539.03</v>
      </c>
      <c r="GY687" s="336">
        <v>193873.4</v>
      </c>
      <c r="GZ687" s="336">
        <v>101333.73</v>
      </c>
      <c r="HA687" s="336">
        <v>384999.5</v>
      </c>
      <c r="HB687" s="336">
        <v>873004.23</v>
      </c>
      <c r="HC687" s="336">
        <v>3126262.36</v>
      </c>
      <c r="HD687" s="336">
        <v>30829.95</v>
      </c>
      <c r="HE687" s="336">
        <v>37773.31</v>
      </c>
      <c r="HF687" s="336">
        <v>11305.19</v>
      </c>
      <c r="HG687" s="336">
        <v>548034.96</v>
      </c>
      <c r="HH687" s="336">
        <v>452919.73</v>
      </c>
      <c r="HI687" s="336">
        <v>224632.55</v>
      </c>
      <c r="HJ687" s="336">
        <v>195383.21</v>
      </c>
      <c r="HK687" s="336">
        <v>3000</v>
      </c>
      <c r="HL687" s="336">
        <v>5283730.9000000004</v>
      </c>
      <c r="HM687" s="336">
        <v>284592.01</v>
      </c>
      <c r="HN687" s="336">
        <v>126224.34</v>
      </c>
      <c r="HO687" s="336">
        <v>334450.03999999998</v>
      </c>
      <c r="HP687" s="336">
        <v>302765.08</v>
      </c>
      <c r="HQ687" s="336">
        <v>99941.75</v>
      </c>
      <c r="HR687" s="336">
        <v>1037302.54</v>
      </c>
      <c r="HS687" s="336">
        <v>94421.17</v>
      </c>
      <c r="HT687" s="336">
        <v>6575838.9299999997</v>
      </c>
      <c r="HU687" s="336">
        <v>38188.550000000003</v>
      </c>
      <c r="HV687" s="336">
        <v>143959.53</v>
      </c>
      <c r="HW687" s="336">
        <v>22412550.699999999</v>
      </c>
      <c r="HX687" s="336">
        <v>161549.41</v>
      </c>
      <c r="HY687" s="336">
        <v>11695465.07</v>
      </c>
      <c r="HZ687" s="336">
        <v>17106.64</v>
      </c>
      <c r="IA687" s="336">
        <v>145526.35</v>
      </c>
      <c r="IB687" s="336">
        <v>21823.759999999998</v>
      </c>
      <c r="IC687" s="336">
        <v>72479427.390000001</v>
      </c>
      <c r="ID687" s="336">
        <v>147318.41</v>
      </c>
      <c r="IE687" s="336">
        <v>2454381.92</v>
      </c>
      <c r="IF687" s="336">
        <v>145913.95000000001</v>
      </c>
      <c r="IG687" s="336">
        <v>218719</v>
      </c>
      <c r="IH687" s="336">
        <v>1333.99</v>
      </c>
      <c r="II687" s="336">
        <v>174283.34</v>
      </c>
      <c r="IJ687" s="336">
        <v>924422.9</v>
      </c>
      <c r="IK687" s="336">
        <v>91051.1</v>
      </c>
      <c r="IL687" s="336">
        <v>90827.1</v>
      </c>
      <c r="IM687" s="336">
        <v>192391.17</v>
      </c>
      <c r="IN687" s="336">
        <v>1950472.07</v>
      </c>
      <c r="IO687" s="336">
        <v>111453.5</v>
      </c>
      <c r="IP687" s="336">
        <v>46191</v>
      </c>
      <c r="IQ687" s="336">
        <v>140000</v>
      </c>
      <c r="IR687" s="336">
        <v>6583923.0999999996</v>
      </c>
      <c r="IS687" s="336">
        <v>868828.74</v>
      </c>
      <c r="IT687" s="336">
        <v>974404.53</v>
      </c>
      <c r="IU687" s="336">
        <v>115314.55</v>
      </c>
      <c r="IV687" s="336">
        <v>248065.1</v>
      </c>
      <c r="IW687" s="336">
        <v>480</v>
      </c>
      <c r="IX687" s="336">
        <v>1530</v>
      </c>
      <c r="IY687" s="336">
        <v>49222.25</v>
      </c>
      <c r="IZ687" s="336">
        <v>257305.38</v>
      </c>
      <c r="JA687" s="336">
        <v>187790.01</v>
      </c>
      <c r="JB687" s="336">
        <v>335562.69</v>
      </c>
      <c r="JC687" s="336">
        <v>180235.49</v>
      </c>
      <c r="JD687" s="336">
        <v>26812.73</v>
      </c>
      <c r="JE687" s="336">
        <v>141094.98000000001</v>
      </c>
      <c r="JF687" s="336">
        <v>47046</v>
      </c>
      <c r="JG687" s="336">
        <v>8645.2199999999993</v>
      </c>
      <c r="JH687" s="336">
        <v>164922.51</v>
      </c>
      <c r="JI687" s="336">
        <v>6328611.2999999998</v>
      </c>
      <c r="JJ687" s="336">
        <v>1006010.18</v>
      </c>
      <c r="JK687" s="336">
        <v>47674.2</v>
      </c>
      <c r="JL687" s="336">
        <v>400705</v>
      </c>
      <c r="JM687" s="336">
        <v>1520</v>
      </c>
      <c r="JN687" s="336">
        <v>3893.75</v>
      </c>
      <c r="JO687" s="336">
        <v>74626.760000000009</v>
      </c>
      <c r="JP687" s="336">
        <v>111391.4</v>
      </c>
      <c r="JQ687" s="336">
        <v>137428.35</v>
      </c>
      <c r="JR687" s="336">
        <v>1400</v>
      </c>
      <c r="JS687" s="336">
        <v>463278.88</v>
      </c>
      <c r="JT687" s="336">
        <v>99225</v>
      </c>
      <c r="JU687" s="336">
        <v>8953526.3599999994</v>
      </c>
      <c r="JV687" s="336">
        <v>11412571.52</v>
      </c>
      <c r="JW687" s="336">
        <v>309191.3</v>
      </c>
      <c r="JX687" s="336">
        <v>360548.73</v>
      </c>
      <c r="JY687" s="336">
        <v>145451.81</v>
      </c>
      <c r="JZ687" s="336">
        <v>1111.3</v>
      </c>
      <c r="KA687" s="336">
        <v>89963.5</v>
      </c>
      <c r="KB687" s="336">
        <v>388813.04</v>
      </c>
      <c r="KC687" s="336">
        <v>24194.95</v>
      </c>
      <c r="KD687" s="336">
        <v>151069.5</v>
      </c>
      <c r="KE687" s="336">
        <v>2339454.5</v>
      </c>
      <c r="KF687" s="336">
        <v>2290</v>
      </c>
      <c r="KG687" s="336">
        <v>539771.94999999995</v>
      </c>
      <c r="KH687" s="336">
        <v>20322.88</v>
      </c>
      <c r="KI687" s="336">
        <v>1001651.07</v>
      </c>
      <c r="KJ687" s="336">
        <v>268457.40000000002</v>
      </c>
      <c r="KK687" s="336">
        <v>92813.61</v>
      </c>
      <c r="KL687" s="336">
        <v>317136.57</v>
      </c>
      <c r="KM687" s="336">
        <v>87775.59</v>
      </c>
      <c r="KN687" s="336">
        <v>175889.8</v>
      </c>
      <c r="KO687" s="336">
        <v>284906.77</v>
      </c>
      <c r="KP687" s="336">
        <v>21959.85</v>
      </c>
      <c r="KQ687" s="336">
        <v>17397023.789999999</v>
      </c>
      <c r="KR687" s="336">
        <v>1015087.92</v>
      </c>
      <c r="KS687" s="336">
        <v>475167.65</v>
      </c>
      <c r="KX687" s="312">
        <v>925</v>
      </c>
    </row>
    <row r="688" spans="1:310" x14ac:dyDescent="0.25">
      <c r="A688">
        <v>2020</v>
      </c>
      <c r="C688" s="312">
        <v>28</v>
      </c>
      <c r="F688" s="336">
        <v>8091747.96</v>
      </c>
      <c r="G688" s="336">
        <v>481132.66000000003</v>
      </c>
      <c r="H688" s="336">
        <v>37947426.130000003</v>
      </c>
      <c r="I688" s="336">
        <v>5127542.4000000004</v>
      </c>
      <c r="J688" s="336">
        <v>745662</v>
      </c>
      <c r="K688" s="336">
        <v>969012.9</v>
      </c>
      <c r="L688" s="336">
        <v>6923732.5700000003</v>
      </c>
      <c r="M688" s="336">
        <v>2104339.7000000002</v>
      </c>
      <c r="N688" s="336">
        <v>18947294.810000002</v>
      </c>
      <c r="O688" s="336">
        <v>14790728.779999999</v>
      </c>
      <c r="P688" s="336">
        <v>3253477.42</v>
      </c>
      <c r="Q688" s="336">
        <v>1257382.9099999999</v>
      </c>
      <c r="R688" s="336">
        <v>1448504.1300000001</v>
      </c>
      <c r="S688" s="336">
        <v>228777.41</v>
      </c>
      <c r="T688" s="336">
        <v>1286503.8999999999</v>
      </c>
      <c r="U688" s="336">
        <v>13354541.949999999</v>
      </c>
      <c r="V688" s="336">
        <v>9402600.9900000002</v>
      </c>
      <c r="W688" s="336">
        <v>319697.59999999998</v>
      </c>
      <c r="X688" s="336">
        <v>1353729.14</v>
      </c>
      <c r="Y688" s="336">
        <v>692972.56</v>
      </c>
      <c r="Z688" s="336">
        <v>1400267.97</v>
      </c>
      <c r="AA688" s="336">
        <v>18933744.490000002</v>
      </c>
      <c r="AB688" s="336">
        <v>1639103.74</v>
      </c>
      <c r="AC688" s="336">
        <v>366694</v>
      </c>
      <c r="AD688" s="336">
        <v>15562992.189999998</v>
      </c>
      <c r="AE688" s="336">
        <v>909884.08000000007</v>
      </c>
      <c r="AF688" s="336">
        <v>2299278.5699999998</v>
      </c>
      <c r="AG688" s="336">
        <v>2124241.87</v>
      </c>
      <c r="AH688" s="336">
        <v>537355.94999999995</v>
      </c>
      <c r="AI688" s="336">
        <v>2285105.86</v>
      </c>
      <c r="AJ688" s="336">
        <v>12482589.91</v>
      </c>
      <c r="AK688" s="336">
        <v>926104.95</v>
      </c>
      <c r="AL688" s="336">
        <v>13942427.739999998</v>
      </c>
      <c r="AM688" s="336">
        <v>2026259.5699999998</v>
      </c>
      <c r="AN688" s="336">
        <v>1706397.38</v>
      </c>
      <c r="AO688" s="336">
        <v>3082382.1</v>
      </c>
      <c r="AP688" s="336">
        <v>6213296.8900000006</v>
      </c>
      <c r="AQ688" s="336">
        <v>506922.73</v>
      </c>
      <c r="AR688" s="336">
        <v>11252637.890000001</v>
      </c>
      <c r="AS688" s="336">
        <v>632547.08000000007</v>
      </c>
      <c r="AT688" s="336">
        <v>1793137.7999999998</v>
      </c>
      <c r="AU688" s="336">
        <v>328306.68</v>
      </c>
      <c r="AV688" s="336">
        <v>1994919.06</v>
      </c>
      <c r="AW688" s="336">
        <v>35907278.380000003</v>
      </c>
      <c r="AX688" s="336">
        <v>1778437.95</v>
      </c>
      <c r="AY688" s="336">
        <v>1552437.43</v>
      </c>
      <c r="AZ688" s="336">
        <v>2473423.64</v>
      </c>
      <c r="BA688" s="336">
        <v>536297.71</v>
      </c>
      <c r="BB688" s="336">
        <v>5333821.26</v>
      </c>
      <c r="BC688" s="336">
        <v>7296808.8900000006</v>
      </c>
      <c r="BD688" s="336">
        <v>2713829.15</v>
      </c>
      <c r="BE688" s="336">
        <v>6315659.7200000007</v>
      </c>
      <c r="BF688" s="336">
        <v>2103327.56</v>
      </c>
      <c r="BG688" s="336">
        <v>282628.49</v>
      </c>
      <c r="BH688" s="336">
        <v>499014.06000000006</v>
      </c>
      <c r="BI688" s="336">
        <v>16039059.82</v>
      </c>
      <c r="BJ688" s="336">
        <v>1351928</v>
      </c>
      <c r="BK688" s="336">
        <v>4823358.29</v>
      </c>
      <c r="BL688" s="336">
        <v>797509.72</v>
      </c>
      <c r="BM688" s="336">
        <v>1227248.24</v>
      </c>
      <c r="BN688" s="336">
        <v>26702352.719999999</v>
      </c>
      <c r="BO688" s="336">
        <v>13850130.540000001</v>
      </c>
      <c r="BP688" s="336">
        <v>2052935.9500000002</v>
      </c>
      <c r="BQ688" s="336">
        <v>980304.42</v>
      </c>
      <c r="BR688" s="336">
        <v>1498508.73</v>
      </c>
      <c r="BS688" s="336">
        <v>2528582.69</v>
      </c>
      <c r="BT688" s="336">
        <v>981773.13</v>
      </c>
      <c r="BU688" s="336">
        <v>594136.55000000005</v>
      </c>
      <c r="BV688" s="336">
        <v>3031100</v>
      </c>
      <c r="BW688" s="336">
        <v>3103878.41</v>
      </c>
      <c r="BX688" s="336">
        <v>2879733.23</v>
      </c>
      <c r="BY688" s="336">
        <v>3379254.58</v>
      </c>
      <c r="BZ688" s="336">
        <v>742641.97</v>
      </c>
      <c r="CA688" s="336">
        <v>911295.87</v>
      </c>
      <c r="CB688" s="336">
        <v>1859166.1</v>
      </c>
      <c r="CC688" s="336">
        <v>7437578</v>
      </c>
      <c r="CD688" s="336">
        <v>2611382.0700000003</v>
      </c>
      <c r="CE688" s="336">
        <v>5897171.9399999995</v>
      </c>
      <c r="CF688" s="336">
        <v>9763419.790000001</v>
      </c>
      <c r="CG688" s="336">
        <v>6638919.71</v>
      </c>
      <c r="CH688" s="336">
        <v>1239299.4099999999</v>
      </c>
      <c r="CI688" s="336">
        <v>40245194.700000003</v>
      </c>
      <c r="CJ688" s="336">
        <v>407700.05</v>
      </c>
      <c r="CK688" s="336">
        <v>289180.2</v>
      </c>
      <c r="CL688" s="336">
        <v>1153745.9099999999</v>
      </c>
      <c r="CM688" s="336">
        <v>551010.69999999995</v>
      </c>
      <c r="CN688" s="336">
        <v>7516412.3700000001</v>
      </c>
      <c r="CO688" s="336">
        <v>6505881.7799999993</v>
      </c>
      <c r="CP688" s="336">
        <v>2143954.4900000002</v>
      </c>
      <c r="CQ688" s="336">
        <v>5462977.9799999995</v>
      </c>
      <c r="CR688" s="336">
        <v>451873.9</v>
      </c>
      <c r="CS688" s="336">
        <v>3083243.6500000004</v>
      </c>
      <c r="CT688" s="336">
        <v>3599941.85</v>
      </c>
      <c r="CU688" s="336">
        <v>1040582.56</v>
      </c>
      <c r="CV688" s="336">
        <v>433140.69999999995</v>
      </c>
      <c r="CW688" s="336">
        <v>1394189.32</v>
      </c>
      <c r="CX688" s="336">
        <v>7482335.3700000001</v>
      </c>
      <c r="CY688" s="336">
        <v>1420109.56</v>
      </c>
      <c r="CZ688" s="336">
        <v>10018348.449999999</v>
      </c>
      <c r="DA688" s="336">
        <v>15145745.390000001</v>
      </c>
      <c r="DB688" s="336">
        <v>10111530</v>
      </c>
      <c r="DC688" s="336">
        <v>4038338.5700000003</v>
      </c>
      <c r="DD688" s="336">
        <v>36769476.460000001</v>
      </c>
      <c r="DE688" s="336">
        <v>21732681.030000001</v>
      </c>
      <c r="DF688" s="336">
        <v>2632918</v>
      </c>
      <c r="DG688" s="336">
        <v>907518.19</v>
      </c>
      <c r="DH688" s="336">
        <v>1312690.3799999999</v>
      </c>
      <c r="DI688" s="336">
        <v>1792016.8399999999</v>
      </c>
      <c r="DJ688" s="336">
        <v>7390751.4199999999</v>
      </c>
      <c r="DK688" s="336">
        <v>8332368.0999999996</v>
      </c>
      <c r="DL688" s="336">
        <v>1502045.76</v>
      </c>
      <c r="DM688" s="336">
        <v>8047154.3499999996</v>
      </c>
      <c r="DN688" s="336">
        <v>227441.83000000002</v>
      </c>
      <c r="DO688" s="336">
        <v>823376.64</v>
      </c>
      <c r="DP688" s="336">
        <v>1609529.49</v>
      </c>
      <c r="DQ688" s="336">
        <v>106158.65</v>
      </c>
      <c r="DR688" s="336">
        <v>2054634.77</v>
      </c>
      <c r="DS688" s="336">
        <v>6439920.3300000001</v>
      </c>
      <c r="DT688" s="336">
        <v>8806612.6799999997</v>
      </c>
      <c r="DU688" s="336">
        <v>15492153.6</v>
      </c>
      <c r="DV688" s="336">
        <v>1198711.56</v>
      </c>
      <c r="DW688" s="336">
        <v>2707184.63</v>
      </c>
      <c r="DX688" s="336">
        <v>5408291.6799999997</v>
      </c>
      <c r="DY688" s="336">
        <v>4831410.8099999996</v>
      </c>
      <c r="DZ688" s="336">
        <v>1357231.95</v>
      </c>
      <c r="EA688" s="336">
        <v>17043947.040000003</v>
      </c>
      <c r="EB688" s="336">
        <v>3135491.6599999997</v>
      </c>
      <c r="EC688" s="336">
        <v>2450560.1799999997</v>
      </c>
      <c r="ED688" s="336">
        <v>2517779.44</v>
      </c>
      <c r="EE688" s="336">
        <v>1145655.99</v>
      </c>
      <c r="EF688" s="336">
        <v>437947.1</v>
      </c>
      <c r="EG688" s="336">
        <v>7220791.5099999998</v>
      </c>
      <c r="EH688" s="336">
        <v>2602505.37</v>
      </c>
      <c r="EI688" s="336">
        <v>8372916.9800000004</v>
      </c>
      <c r="EJ688" s="336">
        <v>15805670.510000002</v>
      </c>
      <c r="EK688" s="336">
        <v>2663200.33</v>
      </c>
      <c r="EL688" s="336">
        <v>408199.25</v>
      </c>
      <c r="EM688" s="336">
        <v>3762308.46</v>
      </c>
      <c r="EN688" s="336">
        <v>3848241.72</v>
      </c>
      <c r="EO688" s="336">
        <v>4516734.04</v>
      </c>
      <c r="EP688" s="336">
        <v>3915218.2</v>
      </c>
      <c r="EQ688" s="336">
        <v>725234.55</v>
      </c>
      <c r="ER688" s="336">
        <v>1458446.31</v>
      </c>
      <c r="ES688" s="336">
        <v>816646.54</v>
      </c>
      <c r="ET688" s="336">
        <v>2668804.35</v>
      </c>
      <c r="EU688" s="336">
        <v>1447795.27</v>
      </c>
      <c r="EV688" s="336">
        <v>403083.95</v>
      </c>
      <c r="EW688" s="336">
        <v>3820354.99</v>
      </c>
      <c r="EX688" s="336">
        <v>3067932.54</v>
      </c>
      <c r="EY688" s="336">
        <v>39962246.259999998</v>
      </c>
      <c r="EZ688" s="336">
        <v>363916176.36000001</v>
      </c>
      <c r="FA688" s="336">
        <v>4105780.0100000002</v>
      </c>
      <c r="FB688" s="336">
        <v>1389278.96</v>
      </c>
      <c r="FC688" s="336">
        <v>28010943.330000002</v>
      </c>
      <c r="FD688" s="336">
        <v>2011350.4200000002</v>
      </c>
      <c r="FE688" s="336">
        <v>19333888.669999998</v>
      </c>
      <c r="FF688" s="336">
        <v>3338540.3899999997</v>
      </c>
      <c r="FG688" s="336">
        <v>640387.28</v>
      </c>
      <c r="FH688" s="336">
        <v>5699246.5300000003</v>
      </c>
      <c r="FI688" s="336">
        <v>920594.85</v>
      </c>
      <c r="FJ688" s="336">
        <v>9411585.2699999996</v>
      </c>
      <c r="FK688" s="336">
        <v>2003606.4899999998</v>
      </c>
      <c r="FL688" s="336">
        <v>114150</v>
      </c>
      <c r="FM688" s="336">
        <v>13142712.57</v>
      </c>
      <c r="FN688" s="336">
        <v>1379113.7799999998</v>
      </c>
      <c r="FO688" s="336">
        <v>1377356.0799999998</v>
      </c>
      <c r="FP688" s="336">
        <v>912371.59000000008</v>
      </c>
      <c r="FQ688" s="336">
        <v>2068650.08</v>
      </c>
      <c r="FR688" s="336">
        <v>52560360.759999998</v>
      </c>
      <c r="FS688" s="336">
        <v>825394.33</v>
      </c>
      <c r="FT688" s="336">
        <v>1203501.1099999999</v>
      </c>
      <c r="FU688" s="336">
        <v>1662765.85</v>
      </c>
      <c r="FV688" s="336">
        <v>1006998.73</v>
      </c>
      <c r="FW688" s="336">
        <v>26415.7</v>
      </c>
      <c r="FX688" s="336">
        <v>3223230.22</v>
      </c>
      <c r="FY688" s="336">
        <v>7647850.0300000003</v>
      </c>
      <c r="FZ688" s="336">
        <v>643179.52000000002</v>
      </c>
      <c r="GA688" s="336">
        <v>801797.92</v>
      </c>
      <c r="GB688" s="336">
        <v>1051462.1400000001</v>
      </c>
      <c r="GC688" s="336">
        <v>674996.20000000007</v>
      </c>
      <c r="GD688" s="336">
        <v>1822758.41</v>
      </c>
      <c r="GE688" s="336">
        <v>11162759.609999999</v>
      </c>
      <c r="GF688" s="336">
        <v>1348625.41</v>
      </c>
      <c r="GG688" s="336">
        <v>5029564.45</v>
      </c>
      <c r="GH688" s="336">
        <v>1666891.3399999999</v>
      </c>
      <c r="GI688" s="336">
        <v>2920757.1</v>
      </c>
      <c r="GJ688" s="336">
        <v>1234180.3899999999</v>
      </c>
      <c r="GK688" s="336">
        <v>50282994.530000001</v>
      </c>
      <c r="GL688" s="336">
        <v>19782001.07</v>
      </c>
      <c r="GM688" s="336">
        <v>72274172.109999999</v>
      </c>
      <c r="GN688" s="336">
        <v>3344560.7399999998</v>
      </c>
      <c r="GO688" s="336">
        <v>15037412.48</v>
      </c>
      <c r="GP688" s="336">
        <v>393184.38</v>
      </c>
      <c r="GQ688" s="336">
        <v>324784.66000000003</v>
      </c>
      <c r="GR688" s="336">
        <v>3703908.72</v>
      </c>
      <c r="GS688" s="336">
        <v>111294317.62</v>
      </c>
      <c r="GT688" s="336">
        <v>1444858.13</v>
      </c>
      <c r="GU688" s="336">
        <v>32889945.350000001</v>
      </c>
      <c r="GV688" s="336">
        <v>717461.61</v>
      </c>
      <c r="GW688" s="336">
        <v>309545.38</v>
      </c>
      <c r="GX688" s="336">
        <v>6542222.8599999994</v>
      </c>
      <c r="GY688" s="336">
        <v>734058.12</v>
      </c>
      <c r="GZ688" s="336">
        <v>4433888.2300000004</v>
      </c>
      <c r="HA688" s="336">
        <v>4183598.68</v>
      </c>
      <c r="HB688" s="336">
        <v>1253999.3799999999</v>
      </c>
      <c r="HC688" s="336">
        <v>11830420.460000001</v>
      </c>
      <c r="HD688" s="336">
        <v>540337.18999999994</v>
      </c>
      <c r="HE688" s="336">
        <v>1144113.3500000001</v>
      </c>
      <c r="HF688" s="336">
        <v>1716142.1199999999</v>
      </c>
      <c r="HG688" s="336">
        <v>12287527.98</v>
      </c>
      <c r="HH688" s="336">
        <v>34662979.969999999</v>
      </c>
      <c r="HI688" s="336">
        <v>8788845.1400000006</v>
      </c>
      <c r="HJ688" s="336">
        <v>2378169.9500000002</v>
      </c>
      <c r="HK688" s="336">
        <v>467939.72</v>
      </c>
      <c r="HL688" s="336">
        <v>2236082.5299999998</v>
      </c>
      <c r="HM688" s="336">
        <v>1643688.18</v>
      </c>
      <c r="HN688" s="336">
        <v>2861946.87</v>
      </c>
      <c r="HO688" s="336">
        <v>2210025.7999999998</v>
      </c>
      <c r="HP688" s="336">
        <v>12197883.329999998</v>
      </c>
      <c r="HQ688" s="336">
        <v>233861.34</v>
      </c>
      <c r="HR688" s="336">
        <v>18023505.829999998</v>
      </c>
      <c r="HS688" s="336">
        <v>236481.03</v>
      </c>
      <c r="HT688" s="336">
        <v>14295925.739999998</v>
      </c>
      <c r="HU688" s="336">
        <v>814853.08</v>
      </c>
      <c r="HV688" s="336">
        <v>3131660</v>
      </c>
      <c r="HW688" s="336">
        <v>56734458.390000001</v>
      </c>
      <c r="HX688" s="336">
        <v>1099853.25</v>
      </c>
      <c r="HY688" s="336">
        <v>41052785.120000005</v>
      </c>
      <c r="HZ688" s="336">
        <v>4073078.9000000004</v>
      </c>
      <c r="IA688" s="336">
        <v>2171253.88</v>
      </c>
      <c r="IB688" s="336">
        <v>4858606.42</v>
      </c>
      <c r="IC688" s="336">
        <v>28669842.109999999</v>
      </c>
      <c r="ID688" s="336">
        <v>790015.1</v>
      </c>
      <c r="IE688" s="336">
        <v>12846100.51</v>
      </c>
      <c r="IF688" s="336">
        <v>1883551.45</v>
      </c>
      <c r="IG688" s="336">
        <v>867495.52</v>
      </c>
      <c r="IH688" s="336">
        <v>371391.03</v>
      </c>
      <c r="II688" s="336">
        <v>809380.26</v>
      </c>
      <c r="IJ688" s="336">
        <v>2909141.8</v>
      </c>
      <c r="IK688" s="336">
        <v>139385.9</v>
      </c>
      <c r="IL688" s="336">
        <v>498083.63</v>
      </c>
      <c r="IM688" s="336">
        <v>482523.95</v>
      </c>
      <c r="IN688" s="336">
        <v>6774058.0600000005</v>
      </c>
      <c r="IO688" s="336">
        <v>1789976.06</v>
      </c>
      <c r="IP688" s="336">
        <v>1636419.85</v>
      </c>
      <c r="IQ688" s="336">
        <v>412228.3</v>
      </c>
      <c r="IR688" s="336">
        <v>26948941.879999999</v>
      </c>
      <c r="IS688" s="336">
        <v>27185685.16</v>
      </c>
      <c r="IT688" s="336">
        <v>6020696.5499999998</v>
      </c>
      <c r="IU688" s="336">
        <v>817912.03</v>
      </c>
      <c r="IV688" s="336">
        <v>5449728.2599999998</v>
      </c>
      <c r="IW688" s="336">
        <v>2346362.9500000002</v>
      </c>
      <c r="IX688" s="336">
        <v>594559.44999999995</v>
      </c>
      <c r="IY688" s="336">
        <v>5025312.55</v>
      </c>
      <c r="IZ688" s="336">
        <v>2799333.13</v>
      </c>
      <c r="JA688" s="336">
        <v>3551879.79</v>
      </c>
      <c r="JB688" s="336">
        <v>1102960.81</v>
      </c>
      <c r="JC688" s="336">
        <v>8485995.8499999996</v>
      </c>
      <c r="JD688" s="336">
        <v>906306.24</v>
      </c>
      <c r="JE688" s="336">
        <v>598232.67999999993</v>
      </c>
      <c r="JF688" s="336">
        <v>10039997.32</v>
      </c>
      <c r="JG688" s="336">
        <v>426657.73</v>
      </c>
      <c r="JH688" s="336">
        <v>494681.75</v>
      </c>
      <c r="JI688" s="336">
        <v>7473658.4000000004</v>
      </c>
      <c r="JJ688" s="336">
        <v>6019982.1900000004</v>
      </c>
      <c r="JK688" s="336">
        <v>766000.7</v>
      </c>
      <c r="JL688" s="336">
        <v>880199.69</v>
      </c>
      <c r="JM688" s="336">
        <v>399678.2</v>
      </c>
      <c r="JN688" s="336">
        <v>745813</v>
      </c>
      <c r="JO688" s="336">
        <v>4893411.9800000004</v>
      </c>
      <c r="JP688" s="336">
        <v>1146000</v>
      </c>
      <c r="JQ688" s="336">
        <v>1129435.2</v>
      </c>
      <c r="JR688" s="336">
        <v>198586.09</v>
      </c>
      <c r="JS688" s="336">
        <v>5616594.5</v>
      </c>
      <c r="JT688" s="336">
        <v>558534.63</v>
      </c>
      <c r="JU688" s="336">
        <v>19327781.129999999</v>
      </c>
      <c r="JV688" s="336">
        <v>38364600.32</v>
      </c>
      <c r="JW688" s="336">
        <v>3645920.22</v>
      </c>
      <c r="JX688" s="336">
        <v>4940066.63</v>
      </c>
      <c r="JY688" s="336">
        <v>277687.63</v>
      </c>
      <c r="JZ688" s="336">
        <v>206380.65000000002</v>
      </c>
      <c r="KA688" s="336">
        <v>3607718.21</v>
      </c>
      <c r="KB688" s="336">
        <v>3172491.07</v>
      </c>
      <c r="KC688" s="336">
        <v>1383425.02</v>
      </c>
      <c r="KD688" s="336">
        <v>5290206.2200000007</v>
      </c>
      <c r="KE688" s="336">
        <v>12587741.190000001</v>
      </c>
      <c r="KF688" s="336">
        <v>1854408.63</v>
      </c>
      <c r="KG688" s="336">
        <v>1350722.55</v>
      </c>
      <c r="KH688" s="336">
        <v>996363.83</v>
      </c>
      <c r="KI688" s="336">
        <v>2853026.38</v>
      </c>
      <c r="KJ688" s="336">
        <v>771240.14999999991</v>
      </c>
      <c r="KK688" s="336">
        <v>215930.72</v>
      </c>
      <c r="KL688" s="336">
        <v>3615533.15</v>
      </c>
      <c r="KM688" s="336">
        <v>1617699.25</v>
      </c>
      <c r="KN688" s="336">
        <v>1844802.33</v>
      </c>
      <c r="KO688" s="336">
        <v>9728591.120000001</v>
      </c>
      <c r="KP688" s="336">
        <v>6362045.2800000003</v>
      </c>
      <c r="KQ688" s="336">
        <v>32874081.940000001</v>
      </c>
      <c r="KR688" s="336">
        <v>9472422.6499999985</v>
      </c>
      <c r="KS688" s="336">
        <v>2012440.5499999998</v>
      </c>
      <c r="KX688" s="312">
        <v>928</v>
      </c>
    </row>
    <row r="689" spans="1:310" x14ac:dyDescent="0.25">
      <c r="A689">
        <v>2020</v>
      </c>
      <c r="C689" s="312">
        <v>29</v>
      </c>
      <c r="F689" s="336">
        <v>1508708.07</v>
      </c>
      <c r="G689" s="336">
        <v>1056217.82</v>
      </c>
      <c r="H689" s="336">
        <v>4533518.45</v>
      </c>
      <c r="I689" s="336">
        <v>196554.99</v>
      </c>
      <c r="J689" s="336">
        <v>0</v>
      </c>
      <c r="K689" s="336">
        <v>2158150.2200000002</v>
      </c>
      <c r="L689" s="336">
        <v>5169835.26</v>
      </c>
      <c r="M689" s="336">
        <v>762142.51</v>
      </c>
      <c r="N689" s="336">
        <v>3836542.68</v>
      </c>
      <c r="O689" s="336">
        <v>4317035.1100000003</v>
      </c>
      <c r="P689" s="336">
        <v>1867790.25</v>
      </c>
      <c r="Q689" s="336">
        <v>777327.44</v>
      </c>
      <c r="R689" s="336">
        <v>629863.67000000004</v>
      </c>
      <c r="S689" s="336">
        <v>928604.06</v>
      </c>
      <c r="T689" s="336">
        <v>333161.92</v>
      </c>
      <c r="U689" s="336">
        <v>2385554.62</v>
      </c>
      <c r="V689" s="336">
        <v>1941009.07</v>
      </c>
      <c r="W689" s="336">
        <v>1529569.29</v>
      </c>
      <c r="X689" s="336">
        <v>1759970.91</v>
      </c>
      <c r="Y689" s="336">
        <v>387936.48</v>
      </c>
      <c r="Z689" s="336">
        <v>1000353.47</v>
      </c>
      <c r="AA689" s="336">
        <v>5681119.25</v>
      </c>
      <c r="AB689" s="336">
        <v>663182.66</v>
      </c>
      <c r="AC689" s="336">
        <v>661052.71</v>
      </c>
      <c r="AD689" s="336">
        <v>0</v>
      </c>
      <c r="AE689" s="336">
        <v>130168.78</v>
      </c>
      <c r="AF689" s="336">
        <v>625970.79</v>
      </c>
      <c r="AG689" s="336">
        <v>889861.11</v>
      </c>
      <c r="AH689" s="336">
        <v>2556279.1</v>
      </c>
      <c r="AI689" s="336">
        <v>717200.09</v>
      </c>
      <c r="AJ689" s="336">
        <v>8392423.0899999999</v>
      </c>
      <c r="AK689" s="336">
        <v>1624998.88</v>
      </c>
      <c r="AL689" s="336">
        <v>5538670.1399999997</v>
      </c>
      <c r="AM689" s="336">
        <v>189815.07</v>
      </c>
      <c r="AN689" s="336">
        <v>1631758.37</v>
      </c>
      <c r="AO689" s="336">
        <v>87907.520000000004</v>
      </c>
      <c r="AP689" s="336">
        <v>727973.91</v>
      </c>
      <c r="AQ689" s="336">
        <v>516471.25</v>
      </c>
      <c r="AR689" s="336">
        <v>446359.66</v>
      </c>
      <c r="AS689" s="336">
        <v>1787370</v>
      </c>
      <c r="AT689" s="336">
        <v>707194.91</v>
      </c>
      <c r="AU689" s="336">
        <v>1101841.43</v>
      </c>
      <c r="AV689" s="336">
        <v>532979.75</v>
      </c>
      <c r="AW689" s="336">
        <v>99337.37</v>
      </c>
      <c r="AX689" s="336">
        <v>378080.12</v>
      </c>
      <c r="AY689" s="336">
        <v>965370</v>
      </c>
      <c r="AZ689" s="336">
        <v>1719569.31</v>
      </c>
      <c r="BA689" s="336">
        <v>570358.72</v>
      </c>
      <c r="BB689" s="336">
        <v>1912292.66</v>
      </c>
      <c r="BC689" s="336">
        <v>1855729.45</v>
      </c>
      <c r="BD689" s="336">
        <v>2107998.17</v>
      </c>
      <c r="BE689" s="336">
        <v>1880102.07</v>
      </c>
      <c r="BF689" s="336">
        <v>0</v>
      </c>
      <c r="BG689" s="336">
        <v>151863.67000000001</v>
      </c>
      <c r="BH689" s="336">
        <v>530435.28</v>
      </c>
      <c r="BI689" s="336">
        <v>2656186.94</v>
      </c>
      <c r="BJ689" s="336">
        <v>169613.22</v>
      </c>
      <c r="BK689" s="336">
        <v>14894716.5</v>
      </c>
      <c r="BL689" s="336">
        <v>306392.71999999997</v>
      </c>
      <c r="BM689" s="336">
        <v>395010.34</v>
      </c>
      <c r="BN689" s="336">
        <v>1902187.51</v>
      </c>
      <c r="BO689" s="336">
        <v>3601432.96</v>
      </c>
      <c r="BP689" s="336">
        <v>422047.39</v>
      </c>
      <c r="BQ689" s="336">
        <v>286930.76</v>
      </c>
      <c r="BR689" s="336">
        <v>794513.12</v>
      </c>
      <c r="BS689" s="336">
        <v>3461671.24</v>
      </c>
      <c r="BT689" s="336">
        <v>111974.06</v>
      </c>
      <c r="BU689" s="336">
        <v>122410.63</v>
      </c>
      <c r="BV689" s="336">
        <v>2464034.2200000002</v>
      </c>
      <c r="BW689" s="336">
        <v>11380849.48</v>
      </c>
      <c r="BX689" s="336">
        <v>429584.37</v>
      </c>
      <c r="BY689" s="336">
        <v>0</v>
      </c>
      <c r="BZ689" s="336">
        <v>1564738.6</v>
      </c>
      <c r="CA689" s="336">
        <v>2938347.74</v>
      </c>
      <c r="CB689" s="336">
        <v>599332.71</v>
      </c>
      <c r="CC689" s="336">
        <v>5015662.5</v>
      </c>
      <c r="CD689" s="336">
        <v>2663862.2799999998</v>
      </c>
      <c r="CE689" s="336">
        <v>1558027.18</v>
      </c>
      <c r="CF689" s="336">
        <v>505088.8</v>
      </c>
      <c r="CG689" s="336">
        <v>3052106.6</v>
      </c>
      <c r="CH689" s="336">
        <v>2354169.44</v>
      </c>
      <c r="CI689" s="336">
        <v>17011431.73</v>
      </c>
      <c r="CJ689" s="336">
        <v>628164.56000000006</v>
      </c>
      <c r="CK689" s="336">
        <v>1059553.17</v>
      </c>
      <c r="CL689" s="336">
        <v>2751138</v>
      </c>
      <c r="CM689" s="336">
        <v>1007069.3</v>
      </c>
      <c r="CN689" s="336">
        <v>2060092.84</v>
      </c>
      <c r="CO689" s="336">
        <v>599117.22</v>
      </c>
      <c r="CP689" s="336">
        <v>353819.12</v>
      </c>
      <c r="CQ689" s="336">
        <v>1388826.82</v>
      </c>
      <c r="CR689" s="336">
        <v>547980.03</v>
      </c>
      <c r="CS689" s="336">
        <v>488816.16</v>
      </c>
      <c r="CT689" s="336">
        <v>753395.13</v>
      </c>
      <c r="CU689" s="336">
        <v>515172.37</v>
      </c>
      <c r="CV689" s="336">
        <v>427106.79</v>
      </c>
      <c r="CW689" s="336">
        <v>2070372.61</v>
      </c>
      <c r="CX689" s="336">
        <v>40000</v>
      </c>
      <c r="CY689" s="336">
        <v>4345630.45</v>
      </c>
      <c r="CZ689" s="336">
        <v>14882702.52</v>
      </c>
      <c r="DA689" s="336">
        <v>909382.94</v>
      </c>
      <c r="DB689" s="336">
        <v>289637.36</v>
      </c>
      <c r="DC689" s="336">
        <v>5570812.7599999998</v>
      </c>
      <c r="DD689" s="336">
        <v>24495529.719999999</v>
      </c>
      <c r="DE689" s="336">
        <v>4883393.6900000004</v>
      </c>
      <c r="DF689" s="336">
        <v>347586.57</v>
      </c>
      <c r="DG689" s="336">
        <v>1066726.4099999999</v>
      </c>
      <c r="DH689" s="336">
        <v>1061709.71</v>
      </c>
      <c r="DI689" s="336">
        <v>1014671.3</v>
      </c>
      <c r="DJ689" s="336">
        <v>1026315.59</v>
      </c>
      <c r="DK689" s="336">
        <v>550107.26</v>
      </c>
      <c r="DL689" s="336">
        <v>1046809.44</v>
      </c>
      <c r="DM689" s="336">
        <v>16439.240000000002</v>
      </c>
      <c r="DN689" s="336">
        <v>559620.05000000005</v>
      </c>
      <c r="DO689" s="336">
        <v>523645.61</v>
      </c>
      <c r="DP689" s="336">
        <v>380611.87</v>
      </c>
      <c r="DQ689" s="336">
        <v>685831.62</v>
      </c>
      <c r="DR689" s="336">
        <v>884927.77</v>
      </c>
      <c r="DS689" s="336">
        <v>9840466.0199999996</v>
      </c>
      <c r="DT689" s="336">
        <v>752891.39</v>
      </c>
      <c r="DU689" s="336">
        <v>1180912.32</v>
      </c>
      <c r="DV689" s="336">
        <v>117970.34</v>
      </c>
      <c r="DW689" s="336">
        <v>3333818.69</v>
      </c>
      <c r="DX689" s="336">
        <v>593083.75</v>
      </c>
      <c r="DY689" s="336">
        <v>284036.81</v>
      </c>
      <c r="DZ689" s="336">
        <v>365847.98</v>
      </c>
      <c r="EA689" s="336">
        <v>15209761.289999999</v>
      </c>
      <c r="EB689" s="336">
        <v>1844549.93</v>
      </c>
      <c r="EC689" s="336">
        <v>1116567.69</v>
      </c>
      <c r="ED689" s="336">
        <v>20937.259999999998</v>
      </c>
      <c r="EE689" s="336">
        <v>726827.69</v>
      </c>
      <c r="EF689" s="336">
        <v>197162.51</v>
      </c>
      <c r="EG689" s="336">
        <v>2106620.36</v>
      </c>
      <c r="EH689" s="336">
        <v>0</v>
      </c>
      <c r="EI689" s="336">
        <v>3008765.95</v>
      </c>
      <c r="EJ689" s="336">
        <v>3757665.88</v>
      </c>
      <c r="EK689" s="336">
        <v>949735.77</v>
      </c>
      <c r="EL689" s="336">
        <v>89940.57</v>
      </c>
      <c r="EM689" s="336">
        <v>960114.64</v>
      </c>
      <c r="EN689" s="336">
        <v>372155.6</v>
      </c>
      <c r="EO689" s="336">
        <v>4141225.19</v>
      </c>
      <c r="EP689" s="336">
        <v>0</v>
      </c>
      <c r="EQ689" s="336">
        <v>1803616.99</v>
      </c>
      <c r="ER689" s="336">
        <v>934959</v>
      </c>
      <c r="ES689" s="336">
        <v>569990.78</v>
      </c>
      <c r="ET689" s="336">
        <v>822124.65</v>
      </c>
      <c r="EU689" s="336">
        <v>899281.63</v>
      </c>
      <c r="EV689" s="336">
        <v>653256.68000000005</v>
      </c>
      <c r="EW689" s="336">
        <v>1723677.66</v>
      </c>
      <c r="EX689" s="336">
        <v>2935258.11</v>
      </c>
      <c r="EY689" s="336">
        <v>0</v>
      </c>
      <c r="EZ689" s="336">
        <v>0</v>
      </c>
      <c r="FA689" s="336">
        <v>3565245.68</v>
      </c>
      <c r="FB689" s="336">
        <v>244348.29</v>
      </c>
      <c r="FC689" s="336">
        <v>7372922.8099999996</v>
      </c>
      <c r="FD689" s="336">
        <v>850730.49</v>
      </c>
      <c r="FE689" s="336">
        <v>26477282.890000001</v>
      </c>
      <c r="FF689" s="336">
        <v>4197345.7</v>
      </c>
      <c r="FG689" s="336">
        <v>953456.66</v>
      </c>
      <c r="FH689" s="336">
        <v>3828111.88</v>
      </c>
      <c r="FI689" s="336">
        <v>1183820.3899999999</v>
      </c>
      <c r="FJ689" s="336">
        <v>2765752.83</v>
      </c>
      <c r="FK689" s="336">
        <v>108334.13</v>
      </c>
      <c r="FL689" s="336">
        <v>281886.84999999998</v>
      </c>
      <c r="FM689" s="336">
        <v>1462874.63</v>
      </c>
      <c r="FN689" s="336">
        <v>1249282.1399999999</v>
      </c>
      <c r="FO689" s="336">
        <v>125947.45</v>
      </c>
      <c r="FP689" s="336">
        <v>277026.15000000002</v>
      </c>
      <c r="FQ689" s="336">
        <v>794766.04</v>
      </c>
      <c r="FR689" s="336">
        <v>19552.009999999998</v>
      </c>
      <c r="FS689" s="336">
        <v>181535.41</v>
      </c>
      <c r="FT689" s="336">
        <v>29439.1</v>
      </c>
      <c r="FU689" s="336">
        <v>1833139.76</v>
      </c>
      <c r="FV689" s="336">
        <v>959827.44</v>
      </c>
      <c r="FW689" s="336">
        <v>289562.28999999998</v>
      </c>
      <c r="FX689" s="336">
        <v>509248.11</v>
      </c>
      <c r="FY689" s="336">
        <v>7300924.5499999998</v>
      </c>
      <c r="FZ689" s="336">
        <v>888829.9</v>
      </c>
      <c r="GA689" s="336">
        <v>364607</v>
      </c>
      <c r="GB689" s="336">
        <v>832739.22</v>
      </c>
      <c r="GC689" s="336">
        <v>1395097.86</v>
      </c>
      <c r="GD689" s="336">
        <v>1978293.09</v>
      </c>
      <c r="GE689" s="336">
        <v>664402.84</v>
      </c>
      <c r="GF689" s="336">
        <v>2062358.92</v>
      </c>
      <c r="GG689" s="336">
        <v>3132123.83</v>
      </c>
      <c r="GH689" s="336">
        <v>390727.54</v>
      </c>
      <c r="GI689" s="336">
        <v>893207.74</v>
      </c>
      <c r="GJ689" s="336">
        <v>981099.98</v>
      </c>
      <c r="GK689" s="336">
        <v>1603566.61</v>
      </c>
      <c r="GL689" s="336">
        <v>5717225.5300000003</v>
      </c>
      <c r="GM689" s="336">
        <v>0</v>
      </c>
      <c r="GN689" s="336">
        <v>1301283.3999999999</v>
      </c>
      <c r="GO689" s="336">
        <v>4253659.47</v>
      </c>
      <c r="GP689" s="336">
        <v>307943.38</v>
      </c>
      <c r="GQ689" s="336">
        <v>528711.54</v>
      </c>
      <c r="GR689" s="336">
        <v>235163.33</v>
      </c>
      <c r="GS689" s="336">
        <v>0</v>
      </c>
      <c r="GT689" s="336">
        <v>59493.43</v>
      </c>
      <c r="GU689" s="336">
        <v>10472090.689999999</v>
      </c>
      <c r="GV689" s="336">
        <v>2217706.66</v>
      </c>
      <c r="GW689" s="336">
        <v>791676.97</v>
      </c>
      <c r="GX689" s="336">
        <v>171061.73</v>
      </c>
      <c r="GY689" s="336">
        <v>1014839.17</v>
      </c>
      <c r="GZ689" s="336">
        <v>1716174.46</v>
      </c>
      <c r="HA689" s="336">
        <v>166754.34</v>
      </c>
      <c r="HB689" s="336">
        <v>1446403.61</v>
      </c>
      <c r="HC689" s="336">
        <v>7421499.5800000001</v>
      </c>
      <c r="HD689" s="336">
        <v>225904.84</v>
      </c>
      <c r="HE689" s="336">
        <v>877715.54</v>
      </c>
      <c r="HF689" s="336">
        <v>304613.02</v>
      </c>
      <c r="HG689" s="336">
        <v>5766336.1299999999</v>
      </c>
      <c r="HH689" s="336">
        <v>1842191.59</v>
      </c>
      <c r="HI689" s="336">
        <v>1133262.55</v>
      </c>
      <c r="HJ689" s="336">
        <v>459201.97</v>
      </c>
      <c r="HK689" s="336">
        <v>414216.1</v>
      </c>
      <c r="HL689" s="336">
        <v>897910.77</v>
      </c>
      <c r="HM689" s="336">
        <v>241978.87</v>
      </c>
      <c r="HN689" s="336">
        <v>947715.68</v>
      </c>
      <c r="HO689" s="336">
        <v>114418.32</v>
      </c>
      <c r="HP689" s="336">
        <v>2127680.7400000002</v>
      </c>
      <c r="HQ689" s="336">
        <v>445269.69</v>
      </c>
      <c r="HR689" s="336">
        <v>1313576.06</v>
      </c>
      <c r="HS689" s="336">
        <v>839969.5</v>
      </c>
      <c r="HT689" s="336">
        <v>371946.85</v>
      </c>
      <c r="HU689" s="336">
        <v>698342.47</v>
      </c>
      <c r="HV689" s="336">
        <v>269556.15000000002</v>
      </c>
      <c r="HW689" s="336">
        <v>13580774.76</v>
      </c>
      <c r="HX689" s="336">
        <v>868438.21</v>
      </c>
      <c r="HY689" s="336">
        <v>18054349.16</v>
      </c>
      <c r="HZ689" s="336">
        <v>1816221.79</v>
      </c>
      <c r="IA689" s="336">
        <v>1380884.12</v>
      </c>
      <c r="IB689" s="336">
        <v>1229616.6200000001</v>
      </c>
      <c r="IC689" s="336">
        <v>2744874.5</v>
      </c>
      <c r="ID689" s="336">
        <v>307163.86</v>
      </c>
      <c r="IE689" s="336">
        <v>1567372.85</v>
      </c>
      <c r="IF689" s="336">
        <v>924852.59</v>
      </c>
      <c r="IG689" s="336">
        <v>506482.12</v>
      </c>
      <c r="IH689" s="336">
        <v>270194.71999999997</v>
      </c>
      <c r="II689" s="336">
        <v>130601.43</v>
      </c>
      <c r="IJ689" s="336">
        <v>62200.37</v>
      </c>
      <c r="IK689" s="336">
        <v>951508.73</v>
      </c>
      <c r="IL689" s="336">
        <v>222968.24</v>
      </c>
      <c r="IM689" s="336">
        <v>139063.12</v>
      </c>
      <c r="IN689" s="336">
        <v>5357154.33</v>
      </c>
      <c r="IO689" s="336">
        <v>0</v>
      </c>
      <c r="IP689" s="336">
        <v>589494.56999999995</v>
      </c>
      <c r="IQ689" s="336">
        <v>284828.21999999997</v>
      </c>
      <c r="IR689" s="336">
        <v>0</v>
      </c>
      <c r="IS689" s="336">
        <v>62235.77</v>
      </c>
      <c r="IT689" s="336">
        <v>2468412.35</v>
      </c>
      <c r="IU689" s="336">
        <v>0</v>
      </c>
      <c r="IV689" s="336">
        <v>0</v>
      </c>
      <c r="IW689" s="336">
        <v>1117243.33</v>
      </c>
      <c r="IX689" s="336">
        <v>130199.92</v>
      </c>
      <c r="IY689" s="336">
        <v>3141020.09</v>
      </c>
      <c r="IZ689" s="336">
        <v>2696656.03</v>
      </c>
      <c r="JA689" s="336">
        <v>960619.86</v>
      </c>
      <c r="JB689" s="336">
        <v>404779.69</v>
      </c>
      <c r="JC689" s="336">
        <v>615272.24</v>
      </c>
      <c r="JD689" s="336">
        <v>615668.63</v>
      </c>
      <c r="JE689" s="336">
        <v>663814.75</v>
      </c>
      <c r="JF689" s="336">
        <v>0</v>
      </c>
      <c r="JG689" s="336">
        <v>203344.2</v>
      </c>
      <c r="JH689" s="336">
        <v>1577174.72</v>
      </c>
      <c r="JI689" s="336">
        <v>1171267.6299999999</v>
      </c>
      <c r="JJ689" s="336">
        <v>4360898.66</v>
      </c>
      <c r="JK689" s="336">
        <v>477685.89</v>
      </c>
      <c r="JL689" s="336">
        <v>907819.37</v>
      </c>
      <c r="JM689" s="336">
        <v>456729.97</v>
      </c>
      <c r="JN689" s="336">
        <v>341244.02</v>
      </c>
      <c r="JO689" s="336">
        <v>5114433.51</v>
      </c>
      <c r="JP689" s="336">
        <v>1026685.02</v>
      </c>
      <c r="JQ689" s="336">
        <v>1277289.78</v>
      </c>
      <c r="JR689" s="336">
        <v>492904.01</v>
      </c>
      <c r="JS689" s="336">
        <v>949335.09</v>
      </c>
      <c r="JT689" s="336">
        <v>482176.88</v>
      </c>
      <c r="JU689" s="336">
        <v>570187.62</v>
      </c>
      <c r="JV689" s="336">
        <v>0</v>
      </c>
      <c r="JW689" s="336">
        <v>0</v>
      </c>
      <c r="JX689" s="336">
        <v>3499701.53</v>
      </c>
      <c r="JY689" s="336">
        <v>81381.649999999994</v>
      </c>
      <c r="JZ689" s="336">
        <v>1243988.7</v>
      </c>
      <c r="KA689" s="336">
        <v>388289.57</v>
      </c>
      <c r="KB689" s="336">
        <v>216647.51</v>
      </c>
      <c r="KC689" s="336">
        <v>499931.65</v>
      </c>
      <c r="KD689" s="336">
        <v>856578.87</v>
      </c>
      <c r="KE689" s="336">
        <v>2139338.4900000002</v>
      </c>
      <c r="KF689" s="336">
        <v>241891.87</v>
      </c>
      <c r="KG689" s="336">
        <v>1200732.5900000001</v>
      </c>
      <c r="KH689" s="336">
        <v>296380.94</v>
      </c>
      <c r="KI689" s="336">
        <v>166987.89000000001</v>
      </c>
      <c r="KJ689" s="336">
        <v>2670046.85</v>
      </c>
      <c r="KK689" s="336">
        <v>667357.31000000006</v>
      </c>
      <c r="KL689" s="336">
        <v>466882.96</v>
      </c>
      <c r="KM689" s="336">
        <v>463004.31</v>
      </c>
      <c r="KN689" s="336">
        <v>179736.25</v>
      </c>
      <c r="KO689" s="336">
        <v>4631214.32</v>
      </c>
      <c r="KP689" s="336">
        <v>788548.46</v>
      </c>
      <c r="KQ689" s="336">
        <v>14524273.640000001</v>
      </c>
      <c r="KR689" s="336">
        <v>473904.67</v>
      </c>
      <c r="KS689" s="336">
        <v>1581543.41</v>
      </c>
      <c r="KX689" s="312">
        <v>929</v>
      </c>
    </row>
    <row r="690" spans="1:310" x14ac:dyDescent="0.25">
      <c r="A690">
        <v>2021</v>
      </c>
      <c r="C690" s="312">
        <v>30</v>
      </c>
      <c r="F690" s="336">
        <v>526100.15</v>
      </c>
      <c r="G690" s="336">
        <v>116182.35</v>
      </c>
      <c r="H690" s="336">
        <v>10078959.000000002</v>
      </c>
      <c r="I690" s="336">
        <v>490571.27999999997</v>
      </c>
      <c r="J690" s="336">
        <v>96639.590000000011</v>
      </c>
      <c r="K690" s="336">
        <v>333635.20000000001</v>
      </c>
      <c r="L690" s="336">
        <v>2404064.6300000004</v>
      </c>
      <c r="M690" s="336">
        <v>960748.25</v>
      </c>
      <c r="N690" s="336">
        <v>6548180.9999999991</v>
      </c>
      <c r="O690" s="336">
        <v>3192810.7</v>
      </c>
      <c r="P690" s="336">
        <v>1157518.54</v>
      </c>
      <c r="Q690" s="336">
        <v>299018.64999999997</v>
      </c>
      <c r="R690" s="336">
        <v>894318.79999999993</v>
      </c>
      <c r="S690" s="336">
        <v>1890258.3900000001</v>
      </c>
      <c r="T690" s="336">
        <v>595342.5</v>
      </c>
      <c r="U690" s="336">
        <v>1955493.8</v>
      </c>
      <c r="V690" s="336">
        <v>5745789.4600000009</v>
      </c>
      <c r="W690" s="336">
        <v>99079.35</v>
      </c>
      <c r="X690" s="336">
        <v>932744.05</v>
      </c>
      <c r="Y690" s="336">
        <v>238714.95</v>
      </c>
      <c r="Z690" s="336">
        <v>263729.42</v>
      </c>
      <c r="AA690" s="336">
        <v>6731658.9500000002</v>
      </c>
      <c r="AB690" s="336">
        <v>1545843.38</v>
      </c>
      <c r="AC690" s="336">
        <v>94210.6</v>
      </c>
      <c r="AD690" s="336">
        <v>13019343.75</v>
      </c>
      <c r="AE690" s="336">
        <v>111917.19000000002</v>
      </c>
      <c r="AF690" s="336">
        <v>568889.50000000012</v>
      </c>
      <c r="AG690" s="336">
        <v>454973.23</v>
      </c>
      <c r="AH690" s="336">
        <v>554489.15</v>
      </c>
      <c r="AI690" s="336">
        <v>652813.09000000008</v>
      </c>
      <c r="AJ690" s="336">
        <v>515875.39999999997</v>
      </c>
      <c r="AK690" s="336">
        <v>113869.7</v>
      </c>
      <c r="AL690" s="336">
        <v>5053182.1500000013</v>
      </c>
      <c r="AM690" s="336">
        <v>299059.57999999996</v>
      </c>
      <c r="AN690" s="336">
        <v>537101.79999999993</v>
      </c>
      <c r="AO690" s="336">
        <v>412192.62</v>
      </c>
      <c r="AP690" s="336">
        <v>411081.80000000005</v>
      </c>
      <c r="AQ690" s="336">
        <v>116144.8</v>
      </c>
      <c r="AR690" s="336">
        <v>719311.9</v>
      </c>
      <c r="AS690" s="336">
        <v>899253.2</v>
      </c>
      <c r="AT690" s="336">
        <v>467846.40000000002</v>
      </c>
      <c r="AU690" s="336">
        <v>550182.55000000005</v>
      </c>
      <c r="AV690" s="336">
        <v>226127.84999999998</v>
      </c>
      <c r="AW690" s="336">
        <v>9840094.6400000025</v>
      </c>
      <c r="AX690" s="336">
        <v>94799.099999999991</v>
      </c>
      <c r="AY690" s="336">
        <v>184519.2</v>
      </c>
      <c r="AZ690" s="336">
        <v>597561.94999999995</v>
      </c>
      <c r="BA690" s="336">
        <v>79589.150000000009</v>
      </c>
      <c r="BB690" s="336">
        <v>284256.95</v>
      </c>
      <c r="BC690" s="336">
        <v>1974119.3000000003</v>
      </c>
      <c r="BD690" s="336">
        <v>3913559.15</v>
      </c>
      <c r="BE690" s="336">
        <v>869418.7</v>
      </c>
      <c r="BF690" s="336">
        <v>750174.85</v>
      </c>
      <c r="BG690" s="336">
        <v>167310.40000000002</v>
      </c>
      <c r="BH690" s="336">
        <v>104740.7</v>
      </c>
      <c r="BI690" s="336">
        <v>10086420.35</v>
      </c>
      <c r="BJ690" s="336">
        <v>64672.2</v>
      </c>
      <c r="BK690" s="336">
        <v>3373099.2500000005</v>
      </c>
      <c r="BL690" s="336">
        <v>83807.100000000006</v>
      </c>
      <c r="BM690" s="336">
        <v>279299.80000000005</v>
      </c>
      <c r="BN690" s="336">
        <v>3435379.1500000004</v>
      </c>
      <c r="BO690" s="336">
        <v>916550.7</v>
      </c>
      <c r="BP690" s="336">
        <v>363115.29000000004</v>
      </c>
      <c r="BQ690" s="336">
        <v>126905.75</v>
      </c>
      <c r="BR690" s="336">
        <v>908700.64999999991</v>
      </c>
      <c r="BS690" s="336">
        <v>1736359.3500000003</v>
      </c>
      <c r="BT690" s="336">
        <v>194876.99999999997</v>
      </c>
      <c r="BU690" s="336">
        <v>104508.25000000001</v>
      </c>
      <c r="BV690" s="336">
        <v>476127.25</v>
      </c>
      <c r="BW690" s="336">
        <v>1968223.0200000003</v>
      </c>
      <c r="BX690" s="336">
        <v>716613.25000000012</v>
      </c>
      <c r="BY690" s="336">
        <v>3449482.5999999996</v>
      </c>
      <c r="BZ690" s="336">
        <v>472528.93000000005</v>
      </c>
      <c r="CA690" s="336">
        <v>365577.8</v>
      </c>
      <c r="CB690" s="336">
        <v>292774.84999999998</v>
      </c>
      <c r="CC690" s="336">
        <v>1370480.9</v>
      </c>
      <c r="CD690" s="336">
        <v>1785005.6999999997</v>
      </c>
      <c r="CE690" s="336">
        <v>3572785.6500000004</v>
      </c>
      <c r="CF690" s="336">
        <v>3802789.15</v>
      </c>
      <c r="CG690" s="336">
        <v>1841834.15</v>
      </c>
      <c r="CH690" s="336">
        <v>511995.15000000008</v>
      </c>
      <c r="CI690" s="336">
        <v>10624595.649999999</v>
      </c>
      <c r="CJ690" s="336">
        <v>223125.95</v>
      </c>
      <c r="CK690" s="336">
        <v>173102.75000000003</v>
      </c>
      <c r="CL690" s="336">
        <v>479552.69999999995</v>
      </c>
      <c r="CM690" s="336">
        <v>141133.25</v>
      </c>
      <c r="CN690" s="336">
        <v>1914328.47</v>
      </c>
      <c r="CO690" s="336">
        <v>2314866.1499999994</v>
      </c>
      <c r="CP690" s="336">
        <v>138019.99999999997</v>
      </c>
      <c r="CQ690" s="336">
        <v>643082.65</v>
      </c>
      <c r="CR690" s="336">
        <v>44697.45</v>
      </c>
      <c r="CS690" s="336">
        <v>422955.50000000006</v>
      </c>
      <c r="CT690" s="336">
        <v>938082.35</v>
      </c>
      <c r="CU690" s="336">
        <v>137266.05000000002</v>
      </c>
      <c r="CV690" s="336">
        <v>92469.249999999985</v>
      </c>
      <c r="CW690" s="336">
        <v>305788.65000000002</v>
      </c>
      <c r="CX690" s="336">
        <v>754654.00000000012</v>
      </c>
      <c r="CY690" s="336">
        <v>716373.22</v>
      </c>
      <c r="CZ690" s="336">
        <v>6683955.4000000004</v>
      </c>
      <c r="DA690" s="336">
        <v>2157730.8200000003</v>
      </c>
      <c r="DB690" s="336">
        <v>1789042.6199999999</v>
      </c>
      <c r="DC690" s="336">
        <v>804623.14999999991</v>
      </c>
      <c r="DD690" s="336">
        <v>19706594.369999997</v>
      </c>
      <c r="DE690" s="336">
        <v>10658068.91</v>
      </c>
      <c r="DF690" s="336">
        <v>226403.15</v>
      </c>
      <c r="DG690" s="336">
        <v>379904.35</v>
      </c>
      <c r="DH690" s="336">
        <v>475745.66</v>
      </c>
      <c r="DI690" s="336">
        <v>515256.2</v>
      </c>
      <c r="DJ690" s="336">
        <v>1889356.6700000002</v>
      </c>
      <c r="DK690" s="336">
        <v>714972.95</v>
      </c>
      <c r="DL690" s="336">
        <v>508408.44999999995</v>
      </c>
      <c r="DM690" s="336">
        <v>880022.8</v>
      </c>
      <c r="DN690" s="336">
        <v>191511.55</v>
      </c>
      <c r="DO690" s="336">
        <v>347210.25</v>
      </c>
      <c r="DP690" s="336">
        <v>192213.90000000002</v>
      </c>
      <c r="DQ690" s="336">
        <v>114959.15</v>
      </c>
      <c r="DR690" s="336">
        <v>1733720.9499999997</v>
      </c>
      <c r="DS690" s="336">
        <v>3317918.1799999997</v>
      </c>
      <c r="DT690" s="336">
        <v>1641648.5300000003</v>
      </c>
      <c r="DU690" s="336">
        <v>967630.14000000013</v>
      </c>
      <c r="DV690" s="336">
        <v>264936.75</v>
      </c>
      <c r="DW690" s="336">
        <v>736228.6</v>
      </c>
      <c r="DX690" s="336">
        <v>1711394.05</v>
      </c>
      <c r="DY690" s="336">
        <v>963571.75000000012</v>
      </c>
      <c r="DZ690" s="336">
        <v>699888.64999999991</v>
      </c>
      <c r="EA690" s="336">
        <v>14227991.609999999</v>
      </c>
      <c r="EB690" s="336">
        <v>868673.05</v>
      </c>
      <c r="EC690" s="336">
        <v>603349.35</v>
      </c>
      <c r="ED690" s="336">
        <v>279353.40000000002</v>
      </c>
      <c r="EE690" s="336">
        <v>525196.67000000004</v>
      </c>
      <c r="EF690" s="336">
        <v>94268.65</v>
      </c>
      <c r="EG690" s="336">
        <v>4159452.04</v>
      </c>
      <c r="EH690" s="336">
        <v>133915.25</v>
      </c>
      <c r="EI690" s="336">
        <v>2504883.8000000003</v>
      </c>
      <c r="EJ690" s="336">
        <v>3774259.33</v>
      </c>
      <c r="EK690" s="336">
        <v>427215.34</v>
      </c>
      <c r="EL690" s="336">
        <v>192745.8</v>
      </c>
      <c r="EM690" s="336">
        <v>1321650.1100000001</v>
      </c>
      <c r="EN690" s="336">
        <v>1164980.3499999999</v>
      </c>
      <c r="EO690" s="336">
        <v>1799761.8</v>
      </c>
      <c r="EP690" s="336">
        <v>1098689.95</v>
      </c>
      <c r="EQ690" s="336">
        <v>331944.95</v>
      </c>
      <c r="ER690" s="336">
        <v>923906.71000000008</v>
      </c>
      <c r="ES690" s="336">
        <v>148003.43</v>
      </c>
      <c r="ET690" s="336">
        <v>1017918.6199999999</v>
      </c>
      <c r="EU690" s="336">
        <v>386334.9</v>
      </c>
      <c r="EV690" s="336">
        <v>99154.89999999998</v>
      </c>
      <c r="EW690" s="336">
        <v>788981.39</v>
      </c>
      <c r="EX690" s="336">
        <v>1681869.7999999998</v>
      </c>
      <c r="EY690" s="336">
        <v>15198160.42</v>
      </c>
      <c r="EZ690" s="336">
        <v>593579295.50999999</v>
      </c>
      <c r="FA690" s="336">
        <v>779298.99</v>
      </c>
      <c r="FB690" s="336">
        <v>372843.05</v>
      </c>
      <c r="FC690" s="336">
        <v>5731897.6599999992</v>
      </c>
      <c r="FD690" s="336">
        <v>1264202.8500000001</v>
      </c>
      <c r="FE690" s="336">
        <v>8842898.0999999996</v>
      </c>
      <c r="FF690" s="336">
        <v>919649.95000000007</v>
      </c>
      <c r="FG690" s="336">
        <v>103562.04999999999</v>
      </c>
      <c r="FH690" s="336">
        <v>3822820.3</v>
      </c>
      <c r="FI690" s="336">
        <v>204575.81</v>
      </c>
      <c r="FJ690" s="336">
        <v>2228579.1999999997</v>
      </c>
      <c r="FK690" s="336">
        <v>317991.60000000003</v>
      </c>
      <c r="FL690" s="336">
        <v>53004.850000000006</v>
      </c>
      <c r="FM690" s="336">
        <v>3058576.85</v>
      </c>
      <c r="FN690" s="336">
        <v>402464.21</v>
      </c>
      <c r="FO690" s="336">
        <v>447135.10000000003</v>
      </c>
      <c r="FP690" s="336">
        <v>241161.60000000001</v>
      </c>
      <c r="FQ690" s="336">
        <v>323542.05</v>
      </c>
      <c r="FR690" s="336">
        <v>11686758.66</v>
      </c>
      <c r="FS690" s="336">
        <v>276752.7</v>
      </c>
      <c r="FT690" s="336">
        <v>411239.5</v>
      </c>
      <c r="FU690" s="336">
        <v>397030.42999999993</v>
      </c>
      <c r="FV690" s="336">
        <v>79871.55</v>
      </c>
      <c r="FW690" s="336">
        <v>22825.25</v>
      </c>
      <c r="FX690" s="336">
        <v>518867.75</v>
      </c>
      <c r="FY690" s="336">
        <v>1713548.48</v>
      </c>
      <c r="FZ690" s="336">
        <v>185880.84</v>
      </c>
      <c r="GA690" s="336">
        <v>175021.55000000002</v>
      </c>
      <c r="GB690" s="336">
        <v>272492.2</v>
      </c>
      <c r="GC690" s="336">
        <v>124740.54999999997</v>
      </c>
      <c r="GD690" s="336">
        <v>277275.84999999998</v>
      </c>
      <c r="GE690" s="336">
        <v>1329421.8999999999</v>
      </c>
      <c r="GF690" s="336">
        <v>611129.82999999984</v>
      </c>
      <c r="GG690" s="336">
        <v>1333444.95</v>
      </c>
      <c r="GH690" s="336">
        <v>300567.5</v>
      </c>
      <c r="GI690" s="336">
        <v>757982.3</v>
      </c>
      <c r="GJ690" s="336">
        <v>492096.19999999995</v>
      </c>
      <c r="GK690" s="336">
        <v>43144958.240000002</v>
      </c>
      <c r="GL690" s="336">
        <v>985220.84999999986</v>
      </c>
      <c r="GM690" s="336">
        <v>35355922.640000001</v>
      </c>
      <c r="GN690" s="336">
        <v>594962.60000000009</v>
      </c>
      <c r="GO690" s="336">
        <v>5479797.3900000006</v>
      </c>
      <c r="GP690" s="336">
        <v>101249.88</v>
      </c>
      <c r="GQ690" s="336">
        <v>58712</v>
      </c>
      <c r="GR690" s="336">
        <v>1062978.6499999999</v>
      </c>
      <c r="GS690" s="336">
        <v>56451011.689999998</v>
      </c>
      <c r="GT690" s="336">
        <v>124009.45999999999</v>
      </c>
      <c r="GU690" s="336">
        <v>9814117.6500000004</v>
      </c>
      <c r="GV690" s="336">
        <v>304947.14999999997</v>
      </c>
      <c r="GW690" s="336">
        <v>116020.45000000001</v>
      </c>
      <c r="GX690" s="336">
        <v>9517785.1399999987</v>
      </c>
      <c r="GY690" s="336">
        <v>162115.04999999999</v>
      </c>
      <c r="GZ690" s="336">
        <v>1538073.2</v>
      </c>
      <c r="HA690" s="336">
        <v>2457499.16</v>
      </c>
      <c r="HB690" s="336">
        <v>231975.06999999998</v>
      </c>
      <c r="HC690" s="336">
        <v>4133637.3499999996</v>
      </c>
      <c r="HD690" s="336">
        <v>113070.16000000002</v>
      </c>
      <c r="HE690" s="336">
        <v>367771.05</v>
      </c>
      <c r="HF690" s="336">
        <v>540827.4</v>
      </c>
      <c r="HG690" s="336">
        <v>1682583.8799999997</v>
      </c>
      <c r="HH690" s="336">
        <v>12090985.799999997</v>
      </c>
      <c r="HI690" s="336">
        <v>2627628.6600000006</v>
      </c>
      <c r="HJ690" s="336">
        <v>1115091.5999999999</v>
      </c>
      <c r="HK690" s="336">
        <v>196726.09999999998</v>
      </c>
      <c r="HL690" s="336">
        <v>1022893.22</v>
      </c>
      <c r="HM690" s="336">
        <v>457001.35000000003</v>
      </c>
      <c r="HN690" s="336">
        <v>550697.65000000014</v>
      </c>
      <c r="HO690" s="336">
        <v>405497.83999999997</v>
      </c>
      <c r="HP690" s="336">
        <v>3840064.96</v>
      </c>
      <c r="HQ690" s="336">
        <v>84627.949999999983</v>
      </c>
      <c r="HR690" s="336">
        <v>6175522.9000000004</v>
      </c>
      <c r="HS690" s="336">
        <v>75304.63</v>
      </c>
      <c r="HT690" s="336">
        <v>17938791.82</v>
      </c>
      <c r="HU690" s="336">
        <v>227453.6</v>
      </c>
      <c r="HV690" s="336">
        <v>2546164.15</v>
      </c>
      <c r="HW690" s="336">
        <v>30182921.140000001</v>
      </c>
      <c r="HX690" s="336">
        <v>480578.2</v>
      </c>
      <c r="HY690" s="336">
        <v>34585393.780000001</v>
      </c>
      <c r="HZ690" s="336">
        <v>1211202.1899999997</v>
      </c>
      <c r="IA690" s="336">
        <v>162925.74999999997</v>
      </c>
      <c r="IB690" s="336">
        <v>1386775.6</v>
      </c>
      <c r="IC690" s="336">
        <v>6482887.3199999994</v>
      </c>
      <c r="ID690" s="336">
        <v>366067.45</v>
      </c>
      <c r="IE690" s="336">
        <v>3670969.5</v>
      </c>
      <c r="IF690" s="336">
        <v>408800.64999999997</v>
      </c>
      <c r="IG690" s="336">
        <v>341917.25000000006</v>
      </c>
      <c r="IH690" s="336">
        <v>22123.35</v>
      </c>
      <c r="II690" s="336">
        <v>536383.65</v>
      </c>
      <c r="IJ690" s="336">
        <v>1780018.3</v>
      </c>
      <c r="IK690" s="336">
        <v>76642.97</v>
      </c>
      <c r="IL690" s="336">
        <v>121509.40000000001</v>
      </c>
      <c r="IM690" s="336">
        <v>451163.19999999995</v>
      </c>
      <c r="IN690" s="336">
        <v>1679390.1</v>
      </c>
      <c r="IO690" s="336">
        <v>546833.79999999993</v>
      </c>
      <c r="IP690" s="336">
        <v>358104.65</v>
      </c>
      <c r="IQ690" s="336">
        <v>241117.75</v>
      </c>
      <c r="IR690" s="336">
        <v>5508837.919999999</v>
      </c>
      <c r="IS690" s="336">
        <v>4813187.8600000003</v>
      </c>
      <c r="IT690" s="336">
        <v>6679658.1500000004</v>
      </c>
      <c r="IU690" s="336">
        <v>146151.01</v>
      </c>
      <c r="IV690" s="336">
        <v>2817433.1</v>
      </c>
      <c r="IW690" s="336">
        <v>269703.55</v>
      </c>
      <c r="IX690" s="336">
        <v>49154.640000000007</v>
      </c>
      <c r="IY690" s="336">
        <v>1242937.45</v>
      </c>
      <c r="IZ690" s="336">
        <v>294125.25000000006</v>
      </c>
      <c r="JA690" s="336">
        <v>410899.14999999997</v>
      </c>
      <c r="JB690" s="336">
        <v>267420.79999999999</v>
      </c>
      <c r="JC690" s="336">
        <v>589483.9</v>
      </c>
      <c r="JD690" s="336">
        <v>136533.9</v>
      </c>
      <c r="JE690" s="336">
        <v>46073.3</v>
      </c>
      <c r="JF690" s="336">
        <v>1172299.5499999998</v>
      </c>
      <c r="JG690" s="336">
        <v>196211.24999999997</v>
      </c>
      <c r="JH690" s="336">
        <v>405594.3</v>
      </c>
      <c r="JI690" s="336">
        <v>1627402.15</v>
      </c>
      <c r="JJ690" s="336">
        <v>1017853.0000000001</v>
      </c>
      <c r="JK690" s="336">
        <v>140378.20000000001</v>
      </c>
      <c r="JL690" s="336">
        <v>221917.25000000003</v>
      </c>
      <c r="JM690" s="336">
        <v>74323.300000000017</v>
      </c>
      <c r="JN690" s="336">
        <v>115228.4</v>
      </c>
      <c r="JO690" s="336">
        <v>1986138.7499999998</v>
      </c>
      <c r="JP690" s="336">
        <v>383451.49999999994</v>
      </c>
      <c r="JQ690" s="336">
        <v>373395.25000000012</v>
      </c>
      <c r="JR690" s="336">
        <v>150198</v>
      </c>
      <c r="JS690" s="336">
        <v>4922158.2399999993</v>
      </c>
      <c r="JT690" s="336">
        <v>267739.98000000004</v>
      </c>
      <c r="JU690" s="336">
        <v>129515.24999999999</v>
      </c>
      <c r="JV690" s="336">
        <v>46177724.260000005</v>
      </c>
      <c r="JW690" s="336">
        <v>1359291.9500000002</v>
      </c>
      <c r="JX690" s="336">
        <v>784040.60000000009</v>
      </c>
      <c r="JY690" s="336">
        <v>46810.25</v>
      </c>
      <c r="JZ690" s="336">
        <v>56510.65</v>
      </c>
      <c r="KA690" s="336">
        <v>635481.15</v>
      </c>
      <c r="KB690" s="336">
        <v>779372.70000000007</v>
      </c>
      <c r="KC690" s="336">
        <v>347290.89999999997</v>
      </c>
      <c r="KD690" s="336">
        <v>206843.40000000002</v>
      </c>
      <c r="KE690" s="336">
        <v>6270267.6999999993</v>
      </c>
      <c r="KF690" s="336">
        <v>236341.39999999997</v>
      </c>
      <c r="KG690" s="336">
        <v>428783.60000000003</v>
      </c>
      <c r="KH690" s="336">
        <v>401946.54999999993</v>
      </c>
      <c r="KI690" s="336">
        <v>869865.79999999993</v>
      </c>
      <c r="KJ690" s="336">
        <v>544260.69999999995</v>
      </c>
      <c r="KK690" s="336">
        <v>85779.85</v>
      </c>
      <c r="KL690" s="336">
        <v>330481.80000000005</v>
      </c>
      <c r="KM690" s="336">
        <v>451459.99000000005</v>
      </c>
      <c r="KN690" s="336">
        <v>327897</v>
      </c>
      <c r="KO690" s="336">
        <v>2443550.0999999996</v>
      </c>
      <c r="KP690" s="336">
        <v>1081242.75</v>
      </c>
      <c r="KQ690" s="336">
        <v>67232522.909999996</v>
      </c>
      <c r="KR690" s="336">
        <v>3053256.1399999997</v>
      </c>
      <c r="KS690" s="336">
        <v>1308868.4000000001</v>
      </c>
      <c r="KX690" s="312" t="s">
        <v>943</v>
      </c>
    </row>
    <row r="691" spans="1:310" x14ac:dyDescent="0.25">
      <c r="A691">
        <v>2021</v>
      </c>
      <c r="C691" s="312">
        <v>31</v>
      </c>
      <c r="F691" s="336">
        <v>703181.03</v>
      </c>
      <c r="G691" s="336">
        <v>233809.34</v>
      </c>
      <c r="H691" s="336">
        <v>9391134.0700000003</v>
      </c>
      <c r="I691" s="336">
        <v>597763.20000000007</v>
      </c>
      <c r="J691" s="336">
        <v>128422.32</v>
      </c>
      <c r="K691" s="336">
        <v>596079.68000000005</v>
      </c>
      <c r="L691" s="336">
        <v>2976124.3</v>
      </c>
      <c r="M691" s="336">
        <v>1999550.34</v>
      </c>
      <c r="N691" s="336">
        <v>9253750.0700000003</v>
      </c>
      <c r="O691" s="336">
        <v>4871405.790000001</v>
      </c>
      <c r="P691" s="336">
        <v>1484874.42</v>
      </c>
      <c r="Q691" s="336">
        <v>727571.87999999989</v>
      </c>
      <c r="R691" s="336">
        <v>2183465.6999999997</v>
      </c>
      <c r="S691" s="336">
        <v>2062439.3800000001</v>
      </c>
      <c r="T691" s="336">
        <v>641460.30000000005</v>
      </c>
      <c r="U691" s="336">
        <v>2031152.1199999999</v>
      </c>
      <c r="V691" s="336">
        <v>4975184.59</v>
      </c>
      <c r="W691" s="336">
        <v>572364.57999999996</v>
      </c>
      <c r="X691" s="336">
        <v>1035924.43</v>
      </c>
      <c r="Y691" s="336">
        <v>342458.62000000005</v>
      </c>
      <c r="Z691" s="336">
        <v>664968.53999999992</v>
      </c>
      <c r="AA691" s="336">
        <v>9022437.4200000018</v>
      </c>
      <c r="AB691" s="336">
        <v>2317037.7100000004</v>
      </c>
      <c r="AC691" s="336">
        <v>261142.37000000002</v>
      </c>
      <c r="AD691" s="336">
        <v>12670378.220000001</v>
      </c>
      <c r="AE691" s="336">
        <v>171171.55</v>
      </c>
      <c r="AF691" s="336">
        <v>620540.49</v>
      </c>
      <c r="AG691" s="336">
        <v>396289.62</v>
      </c>
      <c r="AH691" s="336">
        <v>521286.91999999993</v>
      </c>
      <c r="AI691" s="336">
        <v>796186.8</v>
      </c>
      <c r="AJ691" s="336">
        <v>766376.59000000008</v>
      </c>
      <c r="AK691" s="336">
        <v>239665.55</v>
      </c>
      <c r="AL691" s="336">
        <v>6685167.0399999991</v>
      </c>
      <c r="AM691" s="336">
        <v>287434.82999999996</v>
      </c>
      <c r="AN691" s="336">
        <v>649897.97</v>
      </c>
      <c r="AO691" s="336">
        <v>416276.93</v>
      </c>
      <c r="AP691" s="336">
        <v>1232660.22</v>
      </c>
      <c r="AQ691" s="336">
        <v>285706.18</v>
      </c>
      <c r="AR691" s="336">
        <v>985632.90999999992</v>
      </c>
      <c r="AS691" s="336">
        <v>745835.57</v>
      </c>
      <c r="AT691" s="336">
        <v>507302.03</v>
      </c>
      <c r="AU691" s="336">
        <v>844082.95</v>
      </c>
      <c r="AV691" s="336">
        <v>499319.75</v>
      </c>
      <c r="AW691" s="336">
        <v>8591812.6699999999</v>
      </c>
      <c r="AX691" s="336">
        <v>192270.06999999998</v>
      </c>
      <c r="AY691" s="336">
        <v>885451.30999999994</v>
      </c>
      <c r="AZ691" s="336">
        <v>1168442.8700000001</v>
      </c>
      <c r="BA691" s="336">
        <v>165696.75</v>
      </c>
      <c r="BB691" s="336">
        <v>816553.19</v>
      </c>
      <c r="BC691" s="336">
        <v>2582744.9899999998</v>
      </c>
      <c r="BD691" s="336">
        <v>5471464.3300000001</v>
      </c>
      <c r="BE691" s="336">
        <v>1170287.8999999999</v>
      </c>
      <c r="BF691" s="336">
        <v>540002.62</v>
      </c>
      <c r="BG691" s="336">
        <v>238254.76000000004</v>
      </c>
      <c r="BH691" s="336">
        <v>251682.93</v>
      </c>
      <c r="BI691" s="336">
        <v>4392232.37</v>
      </c>
      <c r="BJ691" s="336">
        <v>148529.95000000001</v>
      </c>
      <c r="BK691" s="336">
        <v>2817122.82</v>
      </c>
      <c r="BL691" s="336">
        <v>137038.79999999999</v>
      </c>
      <c r="BM691" s="336">
        <v>495018.77</v>
      </c>
      <c r="BN691" s="336">
        <v>2138229.13</v>
      </c>
      <c r="BO691" s="336">
        <v>1230658.32</v>
      </c>
      <c r="BP691" s="336">
        <v>403334.13000000006</v>
      </c>
      <c r="BQ691" s="336">
        <v>266570.66000000003</v>
      </c>
      <c r="BR691" s="336">
        <v>1355238.75</v>
      </c>
      <c r="BS691" s="336">
        <v>1884881.06</v>
      </c>
      <c r="BT691" s="336">
        <v>286553.47000000003</v>
      </c>
      <c r="BU691" s="336">
        <v>202634.83</v>
      </c>
      <c r="BV691" s="336">
        <v>727114.08999999985</v>
      </c>
      <c r="BW691" s="336">
        <v>2192085.4399999995</v>
      </c>
      <c r="BX691" s="336">
        <v>1121127.67</v>
      </c>
      <c r="BY691" s="336">
        <v>2718566.0100000002</v>
      </c>
      <c r="BZ691" s="336">
        <v>582344.52999999991</v>
      </c>
      <c r="CA691" s="336">
        <v>720414.58</v>
      </c>
      <c r="CB691" s="336">
        <v>306745.14</v>
      </c>
      <c r="CC691" s="336">
        <v>2241464.4700000002</v>
      </c>
      <c r="CD691" s="336">
        <v>1784824.0999999999</v>
      </c>
      <c r="CE691" s="336">
        <v>2711997.01</v>
      </c>
      <c r="CF691" s="336">
        <v>4343046.54</v>
      </c>
      <c r="CG691" s="336">
        <v>1696576.77</v>
      </c>
      <c r="CH691" s="336">
        <v>729974.74</v>
      </c>
      <c r="CI691" s="336">
        <v>6167226.8799999999</v>
      </c>
      <c r="CJ691" s="336">
        <v>382961.63999999996</v>
      </c>
      <c r="CK691" s="336">
        <v>254647.34000000003</v>
      </c>
      <c r="CL691" s="336">
        <v>710319.20000000007</v>
      </c>
      <c r="CM691" s="336">
        <v>389737.39</v>
      </c>
      <c r="CN691" s="336">
        <v>2635249.02</v>
      </c>
      <c r="CO691" s="336">
        <v>2411063.15</v>
      </c>
      <c r="CP691" s="336">
        <v>216861.39</v>
      </c>
      <c r="CQ691" s="336">
        <v>988379.03</v>
      </c>
      <c r="CR691" s="336">
        <v>247532.08000000002</v>
      </c>
      <c r="CS691" s="336">
        <v>496689.10999999993</v>
      </c>
      <c r="CT691" s="336">
        <v>1164073.2</v>
      </c>
      <c r="CU691" s="336">
        <v>327650.08</v>
      </c>
      <c r="CV691" s="336">
        <v>310102.45999999996</v>
      </c>
      <c r="CW691" s="336">
        <v>725179.2699999999</v>
      </c>
      <c r="CX691" s="336">
        <v>852841.59000000008</v>
      </c>
      <c r="CY691" s="336">
        <v>678298.90000000014</v>
      </c>
      <c r="CZ691" s="336">
        <v>4559179.92</v>
      </c>
      <c r="DA691" s="336">
        <v>2509206.83</v>
      </c>
      <c r="DB691" s="336">
        <v>2979475.01</v>
      </c>
      <c r="DC691" s="336">
        <v>1385330.54</v>
      </c>
      <c r="DD691" s="336">
        <v>8712434.6699999999</v>
      </c>
      <c r="DE691" s="336">
        <v>6785424.1900000004</v>
      </c>
      <c r="DF691" s="336">
        <v>359294.6999999999</v>
      </c>
      <c r="DG691" s="336">
        <v>707353.52</v>
      </c>
      <c r="DH691" s="336">
        <v>906594.99</v>
      </c>
      <c r="DI691" s="336">
        <v>718826.24</v>
      </c>
      <c r="DJ691" s="336">
        <v>1941133.4100000001</v>
      </c>
      <c r="DK691" s="336">
        <v>1963644.9</v>
      </c>
      <c r="DL691" s="336">
        <v>727734.45000000007</v>
      </c>
      <c r="DM691" s="336">
        <v>894469.62999999989</v>
      </c>
      <c r="DN691" s="336">
        <v>205753.7</v>
      </c>
      <c r="DO691" s="336">
        <v>636066.48</v>
      </c>
      <c r="DP691" s="336">
        <v>384161.77</v>
      </c>
      <c r="DQ691" s="336">
        <v>184190.21000000002</v>
      </c>
      <c r="DR691" s="336">
        <v>1510437.7700000003</v>
      </c>
      <c r="DS691" s="336">
        <v>3805682.4</v>
      </c>
      <c r="DT691" s="336">
        <v>1420103.19</v>
      </c>
      <c r="DU691" s="336">
        <v>2409683.5299999998</v>
      </c>
      <c r="DV691" s="336">
        <v>307986.26999999996</v>
      </c>
      <c r="DW691" s="336">
        <v>1000790.6799999999</v>
      </c>
      <c r="DX691" s="336">
        <v>3173147.6099999994</v>
      </c>
      <c r="DY691" s="336">
        <v>1506464.25</v>
      </c>
      <c r="DZ691" s="336">
        <v>936774.48</v>
      </c>
      <c r="EA691" s="336">
        <v>8409804.8300000001</v>
      </c>
      <c r="EB691" s="336">
        <v>862191.60000000009</v>
      </c>
      <c r="EC691" s="336">
        <v>1032093.2699999999</v>
      </c>
      <c r="ED691" s="336">
        <v>957059.33999999973</v>
      </c>
      <c r="EE691" s="336">
        <v>649389.21</v>
      </c>
      <c r="EF691" s="336">
        <v>144795.15000000002</v>
      </c>
      <c r="EG691" s="336">
        <v>3720142.94</v>
      </c>
      <c r="EH691" s="336">
        <v>225039.95</v>
      </c>
      <c r="EI691" s="336">
        <v>2867156.5700000003</v>
      </c>
      <c r="EJ691" s="336">
        <v>6431818.0599999996</v>
      </c>
      <c r="EK691" s="336">
        <v>457308.75000000006</v>
      </c>
      <c r="EL691" s="336">
        <v>907420.95999999985</v>
      </c>
      <c r="EM691" s="336">
        <v>1472497.78</v>
      </c>
      <c r="EN691" s="336">
        <v>1894830.49</v>
      </c>
      <c r="EO691" s="336">
        <v>1798840.4799999997</v>
      </c>
      <c r="EP691" s="336">
        <v>1349382.02</v>
      </c>
      <c r="EQ691" s="336">
        <v>742794.75</v>
      </c>
      <c r="ER691" s="336">
        <v>2476693.7399999998</v>
      </c>
      <c r="ES691" s="336">
        <v>773223.6</v>
      </c>
      <c r="ET691" s="336">
        <v>1098598.3600000001</v>
      </c>
      <c r="EU691" s="336">
        <v>613253.96</v>
      </c>
      <c r="EV691" s="336">
        <v>267513.11</v>
      </c>
      <c r="EW691" s="336">
        <v>832955.32000000007</v>
      </c>
      <c r="EX691" s="336">
        <v>1349451.94</v>
      </c>
      <c r="EY691" s="336">
        <v>7738714.6300000008</v>
      </c>
      <c r="EZ691" s="336">
        <v>459207366.57999998</v>
      </c>
      <c r="FA691" s="336">
        <v>857992.96</v>
      </c>
      <c r="FB691" s="336">
        <v>2063666.3300000003</v>
      </c>
      <c r="FC691" s="336">
        <v>6878621.1599999992</v>
      </c>
      <c r="FD691" s="336">
        <v>1552936.91</v>
      </c>
      <c r="FE691" s="336">
        <v>8144005.4900000002</v>
      </c>
      <c r="FF691" s="336">
        <v>1396463.0199999998</v>
      </c>
      <c r="FG691" s="336">
        <v>223816.61000000002</v>
      </c>
      <c r="FH691" s="336">
        <v>4705693.18</v>
      </c>
      <c r="FI691" s="336">
        <v>783987.02</v>
      </c>
      <c r="FJ691" s="336">
        <v>2365975.98</v>
      </c>
      <c r="FK691" s="336">
        <v>698087</v>
      </c>
      <c r="FL691" s="336">
        <v>185539.11999999997</v>
      </c>
      <c r="FM691" s="336">
        <v>3006080.86</v>
      </c>
      <c r="FN691" s="336">
        <v>436595.12</v>
      </c>
      <c r="FO691" s="336">
        <v>754028.25</v>
      </c>
      <c r="FP691" s="336">
        <v>540144.32999999996</v>
      </c>
      <c r="FQ691" s="336">
        <v>405103.33999999997</v>
      </c>
      <c r="FR691" s="336">
        <v>20105244.350000001</v>
      </c>
      <c r="FS691" s="336">
        <v>347414.55</v>
      </c>
      <c r="FT691" s="336">
        <v>589620.89</v>
      </c>
      <c r="FU691" s="336">
        <v>944816.41999999993</v>
      </c>
      <c r="FV691" s="336">
        <v>195893.66999999998</v>
      </c>
      <c r="FW691" s="336">
        <v>32365.870000000006</v>
      </c>
      <c r="FX691" s="336">
        <v>944488.44</v>
      </c>
      <c r="FY691" s="336">
        <v>1679637.05</v>
      </c>
      <c r="FZ691" s="336">
        <v>278071.21000000002</v>
      </c>
      <c r="GA691" s="336">
        <v>397611.7</v>
      </c>
      <c r="GB691" s="336">
        <v>771038.69</v>
      </c>
      <c r="GC691" s="336">
        <v>370237.73</v>
      </c>
      <c r="GD691" s="336">
        <v>766511.55999999994</v>
      </c>
      <c r="GE691" s="336">
        <v>1701662.1800000002</v>
      </c>
      <c r="GF691" s="336">
        <v>866029.6599999998</v>
      </c>
      <c r="GG691" s="336">
        <v>2732194.6999999997</v>
      </c>
      <c r="GH691" s="336">
        <v>324290.23</v>
      </c>
      <c r="GI691" s="336">
        <v>1352952.54</v>
      </c>
      <c r="GJ691" s="336">
        <v>474978.17</v>
      </c>
      <c r="GK691" s="336">
        <v>22474480.380000003</v>
      </c>
      <c r="GL691" s="336">
        <v>1787671.7800000003</v>
      </c>
      <c r="GM691" s="336">
        <v>25704133.789999999</v>
      </c>
      <c r="GN691" s="336">
        <v>748534.87999999989</v>
      </c>
      <c r="GO691" s="336">
        <v>6076473.1099999994</v>
      </c>
      <c r="GP691" s="336">
        <v>176627.13999999998</v>
      </c>
      <c r="GQ691" s="336">
        <v>87337.54</v>
      </c>
      <c r="GR691" s="336">
        <v>1187659.97</v>
      </c>
      <c r="GS691" s="336">
        <v>37773614.960000001</v>
      </c>
      <c r="GT691" s="336">
        <v>145897.93</v>
      </c>
      <c r="GU691" s="336">
        <v>9759333.0200000014</v>
      </c>
      <c r="GV691" s="336">
        <v>418365.31</v>
      </c>
      <c r="GW691" s="336">
        <v>274407.10000000003</v>
      </c>
      <c r="GX691" s="336">
        <v>6603680.1000000015</v>
      </c>
      <c r="GY691" s="336">
        <v>359121.74000000005</v>
      </c>
      <c r="GZ691" s="336">
        <v>2584869.84</v>
      </c>
      <c r="HA691" s="336">
        <v>2633879.23</v>
      </c>
      <c r="HB691" s="336">
        <v>361826.64</v>
      </c>
      <c r="HC691" s="336">
        <v>5245830.3600000003</v>
      </c>
      <c r="HD691" s="336">
        <v>150895.29</v>
      </c>
      <c r="HE691" s="336">
        <v>780793.04</v>
      </c>
      <c r="HF691" s="336">
        <v>1618056.3600000003</v>
      </c>
      <c r="HG691" s="336">
        <v>2166566.06</v>
      </c>
      <c r="HH691" s="336">
        <v>9865902.8199999984</v>
      </c>
      <c r="HI691" s="336">
        <v>2860336.5100000002</v>
      </c>
      <c r="HJ691" s="336">
        <v>1068340.72</v>
      </c>
      <c r="HK691" s="336">
        <v>327454.15000000002</v>
      </c>
      <c r="HL691" s="336">
        <v>1129669.55</v>
      </c>
      <c r="HM691" s="336">
        <v>551183.11</v>
      </c>
      <c r="HN691" s="336">
        <v>502552.83</v>
      </c>
      <c r="HO691" s="336">
        <v>576619.72</v>
      </c>
      <c r="HP691" s="336">
        <v>4878044.09</v>
      </c>
      <c r="HQ691" s="336">
        <v>375427.70000000007</v>
      </c>
      <c r="HR691" s="336">
        <v>5292241.97</v>
      </c>
      <c r="HS691" s="336">
        <v>106328.20999999999</v>
      </c>
      <c r="HT691" s="336">
        <v>7047090.5800000001</v>
      </c>
      <c r="HU691" s="336">
        <v>953500.24</v>
      </c>
      <c r="HV691" s="336">
        <v>2263723.27</v>
      </c>
      <c r="HW691" s="336">
        <v>21002199.959999997</v>
      </c>
      <c r="HX691" s="336">
        <v>757150.01</v>
      </c>
      <c r="HY691" s="336">
        <v>12074700.680000002</v>
      </c>
      <c r="HZ691" s="336">
        <v>892406.84000000008</v>
      </c>
      <c r="IA691" s="336">
        <v>515822.32999999996</v>
      </c>
      <c r="IB691" s="336">
        <v>1393878.27</v>
      </c>
      <c r="IC691" s="336">
        <v>8212784.8500000006</v>
      </c>
      <c r="ID691" s="336">
        <v>831272.82000000007</v>
      </c>
      <c r="IE691" s="336">
        <v>2196781.6800000006</v>
      </c>
      <c r="IF691" s="336">
        <v>504576.2</v>
      </c>
      <c r="IG691" s="336">
        <v>284898.15999999997</v>
      </c>
      <c r="IH691" s="336">
        <v>84947.76999999999</v>
      </c>
      <c r="II691" s="336">
        <v>860825.28000000014</v>
      </c>
      <c r="IJ691" s="336">
        <v>2223769.8299999996</v>
      </c>
      <c r="IK691" s="336">
        <v>195816.69999999998</v>
      </c>
      <c r="IL691" s="336">
        <v>236800.15000000002</v>
      </c>
      <c r="IM691" s="336">
        <v>692120.77</v>
      </c>
      <c r="IN691" s="336">
        <v>3572649.9499999997</v>
      </c>
      <c r="IO691" s="336">
        <v>1259080.75</v>
      </c>
      <c r="IP691" s="336">
        <v>823615.5</v>
      </c>
      <c r="IQ691" s="336">
        <v>356660.1</v>
      </c>
      <c r="IR691" s="336">
        <v>4885032.28</v>
      </c>
      <c r="IS691" s="336">
        <v>3160659.3899999997</v>
      </c>
      <c r="IT691" s="336">
        <v>7883207.620000001</v>
      </c>
      <c r="IU691" s="336">
        <v>1522163.1700000002</v>
      </c>
      <c r="IV691" s="336">
        <v>2698547.06</v>
      </c>
      <c r="IW691" s="336">
        <v>714131.97</v>
      </c>
      <c r="IX691" s="336">
        <v>158966.28000000003</v>
      </c>
      <c r="IY691" s="336">
        <v>1044581.84</v>
      </c>
      <c r="IZ691" s="336">
        <v>524956</v>
      </c>
      <c r="JA691" s="336">
        <v>544340.72</v>
      </c>
      <c r="JB691" s="336">
        <v>374700.16000000003</v>
      </c>
      <c r="JC691" s="336">
        <v>994707.00000000012</v>
      </c>
      <c r="JD691" s="336">
        <v>193882.43</v>
      </c>
      <c r="JE691" s="336">
        <v>221698.65000000002</v>
      </c>
      <c r="JF691" s="336">
        <v>1592305.58</v>
      </c>
      <c r="JG691" s="336">
        <v>277904.90999999997</v>
      </c>
      <c r="JH691" s="336">
        <v>980804.65000000014</v>
      </c>
      <c r="JI691" s="336">
        <v>1450881.54</v>
      </c>
      <c r="JJ691" s="336">
        <v>1560864.0699999998</v>
      </c>
      <c r="JK691" s="336">
        <v>279630.02999999997</v>
      </c>
      <c r="JL691" s="336">
        <v>349799.32</v>
      </c>
      <c r="JM691" s="336">
        <v>78775.47</v>
      </c>
      <c r="JN691" s="336">
        <v>316428.10000000003</v>
      </c>
      <c r="JO691" s="336">
        <v>2862885.2399999998</v>
      </c>
      <c r="JP691" s="336">
        <v>760701.11999999988</v>
      </c>
      <c r="JQ691" s="336">
        <v>588738.44000000006</v>
      </c>
      <c r="JR691" s="336">
        <v>166529.76</v>
      </c>
      <c r="JS691" s="336">
        <v>4481508.4099999992</v>
      </c>
      <c r="JT691" s="336">
        <v>1013539.54</v>
      </c>
      <c r="JU691" s="336">
        <v>356778.58999999997</v>
      </c>
      <c r="JV691" s="336">
        <v>22720144.949999999</v>
      </c>
      <c r="JW691" s="336">
        <v>724360.33</v>
      </c>
      <c r="JX691" s="336">
        <v>978414.71999999986</v>
      </c>
      <c r="JY691" s="336">
        <v>145879.33000000002</v>
      </c>
      <c r="JZ691" s="336">
        <v>144546.87</v>
      </c>
      <c r="KA691" s="336">
        <v>832095.81</v>
      </c>
      <c r="KB691" s="336">
        <v>963199.92999999993</v>
      </c>
      <c r="KC691" s="336">
        <v>656251.00999999989</v>
      </c>
      <c r="KD691" s="336">
        <v>371929.89</v>
      </c>
      <c r="KE691" s="336">
        <v>5880713.3300000001</v>
      </c>
      <c r="KF691" s="336">
        <v>325270.91999999993</v>
      </c>
      <c r="KG691" s="336">
        <v>833178.23</v>
      </c>
      <c r="KH691" s="336">
        <v>497261.69</v>
      </c>
      <c r="KI691" s="336">
        <v>965702.96</v>
      </c>
      <c r="KJ691" s="336">
        <v>722080.14</v>
      </c>
      <c r="KK691" s="336">
        <v>132233.63</v>
      </c>
      <c r="KL691" s="336">
        <v>444223.52</v>
      </c>
      <c r="KM691" s="336">
        <v>520332.91</v>
      </c>
      <c r="KN691" s="336">
        <v>590321.16</v>
      </c>
      <c r="KO691" s="336">
        <v>3534962.8699999996</v>
      </c>
      <c r="KP691" s="336">
        <v>1260278.6100000001</v>
      </c>
      <c r="KQ691" s="336">
        <v>64078318.220000006</v>
      </c>
      <c r="KR691" s="336">
        <v>2733727.8</v>
      </c>
      <c r="KS691" s="336">
        <v>1513836.99</v>
      </c>
      <c r="KX691" s="312" t="s">
        <v>943</v>
      </c>
    </row>
    <row r="692" spans="1:310" x14ac:dyDescent="0.25">
      <c r="A692">
        <v>2021</v>
      </c>
      <c r="C692" s="312">
        <v>32</v>
      </c>
      <c r="F692" s="336">
        <v>11996.25</v>
      </c>
      <c r="G692" s="336">
        <v>84.48</v>
      </c>
      <c r="H692" s="336">
        <v>940492.25</v>
      </c>
      <c r="I692" s="336">
        <v>25961.23</v>
      </c>
      <c r="J692" s="336">
        <v>11199.869999999999</v>
      </c>
      <c r="K692" s="336">
        <v>23712.49</v>
      </c>
      <c r="L692" s="336">
        <v>127309.45999999999</v>
      </c>
      <c r="M692" s="336">
        <v>136852.54</v>
      </c>
      <c r="N692" s="336">
        <v>230362.6</v>
      </c>
      <c r="O692" s="336">
        <v>53292.87</v>
      </c>
      <c r="P692" s="336">
        <v>29896.93</v>
      </c>
      <c r="Q692" s="336">
        <v>110073.98999999999</v>
      </c>
      <c r="R692" s="336">
        <v>354564.22000000003</v>
      </c>
      <c r="S692" s="336">
        <v>42594.990000000005</v>
      </c>
      <c r="T692" s="336">
        <v>63289.9</v>
      </c>
      <c r="U692" s="336">
        <v>225843.69</v>
      </c>
      <c r="V692" s="336">
        <v>551180.98</v>
      </c>
      <c r="W692" s="336">
        <v>39817.47</v>
      </c>
      <c r="X692" s="336">
        <v>141973.88</v>
      </c>
      <c r="Y692" s="336">
        <v>48048.15</v>
      </c>
      <c r="Z692" s="336">
        <v>22248.46</v>
      </c>
      <c r="AA692" s="336">
        <v>652277.47</v>
      </c>
      <c r="AB692" s="336">
        <v>109094.74999999999</v>
      </c>
      <c r="AC692" s="336">
        <v>12058.8</v>
      </c>
      <c r="AD692" s="336">
        <v>871019.04999999993</v>
      </c>
      <c r="AE692" s="336">
        <v>6226.43</v>
      </c>
      <c r="AF692" s="336">
        <v>56456.810000000005</v>
      </c>
      <c r="AG692" s="336">
        <v>520.31999999999994</v>
      </c>
      <c r="AH692" s="336">
        <v>27713.059999999998</v>
      </c>
      <c r="AI692" s="336">
        <v>45761.27</v>
      </c>
      <c r="AJ692" s="336">
        <v>15913.8</v>
      </c>
      <c r="AK692" s="336">
        <v>6150.06</v>
      </c>
      <c r="AL692" s="336">
        <v>269407.17</v>
      </c>
      <c r="AM692" s="336">
        <v>13499.21</v>
      </c>
      <c r="AN692" s="336">
        <v>8649.89</v>
      </c>
      <c r="AO692" s="336">
        <v>373.3</v>
      </c>
      <c r="AP692" s="336">
        <v>31084.79</v>
      </c>
      <c r="AQ692" s="336">
        <v>9317.67</v>
      </c>
      <c r="AR692" s="336">
        <v>347368.65</v>
      </c>
      <c r="AS692" s="336">
        <v>31512.460000000003</v>
      </c>
      <c r="AT692" s="336">
        <v>4087.33</v>
      </c>
      <c r="AU692" s="336">
        <v>55459.28</v>
      </c>
      <c r="AV692" s="336">
        <v>31602.3</v>
      </c>
      <c r="AW692" s="336">
        <v>369968.37</v>
      </c>
      <c r="AX692" s="336">
        <v>16750.71</v>
      </c>
      <c r="AY692" s="336">
        <v>39322.879999999997</v>
      </c>
      <c r="AZ692" s="336">
        <v>15647.96</v>
      </c>
      <c r="BA692" s="336">
        <v>3574.21</v>
      </c>
      <c r="BB692" s="336">
        <v>2046.26</v>
      </c>
      <c r="BC692" s="336">
        <v>45536.11</v>
      </c>
      <c r="BD692" s="336">
        <v>286240.26</v>
      </c>
      <c r="BE692" s="336">
        <v>14863.17</v>
      </c>
      <c r="BF692" s="336">
        <v>17731.93</v>
      </c>
      <c r="BG692" s="336">
        <v>15880.93</v>
      </c>
      <c r="BH692" s="336">
        <v>930.2</v>
      </c>
      <c r="BI692" s="336">
        <v>379925.34</v>
      </c>
      <c r="BJ692" s="336">
        <v>560.1400000000001</v>
      </c>
      <c r="BK692" s="336">
        <v>250527.49</v>
      </c>
      <c r="BL692" s="336">
        <v>586.45000000000005</v>
      </c>
      <c r="BM692" s="336">
        <v>7270.89</v>
      </c>
      <c r="BN692" s="336">
        <v>267955.46000000002</v>
      </c>
      <c r="BO692" s="336">
        <v>20995.559999999998</v>
      </c>
      <c r="BP692" s="336">
        <v>2049.75</v>
      </c>
      <c r="BQ692" s="336">
        <v>3982.66</v>
      </c>
      <c r="BR692" s="336">
        <v>41193.18</v>
      </c>
      <c r="BS692" s="336">
        <v>71231.61</v>
      </c>
      <c r="BT692" s="336">
        <v>44299.61</v>
      </c>
      <c r="BU692" s="336">
        <v>11502.400000000001</v>
      </c>
      <c r="BV692" s="336">
        <v>6409.4400000000005</v>
      </c>
      <c r="BW692" s="336">
        <v>19253.219999999998</v>
      </c>
      <c r="BX692" s="336">
        <v>30823.01</v>
      </c>
      <c r="BY692" s="336">
        <v>28317.52</v>
      </c>
      <c r="BZ692" s="336">
        <v>52251.61</v>
      </c>
      <c r="CA692" s="336">
        <v>40724.51</v>
      </c>
      <c r="CB692" s="336">
        <v>14499.88</v>
      </c>
      <c r="CC692" s="336">
        <v>116466.65</v>
      </c>
      <c r="CD692" s="336">
        <v>31193.66</v>
      </c>
      <c r="CE692" s="336">
        <v>6307.03</v>
      </c>
      <c r="CF692" s="336">
        <v>143285.58000000002</v>
      </c>
      <c r="CG692" s="336">
        <v>15273.900000000001</v>
      </c>
      <c r="CH692" s="336">
        <v>20480.91</v>
      </c>
      <c r="CI692" s="336">
        <v>37552.879999999997</v>
      </c>
      <c r="CJ692" s="336">
        <v>9524</v>
      </c>
      <c r="CK692" s="336">
        <v>3745.23</v>
      </c>
      <c r="CL692" s="336">
        <v>61904.170000000006</v>
      </c>
      <c r="CM692" s="336">
        <v>3512.42</v>
      </c>
      <c r="CN692" s="336">
        <v>97366.45</v>
      </c>
      <c r="CO692" s="336">
        <v>17918.46</v>
      </c>
      <c r="CP692" s="336">
        <v>28470.12</v>
      </c>
      <c r="CQ692" s="336">
        <v>51515.770000000004</v>
      </c>
      <c r="CR692" s="336">
        <v>6464.57</v>
      </c>
      <c r="CS692" s="336">
        <v>46316.43</v>
      </c>
      <c r="CT692" s="336">
        <v>1764.35</v>
      </c>
      <c r="CU692" s="336">
        <v>6025.62</v>
      </c>
      <c r="CV692" s="336">
        <v>1797.87</v>
      </c>
      <c r="CW692" s="336">
        <v>10797.68</v>
      </c>
      <c r="CX692" s="336">
        <v>108089.13000000002</v>
      </c>
      <c r="CY692" s="336">
        <v>107115.58</v>
      </c>
      <c r="CZ692" s="336">
        <v>547144.63</v>
      </c>
      <c r="DA692" s="336">
        <v>9674.34</v>
      </c>
      <c r="DB692" s="336">
        <v>175103.44</v>
      </c>
      <c r="DC692" s="336">
        <v>19704.41</v>
      </c>
      <c r="DD692" s="336">
        <v>255260.31999999998</v>
      </c>
      <c r="DE692" s="336">
        <v>577273.55000000005</v>
      </c>
      <c r="DF692" s="336">
        <v>13965.18</v>
      </c>
      <c r="DG692" s="336">
        <v>9351.82</v>
      </c>
      <c r="DH692" s="336">
        <v>40837.130000000005</v>
      </c>
      <c r="DI692" s="336">
        <v>47930.299999999996</v>
      </c>
      <c r="DJ692" s="336">
        <v>23771.300000000003</v>
      </c>
      <c r="DK692" s="336">
        <v>31229.440000000002</v>
      </c>
      <c r="DL692" s="336">
        <v>8579.76</v>
      </c>
      <c r="DM692" s="336">
        <v>119194.14</v>
      </c>
      <c r="DN692" s="336">
        <v>33092.54</v>
      </c>
      <c r="DO692" s="336">
        <v>29435.4</v>
      </c>
      <c r="DP692" s="336">
        <v>35896.75</v>
      </c>
      <c r="DQ692" s="336">
        <v>13642.13</v>
      </c>
      <c r="DR692" s="336">
        <v>104376.20999999999</v>
      </c>
      <c r="DS692" s="336">
        <v>486859.86</v>
      </c>
      <c r="DT692" s="336">
        <v>102284.87</v>
      </c>
      <c r="DU692" s="336">
        <v>108777.31000000001</v>
      </c>
      <c r="DV692" s="336">
        <v>27261.1</v>
      </c>
      <c r="DW692" s="336">
        <v>19406.849999999999</v>
      </c>
      <c r="DX692" s="336">
        <v>120268.94</v>
      </c>
      <c r="DY692" s="336">
        <v>79155.55</v>
      </c>
      <c r="DZ692" s="336">
        <v>24434.07</v>
      </c>
      <c r="EA692" s="336">
        <v>528780.01</v>
      </c>
      <c r="EB692" s="336">
        <v>55148.85</v>
      </c>
      <c r="EC692" s="336">
        <v>41607.42</v>
      </c>
      <c r="ED692" s="336">
        <v>21210</v>
      </c>
      <c r="EE692" s="336">
        <v>58558.829999999994</v>
      </c>
      <c r="EF692" s="336">
        <v>3991.22</v>
      </c>
      <c r="EG692" s="336">
        <v>284471.03999999998</v>
      </c>
      <c r="EH692" s="336">
        <v>3866.85</v>
      </c>
      <c r="EI692" s="336">
        <v>6263.9</v>
      </c>
      <c r="EJ692" s="336">
        <v>334983.92</v>
      </c>
      <c r="EK692" s="336">
        <v>3078.82</v>
      </c>
      <c r="EL692" s="336">
        <v>26384.36</v>
      </c>
      <c r="EM692" s="336">
        <v>47788.66</v>
      </c>
      <c r="EN692" s="336">
        <v>41443.21</v>
      </c>
      <c r="EO692" s="336">
        <v>170976.26</v>
      </c>
      <c r="EP692" s="336">
        <v>10926.359999999999</v>
      </c>
      <c r="EQ692" s="336">
        <v>9945.8700000000008</v>
      </c>
      <c r="ER692" s="336">
        <v>55083.740000000005</v>
      </c>
      <c r="ES692" s="336">
        <v>17626.5</v>
      </c>
      <c r="ET692" s="336">
        <v>86151.349999999991</v>
      </c>
      <c r="EU692" s="336">
        <v>21105.739999999998</v>
      </c>
      <c r="EV692" s="336">
        <v>15199.11</v>
      </c>
      <c r="EW692" s="336">
        <v>33907.64</v>
      </c>
      <c r="EX692" s="336">
        <v>152746.22</v>
      </c>
      <c r="EY692" s="336">
        <v>258300.88999999998</v>
      </c>
      <c r="EZ692" s="336">
        <v>39981945.07</v>
      </c>
      <c r="FA692" s="336">
        <v>36213.799999999996</v>
      </c>
      <c r="FB692" s="336">
        <v>35444</v>
      </c>
      <c r="FC692" s="336">
        <v>189996.33000000002</v>
      </c>
      <c r="FD692" s="336">
        <v>3827.5</v>
      </c>
      <c r="FE692" s="336">
        <v>453632.92</v>
      </c>
      <c r="FF692" s="336">
        <v>106753.45000000001</v>
      </c>
      <c r="FG692" s="336">
        <v>17071.5</v>
      </c>
      <c r="FH692" s="336">
        <v>394254.64</v>
      </c>
      <c r="FI692" s="336">
        <v>22959.370000000003</v>
      </c>
      <c r="FJ692" s="336">
        <v>64647.77</v>
      </c>
      <c r="FK692" s="336">
        <v>34255.310000000005</v>
      </c>
      <c r="FL692" s="336">
        <v>2633.2</v>
      </c>
      <c r="FM692" s="336">
        <v>236662.43</v>
      </c>
      <c r="FN692" s="336">
        <v>2357.2199999999998</v>
      </c>
      <c r="FO692" s="336">
        <v>88562.86</v>
      </c>
      <c r="FP692" s="336">
        <v>15236.730000000001</v>
      </c>
      <c r="FQ692" s="336">
        <v>1845.83</v>
      </c>
      <c r="FR692" s="336">
        <v>32255.260000000002</v>
      </c>
      <c r="FS692" s="336">
        <v>24949.15</v>
      </c>
      <c r="FT692" s="336">
        <v>58603.13</v>
      </c>
      <c r="FU692" s="336">
        <v>50251</v>
      </c>
      <c r="FV692" s="336">
        <v>30.87</v>
      </c>
      <c r="FW692" s="336">
        <v>8.9700000000000006</v>
      </c>
      <c r="FX692" s="336">
        <v>158796.76999999999</v>
      </c>
      <c r="FY692" s="336">
        <v>30208.409999999996</v>
      </c>
      <c r="FZ692" s="336">
        <v>3837.11</v>
      </c>
      <c r="GA692" s="336">
        <v>7153.96</v>
      </c>
      <c r="GB692" s="336">
        <v>22439.59</v>
      </c>
      <c r="GC692" s="336">
        <v>14421.970000000001</v>
      </c>
      <c r="GD692" s="336">
        <v>31525.83</v>
      </c>
      <c r="GE692" s="336">
        <v>56024.05</v>
      </c>
      <c r="GF692" s="336">
        <v>9560.49</v>
      </c>
      <c r="GG692" s="336">
        <v>135597.78</v>
      </c>
      <c r="GH692" s="336">
        <v>5366.4699999999993</v>
      </c>
      <c r="GI692" s="336">
        <v>86605.75</v>
      </c>
      <c r="GJ692" s="336">
        <v>23712.45</v>
      </c>
      <c r="GK692" s="336">
        <v>319324.06</v>
      </c>
      <c r="GL692" s="336">
        <v>4217.8599999999997</v>
      </c>
      <c r="GM692" s="336">
        <v>407734.95</v>
      </c>
      <c r="GN692" s="336">
        <v>18735.849999999999</v>
      </c>
      <c r="GO692" s="336">
        <v>206166.45</v>
      </c>
      <c r="GP692" s="336">
        <v>10876</v>
      </c>
      <c r="GQ692" s="336">
        <v>3454.8199999999997</v>
      </c>
      <c r="GR692" s="336">
        <v>60777.25</v>
      </c>
      <c r="GS692" s="336">
        <v>1359943.9400000002</v>
      </c>
      <c r="GT692" s="336">
        <v>18688.2</v>
      </c>
      <c r="GU692" s="336">
        <v>356550.78</v>
      </c>
      <c r="GV692" s="336">
        <v>8221.24</v>
      </c>
      <c r="GW692" s="336">
        <v>7332.73</v>
      </c>
      <c r="GX692" s="336">
        <v>844041.8</v>
      </c>
      <c r="GY692" s="336">
        <v>23368.52</v>
      </c>
      <c r="GZ692" s="336">
        <v>60313.96</v>
      </c>
      <c r="HA692" s="336">
        <v>110691.3</v>
      </c>
      <c r="HB692" s="336">
        <v>6860.95</v>
      </c>
      <c r="HC692" s="336">
        <v>207169.72</v>
      </c>
      <c r="HD692" s="336">
        <v>9156.67</v>
      </c>
      <c r="HE692" s="336">
        <v>12636.79</v>
      </c>
      <c r="HF692" s="336">
        <v>17977.150000000001</v>
      </c>
      <c r="HG692" s="336">
        <v>207378.33</v>
      </c>
      <c r="HH692" s="336">
        <v>316849.20999999996</v>
      </c>
      <c r="HI692" s="336">
        <v>45992.21</v>
      </c>
      <c r="HJ692" s="336">
        <v>43322.25</v>
      </c>
      <c r="HK692" s="336">
        <v>14975.800000000001</v>
      </c>
      <c r="HL692" s="336">
        <v>38877.32</v>
      </c>
      <c r="HM692" s="336">
        <v>47027.42</v>
      </c>
      <c r="HN692" s="336">
        <v>14423.71</v>
      </c>
      <c r="HO692" s="336">
        <v>26032.69</v>
      </c>
      <c r="HP692" s="336">
        <v>98064.11</v>
      </c>
      <c r="HQ692" s="336">
        <v>10967.66</v>
      </c>
      <c r="HR692" s="336">
        <v>10327.15</v>
      </c>
      <c r="HS692" s="336">
        <v>3805.56</v>
      </c>
      <c r="HT692" s="336">
        <v>856533.77</v>
      </c>
      <c r="HU692" s="336">
        <v>12431.64</v>
      </c>
      <c r="HV692" s="336">
        <v>246888.95999999999</v>
      </c>
      <c r="HW692" s="336">
        <v>825387.48</v>
      </c>
      <c r="HX692" s="336">
        <v>18761.419999999998</v>
      </c>
      <c r="HY692" s="336">
        <v>1217948.81</v>
      </c>
      <c r="HZ692" s="336">
        <v>31159.31</v>
      </c>
      <c r="IA692" s="336">
        <v>3346.12</v>
      </c>
      <c r="IB692" s="336">
        <v>42733.97</v>
      </c>
      <c r="IC692" s="336">
        <v>392776.74</v>
      </c>
      <c r="ID692" s="336">
        <v>40547.499999999993</v>
      </c>
      <c r="IE692" s="336">
        <v>176974.15</v>
      </c>
      <c r="IF692" s="336">
        <v>153.72999999999999</v>
      </c>
      <c r="IG692" s="336">
        <v>26430.45</v>
      </c>
      <c r="IH692" s="336">
        <v>594.22</v>
      </c>
      <c r="II692" s="336">
        <v>30521.5</v>
      </c>
      <c r="IJ692" s="336">
        <v>128371.29000000001</v>
      </c>
      <c r="IK692" s="336">
        <v>8211.6200000000008</v>
      </c>
      <c r="IL692" s="336">
        <v>11919.179999999998</v>
      </c>
      <c r="IM692" s="336">
        <v>16197.42</v>
      </c>
      <c r="IN692" s="336">
        <v>31049.919999999998</v>
      </c>
      <c r="IO692" s="336">
        <v>107369.93999999999</v>
      </c>
      <c r="IP692" s="336">
        <v>20845.240000000002</v>
      </c>
      <c r="IQ692" s="336">
        <v>28950.59</v>
      </c>
      <c r="IR692" s="336">
        <v>658432.34000000008</v>
      </c>
      <c r="IS692" s="336">
        <v>140115.37</v>
      </c>
      <c r="IT692" s="336">
        <v>108177.73</v>
      </c>
      <c r="IU692" s="336">
        <v>20336.63</v>
      </c>
      <c r="IV692" s="336">
        <v>191461.27000000002</v>
      </c>
      <c r="IW692" s="336">
        <v>6350</v>
      </c>
      <c r="IX692" s="336">
        <v>7324.9</v>
      </c>
      <c r="IY692" s="336">
        <v>104804.68999999999</v>
      </c>
      <c r="IZ692" s="336">
        <v>14768.310000000001</v>
      </c>
      <c r="JA692" s="336">
        <v>35111.18</v>
      </c>
      <c r="JB692" s="336">
        <v>55148.439999999995</v>
      </c>
      <c r="JC692" s="336">
        <v>98463.99</v>
      </c>
      <c r="JD692" s="336">
        <v>4149.51</v>
      </c>
      <c r="JE692" s="336">
        <v>7787.49</v>
      </c>
      <c r="JF692" s="336">
        <v>31170.39</v>
      </c>
      <c r="JG692" s="336">
        <v>4073.87</v>
      </c>
      <c r="JH692" s="336">
        <v>25435.93</v>
      </c>
      <c r="JI692" s="336">
        <v>13725.14</v>
      </c>
      <c r="JJ692" s="336">
        <v>43300.29</v>
      </c>
      <c r="JK692" s="336">
        <v>7710.0300000000007</v>
      </c>
      <c r="JL692" s="336">
        <v>26924.160000000003</v>
      </c>
      <c r="JM692" s="336">
        <v>2772.75</v>
      </c>
      <c r="JN692" s="336">
        <v>22477.14</v>
      </c>
      <c r="JO692" s="336">
        <v>134492.16</v>
      </c>
      <c r="JP692" s="336">
        <v>2789.9</v>
      </c>
      <c r="JQ692" s="336">
        <v>6644.2</v>
      </c>
      <c r="JR692" s="336">
        <v>5438.97</v>
      </c>
      <c r="JS692" s="336">
        <v>222600.96999999997</v>
      </c>
      <c r="JT692" s="336">
        <v>29673.03</v>
      </c>
      <c r="JU692" s="336">
        <v>499407.51</v>
      </c>
      <c r="JV692" s="336">
        <v>1314848.8499999999</v>
      </c>
      <c r="JW692" s="336">
        <v>5698.3499999999995</v>
      </c>
      <c r="JX692" s="336">
        <v>13211.26</v>
      </c>
      <c r="JY692" s="336">
        <v>1072.45</v>
      </c>
      <c r="JZ692" s="336">
        <v>55.5</v>
      </c>
      <c r="KA692" s="336">
        <v>40290.130000000005</v>
      </c>
      <c r="KB692" s="336">
        <v>3347.71</v>
      </c>
      <c r="KC692" s="336">
        <v>7484.9000000000005</v>
      </c>
      <c r="KD692" s="336">
        <v>15044</v>
      </c>
      <c r="KE692" s="336">
        <v>36360.200000000004</v>
      </c>
      <c r="KF692" s="336">
        <v>1477.09</v>
      </c>
      <c r="KG692" s="336">
        <v>5712.65</v>
      </c>
      <c r="KH692" s="336">
        <v>11160.99</v>
      </c>
      <c r="KI692" s="336">
        <v>95137.900000000009</v>
      </c>
      <c r="KJ692" s="336">
        <v>2466.84</v>
      </c>
      <c r="KK692" s="336">
        <v>2161.5500000000002</v>
      </c>
      <c r="KL692" s="336">
        <v>2823.2099999999996</v>
      </c>
      <c r="KM692" s="336">
        <v>20933.43</v>
      </c>
      <c r="KN692" s="336">
        <v>57323.1</v>
      </c>
      <c r="KO692" s="336">
        <v>152728.16</v>
      </c>
      <c r="KP692" s="336">
        <v>58752.84</v>
      </c>
      <c r="KQ692" s="336">
        <v>3634726.8299999996</v>
      </c>
      <c r="KR692" s="336">
        <v>86771.29</v>
      </c>
      <c r="KS692" s="336">
        <v>41001.82</v>
      </c>
      <c r="KX692" s="312" t="s">
        <v>943</v>
      </c>
    </row>
    <row r="693" spans="1:310" x14ac:dyDescent="0.25">
      <c r="A693">
        <v>2021</v>
      </c>
      <c r="C693" s="312">
        <v>33</v>
      </c>
      <c r="F693" s="336">
        <v>1051906.6000000001</v>
      </c>
      <c r="G693" s="336">
        <v>248427.2</v>
      </c>
      <c r="H693" s="336">
        <v>3429274.42</v>
      </c>
      <c r="I693" s="336">
        <v>248398.03999999998</v>
      </c>
      <c r="J693" s="336">
        <v>109000</v>
      </c>
      <c r="K693" s="336">
        <v>230428.99000000002</v>
      </c>
      <c r="L693" s="336">
        <v>4022590.58</v>
      </c>
      <c r="M693" s="336">
        <v>930188.89</v>
      </c>
      <c r="N693" s="336">
        <v>3025260.03</v>
      </c>
      <c r="O693" s="336">
        <v>4253829.43</v>
      </c>
      <c r="P693" s="336">
        <v>1302922.02</v>
      </c>
      <c r="Q693" s="336">
        <v>287980.57</v>
      </c>
      <c r="R693" s="336">
        <v>1935392.65</v>
      </c>
      <c r="S693" s="336">
        <v>772298.5</v>
      </c>
      <c r="T693" s="336">
        <v>689834.46</v>
      </c>
      <c r="U693" s="336">
        <v>3759039.98</v>
      </c>
      <c r="V693" s="336">
        <v>2255170.4699999997</v>
      </c>
      <c r="W693" s="336">
        <v>133565</v>
      </c>
      <c r="X693" s="336">
        <v>1548276.8</v>
      </c>
      <c r="Y693" s="336">
        <v>161259.85</v>
      </c>
      <c r="Z693" s="336">
        <v>180217</v>
      </c>
      <c r="AA693" s="336">
        <v>6383440.6100000003</v>
      </c>
      <c r="AB693" s="336">
        <v>1094908.08</v>
      </c>
      <c r="AC693" s="336">
        <v>124798.23999999999</v>
      </c>
      <c r="AD693" s="336">
        <v>9049214.7400000002</v>
      </c>
      <c r="AE693" s="336">
        <v>56452.43</v>
      </c>
      <c r="AF693" s="336">
        <v>244564.09000000003</v>
      </c>
      <c r="AG693" s="336">
        <v>135501.45000000001</v>
      </c>
      <c r="AH693" s="336">
        <v>371687.76</v>
      </c>
      <c r="AI693" s="336">
        <v>421360.65</v>
      </c>
      <c r="AJ693" s="336">
        <v>256814.46</v>
      </c>
      <c r="AK693" s="336">
        <v>82956.94</v>
      </c>
      <c r="AL693" s="336">
        <v>2720686.54</v>
      </c>
      <c r="AM693" s="336">
        <v>180559.75</v>
      </c>
      <c r="AN693" s="336">
        <v>101885.51</v>
      </c>
      <c r="AO693" s="336">
        <v>139976.6</v>
      </c>
      <c r="AP693" s="336">
        <v>334718.55</v>
      </c>
      <c r="AQ693" s="336">
        <v>180909.49</v>
      </c>
      <c r="AR693" s="336">
        <v>115431.88</v>
      </c>
      <c r="AS693" s="336">
        <v>421727.73</v>
      </c>
      <c r="AT693" s="336">
        <v>609384.05999999994</v>
      </c>
      <c r="AU693" s="336">
        <v>634884.58000000007</v>
      </c>
      <c r="AV693" s="336">
        <v>136481.84</v>
      </c>
      <c r="AW693" s="336">
        <v>3735595.75</v>
      </c>
      <c r="AX693" s="336">
        <v>65508.41</v>
      </c>
      <c r="AY693" s="336">
        <v>532022.5</v>
      </c>
      <c r="AZ693" s="336">
        <v>672173.87</v>
      </c>
      <c r="BA693" s="336">
        <v>146200.21</v>
      </c>
      <c r="BB693" s="336">
        <v>138792.41</v>
      </c>
      <c r="BC693" s="336">
        <v>2138249.19</v>
      </c>
      <c r="BD693" s="336">
        <v>2502675.19</v>
      </c>
      <c r="BE693" s="336">
        <v>995625.75</v>
      </c>
      <c r="BF693" s="336">
        <v>270265.34999999998</v>
      </c>
      <c r="BG693" s="336">
        <v>149153.1</v>
      </c>
      <c r="BH693" s="336">
        <v>27304.58</v>
      </c>
      <c r="BI693" s="336">
        <v>3713489.69</v>
      </c>
      <c r="BJ693" s="336">
        <v>205405.38</v>
      </c>
      <c r="BK693" s="336">
        <v>3883130.77</v>
      </c>
      <c r="BL693" s="336">
        <v>29005.629999999997</v>
      </c>
      <c r="BM693" s="336">
        <v>317991.33999999997</v>
      </c>
      <c r="BN693" s="336">
        <v>1401512.5</v>
      </c>
      <c r="BO693" s="336">
        <v>748180.51</v>
      </c>
      <c r="BP693" s="336">
        <v>311678.39</v>
      </c>
      <c r="BQ693" s="336">
        <v>153386.85999999999</v>
      </c>
      <c r="BR693" s="336">
        <v>510542.37</v>
      </c>
      <c r="BS693" s="336">
        <v>487859.88</v>
      </c>
      <c r="BT693" s="336">
        <v>26325.01</v>
      </c>
      <c r="BU693" s="336">
        <v>126920.25</v>
      </c>
      <c r="BV693" s="336">
        <v>402062.06</v>
      </c>
      <c r="BW693" s="336">
        <v>465040.65</v>
      </c>
      <c r="BX693" s="336">
        <v>759736.57000000007</v>
      </c>
      <c r="BY693" s="336">
        <v>1171449.24</v>
      </c>
      <c r="BZ693" s="336">
        <v>147615.56</v>
      </c>
      <c r="CA693" s="336">
        <v>1062488.44</v>
      </c>
      <c r="CB693" s="336">
        <v>186594.85</v>
      </c>
      <c r="CC693" s="336">
        <v>1698086.69</v>
      </c>
      <c r="CD693" s="336">
        <v>2053432.5899999999</v>
      </c>
      <c r="CE693" s="336">
        <v>1610054.41</v>
      </c>
      <c r="CF693" s="336">
        <v>4848309.7799999993</v>
      </c>
      <c r="CG693" s="336">
        <v>898034.61</v>
      </c>
      <c r="CH693" s="336">
        <v>736736.39</v>
      </c>
      <c r="CI693" s="336">
        <v>3975007.25</v>
      </c>
      <c r="CJ693" s="336">
        <v>136245.35</v>
      </c>
      <c r="CK693" s="336">
        <v>222337.40000000002</v>
      </c>
      <c r="CL693" s="336">
        <v>433616.87</v>
      </c>
      <c r="CM693" s="336">
        <v>26000</v>
      </c>
      <c r="CN693" s="336">
        <v>1451663.67</v>
      </c>
      <c r="CO693" s="336">
        <v>916924.75</v>
      </c>
      <c r="CP693" s="336">
        <v>949872.25</v>
      </c>
      <c r="CQ693" s="336">
        <v>523894.24</v>
      </c>
      <c r="CR693" s="336">
        <v>27000</v>
      </c>
      <c r="CS693" s="336">
        <v>229369.25</v>
      </c>
      <c r="CT693" s="336">
        <v>710233.3</v>
      </c>
      <c r="CU693" s="336">
        <v>20059.41</v>
      </c>
      <c r="CV693" s="336">
        <v>39918.699999999997</v>
      </c>
      <c r="CW693" s="336">
        <v>766111.68</v>
      </c>
      <c r="CX693" s="336">
        <v>416567.72</v>
      </c>
      <c r="CY693" s="336">
        <v>155627.1</v>
      </c>
      <c r="CZ693" s="336">
        <v>3508566.66</v>
      </c>
      <c r="DA693" s="336">
        <v>1072491.77</v>
      </c>
      <c r="DB693" s="336">
        <v>2147170.69</v>
      </c>
      <c r="DC693" s="336">
        <v>344298.61000000004</v>
      </c>
      <c r="DD693" s="336">
        <v>4683152.09</v>
      </c>
      <c r="DE693" s="336">
        <v>2830290.38</v>
      </c>
      <c r="DF693" s="336">
        <v>188658.3</v>
      </c>
      <c r="DG693" s="336">
        <v>553971.69999999995</v>
      </c>
      <c r="DH693" s="336">
        <v>527876.05000000005</v>
      </c>
      <c r="DI693" s="336">
        <v>707876.57000000007</v>
      </c>
      <c r="DJ693" s="336">
        <v>2153490.2599999998</v>
      </c>
      <c r="DK693" s="336">
        <v>534608.17000000004</v>
      </c>
      <c r="DL693" s="336">
        <v>453767.27</v>
      </c>
      <c r="DM693" s="336">
        <v>547521.42000000004</v>
      </c>
      <c r="DN693" s="336">
        <v>128310.2</v>
      </c>
      <c r="DO693" s="336">
        <v>112712.1</v>
      </c>
      <c r="DP693" s="336">
        <v>309176</v>
      </c>
      <c r="DQ693" s="336">
        <v>75380.100000000006</v>
      </c>
      <c r="DR693" s="336">
        <v>981548.13</v>
      </c>
      <c r="DS693" s="336">
        <v>1695783.4100000001</v>
      </c>
      <c r="DT693" s="336">
        <v>2175988.0700000003</v>
      </c>
      <c r="DU693" s="336">
        <v>328223.55000000005</v>
      </c>
      <c r="DV693" s="336">
        <v>975750.07000000007</v>
      </c>
      <c r="DW693" s="336">
        <v>926167.07</v>
      </c>
      <c r="DX693" s="336">
        <v>1045907.76</v>
      </c>
      <c r="DY693" s="336">
        <v>584653.38</v>
      </c>
      <c r="DZ693" s="336">
        <v>671293.84000000008</v>
      </c>
      <c r="EA693" s="336">
        <v>4569296.68</v>
      </c>
      <c r="EB693" s="336">
        <v>559585.82000000007</v>
      </c>
      <c r="EC693" s="336">
        <v>520915.4</v>
      </c>
      <c r="ED693" s="336">
        <v>50064.44</v>
      </c>
      <c r="EE693" s="336">
        <v>411720.24</v>
      </c>
      <c r="EF693" s="336">
        <v>94407.58</v>
      </c>
      <c r="EG693" s="336">
        <v>2499270.2400000002</v>
      </c>
      <c r="EH693" s="336">
        <v>225257.76</v>
      </c>
      <c r="EI693" s="336">
        <v>690809.94</v>
      </c>
      <c r="EJ693" s="336">
        <v>1499728.39</v>
      </c>
      <c r="EK693" s="336">
        <v>102670</v>
      </c>
      <c r="EL693" s="336">
        <v>86823.87</v>
      </c>
      <c r="EM693" s="336">
        <v>304394.23</v>
      </c>
      <c r="EN693" s="336">
        <v>736898.92999999993</v>
      </c>
      <c r="EO693" s="336">
        <v>3055134.54</v>
      </c>
      <c r="EP693" s="336">
        <v>356519.36</v>
      </c>
      <c r="EQ693" s="336">
        <v>323547.32</v>
      </c>
      <c r="ER693" s="336">
        <v>669180.04</v>
      </c>
      <c r="ES693" s="336">
        <v>88361.69</v>
      </c>
      <c r="ET693" s="336">
        <v>670580.06000000006</v>
      </c>
      <c r="EU693" s="336">
        <v>495383.26999999996</v>
      </c>
      <c r="EV693" s="336">
        <v>86186.73</v>
      </c>
      <c r="EW693" s="336">
        <v>1527547.68</v>
      </c>
      <c r="EX693" s="336">
        <v>713355.96</v>
      </c>
      <c r="EY693" s="336">
        <v>4685656.62</v>
      </c>
      <c r="EZ693" s="336">
        <v>144749984.65000001</v>
      </c>
      <c r="FA693" s="336">
        <v>1422844.71</v>
      </c>
      <c r="FB693" s="336">
        <v>298734.34999999998</v>
      </c>
      <c r="FC693" s="336">
        <v>3894407.2</v>
      </c>
      <c r="FD693" s="336">
        <v>623024.93999999994</v>
      </c>
      <c r="FE693" s="336">
        <v>4972797.9800000004</v>
      </c>
      <c r="FF693" s="336">
        <v>520326.24</v>
      </c>
      <c r="FG693" s="336">
        <v>113640</v>
      </c>
      <c r="FH693" s="336">
        <v>1760476.0599999998</v>
      </c>
      <c r="FI693" s="336">
        <v>240840.31</v>
      </c>
      <c r="FJ693" s="336">
        <v>3467873.12</v>
      </c>
      <c r="FK693" s="336">
        <v>223303.85</v>
      </c>
      <c r="FL693" s="336">
        <v>23148.29</v>
      </c>
      <c r="FM693" s="336">
        <v>2490347.4</v>
      </c>
      <c r="FN693" s="336">
        <v>41979.19</v>
      </c>
      <c r="FO693" s="336">
        <v>178512.34</v>
      </c>
      <c r="FP693" s="336">
        <v>95734.17</v>
      </c>
      <c r="FQ693" s="336">
        <v>334530.34999999998</v>
      </c>
      <c r="FR693" s="336">
        <v>2910508.18</v>
      </c>
      <c r="FS693" s="336">
        <v>239173.93</v>
      </c>
      <c r="FT693" s="336">
        <v>142814.84999999998</v>
      </c>
      <c r="FU693" s="336">
        <v>229553.7</v>
      </c>
      <c r="FV693" s="336">
        <v>3768.08</v>
      </c>
      <c r="FW693" s="336">
        <v>10012.59</v>
      </c>
      <c r="FX693" s="336">
        <v>48433</v>
      </c>
      <c r="FY693" s="336">
        <v>1294154.3900000001</v>
      </c>
      <c r="FZ693" s="336">
        <v>74359.31</v>
      </c>
      <c r="GA693" s="336">
        <v>226222.31</v>
      </c>
      <c r="GB693" s="336">
        <v>79570.28</v>
      </c>
      <c r="GC693" s="336">
        <v>212091.17</v>
      </c>
      <c r="GD693" s="336">
        <v>267257.61</v>
      </c>
      <c r="GE693" s="336">
        <v>1364556.5899999999</v>
      </c>
      <c r="GF693" s="336">
        <v>815466.31</v>
      </c>
      <c r="GG693" s="336">
        <v>1215685.76</v>
      </c>
      <c r="GH693" s="336">
        <v>157537.72</v>
      </c>
      <c r="GI693" s="336">
        <v>770346.44</v>
      </c>
      <c r="GJ693" s="336">
        <v>386137.13</v>
      </c>
      <c r="GK693" s="336">
        <v>6727679.9900000002</v>
      </c>
      <c r="GL693" s="336">
        <v>829657.27</v>
      </c>
      <c r="GM693" s="336">
        <v>11517497.960000001</v>
      </c>
      <c r="GN693" s="336">
        <v>320200.81</v>
      </c>
      <c r="GO693" s="336">
        <v>2498825.64</v>
      </c>
      <c r="GP693" s="336">
        <v>32986.730000000003</v>
      </c>
      <c r="GQ693" s="336">
        <v>50806.19</v>
      </c>
      <c r="GR693" s="336">
        <v>953500.16000000003</v>
      </c>
      <c r="GS693" s="336">
        <v>26029502.689999998</v>
      </c>
      <c r="GT693" s="336">
        <v>141602.75</v>
      </c>
      <c r="GU693" s="336">
        <v>9088197.129999999</v>
      </c>
      <c r="GV693" s="336">
        <v>553447.05000000005</v>
      </c>
      <c r="GW693" s="336">
        <v>112699.15</v>
      </c>
      <c r="GX693" s="336">
        <v>5989552.3799999999</v>
      </c>
      <c r="GY693" s="336">
        <v>112324.40000000001</v>
      </c>
      <c r="GZ693" s="336">
        <v>1806020.07</v>
      </c>
      <c r="HA693" s="336">
        <v>1311667.69</v>
      </c>
      <c r="HB693" s="336">
        <v>236999.3</v>
      </c>
      <c r="HC693" s="336">
        <v>4165700.8200000003</v>
      </c>
      <c r="HD693" s="336">
        <v>210647.7</v>
      </c>
      <c r="HE693" s="336">
        <v>236154.82</v>
      </c>
      <c r="HF693" s="336">
        <v>450512.95999999996</v>
      </c>
      <c r="HG693" s="336">
        <v>2202015.3200000003</v>
      </c>
      <c r="HH693" s="336">
        <v>3720783.6999999997</v>
      </c>
      <c r="HI693" s="336">
        <v>1796808.27</v>
      </c>
      <c r="HJ693" s="336">
        <v>1199459.43</v>
      </c>
      <c r="HK693" s="336">
        <v>157658.1</v>
      </c>
      <c r="HL693" s="336">
        <v>600877.07000000007</v>
      </c>
      <c r="HM693" s="336">
        <v>319788.20999999996</v>
      </c>
      <c r="HN693" s="336">
        <v>1051636.3999999999</v>
      </c>
      <c r="HO693" s="336">
        <v>1238396.46</v>
      </c>
      <c r="HP693" s="336">
        <v>1306599.07</v>
      </c>
      <c r="HQ693" s="336">
        <v>191254.53</v>
      </c>
      <c r="HR693" s="336">
        <v>4776795.870000001</v>
      </c>
      <c r="HS693" s="336">
        <v>2697.37</v>
      </c>
      <c r="HT693" s="336">
        <v>5131342.53</v>
      </c>
      <c r="HU693" s="336">
        <v>176149.51</v>
      </c>
      <c r="HV693" s="336">
        <v>2208109.8199999998</v>
      </c>
      <c r="HW693" s="336">
        <v>6164648.4299999997</v>
      </c>
      <c r="HX693" s="336">
        <v>397256.67</v>
      </c>
      <c r="HY693" s="336">
        <v>13758858.74</v>
      </c>
      <c r="HZ693" s="336">
        <v>245691.71000000002</v>
      </c>
      <c r="IA693" s="336">
        <v>50101.79</v>
      </c>
      <c r="IB693" s="336">
        <v>932031.37999999989</v>
      </c>
      <c r="IC693" s="336">
        <v>3130601.2099999995</v>
      </c>
      <c r="ID693" s="336">
        <v>257167.39</v>
      </c>
      <c r="IE693" s="336">
        <v>2304884.31</v>
      </c>
      <c r="IF693" s="336">
        <v>74676.47</v>
      </c>
      <c r="IG693" s="336">
        <v>358891.02</v>
      </c>
      <c r="IH693" s="336">
        <v>25290.27</v>
      </c>
      <c r="II693" s="336">
        <v>828758.77</v>
      </c>
      <c r="IJ693" s="336">
        <v>2354413.8200000003</v>
      </c>
      <c r="IK693" s="336">
        <v>118597.84</v>
      </c>
      <c r="IL693" s="336">
        <v>132413.20000000001</v>
      </c>
      <c r="IM693" s="336">
        <v>74118.81</v>
      </c>
      <c r="IN693" s="336">
        <v>1100392.22</v>
      </c>
      <c r="IO693" s="336">
        <v>2961887.2600000002</v>
      </c>
      <c r="IP693" s="336">
        <v>187125.7</v>
      </c>
      <c r="IQ693" s="336">
        <v>165071.16999999998</v>
      </c>
      <c r="IR693" s="336">
        <v>8601862.5</v>
      </c>
      <c r="IS693" s="336">
        <v>1263338.1400000001</v>
      </c>
      <c r="IT693" s="336">
        <v>3928075.27</v>
      </c>
      <c r="IU693" s="336">
        <v>132265.53</v>
      </c>
      <c r="IV693" s="336">
        <v>1518017.26</v>
      </c>
      <c r="IW693" s="336">
        <v>643698.21</v>
      </c>
      <c r="IX693" s="336">
        <v>55000</v>
      </c>
      <c r="IY693" s="336">
        <v>2766195.59</v>
      </c>
      <c r="IZ693" s="336">
        <v>176817</v>
      </c>
      <c r="JA693" s="336">
        <v>71800</v>
      </c>
      <c r="JB693" s="336">
        <v>478380.30000000005</v>
      </c>
      <c r="JC693" s="336">
        <v>1759606.95</v>
      </c>
      <c r="JD693" s="336">
        <v>106015.55</v>
      </c>
      <c r="JE693" s="336">
        <v>35140.29</v>
      </c>
      <c r="JF693" s="336">
        <v>1011712.12</v>
      </c>
      <c r="JG693" s="336">
        <v>135621.04999999999</v>
      </c>
      <c r="JH693" s="336">
        <v>609739.03</v>
      </c>
      <c r="JI693" s="336">
        <v>577983.94999999995</v>
      </c>
      <c r="JJ693" s="336">
        <v>411731.22</v>
      </c>
      <c r="JK693" s="336">
        <v>359750.02</v>
      </c>
      <c r="JL693" s="336">
        <v>78423.37</v>
      </c>
      <c r="JM693" s="336">
        <v>42198.46</v>
      </c>
      <c r="JN693" s="336">
        <v>46300</v>
      </c>
      <c r="JO693" s="336">
        <v>2950438.0700000003</v>
      </c>
      <c r="JP693" s="336">
        <v>312000.20999999996</v>
      </c>
      <c r="JQ693" s="336">
        <v>42500</v>
      </c>
      <c r="JR693" s="336">
        <v>74799</v>
      </c>
      <c r="JS693" s="336">
        <v>3131100.85</v>
      </c>
      <c r="JT693" s="336">
        <v>524855.86</v>
      </c>
      <c r="JU693" s="336">
        <v>154342.74</v>
      </c>
      <c r="JV693" s="336">
        <v>19387982.41</v>
      </c>
      <c r="JW693" s="336">
        <v>172269.21</v>
      </c>
      <c r="JX693" s="336">
        <v>881246.5</v>
      </c>
      <c r="JY693" s="336">
        <v>7400</v>
      </c>
      <c r="JZ693" s="336">
        <v>24939.649999999998</v>
      </c>
      <c r="KA693" s="336">
        <v>603064.93999999994</v>
      </c>
      <c r="KB693" s="336">
        <v>169508.21</v>
      </c>
      <c r="KC693" s="336">
        <v>134088.06</v>
      </c>
      <c r="KD693" s="336">
        <v>506977.3</v>
      </c>
      <c r="KE693" s="336">
        <v>4224493.37</v>
      </c>
      <c r="KF693" s="336">
        <v>858258.33</v>
      </c>
      <c r="KG693" s="336">
        <v>195414.08000000002</v>
      </c>
      <c r="KH693" s="336">
        <v>377676.31</v>
      </c>
      <c r="KI693" s="336">
        <v>624500</v>
      </c>
      <c r="KJ693" s="336">
        <v>88626.74</v>
      </c>
      <c r="KK693" s="336">
        <v>75093.7</v>
      </c>
      <c r="KL693" s="336">
        <v>239360.34</v>
      </c>
      <c r="KM693" s="336">
        <v>135500</v>
      </c>
      <c r="KN693" s="336">
        <v>202234.78999999998</v>
      </c>
      <c r="KO693" s="336">
        <v>2540448.5200000005</v>
      </c>
      <c r="KP693" s="336">
        <v>1969171.4700000002</v>
      </c>
      <c r="KQ693" s="336">
        <v>29677470.080000002</v>
      </c>
      <c r="KR693" s="336">
        <v>3142872.45</v>
      </c>
      <c r="KS693" s="336">
        <v>438922.85</v>
      </c>
      <c r="KX693" s="312" t="s">
        <v>943</v>
      </c>
    </row>
    <row r="694" spans="1:310" x14ac:dyDescent="0.25">
      <c r="A694">
        <v>2021</v>
      </c>
      <c r="C694" s="312">
        <v>35</v>
      </c>
      <c r="F694" s="336">
        <v>2313451</v>
      </c>
      <c r="G694" s="336">
        <v>772938.79</v>
      </c>
      <c r="H694" s="336">
        <v>19651503.560000002</v>
      </c>
      <c r="I694" s="336">
        <v>1241769.1499999999</v>
      </c>
      <c r="J694" s="336">
        <v>836494.99</v>
      </c>
      <c r="K694" s="336">
        <v>1239919.25</v>
      </c>
      <c r="L694" s="336">
        <v>11094041.370000001</v>
      </c>
      <c r="M694" s="336">
        <v>4452322.24</v>
      </c>
      <c r="N694" s="336">
        <v>20098015.939999998</v>
      </c>
      <c r="O694" s="336">
        <v>6568019.1199999992</v>
      </c>
      <c r="P694" s="336">
        <v>3603105.37</v>
      </c>
      <c r="Q694" s="336">
        <v>957737.95</v>
      </c>
      <c r="R694" s="336">
        <v>3512644.47</v>
      </c>
      <c r="S694" s="336">
        <v>1651995.58</v>
      </c>
      <c r="T694" s="336">
        <v>2206855.87</v>
      </c>
      <c r="U694" s="336">
        <v>10322996.65</v>
      </c>
      <c r="V694" s="336">
        <v>10572855.289999999</v>
      </c>
      <c r="W694" s="336">
        <v>467958.75</v>
      </c>
      <c r="X694" s="336">
        <v>2775673.1</v>
      </c>
      <c r="Y694" s="336">
        <v>650244.80000000005</v>
      </c>
      <c r="Z694" s="336">
        <v>1513485.37</v>
      </c>
      <c r="AA694" s="336">
        <v>12955364.199999999</v>
      </c>
      <c r="AB694" s="336">
        <v>2928741.29</v>
      </c>
      <c r="AC694" s="336">
        <v>420550.04000000004</v>
      </c>
      <c r="AD694" s="336">
        <v>35849113.450000003</v>
      </c>
      <c r="AE694" s="336">
        <v>381614.39</v>
      </c>
      <c r="AF694" s="336">
        <v>3281840.98</v>
      </c>
      <c r="AG694" s="336">
        <v>1207461</v>
      </c>
      <c r="AH694" s="336">
        <v>4587219.3900000006</v>
      </c>
      <c r="AI694" s="336">
        <v>2749900.55</v>
      </c>
      <c r="AJ694" s="336">
        <v>3827697.67</v>
      </c>
      <c r="AK694" s="336">
        <v>829866.9</v>
      </c>
      <c r="AL694" s="336">
        <v>21102791.359999999</v>
      </c>
      <c r="AM694" s="336">
        <v>1241560.3999999999</v>
      </c>
      <c r="AN694" s="336">
        <v>1979649.7</v>
      </c>
      <c r="AO694" s="336">
        <v>1877783.35</v>
      </c>
      <c r="AP694" s="336">
        <v>2310010.63</v>
      </c>
      <c r="AQ694" s="336">
        <v>598297.07999999996</v>
      </c>
      <c r="AR694" s="336">
        <v>4957403.1500000004</v>
      </c>
      <c r="AS694" s="336">
        <v>1504445.6400000001</v>
      </c>
      <c r="AT694" s="336">
        <v>1894815.29</v>
      </c>
      <c r="AU694" s="336">
        <v>2548800.1500000004</v>
      </c>
      <c r="AV694" s="336">
        <v>838363.41999999993</v>
      </c>
      <c r="AW694" s="336">
        <v>24755245.369999997</v>
      </c>
      <c r="AX694" s="336">
        <v>453296.58999999997</v>
      </c>
      <c r="AY694" s="336">
        <v>1208029.94</v>
      </c>
      <c r="AZ694" s="336">
        <v>2472727.08</v>
      </c>
      <c r="BA694" s="336">
        <v>203372.38999999998</v>
      </c>
      <c r="BB694" s="336">
        <v>1619651.4</v>
      </c>
      <c r="BC694" s="336">
        <v>11367344.6</v>
      </c>
      <c r="BD694" s="336">
        <v>8441736.5999999996</v>
      </c>
      <c r="BE694" s="336">
        <v>5522239.4000000004</v>
      </c>
      <c r="BF694" s="336">
        <v>4087416.6499999994</v>
      </c>
      <c r="BG694" s="336">
        <v>441211.66</v>
      </c>
      <c r="BH694" s="336">
        <v>244551.01</v>
      </c>
      <c r="BI694" s="336">
        <v>14766537.350000001</v>
      </c>
      <c r="BJ694" s="336">
        <v>516751.05</v>
      </c>
      <c r="BK694" s="336">
        <v>11776254.620000001</v>
      </c>
      <c r="BL694" s="336">
        <v>259215.74</v>
      </c>
      <c r="BM694" s="336">
        <v>2279292.0499999998</v>
      </c>
      <c r="BN694" s="336">
        <v>9305268.7699999996</v>
      </c>
      <c r="BO694" s="336">
        <v>6028038.3799999999</v>
      </c>
      <c r="BP694" s="336">
        <v>711060.67999999993</v>
      </c>
      <c r="BQ694" s="336">
        <v>790249.16</v>
      </c>
      <c r="BR694" s="336">
        <v>1015122.4500000001</v>
      </c>
      <c r="BS694" s="336">
        <v>6170286.6500000004</v>
      </c>
      <c r="BT694" s="336">
        <v>1282000.6000000001</v>
      </c>
      <c r="BU694" s="336">
        <v>523254.76</v>
      </c>
      <c r="BV694" s="336">
        <v>2849166.33</v>
      </c>
      <c r="BW694" s="336">
        <v>16436374.17</v>
      </c>
      <c r="BX694" s="336">
        <v>2966568.55</v>
      </c>
      <c r="BY694" s="336">
        <v>24488900.630000003</v>
      </c>
      <c r="BZ694" s="336">
        <v>798176.46</v>
      </c>
      <c r="CA694" s="336">
        <v>1192491.3500000001</v>
      </c>
      <c r="CB694" s="336">
        <v>694381.44</v>
      </c>
      <c r="CC694" s="336">
        <v>3916346.16</v>
      </c>
      <c r="CD694" s="336">
        <v>12394096.350000001</v>
      </c>
      <c r="CE694" s="336">
        <v>7992043.6500000004</v>
      </c>
      <c r="CF694" s="336">
        <v>9085147.5199999996</v>
      </c>
      <c r="CG694" s="336">
        <v>18657886.469999999</v>
      </c>
      <c r="CH694" s="336">
        <v>4117596.4</v>
      </c>
      <c r="CI694" s="336">
        <v>23634901.899999999</v>
      </c>
      <c r="CJ694" s="336">
        <v>780905.05</v>
      </c>
      <c r="CK694" s="336">
        <v>747783.72</v>
      </c>
      <c r="CL694" s="336">
        <v>1144776.6000000001</v>
      </c>
      <c r="CM694" s="336">
        <v>469111.98</v>
      </c>
      <c r="CN694" s="336">
        <v>4515743.6500000004</v>
      </c>
      <c r="CO694" s="336">
        <v>6894597.540000001</v>
      </c>
      <c r="CP694" s="336">
        <v>624752.15</v>
      </c>
      <c r="CQ694" s="336">
        <v>2887519.2199999997</v>
      </c>
      <c r="CR694" s="336">
        <v>211289.8</v>
      </c>
      <c r="CS694" s="336">
        <v>2612769.21</v>
      </c>
      <c r="CT694" s="336">
        <v>4703085.45</v>
      </c>
      <c r="CU694" s="336">
        <v>460757.25</v>
      </c>
      <c r="CV694" s="336">
        <v>482067.15</v>
      </c>
      <c r="CW694" s="336">
        <v>1910231.2600000002</v>
      </c>
      <c r="CX694" s="336">
        <v>3997469.8899999997</v>
      </c>
      <c r="CY694" s="336">
        <v>5301236.04</v>
      </c>
      <c r="CZ694" s="336">
        <v>12337404.34</v>
      </c>
      <c r="DA694" s="336">
        <v>8731597.4800000004</v>
      </c>
      <c r="DB694" s="336">
        <v>9897615.25</v>
      </c>
      <c r="DC694" s="336">
        <v>3706213</v>
      </c>
      <c r="DD694" s="336">
        <v>45191408.109999999</v>
      </c>
      <c r="DE694" s="336">
        <v>27679037.550000001</v>
      </c>
      <c r="DF694" s="336">
        <v>822812.61</v>
      </c>
      <c r="DG694" s="336">
        <v>2683415.33</v>
      </c>
      <c r="DH694" s="336">
        <v>2284864.11</v>
      </c>
      <c r="DI694" s="336">
        <v>3309203.95</v>
      </c>
      <c r="DJ694" s="336">
        <v>11082180.550000001</v>
      </c>
      <c r="DK694" s="336">
        <v>11933408.09</v>
      </c>
      <c r="DL694" s="336">
        <v>2051483.11</v>
      </c>
      <c r="DM694" s="336">
        <v>5166817.51</v>
      </c>
      <c r="DN694" s="336">
        <v>640045.85</v>
      </c>
      <c r="DO694" s="336">
        <v>1446160.42</v>
      </c>
      <c r="DP694" s="336">
        <v>952726.72</v>
      </c>
      <c r="DQ694" s="336">
        <v>378240.51</v>
      </c>
      <c r="DR694" s="336">
        <v>4725596.0999999996</v>
      </c>
      <c r="DS694" s="336">
        <v>21719021.48</v>
      </c>
      <c r="DT694" s="336">
        <v>6143266.5200000005</v>
      </c>
      <c r="DU694" s="336">
        <v>10480155.25</v>
      </c>
      <c r="DV694" s="336">
        <v>1348327.77</v>
      </c>
      <c r="DW694" s="336">
        <v>4767584.7299999995</v>
      </c>
      <c r="DX694" s="336">
        <v>4777296.13</v>
      </c>
      <c r="DY694" s="336">
        <v>8845914.9900000002</v>
      </c>
      <c r="DZ694" s="336">
        <v>4170371.87</v>
      </c>
      <c r="EA694" s="336">
        <v>32983589.75</v>
      </c>
      <c r="EB694" s="336">
        <v>2511263</v>
      </c>
      <c r="EC694" s="336">
        <v>2531222.0099999998</v>
      </c>
      <c r="ED694" s="336">
        <v>1336524.8500000001</v>
      </c>
      <c r="EE694" s="336">
        <v>1135796.92</v>
      </c>
      <c r="EF694" s="336">
        <v>489882.07999999996</v>
      </c>
      <c r="EG694" s="336">
        <v>8128536.96</v>
      </c>
      <c r="EH694" s="336">
        <v>1290903.47</v>
      </c>
      <c r="EI694" s="336">
        <v>3672310.87</v>
      </c>
      <c r="EJ694" s="336">
        <v>10768411.18</v>
      </c>
      <c r="EK694" s="336">
        <v>552511.85000000009</v>
      </c>
      <c r="EL694" s="336">
        <v>684296.89999999991</v>
      </c>
      <c r="EM694" s="336">
        <v>6329392.4299999997</v>
      </c>
      <c r="EN694" s="336">
        <v>2984404.85</v>
      </c>
      <c r="EO694" s="336">
        <v>7391930.9700000007</v>
      </c>
      <c r="EP694" s="336">
        <v>10292506.1</v>
      </c>
      <c r="EQ694" s="336">
        <v>636849.73</v>
      </c>
      <c r="ER694" s="336">
        <v>3768483.33</v>
      </c>
      <c r="ES694" s="336">
        <v>623427.36</v>
      </c>
      <c r="ET694" s="336">
        <v>1910321.4700000002</v>
      </c>
      <c r="EU694" s="336">
        <v>771544.91999999993</v>
      </c>
      <c r="EV694" s="336">
        <v>349663.12</v>
      </c>
      <c r="EW694" s="336">
        <v>4138550.58</v>
      </c>
      <c r="EX694" s="336">
        <v>5477467.8000000007</v>
      </c>
      <c r="EY694" s="336">
        <v>41569231.909999996</v>
      </c>
      <c r="EZ694" s="336">
        <v>308635886.88999999</v>
      </c>
      <c r="FA694" s="336">
        <v>1331328.5699999998</v>
      </c>
      <c r="FB694" s="336">
        <v>2717922.7</v>
      </c>
      <c r="FC694" s="336">
        <v>14207393.379999999</v>
      </c>
      <c r="FD694" s="336">
        <v>2862620.8899999997</v>
      </c>
      <c r="FE694" s="336">
        <v>26202568.890000001</v>
      </c>
      <c r="FF694" s="336">
        <v>3603188.14</v>
      </c>
      <c r="FG694" s="336">
        <v>408038.63</v>
      </c>
      <c r="FH694" s="336">
        <v>7050802.3599999994</v>
      </c>
      <c r="FI694" s="336">
        <v>894850.94</v>
      </c>
      <c r="FJ694" s="336">
        <v>13855911.92</v>
      </c>
      <c r="FK694" s="336">
        <v>1070681.3799999999</v>
      </c>
      <c r="FL694" s="336">
        <v>197255.85</v>
      </c>
      <c r="FM694" s="336">
        <v>8002398</v>
      </c>
      <c r="FN694" s="336">
        <v>2627334.89</v>
      </c>
      <c r="FO694" s="336">
        <v>2841681.15</v>
      </c>
      <c r="FP694" s="336">
        <v>940624.78999999992</v>
      </c>
      <c r="FQ694" s="336">
        <v>4480669.7</v>
      </c>
      <c r="FR694" s="336">
        <v>52152429.93</v>
      </c>
      <c r="FS694" s="336">
        <v>1206770.5</v>
      </c>
      <c r="FT694" s="336">
        <v>1028423.76</v>
      </c>
      <c r="FU694" s="336">
        <v>1356756.73</v>
      </c>
      <c r="FV694" s="336">
        <v>343841.01</v>
      </c>
      <c r="FW694" s="336">
        <v>95791.45</v>
      </c>
      <c r="FX694" s="336">
        <v>3734341.26</v>
      </c>
      <c r="FY694" s="336">
        <v>14347572.27</v>
      </c>
      <c r="FZ694" s="336">
        <v>590181.65</v>
      </c>
      <c r="GA694" s="336">
        <v>567637.05000000005</v>
      </c>
      <c r="GB694" s="336">
        <v>573318.30000000005</v>
      </c>
      <c r="GC694" s="336">
        <v>325510.59999999998</v>
      </c>
      <c r="GD694" s="336">
        <v>972449.67999999993</v>
      </c>
      <c r="GE694" s="336">
        <v>9866990.4299999997</v>
      </c>
      <c r="GF694" s="336">
        <v>2012452.05</v>
      </c>
      <c r="GG694" s="336">
        <v>6054406.0999999996</v>
      </c>
      <c r="GH694" s="336">
        <v>1143658.8999999999</v>
      </c>
      <c r="GI694" s="336">
        <v>4515458.7</v>
      </c>
      <c r="GJ694" s="336">
        <v>1390028.5</v>
      </c>
      <c r="GK694" s="336">
        <v>54864268.609999999</v>
      </c>
      <c r="GL694" s="336">
        <v>13343923.699999999</v>
      </c>
      <c r="GM694" s="336">
        <v>62670305.240000002</v>
      </c>
      <c r="GN694" s="336">
        <v>2538013.7599999998</v>
      </c>
      <c r="GO694" s="336">
        <v>11283013.68</v>
      </c>
      <c r="GP694" s="336">
        <v>269011.7</v>
      </c>
      <c r="GQ694" s="336">
        <v>183701.41</v>
      </c>
      <c r="GR694" s="336">
        <v>2524623.79</v>
      </c>
      <c r="GS694" s="336">
        <v>72854792.689999998</v>
      </c>
      <c r="GT694" s="336">
        <v>680707</v>
      </c>
      <c r="GU694" s="336">
        <v>24350168.990000002</v>
      </c>
      <c r="GV694" s="336">
        <v>1018979.6200000001</v>
      </c>
      <c r="GW694" s="336">
        <v>394484.78</v>
      </c>
      <c r="GX694" s="336">
        <v>15709152.75</v>
      </c>
      <c r="GY694" s="336">
        <v>861409.2</v>
      </c>
      <c r="GZ694" s="336">
        <v>2930344.84</v>
      </c>
      <c r="HA694" s="336">
        <v>3110053.87</v>
      </c>
      <c r="HB694" s="336">
        <v>1011066.81</v>
      </c>
      <c r="HC694" s="336">
        <v>13045395.65</v>
      </c>
      <c r="HD694" s="336">
        <v>432128.39</v>
      </c>
      <c r="HE694" s="336">
        <v>1542245.17</v>
      </c>
      <c r="HF694" s="336">
        <v>1160983.8700000001</v>
      </c>
      <c r="HG694" s="336">
        <v>12351553.710000001</v>
      </c>
      <c r="HH694" s="336">
        <v>15650268.389999999</v>
      </c>
      <c r="HI694" s="336">
        <v>6510707.5800000001</v>
      </c>
      <c r="HJ694" s="336">
        <v>3987962.7600000002</v>
      </c>
      <c r="HK694" s="336">
        <v>742883.5</v>
      </c>
      <c r="HL694" s="336">
        <v>12799008.67</v>
      </c>
      <c r="HM694" s="336">
        <v>1832925.67</v>
      </c>
      <c r="HN694" s="336">
        <v>1516110.92</v>
      </c>
      <c r="HO694" s="336">
        <v>1947581.77</v>
      </c>
      <c r="HP694" s="336">
        <v>22053724.009999998</v>
      </c>
      <c r="HQ694" s="336">
        <v>448027.03</v>
      </c>
      <c r="HR694" s="336">
        <v>17731782.829999998</v>
      </c>
      <c r="HS694" s="336">
        <v>427179.65</v>
      </c>
      <c r="HT694" s="336">
        <v>30457726.870000001</v>
      </c>
      <c r="HU694" s="336">
        <v>622535.07000000007</v>
      </c>
      <c r="HV694" s="336">
        <v>7300102.6799999997</v>
      </c>
      <c r="HW694" s="336">
        <v>89212943.730000004</v>
      </c>
      <c r="HX694" s="336">
        <v>981031.11</v>
      </c>
      <c r="HY694" s="336">
        <v>45641128.039999999</v>
      </c>
      <c r="HZ694" s="336">
        <v>1700403.5899999999</v>
      </c>
      <c r="IA694" s="336">
        <v>770346.1</v>
      </c>
      <c r="IB694" s="336">
        <v>3698896.81</v>
      </c>
      <c r="IC694" s="336">
        <v>36510593.719999999</v>
      </c>
      <c r="ID694" s="336">
        <v>1098212.8</v>
      </c>
      <c r="IE694" s="336">
        <v>6363794.4000000004</v>
      </c>
      <c r="IF694" s="336">
        <v>1470051.6</v>
      </c>
      <c r="IG694" s="336">
        <v>1479246.26</v>
      </c>
      <c r="IH694" s="336">
        <v>177556.55</v>
      </c>
      <c r="II694" s="336">
        <v>866448.37</v>
      </c>
      <c r="IJ694" s="336">
        <v>7828433.96</v>
      </c>
      <c r="IK694" s="336">
        <v>449091.26</v>
      </c>
      <c r="IL694" s="336">
        <v>920391.10000000009</v>
      </c>
      <c r="IM694" s="336">
        <v>1606861.6</v>
      </c>
      <c r="IN694" s="336">
        <v>5961275.8200000003</v>
      </c>
      <c r="IO694" s="336">
        <v>2616378.7800000003</v>
      </c>
      <c r="IP694" s="336">
        <v>1888390.7999999998</v>
      </c>
      <c r="IQ694" s="336">
        <v>1261899.6100000001</v>
      </c>
      <c r="IR694" s="336">
        <v>26959887.73</v>
      </c>
      <c r="IS694" s="336">
        <v>21329704.98</v>
      </c>
      <c r="IT694" s="336">
        <v>7491314.0700000003</v>
      </c>
      <c r="IU694" s="336">
        <v>1011486.6</v>
      </c>
      <c r="IV694" s="336">
        <v>9095483.6500000004</v>
      </c>
      <c r="IW694" s="336">
        <v>1140958.8700000001</v>
      </c>
      <c r="IX694" s="336">
        <v>257610.76</v>
      </c>
      <c r="IY694" s="336">
        <v>4770922.8599999994</v>
      </c>
      <c r="IZ694" s="336">
        <v>3321039.0300000003</v>
      </c>
      <c r="JA694" s="336">
        <v>1270458.8600000001</v>
      </c>
      <c r="JB694" s="336">
        <v>1336115.45</v>
      </c>
      <c r="JC694" s="336">
        <v>3915269.85</v>
      </c>
      <c r="JD694" s="336">
        <v>546294.94999999995</v>
      </c>
      <c r="JE694" s="336">
        <v>411195.69</v>
      </c>
      <c r="JF694" s="336">
        <v>9055513.2400000002</v>
      </c>
      <c r="JG694" s="336">
        <v>572277.18000000005</v>
      </c>
      <c r="JH694" s="336">
        <v>1398858.99</v>
      </c>
      <c r="JI694" s="336">
        <v>9682232.9400000013</v>
      </c>
      <c r="JJ694" s="336">
        <v>8072961.0700000003</v>
      </c>
      <c r="JK694" s="336">
        <v>520914.4</v>
      </c>
      <c r="JL694" s="336">
        <v>1223329.9300000002</v>
      </c>
      <c r="JM694" s="336">
        <v>166537</v>
      </c>
      <c r="JN694" s="336">
        <v>534381.5</v>
      </c>
      <c r="JO694" s="336">
        <v>6673779.6500000004</v>
      </c>
      <c r="JP694" s="336">
        <v>1538497.52</v>
      </c>
      <c r="JQ694" s="336">
        <v>1423661.34</v>
      </c>
      <c r="JR694" s="336">
        <v>583334.6</v>
      </c>
      <c r="JS694" s="336">
        <v>6603204.3399999999</v>
      </c>
      <c r="JT694" s="336">
        <v>871647.42999999993</v>
      </c>
      <c r="JU694" s="336">
        <v>5789836.6500000004</v>
      </c>
      <c r="JV694" s="336">
        <v>50047734.640000001</v>
      </c>
      <c r="JW694" s="336">
        <v>2540751.4699999997</v>
      </c>
      <c r="JX694" s="336">
        <v>4526321.5</v>
      </c>
      <c r="JY694" s="336">
        <v>210978.53</v>
      </c>
      <c r="JZ694" s="336">
        <v>233664.5</v>
      </c>
      <c r="KA694" s="336">
        <v>2733041.8</v>
      </c>
      <c r="KB694" s="336">
        <v>3224363.57</v>
      </c>
      <c r="KC694" s="336">
        <v>1525037.1</v>
      </c>
      <c r="KD694" s="336">
        <v>667176.4</v>
      </c>
      <c r="KE694" s="336">
        <v>10140160.93</v>
      </c>
      <c r="KF694" s="336">
        <v>1168871.3999999999</v>
      </c>
      <c r="KG694" s="336">
        <v>2083711.25</v>
      </c>
      <c r="KH694" s="336">
        <v>1226467.1499999999</v>
      </c>
      <c r="KI694" s="336">
        <v>5363855.17</v>
      </c>
      <c r="KJ694" s="336">
        <v>4769804.5</v>
      </c>
      <c r="KK694" s="336">
        <v>277383.69</v>
      </c>
      <c r="KL694" s="336">
        <v>1074861.29</v>
      </c>
      <c r="KM694" s="336">
        <v>1235265.5</v>
      </c>
      <c r="KN694" s="336">
        <v>1122948.7999999998</v>
      </c>
      <c r="KO694" s="336">
        <v>7520839.3300000001</v>
      </c>
      <c r="KP694" s="336">
        <v>4370346.9800000004</v>
      </c>
      <c r="KQ694" s="336">
        <v>39483431.700000003</v>
      </c>
      <c r="KR694" s="336">
        <v>6751313.8399999999</v>
      </c>
      <c r="KS694" s="336">
        <v>2384544.46</v>
      </c>
      <c r="KX694" s="312" t="s">
        <v>943</v>
      </c>
    </row>
    <row r="695" spans="1:310" x14ac:dyDescent="0.25">
      <c r="A695">
        <v>2021</v>
      </c>
      <c r="C695" s="312">
        <v>36</v>
      </c>
      <c r="F695" s="336">
        <v>130580.25</v>
      </c>
      <c r="G695" s="336">
        <v>1945.4</v>
      </c>
      <c r="H695" s="336">
        <v>1752388.87</v>
      </c>
      <c r="I695" s="336">
        <v>13883.3</v>
      </c>
      <c r="J695" s="336">
        <v>33830</v>
      </c>
      <c r="K695" s="336">
        <v>8272.35</v>
      </c>
      <c r="L695" s="336">
        <v>1167495.49</v>
      </c>
      <c r="M695" s="336">
        <v>461107.34</v>
      </c>
      <c r="N695" s="336">
        <v>726053.64999999991</v>
      </c>
      <c r="O695" s="336">
        <v>952614.65</v>
      </c>
      <c r="P695" s="336">
        <v>95864.95</v>
      </c>
      <c r="Q695" s="336">
        <v>13131.1</v>
      </c>
      <c r="R695" s="336">
        <v>17803.25</v>
      </c>
      <c r="S695" s="336">
        <v>63249.55</v>
      </c>
      <c r="T695" s="336">
        <v>16840</v>
      </c>
      <c r="U695" s="336">
        <v>426369.75</v>
      </c>
      <c r="V695" s="336">
        <v>546152.18999999994</v>
      </c>
      <c r="W695" s="336">
        <v>55285.93</v>
      </c>
      <c r="X695" s="336">
        <v>348242.33</v>
      </c>
      <c r="Y695" s="336">
        <v>12602.1</v>
      </c>
      <c r="Z695" s="336">
        <v>9746</v>
      </c>
      <c r="AA695" s="336">
        <v>917735.3</v>
      </c>
      <c r="AB695" s="336">
        <v>310382.95</v>
      </c>
      <c r="AC695" s="336">
        <v>1366</v>
      </c>
      <c r="AD695" s="336">
        <v>5468633.0299999993</v>
      </c>
      <c r="AE695" s="336">
        <v>660</v>
      </c>
      <c r="AF695" s="336">
        <v>80468.05</v>
      </c>
      <c r="AG695" s="336">
        <v>8157.05</v>
      </c>
      <c r="AH695" s="336">
        <v>173305.5</v>
      </c>
      <c r="AI695" s="336">
        <v>71379.25</v>
      </c>
      <c r="AJ695" s="336">
        <v>106090.76</v>
      </c>
      <c r="AK695" s="336">
        <v>5326.9</v>
      </c>
      <c r="AL695" s="336">
        <v>670992.81999999995</v>
      </c>
      <c r="AM695" s="336">
        <v>12165.6</v>
      </c>
      <c r="AN695" s="336">
        <v>41046.300000000003</v>
      </c>
      <c r="AO695" s="336">
        <v>11428.6</v>
      </c>
      <c r="AP695" s="336">
        <v>24295.45</v>
      </c>
      <c r="AQ695" s="336">
        <v>1576.45</v>
      </c>
      <c r="AR695" s="336">
        <v>62617.950000000004</v>
      </c>
      <c r="AS695" s="336">
        <v>172573.48</v>
      </c>
      <c r="AT695" s="336">
        <v>166782.79999999999</v>
      </c>
      <c r="AU695" s="336">
        <v>287841.58</v>
      </c>
      <c r="AV695" s="336">
        <v>50174.77</v>
      </c>
      <c r="AW695" s="336">
        <v>3412612.34</v>
      </c>
      <c r="AX695" s="336">
        <v>43279.85</v>
      </c>
      <c r="AY695" s="336">
        <v>64655.15</v>
      </c>
      <c r="AZ695" s="336">
        <v>20469.900000000001</v>
      </c>
      <c r="BA695" s="336">
        <v>4881.05</v>
      </c>
      <c r="BB695" s="336">
        <v>85808.5</v>
      </c>
      <c r="BC695" s="336">
        <v>632935.75</v>
      </c>
      <c r="BD695" s="336">
        <v>830154.25</v>
      </c>
      <c r="BE695" s="336">
        <v>43331.130000000005</v>
      </c>
      <c r="BF695" s="336">
        <v>8222.7000000000007</v>
      </c>
      <c r="BG695" s="336">
        <v>3115</v>
      </c>
      <c r="BH695" s="336">
        <v>16454.93</v>
      </c>
      <c r="BI695" s="336">
        <v>1709098.79</v>
      </c>
      <c r="BJ695" s="336">
        <v>6232.6</v>
      </c>
      <c r="BK695" s="336">
        <v>197502.83</v>
      </c>
      <c r="BL695" s="336">
        <v>2060</v>
      </c>
      <c r="BM695" s="336">
        <v>82803.56</v>
      </c>
      <c r="BN695" s="336">
        <v>803950.39</v>
      </c>
      <c r="BO695" s="336">
        <v>116386.8</v>
      </c>
      <c r="BP695" s="336">
        <v>126414.92000000001</v>
      </c>
      <c r="BQ695" s="336">
        <v>4229.8</v>
      </c>
      <c r="BR695" s="336">
        <v>14460.15</v>
      </c>
      <c r="BS695" s="336">
        <v>678119.35000000009</v>
      </c>
      <c r="BT695" s="336">
        <v>100519.4</v>
      </c>
      <c r="BU695" s="336">
        <v>89526.9</v>
      </c>
      <c r="BV695" s="336">
        <v>22972</v>
      </c>
      <c r="BW695" s="336">
        <v>243315.20000000001</v>
      </c>
      <c r="BX695" s="336">
        <v>44906.9</v>
      </c>
      <c r="BY695" s="336">
        <v>431204.09</v>
      </c>
      <c r="BZ695" s="336">
        <v>47007.1</v>
      </c>
      <c r="CA695" s="336">
        <v>12727.3</v>
      </c>
      <c r="CB695" s="336">
        <v>6217.45</v>
      </c>
      <c r="CC695" s="336">
        <v>383912.5</v>
      </c>
      <c r="CD695" s="336">
        <v>529005.12</v>
      </c>
      <c r="CE695" s="336">
        <v>2347704.65</v>
      </c>
      <c r="CF695" s="336">
        <v>567602.94999999995</v>
      </c>
      <c r="CG695" s="336">
        <v>73622.45</v>
      </c>
      <c r="CH695" s="336">
        <v>216330.31</v>
      </c>
      <c r="CI695" s="336">
        <v>1354959.7000000002</v>
      </c>
      <c r="CJ695" s="336">
        <v>39504</v>
      </c>
      <c r="CK695" s="336">
        <v>22999.9</v>
      </c>
      <c r="CL695" s="336">
        <v>16285.65</v>
      </c>
      <c r="CM695" s="336">
        <v>20530</v>
      </c>
      <c r="CN695" s="336">
        <v>49717.4</v>
      </c>
      <c r="CO695" s="336">
        <v>596845.15</v>
      </c>
      <c r="CP695" s="336">
        <v>8591.5</v>
      </c>
      <c r="CQ695" s="336">
        <v>133071.15</v>
      </c>
      <c r="CR695" s="336">
        <v>7358.85</v>
      </c>
      <c r="CS695" s="336">
        <v>105079.65</v>
      </c>
      <c r="CT695" s="336">
        <v>416021.3</v>
      </c>
      <c r="CU695" s="336">
        <v>3270</v>
      </c>
      <c r="CV695" s="336">
        <v>7773.75</v>
      </c>
      <c r="CW695" s="336">
        <v>21195</v>
      </c>
      <c r="CX695" s="336">
        <v>224320.9</v>
      </c>
      <c r="CY695" s="336">
        <v>27111.95</v>
      </c>
      <c r="CZ695" s="336">
        <v>2429449.39</v>
      </c>
      <c r="DA695" s="336">
        <v>410181.7</v>
      </c>
      <c r="DB695" s="336">
        <v>1241939.08</v>
      </c>
      <c r="DC695" s="336">
        <v>19557.150000000001</v>
      </c>
      <c r="DD695" s="336">
        <v>5979683.1299999999</v>
      </c>
      <c r="DE695" s="336">
        <v>2931926.59</v>
      </c>
      <c r="DF695" s="336">
        <v>57095.05</v>
      </c>
      <c r="DG695" s="336">
        <v>26957.45</v>
      </c>
      <c r="DH695" s="336">
        <v>135658.44</v>
      </c>
      <c r="DI695" s="336">
        <v>171314.85</v>
      </c>
      <c r="DJ695" s="336">
        <v>185557.80000000002</v>
      </c>
      <c r="DK695" s="336">
        <v>103708.78</v>
      </c>
      <c r="DL695" s="336">
        <v>55466.55</v>
      </c>
      <c r="DM695" s="336">
        <v>33294.85</v>
      </c>
      <c r="DN695" s="336">
        <v>5162.8999999999996</v>
      </c>
      <c r="DO695" s="336">
        <v>144594.75</v>
      </c>
      <c r="DP695" s="336">
        <v>13200</v>
      </c>
      <c r="DQ695" s="336">
        <v>450</v>
      </c>
      <c r="DR695" s="336">
        <v>43054.75</v>
      </c>
      <c r="DS695" s="336">
        <v>470103.18</v>
      </c>
      <c r="DT695" s="336">
        <v>856714.09</v>
      </c>
      <c r="DU695" s="336">
        <v>495423.25</v>
      </c>
      <c r="DV695" s="336">
        <v>11867.400000000001</v>
      </c>
      <c r="DW695" s="336">
        <v>444461.82</v>
      </c>
      <c r="DX695" s="336">
        <v>868927.7</v>
      </c>
      <c r="DY695" s="336">
        <v>28293.9</v>
      </c>
      <c r="DZ695" s="336">
        <v>229409.55000000002</v>
      </c>
      <c r="EA695" s="336">
        <v>5758280.1900000004</v>
      </c>
      <c r="EB695" s="336">
        <v>20304.55</v>
      </c>
      <c r="EC695" s="336">
        <v>152107.6</v>
      </c>
      <c r="ED695" s="336">
        <v>39077.949999999997</v>
      </c>
      <c r="EE695" s="336">
        <v>19544.7</v>
      </c>
      <c r="EF695" s="336">
        <v>35642.75</v>
      </c>
      <c r="EG695" s="336">
        <v>212209.69</v>
      </c>
      <c r="EH695" s="336">
        <v>8371.2800000000007</v>
      </c>
      <c r="EI695" s="336">
        <v>1763730.75</v>
      </c>
      <c r="EJ695" s="336">
        <v>259100.97</v>
      </c>
      <c r="EK695" s="336">
        <v>7898.45</v>
      </c>
      <c r="EL695" s="336">
        <v>38126</v>
      </c>
      <c r="EM695" s="336">
        <v>94792.15</v>
      </c>
      <c r="EN695" s="336">
        <v>443776.78</v>
      </c>
      <c r="EO695" s="336">
        <v>131360.6</v>
      </c>
      <c r="EP695" s="336">
        <v>478619.02</v>
      </c>
      <c r="EQ695" s="336">
        <v>13478.42</v>
      </c>
      <c r="ER695" s="336">
        <v>682189.31</v>
      </c>
      <c r="ES695" s="336">
        <v>251.2</v>
      </c>
      <c r="ET695" s="336">
        <v>210200.1</v>
      </c>
      <c r="EU695" s="336">
        <v>72290.55</v>
      </c>
      <c r="EV695" s="336">
        <v>1248.8</v>
      </c>
      <c r="EW695" s="336">
        <v>6527.5</v>
      </c>
      <c r="EX695" s="336">
        <v>144545.65</v>
      </c>
      <c r="EY695" s="336">
        <v>5153839.0600000005</v>
      </c>
      <c r="EZ695" s="336">
        <v>121264781.99000001</v>
      </c>
      <c r="FA695" s="336">
        <v>60059.35</v>
      </c>
      <c r="FB695" s="336">
        <v>35568.9</v>
      </c>
      <c r="FC695" s="336">
        <v>4958199.5699999994</v>
      </c>
      <c r="FD695" s="336">
        <v>361205.1</v>
      </c>
      <c r="FE695" s="336">
        <v>1631644.8</v>
      </c>
      <c r="FF695" s="336">
        <v>191757.15</v>
      </c>
      <c r="FG695" s="336">
        <v>11555.89</v>
      </c>
      <c r="FH695" s="336">
        <v>2311548.17</v>
      </c>
      <c r="FI695" s="336">
        <v>2730.8</v>
      </c>
      <c r="FJ695" s="336">
        <v>190218.15</v>
      </c>
      <c r="FK695" s="336">
        <v>110791.05</v>
      </c>
      <c r="FL695" s="336">
        <v>0</v>
      </c>
      <c r="FM695" s="336">
        <v>654150.65</v>
      </c>
      <c r="FN695" s="336">
        <v>216926.7</v>
      </c>
      <c r="FO695" s="336">
        <v>339586.8</v>
      </c>
      <c r="FP695" s="336">
        <v>9542.7999999999993</v>
      </c>
      <c r="FQ695" s="336">
        <v>31048.6</v>
      </c>
      <c r="FR695" s="336">
        <v>4501804.5299999993</v>
      </c>
      <c r="FS695" s="336">
        <v>15275.5</v>
      </c>
      <c r="FT695" s="336">
        <v>3247.1</v>
      </c>
      <c r="FU695" s="336">
        <v>56134.45</v>
      </c>
      <c r="FV695" s="336">
        <v>1844.2</v>
      </c>
      <c r="FW695" s="336">
        <v>13709.55</v>
      </c>
      <c r="FX695" s="336">
        <v>42284.15</v>
      </c>
      <c r="FY695" s="336">
        <v>149920.15</v>
      </c>
      <c r="FZ695" s="336">
        <v>3086</v>
      </c>
      <c r="GA695" s="336">
        <v>32723.55</v>
      </c>
      <c r="GB695" s="336">
        <v>79643.149999999994</v>
      </c>
      <c r="GC695" s="336">
        <v>33181.07</v>
      </c>
      <c r="GD695" s="336">
        <v>93544.34</v>
      </c>
      <c r="GE695" s="336">
        <v>360397.65</v>
      </c>
      <c r="GF695" s="336">
        <v>307488.65000000002</v>
      </c>
      <c r="GG695" s="336">
        <v>95504.95</v>
      </c>
      <c r="GH695" s="336">
        <v>8453.2999999999993</v>
      </c>
      <c r="GI695" s="336">
        <v>77883.649999999994</v>
      </c>
      <c r="GJ695" s="336">
        <v>119993.25</v>
      </c>
      <c r="GK695" s="336">
        <v>18109951.02</v>
      </c>
      <c r="GL695" s="336">
        <v>56060.75</v>
      </c>
      <c r="GM695" s="336">
        <v>9377954.1799999997</v>
      </c>
      <c r="GN695" s="336">
        <v>371412.39999999997</v>
      </c>
      <c r="GO695" s="336">
        <v>670343.92000000004</v>
      </c>
      <c r="GP695" s="336">
        <v>28923.9</v>
      </c>
      <c r="GQ695" s="336">
        <v>14699.1</v>
      </c>
      <c r="GR695" s="336">
        <v>202618.89</v>
      </c>
      <c r="GS695" s="336">
        <v>15671087.059999999</v>
      </c>
      <c r="GT695" s="336">
        <v>11104.15</v>
      </c>
      <c r="GU695" s="336">
        <v>2426845.58</v>
      </c>
      <c r="GV695" s="336">
        <v>81921.3</v>
      </c>
      <c r="GW695" s="336">
        <v>1450</v>
      </c>
      <c r="GX695" s="336">
        <v>3013635.86</v>
      </c>
      <c r="GY695" s="336">
        <v>18016.099999999999</v>
      </c>
      <c r="GZ695" s="336">
        <v>330852.3</v>
      </c>
      <c r="HA695" s="336">
        <v>2687407.34</v>
      </c>
      <c r="HB695" s="336">
        <v>10285.700000000001</v>
      </c>
      <c r="HC695" s="336">
        <v>341172.49</v>
      </c>
      <c r="HD695" s="336">
        <v>4911.8500000000004</v>
      </c>
      <c r="HE695" s="336">
        <v>8773.75</v>
      </c>
      <c r="HF695" s="336">
        <v>3390.4</v>
      </c>
      <c r="HG695" s="336">
        <v>900773.28</v>
      </c>
      <c r="HH695" s="336">
        <v>3232301.0300000003</v>
      </c>
      <c r="HI695" s="336">
        <v>123101.5</v>
      </c>
      <c r="HJ695" s="336">
        <v>234118.65</v>
      </c>
      <c r="HK695" s="336">
        <v>2302.9</v>
      </c>
      <c r="HL695" s="336">
        <v>63239.26</v>
      </c>
      <c r="HM695" s="336">
        <v>21000.25</v>
      </c>
      <c r="HN695" s="336">
        <v>120076</v>
      </c>
      <c r="HO695" s="336">
        <v>114857</v>
      </c>
      <c r="HP695" s="336">
        <v>950603.76</v>
      </c>
      <c r="HQ695" s="336">
        <v>6991.65</v>
      </c>
      <c r="HR695" s="336">
        <v>434320.36000000004</v>
      </c>
      <c r="HS695" s="336">
        <v>7095.25</v>
      </c>
      <c r="HT695" s="336">
        <v>2813108.1599999997</v>
      </c>
      <c r="HU695" s="336">
        <v>1611.1</v>
      </c>
      <c r="HV695" s="336">
        <v>131327.83000000002</v>
      </c>
      <c r="HW695" s="336">
        <v>5972145.7000000002</v>
      </c>
      <c r="HX695" s="336">
        <v>16089.92</v>
      </c>
      <c r="HY695" s="336">
        <v>7595671.459999999</v>
      </c>
      <c r="HZ695" s="336">
        <v>179412.48000000001</v>
      </c>
      <c r="IA695" s="336">
        <v>80425.650000000009</v>
      </c>
      <c r="IB695" s="336">
        <v>451428.94</v>
      </c>
      <c r="IC695" s="336">
        <v>3394958.1799999997</v>
      </c>
      <c r="ID695" s="336">
        <v>33610</v>
      </c>
      <c r="IE695" s="336">
        <v>209594.7</v>
      </c>
      <c r="IF695" s="336">
        <v>50293.599999999999</v>
      </c>
      <c r="IG695" s="336">
        <v>47685.850000000006</v>
      </c>
      <c r="IH695" s="336">
        <v>2298.4</v>
      </c>
      <c r="II695" s="336">
        <v>49582.65</v>
      </c>
      <c r="IJ695" s="336">
        <v>483651.19</v>
      </c>
      <c r="IK695" s="336">
        <v>733.95</v>
      </c>
      <c r="IL695" s="336">
        <v>37479</v>
      </c>
      <c r="IM695" s="336">
        <v>251608.83</v>
      </c>
      <c r="IN695" s="336">
        <v>872382.05</v>
      </c>
      <c r="IO695" s="336">
        <v>4414.5</v>
      </c>
      <c r="IP695" s="336">
        <v>14774.17</v>
      </c>
      <c r="IQ695" s="336">
        <v>4353.75</v>
      </c>
      <c r="IR695" s="336">
        <v>2017012.78</v>
      </c>
      <c r="IS695" s="336">
        <v>1238172.96</v>
      </c>
      <c r="IT695" s="336">
        <v>2210427.09</v>
      </c>
      <c r="IU695" s="336">
        <v>26880</v>
      </c>
      <c r="IV695" s="336">
        <v>68261.850000000006</v>
      </c>
      <c r="IW695" s="336">
        <v>40834.1</v>
      </c>
      <c r="IX695" s="336">
        <v>1300</v>
      </c>
      <c r="IY695" s="336">
        <v>115953.2</v>
      </c>
      <c r="IZ695" s="336">
        <v>4266.3</v>
      </c>
      <c r="JA695" s="336">
        <v>31105.399999999998</v>
      </c>
      <c r="JB695" s="336">
        <v>120393.97</v>
      </c>
      <c r="JC695" s="336">
        <v>96062.400000000009</v>
      </c>
      <c r="JD695" s="336">
        <v>7418.55</v>
      </c>
      <c r="JE695" s="336">
        <v>48485.869999999995</v>
      </c>
      <c r="JF695" s="336">
        <v>173285.1</v>
      </c>
      <c r="JG695" s="336">
        <v>34613.85</v>
      </c>
      <c r="JH695" s="336">
        <v>139924.65</v>
      </c>
      <c r="JI695" s="336">
        <v>136244.47</v>
      </c>
      <c r="JJ695" s="336">
        <v>23123.4</v>
      </c>
      <c r="JK695" s="336">
        <v>350</v>
      </c>
      <c r="JL695" s="336">
        <v>64849.5</v>
      </c>
      <c r="JM695" s="336">
        <v>4064.55</v>
      </c>
      <c r="JN695" s="336">
        <v>1309.45</v>
      </c>
      <c r="JO695" s="336">
        <v>100111.6</v>
      </c>
      <c r="JP695" s="336">
        <v>8430.9500000000007</v>
      </c>
      <c r="JQ695" s="336">
        <v>2385.87</v>
      </c>
      <c r="JR695" s="336">
        <v>2167.1</v>
      </c>
      <c r="JS695" s="336">
        <v>1684429.6800000002</v>
      </c>
      <c r="JT695" s="336">
        <v>24366.25</v>
      </c>
      <c r="JU695" s="336">
        <v>159674.5</v>
      </c>
      <c r="JV695" s="336">
        <v>24067764.810000002</v>
      </c>
      <c r="JW695" s="336">
        <v>306646.5</v>
      </c>
      <c r="JX695" s="336">
        <v>37479.65</v>
      </c>
      <c r="JY695" s="336">
        <v>1547.95</v>
      </c>
      <c r="JZ695" s="336">
        <v>16657.8</v>
      </c>
      <c r="KA695" s="336">
        <v>70109.25</v>
      </c>
      <c r="KB695" s="336">
        <v>30933.05</v>
      </c>
      <c r="KC695" s="336">
        <v>19468.3</v>
      </c>
      <c r="KD695" s="336">
        <v>16810.5</v>
      </c>
      <c r="KE695" s="336">
        <v>2888910.97</v>
      </c>
      <c r="KF695" s="336">
        <v>100957.95</v>
      </c>
      <c r="KG695" s="336">
        <v>268377.65000000002</v>
      </c>
      <c r="KH695" s="336">
        <v>116501.1</v>
      </c>
      <c r="KI695" s="336">
        <v>22879.4</v>
      </c>
      <c r="KJ695" s="336">
        <v>135760.70000000001</v>
      </c>
      <c r="KK695" s="336">
        <v>4599.55</v>
      </c>
      <c r="KL695" s="336">
        <v>5474.8</v>
      </c>
      <c r="KM695" s="336">
        <v>109934.05</v>
      </c>
      <c r="KN695" s="336">
        <v>243942.95</v>
      </c>
      <c r="KO695" s="336">
        <v>194034.97</v>
      </c>
      <c r="KP695" s="336">
        <v>307218.07</v>
      </c>
      <c r="KQ695" s="336">
        <v>20753740.469999999</v>
      </c>
      <c r="KR695" s="336">
        <v>669768.5</v>
      </c>
      <c r="KS695" s="336">
        <v>253544.95</v>
      </c>
      <c r="KX695" s="312" t="s">
        <v>943</v>
      </c>
    </row>
    <row r="696" spans="1:310" x14ac:dyDescent="0.25">
      <c r="A696">
        <v>2021</v>
      </c>
      <c r="C696" s="312">
        <v>38</v>
      </c>
      <c r="F696" s="336">
        <v>365096.38</v>
      </c>
      <c r="G696" s="336">
        <v>68033.929999999993</v>
      </c>
      <c r="H696" s="336">
        <v>4141171.45</v>
      </c>
      <c r="I696" s="336">
        <v>107194.64</v>
      </c>
      <c r="J696" s="336">
        <v>21008.28</v>
      </c>
      <c r="K696" s="336">
        <v>341438.8</v>
      </c>
      <c r="L696" s="336">
        <v>204561.17</v>
      </c>
      <c r="M696" s="336">
        <v>456338.07</v>
      </c>
      <c r="N696" s="336">
        <v>2325109.04</v>
      </c>
      <c r="O696" s="336">
        <v>503207.21</v>
      </c>
      <c r="P696" s="336">
        <v>22025</v>
      </c>
      <c r="Q696" s="336">
        <v>56104.25</v>
      </c>
      <c r="R696" s="336">
        <v>159143.29999999999</v>
      </c>
      <c r="S696" s="336">
        <v>881.45</v>
      </c>
      <c r="T696" s="336">
        <v>125000</v>
      </c>
      <c r="U696" s="336">
        <v>1409245.84</v>
      </c>
      <c r="V696" s="336">
        <v>2569002.8600000003</v>
      </c>
      <c r="W696" s="336">
        <v>35376.68</v>
      </c>
      <c r="X696" s="336">
        <v>140531.59</v>
      </c>
      <c r="Y696" s="336">
        <v>55000</v>
      </c>
      <c r="Z696" s="336">
        <v>36896.120000000003</v>
      </c>
      <c r="AA696" s="336">
        <v>2428358.6100000003</v>
      </c>
      <c r="AB696" s="336">
        <v>368401.3</v>
      </c>
      <c r="AC696" s="336">
        <v>85000</v>
      </c>
      <c r="AD696" s="336">
        <v>2212302.0699999998</v>
      </c>
      <c r="AE696" s="336">
        <v>188984.39</v>
      </c>
      <c r="AF696" s="336">
        <v>600000</v>
      </c>
      <c r="AG696" s="336">
        <v>105342.88</v>
      </c>
      <c r="AH696" s="336">
        <v>42919</v>
      </c>
      <c r="AI696" s="336">
        <v>605864.61</v>
      </c>
      <c r="AJ696" s="336">
        <v>3918.05</v>
      </c>
      <c r="AK696" s="336">
        <v>21867.85</v>
      </c>
      <c r="AL696" s="336">
        <v>209415.62</v>
      </c>
      <c r="AM696" s="336">
        <v>344172.47</v>
      </c>
      <c r="AN696" s="336">
        <v>875721.31</v>
      </c>
      <c r="AO696" s="336">
        <v>166000</v>
      </c>
      <c r="AP696" s="336">
        <v>209235.8</v>
      </c>
      <c r="AQ696" s="336">
        <v>0</v>
      </c>
      <c r="AR696" s="336">
        <v>641799.74</v>
      </c>
      <c r="AS696" s="336">
        <v>117898.51000000001</v>
      </c>
      <c r="AT696" s="336">
        <v>7880.1</v>
      </c>
      <c r="AU696" s="336">
        <v>76746.260000000009</v>
      </c>
      <c r="AV696" s="336">
        <v>385693.11</v>
      </c>
      <c r="AW696" s="336">
        <v>4062833.36</v>
      </c>
      <c r="AX696" s="336">
        <v>15447.09</v>
      </c>
      <c r="AY696" s="336">
        <v>35242.79</v>
      </c>
      <c r="AZ696" s="336">
        <v>34042.980000000003</v>
      </c>
      <c r="BA696" s="336">
        <v>35000</v>
      </c>
      <c r="BB696" s="336">
        <v>230529.25</v>
      </c>
      <c r="BC696" s="336">
        <v>16190.98</v>
      </c>
      <c r="BD696" s="336">
        <v>1200776.4100000001</v>
      </c>
      <c r="BE696" s="336">
        <v>61601.039999999994</v>
      </c>
      <c r="BF696" s="336">
        <v>0</v>
      </c>
      <c r="BG696" s="336">
        <v>61028.13</v>
      </c>
      <c r="BH696" s="336">
        <v>7270.45</v>
      </c>
      <c r="BI696" s="336">
        <v>996154.19000000006</v>
      </c>
      <c r="BJ696" s="336">
        <v>13477</v>
      </c>
      <c r="BK696" s="336">
        <v>922003.77</v>
      </c>
      <c r="BL696" s="336">
        <v>70655.22</v>
      </c>
      <c r="BM696" s="336">
        <v>163273.44</v>
      </c>
      <c r="BN696" s="336">
        <v>5641894.1600000001</v>
      </c>
      <c r="BO696" s="336">
        <v>44697.67</v>
      </c>
      <c r="BP696" s="336">
        <v>43000</v>
      </c>
      <c r="BQ696" s="336">
        <v>3000</v>
      </c>
      <c r="BR696" s="336">
        <v>548834.57999999996</v>
      </c>
      <c r="BS696" s="336">
        <v>122889.53</v>
      </c>
      <c r="BT696" s="336">
        <v>29300</v>
      </c>
      <c r="BU696" s="336">
        <v>231000</v>
      </c>
      <c r="BV696" s="336">
        <v>303000</v>
      </c>
      <c r="BW696" s="336">
        <v>86367.55</v>
      </c>
      <c r="BX696" s="336">
        <v>613522.43999999994</v>
      </c>
      <c r="BY696" s="336">
        <v>111607.16</v>
      </c>
      <c r="BZ696" s="336">
        <v>8233.119999999999</v>
      </c>
      <c r="CA696" s="336">
        <v>2553.94</v>
      </c>
      <c r="CB696" s="336">
        <v>238603.11</v>
      </c>
      <c r="CC696" s="336">
        <v>698332.18</v>
      </c>
      <c r="CD696" s="336">
        <v>154126.56</v>
      </c>
      <c r="CE696" s="336">
        <v>1843104.48</v>
      </c>
      <c r="CF696" s="336">
        <v>1396595.75</v>
      </c>
      <c r="CG696" s="336">
        <v>353032.78</v>
      </c>
      <c r="CH696" s="336">
        <v>64524.630000000005</v>
      </c>
      <c r="CI696" s="336">
        <v>4153467.85</v>
      </c>
      <c r="CJ696" s="336">
        <v>136000</v>
      </c>
      <c r="CK696" s="336">
        <v>94925.8</v>
      </c>
      <c r="CL696" s="336">
        <v>152409.45000000001</v>
      </c>
      <c r="CM696" s="336">
        <v>95443.8</v>
      </c>
      <c r="CN696" s="336">
        <v>895263.61</v>
      </c>
      <c r="CO696" s="336">
        <v>1965623.35</v>
      </c>
      <c r="CP696" s="336">
        <v>104277.4</v>
      </c>
      <c r="CQ696" s="336">
        <v>394422.7</v>
      </c>
      <c r="CR696" s="336">
        <v>0</v>
      </c>
      <c r="CS696" s="336">
        <v>729013.95</v>
      </c>
      <c r="CT696" s="336">
        <v>1264683.7</v>
      </c>
      <c r="CU696" s="336">
        <v>144604.95000000001</v>
      </c>
      <c r="CV696" s="336">
        <v>180000</v>
      </c>
      <c r="CW696" s="336">
        <v>67736.34</v>
      </c>
      <c r="CX696" s="336">
        <v>760937.38</v>
      </c>
      <c r="CY696" s="336">
        <v>72756.86</v>
      </c>
      <c r="CZ696" s="336">
        <v>2670203.65</v>
      </c>
      <c r="DA696" s="336">
        <v>4963290.5</v>
      </c>
      <c r="DB696" s="336">
        <v>312213.73</v>
      </c>
      <c r="DC696" s="336">
        <v>341494.04</v>
      </c>
      <c r="DD696" s="336">
        <v>1545320.83</v>
      </c>
      <c r="DE696" s="336">
        <v>5330908.13</v>
      </c>
      <c r="DF696" s="336">
        <v>10205.709999999999</v>
      </c>
      <c r="DG696" s="336">
        <v>94114.37</v>
      </c>
      <c r="DH696" s="336">
        <v>99463.92</v>
      </c>
      <c r="DI696" s="336">
        <v>391636.17000000004</v>
      </c>
      <c r="DJ696" s="336">
        <v>1952133.75</v>
      </c>
      <c r="DK696" s="336">
        <v>1588872.04</v>
      </c>
      <c r="DL696" s="336">
        <v>5038.05</v>
      </c>
      <c r="DM696" s="336">
        <v>470620</v>
      </c>
      <c r="DN696" s="336">
        <v>20707.5</v>
      </c>
      <c r="DO696" s="336">
        <v>464156.71</v>
      </c>
      <c r="DP696" s="336">
        <v>43699.92</v>
      </c>
      <c r="DQ696" s="336">
        <v>26188.55</v>
      </c>
      <c r="DR696" s="336">
        <v>1066017.98</v>
      </c>
      <c r="DS696" s="336">
        <v>1479347.1700000002</v>
      </c>
      <c r="DT696" s="336">
        <v>1337055.0900000001</v>
      </c>
      <c r="DU696" s="336">
        <v>3201329.2199999997</v>
      </c>
      <c r="DV696" s="336">
        <v>81049.39</v>
      </c>
      <c r="DW696" s="336">
        <v>0</v>
      </c>
      <c r="DX696" s="336">
        <v>178617.25</v>
      </c>
      <c r="DY696" s="336">
        <v>131410.53</v>
      </c>
      <c r="DZ696" s="336">
        <v>92418.71</v>
      </c>
      <c r="EA696" s="336">
        <v>1578957.24</v>
      </c>
      <c r="EB696" s="336">
        <v>49000</v>
      </c>
      <c r="EC696" s="336">
        <v>250630.8</v>
      </c>
      <c r="ED696" s="336">
        <v>188000.06999999998</v>
      </c>
      <c r="EE696" s="336">
        <v>678518.58000000007</v>
      </c>
      <c r="EF696" s="336">
        <v>50000</v>
      </c>
      <c r="EG696" s="336">
        <v>855698.39999999991</v>
      </c>
      <c r="EH696" s="336">
        <v>59968.800000000003</v>
      </c>
      <c r="EI696" s="336">
        <v>3094570.19</v>
      </c>
      <c r="EJ696" s="336">
        <v>5419640.0800000001</v>
      </c>
      <c r="EK696" s="336">
        <v>62140.689999999995</v>
      </c>
      <c r="EL696" s="336">
        <v>83954.1</v>
      </c>
      <c r="EM696" s="336">
        <v>214304</v>
      </c>
      <c r="EN696" s="336">
        <v>250832.91</v>
      </c>
      <c r="EO696" s="336">
        <v>264398.46000000002</v>
      </c>
      <c r="EP696" s="336">
        <v>195101.75</v>
      </c>
      <c r="EQ696" s="336">
        <v>29399.3</v>
      </c>
      <c r="ER696" s="336">
        <v>470824.71</v>
      </c>
      <c r="ES696" s="336">
        <v>24284.48</v>
      </c>
      <c r="ET696" s="336">
        <v>1063434.2</v>
      </c>
      <c r="EU696" s="336">
        <v>5953.33</v>
      </c>
      <c r="EV696" s="336">
        <v>120175.98</v>
      </c>
      <c r="EW696" s="336">
        <v>206668.43</v>
      </c>
      <c r="EX696" s="336">
        <v>838307.58</v>
      </c>
      <c r="EY696" s="336">
        <v>4615797.13</v>
      </c>
      <c r="EZ696" s="336">
        <v>56812834.890000001</v>
      </c>
      <c r="FA696" s="336">
        <v>195698.15999999997</v>
      </c>
      <c r="FB696" s="336">
        <v>605000</v>
      </c>
      <c r="FC696" s="336">
        <v>1442796.3</v>
      </c>
      <c r="FD696" s="336">
        <v>200640</v>
      </c>
      <c r="FE696" s="336">
        <v>4531482.01</v>
      </c>
      <c r="FF696" s="336">
        <v>373973.14999999997</v>
      </c>
      <c r="FG696" s="336">
        <v>81120.03</v>
      </c>
      <c r="FH696" s="336">
        <v>176523.11</v>
      </c>
      <c r="FI696" s="336">
        <v>0</v>
      </c>
      <c r="FJ696" s="336">
        <v>3095892.79</v>
      </c>
      <c r="FK696" s="336">
        <v>158994.75</v>
      </c>
      <c r="FL696" s="336">
        <v>110000</v>
      </c>
      <c r="FM696" s="336">
        <v>1421980.94</v>
      </c>
      <c r="FN696" s="336">
        <v>64002.17</v>
      </c>
      <c r="FO696" s="336">
        <v>70000</v>
      </c>
      <c r="FP696" s="336">
        <v>166516.15</v>
      </c>
      <c r="FQ696" s="336">
        <v>208959.2</v>
      </c>
      <c r="FR696" s="336">
        <v>4339663.93</v>
      </c>
      <c r="FS696" s="336">
        <v>91134.75</v>
      </c>
      <c r="FT696" s="336">
        <v>38782.19</v>
      </c>
      <c r="FU696" s="336">
        <v>450100</v>
      </c>
      <c r="FV696" s="336">
        <v>59480.37</v>
      </c>
      <c r="FW696" s="336">
        <v>21305.1</v>
      </c>
      <c r="FX696" s="336">
        <v>878714.55</v>
      </c>
      <c r="FY696" s="336">
        <v>1050025.1500000001</v>
      </c>
      <c r="FZ696" s="336">
        <v>39869.839999999997</v>
      </c>
      <c r="GA696" s="336">
        <v>100000</v>
      </c>
      <c r="GB696" s="336">
        <v>28752.45</v>
      </c>
      <c r="GC696" s="336">
        <v>38759.129999999997</v>
      </c>
      <c r="GD696" s="336">
        <v>386526.79</v>
      </c>
      <c r="GE696" s="336">
        <v>1685908.38</v>
      </c>
      <c r="GF696" s="336">
        <v>395642.8</v>
      </c>
      <c r="GG696" s="336">
        <v>314861.36</v>
      </c>
      <c r="GH696" s="336">
        <v>166430.33000000002</v>
      </c>
      <c r="GI696" s="336">
        <v>591378.53</v>
      </c>
      <c r="GJ696" s="336">
        <v>335523.59000000003</v>
      </c>
      <c r="GK696" s="336">
        <v>12489214.010000002</v>
      </c>
      <c r="GL696" s="336">
        <v>55784.91</v>
      </c>
      <c r="GM696" s="336">
        <v>4589252.87</v>
      </c>
      <c r="GN696" s="336">
        <v>358556.56</v>
      </c>
      <c r="GO696" s="336">
        <v>3281887.2</v>
      </c>
      <c r="GP696" s="336">
        <v>73555.48000000001</v>
      </c>
      <c r="GQ696" s="336">
        <v>6756.95</v>
      </c>
      <c r="GR696" s="336">
        <v>572874.05000000005</v>
      </c>
      <c r="GS696" s="336">
        <v>4320793.3500000006</v>
      </c>
      <c r="GT696" s="336">
        <v>120636.9</v>
      </c>
      <c r="GU696" s="336">
        <v>8788633.2799999993</v>
      </c>
      <c r="GV696" s="336">
        <v>9599.380000000001</v>
      </c>
      <c r="GW696" s="336">
        <v>69514.880000000005</v>
      </c>
      <c r="GX696" s="336">
        <v>689046.62</v>
      </c>
      <c r="GY696" s="336">
        <v>70185.78</v>
      </c>
      <c r="GZ696" s="336">
        <v>658151.67999999993</v>
      </c>
      <c r="HA696" s="336">
        <v>713913.26</v>
      </c>
      <c r="HB696" s="336">
        <v>59263.6</v>
      </c>
      <c r="HC696" s="336">
        <v>114940.48</v>
      </c>
      <c r="HD696" s="336">
        <v>16019.08</v>
      </c>
      <c r="HE696" s="336">
        <v>20391.25</v>
      </c>
      <c r="HF696" s="336">
        <v>15522</v>
      </c>
      <c r="HG696" s="336">
        <v>280494.45</v>
      </c>
      <c r="HH696" s="336">
        <v>4772712.96</v>
      </c>
      <c r="HI696" s="336">
        <v>661772.57999999996</v>
      </c>
      <c r="HJ696" s="336">
        <v>701230.04</v>
      </c>
      <c r="HK696" s="336">
        <v>60000</v>
      </c>
      <c r="HL696" s="336">
        <v>252293.26</v>
      </c>
      <c r="HM696" s="336">
        <v>157776</v>
      </c>
      <c r="HN696" s="336">
        <v>45380.25</v>
      </c>
      <c r="HO696" s="336">
        <v>70000</v>
      </c>
      <c r="HP696" s="336">
        <v>343980.4</v>
      </c>
      <c r="HQ696" s="336">
        <v>0</v>
      </c>
      <c r="HR696" s="336">
        <v>761780.36</v>
      </c>
      <c r="HS696" s="336">
        <v>137299.54999999999</v>
      </c>
      <c r="HT696" s="336">
        <v>1739076.31</v>
      </c>
      <c r="HU696" s="336">
        <v>275524.2</v>
      </c>
      <c r="HV696" s="336">
        <v>0</v>
      </c>
      <c r="HW696" s="336">
        <v>487039.01</v>
      </c>
      <c r="HX696" s="336">
        <v>160000</v>
      </c>
      <c r="HY696" s="336">
        <v>7835776.5</v>
      </c>
      <c r="HZ696" s="336">
        <v>627081.69999999995</v>
      </c>
      <c r="IA696" s="336">
        <v>9130.9500000000007</v>
      </c>
      <c r="IB696" s="336">
        <v>431757.85</v>
      </c>
      <c r="IC696" s="336">
        <v>1305669.06</v>
      </c>
      <c r="ID696" s="336">
        <v>70000</v>
      </c>
      <c r="IE696" s="336">
        <v>5437615.1699999999</v>
      </c>
      <c r="IF696" s="336">
        <v>331000</v>
      </c>
      <c r="IG696" s="336">
        <v>183383.91</v>
      </c>
      <c r="IH696" s="336">
        <v>170268.24</v>
      </c>
      <c r="II696" s="336">
        <v>432835.69</v>
      </c>
      <c r="IJ696" s="336">
        <v>220663.2</v>
      </c>
      <c r="IK696" s="336">
        <v>1952</v>
      </c>
      <c r="IL696" s="336">
        <v>166638.70000000001</v>
      </c>
      <c r="IM696" s="336">
        <v>20685.349999999999</v>
      </c>
      <c r="IN696" s="336">
        <v>1214590.46</v>
      </c>
      <c r="IO696" s="336">
        <v>25468.29</v>
      </c>
      <c r="IP696" s="336">
        <v>132298.57999999999</v>
      </c>
      <c r="IQ696" s="336">
        <v>32649.7</v>
      </c>
      <c r="IR696" s="336">
        <v>1649254.1199999999</v>
      </c>
      <c r="IS696" s="336">
        <v>691051.86</v>
      </c>
      <c r="IT696" s="336">
        <v>786523.21</v>
      </c>
      <c r="IU696" s="336">
        <v>86358.73</v>
      </c>
      <c r="IV696" s="336">
        <v>1726079.9700000002</v>
      </c>
      <c r="IW696" s="336">
        <v>429360</v>
      </c>
      <c r="IX696" s="336">
        <v>33137.199999999997</v>
      </c>
      <c r="IY696" s="336">
        <v>98071.25</v>
      </c>
      <c r="IZ696" s="336">
        <v>434459.06</v>
      </c>
      <c r="JA696" s="336">
        <v>380241.44</v>
      </c>
      <c r="JB696" s="336">
        <v>44444.22</v>
      </c>
      <c r="JC696" s="336">
        <v>100000</v>
      </c>
      <c r="JD696" s="336">
        <v>32428.059999999998</v>
      </c>
      <c r="JE696" s="336">
        <v>16103.25</v>
      </c>
      <c r="JF696" s="336">
        <v>51769.58</v>
      </c>
      <c r="JG696" s="336">
        <v>43355.44</v>
      </c>
      <c r="JH696" s="336">
        <v>7579.25</v>
      </c>
      <c r="JI696" s="336">
        <v>658826.35</v>
      </c>
      <c r="JJ696" s="336">
        <v>697542.1</v>
      </c>
      <c r="JK696" s="336">
        <v>0</v>
      </c>
      <c r="JL696" s="336">
        <v>272391.2</v>
      </c>
      <c r="JM696" s="336">
        <v>142507.29999999999</v>
      </c>
      <c r="JN696" s="336">
        <v>40000</v>
      </c>
      <c r="JO696" s="336">
        <v>120933.64</v>
      </c>
      <c r="JP696" s="336">
        <v>5300</v>
      </c>
      <c r="JQ696" s="336">
        <v>265000</v>
      </c>
      <c r="JR696" s="336">
        <v>70000</v>
      </c>
      <c r="JS696" s="336">
        <v>67167.97</v>
      </c>
      <c r="JT696" s="336">
        <v>29931.07</v>
      </c>
      <c r="JU696" s="336">
        <v>883670.2</v>
      </c>
      <c r="JV696" s="336">
        <v>1831027.52</v>
      </c>
      <c r="JW696" s="336">
        <v>116845.95000000001</v>
      </c>
      <c r="JX696" s="336">
        <v>315394.75</v>
      </c>
      <c r="JY696" s="336">
        <v>24357.41</v>
      </c>
      <c r="JZ696" s="336">
        <v>2900</v>
      </c>
      <c r="KA696" s="336">
        <v>531225.51</v>
      </c>
      <c r="KB696" s="336">
        <v>256202.81</v>
      </c>
      <c r="KC696" s="336">
        <v>314211.73</v>
      </c>
      <c r="KD696" s="336">
        <v>63462.25</v>
      </c>
      <c r="KE696" s="336">
        <v>3458216.2199999997</v>
      </c>
      <c r="KF696" s="336">
        <v>308652.68</v>
      </c>
      <c r="KG696" s="336">
        <v>749768</v>
      </c>
      <c r="KH696" s="336">
        <v>280347.08</v>
      </c>
      <c r="KI696" s="336">
        <v>942321.07000000007</v>
      </c>
      <c r="KJ696" s="336">
        <v>89397.52</v>
      </c>
      <c r="KK696" s="336">
        <v>32000</v>
      </c>
      <c r="KL696" s="336">
        <v>0</v>
      </c>
      <c r="KM696" s="336">
        <v>255147.48</v>
      </c>
      <c r="KN696" s="336">
        <v>362465.93000000005</v>
      </c>
      <c r="KO696" s="336">
        <v>2464344.25</v>
      </c>
      <c r="KP696" s="336">
        <v>558323.30000000005</v>
      </c>
      <c r="KQ696" s="336">
        <v>2755922.4099999997</v>
      </c>
      <c r="KR696" s="336">
        <v>585095.49</v>
      </c>
      <c r="KS696" s="336">
        <v>69118.850000000006</v>
      </c>
      <c r="KX696" s="312" t="s">
        <v>943</v>
      </c>
    </row>
    <row r="697" spans="1:310" x14ac:dyDescent="0.25">
      <c r="A697">
        <v>2021</v>
      </c>
      <c r="C697" s="312">
        <v>39</v>
      </c>
      <c r="F697" s="336">
        <v>224768.27</v>
      </c>
      <c r="G697" s="336">
        <v>0</v>
      </c>
      <c r="H697" s="336">
        <v>902811.45</v>
      </c>
      <c r="I697" s="336">
        <v>34000</v>
      </c>
      <c r="J697" s="336">
        <v>0</v>
      </c>
      <c r="K697" s="336">
        <v>90340</v>
      </c>
      <c r="L697" s="336">
        <v>640462.37</v>
      </c>
      <c r="M697" s="336">
        <v>834436</v>
      </c>
      <c r="N697" s="336">
        <v>874734.18</v>
      </c>
      <c r="O697" s="336">
        <v>625108</v>
      </c>
      <c r="P697" s="336">
        <v>0</v>
      </c>
      <c r="Q697" s="336">
        <v>150022.54999999999</v>
      </c>
      <c r="R697" s="336">
        <v>88401.15</v>
      </c>
      <c r="S697" s="336">
        <v>15000</v>
      </c>
      <c r="T697" s="336">
        <v>364179.38</v>
      </c>
      <c r="U697" s="336">
        <v>99763.8</v>
      </c>
      <c r="V697" s="336">
        <v>1723161.65</v>
      </c>
      <c r="W697" s="336">
        <v>4102.3</v>
      </c>
      <c r="X697" s="336">
        <v>913285.85</v>
      </c>
      <c r="Y697" s="336">
        <v>119260.87</v>
      </c>
      <c r="Z697" s="336">
        <v>7700</v>
      </c>
      <c r="AA697" s="336">
        <v>3291339.66</v>
      </c>
      <c r="AB697" s="336">
        <v>323072</v>
      </c>
      <c r="AC697" s="336">
        <v>12058.8</v>
      </c>
      <c r="AD697" s="336">
        <v>1005494.35</v>
      </c>
      <c r="AE697" s="336">
        <v>0</v>
      </c>
      <c r="AF697" s="336">
        <v>20554.509999999998</v>
      </c>
      <c r="AG697" s="336">
        <v>0</v>
      </c>
      <c r="AH697" s="336">
        <v>141368.28</v>
      </c>
      <c r="AI697" s="336">
        <v>147101.6</v>
      </c>
      <c r="AJ697" s="336">
        <v>96859.9</v>
      </c>
      <c r="AK697" s="336">
        <v>5411.4</v>
      </c>
      <c r="AL697" s="336">
        <v>3741020</v>
      </c>
      <c r="AM697" s="336">
        <v>112519.5</v>
      </c>
      <c r="AN697" s="336">
        <v>33130.379999999997</v>
      </c>
      <c r="AO697" s="336">
        <v>10141.290000000001</v>
      </c>
      <c r="AP697" s="336">
        <v>72400</v>
      </c>
      <c r="AQ697" s="336">
        <v>0</v>
      </c>
      <c r="AR697" s="336">
        <v>345121</v>
      </c>
      <c r="AS697" s="336">
        <v>942454.17</v>
      </c>
      <c r="AT697" s="336">
        <v>17789.060000000001</v>
      </c>
      <c r="AU697" s="336">
        <v>4925.7</v>
      </c>
      <c r="AV697" s="336">
        <v>0</v>
      </c>
      <c r="AW697" s="336">
        <v>2827909.3</v>
      </c>
      <c r="AX697" s="336">
        <v>3907.95</v>
      </c>
      <c r="AY697" s="336">
        <v>8070</v>
      </c>
      <c r="AZ697" s="336">
        <v>105240.04</v>
      </c>
      <c r="BA697" s="336">
        <v>0</v>
      </c>
      <c r="BB697" s="336">
        <v>0</v>
      </c>
      <c r="BC697" s="336">
        <v>0</v>
      </c>
      <c r="BD697" s="336">
        <v>3769533.4</v>
      </c>
      <c r="BE697" s="336">
        <v>661356.85</v>
      </c>
      <c r="BF697" s="336">
        <v>249940</v>
      </c>
      <c r="BG697" s="336">
        <v>0</v>
      </c>
      <c r="BH697" s="336">
        <v>0</v>
      </c>
      <c r="BI697" s="336">
        <v>1016054.75</v>
      </c>
      <c r="BJ697" s="336">
        <v>0</v>
      </c>
      <c r="BK697" s="336">
        <v>785929.25</v>
      </c>
      <c r="BL697" s="336">
        <v>0</v>
      </c>
      <c r="BM697" s="336">
        <v>60000</v>
      </c>
      <c r="BN697" s="336">
        <v>389481.78</v>
      </c>
      <c r="BO697" s="336">
        <v>21293</v>
      </c>
      <c r="BP697" s="336">
        <v>163515</v>
      </c>
      <c r="BQ697" s="336">
        <v>0</v>
      </c>
      <c r="BR697" s="336">
        <v>1096968.7</v>
      </c>
      <c r="BS697" s="336">
        <v>696353.7</v>
      </c>
      <c r="BT697" s="336">
        <v>8441.5</v>
      </c>
      <c r="BU697" s="336">
        <v>10915.35</v>
      </c>
      <c r="BV697" s="336">
        <v>130263.5</v>
      </c>
      <c r="BW697" s="336">
        <v>92961.45</v>
      </c>
      <c r="BX697" s="336">
        <v>93381.3</v>
      </c>
      <c r="BY697" s="336">
        <v>1032307.1</v>
      </c>
      <c r="BZ697" s="336">
        <v>16339.5</v>
      </c>
      <c r="CA697" s="336">
        <v>3179.55</v>
      </c>
      <c r="CB697" s="336">
        <v>0</v>
      </c>
      <c r="CC697" s="336">
        <v>1058960.3999999999</v>
      </c>
      <c r="CD697" s="336">
        <v>116391.1</v>
      </c>
      <c r="CE697" s="336">
        <v>402812.6</v>
      </c>
      <c r="CF697" s="336">
        <v>557634.1</v>
      </c>
      <c r="CG697" s="336">
        <v>1262513.67</v>
      </c>
      <c r="CH697" s="336">
        <v>140515.93</v>
      </c>
      <c r="CI697" s="336">
        <v>1221470.1499999999</v>
      </c>
      <c r="CJ697" s="336">
        <v>0</v>
      </c>
      <c r="CK697" s="336">
        <v>100870.8</v>
      </c>
      <c r="CL697" s="336">
        <v>246003.4</v>
      </c>
      <c r="CM697" s="336">
        <v>29545.5</v>
      </c>
      <c r="CN697" s="336">
        <v>131000</v>
      </c>
      <c r="CO697" s="336">
        <v>1247422.2</v>
      </c>
      <c r="CP697" s="336">
        <v>0</v>
      </c>
      <c r="CQ697" s="336">
        <v>108476.11</v>
      </c>
      <c r="CR697" s="336">
        <v>0</v>
      </c>
      <c r="CS697" s="336">
        <v>26100</v>
      </c>
      <c r="CT697" s="336">
        <v>186977.2</v>
      </c>
      <c r="CU697" s="336">
        <v>0</v>
      </c>
      <c r="CV697" s="336">
        <v>0</v>
      </c>
      <c r="CW697" s="336">
        <v>224751.9</v>
      </c>
      <c r="CX697" s="336">
        <v>0</v>
      </c>
      <c r="CY697" s="336">
        <v>60446.65</v>
      </c>
      <c r="CZ697" s="336">
        <v>1546265.4</v>
      </c>
      <c r="DA697" s="336">
        <v>6754.1</v>
      </c>
      <c r="DB697" s="336">
        <v>161000</v>
      </c>
      <c r="DC697" s="336">
        <v>533096.65</v>
      </c>
      <c r="DD697" s="336">
        <v>3019367.33</v>
      </c>
      <c r="DE697" s="336">
        <v>1571979.69</v>
      </c>
      <c r="DF697" s="336">
        <v>0</v>
      </c>
      <c r="DG697" s="336">
        <v>4500</v>
      </c>
      <c r="DH697" s="336">
        <v>364158.7</v>
      </c>
      <c r="DI697" s="336">
        <v>619081.81999999995</v>
      </c>
      <c r="DJ697" s="336">
        <v>196524.79999999999</v>
      </c>
      <c r="DK697" s="336">
        <v>42600</v>
      </c>
      <c r="DL697" s="336">
        <v>54700</v>
      </c>
      <c r="DM697" s="336">
        <v>0</v>
      </c>
      <c r="DN697" s="336">
        <v>124303.1</v>
      </c>
      <c r="DO697" s="336">
        <v>0</v>
      </c>
      <c r="DP697" s="336">
        <v>0</v>
      </c>
      <c r="DQ697" s="336">
        <v>0</v>
      </c>
      <c r="DR697" s="336">
        <v>181700</v>
      </c>
      <c r="DS697" s="336">
        <v>196656.95</v>
      </c>
      <c r="DT697" s="336">
        <v>176458.66</v>
      </c>
      <c r="DU697" s="336">
        <v>0</v>
      </c>
      <c r="DV697" s="336">
        <v>142347.59</v>
      </c>
      <c r="DW697" s="336">
        <v>147100</v>
      </c>
      <c r="DX697" s="336">
        <v>0</v>
      </c>
      <c r="DY697" s="336">
        <v>0</v>
      </c>
      <c r="DZ697" s="336">
        <v>0</v>
      </c>
      <c r="EA697" s="336">
        <v>929245.78</v>
      </c>
      <c r="EB697" s="336">
        <v>401875.9</v>
      </c>
      <c r="EC697" s="336">
        <v>167737.70000000001</v>
      </c>
      <c r="ED697" s="336">
        <v>0</v>
      </c>
      <c r="EE697" s="336">
        <v>0</v>
      </c>
      <c r="EF697" s="336">
        <v>0</v>
      </c>
      <c r="EG697" s="336">
        <v>2007213.82</v>
      </c>
      <c r="EH697" s="336">
        <v>0</v>
      </c>
      <c r="EI697" s="336">
        <v>13300</v>
      </c>
      <c r="EJ697" s="336">
        <v>1909660.84</v>
      </c>
      <c r="EK697" s="336">
        <v>0</v>
      </c>
      <c r="EL697" s="336">
        <v>64996.800000000003</v>
      </c>
      <c r="EM697" s="336">
        <v>124000</v>
      </c>
      <c r="EN697" s="336">
        <v>591753</v>
      </c>
      <c r="EO697" s="336">
        <v>1675339.77</v>
      </c>
      <c r="EP697" s="336">
        <v>22100</v>
      </c>
      <c r="EQ697" s="336">
        <v>94608.09</v>
      </c>
      <c r="ER697" s="336">
        <v>5500</v>
      </c>
      <c r="ES697" s="336">
        <v>49340.08</v>
      </c>
      <c r="ET697" s="336">
        <v>474830.85</v>
      </c>
      <c r="EU697" s="336">
        <v>103423.65</v>
      </c>
      <c r="EV697" s="336">
        <v>15114.6</v>
      </c>
      <c r="EW697" s="336">
        <v>106602.1</v>
      </c>
      <c r="EX697" s="336">
        <v>76490.7</v>
      </c>
      <c r="EY697" s="336">
        <v>1054554.97</v>
      </c>
      <c r="EZ697" s="336">
        <v>108833149.98</v>
      </c>
      <c r="FA697" s="336">
        <v>0</v>
      </c>
      <c r="FB697" s="336">
        <v>35673.599999999999</v>
      </c>
      <c r="FC697" s="336">
        <v>151500</v>
      </c>
      <c r="FD697" s="336">
        <v>78500</v>
      </c>
      <c r="FE697" s="336">
        <v>1530860.45</v>
      </c>
      <c r="FF697" s="336">
        <v>20892.650000000001</v>
      </c>
      <c r="FG697" s="336">
        <v>5880</v>
      </c>
      <c r="FH697" s="336">
        <v>6000</v>
      </c>
      <c r="FI697" s="336">
        <v>0</v>
      </c>
      <c r="FJ697" s="336">
        <v>0</v>
      </c>
      <c r="FK697" s="336">
        <v>83721.899999999994</v>
      </c>
      <c r="FL697" s="336">
        <v>0</v>
      </c>
      <c r="FM697" s="336">
        <v>54510</v>
      </c>
      <c r="FN697" s="336">
        <v>0</v>
      </c>
      <c r="FO697" s="336">
        <v>49500</v>
      </c>
      <c r="FP697" s="336">
        <v>120799.75</v>
      </c>
      <c r="FQ697" s="336">
        <v>2067.0300000000002</v>
      </c>
      <c r="FR697" s="336">
        <v>3433712.28</v>
      </c>
      <c r="FS697" s="336">
        <v>7195</v>
      </c>
      <c r="FT697" s="336">
        <v>166157.51</v>
      </c>
      <c r="FU697" s="336">
        <v>152711</v>
      </c>
      <c r="FV697" s="336">
        <v>0</v>
      </c>
      <c r="FW697" s="336">
        <v>0</v>
      </c>
      <c r="FX697" s="336">
        <v>366011.7</v>
      </c>
      <c r="FY697" s="336">
        <v>56332.5</v>
      </c>
      <c r="FZ697" s="336">
        <v>38276.81</v>
      </c>
      <c r="GA697" s="336">
        <v>0</v>
      </c>
      <c r="GB697" s="336">
        <v>101517.15</v>
      </c>
      <c r="GC697" s="336">
        <v>0</v>
      </c>
      <c r="GD697" s="336">
        <v>174954.85</v>
      </c>
      <c r="GE697" s="336">
        <v>266072.90000000002</v>
      </c>
      <c r="GF697" s="336">
        <v>87000</v>
      </c>
      <c r="GG697" s="336">
        <v>1863926.5</v>
      </c>
      <c r="GH697" s="336">
        <v>80255.649999999994</v>
      </c>
      <c r="GI697" s="336">
        <v>374251.95</v>
      </c>
      <c r="GJ697" s="336">
        <v>34940.699999999997</v>
      </c>
      <c r="GK697" s="336">
        <v>2699462.9</v>
      </c>
      <c r="GL697" s="336">
        <v>731368.2</v>
      </c>
      <c r="GM697" s="336">
        <v>3859078</v>
      </c>
      <c r="GN697" s="336">
        <v>300338.65000000002</v>
      </c>
      <c r="GO697" s="336">
        <v>2288466.02</v>
      </c>
      <c r="GP697" s="336">
        <v>10298.1</v>
      </c>
      <c r="GQ697" s="336">
        <v>3438.99</v>
      </c>
      <c r="GR697" s="336">
        <v>0</v>
      </c>
      <c r="GS697" s="336">
        <v>14460519.220000001</v>
      </c>
      <c r="GT697" s="336">
        <v>18653.080000000002</v>
      </c>
      <c r="GU697" s="336">
        <v>3657462.2</v>
      </c>
      <c r="GV697" s="336">
        <v>0</v>
      </c>
      <c r="GW697" s="336">
        <v>0</v>
      </c>
      <c r="GX697" s="336">
        <v>1037746.49</v>
      </c>
      <c r="GY697" s="336">
        <v>0</v>
      </c>
      <c r="GZ697" s="336">
        <v>74000</v>
      </c>
      <c r="HA697" s="336">
        <v>129255</v>
      </c>
      <c r="HB697" s="336">
        <v>128794.55</v>
      </c>
      <c r="HC697" s="336">
        <v>326476.59000000003</v>
      </c>
      <c r="HD697" s="336">
        <v>0</v>
      </c>
      <c r="HE697" s="336">
        <v>21794.5</v>
      </c>
      <c r="HF697" s="336">
        <v>0</v>
      </c>
      <c r="HG697" s="336">
        <v>486373.86</v>
      </c>
      <c r="HH697" s="336">
        <v>1084722</v>
      </c>
      <c r="HI697" s="336">
        <v>720822</v>
      </c>
      <c r="HJ697" s="336">
        <v>298398</v>
      </c>
      <c r="HK697" s="336">
        <v>0</v>
      </c>
      <c r="HL697" s="336">
        <v>49188</v>
      </c>
      <c r="HM697" s="336">
        <v>198978</v>
      </c>
      <c r="HN697" s="336">
        <v>0</v>
      </c>
      <c r="HO697" s="336">
        <v>206292.85</v>
      </c>
      <c r="HP697" s="336">
        <v>3135740.94</v>
      </c>
      <c r="HQ697" s="336">
        <v>6000</v>
      </c>
      <c r="HR697" s="336">
        <v>287675.8</v>
      </c>
      <c r="HS697" s="336">
        <v>0</v>
      </c>
      <c r="HT697" s="336">
        <v>2502986.66</v>
      </c>
      <c r="HU697" s="336">
        <v>0</v>
      </c>
      <c r="HV697" s="336">
        <v>0</v>
      </c>
      <c r="HW697" s="336">
        <v>10415569.66</v>
      </c>
      <c r="HX697" s="336">
        <v>177630</v>
      </c>
      <c r="HY697" s="336">
        <v>3414399.06</v>
      </c>
      <c r="HZ697" s="336">
        <v>9900</v>
      </c>
      <c r="IA697" s="336">
        <v>0</v>
      </c>
      <c r="IB697" s="336">
        <v>653314.5</v>
      </c>
      <c r="IC697" s="336">
        <v>526996.16</v>
      </c>
      <c r="ID697" s="336">
        <v>115498.9</v>
      </c>
      <c r="IE697" s="336">
        <v>351926.85</v>
      </c>
      <c r="IF697" s="336">
        <v>67392.240000000005</v>
      </c>
      <c r="IG697" s="336">
        <v>3754</v>
      </c>
      <c r="IH697" s="336">
        <v>0</v>
      </c>
      <c r="II697" s="336">
        <v>134100</v>
      </c>
      <c r="IJ697" s="336">
        <v>2004732.23</v>
      </c>
      <c r="IK697" s="336">
        <v>0</v>
      </c>
      <c r="IL697" s="336">
        <v>0</v>
      </c>
      <c r="IM697" s="336">
        <v>19200</v>
      </c>
      <c r="IN697" s="336">
        <v>544531.13</v>
      </c>
      <c r="IO697" s="336">
        <v>79190</v>
      </c>
      <c r="IP697" s="336">
        <v>18661.3</v>
      </c>
      <c r="IQ697" s="336">
        <v>43750</v>
      </c>
      <c r="IR697" s="336">
        <v>5786489.3099999996</v>
      </c>
      <c r="IS697" s="336">
        <v>1428350</v>
      </c>
      <c r="IT697" s="336">
        <v>1299554.55</v>
      </c>
      <c r="IU697" s="336">
        <v>0</v>
      </c>
      <c r="IV697" s="336">
        <v>385677.25</v>
      </c>
      <c r="IW697" s="336">
        <v>127900</v>
      </c>
      <c r="IX697" s="336">
        <v>33199.199999999997</v>
      </c>
      <c r="IY697" s="336">
        <v>41576.5</v>
      </c>
      <c r="IZ697" s="336">
        <v>0</v>
      </c>
      <c r="JA697" s="336">
        <v>85541.25</v>
      </c>
      <c r="JB697" s="336">
        <v>4000</v>
      </c>
      <c r="JC697" s="336">
        <v>95562</v>
      </c>
      <c r="JD697" s="336">
        <v>337</v>
      </c>
      <c r="JE697" s="336">
        <v>0</v>
      </c>
      <c r="JF697" s="336">
        <v>32464.03</v>
      </c>
      <c r="JG697" s="336">
        <v>3911.6</v>
      </c>
      <c r="JH697" s="336">
        <v>0</v>
      </c>
      <c r="JI697" s="336">
        <v>114858.13</v>
      </c>
      <c r="JJ697" s="336">
        <v>263725.02</v>
      </c>
      <c r="JK697" s="336">
        <v>0</v>
      </c>
      <c r="JL697" s="336">
        <v>0</v>
      </c>
      <c r="JM697" s="336">
        <v>0</v>
      </c>
      <c r="JN697" s="336">
        <v>0</v>
      </c>
      <c r="JO697" s="336">
        <v>1727113.39</v>
      </c>
      <c r="JP697" s="336">
        <v>0</v>
      </c>
      <c r="JQ697" s="336">
        <v>151482.45000000001</v>
      </c>
      <c r="JR697" s="336">
        <v>0</v>
      </c>
      <c r="JS697" s="336">
        <v>149320.92000000001</v>
      </c>
      <c r="JT697" s="336">
        <v>153435</v>
      </c>
      <c r="JU697" s="336">
        <v>212600</v>
      </c>
      <c r="JV697" s="336">
        <v>3218304.93</v>
      </c>
      <c r="JW697" s="336">
        <v>17972.5</v>
      </c>
      <c r="JX697" s="336">
        <v>271007</v>
      </c>
      <c r="JY697" s="336">
        <v>10984</v>
      </c>
      <c r="JZ697" s="336">
        <v>873.3</v>
      </c>
      <c r="KA697" s="336">
        <v>293294.06</v>
      </c>
      <c r="KB697" s="336">
        <v>141000</v>
      </c>
      <c r="KC697" s="336">
        <v>39585.550000000003</v>
      </c>
      <c r="KD697" s="336">
        <v>0</v>
      </c>
      <c r="KE697" s="336">
        <v>1389554</v>
      </c>
      <c r="KF697" s="336">
        <v>0</v>
      </c>
      <c r="KG697" s="336">
        <v>159021.95000000001</v>
      </c>
      <c r="KH697" s="336">
        <v>0</v>
      </c>
      <c r="KI697" s="336">
        <v>835105</v>
      </c>
      <c r="KJ697" s="336">
        <v>164373.9</v>
      </c>
      <c r="KK697" s="336">
        <v>2922.74</v>
      </c>
      <c r="KL697" s="336">
        <v>0</v>
      </c>
      <c r="KM697" s="336">
        <v>100906</v>
      </c>
      <c r="KN697" s="336">
        <v>123665.3</v>
      </c>
      <c r="KO697" s="336">
        <v>2070583.1</v>
      </c>
      <c r="KP697" s="336">
        <v>82092.789999999994</v>
      </c>
      <c r="KQ697" s="336">
        <v>28225319.120000001</v>
      </c>
      <c r="KR697" s="336">
        <v>1841965.5</v>
      </c>
      <c r="KS697" s="336">
        <v>1114798.3</v>
      </c>
      <c r="KX697" s="312" t="s">
        <v>943</v>
      </c>
    </row>
    <row r="698" spans="1:310" x14ac:dyDescent="0.25">
      <c r="A698">
        <v>2021</v>
      </c>
      <c r="C698" s="312">
        <v>40</v>
      </c>
      <c r="F698" s="336">
        <v>2274582.73</v>
      </c>
      <c r="G698" s="336">
        <v>748714.45</v>
      </c>
      <c r="H698" s="336">
        <v>22262908.390000001</v>
      </c>
      <c r="I698" s="336">
        <v>1602225.3</v>
      </c>
      <c r="J698" s="336">
        <v>1111086.3500000001</v>
      </c>
      <c r="K698" s="336">
        <v>1386986.65</v>
      </c>
      <c r="L698" s="336">
        <v>12729311.100000001</v>
      </c>
      <c r="M698" s="336">
        <v>5983820.5399999991</v>
      </c>
      <c r="N698" s="336">
        <v>25878788.140000001</v>
      </c>
      <c r="O698" s="336">
        <v>11293084.34</v>
      </c>
      <c r="P698" s="336">
        <v>5167989.1000000006</v>
      </c>
      <c r="Q698" s="336">
        <v>1220684.06</v>
      </c>
      <c r="R698" s="336">
        <v>5362437.29</v>
      </c>
      <c r="S698" s="336">
        <v>2493649.1199999996</v>
      </c>
      <c r="T698" s="336">
        <v>2299826.08</v>
      </c>
      <c r="U698" s="336">
        <v>13561657.879999999</v>
      </c>
      <c r="V698" s="336">
        <v>16987903.849999998</v>
      </c>
      <c r="W698" s="336">
        <v>933187.69000000006</v>
      </c>
      <c r="X698" s="336">
        <v>3625141.1500000004</v>
      </c>
      <c r="Y698" s="336">
        <v>713748</v>
      </c>
      <c r="Z698" s="336">
        <v>1664099.21</v>
      </c>
      <c r="AA698" s="336">
        <v>15811018.400000002</v>
      </c>
      <c r="AB698" s="336">
        <v>3303161.2199999997</v>
      </c>
      <c r="AC698" s="336">
        <v>449404.92</v>
      </c>
      <c r="AD698" s="336">
        <v>54581820.010000005</v>
      </c>
      <c r="AE698" s="336">
        <v>415358.77999999991</v>
      </c>
      <c r="AF698" s="336">
        <v>4241341.209999999</v>
      </c>
      <c r="AG698" s="336">
        <v>1113796.4700000002</v>
      </c>
      <c r="AH698" s="336">
        <v>4434205.2300000004</v>
      </c>
      <c r="AI698" s="336">
        <v>3349354.31</v>
      </c>
      <c r="AJ698" s="336">
        <v>5639859.8099999996</v>
      </c>
      <c r="AK698" s="336">
        <v>837530.78999999992</v>
      </c>
      <c r="AL698" s="336">
        <v>24799068.559999999</v>
      </c>
      <c r="AM698" s="336">
        <v>1749539.2500000002</v>
      </c>
      <c r="AN698" s="336">
        <v>2664125.35</v>
      </c>
      <c r="AO698" s="336">
        <v>2146825.4300000002</v>
      </c>
      <c r="AP698" s="336">
        <v>2681213.6199999996</v>
      </c>
      <c r="AQ698" s="336">
        <v>473286.22000000003</v>
      </c>
      <c r="AR698" s="336">
        <v>4809383.7699999996</v>
      </c>
      <c r="AS698" s="336">
        <v>1804447.45</v>
      </c>
      <c r="AT698" s="336">
        <v>2302025.25</v>
      </c>
      <c r="AU698" s="336">
        <v>3526451.12</v>
      </c>
      <c r="AV698" s="336">
        <v>1269076.5999999999</v>
      </c>
      <c r="AW698" s="336">
        <v>30079160.549999997</v>
      </c>
      <c r="AX698" s="336">
        <v>436962.06</v>
      </c>
      <c r="AY698" s="336">
        <v>1540479.3600000003</v>
      </c>
      <c r="AZ698" s="336">
        <v>2910977.0700000003</v>
      </c>
      <c r="BA698" s="336">
        <v>276223.87999999995</v>
      </c>
      <c r="BB698" s="336">
        <v>1874926.2799999998</v>
      </c>
      <c r="BC698" s="336">
        <v>13847874.050000001</v>
      </c>
      <c r="BD698" s="336">
        <v>11886727.629999999</v>
      </c>
      <c r="BE698" s="336">
        <v>5988569.8500000006</v>
      </c>
      <c r="BF698" s="336">
        <v>4844592.0699999994</v>
      </c>
      <c r="BG698" s="336">
        <v>621273.21999999986</v>
      </c>
      <c r="BH698" s="336">
        <v>326591.21999999997</v>
      </c>
      <c r="BI698" s="336">
        <v>17140967.170000002</v>
      </c>
      <c r="BJ698" s="336">
        <v>378998.93000000005</v>
      </c>
      <c r="BK698" s="336">
        <v>12166380.679999998</v>
      </c>
      <c r="BL698" s="336">
        <v>372362.25</v>
      </c>
      <c r="BM698" s="336">
        <v>2668033.1000000006</v>
      </c>
      <c r="BN698" s="336">
        <v>13366872.979999999</v>
      </c>
      <c r="BO698" s="336">
        <v>5296839.9999999991</v>
      </c>
      <c r="BP698" s="336">
        <v>1030220.43</v>
      </c>
      <c r="BQ698" s="336">
        <v>934617.27000000014</v>
      </c>
      <c r="BR698" s="336">
        <v>1264276.8699999999</v>
      </c>
      <c r="BS698" s="336">
        <v>7469341.8200000003</v>
      </c>
      <c r="BT698" s="336">
        <v>1623367.48</v>
      </c>
      <c r="BU698" s="336">
        <v>749882.62</v>
      </c>
      <c r="BV698" s="336">
        <v>2445376.87</v>
      </c>
      <c r="BW698" s="336">
        <v>17371680.75</v>
      </c>
      <c r="BX698" s="336">
        <v>3727736.62</v>
      </c>
      <c r="BY698" s="336">
        <v>19831884.43</v>
      </c>
      <c r="BZ698" s="336">
        <v>987542.99</v>
      </c>
      <c r="CA698" s="336">
        <v>1183523.9000000001</v>
      </c>
      <c r="CB698" s="336">
        <v>1071228.3799999999</v>
      </c>
      <c r="CC698" s="336">
        <v>4677501.46</v>
      </c>
      <c r="CD698" s="336">
        <v>15765113.209999999</v>
      </c>
      <c r="CE698" s="336">
        <v>10329475.290000001</v>
      </c>
      <c r="CF698" s="336">
        <v>11022547.25</v>
      </c>
      <c r="CG698" s="336">
        <v>19284807.98</v>
      </c>
      <c r="CH698" s="336">
        <v>4795988.9400000004</v>
      </c>
      <c r="CI698" s="336">
        <v>26070495.790000003</v>
      </c>
      <c r="CJ698" s="336">
        <v>882119.85</v>
      </c>
      <c r="CK698" s="336">
        <v>773913.74000000011</v>
      </c>
      <c r="CL698" s="336">
        <v>1552916.3099999998</v>
      </c>
      <c r="CM698" s="336">
        <v>601820.46999999986</v>
      </c>
      <c r="CN698" s="336">
        <v>4600882.1099999994</v>
      </c>
      <c r="CO698" s="336">
        <v>9208503.6699999999</v>
      </c>
      <c r="CP698" s="336">
        <v>744565.88000000012</v>
      </c>
      <c r="CQ698" s="336">
        <v>3280000.7899999996</v>
      </c>
      <c r="CR698" s="336">
        <v>410884.19999999995</v>
      </c>
      <c r="CS698" s="336">
        <v>3349690.09</v>
      </c>
      <c r="CT698" s="336">
        <v>5415679.4900000002</v>
      </c>
      <c r="CU698" s="336">
        <v>624317.1399999999</v>
      </c>
      <c r="CV698" s="336">
        <v>568159.93999999994</v>
      </c>
      <c r="CW698" s="336">
        <v>1911832.91</v>
      </c>
      <c r="CX698" s="336">
        <v>5109572.87</v>
      </c>
      <c r="CY698" s="336">
        <v>5099769.25</v>
      </c>
      <c r="CZ698" s="336">
        <v>13961617.24</v>
      </c>
      <c r="DA698" s="336">
        <v>10788443.850000001</v>
      </c>
      <c r="DB698" s="336">
        <v>10845890</v>
      </c>
      <c r="DC698" s="336">
        <v>2980814.44</v>
      </c>
      <c r="DD698" s="336">
        <v>56113169.450000003</v>
      </c>
      <c r="DE698" s="336">
        <v>36280305.239999995</v>
      </c>
      <c r="DF698" s="336">
        <v>834862.02</v>
      </c>
      <c r="DG698" s="336">
        <v>3100030.66</v>
      </c>
      <c r="DH698" s="336">
        <v>2447543.8999999994</v>
      </c>
      <c r="DI698" s="336">
        <v>3204243.74</v>
      </c>
      <c r="DJ698" s="336">
        <v>13136377.489999998</v>
      </c>
      <c r="DK698" s="336">
        <v>13454982.470000001</v>
      </c>
      <c r="DL698" s="336">
        <v>2581860.19</v>
      </c>
      <c r="DM698" s="336">
        <v>6011925.4900000002</v>
      </c>
      <c r="DN698" s="336">
        <v>820169.83000000007</v>
      </c>
      <c r="DO698" s="336">
        <v>1858215.7299999997</v>
      </c>
      <c r="DP698" s="336">
        <v>1066085.27</v>
      </c>
      <c r="DQ698" s="336">
        <v>330176.76</v>
      </c>
      <c r="DR698" s="336">
        <v>5625427.5099999998</v>
      </c>
      <c r="DS698" s="336">
        <v>23494233.049999997</v>
      </c>
      <c r="DT698" s="336">
        <v>7129707.1999999993</v>
      </c>
      <c r="DU698" s="336">
        <v>11308442.239999998</v>
      </c>
      <c r="DV698" s="336">
        <v>1703846.4600000002</v>
      </c>
      <c r="DW698" s="336">
        <v>6114274.790000001</v>
      </c>
      <c r="DX698" s="336">
        <v>6196192.8899999997</v>
      </c>
      <c r="DY698" s="336">
        <v>9398485.0800000001</v>
      </c>
      <c r="DZ698" s="336">
        <v>5320637.0199999996</v>
      </c>
      <c r="EA698" s="336">
        <v>48737821.979999989</v>
      </c>
      <c r="EB698" s="336">
        <v>2829276.09</v>
      </c>
      <c r="EC698" s="336">
        <v>3216730.77</v>
      </c>
      <c r="ED698" s="336">
        <v>1806578.8699999999</v>
      </c>
      <c r="EE698" s="336">
        <v>1880664.17</v>
      </c>
      <c r="EF698" s="336">
        <v>566232.96000000008</v>
      </c>
      <c r="EG698" s="336">
        <v>9326342.8499999996</v>
      </c>
      <c r="EH698" s="336">
        <v>1413267.5100000002</v>
      </c>
      <c r="EI698" s="336">
        <v>8253552.2200000007</v>
      </c>
      <c r="EJ698" s="336">
        <v>13974224.4</v>
      </c>
      <c r="EK698" s="336">
        <v>810203.27999999991</v>
      </c>
      <c r="EL698" s="336">
        <v>741478.17999999993</v>
      </c>
      <c r="EM698" s="336">
        <v>7899106.2000000002</v>
      </c>
      <c r="EN698" s="336">
        <v>3554705.2699999996</v>
      </c>
      <c r="EO698" s="336">
        <v>8115877.5499999998</v>
      </c>
      <c r="EP698" s="336">
        <v>11766237.460000001</v>
      </c>
      <c r="EQ698" s="336">
        <v>778812.96</v>
      </c>
      <c r="ER698" s="336">
        <v>5495886.4800000014</v>
      </c>
      <c r="ES698" s="336">
        <v>806580.16000000015</v>
      </c>
      <c r="ET698" s="336">
        <v>2487201.1300000004</v>
      </c>
      <c r="EU698" s="336">
        <v>1067961.8899999997</v>
      </c>
      <c r="EV698" s="336">
        <v>410669.15</v>
      </c>
      <c r="EW698" s="336">
        <v>4763981.9300000006</v>
      </c>
      <c r="EX698" s="336">
        <v>5291150.8000000007</v>
      </c>
      <c r="EY698" s="336">
        <v>49245586.419999987</v>
      </c>
      <c r="EZ698" s="336">
        <v>569999595.81999993</v>
      </c>
      <c r="FA698" s="336">
        <v>1915419.24</v>
      </c>
      <c r="FB698" s="336">
        <v>3076750.51</v>
      </c>
      <c r="FC698" s="336">
        <v>21137904.710000001</v>
      </c>
      <c r="FD698" s="336">
        <v>3245267.9899999993</v>
      </c>
      <c r="FE698" s="336">
        <v>40346471.419999994</v>
      </c>
      <c r="FF698" s="336">
        <v>5533477.1099999994</v>
      </c>
      <c r="FG698" s="336">
        <v>395710.22</v>
      </c>
      <c r="FH698" s="336">
        <v>8583665.0300000012</v>
      </c>
      <c r="FI698" s="336">
        <v>948543.44000000006</v>
      </c>
      <c r="FJ698" s="336">
        <v>17827087.349999998</v>
      </c>
      <c r="FK698" s="336">
        <v>1587325.46</v>
      </c>
      <c r="FL698" s="336">
        <v>347737.9</v>
      </c>
      <c r="FM698" s="336">
        <v>8119001.8899999997</v>
      </c>
      <c r="FN698" s="336">
        <v>2477025.3899999992</v>
      </c>
      <c r="FO698" s="336">
        <v>3474172.9499999997</v>
      </c>
      <c r="FP698" s="336">
        <v>1291516.5199999998</v>
      </c>
      <c r="FQ698" s="336">
        <v>5150010.91</v>
      </c>
      <c r="FR698" s="336">
        <v>60878691.969999999</v>
      </c>
      <c r="FS698" s="336">
        <v>1199473.1900000002</v>
      </c>
      <c r="FT698" s="336">
        <v>1292729.6500000001</v>
      </c>
      <c r="FU698" s="336">
        <v>1471370.89</v>
      </c>
      <c r="FV698" s="336">
        <v>463221.01</v>
      </c>
      <c r="FW698" s="336">
        <v>133269.65</v>
      </c>
      <c r="FX698" s="336">
        <v>3243048.25</v>
      </c>
      <c r="FY698" s="336">
        <v>14841266.799999999</v>
      </c>
      <c r="FZ698" s="336">
        <v>602969.35000000009</v>
      </c>
      <c r="GA698" s="336">
        <v>728305.22000000009</v>
      </c>
      <c r="GB698" s="336">
        <v>797239.77999999991</v>
      </c>
      <c r="GC698" s="336">
        <v>507035.42</v>
      </c>
      <c r="GD698" s="336">
        <v>1087325.3499999999</v>
      </c>
      <c r="GE698" s="336">
        <v>11646527.020000003</v>
      </c>
      <c r="GF698" s="336">
        <v>2704304.1300000004</v>
      </c>
      <c r="GG698" s="336">
        <v>5751045.9000000013</v>
      </c>
      <c r="GH698" s="336">
        <v>1345016.18</v>
      </c>
      <c r="GI698" s="336">
        <v>4728203.99</v>
      </c>
      <c r="GJ698" s="336">
        <v>1630661.26</v>
      </c>
      <c r="GK698" s="336">
        <v>113773742.92999999</v>
      </c>
      <c r="GL698" s="336">
        <v>11372895.879999999</v>
      </c>
      <c r="GM698" s="336">
        <v>73469680.930000022</v>
      </c>
      <c r="GN698" s="336">
        <v>3089083.2800000007</v>
      </c>
      <c r="GO698" s="336">
        <v>10557307.23</v>
      </c>
      <c r="GP698" s="336">
        <v>382776.7</v>
      </c>
      <c r="GQ698" s="336">
        <v>159579.53</v>
      </c>
      <c r="GR698" s="336">
        <v>3885000.75</v>
      </c>
      <c r="GS698" s="336">
        <v>105313526.62999997</v>
      </c>
      <c r="GT698" s="336">
        <v>729187.78999999992</v>
      </c>
      <c r="GU698" s="336">
        <v>36916230.700000003</v>
      </c>
      <c r="GV698" s="336">
        <v>1557472.76</v>
      </c>
      <c r="GW698" s="336">
        <v>454024.80000000005</v>
      </c>
      <c r="GX698" s="336">
        <v>20713668.210000001</v>
      </c>
      <c r="GY698" s="336">
        <v>1043470.2000000001</v>
      </c>
      <c r="GZ698" s="336">
        <v>3635315.94</v>
      </c>
      <c r="HA698" s="336">
        <v>8724602.4799999986</v>
      </c>
      <c r="HB698" s="336">
        <v>1103391.72</v>
      </c>
      <c r="HC698" s="336">
        <v>12953123.270000001</v>
      </c>
      <c r="HD698" s="336">
        <v>551915.71</v>
      </c>
      <c r="HE698" s="336">
        <v>1599740.26</v>
      </c>
      <c r="HF698" s="336">
        <v>1637740.27</v>
      </c>
      <c r="HG698" s="336">
        <v>14342633.250000002</v>
      </c>
      <c r="HH698" s="336">
        <v>19614386.559999999</v>
      </c>
      <c r="HI698" s="336">
        <v>7463824.5100000007</v>
      </c>
      <c r="HJ698" s="336">
        <v>5016036.9899999993</v>
      </c>
      <c r="HK698" s="336">
        <v>1167323.6099999999</v>
      </c>
      <c r="HL698" s="336">
        <v>8144018.7299999995</v>
      </c>
      <c r="HM698" s="336">
        <v>2053385.9799999997</v>
      </c>
      <c r="HN698" s="336">
        <v>1741993.48</v>
      </c>
      <c r="HO698" s="336">
        <v>2210067.71</v>
      </c>
      <c r="HP698" s="336">
        <v>20839772.570000004</v>
      </c>
      <c r="HQ698" s="336">
        <v>475802.52</v>
      </c>
      <c r="HR698" s="336">
        <v>16897498.899999999</v>
      </c>
      <c r="HS698" s="336">
        <v>413893.50999999995</v>
      </c>
      <c r="HT698" s="336">
        <v>32339606.210000005</v>
      </c>
      <c r="HU698" s="336">
        <v>820746.89999999991</v>
      </c>
      <c r="HV698" s="336">
        <v>8426284.8499999996</v>
      </c>
      <c r="HW698" s="336">
        <v>101931702.7</v>
      </c>
      <c r="HX698" s="336">
        <v>1262413.08</v>
      </c>
      <c r="HY698" s="336">
        <v>49077021.610000007</v>
      </c>
      <c r="HZ698" s="336">
        <v>3018407.6599999997</v>
      </c>
      <c r="IA698" s="336">
        <v>943744.21000000008</v>
      </c>
      <c r="IB698" s="336">
        <v>4119635.8400000003</v>
      </c>
      <c r="IC698" s="336">
        <v>41427190.240000002</v>
      </c>
      <c r="ID698" s="336">
        <v>1182485.5199999998</v>
      </c>
      <c r="IE698" s="336">
        <v>10310783.079999998</v>
      </c>
      <c r="IF698" s="336">
        <v>1680303.8199999998</v>
      </c>
      <c r="IG698" s="336">
        <v>1430349.1</v>
      </c>
      <c r="IH698" s="336">
        <v>247581.43</v>
      </c>
      <c r="II698" s="336">
        <v>1311956.55</v>
      </c>
      <c r="IJ698" s="336">
        <v>10030041.310000001</v>
      </c>
      <c r="IK698" s="336">
        <v>403359.69999999995</v>
      </c>
      <c r="IL698" s="336">
        <v>1019598.2000000001</v>
      </c>
      <c r="IM698" s="336">
        <v>1940893.42</v>
      </c>
      <c r="IN698" s="336">
        <v>8404575.5900000017</v>
      </c>
      <c r="IO698" s="336">
        <v>3224837.33</v>
      </c>
      <c r="IP698" s="336">
        <v>1988426.0199999998</v>
      </c>
      <c r="IQ698" s="336">
        <v>1477109.6800000002</v>
      </c>
      <c r="IR698" s="336">
        <v>33026296.210000001</v>
      </c>
      <c r="IS698" s="336">
        <v>23886994.739999995</v>
      </c>
      <c r="IT698" s="336">
        <v>10847779.890000001</v>
      </c>
      <c r="IU698" s="336">
        <v>1412831.45</v>
      </c>
      <c r="IV698" s="336">
        <v>10526394.190000001</v>
      </c>
      <c r="IW698" s="336">
        <v>1569340.8099999998</v>
      </c>
      <c r="IX698" s="336">
        <v>313568.49</v>
      </c>
      <c r="IY698" s="336">
        <v>5295725.1400000006</v>
      </c>
      <c r="IZ698" s="336">
        <v>3555686.83</v>
      </c>
      <c r="JA698" s="336">
        <v>2283724.31</v>
      </c>
      <c r="JB698" s="336">
        <v>1509276.98</v>
      </c>
      <c r="JC698" s="336">
        <v>38272.519999999997</v>
      </c>
      <c r="JD698" s="336">
        <v>544478.5</v>
      </c>
      <c r="JE698" s="336">
        <v>425305.39000000007</v>
      </c>
      <c r="JF698" s="336">
        <v>10914629.950000001</v>
      </c>
      <c r="JG698" s="336">
        <v>672624.21</v>
      </c>
      <c r="JH698" s="336">
        <v>2010280.06</v>
      </c>
      <c r="JI698" s="336">
        <v>10265098.709999999</v>
      </c>
      <c r="JJ698" s="336">
        <v>7629428.4100000001</v>
      </c>
      <c r="JK698" s="336">
        <v>727342.58000000007</v>
      </c>
      <c r="JL698" s="336">
        <v>1263561.4900000002</v>
      </c>
      <c r="JM698" s="336">
        <v>258891.81</v>
      </c>
      <c r="JN698" s="336">
        <v>608080.11</v>
      </c>
      <c r="JO698" s="336">
        <v>6137599.370000001</v>
      </c>
      <c r="JP698" s="336">
        <v>1511501.24</v>
      </c>
      <c r="JQ698" s="336">
        <v>1566425.2299999997</v>
      </c>
      <c r="JR698" s="336">
        <v>562739.11</v>
      </c>
      <c r="JS698" s="336">
        <v>8755280.0199999996</v>
      </c>
      <c r="JT698" s="336">
        <v>881410.12000000011</v>
      </c>
      <c r="JU698" s="336">
        <v>5903003.9100000001</v>
      </c>
      <c r="JV698" s="336">
        <v>77188914.950000018</v>
      </c>
      <c r="JW698" s="336">
        <v>3257599.97</v>
      </c>
      <c r="JX698" s="336">
        <v>5668228.7800000003</v>
      </c>
      <c r="JY698" s="336">
        <v>217375.93999999997</v>
      </c>
      <c r="JZ698" s="336">
        <v>271375.93</v>
      </c>
      <c r="KA698" s="336">
        <v>3415166.8500000006</v>
      </c>
      <c r="KB698" s="336">
        <v>3818685.62</v>
      </c>
      <c r="KC698" s="336">
        <v>2070378.42</v>
      </c>
      <c r="KD698" s="336">
        <v>1008537.4700000001</v>
      </c>
      <c r="KE698" s="336">
        <v>15506011.15</v>
      </c>
      <c r="KF698" s="336">
        <v>1580186.8699999999</v>
      </c>
      <c r="KG698" s="336">
        <v>2742730.37</v>
      </c>
      <c r="KH698" s="336">
        <v>1588673.07</v>
      </c>
      <c r="KI698" s="336">
        <v>5615004.75</v>
      </c>
      <c r="KJ698" s="336">
        <v>4071830.2500000005</v>
      </c>
      <c r="KK698" s="336">
        <v>272579.16999999993</v>
      </c>
      <c r="KL698" s="336">
        <v>1223672.72</v>
      </c>
      <c r="KM698" s="336">
        <v>1468276.36</v>
      </c>
      <c r="KN698" s="336">
        <v>1672931.7200000002</v>
      </c>
      <c r="KO698" s="336">
        <v>9779803.5499999989</v>
      </c>
      <c r="KP698" s="336">
        <v>5526051.4600000009</v>
      </c>
      <c r="KQ698" s="336">
        <v>67371160.129999995</v>
      </c>
      <c r="KR698" s="336">
        <v>8341990.2200000007</v>
      </c>
      <c r="KS698" s="336">
        <v>3100709.11</v>
      </c>
      <c r="KX698" s="312" t="s">
        <v>943</v>
      </c>
    </row>
    <row r="699" spans="1:310" x14ac:dyDescent="0.25">
      <c r="A699">
        <v>2021</v>
      </c>
      <c r="C699" s="312">
        <v>41</v>
      </c>
      <c r="F699" s="336">
        <v>118643.85</v>
      </c>
      <c r="G699" s="336">
        <v>6333</v>
      </c>
      <c r="H699" s="336">
        <v>717537.72</v>
      </c>
      <c r="I699" s="336">
        <v>105400.35</v>
      </c>
      <c r="J699" s="336">
        <v>0</v>
      </c>
      <c r="K699" s="336">
        <v>12491.35</v>
      </c>
      <c r="L699" s="336">
        <v>82919.850000000006</v>
      </c>
      <c r="M699" s="336">
        <v>35832.75</v>
      </c>
      <c r="N699" s="336">
        <v>19763.900000000001</v>
      </c>
      <c r="O699" s="336">
        <v>404818</v>
      </c>
      <c r="P699" s="336">
        <v>102738.95</v>
      </c>
      <c r="Q699" s="336">
        <v>868.15</v>
      </c>
      <c r="R699" s="336">
        <v>12000</v>
      </c>
      <c r="S699" s="336">
        <v>30017.7</v>
      </c>
      <c r="T699" s="336">
        <v>29177.599999999999</v>
      </c>
      <c r="U699" s="336">
        <v>50629.8</v>
      </c>
      <c r="V699" s="336">
        <v>14572.7</v>
      </c>
      <c r="W699" s="336">
        <v>0</v>
      </c>
      <c r="X699" s="336">
        <v>5945.6</v>
      </c>
      <c r="Y699" s="336">
        <v>7130.25</v>
      </c>
      <c r="Z699" s="336">
        <v>60489.45</v>
      </c>
      <c r="AA699" s="336">
        <v>34222.6</v>
      </c>
      <c r="AB699" s="336">
        <v>58733</v>
      </c>
      <c r="AC699" s="336">
        <v>7395.3</v>
      </c>
      <c r="AD699" s="336">
        <v>356211.05</v>
      </c>
      <c r="AE699" s="336">
        <v>123172.8</v>
      </c>
      <c r="AF699" s="336">
        <v>48391.05</v>
      </c>
      <c r="AG699" s="336">
        <v>0</v>
      </c>
      <c r="AH699" s="336">
        <v>177.25</v>
      </c>
      <c r="AI699" s="336">
        <v>38966.85</v>
      </c>
      <c r="AJ699" s="336">
        <v>0</v>
      </c>
      <c r="AK699" s="336">
        <v>0</v>
      </c>
      <c r="AL699" s="336">
        <v>161296.45000000001</v>
      </c>
      <c r="AM699" s="336">
        <v>122.25</v>
      </c>
      <c r="AN699" s="336">
        <v>147.25</v>
      </c>
      <c r="AO699" s="336">
        <v>0</v>
      </c>
      <c r="AP699" s="336">
        <v>424</v>
      </c>
      <c r="AQ699" s="336">
        <v>13827.43</v>
      </c>
      <c r="AR699" s="336">
        <v>1147.25</v>
      </c>
      <c r="AS699" s="336">
        <v>23654.35</v>
      </c>
      <c r="AT699" s="336">
        <v>2992.55</v>
      </c>
      <c r="AU699" s="336">
        <v>14491.75</v>
      </c>
      <c r="AV699" s="336">
        <v>7745.95</v>
      </c>
      <c r="AW699" s="336">
        <v>159558.29999999999</v>
      </c>
      <c r="AX699" s="336">
        <v>0</v>
      </c>
      <c r="AY699" s="336">
        <v>20097.149999999998</v>
      </c>
      <c r="AZ699" s="336">
        <v>104450.25</v>
      </c>
      <c r="BA699" s="336">
        <v>2928</v>
      </c>
      <c r="BB699" s="336">
        <v>160</v>
      </c>
      <c r="BC699" s="336">
        <v>97669.65</v>
      </c>
      <c r="BD699" s="336">
        <v>183408.55</v>
      </c>
      <c r="BE699" s="336">
        <v>123512.95000000001</v>
      </c>
      <c r="BF699" s="336">
        <v>0</v>
      </c>
      <c r="BG699" s="336">
        <v>630</v>
      </c>
      <c r="BH699" s="336">
        <v>0</v>
      </c>
      <c r="BI699" s="336">
        <v>63966.6</v>
      </c>
      <c r="BJ699" s="336">
        <v>50</v>
      </c>
      <c r="BK699" s="336">
        <v>10732.75</v>
      </c>
      <c r="BL699" s="336">
        <v>0</v>
      </c>
      <c r="BM699" s="336">
        <v>23808.87</v>
      </c>
      <c r="BN699" s="336">
        <v>244265.15000000002</v>
      </c>
      <c r="BO699" s="336">
        <v>1973.25</v>
      </c>
      <c r="BP699" s="336">
        <v>0</v>
      </c>
      <c r="BQ699" s="336">
        <v>11291.85</v>
      </c>
      <c r="BR699" s="336">
        <v>1075.1500000000001</v>
      </c>
      <c r="BS699" s="336">
        <v>54800.3</v>
      </c>
      <c r="BT699" s="336">
        <v>8168.8</v>
      </c>
      <c r="BU699" s="336">
        <v>0</v>
      </c>
      <c r="BV699" s="336">
        <v>0</v>
      </c>
      <c r="BW699" s="336">
        <v>0</v>
      </c>
      <c r="BX699" s="336">
        <v>32221.5</v>
      </c>
      <c r="BY699" s="336">
        <v>4406.2</v>
      </c>
      <c r="BZ699" s="336">
        <v>11031.35</v>
      </c>
      <c r="CA699" s="336">
        <v>40</v>
      </c>
      <c r="CB699" s="336">
        <v>10369.200000000001</v>
      </c>
      <c r="CC699" s="336">
        <v>89535.950000000012</v>
      </c>
      <c r="CD699" s="336">
        <v>23016.45</v>
      </c>
      <c r="CE699" s="336">
        <v>383827</v>
      </c>
      <c r="CF699" s="336">
        <v>101457.15</v>
      </c>
      <c r="CG699" s="336">
        <v>728.65</v>
      </c>
      <c r="CH699" s="336">
        <v>614.79999999999995</v>
      </c>
      <c r="CI699" s="336">
        <v>527933.80000000005</v>
      </c>
      <c r="CJ699" s="336">
        <v>7819.45</v>
      </c>
      <c r="CK699" s="336">
        <v>7307.55</v>
      </c>
      <c r="CL699" s="336">
        <v>14511.35</v>
      </c>
      <c r="CM699" s="336">
        <v>0</v>
      </c>
      <c r="CN699" s="336">
        <v>6861.65</v>
      </c>
      <c r="CO699" s="336">
        <v>13748.2</v>
      </c>
      <c r="CP699" s="336">
        <v>0</v>
      </c>
      <c r="CQ699" s="336">
        <v>0</v>
      </c>
      <c r="CR699" s="336">
        <v>0</v>
      </c>
      <c r="CS699" s="336">
        <v>957</v>
      </c>
      <c r="CT699" s="336">
        <v>47067.95</v>
      </c>
      <c r="CU699" s="336">
        <v>6493.8</v>
      </c>
      <c r="CV699" s="336">
        <v>80</v>
      </c>
      <c r="CW699" s="336">
        <v>359.45</v>
      </c>
      <c r="CX699" s="336">
        <v>0</v>
      </c>
      <c r="CY699" s="336">
        <v>63.25</v>
      </c>
      <c r="CZ699" s="336">
        <v>29649.15</v>
      </c>
      <c r="DA699" s="336">
        <v>15115</v>
      </c>
      <c r="DB699" s="336">
        <v>56356.1</v>
      </c>
      <c r="DC699" s="336">
        <v>967188.6</v>
      </c>
      <c r="DD699" s="336">
        <v>72886.2</v>
      </c>
      <c r="DE699" s="336">
        <v>35530</v>
      </c>
      <c r="DF699" s="336">
        <v>423.95</v>
      </c>
      <c r="DG699" s="336">
        <v>0</v>
      </c>
      <c r="DH699" s="336">
        <v>455.15</v>
      </c>
      <c r="DI699" s="336">
        <v>56224.3</v>
      </c>
      <c r="DJ699" s="336">
        <v>201801.60000000001</v>
      </c>
      <c r="DK699" s="336">
        <v>69932.05</v>
      </c>
      <c r="DL699" s="336">
        <v>0</v>
      </c>
      <c r="DM699" s="336">
        <v>46</v>
      </c>
      <c r="DN699" s="336">
        <v>9707.5</v>
      </c>
      <c r="DO699" s="336">
        <v>0</v>
      </c>
      <c r="DP699" s="336">
        <v>4500</v>
      </c>
      <c r="DQ699" s="336">
        <v>4343.45</v>
      </c>
      <c r="DR699" s="336">
        <v>2778.95</v>
      </c>
      <c r="DS699" s="336">
        <v>0</v>
      </c>
      <c r="DT699" s="336">
        <v>1350.25</v>
      </c>
      <c r="DU699" s="336">
        <v>50</v>
      </c>
      <c r="DV699" s="336">
        <v>20834.27</v>
      </c>
      <c r="DW699" s="336">
        <v>29310.55</v>
      </c>
      <c r="DX699" s="336">
        <v>122208.95</v>
      </c>
      <c r="DY699" s="336">
        <v>132.55000000000001</v>
      </c>
      <c r="DZ699" s="336">
        <v>247.25</v>
      </c>
      <c r="EA699" s="336">
        <v>16000</v>
      </c>
      <c r="EB699" s="336">
        <v>35679.5</v>
      </c>
      <c r="EC699" s="336">
        <v>0</v>
      </c>
      <c r="ED699" s="336">
        <v>5590</v>
      </c>
      <c r="EE699" s="336">
        <v>792.05</v>
      </c>
      <c r="EF699" s="336">
        <v>1281.17</v>
      </c>
      <c r="EG699" s="336">
        <v>152909.1</v>
      </c>
      <c r="EH699" s="336">
        <v>0</v>
      </c>
      <c r="EI699" s="336">
        <v>473163.7</v>
      </c>
      <c r="EJ699" s="336">
        <v>40478.1</v>
      </c>
      <c r="EK699" s="336">
        <v>23800</v>
      </c>
      <c r="EL699" s="336">
        <v>3690</v>
      </c>
      <c r="EM699" s="336">
        <v>40416.85</v>
      </c>
      <c r="EN699" s="336">
        <v>41538.799999999996</v>
      </c>
      <c r="EO699" s="336">
        <v>7967.9</v>
      </c>
      <c r="EP699" s="336">
        <v>0</v>
      </c>
      <c r="EQ699" s="336">
        <v>6544.4000000000005</v>
      </c>
      <c r="ER699" s="336">
        <v>23538.3</v>
      </c>
      <c r="ES699" s="336">
        <v>4967.75</v>
      </c>
      <c r="ET699" s="336">
        <v>41352.730000000003</v>
      </c>
      <c r="EU699" s="336">
        <v>138</v>
      </c>
      <c r="EV699" s="336">
        <v>5089.95</v>
      </c>
      <c r="EW699" s="336">
        <v>0</v>
      </c>
      <c r="EX699" s="336">
        <v>76775.199999999997</v>
      </c>
      <c r="EY699" s="336">
        <v>367819.3</v>
      </c>
      <c r="EZ699" s="336">
        <v>2178087.35</v>
      </c>
      <c r="FA699" s="336">
        <v>87089.75</v>
      </c>
      <c r="FB699" s="336">
        <v>41123.9</v>
      </c>
      <c r="FC699" s="336">
        <v>38177.15</v>
      </c>
      <c r="FD699" s="336">
        <v>8080.85</v>
      </c>
      <c r="FE699" s="336">
        <v>392406.73</v>
      </c>
      <c r="FF699" s="336">
        <v>3291.08</v>
      </c>
      <c r="FG699" s="336">
        <v>0</v>
      </c>
      <c r="FH699" s="336">
        <v>149704.79999999999</v>
      </c>
      <c r="FI699" s="336">
        <v>0</v>
      </c>
      <c r="FJ699" s="336">
        <v>13721.75</v>
      </c>
      <c r="FK699" s="336">
        <v>0</v>
      </c>
      <c r="FL699" s="336">
        <v>2893.13</v>
      </c>
      <c r="FM699" s="336">
        <v>17786.099999999999</v>
      </c>
      <c r="FN699" s="336">
        <v>22509.3</v>
      </c>
      <c r="FO699" s="336">
        <v>97.25</v>
      </c>
      <c r="FP699" s="336">
        <v>10292.35</v>
      </c>
      <c r="FQ699" s="336">
        <v>0</v>
      </c>
      <c r="FR699" s="336">
        <v>1979579.7</v>
      </c>
      <c r="FS699" s="336">
        <v>10104.9</v>
      </c>
      <c r="FT699" s="336">
        <v>0</v>
      </c>
      <c r="FU699" s="336">
        <v>714.7</v>
      </c>
      <c r="FV699" s="336">
        <v>0</v>
      </c>
      <c r="FW699" s="336">
        <v>1084.45</v>
      </c>
      <c r="FX699" s="336">
        <v>18199.23</v>
      </c>
      <c r="FY699" s="336">
        <v>75538.399999999994</v>
      </c>
      <c r="FZ699" s="336">
        <v>10398.950000000001</v>
      </c>
      <c r="GA699" s="336">
        <v>5823.55</v>
      </c>
      <c r="GB699" s="336">
        <v>14341.1</v>
      </c>
      <c r="GC699" s="336">
        <v>350</v>
      </c>
      <c r="GD699" s="336">
        <v>23241.200000000001</v>
      </c>
      <c r="GE699" s="336">
        <v>53435.25</v>
      </c>
      <c r="GF699" s="336">
        <v>175320.09999999998</v>
      </c>
      <c r="GG699" s="336">
        <v>76489.899999999994</v>
      </c>
      <c r="GH699" s="336">
        <v>29263.25</v>
      </c>
      <c r="GI699" s="336">
        <v>1548.7</v>
      </c>
      <c r="GJ699" s="336">
        <v>17169.650000000001</v>
      </c>
      <c r="GK699" s="336">
        <v>1202190.55</v>
      </c>
      <c r="GL699" s="336">
        <v>31152.3</v>
      </c>
      <c r="GM699" s="336">
        <v>538053.80000000005</v>
      </c>
      <c r="GN699" s="336">
        <v>36038.5</v>
      </c>
      <c r="GO699" s="336">
        <v>227524.40000000002</v>
      </c>
      <c r="GP699" s="336">
        <v>97.25</v>
      </c>
      <c r="GQ699" s="336">
        <v>2590.1</v>
      </c>
      <c r="GR699" s="336">
        <v>75646.25</v>
      </c>
      <c r="GS699" s="336">
        <v>118311.55</v>
      </c>
      <c r="GT699" s="336">
        <v>9439.9500000000007</v>
      </c>
      <c r="GU699" s="336">
        <v>269088.63</v>
      </c>
      <c r="GV699" s="336">
        <v>45357.7</v>
      </c>
      <c r="GW699" s="336">
        <v>12323.55</v>
      </c>
      <c r="GX699" s="336">
        <v>768399.65</v>
      </c>
      <c r="GY699" s="336">
        <v>2830.28</v>
      </c>
      <c r="GZ699" s="336">
        <v>484933.23</v>
      </c>
      <c r="HA699" s="336">
        <v>450947.30000000005</v>
      </c>
      <c r="HB699" s="336">
        <v>1009.2</v>
      </c>
      <c r="HC699" s="336">
        <v>529043.5</v>
      </c>
      <c r="HD699" s="336">
        <v>0</v>
      </c>
      <c r="HE699" s="336">
        <v>0</v>
      </c>
      <c r="HF699" s="336">
        <v>0</v>
      </c>
      <c r="HG699" s="336">
        <v>13717.6</v>
      </c>
      <c r="HH699" s="336">
        <v>449148.65</v>
      </c>
      <c r="HI699" s="336">
        <v>12596.3</v>
      </c>
      <c r="HJ699" s="336">
        <v>56075.3</v>
      </c>
      <c r="HK699" s="336">
        <v>10310.25</v>
      </c>
      <c r="HL699" s="336">
        <v>3294.25</v>
      </c>
      <c r="HM699" s="336">
        <v>763.7</v>
      </c>
      <c r="HN699" s="336">
        <v>34438.300000000003</v>
      </c>
      <c r="HO699" s="336">
        <v>19247.099999999999</v>
      </c>
      <c r="HP699" s="336">
        <v>460.3</v>
      </c>
      <c r="HQ699" s="336">
        <v>4856.1000000000004</v>
      </c>
      <c r="HR699" s="336">
        <v>4158.95</v>
      </c>
      <c r="HS699" s="336">
        <v>0</v>
      </c>
      <c r="HT699" s="336">
        <v>633091.60000000009</v>
      </c>
      <c r="HU699" s="336">
        <v>780.6</v>
      </c>
      <c r="HV699" s="336">
        <v>164656.75</v>
      </c>
      <c r="HW699" s="336">
        <v>26209.35</v>
      </c>
      <c r="HX699" s="336">
        <v>0</v>
      </c>
      <c r="HY699" s="336">
        <v>0</v>
      </c>
      <c r="HZ699" s="336">
        <v>198690.35</v>
      </c>
      <c r="IA699" s="336">
        <v>6377.68</v>
      </c>
      <c r="IB699" s="336">
        <v>78976.650000000009</v>
      </c>
      <c r="IC699" s="336">
        <v>195296.95</v>
      </c>
      <c r="ID699" s="336">
        <v>44629.5</v>
      </c>
      <c r="IE699" s="336">
        <v>3390</v>
      </c>
      <c r="IF699" s="336">
        <v>25680.95</v>
      </c>
      <c r="IG699" s="336">
        <v>676.35</v>
      </c>
      <c r="IH699" s="336">
        <v>5440</v>
      </c>
      <c r="II699" s="336">
        <v>35077.5</v>
      </c>
      <c r="IJ699" s="336">
        <v>86680.700000000012</v>
      </c>
      <c r="IK699" s="336">
        <v>0</v>
      </c>
      <c r="IL699" s="336">
        <v>81790.5</v>
      </c>
      <c r="IM699" s="336">
        <v>60</v>
      </c>
      <c r="IN699" s="336">
        <v>92276.65</v>
      </c>
      <c r="IO699" s="336">
        <v>853.95</v>
      </c>
      <c r="IP699" s="336">
        <v>12622.1</v>
      </c>
      <c r="IQ699" s="336">
        <v>0</v>
      </c>
      <c r="IR699" s="336">
        <v>25459.35</v>
      </c>
      <c r="IS699" s="336">
        <v>329944.92</v>
      </c>
      <c r="IT699" s="336">
        <v>27975.3</v>
      </c>
      <c r="IU699" s="336">
        <v>6000</v>
      </c>
      <c r="IV699" s="336">
        <v>13046.15</v>
      </c>
      <c r="IW699" s="336">
        <v>0</v>
      </c>
      <c r="IX699" s="336">
        <v>0</v>
      </c>
      <c r="IY699" s="336">
        <v>0</v>
      </c>
      <c r="IZ699" s="336">
        <v>74998.45</v>
      </c>
      <c r="JA699" s="336">
        <v>10105.049999999999</v>
      </c>
      <c r="JB699" s="336">
        <v>12619.3</v>
      </c>
      <c r="JC699" s="336">
        <v>0</v>
      </c>
      <c r="JD699" s="336">
        <v>0</v>
      </c>
      <c r="JE699" s="336">
        <v>0</v>
      </c>
      <c r="JF699" s="336">
        <v>0</v>
      </c>
      <c r="JG699" s="336">
        <v>4108.3500000000004</v>
      </c>
      <c r="JH699" s="336">
        <v>37678.300000000003</v>
      </c>
      <c r="JI699" s="336">
        <v>138834.85</v>
      </c>
      <c r="JJ699" s="336">
        <v>292</v>
      </c>
      <c r="JK699" s="336">
        <v>50</v>
      </c>
      <c r="JL699" s="336">
        <v>150</v>
      </c>
      <c r="JM699" s="336">
        <v>7260</v>
      </c>
      <c r="JN699" s="336">
        <v>7000</v>
      </c>
      <c r="JO699" s="336">
        <v>2800</v>
      </c>
      <c r="JP699" s="336">
        <v>13074.9</v>
      </c>
      <c r="JQ699" s="336">
        <v>41182.800000000003</v>
      </c>
      <c r="JR699" s="336">
        <v>0</v>
      </c>
      <c r="JS699" s="336">
        <v>206376.6</v>
      </c>
      <c r="JT699" s="336">
        <v>21440.55</v>
      </c>
      <c r="JU699" s="336">
        <v>97.25</v>
      </c>
      <c r="JV699" s="336">
        <v>1449835.25</v>
      </c>
      <c r="JW699" s="336">
        <v>43287.85</v>
      </c>
      <c r="JX699" s="336">
        <v>50030.64</v>
      </c>
      <c r="JY699" s="336">
        <v>0</v>
      </c>
      <c r="JZ699" s="336">
        <v>0</v>
      </c>
      <c r="KA699" s="336">
        <v>226.8</v>
      </c>
      <c r="KB699" s="336">
        <v>69621.5</v>
      </c>
      <c r="KC699" s="336">
        <v>496.85</v>
      </c>
      <c r="KD699" s="336">
        <v>0</v>
      </c>
      <c r="KE699" s="336">
        <v>358502.8</v>
      </c>
      <c r="KF699" s="336">
        <v>8206.5</v>
      </c>
      <c r="KG699" s="336">
        <v>26208.95</v>
      </c>
      <c r="KH699" s="336">
        <v>505</v>
      </c>
      <c r="KI699" s="336">
        <v>391.1</v>
      </c>
      <c r="KJ699" s="336">
        <v>501.5</v>
      </c>
      <c r="KK699" s="336">
        <v>0</v>
      </c>
      <c r="KL699" s="336">
        <v>15315.199999999999</v>
      </c>
      <c r="KM699" s="336">
        <v>540</v>
      </c>
      <c r="KN699" s="336">
        <v>12480.8</v>
      </c>
      <c r="KO699" s="336">
        <v>104042.95000000001</v>
      </c>
      <c r="KP699" s="336">
        <v>2524.1</v>
      </c>
      <c r="KQ699" s="336">
        <v>126621.72</v>
      </c>
      <c r="KR699" s="336">
        <v>110296.43000000001</v>
      </c>
      <c r="KS699" s="336">
        <v>95842.45</v>
      </c>
      <c r="KX699" s="312" t="s">
        <v>943</v>
      </c>
    </row>
    <row r="700" spans="1:310" x14ac:dyDescent="0.25">
      <c r="A700">
        <v>2021</v>
      </c>
      <c r="C700" s="312">
        <v>42</v>
      </c>
      <c r="F700" s="336">
        <v>601284.74</v>
      </c>
      <c r="G700" s="336">
        <v>150977.23000000001</v>
      </c>
      <c r="H700" s="336">
        <v>4442354.62</v>
      </c>
      <c r="I700" s="336">
        <v>279615</v>
      </c>
      <c r="J700" s="336">
        <v>39916.550000000003</v>
      </c>
      <c r="K700" s="336">
        <v>341157.68</v>
      </c>
      <c r="L700" s="336">
        <v>1136199.77</v>
      </c>
      <c r="M700" s="336">
        <v>726084.48</v>
      </c>
      <c r="N700" s="336">
        <v>3770008.1999999997</v>
      </c>
      <c r="O700" s="336">
        <v>1960135.06</v>
      </c>
      <c r="P700" s="336">
        <v>338380.18</v>
      </c>
      <c r="Q700" s="336">
        <v>341925.75999999995</v>
      </c>
      <c r="R700" s="336">
        <v>1141396.9000000001</v>
      </c>
      <c r="S700" s="336">
        <v>574081.92999999993</v>
      </c>
      <c r="T700" s="336">
        <v>465663.49</v>
      </c>
      <c r="U700" s="336">
        <v>1503077.3299999998</v>
      </c>
      <c r="V700" s="336">
        <v>1762315.14</v>
      </c>
      <c r="W700" s="336">
        <v>197015.77000000002</v>
      </c>
      <c r="X700" s="336">
        <v>432630.11</v>
      </c>
      <c r="Y700" s="336">
        <v>149658.79</v>
      </c>
      <c r="Z700" s="336">
        <v>188997.42</v>
      </c>
      <c r="AA700" s="336">
        <v>3016403.08</v>
      </c>
      <c r="AB700" s="336">
        <v>940811.61</v>
      </c>
      <c r="AC700" s="336">
        <v>165592.76999999999</v>
      </c>
      <c r="AD700" s="336">
        <v>2711968.26</v>
      </c>
      <c r="AE700" s="336">
        <v>81051.600000000006</v>
      </c>
      <c r="AF700" s="336">
        <v>356635.47</v>
      </c>
      <c r="AG700" s="336">
        <v>338480.44</v>
      </c>
      <c r="AH700" s="336">
        <v>704525.76</v>
      </c>
      <c r="AI700" s="336">
        <v>417928.7</v>
      </c>
      <c r="AJ700" s="336">
        <v>419302.03</v>
      </c>
      <c r="AK700" s="336">
        <v>113200.42</v>
      </c>
      <c r="AL700" s="336">
        <v>2851890.13</v>
      </c>
      <c r="AM700" s="336">
        <v>86288.06</v>
      </c>
      <c r="AN700" s="336">
        <v>399119.58</v>
      </c>
      <c r="AO700" s="336">
        <v>123465.63</v>
      </c>
      <c r="AP700" s="336">
        <v>166099.35999999999</v>
      </c>
      <c r="AQ700" s="336">
        <v>157015.31</v>
      </c>
      <c r="AR700" s="336">
        <v>2279841.9899999998</v>
      </c>
      <c r="AS700" s="336">
        <v>393058.27</v>
      </c>
      <c r="AT700" s="336">
        <v>724826.19</v>
      </c>
      <c r="AU700" s="336">
        <v>509642.67</v>
      </c>
      <c r="AV700" s="336">
        <v>220603.30000000002</v>
      </c>
      <c r="AW700" s="336">
        <v>2647973.63</v>
      </c>
      <c r="AX700" s="336">
        <v>64745.94</v>
      </c>
      <c r="AY700" s="336">
        <v>539630.54</v>
      </c>
      <c r="AZ700" s="336">
        <v>251860.65000000002</v>
      </c>
      <c r="BA700" s="336">
        <v>44657.68</v>
      </c>
      <c r="BB700" s="336">
        <v>361515.36</v>
      </c>
      <c r="BC700" s="336">
        <v>588521.56000000006</v>
      </c>
      <c r="BD700" s="336">
        <v>2876716.75</v>
      </c>
      <c r="BE700" s="336">
        <v>575196.6</v>
      </c>
      <c r="BF700" s="336">
        <v>337812.97000000003</v>
      </c>
      <c r="BG700" s="336">
        <v>133223.77000000002</v>
      </c>
      <c r="BH700" s="336">
        <v>36371.9</v>
      </c>
      <c r="BI700" s="336">
        <v>628549.1</v>
      </c>
      <c r="BJ700" s="336">
        <v>55777.57</v>
      </c>
      <c r="BK700" s="336">
        <v>2572707.63</v>
      </c>
      <c r="BL700" s="336">
        <v>40511.839999999997</v>
      </c>
      <c r="BM700" s="336">
        <v>184739.93</v>
      </c>
      <c r="BN700" s="336">
        <v>1356816.48</v>
      </c>
      <c r="BO700" s="336">
        <v>1160797.49</v>
      </c>
      <c r="BP700" s="336">
        <v>171524.97</v>
      </c>
      <c r="BQ700" s="336">
        <v>72667.429999999993</v>
      </c>
      <c r="BR700" s="336">
        <v>2178801.1100000003</v>
      </c>
      <c r="BS700" s="336">
        <v>616575.82000000007</v>
      </c>
      <c r="BT700" s="336">
        <v>174969.99</v>
      </c>
      <c r="BU700" s="336">
        <v>310788.31</v>
      </c>
      <c r="BV700" s="336">
        <v>1326976.27</v>
      </c>
      <c r="BW700" s="336">
        <v>751947.74</v>
      </c>
      <c r="BX700" s="336">
        <v>359020.87</v>
      </c>
      <c r="BY700" s="336">
        <v>1272926.44</v>
      </c>
      <c r="BZ700" s="336">
        <v>232698.13999999998</v>
      </c>
      <c r="CA700" s="336">
        <v>475888.62</v>
      </c>
      <c r="CB700" s="336">
        <v>66939.86</v>
      </c>
      <c r="CC700" s="336">
        <v>1276576.1399999999</v>
      </c>
      <c r="CD700" s="336">
        <v>1633090.25</v>
      </c>
      <c r="CE700" s="336">
        <v>2632703.13</v>
      </c>
      <c r="CF700" s="336">
        <v>3393014.31</v>
      </c>
      <c r="CG700" s="336">
        <v>1544100.5899999999</v>
      </c>
      <c r="CH700" s="336">
        <v>818300.39</v>
      </c>
      <c r="CI700" s="336">
        <v>5076804.9200000009</v>
      </c>
      <c r="CJ700" s="336">
        <v>188352.75</v>
      </c>
      <c r="CK700" s="336">
        <v>72339.010000000009</v>
      </c>
      <c r="CL700" s="336">
        <v>491406.62</v>
      </c>
      <c r="CM700" s="336">
        <v>107796.45</v>
      </c>
      <c r="CN700" s="336">
        <v>2732431.79</v>
      </c>
      <c r="CO700" s="336">
        <v>984188.89</v>
      </c>
      <c r="CP700" s="336">
        <v>87240.9</v>
      </c>
      <c r="CQ700" s="336">
        <v>643708.45000000007</v>
      </c>
      <c r="CR700" s="336">
        <v>44279.369999999995</v>
      </c>
      <c r="CS700" s="336">
        <v>642171.35</v>
      </c>
      <c r="CT700" s="336">
        <v>1419573.18</v>
      </c>
      <c r="CU700" s="336">
        <v>185226.53</v>
      </c>
      <c r="CV700" s="336">
        <v>84145.25</v>
      </c>
      <c r="CW700" s="336">
        <v>236697.72999999998</v>
      </c>
      <c r="CX700" s="336">
        <v>254832.59</v>
      </c>
      <c r="CY700" s="336">
        <v>1467975</v>
      </c>
      <c r="CZ700" s="336">
        <v>10126249.109999999</v>
      </c>
      <c r="DA700" s="336">
        <v>5535145.0899999999</v>
      </c>
      <c r="DB700" s="336">
        <v>2115263.2199999997</v>
      </c>
      <c r="DC700" s="336">
        <v>1035216.58</v>
      </c>
      <c r="DD700" s="336">
        <v>6362997.3000000007</v>
      </c>
      <c r="DE700" s="336">
        <v>589782.94000000006</v>
      </c>
      <c r="DF700" s="336">
        <v>196778.08000000002</v>
      </c>
      <c r="DG700" s="336">
        <v>508274.88</v>
      </c>
      <c r="DH700" s="336">
        <v>381831.58999999997</v>
      </c>
      <c r="DI700" s="336">
        <v>878845.81</v>
      </c>
      <c r="DJ700" s="336">
        <v>1833984.5699999998</v>
      </c>
      <c r="DK700" s="336">
        <v>701452.04</v>
      </c>
      <c r="DL700" s="336">
        <v>292358.64</v>
      </c>
      <c r="DM700" s="336">
        <v>1039435.36</v>
      </c>
      <c r="DN700" s="336">
        <v>119279.43</v>
      </c>
      <c r="DO700" s="336">
        <v>326890.56</v>
      </c>
      <c r="DP700" s="336">
        <v>223290.27</v>
      </c>
      <c r="DQ700" s="336">
        <v>116452.53</v>
      </c>
      <c r="DR700" s="336">
        <v>914628.75</v>
      </c>
      <c r="DS700" s="336">
        <v>2712583.46</v>
      </c>
      <c r="DT700" s="336">
        <v>437221.12</v>
      </c>
      <c r="DU700" s="336">
        <v>2512210.86</v>
      </c>
      <c r="DV700" s="336">
        <v>293731.92</v>
      </c>
      <c r="DW700" s="336">
        <v>668382.46</v>
      </c>
      <c r="DX700" s="336">
        <v>1145522.29</v>
      </c>
      <c r="DY700" s="336">
        <v>914151.38</v>
      </c>
      <c r="DZ700" s="336">
        <v>813766.53</v>
      </c>
      <c r="EA700" s="336">
        <v>2225153.8199999998</v>
      </c>
      <c r="EB700" s="336">
        <v>357283.17</v>
      </c>
      <c r="EC700" s="336">
        <v>368268.47</v>
      </c>
      <c r="ED700" s="336">
        <v>165981</v>
      </c>
      <c r="EE700" s="336">
        <v>227231.22</v>
      </c>
      <c r="EF700" s="336">
        <v>55455.47</v>
      </c>
      <c r="EG700" s="336">
        <v>2779588.7</v>
      </c>
      <c r="EH700" s="336">
        <v>107991.57</v>
      </c>
      <c r="EI700" s="336">
        <v>492638.34</v>
      </c>
      <c r="EJ700" s="336">
        <v>2423513.2000000002</v>
      </c>
      <c r="EK700" s="336">
        <v>23549.040000000001</v>
      </c>
      <c r="EL700" s="336">
        <v>85612.6</v>
      </c>
      <c r="EM700" s="336">
        <v>542717.54</v>
      </c>
      <c r="EN700" s="336">
        <v>751678.94</v>
      </c>
      <c r="EO700" s="336">
        <v>1238419.71</v>
      </c>
      <c r="EP700" s="336">
        <v>385433.47</v>
      </c>
      <c r="EQ700" s="336">
        <v>212561.94</v>
      </c>
      <c r="ER700" s="336">
        <v>492814.60000000003</v>
      </c>
      <c r="ES700" s="336">
        <v>140367.33000000002</v>
      </c>
      <c r="ET700" s="336">
        <v>581972.05000000005</v>
      </c>
      <c r="EU700" s="336">
        <v>367209.76</v>
      </c>
      <c r="EV700" s="336">
        <v>93350.53</v>
      </c>
      <c r="EW700" s="336">
        <v>1501921.62</v>
      </c>
      <c r="EX700" s="336">
        <v>968642.38</v>
      </c>
      <c r="EY700" s="336">
        <v>4047749.92</v>
      </c>
      <c r="EZ700" s="336">
        <v>118069167.17999998</v>
      </c>
      <c r="FA700" s="336">
        <v>180911.93</v>
      </c>
      <c r="FB700" s="336">
        <v>571633.6</v>
      </c>
      <c r="FC700" s="336">
        <v>4992953.67</v>
      </c>
      <c r="FD700" s="336">
        <v>673727.86</v>
      </c>
      <c r="FE700" s="336">
        <v>1305391.23</v>
      </c>
      <c r="FF700" s="336">
        <v>684823.96</v>
      </c>
      <c r="FG700" s="336">
        <v>159544.44</v>
      </c>
      <c r="FH700" s="336">
        <v>1721872.8</v>
      </c>
      <c r="FI700" s="336">
        <v>218484.87</v>
      </c>
      <c r="FJ700" s="336">
        <v>1966224.58</v>
      </c>
      <c r="FK700" s="336">
        <v>259484.96</v>
      </c>
      <c r="FL700" s="336">
        <v>45608.9</v>
      </c>
      <c r="FM700" s="336">
        <v>1906938.42</v>
      </c>
      <c r="FN700" s="336">
        <v>246495.95</v>
      </c>
      <c r="FO700" s="336">
        <v>344049.87</v>
      </c>
      <c r="FP700" s="336">
        <v>172418.35</v>
      </c>
      <c r="FQ700" s="336">
        <v>128091.8</v>
      </c>
      <c r="FR700" s="336">
        <v>4521234.4799999995</v>
      </c>
      <c r="FS700" s="336">
        <v>119433.45999999999</v>
      </c>
      <c r="FT700" s="336">
        <v>324763.58</v>
      </c>
      <c r="FU700" s="336">
        <v>289281.76</v>
      </c>
      <c r="FV700" s="336">
        <v>43694.54</v>
      </c>
      <c r="FW700" s="336">
        <v>2646.06</v>
      </c>
      <c r="FX700" s="336">
        <v>891635.6</v>
      </c>
      <c r="FY700" s="336">
        <v>1531394.12</v>
      </c>
      <c r="FZ700" s="336">
        <v>111602.94</v>
      </c>
      <c r="GA700" s="336">
        <v>124920.09</v>
      </c>
      <c r="GB700" s="336">
        <v>203264.86000000002</v>
      </c>
      <c r="GC700" s="336">
        <v>200441.69999999998</v>
      </c>
      <c r="GD700" s="336">
        <v>300453.68</v>
      </c>
      <c r="GE700" s="336">
        <v>1159548.17</v>
      </c>
      <c r="GF700" s="336">
        <v>399844.71</v>
      </c>
      <c r="GG700" s="336">
        <v>1234921.6200000001</v>
      </c>
      <c r="GH700" s="336">
        <v>124206.93</v>
      </c>
      <c r="GI700" s="336">
        <v>553347.75</v>
      </c>
      <c r="GJ700" s="336">
        <v>275070.11</v>
      </c>
      <c r="GK700" s="336">
        <v>11524897.77</v>
      </c>
      <c r="GL700" s="336">
        <v>1150185.8400000001</v>
      </c>
      <c r="GM700" s="336">
        <v>11481544.719999999</v>
      </c>
      <c r="GN700" s="336">
        <v>387697.49</v>
      </c>
      <c r="GO700" s="336">
        <v>3039258.3</v>
      </c>
      <c r="GP700" s="336">
        <v>28816.53</v>
      </c>
      <c r="GQ700" s="336">
        <v>26199.350000000002</v>
      </c>
      <c r="GR700" s="336">
        <v>638628.27</v>
      </c>
      <c r="GS700" s="336">
        <v>9691277.3399999999</v>
      </c>
      <c r="GT700" s="336">
        <v>62355.35</v>
      </c>
      <c r="GU700" s="336">
        <v>2467884.3899999997</v>
      </c>
      <c r="GV700" s="336">
        <v>244496.62</v>
      </c>
      <c r="GW700" s="336">
        <v>85352.13</v>
      </c>
      <c r="GX700" s="336">
        <v>4353019.3499999996</v>
      </c>
      <c r="GY700" s="336">
        <v>75232.759999999995</v>
      </c>
      <c r="GZ700" s="336">
        <v>1661397.4100000001</v>
      </c>
      <c r="HA700" s="336">
        <v>1096080.98</v>
      </c>
      <c r="HB700" s="336">
        <v>117644.76000000001</v>
      </c>
      <c r="HC700" s="336">
        <v>4284493.0600000005</v>
      </c>
      <c r="HD700" s="336">
        <v>86581.07</v>
      </c>
      <c r="HE700" s="336">
        <v>319879.2</v>
      </c>
      <c r="HF700" s="336">
        <v>510512.06000000006</v>
      </c>
      <c r="HG700" s="336">
        <v>647995.72</v>
      </c>
      <c r="HH700" s="336">
        <v>4556551.34</v>
      </c>
      <c r="HI700" s="336">
        <v>551424.1</v>
      </c>
      <c r="HJ700" s="336">
        <v>355493.75</v>
      </c>
      <c r="HK700" s="336">
        <v>78870.049999999988</v>
      </c>
      <c r="HL700" s="336">
        <v>600902.96</v>
      </c>
      <c r="HM700" s="336">
        <v>486717.29000000004</v>
      </c>
      <c r="HN700" s="336">
        <v>349838.70999999996</v>
      </c>
      <c r="HO700" s="336">
        <v>329760.37</v>
      </c>
      <c r="HP700" s="336">
        <v>1760882.31</v>
      </c>
      <c r="HQ700" s="336">
        <v>143253.15</v>
      </c>
      <c r="HR700" s="336">
        <v>4047012.29</v>
      </c>
      <c r="HS700" s="336">
        <v>43528.72</v>
      </c>
      <c r="HT700" s="336">
        <v>1555300.4</v>
      </c>
      <c r="HU700" s="336">
        <v>129191.8</v>
      </c>
      <c r="HV700" s="336">
        <v>865633.24</v>
      </c>
      <c r="HW700" s="336">
        <v>7346637.8799999999</v>
      </c>
      <c r="HX700" s="336">
        <v>229329.33000000002</v>
      </c>
      <c r="HY700" s="336">
        <v>6918405.8399999999</v>
      </c>
      <c r="HZ700" s="336">
        <v>294606.3</v>
      </c>
      <c r="IA700" s="336">
        <v>352295.79000000004</v>
      </c>
      <c r="IB700" s="336">
        <v>904542.87</v>
      </c>
      <c r="IC700" s="336">
        <v>3783544.84</v>
      </c>
      <c r="ID700" s="336">
        <v>283177.80000000005</v>
      </c>
      <c r="IE700" s="336">
        <v>3466635.6100000003</v>
      </c>
      <c r="IF700" s="336">
        <v>253184.01</v>
      </c>
      <c r="IG700" s="336">
        <v>229455.64</v>
      </c>
      <c r="IH700" s="336">
        <v>128499.73</v>
      </c>
      <c r="II700" s="336">
        <v>632997.82999999996</v>
      </c>
      <c r="IJ700" s="336">
        <v>660821.4</v>
      </c>
      <c r="IK700" s="336">
        <v>69003.37</v>
      </c>
      <c r="IL700" s="336">
        <v>107665.05</v>
      </c>
      <c r="IM700" s="336">
        <v>264037.75</v>
      </c>
      <c r="IN700" s="336">
        <v>1832680.1599999997</v>
      </c>
      <c r="IO700" s="336">
        <v>2477629.5499999998</v>
      </c>
      <c r="IP700" s="336">
        <v>258873.52</v>
      </c>
      <c r="IQ700" s="336">
        <v>187014.59</v>
      </c>
      <c r="IR700" s="336">
        <v>6635447.2699999996</v>
      </c>
      <c r="IS700" s="336">
        <v>952640.75</v>
      </c>
      <c r="IT700" s="336">
        <v>2889282.4799999995</v>
      </c>
      <c r="IU700" s="336">
        <v>76734.259999999995</v>
      </c>
      <c r="IV700" s="336">
        <v>1206079.4600000002</v>
      </c>
      <c r="IW700" s="336">
        <v>776518.17999999993</v>
      </c>
      <c r="IX700" s="336">
        <v>111777.12</v>
      </c>
      <c r="IY700" s="336">
        <v>492013.86</v>
      </c>
      <c r="IZ700" s="336">
        <v>70410.3</v>
      </c>
      <c r="JA700" s="336">
        <v>284749.96999999997</v>
      </c>
      <c r="JB700" s="336">
        <v>195282.75999999998</v>
      </c>
      <c r="JC700" s="336">
        <v>686566.2</v>
      </c>
      <c r="JD700" s="336">
        <v>104706.28</v>
      </c>
      <c r="JE700" s="336">
        <v>36604.21</v>
      </c>
      <c r="JF700" s="336">
        <v>866249.12</v>
      </c>
      <c r="JG700" s="336">
        <v>95188.06</v>
      </c>
      <c r="JH700" s="336">
        <v>249335.21</v>
      </c>
      <c r="JI700" s="336">
        <v>294398.32999999996</v>
      </c>
      <c r="JJ700" s="336">
        <v>1176551.74</v>
      </c>
      <c r="JK700" s="336">
        <v>93350.3</v>
      </c>
      <c r="JL700" s="336">
        <v>151585.51</v>
      </c>
      <c r="JM700" s="336">
        <v>34712.129999999997</v>
      </c>
      <c r="JN700" s="336">
        <v>123430.31999999999</v>
      </c>
      <c r="JO700" s="336">
        <v>1467767.38</v>
      </c>
      <c r="JP700" s="336">
        <v>146882.53</v>
      </c>
      <c r="JQ700" s="336">
        <v>178077.62</v>
      </c>
      <c r="JR700" s="336">
        <v>49726.69</v>
      </c>
      <c r="JS700" s="336">
        <v>2076408.92</v>
      </c>
      <c r="JT700" s="336">
        <v>290484.15000000002</v>
      </c>
      <c r="JU700" s="336">
        <v>977947.90999999992</v>
      </c>
      <c r="JV700" s="336">
        <v>12413300.789999999</v>
      </c>
      <c r="JW700" s="336">
        <v>252751.18</v>
      </c>
      <c r="JX700" s="336">
        <v>380286.26</v>
      </c>
      <c r="JY700" s="336">
        <v>14710.77</v>
      </c>
      <c r="JZ700" s="336">
        <v>74692.19</v>
      </c>
      <c r="KA700" s="336">
        <v>176932.31</v>
      </c>
      <c r="KB700" s="336">
        <v>464827.79000000004</v>
      </c>
      <c r="KC700" s="336">
        <v>246686.02</v>
      </c>
      <c r="KD700" s="336">
        <v>161043.75</v>
      </c>
      <c r="KE700" s="336">
        <v>2025852.8499999999</v>
      </c>
      <c r="KF700" s="336">
        <v>56540.430000000008</v>
      </c>
      <c r="KG700" s="336">
        <v>210261.2</v>
      </c>
      <c r="KH700" s="336">
        <v>197048.15000000002</v>
      </c>
      <c r="KI700" s="336">
        <v>449067.51</v>
      </c>
      <c r="KJ700" s="336">
        <v>532097.73</v>
      </c>
      <c r="KK700" s="336">
        <v>83432.459999999992</v>
      </c>
      <c r="KL700" s="336">
        <v>125422.43</v>
      </c>
      <c r="KM700" s="336">
        <v>275988.03000000003</v>
      </c>
      <c r="KN700" s="336">
        <v>362728.52</v>
      </c>
      <c r="KO700" s="336">
        <v>2398874.2200000002</v>
      </c>
      <c r="KP700" s="336">
        <v>1565746.53</v>
      </c>
      <c r="KQ700" s="336">
        <v>12005586.15</v>
      </c>
      <c r="KR700" s="336">
        <v>2530267.41</v>
      </c>
      <c r="KS700" s="336">
        <v>592068.91</v>
      </c>
      <c r="KX700" s="312" t="s">
        <v>943</v>
      </c>
    </row>
    <row r="701" spans="1:310" x14ac:dyDescent="0.25">
      <c r="A701">
        <v>2021</v>
      </c>
      <c r="C701" s="312">
        <v>43</v>
      </c>
      <c r="F701" s="336">
        <v>437117.35000000003</v>
      </c>
      <c r="G701" s="336">
        <v>149958.13</v>
      </c>
      <c r="H701" s="336">
        <v>5838083.8699999992</v>
      </c>
      <c r="I701" s="336">
        <v>397861.14</v>
      </c>
      <c r="J701" s="336">
        <v>93603.4</v>
      </c>
      <c r="K701" s="336">
        <v>241400.55</v>
      </c>
      <c r="L701" s="336">
        <v>2763605.92</v>
      </c>
      <c r="M701" s="336">
        <v>1541841.79</v>
      </c>
      <c r="N701" s="336">
        <v>8123123.629999999</v>
      </c>
      <c r="O701" s="336">
        <v>3021073.43</v>
      </c>
      <c r="P701" s="336">
        <v>587934.48</v>
      </c>
      <c r="Q701" s="336">
        <v>668210.9</v>
      </c>
      <c r="R701" s="336">
        <v>1001027.75</v>
      </c>
      <c r="S701" s="336">
        <v>1129127.8500000001</v>
      </c>
      <c r="T701" s="336">
        <v>568003.65999999992</v>
      </c>
      <c r="U701" s="336">
        <v>1149701.6600000001</v>
      </c>
      <c r="V701" s="336">
        <v>5362335.0999999996</v>
      </c>
      <c r="W701" s="336">
        <v>188191.73</v>
      </c>
      <c r="X701" s="336">
        <v>1177718.3899999999</v>
      </c>
      <c r="Y701" s="336">
        <v>295319.15999999997</v>
      </c>
      <c r="Z701" s="336">
        <v>344717.88999999996</v>
      </c>
      <c r="AA701" s="336">
        <v>7335654.2300000004</v>
      </c>
      <c r="AB701" s="336">
        <v>2462051.31</v>
      </c>
      <c r="AC701" s="336">
        <v>99556.75</v>
      </c>
      <c r="AD701" s="336">
        <v>10096149.990000002</v>
      </c>
      <c r="AE701" s="336">
        <v>122221.68</v>
      </c>
      <c r="AF701" s="336">
        <v>195396.12000000002</v>
      </c>
      <c r="AG701" s="336">
        <v>483994.75</v>
      </c>
      <c r="AH701" s="336">
        <v>458401.13</v>
      </c>
      <c r="AI701" s="336">
        <v>649241.35</v>
      </c>
      <c r="AJ701" s="336">
        <v>406800.54999999993</v>
      </c>
      <c r="AK701" s="336">
        <v>119289.19</v>
      </c>
      <c r="AL701" s="336">
        <v>4587285.3600000003</v>
      </c>
      <c r="AM701" s="336">
        <v>299719.15000000002</v>
      </c>
      <c r="AN701" s="336">
        <v>472163.76999999996</v>
      </c>
      <c r="AO701" s="336">
        <v>520108.2</v>
      </c>
      <c r="AP701" s="336">
        <v>553788.5</v>
      </c>
      <c r="AQ701" s="336">
        <v>196790.39999999999</v>
      </c>
      <c r="AR701" s="336">
        <v>469405.52</v>
      </c>
      <c r="AS701" s="336">
        <v>618129.28</v>
      </c>
      <c r="AT701" s="336">
        <v>214115.8</v>
      </c>
      <c r="AU701" s="336">
        <v>409429.13</v>
      </c>
      <c r="AV701" s="336">
        <v>276968.27999999997</v>
      </c>
      <c r="AW701" s="336">
        <v>7886120.3199999994</v>
      </c>
      <c r="AX701" s="336">
        <v>127247.39000000001</v>
      </c>
      <c r="AY701" s="336">
        <v>397718.93</v>
      </c>
      <c r="AZ701" s="336">
        <v>889436.64999999991</v>
      </c>
      <c r="BA701" s="336">
        <v>45795.85</v>
      </c>
      <c r="BB701" s="336">
        <v>238466</v>
      </c>
      <c r="BC701" s="336">
        <v>1411531.02</v>
      </c>
      <c r="BD701" s="336">
        <v>2443513.29</v>
      </c>
      <c r="BE701" s="336">
        <v>367345.01999999996</v>
      </c>
      <c r="BF701" s="336">
        <v>309574.73</v>
      </c>
      <c r="BG701" s="336">
        <v>127529.57999999999</v>
      </c>
      <c r="BH701" s="336">
        <v>107498.52</v>
      </c>
      <c r="BI701" s="336">
        <v>3519731.4299999997</v>
      </c>
      <c r="BJ701" s="336">
        <v>94702.7</v>
      </c>
      <c r="BK701" s="336">
        <v>2568229.4299999997</v>
      </c>
      <c r="BL701" s="336">
        <v>102205.34999999999</v>
      </c>
      <c r="BM701" s="336">
        <v>353980.06999999995</v>
      </c>
      <c r="BN701" s="336">
        <v>1880842.32</v>
      </c>
      <c r="BO701" s="336">
        <v>778027</v>
      </c>
      <c r="BP701" s="336">
        <v>499137.53</v>
      </c>
      <c r="BQ701" s="336">
        <v>157458.27000000002</v>
      </c>
      <c r="BR701" s="336">
        <v>505270.59</v>
      </c>
      <c r="BS701" s="336">
        <v>738300.95000000007</v>
      </c>
      <c r="BT701" s="336">
        <v>164517.75</v>
      </c>
      <c r="BU701" s="336">
        <v>105120.15</v>
      </c>
      <c r="BV701" s="336">
        <v>327582.58</v>
      </c>
      <c r="BW701" s="336">
        <v>784843.4</v>
      </c>
      <c r="BX701" s="336">
        <v>886884.11</v>
      </c>
      <c r="BY701" s="336">
        <v>1957508.83</v>
      </c>
      <c r="BZ701" s="336">
        <v>348938.93</v>
      </c>
      <c r="CA701" s="336">
        <v>493298.68</v>
      </c>
      <c r="CB701" s="336">
        <v>381031.77</v>
      </c>
      <c r="CC701" s="336">
        <v>2045635.4099999997</v>
      </c>
      <c r="CD701" s="336">
        <v>961545.58000000007</v>
      </c>
      <c r="CE701" s="336">
        <v>1239755.55</v>
      </c>
      <c r="CF701" s="336">
        <v>4907476.8400000008</v>
      </c>
      <c r="CG701" s="336">
        <v>1588144.5699999998</v>
      </c>
      <c r="CH701" s="336">
        <v>378886.91000000003</v>
      </c>
      <c r="CI701" s="336">
        <v>9229385.7699999996</v>
      </c>
      <c r="CJ701" s="336">
        <v>119742.95</v>
      </c>
      <c r="CK701" s="336">
        <v>209694.24</v>
      </c>
      <c r="CL701" s="336">
        <v>459965.51</v>
      </c>
      <c r="CM701" s="336">
        <v>79868.049999999988</v>
      </c>
      <c r="CN701" s="336">
        <v>1183250.08</v>
      </c>
      <c r="CO701" s="336">
        <v>2222570.4099999997</v>
      </c>
      <c r="CP701" s="336">
        <v>123747.52</v>
      </c>
      <c r="CQ701" s="336">
        <v>511505.42000000004</v>
      </c>
      <c r="CR701" s="336">
        <v>91186.2</v>
      </c>
      <c r="CS701" s="336">
        <v>326673.37000000005</v>
      </c>
      <c r="CT701" s="336">
        <v>940639.83</v>
      </c>
      <c r="CU701" s="336">
        <v>172078.19999999998</v>
      </c>
      <c r="CV701" s="336">
        <v>91534.33</v>
      </c>
      <c r="CW701" s="336">
        <v>332697.05000000005</v>
      </c>
      <c r="CX701" s="336">
        <v>353988.12</v>
      </c>
      <c r="CY701" s="336">
        <v>229370.85000000003</v>
      </c>
      <c r="CZ701" s="336">
        <v>4889356.97</v>
      </c>
      <c r="DA701" s="336">
        <v>1286483.28</v>
      </c>
      <c r="DB701" s="336">
        <v>1699455.3199999998</v>
      </c>
      <c r="DC701" s="336">
        <v>670454.80000000005</v>
      </c>
      <c r="DD701" s="336">
        <v>7503891.6500000004</v>
      </c>
      <c r="DE701" s="336">
        <v>5010976.66</v>
      </c>
      <c r="DF701" s="336">
        <v>248829.04</v>
      </c>
      <c r="DG701" s="336">
        <v>460832.01</v>
      </c>
      <c r="DH701" s="336">
        <v>820187.49</v>
      </c>
      <c r="DI701" s="336">
        <v>712977.91</v>
      </c>
      <c r="DJ701" s="336">
        <v>1672974.87</v>
      </c>
      <c r="DK701" s="336">
        <v>788146.06</v>
      </c>
      <c r="DL701" s="336">
        <v>421977.28</v>
      </c>
      <c r="DM701" s="336">
        <v>664667.7300000001</v>
      </c>
      <c r="DN701" s="336">
        <v>108548</v>
      </c>
      <c r="DO701" s="336">
        <v>404811.50000000006</v>
      </c>
      <c r="DP701" s="336">
        <v>251047.3</v>
      </c>
      <c r="DQ701" s="336">
        <v>137204.87</v>
      </c>
      <c r="DR701" s="336">
        <v>1558762.2799999998</v>
      </c>
      <c r="DS701" s="336">
        <v>1195993.0500000003</v>
      </c>
      <c r="DT701" s="336">
        <v>1551266.7800000003</v>
      </c>
      <c r="DU701" s="336">
        <v>2765699.59</v>
      </c>
      <c r="DV701" s="336">
        <v>330087.3</v>
      </c>
      <c r="DW701" s="336">
        <v>683841.08</v>
      </c>
      <c r="DX701" s="336">
        <v>2591012.44</v>
      </c>
      <c r="DY701" s="336">
        <v>759892.58000000007</v>
      </c>
      <c r="DZ701" s="336">
        <v>503222.62999999995</v>
      </c>
      <c r="EA701" s="336">
        <v>8737335.7400000002</v>
      </c>
      <c r="EB701" s="336">
        <v>725934.64</v>
      </c>
      <c r="EC701" s="336">
        <v>651730.95000000007</v>
      </c>
      <c r="ED701" s="336">
        <v>1052659.2000000002</v>
      </c>
      <c r="EE701" s="336">
        <v>616636.65</v>
      </c>
      <c r="EF701" s="336">
        <v>98979.97</v>
      </c>
      <c r="EG701" s="336">
        <v>3250136.0999999996</v>
      </c>
      <c r="EH701" s="336">
        <v>211008.96</v>
      </c>
      <c r="EI701" s="336">
        <v>1221741.6399999999</v>
      </c>
      <c r="EJ701" s="336">
        <v>3063656.4899999998</v>
      </c>
      <c r="EK701" s="336">
        <v>166153.40000000002</v>
      </c>
      <c r="EL701" s="336">
        <v>190317.44</v>
      </c>
      <c r="EM701" s="336">
        <v>679538.77</v>
      </c>
      <c r="EN701" s="336">
        <v>1057035.99</v>
      </c>
      <c r="EO701" s="336">
        <v>1740082.3099999998</v>
      </c>
      <c r="EP701" s="336">
        <v>611756.10000000009</v>
      </c>
      <c r="EQ701" s="336">
        <v>598505.87</v>
      </c>
      <c r="ER701" s="336">
        <v>1201265.98</v>
      </c>
      <c r="ES701" s="336">
        <v>406488.92</v>
      </c>
      <c r="ET701" s="336">
        <v>1300286.8600000001</v>
      </c>
      <c r="EU701" s="336">
        <v>249679.55</v>
      </c>
      <c r="EV701" s="336">
        <v>253975.15</v>
      </c>
      <c r="EW701" s="336">
        <v>765347.26</v>
      </c>
      <c r="EX701" s="336">
        <v>1173690.3599999999</v>
      </c>
      <c r="EY701" s="336">
        <v>6073571.8999999994</v>
      </c>
      <c r="EZ701" s="336">
        <v>663236238.80999994</v>
      </c>
      <c r="FA701" s="336">
        <v>617637.1100000001</v>
      </c>
      <c r="FB701" s="336">
        <v>1031423.1300000001</v>
      </c>
      <c r="FC701" s="336">
        <v>4273779.18</v>
      </c>
      <c r="FD701" s="336">
        <v>1083579.3700000001</v>
      </c>
      <c r="FE701" s="336">
        <v>4585066.3499999996</v>
      </c>
      <c r="FF701" s="336">
        <v>1043527.6799999999</v>
      </c>
      <c r="FG701" s="336">
        <v>114074.76999999999</v>
      </c>
      <c r="FH701" s="336">
        <v>3349441.26</v>
      </c>
      <c r="FI701" s="336">
        <v>306401.37000000005</v>
      </c>
      <c r="FJ701" s="336">
        <v>1469982.15</v>
      </c>
      <c r="FK701" s="336">
        <v>563863.60000000009</v>
      </c>
      <c r="FL701" s="336">
        <v>58026.549999999996</v>
      </c>
      <c r="FM701" s="336">
        <v>2983235.77</v>
      </c>
      <c r="FN701" s="336">
        <v>250885.60000000003</v>
      </c>
      <c r="FO701" s="336">
        <v>326703.69999999995</v>
      </c>
      <c r="FP701" s="336">
        <v>252289.32</v>
      </c>
      <c r="FQ701" s="336">
        <v>301653.67</v>
      </c>
      <c r="FR701" s="336">
        <v>18145569.809999999</v>
      </c>
      <c r="FS701" s="336">
        <v>252328.30000000002</v>
      </c>
      <c r="FT701" s="336">
        <v>348101.1</v>
      </c>
      <c r="FU701" s="336">
        <v>564049.2699999999</v>
      </c>
      <c r="FV701" s="336">
        <v>145187.44</v>
      </c>
      <c r="FW701" s="336">
        <v>41208.050000000003</v>
      </c>
      <c r="FX701" s="336">
        <v>601740.61</v>
      </c>
      <c r="FY701" s="336">
        <v>665424.60000000009</v>
      </c>
      <c r="FZ701" s="336">
        <v>163788.56</v>
      </c>
      <c r="GA701" s="336">
        <v>284265.78999999998</v>
      </c>
      <c r="GB701" s="336">
        <v>568732.81000000006</v>
      </c>
      <c r="GC701" s="336">
        <v>191096.68</v>
      </c>
      <c r="GD701" s="336">
        <v>407850.33999999997</v>
      </c>
      <c r="GE701" s="336">
        <v>1178000.4100000001</v>
      </c>
      <c r="GF701" s="336">
        <v>743320.06</v>
      </c>
      <c r="GG701" s="336">
        <v>1553277.09</v>
      </c>
      <c r="GH701" s="336">
        <v>187219.12</v>
      </c>
      <c r="GI701" s="336">
        <v>681513.6100000001</v>
      </c>
      <c r="GJ701" s="336">
        <v>375553.66000000003</v>
      </c>
      <c r="GK701" s="336">
        <v>14282961.93</v>
      </c>
      <c r="GL701" s="336">
        <v>546333.41999999993</v>
      </c>
      <c r="GM701" s="336">
        <v>29561720.699999999</v>
      </c>
      <c r="GN701" s="336">
        <v>593828.61</v>
      </c>
      <c r="GO701" s="336">
        <v>6912644.3199999994</v>
      </c>
      <c r="GP701" s="336">
        <v>121705.26</v>
      </c>
      <c r="GQ701" s="336">
        <v>46630.380000000005</v>
      </c>
      <c r="GR701" s="336">
        <v>908564.83000000007</v>
      </c>
      <c r="GS701" s="336">
        <v>51226525.43</v>
      </c>
      <c r="GT701" s="336">
        <v>116814.30000000002</v>
      </c>
      <c r="GU701" s="336">
        <v>9541727.3300000001</v>
      </c>
      <c r="GV701" s="336">
        <v>293783.66000000003</v>
      </c>
      <c r="GW701" s="336">
        <v>201212.1</v>
      </c>
      <c r="GX701" s="336">
        <v>4268317.24</v>
      </c>
      <c r="GY701" s="336">
        <v>240040.90000000002</v>
      </c>
      <c r="GZ701" s="336">
        <v>960716.08999999985</v>
      </c>
      <c r="HA701" s="336">
        <v>1275190.8500000001</v>
      </c>
      <c r="HB701" s="336">
        <v>136532.07</v>
      </c>
      <c r="HC701" s="336">
        <v>4085691.4200000004</v>
      </c>
      <c r="HD701" s="336">
        <v>96354</v>
      </c>
      <c r="HE701" s="336">
        <v>315575.87999999995</v>
      </c>
      <c r="HF701" s="336">
        <v>591951.82999999996</v>
      </c>
      <c r="HG701" s="336">
        <v>1644981.1099999999</v>
      </c>
      <c r="HH701" s="336">
        <v>9452861.6199999973</v>
      </c>
      <c r="HI701" s="336">
        <v>1689536.57</v>
      </c>
      <c r="HJ701" s="336">
        <v>1124664.98</v>
      </c>
      <c r="HK701" s="336">
        <v>249688.05</v>
      </c>
      <c r="HL701" s="336">
        <v>1146637.6300000001</v>
      </c>
      <c r="HM701" s="336">
        <v>396631.10000000003</v>
      </c>
      <c r="HN701" s="336">
        <v>425522.34</v>
      </c>
      <c r="HO701" s="336">
        <v>472300.4</v>
      </c>
      <c r="HP701" s="336">
        <v>1701247.72</v>
      </c>
      <c r="HQ701" s="336">
        <v>257256.52000000002</v>
      </c>
      <c r="HR701" s="336">
        <v>3282259.5599999996</v>
      </c>
      <c r="HS701" s="336">
        <v>86103.200000000012</v>
      </c>
      <c r="HT701" s="336">
        <v>6323727.3500000006</v>
      </c>
      <c r="HU701" s="336">
        <v>340538.46</v>
      </c>
      <c r="HV701" s="336">
        <v>1453954.37</v>
      </c>
      <c r="HW701" s="336">
        <v>19161514.800000001</v>
      </c>
      <c r="HX701" s="336">
        <v>489109.96</v>
      </c>
      <c r="HY701" s="336">
        <v>9317006.540000001</v>
      </c>
      <c r="HZ701" s="336">
        <v>675300.17</v>
      </c>
      <c r="IA701" s="336">
        <v>176455.72999999998</v>
      </c>
      <c r="IB701" s="336">
        <v>1249625.48</v>
      </c>
      <c r="IC701" s="336">
        <v>8194876.8799999999</v>
      </c>
      <c r="ID701" s="336">
        <v>300556.55</v>
      </c>
      <c r="IE701" s="336">
        <v>3649737.82</v>
      </c>
      <c r="IF701" s="336">
        <v>299335.34999999998</v>
      </c>
      <c r="IG701" s="336">
        <v>516043.88</v>
      </c>
      <c r="IH701" s="336">
        <v>25264.040000000005</v>
      </c>
      <c r="II701" s="336">
        <v>359756.18</v>
      </c>
      <c r="IJ701" s="336">
        <v>1019096.8</v>
      </c>
      <c r="IK701" s="336">
        <v>88966.239999999991</v>
      </c>
      <c r="IL701" s="336">
        <v>243106.15</v>
      </c>
      <c r="IM701" s="336">
        <v>354992.69999999995</v>
      </c>
      <c r="IN701" s="336">
        <v>2301022.5499999998</v>
      </c>
      <c r="IO701" s="336">
        <v>647133.36</v>
      </c>
      <c r="IP701" s="336">
        <v>691706.98</v>
      </c>
      <c r="IQ701" s="336">
        <v>185835.81</v>
      </c>
      <c r="IR701" s="336">
        <v>4119040.2600000002</v>
      </c>
      <c r="IS701" s="336">
        <v>3786948.41</v>
      </c>
      <c r="IT701" s="336">
        <v>7779025.8999999994</v>
      </c>
      <c r="IU701" s="336">
        <v>832399.55</v>
      </c>
      <c r="IV701" s="336">
        <v>2427880.37</v>
      </c>
      <c r="IW701" s="336">
        <v>313365.99000000005</v>
      </c>
      <c r="IX701" s="336">
        <v>76625.499999999985</v>
      </c>
      <c r="IY701" s="336">
        <v>943453.29000000015</v>
      </c>
      <c r="IZ701" s="336">
        <v>351983.29000000004</v>
      </c>
      <c r="JA701" s="336">
        <v>328858.11</v>
      </c>
      <c r="JB701" s="336">
        <v>483027.77999999997</v>
      </c>
      <c r="JC701" s="336">
        <v>622004.54999999993</v>
      </c>
      <c r="JD701" s="336">
        <v>157132.78999999998</v>
      </c>
      <c r="JE701" s="336">
        <v>63583.67</v>
      </c>
      <c r="JF701" s="336">
        <v>419038.42</v>
      </c>
      <c r="JG701" s="336">
        <v>116291.75</v>
      </c>
      <c r="JH701" s="336">
        <v>557177.55000000005</v>
      </c>
      <c r="JI701" s="336">
        <v>1369960.1900000002</v>
      </c>
      <c r="JJ701" s="336">
        <v>1153358.52</v>
      </c>
      <c r="JK701" s="336">
        <v>129212.37999999999</v>
      </c>
      <c r="JL701" s="336">
        <v>305901.69999999995</v>
      </c>
      <c r="JM701" s="336">
        <v>61472.85</v>
      </c>
      <c r="JN701" s="336">
        <v>75943.45</v>
      </c>
      <c r="JO701" s="336">
        <v>2386212.9999999995</v>
      </c>
      <c r="JP701" s="336">
        <v>259976.12</v>
      </c>
      <c r="JQ701" s="336">
        <v>307771.91000000003</v>
      </c>
      <c r="JR701" s="336">
        <v>99010.249999999985</v>
      </c>
      <c r="JS701" s="336">
        <v>3861293.7600000002</v>
      </c>
      <c r="JT701" s="336">
        <v>670209.54</v>
      </c>
      <c r="JU701" s="336">
        <v>84520.41</v>
      </c>
      <c r="JV701" s="336">
        <v>14950121.739999998</v>
      </c>
      <c r="JW701" s="336">
        <v>404533.45</v>
      </c>
      <c r="JX701" s="336">
        <v>722913.72000000009</v>
      </c>
      <c r="JY701" s="336">
        <v>56088.55</v>
      </c>
      <c r="JZ701" s="336">
        <v>63780.72</v>
      </c>
      <c r="KA701" s="336">
        <v>979273.95000000007</v>
      </c>
      <c r="KB701" s="336">
        <v>590871.77</v>
      </c>
      <c r="KC701" s="336">
        <v>262854.94</v>
      </c>
      <c r="KD701" s="336">
        <v>351490.83</v>
      </c>
      <c r="KE701" s="336">
        <v>4547077.2000000011</v>
      </c>
      <c r="KF701" s="336">
        <v>148946.21</v>
      </c>
      <c r="KG701" s="336">
        <v>776364.91999999993</v>
      </c>
      <c r="KH701" s="336">
        <v>466579.37</v>
      </c>
      <c r="KI701" s="336">
        <v>904747.45000000007</v>
      </c>
      <c r="KJ701" s="336">
        <v>324916.47999999998</v>
      </c>
      <c r="KK701" s="336">
        <v>87179.400000000009</v>
      </c>
      <c r="KL701" s="336">
        <v>185255.15000000002</v>
      </c>
      <c r="KM701" s="336">
        <v>353367.30000000005</v>
      </c>
      <c r="KN701" s="336">
        <v>420710.89</v>
      </c>
      <c r="KO701" s="336">
        <v>3196286.79</v>
      </c>
      <c r="KP701" s="336">
        <v>1028744.7199999999</v>
      </c>
      <c r="KQ701" s="336">
        <v>73340870.5</v>
      </c>
      <c r="KR701" s="336">
        <v>2134371.33</v>
      </c>
      <c r="KS701" s="336">
        <v>1229424.53</v>
      </c>
      <c r="KX701" s="312" t="s">
        <v>943</v>
      </c>
    </row>
    <row r="702" spans="1:310" x14ac:dyDescent="0.25">
      <c r="A702">
        <v>2021</v>
      </c>
      <c r="C702" s="312">
        <v>44</v>
      </c>
      <c r="F702" s="336">
        <v>299509.3</v>
      </c>
      <c r="G702" s="336">
        <v>3613.2</v>
      </c>
      <c r="H702" s="336">
        <v>430680.6</v>
      </c>
      <c r="I702" s="336">
        <v>59074.75</v>
      </c>
      <c r="J702" s="336">
        <v>69821.649999999994</v>
      </c>
      <c r="K702" s="336">
        <v>37357.65</v>
      </c>
      <c r="L702" s="336">
        <v>620578.44999999995</v>
      </c>
      <c r="M702" s="336">
        <v>162574.54999999999</v>
      </c>
      <c r="N702" s="336">
        <v>1189259.95</v>
      </c>
      <c r="O702" s="336">
        <v>172452.45</v>
      </c>
      <c r="P702" s="336">
        <v>13951.55</v>
      </c>
      <c r="Q702" s="336">
        <v>119465</v>
      </c>
      <c r="R702" s="336">
        <v>181551.1</v>
      </c>
      <c r="S702" s="336">
        <v>129476.2</v>
      </c>
      <c r="T702" s="336">
        <v>131447.9</v>
      </c>
      <c r="U702" s="336">
        <v>194456.85</v>
      </c>
      <c r="V702" s="336">
        <v>713701.5</v>
      </c>
      <c r="W702" s="336">
        <v>21279.599999999999</v>
      </c>
      <c r="X702" s="336">
        <v>144901</v>
      </c>
      <c r="Y702" s="336">
        <v>55.35</v>
      </c>
      <c r="Z702" s="336">
        <v>10798.85</v>
      </c>
      <c r="AA702" s="336">
        <v>516836.25</v>
      </c>
      <c r="AB702" s="336">
        <v>172550.8</v>
      </c>
      <c r="AC702" s="336">
        <v>35867.85</v>
      </c>
      <c r="AD702" s="336">
        <v>2622522.75</v>
      </c>
      <c r="AE702" s="336">
        <v>0</v>
      </c>
      <c r="AF702" s="336">
        <v>258482.45</v>
      </c>
      <c r="AG702" s="336">
        <v>50665.4</v>
      </c>
      <c r="AH702" s="336">
        <v>118627.05</v>
      </c>
      <c r="AI702" s="336">
        <v>83669.399999999994</v>
      </c>
      <c r="AJ702" s="336">
        <v>81655.350000000006</v>
      </c>
      <c r="AK702" s="336">
        <v>40133.25</v>
      </c>
      <c r="AL702" s="336">
        <v>653711.94999999995</v>
      </c>
      <c r="AM702" s="336">
        <v>42353.45</v>
      </c>
      <c r="AN702" s="336">
        <v>124285.45</v>
      </c>
      <c r="AO702" s="336">
        <v>45174.25</v>
      </c>
      <c r="AP702" s="336">
        <v>77798.7</v>
      </c>
      <c r="AQ702" s="336">
        <v>18841.95</v>
      </c>
      <c r="AR702" s="336">
        <v>78434.649999999994</v>
      </c>
      <c r="AS702" s="336">
        <v>175236.07</v>
      </c>
      <c r="AT702" s="336">
        <v>187096.45</v>
      </c>
      <c r="AU702" s="336">
        <v>292680.15000000002</v>
      </c>
      <c r="AV702" s="336">
        <v>83129.7</v>
      </c>
      <c r="AW702" s="336">
        <v>3133659.2</v>
      </c>
      <c r="AX702" s="336">
        <v>2408.15</v>
      </c>
      <c r="AY702" s="336">
        <v>12514</v>
      </c>
      <c r="AZ702" s="336">
        <v>19619.150000000001</v>
      </c>
      <c r="BA702" s="336">
        <v>525</v>
      </c>
      <c r="BB702" s="336">
        <v>118583.65</v>
      </c>
      <c r="BC702" s="336">
        <v>422374.6</v>
      </c>
      <c r="BD702" s="336">
        <v>550784.80000000005</v>
      </c>
      <c r="BE702" s="336">
        <v>331529.5</v>
      </c>
      <c r="BF702" s="336">
        <v>144911.25</v>
      </c>
      <c r="BG702" s="336">
        <v>0</v>
      </c>
      <c r="BH702" s="336">
        <v>8489.85</v>
      </c>
      <c r="BI702" s="336">
        <v>1213429.8500000001</v>
      </c>
      <c r="BJ702" s="336">
        <v>2791.65</v>
      </c>
      <c r="BK702" s="336">
        <v>190079.4</v>
      </c>
      <c r="BL702" s="336">
        <v>0</v>
      </c>
      <c r="BM702" s="336">
        <v>144626.65</v>
      </c>
      <c r="BN702" s="336">
        <v>1224401.8999999999</v>
      </c>
      <c r="BO702" s="336">
        <v>1665970.35</v>
      </c>
      <c r="BP702" s="336">
        <v>0</v>
      </c>
      <c r="BQ702" s="336">
        <v>41817.9</v>
      </c>
      <c r="BR702" s="336">
        <v>70066.399999999994</v>
      </c>
      <c r="BS702" s="336">
        <v>293681</v>
      </c>
      <c r="BT702" s="336">
        <v>32439.95</v>
      </c>
      <c r="BU702" s="336">
        <v>14642.05</v>
      </c>
      <c r="BV702" s="336">
        <v>55699.25</v>
      </c>
      <c r="BW702" s="336">
        <v>1065361.95</v>
      </c>
      <c r="BX702" s="336">
        <v>70177.899999999994</v>
      </c>
      <c r="BY702" s="336">
        <v>708363.15</v>
      </c>
      <c r="BZ702" s="336">
        <v>45610.6</v>
      </c>
      <c r="CA702" s="336">
        <v>39085.1</v>
      </c>
      <c r="CB702" s="336">
        <v>3845.4</v>
      </c>
      <c r="CC702" s="336">
        <v>97115.6</v>
      </c>
      <c r="CD702" s="336">
        <v>413980.2</v>
      </c>
      <c r="CE702" s="336">
        <v>243783.1</v>
      </c>
      <c r="CF702" s="336">
        <v>484768.3</v>
      </c>
      <c r="CG702" s="336">
        <v>1134337.6000000001</v>
      </c>
      <c r="CH702" s="336">
        <v>201509.55</v>
      </c>
      <c r="CI702" s="336">
        <v>1167165.8</v>
      </c>
      <c r="CJ702" s="336">
        <v>121149.65</v>
      </c>
      <c r="CK702" s="336">
        <v>189421.6</v>
      </c>
      <c r="CL702" s="336">
        <v>15959</v>
      </c>
      <c r="CM702" s="336">
        <v>28123.95</v>
      </c>
      <c r="CN702" s="336">
        <v>5267</v>
      </c>
      <c r="CO702" s="336">
        <v>368277.2</v>
      </c>
      <c r="CP702" s="336">
        <v>15426.35</v>
      </c>
      <c r="CQ702" s="336">
        <v>118166.55</v>
      </c>
      <c r="CR702" s="336">
        <v>11314.3</v>
      </c>
      <c r="CS702" s="336">
        <v>147775.5</v>
      </c>
      <c r="CT702" s="336">
        <v>115486.6</v>
      </c>
      <c r="CU702" s="336">
        <v>1853.3</v>
      </c>
      <c r="CV702" s="336">
        <v>47604.1</v>
      </c>
      <c r="CW702" s="336">
        <v>29277.45</v>
      </c>
      <c r="CX702" s="336">
        <v>431528.05</v>
      </c>
      <c r="CY702" s="336">
        <v>186622.65</v>
      </c>
      <c r="CZ702" s="336">
        <v>660212.1</v>
      </c>
      <c r="DA702" s="336">
        <v>191791.4</v>
      </c>
      <c r="DB702" s="336">
        <v>331784.2</v>
      </c>
      <c r="DC702" s="336">
        <v>26755.1</v>
      </c>
      <c r="DD702" s="336">
        <v>2537358.5</v>
      </c>
      <c r="DE702" s="336">
        <v>1195321.8999999999</v>
      </c>
      <c r="DF702" s="336">
        <v>33599.1</v>
      </c>
      <c r="DG702" s="336">
        <v>239416.85</v>
      </c>
      <c r="DH702" s="336">
        <v>44806</v>
      </c>
      <c r="DI702" s="336">
        <v>207404.5</v>
      </c>
      <c r="DJ702" s="336">
        <v>388089.35</v>
      </c>
      <c r="DK702" s="336">
        <v>92114.3</v>
      </c>
      <c r="DL702" s="336">
        <v>71087.399999999994</v>
      </c>
      <c r="DM702" s="336">
        <v>209003.35</v>
      </c>
      <c r="DN702" s="336">
        <v>5726.6</v>
      </c>
      <c r="DO702" s="336">
        <v>37571.1</v>
      </c>
      <c r="DP702" s="336">
        <v>17690.349999999999</v>
      </c>
      <c r="DQ702" s="336">
        <v>2611</v>
      </c>
      <c r="DR702" s="336">
        <v>140547.75</v>
      </c>
      <c r="DS702" s="336">
        <v>798686.1</v>
      </c>
      <c r="DT702" s="336">
        <v>875349.64</v>
      </c>
      <c r="DU702" s="336">
        <v>765206.1</v>
      </c>
      <c r="DV702" s="336">
        <v>53242</v>
      </c>
      <c r="DW702" s="336">
        <v>190447.25</v>
      </c>
      <c r="DX702" s="336">
        <v>242105.65</v>
      </c>
      <c r="DY702" s="336">
        <v>362441.4</v>
      </c>
      <c r="DZ702" s="336">
        <v>245665.55</v>
      </c>
      <c r="EA702" s="336">
        <v>1486068.75</v>
      </c>
      <c r="EB702" s="336">
        <v>121312.8</v>
      </c>
      <c r="EC702" s="336">
        <v>84422.55</v>
      </c>
      <c r="ED702" s="336">
        <v>69365</v>
      </c>
      <c r="EE702" s="336">
        <v>17851.900000000001</v>
      </c>
      <c r="EF702" s="336">
        <v>0</v>
      </c>
      <c r="EG702" s="336">
        <v>196905.4</v>
      </c>
      <c r="EH702" s="336">
        <v>12177.1</v>
      </c>
      <c r="EI702" s="336">
        <v>645085.5</v>
      </c>
      <c r="EJ702" s="336">
        <v>453809.55</v>
      </c>
      <c r="EK702" s="336">
        <v>172103.85</v>
      </c>
      <c r="EL702" s="336">
        <v>11063.95</v>
      </c>
      <c r="EM702" s="336">
        <v>220475.85</v>
      </c>
      <c r="EN702" s="336">
        <v>41961.45</v>
      </c>
      <c r="EO702" s="336">
        <v>387311</v>
      </c>
      <c r="EP702" s="336">
        <v>450670.4</v>
      </c>
      <c r="EQ702" s="336">
        <v>72596.95</v>
      </c>
      <c r="ER702" s="336">
        <v>178978.75</v>
      </c>
      <c r="ES702" s="336">
        <v>0</v>
      </c>
      <c r="ET702" s="336">
        <v>164407.65</v>
      </c>
      <c r="EU702" s="336">
        <v>32544.400000000001</v>
      </c>
      <c r="EV702" s="336">
        <v>31765.45</v>
      </c>
      <c r="EW702" s="336">
        <v>272815.90000000002</v>
      </c>
      <c r="EX702" s="336">
        <v>61669.25</v>
      </c>
      <c r="EY702" s="336">
        <v>2154973.85</v>
      </c>
      <c r="EZ702" s="336">
        <v>12379655.1</v>
      </c>
      <c r="FA702" s="336">
        <v>7652</v>
      </c>
      <c r="FB702" s="336">
        <v>385459.9</v>
      </c>
      <c r="FC702" s="336">
        <v>396899.55</v>
      </c>
      <c r="FD702" s="336">
        <v>63033.05</v>
      </c>
      <c r="FE702" s="336">
        <v>2300502</v>
      </c>
      <c r="FF702" s="336">
        <v>153136.04999999999</v>
      </c>
      <c r="FG702" s="336">
        <v>33419.75</v>
      </c>
      <c r="FH702" s="336">
        <v>341066.9</v>
      </c>
      <c r="FI702" s="336">
        <v>6450.15</v>
      </c>
      <c r="FJ702" s="336">
        <v>296714.34999999998</v>
      </c>
      <c r="FK702" s="336">
        <v>57244.95</v>
      </c>
      <c r="FL702" s="336">
        <v>0</v>
      </c>
      <c r="FM702" s="336">
        <v>327262.84999999998</v>
      </c>
      <c r="FN702" s="336">
        <v>9589.9</v>
      </c>
      <c r="FO702" s="336">
        <v>61629.35</v>
      </c>
      <c r="FP702" s="336">
        <v>8913.2999999999993</v>
      </c>
      <c r="FQ702" s="336">
        <v>163504.04999999999</v>
      </c>
      <c r="FR702" s="336">
        <v>1832935.94</v>
      </c>
      <c r="FS702" s="336">
        <v>5801.55</v>
      </c>
      <c r="FT702" s="336">
        <v>28703.45</v>
      </c>
      <c r="FU702" s="336">
        <v>29137.5</v>
      </c>
      <c r="FV702" s="336">
        <v>24629</v>
      </c>
      <c r="FW702" s="336">
        <v>0</v>
      </c>
      <c r="FX702" s="336">
        <v>283891.3</v>
      </c>
      <c r="FY702" s="336">
        <v>1694892.2</v>
      </c>
      <c r="FZ702" s="336">
        <v>16164</v>
      </c>
      <c r="GA702" s="336">
        <v>26881</v>
      </c>
      <c r="GB702" s="336">
        <v>14822.85</v>
      </c>
      <c r="GC702" s="336">
        <v>0</v>
      </c>
      <c r="GD702" s="336">
        <v>10334.35</v>
      </c>
      <c r="GE702" s="336">
        <v>444818.8</v>
      </c>
      <c r="GF702" s="336">
        <v>473741.15</v>
      </c>
      <c r="GG702" s="336">
        <v>207495.7</v>
      </c>
      <c r="GH702" s="336">
        <v>22526.1</v>
      </c>
      <c r="GI702" s="336">
        <v>126873.95</v>
      </c>
      <c r="GJ702" s="336">
        <v>71737.05</v>
      </c>
      <c r="GK702" s="336">
        <v>3438682.75</v>
      </c>
      <c r="GL702" s="336">
        <v>111403</v>
      </c>
      <c r="GM702" s="336">
        <v>1333271.1499999999</v>
      </c>
      <c r="GN702" s="336">
        <v>128509.85</v>
      </c>
      <c r="GO702" s="336">
        <v>854266.85</v>
      </c>
      <c r="GP702" s="336">
        <v>42313</v>
      </c>
      <c r="GQ702" s="336">
        <v>1792.3</v>
      </c>
      <c r="GR702" s="336">
        <v>205822.05</v>
      </c>
      <c r="GS702" s="336">
        <v>2607909.7000000002</v>
      </c>
      <c r="GT702" s="336">
        <v>22098.6</v>
      </c>
      <c r="GU702" s="336">
        <v>1526736</v>
      </c>
      <c r="GV702" s="336">
        <v>36739.85</v>
      </c>
      <c r="GW702" s="336">
        <v>27999.75</v>
      </c>
      <c r="GX702" s="336">
        <v>379666.35</v>
      </c>
      <c r="GY702" s="336">
        <v>31744.55</v>
      </c>
      <c r="GZ702" s="336">
        <v>230659.15</v>
      </c>
      <c r="HA702" s="336">
        <v>460190.7</v>
      </c>
      <c r="HB702" s="336">
        <v>80716.800000000003</v>
      </c>
      <c r="HC702" s="336">
        <v>362697.25</v>
      </c>
      <c r="HD702" s="336">
        <v>13223.4</v>
      </c>
      <c r="HE702" s="336">
        <v>190237.19</v>
      </c>
      <c r="HF702" s="336">
        <v>3342.85</v>
      </c>
      <c r="HG702" s="336">
        <v>178560.8</v>
      </c>
      <c r="HH702" s="336">
        <v>642233.9</v>
      </c>
      <c r="HI702" s="336">
        <v>499027.05</v>
      </c>
      <c r="HJ702" s="336">
        <v>201141.7</v>
      </c>
      <c r="HK702" s="336">
        <v>35131.75</v>
      </c>
      <c r="HL702" s="336">
        <v>442601</v>
      </c>
      <c r="HM702" s="336">
        <v>25555.83</v>
      </c>
      <c r="HN702" s="336">
        <v>44773.66</v>
      </c>
      <c r="HO702" s="336">
        <v>83197.600000000006</v>
      </c>
      <c r="HP702" s="336">
        <v>1761231.55</v>
      </c>
      <c r="HQ702" s="336">
        <v>62.2</v>
      </c>
      <c r="HR702" s="336">
        <v>477859.3</v>
      </c>
      <c r="HS702" s="336">
        <v>22067.05</v>
      </c>
      <c r="HT702" s="336">
        <v>2424254</v>
      </c>
      <c r="HU702" s="336">
        <v>39985.9</v>
      </c>
      <c r="HV702" s="336">
        <v>573508.44999999995</v>
      </c>
      <c r="HW702" s="336">
        <v>4712796.0599999996</v>
      </c>
      <c r="HX702" s="336">
        <v>38755.65</v>
      </c>
      <c r="HY702" s="336">
        <v>4784069.4400000004</v>
      </c>
      <c r="HZ702" s="336">
        <v>50281.75</v>
      </c>
      <c r="IA702" s="336">
        <v>17949.650000000001</v>
      </c>
      <c r="IB702" s="336">
        <v>59414.85</v>
      </c>
      <c r="IC702" s="336">
        <v>798738.2</v>
      </c>
      <c r="ID702" s="336">
        <v>112044.3</v>
      </c>
      <c r="IE702" s="336">
        <v>322843.5</v>
      </c>
      <c r="IF702" s="336">
        <v>55080.4</v>
      </c>
      <c r="IG702" s="336">
        <v>80957</v>
      </c>
      <c r="IH702" s="336">
        <v>0</v>
      </c>
      <c r="II702" s="336">
        <v>32625.15</v>
      </c>
      <c r="IJ702" s="336">
        <v>995564.9</v>
      </c>
      <c r="IK702" s="336">
        <v>29179.85</v>
      </c>
      <c r="IL702" s="336">
        <v>46464.3</v>
      </c>
      <c r="IM702" s="336">
        <v>106769.95</v>
      </c>
      <c r="IN702" s="336">
        <v>625595.5</v>
      </c>
      <c r="IO702" s="336">
        <v>164193.35</v>
      </c>
      <c r="IP702" s="336">
        <v>122405.85</v>
      </c>
      <c r="IQ702" s="336">
        <v>41216</v>
      </c>
      <c r="IR702" s="336">
        <v>1542299.7</v>
      </c>
      <c r="IS702" s="336">
        <v>892703.19</v>
      </c>
      <c r="IT702" s="336">
        <v>363282.97</v>
      </c>
      <c r="IU702" s="336">
        <v>0</v>
      </c>
      <c r="IV702" s="336">
        <v>321922.34999999998</v>
      </c>
      <c r="IW702" s="336">
        <v>140400.9</v>
      </c>
      <c r="IX702" s="336">
        <v>287.66000000000003</v>
      </c>
      <c r="IY702" s="336">
        <v>271535.8</v>
      </c>
      <c r="IZ702" s="336">
        <v>94271.5</v>
      </c>
      <c r="JA702" s="336">
        <v>10374.200000000001</v>
      </c>
      <c r="JB702" s="336">
        <v>68163.100000000006</v>
      </c>
      <c r="JC702" s="336">
        <v>270098</v>
      </c>
      <c r="JD702" s="336">
        <v>24834.3</v>
      </c>
      <c r="JE702" s="336">
        <v>17809.55</v>
      </c>
      <c r="JF702" s="336">
        <v>494127.3</v>
      </c>
      <c r="JG702" s="336">
        <v>17311</v>
      </c>
      <c r="JH702" s="336">
        <v>112212.85</v>
      </c>
      <c r="JI702" s="336">
        <v>201356.5</v>
      </c>
      <c r="JJ702" s="336">
        <v>1084386.3500000001</v>
      </c>
      <c r="JK702" s="336">
        <v>6090.35</v>
      </c>
      <c r="JL702" s="336">
        <v>56168.800000000003</v>
      </c>
      <c r="JM702" s="336">
        <v>3774.05</v>
      </c>
      <c r="JN702" s="336">
        <v>0</v>
      </c>
      <c r="JO702" s="336">
        <v>403502.3</v>
      </c>
      <c r="JP702" s="336">
        <v>74127.350000000006</v>
      </c>
      <c r="JQ702" s="336">
        <v>44220.7</v>
      </c>
      <c r="JR702" s="336">
        <v>1589.6</v>
      </c>
      <c r="JS702" s="336">
        <v>180308.7</v>
      </c>
      <c r="JT702" s="336">
        <v>75655.55</v>
      </c>
      <c r="JU702" s="336">
        <v>27965.45</v>
      </c>
      <c r="JV702" s="336">
        <v>2809732.1</v>
      </c>
      <c r="JW702" s="336">
        <v>95169.8</v>
      </c>
      <c r="JX702" s="336">
        <v>177110.85</v>
      </c>
      <c r="JY702" s="336">
        <v>0</v>
      </c>
      <c r="JZ702" s="336">
        <v>516.79999999999995</v>
      </c>
      <c r="KA702" s="336">
        <v>34563.9</v>
      </c>
      <c r="KB702" s="336">
        <v>15593.35</v>
      </c>
      <c r="KC702" s="336">
        <v>35245.9</v>
      </c>
      <c r="KD702" s="336">
        <v>62634.15</v>
      </c>
      <c r="KE702" s="336">
        <v>514429.4</v>
      </c>
      <c r="KF702" s="336">
        <v>86663.15</v>
      </c>
      <c r="KG702" s="336">
        <v>51748.800000000003</v>
      </c>
      <c r="KH702" s="336">
        <v>105266.9</v>
      </c>
      <c r="KI702" s="336">
        <v>290170.65000000002</v>
      </c>
      <c r="KJ702" s="336">
        <v>221555.05</v>
      </c>
      <c r="KK702" s="336">
        <v>18.8</v>
      </c>
      <c r="KL702" s="336">
        <v>83495.899999999994</v>
      </c>
      <c r="KM702" s="336">
        <v>40282.6</v>
      </c>
      <c r="KN702" s="336">
        <v>80430.8</v>
      </c>
      <c r="KO702" s="336">
        <v>410568.85</v>
      </c>
      <c r="KP702" s="336">
        <v>0</v>
      </c>
      <c r="KQ702" s="336">
        <v>2456221.9500000002</v>
      </c>
      <c r="KR702" s="336">
        <v>146553.65</v>
      </c>
      <c r="KS702" s="336">
        <v>222002.55</v>
      </c>
      <c r="KX702" s="312" t="s">
        <v>943</v>
      </c>
    </row>
    <row r="703" spans="1:310" x14ac:dyDescent="0.25">
      <c r="A703">
        <v>2021</v>
      </c>
      <c r="C703" s="312">
        <v>45</v>
      </c>
      <c r="F703" s="336">
        <v>639470.44999999995</v>
      </c>
      <c r="G703" s="336">
        <v>376802.78</v>
      </c>
      <c r="H703" s="336">
        <v>14216906.67</v>
      </c>
      <c r="I703" s="336">
        <v>65237</v>
      </c>
      <c r="J703" s="336">
        <v>6361.85</v>
      </c>
      <c r="K703" s="336">
        <v>749811.7</v>
      </c>
      <c r="L703" s="336">
        <v>4251738.84</v>
      </c>
      <c r="M703" s="336">
        <v>872216.48</v>
      </c>
      <c r="N703" s="336">
        <v>3532440.9000000004</v>
      </c>
      <c r="O703" s="336">
        <v>3272116.95</v>
      </c>
      <c r="P703" s="336">
        <v>1405997.4</v>
      </c>
      <c r="Q703" s="336">
        <v>127870.12999999999</v>
      </c>
      <c r="R703" s="336">
        <v>891928.61</v>
      </c>
      <c r="S703" s="336">
        <v>1772120.1300000001</v>
      </c>
      <c r="T703" s="336">
        <v>791600.25</v>
      </c>
      <c r="U703" s="336">
        <v>1653204.36</v>
      </c>
      <c r="V703" s="336">
        <v>1061162.72</v>
      </c>
      <c r="W703" s="336">
        <v>59180</v>
      </c>
      <c r="X703" s="336">
        <v>1482688.6099999999</v>
      </c>
      <c r="Y703" s="336">
        <v>265002.62</v>
      </c>
      <c r="Z703" s="336">
        <v>278311.3</v>
      </c>
      <c r="AA703" s="336">
        <v>10717323.199999999</v>
      </c>
      <c r="AB703" s="336">
        <v>1728852.57</v>
      </c>
      <c r="AC703" s="336">
        <v>237149</v>
      </c>
      <c r="AD703" s="336">
        <v>8697934.8199999984</v>
      </c>
      <c r="AE703" s="336">
        <v>141764</v>
      </c>
      <c r="AF703" s="336">
        <v>351457.44</v>
      </c>
      <c r="AG703" s="336">
        <v>261299.65</v>
      </c>
      <c r="AH703" s="336">
        <v>869120.37</v>
      </c>
      <c r="AI703" s="336">
        <v>763717.59</v>
      </c>
      <c r="AJ703" s="336">
        <v>62000</v>
      </c>
      <c r="AK703" s="336">
        <v>314642.76</v>
      </c>
      <c r="AL703" s="336">
        <v>2131824.19</v>
      </c>
      <c r="AM703" s="336">
        <v>176541.29</v>
      </c>
      <c r="AN703" s="336">
        <v>552520.5</v>
      </c>
      <c r="AO703" s="336">
        <v>95599.25</v>
      </c>
      <c r="AP703" s="336">
        <v>1285242.6000000001</v>
      </c>
      <c r="AQ703" s="336">
        <v>240562.27000000002</v>
      </c>
      <c r="AR703" s="336">
        <v>179276.08</v>
      </c>
      <c r="AS703" s="336">
        <v>841293.90999999992</v>
      </c>
      <c r="AT703" s="336">
        <v>108273.09999999999</v>
      </c>
      <c r="AU703" s="336">
        <v>88967.41</v>
      </c>
      <c r="AV703" s="336">
        <v>242080.03</v>
      </c>
      <c r="AW703" s="336">
        <v>7906228.5999999996</v>
      </c>
      <c r="AX703" s="336">
        <v>173054.7</v>
      </c>
      <c r="AY703" s="336">
        <v>279067.93</v>
      </c>
      <c r="AZ703" s="336">
        <v>869657.86</v>
      </c>
      <c r="BA703" s="336">
        <v>170679.84000000003</v>
      </c>
      <c r="BB703" s="336">
        <v>493176.96</v>
      </c>
      <c r="BC703" s="336">
        <v>1921536.75</v>
      </c>
      <c r="BD703" s="336">
        <v>5699348.0199999996</v>
      </c>
      <c r="BE703" s="336">
        <v>1185063.1100000001</v>
      </c>
      <c r="BF703" s="336">
        <v>51759.28</v>
      </c>
      <c r="BG703" s="336">
        <v>186868.46</v>
      </c>
      <c r="BH703" s="336">
        <v>161213.85</v>
      </c>
      <c r="BI703" s="336">
        <v>9578735.7300000004</v>
      </c>
      <c r="BJ703" s="336">
        <v>130553.60000000001</v>
      </c>
      <c r="BK703" s="336">
        <v>5666475.4100000001</v>
      </c>
      <c r="BL703" s="336">
        <v>66622.649999999994</v>
      </c>
      <c r="BM703" s="336">
        <v>219625.59</v>
      </c>
      <c r="BN703" s="336">
        <v>4265338.38</v>
      </c>
      <c r="BO703" s="336">
        <v>656947.09</v>
      </c>
      <c r="BP703" s="336">
        <v>302276</v>
      </c>
      <c r="BQ703" s="336">
        <v>149879.31</v>
      </c>
      <c r="BR703" s="336">
        <v>643491.91999999993</v>
      </c>
      <c r="BS703" s="336">
        <v>1965503.1900000002</v>
      </c>
      <c r="BT703" s="336">
        <v>52680.799999999996</v>
      </c>
      <c r="BU703" s="336">
        <v>92681.3</v>
      </c>
      <c r="BV703" s="336">
        <v>745211.4</v>
      </c>
      <c r="BW703" s="336">
        <v>1647060.49</v>
      </c>
      <c r="BX703" s="336">
        <v>1485264.03</v>
      </c>
      <c r="BY703" s="336">
        <v>6848440.6300000008</v>
      </c>
      <c r="BZ703" s="336">
        <v>422460.12</v>
      </c>
      <c r="CA703" s="336">
        <v>739451.64</v>
      </c>
      <c r="CB703" s="336">
        <v>137948.84</v>
      </c>
      <c r="CC703" s="336">
        <v>2481923.2799999998</v>
      </c>
      <c r="CD703" s="336">
        <v>211930.28</v>
      </c>
      <c r="CE703" s="336">
        <v>4597774.38</v>
      </c>
      <c r="CF703" s="336">
        <v>2933423.55</v>
      </c>
      <c r="CG703" s="336">
        <v>837957.7</v>
      </c>
      <c r="CH703" s="336">
        <v>684182.41999999993</v>
      </c>
      <c r="CI703" s="336">
        <v>8876029.2300000004</v>
      </c>
      <c r="CJ703" s="336">
        <v>393364</v>
      </c>
      <c r="CK703" s="336">
        <v>267637.87</v>
      </c>
      <c r="CL703" s="336">
        <v>416837.86</v>
      </c>
      <c r="CM703" s="336">
        <v>253970.47</v>
      </c>
      <c r="CN703" s="336">
        <v>2129890.17</v>
      </c>
      <c r="CO703" s="336">
        <v>2161949.02</v>
      </c>
      <c r="CP703" s="336">
        <v>145353.53</v>
      </c>
      <c r="CQ703" s="336">
        <v>810414.45</v>
      </c>
      <c r="CR703" s="336">
        <v>34186.65</v>
      </c>
      <c r="CS703" s="336">
        <v>147243</v>
      </c>
      <c r="CT703" s="336">
        <v>583147.61</v>
      </c>
      <c r="CU703" s="336">
        <v>114064.67</v>
      </c>
      <c r="CV703" s="336">
        <v>248588.4</v>
      </c>
      <c r="CW703" s="336">
        <v>837939.64</v>
      </c>
      <c r="CX703" s="336">
        <v>480121.05000000005</v>
      </c>
      <c r="CY703" s="336">
        <v>45711.55</v>
      </c>
      <c r="CZ703" s="336">
        <v>6281793.6299999999</v>
      </c>
      <c r="DA703" s="336">
        <v>1760654.77</v>
      </c>
      <c r="DB703" s="336">
        <v>3082528.4299999997</v>
      </c>
      <c r="DC703" s="336">
        <v>889196.16</v>
      </c>
      <c r="DD703" s="336">
        <v>12683882.379999999</v>
      </c>
      <c r="DE703" s="336">
        <v>11601930.77</v>
      </c>
      <c r="DF703" s="336">
        <v>324891.45</v>
      </c>
      <c r="DG703" s="336">
        <v>194932.02000000002</v>
      </c>
      <c r="DH703" s="336">
        <v>894237.85</v>
      </c>
      <c r="DI703" s="336">
        <v>760865.67999999993</v>
      </c>
      <c r="DJ703" s="336">
        <v>1317695.17</v>
      </c>
      <c r="DK703" s="336">
        <v>1575746.55</v>
      </c>
      <c r="DL703" s="336">
        <v>408454.36</v>
      </c>
      <c r="DM703" s="336">
        <v>48515.45</v>
      </c>
      <c r="DN703" s="336">
        <v>159461.25</v>
      </c>
      <c r="DO703" s="336">
        <v>521414.8</v>
      </c>
      <c r="DP703" s="336">
        <v>236575.05</v>
      </c>
      <c r="DQ703" s="336">
        <v>195657</v>
      </c>
      <c r="DR703" s="336">
        <v>1575111.69</v>
      </c>
      <c r="DS703" s="336">
        <v>2862010.43</v>
      </c>
      <c r="DT703" s="336">
        <v>2601360</v>
      </c>
      <c r="DU703" s="336">
        <v>641588.15999999992</v>
      </c>
      <c r="DV703" s="336">
        <v>122156.8</v>
      </c>
      <c r="DW703" s="336">
        <v>328377.7</v>
      </c>
      <c r="DX703" s="336">
        <v>1749550.57</v>
      </c>
      <c r="DY703" s="336">
        <v>803593.06</v>
      </c>
      <c r="DZ703" s="336">
        <v>95517</v>
      </c>
      <c r="EA703" s="336">
        <v>12956541.52</v>
      </c>
      <c r="EB703" s="336">
        <v>675969.71</v>
      </c>
      <c r="EC703" s="336">
        <v>781422.99</v>
      </c>
      <c r="ED703" s="336">
        <v>163475.52000000002</v>
      </c>
      <c r="EE703" s="336">
        <v>720493.9</v>
      </c>
      <c r="EF703" s="336">
        <v>195778.15</v>
      </c>
      <c r="EG703" s="336">
        <v>3808469.13</v>
      </c>
      <c r="EH703" s="336">
        <v>64686.310000000005</v>
      </c>
      <c r="EI703" s="336">
        <v>2523646.5</v>
      </c>
      <c r="EJ703" s="336">
        <v>6507008.7899999991</v>
      </c>
      <c r="EK703" s="336">
        <v>331967.42</v>
      </c>
      <c r="EL703" s="336">
        <v>914544.44</v>
      </c>
      <c r="EM703" s="336">
        <v>1056419.2</v>
      </c>
      <c r="EN703" s="336">
        <v>1726928.25</v>
      </c>
      <c r="EO703" s="336">
        <v>2928433.87</v>
      </c>
      <c r="EP703" s="336">
        <v>373585.39</v>
      </c>
      <c r="EQ703" s="336">
        <v>426760.98000000004</v>
      </c>
      <c r="ER703" s="336">
        <v>1715115.67</v>
      </c>
      <c r="ES703" s="336">
        <v>315742.53999999998</v>
      </c>
      <c r="ET703" s="336">
        <v>1280550.6100000001</v>
      </c>
      <c r="EU703" s="336">
        <v>463032.75</v>
      </c>
      <c r="EV703" s="336">
        <v>181317.97</v>
      </c>
      <c r="EW703" s="336">
        <v>256860</v>
      </c>
      <c r="EX703" s="336">
        <v>2234604.5599999996</v>
      </c>
      <c r="EY703" s="336">
        <v>14152747.640000001</v>
      </c>
      <c r="EZ703" s="336">
        <v>318432250.57999998</v>
      </c>
      <c r="FA703" s="336">
        <v>1054629.82</v>
      </c>
      <c r="FB703" s="336">
        <v>616336.15</v>
      </c>
      <c r="FC703" s="336">
        <v>5550678.6299999999</v>
      </c>
      <c r="FD703" s="336">
        <v>1528274.76</v>
      </c>
      <c r="FE703" s="336">
        <v>9133068.9900000002</v>
      </c>
      <c r="FF703" s="336">
        <v>475370.55</v>
      </c>
      <c r="FG703" s="336">
        <v>251850.41</v>
      </c>
      <c r="FH703" s="336">
        <v>5583002.0699999994</v>
      </c>
      <c r="FI703" s="336">
        <v>619847</v>
      </c>
      <c r="FJ703" s="336">
        <v>1522241.25</v>
      </c>
      <c r="FK703" s="336">
        <v>336737.25</v>
      </c>
      <c r="FL703" s="336">
        <v>130342.84999999999</v>
      </c>
      <c r="FM703" s="336">
        <v>4343301.84</v>
      </c>
      <c r="FN703" s="336">
        <v>749556.02999999991</v>
      </c>
      <c r="FO703" s="336">
        <v>507875.55</v>
      </c>
      <c r="FP703" s="336">
        <v>252576.40000000002</v>
      </c>
      <c r="FQ703" s="336">
        <v>176932.58000000002</v>
      </c>
      <c r="FR703" s="336">
        <v>8191480.5</v>
      </c>
      <c r="FS703" s="336">
        <v>627163.56000000006</v>
      </c>
      <c r="FT703" s="336">
        <v>618325.43999999994</v>
      </c>
      <c r="FU703" s="336">
        <v>795762.21000000008</v>
      </c>
      <c r="FV703" s="336">
        <v>34076.400000000001</v>
      </c>
      <c r="FW703" s="336">
        <v>36156</v>
      </c>
      <c r="FX703" s="336">
        <v>1226667.83</v>
      </c>
      <c r="FY703" s="336">
        <v>67216.53</v>
      </c>
      <c r="FZ703" s="336">
        <v>310990.23</v>
      </c>
      <c r="GA703" s="336">
        <v>333759.99</v>
      </c>
      <c r="GB703" s="336">
        <v>329690.56</v>
      </c>
      <c r="GC703" s="336">
        <v>260170.66</v>
      </c>
      <c r="GD703" s="336">
        <v>713394.39999999991</v>
      </c>
      <c r="GE703" s="336">
        <v>852499.9</v>
      </c>
      <c r="GF703" s="336">
        <v>357078.22</v>
      </c>
      <c r="GG703" s="336">
        <v>3120099.04</v>
      </c>
      <c r="GH703" s="336">
        <v>369515.1</v>
      </c>
      <c r="GI703" s="336">
        <v>1886278.39</v>
      </c>
      <c r="GJ703" s="336">
        <v>870660.25</v>
      </c>
      <c r="GK703" s="336">
        <v>13582937.129999999</v>
      </c>
      <c r="GL703" s="336">
        <v>2735884.25</v>
      </c>
      <c r="GM703" s="336">
        <v>24108540.759999998</v>
      </c>
      <c r="GN703" s="336">
        <v>707788.48</v>
      </c>
      <c r="GO703" s="336">
        <v>7753823.5</v>
      </c>
      <c r="GP703" s="336">
        <v>79479.95</v>
      </c>
      <c r="GQ703" s="336">
        <v>163119.26</v>
      </c>
      <c r="GR703" s="336">
        <v>897890.75</v>
      </c>
      <c r="GS703" s="336">
        <v>25280675.329999998</v>
      </c>
      <c r="GT703" s="336">
        <v>239824</v>
      </c>
      <c r="GU703" s="336">
        <v>6916909.5800000001</v>
      </c>
      <c r="GV703" s="336">
        <v>221685</v>
      </c>
      <c r="GW703" s="336">
        <v>195447.2</v>
      </c>
      <c r="GX703" s="336">
        <v>10333849.57</v>
      </c>
      <c r="GY703" s="336">
        <v>207506</v>
      </c>
      <c r="GZ703" s="336">
        <v>2535413.21</v>
      </c>
      <c r="HA703" s="336">
        <v>1367784.1</v>
      </c>
      <c r="HB703" s="336">
        <v>285789.78999999998</v>
      </c>
      <c r="HC703" s="336">
        <v>5397206.29</v>
      </c>
      <c r="HD703" s="336">
        <v>180041</v>
      </c>
      <c r="HE703" s="336">
        <v>257943.85</v>
      </c>
      <c r="HF703" s="336">
        <v>1033940.1699999999</v>
      </c>
      <c r="HG703" s="336">
        <v>495067.62</v>
      </c>
      <c r="HH703" s="336">
        <v>13623649.51</v>
      </c>
      <c r="HI703" s="336">
        <v>3968332.7800000003</v>
      </c>
      <c r="HJ703" s="336">
        <v>1733046.8800000001</v>
      </c>
      <c r="HK703" s="336">
        <v>8991</v>
      </c>
      <c r="HL703" s="336">
        <v>5734108.3799999999</v>
      </c>
      <c r="HM703" s="336">
        <v>563213.44999999995</v>
      </c>
      <c r="HN703" s="336">
        <v>375394.85</v>
      </c>
      <c r="HO703" s="336">
        <v>441510.97</v>
      </c>
      <c r="HP703" s="336">
        <v>6262938.9700000007</v>
      </c>
      <c r="HQ703" s="336">
        <v>269253.98</v>
      </c>
      <c r="HR703" s="336">
        <v>4216781.24</v>
      </c>
      <c r="HS703" s="336">
        <v>224512.86000000002</v>
      </c>
      <c r="HT703" s="336">
        <v>17142091.759999998</v>
      </c>
      <c r="HU703" s="336">
        <v>694109.06</v>
      </c>
      <c r="HV703" s="336">
        <v>3214121.71</v>
      </c>
      <c r="HW703" s="336">
        <v>17501730.689999998</v>
      </c>
      <c r="HX703" s="336">
        <v>458281.20999999996</v>
      </c>
      <c r="HY703" s="336">
        <v>41878239.050000004</v>
      </c>
      <c r="HZ703" s="336">
        <v>551213.42000000004</v>
      </c>
      <c r="IA703" s="336">
        <v>128203.21</v>
      </c>
      <c r="IB703" s="336">
        <v>1791996.58</v>
      </c>
      <c r="IC703" s="336">
        <v>4521089.79</v>
      </c>
      <c r="ID703" s="336">
        <v>740895.03999999992</v>
      </c>
      <c r="IE703" s="336">
        <v>2323112.79</v>
      </c>
      <c r="IF703" s="336">
        <v>557439.69999999995</v>
      </c>
      <c r="IG703" s="336">
        <v>463898.02</v>
      </c>
      <c r="IH703" s="336">
        <v>41951.78</v>
      </c>
      <c r="II703" s="336">
        <v>813675.46</v>
      </c>
      <c r="IJ703" s="336">
        <v>521634.8</v>
      </c>
      <c r="IK703" s="336">
        <v>202290</v>
      </c>
      <c r="IL703" s="336">
        <v>197205.91999999998</v>
      </c>
      <c r="IM703" s="336">
        <v>434052.43</v>
      </c>
      <c r="IN703" s="336">
        <v>1619546.6700000002</v>
      </c>
      <c r="IO703" s="336">
        <v>517921.1</v>
      </c>
      <c r="IP703" s="336">
        <v>328557.78000000003</v>
      </c>
      <c r="IQ703" s="336">
        <v>305848.95</v>
      </c>
      <c r="IR703" s="336">
        <v>4015677.0199999996</v>
      </c>
      <c r="IS703" s="336">
        <v>2450647.04</v>
      </c>
      <c r="IT703" s="336">
        <v>7194499.4900000002</v>
      </c>
      <c r="IU703" s="336">
        <v>488458</v>
      </c>
      <c r="IV703" s="336">
        <v>3260193.21</v>
      </c>
      <c r="IW703" s="336">
        <v>370172.6</v>
      </c>
      <c r="IX703" s="336">
        <v>36182</v>
      </c>
      <c r="IY703" s="336">
        <v>1819721.51</v>
      </c>
      <c r="IZ703" s="336">
        <v>419669.67</v>
      </c>
      <c r="JA703" s="336">
        <v>206372.97</v>
      </c>
      <c r="JB703" s="336">
        <v>397264</v>
      </c>
      <c r="JC703" s="336">
        <v>315912.2</v>
      </c>
      <c r="JD703" s="336">
        <v>211465.22</v>
      </c>
      <c r="JE703" s="336">
        <v>184356.61</v>
      </c>
      <c r="JF703" s="336">
        <v>454063.45</v>
      </c>
      <c r="JG703" s="336">
        <v>143873.82999999999</v>
      </c>
      <c r="JH703" s="336">
        <v>636242.41</v>
      </c>
      <c r="JI703" s="336">
        <v>1469220.2</v>
      </c>
      <c r="JJ703" s="336">
        <v>1027202.25</v>
      </c>
      <c r="JK703" s="336">
        <v>371736.66</v>
      </c>
      <c r="JL703" s="336">
        <v>412463.28</v>
      </c>
      <c r="JM703" s="336">
        <v>145513.63</v>
      </c>
      <c r="JN703" s="336">
        <v>166837.13</v>
      </c>
      <c r="JO703" s="336">
        <v>4324144.99</v>
      </c>
      <c r="JP703" s="336">
        <v>756362</v>
      </c>
      <c r="JQ703" s="336">
        <v>390593.7</v>
      </c>
      <c r="JR703" s="336">
        <v>334412.71999999997</v>
      </c>
      <c r="JS703" s="336">
        <v>6043541.9399999995</v>
      </c>
      <c r="JT703" s="336">
        <v>754136.32000000007</v>
      </c>
      <c r="JU703" s="336">
        <v>865899</v>
      </c>
      <c r="JV703" s="336">
        <v>45178403.140000001</v>
      </c>
      <c r="JW703" s="336">
        <v>1345215.4000000001</v>
      </c>
      <c r="JX703" s="336">
        <v>249904.52000000002</v>
      </c>
      <c r="JY703" s="336">
        <v>79156.47</v>
      </c>
      <c r="JZ703" s="336">
        <v>123221.06</v>
      </c>
      <c r="KA703" s="336">
        <v>844216.64</v>
      </c>
      <c r="KB703" s="336">
        <v>204736.91</v>
      </c>
      <c r="KC703" s="336">
        <v>333763.75</v>
      </c>
      <c r="KD703" s="336">
        <v>306184.84999999998</v>
      </c>
      <c r="KE703" s="336">
        <v>9674942.7799999993</v>
      </c>
      <c r="KF703" s="336">
        <v>138447.01999999999</v>
      </c>
      <c r="KG703" s="336">
        <v>817864.15</v>
      </c>
      <c r="KH703" s="336">
        <v>499301.25</v>
      </c>
      <c r="KI703" s="336">
        <v>1517317.8</v>
      </c>
      <c r="KJ703" s="336">
        <v>1077518.5999999999</v>
      </c>
      <c r="KK703" s="336">
        <v>158731.79</v>
      </c>
      <c r="KL703" s="336">
        <v>464467.62</v>
      </c>
      <c r="KM703" s="336">
        <v>576373.51</v>
      </c>
      <c r="KN703" s="336">
        <v>353603.15</v>
      </c>
      <c r="KO703" s="336">
        <v>2593847.2399999998</v>
      </c>
      <c r="KP703" s="336">
        <v>365499.42</v>
      </c>
      <c r="KQ703" s="336">
        <v>57471875.050000004</v>
      </c>
      <c r="KR703" s="336">
        <v>3528134.7</v>
      </c>
      <c r="KS703" s="336">
        <v>704890.14</v>
      </c>
      <c r="KX703" s="312" t="s">
        <v>943</v>
      </c>
    </row>
    <row r="704" spans="1:310" x14ac:dyDescent="0.25">
      <c r="A704">
        <v>2021</v>
      </c>
      <c r="C704" s="312">
        <v>46</v>
      </c>
      <c r="F704" s="336">
        <v>22064.85</v>
      </c>
      <c r="G704" s="336">
        <v>834.7</v>
      </c>
      <c r="H704" s="336">
        <v>394165.35</v>
      </c>
      <c r="I704" s="336">
        <v>140.35</v>
      </c>
      <c r="J704" s="336">
        <v>0</v>
      </c>
      <c r="K704" s="336">
        <v>0</v>
      </c>
      <c r="L704" s="336">
        <v>218164.6</v>
      </c>
      <c r="M704" s="336">
        <v>4918.1000000000004</v>
      </c>
      <c r="N704" s="336">
        <v>6718.05</v>
      </c>
      <c r="O704" s="336">
        <v>228781.32</v>
      </c>
      <c r="P704" s="336">
        <v>40410</v>
      </c>
      <c r="Q704" s="336">
        <v>24461.52</v>
      </c>
      <c r="R704" s="336">
        <v>6056.95</v>
      </c>
      <c r="S704" s="336">
        <v>109260.15</v>
      </c>
      <c r="T704" s="336">
        <v>0</v>
      </c>
      <c r="U704" s="336">
        <v>11571</v>
      </c>
      <c r="V704" s="336">
        <v>708437</v>
      </c>
      <c r="W704" s="336">
        <v>4616.9799999999996</v>
      </c>
      <c r="X704" s="336">
        <v>68.349999999999994</v>
      </c>
      <c r="Y704" s="336">
        <v>0</v>
      </c>
      <c r="Z704" s="336">
        <v>0</v>
      </c>
      <c r="AA704" s="336">
        <v>618967.04000000004</v>
      </c>
      <c r="AB704" s="336">
        <v>0</v>
      </c>
      <c r="AC704" s="336">
        <v>9775.0499999999993</v>
      </c>
      <c r="AD704" s="336">
        <v>75861.3</v>
      </c>
      <c r="AE704" s="336">
        <v>35499.29</v>
      </c>
      <c r="AF704" s="336">
        <v>0</v>
      </c>
      <c r="AG704" s="336">
        <v>41684.1</v>
      </c>
      <c r="AH704" s="336">
        <v>2783</v>
      </c>
      <c r="AI704" s="336">
        <v>0</v>
      </c>
      <c r="AJ704" s="336">
        <v>0</v>
      </c>
      <c r="AK704" s="336">
        <v>0</v>
      </c>
      <c r="AL704" s="336">
        <v>129113.15</v>
      </c>
      <c r="AM704" s="336">
        <v>684</v>
      </c>
      <c r="AN704" s="336">
        <v>0</v>
      </c>
      <c r="AO704" s="336">
        <v>153</v>
      </c>
      <c r="AP704" s="336">
        <v>0</v>
      </c>
      <c r="AQ704" s="336">
        <v>560</v>
      </c>
      <c r="AR704" s="336">
        <v>45719.8</v>
      </c>
      <c r="AS704" s="336">
        <v>3805.5</v>
      </c>
      <c r="AT704" s="336">
        <v>4247</v>
      </c>
      <c r="AU704" s="336">
        <v>55427.15</v>
      </c>
      <c r="AV704" s="336">
        <v>5940</v>
      </c>
      <c r="AW704" s="336">
        <v>219059.05</v>
      </c>
      <c r="AX704" s="336">
        <v>797.45</v>
      </c>
      <c r="AY704" s="336">
        <v>48</v>
      </c>
      <c r="AZ704" s="336">
        <v>0</v>
      </c>
      <c r="BA704" s="336">
        <v>3170</v>
      </c>
      <c r="BB704" s="336">
        <v>99298.3</v>
      </c>
      <c r="BC704" s="336">
        <v>3750</v>
      </c>
      <c r="BD704" s="336">
        <v>95873.7</v>
      </c>
      <c r="BE704" s="336">
        <v>0</v>
      </c>
      <c r="BF704" s="336">
        <v>0</v>
      </c>
      <c r="BG704" s="336">
        <v>7922.6</v>
      </c>
      <c r="BH704" s="336">
        <v>8947.1</v>
      </c>
      <c r="BI704" s="336">
        <v>2340698.1</v>
      </c>
      <c r="BJ704" s="336">
        <v>0</v>
      </c>
      <c r="BK704" s="336">
        <v>23752.9</v>
      </c>
      <c r="BL704" s="336">
        <v>5102.7</v>
      </c>
      <c r="BM704" s="336">
        <v>52083.77</v>
      </c>
      <c r="BN704" s="336">
        <v>1215490.6499999999</v>
      </c>
      <c r="BO704" s="336">
        <v>39152</v>
      </c>
      <c r="BP704" s="336">
        <v>123.25</v>
      </c>
      <c r="BQ704" s="336">
        <v>0</v>
      </c>
      <c r="BR704" s="336">
        <v>33029.550000000003</v>
      </c>
      <c r="BS704" s="336">
        <v>7847.35</v>
      </c>
      <c r="BT704" s="336">
        <v>18494.5</v>
      </c>
      <c r="BU704" s="336">
        <v>7200</v>
      </c>
      <c r="BV704" s="336">
        <v>0</v>
      </c>
      <c r="BW704" s="336">
        <v>0</v>
      </c>
      <c r="BX704" s="336">
        <v>20903.87</v>
      </c>
      <c r="BY704" s="336">
        <v>253878.39999999999</v>
      </c>
      <c r="BZ704" s="336">
        <v>1635</v>
      </c>
      <c r="CA704" s="336">
        <v>1000</v>
      </c>
      <c r="CB704" s="336">
        <v>0</v>
      </c>
      <c r="CC704" s="336">
        <v>9237.75</v>
      </c>
      <c r="CD704" s="336">
        <v>12500</v>
      </c>
      <c r="CE704" s="336">
        <v>2502</v>
      </c>
      <c r="CF704" s="336">
        <v>435110</v>
      </c>
      <c r="CG704" s="336">
        <v>0</v>
      </c>
      <c r="CH704" s="336">
        <v>35801.440000000002</v>
      </c>
      <c r="CI704" s="336">
        <v>1050982.8500000001</v>
      </c>
      <c r="CJ704" s="336">
        <v>0</v>
      </c>
      <c r="CK704" s="336">
        <v>180.15</v>
      </c>
      <c r="CL704" s="336">
        <v>0</v>
      </c>
      <c r="CM704" s="336">
        <v>0</v>
      </c>
      <c r="CN704" s="336">
        <v>316388.36</v>
      </c>
      <c r="CO704" s="336">
        <v>6849</v>
      </c>
      <c r="CP704" s="336">
        <v>6168.7</v>
      </c>
      <c r="CQ704" s="336">
        <v>0</v>
      </c>
      <c r="CR704" s="336">
        <v>62</v>
      </c>
      <c r="CS704" s="336">
        <v>9206.51</v>
      </c>
      <c r="CT704" s="336">
        <v>951083</v>
      </c>
      <c r="CU704" s="336">
        <v>17024.2</v>
      </c>
      <c r="CV704" s="336">
        <v>0</v>
      </c>
      <c r="CW704" s="336">
        <v>74801.45</v>
      </c>
      <c r="CX704" s="336">
        <v>401791.21</v>
      </c>
      <c r="CY704" s="336">
        <v>2972.01</v>
      </c>
      <c r="CZ704" s="336">
        <v>167080.1</v>
      </c>
      <c r="DA704" s="336">
        <v>0</v>
      </c>
      <c r="DB704" s="336">
        <v>7425</v>
      </c>
      <c r="DC704" s="336">
        <v>0</v>
      </c>
      <c r="DD704" s="336">
        <v>6742183.7700000005</v>
      </c>
      <c r="DE704" s="336">
        <v>119114.95</v>
      </c>
      <c r="DF704" s="336">
        <v>19207.5</v>
      </c>
      <c r="DG704" s="336">
        <v>99580.160000000003</v>
      </c>
      <c r="DH704" s="336">
        <v>12242.05</v>
      </c>
      <c r="DI704" s="336">
        <v>35248.35</v>
      </c>
      <c r="DJ704" s="336">
        <v>14197.45</v>
      </c>
      <c r="DK704" s="336">
        <v>2430</v>
      </c>
      <c r="DL704" s="336">
        <v>3842.42</v>
      </c>
      <c r="DM704" s="336">
        <v>146.80000000000001</v>
      </c>
      <c r="DN704" s="336">
        <v>0</v>
      </c>
      <c r="DO704" s="336">
        <v>20880</v>
      </c>
      <c r="DP704" s="336">
        <v>134945.1</v>
      </c>
      <c r="DQ704" s="336">
        <v>11546</v>
      </c>
      <c r="DR704" s="336">
        <v>85401.5</v>
      </c>
      <c r="DS704" s="336">
        <v>2000</v>
      </c>
      <c r="DT704" s="336">
        <v>166393.70000000001</v>
      </c>
      <c r="DU704" s="336">
        <v>8460.4</v>
      </c>
      <c r="DV704" s="336">
        <v>0</v>
      </c>
      <c r="DW704" s="336">
        <v>28069.55</v>
      </c>
      <c r="DX704" s="336">
        <v>40872.65</v>
      </c>
      <c r="DY704" s="336">
        <v>4334</v>
      </c>
      <c r="DZ704" s="336">
        <v>0</v>
      </c>
      <c r="EA704" s="336">
        <v>87791.7</v>
      </c>
      <c r="EB704" s="336">
        <v>89079.85</v>
      </c>
      <c r="EC704" s="336">
        <v>16489.45</v>
      </c>
      <c r="ED704" s="336">
        <v>4844.95</v>
      </c>
      <c r="EE704" s="336">
        <v>15237.05</v>
      </c>
      <c r="EF704" s="336">
        <v>0</v>
      </c>
      <c r="EG704" s="336">
        <v>17974.080000000002</v>
      </c>
      <c r="EH704" s="336">
        <v>3096.65</v>
      </c>
      <c r="EI704" s="336">
        <v>528830.01</v>
      </c>
      <c r="EJ704" s="336">
        <v>726477.35</v>
      </c>
      <c r="EK704" s="336">
        <v>57251.65</v>
      </c>
      <c r="EL704" s="336">
        <v>1857</v>
      </c>
      <c r="EM704" s="336">
        <v>0</v>
      </c>
      <c r="EN704" s="336">
        <v>11878.2</v>
      </c>
      <c r="EO704" s="336">
        <v>66394.009999999995</v>
      </c>
      <c r="EP704" s="336">
        <v>6533.02</v>
      </c>
      <c r="EQ704" s="336">
        <v>1219.6500000000001</v>
      </c>
      <c r="ER704" s="336">
        <v>36985.5</v>
      </c>
      <c r="ES704" s="336">
        <v>0</v>
      </c>
      <c r="ET704" s="336">
        <v>1170</v>
      </c>
      <c r="EU704" s="336">
        <v>0</v>
      </c>
      <c r="EV704" s="336">
        <v>0</v>
      </c>
      <c r="EW704" s="336">
        <v>0</v>
      </c>
      <c r="EX704" s="336">
        <v>68285.850000000006</v>
      </c>
      <c r="EY704" s="336">
        <v>111033.35</v>
      </c>
      <c r="EZ704" s="336">
        <v>4822566.12</v>
      </c>
      <c r="FA704" s="336">
        <v>1676.97</v>
      </c>
      <c r="FB704" s="336">
        <v>87545.95</v>
      </c>
      <c r="FC704" s="336">
        <v>43464.5</v>
      </c>
      <c r="FD704" s="336">
        <v>72787.899999999994</v>
      </c>
      <c r="FE704" s="336">
        <v>275187.08</v>
      </c>
      <c r="FF704" s="336">
        <v>34269.68</v>
      </c>
      <c r="FG704" s="336">
        <v>0</v>
      </c>
      <c r="FH704" s="336">
        <v>15589.85</v>
      </c>
      <c r="FI704" s="336">
        <v>56690.25</v>
      </c>
      <c r="FJ704" s="336">
        <v>0</v>
      </c>
      <c r="FK704" s="336">
        <v>60024.7</v>
      </c>
      <c r="FL704" s="336">
        <v>0</v>
      </c>
      <c r="FM704" s="336">
        <v>21201.200000000001</v>
      </c>
      <c r="FN704" s="336">
        <v>36409.449999999997</v>
      </c>
      <c r="FO704" s="336">
        <v>0</v>
      </c>
      <c r="FP704" s="336">
        <v>4068</v>
      </c>
      <c r="FQ704" s="336">
        <v>22705.35</v>
      </c>
      <c r="FR704" s="336">
        <v>695513.8</v>
      </c>
      <c r="FS704" s="336">
        <v>2714.95</v>
      </c>
      <c r="FT704" s="336">
        <v>6969.29</v>
      </c>
      <c r="FU704" s="336">
        <v>45122.6</v>
      </c>
      <c r="FV704" s="336">
        <v>2075.8000000000002</v>
      </c>
      <c r="FW704" s="336">
        <v>5142.1000000000004</v>
      </c>
      <c r="FX704" s="336">
        <v>23900</v>
      </c>
      <c r="FY704" s="336">
        <v>3178.97</v>
      </c>
      <c r="FZ704" s="336">
        <v>1400</v>
      </c>
      <c r="GA704" s="336">
        <v>0</v>
      </c>
      <c r="GB704" s="336">
        <v>0</v>
      </c>
      <c r="GC704" s="336">
        <v>48</v>
      </c>
      <c r="GD704" s="336">
        <v>181431.9</v>
      </c>
      <c r="GE704" s="336">
        <v>42263.95</v>
      </c>
      <c r="GF704" s="336">
        <v>7253.6</v>
      </c>
      <c r="GG704" s="336">
        <v>0</v>
      </c>
      <c r="GH704" s="336">
        <v>98</v>
      </c>
      <c r="GI704" s="336">
        <v>80281.649999999994</v>
      </c>
      <c r="GJ704" s="336">
        <v>473.9</v>
      </c>
      <c r="GK704" s="336">
        <v>558999.75</v>
      </c>
      <c r="GL704" s="336">
        <v>7716.8</v>
      </c>
      <c r="GM704" s="336">
        <v>1124466.18</v>
      </c>
      <c r="GN704" s="336">
        <v>26270.75</v>
      </c>
      <c r="GO704" s="336">
        <v>26128.2</v>
      </c>
      <c r="GP704" s="336">
        <v>42837.55</v>
      </c>
      <c r="GQ704" s="336">
        <v>7769</v>
      </c>
      <c r="GR704" s="336">
        <v>532.79999999999995</v>
      </c>
      <c r="GS704" s="336">
        <v>8000831.0800000001</v>
      </c>
      <c r="GT704" s="336">
        <v>0</v>
      </c>
      <c r="GU704" s="336">
        <v>309233.25</v>
      </c>
      <c r="GV704" s="336">
        <v>0</v>
      </c>
      <c r="GW704" s="336">
        <v>1562</v>
      </c>
      <c r="GX704" s="336">
        <v>1440397.28</v>
      </c>
      <c r="GY704" s="336">
        <v>3753.1</v>
      </c>
      <c r="GZ704" s="336">
        <v>64567.15</v>
      </c>
      <c r="HA704" s="336">
        <v>8000</v>
      </c>
      <c r="HB704" s="336">
        <v>0</v>
      </c>
      <c r="HC704" s="336">
        <v>58485.55</v>
      </c>
      <c r="HD704" s="336">
        <v>9080.4500000000007</v>
      </c>
      <c r="HE704" s="336">
        <v>130923.32</v>
      </c>
      <c r="HF704" s="336">
        <v>38547.300000000003</v>
      </c>
      <c r="HG704" s="336">
        <v>0</v>
      </c>
      <c r="HH704" s="336">
        <v>363683.86</v>
      </c>
      <c r="HI704" s="336">
        <v>2450</v>
      </c>
      <c r="HJ704" s="336">
        <v>32978.9</v>
      </c>
      <c r="HK704" s="336">
        <v>120</v>
      </c>
      <c r="HL704" s="336">
        <v>8063.85</v>
      </c>
      <c r="HM704" s="336">
        <v>0</v>
      </c>
      <c r="HN704" s="336">
        <v>0</v>
      </c>
      <c r="HO704" s="336">
        <v>3281</v>
      </c>
      <c r="HP704" s="336">
        <v>32292.5</v>
      </c>
      <c r="HQ704" s="336">
        <v>0</v>
      </c>
      <c r="HR704" s="336">
        <v>935016.13</v>
      </c>
      <c r="HS704" s="336">
        <v>0</v>
      </c>
      <c r="HT704" s="336">
        <v>2398888.85</v>
      </c>
      <c r="HU704" s="336">
        <v>0</v>
      </c>
      <c r="HV704" s="336">
        <v>0</v>
      </c>
      <c r="HW704" s="336">
        <v>153222.35</v>
      </c>
      <c r="HX704" s="336">
        <v>944.25</v>
      </c>
      <c r="HY704" s="336">
        <v>5171120.41</v>
      </c>
      <c r="HZ704" s="336">
        <v>179719.4</v>
      </c>
      <c r="IA704" s="336">
        <v>2000</v>
      </c>
      <c r="IB704" s="336">
        <v>12227.25</v>
      </c>
      <c r="IC704" s="336">
        <v>84695</v>
      </c>
      <c r="ID704" s="336">
        <v>4675</v>
      </c>
      <c r="IE704" s="336">
        <v>360384.65</v>
      </c>
      <c r="IF704" s="336">
        <v>48</v>
      </c>
      <c r="IG704" s="336">
        <v>7685</v>
      </c>
      <c r="IH704" s="336">
        <v>327.18</v>
      </c>
      <c r="II704" s="336">
        <v>174904.07</v>
      </c>
      <c r="IJ704" s="336">
        <v>1254054.3900000001</v>
      </c>
      <c r="IK704" s="336">
        <v>2385.4499999999998</v>
      </c>
      <c r="IL704" s="336">
        <v>0</v>
      </c>
      <c r="IM704" s="336">
        <v>0</v>
      </c>
      <c r="IN704" s="336">
        <v>5636.1</v>
      </c>
      <c r="IO704" s="336">
        <v>98385.66</v>
      </c>
      <c r="IP704" s="336">
        <v>35459.449999999997</v>
      </c>
      <c r="IQ704" s="336">
        <v>2520</v>
      </c>
      <c r="IR704" s="336">
        <v>45706.559999999998</v>
      </c>
      <c r="IS704" s="336">
        <v>159714.70000000001</v>
      </c>
      <c r="IT704" s="336">
        <v>30044.17</v>
      </c>
      <c r="IU704" s="336">
        <v>18750.849999999999</v>
      </c>
      <c r="IV704" s="336">
        <v>211270.98</v>
      </c>
      <c r="IW704" s="336">
        <v>58088.45</v>
      </c>
      <c r="IX704" s="336">
        <v>150</v>
      </c>
      <c r="IY704" s="336">
        <v>68001.2</v>
      </c>
      <c r="IZ704" s="336">
        <v>86727.1</v>
      </c>
      <c r="JA704" s="336">
        <v>0</v>
      </c>
      <c r="JB704" s="336">
        <v>6244.95</v>
      </c>
      <c r="JC704" s="336">
        <v>0</v>
      </c>
      <c r="JD704" s="336">
        <v>721.95</v>
      </c>
      <c r="JE704" s="336">
        <v>0</v>
      </c>
      <c r="JF704" s="336">
        <v>5854.2</v>
      </c>
      <c r="JG704" s="336">
        <v>0</v>
      </c>
      <c r="JH704" s="336">
        <v>28452.35</v>
      </c>
      <c r="JI704" s="336">
        <v>499328.15</v>
      </c>
      <c r="JJ704" s="336">
        <v>6048</v>
      </c>
      <c r="JK704" s="336">
        <v>360</v>
      </c>
      <c r="JL704" s="336">
        <v>17248.509999999998</v>
      </c>
      <c r="JM704" s="336">
        <v>591</v>
      </c>
      <c r="JN704" s="336">
        <v>0</v>
      </c>
      <c r="JO704" s="336">
        <v>69090.399999999994</v>
      </c>
      <c r="JP704" s="336">
        <v>0</v>
      </c>
      <c r="JQ704" s="336">
        <v>1374</v>
      </c>
      <c r="JR704" s="336">
        <v>0</v>
      </c>
      <c r="JS704" s="336">
        <v>13217.9</v>
      </c>
      <c r="JT704" s="336">
        <v>57566.75</v>
      </c>
      <c r="JU704" s="336">
        <v>2426.6999999999998</v>
      </c>
      <c r="JV704" s="336">
        <v>126458.15</v>
      </c>
      <c r="JW704" s="336">
        <v>8105.65</v>
      </c>
      <c r="JX704" s="336">
        <v>0</v>
      </c>
      <c r="JY704" s="336">
        <v>0</v>
      </c>
      <c r="JZ704" s="336">
        <v>45.4</v>
      </c>
      <c r="KA704" s="336">
        <v>483.3</v>
      </c>
      <c r="KB704" s="336">
        <v>0</v>
      </c>
      <c r="KC704" s="336">
        <v>12141.5</v>
      </c>
      <c r="KD704" s="336">
        <v>8953.7999999999993</v>
      </c>
      <c r="KE704" s="336">
        <v>176107.2</v>
      </c>
      <c r="KF704" s="336">
        <v>10560.83</v>
      </c>
      <c r="KG704" s="336">
        <v>19151</v>
      </c>
      <c r="KH704" s="336">
        <v>16760.55</v>
      </c>
      <c r="KI704" s="336">
        <v>11493.95</v>
      </c>
      <c r="KJ704" s="336">
        <v>625</v>
      </c>
      <c r="KK704" s="336">
        <v>3166.85</v>
      </c>
      <c r="KL704" s="336">
        <v>2417.65</v>
      </c>
      <c r="KM704" s="336">
        <v>245.6</v>
      </c>
      <c r="KN704" s="336">
        <v>9087.75</v>
      </c>
      <c r="KO704" s="336">
        <v>59034.57</v>
      </c>
      <c r="KP704" s="336">
        <v>2967.5</v>
      </c>
      <c r="KQ704" s="336">
        <v>5463742.6299999999</v>
      </c>
      <c r="KR704" s="336">
        <v>20329.349999999999</v>
      </c>
      <c r="KS704" s="336">
        <v>62293.3</v>
      </c>
      <c r="KX704" s="312" t="s">
        <v>943</v>
      </c>
    </row>
    <row r="705" spans="1:310" x14ac:dyDescent="0.25">
      <c r="A705">
        <v>2021</v>
      </c>
      <c r="C705" s="312">
        <v>48</v>
      </c>
      <c r="F705" s="336">
        <v>779595.71000000008</v>
      </c>
      <c r="G705" s="336">
        <v>5000</v>
      </c>
      <c r="H705" s="336">
        <v>1134654.24</v>
      </c>
      <c r="I705" s="336">
        <v>243341.45</v>
      </c>
      <c r="J705" s="336">
        <v>527877.1</v>
      </c>
      <c r="K705" s="336">
        <v>34720</v>
      </c>
      <c r="L705" s="336">
        <v>272017.62</v>
      </c>
      <c r="M705" s="336">
        <v>93444</v>
      </c>
      <c r="N705" s="336">
        <v>1560192.31</v>
      </c>
      <c r="O705" s="336">
        <v>110957.8</v>
      </c>
      <c r="P705" s="336">
        <v>100863.79</v>
      </c>
      <c r="Q705" s="336">
        <v>58274.35</v>
      </c>
      <c r="R705" s="336">
        <v>428784.42000000004</v>
      </c>
      <c r="S705" s="336">
        <v>247563.48</v>
      </c>
      <c r="T705" s="336">
        <v>80457.14</v>
      </c>
      <c r="U705" s="336">
        <v>2060071.71</v>
      </c>
      <c r="V705" s="336">
        <v>812806.7</v>
      </c>
      <c r="W705" s="336">
        <v>0</v>
      </c>
      <c r="X705" s="336">
        <v>88109.2</v>
      </c>
      <c r="Y705" s="336">
        <v>86063.55</v>
      </c>
      <c r="Z705" s="336">
        <v>35456.269999999997</v>
      </c>
      <c r="AA705" s="336">
        <v>1049907.96</v>
      </c>
      <c r="AB705" s="336">
        <v>56615.360000000001</v>
      </c>
      <c r="AC705" s="336">
        <v>3714</v>
      </c>
      <c r="AD705" s="336">
        <v>119394.1</v>
      </c>
      <c r="AE705" s="336">
        <v>6418.66</v>
      </c>
      <c r="AF705" s="336">
        <v>50195.58</v>
      </c>
      <c r="AG705" s="336">
        <v>10000</v>
      </c>
      <c r="AH705" s="336">
        <v>0</v>
      </c>
      <c r="AI705" s="336">
        <v>40388.019999999997</v>
      </c>
      <c r="AJ705" s="336">
        <v>211319.28</v>
      </c>
      <c r="AK705" s="336">
        <v>10660.7</v>
      </c>
      <c r="AL705" s="336">
        <v>1328651.94</v>
      </c>
      <c r="AM705" s="336">
        <v>52614.1</v>
      </c>
      <c r="AN705" s="336">
        <v>58083.78</v>
      </c>
      <c r="AO705" s="336">
        <v>100000</v>
      </c>
      <c r="AP705" s="336">
        <v>0</v>
      </c>
      <c r="AQ705" s="336">
        <v>16663.580000000002</v>
      </c>
      <c r="AR705" s="336">
        <v>0</v>
      </c>
      <c r="AS705" s="336">
        <v>52080.27</v>
      </c>
      <c r="AT705" s="336">
        <v>117134.5</v>
      </c>
      <c r="AU705" s="336">
        <v>24298.16</v>
      </c>
      <c r="AV705" s="336">
        <v>78311.849999999991</v>
      </c>
      <c r="AW705" s="336">
        <v>2811535.29</v>
      </c>
      <c r="AX705" s="336">
        <v>17237.150000000001</v>
      </c>
      <c r="AY705" s="336">
        <v>169116.08000000002</v>
      </c>
      <c r="AZ705" s="336">
        <v>27736.370000000003</v>
      </c>
      <c r="BA705" s="336">
        <v>107979.85</v>
      </c>
      <c r="BB705" s="336">
        <v>0</v>
      </c>
      <c r="BC705" s="336">
        <v>500000.01</v>
      </c>
      <c r="BD705" s="336">
        <v>553661.65</v>
      </c>
      <c r="BE705" s="336">
        <v>113931.8</v>
      </c>
      <c r="BF705" s="336">
        <v>53321.440000000002</v>
      </c>
      <c r="BG705" s="336">
        <v>0</v>
      </c>
      <c r="BH705" s="336">
        <v>7314.89</v>
      </c>
      <c r="BI705" s="336">
        <v>1332464.0499999998</v>
      </c>
      <c r="BJ705" s="336">
        <v>292920</v>
      </c>
      <c r="BK705" s="336">
        <v>168682.77000000002</v>
      </c>
      <c r="BL705" s="336">
        <v>0</v>
      </c>
      <c r="BM705" s="336">
        <v>15205.17</v>
      </c>
      <c r="BN705" s="336">
        <v>155852.79999999999</v>
      </c>
      <c r="BO705" s="336">
        <v>272549.17</v>
      </c>
      <c r="BP705" s="336">
        <v>0</v>
      </c>
      <c r="BQ705" s="336">
        <v>22192.53</v>
      </c>
      <c r="BR705" s="336">
        <v>297036.05</v>
      </c>
      <c r="BS705" s="336">
        <v>73153.350000000006</v>
      </c>
      <c r="BT705" s="336">
        <v>0</v>
      </c>
      <c r="BU705" s="336">
        <v>33586.400000000001</v>
      </c>
      <c r="BV705" s="336">
        <v>165077.82</v>
      </c>
      <c r="BW705" s="336">
        <v>700733.96</v>
      </c>
      <c r="BX705" s="336">
        <v>312162.49</v>
      </c>
      <c r="BY705" s="336">
        <v>1057697.7</v>
      </c>
      <c r="BZ705" s="336">
        <v>122706.45999999999</v>
      </c>
      <c r="CA705" s="336">
        <v>505513.27</v>
      </c>
      <c r="CB705" s="336">
        <v>81042.2</v>
      </c>
      <c r="CC705" s="336">
        <v>141280.35</v>
      </c>
      <c r="CD705" s="336">
        <v>85863.05</v>
      </c>
      <c r="CE705" s="336">
        <v>730315.29</v>
      </c>
      <c r="CF705" s="336">
        <v>929121.05</v>
      </c>
      <c r="CG705" s="336">
        <v>0</v>
      </c>
      <c r="CH705" s="336">
        <v>117927.5</v>
      </c>
      <c r="CI705" s="336">
        <v>2877859.9000000004</v>
      </c>
      <c r="CJ705" s="336">
        <v>18000</v>
      </c>
      <c r="CK705" s="336">
        <v>409.55</v>
      </c>
      <c r="CL705" s="336">
        <v>48502</v>
      </c>
      <c r="CM705" s="336">
        <v>73889.45</v>
      </c>
      <c r="CN705" s="336">
        <v>603552</v>
      </c>
      <c r="CO705" s="336">
        <v>152131.54999999999</v>
      </c>
      <c r="CP705" s="336">
        <v>951605.87</v>
      </c>
      <c r="CQ705" s="336">
        <v>283490.8</v>
      </c>
      <c r="CR705" s="336">
        <v>12482</v>
      </c>
      <c r="CS705" s="336">
        <v>22999</v>
      </c>
      <c r="CT705" s="336">
        <v>0</v>
      </c>
      <c r="CU705" s="336">
        <v>0</v>
      </c>
      <c r="CV705" s="336">
        <v>77238.8</v>
      </c>
      <c r="CW705" s="336">
        <v>449084.79</v>
      </c>
      <c r="CX705" s="336">
        <v>83046.720000000001</v>
      </c>
      <c r="CY705" s="336">
        <v>25602.45</v>
      </c>
      <c r="CZ705" s="336">
        <v>1052386.75</v>
      </c>
      <c r="DA705" s="336">
        <v>276540.05</v>
      </c>
      <c r="DB705" s="336">
        <v>414672.85</v>
      </c>
      <c r="DC705" s="336">
        <v>56864.45</v>
      </c>
      <c r="DD705" s="336">
        <v>975883.04</v>
      </c>
      <c r="DE705" s="336">
        <v>1819396.4100000001</v>
      </c>
      <c r="DF705" s="336">
        <v>22855.55</v>
      </c>
      <c r="DG705" s="336">
        <v>10552.69</v>
      </c>
      <c r="DH705" s="336">
        <v>65542.92</v>
      </c>
      <c r="DI705" s="336">
        <v>6820.7</v>
      </c>
      <c r="DJ705" s="336">
        <v>800628.85000000009</v>
      </c>
      <c r="DK705" s="336">
        <v>208183.9</v>
      </c>
      <c r="DL705" s="336">
        <v>59995.38</v>
      </c>
      <c r="DM705" s="336">
        <v>154352.85</v>
      </c>
      <c r="DN705" s="336">
        <v>24298</v>
      </c>
      <c r="DO705" s="336">
        <v>23595</v>
      </c>
      <c r="DP705" s="336">
        <v>0</v>
      </c>
      <c r="DQ705" s="336">
        <v>0</v>
      </c>
      <c r="DR705" s="336">
        <v>284014.46999999997</v>
      </c>
      <c r="DS705" s="336">
        <v>644816.80000000005</v>
      </c>
      <c r="DT705" s="336">
        <v>943428.52</v>
      </c>
      <c r="DU705" s="336">
        <v>254705.47</v>
      </c>
      <c r="DV705" s="336">
        <v>523409.6</v>
      </c>
      <c r="DW705" s="336">
        <v>64510.85</v>
      </c>
      <c r="DX705" s="336">
        <v>33000</v>
      </c>
      <c r="DY705" s="336">
        <v>94338.67</v>
      </c>
      <c r="DZ705" s="336">
        <v>52135.899999999994</v>
      </c>
      <c r="EA705" s="336">
        <v>564819.53999999992</v>
      </c>
      <c r="EB705" s="336">
        <v>5255.75</v>
      </c>
      <c r="EC705" s="336">
        <v>80755.34</v>
      </c>
      <c r="ED705" s="336">
        <v>0</v>
      </c>
      <c r="EE705" s="336">
        <v>17235.91</v>
      </c>
      <c r="EF705" s="336">
        <v>0</v>
      </c>
      <c r="EG705" s="336">
        <v>338698.86</v>
      </c>
      <c r="EH705" s="336">
        <v>136832.04</v>
      </c>
      <c r="EI705" s="336">
        <v>467373.28</v>
      </c>
      <c r="EJ705" s="336">
        <v>1375023.25</v>
      </c>
      <c r="EK705" s="336">
        <v>47616.02</v>
      </c>
      <c r="EL705" s="336">
        <v>43413.1</v>
      </c>
      <c r="EM705" s="336">
        <v>182174.37</v>
      </c>
      <c r="EN705" s="336">
        <v>334020.16000000003</v>
      </c>
      <c r="EO705" s="336">
        <v>340535.56</v>
      </c>
      <c r="EP705" s="336">
        <v>340003.2</v>
      </c>
      <c r="EQ705" s="336">
        <v>0</v>
      </c>
      <c r="ER705" s="336">
        <v>0</v>
      </c>
      <c r="ES705" s="336">
        <v>32476.77</v>
      </c>
      <c r="ET705" s="336">
        <v>261650</v>
      </c>
      <c r="EU705" s="336">
        <v>196345.11</v>
      </c>
      <c r="EV705" s="336">
        <v>0</v>
      </c>
      <c r="EW705" s="336">
        <v>5520.2</v>
      </c>
      <c r="EX705" s="336">
        <v>499211.72000000003</v>
      </c>
      <c r="EY705" s="336">
        <v>3141971.56</v>
      </c>
      <c r="EZ705" s="336">
        <v>23666023.699999999</v>
      </c>
      <c r="FA705" s="336">
        <v>1036821.73</v>
      </c>
      <c r="FB705" s="336">
        <v>408281.23</v>
      </c>
      <c r="FC705" s="336">
        <v>913150.6</v>
      </c>
      <c r="FD705" s="336">
        <v>214967.82</v>
      </c>
      <c r="FE705" s="336">
        <v>861333.6</v>
      </c>
      <c r="FF705" s="336">
        <v>239631.82</v>
      </c>
      <c r="FG705" s="336">
        <v>18509.079999999998</v>
      </c>
      <c r="FH705" s="336">
        <v>15086.71</v>
      </c>
      <c r="FI705" s="336">
        <v>0</v>
      </c>
      <c r="FJ705" s="336">
        <v>2469846.02</v>
      </c>
      <c r="FK705" s="336">
        <v>16784.73</v>
      </c>
      <c r="FL705" s="336">
        <v>0</v>
      </c>
      <c r="FM705" s="336">
        <v>1217816.8500000001</v>
      </c>
      <c r="FN705" s="336">
        <v>100708.65</v>
      </c>
      <c r="FO705" s="336">
        <v>16664.150000000001</v>
      </c>
      <c r="FP705" s="336">
        <v>6500</v>
      </c>
      <c r="FQ705" s="336">
        <v>7780</v>
      </c>
      <c r="FR705" s="336">
        <v>209173.14</v>
      </c>
      <c r="FS705" s="336">
        <v>0</v>
      </c>
      <c r="FT705" s="336">
        <v>15537.97</v>
      </c>
      <c r="FU705" s="336">
        <v>318714.59999999998</v>
      </c>
      <c r="FV705" s="336">
        <v>1428.2</v>
      </c>
      <c r="FW705" s="336">
        <v>0</v>
      </c>
      <c r="FX705" s="336">
        <v>42102.01</v>
      </c>
      <c r="FY705" s="336">
        <v>355868.25</v>
      </c>
      <c r="FZ705" s="336">
        <v>6000</v>
      </c>
      <c r="GA705" s="336">
        <v>34331.67</v>
      </c>
      <c r="GB705" s="336">
        <v>21311.05</v>
      </c>
      <c r="GC705" s="336">
        <v>0</v>
      </c>
      <c r="GD705" s="336">
        <v>80000</v>
      </c>
      <c r="GE705" s="336">
        <v>1142028.46</v>
      </c>
      <c r="GF705" s="336">
        <v>156952.4</v>
      </c>
      <c r="GG705" s="336">
        <v>38037.74</v>
      </c>
      <c r="GH705" s="336">
        <v>44781.919999999998</v>
      </c>
      <c r="GI705" s="336">
        <v>144341.69</v>
      </c>
      <c r="GJ705" s="336">
        <v>18006.939999999999</v>
      </c>
      <c r="GK705" s="336">
        <v>589842.40999999992</v>
      </c>
      <c r="GL705" s="336">
        <v>1115560.6000000001</v>
      </c>
      <c r="GM705" s="336">
        <v>4893460.8900000006</v>
      </c>
      <c r="GN705" s="336">
        <v>1000</v>
      </c>
      <c r="GO705" s="336">
        <v>439528.62</v>
      </c>
      <c r="GP705" s="336">
        <v>0</v>
      </c>
      <c r="GQ705" s="336">
        <v>16354.84</v>
      </c>
      <c r="GR705" s="336">
        <v>5804.8</v>
      </c>
      <c r="GS705" s="336">
        <v>11834469.870000001</v>
      </c>
      <c r="GT705" s="336">
        <v>71902</v>
      </c>
      <c r="GU705" s="336">
        <v>6900781.8300000001</v>
      </c>
      <c r="GV705" s="336">
        <v>20090.72</v>
      </c>
      <c r="GW705" s="336">
        <v>0</v>
      </c>
      <c r="GX705" s="336">
        <v>162448.24</v>
      </c>
      <c r="GY705" s="336">
        <v>65190.09</v>
      </c>
      <c r="GZ705" s="336">
        <v>367017.91</v>
      </c>
      <c r="HA705" s="336">
        <v>157318.97</v>
      </c>
      <c r="HB705" s="336">
        <v>192618.2</v>
      </c>
      <c r="HC705" s="336">
        <v>155429.06</v>
      </c>
      <c r="HD705" s="336">
        <v>8194.9500000000007</v>
      </c>
      <c r="HE705" s="336">
        <v>66000</v>
      </c>
      <c r="HF705" s="336">
        <v>0</v>
      </c>
      <c r="HG705" s="336">
        <v>1941234.8599999999</v>
      </c>
      <c r="HH705" s="336">
        <v>1021689.5499999999</v>
      </c>
      <c r="HI705" s="336">
        <v>440506.93999999994</v>
      </c>
      <c r="HJ705" s="336">
        <v>348933.95</v>
      </c>
      <c r="HK705" s="336">
        <v>0</v>
      </c>
      <c r="HL705" s="336">
        <v>242319.64</v>
      </c>
      <c r="HM705" s="336">
        <v>13788</v>
      </c>
      <c r="HN705" s="336">
        <v>1080943.3999999999</v>
      </c>
      <c r="HO705" s="336">
        <v>789963.23</v>
      </c>
      <c r="HP705" s="336">
        <v>1122903</v>
      </c>
      <c r="HQ705" s="336">
        <v>0</v>
      </c>
      <c r="HR705" s="336">
        <v>3953639.56</v>
      </c>
      <c r="HS705" s="336">
        <v>0</v>
      </c>
      <c r="HT705" s="336">
        <v>2788713.48</v>
      </c>
      <c r="HU705" s="336">
        <v>261810.33000000002</v>
      </c>
      <c r="HV705" s="336">
        <v>0</v>
      </c>
      <c r="HW705" s="336">
        <v>2038495.09</v>
      </c>
      <c r="HX705" s="336">
        <v>341064</v>
      </c>
      <c r="HY705" s="336">
        <v>7092623.6200000001</v>
      </c>
      <c r="HZ705" s="336">
        <v>67748.350000000006</v>
      </c>
      <c r="IA705" s="336">
        <v>60101.45</v>
      </c>
      <c r="IB705" s="336">
        <v>238979.75</v>
      </c>
      <c r="IC705" s="336">
        <v>59051.22</v>
      </c>
      <c r="ID705" s="336">
        <v>33000</v>
      </c>
      <c r="IE705" s="336">
        <v>1114424.19</v>
      </c>
      <c r="IF705" s="336">
        <v>0</v>
      </c>
      <c r="IG705" s="336">
        <v>25528.06</v>
      </c>
      <c r="IH705" s="336">
        <v>34656.050000000003</v>
      </c>
      <c r="II705" s="336">
        <v>247201.58</v>
      </c>
      <c r="IJ705" s="336">
        <v>151023.35</v>
      </c>
      <c r="IK705" s="336">
        <v>18000</v>
      </c>
      <c r="IL705" s="336">
        <v>13388.7</v>
      </c>
      <c r="IM705" s="336">
        <v>19894.25</v>
      </c>
      <c r="IN705" s="336">
        <v>1006245.9299999999</v>
      </c>
      <c r="IO705" s="336">
        <v>55365.61</v>
      </c>
      <c r="IP705" s="336">
        <v>48000</v>
      </c>
      <c r="IQ705" s="336">
        <v>0</v>
      </c>
      <c r="IR705" s="336">
        <v>3534947.87</v>
      </c>
      <c r="IS705" s="336">
        <v>176636.81</v>
      </c>
      <c r="IT705" s="336">
        <v>40272.400000000001</v>
      </c>
      <c r="IU705" s="336">
        <v>75550.149999999994</v>
      </c>
      <c r="IV705" s="336">
        <v>148497.45000000001</v>
      </c>
      <c r="IW705" s="336">
        <v>42315.85</v>
      </c>
      <c r="IX705" s="336">
        <v>33729.29</v>
      </c>
      <c r="IY705" s="336">
        <v>1392000</v>
      </c>
      <c r="IZ705" s="336">
        <v>123676</v>
      </c>
      <c r="JA705" s="336">
        <v>116273.05</v>
      </c>
      <c r="JB705" s="336">
        <v>8632.09</v>
      </c>
      <c r="JC705" s="336">
        <v>5625766.4000000004</v>
      </c>
      <c r="JD705" s="336">
        <v>63990.82</v>
      </c>
      <c r="JE705" s="336">
        <v>53692.05</v>
      </c>
      <c r="JF705" s="336">
        <v>466263.05</v>
      </c>
      <c r="JG705" s="336">
        <v>121836.41</v>
      </c>
      <c r="JH705" s="336">
        <v>390.95</v>
      </c>
      <c r="JI705" s="336">
        <v>12152.2</v>
      </c>
      <c r="JJ705" s="336">
        <v>202407.22999999998</v>
      </c>
      <c r="JK705" s="336">
        <v>3000</v>
      </c>
      <c r="JL705" s="336">
        <v>59211.839999999997</v>
      </c>
      <c r="JM705" s="336">
        <v>5963</v>
      </c>
      <c r="JN705" s="336">
        <v>104023.95</v>
      </c>
      <c r="JO705" s="336">
        <v>16137.42</v>
      </c>
      <c r="JP705" s="336">
        <v>254767.15</v>
      </c>
      <c r="JQ705" s="336">
        <v>187716.25</v>
      </c>
      <c r="JR705" s="336">
        <v>9248.7199999999993</v>
      </c>
      <c r="JS705" s="336">
        <v>1000</v>
      </c>
      <c r="JT705" s="336">
        <v>69389</v>
      </c>
      <c r="JU705" s="336">
        <v>117923</v>
      </c>
      <c r="JV705" s="336">
        <v>6072383.7800000003</v>
      </c>
      <c r="JW705" s="336">
        <v>0</v>
      </c>
      <c r="JX705" s="336">
        <v>247032.35</v>
      </c>
      <c r="JY705" s="336">
        <v>27476.03</v>
      </c>
      <c r="JZ705" s="336">
        <v>935.45</v>
      </c>
      <c r="KA705" s="336">
        <v>99316.200000000012</v>
      </c>
      <c r="KB705" s="336">
        <v>269407.52999999997</v>
      </c>
      <c r="KC705" s="336">
        <v>47522</v>
      </c>
      <c r="KD705" s="336">
        <v>0</v>
      </c>
      <c r="KE705" s="336">
        <v>176893.35</v>
      </c>
      <c r="KF705" s="336">
        <v>996798.85</v>
      </c>
      <c r="KG705" s="336">
        <v>72000</v>
      </c>
      <c r="KH705" s="336">
        <v>147895</v>
      </c>
      <c r="KI705" s="336">
        <v>121767</v>
      </c>
      <c r="KJ705" s="336">
        <v>26453</v>
      </c>
      <c r="KK705" s="336">
        <v>6689.2</v>
      </c>
      <c r="KL705" s="336">
        <v>0</v>
      </c>
      <c r="KM705" s="336">
        <v>156237.19999999998</v>
      </c>
      <c r="KN705" s="336">
        <v>0</v>
      </c>
      <c r="KO705" s="336">
        <v>622461.98</v>
      </c>
      <c r="KP705" s="336">
        <v>1209448</v>
      </c>
      <c r="KQ705" s="336">
        <v>7483392.8599999994</v>
      </c>
      <c r="KR705" s="336">
        <v>252027.33</v>
      </c>
      <c r="KS705" s="336">
        <v>95261.34</v>
      </c>
      <c r="KX705" s="312" t="s">
        <v>943</v>
      </c>
    </row>
    <row r="706" spans="1:310" x14ac:dyDescent="0.25">
      <c r="A706">
        <v>2021</v>
      </c>
      <c r="C706" s="312">
        <v>49</v>
      </c>
      <c r="F706" s="336">
        <v>224768.27</v>
      </c>
      <c r="G706" s="336">
        <v>0</v>
      </c>
      <c r="H706" s="336">
        <v>902811.45</v>
      </c>
      <c r="I706" s="336">
        <v>34000</v>
      </c>
      <c r="J706" s="336">
        <v>0</v>
      </c>
      <c r="K706" s="336">
        <v>90340</v>
      </c>
      <c r="L706" s="336">
        <v>640462.37</v>
      </c>
      <c r="M706" s="336">
        <v>834436</v>
      </c>
      <c r="N706" s="336">
        <v>874734.18</v>
      </c>
      <c r="O706" s="336">
        <v>625108</v>
      </c>
      <c r="P706" s="336">
        <v>0</v>
      </c>
      <c r="Q706" s="336">
        <v>150022.54999999999</v>
      </c>
      <c r="R706" s="336">
        <v>88401.15</v>
      </c>
      <c r="S706" s="336">
        <v>15000</v>
      </c>
      <c r="T706" s="336">
        <v>364179.38</v>
      </c>
      <c r="U706" s="336">
        <v>99763.8</v>
      </c>
      <c r="V706" s="336">
        <v>1723161.65</v>
      </c>
      <c r="W706" s="336">
        <v>4102.3</v>
      </c>
      <c r="X706" s="336">
        <v>913285.85</v>
      </c>
      <c r="Y706" s="336">
        <v>119260.87</v>
      </c>
      <c r="Z706" s="336">
        <v>7700</v>
      </c>
      <c r="AA706" s="336">
        <v>3291339.66</v>
      </c>
      <c r="AB706" s="336">
        <v>323072</v>
      </c>
      <c r="AC706" s="336">
        <v>12058.8</v>
      </c>
      <c r="AD706" s="336">
        <v>1005494.35</v>
      </c>
      <c r="AE706" s="336">
        <v>0</v>
      </c>
      <c r="AF706" s="336">
        <v>20554.509999999998</v>
      </c>
      <c r="AG706" s="336">
        <v>0</v>
      </c>
      <c r="AH706" s="336">
        <v>141368.28</v>
      </c>
      <c r="AI706" s="336">
        <v>147101.6</v>
      </c>
      <c r="AJ706" s="336">
        <v>96859.9</v>
      </c>
      <c r="AK706" s="336">
        <v>5411.4</v>
      </c>
      <c r="AL706" s="336">
        <v>3741020</v>
      </c>
      <c r="AM706" s="336">
        <v>112519.5</v>
      </c>
      <c r="AN706" s="336">
        <v>33130.379999999997</v>
      </c>
      <c r="AO706" s="336">
        <v>10141.290000000001</v>
      </c>
      <c r="AP706" s="336">
        <v>72400</v>
      </c>
      <c r="AQ706" s="336">
        <v>0</v>
      </c>
      <c r="AR706" s="336">
        <v>345121</v>
      </c>
      <c r="AS706" s="336">
        <v>942454.17</v>
      </c>
      <c r="AT706" s="336">
        <v>17789.060000000001</v>
      </c>
      <c r="AU706" s="336">
        <v>4925.7</v>
      </c>
      <c r="AV706" s="336">
        <v>0</v>
      </c>
      <c r="AW706" s="336">
        <v>2827909.3</v>
      </c>
      <c r="AX706" s="336">
        <v>3907.95</v>
      </c>
      <c r="AY706" s="336">
        <v>8070</v>
      </c>
      <c r="AZ706" s="336">
        <v>105240.04</v>
      </c>
      <c r="BA706" s="336">
        <v>0</v>
      </c>
      <c r="BB706" s="336">
        <v>0</v>
      </c>
      <c r="BC706" s="336">
        <v>0</v>
      </c>
      <c r="BD706" s="336">
        <v>3769533.4</v>
      </c>
      <c r="BE706" s="336">
        <v>661356.85</v>
      </c>
      <c r="BF706" s="336">
        <v>249940</v>
      </c>
      <c r="BG706" s="336">
        <v>0</v>
      </c>
      <c r="BH706" s="336">
        <v>0</v>
      </c>
      <c r="BI706" s="336">
        <v>1016054.75</v>
      </c>
      <c r="BJ706" s="336">
        <v>0</v>
      </c>
      <c r="BK706" s="336">
        <v>785929.25</v>
      </c>
      <c r="BL706" s="336">
        <v>0</v>
      </c>
      <c r="BM706" s="336">
        <v>60000</v>
      </c>
      <c r="BN706" s="336">
        <v>389481.78</v>
      </c>
      <c r="BO706" s="336">
        <v>21293</v>
      </c>
      <c r="BP706" s="336">
        <v>163515</v>
      </c>
      <c r="BQ706" s="336">
        <v>0</v>
      </c>
      <c r="BR706" s="336">
        <v>1096968.7</v>
      </c>
      <c r="BS706" s="336">
        <v>696353.7</v>
      </c>
      <c r="BT706" s="336">
        <v>8441.5</v>
      </c>
      <c r="BU706" s="336">
        <v>10915.35</v>
      </c>
      <c r="BV706" s="336">
        <v>130263.5</v>
      </c>
      <c r="BW706" s="336">
        <v>92961.45</v>
      </c>
      <c r="BX706" s="336">
        <v>93381.3</v>
      </c>
      <c r="BY706" s="336">
        <v>1032307.1</v>
      </c>
      <c r="BZ706" s="336">
        <v>16339.5</v>
      </c>
      <c r="CA706" s="336">
        <v>3179.55</v>
      </c>
      <c r="CB706" s="336">
        <v>0</v>
      </c>
      <c r="CC706" s="336">
        <v>1058960.3999999999</v>
      </c>
      <c r="CD706" s="336">
        <v>116391.1</v>
      </c>
      <c r="CE706" s="336">
        <v>402812.6</v>
      </c>
      <c r="CF706" s="336">
        <v>557634.1</v>
      </c>
      <c r="CG706" s="336">
        <v>1262513.67</v>
      </c>
      <c r="CH706" s="336">
        <v>140515.93</v>
      </c>
      <c r="CI706" s="336">
        <v>1221470.1499999999</v>
      </c>
      <c r="CJ706" s="336">
        <v>0</v>
      </c>
      <c r="CK706" s="336">
        <v>100870.8</v>
      </c>
      <c r="CL706" s="336">
        <v>246003.4</v>
      </c>
      <c r="CM706" s="336">
        <v>29545.5</v>
      </c>
      <c r="CN706" s="336">
        <v>131000</v>
      </c>
      <c r="CO706" s="336">
        <v>1247422.2</v>
      </c>
      <c r="CP706" s="336">
        <v>0</v>
      </c>
      <c r="CQ706" s="336">
        <v>108476.11</v>
      </c>
      <c r="CR706" s="336">
        <v>0</v>
      </c>
      <c r="CS706" s="336">
        <v>26100</v>
      </c>
      <c r="CT706" s="336">
        <v>186977.2</v>
      </c>
      <c r="CU706" s="336">
        <v>0</v>
      </c>
      <c r="CV706" s="336">
        <v>0</v>
      </c>
      <c r="CW706" s="336">
        <v>224751.9</v>
      </c>
      <c r="CX706" s="336">
        <v>0</v>
      </c>
      <c r="CY706" s="336">
        <v>60446.65</v>
      </c>
      <c r="CZ706" s="336">
        <v>1546265.4</v>
      </c>
      <c r="DA706" s="336">
        <v>6754.1</v>
      </c>
      <c r="DB706" s="336">
        <v>161000</v>
      </c>
      <c r="DC706" s="336">
        <v>533096.65</v>
      </c>
      <c r="DD706" s="336">
        <v>3019367.33</v>
      </c>
      <c r="DE706" s="336">
        <v>1571979.69</v>
      </c>
      <c r="DF706" s="336">
        <v>0</v>
      </c>
      <c r="DG706" s="336">
        <v>4500</v>
      </c>
      <c r="DH706" s="336">
        <v>364158.7</v>
      </c>
      <c r="DI706" s="336">
        <v>619081.81999999995</v>
      </c>
      <c r="DJ706" s="336">
        <v>196524.79999999999</v>
      </c>
      <c r="DK706" s="336">
        <v>42600</v>
      </c>
      <c r="DL706" s="336">
        <v>54700</v>
      </c>
      <c r="DM706" s="336">
        <v>0</v>
      </c>
      <c r="DN706" s="336">
        <v>124303.1</v>
      </c>
      <c r="DO706" s="336">
        <v>0</v>
      </c>
      <c r="DP706" s="336">
        <v>0</v>
      </c>
      <c r="DQ706" s="336">
        <v>0</v>
      </c>
      <c r="DR706" s="336">
        <v>181700</v>
      </c>
      <c r="DS706" s="336">
        <v>196656.95</v>
      </c>
      <c r="DT706" s="336">
        <v>176458.66</v>
      </c>
      <c r="DU706" s="336">
        <v>0</v>
      </c>
      <c r="DV706" s="336">
        <v>142347.59</v>
      </c>
      <c r="DW706" s="336">
        <v>147100</v>
      </c>
      <c r="DX706" s="336">
        <v>0</v>
      </c>
      <c r="DY706" s="336">
        <v>0</v>
      </c>
      <c r="DZ706" s="336">
        <v>0</v>
      </c>
      <c r="EA706" s="336">
        <v>929245.78</v>
      </c>
      <c r="EB706" s="336">
        <v>401875.9</v>
      </c>
      <c r="EC706" s="336">
        <v>167737.70000000001</v>
      </c>
      <c r="ED706" s="336">
        <v>0</v>
      </c>
      <c r="EE706" s="336">
        <v>0</v>
      </c>
      <c r="EF706" s="336">
        <v>0</v>
      </c>
      <c r="EG706" s="336">
        <v>2007213.82</v>
      </c>
      <c r="EH706" s="336">
        <v>0</v>
      </c>
      <c r="EI706" s="336">
        <v>13300</v>
      </c>
      <c r="EJ706" s="336">
        <v>1909660.84</v>
      </c>
      <c r="EK706" s="336">
        <v>0</v>
      </c>
      <c r="EL706" s="336">
        <v>64996.800000000003</v>
      </c>
      <c r="EM706" s="336">
        <v>124000</v>
      </c>
      <c r="EN706" s="336">
        <v>591753</v>
      </c>
      <c r="EO706" s="336">
        <v>1675339.77</v>
      </c>
      <c r="EP706" s="336">
        <v>22100</v>
      </c>
      <c r="EQ706" s="336">
        <v>94608.09</v>
      </c>
      <c r="ER706" s="336">
        <v>5500</v>
      </c>
      <c r="ES706" s="336">
        <v>49340.08</v>
      </c>
      <c r="ET706" s="336">
        <v>474830.85</v>
      </c>
      <c r="EU706" s="336">
        <v>103423.65</v>
      </c>
      <c r="EV706" s="336">
        <v>15114.6</v>
      </c>
      <c r="EW706" s="336">
        <v>106602.1</v>
      </c>
      <c r="EX706" s="336">
        <v>76490.7</v>
      </c>
      <c r="EY706" s="336">
        <v>1054554.97</v>
      </c>
      <c r="EZ706" s="336">
        <v>108833149.98</v>
      </c>
      <c r="FA706" s="336">
        <v>0</v>
      </c>
      <c r="FB706" s="336">
        <v>35673.599999999999</v>
      </c>
      <c r="FC706" s="336">
        <v>151500</v>
      </c>
      <c r="FD706" s="336">
        <v>78500</v>
      </c>
      <c r="FE706" s="336">
        <v>1530860.45</v>
      </c>
      <c r="FF706" s="336">
        <v>20892.650000000001</v>
      </c>
      <c r="FG706" s="336">
        <v>5880</v>
      </c>
      <c r="FH706" s="336">
        <v>6000</v>
      </c>
      <c r="FI706" s="336">
        <v>0</v>
      </c>
      <c r="FJ706" s="336">
        <v>0</v>
      </c>
      <c r="FK706" s="336">
        <v>83721.899999999994</v>
      </c>
      <c r="FL706" s="336">
        <v>0</v>
      </c>
      <c r="FM706" s="336">
        <v>54510</v>
      </c>
      <c r="FN706" s="336">
        <v>0</v>
      </c>
      <c r="FO706" s="336">
        <v>49500</v>
      </c>
      <c r="FP706" s="336">
        <v>120799.75</v>
      </c>
      <c r="FQ706" s="336">
        <v>2067.0300000000002</v>
      </c>
      <c r="FR706" s="336">
        <v>3433712.28</v>
      </c>
      <c r="FS706" s="336">
        <v>7195</v>
      </c>
      <c r="FT706" s="336">
        <v>166157.51</v>
      </c>
      <c r="FU706" s="336">
        <v>152711</v>
      </c>
      <c r="FV706" s="336">
        <v>0</v>
      </c>
      <c r="FW706" s="336">
        <v>0</v>
      </c>
      <c r="FX706" s="336">
        <v>366011.7</v>
      </c>
      <c r="FY706" s="336">
        <v>56332.5</v>
      </c>
      <c r="FZ706" s="336">
        <v>38276.81</v>
      </c>
      <c r="GA706" s="336">
        <v>0</v>
      </c>
      <c r="GB706" s="336">
        <v>101517.15</v>
      </c>
      <c r="GC706" s="336">
        <v>0</v>
      </c>
      <c r="GD706" s="336">
        <v>174954.85</v>
      </c>
      <c r="GE706" s="336">
        <v>266072.90000000002</v>
      </c>
      <c r="GF706" s="336">
        <v>87000</v>
      </c>
      <c r="GG706" s="336">
        <v>1863926.5</v>
      </c>
      <c r="GH706" s="336">
        <v>80255.649999999994</v>
      </c>
      <c r="GI706" s="336">
        <v>374251.95</v>
      </c>
      <c r="GJ706" s="336">
        <v>34940.699999999997</v>
      </c>
      <c r="GK706" s="336">
        <v>2699462.9</v>
      </c>
      <c r="GL706" s="336">
        <v>731368.2</v>
      </c>
      <c r="GM706" s="336">
        <v>3859078</v>
      </c>
      <c r="GN706" s="336">
        <v>300338.65000000002</v>
      </c>
      <c r="GO706" s="336">
        <v>2288466.02</v>
      </c>
      <c r="GP706" s="336">
        <v>10298.1</v>
      </c>
      <c r="GQ706" s="336">
        <v>3438.99</v>
      </c>
      <c r="GR706" s="336">
        <v>0</v>
      </c>
      <c r="GS706" s="336">
        <v>14460519.220000001</v>
      </c>
      <c r="GT706" s="336">
        <v>18653.080000000002</v>
      </c>
      <c r="GU706" s="336">
        <v>3657462.2</v>
      </c>
      <c r="GV706" s="336">
        <v>0</v>
      </c>
      <c r="GW706" s="336">
        <v>0</v>
      </c>
      <c r="GX706" s="336">
        <v>1037746.49</v>
      </c>
      <c r="GY706" s="336">
        <v>0</v>
      </c>
      <c r="GZ706" s="336">
        <v>74000</v>
      </c>
      <c r="HA706" s="336">
        <v>129255</v>
      </c>
      <c r="HB706" s="336">
        <v>128794.55</v>
      </c>
      <c r="HC706" s="336">
        <v>326476.59000000003</v>
      </c>
      <c r="HD706" s="336">
        <v>0</v>
      </c>
      <c r="HE706" s="336">
        <v>21794.5</v>
      </c>
      <c r="HF706" s="336">
        <v>0</v>
      </c>
      <c r="HG706" s="336">
        <v>486373.86</v>
      </c>
      <c r="HH706" s="336">
        <v>1084722</v>
      </c>
      <c r="HI706" s="336">
        <v>720822</v>
      </c>
      <c r="HJ706" s="336">
        <v>298398</v>
      </c>
      <c r="HK706" s="336">
        <v>0</v>
      </c>
      <c r="HL706" s="336">
        <v>49188</v>
      </c>
      <c r="HM706" s="336">
        <v>198978</v>
      </c>
      <c r="HN706" s="336">
        <v>0</v>
      </c>
      <c r="HO706" s="336">
        <v>206292.85</v>
      </c>
      <c r="HP706" s="336">
        <v>3135740.94</v>
      </c>
      <c r="HQ706" s="336">
        <v>6000</v>
      </c>
      <c r="HR706" s="336">
        <v>287675.8</v>
      </c>
      <c r="HS706" s="336">
        <v>0</v>
      </c>
      <c r="HT706" s="336">
        <v>2502986.66</v>
      </c>
      <c r="HU706" s="336">
        <v>0</v>
      </c>
      <c r="HV706" s="336">
        <v>0</v>
      </c>
      <c r="HW706" s="336">
        <v>10415569.66</v>
      </c>
      <c r="HX706" s="336">
        <v>177630</v>
      </c>
      <c r="HY706" s="336">
        <v>3414399.06</v>
      </c>
      <c r="HZ706" s="336">
        <v>9900</v>
      </c>
      <c r="IA706" s="336">
        <v>0</v>
      </c>
      <c r="IB706" s="336">
        <v>653314.5</v>
      </c>
      <c r="IC706" s="336">
        <v>526996.16</v>
      </c>
      <c r="ID706" s="336">
        <v>115498.9</v>
      </c>
      <c r="IE706" s="336">
        <v>351926.85</v>
      </c>
      <c r="IF706" s="336">
        <v>67392.240000000005</v>
      </c>
      <c r="IG706" s="336">
        <v>3754</v>
      </c>
      <c r="IH706" s="336">
        <v>0</v>
      </c>
      <c r="II706" s="336">
        <v>134100</v>
      </c>
      <c r="IJ706" s="336">
        <v>2004732.23</v>
      </c>
      <c r="IK706" s="336">
        <v>0</v>
      </c>
      <c r="IL706" s="336">
        <v>0</v>
      </c>
      <c r="IM706" s="336">
        <v>19200</v>
      </c>
      <c r="IN706" s="336">
        <v>544531.13</v>
      </c>
      <c r="IO706" s="336">
        <v>79190</v>
      </c>
      <c r="IP706" s="336">
        <v>18661.3</v>
      </c>
      <c r="IQ706" s="336">
        <v>43750</v>
      </c>
      <c r="IR706" s="336">
        <v>5786489.3099999996</v>
      </c>
      <c r="IS706" s="336">
        <v>1428350</v>
      </c>
      <c r="IT706" s="336">
        <v>1299554.55</v>
      </c>
      <c r="IU706" s="336">
        <v>0</v>
      </c>
      <c r="IV706" s="336">
        <v>385677.25</v>
      </c>
      <c r="IW706" s="336">
        <v>127900</v>
      </c>
      <c r="IX706" s="336">
        <v>33199.199999999997</v>
      </c>
      <c r="IY706" s="336">
        <v>41576.5</v>
      </c>
      <c r="IZ706" s="336">
        <v>0</v>
      </c>
      <c r="JA706" s="336">
        <v>85541.25</v>
      </c>
      <c r="JB706" s="336">
        <v>4000</v>
      </c>
      <c r="JC706" s="336">
        <v>95562</v>
      </c>
      <c r="JD706" s="336">
        <v>337</v>
      </c>
      <c r="JE706" s="336">
        <v>0</v>
      </c>
      <c r="JF706" s="336">
        <v>32464.03</v>
      </c>
      <c r="JG706" s="336">
        <v>3911.6</v>
      </c>
      <c r="JH706" s="336">
        <v>0</v>
      </c>
      <c r="JI706" s="336">
        <v>114858.13</v>
      </c>
      <c r="JJ706" s="336">
        <v>263725.02</v>
      </c>
      <c r="JK706" s="336">
        <v>0</v>
      </c>
      <c r="JL706" s="336">
        <v>0</v>
      </c>
      <c r="JM706" s="336">
        <v>0</v>
      </c>
      <c r="JN706" s="336">
        <v>0</v>
      </c>
      <c r="JO706" s="336">
        <v>1727113.39</v>
      </c>
      <c r="JP706" s="336">
        <v>0</v>
      </c>
      <c r="JQ706" s="336">
        <v>151482.45000000001</v>
      </c>
      <c r="JR706" s="336">
        <v>0</v>
      </c>
      <c r="JS706" s="336">
        <v>149320.92000000001</v>
      </c>
      <c r="JT706" s="336">
        <v>153435</v>
      </c>
      <c r="JU706" s="336">
        <v>212600</v>
      </c>
      <c r="JV706" s="336">
        <v>3218304.93</v>
      </c>
      <c r="JW706" s="336">
        <v>17972.5</v>
      </c>
      <c r="JX706" s="336">
        <v>271007</v>
      </c>
      <c r="JY706" s="336">
        <v>10984</v>
      </c>
      <c r="JZ706" s="336">
        <v>873.3</v>
      </c>
      <c r="KA706" s="336">
        <v>293294.06</v>
      </c>
      <c r="KB706" s="336">
        <v>141000</v>
      </c>
      <c r="KC706" s="336">
        <v>39585.550000000003</v>
      </c>
      <c r="KD706" s="336">
        <v>0</v>
      </c>
      <c r="KE706" s="336">
        <v>1389554</v>
      </c>
      <c r="KF706" s="336">
        <v>0</v>
      </c>
      <c r="KG706" s="336">
        <v>159021.95000000001</v>
      </c>
      <c r="KH706" s="336">
        <v>0</v>
      </c>
      <c r="KI706" s="336">
        <v>835105</v>
      </c>
      <c r="KJ706" s="336">
        <v>164373.9</v>
      </c>
      <c r="KK706" s="336">
        <v>2922.74</v>
      </c>
      <c r="KL706" s="336">
        <v>0</v>
      </c>
      <c r="KM706" s="336">
        <v>100906</v>
      </c>
      <c r="KN706" s="336">
        <v>123665.3</v>
      </c>
      <c r="KO706" s="336">
        <v>2070583.1</v>
      </c>
      <c r="KP706" s="336">
        <v>82092.789999999994</v>
      </c>
      <c r="KQ706" s="336">
        <v>28225319.120000001</v>
      </c>
      <c r="KR706" s="336">
        <v>1841965.5</v>
      </c>
      <c r="KS706" s="336">
        <v>1114798.3</v>
      </c>
      <c r="KX706" s="312" t="s">
        <v>943</v>
      </c>
    </row>
    <row r="707" spans="1:310" x14ac:dyDescent="0.25">
      <c r="A707">
        <v>2021</v>
      </c>
      <c r="C707" s="312">
        <v>50</v>
      </c>
      <c r="F707" s="336">
        <v>3173755.1500000004</v>
      </c>
      <c r="G707" s="336">
        <v>523094.2</v>
      </c>
      <c r="H707" s="336">
        <v>10346888.690000001</v>
      </c>
      <c r="I707" s="336">
        <v>169289.21</v>
      </c>
      <c r="J707" s="336">
        <v>140000</v>
      </c>
      <c r="K707" s="336">
        <v>381447.3</v>
      </c>
      <c r="L707" s="336">
        <v>2116262.96</v>
      </c>
      <c r="M707" s="336">
        <v>0</v>
      </c>
      <c r="N707" s="336">
        <v>5489488.0999999996</v>
      </c>
      <c r="O707" s="336">
        <v>5633698.2200000007</v>
      </c>
      <c r="P707" s="336">
        <v>692984.42</v>
      </c>
      <c r="Q707" s="336">
        <v>71351.7</v>
      </c>
      <c r="R707" s="336">
        <v>2438489.9500000002</v>
      </c>
      <c r="S707" s="336">
        <v>1622664.3199999998</v>
      </c>
      <c r="T707" s="336">
        <v>1342391.8</v>
      </c>
      <c r="U707" s="336">
        <v>932761.93</v>
      </c>
      <c r="V707" s="336">
        <v>155061.6</v>
      </c>
      <c r="W707" s="336">
        <v>252020.25</v>
      </c>
      <c r="X707" s="336">
        <v>1939214.2699999998</v>
      </c>
      <c r="Y707" s="336">
        <v>1044923.8</v>
      </c>
      <c r="Z707" s="336">
        <v>1226714.3999999999</v>
      </c>
      <c r="AA707" s="336">
        <v>3949472.0500000003</v>
      </c>
      <c r="AB707" s="336">
        <v>743060.72</v>
      </c>
      <c r="AC707" s="336">
        <v>0</v>
      </c>
      <c r="AD707" s="336">
        <v>5591098.7000000002</v>
      </c>
      <c r="AE707" s="336">
        <v>1100542.45</v>
      </c>
      <c r="AF707" s="336">
        <v>168399.7</v>
      </c>
      <c r="AG707" s="336">
        <v>0</v>
      </c>
      <c r="AH707" s="336">
        <v>59835.450000000004</v>
      </c>
      <c r="AI707" s="336">
        <v>649003.95000000007</v>
      </c>
      <c r="AJ707" s="336">
        <v>821915.77</v>
      </c>
      <c r="AK707" s="336">
        <v>203789</v>
      </c>
      <c r="AL707" s="336">
        <v>4452340.87</v>
      </c>
      <c r="AM707" s="336">
        <v>546659.9</v>
      </c>
      <c r="AN707" s="336">
        <v>69471.820000000007</v>
      </c>
      <c r="AO707" s="336">
        <v>8445.9500000000007</v>
      </c>
      <c r="AP707" s="336">
        <v>309877.8</v>
      </c>
      <c r="AQ707" s="336">
        <v>213280.35</v>
      </c>
      <c r="AR707" s="336">
        <v>367461.65</v>
      </c>
      <c r="AS707" s="336">
        <v>144276.75</v>
      </c>
      <c r="AT707" s="336">
        <v>21814.9</v>
      </c>
      <c r="AU707" s="336">
        <v>95279.45</v>
      </c>
      <c r="AV707" s="336">
        <v>98733.45</v>
      </c>
      <c r="AW707" s="336">
        <v>7137693.5099999998</v>
      </c>
      <c r="AX707" s="336">
        <v>148456.1</v>
      </c>
      <c r="AY707" s="336">
        <v>163619.5</v>
      </c>
      <c r="AZ707" s="336">
        <v>810745.18000000017</v>
      </c>
      <c r="BA707" s="336">
        <v>246355.15</v>
      </c>
      <c r="BB707" s="336">
        <v>34413.4</v>
      </c>
      <c r="BC707" s="336">
        <v>822965.25</v>
      </c>
      <c r="BD707" s="336">
        <v>3469611.1000000006</v>
      </c>
      <c r="BE707" s="336">
        <v>52677.049999999996</v>
      </c>
      <c r="BF707" s="336">
        <v>15520.1</v>
      </c>
      <c r="BG707" s="336">
        <v>51258.8</v>
      </c>
      <c r="BH707" s="336">
        <v>0</v>
      </c>
      <c r="BI707" s="336">
        <v>9948832</v>
      </c>
      <c r="BJ707" s="336">
        <v>351926.85</v>
      </c>
      <c r="BK707" s="336">
        <v>4948508.2399999993</v>
      </c>
      <c r="BL707" s="336">
        <v>77429.8</v>
      </c>
      <c r="BM707" s="336">
        <v>286842.78999999998</v>
      </c>
      <c r="BN707" s="336">
        <v>7276233.4600000009</v>
      </c>
      <c r="BO707" s="336">
        <v>131858.21000000002</v>
      </c>
      <c r="BP707" s="336">
        <v>67203.75</v>
      </c>
      <c r="BQ707" s="336">
        <v>94407.1</v>
      </c>
      <c r="BR707" s="336">
        <v>2132816.48</v>
      </c>
      <c r="BS707" s="336">
        <v>895776.20000000007</v>
      </c>
      <c r="BT707" s="336">
        <v>31736.799999999999</v>
      </c>
      <c r="BU707" s="336">
        <v>0</v>
      </c>
      <c r="BV707" s="336">
        <v>19616.5</v>
      </c>
      <c r="BW707" s="336">
        <v>650269.72</v>
      </c>
      <c r="BX707" s="336">
        <v>2005339.0999999999</v>
      </c>
      <c r="BY707" s="336">
        <v>2730160.2</v>
      </c>
      <c r="BZ707" s="336">
        <v>210098</v>
      </c>
      <c r="CA707" s="336">
        <v>79553.45</v>
      </c>
      <c r="CB707" s="336">
        <v>399968.4</v>
      </c>
      <c r="CC707" s="336">
        <v>1979168.4</v>
      </c>
      <c r="CD707" s="336">
        <v>3158583.09</v>
      </c>
      <c r="CE707" s="336">
        <v>1360199.95</v>
      </c>
      <c r="CF707" s="336">
        <v>2612457.5500000003</v>
      </c>
      <c r="CG707" s="336">
        <v>207549.55</v>
      </c>
      <c r="CH707" s="336">
        <v>74080</v>
      </c>
      <c r="CI707" s="336">
        <v>7088833.8000000007</v>
      </c>
      <c r="CJ707" s="336">
        <v>69088.05</v>
      </c>
      <c r="CK707" s="336">
        <v>6133.55</v>
      </c>
      <c r="CL707" s="336">
        <v>508075</v>
      </c>
      <c r="CM707" s="336">
        <v>0</v>
      </c>
      <c r="CN707" s="336">
        <v>364008.64</v>
      </c>
      <c r="CO707" s="336">
        <v>484987.9</v>
      </c>
      <c r="CP707" s="336">
        <v>276277.59999999998</v>
      </c>
      <c r="CQ707" s="336">
        <v>1038692.97</v>
      </c>
      <c r="CR707" s="336">
        <v>0</v>
      </c>
      <c r="CS707" s="336">
        <v>0</v>
      </c>
      <c r="CT707" s="336">
        <v>488934.2</v>
      </c>
      <c r="CU707" s="336">
        <v>0</v>
      </c>
      <c r="CV707" s="336">
        <v>0</v>
      </c>
      <c r="CW707" s="336">
        <v>994.25</v>
      </c>
      <c r="CX707" s="336">
        <v>226007.73</v>
      </c>
      <c r="CY707" s="336">
        <v>59166.48</v>
      </c>
      <c r="CZ707" s="336">
        <v>2085855.2499999998</v>
      </c>
      <c r="DA707" s="336">
        <v>1441033.8</v>
      </c>
      <c r="DB707" s="336">
        <v>6777900.4700000007</v>
      </c>
      <c r="DC707" s="336">
        <v>129308.45</v>
      </c>
      <c r="DD707" s="336">
        <v>13434344.59</v>
      </c>
      <c r="DE707" s="336">
        <v>18565359.649999999</v>
      </c>
      <c r="DF707" s="336">
        <v>578683</v>
      </c>
      <c r="DG707" s="336">
        <v>765376.57000000007</v>
      </c>
      <c r="DH707" s="336">
        <v>3304091.34</v>
      </c>
      <c r="DI707" s="336">
        <v>158340.45000000001</v>
      </c>
      <c r="DJ707" s="336">
        <v>5876251.2000000002</v>
      </c>
      <c r="DK707" s="336">
        <v>429954.13</v>
      </c>
      <c r="DL707" s="336">
        <v>1761.95</v>
      </c>
      <c r="DM707" s="336">
        <v>1001387.5</v>
      </c>
      <c r="DN707" s="336">
        <v>0</v>
      </c>
      <c r="DO707" s="336">
        <v>570.5</v>
      </c>
      <c r="DP707" s="336">
        <v>234714.4</v>
      </c>
      <c r="DQ707" s="336">
        <v>0</v>
      </c>
      <c r="DR707" s="336">
        <v>3805379</v>
      </c>
      <c r="DS707" s="336">
        <v>2476763.94</v>
      </c>
      <c r="DT707" s="336">
        <v>1056146.21</v>
      </c>
      <c r="DU707" s="336">
        <v>921733.44</v>
      </c>
      <c r="DV707" s="336">
        <v>902600.64</v>
      </c>
      <c r="DW707" s="336">
        <v>186768.94999999998</v>
      </c>
      <c r="DX707" s="336">
        <v>88415.35</v>
      </c>
      <c r="DY707" s="336">
        <v>52643</v>
      </c>
      <c r="DZ707" s="336">
        <v>46568.85</v>
      </c>
      <c r="EA707" s="336">
        <v>17691662.439999998</v>
      </c>
      <c r="EB707" s="336">
        <v>3069211.3</v>
      </c>
      <c r="EC707" s="336">
        <v>298485.7</v>
      </c>
      <c r="ED707" s="336">
        <v>0</v>
      </c>
      <c r="EE707" s="336">
        <v>1350571.45</v>
      </c>
      <c r="EF707" s="336">
        <v>721322.86</v>
      </c>
      <c r="EG707" s="336">
        <v>3379300.5300000003</v>
      </c>
      <c r="EH707" s="336">
        <v>9914.01</v>
      </c>
      <c r="EI707" s="336">
        <v>1174108.49</v>
      </c>
      <c r="EJ707" s="336">
        <v>4169992.15</v>
      </c>
      <c r="EK707" s="336">
        <v>784174.25</v>
      </c>
      <c r="EL707" s="336">
        <v>73923.3</v>
      </c>
      <c r="EM707" s="336">
        <v>150021</v>
      </c>
      <c r="EN707" s="336">
        <v>1324122.31</v>
      </c>
      <c r="EO707" s="336">
        <v>608241.56000000006</v>
      </c>
      <c r="EP707" s="336">
        <v>768944.35</v>
      </c>
      <c r="EQ707" s="336">
        <v>367358.63</v>
      </c>
      <c r="ER707" s="336">
        <v>550509.13</v>
      </c>
      <c r="ES707" s="336">
        <v>24992.75</v>
      </c>
      <c r="ET707" s="336">
        <v>321619.45</v>
      </c>
      <c r="EU707" s="336">
        <v>37372.85</v>
      </c>
      <c r="EV707" s="336">
        <v>118396.85</v>
      </c>
      <c r="EW707" s="336">
        <v>90380.95</v>
      </c>
      <c r="EX707" s="336">
        <v>158085.29999999999</v>
      </c>
      <c r="EY707" s="336">
        <v>13754132.619999999</v>
      </c>
      <c r="EZ707" s="336">
        <v>132023604.36</v>
      </c>
      <c r="FA707" s="336">
        <v>666609.30000000005</v>
      </c>
      <c r="FB707" s="336">
        <v>0</v>
      </c>
      <c r="FC707" s="336">
        <v>1653042.2</v>
      </c>
      <c r="FD707" s="336">
        <v>222171.48</v>
      </c>
      <c r="FE707" s="336">
        <v>3245952.65</v>
      </c>
      <c r="FF707" s="336">
        <v>104333.25</v>
      </c>
      <c r="FG707" s="336">
        <v>83381.679999999993</v>
      </c>
      <c r="FH707" s="336">
        <v>1978988.2000000002</v>
      </c>
      <c r="FI707" s="336">
        <v>93920</v>
      </c>
      <c r="FJ707" s="336">
        <v>624522.92000000004</v>
      </c>
      <c r="FK707" s="336">
        <v>275074.75</v>
      </c>
      <c r="FL707" s="336">
        <v>0</v>
      </c>
      <c r="FM707" s="336">
        <v>6282075.6100000003</v>
      </c>
      <c r="FN707" s="336">
        <v>0</v>
      </c>
      <c r="FO707" s="336">
        <v>420549.35</v>
      </c>
      <c r="FP707" s="336">
        <v>2144.35</v>
      </c>
      <c r="FQ707" s="336">
        <v>59268.4</v>
      </c>
      <c r="FR707" s="336">
        <v>4185104.23</v>
      </c>
      <c r="FS707" s="336">
        <v>422948.64</v>
      </c>
      <c r="FT707" s="336">
        <v>130148.35</v>
      </c>
      <c r="FU707" s="336">
        <v>136959.1</v>
      </c>
      <c r="FV707" s="336">
        <v>0</v>
      </c>
      <c r="FW707" s="336">
        <v>548136.25</v>
      </c>
      <c r="FX707" s="336">
        <v>117578.95000000001</v>
      </c>
      <c r="FY707" s="336">
        <v>1133175.49</v>
      </c>
      <c r="FZ707" s="336">
        <v>82953.899999999994</v>
      </c>
      <c r="GA707" s="336">
        <v>50053</v>
      </c>
      <c r="GB707" s="336">
        <v>2100.15</v>
      </c>
      <c r="GC707" s="336">
        <v>0</v>
      </c>
      <c r="GD707" s="336">
        <v>319910.09999999998</v>
      </c>
      <c r="GE707" s="336">
        <v>611580.95000000007</v>
      </c>
      <c r="GF707" s="336">
        <v>988726.47000000009</v>
      </c>
      <c r="GG707" s="336">
        <v>2316857.9</v>
      </c>
      <c r="GH707" s="336">
        <v>65000</v>
      </c>
      <c r="GI707" s="336">
        <v>1020805.95</v>
      </c>
      <c r="GJ707" s="336">
        <v>55719</v>
      </c>
      <c r="GK707" s="336">
        <v>11804223.760000002</v>
      </c>
      <c r="GL707" s="336">
        <v>34014.550000000003</v>
      </c>
      <c r="GM707" s="336">
        <v>29429673.130000003</v>
      </c>
      <c r="GN707" s="336">
        <v>212784.80000000002</v>
      </c>
      <c r="GO707" s="336">
        <v>2672666.1</v>
      </c>
      <c r="GP707" s="336">
        <v>0</v>
      </c>
      <c r="GQ707" s="336">
        <v>0</v>
      </c>
      <c r="GR707" s="336">
        <v>577921.85</v>
      </c>
      <c r="GS707" s="336">
        <v>25578367.210000001</v>
      </c>
      <c r="GT707" s="336">
        <v>451864.49</v>
      </c>
      <c r="GU707" s="336">
        <v>13571233.550000001</v>
      </c>
      <c r="GV707" s="336">
        <v>115699.85</v>
      </c>
      <c r="GW707" s="336">
        <v>71809.7</v>
      </c>
      <c r="GX707" s="336">
        <v>4456449.62</v>
      </c>
      <c r="GY707" s="336">
        <v>51133.599999999999</v>
      </c>
      <c r="GZ707" s="336">
        <v>1028606.8500000001</v>
      </c>
      <c r="HA707" s="336">
        <v>405783.95</v>
      </c>
      <c r="HB707" s="336">
        <v>7662.1</v>
      </c>
      <c r="HC707" s="336">
        <v>30385689.050000004</v>
      </c>
      <c r="HD707" s="336">
        <v>35714.25</v>
      </c>
      <c r="HE707" s="336">
        <v>216611.35</v>
      </c>
      <c r="HF707" s="336">
        <v>244321.25</v>
      </c>
      <c r="HG707" s="336">
        <v>1404760.3499999999</v>
      </c>
      <c r="HH707" s="336">
        <v>4821449.8600000003</v>
      </c>
      <c r="HI707" s="336">
        <v>1210092</v>
      </c>
      <c r="HJ707" s="336">
        <v>426788.81000000006</v>
      </c>
      <c r="HK707" s="336">
        <v>329895.59999999998</v>
      </c>
      <c r="HL707" s="336">
        <v>96179.55</v>
      </c>
      <c r="HM707" s="336">
        <v>553973.71</v>
      </c>
      <c r="HN707" s="336">
        <v>544398.15</v>
      </c>
      <c r="HO707" s="336">
        <v>966157.57000000007</v>
      </c>
      <c r="HP707" s="336">
        <v>1004762.85</v>
      </c>
      <c r="HQ707" s="336">
        <v>41582.949999999997</v>
      </c>
      <c r="HR707" s="336">
        <v>748454.16</v>
      </c>
      <c r="HS707" s="336">
        <v>930494.1</v>
      </c>
      <c r="HT707" s="336">
        <v>9279841.2300000004</v>
      </c>
      <c r="HU707" s="336">
        <v>0</v>
      </c>
      <c r="HV707" s="336">
        <v>2360662.75</v>
      </c>
      <c r="HW707" s="336">
        <v>19928638.939999998</v>
      </c>
      <c r="HX707" s="336">
        <v>1847237.24</v>
      </c>
      <c r="HY707" s="336">
        <v>11187920.399999999</v>
      </c>
      <c r="HZ707" s="336">
        <v>378001.16000000003</v>
      </c>
      <c r="IA707" s="336">
        <v>4294.55</v>
      </c>
      <c r="IB707" s="336">
        <v>216871.49000000002</v>
      </c>
      <c r="IC707" s="336">
        <v>848434.79</v>
      </c>
      <c r="ID707" s="336">
        <v>0</v>
      </c>
      <c r="IE707" s="336">
        <v>4166981.8</v>
      </c>
      <c r="IF707" s="336">
        <v>927036.55</v>
      </c>
      <c r="IG707" s="336">
        <v>192795.8</v>
      </c>
      <c r="IH707" s="336">
        <v>247073.45</v>
      </c>
      <c r="II707" s="336">
        <v>166382.87</v>
      </c>
      <c r="IJ707" s="336">
        <v>735753.36</v>
      </c>
      <c r="IK707" s="336">
        <v>414839.76</v>
      </c>
      <c r="IL707" s="336">
        <v>275379.8</v>
      </c>
      <c r="IM707" s="336">
        <v>666910.94999999995</v>
      </c>
      <c r="IN707" s="336">
        <v>2752044.85</v>
      </c>
      <c r="IO707" s="336">
        <v>387650</v>
      </c>
      <c r="IP707" s="336">
        <v>0</v>
      </c>
      <c r="IQ707" s="336">
        <v>0</v>
      </c>
      <c r="IR707" s="336">
        <v>1552766.2899999998</v>
      </c>
      <c r="IS707" s="336">
        <v>2151357.65</v>
      </c>
      <c r="IT707" s="336">
        <v>3657052.7900000005</v>
      </c>
      <c r="IU707" s="336">
        <v>0</v>
      </c>
      <c r="IV707" s="336">
        <v>884705.6</v>
      </c>
      <c r="IW707" s="336">
        <v>355583.05</v>
      </c>
      <c r="IX707" s="336">
        <v>0</v>
      </c>
      <c r="IY707" s="336">
        <v>2322053.94</v>
      </c>
      <c r="IZ707" s="336">
        <v>19655.25</v>
      </c>
      <c r="JA707" s="336">
        <v>573176.26</v>
      </c>
      <c r="JB707" s="336">
        <v>233481.17</v>
      </c>
      <c r="JC707" s="336">
        <v>1437719.35</v>
      </c>
      <c r="JD707" s="336">
        <v>59253.85</v>
      </c>
      <c r="JE707" s="336">
        <v>0</v>
      </c>
      <c r="JF707" s="336">
        <v>3882656.89</v>
      </c>
      <c r="JG707" s="336">
        <v>116382.8</v>
      </c>
      <c r="JH707" s="336">
        <v>2105703.1800000002</v>
      </c>
      <c r="JI707" s="336">
        <v>831211.3</v>
      </c>
      <c r="JJ707" s="336">
        <v>214864.94</v>
      </c>
      <c r="JK707" s="336">
        <v>112555.2</v>
      </c>
      <c r="JL707" s="336">
        <v>579367.27</v>
      </c>
      <c r="JM707" s="336">
        <v>548341.92999999993</v>
      </c>
      <c r="JN707" s="336">
        <v>18093.599999999999</v>
      </c>
      <c r="JO707" s="336">
        <v>1296105.7</v>
      </c>
      <c r="JP707" s="336">
        <v>799055.65</v>
      </c>
      <c r="JQ707" s="336">
        <v>0</v>
      </c>
      <c r="JR707" s="336">
        <v>0</v>
      </c>
      <c r="JS707" s="336">
        <v>5050908.41</v>
      </c>
      <c r="JT707" s="336">
        <v>0</v>
      </c>
      <c r="JU707" s="336">
        <v>113100.67</v>
      </c>
      <c r="JV707" s="336">
        <v>3884838.71</v>
      </c>
      <c r="JW707" s="336">
        <v>3535471.6399999997</v>
      </c>
      <c r="JX707" s="336">
        <v>446730.16000000003</v>
      </c>
      <c r="JY707" s="336">
        <v>0</v>
      </c>
      <c r="JZ707" s="336">
        <v>22097.3</v>
      </c>
      <c r="KA707" s="336">
        <v>1400562.2</v>
      </c>
      <c r="KB707" s="336">
        <v>109514.65</v>
      </c>
      <c r="KC707" s="336">
        <v>0</v>
      </c>
      <c r="KD707" s="336">
        <v>928411.38000000012</v>
      </c>
      <c r="KE707" s="336">
        <v>5916017.2999999998</v>
      </c>
      <c r="KF707" s="336">
        <v>48262.5</v>
      </c>
      <c r="KG707" s="336">
        <v>287964.55</v>
      </c>
      <c r="KH707" s="336">
        <v>22617</v>
      </c>
      <c r="KI707" s="336">
        <v>579033.99999999988</v>
      </c>
      <c r="KJ707" s="336">
        <v>76318.95</v>
      </c>
      <c r="KK707" s="336">
        <v>1948.7</v>
      </c>
      <c r="KL707" s="336">
        <v>923473.25</v>
      </c>
      <c r="KM707" s="336">
        <v>1000</v>
      </c>
      <c r="KN707" s="336">
        <v>0</v>
      </c>
      <c r="KO707" s="336">
        <v>588578.98</v>
      </c>
      <c r="KP707" s="336">
        <v>519716.12</v>
      </c>
      <c r="KQ707" s="336">
        <v>22894399.620000001</v>
      </c>
      <c r="KR707" s="336">
        <v>6936015.2200000007</v>
      </c>
      <c r="KS707" s="336">
        <v>564616.18000000005</v>
      </c>
    </row>
    <row r="708" spans="1:310" x14ac:dyDescent="0.25">
      <c r="A708">
        <v>2021</v>
      </c>
      <c r="C708" s="312">
        <v>52</v>
      </c>
      <c r="F708" s="336">
        <v>2400</v>
      </c>
      <c r="G708" s="336">
        <v>1600</v>
      </c>
      <c r="H708" s="336">
        <v>0</v>
      </c>
      <c r="I708" s="336">
        <v>0</v>
      </c>
      <c r="J708" s="336">
        <v>0</v>
      </c>
      <c r="K708" s="336">
        <v>0</v>
      </c>
      <c r="L708" s="336">
        <v>0</v>
      </c>
      <c r="M708" s="336">
        <v>4000</v>
      </c>
      <c r="N708" s="336">
        <v>0</v>
      </c>
      <c r="O708" s="336">
        <v>0</v>
      </c>
      <c r="P708" s="336">
        <v>0</v>
      </c>
      <c r="Q708" s="336">
        <v>0</v>
      </c>
      <c r="R708" s="336">
        <v>0</v>
      </c>
      <c r="S708" s="336">
        <v>0</v>
      </c>
      <c r="T708" s="336">
        <v>0</v>
      </c>
      <c r="U708" s="336">
        <v>0</v>
      </c>
      <c r="V708" s="336">
        <v>0</v>
      </c>
      <c r="W708" s="336">
        <v>0</v>
      </c>
      <c r="X708" s="336">
        <v>0</v>
      </c>
      <c r="Y708" s="336">
        <v>0</v>
      </c>
      <c r="Z708" s="336">
        <v>8800</v>
      </c>
      <c r="AA708" s="336">
        <v>0</v>
      </c>
      <c r="AB708" s="336">
        <v>0</v>
      </c>
      <c r="AC708" s="336">
        <v>0</v>
      </c>
      <c r="AD708" s="336">
        <v>0</v>
      </c>
      <c r="AE708" s="336">
        <v>0</v>
      </c>
      <c r="AF708" s="336">
        <v>0</v>
      </c>
      <c r="AG708" s="336">
        <v>0</v>
      </c>
      <c r="AH708" s="336">
        <v>0</v>
      </c>
      <c r="AI708" s="336">
        <v>1600</v>
      </c>
      <c r="AJ708" s="336">
        <v>0</v>
      </c>
      <c r="AK708" s="336">
        <v>0</v>
      </c>
      <c r="AL708" s="336">
        <v>0</v>
      </c>
      <c r="AM708" s="336">
        <v>4000</v>
      </c>
      <c r="AN708" s="336">
        <v>800</v>
      </c>
      <c r="AO708" s="336">
        <v>0</v>
      </c>
      <c r="AP708" s="336">
        <v>0</v>
      </c>
      <c r="AQ708" s="336">
        <v>0</v>
      </c>
      <c r="AR708" s="336">
        <v>0</v>
      </c>
      <c r="AS708" s="336">
        <v>0</v>
      </c>
      <c r="AT708" s="336">
        <v>0</v>
      </c>
      <c r="AU708" s="336">
        <v>0</v>
      </c>
      <c r="AV708" s="336">
        <v>0</v>
      </c>
      <c r="AW708" s="336">
        <v>12737</v>
      </c>
      <c r="AX708" s="336">
        <v>0</v>
      </c>
      <c r="AY708" s="336">
        <v>0</v>
      </c>
      <c r="AZ708" s="336">
        <v>0</v>
      </c>
      <c r="BA708" s="336">
        <v>0</v>
      </c>
      <c r="BB708" s="336">
        <v>0</v>
      </c>
      <c r="BC708" s="336">
        <v>0</v>
      </c>
      <c r="BD708" s="336">
        <v>0</v>
      </c>
      <c r="BE708" s="336">
        <v>0</v>
      </c>
      <c r="BF708" s="336">
        <v>0</v>
      </c>
      <c r="BG708" s="336">
        <v>0</v>
      </c>
      <c r="BH708" s="336">
        <v>0</v>
      </c>
      <c r="BI708" s="336">
        <v>8800</v>
      </c>
      <c r="BJ708" s="336">
        <v>0</v>
      </c>
      <c r="BK708" s="336">
        <v>0</v>
      </c>
      <c r="BL708" s="336">
        <v>0</v>
      </c>
      <c r="BM708" s="336">
        <v>0</v>
      </c>
      <c r="BN708" s="336">
        <v>378</v>
      </c>
      <c r="BO708" s="336">
        <v>0</v>
      </c>
      <c r="BP708" s="336">
        <v>0</v>
      </c>
      <c r="BQ708" s="336">
        <v>0</v>
      </c>
      <c r="BR708" s="336">
        <v>0</v>
      </c>
      <c r="BS708" s="336">
        <v>0</v>
      </c>
      <c r="BT708" s="336">
        <v>1600</v>
      </c>
      <c r="BU708" s="336">
        <v>800</v>
      </c>
      <c r="BV708" s="336">
        <v>0</v>
      </c>
      <c r="BW708" s="336">
        <v>0</v>
      </c>
      <c r="BX708" s="336">
        <v>85800</v>
      </c>
      <c r="BY708" s="336">
        <v>0</v>
      </c>
      <c r="BZ708" s="336">
        <v>0</v>
      </c>
      <c r="CA708" s="336">
        <v>0</v>
      </c>
      <c r="CB708" s="336">
        <v>0</v>
      </c>
      <c r="CC708" s="336">
        <v>0</v>
      </c>
      <c r="CD708" s="336">
        <v>0</v>
      </c>
      <c r="CE708" s="336">
        <v>0</v>
      </c>
      <c r="CF708" s="336">
        <v>0</v>
      </c>
      <c r="CG708" s="336">
        <v>0</v>
      </c>
      <c r="CH708" s="336">
        <v>0</v>
      </c>
      <c r="CI708" s="336">
        <v>0</v>
      </c>
      <c r="CJ708" s="336">
        <v>0</v>
      </c>
      <c r="CK708" s="336">
        <v>0</v>
      </c>
      <c r="CL708" s="336">
        <v>0</v>
      </c>
      <c r="CM708" s="336">
        <v>0</v>
      </c>
      <c r="CN708" s="336">
        <v>0</v>
      </c>
      <c r="CO708" s="336">
        <v>0</v>
      </c>
      <c r="CP708" s="336">
        <v>0</v>
      </c>
      <c r="CQ708" s="336">
        <v>0</v>
      </c>
      <c r="CR708" s="336">
        <v>0</v>
      </c>
      <c r="CS708" s="336">
        <v>0</v>
      </c>
      <c r="CT708" s="336">
        <v>0</v>
      </c>
      <c r="CU708" s="336">
        <v>0</v>
      </c>
      <c r="CV708" s="336">
        <v>0</v>
      </c>
      <c r="CW708" s="336">
        <v>0</v>
      </c>
      <c r="CX708" s="336">
        <v>0</v>
      </c>
      <c r="CY708" s="336">
        <v>0</v>
      </c>
      <c r="CZ708" s="336">
        <v>91620.25</v>
      </c>
      <c r="DA708" s="336">
        <v>0</v>
      </c>
      <c r="DB708" s="336">
        <v>7200</v>
      </c>
      <c r="DC708" s="336">
        <v>1600</v>
      </c>
      <c r="DD708" s="336">
        <v>13600</v>
      </c>
      <c r="DE708" s="336">
        <v>0</v>
      </c>
      <c r="DF708" s="336">
        <v>0</v>
      </c>
      <c r="DG708" s="336">
        <v>0</v>
      </c>
      <c r="DH708" s="336">
        <v>0</v>
      </c>
      <c r="DI708" s="336">
        <v>0</v>
      </c>
      <c r="DJ708" s="336">
        <v>0</v>
      </c>
      <c r="DK708" s="336">
        <v>0</v>
      </c>
      <c r="DL708" s="336">
        <v>0</v>
      </c>
      <c r="DM708" s="336">
        <v>0</v>
      </c>
      <c r="DN708" s="336">
        <v>800</v>
      </c>
      <c r="DO708" s="336">
        <v>0</v>
      </c>
      <c r="DP708" s="336">
        <v>0</v>
      </c>
      <c r="DQ708" s="336">
        <v>0</v>
      </c>
      <c r="DR708" s="336">
        <v>0</v>
      </c>
      <c r="DS708" s="336">
        <v>0</v>
      </c>
      <c r="DT708" s="336">
        <v>0</v>
      </c>
      <c r="DU708" s="336">
        <v>0</v>
      </c>
      <c r="DV708" s="336">
        <v>0</v>
      </c>
      <c r="DW708" s="336">
        <v>0</v>
      </c>
      <c r="DX708" s="336">
        <v>0</v>
      </c>
      <c r="DY708" s="336">
        <v>21209.51</v>
      </c>
      <c r="DZ708" s="336">
        <v>0</v>
      </c>
      <c r="EA708" s="336">
        <v>0</v>
      </c>
      <c r="EB708" s="336">
        <v>0</v>
      </c>
      <c r="EC708" s="336">
        <v>6400</v>
      </c>
      <c r="ED708" s="336">
        <v>0</v>
      </c>
      <c r="EE708" s="336">
        <v>0</v>
      </c>
      <c r="EF708" s="336">
        <v>0</v>
      </c>
      <c r="EG708" s="336">
        <v>80877</v>
      </c>
      <c r="EH708" s="336">
        <v>0</v>
      </c>
      <c r="EI708" s="336">
        <v>0</v>
      </c>
      <c r="EJ708" s="336">
        <v>0</v>
      </c>
      <c r="EK708" s="336">
        <v>0</v>
      </c>
      <c r="EL708" s="336">
        <v>0</v>
      </c>
      <c r="EM708" s="336">
        <v>0</v>
      </c>
      <c r="EN708" s="336">
        <v>0</v>
      </c>
      <c r="EO708" s="336">
        <v>8620</v>
      </c>
      <c r="EP708" s="336">
        <v>0</v>
      </c>
      <c r="EQ708" s="336">
        <v>0</v>
      </c>
      <c r="ER708" s="336">
        <v>0</v>
      </c>
      <c r="ES708" s="336">
        <v>0</v>
      </c>
      <c r="ET708" s="336">
        <v>0</v>
      </c>
      <c r="EU708" s="336">
        <v>0</v>
      </c>
      <c r="EV708" s="336">
        <v>0</v>
      </c>
      <c r="EW708" s="336">
        <v>0</v>
      </c>
      <c r="EX708" s="336">
        <v>0</v>
      </c>
      <c r="EY708" s="336">
        <v>0</v>
      </c>
      <c r="EZ708" s="336">
        <v>26941492.68</v>
      </c>
      <c r="FA708" s="336">
        <v>368900</v>
      </c>
      <c r="FB708" s="336">
        <v>2400</v>
      </c>
      <c r="FC708" s="336">
        <v>0</v>
      </c>
      <c r="FD708" s="336">
        <v>14.15</v>
      </c>
      <c r="FE708" s="336">
        <v>100000</v>
      </c>
      <c r="FF708" s="336">
        <v>0</v>
      </c>
      <c r="FG708" s="336">
        <v>0</v>
      </c>
      <c r="FH708" s="336">
        <v>0</v>
      </c>
      <c r="FI708" s="336">
        <v>0</v>
      </c>
      <c r="FJ708" s="336">
        <v>0</v>
      </c>
      <c r="FK708" s="336">
        <v>0</v>
      </c>
      <c r="FL708" s="336">
        <v>0</v>
      </c>
      <c r="FM708" s="336">
        <v>0</v>
      </c>
      <c r="FN708" s="336">
        <v>0</v>
      </c>
      <c r="FO708" s="336">
        <v>0</v>
      </c>
      <c r="FP708" s="336">
        <v>1600</v>
      </c>
      <c r="FQ708" s="336">
        <v>0</v>
      </c>
      <c r="FR708" s="336">
        <v>0</v>
      </c>
      <c r="FS708" s="336">
        <v>0</v>
      </c>
      <c r="FT708" s="336">
        <v>0</v>
      </c>
      <c r="FU708" s="336">
        <v>0</v>
      </c>
      <c r="FV708" s="336">
        <v>0</v>
      </c>
      <c r="FW708" s="336">
        <v>0</v>
      </c>
      <c r="FX708" s="336">
        <v>0</v>
      </c>
      <c r="FY708" s="336">
        <v>0</v>
      </c>
      <c r="FZ708" s="336">
        <v>0</v>
      </c>
      <c r="GA708" s="336">
        <v>0</v>
      </c>
      <c r="GB708" s="336">
        <v>0</v>
      </c>
      <c r="GC708" s="336">
        <v>0</v>
      </c>
      <c r="GD708" s="336">
        <v>0</v>
      </c>
      <c r="GE708" s="336">
        <v>0</v>
      </c>
      <c r="GF708" s="336">
        <v>0</v>
      </c>
      <c r="GG708" s="336">
        <v>0</v>
      </c>
      <c r="GH708" s="336">
        <v>0</v>
      </c>
      <c r="GI708" s="336">
        <v>10400</v>
      </c>
      <c r="GJ708" s="336">
        <v>0</v>
      </c>
      <c r="GK708" s="336">
        <v>0</v>
      </c>
      <c r="GL708" s="336">
        <v>0</v>
      </c>
      <c r="GM708" s="336">
        <v>0</v>
      </c>
      <c r="GN708" s="336">
        <v>0</v>
      </c>
      <c r="GO708" s="336">
        <v>0</v>
      </c>
      <c r="GP708" s="336">
        <v>0</v>
      </c>
      <c r="GQ708" s="336">
        <v>0</v>
      </c>
      <c r="GR708" s="336">
        <v>0</v>
      </c>
      <c r="GS708" s="336">
        <v>2298789.83</v>
      </c>
      <c r="GT708" s="336">
        <v>0</v>
      </c>
      <c r="GU708" s="336">
        <v>0</v>
      </c>
      <c r="GV708" s="336">
        <v>0</v>
      </c>
      <c r="GW708" s="336">
        <v>0</v>
      </c>
      <c r="GX708" s="336">
        <v>0</v>
      </c>
      <c r="GY708" s="336">
        <v>0</v>
      </c>
      <c r="GZ708" s="336">
        <v>6500</v>
      </c>
      <c r="HA708" s="336">
        <v>0</v>
      </c>
      <c r="HB708" s="336">
        <v>0</v>
      </c>
      <c r="HC708" s="336">
        <v>0</v>
      </c>
      <c r="HD708" s="336">
        <v>0</v>
      </c>
      <c r="HE708" s="336">
        <v>3200</v>
      </c>
      <c r="HF708" s="336">
        <v>800</v>
      </c>
      <c r="HG708" s="336">
        <v>0</v>
      </c>
      <c r="HH708" s="336">
        <v>0</v>
      </c>
      <c r="HI708" s="336">
        <v>16000</v>
      </c>
      <c r="HJ708" s="336">
        <v>0</v>
      </c>
      <c r="HK708" s="336">
        <v>0</v>
      </c>
      <c r="HL708" s="336">
        <v>0</v>
      </c>
      <c r="HM708" s="336">
        <v>1600</v>
      </c>
      <c r="HN708" s="336">
        <v>12525</v>
      </c>
      <c r="HO708" s="336">
        <v>0</v>
      </c>
      <c r="HP708" s="336">
        <v>21490.89</v>
      </c>
      <c r="HQ708" s="336">
        <v>0</v>
      </c>
      <c r="HR708" s="336">
        <v>0</v>
      </c>
      <c r="HS708" s="336">
        <v>0</v>
      </c>
      <c r="HT708" s="336">
        <v>0</v>
      </c>
      <c r="HU708" s="336">
        <v>0</v>
      </c>
      <c r="HV708" s="336">
        <v>0</v>
      </c>
      <c r="HW708" s="336">
        <v>0</v>
      </c>
      <c r="HX708" s="336">
        <v>0</v>
      </c>
      <c r="HY708" s="336">
        <v>0</v>
      </c>
      <c r="HZ708" s="336">
        <v>0</v>
      </c>
      <c r="IA708" s="336">
        <v>0</v>
      </c>
      <c r="IB708" s="336">
        <v>0</v>
      </c>
      <c r="IC708" s="336">
        <v>0</v>
      </c>
      <c r="ID708" s="336">
        <v>0</v>
      </c>
      <c r="IE708" s="336">
        <v>0</v>
      </c>
      <c r="IF708" s="336">
        <v>0</v>
      </c>
      <c r="IG708" s="336">
        <v>0</v>
      </c>
      <c r="IH708" s="336">
        <v>0</v>
      </c>
      <c r="II708" s="336">
        <v>0</v>
      </c>
      <c r="IJ708" s="336">
        <v>0</v>
      </c>
      <c r="IK708" s="336">
        <v>0</v>
      </c>
      <c r="IL708" s="336">
        <v>0</v>
      </c>
      <c r="IM708" s="336">
        <v>0</v>
      </c>
      <c r="IN708" s="336">
        <v>0</v>
      </c>
      <c r="IO708" s="336">
        <v>0</v>
      </c>
      <c r="IP708" s="336">
        <v>0</v>
      </c>
      <c r="IQ708" s="336">
        <v>0</v>
      </c>
      <c r="IR708" s="336">
        <v>0</v>
      </c>
      <c r="IS708" s="336">
        <v>0</v>
      </c>
      <c r="IT708" s="336">
        <v>0</v>
      </c>
      <c r="IU708" s="336">
        <v>0</v>
      </c>
      <c r="IV708" s="336">
        <v>0</v>
      </c>
      <c r="IW708" s="336">
        <v>1600</v>
      </c>
      <c r="IX708" s="336">
        <v>0</v>
      </c>
      <c r="IY708" s="336">
        <v>0</v>
      </c>
      <c r="IZ708" s="336">
        <v>0</v>
      </c>
      <c r="JA708" s="336">
        <v>0</v>
      </c>
      <c r="JB708" s="336">
        <v>0</v>
      </c>
      <c r="JC708" s="336">
        <v>0</v>
      </c>
      <c r="JD708" s="336">
        <v>0</v>
      </c>
      <c r="JE708" s="336">
        <v>0</v>
      </c>
      <c r="JF708" s="336">
        <v>0</v>
      </c>
      <c r="JG708" s="336">
        <v>0</v>
      </c>
      <c r="JH708" s="336">
        <v>0</v>
      </c>
      <c r="JI708" s="336">
        <v>0</v>
      </c>
      <c r="JJ708" s="336">
        <v>0</v>
      </c>
      <c r="JK708" s="336">
        <v>0</v>
      </c>
      <c r="JL708" s="336">
        <v>0</v>
      </c>
      <c r="JM708" s="336">
        <v>0</v>
      </c>
      <c r="JN708" s="336">
        <v>0</v>
      </c>
      <c r="JO708" s="336">
        <v>0</v>
      </c>
      <c r="JP708" s="336">
        <v>0</v>
      </c>
      <c r="JQ708" s="336">
        <v>0</v>
      </c>
      <c r="JR708" s="336">
        <v>0</v>
      </c>
      <c r="JS708" s="336">
        <v>0</v>
      </c>
      <c r="JT708" s="336">
        <v>0</v>
      </c>
      <c r="JU708" s="336">
        <v>0</v>
      </c>
      <c r="JV708" s="336">
        <v>0</v>
      </c>
      <c r="JW708" s="336">
        <v>0</v>
      </c>
      <c r="JX708" s="336">
        <v>0</v>
      </c>
      <c r="JY708" s="336">
        <v>0</v>
      </c>
      <c r="JZ708" s="336">
        <v>0</v>
      </c>
      <c r="KA708" s="336">
        <v>0</v>
      </c>
      <c r="KB708" s="336">
        <v>4800</v>
      </c>
      <c r="KC708" s="336">
        <v>0</v>
      </c>
      <c r="KD708" s="336">
        <v>0</v>
      </c>
      <c r="KE708" s="336">
        <v>0</v>
      </c>
      <c r="KF708" s="336">
        <v>0</v>
      </c>
      <c r="KG708" s="336">
        <v>8800</v>
      </c>
      <c r="KH708" s="336">
        <v>0</v>
      </c>
      <c r="KI708" s="336">
        <v>0</v>
      </c>
      <c r="KJ708" s="336">
        <v>0</v>
      </c>
      <c r="KK708" s="336">
        <v>0</v>
      </c>
      <c r="KL708" s="336">
        <v>0</v>
      </c>
      <c r="KM708" s="336">
        <v>0</v>
      </c>
      <c r="KN708" s="336">
        <v>800</v>
      </c>
      <c r="KO708" s="336">
        <v>0</v>
      </c>
      <c r="KP708" s="336">
        <v>8800</v>
      </c>
      <c r="KQ708" s="336">
        <v>0</v>
      </c>
      <c r="KR708" s="336">
        <v>0</v>
      </c>
      <c r="KS708" s="336">
        <v>0</v>
      </c>
    </row>
    <row r="709" spans="1:310" x14ac:dyDescent="0.25">
      <c r="A709">
        <v>2021</v>
      </c>
      <c r="C709" s="312">
        <v>56</v>
      </c>
      <c r="F709" s="336">
        <v>0</v>
      </c>
      <c r="G709" s="336">
        <v>0</v>
      </c>
      <c r="H709" s="336">
        <v>0</v>
      </c>
      <c r="I709" s="336">
        <v>0</v>
      </c>
      <c r="J709" s="336">
        <v>0</v>
      </c>
      <c r="K709" s="336">
        <v>0</v>
      </c>
      <c r="L709" s="336">
        <v>0</v>
      </c>
      <c r="M709" s="336">
        <v>0</v>
      </c>
      <c r="N709" s="336">
        <v>0</v>
      </c>
      <c r="O709" s="336">
        <v>0</v>
      </c>
      <c r="P709" s="336">
        <v>0</v>
      </c>
      <c r="Q709" s="336">
        <v>0</v>
      </c>
      <c r="R709" s="336">
        <v>0</v>
      </c>
      <c r="S709" s="336">
        <v>0</v>
      </c>
      <c r="T709" s="336">
        <v>0</v>
      </c>
      <c r="U709" s="336">
        <v>0</v>
      </c>
      <c r="V709" s="336">
        <v>0</v>
      </c>
      <c r="W709" s="336">
        <v>0</v>
      </c>
      <c r="X709" s="336">
        <v>0</v>
      </c>
      <c r="Y709" s="336">
        <v>0</v>
      </c>
      <c r="Z709" s="336">
        <v>0</v>
      </c>
      <c r="AA709" s="336">
        <v>622576.04</v>
      </c>
      <c r="AB709" s="336">
        <v>0</v>
      </c>
      <c r="AC709" s="336">
        <v>0</v>
      </c>
      <c r="AD709" s="336">
        <v>0</v>
      </c>
      <c r="AE709" s="336">
        <v>0</v>
      </c>
      <c r="AF709" s="336">
        <v>0</v>
      </c>
      <c r="AG709" s="336">
        <v>0</v>
      </c>
      <c r="AH709" s="336">
        <v>0</v>
      </c>
      <c r="AI709" s="336">
        <v>0</v>
      </c>
      <c r="AJ709" s="336">
        <v>0</v>
      </c>
      <c r="AK709" s="336">
        <v>0</v>
      </c>
      <c r="AL709" s="336">
        <v>175501</v>
      </c>
      <c r="AM709" s="336">
        <v>0</v>
      </c>
      <c r="AN709" s="336">
        <v>0</v>
      </c>
      <c r="AO709" s="336">
        <v>0</v>
      </c>
      <c r="AP709" s="336">
        <v>0</v>
      </c>
      <c r="AQ709" s="336">
        <v>0</v>
      </c>
      <c r="AR709" s="336">
        <v>0</v>
      </c>
      <c r="AS709" s="336">
        <v>0</v>
      </c>
      <c r="AT709" s="336">
        <v>0</v>
      </c>
      <c r="AU709" s="336">
        <v>0</v>
      </c>
      <c r="AV709" s="336">
        <v>0</v>
      </c>
      <c r="AW709" s="336">
        <v>62971</v>
      </c>
      <c r="AX709" s="336">
        <v>0</v>
      </c>
      <c r="AY709" s="336">
        <v>0</v>
      </c>
      <c r="AZ709" s="336">
        <v>0</v>
      </c>
      <c r="BA709" s="336">
        <v>0</v>
      </c>
      <c r="BB709" s="336">
        <v>0</v>
      </c>
      <c r="BC709" s="336">
        <v>0</v>
      </c>
      <c r="BD709" s="336">
        <v>15910.95</v>
      </c>
      <c r="BE709" s="336">
        <v>0</v>
      </c>
      <c r="BF709" s="336">
        <v>0</v>
      </c>
      <c r="BG709" s="336">
        <v>0</v>
      </c>
      <c r="BH709" s="336">
        <v>0</v>
      </c>
      <c r="BI709" s="336">
        <v>0</v>
      </c>
      <c r="BJ709" s="336">
        <v>0</v>
      </c>
      <c r="BK709" s="336">
        <v>0</v>
      </c>
      <c r="BL709" s="336">
        <v>0</v>
      </c>
      <c r="BM709" s="336">
        <v>0</v>
      </c>
      <c r="BN709" s="336">
        <v>0</v>
      </c>
      <c r="BO709" s="336">
        <v>0</v>
      </c>
      <c r="BP709" s="336">
        <v>0</v>
      </c>
      <c r="BQ709" s="336">
        <v>0</v>
      </c>
      <c r="BR709" s="336">
        <v>0</v>
      </c>
      <c r="BS709" s="336">
        <v>0</v>
      </c>
      <c r="BT709" s="336">
        <v>0</v>
      </c>
      <c r="BU709" s="336">
        <v>0</v>
      </c>
      <c r="BV709" s="336">
        <v>9050.4</v>
      </c>
      <c r="BW709" s="336">
        <v>44200</v>
      </c>
      <c r="BX709" s="336">
        <v>0</v>
      </c>
      <c r="BY709" s="336">
        <v>0</v>
      </c>
      <c r="BZ709" s="336">
        <v>0</v>
      </c>
      <c r="CA709" s="336">
        <v>0</v>
      </c>
      <c r="CB709" s="336">
        <v>0</v>
      </c>
      <c r="CC709" s="336">
        <v>0</v>
      </c>
      <c r="CD709" s="336">
        <v>0</v>
      </c>
      <c r="CE709" s="336">
        <v>0</v>
      </c>
      <c r="CF709" s="336">
        <v>0</v>
      </c>
      <c r="CG709" s="336">
        <v>107808.1</v>
      </c>
      <c r="CH709" s="336">
        <v>0</v>
      </c>
      <c r="CI709" s="336">
        <v>195036.4</v>
      </c>
      <c r="CJ709" s="336">
        <v>0</v>
      </c>
      <c r="CK709" s="336">
        <v>0</v>
      </c>
      <c r="CL709" s="336">
        <v>0</v>
      </c>
      <c r="CM709" s="336">
        <v>0</v>
      </c>
      <c r="CN709" s="336">
        <v>0</v>
      </c>
      <c r="CO709" s="336">
        <v>0</v>
      </c>
      <c r="CP709" s="336">
        <v>0</v>
      </c>
      <c r="CQ709" s="336">
        <v>0</v>
      </c>
      <c r="CR709" s="336">
        <v>0</v>
      </c>
      <c r="CS709" s="336">
        <v>0</v>
      </c>
      <c r="CT709" s="336">
        <v>0</v>
      </c>
      <c r="CU709" s="336">
        <v>0</v>
      </c>
      <c r="CV709" s="336">
        <v>0</v>
      </c>
      <c r="CW709" s="336">
        <v>0</v>
      </c>
      <c r="CX709" s="336">
        <v>0</v>
      </c>
      <c r="CY709" s="336">
        <v>0</v>
      </c>
      <c r="CZ709" s="336">
        <v>0</v>
      </c>
      <c r="DA709" s="336">
        <v>0</v>
      </c>
      <c r="DB709" s="336">
        <v>26165.4</v>
      </c>
      <c r="DC709" s="336">
        <v>0</v>
      </c>
      <c r="DD709" s="336">
        <v>70613.100000000006</v>
      </c>
      <c r="DE709" s="336">
        <v>236420.65</v>
      </c>
      <c r="DF709" s="336">
        <v>0</v>
      </c>
      <c r="DG709" s="336">
        <v>0</v>
      </c>
      <c r="DH709" s="336">
        <v>0</v>
      </c>
      <c r="DI709" s="336">
        <v>0</v>
      </c>
      <c r="DJ709" s="336">
        <v>0</v>
      </c>
      <c r="DK709" s="336">
        <v>33865.360000000001</v>
      </c>
      <c r="DL709" s="336">
        <v>0</v>
      </c>
      <c r="DM709" s="336">
        <v>0</v>
      </c>
      <c r="DN709" s="336">
        <v>0</v>
      </c>
      <c r="DO709" s="336">
        <v>0</v>
      </c>
      <c r="DP709" s="336">
        <v>0</v>
      </c>
      <c r="DQ709" s="336">
        <v>0</v>
      </c>
      <c r="DR709" s="336">
        <v>0</v>
      </c>
      <c r="DS709" s="336">
        <v>0</v>
      </c>
      <c r="DT709" s="336">
        <v>0</v>
      </c>
      <c r="DU709" s="336">
        <v>0</v>
      </c>
      <c r="DV709" s="336">
        <v>0</v>
      </c>
      <c r="DW709" s="336">
        <v>0</v>
      </c>
      <c r="DX709" s="336">
        <v>0</v>
      </c>
      <c r="DY709" s="336">
        <v>0</v>
      </c>
      <c r="DZ709" s="336">
        <v>0</v>
      </c>
      <c r="EA709" s="336">
        <v>652346.18000000005</v>
      </c>
      <c r="EB709" s="336">
        <v>0</v>
      </c>
      <c r="EC709" s="336">
        <v>0</v>
      </c>
      <c r="ED709" s="336">
        <v>0</v>
      </c>
      <c r="EE709" s="336">
        <v>0</v>
      </c>
      <c r="EF709" s="336">
        <v>0</v>
      </c>
      <c r="EG709" s="336">
        <v>0</v>
      </c>
      <c r="EH709" s="336">
        <v>0</v>
      </c>
      <c r="EI709" s="336">
        <v>0</v>
      </c>
      <c r="EJ709" s="336">
        <v>0</v>
      </c>
      <c r="EK709" s="336">
        <v>0</v>
      </c>
      <c r="EL709" s="336">
        <v>0</v>
      </c>
      <c r="EM709" s="336">
        <v>0</v>
      </c>
      <c r="EN709" s="336">
        <v>0</v>
      </c>
      <c r="EO709" s="336">
        <v>0</v>
      </c>
      <c r="EP709" s="336">
        <v>0</v>
      </c>
      <c r="EQ709" s="336">
        <v>0</v>
      </c>
      <c r="ER709" s="336">
        <v>390000</v>
      </c>
      <c r="ES709" s="336">
        <v>0</v>
      </c>
      <c r="ET709" s="336">
        <v>0</v>
      </c>
      <c r="EU709" s="336">
        <v>0</v>
      </c>
      <c r="EV709" s="336">
        <v>0</v>
      </c>
      <c r="EW709" s="336">
        <v>0</v>
      </c>
      <c r="EX709" s="336">
        <v>0</v>
      </c>
      <c r="EY709" s="336">
        <v>0</v>
      </c>
      <c r="EZ709" s="336">
        <v>2643214.9500000002</v>
      </c>
      <c r="FA709" s="336">
        <v>0</v>
      </c>
      <c r="FB709" s="336">
        <v>0</v>
      </c>
      <c r="FC709" s="336">
        <v>14764.45</v>
      </c>
      <c r="FD709" s="336">
        <v>0</v>
      </c>
      <c r="FE709" s="336">
        <v>0</v>
      </c>
      <c r="FF709" s="336">
        <v>0</v>
      </c>
      <c r="FG709" s="336">
        <v>0</v>
      </c>
      <c r="FH709" s="336">
        <v>0</v>
      </c>
      <c r="FI709" s="336">
        <v>0</v>
      </c>
      <c r="FJ709" s="336">
        <v>0</v>
      </c>
      <c r="FK709" s="336">
        <v>0</v>
      </c>
      <c r="FL709" s="336">
        <v>0</v>
      </c>
      <c r="FM709" s="336">
        <v>0</v>
      </c>
      <c r="FN709" s="336">
        <v>0</v>
      </c>
      <c r="FO709" s="336">
        <v>0</v>
      </c>
      <c r="FP709" s="336">
        <v>0</v>
      </c>
      <c r="FQ709" s="336">
        <v>0</v>
      </c>
      <c r="FR709" s="336">
        <v>0</v>
      </c>
      <c r="FS709" s="336">
        <v>0</v>
      </c>
      <c r="FT709" s="336">
        <v>0</v>
      </c>
      <c r="FU709" s="336">
        <v>0</v>
      </c>
      <c r="FV709" s="336">
        <v>0</v>
      </c>
      <c r="FW709" s="336">
        <v>0</v>
      </c>
      <c r="FX709" s="336">
        <v>0</v>
      </c>
      <c r="FY709" s="336">
        <v>0</v>
      </c>
      <c r="FZ709" s="336">
        <v>0</v>
      </c>
      <c r="GA709" s="336">
        <v>0</v>
      </c>
      <c r="GB709" s="336">
        <v>0</v>
      </c>
      <c r="GC709" s="336">
        <v>0</v>
      </c>
      <c r="GD709" s="336">
        <v>0</v>
      </c>
      <c r="GE709" s="336">
        <v>0</v>
      </c>
      <c r="GF709" s="336">
        <v>0</v>
      </c>
      <c r="GG709" s="336">
        <v>0</v>
      </c>
      <c r="GH709" s="336">
        <v>0</v>
      </c>
      <c r="GI709" s="336">
        <v>0</v>
      </c>
      <c r="GJ709" s="336">
        <v>0</v>
      </c>
      <c r="GK709" s="336">
        <v>0</v>
      </c>
      <c r="GL709" s="336">
        <v>0</v>
      </c>
      <c r="GM709" s="336">
        <v>0</v>
      </c>
      <c r="GN709" s="336">
        <v>0</v>
      </c>
      <c r="GO709" s="336">
        <v>0</v>
      </c>
      <c r="GP709" s="336">
        <v>0</v>
      </c>
      <c r="GQ709" s="336">
        <v>0</v>
      </c>
      <c r="GR709" s="336">
        <v>0</v>
      </c>
      <c r="GS709" s="336">
        <v>112998.32</v>
      </c>
      <c r="GT709" s="336">
        <v>0</v>
      </c>
      <c r="GU709" s="336">
        <v>708.7</v>
      </c>
      <c r="GV709" s="336">
        <v>0</v>
      </c>
      <c r="GW709" s="336">
        <v>0</v>
      </c>
      <c r="GX709" s="336">
        <v>0</v>
      </c>
      <c r="GY709" s="336">
        <v>0</v>
      </c>
      <c r="GZ709" s="336">
        <v>0</v>
      </c>
      <c r="HA709" s="336">
        <v>0</v>
      </c>
      <c r="HB709" s="336">
        <v>0</v>
      </c>
      <c r="HC709" s="336">
        <v>0</v>
      </c>
      <c r="HD709" s="336">
        <v>0</v>
      </c>
      <c r="HE709" s="336">
        <v>0</v>
      </c>
      <c r="HF709" s="336">
        <v>0</v>
      </c>
      <c r="HG709" s="336">
        <v>0</v>
      </c>
      <c r="HH709" s="336">
        <v>112380</v>
      </c>
      <c r="HI709" s="336">
        <v>0</v>
      </c>
      <c r="HJ709" s="336">
        <v>0</v>
      </c>
      <c r="HK709" s="336">
        <v>0</v>
      </c>
      <c r="HL709" s="336">
        <v>0</v>
      </c>
      <c r="HM709" s="336">
        <v>0</v>
      </c>
      <c r="HN709" s="336">
        <v>0</v>
      </c>
      <c r="HO709" s="336">
        <v>0</v>
      </c>
      <c r="HP709" s="336">
        <v>0</v>
      </c>
      <c r="HQ709" s="336">
        <v>0</v>
      </c>
      <c r="HR709" s="336">
        <v>0</v>
      </c>
      <c r="HS709" s="336">
        <v>0</v>
      </c>
      <c r="HT709" s="336">
        <v>0</v>
      </c>
      <c r="HU709" s="336">
        <v>0</v>
      </c>
      <c r="HV709" s="336">
        <v>0</v>
      </c>
      <c r="HW709" s="336">
        <v>0</v>
      </c>
      <c r="HX709" s="336">
        <v>0</v>
      </c>
      <c r="HY709" s="336">
        <v>1000000</v>
      </c>
      <c r="HZ709" s="336">
        <v>0</v>
      </c>
      <c r="IA709" s="336">
        <v>50000</v>
      </c>
      <c r="IB709" s="336">
        <v>0</v>
      </c>
      <c r="IC709" s="336">
        <v>0</v>
      </c>
      <c r="ID709" s="336">
        <v>0</v>
      </c>
      <c r="IE709" s="336">
        <v>0</v>
      </c>
      <c r="IF709" s="336">
        <v>0</v>
      </c>
      <c r="IG709" s="336">
        <v>0</v>
      </c>
      <c r="IH709" s="336">
        <v>0</v>
      </c>
      <c r="II709" s="336">
        <v>0</v>
      </c>
      <c r="IJ709" s="336">
        <v>0</v>
      </c>
      <c r="IK709" s="336">
        <v>0</v>
      </c>
      <c r="IL709" s="336">
        <v>0</v>
      </c>
      <c r="IM709" s="336">
        <v>0</v>
      </c>
      <c r="IN709" s="336">
        <v>0</v>
      </c>
      <c r="IO709" s="336">
        <v>0</v>
      </c>
      <c r="IP709" s="336">
        <v>0</v>
      </c>
      <c r="IQ709" s="336">
        <v>0</v>
      </c>
      <c r="IR709" s="336">
        <v>0</v>
      </c>
      <c r="IS709" s="336">
        <v>0</v>
      </c>
      <c r="IT709" s="336">
        <v>0</v>
      </c>
      <c r="IU709" s="336">
        <v>0</v>
      </c>
      <c r="IV709" s="336">
        <v>0</v>
      </c>
      <c r="IW709" s="336">
        <v>0</v>
      </c>
      <c r="IX709" s="336">
        <v>0</v>
      </c>
      <c r="IY709" s="336">
        <v>0</v>
      </c>
      <c r="IZ709" s="336">
        <v>0</v>
      </c>
      <c r="JA709" s="336">
        <v>0</v>
      </c>
      <c r="JB709" s="336">
        <v>0</v>
      </c>
      <c r="JC709" s="336">
        <v>0</v>
      </c>
      <c r="JD709" s="336">
        <v>0</v>
      </c>
      <c r="JE709" s="336">
        <v>0</v>
      </c>
      <c r="JF709" s="336">
        <v>0</v>
      </c>
      <c r="JG709" s="336">
        <v>0</v>
      </c>
      <c r="JH709" s="336">
        <v>0</v>
      </c>
      <c r="JI709" s="336">
        <v>0</v>
      </c>
      <c r="JJ709" s="336">
        <v>0</v>
      </c>
      <c r="JK709" s="336">
        <v>0</v>
      </c>
      <c r="JL709" s="336">
        <v>0</v>
      </c>
      <c r="JM709" s="336">
        <v>0</v>
      </c>
      <c r="JN709" s="336">
        <v>0</v>
      </c>
      <c r="JO709" s="336">
        <v>0</v>
      </c>
      <c r="JP709" s="336">
        <v>0</v>
      </c>
      <c r="JQ709" s="336">
        <v>0</v>
      </c>
      <c r="JR709" s="336">
        <v>0</v>
      </c>
      <c r="JS709" s="336">
        <v>0</v>
      </c>
      <c r="JT709" s="336">
        <v>0</v>
      </c>
      <c r="JU709" s="336">
        <v>0</v>
      </c>
      <c r="JV709" s="336">
        <v>0</v>
      </c>
      <c r="JW709" s="336">
        <v>0</v>
      </c>
      <c r="JX709" s="336">
        <v>0</v>
      </c>
      <c r="JY709" s="336">
        <v>0</v>
      </c>
      <c r="JZ709" s="336">
        <v>0</v>
      </c>
      <c r="KA709" s="336">
        <v>0</v>
      </c>
      <c r="KB709" s="336">
        <v>0</v>
      </c>
      <c r="KC709" s="336">
        <v>0</v>
      </c>
      <c r="KD709" s="336">
        <v>0</v>
      </c>
      <c r="KE709" s="336">
        <v>0</v>
      </c>
      <c r="KF709" s="336">
        <v>0</v>
      </c>
      <c r="KG709" s="336">
        <v>0</v>
      </c>
      <c r="KH709" s="336">
        <v>0</v>
      </c>
      <c r="KI709" s="336">
        <v>528</v>
      </c>
      <c r="KJ709" s="336">
        <v>0</v>
      </c>
      <c r="KK709" s="336">
        <v>0</v>
      </c>
      <c r="KL709" s="336">
        <v>0</v>
      </c>
      <c r="KM709" s="336">
        <v>0</v>
      </c>
      <c r="KN709" s="336">
        <v>0</v>
      </c>
      <c r="KO709" s="336">
        <v>0</v>
      </c>
      <c r="KP709" s="336">
        <v>0</v>
      </c>
      <c r="KQ709" s="336">
        <v>0</v>
      </c>
      <c r="KR709" s="336">
        <v>0</v>
      </c>
      <c r="KS709" s="336">
        <v>0</v>
      </c>
    </row>
    <row r="710" spans="1:310" x14ac:dyDescent="0.25">
      <c r="A710">
        <v>2021</v>
      </c>
      <c r="C710" s="312">
        <v>58</v>
      </c>
      <c r="F710" s="336">
        <v>0</v>
      </c>
      <c r="G710" s="336">
        <v>0</v>
      </c>
      <c r="H710" s="336">
        <v>0</v>
      </c>
      <c r="I710" s="336">
        <v>0</v>
      </c>
      <c r="J710" s="336">
        <v>0</v>
      </c>
      <c r="K710" s="336">
        <v>0</v>
      </c>
      <c r="L710" s="336">
        <v>0</v>
      </c>
      <c r="M710" s="336">
        <v>0</v>
      </c>
      <c r="N710" s="336">
        <v>92737.75</v>
      </c>
      <c r="O710" s="336">
        <v>0</v>
      </c>
      <c r="P710" s="336">
        <v>0</v>
      </c>
      <c r="Q710" s="336">
        <v>0</v>
      </c>
      <c r="R710" s="336">
        <v>0</v>
      </c>
      <c r="S710" s="336">
        <v>0</v>
      </c>
      <c r="T710" s="336">
        <v>0</v>
      </c>
      <c r="U710" s="336">
        <v>0</v>
      </c>
      <c r="V710" s="336">
        <v>1487951.05</v>
      </c>
      <c r="W710" s="336">
        <v>0</v>
      </c>
      <c r="X710" s="336">
        <v>243482.54</v>
      </c>
      <c r="Y710" s="336">
        <v>0</v>
      </c>
      <c r="Z710" s="336">
        <v>0</v>
      </c>
      <c r="AA710" s="336">
        <v>0</v>
      </c>
      <c r="AB710" s="336">
        <v>0</v>
      </c>
      <c r="AC710" s="336">
        <v>0</v>
      </c>
      <c r="AD710" s="336">
        <v>0</v>
      </c>
      <c r="AE710" s="336">
        <v>0</v>
      </c>
      <c r="AF710" s="336">
        <v>0</v>
      </c>
      <c r="AG710" s="336">
        <v>0</v>
      </c>
      <c r="AH710" s="336">
        <v>0</v>
      </c>
      <c r="AI710" s="336">
        <v>0</v>
      </c>
      <c r="AJ710" s="336">
        <v>70000</v>
      </c>
      <c r="AK710" s="336">
        <v>0</v>
      </c>
      <c r="AL710" s="336">
        <v>1628887.61</v>
      </c>
      <c r="AM710" s="336">
        <v>0</v>
      </c>
      <c r="AN710" s="336">
        <v>0</v>
      </c>
      <c r="AO710" s="336">
        <v>0</v>
      </c>
      <c r="AP710" s="336">
        <v>0</v>
      </c>
      <c r="AQ710" s="336">
        <v>0</v>
      </c>
      <c r="AR710" s="336">
        <v>0</v>
      </c>
      <c r="AS710" s="336">
        <v>0</v>
      </c>
      <c r="AT710" s="336">
        <v>0</v>
      </c>
      <c r="AU710" s="336">
        <v>0</v>
      </c>
      <c r="AV710" s="336">
        <v>0</v>
      </c>
      <c r="AW710" s="336">
        <v>4843.8500000000004</v>
      </c>
      <c r="AX710" s="336">
        <v>1307.95</v>
      </c>
      <c r="AY710" s="336">
        <v>0</v>
      </c>
      <c r="AZ710" s="336">
        <v>0</v>
      </c>
      <c r="BA710" s="336">
        <v>0</v>
      </c>
      <c r="BB710" s="336">
        <v>0</v>
      </c>
      <c r="BC710" s="336">
        <v>0</v>
      </c>
      <c r="BD710" s="336">
        <v>125804.25</v>
      </c>
      <c r="BE710" s="336">
        <v>0</v>
      </c>
      <c r="BF710" s="336">
        <v>0</v>
      </c>
      <c r="BG710" s="336">
        <v>0</v>
      </c>
      <c r="BH710" s="336">
        <v>0</v>
      </c>
      <c r="BI710" s="336">
        <v>579319.85</v>
      </c>
      <c r="BJ710" s="336">
        <v>0</v>
      </c>
      <c r="BK710" s="336">
        <v>0</v>
      </c>
      <c r="BL710" s="336">
        <v>0</v>
      </c>
      <c r="BM710" s="336">
        <v>0</v>
      </c>
      <c r="BN710" s="336">
        <v>0</v>
      </c>
      <c r="BO710" s="336">
        <v>0</v>
      </c>
      <c r="BP710" s="336">
        <v>0</v>
      </c>
      <c r="BQ710" s="336">
        <v>0</v>
      </c>
      <c r="BR710" s="336">
        <v>0</v>
      </c>
      <c r="BS710" s="336">
        <v>73094.3</v>
      </c>
      <c r="BT710" s="336">
        <v>0</v>
      </c>
      <c r="BU710" s="336">
        <v>0</v>
      </c>
      <c r="BV710" s="336">
        <v>6462</v>
      </c>
      <c r="BW710" s="336">
        <v>38661.85</v>
      </c>
      <c r="BX710" s="336">
        <v>0</v>
      </c>
      <c r="BY710" s="336">
        <v>0</v>
      </c>
      <c r="BZ710" s="336">
        <v>0</v>
      </c>
      <c r="CA710" s="336">
        <v>14353.45</v>
      </c>
      <c r="CB710" s="336">
        <v>0</v>
      </c>
      <c r="CC710" s="336">
        <v>0</v>
      </c>
      <c r="CD710" s="336">
        <v>0</v>
      </c>
      <c r="CE710" s="336">
        <v>0</v>
      </c>
      <c r="CF710" s="336">
        <v>0</v>
      </c>
      <c r="CG710" s="336">
        <v>0</v>
      </c>
      <c r="CH710" s="336">
        <v>0</v>
      </c>
      <c r="CI710" s="336">
        <v>120776.15</v>
      </c>
      <c r="CJ710" s="336">
        <v>0</v>
      </c>
      <c r="CK710" s="336">
        <v>0</v>
      </c>
      <c r="CL710" s="336">
        <v>0</v>
      </c>
      <c r="CM710" s="336">
        <v>0</v>
      </c>
      <c r="CN710" s="336">
        <v>0</v>
      </c>
      <c r="CO710" s="336">
        <v>0</v>
      </c>
      <c r="CP710" s="336">
        <v>0</v>
      </c>
      <c r="CQ710" s="336">
        <v>0</v>
      </c>
      <c r="CR710" s="336">
        <v>0</v>
      </c>
      <c r="CS710" s="336">
        <v>0</v>
      </c>
      <c r="CT710" s="336">
        <v>0</v>
      </c>
      <c r="CU710" s="336">
        <v>0</v>
      </c>
      <c r="CV710" s="336">
        <v>0</v>
      </c>
      <c r="CW710" s="336">
        <v>0</v>
      </c>
      <c r="CX710" s="336">
        <v>0</v>
      </c>
      <c r="CY710" s="336">
        <v>0</v>
      </c>
      <c r="CZ710" s="336">
        <v>0</v>
      </c>
      <c r="DA710" s="336">
        <v>0</v>
      </c>
      <c r="DB710" s="336">
        <v>0</v>
      </c>
      <c r="DC710" s="336">
        <v>0</v>
      </c>
      <c r="DD710" s="336">
        <v>92445.49</v>
      </c>
      <c r="DE710" s="336">
        <v>0</v>
      </c>
      <c r="DF710" s="336">
        <v>0</v>
      </c>
      <c r="DG710" s="336">
        <v>0</v>
      </c>
      <c r="DH710" s="336">
        <v>0</v>
      </c>
      <c r="DI710" s="336">
        <v>0</v>
      </c>
      <c r="DJ710" s="336">
        <v>0</v>
      </c>
      <c r="DK710" s="336">
        <v>0</v>
      </c>
      <c r="DL710" s="336">
        <v>32801</v>
      </c>
      <c r="DM710" s="336">
        <v>0</v>
      </c>
      <c r="DN710" s="336">
        <v>0</v>
      </c>
      <c r="DO710" s="336">
        <v>0</v>
      </c>
      <c r="DP710" s="336">
        <v>0</v>
      </c>
      <c r="DQ710" s="336">
        <v>0</v>
      </c>
      <c r="DR710" s="336">
        <v>0</v>
      </c>
      <c r="DS710" s="336">
        <v>337289.41</v>
      </c>
      <c r="DT710" s="336">
        <v>0</v>
      </c>
      <c r="DU710" s="336">
        <v>0</v>
      </c>
      <c r="DV710" s="336">
        <v>12208.8</v>
      </c>
      <c r="DW710" s="336">
        <v>0</v>
      </c>
      <c r="DX710" s="336">
        <v>93825.45</v>
      </c>
      <c r="DY710" s="336">
        <v>125465.75</v>
      </c>
      <c r="DZ710" s="336">
        <v>0</v>
      </c>
      <c r="EA710" s="336">
        <v>1316015</v>
      </c>
      <c r="EB710" s="336">
        <v>0</v>
      </c>
      <c r="EC710" s="336">
        <v>0</v>
      </c>
      <c r="ED710" s="336">
        <v>0</v>
      </c>
      <c r="EE710" s="336">
        <v>0</v>
      </c>
      <c r="EF710" s="336">
        <v>0</v>
      </c>
      <c r="EG710" s="336">
        <v>0</v>
      </c>
      <c r="EH710" s="336">
        <v>0</v>
      </c>
      <c r="EI710" s="336">
        <v>0</v>
      </c>
      <c r="EJ710" s="336">
        <v>799888.16</v>
      </c>
      <c r="EK710" s="336">
        <v>0</v>
      </c>
      <c r="EL710" s="336">
        <v>35520.449999999997</v>
      </c>
      <c r="EM710" s="336">
        <v>0</v>
      </c>
      <c r="EN710" s="336">
        <v>0</v>
      </c>
      <c r="EO710" s="336">
        <v>0</v>
      </c>
      <c r="EP710" s="336">
        <v>0</v>
      </c>
      <c r="EQ710" s="336">
        <v>0</v>
      </c>
      <c r="ER710" s="336">
        <v>0</v>
      </c>
      <c r="ES710" s="336">
        <v>0</v>
      </c>
      <c r="ET710" s="336">
        <v>0</v>
      </c>
      <c r="EU710" s="336">
        <v>0</v>
      </c>
      <c r="EV710" s="336">
        <v>0</v>
      </c>
      <c r="EW710" s="336">
        <v>0</v>
      </c>
      <c r="EX710" s="336">
        <v>35202.400000000001</v>
      </c>
      <c r="EY710" s="336">
        <v>5152.95</v>
      </c>
      <c r="EZ710" s="336">
        <v>2041537.23</v>
      </c>
      <c r="FA710" s="336">
        <v>0</v>
      </c>
      <c r="FB710" s="336">
        <v>0</v>
      </c>
      <c r="FC710" s="336">
        <v>0</v>
      </c>
      <c r="FD710" s="336">
        <v>0</v>
      </c>
      <c r="FE710" s="336">
        <v>0</v>
      </c>
      <c r="FF710" s="336">
        <v>0</v>
      </c>
      <c r="FG710" s="336">
        <v>0</v>
      </c>
      <c r="FH710" s="336">
        <v>464056.14</v>
      </c>
      <c r="FI710" s="336">
        <v>0</v>
      </c>
      <c r="FJ710" s="336">
        <v>0</v>
      </c>
      <c r="FK710" s="336">
        <v>0</v>
      </c>
      <c r="FL710" s="336">
        <v>0</v>
      </c>
      <c r="FM710" s="336">
        <v>0</v>
      </c>
      <c r="FN710" s="336">
        <v>0</v>
      </c>
      <c r="FO710" s="336">
        <v>13848.6</v>
      </c>
      <c r="FP710" s="336">
        <v>63656.7</v>
      </c>
      <c r="FQ710" s="336">
        <v>0</v>
      </c>
      <c r="FR710" s="336">
        <v>472116.79</v>
      </c>
      <c r="FS710" s="336">
        <v>0</v>
      </c>
      <c r="FT710" s="336">
        <v>12520.5</v>
      </c>
      <c r="FU710" s="336">
        <v>0</v>
      </c>
      <c r="FV710" s="336">
        <v>0</v>
      </c>
      <c r="FW710" s="336">
        <v>0</v>
      </c>
      <c r="FX710" s="336">
        <v>0</v>
      </c>
      <c r="FY710" s="336">
        <v>0</v>
      </c>
      <c r="FZ710" s="336">
        <v>0</v>
      </c>
      <c r="GA710" s="336">
        <v>0</v>
      </c>
      <c r="GB710" s="336">
        <v>0</v>
      </c>
      <c r="GC710" s="336">
        <v>0</v>
      </c>
      <c r="GD710" s="336">
        <v>0</v>
      </c>
      <c r="GE710" s="336">
        <v>53700</v>
      </c>
      <c r="GF710" s="336">
        <v>0</v>
      </c>
      <c r="GG710" s="336">
        <v>0</v>
      </c>
      <c r="GH710" s="336">
        <v>0</v>
      </c>
      <c r="GI710" s="336">
        <v>0</v>
      </c>
      <c r="GJ710" s="336">
        <v>11217.95</v>
      </c>
      <c r="GK710" s="336">
        <v>0</v>
      </c>
      <c r="GL710" s="336">
        <v>0</v>
      </c>
      <c r="GM710" s="336">
        <v>46500</v>
      </c>
      <c r="GN710" s="336">
        <v>0</v>
      </c>
      <c r="GO710" s="336">
        <v>0</v>
      </c>
      <c r="GP710" s="336">
        <v>0</v>
      </c>
      <c r="GQ710" s="336">
        <v>0</v>
      </c>
      <c r="GR710" s="336">
        <v>0</v>
      </c>
      <c r="GS710" s="336">
        <v>0</v>
      </c>
      <c r="GT710" s="336">
        <v>23182.7</v>
      </c>
      <c r="GU710" s="336">
        <v>30760.6</v>
      </c>
      <c r="GV710" s="336">
        <v>153624.9</v>
      </c>
      <c r="GW710" s="336">
        <v>0</v>
      </c>
      <c r="GX710" s="336">
        <v>0</v>
      </c>
      <c r="GY710" s="336">
        <v>0</v>
      </c>
      <c r="GZ710" s="336">
        <v>0</v>
      </c>
      <c r="HA710" s="336">
        <v>0</v>
      </c>
      <c r="HB710" s="336">
        <v>0</v>
      </c>
      <c r="HC710" s="336">
        <v>0</v>
      </c>
      <c r="HD710" s="336">
        <v>10505.4</v>
      </c>
      <c r="HE710" s="336">
        <v>0</v>
      </c>
      <c r="HF710" s="336">
        <v>0</v>
      </c>
      <c r="HG710" s="336">
        <v>21174.1</v>
      </c>
      <c r="HH710" s="336">
        <v>0</v>
      </c>
      <c r="HI710" s="336">
        <v>96081.35</v>
      </c>
      <c r="HJ710" s="336">
        <v>0</v>
      </c>
      <c r="HK710" s="336">
        <v>0</v>
      </c>
      <c r="HL710" s="336">
        <v>0</v>
      </c>
      <c r="HM710" s="336">
        <v>0</v>
      </c>
      <c r="HN710" s="336">
        <v>0</v>
      </c>
      <c r="HO710" s="336">
        <v>0</v>
      </c>
      <c r="HP710" s="336">
        <v>9513.57</v>
      </c>
      <c r="HQ710" s="336">
        <v>0</v>
      </c>
      <c r="HR710" s="336">
        <v>0</v>
      </c>
      <c r="HS710" s="336">
        <v>0</v>
      </c>
      <c r="HT710" s="336">
        <v>0</v>
      </c>
      <c r="HU710" s="336">
        <v>0</v>
      </c>
      <c r="HV710" s="336">
        <v>0</v>
      </c>
      <c r="HW710" s="336">
        <v>5600.4</v>
      </c>
      <c r="HX710" s="336">
        <v>0</v>
      </c>
      <c r="HY710" s="336">
        <v>266599.67999999999</v>
      </c>
      <c r="HZ710" s="336">
        <v>0</v>
      </c>
      <c r="IA710" s="336">
        <v>0</v>
      </c>
      <c r="IB710" s="336">
        <v>0</v>
      </c>
      <c r="IC710" s="336">
        <v>0</v>
      </c>
      <c r="ID710" s="336">
        <v>0</v>
      </c>
      <c r="IE710" s="336">
        <v>204027.55</v>
      </c>
      <c r="IF710" s="336">
        <v>39547.550000000003</v>
      </c>
      <c r="IG710" s="336">
        <v>38832.699999999997</v>
      </c>
      <c r="IH710" s="336">
        <v>0</v>
      </c>
      <c r="II710" s="336">
        <v>0</v>
      </c>
      <c r="IJ710" s="336">
        <v>0</v>
      </c>
      <c r="IK710" s="336">
        <v>0</v>
      </c>
      <c r="IL710" s="336">
        <v>0</v>
      </c>
      <c r="IM710" s="336">
        <v>0</v>
      </c>
      <c r="IN710" s="336">
        <v>6684.95</v>
      </c>
      <c r="IO710" s="336">
        <v>0</v>
      </c>
      <c r="IP710" s="336">
        <v>0</v>
      </c>
      <c r="IQ710" s="336">
        <v>0</v>
      </c>
      <c r="IR710" s="336">
        <v>4000</v>
      </c>
      <c r="IS710" s="336">
        <v>0</v>
      </c>
      <c r="IT710" s="336">
        <v>0</v>
      </c>
      <c r="IU710" s="336">
        <v>12449.3</v>
      </c>
      <c r="IV710" s="336">
        <v>0</v>
      </c>
      <c r="IW710" s="336">
        <v>0</v>
      </c>
      <c r="IX710" s="336">
        <v>0</v>
      </c>
      <c r="IY710" s="336">
        <v>0</v>
      </c>
      <c r="IZ710" s="336">
        <v>1176.5999999999999</v>
      </c>
      <c r="JA710" s="336">
        <v>0</v>
      </c>
      <c r="JB710" s="336">
        <v>0</v>
      </c>
      <c r="JC710" s="336">
        <v>0</v>
      </c>
      <c r="JD710" s="336">
        <v>0</v>
      </c>
      <c r="JE710" s="336">
        <v>0</v>
      </c>
      <c r="JF710" s="336">
        <v>0</v>
      </c>
      <c r="JG710" s="336">
        <v>0</v>
      </c>
      <c r="JH710" s="336">
        <v>0</v>
      </c>
      <c r="JI710" s="336">
        <v>0</v>
      </c>
      <c r="JJ710" s="336">
        <v>0</v>
      </c>
      <c r="JK710" s="336">
        <v>0</v>
      </c>
      <c r="JL710" s="336">
        <v>0</v>
      </c>
      <c r="JM710" s="336">
        <v>0</v>
      </c>
      <c r="JN710" s="336">
        <v>0</v>
      </c>
      <c r="JO710" s="336">
        <v>0</v>
      </c>
      <c r="JP710" s="336">
        <v>0</v>
      </c>
      <c r="JQ710" s="336">
        <v>0</v>
      </c>
      <c r="JR710" s="336">
        <v>0</v>
      </c>
      <c r="JS710" s="336">
        <v>0</v>
      </c>
      <c r="JT710" s="336">
        <v>0</v>
      </c>
      <c r="JU710" s="336">
        <v>16916.55</v>
      </c>
      <c r="JV710" s="336">
        <v>0</v>
      </c>
      <c r="JW710" s="336">
        <v>61600.55</v>
      </c>
      <c r="JX710" s="336">
        <v>0</v>
      </c>
      <c r="JY710" s="336">
        <v>0</v>
      </c>
      <c r="JZ710" s="336">
        <v>0</v>
      </c>
      <c r="KA710" s="336">
        <v>9600</v>
      </c>
      <c r="KB710" s="336">
        <v>0</v>
      </c>
      <c r="KC710" s="336">
        <v>0</v>
      </c>
      <c r="KD710" s="336">
        <v>0</v>
      </c>
      <c r="KE710" s="336">
        <v>0</v>
      </c>
      <c r="KF710" s="336">
        <v>0</v>
      </c>
      <c r="KG710" s="336">
        <v>0</v>
      </c>
      <c r="KH710" s="336">
        <v>0</v>
      </c>
      <c r="KI710" s="336">
        <v>0</v>
      </c>
      <c r="KJ710" s="336">
        <v>0</v>
      </c>
      <c r="KK710" s="336">
        <v>0</v>
      </c>
      <c r="KL710" s="336">
        <v>0</v>
      </c>
      <c r="KM710" s="336">
        <v>12493.2</v>
      </c>
      <c r="KN710" s="336">
        <v>0</v>
      </c>
      <c r="KO710" s="336">
        <v>0</v>
      </c>
      <c r="KP710" s="336">
        <v>68683.320000000007</v>
      </c>
      <c r="KQ710" s="336">
        <v>777783.41</v>
      </c>
      <c r="KR710" s="336">
        <v>0</v>
      </c>
      <c r="KS710" s="336">
        <v>0</v>
      </c>
    </row>
    <row r="711" spans="1:310" x14ac:dyDescent="0.25">
      <c r="A711">
        <v>2021</v>
      </c>
      <c r="C711" s="312">
        <v>60</v>
      </c>
      <c r="F711" s="336">
        <v>0</v>
      </c>
      <c r="G711" s="336">
        <v>0</v>
      </c>
      <c r="H711" s="336">
        <v>0</v>
      </c>
      <c r="I711" s="336">
        <v>0</v>
      </c>
      <c r="J711" s="336">
        <v>0</v>
      </c>
      <c r="K711" s="336">
        <v>0</v>
      </c>
      <c r="L711" s="336">
        <v>0</v>
      </c>
      <c r="M711" s="336">
        <v>0</v>
      </c>
      <c r="N711" s="336">
        <v>0</v>
      </c>
      <c r="O711" s="336">
        <v>19251</v>
      </c>
      <c r="P711" s="336">
        <v>0</v>
      </c>
      <c r="Q711" s="336">
        <v>0</v>
      </c>
      <c r="R711" s="336">
        <v>0</v>
      </c>
      <c r="S711" s="336">
        <v>0</v>
      </c>
      <c r="T711" s="336">
        <v>0</v>
      </c>
      <c r="U711" s="336">
        <v>0</v>
      </c>
      <c r="V711" s="336">
        <v>0</v>
      </c>
      <c r="W711" s="336">
        <v>0</v>
      </c>
      <c r="X711" s="336">
        <v>0</v>
      </c>
      <c r="Y711" s="336">
        <v>0</v>
      </c>
      <c r="Z711" s="336">
        <v>0</v>
      </c>
      <c r="AA711" s="336">
        <v>1460000</v>
      </c>
      <c r="AB711" s="336">
        <v>0</v>
      </c>
      <c r="AC711" s="336">
        <v>0</v>
      </c>
      <c r="AD711" s="336">
        <v>0</v>
      </c>
      <c r="AE711" s="336">
        <v>0</v>
      </c>
      <c r="AF711" s="336">
        <v>0</v>
      </c>
      <c r="AG711" s="336">
        <v>0</v>
      </c>
      <c r="AH711" s="336">
        <v>0</v>
      </c>
      <c r="AI711" s="336">
        <v>0</v>
      </c>
      <c r="AJ711" s="336">
        <v>0</v>
      </c>
      <c r="AK711" s="336">
        <v>0</v>
      </c>
      <c r="AL711" s="336">
        <v>0</v>
      </c>
      <c r="AM711" s="336">
        <v>0</v>
      </c>
      <c r="AN711" s="336">
        <v>0</v>
      </c>
      <c r="AO711" s="336">
        <v>0</v>
      </c>
      <c r="AP711" s="336">
        <v>0</v>
      </c>
      <c r="AQ711" s="336">
        <v>0</v>
      </c>
      <c r="AR711" s="336">
        <v>0</v>
      </c>
      <c r="AS711" s="336">
        <v>0</v>
      </c>
      <c r="AT711" s="336">
        <v>0</v>
      </c>
      <c r="AU711" s="336">
        <v>0</v>
      </c>
      <c r="AV711" s="336">
        <v>0</v>
      </c>
      <c r="AW711" s="336">
        <v>0</v>
      </c>
      <c r="AX711" s="336">
        <v>0</v>
      </c>
      <c r="AY711" s="336">
        <v>0</v>
      </c>
      <c r="AZ711" s="336">
        <v>0</v>
      </c>
      <c r="BA711" s="336">
        <v>0</v>
      </c>
      <c r="BB711" s="336">
        <v>0</v>
      </c>
      <c r="BC711" s="336">
        <v>0</v>
      </c>
      <c r="BD711" s="336">
        <v>0</v>
      </c>
      <c r="BE711" s="336">
        <v>0</v>
      </c>
      <c r="BF711" s="336">
        <v>0</v>
      </c>
      <c r="BG711" s="336">
        <v>0</v>
      </c>
      <c r="BH711" s="336">
        <v>0</v>
      </c>
      <c r="BI711" s="336">
        <v>0</v>
      </c>
      <c r="BJ711" s="336">
        <v>0</v>
      </c>
      <c r="BK711" s="336">
        <v>0</v>
      </c>
      <c r="BL711" s="336">
        <v>0</v>
      </c>
      <c r="BM711" s="336">
        <v>0</v>
      </c>
      <c r="BN711" s="336">
        <v>0</v>
      </c>
      <c r="BO711" s="336">
        <v>0</v>
      </c>
      <c r="BP711" s="336">
        <v>0</v>
      </c>
      <c r="BQ711" s="336">
        <v>0</v>
      </c>
      <c r="BR711" s="336">
        <v>0</v>
      </c>
      <c r="BS711" s="336">
        <v>0</v>
      </c>
      <c r="BT711" s="336">
        <v>0</v>
      </c>
      <c r="BU711" s="336">
        <v>0</v>
      </c>
      <c r="BV711" s="336">
        <v>0</v>
      </c>
      <c r="BW711" s="336">
        <v>0</v>
      </c>
      <c r="BX711" s="336">
        <v>0</v>
      </c>
      <c r="BY711" s="336">
        <v>0</v>
      </c>
      <c r="BZ711" s="336">
        <v>0</v>
      </c>
      <c r="CA711" s="336">
        <v>0</v>
      </c>
      <c r="CB711" s="336">
        <v>0</v>
      </c>
      <c r="CC711" s="336">
        <v>0</v>
      </c>
      <c r="CD711" s="336">
        <v>0</v>
      </c>
      <c r="CE711" s="336">
        <v>0</v>
      </c>
      <c r="CF711" s="336">
        <v>0</v>
      </c>
      <c r="CG711" s="336">
        <v>0</v>
      </c>
      <c r="CH711" s="336">
        <v>0</v>
      </c>
      <c r="CI711" s="336">
        <v>0</v>
      </c>
      <c r="CJ711" s="336">
        <v>0</v>
      </c>
      <c r="CK711" s="336">
        <v>0</v>
      </c>
      <c r="CL711" s="336">
        <v>2592187.5</v>
      </c>
      <c r="CM711" s="336">
        <v>0</v>
      </c>
      <c r="CN711" s="336">
        <v>0</v>
      </c>
      <c r="CO711" s="336">
        <v>0</v>
      </c>
      <c r="CP711" s="336">
        <v>0</v>
      </c>
      <c r="CQ711" s="336">
        <v>750000</v>
      </c>
      <c r="CR711" s="336">
        <v>0</v>
      </c>
      <c r="CS711" s="336">
        <v>0</v>
      </c>
      <c r="CT711" s="336">
        <v>0</v>
      </c>
      <c r="CU711" s="336">
        <v>7000</v>
      </c>
      <c r="CV711" s="336">
        <v>0</v>
      </c>
      <c r="CW711" s="336">
        <v>0</v>
      </c>
      <c r="CX711" s="336">
        <v>0</v>
      </c>
      <c r="CY711" s="336">
        <v>10001</v>
      </c>
      <c r="CZ711" s="336">
        <v>0</v>
      </c>
      <c r="DA711" s="336">
        <v>1630416.8</v>
      </c>
      <c r="DB711" s="336">
        <v>0</v>
      </c>
      <c r="DC711" s="336">
        <v>0</v>
      </c>
      <c r="DD711" s="336">
        <v>0</v>
      </c>
      <c r="DE711" s="336">
        <v>0</v>
      </c>
      <c r="DF711" s="336">
        <v>0</v>
      </c>
      <c r="DG711" s="336">
        <v>0</v>
      </c>
      <c r="DH711" s="336">
        <v>0</v>
      </c>
      <c r="DI711" s="336">
        <v>0</v>
      </c>
      <c r="DJ711" s="336">
        <v>0</v>
      </c>
      <c r="DK711" s="336">
        <v>0</v>
      </c>
      <c r="DL711" s="336">
        <v>0</v>
      </c>
      <c r="DM711" s="336">
        <v>3453446.85</v>
      </c>
      <c r="DN711" s="336">
        <v>0</v>
      </c>
      <c r="DO711" s="336">
        <v>0</v>
      </c>
      <c r="DP711" s="336">
        <v>0</v>
      </c>
      <c r="DQ711" s="336">
        <v>0</v>
      </c>
      <c r="DR711" s="336">
        <v>0</v>
      </c>
      <c r="DS711" s="336">
        <v>0</v>
      </c>
      <c r="DT711" s="336">
        <v>0</v>
      </c>
      <c r="DU711" s="336">
        <v>0</v>
      </c>
      <c r="DV711" s="336">
        <v>0</v>
      </c>
      <c r="DW711" s="336">
        <v>0</v>
      </c>
      <c r="DX711" s="336">
        <v>0</v>
      </c>
      <c r="DY711" s="336">
        <v>0</v>
      </c>
      <c r="DZ711" s="336">
        <v>0</v>
      </c>
      <c r="EA711" s="336">
        <v>0</v>
      </c>
      <c r="EB711" s="336">
        <v>0</v>
      </c>
      <c r="EC711" s="336">
        <v>0</v>
      </c>
      <c r="ED711" s="336">
        <v>0</v>
      </c>
      <c r="EE711" s="336">
        <v>0</v>
      </c>
      <c r="EF711" s="336">
        <v>607246.11</v>
      </c>
      <c r="EG711" s="336">
        <v>0</v>
      </c>
      <c r="EH711" s="336">
        <v>0</v>
      </c>
      <c r="EI711" s="336">
        <v>0</v>
      </c>
      <c r="EJ711" s="336">
        <v>608556.48</v>
      </c>
      <c r="EK711" s="336">
        <v>0</v>
      </c>
      <c r="EL711" s="336">
        <v>0</v>
      </c>
      <c r="EM711" s="336">
        <v>0</v>
      </c>
      <c r="EN711" s="336">
        <v>0</v>
      </c>
      <c r="EO711" s="336">
        <v>0</v>
      </c>
      <c r="EP711" s="336">
        <v>0</v>
      </c>
      <c r="EQ711" s="336">
        <v>0</v>
      </c>
      <c r="ER711" s="336">
        <v>0</v>
      </c>
      <c r="ES711" s="336">
        <v>0</v>
      </c>
      <c r="ET711" s="336">
        <v>0</v>
      </c>
      <c r="EU711" s="336">
        <v>0</v>
      </c>
      <c r="EV711" s="336">
        <v>0</v>
      </c>
      <c r="EW711" s="336">
        <v>0</v>
      </c>
      <c r="EX711" s="336">
        <v>0</v>
      </c>
      <c r="EY711" s="336">
        <v>0</v>
      </c>
      <c r="EZ711" s="336">
        <v>3422080.03</v>
      </c>
      <c r="FA711" s="336">
        <v>0</v>
      </c>
      <c r="FB711" s="336">
        <v>0</v>
      </c>
      <c r="FC711" s="336">
        <v>5306010.29</v>
      </c>
      <c r="FD711" s="336">
        <v>54229.85</v>
      </c>
      <c r="FE711" s="336">
        <v>0</v>
      </c>
      <c r="FF711" s="336">
        <v>0</v>
      </c>
      <c r="FG711" s="336">
        <v>0</v>
      </c>
      <c r="FH711" s="336">
        <v>0</v>
      </c>
      <c r="FI711" s="336">
        <v>0</v>
      </c>
      <c r="FJ711" s="336">
        <v>0</v>
      </c>
      <c r="FK711" s="336">
        <v>0</v>
      </c>
      <c r="FL711" s="336">
        <v>0</v>
      </c>
      <c r="FM711" s="336">
        <v>0</v>
      </c>
      <c r="FN711" s="336">
        <v>0</v>
      </c>
      <c r="FO711" s="336">
        <v>0</v>
      </c>
      <c r="FP711" s="336">
        <v>0</v>
      </c>
      <c r="FQ711" s="336">
        <v>0</v>
      </c>
      <c r="FR711" s="336">
        <v>0</v>
      </c>
      <c r="FS711" s="336">
        <v>0</v>
      </c>
      <c r="FT711" s="336">
        <v>0</v>
      </c>
      <c r="FU711" s="336">
        <v>0</v>
      </c>
      <c r="FV711" s="336">
        <v>0</v>
      </c>
      <c r="FW711" s="336">
        <v>0</v>
      </c>
      <c r="FX711" s="336">
        <v>0</v>
      </c>
      <c r="FY711" s="336">
        <v>0</v>
      </c>
      <c r="FZ711" s="336">
        <v>0</v>
      </c>
      <c r="GA711" s="336">
        <v>0</v>
      </c>
      <c r="GB711" s="336">
        <v>0</v>
      </c>
      <c r="GC711" s="336">
        <v>0</v>
      </c>
      <c r="GD711" s="336">
        <v>0</v>
      </c>
      <c r="GE711" s="336">
        <v>0</v>
      </c>
      <c r="GF711" s="336">
        <v>0</v>
      </c>
      <c r="GG711" s="336">
        <v>0</v>
      </c>
      <c r="GH711" s="336">
        <v>0</v>
      </c>
      <c r="GI711" s="336">
        <v>0</v>
      </c>
      <c r="GJ711" s="336">
        <v>0</v>
      </c>
      <c r="GK711" s="336">
        <v>0</v>
      </c>
      <c r="GL711" s="336">
        <v>0</v>
      </c>
      <c r="GM711" s="336">
        <v>0</v>
      </c>
      <c r="GN711" s="336">
        <v>0</v>
      </c>
      <c r="GO711" s="336">
        <v>0</v>
      </c>
      <c r="GP711" s="336">
        <v>0</v>
      </c>
      <c r="GQ711" s="336">
        <v>0</v>
      </c>
      <c r="GR711" s="336">
        <v>0</v>
      </c>
      <c r="GS711" s="336">
        <v>0</v>
      </c>
      <c r="GT711" s="336">
        <v>0</v>
      </c>
      <c r="GU711" s="336">
        <v>0</v>
      </c>
      <c r="GV711" s="336">
        <v>0</v>
      </c>
      <c r="GW711" s="336">
        <v>0</v>
      </c>
      <c r="GX711" s="336">
        <v>0</v>
      </c>
      <c r="GY711" s="336">
        <v>0</v>
      </c>
      <c r="GZ711" s="336">
        <v>0</v>
      </c>
      <c r="HA711" s="336">
        <v>0</v>
      </c>
      <c r="HB711" s="336">
        <v>0</v>
      </c>
      <c r="HC711" s="336">
        <v>0</v>
      </c>
      <c r="HD711" s="336">
        <v>0</v>
      </c>
      <c r="HE711" s="336">
        <v>0</v>
      </c>
      <c r="HF711" s="336">
        <v>0</v>
      </c>
      <c r="HG711" s="336">
        <v>0</v>
      </c>
      <c r="HH711" s="336">
        <v>0</v>
      </c>
      <c r="HI711" s="336">
        <v>0</v>
      </c>
      <c r="HJ711" s="336">
        <v>0</v>
      </c>
      <c r="HK711" s="336">
        <v>0</v>
      </c>
      <c r="HL711" s="336">
        <v>0</v>
      </c>
      <c r="HM711" s="336">
        <v>0</v>
      </c>
      <c r="HN711" s="336">
        <v>0</v>
      </c>
      <c r="HO711" s="336">
        <v>0</v>
      </c>
      <c r="HP711" s="336">
        <v>0</v>
      </c>
      <c r="HQ711" s="336">
        <v>0</v>
      </c>
      <c r="HR711" s="336">
        <v>0</v>
      </c>
      <c r="HS711" s="336">
        <v>0</v>
      </c>
      <c r="HT711" s="336">
        <v>0</v>
      </c>
      <c r="HU711" s="336">
        <v>0</v>
      </c>
      <c r="HV711" s="336">
        <v>0</v>
      </c>
      <c r="HW711" s="336">
        <v>0</v>
      </c>
      <c r="HX711" s="336">
        <v>0</v>
      </c>
      <c r="HY711" s="336">
        <v>0</v>
      </c>
      <c r="HZ711" s="336">
        <v>0</v>
      </c>
      <c r="IA711" s="336">
        <v>0</v>
      </c>
      <c r="IB711" s="336">
        <v>0</v>
      </c>
      <c r="IC711" s="336">
        <v>0</v>
      </c>
      <c r="ID711" s="336">
        <v>0</v>
      </c>
      <c r="IE711" s="336">
        <v>500000</v>
      </c>
      <c r="IF711" s="336">
        <v>0</v>
      </c>
      <c r="IG711" s="336">
        <v>0</v>
      </c>
      <c r="IH711" s="336">
        <v>0</v>
      </c>
      <c r="II711" s="336">
        <v>0</v>
      </c>
      <c r="IJ711" s="336">
        <v>0</v>
      </c>
      <c r="IK711" s="336">
        <v>0</v>
      </c>
      <c r="IL711" s="336">
        <v>0</v>
      </c>
      <c r="IM711" s="336">
        <v>0</v>
      </c>
      <c r="IN711" s="336">
        <v>0</v>
      </c>
      <c r="IO711" s="336">
        <v>0</v>
      </c>
      <c r="IP711" s="336">
        <v>0</v>
      </c>
      <c r="IQ711" s="336">
        <v>0</v>
      </c>
      <c r="IR711" s="336">
        <v>0</v>
      </c>
      <c r="IS711" s="336">
        <v>0</v>
      </c>
      <c r="IT711" s="336">
        <v>0</v>
      </c>
      <c r="IU711" s="336">
        <v>0</v>
      </c>
      <c r="IV711" s="336">
        <v>0</v>
      </c>
      <c r="IW711" s="336">
        <v>0</v>
      </c>
      <c r="IX711" s="336">
        <v>0</v>
      </c>
      <c r="IY711" s="336">
        <v>0</v>
      </c>
      <c r="IZ711" s="336">
        <v>0</v>
      </c>
      <c r="JA711" s="336">
        <v>0</v>
      </c>
      <c r="JB711" s="336">
        <v>0</v>
      </c>
      <c r="JC711" s="336">
        <v>0</v>
      </c>
      <c r="JD711" s="336">
        <v>0</v>
      </c>
      <c r="JE711" s="336">
        <v>0</v>
      </c>
      <c r="JF711" s="336">
        <v>0</v>
      </c>
      <c r="JG711" s="336">
        <v>0</v>
      </c>
      <c r="JH711" s="336">
        <v>0</v>
      </c>
      <c r="JI711" s="336">
        <v>0</v>
      </c>
      <c r="JJ711" s="336">
        <v>0</v>
      </c>
      <c r="JK711" s="336">
        <v>0</v>
      </c>
      <c r="JL711" s="336">
        <v>0</v>
      </c>
      <c r="JM711" s="336">
        <v>0</v>
      </c>
      <c r="JN711" s="336">
        <v>0</v>
      </c>
      <c r="JO711" s="336">
        <v>0</v>
      </c>
      <c r="JP711" s="336">
        <v>0</v>
      </c>
      <c r="JQ711" s="336">
        <v>0</v>
      </c>
      <c r="JR711" s="336">
        <v>0</v>
      </c>
      <c r="JS711" s="336">
        <v>0</v>
      </c>
      <c r="JT711" s="336">
        <v>0</v>
      </c>
      <c r="JU711" s="336">
        <v>1</v>
      </c>
      <c r="JV711" s="336">
        <v>0</v>
      </c>
      <c r="JW711" s="336">
        <v>0</v>
      </c>
      <c r="JX711" s="336">
        <v>0</v>
      </c>
      <c r="JY711" s="336">
        <v>0</v>
      </c>
      <c r="JZ711" s="336">
        <v>0</v>
      </c>
      <c r="KA711" s="336">
        <v>0</v>
      </c>
      <c r="KB711" s="336">
        <v>0</v>
      </c>
      <c r="KC711" s="336">
        <v>0</v>
      </c>
      <c r="KD711" s="336">
        <v>0</v>
      </c>
      <c r="KE711" s="336">
        <v>0</v>
      </c>
      <c r="KF711" s="336">
        <v>0</v>
      </c>
      <c r="KG711" s="336">
        <v>0</v>
      </c>
      <c r="KH711" s="336">
        <v>0</v>
      </c>
      <c r="KI711" s="336">
        <v>0</v>
      </c>
      <c r="KJ711" s="336">
        <v>0</v>
      </c>
      <c r="KK711" s="336">
        <v>0</v>
      </c>
      <c r="KL711" s="336">
        <v>0</v>
      </c>
      <c r="KM711" s="336">
        <v>0</v>
      </c>
      <c r="KN711" s="336">
        <v>0</v>
      </c>
      <c r="KO711" s="336">
        <v>0</v>
      </c>
      <c r="KP711" s="336">
        <v>0</v>
      </c>
      <c r="KQ711" s="336">
        <v>0</v>
      </c>
      <c r="KR711" s="336">
        <v>0</v>
      </c>
      <c r="KS711" s="336">
        <v>0</v>
      </c>
    </row>
    <row r="712" spans="1:310" x14ac:dyDescent="0.25">
      <c r="A712">
        <v>2021</v>
      </c>
      <c r="C712" s="312">
        <v>61</v>
      </c>
      <c r="F712" s="336">
        <v>0</v>
      </c>
      <c r="G712" s="336">
        <v>0</v>
      </c>
      <c r="H712" s="336">
        <v>804633.92</v>
      </c>
      <c r="I712" s="336">
        <v>5000</v>
      </c>
      <c r="J712" s="336">
        <v>0</v>
      </c>
      <c r="K712" s="336">
        <v>0</v>
      </c>
      <c r="L712" s="336">
        <v>191430.8</v>
      </c>
      <c r="M712" s="336">
        <v>0</v>
      </c>
      <c r="N712" s="336">
        <v>19964.810000000001</v>
      </c>
      <c r="O712" s="336">
        <v>467432.5</v>
      </c>
      <c r="P712" s="336">
        <v>0</v>
      </c>
      <c r="Q712" s="336">
        <v>0</v>
      </c>
      <c r="R712" s="336">
        <v>96599.39</v>
      </c>
      <c r="S712" s="336">
        <v>0</v>
      </c>
      <c r="T712" s="336">
        <v>0</v>
      </c>
      <c r="U712" s="336">
        <v>0</v>
      </c>
      <c r="V712" s="336">
        <v>0</v>
      </c>
      <c r="W712" s="336">
        <v>0</v>
      </c>
      <c r="X712" s="336">
        <v>498644.65</v>
      </c>
      <c r="Y712" s="336">
        <v>0</v>
      </c>
      <c r="Z712" s="336">
        <v>0</v>
      </c>
      <c r="AA712" s="336">
        <v>20514.7</v>
      </c>
      <c r="AB712" s="336">
        <v>44000</v>
      </c>
      <c r="AC712" s="336">
        <v>0</v>
      </c>
      <c r="AD712" s="336">
        <v>266253.5</v>
      </c>
      <c r="AE712" s="336">
        <v>0</v>
      </c>
      <c r="AF712" s="336">
        <v>40136.9</v>
      </c>
      <c r="AG712" s="336">
        <v>0</v>
      </c>
      <c r="AH712" s="336">
        <v>0</v>
      </c>
      <c r="AI712" s="336">
        <v>0</v>
      </c>
      <c r="AJ712" s="336">
        <v>0</v>
      </c>
      <c r="AK712" s="336">
        <v>381865.45</v>
      </c>
      <c r="AL712" s="336">
        <v>1441067.4</v>
      </c>
      <c r="AM712" s="336">
        <v>1978.8</v>
      </c>
      <c r="AN712" s="336">
        <v>0</v>
      </c>
      <c r="AO712" s="336">
        <v>0</v>
      </c>
      <c r="AP712" s="336">
        <v>19301.150000000001</v>
      </c>
      <c r="AQ712" s="336">
        <v>0</v>
      </c>
      <c r="AR712" s="336">
        <v>0</v>
      </c>
      <c r="AS712" s="336">
        <v>0</v>
      </c>
      <c r="AT712" s="336">
        <v>0</v>
      </c>
      <c r="AU712" s="336">
        <v>0</v>
      </c>
      <c r="AV712" s="336">
        <v>0</v>
      </c>
      <c r="AW712" s="336">
        <v>152863.6</v>
      </c>
      <c r="AX712" s="336">
        <v>0</v>
      </c>
      <c r="AY712" s="336">
        <v>0</v>
      </c>
      <c r="AZ712" s="336">
        <v>3700</v>
      </c>
      <c r="BA712" s="336">
        <v>0</v>
      </c>
      <c r="BB712" s="336">
        <v>0</v>
      </c>
      <c r="BC712" s="336">
        <v>0</v>
      </c>
      <c r="BD712" s="336">
        <v>0</v>
      </c>
      <c r="BE712" s="336">
        <v>0</v>
      </c>
      <c r="BF712" s="336">
        <v>0</v>
      </c>
      <c r="BG712" s="336">
        <v>0</v>
      </c>
      <c r="BH712" s="336">
        <v>0</v>
      </c>
      <c r="BI712" s="336">
        <v>0</v>
      </c>
      <c r="BJ712" s="336">
        <v>46800</v>
      </c>
      <c r="BK712" s="336">
        <v>37.700000000000003</v>
      </c>
      <c r="BL712" s="336">
        <v>0</v>
      </c>
      <c r="BM712" s="336">
        <v>0</v>
      </c>
      <c r="BN712" s="336">
        <v>16844.75</v>
      </c>
      <c r="BO712" s="336">
        <v>21639.75</v>
      </c>
      <c r="BP712" s="336">
        <v>1712.05</v>
      </c>
      <c r="BQ712" s="336">
        <v>0</v>
      </c>
      <c r="BR712" s="336">
        <v>0</v>
      </c>
      <c r="BS712" s="336">
        <v>56002.15</v>
      </c>
      <c r="BT712" s="336">
        <v>0</v>
      </c>
      <c r="BU712" s="336">
        <v>0</v>
      </c>
      <c r="BV712" s="336">
        <v>0</v>
      </c>
      <c r="BW712" s="336">
        <v>0</v>
      </c>
      <c r="BX712" s="336">
        <v>0</v>
      </c>
      <c r="BY712" s="336">
        <v>28918.799999999999</v>
      </c>
      <c r="BZ712" s="336">
        <v>0</v>
      </c>
      <c r="CA712" s="336">
        <v>0</v>
      </c>
      <c r="CB712" s="336">
        <v>0</v>
      </c>
      <c r="CC712" s="336">
        <v>136922.54999999999</v>
      </c>
      <c r="CD712" s="336">
        <v>0</v>
      </c>
      <c r="CE712" s="336">
        <v>0</v>
      </c>
      <c r="CF712" s="336">
        <v>292333.40000000002</v>
      </c>
      <c r="CG712" s="336">
        <v>10000</v>
      </c>
      <c r="CH712" s="336">
        <v>0</v>
      </c>
      <c r="CI712" s="336">
        <v>306567</v>
      </c>
      <c r="CJ712" s="336">
        <v>0</v>
      </c>
      <c r="CK712" s="336">
        <v>2960</v>
      </c>
      <c r="CL712" s="336">
        <v>8320</v>
      </c>
      <c r="CM712" s="336">
        <v>0</v>
      </c>
      <c r="CN712" s="336">
        <v>0</v>
      </c>
      <c r="CO712" s="336">
        <v>0</v>
      </c>
      <c r="CP712" s="336">
        <v>0</v>
      </c>
      <c r="CQ712" s="336">
        <v>0</v>
      </c>
      <c r="CR712" s="336">
        <v>0</v>
      </c>
      <c r="CS712" s="336">
        <v>0</v>
      </c>
      <c r="CT712" s="336">
        <v>0</v>
      </c>
      <c r="CU712" s="336">
        <v>0</v>
      </c>
      <c r="CV712" s="336">
        <v>0</v>
      </c>
      <c r="CW712" s="336">
        <v>0</v>
      </c>
      <c r="CX712" s="336">
        <v>0</v>
      </c>
      <c r="CY712" s="336">
        <v>0</v>
      </c>
      <c r="CZ712" s="336">
        <v>223000</v>
      </c>
      <c r="DA712" s="336">
        <v>17638.25</v>
      </c>
      <c r="DB712" s="336">
        <v>0</v>
      </c>
      <c r="DC712" s="336">
        <v>0</v>
      </c>
      <c r="DD712" s="336">
        <v>574260.56999999995</v>
      </c>
      <c r="DE712" s="336">
        <v>0</v>
      </c>
      <c r="DF712" s="336">
        <v>0</v>
      </c>
      <c r="DG712" s="336">
        <v>0</v>
      </c>
      <c r="DH712" s="336">
        <v>1890336.3</v>
      </c>
      <c r="DI712" s="336">
        <v>0</v>
      </c>
      <c r="DJ712" s="336">
        <v>0</v>
      </c>
      <c r="DK712" s="336">
        <v>0</v>
      </c>
      <c r="DL712" s="336">
        <v>0</v>
      </c>
      <c r="DM712" s="336">
        <v>0</v>
      </c>
      <c r="DN712" s="336">
        <v>0</v>
      </c>
      <c r="DO712" s="336">
        <v>0</v>
      </c>
      <c r="DP712" s="336">
        <v>0</v>
      </c>
      <c r="DQ712" s="336">
        <v>0</v>
      </c>
      <c r="DR712" s="336">
        <v>0</v>
      </c>
      <c r="DS712" s="336">
        <v>83433.97</v>
      </c>
      <c r="DT712" s="336">
        <v>29125.1</v>
      </c>
      <c r="DU712" s="336">
        <v>105571.05</v>
      </c>
      <c r="DV712" s="336">
        <v>0</v>
      </c>
      <c r="DW712" s="336">
        <v>0</v>
      </c>
      <c r="DX712" s="336">
        <v>0</v>
      </c>
      <c r="DY712" s="336">
        <v>0</v>
      </c>
      <c r="DZ712" s="336">
        <v>100000</v>
      </c>
      <c r="EA712" s="336">
        <v>28245.05</v>
      </c>
      <c r="EB712" s="336">
        <v>0</v>
      </c>
      <c r="EC712" s="336">
        <v>79574.31</v>
      </c>
      <c r="ED712" s="336">
        <v>0</v>
      </c>
      <c r="EE712" s="336">
        <v>0</v>
      </c>
      <c r="EF712" s="336">
        <v>0</v>
      </c>
      <c r="EG712" s="336">
        <v>118111.35</v>
      </c>
      <c r="EH712" s="336">
        <v>0</v>
      </c>
      <c r="EI712" s="336">
        <v>51355.8</v>
      </c>
      <c r="EJ712" s="336">
        <v>54509.75</v>
      </c>
      <c r="EK712" s="336">
        <v>0</v>
      </c>
      <c r="EL712" s="336">
        <v>150448</v>
      </c>
      <c r="EM712" s="336">
        <v>0</v>
      </c>
      <c r="EN712" s="336">
        <v>24111.05</v>
      </c>
      <c r="EO712" s="336">
        <v>0</v>
      </c>
      <c r="EP712" s="336">
        <v>0</v>
      </c>
      <c r="EQ712" s="336">
        <v>0</v>
      </c>
      <c r="ER712" s="336">
        <v>0</v>
      </c>
      <c r="ES712" s="336">
        <v>0</v>
      </c>
      <c r="ET712" s="336">
        <v>0</v>
      </c>
      <c r="EU712" s="336">
        <v>0</v>
      </c>
      <c r="EV712" s="336">
        <v>0</v>
      </c>
      <c r="EW712" s="336">
        <v>0</v>
      </c>
      <c r="EX712" s="336">
        <v>0</v>
      </c>
      <c r="EY712" s="336">
        <v>199032.4</v>
      </c>
      <c r="EZ712" s="336">
        <v>13155241.289999999</v>
      </c>
      <c r="FA712" s="336">
        <v>0</v>
      </c>
      <c r="FB712" s="336">
        <v>0</v>
      </c>
      <c r="FC712" s="336">
        <v>0</v>
      </c>
      <c r="FD712" s="336">
        <v>3014.95</v>
      </c>
      <c r="FE712" s="336">
        <v>222869.86</v>
      </c>
      <c r="FF712" s="336">
        <v>0</v>
      </c>
      <c r="FG712" s="336">
        <v>1500</v>
      </c>
      <c r="FH712" s="336">
        <v>185000</v>
      </c>
      <c r="FI712" s="336">
        <v>0</v>
      </c>
      <c r="FJ712" s="336">
        <v>0</v>
      </c>
      <c r="FK712" s="336">
        <v>0</v>
      </c>
      <c r="FL712" s="336">
        <v>0</v>
      </c>
      <c r="FM712" s="336">
        <v>52835</v>
      </c>
      <c r="FN712" s="336">
        <v>0</v>
      </c>
      <c r="FO712" s="336">
        <v>0</v>
      </c>
      <c r="FP712" s="336">
        <v>0</v>
      </c>
      <c r="FQ712" s="336">
        <v>0</v>
      </c>
      <c r="FR712" s="336">
        <v>42704.800000000003</v>
      </c>
      <c r="FS712" s="336">
        <v>98831.7</v>
      </c>
      <c r="FT712" s="336">
        <v>0</v>
      </c>
      <c r="FU712" s="336">
        <v>0</v>
      </c>
      <c r="FV712" s="336">
        <v>0</v>
      </c>
      <c r="FW712" s="336">
        <v>0</v>
      </c>
      <c r="FX712" s="336">
        <v>0</v>
      </c>
      <c r="FY712" s="336">
        <v>54000</v>
      </c>
      <c r="FZ712" s="336">
        <v>0</v>
      </c>
      <c r="GA712" s="336">
        <v>0</v>
      </c>
      <c r="GB712" s="336">
        <v>0</v>
      </c>
      <c r="GC712" s="336">
        <v>0</v>
      </c>
      <c r="GD712" s="336">
        <v>0</v>
      </c>
      <c r="GE712" s="336">
        <v>90700</v>
      </c>
      <c r="GF712" s="336">
        <v>0</v>
      </c>
      <c r="GG712" s="336">
        <v>0</v>
      </c>
      <c r="GH712" s="336">
        <v>0</v>
      </c>
      <c r="GI712" s="336">
        <v>160180.70000000001</v>
      </c>
      <c r="GJ712" s="336">
        <v>0</v>
      </c>
      <c r="GK712" s="336">
        <v>446376.25</v>
      </c>
      <c r="GL712" s="336">
        <v>0</v>
      </c>
      <c r="GM712" s="336">
        <v>194792.5</v>
      </c>
      <c r="GN712" s="336">
        <v>0</v>
      </c>
      <c r="GO712" s="336">
        <v>0</v>
      </c>
      <c r="GP712" s="336">
        <v>0</v>
      </c>
      <c r="GQ712" s="336">
        <v>0</v>
      </c>
      <c r="GR712" s="336">
        <v>379000</v>
      </c>
      <c r="GS712" s="336">
        <v>3314957.8</v>
      </c>
      <c r="GT712" s="336">
        <v>0</v>
      </c>
      <c r="GU712" s="336">
        <v>36821.449999999997</v>
      </c>
      <c r="GV712" s="336">
        <v>0</v>
      </c>
      <c r="GW712" s="336">
        <v>0</v>
      </c>
      <c r="GX712" s="336">
        <v>121139.44</v>
      </c>
      <c r="GY712" s="336">
        <v>0</v>
      </c>
      <c r="GZ712" s="336">
        <v>0</v>
      </c>
      <c r="HA712" s="336">
        <v>0</v>
      </c>
      <c r="HB712" s="336">
        <v>0</v>
      </c>
      <c r="HC712" s="336">
        <v>128671.75</v>
      </c>
      <c r="HD712" s="336">
        <v>0</v>
      </c>
      <c r="HE712" s="336">
        <v>0</v>
      </c>
      <c r="HF712" s="336">
        <v>0</v>
      </c>
      <c r="HG712" s="336">
        <v>214292.4</v>
      </c>
      <c r="HH712" s="336">
        <v>429811.6</v>
      </c>
      <c r="HI712" s="336">
        <v>0</v>
      </c>
      <c r="HJ712" s="336">
        <v>27209</v>
      </c>
      <c r="HK712" s="336">
        <v>0</v>
      </c>
      <c r="HL712" s="336">
        <v>60386.86</v>
      </c>
      <c r="HM712" s="336">
        <v>0</v>
      </c>
      <c r="HN712" s="336">
        <v>0</v>
      </c>
      <c r="HO712" s="336">
        <v>96000</v>
      </c>
      <c r="HP712" s="336">
        <v>15279.8</v>
      </c>
      <c r="HQ712" s="336">
        <v>0</v>
      </c>
      <c r="HR712" s="336">
        <v>0</v>
      </c>
      <c r="HS712" s="336">
        <v>0</v>
      </c>
      <c r="HT712" s="336">
        <v>2445905.75</v>
      </c>
      <c r="HU712" s="336">
        <v>0</v>
      </c>
      <c r="HV712" s="336">
        <v>126411.35</v>
      </c>
      <c r="HW712" s="336">
        <v>997628.45</v>
      </c>
      <c r="HX712" s="336">
        <v>0</v>
      </c>
      <c r="HY712" s="336">
        <v>2237518.48</v>
      </c>
      <c r="HZ712" s="336">
        <v>0</v>
      </c>
      <c r="IA712" s="336">
        <v>0</v>
      </c>
      <c r="IB712" s="336">
        <v>18888.47</v>
      </c>
      <c r="IC712" s="336">
        <v>4650</v>
      </c>
      <c r="ID712" s="336">
        <v>0</v>
      </c>
      <c r="IE712" s="336">
        <v>1500</v>
      </c>
      <c r="IF712" s="336">
        <v>0</v>
      </c>
      <c r="IG712" s="336">
        <v>0</v>
      </c>
      <c r="IH712" s="336">
        <v>0</v>
      </c>
      <c r="II712" s="336">
        <v>150000</v>
      </c>
      <c r="IJ712" s="336">
        <v>108600</v>
      </c>
      <c r="IK712" s="336">
        <v>14600</v>
      </c>
      <c r="IL712" s="336">
        <v>0</v>
      </c>
      <c r="IM712" s="336">
        <v>0</v>
      </c>
      <c r="IN712" s="336">
        <v>407488</v>
      </c>
      <c r="IO712" s="336">
        <v>0</v>
      </c>
      <c r="IP712" s="336">
        <v>0</v>
      </c>
      <c r="IQ712" s="336">
        <v>0</v>
      </c>
      <c r="IR712" s="336">
        <v>0</v>
      </c>
      <c r="IS712" s="336">
        <v>0</v>
      </c>
      <c r="IT712" s="336">
        <v>173975.2</v>
      </c>
      <c r="IU712" s="336">
        <v>0</v>
      </c>
      <c r="IV712" s="336">
        <v>42463.5</v>
      </c>
      <c r="IW712" s="336">
        <v>0</v>
      </c>
      <c r="IX712" s="336">
        <v>0</v>
      </c>
      <c r="IY712" s="336">
        <v>0</v>
      </c>
      <c r="IZ712" s="336">
        <v>0</v>
      </c>
      <c r="JA712" s="336">
        <v>20138.599999999999</v>
      </c>
      <c r="JB712" s="336">
        <v>20183</v>
      </c>
      <c r="JC712" s="336">
        <v>29584.85</v>
      </c>
      <c r="JD712" s="336">
        <v>0</v>
      </c>
      <c r="JE712" s="336">
        <v>0</v>
      </c>
      <c r="JF712" s="336">
        <v>30408.85</v>
      </c>
      <c r="JG712" s="336">
        <v>55099</v>
      </c>
      <c r="JH712" s="336">
        <v>33635.1</v>
      </c>
      <c r="JI712" s="336">
        <v>0</v>
      </c>
      <c r="JJ712" s="336">
        <v>0</v>
      </c>
      <c r="JK712" s="336">
        <v>0</v>
      </c>
      <c r="JL712" s="336">
        <v>0</v>
      </c>
      <c r="JM712" s="336">
        <v>0</v>
      </c>
      <c r="JN712" s="336">
        <v>0</v>
      </c>
      <c r="JO712" s="336">
        <v>0</v>
      </c>
      <c r="JP712" s="336">
        <v>0</v>
      </c>
      <c r="JQ712" s="336">
        <v>0</v>
      </c>
      <c r="JR712" s="336">
        <v>0</v>
      </c>
      <c r="JS712" s="336">
        <v>357054.2</v>
      </c>
      <c r="JT712" s="336">
        <v>0</v>
      </c>
      <c r="JU712" s="336">
        <v>0</v>
      </c>
      <c r="JV712" s="336">
        <v>117761.05</v>
      </c>
      <c r="JW712" s="336">
        <v>125306.75</v>
      </c>
      <c r="JX712" s="336">
        <v>74000</v>
      </c>
      <c r="JY712" s="336">
        <v>0</v>
      </c>
      <c r="JZ712" s="336">
        <v>0</v>
      </c>
      <c r="KA712" s="336">
        <v>0</v>
      </c>
      <c r="KB712" s="336">
        <v>0</v>
      </c>
      <c r="KC712" s="336">
        <v>0</v>
      </c>
      <c r="KD712" s="336">
        <v>1250</v>
      </c>
      <c r="KE712" s="336">
        <v>488000</v>
      </c>
      <c r="KF712" s="336">
        <v>0</v>
      </c>
      <c r="KG712" s="336">
        <v>0</v>
      </c>
      <c r="KH712" s="336">
        <v>0</v>
      </c>
      <c r="KI712" s="336">
        <v>7100</v>
      </c>
      <c r="KJ712" s="336">
        <v>0</v>
      </c>
      <c r="KK712" s="336">
        <v>0</v>
      </c>
      <c r="KL712" s="336">
        <v>0</v>
      </c>
      <c r="KM712" s="336">
        <v>1200</v>
      </c>
      <c r="KN712" s="336">
        <v>0</v>
      </c>
      <c r="KO712" s="336">
        <v>0</v>
      </c>
      <c r="KP712" s="336">
        <v>0</v>
      </c>
      <c r="KQ712" s="336">
        <v>2156733.39</v>
      </c>
      <c r="KR712" s="336">
        <v>0</v>
      </c>
      <c r="KS712" s="336">
        <v>0</v>
      </c>
    </row>
    <row r="713" spans="1:310" x14ac:dyDescent="0.25">
      <c r="A713">
        <v>2021</v>
      </c>
      <c r="C713" s="312">
        <v>62</v>
      </c>
      <c r="F713" s="336">
        <v>0</v>
      </c>
      <c r="G713" s="336">
        <v>0</v>
      </c>
      <c r="H713" s="336">
        <v>0</v>
      </c>
      <c r="I713" s="336">
        <v>0</v>
      </c>
      <c r="J713" s="336">
        <v>0</v>
      </c>
      <c r="K713" s="336">
        <v>11600</v>
      </c>
      <c r="L713" s="336">
        <v>0</v>
      </c>
      <c r="M713" s="336">
        <v>200</v>
      </c>
      <c r="N713" s="336">
        <v>0</v>
      </c>
      <c r="O713" s="336">
        <v>0</v>
      </c>
      <c r="P713" s="336">
        <v>0</v>
      </c>
      <c r="Q713" s="336">
        <v>0</v>
      </c>
      <c r="R713" s="336">
        <v>0</v>
      </c>
      <c r="S713" s="336">
        <v>0</v>
      </c>
      <c r="T713" s="336">
        <v>0</v>
      </c>
      <c r="U713" s="336">
        <v>0</v>
      </c>
      <c r="V713" s="336">
        <v>0</v>
      </c>
      <c r="W713" s="336">
        <v>0</v>
      </c>
      <c r="X713" s="336">
        <v>0</v>
      </c>
      <c r="Y713" s="336">
        <v>0</v>
      </c>
      <c r="Z713" s="336">
        <v>0</v>
      </c>
      <c r="AA713" s="336">
        <v>0</v>
      </c>
      <c r="AB713" s="336">
        <v>0</v>
      </c>
      <c r="AC713" s="336">
        <v>0</v>
      </c>
      <c r="AD713" s="336">
        <v>0</v>
      </c>
      <c r="AE713" s="336">
        <v>0</v>
      </c>
      <c r="AF713" s="336">
        <v>0</v>
      </c>
      <c r="AG713" s="336">
        <v>0</v>
      </c>
      <c r="AH713" s="336">
        <v>0</v>
      </c>
      <c r="AI713" s="336">
        <v>0</v>
      </c>
      <c r="AJ713" s="336">
        <v>0</v>
      </c>
      <c r="AK713" s="336">
        <v>0</v>
      </c>
      <c r="AL713" s="336">
        <v>0</v>
      </c>
      <c r="AM713" s="336">
        <v>0</v>
      </c>
      <c r="AN713" s="336">
        <v>0</v>
      </c>
      <c r="AO713" s="336">
        <v>0</v>
      </c>
      <c r="AP713" s="336">
        <v>0</v>
      </c>
      <c r="AQ713" s="336">
        <v>0</v>
      </c>
      <c r="AR713" s="336">
        <v>0</v>
      </c>
      <c r="AS713" s="336">
        <v>0</v>
      </c>
      <c r="AT713" s="336">
        <v>0</v>
      </c>
      <c r="AU713" s="336">
        <v>0</v>
      </c>
      <c r="AV713" s="336">
        <v>0</v>
      </c>
      <c r="AW713" s="336">
        <v>31168</v>
      </c>
      <c r="AX713" s="336">
        <v>1422.45</v>
      </c>
      <c r="AY713" s="336">
        <v>65707.06</v>
      </c>
      <c r="AZ713" s="336">
        <v>0</v>
      </c>
      <c r="BA713" s="336">
        <v>0</v>
      </c>
      <c r="BB713" s="336">
        <v>0</v>
      </c>
      <c r="BC713" s="336">
        <v>0</v>
      </c>
      <c r="BD713" s="336">
        <v>0</v>
      </c>
      <c r="BE713" s="336">
        <v>0</v>
      </c>
      <c r="BF713" s="336">
        <v>0</v>
      </c>
      <c r="BG713" s="336">
        <v>0</v>
      </c>
      <c r="BH713" s="336">
        <v>0</v>
      </c>
      <c r="BI713" s="336">
        <v>0</v>
      </c>
      <c r="BJ713" s="336">
        <v>0</v>
      </c>
      <c r="BK713" s="336">
        <v>0</v>
      </c>
      <c r="BL713" s="336">
        <v>0</v>
      </c>
      <c r="BM713" s="336">
        <v>0</v>
      </c>
      <c r="BN713" s="336">
        <v>0</v>
      </c>
      <c r="BO713" s="336">
        <v>0</v>
      </c>
      <c r="BP713" s="336">
        <v>0</v>
      </c>
      <c r="BQ713" s="336">
        <v>0</v>
      </c>
      <c r="BR713" s="336">
        <v>0</v>
      </c>
      <c r="BS713" s="336">
        <v>0</v>
      </c>
      <c r="BT713" s="336">
        <v>0</v>
      </c>
      <c r="BU713" s="336">
        <v>0</v>
      </c>
      <c r="BV713" s="336">
        <v>0</v>
      </c>
      <c r="BW713" s="336">
        <v>30000</v>
      </c>
      <c r="BX713" s="336">
        <v>0</v>
      </c>
      <c r="BY713" s="336">
        <v>10000</v>
      </c>
      <c r="BZ713" s="336">
        <v>0</v>
      </c>
      <c r="CA713" s="336">
        <v>0</v>
      </c>
      <c r="CB713" s="336">
        <v>0</v>
      </c>
      <c r="CC713" s="336">
        <v>0</v>
      </c>
      <c r="CD713" s="336">
        <v>0</v>
      </c>
      <c r="CE713" s="336">
        <v>0</v>
      </c>
      <c r="CF713" s="336">
        <v>0</v>
      </c>
      <c r="CG713" s="336">
        <v>0</v>
      </c>
      <c r="CH713" s="336">
        <v>0</v>
      </c>
      <c r="CI713" s="336">
        <v>0</v>
      </c>
      <c r="CJ713" s="336">
        <v>0</v>
      </c>
      <c r="CK713" s="336">
        <v>0</v>
      </c>
      <c r="CL713" s="336">
        <v>0</v>
      </c>
      <c r="CM713" s="336">
        <v>0</v>
      </c>
      <c r="CN713" s="336">
        <v>0</v>
      </c>
      <c r="CO713" s="336">
        <v>0</v>
      </c>
      <c r="CP713" s="336">
        <v>0</v>
      </c>
      <c r="CQ713" s="336">
        <v>0</v>
      </c>
      <c r="CR713" s="336">
        <v>0</v>
      </c>
      <c r="CS713" s="336">
        <v>967</v>
      </c>
      <c r="CT713" s="336">
        <v>0</v>
      </c>
      <c r="CU713" s="336">
        <v>0</v>
      </c>
      <c r="CV713" s="336">
        <v>0</v>
      </c>
      <c r="CW713" s="336">
        <v>0</v>
      </c>
      <c r="CX713" s="336">
        <v>0</v>
      </c>
      <c r="CY713" s="336">
        <v>0</v>
      </c>
      <c r="CZ713" s="336">
        <v>0</v>
      </c>
      <c r="DA713" s="336">
        <v>0</v>
      </c>
      <c r="DB713" s="336">
        <v>0</v>
      </c>
      <c r="DC713" s="336">
        <v>0</v>
      </c>
      <c r="DD713" s="336">
        <v>0</v>
      </c>
      <c r="DE713" s="336">
        <v>0</v>
      </c>
      <c r="DF713" s="336">
        <v>202</v>
      </c>
      <c r="DG713" s="336">
        <v>0</v>
      </c>
      <c r="DH713" s="336">
        <v>3079.95</v>
      </c>
      <c r="DI713" s="336">
        <v>0</v>
      </c>
      <c r="DJ713" s="336">
        <v>5600</v>
      </c>
      <c r="DK713" s="336">
        <v>0</v>
      </c>
      <c r="DL713" s="336">
        <v>0</v>
      </c>
      <c r="DM713" s="336">
        <v>0</v>
      </c>
      <c r="DN713" s="336">
        <v>0</v>
      </c>
      <c r="DO713" s="336">
        <v>0</v>
      </c>
      <c r="DP713" s="336">
        <v>0</v>
      </c>
      <c r="DQ713" s="336">
        <v>1</v>
      </c>
      <c r="DR713" s="336">
        <v>0</v>
      </c>
      <c r="DS713" s="336">
        <v>0</v>
      </c>
      <c r="DT713" s="336">
        <v>3000</v>
      </c>
      <c r="DU713" s="336">
        <v>0</v>
      </c>
      <c r="DV713" s="336">
        <v>0</v>
      </c>
      <c r="DW713" s="336">
        <v>0</v>
      </c>
      <c r="DX713" s="336">
        <v>0</v>
      </c>
      <c r="DY713" s="336">
        <v>0</v>
      </c>
      <c r="DZ713" s="336">
        <v>0</v>
      </c>
      <c r="EA713" s="336">
        <v>0</v>
      </c>
      <c r="EB713" s="336">
        <v>0</v>
      </c>
      <c r="EC713" s="336">
        <v>0</v>
      </c>
      <c r="ED713" s="336">
        <v>0</v>
      </c>
      <c r="EE713" s="336">
        <v>0</v>
      </c>
      <c r="EF713" s="336">
        <v>0</v>
      </c>
      <c r="EG713" s="336">
        <v>32900</v>
      </c>
      <c r="EH713" s="336">
        <v>0</v>
      </c>
      <c r="EI713" s="336">
        <v>0</v>
      </c>
      <c r="EJ713" s="336">
        <v>346452.96</v>
      </c>
      <c r="EK713" s="336">
        <v>0</v>
      </c>
      <c r="EL713" s="336">
        <v>0</v>
      </c>
      <c r="EM713" s="336">
        <v>0</v>
      </c>
      <c r="EN713" s="336">
        <v>0</v>
      </c>
      <c r="EO713" s="336">
        <v>0</v>
      </c>
      <c r="EP713" s="336">
        <v>0</v>
      </c>
      <c r="EQ713" s="336">
        <v>0</v>
      </c>
      <c r="ER713" s="336">
        <v>357645.07999999996</v>
      </c>
      <c r="ES713" s="336">
        <v>0</v>
      </c>
      <c r="ET713" s="336">
        <v>4000</v>
      </c>
      <c r="EU713" s="336">
        <v>0</v>
      </c>
      <c r="EV713" s="336">
        <v>0</v>
      </c>
      <c r="EW713" s="336">
        <v>0</v>
      </c>
      <c r="EX713" s="336">
        <v>0</v>
      </c>
      <c r="EY713" s="336">
        <v>0</v>
      </c>
      <c r="EZ713" s="336">
        <v>1808012.75</v>
      </c>
      <c r="FA713" s="336">
        <v>0</v>
      </c>
      <c r="FB713" s="336">
        <v>0</v>
      </c>
      <c r="FC713" s="336">
        <v>115000</v>
      </c>
      <c r="FD713" s="336">
        <v>3563495.52</v>
      </c>
      <c r="FE713" s="336">
        <v>0</v>
      </c>
      <c r="FF713" s="336">
        <v>0</v>
      </c>
      <c r="FG713" s="336">
        <v>0</v>
      </c>
      <c r="FH713" s="336">
        <v>0</v>
      </c>
      <c r="FI713" s="336">
        <v>0</v>
      </c>
      <c r="FJ713" s="336">
        <v>3200</v>
      </c>
      <c r="FK713" s="336">
        <v>0</v>
      </c>
      <c r="FL713" s="336">
        <v>0</v>
      </c>
      <c r="FM713" s="336">
        <v>0</v>
      </c>
      <c r="FN713" s="336">
        <v>0</v>
      </c>
      <c r="FO713" s="336">
        <v>4</v>
      </c>
      <c r="FP713" s="336">
        <v>604.85</v>
      </c>
      <c r="FQ713" s="336">
        <v>0</v>
      </c>
      <c r="FR713" s="336">
        <v>7000</v>
      </c>
      <c r="FS713" s="336">
        <v>0</v>
      </c>
      <c r="FT713" s="336">
        <v>0</v>
      </c>
      <c r="FU713" s="336">
        <v>0</v>
      </c>
      <c r="FV713" s="336">
        <v>0</v>
      </c>
      <c r="FW713" s="336">
        <v>0</v>
      </c>
      <c r="FX713" s="336">
        <v>0</v>
      </c>
      <c r="FY713" s="336">
        <v>0</v>
      </c>
      <c r="FZ713" s="336">
        <v>0</v>
      </c>
      <c r="GA713" s="336">
        <v>0</v>
      </c>
      <c r="GB713" s="336">
        <v>0</v>
      </c>
      <c r="GC713" s="336">
        <v>0</v>
      </c>
      <c r="GD713" s="336">
        <v>0</v>
      </c>
      <c r="GE713" s="336">
        <v>10000</v>
      </c>
      <c r="GF713" s="336">
        <v>0</v>
      </c>
      <c r="GG713" s="336">
        <v>0</v>
      </c>
      <c r="GH713" s="336">
        <v>0</v>
      </c>
      <c r="GI713" s="336">
        <v>0</v>
      </c>
      <c r="GJ713" s="336">
        <v>0</v>
      </c>
      <c r="GK713" s="336">
        <v>0</v>
      </c>
      <c r="GL713" s="336">
        <v>0</v>
      </c>
      <c r="GM713" s="336">
        <v>0</v>
      </c>
      <c r="GN713" s="336">
        <v>0</v>
      </c>
      <c r="GO713" s="336">
        <v>10000</v>
      </c>
      <c r="GP713" s="336">
        <v>0</v>
      </c>
      <c r="GQ713" s="336">
        <v>0</v>
      </c>
      <c r="GR713" s="336">
        <v>0</v>
      </c>
      <c r="GS713" s="336">
        <v>0</v>
      </c>
      <c r="GT713" s="336">
        <v>0</v>
      </c>
      <c r="GU713" s="336">
        <v>0</v>
      </c>
      <c r="GV713" s="336">
        <v>0</v>
      </c>
      <c r="GW713" s="336">
        <v>599</v>
      </c>
      <c r="GX713" s="336">
        <v>32300</v>
      </c>
      <c r="GY713" s="336">
        <v>0</v>
      </c>
      <c r="GZ713" s="336">
        <v>16901</v>
      </c>
      <c r="HA713" s="336">
        <v>0</v>
      </c>
      <c r="HB713" s="336">
        <v>0</v>
      </c>
      <c r="HC713" s="336">
        <v>0</v>
      </c>
      <c r="HD713" s="336">
        <v>0</v>
      </c>
      <c r="HE713" s="336">
        <v>0</v>
      </c>
      <c r="HF713" s="336">
        <v>0</v>
      </c>
      <c r="HG713" s="336">
        <v>1000</v>
      </c>
      <c r="HH713" s="336">
        <v>0</v>
      </c>
      <c r="HI713" s="336">
        <v>0</v>
      </c>
      <c r="HJ713" s="336">
        <v>0</v>
      </c>
      <c r="HK713" s="336">
        <v>0</v>
      </c>
      <c r="HL713" s="336">
        <v>0</v>
      </c>
      <c r="HM713" s="336">
        <v>0</v>
      </c>
      <c r="HN713" s="336">
        <v>0</v>
      </c>
      <c r="HO713" s="336">
        <v>0</v>
      </c>
      <c r="HP713" s="336">
        <v>0</v>
      </c>
      <c r="HQ713" s="336">
        <v>0</v>
      </c>
      <c r="HR713" s="336">
        <v>0</v>
      </c>
      <c r="HS713" s="336">
        <v>0</v>
      </c>
      <c r="HT713" s="336">
        <v>454021.6</v>
      </c>
      <c r="HU713" s="336">
        <v>0</v>
      </c>
      <c r="HV713" s="336">
        <v>0</v>
      </c>
      <c r="HW713" s="336">
        <v>0</v>
      </c>
      <c r="HX713" s="336">
        <v>42500</v>
      </c>
      <c r="HY713" s="336">
        <v>0</v>
      </c>
      <c r="HZ713" s="336">
        <v>0</v>
      </c>
      <c r="IA713" s="336">
        <v>0</v>
      </c>
      <c r="IB713" s="336">
        <v>0</v>
      </c>
      <c r="IC713" s="336">
        <v>0</v>
      </c>
      <c r="ID713" s="336">
        <v>1600</v>
      </c>
      <c r="IE713" s="336">
        <v>0</v>
      </c>
      <c r="IF713" s="336">
        <v>0</v>
      </c>
      <c r="IG713" s="336">
        <v>0</v>
      </c>
      <c r="IH713" s="336">
        <v>0</v>
      </c>
      <c r="II713" s="336">
        <v>0</v>
      </c>
      <c r="IJ713" s="336">
        <v>0</v>
      </c>
      <c r="IK713" s="336">
        <v>0</v>
      </c>
      <c r="IL713" s="336">
        <v>0</v>
      </c>
      <c r="IM713" s="336">
        <v>0</v>
      </c>
      <c r="IN713" s="336">
        <v>0</v>
      </c>
      <c r="IO713" s="336">
        <v>0</v>
      </c>
      <c r="IP713" s="336">
        <v>0</v>
      </c>
      <c r="IQ713" s="336">
        <v>0</v>
      </c>
      <c r="IR713" s="336">
        <v>55000</v>
      </c>
      <c r="IS713" s="336">
        <v>0</v>
      </c>
      <c r="IT713" s="336">
        <v>0</v>
      </c>
      <c r="IU713" s="336">
        <v>0</v>
      </c>
      <c r="IV713" s="336">
        <v>0</v>
      </c>
      <c r="IW713" s="336">
        <v>0</v>
      </c>
      <c r="IX713" s="336">
        <v>0</v>
      </c>
      <c r="IY713" s="336">
        <v>0</v>
      </c>
      <c r="IZ713" s="336">
        <v>0</v>
      </c>
      <c r="JA713" s="336">
        <v>0</v>
      </c>
      <c r="JB713" s="336">
        <v>44412.32</v>
      </c>
      <c r="JC713" s="336">
        <v>0</v>
      </c>
      <c r="JD713" s="336">
        <v>0</v>
      </c>
      <c r="JE713" s="336">
        <v>0</v>
      </c>
      <c r="JF713" s="336">
        <v>0</v>
      </c>
      <c r="JG713" s="336">
        <v>0</v>
      </c>
      <c r="JH713" s="336">
        <v>0</v>
      </c>
      <c r="JI713" s="336">
        <v>0</v>
      </c>
      <c r="JJ713" s="336">
        <v>0</v>
      </c>
      <c r="JK713" s="336">
        <v>0</v>
      </c>
      <c r="JL713" s="336">
        <v>0</v>
      </c>
      <c r="JM713" s="336">
        <v>0</v>
      </c>
      <c r="JN713" s="336">
        <v>0</v>
      </c>
      <c r="JO713" s="336">
        <v>0</v>
      </c>
      <c r="JP713" s="336">
        <v>0</v>
      </c>
      <c r="JQ713" s="336">
        <v>40000</v>
      </c>
      <c r="JR713" s="336">
        <v>0</v>
      </c>
      <c r="JS713" s="336">
        <v>44691.7</v>
      </c>
      <c r="JT713" s="336">
        <v>0</v>
      </c>
      <c r="JU713" s="336">
        <v>0</v>
      </c>
      <c r="JV713" s="336">
        <v>0</v>
      </c>
      <c r="JW713" s="336">
        <v>0</v>
      </c>
      <c r="JX713" s="336">
        <v>0</v>
      </c>
      <c r="JY713" s="336">
        <v>0</v>
      </c>
      <c r="JZ713" s="336">
        <v>0</v>
      </c>
      <c r="KA713" s="336">
        <v>0</v>
      </c>
      <c r="KB713" s="336">
        <v>11971.9</v>
      </c>
      <c r="KC713" s="336">
        <v>2400</v>
      </c>
      <c r="KD713" s="336">
        <v>0</v>
      </c>
      <c r="KE713" s="336">
        <v>350252.15</v>
      </c>
      <c r="KF713" s="336">
        <v>0</v>
      </c>
      <c r="KG713" s="336">
        <v>0</v>
      </c>
      <c r="KH713" s="336">
        <v>0</v>
      </c>
      <c r="KI713" s="336">
        <v>0</v>
      </c>
      <c r="KJ713" s="336">
        <v>3443.4</v>
      </c>
      <c r="KK713" s="336">
        <v>0</v>
      </c>
      <c r="KL713" s="336">
        <v>38466.050000000003</v>
      </c>
      <c r="KM713" s="336">
        <v>0</v>
      </c>
      <c r="KN713" s="336">
        <v>0</v>
      </c>
      <c r="KO713" s="336">
        <v>0</v>
      </c>
      <c r="KP713" s="336">
        <v>0</v>
      </c>
      <c r="KQ713" s="336">
        <v>0</v>
      </c>
      <c r="KR713" s="336">
        <v>0</v>
      </c>
      <c r="KS713" s="336">
        <v>0</v>
      </c>
    </row>
    <row r="714" spans="1:310" x14ac:dyDescent="0.25">
      <c r="A714">
        <v>2021</v>
      </c>
      <c r="C714" s="312">
        <v>66</v>
      </c>
      <c r="F714" s="336">
        <v>12215</v>
      </c>
      <c r="G714" s="336">
        <v>0</v>
      </c>
      <c r="H714" s="336">
        <v>658523.31000000006</v>
      </c>
      <c r="I714" s="336">
        <v>0</v>
      </c>
      <c r="J714" s="336">
        <v>0</v>
      </c>
      <c r="K714" s="336">
        <v>0</v>
      </c>
      <c r="L714" s="336">
        <v>216759.65</v>
      </c>
      <c r="M714" s="336">
        <v>0</v>
      </c>
      <c r="N714" s="336">
        <v>797480.68</v>
      </c>
      <c r="O714" s="336">
        <v>33750</v>
      </c>
      <c r="P714" s="336">
        <v>0</v>
      </c>
      <c r="Q714" s="336">
        <v>0</v>
      </c>
      <c r="R714" s="336">
        <v>0</v>
      </c>
      <c r="S714" s="336">
        <v>0</v>
      </c>
      <c r="T714" s="336">
        <v>157170.9</v>
      </c>
      <c r="U714" s="336">
        <v>172887</v>
      </c>
      <c r="V714" s="336">
        <v>0</v>
      </c>
      <c r="W714" s="336">
        <v>29380</v>
      </c>
      <c r="X714" s="336">
        <v>235928.65</v>
      </c>
      <c r="Y714" s="336">
        <v>87144</v>
      </c>
      <c r="Z714" s="336">
        <v>40625</v>
      </c>
      <c r="AA714" s="336">
        <v>8779.5</v>
      </c>
      <c r="AB714" s="336">
        <v>0</v>
      </c>
      <c r="AC714" s="336">
        <v>0</v>
      </c>
      <c r="AD714" s="336">
        <v>437571.2</v>
      </c>
      <c r="AE714" s="336">
        <v>838797.06</v>
      </c>
      <c r="AF714" s="336">
        <v>0</v>
      </c>
      <c r="AG714" s="336">
        <v>0</v>
      </c>
      <c r="AH714" s="336">
        <v>0</v>
      </c>
      <c r="AI714" s="336">
        <v>0</v>
      </c>
      <c r="AJ714" s="336">
        <v>0</v>
      </c>
      <c r="AK714" s="336">
        <v>0</v>
      </c>
      <c r="AL714" s="336">
        <v>97068</v>
      </c>
      <c r="AM714" s="336">
        <v>57492</v>
      </c>
      <c r="AN714" s="336">
        <v>0</v>
      </c>
      <c r="AO714" s="336">
        <v>0</v>
      </c>
      <c r="AP714" s="336">
        <v>0</v>
      </c>
      <c r="AQ714" s="336">
        <v>176467</v>
      </c>
      <c r="AR714" s="336">
        <v>0</v>
      </c>
      <c r="AS714" s="336">
        <v>0</v>
      </c>
      <c r="AT714" s="336">
        <v>0</v>
      </c>
      <c r="AU714" s="336">
        <v>0</v>
      </c>
      <c r="AV714" s="336">
        <v>0</v>
      </c>
      <c r="AW714" s="336">
        <v>142858.45000000001</v>
      </c>
      <c r="AX714" s="336">
        <v>148342.6</v>
      </c>
      <c r="AY714" s="336">
        <v>0</v>
      </c>
      <c r="AZ714" s="336">
        <v>54989.599999999999</v>
      </c>
      <c r="BA714" s="336">
        <v>0</v>
      </c>
      <c r="BB714" s="336">
        <v>0</v>
      </c>
      <c r="BC714" s="336">
        <v>0</v>
      </c>
      <c r="BD714" s="336">
        <v>1897970.08</v>
      </c>
      <c r="BE714" s="336">
        <v>0</v>
      </c>
      <c r="BF714" s="336">
        <v>0</v>
      </c>
      <c r="BG714" s="336">
        <v>6268.15</v>
      </c>
      <c r="BH714" s="336">
        <v>0</v>
      </c>
      <c r="BI714" s="336">
        <v>1364487.25</v>
      </c>
      <c r="BJ714" s="336">
        <v>0</v>
      </c>
      <c r="BK714" s="336">
        <v>1517170.01</v>
      </c>
      <c r="BL714" s="336">
        <v>94437.48</v>
      </c>
      <c r="BM714" s="336">
        <v>0</v>
      </c>
      <c r="BN714" s="336">
        <v>5495.8</v>
      </c>
      <c r="BO714" s="336">
        <v>0</v>
      </c>
      <c r="BP714" s="336">
        <v>0</v>
      </c>
      <c r="BQ714" s="336">
        <v>1500</v>
      </c>
      <c r="BR714" s="336">
        <v>236211</v>
      </c>
      <c r="BS714" s="336">
        <v>0</v>
      </c>
      <c r="BT714" s="336">
        <v>0</v>
      </c>
      <c r="BU714" s="336">
        <v>0</v>
      </c>
      <c r="BV714" s="336">
        <v>0</v>
      </c>
      <c r="BW714" s="336">
        <v>243405.7</v>
      </c>
      <c r="BX714" s="336">
        <v>0</v>
      </c>
      <c r="BY714" s="336">
        <v>128460</v>
      </c>
      <c r="BZ714" s="336">
        <v>0</v>
      </c>
      <c r="CA714" s="336">
        <v>0</v>
      </c>
      <c r="CB714" s="336">
        <v>59903</v>
      </c>
      <c r="CC714" s="336">
        <v>122323</v>
      </c>
      <c r="CD714" s="336">
        <v>0</v>
      </c>
      <c r="CE714" s="336">
        <v>176045.5</v>
      </c>
      <c r="CF714" s="336">
        <v>0</v>
      </c>
      <c r="CG714" s="336">
        <v>53012.25</v>
      </c>
      <c r="CH714" s="336">
        <v>0</v>
      </c>
      <c r="CI714" s="336">
        <v>920584.11</v>
      </c>
      <c r="CJ714" s="336">
        <v>0</v>
      </c>
      <c r="CK714" s="336">
        <v>0</v>
      </c>
      <c r="CL714" s="336">
        <v>48750.15</v>
      </c>
      <c r="CM714" s="336">
        <v>0</v>
      </c>
      <c r="CN714" s="336">
        <v>10000</v>
      </c>
      <c r="CO714" s="336">
        <v>0</v>
      </c>
      <c r="CP714" s="336">
        <v>0</v>
      </c>
      <c r="CQ714" s="336">
        <v>0</v>
      </c>
      <c r="CR714" s="336">
        <v>0</v>
      </c>
      <c r="CS714" s="336">
        <v>0</v>
      </c>
      <c r="CT714" s="336">
        <v>50229</v>
      </c>
      <c r="CU714" s="336">
        <v>0</v>
      </c>
      <c r="CV714" s="336">
        <v>0</v>
      </c>
      <c r="CW714" s="336">
        <v>0</v>
      </c>
      <c r="CX714" s="336">
        <v>149693.98000000001</v>
      </c>
      <c r="CY714" s="336">
        <v>0</v>
      </c>
      <c r="CZ714" s="336">
        <v>3799.9</v>
      </c>
      <c r="DA714" s="336">
        <v>0</v>
      </c>
      <c r="DB714" s="336">
        <v>0</v>
      </c>
      <c r="DC714" s="336">
        <v>0</v>
      </c>
      <c r="DD714" s="336">
        <v>951186.95</v>
      </c>
      <c r="DE714" s="336">
        <v>49123.26</v>
      </c>
      <c r="DF714" s="336">
        <v>69024</v>
      </c>
      <c r="DG714" s="336">
        <v>125102.28</v>
      </c>
      <c r="DH714" s="336">
        <v>0</v>
      </c>
      <c r="DI714" s="336">
        <v>0</v>
      </c>
      <c r="DJ714" s="336">
        <v>0</v>
      </c>
      <c r="DK714" s="336">
        <v>0</v>
      </c>
      <c r="DL714" s="336">
        <v>0</v>
      </c>
      <c r="DM714" s="336">
        <v>0</v>
      </c>
      <c r="DN714" s="336">
        <v>0</v>
      </c>
      <c r="DO714" s="336">
        <v>13801.95</v>
      </c>
      <c r="DP714" s="336">
        <v>0</v>
      </c>
      <c r="DQ714" s="336">
        <v>0</v>
      </c>
      <c r="DR714" s="336">
        <v>839380.5</v>
      </c>
      <c r="DS714" s="336">
        <v>106379.25</v>
      </c>
      <c r="DT714" s="336">
        <v>74100</v>
      </c>
      <c r="DU714" s="336">
        <v>36978.5</v>
      </c>
      <c r="DV714" s="336">
        <v>0</v>
      </c>
      <c r="DW714" s="336">
        <v>0</v>
      </c>
      <c r="DX714" s="336">
        <v>0</v>
      </c>
      <c r="DY714" s="336">
        <v>0</v>
      </c>
      <c r="DZ714" s="336">
        <v>0</v>
      </c>
      <c r="EA714" s="336">
        <v>10000</v>
      </c>
      <c r="EB714" s="336">
        <v>0</v>
      </c>
      <c r="EC714" s="336">
        <v>0</v>
      </c>
      <c r="ED714" s="336">
        <v>0</v>
      </c>
      <c r="EE714" s="336">
        <v>7286</v>
      </c>
      <c r="EF714" s="336">
        <v>0</v>
      </c>
      <c r="EG714" s="336">
        <v>280859.7</v>
      </c>
      <c r="EH714" s="336">
        <v>0</v>
      </c>
      <c r="EI714" s="336">
        <v>0</v>
      </c>
      <c r="EJ714" s="336">
        <v>171232.7</v>
      </c>
      <c r="EK714" s="336">
        <v>4011.2</v>
      </c>
      <c r="EL714" s="336">
        <v>48066.35</v>
      </c>
      <c r="EM714" s="336">
        <v>0</v>
      </c>
      <c r="EN714" s="336">
        <v>150428</v>
      </c>
      <c r="EO714" s="336">
        <v>235500</v>
      </c>
      <c r="EP714" s="336">
        <v>14961.06</v>
      </c>
      <c r="EQ714" s="336">
        <v>0</v>
      </c>
      <c r="ER714" s="336">
        <v>62720</v>
      </c>
      <c r="ES714" s="336">
        <v>0</v>
      </c>
      <c r="ET714" s="336">
        <v>0</v>
      </c>
      <c r="EU714" s="336">
        <v>67522.3</v>
      </c>
      <c r="EV714" s="336">
        <v>0</v>
      </c>
      <c r="EW714" s="336">
        <v>0</v>
      </c>
      <c r="EX714" s="336">
        <v>0</v>
      </c>
      <c r="EY714" s="336">
        <v>117705.85</v>
      </c>
      <c r="EZ714" s="336">
        <v>7426126.2100000009</v>
      </c>
      <c r="FA714" s="336">
        <v>0</v>
      </c>
      <c r="FB714" s="336">
        <v>0</v>
      </c>
      <c r="FC714" s="336">
        <v>262977.8</v>
      </c>
      <c r="FD714" s="336">
        <v>0</v>
      </c>
      <c r="FE714" s="336">
        <v>0</v>
      </c>
      <c r="FF714" s="336">
        <v>0</v>
      </c>
      <c r="FG714" s="336">
        <v>0</v>
      </c>
      <c r="FH714" s="336">
        <v>174857.9</v>
      </c>
      <c r="FI714" s="336">
        <v>115893</v>
      </c>
      <c r="FJ714" s="336">
        <v>0</v>
      </c>
      <c r="FK714" s="336">
        <v>0</v>
      </c>
      <c r="FL714" s="336">
        <v>0</v>
      </c>
      <c r="FM714" s="336">
        <v>0</v>
      </c>
      <c r="FN714" s="336">
        <v>0</v>
      </c>
      <c r="FO714" s="336">
        <v>0</v>
      </c>
      <c r="FP714" s="336">
        <v>50391.05</v>
      </c>
      <c r="FQ714" s="336">
        <v>0</v>
      </c>
      <c r="FR714" s="336">
        <v>270297.8</v>
      </c>
      <c r="FS714" s="336">
        <v>0</v>
      </c>
      <c r="FT714" s="336">
        <v>131317</v>
      </c>
      <c r="FU714" s="336">
        <v>0</v>
      </c>
      <c r="FV714" s="336">
        <v>0</v>
      </c>
      <c r="FW714" s="336">
        <v>0</v>
      </c>
      <c r="FX714" s="336">
        <v>0</v>
      </c>
      <c r="FY714" s="336">
        <v>242785.6</v>
      </c>
      <c r="FZ714" s="336">
        <v>0</v>
      </c>
      <c r="GA714" s="336">
        <v>0</v>
      </c>
      <c r="GB714" s="336">
        <v>0</v>
      </c>
      <c r="GC714" s="336">
        <v>0</v>
      </c>
      <c r="GD714" s="336">
        <v>0</v>
      </c>
      <c r="GE714" s="336">
        <v>0</v>
      </c>
      <c r="GF714" s="336">
        <v>0</v>
      </c>
      <c r="GG714" s="336">
        <v>327193</v>
      </c>
      <c r="GH714" s="336">
        <v>0</v>
      </c>
      <c r="GI714" s="336">
        <v>21870.400000000001</v>
      </c>
      <c r="GJ714" s="336">
        <v>3627</v>
      </c>
      <c r="GK714" s="336">
        <v>377146.65</v>
      </c>
      <c r="GL714" s="336">
        <v>0</v>
      </c>
      <c r="GM714" s="336">
        <v>106196.02</v>
      </c>
      <c r="GN714" s="336">
        <v>32548.240000000002</v>
      </c>
      <c r="GO714" s="336">
        <v>57065</v>
      </c>
      <c r="GP714" s="336">
        <v>0</v>
      </c>
      <c r="GQ714" s="336">
        <v>0</v>
      </c>
      <c r="GR714" s="336">
        <v>0</v>
      </c>
      <c r="GS714" s="336">
        <v>354707.77</v>
      </c>
      <c r="GT714" s="336">
        <v>0</v>
      </c>
      <c r="GU714" s="336">
        <v>307359.59000000003</v>
      </c>
      <c r="GV714" s="336">
        <v>0</v>
      </c>
      <c r="GW714" s="336">
        <v>0</v>
      </c>
      <c r="GX714" s="336">
        <v>66321</v>
      </c>
      <c r="GY714" s="336">
        <v>0</v>
      </c>
      <c r="GZ714" s="336">
        <v>12432.95</v>
      </c>
      <c r="HA714" s="336">
        <v>195258.65000000002</v>
      </c>
      <c r="HB714" s="336">
        <v>0</v>
      </c>
      <c r="HC714" s="336">
        <v>1547933.77</v>
      </c>
      <c r="HD714" s="336">
        <v>0</v>
      </c>
      <c r="HE714" s="336">
        <v>0</v>
      </c>
      <c r="HF714" s="336">
        <v>109769</v>
      </c>
      <c r="HG714" s="336">
        <v>0</v>
      </c>
      <c r="HH714" s="336">
        <v>88993.65</v>
      </c>
      <c r="HI714" s="336">
        <v>73601.850000000006</v>
      </c>
      <c r="HJ714" s="336">
        <v>0</v>
      </c>
      <c r="HK714" s="336">
        <v>0</v>
      </c>
      <c r="HL714" s="336">
        <v>631359</v>
      </c>
      <c r="HM714" s="336">
        <v>97777</v>
      </c>
      <c r="HN714" s="336">
        <v>0</v>
      </c>
      <c r="HO714" s="336">
        <v>41360</v>
      </c>
      <c r="HP714" s="336">
        <v>712881.8</v>
      </c>
      <c r="HQ714" s="336">
        <v>190502</v>
      </c>
      <c r="HR714" s="336">
        <v>22777.95</v>
      </c>
      <c r="HS714" s="336">
        <v>0</v>
      </c>
      <c r="HT714" s="336">
        <v>1690455.3</v>
      </c>
      <c r="HU714" s="336">
        <v>0</v>
      </c>
      <c r="HV714" s="336">
        <v>547235.52</v>
      </c>
      <c r="HW714" s="336">
        <v>2672231.7000000002</v>
      </c>
      <c r="HX714" s="336">
        <v>0</v>
      </c>
      <c r="HY714" s="336">
        <v>2361419.9299999997</v>
      </c>
      <c r="HZ714" s="336">
        <v>0</v>
      </c>
      <c r="IA714" s="336">
        <v>0</v>
      </c>
      <c r="IB714" s="336">
        <v>0</v>
      </c>
      <c r="IC714" s="336">
        <v>59504.25</v>
      </c>
      <c r="ID714" s="336">
        <v>0</v>
      </c>
      <c r="IE714" s="336">
        <v>504398.69</v>
      </c>
      <c r="IF714" s="336">
        <v>108649</v>
      </c>
      <c r="IG714" s="336">
        <v>15736</v>
      </c>
      <c r="IH714" s="336">
        <v>0</v>
      </c>
      <c r="II714" s="336">
        <v>0</v>
      </c>
      <c r="IJ714" s="336">
        <v>570068.4</v>
      </c>
      <c r="IK714" s="336">
        <v>33952.07</v>
      </c>
      <c r="IL714" s="336">
        <v>0</v>
      </c>
      <c r="IM714" s="336">
        <v>0</v>
      </c>
      <c r="IN714" s="336">
        <v>522116</v>
      </c>
      <c r="IO714" s="336">
        <v>0</v>
      </c>
      <c r="IP714" s="336">
        <v>0</v>
      </c>
      <c r="IQ714" s="336">
        <v>0</v>
      </c>
      <c r="IR714" s="336">
        <v>415103.14999999997</v>
      </c>
      <c r="IS714" s="336">
        <v>240500</v>
      </c>
      <c r="IT714" s="336">
        <v>729829.83</v>
      </c>
      <c r="IU714" s="336">
        <v>0</v>
      </c>
      <c r="IV714" s="336">
        <v>0</v>
      </c>
      <c r="IW714" s="336">
        <v>0</v>
      </c>
      <c r="IX714" s="336">
        <v>0</v>
      </c>
      <c r="IY714" s="336">
        <v>5032.8</v>
      </c>
      <c r="IZ714" s="336">
        <v>0</v>
      </c>
      <c r="JA714" s="336">
        <v>0</v>
      </c>
      <c r="JB714" s="336">
        <v>40000</v>
      </c>
      <c r="JC714" s="336">
        <v>119723.88</v>
      </c>
      <c r="JD714" s="336">
        <v>0</v>
      </c>
      <c r="JE714" s="336">
        <v>0</v>
      </c>
      <c r="JF714" s="336">
        <v>0</v>
      </c>
      <c r="JG714" s="336">
        <v>0</v>
      </c>
      <c r="JH714" s="336">
        <v>0</v>
      </c>
      <c r="JI714" s="336">
        <v>139729.35</v>
      </c>
      <c r="JJ714" s="336">
        <v>9995</v>
      </c>
      <c r="JK714" s="336">
        <v>0</v>
      </c>
      <c r="JL714" s="336">
        <v>247434.25</v>
      </c>
      <c r="JM714" s="336">
        <v>206691.29</v>
      </c>
      <c r="JN714" s="336">
        <v>0</v>
      </c>
      <c r="JO714" s="336">
        <v>414473.95</v>
      </c>
      <c r="JP714" s="336">
        <v>5000</v>
      </c>
      <c r="JQ714" s="336">
        <v>0</v>
      </c>
      <c r="JR714" s="336">
        <v>0</v>
      </c>
      <c r="JS714" s="336">
        <v>202705.6</v>
      </c>
      <c r="JT714" s="336">
        <v>0</v>
      </c>
      <c r="JU714" s="336">
        <v>0</v>
      </c>
      <c r="JV714" s="336">
        <v>208317.65</v>
      </c>
      <c r="JW714" s="336">
        <v>343801.3</v>
      </c>
      <c r="JX714" s="336">
        <v>0</v>
      </c>
      <c r="JY714" s="336">
        <v>0</v>
      </c>
      <c r="JZ714" s="336">
        <v>0</v>
      </c>
      <c r="KA714" s="336">
        <v>0</v>
      </c>
      <c r="KB714" s="336">
        <v>260256</v>
      </c>
      <c r="KC714" s="336">
        <v>0</v>
      </c>
      <c r="KD714" s="336">
        <v>86460</v>
      </c>
      <c r="KE714" s="336">
        <v>1333492.55</v>
      </c>
      <c r="KF714" s="336">
        <v>0</v>
      </c>
      <c r="KG714" s="336">
        <v>0</v>
      </c>
      <c r="KH714" s="336">
        <v>0</v>
      </c>
      <c r="KI714" s="336">
        <v>0</v>
      </c>
      <c r="KJ714" s="336">
        <v>7500</v>
      </c>
      <c r="KK714" s="336">
        <v>0</v>
      </c>
      <c r="KL714" s="336">
        <v>4818</v>
      </c>
      <c r="KM714" s="336">
        <v>0</v>
      </c>
      <c r="KN714" s="336">
        <v>0</v>
      </c>
      <c r="KO714" s="336">
        <v>0</v>
      </c>
      <c r="KP714" s="336">
        <v>12893.25</v>
      </c>
      <c r="KQ714" s="336">
        <v>2193801.9600000004</v>
      </c>
      <c r="KR714" s="336">
        <v>0</v>
      </c>
      <c r="KS714" s="336">
        <v>31488</v>
      </c>
    </row>
    <row r="715" spans="1:310" x14ac:dyDescent="0.25">
      <c r="A715">
        <v>2021</v>
      </c>
      <c r="C715" s="312">
        <v>10</v>
      </c>
      <c r="F715" s="336">
        <v>3206294.5300000003</v>
      </c>
      <c r="G715" s="336">
        <v>520935.83000000007</v>
      </c>
      <c r="H715" s="336">
        <v>4232080.58</v>
      </c>
      <c r="I715" s="336">
        <v>665299.43999999994</v>
      </c>
      <c r="J715" s="336">
        <v>811373.10000000009</v>
      </c>
      <c r="K715" s="336">
        <v>851040.63</v>
      </c>
      <c r="L715" s="336">
        <v>2151184.89</v>
      </c>
      <c r="M715" s="336">
        <v>2502394.39</v>
      </c>
      <c r="N715" s="336">
        <v>16801072.07</v>
      </c>
      <c r="O715" s="336">
        <v>2536058.02</v>
      </c>
      <c r="P715" s="336">
        <v>2543614.67</v>
      </c>
      <c r="Q715" s="336">
        <v>891583.34</v>
      </c>
      <c r="R715" s="336">
        <v>1192395.3900000001</v>
      </c>
      <c r="S715" s="336">
        <v>433532.48</v>
      </c>
      <c r="T715" s="336">
        <v>401902.62</v>
      </c>
      <c r="U715" s="336">
        <v>11464308.379999999</v>
      </c>
      <c r="V715" s="336">
        <v>5059321.75</v>
      </c>
      <c r="W715" s="336">
        <v>1099538.54</v>
      </c>
      <c r="X715" s="336">
        <v>1263950.9400000002</v>
      </c>
      <c r="Y715" s="336">
        <v>204713.8</v>
      </c>
      <c r="Z715" s="336">
        <v>395344.07</v>
      </c>
      <c r="AA715" s="336">
        <v>3774182</v>
      </c>
      <c r="AB715" s="336">
        <v>1725651.12</v>
      </c>
      <c r="AC715" s="336">
        <v>586922.85</v>
      </c>
      <c r="AD715" s="336">
        <v>1295999.4100000001</v>
      </c>
      <c r="AE715" s="336">
        <v>732076.23</v>
      </c>
      <c r="AF715" s="336">
        <v>1582217.2399999998</v>
      </c>
      <c r="AG715" s="336">
        <v>423859.91000000003</v>
      </c>
      <c r="AH715" s="336">
        <v>442682.35</v>
      </c>
      <c r="AI715" s="336">
        <v>1764083.52</v>
      </c>
      <c r="AJ715" s="336">
        <v>10836796.32</v>
      </c>
      <c r="AK715" s="336">
        <v>225192.28999999998</v>
      </c>
      <c r="AL715" s="336">
        <v>6709471.0500000007</v>
      </c>
      <c r="AM715" s="336">
        <v>1490902.6</v>
      </c>
      <c r="AN715" s="336">
        <v>627288.05000000005</v>
      </c>
      <c r="AO715" s="336">
        <v>1505639.49</v>
      </c>
      <c r="AP715" s="336">
        <v>3427050</v>
      </c>
      <c r="AQ715" s="336">
        <v>142602.66</v>
      </c>
      <c r="AR715" s="336">
        <v>1130800.48</v>
      </c>
      <c r="AS715" s="336">
        <v>978639.54999999993</v>
      </c>
      <c r="AT715" s="336">
        <v>379965.29</v>
      </c>
      <c r="AU715" s="336">
        <v>992642.97</v>
      </c>
      <c r="AV715" s="336">
        <v>1920157.8599999999</v>
      </c>
      <c r="AW715" s="336">
        <v>22812620.16</v>
      </c>
      <c r="AX715" s="336">
        <v>1795899.9500000002</v>
      </c>
      <c r="AY715" s="336">
        <v>116633.52</v>
      </c>
      <c r="AZ715" s="336">
        <v>612018.94999999995</v>
      </c>
      <c r="BA715" s="336">
        <v>121517.52</v>
      </c>
      <c r="BB715" s="336">
        <v>3565905.25</v>
      </c>
      <c r="BC715" s="336">
        <v>2757607.41</v>
      </c>
      <c r="BD715" s="336">
        <v>3083923.59</v>
      </c>
      <c r="BE715" s="336">
        <v>5291872.09</v>
      </c>
      <c r="BF715" s="336">
        <v>1051076.93</v>
      </c>
      <c r="BG715" s="336">
        <v>44191.41</v>
      </c>
      <c r="BH715" s="336">
        <v>176218.41</v>
      </c>
      <c r="BI715" s="336">
        <v>1871211.43</v>
      </c>
      <c r="BJ715" s="336">
        <v>335336.98</v>
      </c>
      <c r="BK715" s="336">
        <v>2725576.59</v>
      </c>
      <c r="BL715" s="336">
        <v>301502.17</v>
      </c>
      <c r="BM715" s="336">
        <v>418257.6</v>
      </c>
      <c r="BN715" s="336">
        <v>7125475.8599999994</v>
      </c>
      <c r="BO715" s="336">
        <v>6566261.9500000002</v>
      </c>
      <c r="BP715" s="336">
        <v>1426758.86</v>
      </c>
      <c r="BQ715" s="336">
        <v>543628.52999999991</v>
      </c>
      <c r="BR715" s="336">
        <v>524549.35</v>
      </c>
      <c r="BS715" s="336">
        <v>2358254.85</v>
      </c>
      <c r="BT715" s="336">
        <v>1076099.5900000001</v>
      </c>
      <c r="BU715" s="336">
        <v>749248.12</v>
      </c>
      <c r="BV715" s="336">
        <v>4848742.62</v>
      </c>
      <c r="BW715" s="336">
        <v>5554220.25</v>
      </c>
      <c r="BX715" s="336">
        <v>2383369.02</v>
      </c>
      <c r="BY715" s="336">
        <v>807593.89999999991</v>
      </c>
      <c r="BZ715" s="336">
        <v>309985.86</v>
      </c>
      <c r="CA715" s="336">
        <v>1010330.63</v>
      </c>
      <c r="CB715" s="336">
        <v>914875.60000000009</v>
      </c>
      <c r="CC715" s="336">
        <v>4775466.05</v>
      </c>
      <c r="CD715" s="336">
        <v>5639313.0899999999</v>
      </c>
      <c r="CE715" s="336">
        <v>4447697.26</v>
      </c>
      <c r="CF715" s="336">
        <v>4758582.93</v>
      </c>
      <c r="CG715" s="336">
        <v>590645.80999999994</v>
      </c>
      <c r="CH715" s="336">
        <v>2209075.88</v>
      </c>
      <c r="CI715" s="336">
        <v>15059214.76</v>
      </c>
      <c r="CJ715" s="336">
        <v>785917.65</v>
      </c>
      <c r="CK715" s="336">
        <v>1328214.5299999998</v>
      </c>
      <c r="CL715" s="336">
        <v>1054487.71</v>
      </c>
      <c r="CM715" s="336">
        <v>888985.67999999993</v>
      </c>
      <c r="CN715" s="336">
        <v>6384545.9699999997</v>
      </c>
      <c r="CO715" s="336">
        <v>5734967.1600000001</v>
      </c>
      <c r="CP715" s="336">
        <v>411181.31999999995</v>
      </c>
      <c r="CQ715" s="336">
        <v>1256847.1099999999</v>
      </c>
      <c r="CR715" s="336">
        <v>320301.67000000004</v>
      </c>
      <c r="CS715" s="336">
        <v>1156122.7</v>
      </c>
      <c r="CT715" s="336">
        <v>3626938.37</v>
      </c>
      <c r="CU715" s="336">
        <v>895077.65</v>
      </c>
      <c r="CV715" s="336">
        <v>378908.19</v>
      </c>
      <c r="CW715" s="336">
        <v>813028.79</v>
      </c>
      <c r="CX715" s="336">
        <v>3201853.5599999996</v>
      </c>
      <c r="CY715" s="336">
        <v>678832.78</v>
      </c>
      <c r="CZ715" s="336">
        <v>2572538.9899999998</v>
      </c>
      <c r="DA715" s="336">
        <v>2708425.54</v>
      </c>
      <c r="DB715" s="336">
        <v>1622400.18</v>
      </c>
      <c r="DC715" s="336">
        <v>1871937.46</v>
      </c>
      <c r="DD715" s="336">
        <v>1523209.1700000002</v>
      </c>
      <c r="DE715" s="336">
        <v>4070777.36</v>
      </c>
      <c r="DF715" s="336">
        <v>1592209.53</v>
      </c>
      <c r="DG715" s="336">
        <v>774986.55999999994</v>
      </c>
      <c r="DH715" s="336">
        <v>983296.96</v>
      </c>
      <c r="DI715" s="336">
        <v>682832.85</v>
      </c>
      <c r="DJ715" s="336">
        <v>2469155.2800000003</v>
      </c>
      <c r="DK715" s="336">
        <v>6438245.9800000004</v>
      </c>
      <c r="DL715" s="336">
        <v>379713.84</v>
      </c>
      <c r="DM715" s="336">
        <v>4656514.87</v>
      </c>
      <c r="DN715" s="336">
        <v>346102.35000000003</v>
      </c>
      <c r="DO715" s="336">
        <v>1178291.3900000001</v>
      </c>
      <c r="DP715" s="336">
        <v>804317.49</v>
      </c>
      <c r="DQ715" s="336">
        <v>306886.71000000008</v>
      </c>
      <c r="DR715" s="336">
        <v>739277.10000000009</v>
      </c>
      <c r="DS715" s="336">
        <v>4105589.46</v>
      </c>
      <c r="DT715" s="336">
        <v>1610368.48</v>
      </c>
      <c r="DU715" s="336">
        <v>8892199.4299999997</v>
      </c>
      <c r="DV715" s="336">
        <v>391824.94999999995</v>
      </c>
      <c r="DW715" s="336">
        <v>1193847</v>
      </c>
      <c r="DX715" s="336">
        <v>3048381.45</v>
      </c>
      <c r="DY715" s="336">
        <v>1168163.48</v>
      </c>
      <c r="DZ715" s="336">
        <v>1009938.83</v>
      </c>
      <c r="EA715" s="336">
        <v>5912916.21</v>
      </c>
      <c r="EB715" s="336">
        <v>3393042.95</v>
      </c>
      <c r="EC715" s="336">
        <v>1327479.97</v>
      </c>
      <c r="ED715" s="336">
        <v>1629691.1300000001</v>
      </c>
      <c r="EE715" s="336">
        <v>1019365.48</v>
      </c>
      <c r="EF715" s="336">
        <v>466827.7</v>
      </c>
      <c r="EG715" s="336">
        <v>1326648.5999999999</v>
      </c>
      <c r="EH715" s="336">
        <v>2251042.2999999998</v>
      </c>
      <c r="EI715" s="336">
        <v>3101583.5599999996</v>
      </c>
      <c r="EJ715" s="336">
        <v>4552072.13</v>
      </c>
      <c r="EK715" s="336">
        <v>436349.62</v>
      </c>
      <c r="EL715" s="336">
        <v>358253.68</v>
      </c>
      <c r="EM715" s="336">
        <v>3206480.92</v>
      </c>
      <c r="EN715" s="336">
        <v>1785322.29</v>
      </c>
      <c r="EO715" s="336">
        <v>2947626.1399999997</v>
      </c>
      <c r="EP715" s="336">
        <v>2333607.2200000002</v>
      </c>
      <c r="EQ715" s="336">
        <v>682786.71</v>
      </c>
      <c r="ER715" s="336">
        <v>1804897.56</v>
      </c>
      <c r="ES715" s="336">
        <v>427745.2</v>
      </c>
      <c r="ET715" s="336">
        <v>2731612.51</v>
      </c>
      <c r="EU715" s="336">
        <v>896532.23</v>
      </c>
      <c r="EV715" s="336">
        <v>428075.45999999996</v>
      </c>
      <c r="EW715" s="336">
        <v>1284943.58</v>
      </c>
      <c r="EX715" s="336">
        <v>1255801.55</v>
      </c>
      <c r="EY715" s="336">
        <v>6472067.6299999999</v>
      </c>
      <c r="EZ715" s="336">
        <v>6762094.8600000003</v>
      </c>
      <c r="FA715" s="336">
        <v>2573043.2799999998</v>
      </c>
      <c r="FB715" s="336">
        <v>921125.86</v>
      </c>
      <c r="FC715" s="336">
        <v>5153501.59</v>
      </c>
      <c r="FD715" s="336">
        <v>2089126.91</v>
      </c>
      <c r="FE715" s="336">
        <v>11666166.209999999</v>
      </c>
      <c r="FF715" s="336">
        <v>3804985.42</v>
      </c>
      <c r="FG715" s="336">
        <v>1122294.3900000001</v>
      </c>
      <c r="FH715" s="336">
        <v>3589441.02</v>
      </c>
      <c r="FI715" s="336">
        <v>1025968.98</v>
      </c>
      <c r="FJ715" s="336">
        <v>8754851.4900000002</v>
      </c>
      <c r="FK715" s="336">
        <v>677376.97</v>
      </c>
      <c r="FL715" s="336">
        <v>318461.84000000003</v>
      </c>
      <c r="FM715" s="336">
        <v>4517119.88</v>
      </c>
      <c r="FN715" s="336">
        <v>521387.68</v>
      </c>
      <c r="FO715" s="336">
        <v>1642189.7</v>
      </c>
      <c r="FP715" s="336">
        <v>760522.59</v>
      </c>
      <c r="FQ715" s="336">
        <v>1595667.8800000001</v>
      </c>
      <c r="FR715" s="336">
        <v>31789668.829999998</v>
      </c>
      <c r="FS715" s="336">
        <v>498096.81</v>
      </c>
      <c r="FT715" s="336">
        <v>652803.14</v>
      </c>
      <c r="FU715" s="336">
        <v>1053066.92</v>
      </c>
      <c r="FV715" s="336">
        <v>1308354.22</v>
      </c>
      <c r="FW715" s="336">
        <v>333946.67</v>
      </c>
      <c r="FX715" s="336">
        <v>406375.47</v>
      </c>
      <c r="FY715" s="336">
        <v>24316534.93</v>
      </c>
      <c r="FZ715" s="336">
        <v>414686.65</v>
      </c>
      <c r="GA715" s="336">
        <v>600117.54</v>
      </c>
      <c r="GB715" s="336">
        <v>1058604.6599999999</v>
      </c>
      <c r="GC715" s="336">
        <v>662023.48</v>
      </c>
      <c r="GD715" s="336">
        <v>1351645.99</v>
      </c>
      <c r="GE715" s="336">
        <v>2084793.33</v>
      </c>
      <c r="GF715" s="336">
        <v>2472089.29</v>
      </c>
      <c r="GG715" s="336">
        <v>2116899.9899999998</v>
      </c>
      <c r="GH715" s="336">
        <v>886585.19000000006</v>
      </c>
      <c r="GI715" s="336">
        <v>970928.12</v>
      </c>
      <c r="GJ715" s="336">
        <v>390167.57999999996</v>
      </c>
      <c r="GK715" s="336">
        <v>6795728.0999999996</v>
      </c>
      <c r="GL715" s="336">
        <v>160633.57999999999</v>
      </c>
      <c r="GM715" s="336">
        <v>9282883.7799999993</v>
      </c>
      <c r="GN715" s="336">
        <v>2022028.13</v>
      </c>
      <c r="GO715" s="336">
        <v>3094812.0100000002</v>
      </c>
      <c r="GP715" s="336">
        <v>215033.69999999998</v>
      </c>
      <c r="GQ715" s="336">
        <v>89809.670000000013</v>
      </c>
      <c r="GR715" s="336">
        <v>4718441.16</v>
      </c>
      <c r="GS715" s="336">
        <v>13386813.16</v>
      </c>
      <c r="GT715" s="336">
        <v>553563.19999999995</v>
      </c>
      <c r="GU715" s="336">
        <v>8478926.3399999999</v>
      </c>
      <c r="GV715" s="336">
        <v>702110.69</v>
      </c>
      <c r="GW715" s="336">
        <v>648038.25</v>
      </c>
      <c r="GX715" s="336">
        <v>2295475.7999999998</v>
      </c>
      <c r="GY715" s="336">
        <v>601717.4</v>
      </c>
      <c r="GZ715" s="336">
        <v>3384493.73</v>
      </c>
      <c r="HA715" s="336">
        <v>2375631.67</v>
      </c>
      <c r="HB715" s="336">
        <v>2182627.02</v>
      </c>
      <c r="HC715" s="336">
        <v>6692552.8399999999</v>
      </c>
      <c r="HD715" s="336">
        <v>471125.74</v>
      </c>
      <c r="HE715" s="336">
        <v>446316.74</v>
      </c>
      <c r="HF715" s="336">
        <v>387751.02</v>
      </c>
      <c r="HG715" s="336">
        <v>11051487.039999999</v>
      </c>
      <c r="HH715" s="336">
        <v>7775612.0800000001</v>
      </c>
      <c r="HI715" s="336">
        <v>3751467.02</v>
      </c>
      <c r="HJ715" s="336">
        <v>1373097.6</v>
      </c>
      <c r="HK715" s="336">
        <v>564587.91</v>
      </c>
      <c r="HL715" s="336">
        <v>3916099.61</v>
      </c>
      <c r="HM715" s="336">
        <v>1300947.33</v>
      </c>
      <c r="HN715" s="336">
        <v>1118517.94</v>
      </c>
      <c r="HO715" s="336">
        <v>211659.31999999998</v>
      </c>
      <c r="HP715" s="336">
        <v>1692607.91</v>
      </c>
      <c r="HQ715" s="336">
        <v>95872.87</v>
      </c>
      <c r="HR715" s="336">
        <v>1849492.88</v>
      </c>
      <c r="HS715" s="336">
        <v>240740.27</v>
      </c>
      <c r="HT715" s="336">
        <v>8301690.2300000004</v>
      </c>
      <c r="HU715" s="336">
        <v>1365052.29</v>
      </c>
      <c r="HV715" s="336">
        <v>3878289.46</v>
      </c>
      <c r="HW715" s="336">
        <v>21851148.770000003</v>
      </c>
      <c r="HX715" s="336">
        <v>971096.40000000014</v>
      </c>
      <c r="HY715" s="336">
        <v>21910626.080000002</v>
      </c>
      <c r="HZ715" s="336">
        <v>2402940.7000000002</v>
      </c>
      <c r="IA715" s="336">
        <v>1464799.4100000001</v>
      </c>
      <c r="IB715" s="336">
        <v>2541694.19</v>
      </c>
      <c r="IC715" s="336">
        <v>27586554.309999999</v>
      </c>
      <c r="ID715" s="336">
        <v>212804.72999999998</v>
      </c>
      <c r="IE715" s="336">
        <v>5976075.0999999996</v>
      </c>
      <c r="IF715" s="336">
        <v>246495.42</v>
      </c>
      <c r="IG715" s="336">
        <v>853691.91</v>
      </c>
      <c r="IH715" s="336">
        <v>291128.44</v>
      </c>
      <c r="II715" s="336">
        <v>841896.75</v>
      </c>
      <c r="IJ715" s="336">
        <v>3349140.66</v>
      </c>
      <c r="IK715" s="336">
        <v>146237.63</v>
      </c>
      <c r="IL715" s="336">
        <v>395702.71</v>
      </c>
      <c r="IM715" s="336">
        <v>552442.6</v>
      </c>
      <c r="IN715" s="336">
        <v>5013152.5199999996</v>
      </c>
      <c r="IO715" s="336">
        <v>209151.96</v>
      </c>
      <c r="IP715" s="336">
        <v>1277035.18</v>
      </c>
      <c r="IQ715" s="336">
        <v>138008.71000000002</v>
      </c>
      <c r="IR715" s="336">
        <v>6087850.6400000006</v>
      </c>
      <c r="IS715" s="336">
        <v>4967569.88</v>
      </c>
      <c r="IT715" s="336">
        <v>515111.33</v>
      </c>
      <c r="IU715" s="336">
        <v>695630.63</v>
      </c>
      <c r="IV715" s="336">
        <v>4372904.3</v>
      </c>
      <c r="IW715" s="336">
        <v>981502.98</v>
      </c>
      <c r="IX715" s="336">
        <v>211967.42</v>
      </c>
      <c r="IY715" s="336">
        <v>1971112.98</v>
      </c>
      <c r="IZ715" s="336">
        <v>6800541.8499999996</v>
      </c>
      <c r="JA715" s="336">
        <v>954153.05</v>
      </c>
      <c r="JB715" s="336">
        <v>757196.87000000011</v>
      </c>
      <c r="JC715" s="336">
        <v>827519.41999999993</v>
      </c>
      <c r="JD715" s="336">
        <v>557275.53999999992</v>
      </c>
      <c r="JE715" s="336">
        <v>678754.49</v>
      </c>
      <c r="JF715" s="336">
        <v>1685213.72</v>
      </c>
      <c r="JG715" s="336">
        <v>201062.72999999998</v>
      </c>
      <c r="JH715" s="336">
        <v>574275.09</v>
      </c>
      <c r="JI715" s="336">
        <v>6266039.1699999999</v>
      </c>
      <c r="JJ715" s="336">
        <v>4587040.99</v>
      </c>
      <c r="JK715" s="336">
        <v>601581.35</v>
      </c>
      <c r="JL715" s="336">
        <v>1139779.1499999999</v>
      </c>
      <c r="JM715" s="336">
        <v>413551.61</v>
      </c>
      <c r="JN715" s="336">
        <v>366210.55</v>
      </c>
      <c r="JO715" s="336">
        <v>1624136.1400000001</v>
      </c>
      <c r="JP715" s="336">
        <v>129909.52</v>
      </c>
      <c r="JQ715" s="336">
        <v>1439541.1300000001</v>
      </c>
      <c r="JR715" s="336">
        <v>196013.28</v>
      </c>
      <c r="JS715" s="336">
        <v>1472399.29</v>
      </c>
      <c r="JT715" s="336">
        <v>333408.39</v>
      </c>
      <c r="JU715" s="336">
        <v>13424767.029999999</v>
      </c>
      <c r="JV715" s="336">
        <v>11012357.719999999</v>
      </c>
      <c r="JW715" s="336">
        <v>1495258.22</v>
      </c>
      <c r="JX715" s="336">
        <v>4099110.7899999996</v>
      </c>
      <c r="JY715" s="336">
        <v>1550.18</v>
      </c>
      <c r="JZ715" s="336">
        <v>618605.97</v>
      </c>
      <c r="KA715" s="336">
        <v>1304188.75</v>
      </c>
      <c r="KB715" s="336">
        <v>1018701.0700000001</v>
      </c>
      <c r="KC715" s="336">
        <v>555566.21</v>
      </c>
      <c r="KD715" s="336">
        <v>2041353.51</v>
      </c>
      <c r="KE715" s="336">
        <v>1368862.85</v>
      </c>
      <c r="KF715" s="336">
        <v>825821.86999999988</v>
      </c>
      <c r="KG715" s="336">
        <v>763566.35</v>
      </c>
      <c r="KH715" s="336">
        <v>922485.6</v>
      </c>
      <c r="KI715" s="336">
        <v>3030875.52</v>
      </c>
      <c r="KJ715" s="336">
        <v>698772.9</v>
      </c>
      <c r="KK715" s="336">
        <v>224835.54</v>
      </c>
      <c r="KL715" s="336">
        <v>1458499.32</v>
      </c>
      <c r="KM715" s="336">
        <v>1730160.6400000001</v>
      </c>
      <c r="KN715" s="336">
        <v>995042.77</v>
      </c>
      <c r="KO715" s="336">
        <v>10946306.890000001</v>
      </c>
      <c r="KP715" s="336">
        <v>1657966.5</v>
      </c>
      <c r="KQ715" s="336">
        <v>32712377.079999998</v>
      </c>
      <c r="KR715" s="336">
        <v>4589439.5600000005</v>
      </c>
      <c r="KS715" s="336">
        <v>877983.95</v>
      </c>
      <c r="KX715" s="312">
        <v>910</v>
      </c>
    </row>
    <row r="716" spans="1:310" x14ac:dyDescent="0.25">
      <c r="A716">
        <v>2021</v>
      </c>
      <c r="C716" s="312">
        <v>11</v>
      </c>
      <c r="F716" s="336">
        <v>1360846.31</v>
      </c>
      <c r="G716" s="336">
        <v>186596.57</v>
      </c>
      <c r="H716" s="336">
        <v>9096702</v>
      </c>
      <c r="I716" s="336">
        <v>634008.47</v>
      </c>
      <c r="J716" s="336">
        <v>228710.16</v>
      </c>
      <c r="K716" s="336">
        <v>458296.1</v>
      </c>
      <c r="L716" s="336">
        <v>4431333.8500000006</v>
      </c>
      <c r="M716" s="336">
        <v>1666917.92</v>
      </c>
      <c r="N716" s="336">
        <v>8688706.8499999996</v>
      </c>
      <c r="O716" s="336">
        <v>3791269.58</v>
      </c>
      <c r="P716" s="336">
        <v>236327.87</v>
      </c>
      <c r="Q716" s="336">
        <v>626783.56000000006</v>
      </c>
      <c r="R716" s="336">
        <v>2023666.8900000001</v>
      </c>
      <c r="S716" s="336">
        <v>1044984.0700000001</v>
      </c>
      <c r="T716" s="336">
        <v>1460476.55</v>
      </c>
      <c r="U716" s="336">
        <v>2446384.5300000003</v>
      </c>
      <c r="V716" s="336">
        <v>6373048.25</v>
      </c>
      <c r="W716" s="336">
        <v>360722.29</v>
      </c>
      <c r="X716" s="336">
        <v>1417892.31</v>
      </c>
      <c r="Y716" s="336">
        <v>506393.62</v>
      </c>
      <c r="Z716" s="336">
        <v>845946.65000000014</v>
      </c>
      <c r="AA716" s="336">
        <v>9065385.2699999996</v>
      </c>
      <c r="AB716" s="336">
        <v>1323982.46</v>
      </c>
      <c r="AC716" s="336">
        <v>172230.93</v>
      </c>
      <c r="AD716" s="336">
        <v>22096199.359999999</v>
      </c>
      <c r="AE716" s="336">
        <v>286658</v>
      </c>
      <c r="AF716" s="336">
        <v>1346672</v>
      </c>
      <c r="AG716" s="336">
        <v>398228.36</v>
      </c>
      <c r="AH716" s="336">
        <v>2329627.67</v>
      </c>
      <c r="AI716" s="336">
        <v>1716836.1600000001</v>
      </c>
      <c r="AJ716" s="336">
        <v>1769267.9500000002</v>
      </c>
      <c r="AK716" s="336">
        <v>265787.31</v>
      </c>
      <c r="AL716" s="336">
        <v>11899475.860000001</v>
      </c>
      <c r="AM716" s="336">
        <v>569671</v>
      </c>
      <c r="AN716" s="336">
        <v>795715.84</v>
      </c>
      <c r="AO716" s="336">
        <v>1114605.1800000002</v>
      </c>
      <c r="AP716" s="336">
        <v>1041503.8300000001</v>
      </c>
      <c r="AQ716" s="336">
        <v>272985.19</v>
      </c>
      <c r="AR716" s="336">
        <v>2058049.86</v>
      </c>
      <c r="AS716" s="336">
        <v>469408.98</v>
      </c>
      <c r="AT716" s="336">
        <v>918923.78999999992</v>
      </c>
      <c r="AU716" s="336">
        <v>2128862.5499999998</v>
      </c>
      <c r="AV716" s="336">
        <v>647846.31999999995</v>
      </c>
      <c r="AW716" s="336">
        <v>7765287.8399999999</v>
      </c>
      <c r="AX716" s="336">
        <v>197835.41999999998</v>
      </c>
      <c r="AY716" s="336">
        <v>436232.35</v>
      </c>
      <c r="AZ716" s="336">
        <v>1814051.5699999998</v>
      </c>
      <c r="BA716" s="336">
        <v>223281.34</v>
      </c>
      <c r="BB716" s="336">
        <v>896108.89999999991</v>
      </c>
      <c r="BC716" s="336">
        <v>3974972.39</v>
      </c>
      <c r="BD716" s="336">
        <v>4058604.88</v>
      </c>
      <c r="BE716" s="336">
        <v>1423210.97</v>
      </c>
      <c r="BF716" s="336">
        <v>1515839.4300000002</v>
      </c>
      <c r="BG716" s="336">
        <v>269302.91000000003</v>
      </c>
      <c r="BH716" s="336">
        <v>130942.95</v>
      </c>
      <c r="BI716" s="336">
        <v>12953989.67</v>
      </c>
      <c r="BJ716" s="336">
        <v>93175.96</v>
      </c>
      <c r="BK716" s="336">
        <v>4057842.9000000004</v>
      </c>
      <c r="BL716" s="336">
        <v>133260.69</v>
      </c>
      <c r="BM716" s="336">
        <v>1284593.08</v>
      </c>
      <c r="BN716" s="336">
        <v>6433128.1099999994</v>
      </c>
      <c r="BO716" s="336">
        <v>1552591.1600000001</v>
      </c>
      <c r="BP716" s="336">
        <v>578413.29</v>
      </c>
      <c r="BQ716" s="336">
        <v>274763.51</v>
      </c>
      <c r="BR716" s="336">
        <v>960511.92999999993</v>
      </c>
      <c r="BS716" s="336">
        <v>2721333.18</v>
      </c>
      <c r="BT716" s="336">
        <v>171771.07</v>
      </c>
      <c r="BU716" s="336">
        <v>252027.78</v>
      </c>
      <c r="BV716" s="336">
        <v>1240799.51</v>
      </c>
      <c r="BW716" s="336">
        <v>3360905.43</v>
      </c>
      <c r="BX716" s="336">
        <v>1627282.35</v>
      </c>
      <c r="BY716" s="336">
        <v>10069556.08</v>
      </c>
      <c r="BZ716" s="336">
        <v>324616.52</v>
      </c>
      <c r="CA716" s="336">
        <v>549993.92999999993</v>
      </c>
      <c r="CB716" s="336">
        <v>319401.61000000004</v>
      </c>
      <c r="CC716" s="336">
        <v>2026493.15</v>
      </c>
      <c r="CD716" s="336">
        <v>3673816.2</v>
      </c>
      <c r="CE716" s="336">
        <v>802162.99</v>
      </c>
      <c r="CF716" s="336">
        <v>4184545.52</v>
      </c>
      <c r="CG716" s="336">
        <v>6370829</v>
      </c>
      <c r="CH716" s="336">
        <v>1492036.34</v>
      </c>
      <c r="CI716" s="336">
        <v>8159549.0500000007</v>
      </c>
      <c r="CJ716" s="336">
        <v>238901.21</v>
      </c>
      <c r="CK716" s="336">
        <v>377543.87</v>
      </c>
      <c r="CL716" s="336">
        <v>986472.26</v>
      </c>
      <c r="CM716" s="336">
        <v>129657.39</v>
      </c>
      <c r="CN716" s="336">
        <v>1464601.7999999998</v>
      </c>
      <c r="CO716" s="336">
        <v>4043095.79</v>
      </c>
      <c r="CP716" s="336">
        <v>323412.41000000003</v>
      </c>
      <c r="CQ716" s="336">
        <v>935971.3</v>
      </c>
      <c r="CR716" s="336">
        <v>180623.13999999998</v>
      </c>
      <c r="CS716" s="336">
        <v>996976.87999999989</v>
      </c>
      <c r="CT716" s="336">
        <v>1621800.46</v>
      </c>
      <c r="CU716" s="336">
        <v>190629.57</v>
      </c>
      <c r="CV716" s="336">
        <v>215982.45</v>
      </c>
      <c r="CW716" s="336">
        <v>629068.39</v>
      </c>
      <c r="CX716" s="336">
        <v>2598351.94</v>
      </c>
      <c r="CY716" s="336">
        <v>2249734.8200000003</v>
      </c>
      <c r="CZ716" s="336">
        <v>6888918.8499999996</v>
      </c>
      <c r="DA716" s="336">
        <v>2437037.37</v>
      </c>
      <c r="DB716" s="336">
        <v>3779568.28</v>
      </c>
      <c r="DC716" s="336">
        <v>1340924.72</v>
      </c>
      <c r="DD716" s="336">
        <v>16601349.24</v>
      </c>
      <c r="DE716" s="336">
        <v>9374218.8200000003</v>
      </c>
      <c r="DF716" s="336">
        <v>470960.97</v>
      </c>
      <c r="DG716" s="336">
        <v>1294112.1700000002</v>
      </c>
      <c r="DH716" s="336">
        <v>994627.28999999992</v>
      </c>
      <c r="DI716" s="336">
        <v>860830.86</v>
      </c>
      <c r="DJ716" s="336">
        <v>3003683.14</v>
      </c>
      <c r="DK716" s="336">
        <v>475174.59</v>
      </c>
      <c r="DL716" s="336">
        <v>966544.54999999993</v>
      </c>
      <c r="DM716" s="336">
        <v>1903944.49</v>
      </c>
      <c r="DN716" s="336">
        <v>333080.01</v>
      </c>
      <c r="DO716" s="336">
        <v>564599.22</v>
      </c>
      <c r="DP716" s="336">
        <v>571678.33000000007</v>
      </c>
      <c r="DQ716" s="336">
        <v>198493.69</v>
      </c>
      <c r="DR716" s="336">
        <v>2141543.7799999998</v>
      </c>
      <c r="DS716" s="336">
        <v>10207433.08</v>
      </c>
      <c r="DT716" s="336">
        <v>3278601.22</v>
      </c>
      <c r="DU716" s="336">
        <v>5229155.7200000007</v>
      </c>
      <c r="DV716" s="336">
        <v>981087.4</v>
      </c>
      <c r="DW716" s="336">
        <v>1929161.04</v>
      </c>
      <c r="DX716" s="336">
        <v>2195354.1100000003</v>
      </c>
      <c r="DY716" s="336">
        <v>4663106.7299999995</v>
      </c>
      <c r="DZ716" s="336">
        <v>2717527.37</v>
      </c>
      <c r="EA716" s="336">
        <v>14563394.4</v>
      </c>
      <c r="EB716" s="336">
        <v>1477364.45</v>
      </c>
      <c r="EC716" s="336">
        <v>1064971.79</v>
      </c>
      <c r="ED716" s="336">
        <v>571771.15</v>
      </c>
      <c r="EE716" s="336">
        <v>1016150.7</v>
      </c>
      <c r="EF716" s="336">
        <v>223734.78</v>
      </c>
      <c r="EG716" s="336">
        <v>4089195.12</v>
      </c>
      <c r="EH716" s="336">
        <v>683003.91</v>
      </c>
      <c r="EI716" s="336">
        <v>3133412.39</v>
      </c>
      <c r="EJ716" s="336">
        <v>8984894.8100000005</v>
      </c>
      <c r="EK716" s="336">
        <v>380948.44</v>
      </c>
      <c r="EL716" s="336">
        <v>289451.29000000004</v>
      </c>
      <c r="EM716" s="336">
        <v>2114633.0699999998</v>
      </c>
      <c r="EN716" s="336">
        <v>1575322.6800000002</v>
      </c>
      <c r="EO716" s="336">
        <v>2624690.7200000002</v>
      </c>
      <c r="EP716" s="336">
        <v>9300713.5600000005</v>
      </c>
      <c r="EQ716" s="336">
        <v>421153.49</v>
      </c>
      <c r="ER716" s="336">
        <v>1450612.14</v>
      </c>
      <c r="ES716" s="336">
        <v>258801.26</v>
      </c>
      <c r="ET716" s="336">
        <v>1333118.2899999998</v>
      </c>
      <c r="EU716" s="336">
        <v>659238.34000000008</v>
      </c>
      <c r="EV716" s="336">
        <v>140450.25</v>
      </c>
      <c r="EW716" s="336">
        <v>1370289.59</v>
      </c>
      <c r="EX716" s="336">
        <v>2931586.56</v>
      </c>
      <c r="EY716" s="336">
        <v>18699872.330000002</v>
      </c>
      <c r="EZ716" s="336">
        <v>291319411.88999999</v>
      </c>
      <c r="FA716" s="336">
        <v>1346652.8399999999</v>
      </c>
      <c r="FB716" s="336">
        <v>1904648.4200000002</v>
      </c>
      <c r="FC716" s="336">
        <v>9143090.8300000001</v>
      </c>
      <c r="FD716" s="336">
        <v>1550496.76</v>
      </c>
      <c r="FE716" s="336">
        <v>12894992.229999999</v>
      </c>
      <c r="FF716" s="336">
        <v>1627599.6500000001</v>
      </c>
      <c r="FG716" s="336">
        <v>156982.92000000001</v>
      </c>
      <c r="FH716" s="336">
        <v>4148509.1100000003</v>
      </c>
      <c r="FI716" s="336">
        <v>615718</v>
      </c>
      <c r="FJ716" s="336">
        <v>2828001.0700000003</v>
      </c>
      <c r="FK716" s="336">
        <v>720604.78</v>
      </c>
      <c r="FL716" s="336">
        <v>100956.23</v>
      </c>
      <c r="FM716" s="336">
        <v>4787682.7600000007</v>
      </c>
      <c r="FN716" s="336">
        <v>788936.64</v>
      </c>
      <c r="FO716" s="336">
        <v>1477921.38</v>
      </c>
      <c r="FP716" s="336">
        <v>395152.30000000005</v>
      </c>
      <c r="FQ716" s="336">
        <v>1920510.04</v>
      </c>
      <c r="FR716" s="336">
        <v>19808571.68</v>
      </c>
      <c r="FS716" s="336">
        <v>456787.85</v>
      </c>
      <c r="FT716" s="336">
        <v>631678.10999999987</v>
      </c>
      <c r="FU716" s="336">
        <v>559708.55999999994</v>
      </c>
      <c r="FV716" s="336">
        <v>253507.27</v>
      </c>
      <c r="FW716" s="336">
        <v>47530.8</v>
      </c>
      <c r="FX716" s="336">
        <v>1948564.65</v>
      </c>
      <c r="FY716" s="336">
        <v>5148646.9000000004</v>
      </c>
      <c r="FZ716" s="336">
        <v>303160.81</v>
      </c>
      <c r="GA716" s="336">
        <v>321441.72000000003</v>
      </c>
      <c r="GB716" s="336">
        <v>528511.14</v>
      </c>
      <c r="GC716" s="336">
        <v>203896.3</v>
      </c>
      <c r="GD716" s="336">
        <v>510770.19</v>
      </c>
      <c r="GE716" s="336">
        <v>4059028.14</v>
      </c>
      <c r="GF716" s="336">
        <v>759756.53</v>
      </c>
      <c r="GG716" s="336">
        <v>3133043.91</v>
      </c>
      <c r="GH716" s="336">
        <v>622741.57999999996</v>
      </c>
      <c r="GI716" s="336">
        <v>2081185.4400000002</v>
      </c>
      <c r="GJ716" s="336">
        <v>465068.42</v>
      </c>
      <c r="GK716" s="336">
        <v>41503397.650000006</v>
      </c>
      <c r="GL716" s="336">
        <v>19320727.510000002</v>
      </c>
      <c r="GM716" s="336">
        <v>30685914.969999999</v>
      </c>
      <c r="GN716" s="336">
        <v>1700978.58</v>
      </c>
      <c r="GO716" s="336">
        <v>7095824.1200000001</v>
      </c>
      <c r="GP716" s="336">
        <v>174230.49</v>
      </c>
      <c r="GQ716" s="336">
        <v>138464.23000000001</v>
      </c>
      <c r="GR716" s="336">
        <v>2017409.56</v>
      </c>
      <c r="GS716" s="336">
        <v>48334733.109999999</v>
      </c>
      <c r="GT716" s="336">
        <v>443150.63</v>
      </c>
      <c r="GU716" s="336">
        <v>15907865.629999999</v>
      </c>
      <c r="GV716" s="336">
        <v>734621.17</v>
      </c>
      <c r="GW716" s="336">
        <v>354556.07999999996</v>
      </c>
      <c r="GX716" s="336">
        <v>7228854.2400000002</v>
      </c>
      <c r="GY716" s="336">
        <v>248879.11</v>
      </c>
      <c r="GZ716" s="336">
        <v>1100988.76</v>
      </c>
      <c r="HA716" s="336">
        <v>1922162.04</v>
      </c>
      <c r="HB716" s="336">
        <v>363511.49</v>
      </c>
      <c r="HC716" s="336">
        <v>5344148.22</v>
      </c>
      <c r="HD716" s="336">
        <v>190756.38999999998</v>
      </c>
      <c r="HE716" s="336">
        <v>645163.26</v>
      </c>
      <c r="HF716" s="336">
        <v>688995.73</v>
      </c>
      <c r="HG716" s="336">
        <v>4276669.58</v>
      </c>
      <c r="HH716" s="336">
        <v>11484501.01</v>
      </c>
      <c r="HI716" s="336">
        <v>3375320.28</v>
      </c>
      <c r="HJ716" s="336">
        <v>1738848.5799999998</v>
      </c>
      <c r="HK716" s="336">
        <v>350376.95999999996</v>
      </c>
      <c r="HL716" s="336">
        <v>3704717.4899999998</v>
      </c>
      <c r="HM716" s="336">
        <v>823196.74000000011</v>
      </c>
      <c r="HN716" s="336">
        <v>435920.68</v>
      </c>
      <c r="HO716" s="336">
        <v>547913.33000000007</v>
      </c>
      <c r="HP716" s="336">
        <v>9940354.8699999992</v>
      </c>
      <c r="HQ716" s="336">
        <v>124357.70000000001</v>
      </c>
      <c r="HR716" s="336">
        <v>6378143.5099999998</v>
      </c>
      <c r="HS716" s="336">
        <v>312097.62</v>
      </c>
      <c r="HT716" s="336">
        <v>15464716.17</v>
      </c>
      <c r="HU716" s="336">
        <v>379693.4</v>
      </c>
      <c r="HV716" s="336">
        <v>3272051.51</v>
      </c>
      <c r="HW716" s="336">
        <v>33723059.050000004</v>
      </c>
      <c r="HX716" s="336">
        <v>510178.39999999997</v>
      </c>
      <c r="HY716" s="336">
        <v>28483009.810000002</v>
      </c>
      <c r="HZ716" s="336">
        <v>1245888.7000000002</v>
      </c>
      <c r="IA716" s="336">
        <v>293984.32999999996</v>
      </c>
      <c r="IB716" s="336">
        <v>2243704.85</v>
      </c>
      <c r="IC716" s="336">
        <v>4887150.1100000003</v>
      </c>
      <c r="ID716" s="336">
        <v>370672.51</v>
      </c>
      <c r="IE716" s="336">
        <v>5046457.9800000004</v>
      </c>
      <c r="IF716" s="336">
        <v>542855.05000000005</v>
      </c>
      <c r="IG716" s="336">
        <v>893952.1399999999</v>
      </c>
      <c r="IH716" s="336">
        <v>256028.84000000003</v>
      </c>
      <c r="II716" s="336">
        <v>392516.66000000003</v>
      </c>
      <c r="IJ716" s="336">
        <v>2602783.9500000002</v>
      </c>
      <c r="IK716" s="336">
        <v>212078.62</v>
      </c>
      <c r="IL716" s="336">
        <v>242065.11</v>
      </c>
      <c r="IM716" s="336">
        <v>663472.86</v>
      </c>
      <c r="IN716" s="336">
        <v>3430153.58</v>
      </c>
      <c r="IO716" s="336">
        <v>1094157.8199999998</v>
      </c>
      <c r="IP716" s="336">
        <v>749538.01</v>
      </c>
      <c r="IQ716" s="336">
        <v>501907.08999999997</v>
      </c>
      <c r="IR716" s="336">
        <v>5889531.3099999996</v>
      </c>
      <c r="IS716" s="336">
        <v>7566916.6200000001</v>
      </c>
      <c r="IT716" s="336">
        <v>5797949.7999999998</v>
      </c>
      <c r="IU716" s="336">
        <v>648726.04</v>
      </c>
      <c r="IV716" s="336">
        <v>3215277.24</v>
      </c>
      <c r="IW716" s="336">
        <v>364804.24</v>
      </c>
      <c r="IX716" s="336">
        <v>134724.46</v>
      </c>
      <c r="IY716" s="336">
        <v>1863767.6800000002</v>
      </c>
      <c r="IZ716" s="336">
        <v>637860.61</v>
      </c>
      <c r="JA716" s="336">
        <v>492274.95</v>
      </c>
      <c r="JB716" s="336">
        <v>147693.31</v>
      </c>
      <c r="JC716" s="336">
        <v>1659779.86</v>
      </c>
      <c r="JD716" s="336">
        <v>169909.8</v>
      </c>
      <c r="JE716" s="336">
        <v>178573.53</v>
      </c>
      <c r="JF716" s="336">
        <v>3998203.0100000002</v>
      </c>
      <c r="JG716" s="336">
        <v>408932.47000000003</v>
      </c>
      <c r="JH716" s="336">
        <v>683035.14</v>
      </c>
      <c r="JI716" s="336">
        <v>3551373.48</v>
      </c>
      <c r="JJ716" s="336">
        <v>2685364.8899999997</v>
      </c>
      <c r="JK716" s="336">
        <v>267055.99</v>
      </c>
      <c r="JL716" s="336">
        <v>460914.25</v>
      </c>
      <c r="JM716" s="336">
        <v>197140.15</v>
      </c>
      <c r="JN716" s="336">
        <v>363885.63999999996</v>
      </c>
      <c r="JO716" s="336">
        <v>2687728.0799999996</v>
      </c>
      <c r="JP716" s="336">
        <v>608336.10999999987</v>
      </c>
      <c r="JQ716" s="336">
        <v>635781.53</v>
      </c>
      <c r="JR716" s="336">
        <v>309961.70999999996</v>
      </c>
      <c r="JS716" s="336">
        <v>5518322.8099999996</v>
      </c>
      <c r="JT716" s="336">
        <v>288825.32</v>
      </c>
      <c r="JU716" s="336">
        <v>369869.75000000006</v>
      </c>
      <c r="JV716" s="336">
        <v>23375744.640000001</v>
      </c>
      <c r="JW716" s="336">
        <v>1316130.79</v>
      </c>
      <c r="JX716" s="336">
        <v>1459273.8499999999</v>
      </c>
      <c r="JY716" s="336">
        <v>293183.48</v>
      </c>
      <c r="JZ716" s="336">
        <v>134142.44</v>
      </c>
      <c r="KA716" s="336">
        <v>1105693.79</v>
      </c>
      <c r="KB716" s="336">
        <v>2262913.31</v>
      </c>
      <c r="KC716" s="336">
        <v>1156020.1700000002</v>
      </c>
      <c r="KD716" s="336">
        <v>458820.11</v>
      </c>
      <c r="KE716" s="336">
        <v>9017722.2400000002</v>
      </c>
      <c r="KF716" s="336">
        <v>377125.30999999994</v>
      </c>
      <c r="KG716" s="336">
        <v>1186196.0899999999</v>
      </c>
      <c r="KH716" s="336">
        <v>599896.93999999994</v>
      </c>
      <c r="KI716" s="336">
        <v>1295874.77</v>
      </c>
      <c r="KJ716" s="336">
        <v>1497061.61</v>
      </c>
      <c r="KK716" s="336">
        <v>168308.28999999998</v>
      </c>
      <c r="KL716" s="336">
        <v>358491.85000000003</v>
      </c>
      <c r="KM716" s="336">
        <v>469577.92</v>
      </c>
      <c r="KN716" s="336">
        <v>939624.37</v>
      </c>
      <c r="KO716" s="336">
        <v>3886511.3400000003</v>
      </c>
      <c r="KP716" s="336">
        <v>2628828.1199999996</v>
      </c>
      <c r="KQ716" s="336">
        <v>40678504.100000001</v>
      </c>
      <c r="KR716" s="336">
        <v>3897870</v>
      </c>
      <c r="KS716" s="336">
        <v>1732939.84</v>
      </c>
      <c r="KX716" s="312">
        <v>911</v>
      </c>
    </row>
    <row r="717" spans="1:310" x14ac:dyDescent="0.25">
      <c r="A717">
        <v>2021</v>
      </c>
      <c r="C717" s="312">
        <v>12</v>
      </c>
      <c r="F717" s="336">
        <v>2795659.9</v>
      </c>
      <c r="G717" s="336">
        <v>311328</v>
      </c>
      <c r="H717" s="336">
        <v>47273335.560000002</v>
      </c>
      <c r="I717" s="336">
        <v>3475691.41</v>
      </c>
      <c r="J717" s="336">
        <v>12100</v>
      </c>
      <c r="K717" s="336">
        <v>1820145.9</v>
      </c>
      <c r="L717" s="336">
        <v>3792771.89</v>
      </c>
      <c r="M717" s="336">
        <v>5099463.2</v>
      </c>
      <c r="N717" s="336">
        <v>9148890.0700000003</v>
      </c>
      <c r="O717" s="336">
        <v>970238.27</v>
      </c>
      <c r="P717" s="336">
        <v>752271.35</v>
      </c>
      <c r="Q717" s="336">
        <v>4294075</v>
      </c>
      <c r="R717" s="336">
        <v>120555.75</v>
      </c>
      <c r="S717" s="336">
        <v>3780367.27</v>
      </c>
      <c r="T717" s="336">
        <v>2044726.05</v>
      </c>
      <c r="U717" s="336">
        <v>6466964.7999999998</v>
      </c>
      <c r="V717" s="336">
        <v>5259871.2</v>
      </c>
      <c r="W717" s="336">
        <v>676460</v>
      </c>
      <c r="X717" s="336">
        <v>276531.25</v>
      </c>
      <c r="Y717" s="336">
        <v>1798046.25</v>
      </c>
      <c r="Z717" s="336">
        <v>837075.94000000006</v>
      </c>
      <c r="AA717" s="336">
        <v>10345810.9</v>
      </c>
      <c r="AB717" s="336">
        <v>1442200</v>
      </c>
      <c r="AC717" s="336">
        <v>742312.4</v>
      </c>
      <c r="AD717" s="336">
        <v>10421906.35</v>
      </c>
      <c r="AE717" s="336">
        <v>150991.15</v>
      </c>
      <c r="AF717" s="336">
        <v>1509961.26</v>
      </c>
      <c r="AG717" s="336">
        <v>592353.65</v>
      </c>
      <c r="AH717" s="336">
        <v>6388612</v>
      </c>
      <c r="AI717" s="336">
        <v>3153035.6799999997</v>
      </c>
      <c r="AJ717" s="336">
        <v>6236707.4199999999</v>
      </c>
      <c r="AK717" s="336">
        <v>1123958.46</v>
      </c>
      <c r="AL717" s="336">
        <v>16546182.4</v>
      </c>
      <c r="AM717" s="336">
        <v>156338.54999999999</v>
      </c>
      <c r="AN717" s="336">
        <v>5141878.9000000004</v>
      </c>
      <c r="AO717" s="336">
        <v>210000</v>
      </c>
      <c r="AP717" s="336">
        <v>199301.5</v>
      </c>
      <c r="AQ717" s="336">
        <v>750436.99</v>
      </c>
      <c r="AR717" s="336">
        <v>30627823.989999998</v>
      </c>
      <c r="AS717" s="336">
        <v>2421857.62</v>
      </c>
      <c r="AT717" s="336">
        <v>4728370.5</v>
      </c>
      <c r="AU717" s="336">
        <v>3557353.7300000004</v>
      </c>
      <c r="AV717" s="336">
        <v>426128</v>
      </c>
      <c r="AW717" s="336">
        <v>3752356.35</v>
      </c>
      <c r="AX717" s="336">
        <v>831979.77999999991</v>
      </c>
      <c r="AY717" s="336">
        <v>1119259.5</v>
      </c>
      <c r="AZ717" s="336">
        <v>2241999.0499999998</v>
      </c>
      <c r="BA717" s="336">
        <v>229722.05</v>
      </c>
      <c r="BB717" s="336">
        <v>1513187.74</v>
      </c>
      <c r="BC717" s="336">
        <v>4309437</v>
      </c>
      <c r="BD717" s="336">
        <v>5261920.8499999996</v>
      </c>
      <c r="BE717" s="336">
        <v>2232482.11</v>
      </c>
      <c r="BF717" s="336">
        <v>5</v>
      </c>
      <c r="BG717" s="336">
        <v>877007.52</v>
      </c>
      <c r="BH717" s="336">
        <v>495045.91</v>
      </c>
      <c r="BI717" s="336">
        <v>2951347.05</v>
      </c>
      <c r="BJ717" s="336">
        <v>79289.16</v>
      </c>
      <c r="BK717" s="336">
        <v>6552220.2999999998</v>
      </c>
      <c r="BL717" s="336">
        <v>715986.48</v>
      </c>
      <c r="BM717" s="336">
        <v>745607.42</v>
      </c>
      <c r="BN717" s="336">
        <v>13000500</v>
      </c>
      <c r="BO717" s="336">
        <v>4450585.55</v>
      </c>
      <c r="BP717" s="336">
        <v>871</v>
      </c>
      <c r="BQ717" s="336">
        <v>18500</v>
      </c>
      <c r="BR717" s="336">
        <v>1114725.1499999999</v>
      </c>
      <c r="BS717" s="336">
        <v>3208562.75</v>
      </c>
      <c r="BT717" s="336">
        <v>2999320</v>
      </c>
      <c r="BU717" s="336">
        <v>29114</v>
      </c>
      <c r="BV717" s="336">
        <v>1358655.48</v>
      </c>
      <c r="BW717" s="336">
        <v>196603.5</v>
      </c>
      <c r="BX717" s="336">
        <v>619588.5</v>
      </c>
      <c r="BY717" s="336">
        <v>3607644.11</v>
      </c>
      <c r="BZ717" s="336">
        <v>3428670.04</v>
      </c>
      <c r="CA717" s="336">
        <v>6177925.4500000002</v>
      </c>
      <c r="CB717" s="336">
        <v>400525.5</v>
      </c>
      <c r="CC717" s="336">
        <v>2328137.88</v>
      </c>
      <c r="CD717" s="336">
        <v>4473226.2699999996</v>
      </c>
      <c r="CE717" s="336">
        <v>2274730</v>
      </c>
      <c r="CF717" s="336">
        <v>2205001.46</v>
      </c>
      <c r="CG717" s="336">
        <v>6894387</v>
      </c>
      <c r="CH717" s="336">
        <v>10549957.300000001</v>
      </c>
      <c r="CI717" s="336">
        <v>15914071.85</v>
      </c>
      <c r="CJ717" s="336">
        <v>679446.9</v>
      </c>
      <c r="CK717" s="336">
        <v>121238.55</v>
      </c>
      <c r="CL717" s="336">
        <v>3185872.25</v>
      </c>
      <c r="CM717" s="336">
        <v>747317</v>
      </c>
      <c r="CN717" s="336">
        <v>6877650</v>
      </c>
      <c r="CO717" s="336">
        <v>177863.45</v>
      </c>
      <c r="CP717" s="336">
        <v>1926423.17</v>
      </c>
      <c r="CQ717" s="336">
        <v>8771597.8999999985</v>
      </c>
      <c r="CR717" s="336">
        <v>446641.02</v>
      </c>
      <c r="CS717" s="336">
        <v>2929800.3099999996</v>
      </c>
      <c r="CT717" s="336">
        <v>89869.3</v>
      </c>
      <c r="CU717" s="336">
        <v>505435.15</v>
      </c>
      <c r="CV717" s="336">
        <v>821793</v>
      </c>
      <c r="CW717" s="336">
        <v>1874181.6</v>
      </c>
      <c r="CX717" s="336">
        <v>2143344.6</v>
      </c>
      <c r="CY717" s="336">
        <v>15005319.130000001</v>
      </c>
      <c r="CZ717" s="336">
        <v>30556429.219999999</v>
      </c>
      <c r="DA717" s="336">
        <v>12239349.210000001</v>
      </c>
      <c r="DB717" s="336">
        <v>11864287.4</v>
      </c>
      <c r="DC717" s="336">
        <v>5585171.5</v>
      </c>
      <c r="DD717" s="336">
        <v>19146217.789999999</v>
      </c>
      <c r="DE717" s="336">
        <v>3576106.85</v>
      </c>
      <c r="DF717" s="336">
        <v>506383.75</v>
      </c>
      <c r="DG717" s="336">
        <v>1403295.3</v>
      </c>
      <c r="DH717" s="336">
        <v>2921631.5</v>
      </c>
      <c r="DI717" s="336">
        <v>1352438.12</v>
      </c>
      <c r="DJ717" s="336">
        <v>761827.75</v>
      </c>
      <c r="DK717" s="336">
        <v>9098809.3499999996</v>
      </c>
      <c r="DL717" s="336">
        <v>1665294.35</v>
      </c>
      <c r="DM717" s="336">
        <v>6375583.7999999998</v>
      </c>
      <c r="DN717" s="336">
        <v>268986.05</v>
      </c>
      <c r="DO717" s="336">
        <v>2020884</v>
      </c>
      <c r="DP717" s="336">
        <v>111198</v>
      </c>
      <c r="DQ717" s="336">
        <v>1136737.96</v>
      </c>
      <c r="DR717" s="336">
        <v>245600</v>
      </c>
      <c r="DS717" s="336">
        <v>21656162.190000001</v>
      </c>
      <c r="DT717" s="336">
        <v>3387468.07</v>
      </c>
      <c r="DU717" s="336">
        <v>10650350.68</v>
      </c>
      <c r="DV717" s="336">
        <v>790201</v>
      </c>
      <c r="DW717" s="336">
        <v>1237228.9000000001</v>
      </c>
      <c r="DX717" s="336">
        <v>1229762.1400000001</v>
      </c>
      <c r="DY717" s="336">
        <v>8274803.5</v>
      </c>
      <c r="DZ717" s="336">
        <v>1265699.3500000001</v>
      </c>
      <c r="EA717" s="336">
        <v>24118086.780000001</v>
      </c>
      <c r="EB717" s="336">
        <v>1097877.18</v>
      </c>
      <c r="EC717" s="336">
        <v>1145795.03</v>
      </c>
      <c r="ED717" s="336">
        <v>2559718.0499999998</v>
      </c>
      <c r="EE717" s="336">
        <v>953569.07</v>
      </c>
      <c r="EF717" s="336">
        <v>20715.97</v>
      </c>
      <c r="EG717" s="336">
        <v>8284994.5899999999</v>
      </c>
      <c r="EH717" s="336">
        <v>799703.74</v>
      </c>
      <c r="EI717" s="336">
        <v>1993463</v>
      </c>
      <c r="EJ717" s="336">
        <v>19227538.41</v>
      </c>
      <c r="EK717" s="336">
        <v>884287.16999999993</v>
      </c>
      <c r="EL717" s="336">
        <v>289623.55</v>
      </c>
      <c r="EM717" s="336">
        <v>9311208.25</v>
      </c>
      <c r="EN717" s="336">
        <v>5500973.2699999996</v>
      </c>
      <c r="EO717" s="336">
        <v>8578561.6600000001</v>
      </c>
      <c r="EP717" s="336">
        <v>2094901</v>
      </c>
      <c r="EQ717" s="336">
        <v>829757.15</v>
      </c>
      <c r="ER717" s="336">
        <v>2689989.4</v>
      </c>
      <c r="ES717" s="336">
        <v>1127823.25</v>
      </c>
      <c r="ET717" s="336">
        <v>459032</v>
      </c>
      <c r="EU717" s="336">
        <v>3290870.64</v>
      </c>
      <c r="EV717" s="336">
        <v>195100</v>
      </c>
      <c r="EW717" s="336">
        <v>57000</v>
      </c>
      <c r="EX717" s="336">
        <v>961772.8</v>
      </c>
      <c r="EY717" s="336">
        <v>24616970</v>
      </c>
      <c r="EZ717" s="336">
        <v>578613981.45000005</v>
      </c>
      <c r="FA717" s="336">
        <v>901952.85</v>
      </c>
      <c r="FB717" s="336">
        <v>3845706.4</v>
      </c>
      <c r="FC717" s="336">
        <v>11023224.789999999</v>
      </c>
      <c r="FD717" s="336">
        <v>385802</v>
      </c>
      <c r="FE717" s="336">
        <v>1</v>
      </c>
      <c r="FF717" s="336">
        <v>303500</v>
      </c>
      <c r="FG717" s="336">
        <v>1119286.67</v>
      </c>
      <c r="FH717" s="336">
        <v>14191461.629999999</v>
      </c>
      <c r="FI717" s="336">
        <v>329230.75</v>
      </c>
      <c r="FJ717" s="336">
        <v>3086000</v>
      </c>
      <c r="FK717" s="336">
        <v>3456979.4699999997</v>
      </c>
      <c r="FL717" s="336">
        <v>200897</v>
      </c>
      <c r="FM717" s="336">
        <v>6528346.25</v>
      </c>
      <c r="FN717" s="336">
        <v>1553443.25</v>
      </c>
      <c r="FO717" s="336">
        <v>2297103.4</v>
      </c>
      <c r="FP717" s="336">
        <v>616655.94999999995</v>
      </c>
      <c r="FQ717" s="336">
        <v>214809.56</v>
      </c>
      <c r="FR717" s="336">
        <v>12835813.959999999</v>
      </c>
      <c r="FS717" s="336">
        <v>106378.19</v>
      </c>
      <c r="FT717" s="336">
        <v>2755705.25</v>
      </c>
      <c r="FU717" s="336">
        <v>1843026.57</v>
      </c>
      <c r="FV717" s="336">
        <v>318668</v>
      </c>
      <c r="FW717" s="336">
        <v>4664.5</v>
      </c>
      <c r="FX717" s="336">
        <v>22443280.120000001</v>
      </c>
      <c r="FY717" s="336">
        <v>19996603.690000001</v>
      </c>
      <c r="FZ717" s="336">
        <v>888782.16999999993</v>
      </c>
      <c r="GA717" s="336">
        <v>707199</v>
      </c>
      <c r="GB717" s="336">
        <v>1230851.1299999999</v>
      </c>
      <c r="GC717" s="336">
        <v>2988609.1999999997</v>
      </c>
      <c r="GD717" s="336">
        <v>2292756.4</v>
      </c>
      <c r="GE717" s="336">
        <v>3341000.6</v>
      </c>
      <c r="GF717" s="336">
        <v>548538</v>
      </c>
      <c r="GG717" s="336">
        <v>9242977.3599999994</v>
      </c>
      <c r="GH717" s="336">
        <v>328752.14</v>
      </c>
      <c r="GI717" s="336">
        <v>2209174.5299999998</v>
      </c>
      <c r="GJ717" s="336">
        <v>2279896.44</v>
      </c>
      <c r="GK717" s="336">
        <v>29986739.760000002</v>
      </c>
      <c r="GL717" s="336">
        <v>7050382.7300000004</v>
      </c>
      <c r="GM717" s="336">
        <v>26649501.530000001</v>
      </c>
      <c r="GN717" s="336">
        <v>2902136.47</v>
      </c>
      <c r="GO717" s="336">
        <v>3118263.75</v>
      </c>
      <c r="GP717" s="336">
        <v>182566.01</v>
      </c>
      <c r="GQ717" s="336">
        <v>20825</v>
      </c>
      <c r="GR717" s="336">
        <v>396030</v>
      </c>
      <c r="GS717" s="336">
        <v>24719642.289999999</v>
      </c>
      <c r="GT717" s="336">
        <v>452323.98</v>
      </c>
      <c r="GU717" s="336">
        <v>17985227.439999998</v>
      </c>
      <c r="GV717" s="336">
        <v>2608000</v>
      </c>
      <c r="GW717" s="336">
        <v>9442</v>
      </c>
      <c r="GX717" s="336">
        <v>18928144.949999999</v>
      </c>
      <c r="GY717" s="336">
        <v>571714.29</v>
      </c>
      <c r="GZ717" s="336">
        <v>710725.5</v>
      </c>
      <c r="HA717" s="336">
        <v>5328783.05</v>
      </c>
      <c r="HB717" s="336">
        <v>749038.6</v>
      </c>
      <c r="HC717" s="336">
        <v>576237.1</v>
      </c>
      <c r="HD717" s="336">
        <v>154220</v>
      </c>
      <c r="HE717" s="336">
        <v>819435</v>
      </c>
      <c r="HF717" s="336">
        <v>255851</v>
      </c>
      <c r="HG717" s="336">
        <v>6907105.6299999999</v>
      </c>
      <c r="HH717" s="336">
        <v>27244562.740000002</v>
      </c>
      <c r="HI717" s="336">
        <v>1993582.23</v>
      </c>
      <c r="HJ717" s="336">
        <v>820862</v>
      </c>
      <c r="HK717" s="336">
        <v>224004</v>
      </c>
      <c r="HL717" s="336">
        <v>8016495.25</v>
      </c>
      <c r="HM717" s="336">
        <v>732054.85</v>
      </c>
      <c r="HN717" s="336">
        <v>2641481.65</v>
      </c>
      <c r="HO717" s="336">
        <v>1321489.46</v>
      </c>
      <c r="HP717" s="336">
        <v>13230623.050000001</v>
      </c>
      <c r="HQ717" s="336">
        <v>2</v>
      </c>
      <c r="HR717" s="336">
        <v>2065429.85</v>
      </c>
      <c r="HS717" s="336">
        <v>134500</v>
      </c>
      <c r="HT717" s="336">
        <v>6662193.7800000003</v>
      </c>
      <c r="HU717" s="336">
        <v>755510</v>
      </c>
      <c r="HV717" s="336">
        <v>2186451</v>
      </c>
      <c r="HW717" s="336">
        <v>43437071.650000006</v>
      </c>
      <c r="HX717" s="336">
        <v>106811</v>
      </c>
      <c r="HY717" s="336">
        <v>13255500</v>
      </c>
      <c r="HZ717" s="336">
        <v>1810310.5899999999</v>
      </c>
      <c r="IA717" s="336">
        <v>2418302</v>
      </c>
      <c r="IB717" s="336">
        <v>3922260.11</v>
      </c>
      <c r="IC717" s="336">
        <v>7746628.2999999998</v>
      </c>
      <c r="ID717" s="336">
        <v>3692439</v>
      </c>
      <c r="IE717" s="336">
        <v>9012609.5999999996</v>
      </c>
      <c r="IF717" s="336">
        <v>21413.9</v>
      </c>
      <c r="IG717" s="336">
        <v>1121957.28</v>
      </c>
      <c r="IH717" s="336">
        <v>201776.63</v>
      </c>
      <c r="II717" s="336">
        <v>606574.9</v>
      </c>
      <c r="IJ717" s="336">
        <v>6006030.3300000001</v>
      </c>
      <c r="IK717" s="336">
        <v>294677.24</v>
      </c>
      <c r="IL717" s="336">
        <v>226602</v>
      </c>
      <c r="IM717" s="336">
        <v>1454341.06</v>
      </c>
      <c r="IN717" s="336">
        <v>23482</v>
      </c>
      <c r="IO717" s="336">
        <v>1411815.44</v>
      </c>
      <c r="IP717" s="336">
        <v>528428.29999999993</v>
      </c>
      <c r="IQ717" s="336">
        <v>3050117.61</v>
      </c>
      <c r="IR717" s="336">
        <v>46794941.549999997</v>
      </c>
      <c r="IS717" s="336">
        <v>4162845.2</v>
      </c>
      <c r="IT717" s="336">
        <v>5607141.3499999996</v>
      </c>
      <c r="IU717" s="336">
        <v>64090</v>
      </c>
      <c r="IV717" s="336">
        <v>2376200</v>
      </c>
      <c r="IW717" s="336">
        <v>5868359</v>
      </c>
      <c r="IX717" s="336">
        <v>557614.34000000008</v>
      </c>
      <c r="IY717" s="336">
        <v>3747241.1</v>
      </c>
      <c r="IZ717" s="336">
        <v>349730.2</v>
      </c>
      <c r="JA717" s="336">
        <v>2875783.71</v>
      </c>
      <c r="JB717" s="336">
        <v>415750</v>
      </c>
      <c r="JC717" s="336">
        <v>4712000</v>
      </c>
      <c r="JD717" s="336">
        <v>523280</v>
      </c>
      <c r="JE717" s="336">
        <v>445274.72</v>
      </c>
      <c r="JF717" s="336">
        <v>1217948.1499999999</v>
      </c>
      <c r="JG717" s="336">
        <v>300124.25</v>
      </c>
      <c r="JH717" s="336">
        <v>1989101</v>
      </c>
      <c r="JI717" s="336">
        <v>547471</v>
      </c>
      <c r="JJ717" s="336">
        <v>9168023.8900000006</v>
      </c>
      <c r="JK717" s="336">
        <v>182211.65</v>
      </c>
      <c r="JL717" s="336">
        <v>1283657.9099999999</v>
      </c>
      <c r="JM717" s="336">
        <v>124948.3</v>
      </c>
      <c r="JN717" s="336">
        <v>651628.75</v>
      </c>
      <c r="JO717" s="336">
        <v>1217034.3900000001</v>
      </c>
      <c r="JP717" s="336">
        <v>553008.66999999993</v>
      </c>
      <c r="JQ717" s="336">
        <v>296892.42</v>
      </c>
      <c r="JR717" s="336">
        <v>71263.39</v>
      </c>
      <c r="JS717" s="336">
        <v>6790469.5999999996</v>
      </c>
      <c r="JT717" s="336">
        <v>2278664.25</v>
      </c>
      <c r="JU717" s="336">
        <v>14076643.109999999</v>
      </c>
      <c r="JV717" s="336">
        <v>105791526.14</v>
      </c>
      <c r="JW717" s="336">
        <v>239786.85</v>
      </c>
      <c r="JX717" s="336">
        <v>136376</v>
      </c>
      <c r="JY717" s="336">
        <v>12300</v>
      </c>
      <c r="JZ717" s="336">
        <v>507619.61</v>
      </c>
      <c r="KA717" s="336">
        <v>123900</v>
      </c>
      <c r="KB717" s="336">
        <v>1200000</v>
      </c>
      <c r="KC717" s="336">
        <v>520292.65</v>
      </c>
      <c r="KD717" s="336">
        <v>318996</v>
      </c>
      <c r="KE717" s="336">
        <v>2377722.4500000002</v>
      </c>
      <c r="KF717" s="336">
        <v>73401</v>
      </c>
      <c r="KG717" s="336">
        <v>1179500</v>
      </c>
      <c r="KH717" s="336">
        <v>1728630</v>
      </c>
      <c r="KI717" s="336">
        <v>785747</v>
      </c>
      <c r="KJ717" s="336">
        <v>104047.82</v>
      </c>
      <c r="KK717" s="336">
        <v>160635</v>
      </c>
      <c r="KL717" s="336">
        <v>1226244.7</v>
      </c>
      <c r="KM717" s="336">
        <v>1967246.5</v>
      </c>
      <c r="KN717" s="336">
        <v>4833089.4000000004</v>
      </c>
      <c r="KO717" s="336">
        <v>4468655.37</v>
      </c>
      <c r="KP717" s="336">
        <v>1133631.8699999999</v>
      </c>
      <c r="KQ717" s="336">
        <v>47051089.770000003</v>
      </c>
      <c r="KR717" s="336">
        <v>4555735.8099999996</v>
      </c>
      <c r="KS717" s="336">
        <v>1933004.35</v>
      </c>
      <c r="KX717" s="312">
        <v>912</v>
      </c>
    </row>
    <row r="718" spans="1:310" x14ac:dyDescent="0.25">
      <c r="A718">
        <v>2021</v>
      </c>
      <c r="C718" s="312">
        <v>13</v>
      </c>
      <c r="F718" s="336">
        <v>132890.03</v>
      </c>
      <c r="G718" s="336">
        <v>22909.46</v>
      </c>
      <c r="H718" s="336">
        <v>3256207.6</v>
      </c>
      <c r="I718" s="336">
        <v>381073.5</v>
      </c>
      <c r="J718" s="336">
        <v>49207.06</v>
      </c>
      <c r="K718" s="336">
        <v>254728</v>
      </c>
      <c r="L718" s="336">
        <v>1155931.57</v>
      </c>
      <c r="M718" s="336">
        <v>609413.88</v>
      </c>
      <c r="N718" s="336">
        <v>1254353.43</v>
      </c>
      <c r="O718" s="336">
        <v>1893386.82</v>
      </c>
      <c r="P718" s="336">
        <v>1195101.53</v>
      </c>
      <c r="Q718" s="336">
        <v>196395.51</v>
      </c>
      <c r="R718" s="336">
        <v>172584.41</v>
      </c>
      <c r="S718" s="336">
        <v>780376.65</v>
      </c>
      <c r="T718" s="336">
        <v>149766.79999999999</v>
      </c>
      <c r="U718" s="336">
        <v>469120.89</v>
      </c>
      <c r="V718" s="336">
        <v>494481.2</v>
      </c>
      <c r="W718" s="336">
        <v>134656.75</v>
      </c>
      <c r="X718" s="336">
        <v>663236.71</v>
      </c>
      <c r="Y718" s="336">
        <v>120070.31</v>
      </c>
      <c r="Z718" s="336">
        <v>236038.43</v>
      </c>
      <c r="AA718" s="336">
        <v>6394.7</v>
      </c>
      <c r="AB718" s="336">
        <v>1034489.2</v>
      </c>
      <c r="AC718" s="336">
        <v>62323.38</v>
      </c>
      <c r="AD718" s="336">
        <v>4847581.9000000004</v>
      </c>
      <c r="AE718" s="336">
        <v>80506.8</v>
      </c>
      <c r="AF718" s="336">
        <v>55145.7</v>
      </c>
      <c r="AG718" s="336">
        <v>147696.93</v>
      </c>
      <c r="AH718" s="336">
        <v>62517.97</v>
      </c>
      <c r="AI718" s="336">
        <v>219000.01</v>
      </c>
      <c r="AJ718" s="336">
        <v>394363.95</v>
      </c>
      <c r="AK718" s="336">
        <v>44224.18</v>
      </c>
      <c r="AL718" s="336">
        <v>998682.25</v>
      </c>
      <c r="AM718" s="336">
        <v>34351.160000000003</v>
      </c>
      <c r="AN718" s="336">
        <v>241075.35</v>
      </c>
      <c r="AO718" s="336">
        <v>90661.33</v>
      </c>
      <c r="AP718" s="336">
        <v>503270.85</v>
      </c>
      <c r="AQ718" s="336">
        <v>26086.76</v>
      </c>
      <c r="AR718" s="336">
        <v>574953.9</v>
      </c>
      <c r="AS718" s="336">
        <v>139039.29</v>
      </c>
      <c r="AT718" s="336">
        <v>648700.28999999992</v>
      </c>
      <c r="AU718" s="336">
        <v>125594.09</v>
      </c>
      <c r="AV718" s="336">
        <v>83961.71</v>
      </c>
      <c r="AW718" s="336">
        <v>3533653.42</v>
      </c>
      <c r="AX718" s="336">
        <v>18992.650000000001</v>
      </c>
      <c r="AY718" s="336">
        <v>799713.54</v>
      </c>
      <c r="AZ718" s="336">
        <v>420934.01</v>
      </c>
      <c r="BA718" s="336">
        <v>115845.31</v>
      </c>
      <c r="BB718" s="336">
        <v>74829.55</v>
      </c>
      <c r="BC718" s="336">
        <v>349083.57</v>
      </c>
      <c r="BD718" s="336">
        <v>657869.48</v>
      </c>
      <c r="BE718" s="336">
        <v>141225.17000000001</v>
      </c>
      <c r="BF718" s="336">
        <v>319129.25</v>
      </c>
      <c r="BG718" s="336">
        <v>173290.63</v>
      </c>
      <c r="BH718" s="336">
        <v>12665.72</v>
      </c>
      <c r="BI718" s="336">
        <v>2797133.16</v>
      </c>
      <c r="BJ718" s="336">
        <v>4411.3999999999996</v>
      </c>
      <c r="BK718" s="336">
        <v>768628.16</v>
      </c>
      <c r="BL718" s="336">
        <v>30866.720000000001</v>
      </c>
      <c r="BM718" s="336">
        <v>56834.7</v>
      </c>
      <c r="BN718" s="336">
        <v>506328.33</v>
      </c>
      <c r="BO718" s="336">
        <v>495490.89</v>
      </c>
      <c r="BP718" s="336">
        <v>96477.98</v>
      </c>
      <c r="BQ718" s="336">
        <v>164483.66</v>
      </c>
      <c r="BR718" s="336">
        <v>163582.85</v>
      </c>
      <c r="BS718" s="336">
        <v>667074.05000000005</v>
      </c>
      <c r="BT718" s="336">
        <v>25115.439999999999</v>
      </c>
      <c r="BU718" s="336">
        <v>27200</v>
      </c>
      <c r="BV718" s="336">
        <v>0</v>
      </c>
      <c r="BW718" s="336">
        <v>291990.40000000002</v>
      </c>
      <c r="BX718" s="336">
        <v>245087.95</v>
      </c>
      <c r="BY718" s="336">
        <v>29976.32</v>
      </c>
      <c r="BZ718" s="336">
        <v>45865.26</v>
      </c>
      <c r="CA718" s="336">
        <v>150294.1</v>
      </c>
      <c r="CB718" s="336">
        <v>205052.98</v>
      </c>
      <c r="CC718" s="336">
        <v>28000</v>
      </c>
      <c r="CD718" s="336">
        <v>489876.79</v>
      </c>
      <c r="CE718" s="336">
        <v>2314631.9</v>
      </c>
      <c r="CF718" s="336">
        <v>886524.62</v>
      </c>
      <c r="CG718" s="336">
        <v>153998.04999999999</v>
      </c>
      <c r="CH718" s="336">
        <v>36203.83</v>
      </c>
      <c r="CI718" s="336">
        <v>3095570.03</v>
      </c>
      <c r="CJ718" s="336">
        <v>161441.70000000001</v>
      </c>
      <c r="CK718" s="336">
        <v>120694.71</v>
      </c>
      <c r="CL718" s="336">
        <v>97508.4</v>
      </c>
      <c r="CM718" s="336">
        <v>148300.35</v>
      </c>
      <c r="CN718" s="336">
        <v>812809.55</v>
      </c>
      <c r="CO718" s="336">
        <v>697970.08</v>
      </c>
      <c r="CP718" s="336">
        <v>123092.62</v>
      </c>
      <c r="CQ718" s="336">
        <v>262000.07</v>
      </c>
      <c r="CR718" s="336">
        <v>24403.17</v>
      </c>
      <c r="CS718" s="336">
        <v>455609.97</v>
      </c>
      <c r="CT718" s="336">
        <v>93694.9</v>
      </c>
      <c r="CU718" s="336">
        <v>148688.54999999999</v>
      </c>
      <c r="CV718" s="336">
        <v>86087.89</v>
      </c>
      <c r="CW718" s="336">
        <v>160566.83000000002</v>
      </c>
      <c r="CX718" s="336">
        <v>159813.51</v>
      </c>
      <c r="CY718" s="336">
        <v>156406.75</v>
      </c>
      <c r="CZ718" s="336">
        <v>1689723.67</v>
      </c>
      <c r="DA718" s="336">
        <v>702945.71</v>
      </c>
      <c r="DB718" s="336">
        <v>2464875.65</v>
      </c>
      <c r="DC718" s="336">
        <v>891815.1</v>
      </c>
      <c r="DD718" s="336">
        <v>5195133.87</v>
      </c>
      <c r="DE718" s="336">
        <v>479378.7</v>
      </c>
      <c r="DF718" s="336">
        <v>132035.18</v>
      </c>
      <c r="DG718" s="336">
        <v>50076.54</v>
      </c>
      <c r="DH718" s="336">
        <v>90200.29</v>
      </c>
      <c r="DI718" s="336">
        <v>407399.27999999997</v>
      </c>
      <c r="DJ718" s="336">
        <v>713548.25</v>
      </c>
      <c r="DK718" s="336">
        <v>2160414.5</v>
      </c>
      <c r="DL718" s="336">
        <v>343398.46</v>
      </c>
      <c r="DM718" s="336">
        <v>395235.05</v>
      </c>
      <c r="DN718" s="336">
        <v>185851.35</v>
      </c>
      <c r="DO718" s="336">
        <v>302718.40000000002</v>
      </c>
      <c r="DP718" s="336">
        <v>249212.41</v>
      </c>
      <c r="DQ718" s="336">
        <v>192061.26</v>
      </c>
      <c r="DR718" s="336">
        <v>329131.03000000003</v>
      </c>
      <c r="DS718" s="336">
        <v>1099475.21</v>
      </c>
      <c r="DT718" s="336">
        <v>995151.48</v>
      </c>
      <c r="DU718" s="336">
        <v>368859.22</v>
      </c>
      <c r="DV718" s="336">
        <v>119325.05</v>
      </c>
      <c r="DW718" s="336">
        <v>526625.01</v>
      </c>
      <c r="DX718" s="336">
        <v>594397.49</v>
      </c>
      <c r="DY718" s="336">
        <v>146413.35</v>
      </c>
      <c r="DZ718" s="336">
        <v>874514.51</v>
      </c>
      <c r="EA718" s="336">
        <v>2374461.7799999998</v>
      </c>
      <c r="EB718" s="336">
        <v>270966.62</v>
      </c>
      <c r="EC718" s="336">
        <v>275484.57</v>
      </c>
      <c r="ED718" s="336">
        <v>87460.42</v>
      </c>
      <c r="EE718" s="336">
        <v>277827.88</v>
      </c>
      <c r="EF718" s="336">
        <v>80958.039999999994</v>
      </c>
      <c r="EG718" s="336">
        <v>3321534.7</v>
      </c>
      <c r="EH718" s="336">
        <v>110308.95</v>
      </c>
      <c r="EI718" s="336">
        <v>353139.14</v>
      </c>
      <c r="EJ718" s="336">
        <v>4223121.42</v>
      </c>
      <c r="EK718" s="336">
        <v>595518.65</v>
      </c>
      <c r="EL718" s="336">
        <v>428520.03</v>
      </c>
      <c r="EM718" s="336">
        <v>326057.96000000002</v>
      </c>
      <c r="EN718" s="336">
        <v>626632.54</v>
      </c>
      <c r="EO718" s="336">
        <v>316143.11</v>
      </c>
      <c r="EP718" s="336">
        <v>2811937.01</v>
      </c>
      <c r="EQ718" s="336">
        <v>125797.29</v>
      </c>
      <c r="ER718" s="336">
        <v>288663.95</v>
      </c>
      <c r="ES718" s="336">
        <v>91004.59</v>
      </c>
      <c r="ET718" s="336">
        <v>1165459.6399999999</v>
      </c>
      <c r="EU718" s="336">
        <v>294200</v>
      </c>
      <c r="EV718" s="336">
        <v>117819.82</v>
      </c>
      <c r="EW718" s="336">
        <v>102494.77</v>
      </c>
      <c r="EX718" s="336">
        <v>872784.9</v>
      </c>
      <c r="EY718" s="336">
        <v>2944717.87</v>
      </c>
      <c r="EZ718" s="336">
        <v>76770080.180000007</v>
      </c>
      <c r="FA718" s="336">
        <v>639059.66</v>
      </c>
      <c r="FB718" s="336">
        <v>3686</v>
      </c>
      <c r="FC718" s="336">
        <v>2736522.35</v>
      </c>
      <c r="FD718" s="336">
        <v>143443.47</v>
      </c>
      <c r="FE718" s="336">
        <v>2239739.7200000002</v>
      </c>
      <c r="FF718" s="336">
        <v>371733.97</v>
      </c>
      <c r="FG718" s="336">
        <v>58238.55</v>
      </c>
      <c r="FH718" s="336">
        <v>1891322.64</v>
      </c>
      <c r="FI718" s="336">
        <v>410515.94</v>
      </c>
      <c r="FJ718" s="336">
        <v>589868.31000000006</v>
      </c>
      <c r="FK718" s="336">
        <v>328073.42</v>
      </c>
      <c r="FL718" s="336">
        <v>4793.7</v>
      </c>
      <c r="FM718" s="336">
        <v>869330.22</v>
      </c>
      <c r="FN718" s="336">
        <v>680744.33</v>
      </c>
      <c r="FO718" s="336">
        <v>23279.200000000001</v>
      </c>
      <c r="FP718" s="336">
        <v>129824.45</v>
      </c>
      <c r="FQ718" s="336">
        <v>111024.5</v>
      </c>
      <c r="FR718" s="336">
        <v>1214232.98</v>
      </c>
      <c r="FS718" s="336">
        <v>190945.54</v>
      </c>
      <c r="FT718" s="336">
        <v>80583.039999999994</v>
      </c>
      <c r="FU718" s="336">
        <v>243811.9</v>
      </c>
      <c r="FV718" s="336">
        <v>60670.22</v>
      </c>
      <c r="FW718" s="336">
        <v>20287.2</v>
      </c>
      <c r="FX718" s="336">
        <v>1588836.65</v>
      </c>
      <c r="FY718" s="336">
        <v>202464.21</v>
      </c>
      <c r="FZ718" s="336">
        <v>136857.75</v>
      </c>
      <c r="GA718" s="336">
        <v>8518.2800000000007</v>
      </c>
      <c r="GB718" s="336">
        <v>498230.09</v>
      </c>
      <c r="GC718" s="336">
        <v>87567.61</v>
      </c>
      <c r="GD718" s="336">
        <v>460687.33</v>
      </c>
      <c r="GE718" s="336">
        <v>1127335.24</v>
      </c>
      <c r="GF718" s="336">
        <v>41577.53</v>
      </c>
      <c r="GG718" s="336">
        <v>367620.08</v>
      </c>
      <c r="GH718" s="336">
        <v>52170.63</v>
      </c>
      <c r="GI718" s="336">
        <v>374246.47</v>
      </c>
      <c r="GJ718" s="336">
        <v>234369.2</v>
      </c>
      <c r="GK718" s="336">
        <v>7179375.3399999999</v>
      </c>
      <c r="GL718" s="336">
        <v>354255.3</v>
      </c>
      <c r="GM718" s="336">
        <v>4972041.0599999996</v>
      </c>
      <c r="GN718" s="336">
        <v>156172.64000000001</v>
      </c>
      <c r="GO718" s="336">
        <v>2653567.84</v>
      </c>
      <c r="GP718" s="336">
        <v>31960.01</v>
      </c>
      <c r="GQ718" s="336">
        <v>95308.800000000003</v>
      </c>
      <c r="GR718" s="336">
        <v>302136.12</v>
      </c>
      <c r="GS718" s="336">
        <v>8181109</v>
      </c>
      <c r="GT718" s="336">
        <v>66512.350000000006</v>
      </c>
      <c r="GU718" s="336">
        <v>2409051.7400000002</v>
      </c>
      <c r="GV718" s="336">
        <v>125595.75</v>
      </c>
      <c r="GW718" s="336">
        <v>279</v>
      </c>
      <c r="GX718" s="336">
        <v>1107210.8799999999</v>
      </c>
      <c r="GY718" s="336">
        <v>123351.45</v>
      </c>
      <c r="GZ718" s="336">
        <v>1564254.58</v>
      </c>
      <c r="HA718" s="336">
        <v>232276.59</v>
      </c>
      <c r="HB718" s="336">
        <v>71996.05</v>
      </c>
      <c r="HC718" s="336">
        <v>1098973.18</v>
      </c>
      <c r="HD718" s="336">
        <v>65940</v>
      </c>
      <c r="HE718" s="336">
        <v>36800</v>
      </c>
      <c r="HF718" s="336">
        <v>559731.93999999994</v>
      </c>
      <c r="HG718" s="336">
        <v>463127.1</v>
      </c>
      <c r="HH718" s="336">
        <v>2490864.2400000002</v>
      </c>
      <c r="HI718" s="336">
        <v>1538812.86</v>
      </c>
      <c r="HJ718" s="336">
        <v>799831.59</v>
      </c>
      <c r="HK718" s="336">
        <v>113343.11</v>
      </c>
      <c r="HL718" s="336">
        <v>337762.42</v>
      </c>
      <c r="HM718" s="336">
        <v>174645.79</v>
      </c>
      <c r="HN718" s="336">
        <v>420570.68</v>
      </c>
      <c r="HO718" s="336">
        <v>174095.95</v>
      </c>
      <c r="HP718" s="336">
        <v>1072242.57</v>
      </c>
      <c r="HQ718" s="336">
        <v>80708.39</v>
      </c>
      <c r="HR718" s="336">
        <v>1416836.75</v>
      </c>
      <c r="HS718" s="336">
        <v>35382.410000000003</v>
      </c>
      <c r="HT718" s="336">
        <v>4146457.89</v>
      </c>
      <c r="HU718" s="336">
        <v>159126.70000000001</v>
      </c>
      <c r="HV718" s="336">
        <v>284580.78999999998</v>
      </c>
      <c r="HW718" s="336">
        <v>6728427.1500000004</v>
      </c>
      <c r="HX718" s="336">
        <v>145522.49</v>
      </c>
      <c r="HY718" s="336">
        <v>6966676.5</v>
      </c>
      <c r="HZ718" s="336">
        <v>49754.05</v>
      </c>
      <c r="IA718" s="336">
        <v>50896.26</v>
      </c>
      <c r="IB718" s="336">
        <v>283414.05</v>
      </c>
      <c r="IC718" s="336">
        <v>2027180.09</v>
      </c>
      <c r="ID718" s="336">
        <v>299138.02</v>
      </c>
      <c r="IE718" s="336">
        <v>566527.98</v>
      </c>
      <c r="IF718" s="336">
        <v>320218.7</v>
      </c>
      <c r="IG718" s="336">
        <v>17850.25</v>
      </c>
      <c r="IH718" s="336">
        <v>15012.26</v>
      </c>
      <c r="II718" s="336">
        <v>158720.32000000001</v>
      </c>
      <c r="IJ718" s="336">
        <v>728450.55</v>
      </c>
      <c r="IK718" s="336">
        <v>142616.72</v>
      </c>
      <c r="IL718" s="336">
        <v>154741.87</v>
      </c>
      <c r="IM718" s="336">
        <v>310923.82</v>
      </c>
      <c r="IN718" s="336">
        <v>160105.4</v>
      </c>
      <c r="IO718" s="336">
        <v>87867.91</v>
      </c>
      <c r="IP718" s="336">
        <v>162504.45000000001</v>
      </c>
      <c r="IQ718" s="336">
        <v>1788</v>
      </c>
      <c r="IR718" s="336">
        <v>1766646.5</v>
      </c>
      <c r="IS718" s="336">
        <v>1493246.79</v>
      </c>
      <c r="IT718" s="336">
        <v>1042949.42</v>
      </c>
      <c r="IU718" s="336">
        <v>592978.92000000004</v>
      </c>
      <c r="IV718" s="336">
        <v>477294.27999999997</v>
      </c>
      <c r="IW718" s="336">
        <v>272098.84000000003</v>
      </c>
      <c r="IX718" s="336">
        <v>31512.65</v>
      </c>
      <c r="IY718" s="336">
        <v>238950.79</v>
      </c>
      <c r="IZ718" s="336">
        <v>245443.87</v>
      </c>
      <c r="JA718" s="336">
        <v>176284.01</v>
      </c>
      <c r="JB718" s="336">
        <v>118216.08</v>
      </c>
      <c r="JC718" s="336">
        <v>76212.289999999994</v>
      </c>
      <c r="JD718" s="336">
        <v>26947.74</v>
      </c>
      <c r="JE718" s="336">
        <v>34439.599999999999</v>
      </c>
      <c r="JF718" s="336">
        <v>1777058</v>
      </c>
      <c r="JG718" s="336">
        <v>259044.73</v>
      </c>
      <c r="JH718" s="336">
        <v>302591.17</v>
      </c>
      <c r="JI718" s="336">
        <v>633697.85000000009</v>
      </c>
      <c r="JJ718" s="336">
        <v>769518.38</v>
      </c>
      <c r="JK718" s="336">
        <v>172081.44</v>
      </c>
      <c r="JL718" s="336">
        <v>31775.119999999999</v>
      </c>
      <c r="JM718" s="336">
        <v>3395</v>
      </c>
      <c r="JN718" s="336">
        <v>13932.67</v>
      </c>
      <c r="JO718" s="336">
        <v>487817.28</v>
      </c>
      <c r="JP718" s="336">
        <v>549019.85</v>
      </c>
      <c r="JQ718" s="336">
        <v>145309.44</v>
      </c>
      <c r="JR718" s="336">
        <v>0</v>
      </c>
      <c r="JS718" s="336">
        <v>1368338.69</v>
      </c>
      <c r="JT718" s="336">
        <v>439295.06</v>
      </c>
      <c r="JU718" s="336">
        <v>316190</v>
      </c>
      <c r="JV718" s="336">
        <v>15759898.33</v>
      </c>
      <c r="JW718" s="336">
        <v>326764.28999999998</v>
      </c>
      <c r="JX718" s="336">
        <v>92344.03</v>
      </c>
      <c r="JY718" s="336">
        <v>69178</v>
      </c>
      <c r="JZ718" s="336">
        <v>29363.01</v>
      </c>
      <c r="KA718" s="336">
        <v>111007.84</v>
      </c>
      <c r="KB718" s="336">
        <v>586354.47</v>
      </c>
      <c r="KC718" s="336">
        <v>709752.75</v>
      </c>
      <c r="KD718" s="336">
        <v>327192.8</v>
      </c>
      <c r="KE718" s="336">
        <v>49864.5</v>
      </c>
      <c r="KF718" s="336">
        <v>116196.89</v>
      </c>
      <c r="KG718" s="336">
        <v>106224.03</v>
      </c>
      <c r="KH718" s="336">
        <v>95014.68</v>
      </c>
      <c r="KI718" s="336">
        <v>1467795.55</v>
      </c>
      <c r="KJ718" s="336">
        <v>1174835.7</v>
      </c>
      <c r="KK718" s="336">
        <v>108801.56</v>
      </c>
      <c r="KL718" s="336">
        <v>110927.64</v>
      </c>
      <c r="KM718" s="336">
        <v>168659.7</v>
      </c>
      <c r="KN718" s="336">
        <v>103530</v>
      </c>
      <c r="KO718" s="336">
        <v>1076796.58</v>
      </c>
      <c r="KP718" s="336">
        <v>759792.95</v>
      </c>
      <c r="KQ718" s="336">
        <v>10092755.699999999</v>
      </c>
      <c r="KR718" s="336">
        <v>801462.93</v>
      </c>
      <c r="KS718" s="336">
        <v>44375.69</v>
      </c>
      <c r="KX718" s="312">
        <v>913</v>
      </c>
    </row>
    <row r="719" spans="1:310" x14ac:dyDescent="0.25">
      <c r="A719">
        <v>2021</v>
      </c>
      <c r="C719" s="312">
        <v>14</v>
      </c>
      <c r="F719" s="336">
        <v>5456549.2999999998</v>
      </c>
      <c r="G719" s="336">
        <v>726539.15</v>
      </c>
      <c r="H719" s="336">
        <v>60644147.210000001</v>
      </c>
      <c r="I719" s="336">
        <v>2014874.8900000001</v>
      </c>
      <c r="J719" s="336">
        <v>317488.40000000002</v>
      </c>
      <c r="K719" s="336">
        <v>3561687.3499999996</v>
      </c>
      <c r="L719" s="336">
        <v>21231401.830000002</v>
      </c>
      <c r="M719" s="336">
        <v>3588216.75</v>
      </c>
      <c r="N719" s="336">
        <v>23270755.77</v>
      </c>
      <c r="O719" s="336">
        <v>28356825.48</v>
      </c>
      <c r="P719" s="336">
        <v>6797928.4699999997</v>
      </c>
      <c r="Q719" s="336">
        <v>2003572.5499999998</v>
      </c>
      <c r="R719" s="336">
        <v>15186655.5</v>
      </c>
      <c r="S719" s="336">
        <v>6028846.29</v>
      </c>
      <c r="T719" s="336">
        <v>4812023.6499999994</v>
      </c>
      <c r="U719" s="336">
        <v>15745937.199999999</v>
      </c>
      <c r="V719" s="336">
        <v>24781251.110000003</v>
      </c>
      <c r="W719" s="336">
        <v>3151261.87</v>
      </c>
      <c r="X719" s="336">
        <v>10471761.01</v>
      </c>
      <c r="Y719" s="336">
        <v>1858026.91</v>
      </c>
      <c r="Z719" s="336">
        <v>6196182.8499999996</v>
      </c>
      <c r="AA719" s="336">
        <v>55373099.540000007</v>
      </c>
      <c r="AB719" s="336">
        <v>6985594.4699999997</v>
      </c>
      <c r="AC719" s="336">
        <v>2320002</v>
      </c>
      <c r="AD719" s="336">
        <v>74667632.359999999</v>
      </c>
      <c r="AE719" s="336">
        <v>1351647.82</v>
      </c>
      <c r="AF719" s="336">
        <v>3414160.59</v>
      </c>
      <c r="AG719" s="336">
        <v>1748393.0999999999</v>
      </c>
      <c r="AH719" s="336">
        <v>1480599.9000000001</v>
      </c>
      <c r="AI719" s="336">
        <v>4776647.6399999997</v>
      </c>
      <c r="AJ719" s="336">
        <v>4193787.46</v>
      </c>
      <c r="AK719" s="336">
        <v>1541004.5999999999</v>
      </c>
      <c r="AL719" s="336">
        <v>29296664.480000004</v>
      </c>
      <c r="AM719" s="336">
        <v>2130715.2399999998</v>
      </c>
      <c r="AN719" s="336">
        <v>112867.79</v>
      </c>
      <c r="AO719" s="336">
        <v>492863.7</v>
      </c>
      <c r="AP719" s="336">
        <v>7323591.5</v>
      </c>
      <c r="AQ719" s="336">
        <v>1944128.25</v>
      </c>
      <c r="AR719" s="336">
        <v>2334935.9</v>
      </c>
      <c r="AS719" s="336">
        <v>3097475.6</v>
      </c>
      <c r="AT719" s="336">
        <v>1842804.85</v>
      </c>
      <c r="AU719" s="336">
        <v>1522059.12</v>
      </c>
      <c r="AV719" s="336">
        <v>1648666.05</v>
      </c>
      <c r="AW719" s="336">
        <v>22236350.699999999</v>
      </c>
      <c r="AX719" s="336">
        <v>300700</v>
      </c>
      <c r="AY719" s="336">
        <v>6188744.2000000002</v>
      </c>
      <c r="AZ719" s="336">
        <v>5729489.6800000006</v>
      </c>
      <c r="BA719" s="336">
        <v>612090.4</v>
      </c>
      <c r="BB719" s="336">
        <v>1060954.72</v>
      </c>
      <c r="BC719" s="336">
        <v>9855404.2599999998</v>
      </c>
      <c r="BD719" s="336">
        <v>28326570.289999999</v>
      </c>
      <c r="BE719" s="336">
        <v>3671383.75</v>
      </c>
      <c r="BF719" s="336">
        <v>6207882.96</v>
      </c>
      <c r="BG719" s="336">
        <v>1100008</v>
      </c>
      <c r="BH719" s="336">
        <v>358177</v>
      </c>
      <c r="BI719" s="336">
        <v>41965478.799999997</v>
      </c>
      <c r="BJ719" s="336">
        <v>238841.69999999998</v>
      </c>
      <c r="BK719" s="336">
        <v>36300360.18</v>
      </c>
      <c r="BL719" s="336">
        <v>125391.2</v>
      </c>
      <c r="BM719" s="336">
        <v>2758034.36</v>
      </c>
      <c r="BN719" s="336">
        <v>21038778.509999998</v>
      </c>
      <c r="BO719" s="336">
        <v>5441276.3700000001</v>
      </c>
      <c r="BP719" s="336">
        <v>902336.57000000007</v>
      </c>
      <c r="BQ719" s="336">
        <v>1010528.55</v>
      </c>
      <c r="BR719" s="336">
        <v>21148228.469999999</v>
      </c>
      <c r="BS719" s="336">
        <v>4637994.75</v>
      </c>
      <c r="BT719" s="336">
        <v>426814.92</v>
      </c>
      <c r="BU719" s="336">
        <v>1361175.9</v>
      </c>
      <c r="BV719" s="336">
        <v>62109.299999999996</v>
      </c>
      <c r="BW719" s="336">
        <v>6467704.8200000003</v>
      </c>
      <c r="BX719" s="336">
        <v>7748406.2999999998</v>
      </c>
      <c r="BY719" s="336">
        <v>15184678</v>
      </c>
      <c r="BZ719" s="336">
        <v>2333615.6399999997</v>
      </c>
      <c r="CA719" s="336">
        <v>941630.10000000009</v>
      </c>
      <c r="CB719" s="336">
        <v>4215301.7799999993</v>
      </c>
      <c r="CC719" s="336">
        <v>15241676.09</v>
      </c>
      <c r="CD719" s="336">
        <v>12007547.319999998</v>
      </c>
      <c r="CE719" s="336">
        <v>4966698.1500000004</v>
      </c>
      <c r="CF719" s="336">
        <v>27322845.129999999</v>
      </c>
      <c r="CG719" s="336">
        <v>1748513</v>
      </c>
      <c r="CH719" s="336">
        <v>1233288</v>
      </c>
      <c r="CI719" s="336">
        <v>43431180.859999999</v>
      </c>
      <c r="CJ719" s="336">
        <v>1115048.05</v>
      </c>
      <c r="CK719" s="336">
        <v>610553.18999999994</v>
      </c>
      <c r="CL719" s="336">
        <v>3041331.25</v>
      </c>
      <c r="CM719" s="336">
        <v>4</v>
      </c>
      <c r="CN719" s="336">
        <v>6915206.4100000001</v>
      </c>
      <c r="CO719" s="336">
        <v>17806743.349999998</v>
      </c>
      <c r="CP719" s="336">
        <v>3003</v>
      </c>
      <c r="CQ719" s="336">
        <v>2267574.96</v>
      </c>
      <c r="CR719" s="336">
        <v>500778.3</v>
      </c>
      <c r="CS719" s="336">
        <v>4293956.95</v>
      </c>
      <c r="CT719" s="336">
        <v>939479.8</v>
      </c>
      <c r="CU719" s="336">
        <v>478496.7</v>
      </c>
      <c r="CV719" s="336">
        <v>521711</v>
      </c>
      <c r="CW719" s="336">
        <v>1393055.95</v>
      </c>
      <c r="CX719" s="336">
        <v>5940711</v>
      </c>
      <c r="CY719" s="336">
        <v>1264440.3500000001</v>
      </c>
      <c r="CZ719" s="336">
        <v>47886871.159999996</v>
      </c>
      <c r="DA719" s="336">
        <v>10526583.060000001</v>
      </c>
      <c r="DB719" s="336">
        <v>23675739.43</v>
      </c>
      <c r="DC719" s="336">
        <v>4003934.2</v>
      </c>
      <c r="DD719" s="336">
        <v>80125903.189999998</v>
      </c>
      <c r="DE719" s="336">
        <v>70084641.920000002</v>
      </c>
      <c r="DF719" s="336">
        <v>1344720.52</v>
      </c>
      <c r="DG719" s="336">
        <v>3010467.0600000005</v>
      </c>
      <c r="DH719" s="336">
        <v>4667614.6399999997</v>
      </c>
      <c r="DI719" s="336">
        <v>8909274.3499999996</v>
      </c>
      <c r="DJ719" s="336">
        <v>9416803.6899999995</v>
      </c>
      <c r="DK719" s="336">
        <v>36774.65</v>
      </c>
      <c r="DL719" s="336">
        <v>842655.03</v>
      </c>
      <c r="DM719" s="336">
        <v>4485819.1500000004</v>
      </c>
      <c r="DN719" s="336">
        <v>790836</v>
      </c>
      <c r="DO719" s="336">
        <v>321609.68</v>
      </c>
      <c r="DP719" s="336">
        <v>4157767.2700000005</v>
      </c>
      <c r="DQ719" s="336">
        <v>238000</v>
      </c>
      <c r="DR719" s="336">
        <v>12454899.549999999</v>
      </c>
      <c r="DS719" s="336">
        <v>16323158.199999999</v>
      </c>
      <c r="DT719" s="336">
        <v>15635945.35</v>
      </c>
      <c r="DU719" s="336">
        <v>4678352.66</v>
      </c>
      <c r="DV719" s="336">
        <v>4038932.3100000005</v>
      </c>
      <c r="DW719" s="336">
        <v>3929071.8499999996</v>
      </c>
      <c r="DX719" s="336">
        <v>16400072.039999999</v>
      </c>
      <c r="DY719" s="336">
        <v>5971560.96</v>
      </c>
      <c r="DZ719" s="336">
        <v>7132872.71</v>
      </c>
      <c r="EA719" s="336">
        <v>77876131.219999984</v>
      </c>
      <c r="EB719" s="336">
        <v>10192434.58</v>
      </c>
      <c r="EC719" s="336">
        <v>7326872.5899999999</v>
      </c>
      <c r="ED719" s="336">
        <v>260012</v>
      </c>
      <c r="EE719" s="336">
        <v>5755496.6900000004</v>
      </c>
      <c r="EF719" s="336">
        <v>697922.86</v>
      </c>
      <c r="EG719" s="336">
        <v>23572591.650000002</v>
      </c>
      <c r="EH719" s="336">
        <v>660897.86</v>
      </c>
      <c r="EI719" s="336">
        <v>10007400.779999999</v>
      </c>
      <c r="EJ719" s="336">
        <v>18127261.870000005</v>
      </c>
      <c r="EK719" s="336">
        <v>2438437.1599999997</v>
      </c>
      <c r="EL719" s="336">
        <v>1312761.05</v>
      </c>
      <c r="EM719" s="336">
        <v>1421593.04</v>
      </c>
      <c r="EN719" s="336">
        <v>4709818.1500000004</v>
      </c>
      <c r="EO719" s="336">
        <v>8983528.5799999982</v>
      </c>
      <c r="EP719" s="336">
        <v>3684201.33</v>
      </c>
      <c r="EQ719" s="336">
        <v>2308435.4200000004</v>
      </c>
      <c r="ER719" s="336">
        <v>7335402.2999999989</v>
      </c>
      <c r="ES719" s="336">
        <v>1590519.5</v>
      </c>
      <c r="ET719" s="336">
        <v>7468284.5499999998</v>
      </c>
      <c r="EU719" s="336">
        <v>2103968.37</v>
      </c>
      <c r="EV719" s="336">
        <v>1990644.4</v>
      </c>
      <c r="EW719" s="336">
        <v>12936868.699999999</v>
      </c>
      <c r="EX719" s="336">
        <v>12493149.420000002</v>
      </c>
      <c r="EY719" s="336">
        <v>41845221.130000003</v>
      </c>
      <c r="EZ719" s="336">
        <v>1130952844.6800001</v>
      </c>
      <c r="FA719" s="336">
        <v>6422874.3700000001</v>
      </c>
      <c r="FB719" s="336">
        <v>2358221</v>
      </c>
      <c r="FC719" s="336">
        <v>22314711.720000003</v>
      </c>
      <c r="FD719" s="336">
        <v>4722142.41</v>
      </c>
      <c r="FE719" s="336">
        <v>85194563.680000007</v>
      </c>
      <c r="FF719" s="336">
        <v>12476395.01</v>
      </c>
      <c r="FG719" s="336">
        <v>1681780.58</v>
      </c>
      <c r="FH719" s="336">
        <v>21677355.66</v>
      </c>
      <c r="FI719" s="336">
        <v>2187863</v>
      </c>
      <c r="FJ719" s="336">
        <v>14894594.27</v>
      </c>
      <c r="FK719" s="336">
        <v>2023942.6</v>
      </c>
      <c r="FL719" s="336">
        <v>275227.75</v>
      </c>
      <c r="FM719" s="336">
        <v>23385626.850000001</v>
      </c>
      <c r="FN719" s="336">
        <v>190018.35</v>
      </c>
      <c r="FO719" s="336">
        <v>1773700.5</v>
      </c>
      <c r="FP719" s="336">
        <v>1338124.45</v>
      </c>
      <c r="FQ719" s="336">
        <v>1021171.44</v>
      </c>
      <c r="FR719" s="336">
        <v>10146148.810000001</v>
      </c>
      <c r="FS719" s="336">
        <v>2409995.66</v>
      </c>
      <c r="FT719" s="336">
        <v>2869440</v>
      </c>
      <c r="FU719" s="336">
        <v>2864102</v>
      </c>
      <c r="FV719" s="336">
        <v>182013</v>
      </c>
      <c r="FW719" s="336">
        <v>648627.25</v>
      </c>
      <c r="FX719" s="336">
        <v>905243.04999999993</v>
      </c>
      <c r="FY719" s="336">
        <v>6554227.5899999999</v>
      </c>
      <c r="FZ719" s="336">
        <v>518213.19999999995</v>
      </c>
      <c r="GA719" s="336">
        <v>1059862.7</v>
      </c>
      <c r="GB719" s="336">
        <v>1284230.54</v>
      </c>
      <c r="GC719" s="336">
        <v>51231</v>
      </c>
      <c r="GD719" s="336">
        <v>3542931.8899999997</v>
      </c>
      <c r="GE719" s="336">
        <v>10790152.359999999</v>
      </c>
      <c r="GF719" s="336">
        <v>1147419.8499999999</v>
      </c>
      <c r="GG719" s="336">
        <v>11183862.35</v>
      </c>
      <c r="GH719" s="336">
        <v>1477719.95</v>
      </c>
      <c r="GI719" s="336">
        <v>7024422.46</v>
      </c>
      <c r="GJ719" s="336">
        <v>1961243.55</v>
      </c>
      <c r="GK719" s="336">
        <v>90609278</v>
      </c>
      <c r="GL719" s="336">
        <v>1</v>
      </c>
      <c r="GM719" s="336">
        <v>104245164.92</v>
      </c>
      <c r="GN719" s="336">
        <v>2874415.84</v>
      </c>
      <c r="GO719" s="336">
        <v>21726226.919999998</v>
      </c>
      <c r="GP719" s="336">
        <v>914701.15</v>
      </c>
      <c r="GQ719" s="336">
        <v>1168549.77</v>
      </c>
      <c r="GR719" s="336">
        <v>4891698.21</v>
      </c>
      <c r="GS719" s="336">
        <v>305900017.87</v>
      </c>
      <c r="GT719" s="336">
        <v>1453953.54</v>
      </c>
      <c r="GU719" s="336">
        <v>61527759.119999997</v>
      </c>
      <c r="GV719" s="336">
        <v>1434034.35</v>
      </c>
      <c r="GW719" s="336">
        <v>1011080</v>
      </c>
      <c r="GX719" s="336">
        <v>54865153.130000003</v>
      </c>
      <c r="GY719" s="336">
        <v>2001186.5300000003</v>
      </c>
      <c r="GZ719" s="336">
        <v>8579634.3399999999</v>
      </c>
      <c r="HA719" s="336">
        <v>13873531.65</v>
      </c>
      <c r="HB719" s="336">
        <v>180040.07</v>
      </c>
      <c r="HC719" s="336">
        <v>67231378.069999993</v>
      </c>
      <c r="HD719" s="336">
        <v>986004</v>
      </c>
      <c r="HE719" s="336">
        <v>1443134</v>
      </c>
      <c r="HF719" s="336">
        <v>3617284.9000000004</v>
      </c>
      <c r="HG719" s="336">
        <v>13025010.850000001</v>
      </c>
      <c r="HH719" s="336">
        <v>34948835.5</v>
      </c>
      <c r="HI719" s="336">
        <v>13587912.15</v>
      </c>
      <c r="HJ719" s="336">
        <v>6083388.6400000006</v>
      </c>
      <c r="HK719" s="336">
        <v>2518051.65</v>
      </c>
      <c r="HL719" s="336">
        <v>2483309.42</v>
      </c>
      <c r="HM719" s="336">
        <v>6149307.209999999</v>
      </c>
      <c r="HN719" s="336">
        <v>126587.55</v>
      </c>
      <c r="HO719" s="336">
        <v>8373163.580000001</v>
      </c>
      <c r="HP719" s="336">
        <v>18062782.550000001</v>
      </c>
      <c r="HQ719" s="336">
        <v>1573328.2</v>
      </c>
      <c r="HR719" s="336">
        <v>14579557.819999998</v>
      </c>
      <c r="HS719" s="336">
        <v>1775786.25</v>
      </c>
      <c r="HT719" s="336">
        <v>60613439.039999999</v>
      </c>
      <c r="HU719" s="336">
        <v>708004</v>
      </c>
      <c r="HV719" s="336">
        <v>26868055.93</v>
      </c>
      <c r="HW719" s="336">
        <v>135954626.06</v>
      </c>
      <c r="HX719" s="336">
        <v>3173194.3400000003</v>
      </c>
      <c r="HY719" s="336">
        <v>95067237.920000002</v>
      </c>
      <c r="HZ719" s="336">
        <v>3623035.3</v>
      </c>
      <c r="IA719" s="336">
        <v>55594.35</v>
      </c>
      <c r="IB719" s="336">
        <v>8165134.2500000009</v>
      </c>
      <c r="IC719" s="336">
        <v>36762190.930000007</v>
      </c>
      <c r="ID719" s="336">
        <v>727167</v>
      </c>
      <c r="IE719" s="336">
        <v>16120841.68</v>
      </c>
      <c r="IF719" s="336">
        <v>2660766.7999999998</v>
      </c>
      <c r="IG719" s="336">
        <v>1390324.5</v>
      </c>
      <c r="IH719" s="336">
        <v>1040785.95</v>
      </c>
      <c r="II719" s="336">
        <v>2976273.77</v>
      </c>
      <c r="IJ719" s="336">
        <v>8712297.0700000003</v>
      </c>
      <c r="IK719" s="336">
        <v>1115070.4900000002</v>
      </c>
      <c r="IL719" s="336">
        <v>1654294.5</v>
      </c>
      <c r="IM719" s="336">
        <v>1028885</v>
      </c>
      <c r="IN719" s="336">
        <v>15032177.77</v>
      </c>
      <c r="IO719" s="336">
        <v>5266922.37</v>
      </c>
      <c r="IP719" s="336">
        <v>902181.25</v>
      </c>
      <c r="IQ719" s="336">
        <v>1685167.87</v>
      </c>
      <c r="IR719" s="336">
        <v>34603422.82</v>
      </c>
      <c r="IS719" s="336">
        <v>23128923.740000002</v>
      </c>
      <c r="IT719" s="336">
        <v>16590703.630000003</v>
      </c>
      <c r="IU719" s="336">
        <v>1088166.8500000001</v>
      </c>
      <c r="IV719" s="336">
        <v>17702725.550000001</v>
      </c>
      <c r="IW719" s="336">
        <v>443983.2</v>
      </c>
      <c r="IX719" s="336">
        <v>345325.5</v>
      </c>
      <c r="IY719" s="336">
        <v>5556593.0499999998</v>
      </c>
      <c r="IZ719" s="336">
        <v>389041.69</v>
      </c>
      <c r="JA719" s="336">
        <v>2714213.38</v>
      </c>
      <c r="JB719" s="336">
        <v>4896523.99</v>
      </c>
      <c r="JC719" s="336">
        <v>4131074.3</v>
      </c>
      <c r="JD719" s="336">
        <v>1073952</v>
      </c>
      <c r="JE719" s="336">
        <v>242407.15000000002</v>
      </c>
      <c r="JF719" s="336">
        <v>10135001.870000001</v>
      </c>
      <c r="JG719" s="336">
        <v>798392.3</v>
      </c>
      <c r="JH719" s="336">
        <v>7322132.3300000001</v>
      </c>
      <c r="JI719" s="336">
        <v>4230113.9000000004</v>
      </c>
      <c r="JJ719" s="336">
        <v>1514642.65</v>
      </c>
      <c r="JK719" s="336">
        <v>1003674.9199999999</v>
      </c>
      <c r="JL719" s="336">
        <v>1711800.77</v>
      </c>
      <c r="JM719" s="336">
        <v>836709.15</v>
      </c>
      <c r="JN719" s="336">
        <v>206318.35</v>
      </c>
      <c r="JO719" s="336">
        <v>13314365.390000001</v>
      </c>
      <c r="JP719" s="336">
        <v>1514506.5</v>
      </c>
      <c r="JQ719" s="336">
        <v>621601</v>
      </c>
      <c r="JR719" s="336">
        <v>541502</v>
      </c>
      <c r="JS719" s="336">
        <v>30881523.770000003</v>
      </c>
      <c r="JT719" s="336">
        <v>1925705.25</v>
      </c>
      <c r="JU719" s="336">
        <v>100802.26999999999</v>
      </c>
      <c r="JV719" s="336">
        <v>73659995.49000001</v>
      </c>
      <c r="JW719" s="336">
        <v>4996258.6700000009</v>
      </c>
      <c r="JX719" s="336">
        <v>4091108.7800000003</v>
      </c>
      <c r="JY719" s="336">
        <v>81631.399999999994</v>
      </c>
      <c r="JZ719" s="336">
        <v>262034.4</v>
      </c>
      <c r="KA719" s="336">
        <v>7724331.9100000001</v>
      </c>
      <c r="KB719" s="336">
        <v>527840.25</v>
      </c>
      <c r="KC719" s="336">
        <v>186462.47</v>
      </c>
      <c r="KD719" s="336">
        <v>4689479.18</v>
      </c>
      <c r="KE719" s="336">
        <v>38542913.470000006</v>
      </c>
      <c r="KF719" s="336">
        <v>500617.75</v>
      </c>
      <c r="KG719" s="336">
        <v>2270951.7200000002</v>
      </c>
      <c r="KH719" s="336">
        <v>1176408.8999999999</v>
      </c>
      <c r="KI719" s="336">
        <v>6312677.3999999994</v>
      </c>
      <c r="KJ719" s="336">
        <v>1214494.58</v>
      </c>
      <c r="KK719" s="336">
        <v>1119620.7</v>
      </c>
      <c r="KL719" s="336">
        <v>1605025.1</v>
      </c>
      <c r="KM719" s="336">
        <v>978398.9</v>
      </c>
      <c r="KN719" s="336">
        <v>1683171.8199999998</v>
      </c>
      <c r="KO719" s="336">
        <v>11530808.880000001</v>
      </c>
      <c r="KP719" s="336">
        <v>9857705.25</v>
      </c>
      <c r="KQ719" s="336">
        <v>242909668.38000003</v>
      </c>
      <c r="KR719" s="336">
        <v>24643775.530000001</v>
      </c>
      <c r="KS719" s="336">
        <v>4115763.43</v>
      </c>
      <c r="KX719" s="312">
        <v>914</v>
      </c>
    </row>
    <row r="720" spans="1:310" x14ac:dyDescent="0.25">
      <c r="A720">
        <v>2021</v>
      </c>
      <c r="C720" s="312">
        <v>15</v>
      </c>
      <c r="F720" s="336">
        <v>3115</v>
      </c>
      <c r="G720" s="336">
        <v>26700</v>
      </c>
      <c r="H720" s="336">
        <v>0</v>
      </c>
      <c r="I720" s="336">
        <v>0</v>
      </c>
      <c r="J720" s="336">
        <v>0</v>
      </c>
      <c r="K720" s="336">
        <v>29600</v>
      </c>
      <c r="L720" s="336">
        <v>0</v>
      </c>
      <c r="M720" s="336">
        <v>66940</v>
      </c>
      <c r="N720" s="336">
        <v>1</v>
      </c>
      <c r="O720" s="336">
        <v>28066.9</v>
      </c>
      <c r="P720" s="336">
        <v>215528.9</v>
      </c>
      <c r="Q720" s="336">
        <v>230652</v>
      </c>
      <c r="R720" s="336">
        <v>186642.61</v>
      </c>
      <c r="S720" s="336">
        <v>314642.45</v>
      </c>
      <c r="T720" s="336">
        <v>3506</v>
      </c>
      <c r="U720" s="336">
        <v>0</v>
      </c>
      <c r="V720" s="336">
        <v>3</v>
      </c>
      <c r="W720" s="336">
        <v>4</v>
      </c>
      <c r="X720" s="336">
        <v>0</v>
      </c>
      <c r="Y720" s="336">
        <v>180318</v>
      </c>
      <c r="Z720" s="336">
        <v>10002</v>
      </c>
      <c r="AA720" s="336">
        <v>3</v>
      </c>
      <c r="AB720" s="336">
        <v>379462</v>
      </c>
      <c r="AC720" s="336">
        <v>0</v>
      </c>
      <c r="AD720" s="336">
        <v>74732</v>
      </c>
      <c r="AE720" s="336">
        <v>0</v>
      </c>
      <c r="AF720" s="336">
        <v>51400</v>
      </c>
      <c r="AG720" s="336">
        <v>43800</v>
      </c>
      <c r="AH720" s="336">
        <v>74800</v>
      </c>
      <c r="AI720" s="336">
        <v>60801</v>
      </c>
      <c r="AJ720" s="336">
        <v>225916</v>
      </c>
      <c r="AK720" s="336">
        <v>0</v>
      </c>
      <c r="AL720" s="336">
        <v>23603</v>
      </c>
      <c r="AM720" s="336">
        <v>19700</v>
      </c>
      <c r="AN720" s="336">
        <v>1</v>
      </c>
      <c r="AO720" s="336">
        <v>1</v>
      </c>
      <c r="AP720" s="336">
        <v>1</v>
      </c>
      <c r="AQ720" s="336">
        <v>6</v>
      </c>
      <c r="AR720" s="336">
        <v>41351</v>
      </c>
      <c r="AS720" s="336">
        <v>0</v>
      </c>
      <c r="AT720" s="336">
        <v>16500</v>
      </c>
      <c r="AU720" s="336">
        <v>118000</v>
      </c>
      <c r="AV720" s="336">
        <v>40001</v>
      </c>
      <c r="AW720" s="336">
        <v>101170.6</v>
      </c>
      <c r="AX720" s="336">
        <v>6231</v>
      </c>
      <c r="AY720" s="336">
        <v>1009</v>
      </c>
      <c r="AZ720" s="336">
        <v>196966.51</v>
      </c>
      <c r="BA720" s="336">
        <v>0</v>
      </c>
      <c r="BB720" s="336">
        <v>774263</v>
      </c>
      <c r="BC720" s="336">
        <v>0</v>
      </c>
      <c r="BD720" s="336">
        <v>1</v>
      </c>
      <c r="BE720" s="336">
        <v>29265.8</v>
      </c>
      <c r="BF720" s="336">
        <v>12000</v>
      </c>
      <c r="BG720" s="336">
        <v>114401</v>
      </c>
      <c r="BH720" s="336">
        <v>20000</v>
      </c>
      <c r="BI720" s="336">
        <v>8807</v>
      </c>
      <c r="BJ720" s="336">
        <v>1</v>
      </c>
      <c r="BK720" s="336">
        <v>1043201</v>
      </c>
      <c r="BL720" s="336">
        <v>24805</v>
      </c>
      <c r="BM720" s="336">
        <v>1</v>
      </c>
      <c r="BN720" s="336">
        <v>22387</v>
      </c>
      <c r="BO720" s="336">
        <v>32000</v>
      </c>
      <c r="BP720" s="336">
        <v>1</v>
      </c>
      <c r="BQ720" s="336">
        <v>52000</v>
      </c>
      <c r="BR720" s="336">
        <v>19195</v>
      </c>
      <c r="BS720" s="336">
        <v>50013</v>
      </c>
      <c r="BT720" s="336">
        <v>2070</v>
      </c>
      <c r="BU720" s="336">
        <v>212</v>
      </c>
      <c r="BV720" s="336">
        <v>1</v>
      </c>
      <c r="BW720" s="336">
        <v>8500</v>
      </c>
      <c r="BX720" s="336">
        <v>94485</v>
      </c>
      <c r="BY720" s="336">
        <v>46122</v>
      </c>
      <c r="BZ720" s="336">
        <v>0</v>
      </c>
      <c r="CA720" s="336">
        <v>1</v>
      </c>
      <c r="CB720" s="336">
        <v>2203</v>
      </c>
      <c r="CC720" s="336">
        <v>0</v>
      </c>
      <c r="CD720" s="336">
        <v>134999</v>
      </c>
      <c r="CE720" s="336">
        <v>0</v>
      </c>
      <c r="CF720" s="336">
        <v>115750</v>
      </c>
      <c r="CG720" s="336">
        <v>51420.95</v>
      </c>
      <c r="CH720" s="336">
        <v>11402</v>
      </c>
      <c r="CI720" s="336">
        <v>24</v>
      </c>
      <c r="CJ720" s="336">
        <v>55105</v>
      </c>
      <c r="CK720" s="336">
        <v>0</v>
      </c>
      <c r="CL720" s="336">
        <v>1010</v>
      </c>
      <c r="CM720" s="336">
        <v>0</v>
      </c>
      <c r="CN720" s="336">
        <v>1</v>
      </c>
      <c r="CO720" s="336">
        <v>49492</v>
      </c>
      <c r="CP720" s="336">
        <v>16004</v>
      </c>
      <c r="CQ720" s="336">
        <v>0</v>
      </c>
      <c r="CR720" s="336">
        <v>1</v>
      </c>
      <c r="CS720" s="336">
        <v>1167</v>
      </c>
      <c r="CT720" s="336">
        <v>69744</v>
      </c>
      <c r="CU720" s="336">
        <v>23000</v>
      </c>
      <c r="CV720" s="336">
        <v>2751</v>
      </c>
      <c r="CW720" s="336">
        <v>77801</v>
      </c>
      <c r="CX720" s="336">
        <v>366397.05</v>
      </c>
      <c r="CY720" s="336">
        <v>0</v>
      </c>
      <c r="CZ720" s="336">
        <v>91621.25</v>
      </c>
      <c r="DA720" s="336">
        <v>0</v>
      </c>
      <c r="DB720" s="336">
        <v>7686</v>
      </c>
      <c r="DC720" s="336">
        <v>61610</v>
      </c>
      <c r="DD720" s="336">
        <v>25018</v>
      </c>
      <c r="DE720" s="336">
        <v>11794</v>
      </c>
      <c r="DF720" s="336">
        <v>0</v>
      </c>
      <c r="DG720" s="336">
        <v>10001</v>
      </c>
      <c r="DH720" s="336">
        <v>0</v>
      </c>
      <c r="DI720" s="336">
        <v>1</v>
      </c>
      <c r="DJ720" s="336">
        <v>641005</v>
      </c>
      <c r="DK720" s="336">
        <v>1</v>
      </c>
      <c r="DL720" s="336">
        <v>1</v>
      </c>
      <c r="DM720" s="336">
        <v>12251</v>
      </c>
      <c r="DN720" s="336">
        <v>11900</v>
      </c>
      <c r="DO720" s="336">
        <v>0</v>
      </c>
      <c r="DP720" s="336">
        <v>6508</v>
      </c>
      <c r="DQ720" s="336">
        <v>16500</v>
      </c>
      <c r="DR720" s="336">
        <v>1</v>
      </c>
      <c r="DS720" s="336">
        <v>231</v>
      </c>
      <c r="DT720" s="336">
        <v>151000</v>
      </c>
      <c r="DU720" s="336">
        <v>950001</v>
      </c>
      <c r="DV720" s="336">
        <v>1</v>
      </c>
      <c r="DW720" s="336">
        <v>0</v>
      </c>
      <c r="DX720" s="336">
        <v>509625</v>
      </c>
      <c r="DY720" s="336">
        <v>85200</v>
      </c>
      <c r="DZ720" s="336">
        <v>1335901</v>
      </c>
      <c r="EA720" s="336">
        <v>1245650</v>
      </c>
      <c r="EB720" s="336">
        <v>9603</v>
      </c>
      <c r="EC720" s="336">
        <v>49400</v>
      </c>
      <c r="ED720" s="336">
        <v>201</v>
      </c>
      <c r="EE720" s="336">
        <v>0</v>
      </c>
      <c r="EF720" s="336">
        <v>4500</v>
      </c>
      <c r="EG720" s="336">
        <v>625927</v>
      </c>
      <c r="EH720" s="336">
        <v>7300</v>
      </c>
      <c r="EI720" s="336">
        <v>8</v>
      </c>
      <c r="EJ720" s="336">
        <v>23410</v>
      </c>
      <c r="EK720" s="336">
        <v>0</v>
      </c>
      <c r="EL720" s="336">
        <v>1</v>
      </c>
      <c r="EM720" s="336">
        <v>19771</v>
      </c>
      <c r="EN720" s="336">
        <v>31902</v>
      </c>
      <c r="EO720" s="336">
        <v>1</v>
      </c>
      <c r="EP720" s="336">
        <v>8150</v>
      </c>
      <c r="EQ720" s="336">
        <v>4</v>
      </c>
      <c r="ER720" s="336">
        <v>0</v>
      </c>
      <c r="ES720" s="336">
        <v>23104</v>
      </c>
      <c r="ET720" s="336">
        <v>37883</v>
      </c>
      <c r="EU720" s="336">
        <v>1</v>
      </c>
      <c r="EV720" s="336">
        <v>32001</v>
      </c>
      <c r="EW720" s="336">
        <v>0</v>
      </c>
      <c r="EX720" s="336">
        <v>1</v>
      </c>
      <c r="EY720" s="336">
        <v>1654187</v>
      </c>
      <c r="EZ720" s="336">
        <v>141866232.56</v>
      </c>
      <c r="FA720" s="336">
        <v>445000</v>
      </c>
      <c r="FB720" s="336">
        <v>33</v>
      </c>
      <c r="FC720" s="336">
        <v>7746686.6500000004</v>
      </c>
      <c r="FD720" s="336">
        <v>162420.4</v>
      </c>
      <c r="FE720" s="336">
        <v>206218.65</v>
      </c>
      <c r="FF720" s="336">
        <v>125750</v>
      </c>
      <c r="FG720" s="336">
        <v>117896.89</v>
      </c>
      <c r="FH720" s="336">
        <v>44045.25</v>
      </c>
      <c r="FI720" s="336">
        <v>272327</v>
      </c>
      <c r="FJ720" s="336">
        <v>134400</v>
      </c>
      <c r="FK720" s="336">
        <v>100001</v>
      </c>
      <c r="FL720" s="336">
        <v>0</v>
      </c>
      <c r="FM720" s="336">
        <v>0</v>
      </c>
      <c r="FN720" s="336">
        <v>1</v>
      </c>
      <c r="FO720" s="336">
        <v>4124</v>
      </c>
      <c r="FP720" s="336">
        <v>6</v>
      </c>
      <c r="FQ720" s="336">
        <v>1</v>
      </c>
      <c r="FR720" s="336">
        <v>947386.85000000009</v>
      </c>
      <c r="FS720" s="336">
        <v>12150</v>
      </c>
      <c r="FT720" s="336">
        <v>0</v>
      </c>
      <c r="FU720" s="336">
        <v>15501</v>
      </c>
      <c r="FV720" s="336">
        <v>0</v>
      </c>
      <c r="FW720" s="336">
        <v>0</v>
      </c>
      <c r="FX720" s="336">
        <v>0</v>
      </c>
      <c r="FY720" s="336">
        <v>93062.399999999994</v>
      </c>
      <c r="FZ720" s="336">
        <v>1</v>
      </c>
      <c r="GA720" s="336">
        <v>6180</v>
      </c>
      <c r="GB720" s="336">
        <v>28602</v>
      </c>
      <c r="GC720" s="336">
        <v>24040</v>
      </c>
      <c r="GD720" s="336">
        <v>1603</v>
      </c>
      <c r="GE720" s="336">
        <v>69601</v>
      </c>
      <c r="GF720" s="336">
        <v>0</v>
      </c>
      <c r="GG720" s="336">
        <v>69075</v>
      </c>
      <c r="GH720" s="336">
        <v>3101</v>
      </c>
      <c r="GI720" s="336">
        <v>5040</v>
      </c>
      <c r="GJ720" s="336">
        <v>685</v>
      </c>
      <c r="GK720" s="336">
        <v>6</v>
      </c>
      <c r="GL720" s="336">
        <v>60323</v>
      </c>
      <c r="GM720" s="336">
        <v>0</v>
      </c>
      <c r="GN720" s="336">
        <v>4001</v>
      </c>
      <c r="GO720" s="336">
        <v>135016</v>
      </c>
      <c r="GP720" s="336">
        <v>39127.68</v>
      </c>
      <c r="GQ720" s="336">
        <v>20741.759999999998</v>
      </c>
      <c r="GR720" s="336">
        <v>1</v>
      </c>
      <c r="GS720" s="336">
        <v>3174980</v>
      </c>
      <c r="GT720" s="336">
        <v>0</v>
      </c>
      <c r="GU720" s="336">
        <v>0</v>
      </c>
      <c r="GV720" s="336">
        <v>93670</v>
      </c>
      <c r="GW720" s="336">
        <v>207</v>
      </c>
      <c r="GX720" s="336">
        <v>1070710</v>
      </c>
      <c r="GY720" s="336">
        <v>0</v>
      </c>
      <c r="GZ720" s="336">
        <v>122867</v>
      </c>
      <c r="HA720" s="336">
        <v>551280.30000000005</v>
      </c>
      <c r="HB720" s="336">
        <v>2402</v>
      </c>
      <c r="HC720" s="336">
        <v>240379</v>
      </c>
      <c r="HD720" s="336">
        <v>24057</v>
      </c>
      <c r="HE720" s="336">
        <v>30000</v>
      </c>
      <c r="HF720" s="336">
        <v>10000</v>
      </c>
      <c r="HG720" s="336">
        <v>83202</v>
      </c>
      <c r="HH720" s="336">
        <v>0</v>
      </c>
      <c r="HI720" s="336">
        <v>13</v>
      </c>
      <c r="HJ720" s="336">
        <v>13000</v>
      </c>
      <c r="HK720" s="336">
        <v>0</v>
      </c>
      <c r="HL720" s="336">
        <v>51503</v>
      </c>
      <c r="HM720" s="336">
        <v>1</v>
      </c>
      <c r="HN720" s="336">
        <v>350000</v>
      </c>
      <c r="HO720" s="336">
        <v>49805</v>
      </c>
      <c r="HP720" s="336">
        <v>10</v>
      </c>
      <c r="HQ720" s="336">
        <v>3</v>
      </c>
      <c r="HR720" s="336">
        <v>1</v>
      </c>
      <c r="HS720" s="336">
        <v>9492</v>
      </c>
      <c r="HT720" s="336">
        <v>3573664</v>
      </c>
      <c r="HU720" s="336">
        <v>77200</v>
      </c>
      <c r="HV720" s="336">
        <v>8</v>
      </c>
      <c r="HW720" s="336">
        <v>200048</v>
      </c>
      <c r="HX720" s="336">
        <v>78995</v>
      </c>
      <c r="HY720" s="336">
        <v>689718</v>
      </c>
      <c r="HZ720" s="336">
        <v>55551</v>
      </c>
      <c r="IA720" s="336">
        <v>2</v>
      </c>
      <c r="IB720" s="336">
        <v>0</v>
      </c>
      <c r="IC720" s="336">
        <v>0</v>
      </c>
      <c r="ID720" s="336">
        <v>30100</v>
      </c>
      <c r="IE720" s="336">
        <v>23850</v>
      </c>
      <c r="IF720" s="336">
        <v>1</v>
      </c>
      <c r="IG720" s="336">
        <v>24300</v>
      </c>
      <c r="IH720" s="336">
        <v>6080</v>
      </c>
      <c r="II720" s="336">
        <v>0</v>
      </c>
      <c r="IJ720" s="336">
        <v>658609</v>
      </c>
      <c r="IK720" s="336">
        <v>19900</v>
      </c>
      <c r="IL720" s="336">
        <v>0</v>
      </c>
      <c r="IM720" s="336">
        <v>29452</v>
      </c>
      <c r="IN720" s="336">
        <v>130401</v>
      </c>
      <c r="IO720" s="336">
        <v>0</v>
      </c>
      <c r="IP720" s="336">
        <v>178605</v>
      </c>
      <c r="IQ720" s="336">
        <v>0</v>
      </c>
      <c r="IR720" s="336">
        <v>247252</v>
      </c>
      <c r="IS720" s="336">
        <v>182896</v>
      </c>
      <c r="IT720" s="336">
        <v>1</v>
      </c>
      <c r="IU720" s="336">
        <v>132950</v>
      </c>
      <c r="IV720" s="336">
        <v>1</v>
      </c>
      <c r="IW720" s="336">
        <v>6</v>
      </c>
      <c r="IX720" s="336">
        <v>2501</v>
      </c>
      <c r="IY720" s="336">
        <v>1</v>
      </c>
      <c r="IZ720" s="336">
        <v>12500</v>
      </c>
      <c r="JA720" s="336">
        <v>0</v>
      </c>
      <c r="JB720" s="336">
        <v>0</v>
      </c>
      <c r="JC720" s="336">
        <v>25500</v>
      </c>
      <c r="JD720" s="336">
        <v>38790</v>
      </c>
      <c r="JE720" s="336">
        <v>0</v>
      </c>
      <c r="JF720" s="336">
        <v>2002</v>
      </c>
      <c r="JG720" s="336">
        <v>203</v>
      </c>
      <c r="JH720" s="336">
        <v>165331.46</v>
      </c>
      <c r="JI720" s="336">
        <v>0</v>
      </c>
      <c r="JJ720" s="336">
        <v>175502</v>
      </c>
      <c r="JK720" s="336">
        <v>1</v>
      </c>
      <c r="JL720" s="336">
        <v>74550</v>
      </c>
      <c r="JM720" s="336">
        <v>0</v>
      </c>
      <c r="JN720" s="336">
        <v>37450</v>
      </c>
      <c r="JO720" s="336">
        <v>1</v>
      </c>
      <c r="JP720" s="336">
        <v>0</v>
      </c>
      <c r="JQ720" s="336">
        <v>213469.65</v>
      </c>
      <c r="JR720" s="336">
        <v>0</v>
      </c>
      <c r="JS720" s="336">
        <v>3107172.9</v>
      </c>
      <c r="JT720" s="336">
        <v>151800</v>
      </c>
      <c r="JU720" s="336">
        <v>2477</v>
      </c>
      <c r="JV720" s="336">
        <v>2805875</v>
      </c>
      <c r="JW720" s="336">
        <v>68101</v>
      </c>
      <c r="JX720" s="336">
        <v>24001</v>
      </c>
      <c r="JY720" s="336">
        <v>22750</v>
      </c>
      <c r="JZ720" s="336">
        <v>18090</v>
      </c>
      <c r="KA720" s="336">
        <v>1</v>
      </c>
      <c r="KB720" s="336">
        <v>9801</v>
      </c>
      <c r="KC720" s="336">
        <v>21050</v>
      </c>
      <c r="KD720" s="336">
        <v>19480</v>
      </c>
      <c r="KE720" s="336">
        <v>295437.71999999997</v>
      </c>
      <c r="KF720" s="336">
        <v>30411.15</v>
      </c>
      <c r="KG720" s="336">
        <v>58840</v>
      </c>
      <c r="KH720" s="336">
        <v>21670</v>
      </c>
      <c r="KI720" s="336">
        <v>10</v>
      </c>
      <c r="KJ720" s="336">
        <v>28000</v>
      </c>
      <c r="KK720" s="336">
        <v>24340</v>
      </c>
      <c r="KL720" s="336">
        <v>1</v>
      </c>
      <c r="KM720" s="336">
        <v>10000</v>
      </c>
      <c r="KN720" s="336">
        <v>4704</v>
      </c>
      <c r="KO720" s="336">
        <v>21001</v>
      </c>
      <c r="KP720" s="336">
        <v>56506</v>
      </c>
      <c r="KQ720" s="336">
        <v>13218692</v>
      </c>
      <c r="KR720" s="336">
        <v>0</v>
      </c>
      <c r="KS720" s="336">
        <v>0</v>
      </c>
      <c r="KX720" s="312">
        <v>915</v>
      </c>
    </row>
    <row r="721" spans="1:310" x14ac:dyDescent="0.25">
      <c r="A721">
        <v>2021</v>
      </c>
      <c r="C721" s="312">
        <v>16</v>
      </c>
      <c r="F721" s="336">
        <v>0</v>
      </c>
      <c r="G721" s="336">
        <v>0</v>
      </c>
      <c r="H721" s="336">
        <v>0</v>
      </c>
      <c r="I721" s="336">
        <v>1</v>
      </c>
      <c r="J721" s="336">
        <v>0</v>
      </c>
      <c r="K721" s="336">
        <v>0</v>
      </c>
      <c r="L721" s="336">
        <v>44445</v>
      </c>
      <c r="M721" s="336">
        <v>0</v>
      </c>
      <c r="N721" s="336">
        <v>102075.8</v>
      </c>
      <c r="O721" s="336">
        <v>0</v>
      </c>
      <c r="P721" s="336">
        <v>0</v>
      </c>
      <c r="Q721" s="336">
        <v>0</v>
      </c>
      <c r="R721" s="336">
        <v>0</v>
      </c>
      <c r="S721" s="336">
        <v>4300</v>
      </c>
      <c r="T721" s="336">
        <v>0</v>
      </c>
      <c r="U721" s="336">
        <v>0</v>
      </c>
      <c r="V721" s="336">
        <v>0</v>
      </c>
      <c r="W721" s="336">
        <v>0</v>
      </c>
      <c r="X721" s="336">
        <v>71112</v>
      </c>
      <c r="Y721" s="336">
        <v>0</v>
      </c>
      <c r="Z721" s="336">
        <v>0</v>
      </c>
      <c r="AA721" s="336">
        <v>1686643.75</v>
      </c>
      <c r="AB721" s="336">
        <v>0</v>
      </c>
      <c r="AC721" s="336">
        <v>0</v>
      </c>
      <c r="AD721" s="336">
        <v>0</v>
      </c>
      <c r="AE721" s="336">
        <v>0</v>
      </c>
      <c r="AF721" s="336">
        <v>21539.1</v>
      </c>
      <c r="AG721" s="336">
        <v>0</v>
      </c>
      <c r="AH721" s="336">
        <v>0</v>
      </c>
      <c r="AI721" s="336">
        <v>0</v>
      </c>
      <c r="AJ721" s="336">
        <v>0</v>
      </c>
      <c r="AK721" s="336">
        <v>0</v>
      </c>
      <c r="AL721" s="336">
        <v>357381</v>
      </c>
      <c r="AM721" s="336">
        <v>0</v>
      </c>
      <c r="AN721" s="336">
        <v>0</v>
      </c>
      <c r="AO721" s="336">
        <v>0</v>
      </c>
      <c r="AP721" s="336">
        <v>0</v>
      </c>
      <c r="AQ721" s="336">
        <v>0</v>
      </c>
      <c r="AR721" s="336">
        <v>0</v>
      </c>
      <c r="AS721" s="336">
        <v>31295.98</v>
      </c>
      <c r="AT721" s="336">
        <v>0</v>
      </c>
      <c r="AU721" s="336">
        <v>0</v>
      </c>
      <c r="AV721" s="336">
        <v>0</v>
      </c>
      <c r="AW721" s="336">
        <v>0</v>
      </c>
      <c r="AX721" s="336">
        <v>135830</v>
      </c>
      <c r="AY721" s="336">
        <v>0</v>
      </c>
      <c r="AZ721" s="336">
        <v>0</v>
      </c>
      <c r="BA721" s="336">
        <v>0</v>
      </c>
      <c r="BB721" s="336">
        <v>0</v>
      </c>
      <c r="BC721" s="336">
        <v>0</v>
      </c>
      <c r="BD721" s="336">
        <v>3132798.9</v>
      </c>
      <c r="BE721" s="336">
        <v>0</v>
      </c>
      <c r="BF721" s="336">
        <v>0</v>
      </c>
      <c r="BG721" s="336">
        <v>0</v>
      </c>
      <c r="BH721" s="336">
        <v>0</v>
      </c>
      <c r="BI721" s="336">
        <v>0</v>
      </c>
      <c r="BJ721" s="336">
        <v>0</v>
      </c>
      <c r="BK721" s="336">
        <v>0</v>
      </c>
      <c r="BL721" s="336">
        <v>0</v>
      </c>
      <c r="BM721" s="336">
        <v>0</v>
      </c>
      <c r="BN721" s="336">
        <v>0</v>
      </c>
      <c r="BO721" s="336">
        <v>0</v>
      </c>
      <c r="BP721" s="336">
        <v>0</v>
      </c>
      <c r="BQ721" s="336">
        <v>0</v>
      </c>
      <c r="BR721" s="336">
        <v>0</v>
      </c>
      <c r="BS721" s="336">
        <v>0</v>
      </c>
      <c r="BT721" s="336">
        <v>0</v>
      </c>
      <c r="BU721" s="336">
        <v>45000</v>
      </c>
      <c r="BV721" s="336">
        <v>23043.35</v>
      </c>
      <c r="BW721" s="336">
        <v>110475.95</v>
      </c>
      <c r="BX721" s="336">
        <v>0</v>
      </c>
      <c r="BY721" s="336">
        <v>468859.28</v>
      </c>
      <c r="BZ721" s="336">
        <v>0</v>
      </c>
      <c r="CA721" s="336">
        <v>0</v>
      </c>
      <c r="CB721" s="336">
        <v>0</v>
      </c>
      <c r="CC721" s="336">
        <v>0</v>
      </c>
      <c r="CD721" s="336">
        <v>196985.25</v>
      </c>
      <c r="CE721" s="336">
        <v>0</v>
      </c>
      <c r="CF721" s="336">
        <v>0</v>
      </c>
      <c r="CG721" s="336">
        <v>0</v>
      </c>
      <c r="CH721" s="336">
        <v>0</v>
      </c>
      <c r="CI721" s="336">
        <v>0</v>
      </c>
      <c r="CJ721" s="336">
        <v>0</v>
      </c>
      <c r="CK721" s="336">
        <v>0</v>
      </c>
      <c r="CL721" s="336">
        <v>0</v>
      </c>
      <c r="CM721" s="336">
        <v>0</v>
      </c>
      <c r="CN721" s="336">
        <v>0</v>
      </c>
      <c r="CO721" s="336">
        <v>32000</v>
      </c>
      <c r="CP721" s="336">
        <v>0</v>
      </c>
      <c r="CQ721" s="336">
        <v>0</v>
      </c>
      <c r="CR721" s="336">
        <v>1</v>
      </c>
      <c r="CS721" s="336">
        <v>0</v>
      </c>
      <c r="CT721" s="336">
        <v>0</v>
      </c>
      <c r="CU721" s="336">
        <v>0</v>
      </c>
      <c r="CV721" s="336">
        <v>0</v>
      </c>
      <c r="CW721" s="336">
        <v>0</v>
      </c>
      <c r="CX721" s="336">
        <v>0</v>
      </c>
      <c r="CY721" s="336">
        <v>0</v>
      </c>
      <c r="CZ721" s="336">
        <v>0</v>
      </c>
      <c r="DA721" s="336">
        <v>0</v>
      </c>
      <c r="DB721" s="336">
        <v>0</v>
      </c>
      <c r="DC721" s="336">
        <v>0</v>
      </c>
      <c r="DD721" s="336">
        <v>108613.1</v>
      </c>
      <c r="DE721" s="336">
        <v>236422.65</v>
      </c>
      <c r="DF721" s="336">
        <v>0</v>
      </c>
      <c r="DG721" s="336">
        <v>0</v>
      </c>
      <c r="DH721" s="336">
        <v>0</v>
      </c>
      <c r="DI721" s="336">
        <v>0</v>
      </c>
      <c r="DJ721" s="336">
        <v>0</v>
      </c>
      <c r="DK721" s="336">
        <v>140889.10999999999</v>
      </c>
      <c r="DL721" s="336">
        <v>0</v>
      </c>
      <c r="DM721" s="336">
        <v>0</v>
      </c>
      <c r="DN721" s="336">
        <v>0</v>
      </c>
      <c r="DO721" s="336">
        <v>207000</v>
      </c>
      <c r="DP721" s="336">
        <v>0</v>
      </c>
      <c r="DQ721" s="336">
        <v>14734.98</v>
      </c>
      <c r="DR721" s="336">
        <v>0</v>
      </c>
      <c r="DS721" s="336">
        <v>127228.07</v>
      </c>
      <c r="DT721" s="336">
        <v>0</v>
      </c>
      <c r="DU721" s="336">
        <v>0</v>
      </c>
      <c r="DV721" s="336">
        <v>1</v>
      </c>
      <c r="DW721" s="336">
        <v>0</v>
      </c>
      <c r="DX721" s="336">
        <v>0</v>
      </c>
      <c r="DY721" s="336">
        <v>142911.35999999999</v>
      </c>
      <c r="DZ721" s="336">
        <v>0</v>
      </c>
      <c r="EA721" s="336">
        <v>1425706.1800000002</v>
      </c>
      <c r="EB721" s="336">
        <v>0</v>
      </c>
      <c r="EC721" s="336">
        <v>0</v>
      </c>
      <c r="ED721" s="336">
        <v>0</v>
      </c>
      <c r="EE721" s="336">
        <v>0</v>
      </c>
      <c r="EF721" s="336">
        <v>7255</v>
      </c>
      <c r="EG721" s="336">
        <v>5000000</v>
      </c>
      <c r="EH721" s="336">
        <v>0</v>
      </c>
      <c r="EI721" s="336">
        <v>0</v>
      </c>
      <c r="EJ721" s="336">
        <v>0</v>
      </c>
      <c r="EK721" s="336">
        <v>0</v>
      </c>
      <c r="EL721" s="336">
        <v>0</v>
      </c>
      <c r="EM721" s="336">
        <v>0</v>
      </c>
      <c r="EN721" s="336">
        <v>0</v>
      </c>
      <c r="EO721" s="336">
        <v>0</v>
      </c>
      <c r="EP721" s="336">
        <v>213600</v>
      </c>
      <c r="EQ721" s="336">
        <v>0</v>
      </c>
      <c r="ER721" s="336">
        <v>390000</v>
      </c>
      <c r="ES721" s="336">
        <v>0</v>
      </c>
      <c r="ET721" s="336">
        <v>0</v>
      </c>
      <c r="EU721" s="336">
        <v>0</v>
      </c>
      <c r="EV721" s="336">
        <v>0</v>
      </c>
      <c r="EW721" s="336">
        <v>0</v>
      </c>
      <c r="EX721" s="336">
        <v>0</v>
      </c>
      <c r="EY721" s="336">
        <v>2920000</v>
      </c>
      <c r="EZ721" s="336">
        <v>9832590.0099999998</v>
      </c>
      <c r="FA721" s="336">
        <v>238171.96</v>
      </c>
      <c r="FB721" s="336">
        <v>0</v>
      </c>
      <c r="FC721" s="336">
        <v>14764.45</v>
      </c>
      <c r="FD721" s="336">
        <v>0</v>
      </c>
      <c r="FE721" s="336">
        <v>0</v>
      </c>
      <c r="FF721" s="336">
        <v>0</v>
      </c>
      <c r="FG721" s="336">
        <v>0</v>
      </c>
      <c r="FH721" s="336">
        <v>0</v>
      </c>
      <c r="FI721" s="336">
        <v>0</v>
      </c>
      <c r="FJ721" s="336">
        <v>0</v>
      </c>
      <c r="FK721" s="336">
        <v>640031</v>
      </c>
      <c r="FL721" s="336">
        <v>0</v>
      </c>
      <c r="FM721" s="336">
        <v>0</v>
      </c>
      <c r="FN721" s="336">
        <v>0</v>
      </c>
      <c r="FO721" s="336">
        <v>0</v>
      </c>
      <c r="FP721" s="336">
        <v>0</v>
      </c>
      <c r="FQ721" s="336">
        <v>0</v>
      </c>
      <c r="FR721" s="336">
        <v>0</v>
      </c>
      <c r="FS721" s="336">
        <v>0</v>
      </c>
      <c r="FT721" s="336">
        <v>0</v>
      </c>
      <c r="FU721" s="336">
        <v>0</v>
      </c>
      <c r="FV721" s="336">
        <v>0</v>
      </c>
      <c r="FW721" s="336">
        <v>0</v>
      </c>
      <c r="FX721" s="336">
        <v>0</v>
      </c>
      <c r="FY721" s="336">
        <v>0</v>
      </c>
      <c r="FZ721" s="336">
        <v>0</v>
      </c>
      <c r="GA721" s="336">
        <v>0</v>
      </c>
      <c r="GB721" s="336">
        <v>0</v>
      </c>
      <c r="GC721" s="336">
        <v>0</v>
      </c>
      <c r="GD721" s="336">
        <v>0</v>
      </c>
      <c r="GE721" s="336">
        <v>0</v>
      </c>
      <c r="GF721" s="336">
        <v>1032356.97</v>
      </c>
      <c r="GG721" s="336">
        <v>0</v>
      </c>
      <c r="GH721" s="336">
        <v>0</v>
      </c>
      <c r="GI721" s="336">
        <v>0</v>
      </c>
      <c r="GJ721" s="336">
        <v>0</v>
      </c>
      <c r="GK721" s="336">
        <v>0</v>
      </c>
      <c r="GL721" s="336">
        <v>0</v>
      </c>
      <c r="GM721" s="336">
        <v>0</v>
      </c>
      <c r="GN721" s="336">
        <v>1</v>
      </c>
      <c r="GO721" s="336">
        <v>0</v>
      </c>
      <c r="GP721" s="336">
        <v>0</v>
      </c>
      <c r="GQ721" s="336">
        <v>0</v>
      </c>
      <c r="GR721" s="336">
        <v>0</v>
      </c>
      <c r="GS721" s="336">
        <v>239298.63</v>
      </c>
      <c r="GT721" s="336">
        <v>33411.449999999997</v>
      </c>
      <c r="GU721" s="336">
        <v>0</v>
      </c>
      <c r="GV721" s="336">
        <v>0</v>
      </c>
      <c r="GW721" s="336">
        <v>304700</v>
      </c>
      <c r="GX721" s="336">
        <v>0</v>
      </c>
      <c r="GY721" s="336">
        <v>0</v>
      </c>
      <c r="GZ721" s="336">
        <v>0</v>
      </c>
      <c r="HA721" s="336">
        <v>733896.15</v>
      </c>
      <c r="HB721" s="336">
        <v>0</v>
      </c>
      <c r="HC721" s="336">
        <v>0</v>
      </c>
      <c r="HD721" s="336">
        <v>0</v>
      </c>
      <c r="HE721" s="336">
        <v>0</v>
      </c>
      <c r="HF721" s="336">
        <v>0</v>
      </c>
      <c r="HG721" s="336">
        <v>3000</v>
      </c>
      <c r="HH721" s="336">
        <v>0</v>
      </c>
      <c r="HI721" s="336">
        <v>0</v>
      </c>
      <c r="HJ721" s="336">
        <v>0</v>
      </c>
      <c r="HK721" s="336">
        <v>0</v>
      </c>
      <c r="HL721" s="336">
        <v>0</v>
      </c>
      <c r="HM721" s="336">
        <v>1</v>
      </c>
      <c r="HN721" s="336">
        <v>0</v>
      </c>
      <c r="HO721" s="336">
        <v>0</v>
      </c>
      <c r="HP721" s="336">
        <v>0</v>
      </c>
      <c r="HQ721" s="336">
        <v>0</v>
      </c>
      <c r="HR721" s="336">
        <v>0</v>
      </c>
      <c r="HS721" s="336">
        <v>0</v>
      </c>
      <c r="HT721" s="336">
        <v>0</v>
      </c>
      <c r="HU721" s="336">
        <v>0</v>
      </c>
      <c r="HV721" s="336">
        <v>0</v>
      </c>
      <c r="HW721" s="336">
        <v>138300</v>
      </c>
      <c r="HX721" s="336">
        <v>213468.65</v>
      </c>
      <c r="HY721" s="336">
        <v>900000</v>
      </c>
      <c r="HZ721" s="336">
        <v>0</v>
      </c>
      <c r="IA721" s="336">
        <v>0</v>
      </c>
      <c r="IB721" s="336">
        <v>3</v>
      </c>
      <c r="IC721" s="336">
        <v>72000</v>
      </c>
      <c r="ID721" s="336">
        <v>0</v>
      </c>
      <c r="IE721" s="336">
        <v>8524.7000000000007</v>
      </c>
      <c r="IF721" s="336">
        <v>0</v>
      </c>
      <c r="IG721" s="336">
        <v>0</v>
      </c>
      <c r="IH721" s="336">
        <v>0</v>
      </c>
      <c r="II721" s="336">
        <v>158798.04999999999</v>
      </c>
      <c r="IJ721" s="336">
        <v>6242523</v>
      </c>
      <c r="IK721" s="336">
        <v>1</v>
      </c>
      <c r="IL721" s="336">
        <v>0</v>
      </c>
      <c r="IM721" s="336">
        <v>0</v>
      </c>
      <c r="IN721" s="336">
        <v>0</v>
      </c>
      <c r="IO721" s="336">
        <v>0</v>
      </c>
      <c r="IP721" s="336">
        <v>0</v>
      </c>
      <c r="IQ721" s="336">
        <v>0</v>
      </c>
      <c r="IR721" s="336">
        <v>0</v>
      </c>
      <c r="IS721" s="336">
        <v>0</v>
      </c>
      <c r="IT721" s="336">
        <v>0</v>
      </c>
      <c r="IU721" s="336">
        <v>0</v>
      </c>
      <c r="IV721" s="336">
        <v>0</v>
      </c>
      <c r="IW721" s="336">
        <v>0</v>
      </c>
      <c r="IX721" s="336">
        <v>701</v>
      </c>
      <c r="IY721" s="336">
        <v>0</v>
      </c>
      <c r="IZ721" s="336">
        <v>0</v>
      </c>
      <c r="JA721" s="336">
        <v>0</v>
      </c>
      <c r="JB721" s="336">
        <v>0</v>
      </c>
      <c r="JC721" s="336">
        <v>0</v>
      </c>
      <c r="JD721" s="336">
        <v>0</v>
      </c>
      <c r="JE721" s="336">
        <v>0</v>
      </c>
      <c r="JF721" s="336">
        <v>36988.5</v>
      </c>
      <c r="JG721" s="336">
        <v>25321</v>
      </c>
      <c r="JH721" s="336">
        <v>0</v>
      </c>
      <c r="JI721" s="336">
        <v>0</v>
      </c>
      <c r="JJ721" s="336">
        <v>0</v>
      </c>
      <c r="JK721" s="336">
        <v>0</v>
      </c>
      <c r="JL721" s="336">
        <v>0</v>
      </c>
      <c r="JM721" s="336">
        <v>0</v>
      </c>
      <c r="JN721" s="336">
        <v>0</v>
      </c>
      <c r="JO721" s="336">
        <v>450584</v>
      </c>
      <c r="JP721" s="336">
        <v>0</v>
      </c>
      <c r="JQ721" s="336">
        <v>0</v>
      </c>
      <c r="JR721" s="336">
        <v>0</v>
      </c>
      <c r="JS721" s="336">
        <v>0</v>
      </c>
      <c r="JT721" s="336">
        <v>0</v>
      </c>
      <c r="JU721" s="336">
        <v>0</v>
      </c>
      <c r="JV721" s="336">
        <v>0</v>
      </c>
      <c r="JW721" s="336">
        <v>0</v>
      </c>
      <c r="JX721" s="336">
        <v>0</v>
      </c>
      <c r="JY721" s="336">
        <v>0</v>
      </c>
      <c r="JZ721" s="336">
        <v>0</v>
      </c>
      <c r="KA721" s="336">
        <v>0</v>
      </c>
      <c r="KB721" s="336">
        <v>0</v>
      </c>
      <c r="KC721" s="336">
        <v>0</v>
      </c>
      <c r="KD721" s="336">
        <v>0</v>
      </c>
      <c r="KE721" s="336">
        <v>0</v>
      </c>
      <c r="KF721" s="336">
        <v>0</v>
      </c>
      <c r="KG721" s="336">
        <v>0</v>
      </c>
      <c r="KH721" s="336">
        <v>0</v>
      </c>
      <c r="KI721" s="336">
        <v>0</v>
      </c>
      <c r="KJ721" s="336">
        <v>0</v>
      </c>
      <c r="KK721" s="336">
        <v>0</v>
      </c>
      <c r="KL721" s="336">
        <v>0</v>
      </c>
      <c r="KM721" s="336">
        <v>0</v>
      </c>
      <c r="KN721" s="336">
        <v>0</v>
      </c>
      <c r="KO721" s="336">
        <v>51850</v>
      </c>
      <c r="KP721" s="336">
        <v>0</v>
      </c>
      <c r="KQ721" s="336">
        <v>0</v>
      </c>
      <c r="KR721" s="336">
        <v>0</v>
      </c>
      <c r="KS721" s="336">
        <v>0</v>
      </c>
      <c r="KX721" s="312">
        <v>916</v>
      </c>
    </row>
    <row r="722" spans="1:310" x14ac:dyDescent="0.25">
      <c r="A722">
        <v>2021</v>
      </c>
      <c r="C722" s="312">
        <v>17</v>
      </c>
      <c r="F722" s="336">
        <v>0</v>
      </c>
      <c r="G722" s="336">
        <v>0</v>
      </c>
      <c r="H722" s="336">
        <v>0</v>
      </c>
      <c r="I722" s="336">
        <v>8290.7000000000007</v>
      </c>
      <c r="J722" s="336">
        <v>0</v>
      </c>
      <c r="K722" s="336">
        <v>0</v>
      </c>
      <c r="L722" s="336">
        <v>0</v>
      </c>
      <c r="M722" s="336">
        <v>0</v>
      </c>
      <c r="N722" s="336">
        <v>116186.95</v>
      </c>
      <c r="O722" s="336">
        <v>6000</v>
      </c>
      <c r="P722" s="336">
        <v>0</v>
      </c>
      <c r="Q722" s="336">
        <v>0</v>
      </c>
      <c r="R722" s="336">
        <v>0</v>
      </c>
      <c r="S722" s="336">
        <v>0</v>
      </c>
      <c r="T722" s="336">
        <v>0</v>
      </c>
      <c r="U722" s="336">
        <v>0</v>
      </c>
      <c r="V722" s="336">
        <v>2086719.25</v>
      </c>
      <c r="W722" s="336">
        <v>0</v>
      </c>
      <c r="X722" s="336">
        <v>418271.69</v>
      </c>
      <c r="Y722" s="336">
        <v>0</v>
      </c>
      <c r="Z722" s="336">
        <v>0</v>
      </c>
      <c r="AA722" s="336">
        <v>0</v>
      </c>
      <c r="AB722" s="336">
        <v>0</v>
      </c>
      <c r="AC722" s="336">
        <v>0</v>
      </c>
      <c r="AD722" s="336">
        <v>574986.85</v>
      </c>
      <c r="AE722" s="336">
        <v>0</v>
      </c>
      <c r="AF722" s="336">
        <v>0</v>
      </c>
      <c r="AG722" s="336">
        <v>0</v>
      </c>
      <c r="AH722" s="336">
        <v>0</v>
      </c>
      <c r="AI722" s="336">
        <v>0</v>
      </c>
      <c r="AJ722" s="336">
        <v>0</v>
      </c>
      <c r="AK722" s="336">
        <v>0</v>
      </c>
      <c r="AL722" s="336">
        <v>2601233.6</v>
      </c>
      <c r="AM722" s="336">
        <v>0</v>
      </c>
      <c r="AN722" s="336">
        <v>0</v>
      </c>
      <c r="AO722" s="336">
        <v>0</v>
      </c>
      <c r="AP722" s="336">
        <v>0</v>
      </c>
      <c r="AQ722" s="336">
        <v>0</v>
      </c>
      <c r="AR722" s="336">
        <v>0</v>
      </c>
      <c r="AS722" s="336">
        <v>146073.45000000001</v>
      </c>
      <c r="AT722" s="336">
        <v>0</v>
      </c>
      <c r="AU722" s="336">
        <v>0</v>
      </c>
      <c r="AV722" s="336">
        <v>0</v>
      </c>
      <c r="AW722" s="336">
        <v>0</v>
      </c>
      <c r="AX722" s="336">
        <v>0</v>
      </c>
      <c r="AY722" s="336">
        <v>0</v>
      </c>
      <c r="AZ722" s="336">
        <v>0</v>
      </c>
      <c r="BA722" s="336">
        <v>0</v>
      </c>
      <c r="BB722" s="336">
        <v>0</v>
      </c>
      <c r="BC722" s="336">
        <v>0</v>
      </c>
      <c r="BD722" s="336">
        <v>756294.67</v>
      </c>
      <c r="BE722" s="336">
        <v>0</v>
      </c>
      <c r="BF722" s="336">
        <v>0</v>
      </c>
      <c r="BG722" s="336">
        <v>98020.27</v>
      </c>
      <c r="BH722" s="336">
        <v>0</v>
      </c>
      <c r="BI722" s="336">
        <v>2374985.69</v>
      </c>
      <c r="BJ722" s="336">
        <v>524458.15</v>
      </c>
      <c r="BK722" s="336">
        <v>0</v>
      </c>
      <c r="BL722" s="336">
        <v>0</v>
      </c>
      <c r="BM722" s="336">
        <v>0</v>
      </c>
      <c r="BN722" s="336">
        <v>0</v>
      </c>
      <c r="BO722" s="336">
        <v>0</v>
      </c>
      <c r="BP722" s="336">
        <v>0</v>
      </c>
      <c r="BQ722" s="336">
        <v>0</v>
      </c>
      <c r="BR722" s="336">
        <v>0</v>
      </c>
      <c r="BS722" s="336">
        <v>350272.55</v>
      </c>
      <c r="BT722" s="336">
        <v>0</v>
      </c>
      <c r="BU722" s="336">
        <v>0</v>
      </c>
      <c r="BV722" s="336">
        <v>0</v>
      </c>
      <c r="BW722" s="336">
        <v>100923.6</v>
      </c>
      <c r="BX722" s="336">
        <v>0</v>
      </c>
      <c r="BY722" s="336">
        <v>0</v>
      </c>
      <c r="BZ722" s="336">
        <v>0</v>
      </c>
      <c r="CA722" s="336">
        <v>134450.56</v>
      </c>
      <c r="CB722" s="336">
        <v>0</v>
      </c>
      <c r="CC722" s="336">
        <v>0</v>
      </c>
      <c r="CD722" s="336">
        <v>6939.35</v>
      </c>
      <c r="CE722" s="336">
        <v>0</v>
      </c>
      <c r="CF722" s="336">
        <v>0</v>
      </c>
      <c r="CG722" s="336">
        <v>0</v>
      </c>
      <c r="CH722" s="336">
        <v>0</v>
      </c>
      <c r="CI722" s="336">
        <v>0</v>
      </c>
      <c r="CJ722" s="336">
        <v>0</v>
      </c>
      <c r="CK722" s="336">
        <v>1</v>
      </c>
      <c r="CL722" s="336">
        <v>8540.0499999999993</v>
      </c>
      <c r="CM722" s="336">
        <v>0</v>
      </c>
      <c r="CN722" s="336">
        <v>0</v>
      </c>
      <c r="CO722" s="336">
        <v>289945.65000000002</v>
      </c>
      <c r="CP722" s="336">
        <v>0</v>
      </c>
      <c r="CQ722" s="336">
        <v>0</v>
      </c>
      <c r="CR722" s="336">
        <v>0</v>
      </c>
      <c r="CS722" s="336">
        <v>0</v>
      </c>
      <c r="CT722" s="336">
        <v>0</v>
      </c>
      <c r="CU722" s="336">
        <v>0</v>
      </c>
      <c r="CV722" s="336">
        <v>0</v>
      </c>
      <c r="CW722" s="336">
        <v>136824</v>
      </c>
      <c r="CX722" s="336">
        <v>0</v>
      </c>
      <c r="CY722" s="336">
        <v>0</v>
      </c>
      <c r="CZ722" s="336">
        <v>0</v>
      </c>
      <c r="DA722" s="336">
        <v>0</v>
      </c>
      <c r="DB722" s="336">
        <v>0</v>
      </c>
      <c r="DC722" s="336">
        <v>0</v>
      </c>
      <c r="DD722" s="336">
        <v>66642.240000000005</v>
      </c>
      <c r="DE722" s="336">
        <v>0</v>
      </c>
      <c r="DF722" s="336">
        <v>27520</v>
      </c>
      <c r="DG722" s="336">
        <v>0</v>
      </c>
      <c r="DH722" s="336">
        <v>0</v>
      </c>
      <c r="DI722" s="336">
        <v>85624.75</v>
      </c>
      <c r="DJ722" s="336">
        <v>0</v>
      </c>
      <c r="DK722" s="336">
        <v>0</v>
      </c>
      <c r="DL722" s="336">
        <v>129743.45</v>
      </c>
      <c r="DM722" s="336">
        <v>0</v>
      </c>
      <c r="DN722" s="336">
        <v>0</v>
      </c>
      <c r="DO722" s="336">
        <v>0</v>
      </c>
      <c r="DP722" s="336">
        <v>0</v>
      </c>
      <c r="DQ722" s="336">
        <v>0</v>
      </c>
      <c r="DR722" s="336">
        <v>0</v>
      </c>
      <c r="DS722" s="336">
        <v>1187055.67</v>
      </c>
      <c r="DT722" s="336">
        <v>0</v>
      </c>
      <c r="DU722" s="336">
        <v>0</v>
      </c>
      <c r="DV722" s="336">
        <v>116141.45</v>
      </c>
      <c r="DW722" s="336">
        <v>0</v>
      </c>
      <c r="DX722" s="336">
        <v>0</v>
      </c>
      <c r="DY722" s="336">
        <v>0</v>
      </c>
      <c r="DZ722" s="336">
        <v>0</v>
      </c>
      <c r="EA722" s="336">
        <v>0</v>
      </c>
      <c r="EB722" s="336">
        <v>0</v>
      </c>
      <c r="EC722" s="336">
        <v>0</v>
      </c>
      <c r="ED722" s="336">
        <v>1</v>
      </c>
      <c r="EE722" s="336">
        <v>0</v>
      </c>
      <c r="EF722" s="336">
        <v>0</v>
      </c>
      <c r="EG722" s="336">
        <v>0</v>
      </c>
      <c r="EH722" s="336">
        <v>0</v>
      </c>
      <c r="EI722" s="336">
        <v>0</v>
      </c>
      <c r="EJ722" s="336">
        <v>685767</v>
      </c>
      <c r="EK722" s="336">
        <v>0</v>
      </c>
      <c r="EL722" s="336">
        <v>0</v>
      </c>
      <c r="EM722" s="336">
        <v>0</v>
      </c>
      <c r="EN722" s="336">
        <v>0</v>
      </c>
      <c r="EO722" s="336">
        <v>39596.449999999997</v>
      </c>
      <c r="EP722" s="336">
        <v>0</v>
      </c>
      <c r="EQ722" s="336">
        <v>0</v>
      </c>
      <c r="ER722" s="336">
        <v>0</v>
      </c>
      <c r="ES722" s="336">
        <v>0</v>
      </c>
      <c r="ET722" s="336">
        <v>0</v>
      </c>
      <c r="EU722" s="336">
        <v>0</v>
      </c>
      <c r="EV722" s="336">
        <v>0</v>
      </c>
      <c r="EW722" s="336">
        <v>0</v>
      </c>
      <c r="EX722" s="336">
        <v>0</v>
      </c>
      <c r="EY722" s="336">
        <v>1792421.22</v>
      </c>
      <c r="EZ722" s="336">
        <v>1391691.43</v>
      </c>
      <c r="FA722" s="336">
        <v>0</v>
      </c>
      <c r="FB722" s="336">
        <v>0</v>
      </c>
      <c r="FC722" s="336">
        <v>0</v>
      </c>
      <c r="FD722" s="336">
        <v>0</v>
      </c>
      <c r="FE722" s="336">
        <v>0</v>
      </c>
      <c r="FF722" s="336">
        <v>0</v>
      </c>
      <c r="FG722" s="336">
        <v>0</v>
      </c>
      <c r="FH722" s="336">
        <v>99455.72</v>
      </c>
      <c r="FI722" s="336">
        <v>0</v>
      </c>
      <c r="FJ722" s="336">
        <v>0</v>
      </c>
      <c r="FK722" s="336">
        <v>0</v>
      </c>
      <c r="FL722" s="336">
        <v>0</v>
      </c>
      <c r="FM722" s="336">
        <v>0</v>
      </c>
      <c r="FN722" s="336">
        <v>0</v>
      </c>
      <c r="FO722" s="336">
        <v>36487.199999999997</v>
      </c>
      <c r="FP722" s="336">
        <v>63656.7</v>
      </c>
      <c r="FQ722" s="336">
        <v>0</v>
      </c>
      <c r="FR722" s="336">
        <v>38342.959999999999</v>
      </c>
      <c r="FS722" s="336">
        <v>0</v>
      </c>
      <c r="FT722" s="336">
        <v>66698.45</v>
      </c>
      <c r="FU722" s="336">
        <v>0</v>
      </c>
      <c r="FV722" s="336">
        <v>0</v>
      </c>
      <c r="FW722" s="336">
        <v>0</v>
      </c>
      <c r="FX722" s="336">
        <v>0</v>
      </c>
      <c r="FY722" s="336">
        <v>0</v>
      </c>
      <c r="FZ722" s="336">
        <v>0</v>
      </c>
      <c r="GA722" s="336">
        <v>0</v>
      </c>
      <c r="GB722" s="336">
        <v>0</v>
      </c>
      <c r="GC722" s="336">
        <v>0</v>
      </c>
      <c r="GD722" s="336">
        <v>0</v>
      </c>
      <c r="GE722" s="336">
        <v>0</v>
      </c>
      <c r="GF722" s="336">
        <v>0</v>
      </c>
      <c r="GG722" s="336">
        <v>0</v>
      </c>
      <c r="GH722" s="336">
        <v>0</v>
      </c>
      <c r="GI722" s="336">
        <v>0</v>
      </c>
      <c r="GJ722" s="336">
        <v>0</v>
      </c>
      <c r="GK722" s="336">
        <v>0</v>
      </c>
      <c r="GL722" s="336">
        <v>0</v>
      </c>
      <c r="GM722" s="336">
        <v>0</v>
      </c>
      <c r="GN722" s="336">
        <v>15616.96</v>
      </c>
      <c r="GO722" s="336">
        <v>0</v>
      </c>
      <c r="GP722" s="336">
        <v>0</v>
      </c>
      <c r="GQ722" s="336">
        <v>0</v>
      </c>
      <c r="GR722" s="336">
        <v>0</v>
      </c>
      <c r="GS722" s="336">
        <v>0</v>
      </c>
      <c r="GT722" s="336">
        <v>0</v>
      </c>
      <c r="GU722" s="336">
        <v>30760.6</v>
      </c>
      <c r="GV722" s="336">
        <v>0</v>
      </c>
      <c r="GW722" s="336">
        <v>0</v>
      </c>
      <c r="GX722" s="336">
        <v>0</v>
      </c>
      <c r="GY722" s="336">
        <v>0</v>
      </c>
      <c r="GZ722" s="336">
        <v>0</v>
      </c>
      <c r="HA722" s="336">
        <v>0</v>
      </c>
      <c r="HB722" s="336">
        <v>0</v>
      </c>
      <c r="HC722" s="336">
        <v>0</v>
      </c>
      <c r="HD722" s="336">
        <v>118389</v>
      </c>
      <c r="HE722" s="336">
        <v>0</v>
      </c>
      <c r="HF722" s="336">
        <v>0</v>
      </c>
      <c r="HG722" s="336">
        <v>350725.3</v>
      </c>
      <c r="HH722" s="336">
        <v>0</v>
      </c>
      <c r="HI722" s="336">
        <v>192352.55</v>
      </c>
      <c r="HJ722" s="336">
        <v>0</v>
      </c>
      <c r="HK722" s="336">
        <v>0</v>
      </c>
      <c r="HL722" s="336">
        <v>0</v>
      </c>
      <c r="HM722" s="336">
        <v>0</v>
      </c>
      <c r="HN722" s="336">
        <v>0</v>
      </c>
      <c r="HO722" s="336">
        <v>0</v>
      </c>
      <c r="HP722" s="336">
        <v>526201.9</v>
      </c>
      <c r="HQ722" s="336">
        <v>0</v>
      </c>
      <c r="HR722" s="336">
        <v>0</v>
      </c>
      <c r="HS722" s="336">
        <v>0</v>
      </c>
      <c r="HT722" s="336">
        <v>0</v>
      </c>
      <c r="HU722" s="336">
        <v>0</v>
      </c>
      <c r="HV722" s="336">
        <v>0</v>
      </c>
      <c r="HW722" s="336">
        <v>356486.05</v>
      </c>
      <c r="HX722" s="336">
        <v>0</v>
      </c>
      <c r="HY722" s="336">
        <v>329400</v>
      </c>
      <c r="HZ722" s="336">
        <v>0</v>
      </c>
      <c r="IA722" s="336">
        <v>0</v>
      </c>
      <c r="IB722" s="336">
        <v>0</v>
      </c>
      <c r="IC722" s="336">
        <v>0</v>
      </c>
      <c r="ID722" s="336">
        <v>0</v>
      </c>
      <c r="IE722" s="336">
        <v>536300.80000000005</v>
      </c>
      <c r="IF722" s="336">
        <v>0</v>
      </c>
      <c r="IG722" s="336">
        <v>0</v>
      </c>
      <c r="IH722" s="336">
        <v>0</v>
      </c>
      <c r="II722" s="336">
        <v>0</v>
      </c>
      <c r="IJ722" s="336">
        <v>0</v>
      </c>
      <c r="IK722" s="336">
        <v>0</v>
      </c>
      <c r="IL722" s="336">
        <v>0</v>
      </c>
      <c r="IM722" s="336">
        <v>0</v>
      </c>
      <c r="IN722" s="336">
        <v>107945.4</v>
      </c>
      <c r="IO722" s="336">
        <v>0</v>
      </c>
      <c r="IP722" s="336">
        <v>0</v>
      </c>
      <c r="IQ722" s="336">
        <v>0</v>
      </c>
      <c r="IR722" s="336">
        <v>0</v>
      </c>
      <c r="IS722" s="336">
        <v>0</v>
      </c>
      <c r="IT722" s="336">
        <v>37879.4</v>
      </c>
      <c r="IU722" s="336">
        <v>0</v>
      </c>
      <c r="IV722" s="336">
        <v>0</v>
      </c>
      <c r="IW722" s="336">
        <v>0</v>
      </c>
      <c r="IX722" s="336">
        <v>0</v>
      </c>
      <c r="IY722" s="336">
        <v>0</v>
      </c>
      <c r="IZ722" s="336">
        <v>0</v>
      </c>
      <c r="JA722" s="336">
        <v>0</v>
      </c>
      <c r="JB722" s="336">
        <v>0</v>
      </c>
      <c r="JC722" s="336">
        <v>0</v>
      </c>
      <c r="JD722" s="336">
        <v>0</v>
      </c>
      <c r="JE722" s="336">
        <v>0</v>
      </c>
      <c r="JF722" s="336">
        <v>0</v>
      </c>
      <c r="JG722" s="336">
        <v>0</v>
      </c>
      <c r="JH722" s="336">
        <v>0</v>
      </c>
      <c r="JI722" s="336">
        <v>0</v>
      </c>
      <c r="JJ722" s="336">
        <v>0</v>
      </c>
      <c r="JK722" s="336">
        <v>48167.3</v>
      </c>
      <c r="JL722" s="336">
        <v>0</v>
      </c>
      <c r="JM722" s="336">
        <v>0</v>
      </c>
      <c r="JN722" s="336">
        <v>0</v>
      </c>
      <c r="JO722" s="336">
        <v>420651.56</v>
      </c>
      <c r="JP722" s="336">
        <v>0</v>
      </c>
      <c r="JQ722" s="336">
        <v>0</v>
      </c>
      <c r="JR722" s="336">
        <v>0</v>
      </c>
      <c r="JS722" s="336">
        <v>0</v>
      </c>
      <c r="JT722" s="336">
        <v>0</v>
      </c>
      <c r="JU722" s="336">
        <v>94505.5</v>
      </c>
      <c r="JV722" s="336">
        <v>0</v>
      </c>
      <c r="JW722" s="336">
        <v>0</v>
      </c>
      <c r="JX722" s="336">
        <v>0</v>
      </c>
      <c r="JY722" s="336">
        <v>0</v>
      </c>
      <c r="JZ722" s="336">
        <v>0</v>
      </c>
      <c r="KA722" s="336">
        <v>0</v>
      </c>
      <c r="KB722" s="336">
        <v>0</v>
      </c>
      <c r="KC722" s="336">
        <v>0</v>
      </c>
      <c r="KD722" s="336">
        <v>0</v>
      </c>
      <c r="KE722" s="336">
        <v>0</v>
      </c>
      <c r="KF722" s="336">
        <v>0</v>
      </c>
      <c r="KG722" s="336">
        <v>0</v>
      </c>
      <c r="KH722" s="336">
        <v>0</v>
      </c>
      <c r="KI722" s="336">
        <v>0</v>
      </c>
      <c r="KJ722" s="336">
        <v>0</v>
      </c>
      <c r="KK722" s="336">
        <v>0</v>
      </c>
      <c r="KL722" s="336">
        <v>0</v>
      </c>
      <c r="KM722" s="336">
        <v>0</v>
      </c>
      <c r="KN722" s="336">
        <v>0</v>
      </c>
      <c r="KO722" s="336">
        <v>0</v>
      </c>
      <c r="KP722" s="336">
        <v>68683.320000000007</v>
      </c>
      <c r="KQ722" s="336">
        <v>0</v>
      </c>
      <c r="KR722" s="336">
        <v>0</v>
      </c>
      <c r="KS722" s="336">
        <v>67395.8</v>
      </c>
      <c r="KX722" s="312">
        <v>917</v>
      </c>
    </row>
    <row r="723" spans="1:310" x14ac:dyDescent="0.25">
      <c r="A723">
        <v>2021</v>
      </c>
      <c r="C723" s="312">
        <v>18</v>
      </c>
      <c r="F723" s="336">
        <v>0</v>
      </c>
      <c r="G723" s="336">
        <v>0</v>
      </c>
      <c r="H723" s="336">
        <v>0</v>
      </c>
      <c r="I723" s="336">
        <v>0</v>
      </c>
      <c r="J723" s="336">
        <v>0</v>
      </c>
      <c r="K723" s="336">
        <v>0</v>
      </c>
      <c r="L723" s="336">
        <v>0</v>
      </c>
      <c r="M723" s="336">
        <v>0</v>
      </c>
      <c r="N723" s="336">
        <v>0</v>
      </c>
      <c r="O723" s="336">
        <v>0</v>
      </c>
      <c r="P723" s="336">
        <v>0</v>
      </c>
      <c r="Q723" s="336">
        <v>0</v>
      </c>
      <c r="R723" s="336">
        <v>0</v>
      </c>
      <c r="S723" s="336">
        <v>0</v>
      </c>
      <c r="T723" s="336">
        <v>0</v>
      </c>
      <c r="U723" s="336">
        <v>0</v>
      </c>
      <c r="V723" s="336">
        <v>50039.02</v>
      </c>
      <c r="W723" s="336">
        <v>0</v>
      </c>
      <c r="X723" s="336">
        <v>0</v>
      </c>
      <c r="Y723" s="336">
        <v>0</v>
      </c>
      <c r="Z723" s="336">
        <v>0</v>
      </c>
      <c r="AA723" s="336">
        <v>0</v>
      </c>
      <c r="AB723" s="336">
        <v>0</v>
      </c>
      <c r="AC723" s="336">
        <v>0</v>
      </c>
      <c r="AD723" s="336">
        <v>28736.560000000001</v>
      </c>
      <c r="AE723" s="336">
        <v>0</v>
      </c>
      <c r="AF723" s="336">
        <v>0</v>
      </c>
      <c r="AG723" s="336">
        <v>0</v>
      </c>
      <c r="AH723" s="336">
        <v>0</v>
      </c>
      <c r="AI723" s="336">
        <v>0</v>
      </c>
      <c r="AJ723" s="336">
        <v>2013.15</v>
      </c>
      <c r="AK723" s="336">
        <v>0</v>
      </c>
      <c r="AL723" s="336">
        <v>0</v>
      </c>
      <c r="AM723" s="336">
        <v>0</v>
      </c>
      <c r="AN723" s="336">
        <v>0</v>
      </c>
      <c r="AO723" s="336">
        <v>0</v>
      </c>
      <c r="AP723" s="336">
        <v>0</v>
      </c>
      <c r="AQ723" s="336">
        <v>0</v>
      </c>
      <c r="AR723" s="336">
        <v>0</v>
      </c>
      <c r="AS723" s="336">
        <v>0</v>
      </c>
      <c r="AT723" s="336">
        <v>0</v>
      </c>
      <c r="AU723" s="336">
        <v>0</v>
      </c>
      <c r="AV723" s="336">
        <v>0</v>
      </c>
      <c r="AW723" s="336">
        <v>0</v>
      </c>
      <c r="AX723" s="336">
        <v>0</v>
      </c>
      <c r="AY723" s="336">
        <v>0</v>
      </c>
      <c r="AZ723" s="336">
        <v>0</v>
      </c>
      <c r="BA723" s="336">
        <v>0</v>
      </c>
      <c r="BB723" s="336">
        <v>0</v>
      </c>
      <c r="BC723" s="336">
        <v>33731.5</v>
      </c>
      <c r="BD723" s="336">
        <v>18413.349999999999</v>
      </c>
      <c r="BE723" s="336">
        <v>0</v>
      </c>
      <c r="BF723" s="336">
        <v>0</v>
      </c>
      <c r="BG723" s="336">
        <v>0</v>
      </c>
      <c r="BH723" s="336">
        <v>0</v>
      </c>
      <c r="BI723" s="336">
        <v>0</v>
      </c>
      <c r="BJ723" s="336">
        <v>0</v>
      </c>
      <c r="BK723" s="336">
        <v>0</v>
      </c>
      <c r="BL723" s="336">
        <v>0</v>
      </c>
      <c r="BM723" s="336">
        <v>0</v>
      </c>
      <c r="BN723" s="336">
        <v>0</v>
      </c>
      <c r="BO723" s="336">
        <v>0</v>
      </c>
      <c r="BP723" s="336">
        <v>0</v>
      </c>
      <c r="BQ723" s="336">
        <v>0</v>
      </c>
      <c r="BR723" s="336">
        <v>0</v>
      </c>
      <c r="BS723" s="336">
        <v>0</v>
      </c>
      <c r="BT723" s="336">
        <v>0</v>
      </c>
      <c r="BU723" s="336">
        <v>0</v>
      </c>
      <c r="BV723" s="336">
        <v>0</v>
      </c>
      <c r="BW723" s="336">
        <v>0</v>
      </c>
      <c r="BX723" s="336">
        <v>0</v>
      </c>
      <c r="BY723" s="336">
        <v>0</v>
      </c>
      <c r="BZ723" s="336">
        <v>0</v>
      </c>
      <c r="CA723" s="336">
        <v>0</v>
      </c>
      <c r="CB723" s="336">
        <v>0</v>
      </c>
      <c r="CC723" s="336">
        <v>0</v>
      </c>
      <c r="CD723" s="336">
        <v>0</v>
      </c>
      <c r="CE723" s="336">
        <v>0</v>
      </c>
      <c r="CF723" s="336">
        <v>0</v>
      </c>
      <c r="CG723" s="336">
        <v>208326.19</v>
      </c>
      <c r="CH723" s="336">
        <v>0</v>
      </c>
      <c r="CI723" s="336">
        <v>0</v>
      </c>
      <c r="CJ723" s="336">
        <v>0</v>
      </c>
      <c r="CK723" s="336">
        <v>0</v>
      </c>
      <c r="CL723" s="336">
        <v>0</v>
      </c>
      <c r="CM723" s="336">
        <v>0</v>
      </c>
      <c r="CN723" s="336">
        <v>0</v>
      </c>
      <c r="CO723" s="336">
        <v>0</v>
      </c>
      <c r="CP723" s="336">
        <v>0</v>
      </c>
      <c r="CQ723" s="336">
        <v>118048.49</v>
      </c>
      <c r="CR723" s="336">
        <v>0</v>
      </c>
      <c r="CS723" s="336">
        <v>0</v>
      </c>
      <c r="CT723" s="336">
        <v>0</v>
      </c>
      <c r="CU723" s="336">
        <v>0</v>
      </c>
      <c r="CV723" s="336">
        <v>0</v>
      </c>
      <c r="CW723" s="336">
        <v>0</v>
      </c>
      <c r="CX723" s="336">
        <v>0</v>
      </c>
      <c r="CY723" s="336">
        <v>0</v>
      </c>
      <c r="CZ723" s="336">
        <v>0</v>
      </c>
      <c r="DA723" s="336">
        <v>0</v>
      </c>
      <c r="DB723" s="336">
        <v>0</v>
      </c>
      <c r="DC723" s="336">
        <v>0</v>
      </c>
      <c r="DD723" s="336">
        <v>50884.02</v>
      </c>
      <c r="DE723" s="336">
        <v>0</v>
      </c>
      <c r="DF723" s="336">
        <v>0</v>
      </c>
      <c r="DG723" s="336">
        <v>0</v>
      </c>
      <c r="DH723" s="336">
        <v>0</v>
      </c>
      <c r="DI723" s="336">
        <v>0</v>
      </c>
      <c r="DJ723" s="336">
        <v>0</v>
      </c>
      <c r="DK723" s="336">
        <v>0</v>
      </c>
      <c r="DL723" s="336">
        <v>15864.84</v>
      </c>
      <c r="DM723" s="336">
        <v>0</v>
      </c>
      <c r="DN723" s="336">
        <v>157832.15</v>
      </c>
      <c r="DO723" s="336">
        <v>0</v>
      </c>
      <c r="DP723" s="336">
        <v>0</v>
      </c>
      <c r="DQ723" s="336">
        <v>0</v>
      </c>
      <c r="DR723" s="336">
        <v>0</v>
      </c>
      <c r="DS723" s="336">
        <v>0</v>
      </c>
      <c r="DT723" s="336">
        <v>0</v>
      </c>
      <c r="DU723" s="336">
        <v>0</v>
      </c>
      <c r="DV723" s="336">
        <v>0</v>
      </c>
      <c r="DW723" s="336">
        <v>0</v>
      </c>
      <c r="DX723" s="336">
        <v>0</v>
      </c>
      <c r="DY723" s="336">
        <v>28433.72</v>
      </c>
      <c r="DZ723" s="336">
        <v>0</v>
      </c>
      <c r="EA723" s="336">
        <v>0</v>
      </c>
      <c r="EB723" s="336">
        <v>0</v>
      </c>
      <c r="EC723" s="336">
        <v>0</v>
      </c>
      <c r="ED723" s="336">
        <v>0</v>
      </c>
      <c r="EE723" s="336">
        <v>0</v>
      </c>
      <c r="EF723" s="336">
        <v>0</v>
      </c>
      <c r="EG723" s="336">
        <v>0</v>
      </c>
      <c r="EH723" s="336">
        <v>0</v>
      </c>
      <c r="EI723" s="336">
        <v>0</v>
      </c>
      <c r="EJ723" s="336">
        <v>0</v>
      </c>
      <c r="EK723" s="336">
        <v>0</v>
      </c>
      <c r="EL723" s="336">
        <v>0</v>
      </c>
      <c r="EM723" s="336">
        <v>0</v>
      </c>
      <c r="EN723" s="336">
        <v>0</v>
      </c>
      <c r="EO723" s="336">
        <v>0</v>
      </c>
      <c r="EP723" s="336">
        <v>26363.599999999999</v>
      </c>
      <c r="EQ723" s="336">
        <v>0</v>
      </c>
      <c r="ER723" s="336">
        <v>0</v>
      </c>
      <c r="ES723" s="336">
        <v>0</v>
      </c>
      <c r="ET723" s="336">
        <v>0</v>
      </c>
      <c r="EU723" s="336">
        <v>0</v>
      </c>
      <c r="EV723" s="336">
        <v>0</v>
      </c>
      <c r="EW723" s="336">
        <v>0</v>
      </c>
      <c r="EX723" s="336">
        <v>0</v>
      </c>
      <c r="EY723" s="336">
        <v>0</v>
      </c>
      <c r="EZ723" s="336">
        <v>8099949.5599999996</v>
      </c>
      <c r="FA723" s="336">
        <v>0</v>
      </c>
      <c r="FB723" s="336">
        <v>76999.44</v>
      </c>
      <c r="FC723" s="336">
        <v>0</v>
      </c>
      <c r="FD723" s="336">
        <v>0</v>
      </c>
      <c r="FE723" s="336">
        <v>0</v>
      </c>
      <c r="FF723" s="336">
        <v>0</v>
      </c>
      <c r="FG723" s="336">
        <v>0</v>
      </c>
      <c r="FH723" s="336">
        <v>103074.96</v>
      </c>
      <c r="FI723" s="336">
        <v>0</v>
      </c>
      <c r="FJ723" s="336">
        <v>0</v>
      </c>
      <c r="FK723" s="336">
        <v>0</v>
      </c>
      <c r="FL723" s="336">
        <v>0</v>
      </c>
      <c r="FM723" s="336">
        <v>0</v>
      </c>
      <c r="FN723" s="336">
        <v>0</v>
      </c>
      <c r="FO723" s="336">
        <v>0</v>
      </c>
      <c r="FP723" s="336">
        <v>0</v>
      </c>
      <c r="FQ723" s="336">
        <v>0</v>
      </c>
      <c r="FR723" s="336">
        <v>0</v>
      </c>
      <c r="FS723" s="336">
        <v>0</v>
      </c>
      <c r="FT723" s="336">
        <v>0</v>
      </c>
      <c r="FU723" s="336">
        <v>0</v>
      </c>
      <c r="FV723" s="336">
        <v>0</v>
      </c>
      <c r="FW723" s="336">
        <v>0</v>
      </c>
      <c r="FX723" s="336">
        <v>0</v>
      </c>
      <c r="FY723" s="336">
        <v>0</v>
      </c>
      <c r="FZ723" s="336">
        <v>0</v>
      </c>
      <c r="GA723" s="336">
        <v>0</v>
      </c>
      <c r="GB723" s="336">
        <v>2789.47</v>
      </c>
      <c r="GC723" s="336">
        <v>0</v>
      </c>
      <c r="GD723" s="336">
        <v>0</v>
      </c>
      <c r="GE723" s="336">
        <v>0</v>
      </c>
      <c r="GF723" s="336">
        <v>0</v>
      </c>
      <c r="GG723" s="336">
        <v>0</v>
      </c>
      <c r="GH723" s="336">
        <v>0</v>
      </c>
      <c r="GI723" s="336">
        <v>0</v>
      </c>
      <c r="GJ723" s="336">
        <v>15689</v>
      </c>
      <c r="GK723" s="336">
        <v>0</v>
      </c>
      <c r="GL723" s="336">
        <v>0</v>
      </c>
      <c r="GM723" s="336">
        <v>0</v>
      </c>
      <c r="GN723" s="336">
        <v>0</v>
      </c>
      <c r="GO723" s="336">
        <v>0</v>
      </c>
      <c r="GP723" s="336">
        <v>0</v>
      </c>
      <c r="GQ723" s="336">
        <v>0</v>
      </c>
      <c r="GR723" s="336">
        <v>0</v>
      </c>
      <c r="GS723" s="336">
        <v>0</v>
      </c>
      <c r="GT723" s="336">
        <v>0</v>
      </c>
      <c r="GU723" s="336">
        <v>0</v>
      </c>
      <c r="GV723" s="336">
        <v>0</v>
      </c>
      <c r="GW723" s="336">
        <v>0</v>
      </c>
      <c r="GX723" s="336">
        <v>0</v>
      </c>
      <c r="GY723" s="336">
        <v>0</v>
      </c>
      <c r="GZ723" s="336">
        <v>0</v>
      </c>
      <c r="HA723" s="336">
        <v>45342.87</v>
      </c>
      <c r="HB723" s="336">
        <v>0</v>
      </c>
      <c r="HC723" s="336">
        <v>0</v>
      </c>
      <c r="HD723" s="336">
        <v>0</v>
      </c>
      <c r="HE723" s="336">
        <v>0</v>
      </c>
      <c r="HF723" s="336">
        <v>0</v>
      </c>
      <c r="HG723" s="336">
        <v>48053.9</v>
      </c>
      <c r="HH723" s="336">
        <v>0</v>
      </c>
      <c r="HI723" s="336">
        <v>0</v>
      </c>
      <c r="HJ723" s="336">
        <v>0</v>
      </c>
      <c r="HK723" s="336">
        <v>63750</v>
      </c>
      <c r="HL723" s="336">
        <v>0</v>
      </c>
      <c r="HM723" s="336">
        <v>0</v>
      </c>
      <c r="HN723" s="336">
        <v>0</v>
      </c>
      <c r="HO723" s="336">
        <v>0</v>
      </c>
      <c r="HP723" s="336">
        <v>0</v>
      </c>
      <c r="HQ723" s="336">
        <v>0</v>
      </c>
      <c r="HR723" s="336">
        <v>0</v>
      </c>
      <c r="HS723" s="336">
        <v>0</v>
      </c>
      <c r="HT723" s="336">
        <v>0</v>
      </c>
      <c r="HU723" s="336">
        <v>0</v>
      </c>
      <c r="HV723" s="336">
        <v>0</v>
      </c>
      <c r="HW723" s="336">
        <v>0</v>
      </c>
      <c r="HX723" s="336">
        <v>0</v>
      </c>
      <c r="HY723" s="336">
        <v>0</v>
      </c>
      <c r="HZ723" s="336">
        <v>67923.67</v>
      </c>
      <c r="IA723" s="336">
        <v>0</v>
      </c>
      <c r="IB723" s="336">
        <v>0</v>
      </c>
      <c r="IC723" s="336">
        <v>0</v>
      </c>
      <c r="ID723" s="336">
        <v>0</v>
      </c>
      <c r="IE723" s="336">
        <v>0</v>
      </c>
      <c r="IF723" s="336">
        <v>0</v>
      </c>
      <c r="IG723" s="336">
        <v>0</v>
      </c>
      <c r="IH723" s="336">
        <v>0</v>
      </c>
      <c r="II723" s="336">
        <v>0</v>
      </c>
      <c r="IJ723" s="336">
        <v>260102.45</v>
      </c>
      <c r="IK723" s="336">
        <v>0</v>
      </c>
      <c r="IL723" s="336">
        <v>0</v>
      </c>
      <c r="IM723" s="336">
        <v>0</v>
      </c>
      <c r="IN723" s="336">
        <v>0</v>
      </c>
      <c r="IO723" s="336">
        <v>0</v>
      </c>
      <c r="IP723" s="336">
        <v>0</v>
      </c>
      <c r="IQ723" s="336">
        <v>0</v>
      </c>
      <c r="IR723" s="336">
        <v>0</v>
      </c>
      <c r="IS723" s="336">
        <v>26201.360000000001</v>
      </c>
      <c r="IT723" s="336">
        <v>0</v>
      </c>
      <c r="IU723" s="336">
        <v>0</v>
      </c>
      <c r="IV723" s="336">
        <v>0</v>
      </c>
      <c r="IW723" s="336">
        <v>0</v>
      </c>
      <c r="IX723" s="336">
        <v>0</v>
      </c>
      <c r="IY723" s="336">
        <v>0</v>
      </c>
      <c r="IZ723" s="336">
        <v>0</v>
      </c>
      <c r="JA723" s="336">
        <v>0</v>
      </c>
      <c r="JB723" s="336">
        <v>0</v>
      </c>
      <c r="JC723" s="336">
        <v>0</v>
      </c>
      <c r="JD723" s="336">
        <v>0</v>
      </c>
      <c r="JE723" s="336">
        <v>0</v>
      </c>
      <c r="JF723" s="336">
        <v>0</v>
      </c>
      <c r="JG723" s="336">
        <v>0</v>
      </c>
      <c r="JH723" s="336">
        <v>0</v>
      </c>
      <c r="JI723" s="336">
        <v>0</v>
      </c>
      <c r="JJ723" s="336">
        <v>0</v>
      </c>
      <c r="JK723" s="336">
        <v>0</v>
      </c>
      <c r="JL723" s="336">
        <v>0</v>
      </c>
      <c r="JM723" s="336">
        <v>0</v>
      </c>
      <c r="JN723" s="336">
        <v>0</v>
      </c>
      <c r="JO723" s="336">
        <v>0</v>
      </c>
      <c r="JP723" s="336">
        <v>0</v>
      </c>
      <c r="JQ723" s="336">
        <v>0</v>
      </c>
      <c r="JR723" s="336">
        <v>0</v>
      </c>
      <c r="JS723" s="336">
        <v>0</v>
      </c>
      <c r="JT723" s="336">
        <v>0</v>
      </c>
      <c r="JU723" s="336">
        <v>0</v>
      </c>
      <c r="JV723" s="336">
        <v>0</v>
      </c>
      <c r="JW723" s="336">
        <v>0</v>
      </c>
      <c r="JX723" s="336">
        <v>0</v>
      </c>
      <c r="JY723" s="336">
        <v>0</v>
      </c>
      <c r="JZ723" s="336">
        <v>0</v>
      </c>
      <c r="KA723" s="336">
        <v>0</v>
      </c>
      <c r="KB723" s="336">
        <v>0</v>
      </c>
      <c r="KC723" s="336">
        <v>0</v>
      </c>
      <c r="KD723" s="336">
        <v>0</v>
      </c>
      <c r="KE723" s="336">
        <v>0</v>
      </c>
      <c r="KF723" s="336">
        <v>0</v>
      </c>
      <c r="KG723" s="336">
        <v>0</v>
      </c>
      <c r="KH723" s="336">
        <v>0</v>
      </c>
      <c r="KI723" s="336">
        <v>0</v>
      </c>
      <c r="KJ723" s="336">
        <v>0</v>
      </c>
      <c r="KK723" s="336">
        <v>0</v>
      </c>
      <c r="KL723" s="336">
        <v>0</v>
      </c>
      <c r="KM723" s="336">
        <v>0</v>
      </c>
      <c r="KN723" s="336">
        <v>0</v>
      </c>
      <c r="KO723" s="336">
        <v>0</v>
      </c>
      <c r="KP723" s="336">
        <v>0</v>
      </c>
      <c r="KQ723" s="336">
        <v>0</v>
      </c>
      <c r="KR723" s="336">
        <v>0</v>
      </c>
      <c r="KS723" s="336">
        <v>0</v>
      </c>
      <c r="KX723" s="312">
        <v>918</v>
      </c>
    </row>
    <row r="724" spans="1:310" x14ac:dyDescent="0.25">
      <c r="A724">
        <v>2021</v>
      </c>
      <c r="C724" s="312">
        <v>19</v>
      </c>
      <c r="F724" s="336">
        <v>0</v>
      </c>
      <c r="G724" s="336">
        <v>0</v>
      </c>
      <c r="H724" s="336">
        <v>0</v>
      </c>
      <c r="I724" s="336">
        <v>0</v>
      </c>
      <c r="J724" s="336">
        <v>94609.78</v>
      </c>
      <c r="K724" s="336">
        <v>0</v>
      </c>
      <c r="L724" s="336">
        <v>0</v>
      </c>
      <c r="M724" s="336">
        <v>0</v>
      </c>
      <c r="N724" s="336">
        <v>0</v>
      </c>
      <c r="O724" s="336">
        <v>0</v>
      </c>
      <c r="P724" s="336">
        <v>0</v>
      </c>
      <c r="Q724" s="336">
        <v>0</v>
      </c>
      <c r="R724" s="336">
        <v>0</v>
      </c>
      <c r="S724" s="336">
        <v>0</v>
      </c>
      <c r="T724" s="336">
        <v>0</v>
      </c>
      <c r="U724" s="336">
        <v>0</v>
      </c>
      <c r="V724" s="336">
        <v>0</v>
      </c>
      <c r="W724" s="336">
        <v>0</v>
      </c>
      <c r="X724" s="336">
        <v>0</v>
      </c>
      <c r="Y724" s="336">
        <v>0</v>
      </c>
      <c r="Z724" s="336">
        <v>0</v>
      </c>
      <c r="AA724" s="336">
        <v>0</v>
      </c>
      <c r="AB724" s="336">
        <v>0</v>
      </c>
      <c r="AC724" s="336">
        <v>0</v>
      </c>
      <c r="AD724" s="336">
        <v>4931594.2</v>
      </c>
      <c r="AE724" s="336">
        <v>0</v>
      </c>
      <c r="AF724" s="336">
        <v>0</v>
      </c>
      <c r="AG724" s="336">
        <v>0</v>
      </c>
      <c r="AH724" s="336">
        <v>0</v>
      </c>
      <c r="AI724" s="336">
        <v>0</v>
      </c>
      <c r="AJ724" s="336">
        <v>0</v>
      </c>
      <c r="AK724" s="336">
        <v>0</v>
      </c>
      <c r="AL724" s="336">
        <v>0</v>
      </c>
      <c r="AM724" s="336">
        <v>0</v>
      </c>
      <c r="AN724" s="336">
        <v>0</v>
      </c>
      <c r="AO724" s="336">
        <v>0</v>
      </c>
      <c r="AP724" s="336">
        <v>0</v>
      </c>
      <c r="AQ724" s="336">
        <v>0</v>
      </c>
      <c r="AR724" s="336">
        <v>0</v>
      </c>
      <c r="AS724" s="336">
        <v>0</v>
      </c>
      <c r="AT724" s="336">
        <v>0</v>
      </c>
      <c r="AU724" s="336">
        <v>0</v>
      </c>
      <c r="AV724" s="336">
        <v>0</v>
      </c>
      <c r="AW724" s="336">
        <v>0</v>
      </c>
      <c r="AX724" s="336">
        <v>0</v>
      </c>
      <c r="AY724" s="336">
        <v>0</v>
      </c>
      <c r="AZ724" s="336">
        <v>0</v>
      </c>
      <c r="BA724" s="336">
        <v>0</v>
      </c>
      <c r="BB724" s="336">
        <v>0</v>
      </c>
      <c r="BC724" s="336">
        <v>0</v>
      </c>
      <c r="BD724" s="336">
        <v>0</v>
      </c>
      <c r="BE724" s="336">
        <v>0</v>
      </c>
      <c r="BF724" s="336">
        <v>814238.36</v>
      </c>
      <c r="BG724" s="336">
        <v>0</v>
      </c>
      <c r="BH724" s="336">
        <v>0</v>
      </c>
      <c r="BI724" s="336">
        <v>0</v>
      </c>
      <c r="BJ724" s="336">
        <v>0</v>
      </c>
      <c r="BK724" s="336">
        <v>0</v>
      </c>
      <c r="BL724" s="336">
        <v>0</v>
      </c>
      <c r="BM724" s="336">
        <v>0</v>
      </c>
      <c r="BN724" s="336">
        <v>0</v>
      </c>
      <c r="BO724" s="336">
        <v>0</v>
      </c>
      <c r="BP724" s="336">
        <v>0</v>
      </c>
      <c r="BQ724" s="336">
        <v>0</v>
      </c>
      <c r="BR724" s="336">
        <v>0</v>
      </c>
      <c r="BS724" s="336">
        <v>0</v>
      </c>
      <c r="BT724" s="336">
        <v>0</v>
      </c>
      <c r="BU724" s="336">
        <v>0</v>
      </c>
      <c r="BV724" s="336">
        <v>0</v>
      </c>
      <c r="BW724" s="336">
        <v>0</v>
      </c>
      <c r="BX724" s="336">
        <v>0</v>
      </c>
      <c r="BY724" s="336">
        <v>557456.30000000005</v>
      </c>
      <c r="BZ724" s="336">
        <v>0</v>
      </c>
      <c r="CA724" s="336">
        <v>0</v>
      </c>
      <c r="CB724" s="336">
        <v>0</v>
      </c>
      <c r="CC724" s="336">
        <v>0</v>
      </c>
      <c r="CD724" s="336">
        <v>0</v>
      </c>
      <c r="CE724" s="336">
        <v>0</v>
      </c>
      <c r="CF724" s="336">
        <v>0</v>
      </c>
      <c r="CG724" s="336">
        <v>0</v>
      </c>
      <c r="CH724" s="336">
        <v>0</v>
      </c>
      <c r="CI724" s="336">
        <v>0</v>
      </c>
      <c r="CJ724" s="336">
        <v>0</v>
      </c>
      <c r="CK724" s="336">
        <v>0</v>
      </c>
      <c r="CL724" s="336">
        <v>0</v>
      </c>
      <c r="CM724" s="336">
        <v>0</v>
      </c>
      <c r="CN724" s="336">
        <v>0</v>
      </c>
      <c r="CO724" s="336">
        <v>0</v>
      </c>
      <c r="CP724" s="336">
        <v>0</v>
      </c>
      <c r="CQ724" s="336">
        <v>0</v>
      </c>
      <c r="CR724" s="336">
        <v>0</v>
      </c>
      <c r="CS724" s="336">
        <v>0</v>
      </c>
      <c r="CT724" s="336">
        <v>0</v>
      </c>
      <c r="CU724" s="336">
        <v>0</v>
      </c>
      <c r="CV724" s="336">
        <v>0</v>
      </c>
      <c r="CW724" s="336">
        <v>0</v>
      </c>
      <c r="CX724" s="336">
        <v>0</v>
      </c>
      <c r="CY724" s="336">
        <v>0</v>
      </c>
      <c r="CZ724" s="336">
        <v>0</v>
      </c>
      <c r="DA724" s="336">
        <v>0</v>
      </c>
      <c r="DB724" s="336">
        <v>0</v>
      </c>
      <c r="DC724" s="336">
        <v>0</v>
      </c>
      <c r="DD724" s="336">
        <v>0</v>
      </c>
      <c r="DE724" s="336">
        <v>0</v>
      </c>
      <c r="DF724" s="336">
        <v>0</v>
      </c>
      <c r="DG724" s="336">
        <v>0</v>
      </c>
      <c r="DH724" s="336">
        <v>0</v>
      </c>
      <c r="DI724" s="336">
        <v>0</v>
      </c>
      <c r="DJ724" s="336">
        <v>0</v>
      </c>
      <c r="DK724" s="336">
        <v>0</v>
      </c>
      <c r="DL724" s="336">
        <v>0</v>
      </c>
      <c r="DM724" s="336">
        <v>0</v>
      </c>
      <c r="DN724" s="336">
        <v>0</v>
      </c>
      <c r="DO724" s="336">
        <v>0</v>
      </c>
      <c r="DP724" s="336">
        <v>0</v>
      </c>
      <c r="DQ724" s="336">
        <v>0</v>
      </c>
      <c r="DR724" s="336">
        <v>0</v>
      </c>
      <c r="DS724" s="336">
        <v>0</v>
      </c>
      <c r="DT724" s="336">
        <v>0</v>
      </c>
      <c r="DU724" s="336">
        <v>0</v>
      </c>
      <c r="DV724" s="336">
        <v>0</v>
      </c>
      <c r="DW724" s="336">
        <v>0</v>
      </c>
      <c r="DX724" s="336">
        <v>0</v>
      </c>
      <c r="DY724" s="336">
        <v>0</v>
      </c>
      <c r="DZ724" s="336">
        <v>0</v>
      </c>
      <c r="EA724" s="336">
        <v>0</v>
      </c>
      <c r="EB724" s="336">
        <v>0</v>
      </c>
      <c r="EC724" s="336">
        <v>0</v>
      </c>
      <c r="ED724" s="336">
        <v>0</v>
      </c>
      <c r="EE724" s="336">
        <v>0</v>
      </c>
      <c r="EF724" s="336">
        <v>0</v>
      </c>
      <c r="EG724" s="336">
        <v>0</v>
      </c>
      <c r="EH724" s="336">
        <v>264666.31</v>
      </c>
      <c r="EI724" s="336">
        <v>0</v>
      </c>
      <c r="EJ724" s="336">
        <v>0</v>
      </c>
      <c r="EK724" s="336">
        <v>0</v>
      </c>
      <c r="EL724" s="336">
        <v>0</v>
      </c>
      <c r="EM724" s="336">
        <v>0</v>
      </c>
      <c r="EN724" s="336">
        <v>0</v>
      </c>
      <c r="EO724" s="336">
        <v>0</v>
      </c>
      <c r="EP724" s="336">
        <v>894162.09</v>
      </c>
      <c r="EQ724" s="336">
        <v>0</v>
      </c>
      <c r="ER724" s="336">
        <v>0</v>
      </c>
      <c r="ES724" s="336">
        <v>0</v>
      </c>
      <c r="ET724" s="336">
        <v>0</v>
      </c>
      <c r="EU724" s="336">
        <v>0</v>
      </c>
      <c r="EV724" s="336">
        <v>0</v>
      </c>
      <c r="EW724" s="336">
        <v>0</v>
      </c>
      <c r="EX724" s="336">
        <v>0</v>
      </c>
      <c r="EY724" s="336">
        <v>2036402.56</v>
      </c>
      <c r="EZ724" s="336">
        <v>1065020607.6799999</v>
      </c>
      <c r="FA724" s="336">
        <v>0</v>
      </c>
      <c r="FB724" s="336">
        <v>0</v>
      </c>
      <c r="FC724" s="336">
        <v>0</v>
      </c>
      <c r="FD724" s="336">
        <v>0</v>
      </c>
      <c r="FE724" s="336">
        <v>0</v>
      </c>
      <c r="FF724" s="336">
        <v>0</v>
      </c>
      <c r="FG724" s="336">
        <v>0</v>
      </c>
      <c r="FH724" s="336">
        <v>0</v>
      </c>
      <c r="FI724" s="336">
        <v>0</v>
      </c>
      <c r="FJ724" s="336">
        <v>0</v>
      </c>
      <c r="FK724" s="336">
        <v>0</v>
      </c>
      <c r="FL724" s="336">
        <v>0</v>
      </c>
      <c r="FM724" s="336">
        <v>0</v>
      </c>
      <c r="FN724" s="336">
        <v>0</v>
      </c>
      <c r="FO724" s="336">
        <v>0</v>
      </c>
      <c r="FP724" s="336">
        <v>0</v>
      </c>
      <c r="FQ724" s="336">
        <v>0</v>
      </c>
      <c r="FR724" s="336">
        <v>0</v>
      </c>
      <c r="FS724" s="336">
        <v>0</v>
      </c>
      <c r="FT724" s="336">
        <v>0</v>
      </c>
      <c r="FU724" s="336">
        <v>0</v>
      </c>
      <c r="FV724" s="336">
        <v>0</v>
      </c>
      <c r="FW724" s="336">
        <v>0</v>
      </c>
      <c r="FX724" s="336">
        <v>0</v>
      </c>
      <c r="FY724" s="336">
        <v>0</v>
      </c>
      <c r="FZ724" s="336">
        <v>0</v>
      </c>
      <c r="GA724" s="336">
        <v>0</v>
      </c>
      <c r="GB724" s="336">
        <v>0</v>
      </c>
      <c r="GC724" s="336">
        <v>0</v>
      </c>
      <c r="GD724" s="336">
        <v>0</v>
      </c>
      <c r="GE724" s="336">
        <v>0</v>
      </c>
      <c r="GF724" s="336">
        <v>0</v>
      </c>
      <c r="GG724" s="336">
        <v>0</v>
      </c>
      <c r="GH724" s="336">
        <v>0</v>
      </c>
      <c r="GI724" s="336">
        <v>0</v>
      </c>
      <c r="GJ724" s="336">
        <v>0</v>
      </c>
      <c r="GK724" s="336">
        <v>0</v>
      </c>
      <c r="GL724" s="336">
        <v>0</v>
      </c>
      <c r="GM724" s="336">
        <v>4343638.5599999996</v>
      </c>
      <c r="GN724" s="336">
        <v>0</v>
      </c>
      <c r="GO724" s="336">
        <v>0</v>
      </c>
      <c r="GP724" s="336">
        <v>0</v>
      </c>
      <c r="GQ724" s="336">
        <v>0</v>
      </c>
      <c r="GR724" s="336">
        <v>0</v>
      </c>
      <c r="GS724" s="336">
        <v>3011111</v>
      </c>
      <c r="GT724" s="336">
        <v>0</v>
      </c>
      <c r="GU724" s="336">
        <v>0</v>
      </c>
      <c r="GV724" s="336">
        <v>0</v>
      </c>
      <c r="GW724" s="336">
        <v>0</v>
      </c>
      <c r="GX724" s="336">
        <v>0</v>
      </c>
      <c r="GY724" s="336">
        <v>0</v>
      </c>
      <c r="GZ724" s="336">
        <v>0</v>
      </c>
      <c r="HA724" s="336">
        <v>0</v>
      </c>
      <c r="HB724" s="336">
        <v>0</v>
      </c>
      <c r="HC724" s="336">
        <v>0</v>
      </c>
      <c r="HD724" s="336">
        <v>0</v>
      </c>
      <c r="HE724" s="336">
        <v>0</v>
      </c>
      <c r="HF724" s="336">
        <v>0</v>
      </c>
      <c r="HG724" s="336">
        <v>0</v>
      </c>
      <c r="HH724" s="336">
        <v>0</v>
      </c>
      <c r="HI724" s="336">
        <v>0</v>
      </c>
      <c r="HJ724" s="336">
        <v>0</v>
      </c>
      <c r="HK724" s="336">
        <v>0</v>
      </c>
      <c r="HL724" s="336">
        <v>0</v>
      </c>
      <c r="HM724" s="336">
        <v>0</v>
      </c>
      <c r="HN724" s="336">
        <v>0</v>
      </c>
      <c r="HO724" s="336">
        <v>0</v>
      </c>
      <c r="HP724" s="336">
        <v>0</v>
      </c>
      <c r="HQ724" s="336">
        <v>0</v>
      </c>
      <c r="HR724" s="336">
        <v>54969.45</v>
      </c>
      <c r="HS724" s="336">
        <v>0</v>
      </c>
      <c r="HT724" s="336">
        <v>6049.54</v>
      </c>
      <c r="HU724" s="336">
        <v>0</v>
      </c>
      <c r="HV724" s="336">
        <v>0</v>
      </c>
      <c r="HW724" s="336">
        <v>0</v>
      </c>
      <c r="HX724" s="336">
        <v>0</v>
      </c>
      <c r="HY724" s="336">
        <v>0</v>
      </c>
      <c r="HZ724" s="336">
        <v>0</v>
      </c>
      <c r="IA724" s="336">
        <v>0</v>
      </c>
      <c r="IB724" s="336">
        <v>0</v>
      </c>
      <c r="IC724" s="336">
        <v>0</v>
      </c>
      <c r="ID724" s="336">
        <v>0</v>
      </c>
      <c r="IE724" s="336">
        <v>0</v>
      </c>
      <c r="IF724" s="336">
        <v>0</v>
      </c>
      <c r="IG724" s="336">
        <v>0</v>
      </c>
      <c r="IH724" s="336">
        <v>0</v>
      </c>
      <c r="II724" s="336">
        <v>0</v>
      </c>
      <c r="IJ724" s="336">
        <v>238203.57</v>
      </c>
      <c r="IK724" s="336">
        <v>0</v>
      </c>
      <c r="IL724" s="336">
        <v>0</v>
      </c>
      <c r="IM724" s="336">
        <v>0</v>
      </c>
      <c r="IN724" s="336">
        <v>0</v>
      </c>
      <c r="IO724" s="336">
        <v>731662.4</v>
      </c>
      <c r="IP724" s="336">
        <v>0</v>
      </c>
      <c r="IQ724" s="336">
        <v>0</v>
      </c>
      <c r="IR724" s="336">
        <v>0</v>
      </c>
      <c r="IS724" s="336">
        <v>0</v>
      </c>
      <c r="IT724" s="336">
        <v>0</v>
      </c>
      <c r="IU724" s="336">
        <v>470115.8</v>
      </c>
      <c r="IV724" s="336">
        <v>0</v>
      </c>
      <c r="IW724" s="336">
        <v>0</v>
      </c>
      <c r="IX724" s="336">
        <v>0</v>
      </c>
      <c r="IY724" s="336">
        <v>0</v>
      </c>
      <c r="IZ724" s="336">
        <v>0</v>
      </c>
      <c r="JA724" s="336">
        <v>0</v>
      </c>
      <c r="JB724" s="336">
        <v>0</v>
      </c>
      <c r="JC724" s="336">
        <v>0</v>
      </c>
      <c r="JD724" s="336">
        <v>0</v>
      </c>
      <c r="JE724" s="336">
        <v>0</v>
      </c>
      <c r="JF724" s="336">
        <v>84019.42</v>
      </c>
      <c r="JG724" s="336">
        <v>0</v>
      </c>
      <c r="JH724" s="336">
        <v>0</v>
      </c>
      <c r="JI724" s="336">
        <v>0</v>
      </c>
      <c r="JJ724" s="336">
        <v>0</v>
      </c>
      <c r="JK724" s="336">
        <v>0</v>
      </c>
      <c r="JL724" s="336">
        <v>0</v>
      </c>
      <c r="JM724" s="336">
        <v>0</v>
      </c>
      <c r="JN724" s="336">
        <v>0</v>
      </c>
      <c r="JO724" s="336">
        <v>0</v>
      </c>
      <c r="JP724" s="336">
        <v>0</v>
      </c>
      <c r="JQ724" s="336">
        <v>0</v>
      </c>
      <c r="JR724" s="336">
        <v>0</v>
      </c>
      <c r="JS724" s="336">
        <v>0</v>
      </c>
      <c r="JT724" s="336">
        <v>0</v>
      </c>
      <c r="JU724" s="336">
        <v>0</v>
      </c>
      <c r="JV724" s="336">
        <v>28612975.620000001</v>
      </c>
      <c r="JW724" s="336">
        <v>0</v>
      </c>
      <c r="JX724" s="336">
        <v>0</v>
      </c>
      <c r="JY724" s="336">
        <v>0</v>
      </c>
      <c r="JZ724" s="336">
        <v>0</v>
      </c>
      <c r="KA724" s="336">
        <v>0</v>
      </c>
      <c r="KB724" s="336">
        <v>0</v>
      </c>
      <c r="KC724" s="336">
        <v>0</v>
      </c>
      <c r="KD724" s="336">
        <v>0</v>
      </c>
      <c r="KE724" s="336">
        <v>0</v>
      </c>
      <c r="KF724" s="336">
        <v>0</v>
      </c>
      <c r="KG724" s="336">
        <v>0</v>
      </c>
      <c r="KH724" s="336">
        <v>0</v>
      </c>
      <c r="KI724" s="336">
        <v>0</v>
      </c>
      <c r="KJ724" s="336">
        <v>0</v>
      </c>
      <c r="KK724" s="336">
        <v>0</v>
      </c>
      <c r="KL724" s="336">
        <v>0</v>
      </c>
      <c r="KM724" s="336">
        <v>0</v>
      </c>
      <c r="KN724" s="336">
        <v>0</v>
      </c>
      <c r="KO724" s="336">
        <v>0</v>
      </c>
      <c r="KP724" s="336">
        <v>0</v>
      </c>
      <c r="KQ724" s="336">
        <v>0</v>
      </c>
      <c r="KR724" s="336">
        <v>0</v>
      </c>
      <c r="KS724" s="336">
        <v>0</v>
      </c>
      <c r="KX724" s="312">
        <v>919</v>
      </c>
    </row>
    <row r="725" spans="1:310" x14ac:dyDescent="0.25">
      <c r="A725">
        <v>2021</v>
      </c>
      <c r="C725" s="312">
        <v>20</v>
      </c>
      <c r="F725" s="336">
        <v>480440.64999999997</v>
      </c>
      <c r="G725" s="336">
        <v>0</v>
      </c>
      <c r="H725" s="336">
        <v>2277413.7999999998</v>
      </c>
      <c r="I725" s="336">
        <v>105528.12</v>
      </c>
      <c r="J725" s="336">
        <v>67244.22</v>
      </c>
      <c r="K725" s="336">
        <v>84853.5</v>
      </c>
      <c r="L725" s="336">
        <v>297665.08</v>
      </c>
      <c r="M725" s="336">
        <v>772832.66</v>
      </c>
      <c r="N725" s="336">
        <v>1948104.4</v>
      </c>
      <c r="O725" s="336">
        <v>2146677.8499999996</v>
      </c>
      <c r="P725" s="336">
        <v>19081</v>
      </c>
      <c r="Q725" s="336">
        <v>95652.4</v>
      </c>
      <c r="R725" s="336">
        <v>1112021.24</v>
      </c>
      <c r="S725" s="336">
        <v>3151.3</v>
      </c>
      <c r="T725" s="336">
        <v>391551.36</v>
      </c>
      <c r="U725" s="336">
        <v>468646.73</v>
      </c>
      <c r="V725" s="336">
        <v>1423787.83</v>
      </c>
      <c r="W725" s="336">
        <v>0</v>
      </c>
      <c r="X725" s="336">
        <v>695083.27</v>
      </c>
      <c r="Y725" s="336">
        <v>5202.25</v>
      </c>
      <c r="Z725" s="336">
        <v>27994.01</v>
      </c>
      <c r="AA725" s="336">
        <v>2935988.68</v>
      </c>
      <c r="AB725" s="336">
        <v>606375.93999999994</v>
      </c>
      <c r="AC725" s="336">
        <v>15795.16</v>
      </c>
      <c r="AD725" s="336">
        <v>6434689.1399999997</v>
      </c>
      <c r="AE725" s="336">
        <v>0</v>
      </c>
      <c r="AF725" s="336">
        <v>177034.5</v>
      </c>
      <c r="AG725" s="336">
        <v>194462.27</v>
      </c>
      <c r="AH725" s="336">
        <v>600804.38</v>
      </c>
      <c r="AI725" s="336">
        <v>0</v>
      </c>
      <c r="AJ725" s="336">
        <v>141615.26999999999</v>
      </c>
      <c r="AK725" s="336">
        <v>1500</v>
      </c>
      <c r="AL725" s="336">
        <v>3125196.52</v>
      </c>
      <c r="AM725" s="336">
        <v>176211.9</v>
      </c>
      <c r="AN725" s="336">
        <v>4737.6000000000004</v>
      </c>
      <c r="AO725" s="336">
        <v>164586.72</v>
      </c>
      <c r="AP725" s="336">
        <v>50318</v>
      </c>
      <c r="AQ725" s="336">
        <v>0</v>
      </c>
      <c r="AR725" s="336">
        <v>209474.96</v>
      </c>
      <c r="AS725" s="336">
        <v>323317.90999999997</v>
      </c>
      <c r="AT725" s="336">
        <v>177474.46</v>
      </c>
      <c r="AU725" s="336">
        <v>7672.61</v>
      </c>
      <c r="AV725" s="336">
        <v>0</v>
      </c>
      <c r="AW725" s="336">
        <v>4412557.66</v>
      </c>
      <c r="AX725" s="336">
        <v>0</v>
      </c>
      <c r="AY725" s="336">
        <v>312514.09999999998</v>
      </c>
      <c r="AZ725" s="336">
        <v>537106.44999999995</v>
      </c>
      <c r="BA725" s="336">
        <v>27021.8</v>
      </c>
      <c r="BB725" s="336">
        <v>323728.2</v>
      </c>
      <c r="BC725" s="336">
        <v>854613.5</v>
      </c>
      <c r="BD725" s="336">
        <v>3481886.2</v>
      </c>
      <c r="BE725" s="336">
        <v>1015318.02</v>
      </c>
      <c r="BF725" s="336">
        <v>256965.81</v>
      </c>
      <c r="BG725" s="336">
        <v>0</v>
      </c>
      <c r="BH725" s="336">
        <v>88252.56</v>
      </c>
      <c r="BI725" s="336">
        <v>4654225.83</v>
      </c>
      <c r="BJ725" s="336">
        <v>17800</v>
      </c>
      <c r="BK725" s="336">
        <v>1399158.6199999999</v>
      </c>
      <c r="BL725" s="336">
        <v>0</v>
      </c>
      <c r="BM725" s="336">
        <v>482453.3</v>
      </c>
      <c r="BN725" s="336">
        <v>1864559.3800000001</v>
      </c>
      <c r="BO725" s="336">
        <v>339386.79000000004</v>
      </c>
      <c r="BP725" s="336">
        <v>0</v>
      </c>
      <c r="BQ725" s="336">
        <v>0</v>
      </c>
      <c r="BR725" s="336">
        <v>128638</v>
      </c>
      <c r="BS725" s="336">
        <v>487517.57</v>
      </c>
      <c r="BT725" s="336">
        <v>331014.75</v>
      </c>
      <c r="BU725" s="336">
        <v>99138.58</v>
      </c>
      <c r="BV725" s="336">
        <v>837221.84</v>
      </c>
      <c r="BW725" s="336">
        <v>624273.77</v>
      </c>
      <c r="BX725" s="336">
        <v>1148266.55</v>
      </c>
      <c r="BY725" s="336">
        <v>8043954.5500000007</v>
      </c>
      <c r="BZ725" s="336">
        <v>23534</v>
      </c>
      <c r="CA725" s="336">
        <v>45335.55</v>
      </c>
      <c r="CB725" s="336">
        <v>50000.45</v>
      </c>
      <c r="CC725" s="336">
        <v>1238053.45</v>
      </c>
      <c r="CD725" s="336">
        <v>935412.72</v>
      </c>
      <c r="CE725" s="336">
        <v>565396.87</v>
      </c>
      <c r="CF725" s="336">
        <v>1281498.1399999999</v>
      </c>
      <c r="CG725" s="336">
        <v>1964276.25</v>
      </c>
      <c r="CH725" s="336">
        <v>188506.09999999998</v>
      </c>
      <c r="CI725" s="336">
        <v>3348423.1999999997</v>
      </c>
      <c r="CJ725" s="336">
        <v>57992.1</v>
      </c>
      <c r="CK725" s="336">
        <v>2197.5500000000002</v>
      </c>
      <c r="CL725" s="336">
        <v>169265.3</v>
      </c>
      <c r="CM725" s="336">
        <v>69818.42</v>
      </c>
      <c r="CN725" s="336">
        <v>639578.72</v>
      </c>
      <c r="CO725" s="336">
        <v>550321.89</v>
      </c>
      <c r="CP725" s="336">
        <v>187747.57</v>
      </c>
      <c r="CQ725" s="336">
        <v>132968.71</v>
      </c>
      <c r="CR725" s="336">
        <v>0</v>
      </c>
      <c r="CS725" s="336">
        <v>158968.1</v>
      </c>
      <c r="CT725" s="336">
        <v>314654.39999999997</v>
      </c>
      <c r="CU725" s="336">
        <v>0</v>
      </c>
      <c r="CV725" s="336">
        <v>0</v>
      </c>
      <c r="CW725" s="336">
        <v>0</v>
      </c>
      <c r="CX725" s="336">
        <v>300004.53999999998</v>
      </c>
      <c r="CY725" s="336">
        <v>137128.34</v>
      </c>
      <c r="CZ725" s="336">
        <v>1602407.63</v>
      </c>
      <c r="DA725" s="336">
        <v>1503877.72</v>
      </c>
      <c r="DB725" s="336">
        <v>1540742.08</v>
      </c>
      <c r="DC725" s="336">
        <v>478553.91</v>
      </c>
      <c r="DD725" s="336">
        <v>6375583.71</v>
      </c>
      <c r="DE725" s="336">
        <v>3096262.24</v>
      </c>
      <c r="DF725" s="336">
        <v>1760</v>
      </c>
      <c r="DG725" s="336">
        <v>464941.34</v>
      </c>
      <c r="DH725" s="336">
        <v>108143.71</v>
      </c>
      <c r="DI725" s="336">
        <v>288239.89</v>
      </c>
      <c r="DJ725" s="336">
        <v>636950.69999999995</v>
      </c>
      <c r="DK725" s="336">
        <v>216681.01</v>
      </c>
      <c r="DL725" s="336">
        <v>266432</v>
      </c>
      <c r="DM725" s="336">
        <v>162463.65</v>
      </c>
      <c r="DN725" s="336">
        <v>2613.6</v>
      </c>
      <c r="DO725" s="336">
        <v>222897.05</v>
      </c>
      <c r="DP725" s="336">
        <v>0</v>
      </c>
      <c r="DQ725" s="336">
        <v>5371.92</v>
      </c>
      <c r="DR725" s="336">
        <v>467383.45</v>
      </c>
      <c r="DS725" s="336">
        <v>1075255.2</v>
      </c>
      <c r="DT725" s="336">
        <v>78126.720000000001</v>
      </c>
      <c r="DU725" s="336">
        <v>979012.47</v>
      </c>
      <c r="DV725" s="336">
        <v>93461.6</v>
      </c>
      <c r="DW725" s="336">
        <v>173324.69</v>
      </c>
      <c r="DX725" s="336">
        <v>745511.20000000007</v>
      </c>
      <c r="DY725" s="336">
        <v>501868.39</v>
      </c>
      <c r="DZ725" s="336">
        <v>297452.83</v>
      </c>
      <c r="EA725" s="336">
        <v>7643354.4000000004</v>
      </c>
      <c r="EB725" s="336">
        <v>22712.28</v>
      </c>
      <c r="EC725" s="336">
        <v>0</v>
      </c>
      <c r="ED725" s="336">
        <v>219052.14</v>
      </c>
      <c r="EE725" s="336">
        <v>662455.74</v>
      </c>
      <c r="EF725" s="336">
        <v>53890.05</v>
      </c>
      <c r="EG725" s="336">
        <v>2086208.6700000002</v>
      </c>
      <c r="EH725" s="336">
        <v>0</v>
      </c>
      <c r="EI725" s="336">
        <v>1061878.94</v>
      </c>
      <c r="EJ725" s="336">
        <v>1101597.3</v>
      </c>
      <c r="EK725" s="336">
        <v>291.95</v>
      </c>
      <c r="EL725" s="336">
        <v>119016.13</v>
      </c>
      <c r="EM725" s="336">
        <v>431971.35</v>
      </c>
      <c r="EN725" s="336">
        <v>397933.70999999996</v>
      </c>
      <c r="EO725" s="336">
        <v>360186.78</v>
      </c>
      <c r="EP725" s="336">
        <v>846689.86</v>
      </c>
      <c r="EQ725" s="336">
        <v>0</v>
      </c>
      <c r="ER725" s="336">
        <v>306258.96000000002</v>
      </c>
      <c r="ES725" s="336">
        <v>0</v>
      </c>
      <c r="ET725" s="336">
        <v>264826.10000000003</v>
      </c>
      <c r="EU725" s="336">
        <v>133834.67000000001</v>
      </c>
      <c r="EV725" s="336">
        <v>0</v>
      </c>
      <c r="EW725" s="336">
        <v>312924.14</v>
      </c>
      <c r="EX725" s="336">
        <v>612827.94999999995</v>
      </c>
      <c r="EY725" s="336">
        <v>9025442.1099999994</v>
      </c>
      <c r="EZ725" s="336">
        <v>120929388.93999998</v>
      </c>
      <c r="FA725" s="336">
        <v>239306.97</v>
      </c>
      <c r="FB725" s="336">
        <v>328668.07</v>
      </c>
      <c r="FC725" s="336">
        <v>2574028.37</v>
      </c>
      <c r="FD725" s="336">
        <v>724477.41</v>
      </c>
      <c r="FE725" s="336">
        <v>68671.95</v>
      </c>
      <c r="FF725" s="336">
        <v>224397.59</v>
      </c>
      <c r="FG725" s="336">
        <v>45397.9</v>
      </c>
      <c r="FH725" s="336">
        <v>2041684.84</v>
      </c>
      <c r="FI725" s="336">
        <v>63995.6</v>
      </c>
      <c r="FJ725" s="336">
        <v>502942.27</v>
      </c>
      <c r="FK725" s="336">
        <v>44400.29</v>
      </c>
      <c r="FL725" s="336">
        <v>11366.7</v>
      </c>
      <c r="FM725" s="336">
        <v>802694.5</v>
      </c>
      <c r="FN725" s="336">
        <v>95961.42</v>
      </c>
      <c r="FO725" s="336">
        <v>566132.82999999996</v>
      </c>
      <c r="FP725" s="336">
        <v>156216.95000000001</v>
      </c>
      <c r="FQ725" s="336">
        <v>860383.94</v>
      </c>
      <c r="FR725" s="336">
        <v>7891076.5300000003</v>
      </c>
      <c r="FS725" s="336">
        <v>170844.58000000002</v>
      </c>
      <c r="FT725" s="336">
        <v>59674.7</v>
      </c>
      <c r="FU725" s="336">
        <v>415870.36</v>
      </c>
      <c r="FV725" s="336">
        <v>0</v>
      </c>
      <c r="FW725" s="336">
        <v>32901.800000000003</v>
      </c>
      <c r="FX725" s="336">
        <v>376488.67</v>
      </c>
      <c r="FY725" s="336">
        <v>536409.94000000006</v>
      </c>
      <c r="FZ725" s="336">
        <v>94065.3</v>
      </c>
      <c r="GA725" s="336">
        <v>55917.120000000003</v>
      </c>
      <c r="GB725" s="336">
        <v>94420</v>
      </c>
      <c r="GC725" s="336">
        <v>202285.64</v>
      </c>
      <c r="GD725" s="336">
        <v>313326.94</v>
      </c>
      <c r="GE725" s="336">
        <v>798692.41999999993</v>
      </c>
      <c r="GF725" s="336">
        <v>135650.79</v>
      </c>
      <c r="GG725" s="336">
        <v>2459003</v>
      </c>
      <c r="GH725" s="336">
        <v>102130.5</v>
      </c>
      <c r="GI725" s="336">
        <v>10574.18</v>
      </c>
      <c r="GJ725" s="336">
        <v>111784.75</v>
      </c>
      <c r="GK725" s="336">
        <v>9253847.0500000007</v>
      </c>
      <c r="GL725" s="336">
        <v>2234411.7599999998</v>
      </c>
      <c r="GM725" s="336">
        <v>9920234.1500000004</v>
      </c>
      <c r="GN725" s="336">
        <v>5113.0999999999995</v>
      </c>
      <c r="GO725" s="336">
        <v>2300632.0900000003</v>
      </c>
      <c r="GP725" s="336">
        <v>371.92</v>
      </c>
      <c r="GQ725" s="336">
        <v>17960.150000000001</v>
      </c>
      <c r="GR725" s="336">
        <v>58878.36</v>
      </c>
      <c r="GS725" s="336">
        <v>14820089.200000001</v>
      </c>
      <c r="GT725" s="336">
        <v>34.909999999999997</v>
      </c>
      <c r="GU725" s="336">
        <v>3577040.71</v>
      </c>
      <c r="GV725" s="336">
        <v>84998</v>
      </c>
      <c r="GW725" s="336">
        <v>73743.649999999994</v>
      </c>
      <c r="GX725" s="336">
        <v>2065730.92</v>
      </c>
      <c r="GY725" s="336">
        <v>2657.82</v>
      </c>
      <c r="GZ725" s="336">
        <v>1081690.92</v>
      </c>
      <c r="HA725" s="336">
        <v>301428.21000000002</v>
      </c>
      <c r="HB725" s="336">
        <v>0</v>
      </c>
      <c r="HC725" s="336">
        <v>1798116.96</v>
      </c>
      <c r="HD725" s="336">
        <v>39261.199999999997</v>
      </c>
      <c r="HE725" s="336">
        <v>251026.38</v>
      </c>
      <c r="HF725" s="336">
        <v>231010.4</v>
      </c>
      <c r="HG725" s="336">
        <v>2583506.71</v>
      </c>
      <c r="HH725" s="336">
        <v>4396940.1500000004</v>
      </c>
      <c r="HI725" s="336">
        <v>1785857.1600000001</v>
      </c>
      <c r="HJ725" s="336">
        <v>919040.15</v>
      </c>
      <c r="HK725" s="336">
        <v>65841.2</v>
      </c>
      <c r="HL725" s="336">
        <v>263722.8</v>
      </c>
      <c r="HM725" s="336">
        <v>13236.550000000001</v>
      </c>
      <c r="HN725" s="336">
        <v>128031.65</v>
      </c>
      <c r="HO725" s="336">
        <v>140964.28</v>
      </c>
      <c r="HP725" s="336">
        <v>1217052.19</v>
      </c>
      <c r="HQ725" s="336">
        <v>220</v>
      </c>
      <c r="HR725" s="336">
        <v>1329726.94</v>
      </c>
      <c r="HS725" s="336">
        <v>0</v>
      </c>
      <c r="HT725" s="336">
        <v>1868008.68</v>
      </c>
      <c r="HU725" s="336">
        <v>150174.65</v>
      </c>
      <c r="HV725" s="336">
        <v>496609.6</v>
      </c>
      <c r="HW725" s="336">
        <v>116698.29999999999</v>
      </c>
      <c r="HX725" s="336">
        <v>150441.65</v>
      </c>
      <c r="HY725" s="336">
        <v>11206668.85</v>
      </c>
      <c r="HZ725" s="336">
        <v>665684.07999999996</v>
      </c>
      <c r="IA725" s="336">
        <v>246486.1</v>
      </c>
      <c r="IB725" s="336">
        <v>321213.06</v>
      </c>
      <c r="IC725" s="336">
        <v>1969014.97</v>
      </c>
      <c r="ID725" s="336">
        <v>22637.5</v>
      </c>
      <c r="IE725" s="336">
        <v>2088335.4400000002</v>
      </c>
      <c r="IF725" s="336">
        <v>309016.90000000002</v>
      </c>
      <c r="IG725" s="336">
        <v>296561.55</v>
      </c>
      <c r="IH725" s="336">
        <v>32972.769999999997</v>
      </c>
      <c r="II725" s="336">
        <v>478364.57</v>
      </c>
      <c r="IJ725" s="336">
        <v>154509.14000000001</v>
      </c>
      <c r="IK725" s="336">
        <v>75365.5</v>
      </c>
      <c r="IL725" s="336">
        <v>59184.6</v>
      </c>
      <c r="IM725" s="336">
        <v>0</v>
      </c>
      <c r="IN725" s="336">
        <v>32508.77</v>
      </c>
      <c r="IO725" s="336">
        <v>207529.80000000002</v>
      </c>
      <c r="IP725" s="336">
        <v>155059.93</v>
      </c>
      <c r="IQ725" s="336">
        <v>179806.78</v>
      </c>
      <c r="IR725" s="336">
        <v>1068775.8700000001</v>
      </c>
      <c r="IS725" s="336">
        <v>1528742.51</v>
      </c>
      <c r="IT725" s="336">
        <v>2670443.8199999998</v>
      </c>
      <c r="IU725" s="336">
        <v>637701.38</v>
      </c>
      <c r="IV725" s="336">
        <v>1224807.6499999999</v>
      </c>
      <c r="IW725" s="336">
        <v>54937.75</v>
      </c>
      <c r="IX725" s="336">
        <v>46852.81</v>
      </c>
      <c r="IY725" s="336">
        <v>396968.79000000004</v>
      </c>
      <c r="IZ725" s="336">
        <v>14050.85</v>
      </c>
      <c r="JA725" s="336">
        <v>6222.44</v>
      </c>
      <c r="JB725" s="336">
        <v>3002.85</v>
      </c>
      <c r="JC725" s="336">
        <v>1125895.5</v>
      </c>
      <c r="JD725" s="336">
        <v>105851.05</v>
      </c>
      <c r="JE725" s="336">
        <v>14821.2</v>
      </c>
      <c r="JF725" s="336">
        <v>560650.81999999995</v>
      </c>
      <c r="JG725" s="336">
        <v>69646.91</v>
      </c>
      <c r="JH725" s="336">
        <v>739650.85</v>
      </c>
      <c r="JI725" s="336">
        <v>368394.64999999997</v>
      </c>
      <c r="JJ725" s="336">
        <v>332648.46999999997</v>
      </c>
      <c r="JK725" s="336">
        <v>146073.12</v>
      </c>
      <c r="JL725" s="336">
        <v>9344.2000000000007</v>
      </c>
      <c r="JM725" s="336">
        <v>20532.97</v>
      </c>
      <c r="JN725" s="336">
        <v>141640.42000000001</v>
      </c>
      <c r="JO725" s="336">
        <v>1140799.01</v>
      </c>
      <c r="JP725" s="336">
        <v>242044.19</v>
      </c>
      <c r="JQ725" s="336">
        <v>61774.85</v>
      </c>
      <c r="JR725" s="336">
        <v>85689.34</v>
      </c>
      <c r="JS725" s="336">
        <v>1160625.1199999999</v>
      </c>
      <c r="JT725" s="336">
        <v>187733.32</v>
      </c>
      <c r="JU725" s="336">
        <v>123324.16</v>
      </c>
      <c r="JV725" s="336">
        <v>18206217.629999999</v>
      </c>
      <c r="JW725" s="336">
        <v>817572.97</v>
      </c>
      <c r="JX725" s="336">
        <v>436629.57999999996</v>
      </c>
      <c r="JY725" s="336">
        <v>125921.47</v>
      </c>
      <c r="JZ725" s="336">
        <v>46302.65</v>
      </c>
      <c r="KA725" s="336">
        <v>159631.14000000001</v>
      </c>
      <c r="KB725" s="336">
        <v>543262.4</v>
      </c>
      <c r="KC725" s="336">
        <v>206428.02</v>
      </c>
      <c r="KD725" s="336">
        <v>23942.3</v>
      </c>
      <c r="KE725" s="336">
        <v>3102381.27</v>
      </c>
      <c r="KF725" s="336">
        <v>59182.35</v>
      </c>
      <c r="KG725" s="336">
        <v>122794.47</v>
      </c>
      <c r="KH725" s="336">
        <v>99537.35</v>
      </c>
      <c r="KI725" s="336">
        <v>337702.48</v>
      </c>
      <c r="KJ725" s="336">
        <v>1271003.25</v>
      </c>
      <c r="KK725" s="336">
        <v>0</v>
      </c>
      <c r="KL725" s="336">
        <v>0</v>
      </c>
      <c r="KM725" s="336">
        <v>13494.65</v>
      </c>
      <c r="KN725" s="336">
        <v>142603.43</v>
      </c>
      <c r="KO725" s="336">
        <v>3517532.2</v>
      </c>
      <c r="KP725" s="336">
        <v>509998.58999999997</v>
      </c>
      <c r="KQ725" s="336">
        <v>23020128.550000001</v>
      </c>
      <c r="KR725" s="336">
        <v>1824637.12</v>
      </c>
      <c r="KS725" s="336">
        <v>372612.48</v>
      </c>
      <c r="KX725" s="312">
        <v>920</v>
      </c>
    </row>
    <row r="726" spans="1:310" x14ac:dyDescent="0.25">
      <c r="A726">
        <v>2021</v>
      </c>
      <c r="C726" s="312">
        <v>21</v>
      </c>
      <c r="F726" s="336">
        <v>0</v>
      </c>
      <c r="G726" s="336">
        <v>0</v>
      </c>
      <c r="H726" s="336">
        <v>0</v>
      </c>
      <c r="I726" s="336">
        <v>0</v>
      </c>
      <c r="J726" s="336">
        <v>0</v>
      </c>
      <c r="K726" s="336">
        <v>0</v>
      </c>
      <c r="L726" s="336">
        <v>0</v>
      </c>
      <c r="M726" s="336">
        <v>0</v>
      </c>
      <c r="N726" s="336">
        <v>7000000</v>
      </c>
      <c r="O726" s="336">
        <v>2500000</v>
      </c>
      <c r="P726" s="336">
        <v>0</v>
      </c>
      <c r="Q726" s="336">
        <v>0</v>
      </c>
      <c r="R726" s="336">
        <v>0</v>
      </c>
      <c r="S726" s="336">
        <v>2952790.4</v>
      </c>
      <c r="T726" s="336">
        <v>0</v>
      </c>
      <c r="U726" s="336">
        <v>0</v>
      </c>
      <c r="V726" s="336">
        <v>0</v>
      </c>
      <c r="W726" s="336">
        <v>0</v>
      </c>
      <c r="X726" s="336">
        <v>1000000</v>
      </c>
      <c r="Y726" s="336">
        <v>0</v>
      </c>
      <c r="Z726" s="336">
        <v>34809</v>
      </c>
      <c r="AA726" s="336">
        <v>0</v>
      </c>
      <c r="AB726" s="336">
        <v>4159.28</v>
      </c>
      <c r="AC726" s="336">
        <v>0</v>
      </c>
      <c r="AD726" s="336">
        <v>9700238.3000000007</v>
      </c>
      <c r="AE726" s="336">
        <v>0</v>
      </c>
      <c r="AF726" s="336">
        <v>0</v>
      </c>
      <c r="AG726" s="336">
        <v>0</v>
      </c>
      <c r="AH726" s="336">
        <v>800000</v>
      </c>
      <c r="AI726" s="336">
        <v>0</v>
      </c>
      <c r="AJ726" s="336">
        <v>0</v>
      </c>
      <c r="AK726" s="336">
        <v>0</v>
      </c>
      <c r="AL726" s="336">
        <v>0</v>
      </c>
      <c r="AM726" s="336">
        <v>0</v>
      </c>
      <c r="AN726" s="336">
        <v>0</v>
      </c>
      <c r="AO726" s="336">
        <v>0</v>
      </c>
      <c r="AP726" s="336">
        <v>0</v>
      </c>
      <c r="AQ726" s="336">
        <v>0</v>
      </c>
      <c r="AR726" s="336">
        <v>0</v>
      </c>
      <c r="AS726" s="336">
        <v>0</v>
      </c>
      <c r="AT726" s="336">
        <v>0</v>
      </c>
      <c r="AU726" s="336">
        <v>0</v>
      </c>
      <c r="AV726" s="336">
        <v>0</v>
      </c>
      <c r="AW726" s="336">
        <v>0</v>
      </c>
      <c r="AX726" s="336">
        <v>251829.35</v>
      </c>
      <c r="AY726" s="336">
        <v>31955.65</v>
      </c>
      <c r="AZ726" s="336">
        <v>0</v>
      </c>
      <c r="BA726" s="336">
        <v>0</v>
      </c>
      <c r="BB726" s="336">
        <v>3356.58</v>
      </c>
      <c r="BC726" s="336">
        <v>4911.2</v>
      </c>
      <c r="BD726" s="336">
        <v>9050000</v>
      </c>
      <c r="BE726" s="336">
        <v>0</v>
      </c>
      <c r="BF726" s="336">
        <v>0</v>
      </c>
      <c r="BG726" s="336">
        <v>0</v>
      </c>
      <c r="BH726" s="336">
        <v>0</v>
      </c>
      <c r="BI726" s="336">
        <v>0</v>
      </c>
      <c r="BJ726" s="336">
        <v>0</v>
      </c>
      <c r="BK726" s="336">
        <v>4000000</v>
      </c>
      <c r="BL726" s="336">
        <v>0</v>
      </c>
      <c r="BM726" s="336">
        <v>500000</v>
      </c>
      <c r="BN726" s="336">
        <v>90281</v>
      </c>
      <c r="BO726" s="336">
        <v>0</v>
      </c>
      <c r="BP726" s="336">
        <v>0</v>
      </c>
      <c r="BQ726" s="336">
        <v>0</v>
      </c>
      <c r="BR726" s="336">
        <v>37697.599999999999</v>
      </c>
      <c r="BS726" s="336">
        <v>0</v>
      </c>
      <c r="BT726" s="336">
        <v>0</v>
      </c>
      <c r="BU726" s="336">
        <v>0</v>
      </c>
      <c r="BV726" s="336">
        <v>0</v>
      </c>
      <c r="BW726" s="336">
        <v>0</v>
      </c>
      <c r="BX726" s="336">
        <v>0</v>
      </c>
      <c r="BY726" s="336">
        <v>6475000</v>
      </c>
      <c r="BZ726" s="336">
        <v>41374.26</v>
      </c>
      <c r="CA726" s="336">
        <v>0</v>
      </c>
      <c r="CB726" s="336">
        <v>3329750</v>
      </c>
      <c r="CC726" s="336">
        <v>0</v>
      </c>
      <c r="CD726" s="336">
        <v>8000000</v>
      </c>
      <c r="CE726" s="336">
        <v>0</v>
      </c>
      <c r="CF726" s="336">
        <v>2000000</v>
      </c>
      <c r="CG726" s="336">
        <v>0</v>
      </c>
      <c r="CH726" s="336">
        <v>0</v>
      </c>
      <c r="CI726" s="336">
        <v>0</v>
      </c>
      <c r="CJ726" s="336">
        <v>0</v>
      </c>
      <c r="CK726" s="336">
        <v>0</v>
      </c>
      <c r="CL726" s="336">
        <v>0</v>
      </c>
      <c r="CM726" s="336">
        <v>0</v>
      </c>
      <c r="CN726" s="336">
        <v>0</v>
      </c>
      <c r="CO726" s="336">
        <v>0</v>
      </c>
      <c r="CP726" s="336">
        <v>0</v>
      </c>
      <c r="CQ726" s="336">
        <v>0</v>
      </c>
      <c r="CR726" s="336">
        <v>0</v>
      </c>
      <c r="CS726" s="336">
        <v>0</v>
      </c>
      <c r="CT726" s="336">
        <v>0</v>
      </c>
      <c r="CU726" s="336">
        <v>0</v>
      </c>
      <c r="CV726" s="336">
        <v>0</v>
      </c>
      <c r="CW726" s="336">
        <v>0</v>
      </c>
      <c r="CX726" s="336">
        <v>0</v>
      </c>
      <c r="CY726" s="336">
        <v>5340000</v>
      </c>
      <c r="CZ726" s="336">
        <v>4000000</v>
      </c>
      <c r="DA726" s="336">
        <v>0</v>
      </c>
      <c r="DB726" s="336">
        <v>0</v>
      </c>
      <c r="DC726" s="336">
        <v>0</v>
      </c>
      <c r="DD726" s="336">
        <v>0</v>
      </c>
      <c r="DE726" s="336">
        <v>5000000</v>
      </c>
      <c r="DF726" s="336">
        <v>0</v>
      </c>
      <c r="DG726" s="336">
        <v>2249.6799999999998</v>
      </c>
      <c r="DH726" s="336">
        <v>0</v>
      </c>
      <c r="DI726" s="336">
        <v>0</v>
      </c>
      <c r="DJ726" s="336">
        <v>2000000</v>
      </c>
      <c r="DK726" s="336">
        <v>0</v>
      </c>
      <c r="DL726" s="336">
        <v>0</v>
      </c>
      <c r="DM726" s="336">
        <v>0</v>
      </c>
      <c r="DN726" s="336">
        <v>0</v>
      </c>
      <c r="DO726" s="336">
        <v>0</v>
      </c>
      <c r="DP726" s="336">
        <v>0</v>
      </c>
      <c r="DQ726" s="336">
        <v>0</v>
      </c>
      <c r="DR726" s="336">
        <v>1827500</v>
      </c>
      <c r="DS726" s="336">
        <v>0</v>
      </c>
      <c r="DT726" s="336">
        <v>0</v>
      </c>
      <c r="DU726" s="336">
        <v>0</v>
      </c>
      <c r="DV726" s="336">
        <v>0</v>
      </c>
      <c r="DW726" s="336">
        <v>0</v>
      </c>
      <c r="DX726" s="336">
        <v>0</v>
      </c>
      <c r="DY726" s="336">
        <v>3000000</v>
      </c>
      <c r="DZ726" s="336">
        <v>78468.490000000005</v>
      </c>
      <c r="EA726" s="336">
        <v>14000000</v>
      </c>
      <c r="EB726" s="336">
        <v>0</v>
      </c>
      <c r="EC726" s="336">
        <v>0</v>
      </c>
      <c r="ED726" s="336">
        <v>8680</v>
      </c>
      <c r="EE726" s="336">
        <v>0</v>
      </c>
      <c r="EF726" s="336">
        <v>0</v>
      </c>
      <c r="EG726" s="336">
        <v>2500000</v>
      </c>
      <c r="EH726" s="336">
        <v>0</v>
      </c>
      <c r="EI726" s="336">
        <v>0</v>
      </c>
      <c r="EJ726" s="336">
        <v>2797007.28</v>
      </c>
      <c r="EK726" s="336">
        <v>0</v>
      </c>
      <c r="EL726" s="336">
        <v>0</v>
      </c>
      <c r="EM726" s="336">
        <v>0</v>
      </c>
      <c r="EN726" s="336">
        <v>0</v>
      </c>
      <c r="EO726" s="336">
        <v>0</v>
      </c>
      <c r="EP726" s="336">
        <v>11300000</v>
      </c>
      <c r="EQ726" s="336">
        <v>0</v>
      </c>
      <c r="ER726" s="336">
        <v>69210.53</v>
      </c>
      <c r="ES726" s="336">
        <v>0</v>
      </c>
      <c r="ET726" s="336">
        <v>0</v>
      </c>
      <c r="EU726" s="336">
        <v>0</v>
      </c>
      <c r="EV726" s="336">
        <v>0</v>
      </c>
      <c r="EW726" s="336">
        <v>0</v>
      </c>
      <c r="EX726" s="336">
        <v>0</v>
      </c>
      <c r="EY726" s="336">
        <v>3000000</v>
      </c>
      <c r="EZ726" s="336">
        <v>714900000</v>
      </c>
      <c r="FA726" s="336">
        <v>0</v>
      </c>
      <c r="FB726" s="336">
        <v>0</v>
      </c>
      <c r="FC726" s="336">
        <v>10515.08</v>
      </c>
      <c r="FD726" s="336">
        <v>0</v>
      </c>
      <c r="FE726" s="336">
        <v>0</v>
      </c>
      <c r="FF726" s="336">
        <v>0</v>
      </c>
      <c r="FG726" s="336">
        <v>0</v>
      </c>
      <c r="FH726" s="336">
        <v>484603.03</v>
      </c>
      <c r="FI726" s="336">
        <v>0</v>
      </c>
      <c r="FJ726" s="336">
        <v>0</v>
      </c>
      <c r="FK726" s="336">
        <v>0</v>
      </c>
      <c r="FL726" s="336">
        <v>0</v>
      </c>
      <c r="FM726" s="336">
        <v>0</v>
      </c>
      <c r="FN726" s="336">
        <v>0</v>
      </c>
      <c r="FO726" s="336">
        <v>0</v>
      </c>
      <c r="FP726" s="336">
        <v>1063000</v>
      </c>
      <c r="FQ726" s="336">
        <v>0</v>
      </c>
      <c r="FR726" s="336">
        <v>815210.16</v>
      </c>
      <c r="FS726" s="336">
        <v>0</v>
      </c>
      <c r="FT726" s="336">
        <v>0</v>
      </c>
      <c r="FU726" s="336">
        <v>0</v>
      </c>
      <c r="FV726" s="336">
        <v>0</v>
      </c>
      <c r="FW726" s="336">
        <v>0</v>
      </c>
      <c r="FX726" s="336">
        <v>1000000</v>
      </c>
      <c r="FY726" s="336">
        <v>0</v>
      </c>
      <c r="FZ726" s="336">
        <v>0</v>
      </c>
      <c r="GA726" s="336">
        <v>0</v>
      </c>
      <c r="GB726" s="336">
        <v>0</v>
      </c>
      <c r="GC726" s="336">
        <v>0</v>
      </c>
      <c r="GD726" s="336">
        <v>0</v>
      </c>
      <c r="GE726" s="336">
        <v>0</v>
      </c>
      <c r="GF726" s="336">
        <v>0</v>
      </c>
      <c r="GG726" s="336">
        <v>0</v>
      </c>
      <c r="GH726" s="336">
        <v>0</v>
      </c>
      <c r="GI726" s="336">
        <v>0</v>
      </c>
      <c r="GJ726" s="336">
        <v>0</v>
      </c>
      <c r="GK726" s="336">
        <v>35000000</v>
      </c>
      <c r="GL726" s="336">
        <v>93204.03</v>
      </c>
      <c r="GM726" s="336">
        <v>23568069.989999998</v>
      </c>
      <c r="GN726" s="336">
        <v>0</v>
      </c>
      <c r="GO726" s="336">
        <v>6649.25</v>
      </c>
      <c r="GP726" s="336">
        <v>0</v>
      </c>
      <c r="GQ726" s="336">
        <v>599000</v>
      </c>
      <c r="GR726" s="336">
        <v>0</v>
      </c>
      <c r="GS726" s="336">
        <v>56200000</v>
      </c>
      <c r="GT726" s="336">
        <v>0</v>
      </c>
      <c r="GU726" s="336">
        <v>20000000</v>
      </c>
      <c r="GV726" s="336">
        <v>0</v>
      </c>
      <c r="GW726" s="336">
        <v>0</v>
      </c>
      <c r="GX726" s="336">
        <v>7500000</v>
      </c>
      <c r="GY726" s="336">
        <v>1580000</v>
      </c>
      <c r="GZ726" s="336">
        <v>0</v>
      </c>
      <c r="HA726" s="336">
        <v>800000</v>
      </c>
      <c r="HB726" s="336">
        <v>0</v>
      </c>
      <c r="HC726" s="336">
        <v>0</v>
      </c>
      <c r="HD726" s="336">
        <v>0</v>
      </c>
      <c r="HE726" s="336">
        <v>0</v>
      </c>
      <c r="HF726" s="336">
        <v>0</v>
      </c>
      <c r="HG726" s="336">
        <v>0</v>
      </c>
      <c r="HH726" s="336">
        <v>11000000</v>
      </c>
      <c r="HI726" s="336">
        <v>1427300</v>
      </c>
      <c r="HJ726" s="336">
        <v>2501000</v>
      </c>
      <c r="HK726" s="336">
        <v>0</v>
      </c>
      <c r="HL726" s="336">
        <v>0</v>
      </c>
      <c r="HM726" s="336">
        <v>0</v>
      </c>
      <c r="HN726" s="336">
        <v>0</v>
      </c>
      <c r="HO726" s="336">
        <v>39672.43</v>
      </c>
      <c r="HP726" s="336">
        <v>0</v>
      </c>
      <c r="HQ726" s="336">
        <v>0</v>
      </c>
      <c r="HR726" s="336">
        <v>2000000</v>
      </c>
      <c r="HS726" s="336">
        <v>0</v>
      </c>
      <c r="HT726" s="336">
        <v>0</v>
      </c>
      <c r="HU726" s="336">
        <v>0</v>
      </c>
      <c r="HV726" s="336">
        <v>1500000</v>
      </c>
      <c r="HW726" s="336">
        <v>0</v>
      </c>
      <c r="HX726" s="336">
        <v>0</v>
      </c>
      <c r="HY726" s="336">
        <v>0</v>
      </c>
      <c r="HZ726" s="336">
        <v>0</v>
      </c>
      <c r="IA726" s="336">
        <v>0</v>
      </c>
      <c r="IB726" s="336">
        <v>0</v>
      </c>
      <c r="IC726" s="336">
        <v>3240000</v>
      </c>
      <c r="ID726" s="336">
        <v>0</v>
      </c>
      <c r="IE726" s="336">
        <v>0</v>
      </c>
      <c r="IF726" s="336">
        <v>0</v>
      </c>
      <c r="IG726" s="336">
        <v>0</v>
      </c>
      <c r="IH726" s="336">
        <v>0</v>
      </c>
      <c r="II726" s="336">
        <v>499290</v>
      </c>
      <c r="IJ726" s="336">
        <v>0</v>
      </c>
      <c r="IK726" s="336">
        <v>0</v>
      </c>
      <c r="IL726" s="336">
        <v>19940.47</v>
      </c>
      <c r="IM726" s="336">
        <v>0</v>
      </c>
      <c r="IN726" s="336">
        <v>0</v>
      </c>
      <c r="IO726" s="336">
        <v>1200000</v>
      </c>
      <c r="IP726" s="336">
        <v>0</v>
      </c>
      <c r="IQ726" s="336">
        <v>537.54999999999995</v>
      </c>
      <c r="IR726" s="336">
        <v>0</v>
      </c>
      <c r="IS726" s="336">
        <v>0</v>
      </c>
      <c r="IT726" s="336">
        <v>0</v>
      </c>
      <c r="IU726" s="336">
        <v>0</v>
      </c>
      <c r="IV726" s="336">
        <v>3000000</v>
      </c>
      <c r="IW726" s="336">
        <v>0</v>
      </c>
      <c r="IX726" s="336">
        <v>0</v>
      </c>
      <c r="IY726" s="336">
        <v>0</v>
      </c>
      <c r="IZ726" s="336">
        <v>0</v>
      </c>
      <c r="JA726" s="336">
        <v>0</v>
      </c>
      <c r="JB726" s="336">
        <v>0</v>
      </c>
      <c r="JC726" s="336">
        <v>0</v>
      </c>
      <c r="JD726" s="336">
        <v>0</v>
      </c>
      <c r="JE726" s="336">
        <v>0</v>
      </c>
      <c r="JF726" s="336">
        <v>0</v>
      </c>
      <c r="JG726" s="336">
        <v>0</v>
      </c>
      <c r="JH726" s="336">
        <v>0</v>
      </c>
      <c r="JI726" s="336">
        <v>0</v>
      </c>
      <c r="JJ726" s="336">
        <v>0</v>
      </c>
      <c r="JK726" s="336">
        <v>0</v>
      </c>
      <c r="JL726" s="336">
        <v>0</v>
      </c>
      <c r="JM726" s="336">
        <v>0</v>
      </c>
      <c r="JN726" s="336">
        <v>0</v>
      </c>
      <c r="JO726" s="336">
        <v>0</v>
      </c>
      <c r="JP726" s="336">
        <v>0</v>
      </c>
      <c r="JQ726" s="336">
        <v>0</v>
      </c>
      <c r="JR726" s="336">
        <v>0</v>
      </c>
      <c r="JS726" s="336">
        <v>6500000</v>
      </c>
      <c r="JT726" s="336">
        <v>0</v>
      </c>
      <c r="JU726" s="336">
        <v>0</v>
      </c>
      <c r="JV726" s="336">
        <v>80000000</v>
      </c>
      <c r="JW726" s="336">
        <v>1000000</v>
      </c>
      <c r="JX726" s="336">
        <v>0</v>
      </c>
      <c r="JY726" s="336">
        <v>0</v>
      </c>
      <c r="JZ726" s="336">
        <v>0</v>
      </c>
      <c r="KA726" s="336">
        <v>0</v>
      </c>
      <c r="KB726" s="336">
        <v>0</v>
      </c>
      <c r="KC726" s="336">
        <v>0</v>
      </c>
      <c r="KD726" s="336">
        <v>0</v>
      </c>
      <c r="KE726" s="336">
        <v>10500000</v>
      </c>
      <c r="KF726" s="336">
        <v>0</v>
      </c>
      <c r="KG726" s="336">
        <v>0</v>
      </c>
      <c r="KH726" s="336">
        <v>0</v>
      </c>
      <c r="KI726" s="336">
        <v>0</v>
      </c>
      <c r="KJ726" s="336">
        <v>0</v>
      </c>
      <c r="KK726" s="336">
        <v>0</v>
      </c>
      <c r="KL726" s="336">
        <v>0</v>
      </c>
      <c r="KM726" s="336">
        <v>0</v>
      </c>
      <c r="KN726" s="336">
        <v>0</v>
      </c>
      <c r="KO726" s="336">
        <v>0</v>
      </c>
      <c r="KP726" s="336">
        <v>0</v>
      </c>
      <c r="KQ726" s="336">
        <v>0</v>
      </c>
      <c r="KR726" s="336">
        <v>0</v>
      </c>
      <c r="KS726" s="336">
        <v>0</v>
      </c>
      <c r="KX726" s="312">
        <v>921</v>
      </c>
    </row>
    <row r="727" spans="1:310" x14ac:dyDescent="0.25">
      <c r="A727">
        <v>2021</v>
      </c>
      <c r="C727" s="312">
        <v>22</v>
      </c>
      <c r="F727" s="336">
        <v>2870000</v>
      </c>
      <c r="G727" s="336">
        <v>72000</v>
      </c>
      <c r="H727" s="336">
        <v>73414920</v>
      </c>
      <c r="I727" s="336">
        <v>1736420</v>
      </c>
      <c r="J727" s="336">
        <v>912480</v>
      </c>
      <c r="K727" s="336">
        <v>3288150</v>
      </c>
      <c r="L727" s="336">
        <v>20175850</v>
      </c>
      <c r="M727" s="336">
        <v>9000000</v>
      </c>
      <c r="N727" s="336">
        <v>17673500</v>
      </c>
      <c r="O727" s="336">
        <v>12400000</v>
      </c>
      <c r="P727" s="336">
        <v>5970000</v>
      </c>
      <c r="Q727" s="336">
        <v>5722100</v>
      </c>
      <c r="R727" s="336">
        <v>15525567.5</v>
      </c>
      <c r="S727" s="336">
        <v>7475000</v>
      </c>
      <c r="T727" s="336">
        <v>6898600</v>
      </c>
      <c r="U727" s="336">
        <v>17053499.800000001</v>
      </c>
      <c r="V727" s="336">
        <v>28465000</v>
      </c>
      <c r="W727" s="336">
        <v>3395000</v>
      </c>
      <c r="X727" s="336">
        <v>9391950</v>
      </c>
      <c r="Y727" s="336">
        <v>3376597.35</v>
      </c>
      <c r="Z727" s="336">
        <v>5947789.6100000003</v>
      </c>
      <c r="AA727" s="336">
        <v>51201600</v>
      </c>
      <c r="AB727" s="336">
        <v>9194100</v>
      </c>
      <c r="AC727" s="336">
        <v>2698800</v>
      </c>
      <c r="AD727" s="336">
        <v>83380000</v>
      </c>
      <c r="AE727" s="336">
        <v>1221245</v>
      </c>
      <c r="AF727" s="336">
        <v>4144258.16</v>
      </c>
      <c r="AG727" s="336">
        <v>0</v>
      </c>
      <c r="AH727" s="336">
        <v>5872000</v>
      </c>
      <c r="AI727" s="336">
        <v>7910666.5999999996</v>
      </c>
      <c r="AJ727" s="336">
        <v>0</v>
      </c>
      <c r="AK727" s="336">
        <v>366800</v>
      </c>
      <c r="AL727" s="336">
        <v>38500000</v>
      </c>
      <c r="AM727" s="336">
        <v>1265000</v>
      </c>
      <c r="AN727" s="336">
        <v>2070000</v>
      </c>
      <c r="AO727" s="336">
        <v>0</v>
      </c>
      <c r="AP727" s="336">
        <v>4680000</v>
      </c>
      <c r="AQ727" s="336">
        <v>2151600</v>
      </c>
      <c r="AR727" s="336">
        <v>24184000</v>
      </c>
      <c r="AS727" s="336">
        <v>3990000</v>
      </c>
      <c r="AT727" s="336">
        <v>5810000</v>
      </c>
      <c r="AU727" s="336">
        <v>6574907.3499999996</v>
      </c>
      <c r="AV727" s="336">
        <v>1650000</v>
      </c>
      <c r="AW727" s="336">
        <v>15000000</v>
      </c>
      <c r="AX727" s="336">
        <v>800000</v>
      </c>
      <c r="AY727" s="336">
        <v>5923000</v>
      </c>
      <c r="AZ727" s="336">
        <v>5799500</v>
      </c>
      <c r="BA727" s="336">
        <v>226000</v>
      </c>
      <c r="BB727" s="336">
        <v>12000</v>
      </c>
      <c r="BC727" s="336">
        <v>11000000</v>
      </c>
      <c r="BD727" s="336">
        <v>25344010</v>
      </c>
      <c r="BE727" s="336">
        <v>3340000</v>
      </c>
      <c r="BF727" s="336">
        <v>7500000</v>
      </c>
      <c r="BG727" s="336">
        <v>2121599.7000000002</v>
      </c>
      <c r="BH727" s="336">
        <v>70700</v>
      </c>
      <c r="BI727" s="336">
        <v>30100000</v>
      </c>
      <c r="BJ727" s="336">
        <v>15450</v>
      </c>
      <c r="BK727" s="336">
        <v>24229750</v>
      </c>
      <c r="BL727" s="336">
        <v>78600</v>
      </c>
      <c r="BM727" s="336">
        <v>2300000</v>
      </c>
      <c r="BN727" s="336">
        <v>10500000</v>
      </c>
      <c r="BO727" s="336">
        <v>0</v>
      </c>
      <c r="BP727" s="336">
        <v>327500</v>
      </c>
      <c r="BQ727" s="336">
        <v>608000</v>
      </c>
      <c r="BR727" s="336">
        <v>7584150</v>
      </c>
      <c r="BS727" s="336">
        <v>7202000</v>
      </c>
      <c r="BT727" s="336">
        <v>3000000</v>
      </c>
      <c r="BU727" s="336">
        <v>1300000</v>
      </c>
      <c r="BV727" s="336">
        <v>784000</v>
      </c>
      <c r="BW727" s="336">
        <v>0</v>
      </c>
      <c r="BX727" s="336">
        <v>6680843.4199999999</v>
      </c>
      <c r="BY727" s="336">
        <v>13798000</v>
      </c>
      <c r="BZ727" s="336">
        <v>3865586</v>
      </c>
      <c r="CA727" s="336">
        <v>5250738.7</v>
      </c>
      <c r="CB727" s="336">
        <v>0</v>
      </c>
      <c r="CC727" s="336">
        <v>9757711</v>
      </c>
      <c r="CD727" s="336">
        <v>9000000</v>
      </c>
      <c r="CE727" s="336">
        <v>3000000</v>
      </c>
      <c r="CF727" s="336">
        <v>24211540.5</v>
      </c>
      <c r="CG727" s="336">
        <v>2500000</v>
      </c>
      <c r="CH727" s="336">
        <v>11105000</v>
      </c>
      <c r="CI727" s="336">
        <v>5560000</v>
      </c>
      <c r="CJ727" s="336">
        <v>1723832.35</v>
      </c>
      <c r="CK727" s="336">
        <v>955000</v>
      </c>
      <c r="CL727" s="336">
        <v>4030500</v>
      </c>
      <c r="CM727" s="336">
        <v>199799.65</v>
      </c>
      <c r="CN727" s="336">
        <v>9399100</v>
      </c>
      <c r="CO727" s="336">
        <v>18375000</v>
      </c>
      <c r="CP727" s="336">
        <v>950000</v>
      </c>
      <c r="CQ727" s="336">
        <v>6000000</v>
      </c>
      <c r="CR727" s="336">
        <v>280000</v>
      </c>
      <c r="CS727" s="336">
        <v>5105600</v>
      </c>
      <c r="CT727" s="336">
        <v>0</v>
      </c>
      <c r="CU727" s="336">
        <v>449807</v>
      </c>
      <c r="CV727" s="336">
        <v>969450</v>
      </c>
      <c r="CW727" s="336">
        <v>1753916.65</v>
      </c>
      <c r="CX727" s="336">
        <v>5800000</v>
      </c>
      <c r="CY727" s="336">
        <v>7423440</v>
      </c>
      <c r="CZ727" s="336">
        <v>50568125</v>
      </c>
      <c r="DA727" s="336">
        <v>4000000</v>
      </c>
      <c r="DB727" s="336">
        <v>30000000</v>
      </c>
      <c r="DC727" s="336">
        <v>3300000</v>
      </c>
      <c r="DD727" s="336">
        <v>25000000</v>
      </c>
      <c r="DE727" s="336">
        <v>47958333</v>
      </c>
      <c r="DF727" s="336">
        <v>780000</v>
      </c>
      <c r="DG727" s="336">
        <v>3835000</v>
      </c>
      <c r="DH727" s="336">
        <v>6982766.5999999996</v>
      </c>
      <c r="DI727" s="336">
        <v>8797500</v>
      </c>
      <c r="DJ727" s="336">
        <v>4250000</v>
      </c>
      <c r="DK727" s="336">
        <v>4720000</v>
      </c>
      <c r="DL727" s="336">
        <v>1500000</v>
      </c>
      <c r="DM727" s="336">
        <v>9195332</v>
      </c>
      <c r="DN727" s="336">
        <v>1200000</v>
      </c>
      <c r="DO727" s="336">
        <v>2472950</v>
      </c>
      <c r="DP727" s="336">
        <v>3448000</v>
      </c>
      <c r="DQ727" s="336">
        <v>1240132.95</v>
      </c>
      <c r="DR727" s="336">
        <v>9805315</v>
      </c>
      <c r="DS727" s="336">
        <v>36410000</v>
      </c>
      <c r="DT727" s="336">
        <v>13424484.140000001</v>
      </c>
      <c r="DU727" s="336">
        <v>9901550</v>
      </c>
      <c r="DV727" s="336">
        <v>5298599.3</v>
      </c>
      <c r="DW727" s="336">
        <v>2370000</v>
      </c>
      <c r="DX727" s="336">
        <v>16369022.75</v>
      </c>
      <c r="DY727" s="336">
        <v>7101580</v>
      </c>
      <c r="DZ727" s="336">
        <v>11918850.300000001</v>
      </c>
      <c r="EA727" s="336">
        <v>61475000</v>
      </c>
      <c r="EB727" s="336">
        <v>11058960</v>
      </c>
      <c r="EC727" s="336">
        <v>7100350</v>
      </c>
      <c r="ED727" s="336">
        <v>1750000</v>
      </c>
      <c r="EE727" s="336">
        <v>5712000</v>
      </c>
      <c r="EF727" s="336">
        <v>740500</v>
      </c>
      <c r="EG727" s="336">
        <v>29889300</v>
      </c>
      <c r="EH727" s="336">
        <v>2000000</v>
      </c>
      <c r="EI727" s="336">
        <v>3243950</v>
      </c>
      <c r="EJ727" s="336">
        <v>26858442.809999999</v>
      </c>
      <c r="EK727" s="336">
        <v>965000</v>
      </c>
      <c r="EL727" s="336">
        <v>1825000</v>
      </c>
      <c r="EM727" s="336">
        <v>9150000</v>
      </c>
      <c r="EN727" s="336">
        <v>8392833.1500000004</v>
      </c>
      <c r="EO727" s="336">
        <v>13452265.5</v>
      </c>
      <c r="EP727" s="336">
        <v>5000000</v>
      </c>
      <c r="EQ727" s="336">
        <v>1605000</v>
      </c>
      <c r="ER727" s="336">
        <v>9473175</v>
      </c>
      <c r="ES727" s="336">
        <v>1783180</v>
      </c>
      <c r="ET727" s="336">
        <v>8500000</v>
      </c>
      <c r="EU727" s="336">
        <v>4923700</v>
      </c>
      <c r="EV727" s="336">
        <v>1549750</v>
      </c>
      <c r="EW727" s="336">
        <v>9037500</v>
      </c>
      <c r="EX727" s="336">
        <v>11276002</v>
      </c>
      <c r="EY727" s="336">
        <v>45000000</v>
      </c>
      <c r="EZ727" s="336">
        <v>1827662500</v>
      </c>
      <c r="FA727" s="336">
        <v>4679500</v>
      </c>
      <c r="FB727" s="336">
        <v>6758000</v>
      </c>
      <c r="FC727" s="336">
        <v>18749518.649999999</v>
      </c>
      <c r="FD727" s="336">
        <v>4884722.9000000004</v>
      </c>
      <c r="FE727" s="336">
        <v>56000000</v>
      </c>
      <c r="FF727" s="336">
        <v>9504925</v>
      </c>
      <c r="FG727" s="336">
        <v>2457715.5499999998</v>
      </c>
      <c r="FH727" s="336">
        <v>32846155</v>
      </c>
      <c r="FI727" s="336">
        <v>2615875</v>
      </c>
      <c r="FJ727" s="336">
        <v>12707000</v>
      </c>
      <c r="FK727" s="336">
        <v>5065463.75</v>
      </c>
      <c r="FL727" s="336">
        <v>340000</v>
      </c>
      <c r="FM727" s="336">
        <v>23388200</v>
      </c>
      <c r="FN727" s="336">
        <v>700000</v>
      </c>
      <c r="FO727" s="336">
        <v>3655000</v>
      </c>
      <c r="FP727" s="336">
        <v>710500</v>
      </c>
      <c r="FQ727" s="336">
        <v>330000</v>
      </c>
      <c r="FR727" s="336">
        <v>5011350.72</v>
      </c>
      <c r="FS727" s="336">
        <v>2377578</v>
      </c>
      <c r="FT727" s="336">
        <v>5259860</v>
      </c>
      <c r="FU727" s="336">
        <v>2405500</v>
      </c>
      <c r="FV727" s="336">
        <v>0</v>
      </c>
      <c r="FW727" s="336">
        <v>650000</v>
      </c>
      <c r="FX727" s="336">
        <v>21098095</v>
      </c>
      <c r="FY727" s="336">
        <v>24800000</v>
      </c>
      <c r="FZ727" s="336">
        <v>540000</v>
      </c>
      <c r="GA727" s="336">
        <v>1379666.68</v>
      </c>
      <c r="GB727" s="336">
        <v>2516990</v>
      </c>
      <c r="GC727" s="336">
        <v>1640300</v>
      </c>
      <c r="GD727" s="336">
        <v>3659250</v>
      </c>
      <c r="GE727" s="336">
        <v>7684208</v>
      </c>
      <c r="GF727" s="336">
        <v>2000000</v>
      </c>
      <c r="GG727" s="336">
        <v>14634870</v>
      </c>
      <c r="GH727" s="336">
        <v>1000000</v>
      </c>
      <c r="GI727" s="336">
        <v>8073291.5999999996</v>
      </c>
      <c r="GJ727" s="336">
        <v>2607850</v>
      </c>
      <c r="GK727" s="336">
        <v>45024500</v>
      </c>
      <c r="GL727" s="336">
        <v>0</v>
      </c>
      <c r="GM727" s="336">
        <v>51250000</v>
      </c>
      <c r="GN727" s="336">
        <v>4400000</v>
      </c>
      <c r="GO727" s="336">
        <v>12403700</v>
      </c>
      <c r="GP727" s="336">
        <v>665400</v>
      </c>
      <c r="GQ727" s="336">
        <v>0</v>
      </c>
      <c r="GR727" s="336">
        <v>6973250</v>
      </c>
      <c r="GS727" s="336">
        <v>228728000</v>
      </c>
      <c r="GT727" s="336">
        <v>1307790</v>
      </c>
      <c r="GU727" s="336">
        <v>33000000</v>
      </c>
      <c r="GV727" s="336">
        <v>2300000</v>
      </c>
      <c r="GW727" s="336">
        <v>1036703</v>
      </c>
      <c r="GX727" s="336">
        <v>67047500</v>
      </c>
      <c r="GY727" s="336">
        <v>0</v>
      </c>
      <c r="GZ727" s="336">
        <v>6955491.1699999999</v>
      </c>
      <c r="HA727" s="336">
        <v>18176668.82</v>
      </c>
      <c r="HB727" s="336">
        <v>738000</v>
      </c>
      <c r="HC727" s="336">
        <v>55116300</v>
      </c>
      <c r="HD727" s="336">
        <v>1180000</v>
      </c>
      <c r="HE727" s="336">
        <v>1056000</v>
      </c>
      <c r="HF727" s="336">
        <v>3188350</v>
      </c>
      <c r="HG727" s="336">
        <v>12402666.68</v>
      </c>
      <c r="HH727" s="336">
        <v>28866740</v>
      </c>
      <c r="HI727" s="336">
        <v>10895275</v>
      </c>
      <c r="HJ727" s="336">
        <v>3542000</v>
      </c>
      <c r="HK727" s="336">
        <v>2750182.45</v>
      </c>
      <c r="HL727" s="336">
        <v>11780000</v>
      </c>
      <c r="HM727" s="336">
        <v>6501505</v>
      </c>
      <c r="HN727" s="336">
        <v>1769500</v>
      </c>
      <c r="HO727" s="336">
        <v>8786250</v>
      </c>
      <c r="HP727" s="336">
        <v>29500000</v>
      </c>
      <c r="HQ727" s="336">
        <v>1055600</v>
      </c>
      <c r="HR727" s="336">
        <v>7000000</v>
      </c>
      <c r="HS727" s="336">
        <v>1200000</v>
      </c>
      <c r="HT727" s="336">
        <v>77000000</v>
      </c>
      <c r="HU727" s="336">
        <v>1710000</v>
      </c>
      <c r="HV727" s="336">
        <v>30579000</v>
      </c>
      <c r="HW727" s="336">
        <v>134400000</v>
      </c>
      <c r="HX727" s="336">
        <v>3134625</v>
      </c>
      <c r="HY727" s="336">
        <v>83859680</v>
      </c>
      <c r="HZ727" s="336">
        <v>1720000</v>
      </c>
      <c r="IA727" s="336">
        <v>239000</v>
      </c>
      <c r="IB727" s="336">
        <v>10322600</v>
      </c>
      <c r="IC727" s="336">
        <v>35826200</v>
      </c>
      <c r="ID727" s="336">
        <v>3914700</v>
      </c>
      <c r="IE727" s="336">
        <v>14000000</v>
      </c>
      <c r="IF727" s="336">
        <v>200000</v>
      </c>
      <c r="IG727" s="336">
        <v>2140025</v>
      </c>
      <c r="IH727" s="336">
        <v>1000000</v>
      </c>
      <c r="II727" s="336">
        <v>2870139</v>
      </c>
      <c r="IJ727" s="336">
        <v>23257285</v>
      </c>
      <c r="IK727" s="336">
        <v>758550</v>
      </c>
      <c r="IL727" s="336">
        <v>1561965</v>
      </c>
      <c r="IM727" s="336">
        <v>2900000</v>
      </c>
      <c r="IN727" s="336">
        <v>8508462.0999999996</v>
      </c>
      <c r="IO727" s="336">
        <v>5465198</v>
      </c>
      <c r="IP727" s="336">
        <v>1114251.95</v>
      </c>
      <c r="IQ727" s="336">
        <v>4351087.25</v>
      </c>
      <c r="IR727" s="336">
        <v>62200000</v>
      </c>
      <c r="IS727" s="336">
        <v>12000000</v>
      </c>
      <c r="IT727" s="336">
        <v>16587700</v>
      </c>
      <c r="IU727" s="336">
        <v>2100000</v>
      </c>
      <c r="IV727" s="336">
        <v>16000000</v>
      </c>
      <c r="IW727" s="336">
        <v>4000000</v>
      </c>
      <c r="IX727" s="336">
        <v>503500</v>
      </c>
      <c r="IY727" s="336">
        <v>5893635</v>
      </c>
      <c r="IZ727" s="336">
        <v>2000000</v>
      </c>
      <c r="JA727" s="336">
        <v>1831250</v>
      </c>
      <c r="JB727" s="336">
        <v>4374250</v>
      </c>
      <c r="JC727" s="336">
        <v>6500000</v>
      </c>
      <c r="JD727" s="336">
        <v>570000</v>
      </c>
      <c r="JE727" s="336">
        <v>0</v>
      </c>
      <c r="JF727" s="336">
        <v>8750000</v>
      </c>
      <c r="JG727" s="336">
        <v>1450000</v>
      </c>
      <c r="JH727" s="336">
        <v>7957333.3200000003</v>
      </c>
      <c r="JI727" s="336">
        <v>2390000</v>
      </c>
      <c r="JJ727" s="336">
        <v>6668672</v>
      </c>
      <c r="JK727" s="336">
        <v>842750</v>
      </c>
      <c r="JL727" s="336">
        <v>2231150</v>
      </c>
      <c r="JM727" s="336">
        <v>500000</v>
      </c>
      <c r="JN727" s="336">
        <v>460000</v>
      </c>
      <c r="JO727" s="336">
        <v>8961000</v>
      </c>
      <c r="JP727" s="336">
        <v>1260000</v>
      </c>
      <c r="JQ727" s="336">
        <v>692000</v>
      </c>
      <c r="JR727" s="336">
        <v>200000</v>
      </c>
      <c r="JS727" s="336">
        <v>34582169.200000003</v>
      </c>
      <c r="JT727" s="336">
        <v>4061676.35</v>
      </c>
      <c r="JU727" s="336">
        <v>0</v>
      </c>
      <c r="JV727" s="336">
        <v>117662500</v>
      </c>
      <c r="JW727" s="336">
        <v>2350000</v>
      </c>
      <c r="JX727" s="336">
        <v>0</v>
      </c>
      <c r="JY727" s="336">
        <v>0</v>
      </c>
      <c r="JZ727" s="336">
        <v>0</v>
      </c>
      <c r="KA727" s="336">
        <v>5592952</v>
      </c>
      <c r="KB727" s="336">
        <v>1500000</v>
      </c>
      <c r="KC727" s="336">
        <v>767000</v>
      </c>
      <c r="KD727" s="336">
        <v>1206000</v>
      </c>
      <c r="KE727" s="336">
        <v>17700000</v>
      </c>
      <c r="KF727" s="336">
        <v>300000</v>
      </c>
      <c r="KG727" s="336">
        <v>2000000</v>
      </c>
      <c r="KH727" s="336">
        <v>2887500</v>
      </c>
      <c r="KI727" s="336">
        <v>7900500</v>
      </c>
      <c r="KJ727" s="336">
        <v>0</v>
      </c>
      <c r="KK727" s="336">
        <v>799732.45</v>
      </c>
      <c r="KL727" s="336">
        <v>833333.35</v>
      </c>
      <c r="KM727" s="336">
        <v>2840500</v>
      </c>
      <c r="KN727" s="336">
        <v>5736560</v>
      </c>
      <c r="KO727" s="336">
        <v>11830000</v>
      </c>
      <c r="KP727" s="336">
        <v>9000000</v>
      </c>
      <c r="KQ727" s="336">
        <v>294512080</v>
      </c>
      <c r="KR727" s="336">
        <v>25349550</v>
      </c>
      <c r="KS727" s="336">
        <v>4295940</v>
      </c>
      <c r="KX727" s="312">
        <v>922</v>
      </c>
    </row>
    <row r="728" spans="1:310" x14ac:dyDescent="0.25">
      <c r="A728">
        <v>2021</v>
      </c>
      <c r="C728" s="312">
        <v>23</v>
      </c>
      <c r="F728" s="336">
        <v>0</v>
      </c>
      <c r="G728" s="336">
        <v>38159.199999999997</v>
      </c>
      <c r="H728" s="336">
        <v>0</v>
      </c>
      <c r="I728" s="336">
        <v>0</v>
      </c>
      <c r="J728" s="336">
        <v>0</v>
      </c>
      <c r="K728" s="336">
        <v>63346.7</v>
      </c>
      <c r="L728" s="336">
        <v>178141.85</v>
      </c>
      <c r="M728" s="336">
        <v>227426.35</v>
      </c>
      <c r="N728" s="336">
        <v>229748.04</v>
      </c>
      <c r="O728" s="336">
        <v>534812.6</v>
      </c>
      <c r="P728" s="336">
        <v>117683.2</v>
      </c>
      <c r="Q728" s="336">
        <v>5749.07</v>
      </c>
      <c r="R728" s="336">
        <v>0</v>
      </c>
      <c r="S728" s="336">
        <v>270000</v>
      </c>
      <c r="T728" s="336">
        <v>0</v>
      </c>
      <c r="U728" s="336">
        <v>0</v>
      </c>
      <c r="V728" s="336">
        <v>0</v>
      </c>
      <c r="W728" s="336">
        <v>16500</v>
      </c>
      <c r="X728" s="336">
        <v>180000</v>
      </c>
      <c r="Y728" s="336">
        <v>0</v>
      </c>
      <c r="Z728" s="336">
        <v>0</v>
      </c>
      <c r="AA728" s="336">
        <v>0</v>
      </c>
      <c r="AB728" s="336">
        <v>0</v>
      </c>
      <c r="AC728" s="336">
        <v>0</v>
      </c>
      <c r="AD728" s="336">
        <v>1384729.15</v>
      </c>
      <c r="AE728" s="336">
        <v>0</v>
      </c>
      <c r="AF728" s="336">
        <v>0</v>
      </c>
      <c r="AG728" s="336">
        <v>0</v>
      </c>
      <c r="AH728" s="336">
        <v>0</v>
      </c>
      <c r="AI728" s="336">
        <v>20000</v>
      </c>
      <c r="AJ728" s="336">
        <v>0</v>
      </c>
      <c r="AK728" s="336">
        <v>0</v>
      </c>
      <c r="AL728" s="336">
        <v>7998022.9000000004</v>
      </c>
      <c r="AM728" s="336">
        <v>0</v>
      </c>
      <c r="AN728" s="336">
        <v>0</v>
      </c>
      <c r="AO728" s="336">
        <v>0</v>
      </c>
      <c r="AP728" s="336">
        <v>0</v>
      </c>
      <c r="AQ728" s="336">
        <v>0</v>
      </c>
      <c r="AR728" s="336">
        <v>0</v>
      </c>
      <c r="AS728" s="336">
        <v>0</v>
      </c>
      <c r="AT728" s="336">
        <v>0</v>
      </c>
      <c r="AU728" s="336">
        <v>0</v>
      </c>
      <c r="AV728" s="336">
        <v>0</v>
      </c>
      <c r="AW728" s="336">
        <v>712927.34</v>
      </c>
      <c r="AX728" s="336">
        <v>0</v>
      </c>
      <c r="AY728" s="336">
        <v>0</v>
      </c>
      <c r="AZ728" s="336">
        <v>0</v>
      </c>
      <c r="BA728" s="336">
        <v>0</v>
      </c>
      <c r="BB728" s="336">
        <v>0</v>
      </c>
      <c r="BC728" s="336">
        <v>209747.3</v>
      </c>
      <c r="BD728" s="336">
        <v>308893.68</v>
      </c>
      <c r="BE728" s="336">
        <v>0</v>
      </c>
      <c r="BF728" s="336">
        <v>0</v>
      </c>
      <c r="BG728" s="336">
        <v>0</v>
      </c>
      <c r="BH728" s="336">
        <v>0</v>
      </c>
      <c r="BI728" s="336">
        <v>6824.2</v>
      </c>
      <c r="BJ728" s="336">
        <v>0</v>
      </c>
      <c r="BK728" s="336">
        <v>208055.1</v>
      </c>
      <c r="BL728" s="336">
        <v>0</v>
      </c>
      <c r="BM728" s="336">
        <v>0</v>
      </c>
      <c r="BN728" s="336">
        <v>0</v>
      </c>
      <c r="BO728" s="336">
        <v>0</v>
      </c>
      <c r="BP728" s="336">
        <v>0</v>
      </c>
      <c r="BQ728" s="336">
        <v>0</v>
      </c>
      <c r="BR728" s="336">
        <v>750</v>
      </c>
      <c r="BS728" s="336">
        <v>139735.34</v>
      </c>
      <c r="BT728" s="336">
        <v>1053</v>
      </c>
      <c r="BU728" s="336">
        <v>0</v>
      </c>
      <c r="BV728" s="336">
        <v>0</v>
      </c>
      <c r="BW728" s="336">
        <v>0</v>
      </c>
      <c r="BX728" s="336">
        <v>0</v>
      </c>
      <c r="BY728" s="336">
        <v>0</v>
      </c>
      <c r="BZ728" s="336">
        <v>0</v>
      </c>
      <c r="CA728" s="336">
        <v>0</v>
      </c>
      <c r="CB728" s="336">
        <v>0</v>
      </c>
      <c r="CC728" s="336">
        <v>0</v>
      </c>
      <c r="CD728" s="336">
        <v>118146.42</v>
      </c>
      <c r="CE728" s="336">
        <v>338857.14</v>
      </c>
      <c r="CF728" s="336">
        <v>908746.05</v>
      </c>
      <c r="CG728" s="336">
        <v>0</v>
      </c>
      <c r="CH728" s="336">
        <v>0</v>
      </c>
      <c r="CI728" s="336">
        <v>9809504.1500000004</v>
      </c>
      <c r="CJ728" s="336">
        <v>0</v>
      </c>
      <c r="CK728" s="336">
        <v>0</v>
      </c>
      <c r="CL728" s="336">
        <v>0</v>
      </c>
      <c r="CM728" s="336">
        <v>0</v>
      </c>
      <c r="CN728" s="336">
        <v>2220591.75</v>
      </c>
      <c r="CO728" s="336">
        <v>586891</v>
      </c>
      <c r="CP728" s="336">
        <v>0</v>
      </c>
      <c r="CQ728" s="336">
        <v>0</v>
      </c>
      <c r="CR728" s="336">
        <v>21035</v>
      </c>
      <c r="CS728" s="336">
        <v>123878.68</v>
      </c>
      <c r="CT728" s="336">
        <v>15500</v>
      </c>
      <c r="CU728" s="336">
        <v>0</v>
      </c>
      <c r="CV728" s="336">
        <v>0</v>
      </c>
      <c r="CW728" s="336">
        <v>69000</v>
      </c>
      <c r="CX728" s="336">
        <v>0</v>
      </c>
      <c r="CY728" s="336">
        <v>0</v>
      </c>
      <c r="CZ728" s="336">
        <v>0</v>
      </c>
      <c r="DA728" s="336">
        <v>0</v>
      </c>
      <c r="DB728" s="336">
        <v>0</v>
      </c>
      <c r="DC728" s="336">
        <v>15200</v>
      </c>
      <c r="DD728" s="336">
        <v>2752.2</v>
      </c>
      <c r="DE728" s="336">
        <v>31224.6</v>
      </c>
      <c r="DF728" s="336">
        <v>50000</v>
      </c>
      <c r="DG728" s="336">
        <v>15490.6</v>
      </c>
      <c r="DH728" s="336">
        <v>0</v>
      </c>
      <c r="DI728" s="336">
        <v>0</v>
      </c>
      <c r="DJ728" s="336">
        <v>0</v>
      </c>
      <c r="DK728" s="336">
        <v>0</v>
      </c>
      <c r="DL728" s="336">
        <v>0</v>
      </c>
      <c r="DM728" s="336">
        <v>0</v>
      </c>
      <c r="DN728" s="336">
        <v>0</v>
      </c>
      <c r="DO728" s="336">
        <v>90000</v>
      </c>
      <c r="DP728" s="336">
        <v>0</v>
      </c>
      <c r="DQ728" s="336">
        <v>0</v>
      </c>
      <c r="DR728" s="336">
        <v>0</v>
      </c>
      <c r="DS728" s="336">
        <v>104513.25</v>
      </c>
      <c r="DT728" s="336">
        <v>437707</v>
      </c>
      <c r="DU728" s="336">
        <v>0</v>
      </c>
      <c r="DV728" s="336">
        <v>10823.2</v>
      </c>
      <c r="DW728" s="336">
        <v>0</v>
      </c>
      <c r="DX728" s="336">
        <v>0</v>
      </c>
      <c r="DY728" s="336">
        <v>6500</v>
      </c>
      <c r="DZ728" s="336">
        <v>0</v>
      </c>
      <c r="EA728" s="336">
        <v>0</v>
      </c>
      <c r="EB728" s="336">
        <v>5097.63</v>
      </c>
      <c r="EC728" s="336">
        <v>0</v>
      </c>
      <c r="ED728" s="336">
        <v>4431.3500000000004</v>
      </c>
      <c r="EE728" s="336">
        <v>0</v>
      </c>
      <c r="EF728" s="336">
        <v>7400</v>
      </c>
      <c r="EG728" s="336">
        <v>158968.44</v>
      </c>
      <c r="EH728" s="336">
        <v>0</v>
      </c>
      <c r="EI728" s="336">
        <v>69712.570000000007</v>
      </c>
      <c r="EJ728" s="336">
        <v>100</v>
      </c>
      <c r="EK728" s="336">
        <v>0</v>
      </c>
      <c r="EL728" s="336">
        <v>0</v>
      </c>
      <c r="EM728" s="336">
        <v>80597.119999999995</v>
      </c>
      <c r="EN728" s="336">
        <v>565412.71</v>
      </c>
      <c r="EO728" s="336">
        <v>0</v>
      </c>
      <c r="EP728" s="336">
        <v>0</v>
      </c>
      <c r="EQ728" s="336">
        <v>28262.54</v>
      </c>
      <c r="ER728" s="336">
        <v>140000</v>
      </c>
      <c r="ES728" s="336">
        <v>0</v>
      </c>
      <c r="ET728" s="336">
        <v>0</v>
      </c>
      <c r="EU728" s="336">
        <v>0</v>
      </c>
      <c r="EV728" s="336">
        <v>0</v>
      </c>
      <c r="EW728" s="336">
        <v>0</v>
      </c>
      <c r="EX728" s="336">
        <v>0</v>
      </c>
      <c r="EY728" s="336">
        <v>1264152.06</v>
      </c>
      <c r="EZ728" s="336">
        <v>149475537.81999999</v>
      </c>
      <c r="FA728" s="336">
        <v>250000</v>
      </c>
      <c r="FB728" s="336">
        <v>0</v>
      </c>
      <c r="FC728" s="336">
        <v>0</v>
      </c>
      <c r="FD728" s="336">
        <v>80714.399999999994</v>
      </c>
      <c r="FE728" s="336">
        <v>18006.400000000001</v>
      </c>
      <c r="FF728" s="336">
        <v>0</v>
      </c>
      <c r="FG728" s="336">
        <v>0</v>
      </c>
      <c r="FH728" s="336">
        <v>749155.85</v>
      </c>
      <c r="FI728" s="336">
        <v>0</v>
      </c>
      <c r="FJ728" s="336">
        <v>0</v>
      </c>
      <c r="FK728" s="336">
        <v>0</v>
      </c>
      <c r="FL728" s="336">
        <v>0</v>
      </c>
      <c r="FM728" s="336">
        <v>0</v>
      </c>
      <c r="FN728" s="336">
        <v>0</v>
      </c>
      <c r="FO728" s="336">
        <v>3880</v>
      </c>
      <c r="FP728" s="336">
        <v>12354.95</v>
      </c>
      <c r="FQ728" s="336">
        <v>0</v>
      </c>
      <c r="FR728" s="336">
        <v>1983314.5499999998</v>
      </c>
      <c r="FS728" s="336">
        <v>11968.15</v>
      </c>
      <c r="FT728" s="336">
        <v>0</v>
      </c>
      <c r="FU728" s="336">
        <v>0</v>
      </c>
      <c r="FV728" s="336">
        <v>0</v>
      </c>
      <c r="FW728" s="336">
        <v>0</v>
      </c>
      <c r="FX728" s="336">
        <v>0</v>
      </c>
      <c r="FY728" s="336">
        <v>0</v>
      </c>
      <c r="FZ728" s="336">
        <v>733.33</v>
      </c>
      <c r="GA728" s="336">
        <v>0</v>
      </c>
      <c r="GB728" s="336">
        <v>0</v>
      </c>
      <c r="GC728" s="336">
        <v>0</v>
      </c>
      <c r="GD728" s="336">
        <v>63918.01</v>
      </c>
      <c r="GE728" s="336">
        <v>0</v>
      </c>
      <c r="GF728" s="336">
        <v>0</v>
      </c>
      <c r="GG728" s="336">
        <v>13274.95</v>
      </c>
      <c r="GH728" s="336">
        <v>0</v>
      </c>
      <c r="GI728" s="336">
        <v>0</v>
      </c>
      <c r="GJ728" s="336">
        <v>0</v>
      </c>
      <c r="GK728" s="336">
        <v>5399940.7599999998</v>
      </c>
      <c r="GL728" s="336">
        <v>0</v>
      </c>
      <c r="GM728" s="336">
        <v>9914144.5399999991</v>
      </c>
      <c r="GN728" s="336">
        <v>0</v>
      </c>
      <c r="GO728" s="336">
        <v>0</v>
      </c>
      <c r="GP728" s="336">
        <v>0</v>
      </c>
      <c r="GQ728" s="336">
        <v>10623.35</v>
      </c>
      <c r="GR728" s="336">
        <v>0</v>
      </c>
      <c r="GS728" s="336">
        <v>0</v>
      </c>
      <c r="GT728" s="336">
        <v>40000</v>
      </c>
      <c r="GU728" s="336">
        <v>0</v>
      </c>
      <c r="GV728" s="336">
        <v>122000</v>
      </c>
      <c r="GW728" s="336">
        <v>40000</v>
      </c>
      <c r="GX728" s="336">
        <v>239132.1</v>
      </c>
      <c r="GY728" s="336">
        <v>0</v>
      </c>
      <c r="GZ728" s="336">
        <v>813778.63</v>
      </c>
      <c r="HA728" s="336">
        <v>0</v>
      </c>
      <c r="HB728" s="336">
        <v>0</v>
      </c>
      <c r="HC728" s="336">
        <v>0</v>
      </c>
      <c r="HD728" s="336">
        <v>0</v>
      </c>
      <c r="HE728" s="336">
        <v>0</v>
      </c>
      <c r="HF728" s="336">
        <v>0</v>
      </c>
      <c r="HG728" s="336">
        <v>53000</v>
      </c>
      <c r="HH728" s="336">
        <v>0</v>
      </c>
      <c r="HI728" s="336">
        <v>5000</v>
      </c>
      <c r="HJ728" s="336">
        <v>0</v>
      </c>
      <c r="HK728" s="336">
        <v>20000</v>
      </c>
      <c r="HL728" s="336">
        <v>0</v>
      </c>
      <c r="HM728" s="336">
        <v>0</v>
      </c>
      <c r="HN728" s="336">
        <v>0</v>
      </c>
      <c r="HO728" s="336">
        <v>0</v>
      </c>
      <c r="HP728" s="336">
        <v>0</v>
      </c>
      <c r="HQ728" s="336">
        <v>0</v>
      </c>
      <c r="HR728" s="336">
        <v>0</v>
      </c>
      <c r="HS728" s="336">
        <v>0</v>
      </c>
      <c r="HT728" s="336">
        <v>861787.53</v>
      </c>
      <c r="HU728" s="336">
        <v>0</v>
      </c>
      <c r="HV728" s="336">
        <v>0</v>
      </c>
      <c r="HW728" s="336">
        <v>5162309.79</v>
      </c>
      <c r="HX728" s="336">
        <v>0</v>
      </c>
      <c r="HY728" s="336">
        <v>1908399.39</v>
      </c>
      <c r="HZ728" s="336">
        <v>0</v>
      </c>
      <c r="IA728" s="336">
        <v>142756.04999999999</v>
      </c>
      <c r="IB728" s="336">
        <v>0</v>
      </c>
      <c r="IC728" s="336">
        <v>0</v>
      </c>
      <c r="ID728" s="336">
        <v>0</v>
      </c>
      <c r="IE728" s="336">
        <v>52909.919999999998</v>
      </c>
      <c r="IF728" s="336">
        <v>0</v>
      </c>
      <c r="IG728" s="336">
        <v>0</v>
      </c>
      <c r="IH728" s="336">
        <v>0</v>
      </c>
      <c r="II728" s="336">
        <v>0</v>
      </c>
      <c r="IJ728" s="336">
        <v>0</v>
      </c>
      <c r="IK728" s="336">
        <v>0</v>
      </c>
      <c r="IL728" s="336">
        <v>20605.599999999999</v>
      </c>
      <c r="IM728" s="336">
        <v>0</v>
      </c>
      <c r="IN728" s="336">
        <v>0</v>
      </c>
      <c r="IO728" s="336">
        <v>50000</v>
      </c>
      <c r="IP728" s="336">
        <v>2615.8000000000002</v>
      </c>
      <c r="IQ728" s="336">
        <v>0</v>
      </c>
      <c r="IR728" s="336">
        <v>0</v>
      </c>
      <c r="IS728" s="336">
        <v>0</v>
      </c>
      <c r="IT728" s="336">
        <v>0</v>
      </c>
      <c r="IU728" s="336">
        <v>0</v>
      </c>
      <c r="IV728" s="336">
        <v>333215.7</v>
      </c>
      <c r="IW728" s="336">
        <v>0</v>
      </c>
      <c r="IX728" s="336">
        <v>0</v>
      </c>
      <c r="IY728" s="336">
        <v>0</v>
      </c>
      <c r="IZ728" s="336">
        <v>0</v>
      </c>
      <c r="JA728" s="336">
        <v>0</v>
      </c>
      <c r="JB728" s="336">
        <v>0</v>
      </c>
      <c r="JC728" s="336">
        <v>0</v>
      </c>
      <c r="JD728" s="336">
        <v>0</v>
      </c>
      <c r="JE728" s="336">
        <v>0</v>
      </c>
      <c r="JF728" s="336">
        <v>0</v>
      </c>
      <c r="JG728" s="336">
        <v>0</v>
      </c>
      <c r="JH728" s="336">
        <v>0</v>
      </c>
      <c r="JI728" s="336">
        <v>1483.2</v>
      </c>
      <c r="JJ728" s="336">
        <v>0</v>
      </c>
      <c r="JK728" s="336">
        <v>0</v>
      </c>
      <c r="JL728" s="336">
        <v>0</v>
      </c>
      <c r="JM728" s="336">
        <v>0</v>
      </c>
      <c r="JN728" s="336">
        <v>0</v>
      </c>
      <c r="JO728" s="336">
        <v>3551.37</v>
      </c>
      <c r="JP728" s="336">
        <v>0</v>
      </c>
      <c r="JQ728" s="336">
        <v>0</v>
      </c>
      <c r="JR728" s="336">
        <v>0</v>
      </c>
      <c r="JS728" s="336">
        <v>0</v>
      </c>
      <c r="JT728" s="336">
        <v>38020</v>
      </c>
      <c r="JU728" s="336">
        <v>938251.7</v>
      </c>
      <c r="JV728" s="336">
        <v>0</v>
      </c>
      <c r="JW728" s="336">
        <v>3150.45</v>
      </c>
      <c r="JX728" s="336">
        <v>0</v>
      </c>
      <c r="JY728" s="336">
        <v>0</v>
      </c>
      <c r="JZ728" s="336">
        <v>0</v>
      </c>
      <c r="KA728" s="336">
        <v>0</v>
      </c>
      <c r="KB728" s="336">
        <v>0</v>
      </c>
      <c r="KC728" s="336">
        <v>0</v>
      </c>
      <c r="KD728" s="336">
        <v>0</v>
      </c>
      <c r="KE728" s="336">
        <v>0</v>
      </c>
      <c r="KF728" s="336">
        <v>0</v>
      </c>
      <c r="KG728" s="336">
        <v>0</v>
      </c>
      <c r="KH728" s="336">
        <v>0</v>
      </c>
      <c r="KI728" s="336">
        <v>12793.5</v>
      </c>
      <c r="KJ728" s="336">
        <v>0</v>
      </c>
      <c r="KK728" s="336">
        <v>0</v>
      </c>
      <c r="KL728" s="336">
        <v>0</v>
      </c>
      <c r="KM728" s="336">
        <v>0</v>
      </c>
      <c r="KN728" s="336">
        <v>34276.92</v>
      </c>
      <c r="KO728" s="336">
        <v>0</v>
      </c>
      <c r="KP728" s="336">
        <v>0</v>
      </c>
      <c r="KQ728" s="336">
        <v>12592189.049999999</v>
      </c>
      <c r="KR728" s="336">
        <v>0</v>
      </c>
      <c r="KS728" s="336">
        <v>0</v>
      </c>
      <c r="KX728" s="312">
        <v>923</v>
      </c>
    </row>
    <row r="729" spans="1:310" x14ac:dyDescent="0.25">
      <c r="A729">
        <v>2021</v>
      </c>
      <c r="C729" s="312">
        <v>25</v>
      </c>
      <c r="F729" s="336">
        <v>349000.4</v>
      </c>
      <c r="G729" s="336">
        <v>83653.399999999994</v>
      </c>
      <c r="H729" s="336">
        <v>3270309.52</v>
      </c>
      <c r="I729" s="336">
        <v>121986.21</v>
      </c>
      <c r="J729" s="336">
        <v>294971.09999999998</v>
      </c>
      <c r="K729" s="336">
        <v>74827.039999999994</v>
      </c>
      <c r="L729" s="336">
        <v>50951.57</v>
      </c>
      <c r="M729" s="336">
        <v>280085.83</v>
      </c>
      <c r="N729" s="336">
        <v>7118040.7800000003</v>
      </c>
      <c r="O729" s="336">
        <v>523912.44</v>
      </c>
      <c r="P729" s="336">
        <v>528277.65</v>
      </c>
      <c r="Q729" s="336">
        <v>156878.76</v>
      </c>
      <c r="R729" s="336">
        <v>468334.5</v>
      </c>
      <c r="S729" s="336">
        <v>720968</v>
      </c>
      <c r="T729" s="336">
        <v>37319.54</v>
      </c>
      <c r="U729" s="336">
        <v>3927069.81</v>
      </c>
      <c r="V729" s="336">
        <v>937266.75</v>
      </c>
      <c r="W729" s="336">
        <v>151179.42000000001</v>
      </c>
      <c r="X729" s="336">
        <v>115763.97</v>
      </c>
      <c r="Y729" s="336">
        <v>227274.55</v>
      </c>
      <c r="Z729" s="336">
        <v>216356.55</v>
      </c>
      <c r="AA729" s="336">
        <v>250441.69</v>
      </c>
      <c r="AB729" s="336">
        <v>424305.28</v>
      </c>
      <c r="AC729" s="336">
        <v>44599.1</v>
      </c>
      <c r="AD729" s="336">
        <v>1807863.54</v>
      </c>
      <c r="AE729" s="336">
        <v>149555.98000000001</v>
      </c>
      <c r="AF729" s="336">
        <v>135610.04999999999</v>
      </c>
      <c r="AG729" s="336">
        <v>58748.56</v>
      </c>
      <c r="AH729" s="336">
        <v>60262.45</v>
      </c>
      <c r="AI729" s="336">
        <v>191954.87</v>
      </c>
      <c r="AJ729" s="336">
        <v>1523279.82</v>
      </c>
      <c r="AK729" s="336">
        <v>133802.65</v>
      </c>
      <c r="AL729" s="336">
        <v>516413.63</v>
      </c>
      <c r="AM729" s="336">
        <v>423423.93</v>
      </c>
      <c r="AN729" s="336">
        <v>611802.85</v>
      </c>
      <c r="AO729" s="336">
        <v>5600</v>
      </c>
      <c r="AP729" s="336">
        <v>402414.54</v>
      </c>
      <c r="AQ729" s="336">
        <v>52319.96</v>
      </c>
      <c r="AR729" s="336">
        <v>0</v>
      </c>
      <c r="AS729" s="336">
        <v>466278.73</v>
      </c>
      <c r="AT729" s="336">
        <v>110044.12</v>
      </c>
      <c r="AU729" s="336">
        <v>455946.1</v>
      </c>
      <c r="AV729" s="336">
        <v>265388.2</v>
      </c>
      <c r="AW729" s="336">
        <v>3734333.23</v>
      </c>
      <c r="AX729" s="336">
        <v>139810.42000000001</v>
      </c>
      <c r="AY729" s="336">
        <v>760</v>
      </c>
      <c r="AZ729" s="336">
        <v>377882.37</v>
      </c>
      <c r="BA729" s="336">
        <v>2111.9</v>
      </c>
      <c r="BB729" s="336">
        <v>61032.62</v>
      </c>
      <c r="BC729" s="336">
        <v>506098.1</v>
      </c>
      <c r="BD729" s="336">
        <v>852.9</v>
      </c>
      <c r="BE729" s="336">
        <v>282909.09999999998</v>
      </c>
      <c r="BF729" s="336">
        <v>113200</v>
      </c>
      <c r="BG729" s="336">
        <v>57608.1</v>
      </c>
      <c r="BH729" s="336">
        <v>1200</v>
      </c>
      <c r="BI729" s="336">
        <v>11815741.42</v>
      </c>
      <c r="BJ729" s="336">
        <v>0</v>
      </c>
      <c r="BK729" s="336">
        <v>992984.2</v>
      </c>
      <c r="BL729" s="336">
        <v>74218.75</v>
      </c>
      <c r="BM729" s="336">
        <v>173394.71</v>
      </c>
      <c r="BN729" s="336">
        <v>865484.74</v>
      </c>
      <c r="BO729" s="336">
        <v>208358.72</v>
      </c>
      <c r="BP729" s="336">
        <v>117495.84</v>
      </c>
      <c r="BQ729" s="336">
        <v>102509.73</v>
      </c>
      <c r="BR729" s="336">
        <v>13035781.26</v>
      </c>
      <c r="BS729" s="336">
        <v>51532.41</v>
      </c>
      <c r="BT729" s="336">
        <v>135311.9</v>
      </c>
      <c r="BU729" s="336">
        <v>126325</v>
      </c>
      <c r="BV729" s="336">
        <v>0</v>
      </c>
      <c r="BW729" s="336">
        <v>685719.66</v>
      </c>
      <c r="BX729" s="336">
        <v>637358.6</v>
      </c>
      <c r="BY729" s="336">
        <v>21767.399999999998</v>
      </c>
      <c r="BZ729" s="336">
        <v>254885.55</v>
      </c>
      <c r="CA729" s="336">
        <v>281043.95</v>
      </c>
      <c r="CB729" s="336">
        <v>48961.37</v>
      </c>
      <c r="CC729" s="336">
        <v>0</v>
      </c>
      <c r="CD729" s="336">
        <v>2850281.33</v>
      </c>
      <c r="CE729" s="336">
        <v>2314496.92</v>
      </c>
      <c r="CF729" s="336">
        <v>315640.5</v>
      </c>
      <c r="CG729" s="336">
        <v>717535.5</v>
      </c>
      <c r="CH729" s="336">
        <v>62817.85</v>
      </c>
      <c r="CI729" s="336">
        <v>3480513.27</v>
      </c>
      <c r="CJ729" s="336">
        <v>77888.789999999994</v>
      </c>
      <c r="CK729" s="336">
        <v>156437.10999999999</v>
      </c>
      <c r="CL729" s="336">
        <v>165431.25</v>
      </c>
      <c r="CM729" s="336">
        <v>65012</v>
      </c>
      <c r="CN729" s="336">
        <v>308136.55</v>
      </c>
      <c r="CO729" s="336">
        <v>400994.4</v>
      </c>
      <c r="CP729" s="336">
        <v>11659.87</v>
      </c>
      <c r="CQ729" s="336">
        <v>469847.56</v>
      </c>
      <c r="CR729" s="336">
        <v>111808.4</v>
      </c>
      <c r="CS729" s="336">
        <v>162589.54999999999</v>
      </c>
      <c r="CT729" s="336">
        <v>218617.74</v>
      </c>
      <c r="CU729" s="336">
        <v>69736.259999999995</v>
      </c>
      <c r="CV729" s="336">
        <v>91553.2</v>
      </c>
      <c r="CW729" s="336">
        <v>94661.05</v>
      </c>
      <c r="CX729" s="336">
        <v>110241.09</v>
      </c>
      <c r="CY729" s="336">
        <v>706703.71</v>
      </c>
      <c r="CZ729" s="336">
        <v>2564261.58</v>
      </c>
      <c r="DA729" s="336">
        <v>2410072.19</v>
      </c>
      <c r="DB729" s="336">
        <v>1294291.32</v>
      </c>
      <c r="DC729" s="336">
        <v>62588.92</v>
      </c>
      <c r="DD729" s="336">
        <v>22817311.870000001</v>
      </c>
      <c r="DE729" s="336">
        <v>1760604.45</v>
      </c>
      <c r="DF729" s="336">
        <v>248347.68</v>
      </c>
      <c r="DG729" s="336">
        <v>8900</v>
      </c>
      <c r="DH729" s="336">
        <v>47073</v>
      </c>
      <c r="DI729" s="336">
        <v>20571</v>
      </c>
      <c r="DJ729" s="336">
        <v>412374.89</v>
      </c>
      <c r="DK729" s="336">
        <v>3127921.67</v>
      </c>
      <c r="DL729" s="336">
        <v>31829.79</v>
      </c>
      <c r="DM729" s="336">
        <v>75539.289999999994</v>
      </c>
      <c r="DN729" s="336">
        <v>63308.66</v>
      </c>
      <c r="DO729" s="336">
        <v>8629.1</v>
      </c>
      <c r="DP729" s="336">
        <v>415781.94</v>
      </c>
      <c r="DQ729" s="336">
        <v>34789.949999999997</v>
      </c>
      <c r="DR729" s="336">
        <v>66766.95</v>
      </c>
      <c r="DS729" s="336">
        <v>1266040.5</v>
      </c>
      <c r="DT729" s="336">
        <v>1136414.8</v>
      </c>
      <c r="DU729" s="336">
        <v>3526</v>
      </c>
      <c r="DV729" s="336">
        <v>130178.77</v>
      </c>
      <c r="DW729" s="336">
        <v>83542.16</v>
      </c>
      <c r="DX729" s="336">
        <v>471159.6</v>
      </c>
      <c r="DY729" s="336">
        <v>4521030.9400000004</v>
      </c>
      <c r="DZ729" s="336">
        <v>71718.7</v>
      </c>
      <c r="EA729" s="336">
        <v>4375313.4000000004</v>
      </c>
      <c r="EB729" s="336">
        <v>417108.39</v>
      </c>
      <c r="EC729" s="336">
        <v>284755.95</v>
      </c>
      <c r="ED729" s="336">
        <v>2770</v>
      </c>
      <c r="EE729" s="336">
        <v>96770.03</v>
      </c>
      <c r="EF729" s="336">
        <v>10274.4</v>
      </c>
      <c r="EG729" s="336">
        <v>1730760.23</v>
      </c>
      <c r="EH729" s="336">
        <v>251280.94</v>
      </c>
      <c r="EI729" s="336">
        <v>488847.35</v>
      </c>
      <c r="EJ729" s="336">
        <v>1382715.83</v>
      </c>
      <c r="EK729" s="336">
        <v>148878.17000000001</v>
      </c>
      <c r="EL729" s="336">
        <v>223688.93</v>
      </c>
      <c r="EM729" s="336">
        <v>1143740.3999999999</v>
      </c>
      <c r="EN729" s="336">
        <v>734001.75</v>
      </c>
      <c r="EO729" s="336">
        <v>883254.45</v>
      </c>
      <c r="EP729" s="336">
        <v>376265.6</v>
      </c>
      <c r="EQ729" s="336">
        <v>154280.26999999999</v>
      </c>
      <c r="ER729" s="336">
        <v>1203750.9099999999</v>
      </c>
      <c r="ES729" s="336">
        <v>325927.56</v>
      </c>
      <c r="ET729" s="336">
        <v>76463.820000000007</v>
      </c>
      <c r="EU729" s="336">
        <v>19546</v>
      </c>
      <c r="EV729" s="336">
        <v>140797.87</v>
      </c>
      <c r="EW729" s="336">
        <v>601330.56000000006</v>
      </c>
      <c r="EX729" s="336">
        <v>298689.11</v>
      </c>
      <c r="EY729" s="336">
        <v>3296467.53</v>
      </c>
      <c r="EZ729" s="336">
        <v>135806483.69</v>
      </c>
      <c r="FA729" s="336">
        <v>349643.86</v>
      </c>
      <c r="FB729" s="336">
        <v>27031.55</v>
      </c>
      <c r="FC729" s="336">
        <v>1123245.1499999999</v>
      </c>
      <c r="FD729" s="336">
        <v>494502.74</v>
      </c>
      <c r="FE729" s="336">
        <v>2216080.36</v>
      </c>
      <c r="FF729" s="336">
        <v>254997.21</v>
      </c>
      <c r="FG729" s="336">
        <v>82607.7</v>
      </c>
      <c r="FH729" s="336">
        <v>506705</v>
      </c>
      <c r="FI729" s="336">
        <v>50865</v>
      </c>
      <c r="FJ729" s="336">
        <v>3978069.48</v>
      </c>
      <c r="FK729" s="336">
        <v>315633.84999999998</v>
      </c>
      <c r="FL729" s="336">
        <v>35904.949999999997</v>
      </c>
      <c r="FM729" s="336">
        <v>1021112.38</v>
      </c>
      <c r="FN729" s="336">
        <v>245359.62</v>
      </c>
      <c r="FO729" s="336">
        <v>1461466.85</v>
      </c>
      <c r="FP729" s="336">
        <v>22842.98</v>
      </c>
      <c r="FQ729" s="336">
        <v>443225.87</v>
      </c>
      <c r="FR729" s="336">
        <v>6765334.7699999996</v>
      </c>
      <c r="FS729" s="336">
        <v>350</v>
      </c>
      <c r="FT729" s="336">
        <v>118789.8</v>
      </c>
      <c r="FU729" s="336">
        <v>101044.78</v>
      </c>
      <c r="FV729" s="336">
        <v>93751.73</v>
      </c>
      <c r="FW729" s="336">
        <v>11384</v>
      </c>
      <c r="FX729" s="336">
        <v>243366.49</v>
      </c>
      <c r="FY729" s="336">
        <v>16362484.33</v>
      </c>
      <c r="FZ729" s="336">
        <v>12995.62</v>
      </c>
      <c r="GA729" s="336">
        <v>3745</v>
      </c>
      <c r="GB729" s="336">
        <v>12381.82</v>
      </c>
      <c r="GC729" s="336">
        <v>41314.699999999997</v>
      </c>
      <c r="GD729" s="336">
        <v>7382</v>
      </c>
      <c r="GE729" s="336">
        <v>463807.1</v>
      </c>
      <c r="GF729" s="336">
        <v>216368.07</v>
      </c>
      <c r="GG729" s="336">
        <v>468147.45</v>
      </c>
      <c r="GH729" s="336">
        <v>73350.55</v>
      </c>
      <c r="GI729" s="336">
        <v>270347.74</v>
      </c>
      <c r="GJ729" s="336">
        <v>42134.89</v>
      </c>
      <c r="GK729" s="336">
        <v>16785925.390000001</v>
      </c>
      <c r="GL729" s="336">
        <v>170661.45</v>
      </c>
      <c r="GM729" s="336">
        <v>11987921.050000001</v>
      </c>
      <c r="GN729" s="336">
        <v>247036.72</v>
      </c>
      <c r="GO729" s="336">
        <v>665324.74</v>
      </c>
      <c r="GP729" s="336">
        <v>112368.47</v>
      </c>
      <c r="GQ729" s="336">
        <v>43650.67</v>
      </c>
      <c r="GR729" s="336">
        <v>734588.65</v>
      </c>
      <c r="GS729" s="336">
        <v>3418974.76</v>
      </c>
      <c r="GT729" s="336">
        <v>93028.18</v>
      </c>
      <c r="GU729" s="336">
        <v>4247917.3899999997</v>
      </c>
      <c r="GV729" s="336">
        <v>248271.77</v>
      </c>
      <c r="GW729" s="336">
        <v>5106.01</v>
      </c>
      <c r="GX729" s="336">
        <v>1400938.96</v>
      </c>
      <c r="GY729" s="336">
        <v>143861.01999999999</v>
      </c>
      <c r="GZ729" s="336">
        <v>110068.43</v>
      </c>
      <c r="HA729" s="336">
        <v>449595.1</v>
      </c>
      <c r="HB729" s="336">
        <v>245142.37</v>
      </c>
      <c r="HC729" s="336">
        <v>4415894.71</v>
      </c>
      <c r="HD729" s="336">
        <v>8603.33</v>
      </c>
      <c r="HE729" s="336">
        <v>226068.65</v>
      </c>
      <c r="HF729" s="336">
        <v>55212.71</v>
      </c>
      <c r="HG729" s="336">
        <v>5199380.8</v>
      </c>
      <c r="HH729" s="336">
        <v>542445.64</v>
      </c>
      <c r="HI729" s="336">
        <v>181303.66</v>
      </c>
      <c r="HJ729" s="336">
        <v>158473.25</v>
      </c>
      <c r="HK729" s="336">
        <v>7500</v>
      </c>
      <c r="HL729" s="336">
        <v>2904109.38</v>
      </c>
      <c r="HM729" s="336">
        <v>482403.98</v>
      </c>
      <c r="HN729" s="336">
        <v>169420.47</v>
      </c>
      <c r="HO729" s="336">
        <v>136416.14000000001</v>
      </c>
      <c r="HP729" s="336">
        <v>250480.67</v>
      </c>
      <c r="HQ729" s="336">
        <v>106133.18</v>
      </c>
      <c r="HR729" s="336">
        <v>1183057.69</v>
      </c>
      <c r="HS729" s="336">
        <v>63853.35</v>
      </c>
      <c r="HT729" s="336">
        <v>5840182.3700000001</v>
      </c>
      <c r="HU729" s="336">
        <v>39544.629999999997</v>
      </c>
      <c r="HV729" s="336">
        <v>510768.28</v>
      </c>
      <c r="HW729" s="336">
        <v>34608362.850000001</v>
      </c>
      <c r="HX729" s="336">
        <v>117942.02</v>
      </c>
      <c r="HY729" s="336">
        <v>9251124.3399999999</v>
      </c>
      <c r="HZ729" s="336">
        <v>53934.16</v>
      </c>
      <c r="IA729" s="336">
        <v>59139.67</v>
      </c>
      <c r="IB729" s="336">
        <v>113499.8</v>
      </c>
      <c r="IC729" s="336">
        <v>5665958.6100000003</v>
      </c>
      <c r="ID729" s="336">
        <v>256219.05</v>
      </c>
      <c r="IE729" s="336">
        <v>1222580.4099999999</v>
      </c>
      <c r="IF729" s="336">
        <v>111809.95</v>
      </c>
      <c r="IG729" s="336">
        <v>301515.89</v>
      </c>
      <c r="IH729" s="336">
        <v>0</v>
      </c>
      <c r="II729" s="336">
        <v>158532.67000000001</v>
      </c>
      <c r="IJ729" s="336">
        <v>2411904.7200000002</v>
      </c>
      <c r="IK729" s="336">
        <v>61633.3</v>
      </c>
      <c r="IL729" s="336">
        <v>76340.56</v>
      </c>
      <c r="IM729" s="336">
        <v>509194.65</v>
      </c>
      <c r="IN729" s="336">
        <v>1561041.25</v>
      </c>
      <c r="IO729" s="336">
        <v>118771.36</v>
      </c>
      <c r="IP729" s="336">
        <v>155254.45000000001</v>
      </c>
      <c r="IQ729" s="336">
        <v>7009.12</v>
      </c>
      <c r="IR729" s="336">
        <v>6954634.5999999996</v>
      </c>
      <c r="IS729" s="336">
        <v>211319.74</v>
      </c>
      <c r="IT729" s="336">
        <v>1013452.94</v>
      </c>
      <c r="IU729" s="336">
        <v>126236.25</v>
      </c>
      <c r="IV729" s="336">
        <v>322040.09000000003</v>
      </c>
      <c r="IW729" s="336">
        <v>0</v>
      </c>
      <c r="IX729" s="336">
        <v>0</v>
      </c>
      <c r="IY729" s="336">
        <v>75675</v>
      </c>
      <c r="IZ729" s="336">
        <v>607302.96</v>
      </c>
      <c r="JA729" s="336">
        <v>102267.71</v>
      </c>
      <c r="JB729" s="336">
        <v>283305.15000000002</v>
      </c>
      <c r="JC729" s="336">
        <v>225662.9</v>
      </c>
      <c r="JD729" s="336">
        <v>143285.01</v>
      </c>
      <c r="JE729" s="336">
        <v>345302.72</v>
      </c>
      <c r="JF729" s="336">
        <v>280</v>
      </c>
      <c r="JG729" s="336">
        <v>14736.55</v>
      </c>
      <c r="JH729" s="336">
        <v>180989.37</v>
      </c>
      <c r="JI729" s="336">
        <v>3074164.78</v>
      </c>
      <c r="JJ729" s="336">
        <v>570457.26</v>
      </c>
      <c r="JK729" s="336">
        <v>22854.35</v>
      </c>
      <c r="JL729" s="336">
        <v>432128.18</v>
      </c>
      <c r="JM729" s="336">
        <v>48874.1</v>
      </c>
      <c r="JN729" s="336">
        <v>5562.1</v>
      </c>
      <c r="JO729" s="336">
        <v>5850</v>
      </c>
      <c r="JP729" s="336">
        <v>47715.5</v>
      </c>
      <c r="JQ729" s="336">
        <v>99774.48</v>
      </c>
      <c r="JR729" s="336">
        <v>76550</v>
      </c>
      <c r="JS729" s="336">
        <v>238217.3</v>
      </c>
      <c r="JT729" s="336">
        <v>51561.65</v>
      </c>
      <c r="JU729" s="336">
        <v>6585859.71</v>
      </c>
      <c r="JV729" s="336">
        <v>11026411.25</v>
      </c>
      <c r="JW729" s="336">
        <v>392292</v>
      </c>
      <c r="JX729" s="336">
        <v>998056.17</v>
      </c>
      <c r="JY729" s="336">
        <v>41959.09</v>
      </c>
      <c r="JZ729" s="336">
        <v>15926.3</v>
      </c>
      <c r="KA729" s="336">
        <v>83751.7</v>
      </c>
      <c r="KB729" s="336">
        <v>179597.35</v>
      </c>
      <c r="KC729" s="336">
        <v>20412.45</v>
      </c>
      <c r="KD729" s="336">
        <v>383905.4</v>
      </c>
      <c r="KE729" s="336">
        <v>2183497.5</v>
      </c>
      <c r="KF729" s="336">
        <v>129717.2</v>
      </c>
      <c r="KG729" s="336">
        <v>61876.65</v>
      </c>
      <c r="KH729" s="336">
        <v>21203.5</v>
      </c>
      <c r="KI729" s="336">
        <v>775718.01</v>
      </c>
      <c r="KJ729" s="336">
        <v>38877.370000000003</v>
      </c>
      <c r="KK729" s="336">
        <v>103389.91</v>
      </c>
      <c r="KL729" s="336">
        <v>240618.44</v>
      </c>
      <c r="KM729" s="336">
        <v>147697.93</v>
      </c>
      <c r="KN729" s="336">
        <v>253877.6</v>
      </c>
      <c r="KO729" s="336">
        <v>118498.2</v>
      </c>
      <c r="KP729" s="336">
        <v>57998.67</v>
      </c>
      <c r="KQ729" s="336">
        <v>15059261.270000001</v>
      </c>
      <c r="KR729" s="336">
        <v>1010741.42</v>
      </c>
      <c r="KS729" s="336">
        <v>442415.1</v>
      </c>
      <c r="KX729" s="312">
        <v>925</v>
      </c>
    </row>
    <row r="730" spans="1:310" x14ac:dyDescent="0.25">
      <c r="A730">
        <v>2021</v>
      </c>
      <c r="C730" s="312">
        <v>28</v>
      </c>
      <c r="F730" s="336">
        <v>7677248.6299999999</v>
      </c>
      <c r="G730" s="336">
        <v>544166.59</v>
      </c>
      <c r="H730" s="336">
        <v>40953943.339999996</v>
      </c>
      <c r="I730" s="336">
        <v>4991395.59</v>
      </c>
      <c r="J730" s="336">
        <v>238793.18</v>
      </c>
      <c r="K730" s="336">
        <v>1275731.7</v>
      </c>
      <c r="L730" s="336">
        <v>6856276.120000001</v>
      </c>
      <c r="M730" s="336">
        <v>2467233.77</v>
      </c>
      <c r="N730" s="336">
        <v>19702543.289999999</v>
      </c>
      <c r="O730" s="336">
        <v>15091167.489999998</v>
      </c>
      <c r="P730" s="336">
        <v>3175882.48</v>
      </c>
      <c r="Q730" s="336">
        <v>1375212.81</v>
      </c>
      <c r="R730" s="336">
        <v>1178863.01</v>
      </c>
      <c r="S730" s="336">
        <v>34956.729999999996</v>
      </c>
      <c r="T730" s="336">
        <v>1184215.76</v>
      </c>
      <c r="U730" s="336">
        <v>12703716.08</v>
      </c>
      <c r="V730" s="336">
        <v>11129772.24</v>
      </c>
      <c r="W730" s="336">
        <v>330370.73</v>
      </c>
      <c r="X730" s="336">
        <v>1406151.5299999998</v>
      </c>
      <c r="Y730" s="336">
        <v>661909.01</v>
      </c>
      <c r="Z730" s="336">
        <v>1401707.8199999998</v>
      </c>
      <c r="AA730" s="336">
        <v>20173309.34</v>
      </c>
      <c r="AB730" s="336">
        <v>1950889.68</v>
      </c>
      <c r="AC730" s="336">
        <v>454215</v>
      </c>
      <c r="AD730" s="336">
        <v>16231848.859999999</v>
      </c>
      <c r="AE730" s="336">
        <v>1092449.81</v>
      </c>
      <c r="AF730" s="336">
        <v>2849082.9899999998</v>
      </c>
      <c r="AG730" s="336">
        <v>2219584.75</v>
      </c>
      <c r="AH730" s="336">
        <v>580274.94999999995</v>
      </c>
      <c r="AI730" s="336">
        <v>2850582.45</v>
      </c>
      <c r="AJ730" s="336">
        <v>12273283.779999999</v>
      </c>
      <c r="AK730" s="336">
        <v>937312.1</v>
      </c>
      <c r="AL730" s="336">
        <v>12823191.42</v>
      </c>
      <c r="AM730" s="336">
        <v>2317817.94</v>
      </c>
      <c r="AN730" s="336">
        <v>2524034.91</v>
      </c>
      <c r="AO730" s="336">
        <v>3148382.1</v>
      </c>
      <c r="AP730" s="336">
        <v>6422532.6899999995</v>
      </c>
      <c r="AQ730" s="336">
        <v>490259.15</v>
      </c>
      <c r="AR730" s="336">
        <v>11894437.629999999</v>
      </c>
      <c r="AS730" s="336">
        <v>698365.32000000007</v>
      </c>
      <c r="AT730" s="336">
        <v>1727938.4000000001</v>
      </c>
      <c r="AU730" s="336">
        <v>380754.78</v>
      </c>
      <c r="AV730" s="336">
        <v>2302300.3200000003</v>
      </c>
      <c r="AW730" s="336">
        <v>36167151.030000001</v>
      </c>
      <c r="AX730" s="336">
        <v>1776647.8900000001</v>
      </c>
      <c r="AY730" s="336">
        <v>1418564.1400000001</v>
      </c>
      <c r="AZ730" s="336">
        <v>2488730.25</v>
      </c>
      <c r="BA730" s="336">
        <v>463317.86</v>
      </c>
      <c r="BB730" s="336">
        <v>5564350.5099999998</v>
      </c>
      <c r="BC730" s="336">
        <v>6812999.8599999994</v>
      </c>
      <c r="BD730" s="336">
        <v>3359327.8600000003</v>
      </c>
      <c r="BE730" s="336">
        <v>6263328.96</v>
      </c>
      <c r="BF730" s="336">
        <v>2050006.12</v>
      </c>
      <c r="BG730" s="336">
        <v>343656.62</v>
      </c>
      <c r="BH730" s="336">
        <v>498969.62</v>
      </c>
      <c r="BI730" s="336">
        <v>15915290.460000001</v>
      </c>
      <c r="BJ730" s="336">
        <v>1072485</v>
      </c>
      <c r="BK730" s="336">
        <v>5575765.2899999991</v>
      </c>
      <c r="BL730" s="336">
        <v>868164.94</v>
      </c>
      <c r="BM730" s="336">
        <v>1375316.51</v>
      </c>
      <c r="BN730" s="336">
        <v>32188394.079999998</v>
      </c>
      <c r="BO730" s="336">
        <v>13622279.040000001</v>
      </c>
      <c r="BP730" s="336">
        <v>2095186.4500000002</v>
      </c>
      <c r="BQ730" s="336">
        <v>1024864.0900000001</v>
      </c>
      <c r="BR730" s="336">
        <v>1750307.26</v>
      </c>
      <c r="BS730" s="336">
        <v>2583472.2199999997</v>
      </c>
      <c r="BT730" s="336">
        <v>1011073.13</v>
      </c>
      <c r="BU730" s="336">
        <v>791550.15</v>
      </c>
      <c r="BV730" s="336">
        <v>3169022.18</v>
      </c>
      <c r="BW730" s="336">
        <v>2489512</v>
      </c>
      <c r="BX730" s="336">
        <v>3181093.18</v>
      </c>
      <c r="BY730" s="336">
        <v>2433164.04</v>
      </c>
      <c r="BZ730" s="336">
        <v>628168.62999999989</v>
      </c>
      <c r="CA730" s="336">
        <v>408336.54000000004</v>
      </c>
      <c r="CB730" s="336">
        <v>2016727.01</v>
      </c>
      <c r="CC730" s="336">
        <v>7994629.8300000001</v>
      </c>
      <c r="CD730" s="336">
        <v>2679645.58</v>
      </c>
      <c r="CE730" s="336">
        <v>6953003.3300000001</v>
      </c>
      <c r="CF730" s="336">
        <v>10230594.49</v>
      </c>
      <c r="CG730" s="336">
        <v>6930385.6899999995</v>
      </c>
      <c r="CH730" s="336">
        <v>1185896.54</v>
      </c>
      <c r="CI730" s="336">
        <v>41520792.25</v>
      </c>
      <c r="CJ730" s="336">
        <v>525700.05000000005</v>
      </c>
      <c r="CK730" s="336">
        <v>383696.45</v>
      </c>
      <c r="CL730" s="336">
        <v>1257653.3599999999</v>
      </c>
      <c r="CM730" s="336">
        <v>572565.04999999993</v>
      </c>
      <c r="CN730" s="336">
        <v>7808123.9799999995</v>
      </c>
      <c r="CO730" s="336">
        <v>8319373.5800000001</v>
      </c>
      <c r="CP730" s="336">
        <v>1296626.02</v>
      </c>
      <c r="CQ730" s="336">
        <v>5594995.04</v>
      </c>
      <c r="CR730" s="336">
        <v>451873.9</v>
      </c>
      <c r="CS730" s="336">
        <v>3789258.6</v>
      </c>
      <c r="CT730" s="336">
        <v>4864625.55</v>
      </c>
      <c r="CU730" s="336">
        <v>1185187.51</v>
      </c>
      <c r="CV730" s="336">
        <v>535901.9</v>
      </c>
      <c r="CW730" s="336">
        <v>1030925.6599999999</v>
      </c>
      <c r="CX730" s="336">
        <v>8160226.0300000003</v>
      </c>
      <c r="CY730" s="336">
        <v>1402263.97</v>
      </c>
      <c r="CZ730" s="336">
        <v>11636165.350000001</v>
      </c>
      <c r="DA730" s="336">
        <v>19791008.039999999</v>
      </c>
      <c r="DB730" s="336">
        <v>10279070.879999999</v>
      </c>
      <c r="DC730" s="336">
        <v>4322968.16</v>
      </c>
      <c r="DD730" s="336">
        <v>37233394.350000001</v>
      </c>
      <c r="DE730" s="336">
        <v>25244092.75</v>
      </c>
      <c r="DF730" s="336">
        <v>2643123.71</v>
      </c>
      <c r="DG730" s="336">
        <v>991079.87</v>
      </c>
      <c r="DH730" s="336">
        <v>1261871.0099999998</v>
      </c>
      <c r="DI730" s="336">
        <v>2176832.31</v>
      </c>
      <c r="DJ730" s="336">
        <v>8542256.3200000003</v>
      </c>
      <c r="DK730" s="336">
        <v>9713056.2400000002</v>
      </c>
      <c r="DL730" s="336">
        <v>1469046.26</v>
      </c>
      <c r="DM730" s="336">
        <v>8363421.5</v>
      </c>
      <c r="DN730" s="336">
        <v>246439.22999999998</v>
      </c>
      <c r="DO730" s="336">
        <v>1263938.3499999999</v>
      </c>
      <c r="DP730" s="336">
        <v>1653229.4100000001</v>
      </c>
      <c r="DQ730" s="336">
        <v>132347.19999999998</v>
      </c>
      <c r="DR730" s="336">
        <v>2836638.28</v>
      </c>
      <c r="DS730" s="336">
        <v>7274450.6999999993</v>
      </c>
      <c r="DT730" s="336">
        <v>9199893.6999999993</v>
      </c>
      <c r="DU730" s="336">
        <v>18438777.350000001</v>
      </c>
      <c r="DV730" s="336">
        <v>756351.35</v>
      </c>
      <c r="DW730" s="336">
        <v>2642673.7800000003</v>
      </c>
      <c r="DX730" s="336">
        <v>5553908.9299999997</v>
      </c>
      <c r="DY730" s="336">
        <v>4867672.59</v>
      </c>
      <c r="DZ730" s="336">
        <v>1397514.76</v>
      </c>
      <c r="EA730" s="336">
        <v>18058084.740000002</v>
      </c>
      <c r="EB730" s="336">
        <v>3179235.9099999997</v>
      </c>
      <c r="EC730" s="336">
        <v>2620435.64</v>
      </c>
      <c r="ED730" s="336">
        <v>2705779.51</v>
      </c>
      <c r="EE730" s="336">
        <v>1806938.6600000001</v>
      </c>
      <c r="EF730" s="336">
        <v>487947.1</v>
      </c>
      <c r="EG730" s="336">
        <v>7737791.0499999998</v>
      </c>
      <c r="EH730" s="336">
        <v>2525642.13</v>
      </c>
      <c r="EI730" s="336">
        <v>10709546.890000001</v>
      </c>
      <c r="EJ730" s="336">
        <v>19850287.34</v>
      </c>
      <c r="EK730" s="336">
        <v>2651814.39</v>
      </c>
      <c r="EL730" s="336">
        <v>448740.25</v>
      </c>
      <c r="EM730" s="336">
        <v>3797291.31</v>
      </c>
      <c r="EN730" s="336">
        <v>3765054.47</v>
      </c>
      <c r="EO730" s="336">
        <v>4440596.9399999995</v>
      </c>
      <c r="EP730" s="336">
        <v>3844680.35</v>
      </c>
      <c r="EQ730" s="336">
        <v>767731.85</v>
      </c>
      <c r="ER730" s="336">
        <v>1733987.25</v>
      </c>
      <c r="ES730" s="336">
        <v>808454.25</v>
      </c>
      <c r="ET730" s="336">
        <v>3470588.5500000003</v>
      </c>
      <c r="EU730" s="336">
        <v>1257403.49</v>
      </c>
      <c r="EV730" s="336">
        <v>523259.93</v>
      </c>
      <c r="EW730" s="336">
        <v>4044855.91</v>
      </c>
      <c r="EX730" s="336">
        <v>3376033.8899999997</v>
      </c>
      <c r="EY730" s="336">
        <v>41395798.039999999</v>
      </c>
      <c r="EZ730" s="336">
        <v>361855573.85000002</v>
      </c>
      <c r="FA730" s="336">
        <v>3264656.44</v>
      </c>
      <c r="FB730" s="336">
        <v>1662997.17</v>
      </c>
      <c r="FC730" s="336">
        <v>28258575.93</v>
      </c>
      <c r="FD730" s="336">
        <v>1997022.6</v>
      </c>
      <c r="FE730" s="336">
        <v>23001242.68</v>
      </c>
      <c r="FF730" s="336">
        <v>3472881.7199999997</v>
      </c>
      <c r="FG730" s="336">
        <v>702998.23</v>
      </c>
      <c r="FH730" s="336">
        <v>5750938.79</v>
      </c>
      <c r="FI730" s="336">
        <v>920594.85</v>
      </c>
      <c r="FJ730" s="336">
        <v>10037232.039999999</v>
      </c>
      <c r="FK730" s="336">
        <v>2145816.5099999998</v>
      </c>
      <c r="FL730" s="336">
        <v>218150</v>
      </c>
      <c r="FM730" s="336">
        <v>13346876.66</v>
      </c>
      <c r="FN730" s="336">
        <v>1342407.2999999998</v>
      </c>
      <c r="FO730" s="336">
        <v>1430691.93</v>
      </c>
      <c r="FP730" s="336">
        <v>1072387.74</v>
      </c>
      <c r="FQ730" s="336">
        <v>2269829.2799999998</v>
      </c>
      <c r="FR730" s="336">
        <v>53568812.829999998</v>
      </c>
      <c r="FS730" s="336">
        <v>916529.08</v>
      </c>
      <c r="FT730" s="336">
        <v>1226745.33</v>
      </c>
      <c r="FU730" s="336">
        <v>1794151.25</v>
      </c>
      <c r="FV730" s="336">
        <v>1040050.9</v>
      </c>
      <c r="FW730" s="336">
        <v>47720.800000000003</v>
      </c>
      <c r="FX730" s="336">
        <v>4059842.76</v>
      </c>
      <c r="FY730" s="336">
        <v>8342006.9300000006</v>
      </c>
      <c r="FZ730" s="336">
        <v>677049.36</v>
      </c>
      <c r="GA730" s="336">
        <v>867466.25</v>
      </c>
      <c r="GB730" s="336">
        <v>1053139.6400000001</v>
      </c>
      <c r="GC730" s="336">
        <v>698169.15</v>
      </c>
      <c r="GD730" s="336">
        <v>2129285.2000000002</v>
      </c>
      <c r="GE730" s="336">
        <v>11706639.529999999</v>
      </c>
      <c r="GF730" s="336">
        <v>1587315.81</v>
      </c>
      <c r="GG730" s="336">
        <v>5306388.07</v>
      </c>
      <c r="GH730" s="336">
        <v>1788539.75</v>
      </c>
      <c r="GI730" s="336">
        <v>3367793.94</v>
      </c>
      <c r="GJ730" s="336">
        <v>1567386.0399999998</v>
      </c>
      <c r="GK730" s="336">
        <v>62182366.130000003</v>
      </c>
      <c r="GL730" s="336">
        <v>18722225.379999999</v>
      </c>
      <c r="GM730" s="336">
        <v>73538775.090000004</v>
      </c>
      <c r="GN730" s="336">
        <v>3702117.3</v>
      </c>
      <c r="GO730" s="336">
        <v>17879771.059999999</v>
      </c>
      <c r="GP730" s="336">
        <v>466739.86</v>
      </c>
      <c r="GQ730" s="336">
        <v>315186.77</v>
      </c>
      <c r="GR730" s="336">
        <v>4270977.97</v>
      </c>
      <c r="GS730" s="336">
        <v>103780641.10000001</v>
      </c>
      <c r="GT730" s="336">
        <v>1493593.03</v>
      </c>
      <c r="GU730" s="336">
        <v>34777796.799999997</v>
      </c>
      <c r="GV730" s="336">
        <v>700910.27</v>
      </c>
      <c r="GW730" s="336">
        <v>379060.26</v>
      </c>
      <c r="GX730" s="336">
        <v>7018314.0499999998</v>
      </c>
      <c r="GY730" s="336">
        <v>742263.68</v>
      </c>
      <c r="GZ730" s="336">
        <v>4754366.0999999996</v>
      </c>
      <c r="HA730" s="336">
        <v>4653454.32</v>
      </c>
      <c r="HB730" s="336">
        <v>1120644.78</v>
      </c>
      <c r="HC730" s="336">
        <v>11859534.629999999</v>
      </c>
      <c r="HD730" s="336">
        <v>548161.32000000007</v>
      </c>
      <c r="HE730" s="336">
        <v>1098504.6000000001</v>
      </c>
      <c r="HF730" s="336">
        <v>1731664.1199999999</v>
      </c>
      <c r="HG730" s="336">
        <v>10730665.15</v>
      </c>
      <c r="HH730" s="336">
        <v>37221657.109999999</v>
      </c>
      <c r="HI730" s="336">
        <v>9010110.7799999993</v>
      </c>
      <c r="HJ730" s="336">
        <v>2730466.04</v>
      </c>
      <c r="HK730" s="336">
        <v>527939.72</v>
      </c>
      <c r="HL730" s="336">
        <v>2249056.15</v>
      </c>
      <c r="HM730" s="336">
        <v>1787676.18</v>
      </c>
      <c r="HN730" s="336">
        <v>1826383.72</v>
      </c>
      <c r="HO730" s="336">
        <v>1490062.57</v>
      </c>
      <c r="HP730" s="336">
        <v>11418960.73</v>
      </c>
      <c r="HQ730" s="336">
        <v>233861.34</v>
      </c>
      <c r="HR730" s="336">
        <v>14831646.630000001</v>
      </c>
      <c r="HS730" s="336">
        <v>373780.58</v>
      </c>
      <c r="HT730" s="336">
        <v>13198232.07</v>
      </c>
      <c r="HU730" s="336">
        <v>828566.95</v>
      </c>
      <c r="HV730" s="336">
        <v>3131660</v>
      </c>
      <c r="HW730" s="336">
        <v>55495997.560000002</v>
      </c>
      <c r="HX730" s="336">
        <v>918789.25</v>
      </c>
      <c r="HY730" s="336">
        <v>41792938.07</v>
      </c>
      <c r="HZ730" s="336">
        <v>4850954.4000000004</v>
      </c>
      <c r="IA730" s="336">
        <v>2120283.38</v>
      </c>
      <c r="IB730" s="336">
        <v>5051384.5200000005</v>
      </c>
      <c r="IC730" s="336">
        <v>30001443.619999997</v>
      </c>
      <c r="ID730" s="336">
        <v>827015.1</v>
      </c>
      <c r="IE730" s="336">
        <v>17169291.490000002</v>
      </c>
      <c r="IF730" s="336">
        <v>2214551.4500000002</v>
      </c>
      <c r="IG730" s="336">
        <v>1025351.37</v>
      </c>
      <c r="IH730" s="336">
        <v>507003.22</v>
      </c>
      <c r="II730" s="336">
        <v>995014.37000000011</v>
      </c>
      <c r="IJ730" s="336">
        <v>2974441.7199999997</v>
      </c>
      <c r="IK730" s="336">
        <v>121385.9</v>
      </c>
      <c r="IL730" s="336">
        <v>630333.63</v>
      </c>
      <c r="IM730" s="336">
        <v>483315.05</v>
      </c>
      <c r="IN730" s="336">
        <v>6982402.5899999999</v>
      </c>
      <c r="IO730" s="336">
        <v>1760078.7399999998</v>
      </c>
      <c r="IP730" s="336">
        <v>1720718.43</v>
      </c>
      <c r="IQ730" s="336">
        <v>444878</v>
      </c>
      <c r="IR730" s="336">
        <v>25063248.129999999</v>
      </c>
      <c r="IS730" s="336">
        <v>27726301.57</v>
      </c>
      <c r="IT730" s="336">
        <v>6766947.3600000003</v>
      </c>
      <c r="IU730" s="336">
        <v>828720.61</v>
      </c>
      <c r="IV730" s="336">
        <v>7264338.9300000006</v>
      </c>
      <c r="IW730" s="336">
        <v>2733407.1</v>
      </c>
      <c r="IX730" s="336">
        <v>593967.35999999999</v>
      </c>
      <c r="IY730" s="336">
        <v>3731383.8000000003</v>
      </c>
      <c r="IZ730" s="336">
        <v>3110116.19</v>
      </c>
      <c r="JA730" s="336">
        <v>3815848.1799999997</v>
      </c>
      <c r="JB730" s="336">
        <v>1266134.94</v>
      </c>
      <c r="JC730" s="336">
        <v>2960229.45</v>
      </c>
      <c r="JD730" s="336">
        <v>874743.48</v>
      </c>
      <c r="JE730" s="336">
        <v>560643.88</v>
      </c>
      <c r="JF730" s="336">
        <v>9625503.8499999996</v>
      </c>
      <c r="JG730" s="336">
        <v>348176.75999999995</v>
      </c>
      <c r="JH730" s="336">
        <v>517485.05</v>
      </c>
      <c r="JI730" s="336">
        <v>8120332.5499999998</v>
      </c>
      <c r="JJ730" s="336">
        <v>6515117.0599999996</v>
      </c>
      <c r="JK730" s="336">
        <v>763000.7</v>
      </c>
      <c r="JL730" s="336">
        <v>1093379.0499999998</v>
      </c>
      <c r="JM730" s="336">
        <v>542607.53</v>
      </c>
      <c r="JN730" s="336">
        <v>681789.05</v>
      </c>
      <c r="JO730" s="336">
        <v>4998208.2</v>
      </c>
      <c r="JP730" s="336">
        <v>772815.85</v>
      </c>
      <c r="JQ730" s="336">
        <v>1206718.95</v>
      </c>
      <c r="JR730" s="336">
        <v>259337.37</v>
      </c>
      <c r="JS730" s="336">
        <v>5682622.9699999997</v>
      </c>
      <c r="JT730" s="336">
        <v>537991.25</v>
      </c>
      <c r="JU730" s="336">
        <v>20161073.280000001</v>
      </c>
      <c r="JV730" s="336">
        <v>34123244.060000002</v>
      </c>
      <c r="JW730" s="336">
        <v>3762766.17</v>
      </c>
      <c r="JX730" s="336">
        <v>5008429.03</v>
      </c>
      <c r="JY730" s="336">
        <v>274569.01</v>
      </c>
      <c r="JZ730" s="336">
        <v>208345.2</v>
      </c>
      <c r="KA730" s="336">
        <v>4039627.5199999996</v>
      </c>
      <c r="KB730" s="336">
        <v>3159286.35</v>
      </c>
      <c r="KC730" s="336">
        <v>1650114.75</v>
      </c>
      <c r="KD730" s="336">
        <v>5334293.92</v>
      </c>
      <c r="KE730" s="336">
        <v>15946611.960000001</v>
      </c>
      <c r="KF730" s="336">
        <v>1166262.46</v>
      </c>
      <c r="KG730" s="336">
        <v>2028490.55</v>
      </c>
      <c r="KH730" s="336">
        <v>1128815.9099999999</v>
      </c>
      <c r="KI730" s="336">
        <v>3673580.45</v>
      </c>
      <c r="KJ730" s="336">
        <v>834184.66999999993</v>
      </c>
      <c r="KK730" s="336">
        <v>233515.72</v>
      </c>
      <c r="KL730" s="336">
        <v>3215533.15</v>
      </c>
      <c r="KM730" s="336">
        <v>1716609.53</v>
      </c>
      <c r="KN730" s="336">
        <v>2207268.2599999998</v>
      </c>
      <c r="KO730" s="336">
        <v>11570473.390000001</v>
      </c>
      <c r="KP730" s="336">
        <v>5710920.5800000001</v>
      </c>
      <c r="KQ730" s="336">
        <v>28851816.149999999</v>
      </c>
      <c r="KR730" s="336">
        <v>9788285.709999999</v>
      </c>
      <c r="KS730" s="336">
        <v>1986298.06</v>
      </c>
      <c r="KX730" s="312">
        <v>928</v>
      </c>
    </row>
    <row r="731" spans="1:310" x14ac:dyDescent="0.25">
      <c r="A731">
        <v>2021</v>
      </c>
      <c r="C731" s="312">
        <v>29</v>
      </c>
      <c r="F731" s="336">
        <v>1578665.39</v>
      </c>
      <c r="G731" s="336">
        <v>1057029.82</v>
      </c>
      <c r="H731" s="336">
        <v>4585886.29</v>
      </c>
      <c r="I731" s="336">
        <v>223909.49</v>
      </c>
      <c r="J731" s="336">
        <v>0</v>
      </c>
      <c r="K731" s="336">
        <v>2188589.04</v>
      </c>
      <c r="L731" s="336">
        <v>5248184.41</v>
      </c>
      <c r="M731" s="336">
        <v>785767.53</v>
      </c>
      <c r="N731" s="336">
        <v>5710105.4299999997</v>
      </c>
      <c r="O731" s="336">
        <v>4385274.6900000004</v>
      </c>
      <c r="P731" s="336">
        <v>1929848.46</v>
      </c>
      <c r="Q731" s="336">
        <v>887468.92</v>
      </c>
      <c r="R731" s="336">
        <v>597714.30000000005</v>
      </c>
      <c r="S731" s="336">
        <v>930182.78</v>
      </c>
      <c r="T731" s="336">
        <v>360715.01</v>
      </c>
      <c r="U731" s="336">
        <v>2439783.38</v>
      </c>
      <c r="V731" s="336">
        <v>2148907.96</v>
      </c>
      <c r="W731" s="336">
        <v>1529593.3</v>
      </c>
      <c r="X731" s="336">
        <v>1793807.14</v>
      </c>
      <c r="Y731" s="336">
        <v>396585.73</v>
      </c>
      <c r="Z731" s="336">
        <v>891932.95</v>
      </c>
      <c r="AA731" s="336">
        <v>5690179.4500000002</v>
      </c>
      <c r="AB731" s="336">
        <v>711549.07</v>
      </c>
      <c r="AC731" s="336">
        <v>670382.30000000005</v>
      </c>
      <c r="AD731" s="336">
        <v>0</v>
      </c>
      <c r="AE731" s="336">
        <v>138629.21</v>
      </c>
      <c r="AF731" s="336">
        <v>675110.19</v>
      </c>
      <c r="AG731" s="336">
        <v>881536.37</v>
      </c>
      <c r="AH731" s="336">
        <v>2865498.11</v>
      </c>
      <c r="AI731" s="336">
        <v>717200.09</v>
      </c>
      <c r="AJ731" s="336">
        <v>9720673.3800000008</v>
      </c>
      <c r="AK731" s="336">
        <v>1760752.09</v>
      </c>
      <c r="AL731" s="336">
        <v>5469869.1699999999</v>
      </c>
      <c r="AM731" s="336">
        <v>219224.78</v>
      </c>
      <c r="AN731" s="336">
        <v>1708251.57</v>
      </c>
      <c r="AO731" s="336">
        <v>95201.88</v>
      </c>
      <c r="AP731" s="336">
        <v>939453.45</v>
      </c>
      <c r="AQ731" s="336">
        <v>442066.74</v>
      </c>
      <c r="AR731" s="336">
        <v>480002.54</v>
      </c>
      <c r="AS731" s="336">
        <v>1805828.51</v>
      </c>
      <c r="AT731" s="336">
        <v>709807.74</v>
      </c>
      <c r="AU731" s="336">
        <v>1025231.62</v>
      </c>
      <c r="AV731" s="336">
        <v>549072.42000000004</v>
      </c>
      <c r="AW731" s="336">
        <v>174469.81</v>
      </c>
      <c r="AX731" s="336">
        <v>319181.14</v>
      </c>
      <c r="AY731" s="336">
        <v>974798.22</v>
      </c>
      <c r="AZ731" s="336">
        <v>1812240.7</v>
      </c>
      <c r="BA731" s="336">
        <v>584005.06000000006</v>
      </c>
      <c r="BB731" s="336">
        <v>1920781.25</v>
      </c>
      <c r="BC731" s="336">
        <v>1891866.17</v>
      </c>
      <c r="BD731" s="336">
        <v>3751426.37</v>
      </c>
      <c r="BE731" s="336">
        <v>1887883.81</v>
      </c>
      <c r="BF731" s="336">
        <v>0</v>
      </c>
      <c r="BG731" s="336">
        <v>153357.32</v>
      </c>
      <c r="BH731" s="336">
        <v>533927.81000000006</v>
      </c>
      <c r="BI731" s="336">
        <v>2430870.89</v>
      </c>
      <c r="BJ731" s="336">
        <v>169779.35</v>
      </c>
      <c r="BK731" s="336">
        <v>15042115.92</v>
      </c>
      <c r="BL731" s="336">
        <v>310828.57</v>
      </c>
      <c r="BM731" s="336">
        <v>432163.64</v>
      </c>
      <c r="BN731" s="336">
        <v>2617878.61</v>
      </c>
      <c r="BO731" s="336">
        <v>4368181.37</v>
      </c>
      <c r="BP731" s="336">
        <v>464676.41</v>
      </c>
      <c r="BQ731" s="336">
        <v>328530.43</v>
      </c>
      <c r="BR731" s="336">
        <v>1393468.63</v>
      </c>
      <c r="BS731" s="336">
        <v>3529247.59</v>
      </c>
      <c r="BT731" s="336">
        <v>222738.24</v>
      </c>
      <c r="BU731" s="336">
        <v>146964.07</v>
      </c>
      <c r="BV731" s="336">
        <v>2743107.24</v>
      </c>
      <c r="BW731" s="336">
        <v>12291818.52</v>
      </c>
      <c r="BX731" s="336">
        <v>1070657.3700000001</v>
      </c>
      <c r="BY731" s="336">
        <v>0</v>
      </c>
      <c r="BZ731" s="336">
        <v>1629204.88</v>
      </c>
      <c r="CA731" s="336">
        <v>2979171.03</v>
      </c>
      <c r="CB731" s="336">
        <v>611921.64</v>
      </c>
      <c r="CC731" s="336">
        <v>5409378.8899999997</v>
      </c>
      <c r="CD731" s="336">
        <v>3039217.22</v>
      </c>
      <c r="CE731" s="336">
        <v>1634166.04</v>
      </c>
      <c r="CF731" s="336">
        <v>525229.98</v>
      </c>
      <c r="CG731" s="336">
        <v>3905922.56</v>
      </c>
      <c r="CH731" s="336">
        <v>2989742.86</v>
      </c>
      <c r="CI731" s="336">
        <v>21940377.68</v>
      </c>
      <c r="CJ731" s="336">
        <v>650447.22</v>
      </c>
      <c r="CK731" s="336">
        <v>1060914.74</v>
      </c>
      <c r="CL731" s="336">
        <v>2752372.01</v>
      </c>
      <c r="CM731" s="336">
        <v>1007069.3</v>
      </c>
      <c r="CN731" s="336">
        <v>2079283.73</v>
      </c>
      <c r="CO731" s="336">
        <v>599496.61</v>
      </c>
      <c r="CP731" s="336">
        <v>357083.06</v>
      </c>
      <c r="CQ731" s="336">
        <v>1414228.52</v>
      </c>
      <c r="CR731" s="336">
        <v>608032</v>
      </c>
      <c r="CS731" s="336">
        <v>493338.88</v>
      </c>
      <c r="CT731" s="336">
        <v>1028129.14</v>
      </c>
      <c r="CU731" s="336">
        <v>536596.85</v>
      </c>
      <c r="CV731" s="336">
        <v>430328.43</v>
      </c>
      <c r="CW731" s="336">
        <v>2136023.2000000002</v>
      </c>
      <c r="CX731" s="336">
        <v>40000</v>
      </c>
      <c r="CY731" s="336">
        <v>4345197.8099999996</v>
      </c>
      <c r="CZ731" s="336">
        <v>19315143.579999998</v>
      </c>
      <c r="DA731" s="336">
        <v>909382.94</v>
      </c>
      <c r="DB731" s="336">
        <v>300452.65999999997</v>
      </c>
      <c r="DC731" s="336">
        <v>5576081.9900000002</v>
      </c>
      <c r="DD731" s="336">
        <v>31413928.489999998</v>
      </c>
      <c r="DE731" s="336">
        <v>4742823.26</v>
      </c>
      <c r="DF731" s="336">
        <v>350598.56</v>
      </c>
      <c r="DG731" s="336">
        <v>1225277.1399999999</v>
      </c>
      <c r="DH731" s="336">
        <v>1257516.3600000001</v>
      </c>
      <c r="DI731" s="336">
        <v>1015258.01</v>
      </c>
      <c r="DJ731" s="336">
        <v>1164441.2</v>
      </c>
      <c r="DK731" s="336">
        <v>572650.26</v>
      </c>
      <c r="DL731" s="336">
        <v>1075907.47</v>
      </c>
      <c r="DM731" s="336">
        <v>32591.919999999998</v>
      </c>
      <c r="DN731" s="336">
        <v>582226.42000000004</v>
      </c>
      <c r="DO731" s="336">
        <v>536688.18999999994</v>
      </c>
      <c r="DP731" s="336">
        <v>383670.15</v>
      </c>
      <c r="DQ731" s="336">
        <v>690772.58</v>
      </c>
      <c r="DR731" s="336">
        <v>906848.78</v>
      </c>
      <c r="DS731" s="336">
        <v>8576073.2300000004</v>
      </c>
      <c r="DT731" s="336">
        <v>781908.24</v>
      </c>
      <c r="DU731" s="336">
        <v>1446052.89</v>
      </c>
      <c r="DV731" s="336">
        <v>148099.94</v>
      </c>
      <c r="DW731" s="336">
        <v>3546393.17</v>
      </c>
      <c r="DX731" s="336">
        <v>837989.75</v>
      </c>
      <c r="DY731" s="336">
        <v>481941.18</v>
      </c>
      <c r="DZ731" s="336">
        <v>572448.68999999994</v>
      </c>
      <c r="EA731" s="336">
        <v>21964594.030000001</v>
      </c>
      <c r="EB731" s="336">
        <v>1758174.57</v>
      </c>
      <c r="EC731" s="336">
        <v>1184462.3600000001</v>
      </c>
      <c r="ED731" s="336">
        <v>418141.75</v>
      </c>
      <c r="EE731" s="336">
        <v>744245.39</v>
      </c>
      <c r="EF731" s="336">
        <v>201902.8</v>
      </c>
      <c r="EG731" s="336">
        <v>2117863.27</v>
      </c>
      <c r="EH731" s="336">
        <v>0</v>
      </c>
      <c r="EI731" s="336">
        <v>3015071.12</v>
      </c>
      <c r="EJ731" s="336">
        <v>3833915.08</v>
      </c>
      <c r="EK731" s="336">
        <v>969556.53</v>
      </c>
      <c r="EL731" s="336">
        <v>62165.29</v>
      </c>
      <c r="EM731" s="336">
        <v>1796144.06</v>
      </c>
      <c r="EN731" s="336">
        <v>374735.14</v>
      </c>
      <c r="EO731" s="336">
        <v>4353843.99</v>
      </c>
      <c r="EP731" s="336">
        <v>0</v>
      </c>
      <c r="EQ731" s="336">
        <v>1812659.4</v>
      </c>
      <c r="ER731" s="336">
        <v>1033182.7</v>
      </c>
      <c r="ES731" s="336">
        <v>601435.99</v>
      </c>
      <c r="ET731" s="336">
        <v>883511.52</v>
      </c>
      <c r="EU731" s="336">
        <v>910326.42</v>
      </c>
      <c r="EV731" s="336">
        <v>690283.13</v>
      </c>
      <c r="EW731" s="336">
        <v>1754986.03</v>
      </c>
      <c r="EX731" s="336">
        <v>2951543.28</v>
      </c>
      <c r="EY731" s="336">
        <v>0</v>
      </c>
      <c r="EZ731" s="336">
        <v>0</v>
      </c>
      <c r="FA731" s="336">
        <v>3783647.69</v>
      </c>
      <c r="FB731" s="336">
        <v>333723.33</v>
      </c>
      <c r="FC731" s="336">
        <v>7416619.2000000002</v>
      </c>
      <c r="FD731" s="336">
        <v>871991.9</v>
      </c>
      <c r="FE731" s="336">
        <v>30897680.100000001</v>
      </c>
      <c r="FF731" s="336">
        <v>5252762.53</v>
      </c>
      <c r="FG731" s="336">
        <v>967760.62</v>
      </c>
      <c r="FH731" s="336">
        <v>3365423.48</v>
      </c>
      <c r="FI731" s="336">
        <v>1190293.22</v>
      </c>
      <c r="FJ731" s="336">
        <v>3062471.35</v>
      </c>
      <c r="FK731" s="336">
        <v>375694.84</v>
      </c>
      <c r="FL731" s="336">
        <v>294914.87</v>
      </c>
      <c r="FM731" s="336">
        <v>1529222.42</v>
      </c>
      <c r="FN731" s="336">
        <v>1350802.91</v>
      </c>
      <c r="FO731" s="336">
        <v>137633.76999999999</v>
      </c>
      <c r="FP731" s="336">
        <v>266639.82</v>
      </c>
      <c r="FQ731" s="336">
        <v>959745.33</v>
      </c>
      <c r="FR731" s="336">
        <v>745066.51</v>
      </c>
      <c r="FS731" s="336">
        <v>197084.24</v>
      </c>
      <c r="FT731" s="336">
        <v>391838.16</v>
      </c>
      <c r="FU731" s="336">
        <v>1862650.56</v>
      </c>
      <c r="FV731" s="336">
        <v>989410.08</v>
      </c>
      <c r="FW731" s="336">
        <v>313049.82</v>
      </c>
      <c r="FX731" s="336">
        <v>514507.02</v>
      </c>
      <c r="FY731" s="336">
        <v>6270638.5199999996</v>
      </c>
      <c r="FZ731" s="336">
        <v>936857.97</v>
      </c>
      <c r="GA731" s="336">
        <v>396524.19</v>
      </c>
      <c r="GB731" s="336">
        <v>954887.57</v>
      </c>
      <c r="GC731" s="336">
        <v>1435298.1</v>
      </c>
      <c r="GD731" s="336">
        <v>1987232.65</v>
      </c>
      <c r="GE731" s="336">
        <v>818563.62</v>
      </c>
      <c r="GF731" s="336">
        <v>2062403.5</v>
      </c>
      <c r="GG731" s="336">
        <v>3231795.22</v>
      </c>
      <c r="GH731" s="336">
        <v>407049.69</v>
      </c>
      <c r="GI731" s="336">
        <v>942989.56</v>
      </c>
      <c r="GJ731" s="336">
        <v>1017963.51</v>
      </c>
      <c r="GK731" s="336">
        <v>2427945.52</v>
      </c>
      <c r="GL731" s="336">
        <v>5725820.5</v>
      </c>
      <c r="GM731" s="336">
        <v>0</v>
      </c>
      <c r="GN731" s="336">
        <v>1321083.5</v>
      </c>
      <c r="GO731" s="336">
        <v>4567633.5</v>
      </c>
      <c r="GP731" s="336">
        <v>312738.78999999998</v>
      </c>
      <c r="GQ731" s="336">
        <v>547278.29</v>
      </c>
      <c r="GR731" s="336">
        <v>288021.07</v>
      </c>
      <c r="GS731" s="336">
        <v>0</v>
      </c>
      <c r="GT731" s="336">
        <v>68469.03</v>
      </c>
      <c r="GU731" s="336">
        <v>10736835.970000001</v>
      </c>
      <c r="GV731" s="336">
        <v>2241851.92</v>
      </c>
      <c r="GW731" s="336">
        <v>793689.41</v>
      </c>
      <c r="GX731" s="336">
        <v>223932.97</v>
      </c>
      <c r="GY731" s="336">
        <v>1078066.26</v>
      </c>
      <c r="GZ731" s="336">
        <v>1747568.66</v>
      </c>
      <c r="HA731" s="336">
        <v>681757.87</v>
      </c>
      <c r="HB731" s="336">
        <v>1445828.08</v>
      </c>
      <c r="HC731" s="336">
        <v>7993822.1100000003</v>
      </c>
      <c r="HD731" s="336">
        <v>234466.28</v>
      </c>
      <c r="HE731" s="336">
        <v>789249.37</v>
      </c>
      <c r="HF731" s="336">
        <v>313377.36</v>
      </c>
      <c r="HG731" s="336">
        <v>5239162.0599999996</v>
      </c>
      <c r="HH731" s="336">
        <v>1916592.67</v>
      </c>
      <c r="HI731" s="336">
        <v>1134613.49</v>
      </c>
      <c r="HJ731" s="336">
        <v>978048.97</v>
      </c>
      <c r="HK731" s="336">
        <v>462650.26</v>
      </c>
      <c r="HL731" s="336">
        <v>1312998.8600000001</v>
      </c>
      <c r="HM731" s="336">
        <v>395332.21</v>
      </c>
      <c r="HN731" s="336">
        <v>1199742.6599999999</v>
      </c>
      <c r="HO731" s="336">
        <v>84761.22</v>
      </c>
      <c r="HP731" s="336">
        <v>2138329.2599999998</v>
      </c>
      <c r="HQ731" s="336">
        <v>478457.64</v>
      </c>
      <c r="HR731" s="336">
        <v>0</v>
      </c>
      <c r="HS731" s="336">
        <v>870364.62</v>
      </c>
      <c r="HT731" s="336">
        <v>0</v>
      </c>
      <c r="HU731" s="336">
        <v>716300.16</v>
      </c>
      <c r="HV731" s="336">
        <v>271398.81</v>
      </c>
      <c r="HW731" s="336">
        <v>12605798.23</v>
      </c>
      <c r="HX731" s="336">
        <v>877468.36</v>
      </c>
      <c r="HY731" s="336">
        <v>19583357.66</v>
      </c>
      <c r="HZ731" s="336">
        <v>1964831.37</v>
      </c>
      <c r="IA731" s="336">
        <v>1475913.15</v>
      </c>
      <c r="IB731" s="336">
        <v>1347513.07</v>
      </c>
      <c r="IC731" s="336">
        <v>2379086.54</v>
      </c>
      <c r="ID731" s="336">
        <v>311749.61</v>
      </c>
      <c r="IE731" s="336">
        <v>2758070.58</v>
      </c>
      <c r="IF731" s="336">
        <v>956372.57</v>
      </c>
      <c r="IG731" s="336">
        <v>538622.27</v>
      </c>
      <c r="IH731" s="336">
        <v>270836.13</v>
      </c>
      <c r="II731" s="336">
        <v>133439.84</v>
      </c>
      <c r="IJ731" s="336">
        <v>0</v>
      </c>
      <c r="IK731" s="336">
        <v>913647</v>
      </c>
      <c r="IL731" s="336">
        <v>305036.33</v>
      </c>
      <c r="IM731" s="336">
        <v>147007.64000000001</v>
      </c>
      <c r="IN731" s="336">
        <v>6813002.96</v>
      </c>
      <c r="IO731" s="336">
        <v>0</v>
      </c>
      <c r="IP731" s="336">
        <v>650391.63</v>
      </c>
      <c r="IQ731" s="336">
        <v>393670.58</v>
      </c>
      <c r="IR731" s="336">
        <v>102986.22</v>
      </c>
      <c r="IS731" s="336">
        <v>62235.77</v>
      </c>
      <c r="IT731" s="336">
        <v>2553191.81</v>
      </c>
      <c r="IU731" s="336">
        <v>0</v>
      </c>
      <c r="IV731" s="336">
        <v>0</v>
      </c>
      <c r="IW731" s="336">
        <v>1142409.4099999999</v>
      </c>
      <c r="IX731" s="336">
        <v>140026.20000000001</v>
      </c>
      <c r="IY731" s="336">
        <v>3280004.01</v>
      </c>
      <c r="IZ731" s="336">
        <v>2703648.22</v>
      </c>
      <c r="JA731" s="336">
        <v>1457120.77</v>
      </c>
      <c r="JB731" s="336">
        <v>408687.31</v>
      </c>
      <c r="JC731" s="336">
        <v>620298.02</v>
      </c>
      <c r="JD731" s="336">
        <v>696275.54</v>
      </c>
      <c r="JE731" s="336">
        <v>658681.68999999994</v>
      </c>
      <c r="JF731" s="336">
        <v>0</v>
      </c>
      <c r="JG731" s="336">
        <v>110520.26</v>
      </c>
      <c r="JH731" s="336">
        <v>1641007.6</v>
      </c>
      <c r="JI731" s="336">
        <v>1274320.22</v>
      </c>
      <c r="JJ731" s="336">
        <v>4813198.01</v>
      </c>
      <c r="JK731" s="336">
        <v>500095.48</v>
      </c>
      <c r="JL731" s="336">
        <v>936475.77</v>
      </c>
      <c r="JM731" s="336">
        <v>463729.61</v>
      </c>
      <c r="JN731" s="336">
        <v>350434.39</v>
      </c>
      <c r="JO731" s="336">
        <v>5092909.26</v>
      </c>
      <c r="JP731" s="336">
        <v>1032205.11</v>
      </c>
      <c r="JQ731" s="336">
        <v>1292326.8899999999</v>
      </c>
      <c r="JR731" s="336">
        <v>497163.67</v>
      </c>
      <c r="JS731" s="336">
        <v>974592.47</v>
      </c>
      <c r="JT731" s="336">
        <v>540715.69999999995</v>
      </c>
      <c r="JU731" s="336">
        <v>576745.81000000006</v>
      </c>
      <c r="JV731" s="336">
        <v>0</v>
      </c>
      <c r="JW731" s="336">
        <v>116518.23</v>
      </c>
      <c r="JX731" s="336">
        <v>3459099.67</v>
      </c>
      <c r="JY731" s="336">
        <v>38143.49</v>
      </c>
      <c r="JZ731" s="336">
        <v>1299281.28</v>
      </c>
      <c r="KA731" s="336">
        <v>493160.93</v>
      </c>
      <c r="KB731" s="336">
        <v>223464</v>
      </c>
      <c r="KC731" s="336">
        <v>505189.03</v>
      </c>
      <c r="KD731" s="336">
        <v>907179.98</v>
      </c>
      <c r="KE731" s="336">
        <v>2220032.5</v>
      </c>
      <c r="KF731" s="336">
        <v>268411.96000000002</v>
      </c>
      <c r="KG731" s="336">
        <v>1352116.52</v>
      </c>
      <c r="KH731" s="336">
        <v>407049.36</v>
      </c>
      <c r="KI731" s="336">
        <v>192685.8</v>
      </c>
      <c r="KJ731" s="336">
        <v>2573147.3199999998</v>
      </c>
      <c r="KK731" s="336">
        <v>669903.01</v>
      </c>
      <c r="KL731" s="336">
        <v>469704.67</v>
      </c>
      <c r="KM731" s="336">
        <v>605741.55000000005</v>
      </c>
      <c r="KN731" s="336">
        <v>184576.15</v>
      </c>
      <c r="KO731" s="336">
        <v>4945426.2699999996</v>
      </c>
      <c r="KP731" s="336">
        <v>884196.17</v>
      </c>
      <c r="KQ731" s="336">
        <v>12627612.01</v>
      </c>
      <c r="KR731" s="336">
        <v>515069.58</v>
      </c>
      <c r="KS731" s="336">
        <v>1674197.42</v>
      </c>
      <c r="KX731" s="312">
        <v>929</v>
      </c>
    </row>
    <row r="732" spans="1:310" x14ac:dyDescent="0.25">
      <c r="A732">
        <v>2022</v>
      </c>
      <c r="C732" s="312">
        <v>30</v>
      </c>
      <c r="F732" s="336">
        <v>506310.95</v>
      </c>
      <c r="G732" s="336">
        <v>123393.9</v>
      </c>
      <c r="H732" s="336">
        <v>10382667.780000001</v>
      </c>
      <c r="I732" s="336">
        <v>405333.76999999996</v>
      </c>
      <c r="J732" s="336">
        <v>98881.83</v>
      </c>
      <c r="K732" s="336">
        <v>340233.8</v>
      </c>
      <c r="L732" s="336">
        <v>2475367.7200000002</v>
      </c>
      <c r="M732" s="336">
        <v>871218.59999999986</v>
      </c>
      <c r="N732" s="336">
        <v>6643859.8999999994</v>
      </c>
      <c r="O732" s="336">
        <v>3425947.4499999997</v>
      </c>
      <c r="P732" s="336">
        <v>1228809.3999999997</v>
      </c>
      <c r="Q732" s="336">
        <v>289216.34999999998</v>
      </c>
      <c r="R732" s="336">
        <v>1748398.92</v>
      </c>
      <c r="S732" s="336">
        <v>2250653.9300000002</v>
      </c>
      <c r="T732" s="336">
        <v>621913.54999999993</v>
      </c>
      <c r="U732" s="336">
        <v>1866036.1</v>
      </c>
      <c r="V732" s="336">
        <v>6040794.290000001</v>
      </c>
      <c r="W732" s="336">
        <v>116490.8</v>
      </c>
      <c r="X732" s="336">
        <v>921705.8600000001</v>
      </c>
      <c r="Y732" s="336">
        <v>222685.74999999997</v>
      </c>
      <c r="Z732" s="336">
        <v>289120.5</v>
      </c>
      <c r="AA732" s="336">
        <v>6820191.4699999997</v>
      </c>
      <c r="AB732" s="336">
        <v>1607192.4699999997</v>
      </c>
      <c r="AC732" s="336">
        <v>100167.31000000001</v>
      </c>
      <c r="AD732" s="336">
        <v>13261433.199999999</v>
      </c>
      <c r="AE732" s="336">
        <v>104491.47</v>
      </c>
      <c r="AF732" s="336">
        <v>579855.30000000005</v>
      </c>
      <c r="AG732" s="336">
        <v>499979.4</v>
      </c>
      <c r="AH732" s="336">
        <v>586829.54999999981</v>
      </c>
      <c r="AI732" s="336">
        <v>578387.50999999989</v>
      </c>
      <c r="AJ732" s="336">
        <v>554552.53</v>
      </c>
      <c r="AK732" s="336">
        <v>116467.30000000002</v>
      </c>
      <c r="AL732" s="336">
        <v>5022275.8999999994</v>
      </c>
      <c r="AM732" s="336">
        <v>316810.39999999997</v>
      </c>
      <c r="AN732" s="336">
        <v>530097.5</v>
      </c>
      <c r="AO732" s="336">
        <v>394797.44999999995</v>
      </c>
      <c r="AP732" s="336">
        <v>414031.44</v>
      </c>
      <c r="AQ732" s="336">
        <v>116499.1</v>
      </c>
      <c r="AR732" s="336">
        <v>698725.39999999991</v>
      </c>
      <c r="AS732" s="336">
        <v>832331.00000000012</v>
      </c>
      <c r="AT732" s="336">
        <v>452370.85</v>
      </c>
      <c r="AU732" s="336">
        <v>572998.93000000005</v>
      </c>
      <c r="AV732" s="336">
        <v>250663.41999999998</v>
      </c>
      <c r="AW732" s="336">
        <v>10426466.960000003</v>
      </c>
      <c r="AX732" s="336">
        <v>95186.700000000012</v>
      </c>
      <c r="AY732" s="336">
        <v>199252.15000000002</v>
      </c>
      <c r="AZ732" s="336">
        <v>635740.22999999986</v>
      </c>
      <c r="BA732" s="336">
        <v>76635.55</v>
      </c>
      <c r="BB732" s="336">
        <v>290196</v>
      </c>
      <c r="BC732" s="336">
        <v>1983828.3000000003</v>
      </c>
      <c r="BD732" s="336">
        <v>4080191.3999999994</v>
      </c>
      <c r="BE732" s="336">
        <v>852018.15</v>
      </c>
      <c r="BF732" s="336">
        <v>761217.50000000012</v>
      </c>
      <c r="BG732" s="336">
        <v>171899.55000000002</v>
      </c>
      <c r="BH732" s="336">
        <v>102644.9</v>
      </c>
      <c r="BI732" s="336">
        <v>10377826.999999998</v>
      </c>
      <c r="BJ732" s="336">
        <v>69738.149999999994</v>
      </c>
      <c r="BK732" s="336">
        <v>3571007.6499999994</v>
      </c>
      <c r="BL732" s="336">
        <v>92363.08</v>
      </c>
      <c r="BM732" s="336">
        <v>318859.80000000005</v>
      </c>
      <c r="BN732" s="336">
        <v>3403810.5</v>
      </c>
      <c r="BO732" s="336">
        <v>940632.95</v>
      </c>
      <c r="BP732" s="336">
        <v>403466.75000000006</v>
      </c>
      <c r="BQ732" s="336">
        <v>137379.9</v>
      </c>
      <c r="BR732" s="336">
        <v>893052.7</v>
      </c>
      <c r="BS732" s="336">
        <v>1760344.23</v>
      </c>
      <c r="BT732" s="336">
        <v>224579.5</v>
      </c>
      <c r="BU732" s="336">
        <v>92165.6</v>
      </c>
      <c r="BV732" s="336">
        <v>490654.40000000008</v>
      </c>
      <c r="BW732" s="336">
        <v>2135745.77</v>
      </c>
      <c r="BX732" s="336">
        <v>716088.85</v>
      </c>
      <c r="BY732" s="336">
        <v>3390179.95</v>
      </c>
      <c r="BZ732" s="336">
        <v>492228.77000000008</v>
      </c>
      <c r="CA732" s="336">
        <v>360163.85000000003</v>
      </c>
      <c r="CB732" s="336">
        <v>328091.90000000008</v>
      </c>
      <c r="CC732" s="336">
        <v>1415975.05</v>
      </c>
      <c r="CD732" s="336">
        <v>1835356.4</v>
      </c>
      <c r="CE732" s="336">
        <v>3632812.5</v>
      </c>
      <c r="CF732" s="336">
        <v>3953244.7500000005</v>
      </c>
      <c r="CG732" s="336">
        <v>1919150.55</v>
      </c>
      <c r="CH732" s="336">
        <v>504957.30000000005</v>
      </c>
      <c r="CI732" s="336">
        <v>10948947.199999999</v>
      </c>
      <c r="CJ732" s="336">
        <v>223703.44999999998</v>
      </c>
      <c r="CK732" s="336">
        <v>181609.10000000003</v>
      </c>
      <c r="CL732" s="336">
        <v>549119.20000000007</v>
      </c>
      <c r="CM732" s="336">
        <v>149157.20000000001</v>
      </c>
      <c r="CN732" s="336">
        <v>1975994.22</v>
      </c>
      <c r="CO732" s="336">
        <v>2434406.4499999997</v>
      </c>
      <c r="CP732" s="336">
        <v>148113.35</v>
      </c>
      <c r="CQ732" s="336">
        <v>713644.68999999983</v>
      </c>
      <c r="CR732" s="336">
        <v>54107.3</v>
      </c>
      <c r="CS732" s="336">
        <v>503110.34</v>
      </c>
      <c r="CT732" s="336">
        <v>982192.45000000007</v>
      </c>
      <c r="CU732" s="336">
        <v>163684.39000000001</v>
      </c>
      <c r="CV732" s="336">
        <v>111938.65</v>
      </c>
      <c r="CW732" s="336">
        <v>296316.05000000005</v>
      </c>
      <c r="CX732" s="336">
        <v>752668.95000000007</v>
      </c>
      <c r="CY732" s="336">
        <v>699804.20000000007</v>
      </c>
      <c r="CZ732" s="336">
        <v>6968942.3099999996</v>
      </c>
      <c r="DA732" s="336">
        <v>2191528.85</v>
      </c>
      <c r="DB732" s="336">
        <v>1821467.6899999997</v>
      </c>
      <c r="DC732" s="336">
        <v>843334.84999999986</v>
      </c>
      <c r="DD732" s="336">
        <v>20110580.459999997</v>
      </c>
      <c r="DE732" s="336">
        <v>11009001.279999999</v>
      </c>
      <c r="DF732" s="336">
        <v>239709.00999999998</v>
      </c>
      <c r="DG732" s="336">
        <v>397848.00000000012</v>
      </c>
      <c r="DH732" s="336">
        <v>493631.89999999997</v>
      </c>
      <c r="DI732" s="336">
        <v>536835.64999999991</v>
      </c>
      <c r="DJ732" s="336">
        <v>1918465.8000000003</v>
      </c>
      <c r="DK732" s="336">
        <v>682964.8</v>
      </c>
      <c r="DL732" s="336">
        <v>576964.94999999995</v>
      </c>
      <c r="DM732" s="336">
        <v>1005479.65</v>
      </c>
      <c r="DN732" s="336">
        <v>197763.00000000003</v>
      </c>
      <c r="DO732" s="336">
        <v>368399.39999999997</v>
      </c>
      <c r="DP732" s="336">
        <v>213095.19</v>
      </c>
      <c r="DQ732" s="336">
        <v>130140.25</v>
      </c>
      <c r="DR732" s="336">
        <v>1740568.54</v>
      </c>
      <c r="DS732" s="336">
        <v>3247838.2900000005</v>
      </c>
      <c r="DT732" s="336">
        <v>1835875.06</v>
      </c>
      <c r="DU732" s="336">
        <v>967227.40000000014</v>
      </c>
      <c r="DV732" s="336">
        <v>258500.15</v>
      </c>
      <c r="DW732" s="336">
        <v>747967</v>
      </c>
      <c r="DX732" s="336">
        <v>1774158.1500000001</v>
      </c>
      <c r="DY732" s="336">
        <v>967565.10000000009</v>
      </c>
      <c r="DZ732" s="336">
        <v>759295.33</v>
      </c>
      <c r="EA732" s="336">
        <v>15038490.739999998</v>
      </c>
      <c r="EB732" s="336">
        <v>988213.05</v>
      </c>
      <c r="EC732" s="336">
        <v>638106.05000000005</v>
      </c>
      <c r="ED732" s="336">
        <v>284465.54999999993</v>
      </c>
      <c r="EE732" s="336">
        <v>557258.70000000007</v>
      </c>
      <c r="EF732" s="336">
        <v>87412.85</v>
      </c>
      <c r="EG732" s="336">
        <v>4567502.3900000006</v>
      </c>
      <c r="EH732" s="336">
        <v>165672.54999999996</v>
      </c>
      <c r="EI732" s="336">
        <v>2657775.44</v>
      </c>
      <c r="EJ732" s="336">
        <v>3865131.09</v>
      </c>
      <c r="EK732" s="336">
        <v>550860.87</v>
      </c>
      <c r="EL732" s="336">
        <v>195982.30000000002</v>
      </c>
      <c r="EM732" s="336">
        <v>1239421.1499999999</v>
      </c>
      <c r="EN732" s="336">
        <v>1141323.4999999998</v>
      </c>
      <c r="EO732" s="336">
        <v>1860184.6500000001</v>
      </c>
      <c r="EP732" s="336">
        <v>1167671.82</v>
      </c>
      <c r="EQ732" s="336">
        <v>338603.55</v>
      </c>
      <c r="ER732" s="336">
        <v>987265.77000000014</v>
      </c>
      <c r="ES732" s="336">
        <v>147351.67999999999</v>
      </c>
      <c r="ET732" s="336">
        <v>1008250.8599999999</v>
      </c>
      <c r="EU732" s="336">
        <v>377071.4</v>
      </c>
      <c r="EV732" s="336">
        <v>108163.29999999999</v>
      </c>
      <c r="EW732" s="336">
        <v>804400.4</v>
      </c>
      <c r="EX732" s="336">
        <v>1636295.7000000002</v>
      </c>
      <c r="EY732" s="336">
        <v>15637251.800000001</v>
      </c>
      <c r="EZ732" s="336">
        <v>602697033.52999985</v>
      </c>
      <c r="FA732" s="336">
        <v>825032.5</v>
      </c>
      <c r="FB732" s="336">
        <v>386152.44999999995</v>
      </c>
      <c r="FC732" s="336">
        <v>5669952.1999999993</v>
      </c>
      <c r="FD732" s="336">
        <v>1384137.2</v>
      </c>
      <c r="FE732" s="336">
        <v>9684884.4499999993</v>
      </c>
      <c r="FF732" s="336">
        <v>989060.00000000012</v>
      </c>
      <c r="FG732" s="336">
        <v>109111.4</v>
      </c>
      <c r="FH732" s="336">
        <v>3870843.63</v>
      </c>
      <c r="FI732" s="336">
        <v>209044.97000000003</v>
      </c>
      <c r="FJ732" s="336">
        <v>2170889.4</v>
      </c>
      <c r="FK732" s="336">
        <v>334281.12</v>
      </c>
      <c r="FL732" s="336">
        <v>53152.149999999994</v>
      </c>
      <c r="FM732" s="336">
        <v>3147827.3</v>
      </c>
      <c r="FN732" s="336">
        <v>410799.72000000003</v>
      </c>
      <c r="FO732" s="336">
        <v>439831.19</v>
      </c>
      <c r="FP732" s="336">
        <v>235967.20000000004</v>
      </c>
      <c r="FQ732" s="336">
        <v>317505.34999999998</v>
      </c>
      <c r="FR732" s="336">
        <v>11831818.319999998</v>
      </c>
      <c r="FS732" s="336">
        <v>278813.09999999992</v>
      </c>
      <c r="FT732" s="336">
        <v>419918.79</v>
      </c>
      <c r="FU732" s="336">
        <v>456238.55</v>
      </c>
      <c r="FV732" s="336">
        <v>75376.150000000009</v>
      </c>
      <c r="FW732" s="336">
        <v>23950.799999999999</v>
      </c>
      <c r="FX732" s="336">
        <v>564735.69999999995</v>
      </c>
      <c r="FY732" s="336">
        <v>1771898.76</v>
      </c>
      <c r="FZ732" s="336">
        <v>169800.26</v>
      </c>
      <c r="GA732" s="336">
        <v>177734.15</v>
      </c>
      <c r="GB732" s="336">
        <v>257720.6</v>
      </c>
      <c r="GC732" s="336">
        <v>136482.32</v>
      </c>
      <c r="GD732" s="336">
        <v>306443.14999999991</v>
      </c>
      <c r="GE732" s="336">
        <v>1422663.8499999999</v>
      </c>
      <c r="GF732" s="336">
        <v>642622.45000000007</v>
      </c>
      <c r="GG732" s="336">
        <v>1384415.1</v>
      </c>
      <c r="GH732" s="336">
        <v>324759.67999999999</v>
      </c>
      <c r="GI732" s="336">
        <v>814497.8</v>
      </c>
      <c r="GJ732" s="336">
        <v>504156.5</v>
      </c>
      <c r="GK732" s="336">
        <v>43900805.170000002</v>
      </c>
      <c r="GL732" s="336">
        <v>823610.01</v>
      </c>
      <c r="GM732" s="336">
        <v>36477343.609999999</v>
      </c>
      <c r="GN732" s="336">
        <v>627103.1</v>
      </c>
      <c r="GO732" s="336">
        <v>5606515.5300000012</v>
      </c>
      <c r="GP732" s="336">
        <v>96538.76</v>
      </c>
      <c r="GQ732" s="336">
        <v>56640.999999999993</v>
      </c>
      <c r="GR732" s="336">
        <v>1083966.2999999998</v>
      </c>
      <c r="GS732" s="336">
        <v>58359087.019999988</v>
      </c>
      <c r="GT732" s="336">
        <v>99578.040000000008</v>
      </c>
      <c r="GU732" s="336">
        <v>9765199.709999999</v>
      </c>
      <c r="GV732" s="336">
        <v>348852.55</v>
      </c>
      <c r="GW732" s="336">
        <v>138501.04999999999</v>
      </c>
      <c r="GX732" s="336">
        <v>10256436.439999999</v>
      </c>
      <c r="GY732" s="336">
        <v>226676.8</v>
      </c>
      <c r="GZ732" s="336">
        <v>1558245.41</v>
      </c>
      <c r="HA732" s="336">
        <v>2608851.46</v>
      </c>
      <c r="HB732" s="336">
        <v>291300.39999999997</v>
      </c>
      <c r="HC732" s="336">
        <v>4314984.28</v>
      </c>
      <c r="HD732" s="336">
        <v>119946.75</v>
      </c>
      <c r="HE732" s="336">
        <v>367564.89999999997</v>
      </c>
      <c r="HF732" s="336">
        <v>513179.5</v>
      </c>
      <c r="HG732" s="336">
        <v>1605902.3499999996</v>
      </c>
      <c r="HH732" s="336">
        <v>12229381.329999998</v>
      </c>
      <c r="HI732" s="336">
        <v>2559903.15</v>
      </c>
      <c r="HJ732" s="336">
        <v>1223343.7</v>
      </c>
      <c r="HK732" s="336">
        <v>205522.34999999998</v>
      </c>
      <c r="HL732" s="336">
        <v>1132682.3099999998</v>
      </c>
      <c r="HM732" s="336">
        <v>493766.5</v>
      </c>
      <c r="HN732" s="336">
        <v>559885.30000000005</v>
      </c>
      <c r="HO732" s="336">
        <v>405432.6</v>
      </c>
      <c r="HP732" s="336">
        <v>4272808.3600000003</v>
      </c>
      <c r="HQ732" s="336">
        <v>84920.1</v>
      </c>
      <c r="HR732" s="336">
        <v>6469811.2199999997</v>
      </c>
      <c r="HS732" s="336">
        <v>78206.37</v>
      </c>
      <c r="HT732" s="336">
        <v>18996296.16</v>
      </c>
      <c r="HU732" s="336">
        <v>240633.70000000004</v>
      </c>
      <c r="HV732" s="336">
        <v>2575792.1</v>
      </c>
      <c r="HW732" s="336">
        <v>30148819.000000004</v>
      </c>
      <c r="HX732" s="336">
        <v>468209.1</v>
      </c>
      <c r="HY732" s="336">
        <v>35560311.479999997</v>
      </c>
      <c r="HZ732" s="336">
        <v>1247150.6099999999</v>
      </c>
      <c r="IA732" s="336">
        <v>176557.75</v>
      </c>
      <c r="IB732" s="336">
        <v>1364000.75</v>
      </c>
      <c r="IC732" s="336">
        <v>6477877.669999999</v>
      </c>
      <c r="ID732" s="336">
        <v>416827.3</v>
      </c>
      <c r="IE732" s="336">
        <v>3895636.0000000005</v>
      </c>
      <c r="IF732" s="336">
        <v>426272.55</v>
      </c>
      <c r="IG732" s="336">
        <v>333166.64999999997</v>
      </c>
      <c r="IH732" s="336">
        <v>24280.050000000003</v>
      </c>
      <c r="II732" s="336">
        <v>472666.15</v>
      </c>
      <c r="IJ732" s="336">
        <v>1878791.8399999999</v>
      </c>
      <c r="IK732" s="336">
        <v>69408.540000000008</v>
      </c>
      <c r="IL732" s="336">
        <v>138703.79999999999</v>
      </c>
      <c r="IM732" s="336">
        <v>423090.60000000003</v>
      </c>
      <c r="IN732" s="336">
        <v>1907437.8499999999</v>
      </c>
      <c r="IO732" s="336">
        <v>588674.15</v>
      </c>
      <c r="IP732" s="336">
        <v>387009.3</v>
      </c>
      <c r="IQ732" s="336">
        <v>271711.84999999998</v>
      </c>
      <c r="IR732" s="336">
        <v>5825379.620000001</v>
      </c>
      <c r="IS732" s="336">
        <v>5646693.9999999991</v>
      </c>
      <c r="IT732" s="336">
        <v>6905060.3199999994</v>
      </c>
      <c r="IU732" s="336">
        <v>160275.87</v>
      </c>
      <c r="IV732" s="336">
        <v>2741625.2499999995</v>
      </c>
      <c r="IW732" s="336">
        <v>285703.55</v>
      </c>
      <c r="IX732" s="336">
        <v>48321.599999999999</v>
      </c>
      <c r="IY732" s="336">
        <v>1194868.5</v>
      </c>
      <c r="IZ732" s="336">
        <v>289910.55</v>
      </c>
      <c r="JA732" s="336">
        <v>421789.44999999995</v>
      </c>
      <c r="JB732" s="336">
        <v>269195.90000000002</v>
      </c>
      <c r="JC732" s="336">
        <v>601376.55000000005</v>
      </c>
      <c r="JD732" s="336">
        <v>144759.24999999997</v>
      </c>
      <c r="JE732" s="336">
        <v>54067.650000000009</v>
      </c>
      <c r="JF732" s="336">
        <v>1172746.4999999998</v>
      </c>
      <c r="JG732" s="336">
        <v>215325.65</v>
      </c>
      <c r="JH732" s="336">
        <v>388935.20000000007</v>
      </c>
      <c r="JI732" s="336">
        <v>1583544.25</v>
      </c>
      <c r="JJ732" s="336">
        <v>1038340.8500000002</v>
      </c>
      <c r="JK732" s="336">
        <v>140085.6</v>
      </c>
      <c r="JL732" s="336">
        <v>283576.94999999995</v>
      </c>
      <c r="JM732" s="336">
        <v>82767.75</v>
      </c>
      <c r="JN732" s="336">
        <v>120051.5</v>
      </c>
      <c r="JO732" s="336">
        <v>2109781.9299999997</v>
      </c>
      <c r="JP732" s="336">
        <v>375846.40000000008</v>
      </c>
      <c r="JQ732" s="336">
        <v>387204.95</v>
      </c>
      <c r="JR732" s="336">
        <v>138892.6</v>
      </c>
      <c r="JS732" s="336">
        <v>5296596.4999999991</v>
      </c>
      <c r="JT732" s="336">
        <v>273382.76999999996</v>
      </c>
      <c r="JU732" s="336">
        <v>133854.20000000001</v>
      </c>
      <c r="JV732" s="336">
        <v>47623333.730000004</v>
      </c>
      <c r="JW732" s="336">
        <v>1330414.04</v>
      </c>
      <c r="JX732" s="336">
        <v>781627.8</v>
      </c>
      <c r="JY732" s="336">
        <v>50258.85</v>
      </c>
      <c r="JZ732" s="336">
        <v>62267.15</v>
      </c>
      <c r="KA732" s="336">
        <v>624598.85000000009</v>
      </c>
      <c r="KB732" s="336">
        <v>786383.34999999986</v>
      </c>
      <c r="KC732" s="336">
        <v>312754.5</v>
      </c>
      <c r="KD732" s="336">
        <v>236444.13</v>
      </c>
      <c r="KE732" s="336">
        <v>6487022.9000000004</v>
      </c>
      <c r="KF732" s="336">
        <v>239315.5</v>
      </c>
      <c r="KG732" s="336">
        <v>433302.31999999995</v>
      </c>
      <c r="KH732" s="336">
        <v>456609.64999999997</v>
      </c>
      <c r="KI732" s="336">
        <v>879130.9</v>
      </c>
      <c r="KJ732" s="336">
        <v>517799.7</v>
      </c>
      <c r="KK732" s="336">
        <v>78820.25</v>
      </c>
      <c r="KL732" s="336">
        <v>255238.70000000004</v>
      </c>
      <c r="KM732" s="336">
        <v>463667.93999999994</v>
      </c>
      <c r="KN732" s="336">
        <v>363325.10000000003</v>
      </c>
      <c r="KO732" s="336">
        <v>2476624</v>
      </c>
      <c r="KP732" s="336">
        <v>1080821.3299999998</v>
      </c>
      <c r="KQ732" s="336">
        <v>70490484.900000006</v>
      </c>
      <c r="KR732" s="336">
        <v>3230103.24</v>
      </c>
      <c r="KS732" s="336">
        <v>1422968.75</v>
      </c>
      <c r="KX732" s="312" t="s">
        <v>943</v>
      </c>
    </row>
    <row r="733" spans="1:310" x14ac:dyDescent="0.25">
      <c r="A733">
        <v>2022</v>
      </c>
      <c r="C733" s="312">
        <v>31</v>
      </c>
      <c r="F733" s="336">
        <v>753996.83999999985</v>
      </c>
      <c r="G733" s="336">
        <v>265054.83999999997</v>
      </c>
      <c r="H733" s="336">
        <v>9853019.7100000009</v>
      </c>
      <c r="I733" s="336">
        <v>649738.77999999991</v>
      </c>
      <c r="J733" s="336">
        <v>187567.39</v>
      </c>
      <c r="K733" s="336">
        <v>607459.58000000007</v>
      </c>
      <c r="L733" s="336">
        <v>3254348.78</v>
      </c>
      <c r="M733" s="336">
        <v>1540671.82</v>
      </c>
      <c r="N733" s="336">
        <v>9099249.4700000007</v>
      </c>
      <c r="O733" s="336">
        <v>5168188.6399999997</v>
      </c>
      <c r="P733" s="336">
        <v>1521733.4</v>
      </c>
      <c r="Q733" s="336">
        <v>652662.46</v>
      </c>
      <c r="R733" s="336">
        <v>1857673.8</v>
      </c>
      <c r="S733" s="336">
        <v>1908563.4699999997</v>
      </c>
      <c r="T733" s="336">
        <v>1026219.4100000001</v>
      </c>
      <c r="U733" s="336">
        <v>1892878.2299999997</v>
      </c>
      <c r="V733" s="336">
        <v>4846748.09</v>
      </c>
      <c r="W733" s="336">
        <v>386262.24</v>
      </c>
      <c r="X733" s="336">
        <v>1226623.02</v>
      </c>
      <c r="Y733" s="336">
        <v>341762.95999999996</v>
      </c>
      <c r="Z733" s="336">
        <v>431299.7</v>
      </c>
      <c r="AA733" s="336">
        <v>9485592.459999999</v>
      </c>
      <c r="AB733" s="336">
        <v>2071266.7999999998</v>
      </c>
      <c r="AC733" s="336">
        <v>316821.06</v>
      </c>
      <c r="AD733" s="336">
        <v>11959435.759999998</v>
      </c>
      <c r="AE733" s="336">
        <v>242694.68</v>
      </c>
      <c r="AF733" s="336">
        <v>608378.37</v>
      </c>
      <c r="AG733" s="336">
        <v>607694.74</v>
      </c>
      <c r="AH733" s="336">
        <v>643999.28</v>
      </c>
      <c r="AI733" s="336">
        <v>1264546.8199999998</v>
      </c>
      <c r="AJ733" s="336">
        <v>764784.29999999993</v>
      </c>
      <c r="AK733" s="336">
        <v>302002.38</v>
      </c>
      <c r="AL733" s="336">
        <v>6825531.8000000007</v>
      </c>
      <c r="AM733" s="336">
        <v>285849.32</v>
      </c>
      <c r="AN733" s="336">
        <v>701466.10999999987</v>
      </c>
      <c r="AO733" s="336">
        <v>544432.7699999999</v>
      </c>
      <c r="AP733" s="336">
        <v>670858.63000000012</v>
      </c>
      <c r="AQ733" s="336">
        <v>341521.87000000005</v>
      </c>
      <c r="AR733" s="336">
        <v>1231124.6300000001</v>
      </c>
      <c r="AS733" s="336">
        <v>1117660.1499999999</v>
      </c>
      <c r="AT733" s="336">
        <v>555543.65999999992</v>
      </c>
      <c r="AU733" s="336">
        <v>886051.29000000015</v>
      </c>
      <c r="AV733" s="336">
        <v>559575.62</v>
      </c>
      <c r="AW733" s="336">
        <v>7438067.3799999999</v>
      </c>
      <c r="AX733" s="336">
        <v>272568.78000000003</v>
      </c>
      <c r="AY733" s="336">
        <v>953587.2300000001</v>
      </c>
      <c r="AZ733" s="336">
        <v>1321878.48</v>
      </c>
      <c r="BA733" s="336">
        <v>191633.32</v>
      </c>
      <c r="BB733" s="336">
        <v>877770.46000000008</v>
      </c>
      <c r="BC733" s="336">
        <v>2658860.5500000003</v>
      </c>
      <c r="BD733" s="336">
        <v>5449025.1199999992</v>
      </c>
      <c r="BE733" s="336">
        <v>1211439.1499999999</v>
      </c>
      <c r="BF733" s="336">
        <v>817537.5</v>
      </c>
      <c r="BG733" s="336">
        <v>208300.50000000003</v>
      </c>
      <c r="BH733" s="336">
        <v>329990.96000000002</v>
      </c>
      <c r="BI733" s="336">
        <v>4432955.29</v>
      </c>
      <c r="BJ733" s="336">
        <v>167122.87</v>
      </c>
      <c r="BK733" s="336">
        <v>3126210.0000000005</v>
      </c>
      <c r="BL733" s="336">
        <v>162816.98000000001</v>
      </c>
      <c r="BM733" s="336">
        <v>541589.5</v>
      </c>
      <c r="BN733" s="336">
        <v>2470123.4199999995</v>
      </c>
      <c r="BO733" s="336">
        <v>1247121.21</v>
      </c>
      <c r="BP733" s="336">
        <v>336167</v>
      </c>
      <c r="BQ733" s="336">
        <v>320739.24</v>
      </c>
      <c r="BR733" s="336">
        <v>1327536.8500000001</v>
      </c>
      <c r="BS733" s="336">
        <v>1872665.89</v>
      </c>
      <c r="BT733" s="336">
        <v>383182.91000000003</v>
      </c>
      <c r="BU733" s="336">
        <v>248355.30999999997</v>
      </c>
      <c r="BV733" s="336">
        <v>733971.79</v>
      </c>
      <c r="BW733" s="336">
        <v>2110571.7000000002</v>
      </c>
      <c r="BX733" s="336">
        <v>972950.00000000012</v>
      </c>
      <c r="BY733" s="336">
        <v>2743259.6399999997</v>
      </c>
      <c r="BZ733" s="336">
        <v>618459</v>
      </c>
      <c r="CA733" s="336">
        <v>862084.97999999986</v>
      </c>
      <c r="CB733" s="336">
        <v>275817.23000000004</v>
      </c>
      <c r="CC733" s="336">
        <v>2537752.9900000002</v>
      </c>
      <c r="CD733" s="336">
        <v>1841936.5300000003</v>
      </c>
      <c r="CE733" s="336">
        <v>2723202.73</v>
      </c>
      <c r="CF733" s="336">
        <v>4301720.3000000007</v>
      </c>
      <c r="CG733" s="336">
        <v>1793050.57</v>
      </c>
      <c r="CH733" s="336">
        <v>1193362.0900000001</v>
      </c>
      <c r="CI733" s="336">
        <v>6291894.7100000009</v>
      </c>
      <c r="CJ733" s="336">
        <v>323224.32000000001</v>
      </c>
      <c r="CK733" s="336">
        <v>537297.68000000005</v>
      </c>
      <c r="CL733" s="336">
        <v>906153.50999999989</v>
      </c>
      <c r="CM733" s="336">
        <v>262797.21999999997</v>
      </c>
      <c r="CN733" s="336">
        <v>2783477.42</v>
      </c>
      <c r="CO733" s="336">
        <v>2673176.87</v>
      </c>
      <c r="CP733" s="336">
        <v>151799.37000000002</v>
      </c>
      <c r="CQ733" s="336">
        <v>965690.42000000016</v>
      </c>
      <c r="CR733" s="336">
        <v>190667.2</v>
      </c>
      <c r="CS733" s="336">
        <v>872724.15</v>
      </c>
      <c r="CT733" s="336">
        <v>1168810.3700000001</v>
      </c>
      <c r="CU733" s="336">
        <v>477263.49</v>
      </c>
      <c r="CV733" s="336">
        <v>294000.90000000002</v>
      </c>
      <c r="CW733" s="336">
        <v>688940.39999999991</v>
      </c>
      <c r="CX733" s="336">
        <v>723020.47</v>
      </c>
      <c r="CY733" s="336">
        <v>758440.24</v>
      </c>
      <c r="CZ733" s="336">
        <v>5115368.17</v>
      </c>
      <c r="DA733" s="336">
        <v>2502958.35</v>
      </c>
      <c r="DB733" s="336">
        <v>3100910.5500000003</v>
      </c>
      <c r="DC733" s="336">
        <v>1375780.2</v>
      </c>
      <c r="DD733" s="336">
        <v>9051196.2799999975</v>
      </c>
      <c r="DE733" s="336">
        <v>7044476.6500000013</v>
      </c>
      <c r="DF733" s="336">
        <v>519524.7</v>
      </c>
      <c r="DG733" s="336">
        <v>769118.19000000006</v>
      </c>
      <c r="DH733" s="336">
        <v>1074994.79</v>
      </c>
      <c r="DI733" s="336">
        <v>887779.89999999991</v>
      </c>
      <c r="DJ733" s="336">
        <v>2212333.6899999995</v>
      </c>
      <c r="DK733" s="336">
        <v>960895.32999999984</v>
      </c>
      <c r="DL733" s="336">
        <v>742735.67999999993</v>
      </c>
      <c r="DM733" s="336">
        <v>799651.83999999985</v>
      </c>
      <c r="DN733" s="336">
        <v>212140.85000000003</v>
      </c>
      <c r="DO733" s="336">
        <v>718039.29</v>
      </c>
      <c r="DP733" s="336">
        <v>372293.25000000006</v>
      </c>
      <c r="DQ733" s="336">
        <v>220370.11</v>
      </c>
      <c r="DR733" s="336">
        <v>1509045.1499999997</v>
      </c>
      <c r="DS733" s="336">
        <v>3586463.39</v>
      </c>
      <c r="DT733" s="336">
        <v>1668347</v>
      </c>
      <c r="DU733" s="336">
        <v>2054617.1300000001</v>
      </c>
      <c r="DV733" s="336">
        <v>373816.45</v>
      </c>
      <c r="DW733" s="336">
        <v>992811.68000000017</v>
      </c>
      <c r="DX733" s="336">
        <v>3045200.6900000004</v>
      </c>
      <c r="DY733" s="336">
        <v>1458708.98</v>
      </c>
      <c r="DZ733" s="336">
        <v>972691.88</v>
      </c>
      <c r="EA733" s="336">
        <v>9282599.0299999993</v>
      </c>
      <c r="EB733" s="336">
        <v>1059566.5400000003</v>
      </c>
      <c r="EC733" s="336">
        <v>994212.76</v>
      </c>
      <c r="ED733" s="336">
        <v>1144133.69</v>
      </c>
      <c r="EE733" s="336">
        <v>586063.93999999994</v>
      </c>
      <c r="EF733" s="336">
        <v>183921.38</v>
      </c>
      <c r="EG733" s="336">
        <v>4090815.2099999995</v>
      </c>
      <c r="EH733" s="336">
        <v>203770.07</v>
      </c>
      <c r="EI733" s="336">
        <v>2713108.67</v>
      </c>
      <c r="EJ733" s="336">
        <v>4982318.42</v>
      </c>
      <c r="EK733" s="336">
        <v>558235.78</v>
      </c>
      <c r="EL733" s="336">
        <v>320940.06</v>
      </c>
      <c r="EM733" s="336">
        <v>1490453.97</v>
      </c>
      <c r="EN733" s="336">
        <v>1679712.58</v>
      </c>
      <c r="EO733" s="336">
        <v>2086207.52</v>
      </c>
      <c r="EP733" s="336">
        <v>1281500.19</v>
      </c>
      <c r="EQ733" s="336">
        <v>877814.69</v>
      </c>
      <c r="ER733" s="336">
        <v>2409998.59</v>
      </c>
      <c r="ES733" s="336">
        <v>674147.27000000014</v>
      </c>
      <c r="ET733" s="336">
        <v>1023698</v>
      </c>
      <c r="EU733" s="336">
        <v>514295.13</v>
      </c>
      <c r="EV733" s="336">
        <v>337310.69999999995</v>
      </c>
      <c r="EW733" s="336">
        <v>853649.91</v>
      </c>
      <c r="EX733" s="336">
        <v>1239833.6900000002</v>
      </c>
      <c r="EY733" s="336">
        <v>9080742.2300000004</v>
      </c>
      <c r="EZ733" s="336">
        <v>539291202.75999999</v>
      </c>
      <c r="FA733" s="336">
        <v>980981.22</v>
      </c>
      <c r="FB733" s="336">
        <v>2191270.5700000003</v>
      </c>
      <c r="FC733" s="336">
        <v>7572221.8999999985</v>
      </c>
      <c r="FD733" s="336">
        <v>1914881.4900000002</v>
      </c>
      <c r="FE733" s="336">
        <v>8376684.709999999</v>
      </c>
      <c r="FF733" s="336">
        <v>1255521.1199999999</v>
      </c>
      <c r="FG733" s="336">
        <v>277831.53999999998</v>
      </c>
      <c r="FH733" s="336">
        <v>4349455.4200000009</v>
      </c>
      <c r="FI733" s="336">
        <v>559219.74</v>
      </c>
      <c r="FJ733" s="336">
        <v>2801400.11</v>
      </c>
      <c r="FK733" s="336">
        <v>837000.69999999984</v>
      </c>
      <c r="FL733" s="336">
        <v>117624.69</v>
      </c>
      <c r="FM733" s="336">
        <v>3261828.3199999994</v>
      </c>
      <c r="FN733" s="336">
        <v>387244.56000000006</v>
      </c>
      <c r="FO733" s="336">
        <v>627302.83000000007</v>
      </c>
      <c r="FP733" s="336">
        <v>499525.07</v>
      </c>
      <c r="FQ733" s="336">
        <v>428271.11</v>
      </c>
      <c r="FR733" s="336">
        <v>20359913.800000001</v>
      </c>
      <c r="FS733" s="336">
        <v>341707.05</v>
      </c>
      <c r="FT733" s="336">
        <v>725414.6</v>
      </c>
      <c r="FU733" s="336">
        <v>865615.12</v>
      </c>
      <c r="FV733" s="336">
        <v>212695.15</v>
      </c>
      <c r="FW733" s="336">
        <v>29344.71</v>
      </c>
      <c r="FX733" s="336">
        <v>1009896.8700000001</v>
      </c>
      <c r="FY733" s="336">
        <v>1898983.6999999997</v>
      </c>
      <c r="FZ733" s="336">
        <v>265824.81999999995</v>
      </c>
      <c r="GA733" s="336">
        <v>428163.23999999993</v>
      </c>
      <c r="GB733" s="336">
        <v>670967.37</v>
      </c>
      <c r="GC733" s="336">
        <v>426850.86</v>
      </c>
      <c r="GD733" s="336">
        <v>1413903.56</v>
      </c>
      <c r="GE733" s="336">
        <v>2545600.2200000002</v>
      </c>
      <c r="GF733" s="336">
        <v>883382.65</v>
      </c>
      <c r="GG733" s="336">
        <v>2700134.6300000004</v>
      </c>
      <c r="GH733" s="336">
        <v>354218.12</v>
      </c>
      <c r="GI733" s="336">
        <v>1339575.8799999999</v>
      </c>
      <c r="GJ733" s="336">
        <v>551567.49</v>
      </c>
      <c r="GK733" s="336">
        <v>24155021.809999999</v>
      </c>
      <c r="GL733" s="336">
        <v>1449081.32</v>
      </c>
      <c r="GM733" s="336">
        <v>26037101.170000002</v>
      </c>
      <c r="GN733" s="336">
        <v>937169.24</v>
      </c>
      <c r="GO733" s="336">
        <v>6420824.4900000002</v>
      </c>
      <c r="GP733" s="336">
        <v>182352.14</v>
      </c>
      <c r="GQ733" s="336">
        <v>96844.079999999987</v>
      </c>
      <c r="GR733" s="336">
        <v>1554583.95</v>
      </c>
      <c r="GS733" s="336">
        <v>42011783.730000004</v>
      </c>
      <c r="GT733" s="336">
        <v>205179.73</v>
      </c>
      <c r="GU733" s="336">
        <v>9863317.1899999995</v>
      </c>
      <c r="GV733" s="336">
        <v>494339.81999999995</v>
      </c>
      <c r="GW733" s="336">
        <v>255118.54999999996</v>
      </c>
      <c r="GX733" s="336">
        <v>6598104.8399999999</v>
      </c>
      <c r="GY733" s="336">
        <v>354747.58</v>
      </c>
      <c r="GZ733" s="336">
        <v>2079749.61</v>
      </c>
      <c r="HA733" s="336">
        <v>2798497.3400000003</v>
      </c>
      <c r="HB733" s="336">
        <v>420510.07</v>
      </c>
      <c r="HC733" s="336">
        <v>10477323.269999998</v>
      </c>
      <c r="HD733" s="336">
        <v>286740.02999999997</v>
      </c>
      <c r="HE733" s="336">
        <v>607990.97000000009</v>
      </c>
      <c r="HF733" s="336">
        <v>625142.36</v>
      </c>
      <c r="HG733" s="336">
        <v>2071101.93</v>
      </c>
      <c r="HH733" s="336">
        <v>10125104.469999999</v>
      </c>
      <c r="HI733" s="336">
        <v>3244805.48</v>
      </c>
      <c r="HJ733" s="336">
        <v>1085680.2599999998</v>
      </c>
      <c r="HK733" s="336">
        <v>335928.59</v>
      </c>
      <c r="HL733" s="336">
        <v>1302103.9200000002</v>
      </c>
      <c r="HM733" s="336">
        <v>570782.09000000008</v>
      </c>
      <c r="HN733" s="336">
        <v>474220.81</v>
      </c>
      <c r="HO733" s="336">
        <v>555061.88</v>
      </c>
      <c r="HP733" s="336">
        <v>5664734.21</v>
      </c>
      <c r="HQ733" s="336">
        <v>291546.12</v>
      </c>
      <c r="HR733" s="336">
        <v>5930148.0599999996</v>
      </c>
      <c r="HS733" s="336">
        <v>307213.19</v>
      </c>
      <c r="HT733" s="336">
        <v>6598116.5599999996</v>
      </c>
      <c r="HU733" s="336">
        <v>778880.46</v>
      </c>
      <c r="HV733" s="336">
        <v>2470274.59</v>
      </c>
      <c r="HW733" s="336">
        <v>21224701.039999999</v>
      </c>
      <c r="HX733" s="336">
        <v>782449.37999999989</v>
      </c>
      <c r="HY733" s="336">
        <v>13258900.65</v>
      </c>
      <c r="HZ733" s="336">
        <v>772016.34</v>
      </c>
      <c r="IA733" s="336">
        <v>593228.57999999996</v>
      </c>
      <c r="IB733" s="336">
        <v>1444763.04</v>
      </c>
      <c r="IC733" s="336">
        <v>9043581.4399999995</v>
      </c>
      <c r="ID733" s="336">
        <v>849194</v>
      </c>
      <c r="IE733" s="336">
        <v>2443390.67</v>
      </c>
      <c r="IF733" s="336">
        <v>375843.96</v>
      </c>
      <c r="IG733" s="336">
        <v>468067.49</v>
      </c>
      <c r="IH733" s="336">
        <v>106312.74</v>
      </c>
      <c r="II733" s="336">
        <v>743960.46</v>
      </c>
      <c r="IJ733" s="336">
        <v>1990456.3499999999</v>
      </c>
      <c r="IK733" s="336">
        <v>189410.81000000003</v>
      </c>
      <c r="IL733" s="336">
        <v>263151.21999999997</v>
      </c>
      <c r="IM733" s="336">
        <v>943506.92000000016</v>
      </c>
      <c r="IN733" s="336">
        <v>3821127.5300000003</v>
      </c>
      <c r="IO733" s="336">
        <v>1370645.74</v>
      </c>
      <c r="IP733" s="336">
        <v>881912.99999999988</v>
      </c>
      <c r="IQ733" s="336">
        <v>431271.15000000008</v>
      </c>
      <c r="IR733" s="336">
        <v>5185589.07</v>
      </c>
      <c r="IS733" s="336">
        <v>3709928.84</v>
      </c>
      <c r="IT733" s="336">
        <v>8419295.3599999994</v>
      </c>
      <c r="IU733" s="336">
        <v>496700.83</v>
      </c>
      <c r="IV733" s="336">
        <v>3514448.7199999997</v>
      </c>
      <c r="IW733" s="336">
        <v>595672.25</v>
      </c>
      <c r="IX733" s="336">
        <v>169411.35</v>
      </c>
      <c r="IY733" s="336">
        <v>1281233.3100000003</v>
      </c>
      <c r="IZ733" s="336">
        <v>506773.99</v>
      </c>
      <c r="JA733" s="336">
        <v>508989.09</v>
      </c>
      <c r="JB733" s="336">
        <v>414670.09</v>
      </c>
      <c r="JC733" s="336">
        <v>1131416.1400000001</v>
      </c>
      <c r="JD733" s="336">
        <v>225406.75999999998</v>
      </c>
      <c r="JE733" s="336">
        <v>168657.81000000003</v>
      </c>
      <c r="JF733" s="336">
        <v>1660368.7499999998</v>
      </c>
      <c r="JG733" s="336">
        <v>285074.96999999997</v>
      </c>
      <c r="JH733" s="336">
        <v>828228.58</v>
      </c>
      <c r="JI733" s="336">
        <v>1196472.1600000001</v>
      </c>
      <c r="JJ733" s="336">
        <v>1511005.04</v>
      </c>
      <c r="JK733" s="336">
        <v>313961.44999999995</v>
      </c>
      <c r="JL733" s="336">
        <v>349619.45</v>
      </c>
      <c r="JM733" s="336">
        <v>105656.84</v>
      </c>
      <c r="JN733" s="336">
        <v>234838.22999999998</v>
      </c>
      <c r="JO733" s="336">
        <v>3506665.7</v>
      </c>
      <c r="JP733" s="336">
        <v>679964.95000000007</v>
      </c>
      <c r="JQ733" s="336">
        <v>604456.92000000004</v>
      </c>
      <c r="JR733" s="336">
        <v>236979.52</v>
      </c>
      <c r="JS733" s="336">
        <v>4539491.63</v>
      </c>
      <c r="JT733" s="336">
        <v>980744.6100000001</v>
      </c>
      <c r="JU733" s="336">
        <v>388894.17</v>
      </c>
      <c r="JV733" s="336">
        <v>25274130.830000002</v>
      </c>
      <c r="JW733" s="336">
        <v>1010421.72</v>
      </c>
      <c r="JX733" s="336">
        <v>869136.88</v>
      </c>
      <c r="JY733" s="336">
        <v>131544.74</v>
      </c>
      <c r="JZ733" s="336">
        <v>143292.85</v>
      </c>
      <c r="KA733" s="336">
        <v>899415.99</v>
      </c>
      <c r="KB733" s="336">
        <v>855834.72</v>
      </c>
      <c r="KC733" s="336">
        <v>1066071.69</v>
      </c>
      <c r="KD733" s="336">
        <v>410212.73</v>
      </c>
      <c r="KE733" s="336">
        <v>6054780.75</v>
      </c>
      <c r="KF733" s="336">
        <v>359912.33</v>
      </c>
      <c r="KG733" s="336">
        <v>802853.01</v>
      </c>
      <c r="KH733" s="336">
        <v>635485.41</v>
      </c>
      <c r="KI733" s="336">
        <v>1175319.4099999999</v>
      </c>
      <c r="KJ733" s="336">
        <v>590845.75000000012</v>
      </c>
      <c r="KK733" s="336">
        <v>176153.9</v>
      </c>
      <c r="KL733" s="336">
        <v>507133.39</v>
      </c>
      <c r="KM733" s="336">
        <v>537086.33000000007</v>
      </c>
      <c r="KN733" s="336">
        <v>597060.6</v>
      </c>
      <c r="KO733" s="336">
        <v>4081431.77</v>
      </c>
      <c r="KP733" s="336">
        <v>1440182.1199999999</v>
      </c>
      <c r="KQ733" s="336">
        <v>68559854.099999994</v>
      </c>
      <c r="KR733" s="336">
        <v>3087881.82</v>
      </c>
      <c r="KS733" s="336">
        <v>1670957.43</v>
      </c>
      <c r="KX733" s="312" t="s">
        <v>943</v>
      </c>
    </row>
    <row r="734" spans="1:310" x14ac:dyDescent="0.25">
      <c r="A734">
        <v>2022</v>
      </c>
      <c r="C734" s="312">
        <v>32</v>
      </c>
      <c r="F734" s="336">
        <v>8066.49</v>
      </c>
      <c r="G734" s="336">
        <v>61.14</v>
      </c>
      <c r="H734" s="336">
        <v>644664.42000000004</v>
      </c>
      <c r="I734" s="336">
        <v>21711.51</v>
      </c>
      <c r="J734" s="336">
        <v>7663.86</v>
      </c>
      <c r="K734" s="336">
        <v>24405.57</v>
      </c>
      <c r="L734" s="336">
        <v>87442.930000000008</v>
      </c>
      <c r="M734" s="336">
        <v>140440.07</v>
      </c>
      <c r="N734" s="336">
        <v>253677.29</v>
      </c>
      <c r="O734" s="336">
        <v>54876.259999999995</v>
      </c>
      <c r="P734" s="336">
        <v>23669.11</v>
      </c>
      <c r="Q734" s="336">
        <v>71545.52</v>
      </c>
      <c r="R734" s="336">
        <v>318888.30999999994</v>
      </c>
      <c r="S734" s="336">
        <v>53619.72</v>
      </c>
      <c r="T734" s="336">
        <v>69494.900000000009</v>
      </c>
      <c r="U734" s="336">
        <v>215605.5</v>
      </c>
      <c r="V734" s="336">
        <v>531101.03</v>
      </c>
      <c r="W734" s="336">
        <v>39370.25</v>
      </c>
      <c r="X734" s="336">
        <v>143597.84999999998</v>
      </c>
      <c r="Y734" s="336">
        <v>51465.200000000004</v>
      </c>
      <c r="Z734" s="336">
        <v>32431.62</v>
      </c>
      <c r="AA734" s="336">
        <v>628552.57999999996</v>
      </c>
      <c r="AB734" s="336">
        <v>91374.589999999982</v>
      </c>
      <c r="AC734" s="336">
        <v>15129</v>
      </c>
      <c r="AD734" s="336">
        <v>805805.65999999992</v>
      </c>
      <c r="AE734" s="336">
        <v>9063.81</v>
      </c>
      <c r="AF734" s="336">
        <v>48553.72</v>
      </c>
      <c r="AG734" s="336">
        <v>734.98</v>
      </c>
      <c r="AH734" s="336">
        <v>27444.73</v>
      </c>
      <c r="AI734" s="336">
        <v>95867.56</v>
      </c>
      <c r="AJ734" s="336">
        <v>8667.39</v>
      </c>
      <c r="AK734" s="336">
        <v>5914.23</v>
      </c>
      <c r="AL734" s="336">
        <v>294851.87</v>
      </c>
      <c r="AM734" s="336">
        <v>11679.220000000001</v>
      </c>
      <c r="AN734" s="336">
        <v>8177.05</v>
      </c>
      <c r="AO734" s="336">
        <v>274.54000000000002</v>
      </c>
      <c r="AP734" s="336">
        <v>30264.32</v>
      </c>
      <c r="AQ734" s="336">
        <v>7732.08</v>
      </c>
      <c r="AR734" s="336">
        <v>338804.81</v>
      </c>
      <c r="AS734" s="336">
        <v>26423.670000000002</v>
      </c>
      <c r="AT734" s="336">
        <v>2960.08</v>
      </c>
      <c r="AU734" s="336">
        <v>45993.63</v>
      </c>
      <c r="AV734" s="336">
        <v>23376.23</v>
      </c>
      <c r="AW734" s="336">
        <v>334268.49</v>
      </c>
      <c r="AX734" s="336">
        <v>12046.46</v>
      </c>
      <c r="AY734" s="336">
        <v>44098.65</v>
      </c>
      <c r="AZ734" s="336">
        <v>18379.64</v>
      </c>
      <c r="BA734" s="336">
        <v>1542.39</v>
      </c>
      <c r="BB734" s="336">
        <v>11796.16</v>
      </c>
      <c r="BC734" s="336">
        <v>44559.22</v>
      </c>
      <c r="BD734" s="336">
        <v>346837.97000000003</v>
      </c>
      <c r="BE734" s="336">
        <v>11209.83</v>
      </c>
      <c r="BF734" s="336">
        <v>11484.8</v>
      </c>
      <c r="BG734" s="336">
        <v>15692.29</v>
      </c>
      <c r="BH734" s="336">
        <v>600.11</v>
      </c>
      <c r="BI734" s="336">
        <v>406981.99000000005</v>
      </c>
      <c r="BJ734" s="336">
        <v>215.8</v>
      </c>
      <c r="BK734" s="336">
        <v>251088.54</v>
      </c>
      <c r="BL734" s="336">
        <v>52.28</v>
      </c>
      <c r="BM734" s="336">
        <v>8693.31</v>
      </c>
      <c r="BN734" s="336">
        <v>252014.48</v>
      </c>
      <c r="BO734" s="336">
        <v>20668.55</v>
      </c>
      <c r="BP734" s="336">
        <v>1807.92</v>
      </c>
      <c r="BQ734" s="336">
        <v>3593.03</v>
      </c>
      <c r="BR734" s="336">
        <v>39555.919999999998</v>
      </c>
      <c r="BS734" s="336">
        <v>70243.94</v>
      </c>
      <c r="BT734" s="336">
        <v>47431.020000000004</v>
      </c>
      <c r="BU734" s="336">
        <v>11635.87</v>
      </c>
      <c r="BV734" s="336">
        <v>3147.28</v>
      </c>
      <c r="BW734" s="336">
        <v>10358.540000000001</v>
      </c>
      <c r="BX734" s="336">
        <v>30301.239999999998</v>
      </c>
      <c r="BY734" s="336">
        <v>34995.770000000004</v>
      </c>
      <c r="BZ734" s="336">
        <v>53192.51</v>
      </c>
      <c r="CA734" s="336">
        <v>42545.96</v>
      </c>
      <c r="CB734" s="336">
        <v>26067.33</v>
      </c>
      <c r="CC734" s="336">
        <v>98842.61</v>
      </c>
      <c r="CD734" s="336">
        <v>45099.210000000006</v>
      </c>
      <c r="CE734" s="336">
        <v>8566.02</v>
      </c>
      <c r="CF734" s="336">
        <v>145715.29</v>
      </c>
      <c r="CG734" s="336">
        <v>14677.61</v>
      </c>
      <c r="CH734" s="336">
        <v>25470.51</v>
      </c>
      <c r="CI734" s="336">
        <v>36160.46</v>
      </c>
      <c r="CJ734" s="336">
        <v>11352.45</v>
      </c>
      <c r="CK734" s="336">
        <v>2631.35</v>
      </c>
      <c r="CL734" s="336">
        <v>66760.950000000012</v>
      </c>
      <c r="CM734" s="336">
        <v>976.17</v>
      </c>
      <c r="CN734" s="336">
        <v>79286.709999999992</v>
      </c>
      <c r="CO734" s="336">
        <v>18457.169999999998</v>
      </c>
      <c r="CP734" s="336">
        <v>26431.81</v>
      </c>
      <c r="CQ734" s="336">
        <v>27271.29</v>
      </c>
      <c r="CR734" s="336">
        <v>14361.36</v>
      </c>
      <c r="CS734" s="336">
        <v>37628.300000000003</v>
      </c>
      <c r="CT734" s="336">
        <v>8046.8799999999992</v>
      </c>
      <c r="CU734" s="336">
        <v>3750.79</v>
      </c>
      <c r="CV734" s="336">
        <v>1472.34</v>
      </c>
      <c r="CW734" s="336">
        <v>10159.469999999999</v>
      </c>
      <c r="CX734" s="336">
        <v>95132.43</v>
      </c>
      <c r="CY734" s="336">
        <v>103323.58</v>
      </c>
      <c r="CZ734" s="336">
        <v>557401.28</v>
      </c>
      <c r="DA734" s="336">
        <v>12404.27</v>
      </c>
      <c r="DB734" s="336">
        <v>239640.91</v>
      </c>
      <c r="DC734" s="336">
        <v>13125.22</v>
      </c>
      <c r="DD734" s="336">
        <v>190142.66999999998</v>
      </c>
      <c r="DE734" s="336">
        <v>600105.29999999993</v>
      </c>
      <c r="DF734" s="336">
        <v>4361.8999999999996</v>
      </c>
      <c r="DG734" s="336">
        <v>9301.4399999999987</v>
      </c>
      <c r="DH734" s="336">
        <v>46735.11</v>
      </c>
      <c r="DI734" s="336">
        <v>45465.119999999995</v>
      </c>
      <c r="DJ734" s="336">
        <v>85160.849999999991</v>
      </c>
      <c r="DK734" s="336">
        <v>31544.079999999998</v>
      </c>
      <c r="DL734" s="336">
        <v>5421.02</v>
      </c>
      <c r="DM734" s="336">
        <v>83514.689999999988</v>
      </c>
      <c r="DN734" s="336">
        <v>55.5</v>
      </c>
      <c r="DO734" s="336">
        <v>28524.22</v>
      </c>
      <c r="DP734" s="336">
        <v>34873.590000000004</v>
      </c>
      <c r="DQ734" s="336">
        <v>19445.990000000002</v>
      </c>
      <c r="DR734" s="336">
        <v>116902.54</v>
      </c>
      <c r="DS734" s="336">
        <v>279610.11</v>
      </c>
      <c r="DT734" s="336">
        <v>84721.38</v>
      </c>
      <c r="DU734" s="336">
        <v>107134.34999999999</v>
      </c>
      <c r="DV734" s="336">
        <v>35102.93</v>
      </c>
      <c r="DW734" s="336">
        <v>17361.599999999999</v>
      </c>
      <c r="DX734" s="336">
        <v>107308.28</v>
      </c>
      <c r="DY734" s="336">
        <v>395475.60000000003</v>
      </c>
      <c r="DZ734" s="336">
        <v>29588.39</v>
      </c>
      <c r="EA734" s="336">
        <v>578070.06999999995</v>
      </c>
      <c r="EB734" s="336">
        <v>54273.43</v>
      </c>
      <c r="EC734" s="336">
        <v>38851.4</v>
      </c>
      <c r="ED734" s="336">
        <v>18029.75</v>
      </c>
      <c r="EE734" s="336">
        <v>66669.48</v>
      </c>
      <c r="EF734" s="336">
        <v>3920.08</v>
      </c>
      <c r="EG734" s="336">
        <v>273184.02</v>
      </c>
      <c r="EH734" s="336">
        <v>3800.74</v>
      </c>
      <c r="EI734" s="336">
        <v>13133.36</v>
      </c>
      <c r="EJ734" s="336">
        <v>339321.85</v>
      </c>
      <c r="EK734" s="336">
        <v>10807.5</v>
      </c>
      <c r="EL734" s="336">
        <v>25590.240000000002</v>
      </c>
      <c r="EM734" s="336">
        <v>46927.21</v>
      </c>
      <c r="EN734" s="336">
        <v>35362.630000000005</v>
      </c>
      <c r="EO734" s="336">
        <v>106760.54</v>
      </c>
      <c r="EP734" s="336">
        <v>46930.020000000004</v>
      </c>
      <c r="EQ734" s="336">
        <v>6192.21</v>
      </c>
      <c r="ER734" s="336">
        <v>54627.19</v>
      </c>
      <c r="ES734" s="336">
        <v>16802.740000000002</v>
      </c>
      <c r="ET734" s="336">
        <v>75460.25</v>
      </c>
      <c r="EU734" s="336">
        <v>30045.71</v>
      </c>
      <c r="EV734" s="336">
        <v>13051.3</v>
      </c>
      <c r="EW734" s="336">
        <v>33385.269999999997</v>
      </c>
      <c r="EX734" s="336">
        <v>154528.95000000001</v>
      </c>
      <c r="EY734" s="336">
        <v>279468.85000000003</v>
      </c>
      <c r="EZ734" s="336">
        <v>37946243.890000001</v>
      </c>
      <c r="FA734" s="336">
        <v>20075.210000000003</v>
      </c>
      <c r="FB734" s="336">
        <v>30358.49</v>
      </c>
      <c r="FC734" s="336">
        <v>137925.38</v>
      </c>
      <c r="FD734" s="336">
        <v>3865.98</v>
      </c>
      <c r="FE734" s="336">
        <v>367153.19</v>
      </c>
      <c r="FF734" s="336">
        <v>95462.49</v>
      </c>
      <c r="FG734" s="336">
        <v>16154.11</v>
      </c>
      <c r="FH734" s="336">
        <v>433536.16999999993</v>
      </c>
      <c r="FI734" s="336">
        <v>21894.379999999997</v>
      </c>
      <c r="FJ734" s="336">
        <v>56323.75</v>
      </c>
      <c r="FK734" s="336">
        <v>34201.19</v>
      </c>
      <c r="FL734" s="336">
        <v>2386.13</v>
      </c>
      <c r="FM734" s="336">
        <v>249905.29</v>
      </c>
      <c r="FN734" s="336">
        <v>3081.04</v>
      </c>
      <c r="FO734" s="336">
        <v>79425.149999999994</v>
      </c>
      <c r="FP734" s="336">
        <v>15140.76</v>
      </c>
      <c r="FQ734" s="336">
        <v>722.75</v>
      </c>
      <c r="FR734" s="336">
        <v>47311.670000000006</v>
      </c>
      <c r="FS734" s="336">
        <v>22791.71</v>
      </c>
      <c r="FT734" s="336">
        <v>36844.01</v>
      </c>
      <c r="FU734" s="336">
        <v>43435.5</v>
      </c>
      <c r="FV734" s="336">
        <v>25</v>
      </c>
      <c r="FW734" s="336">
        <v>453.36</v>
      </c>
      <c r="FX734" s="336">
        <v>179674.71999999997</v>
      </c>
      <c r="FY734" s="336">
        <v>53446.75</v>
      </c>
      <c r="FZ734" s="336">
        <v>3478.5</v>
      </c>
      <c r="GA734" s="336">
        <v>6613.41</v>
      </c>
      <c r="GB734" s="336">
        <v>7191.89</v>
      </c>
      <c r="GC734" s="336">
        <v>18664.62</v>
      </c>
      <c r="GD734" s="336">
        <v>27601.19</v>
      </c>
      <c r="GE734" s="336">
        <v>41678.53</v>
      </c>
      <c r="GF734" s="336">
        <v>9086.0499999999993</v>
      </c>
      <c r="GG734" s="336">
        <v>137531.44</v>
      </c>
      <c r="GH734" s="336">
        <v>4352</v>
      </c>
      <c r="GI734" s="336">
        <v>76455.320000000007</v>
      </c>
      <c r="GJ734" s="336">
        <v>19777.61</v>
      </c>
      <c r="GK734" s="336">
        <v>519176.87</v>
      </c>
      <c r="GL734" s="336">
        <v>17402.64</v>
      </c>
      <c r="GM734" s="336">
        <v>573986.30000000005</v>
      </c>
      <c r="GN734" s="336">
        <v>30736.5</v>
      </c>
      <c r="GO734" s="336">
        <v>151673.20000000001</v>
      </c>
      <c r="GP734" s="336">
        <v>10333.539999999999</v>
      </c>
      <c r="GQ734" s="336">
        <v>3297.9500000000003</v>
      </c>
      <c r="GR734" s="336">
        <v>62010.71</v>
      </c>
      <c r="GS734" s="336">
        <v>1280058.6599999999</v>
      </c>
      <c r="GT734" s="336">
        <v>10124.210000000001</v>
      </c>
      <c r="GU734" s="336">
        <v>546208.8600000001</v>
      </c>
      <c r="GV734" s="336">
        <v>4960.05</v>
      </c>
      <c r="GW734" s="336">
        <v>6938.9000000000005</v>
      </c>
      <c r="GX734" s="336">
        <v>780951.54</v>
      </c>
      <c r="GY734" s="336">
        <v>25167.61</v>
      </c>
      <c r="GZ734" s="336">
        <v>58496.57</v>
      </c>
      <c r="HA734" s="336">
        <v>98029.220000000016</v>
      </c>
      <c r="HB734" s="336">
        <v>6389.95</v>
      </c>
      <c r="HC734" s="336">
        <v>224340.25</v>
      </c>
      <c r="HD734" s="336">
        <v>8686.82</v>
      </c>
      <c r="HE734" s="336">
        <v>12483.5</v>
      </c>
      <c r="HF734" s="336">
        <v>12026.69</v>
      </c>
      <c r="HG734" s="336">
        <v>201313.55000000002</v>
      </c>
      <c r="HH734" s="336">
        <v>298602.2</v>
      </c>
      <c r="HI734" s="336">
        <v>58130.26</v>
      </c>
      <c r="HJ734" s="336">
        <v>32907.31</v>
      </c>
      <c r="HK734" s="336">
        <v>14625.119999999999</v>
      </c>
      <c r="HL734" s="336">
        <v>45992.4</v>
      </c>
      <c r="HM734" s="336">
        <v>44885.35</v>
      </c>
      <c r="HN734" s="336">
        <v>13293.78</v>
      </c>
      <c r="HO734" s="336">
        <v>38741.399999999994</v>
      </c>
      <c r="HP734" s="336">
        <v>87637.920000000013</v>
      </c>
      <c r="HQ734" s="336">
        <v>9070.8799999999992</v>
      </c>
      <c r="HR734" s="336">
        <v>25777.51</v>
      </c>
      <c r="HS734" s="336">
        <v>4788.4800000000005</v>
      </c>
      <c r="HT734" s="336">
        <v>854592.83</v>
      </c>
      <c r="HU734" s="336">
        <v>11678.53</v>
      </c>
      <c r="HV734" s="336">
        <v>228666.43</v>
      </c>
      <c r="HW734" s="336">
        <v>822305.16</v>
      </c>
      <c r="HX734" s="336">
        <v>18266.960000000003</v>
      </c>
      <c r="HY734" s="336">
        <v>1205544.6499999999</v>
      </c>
      <c r="HZ734" s="336">
        <v>26239.05</v>
      </c>
      <c r="IA734" s="336">
        <v>3206.89</v>
      </c>
      <c r="IB734" s="336">
        <v>44700.54</v>
      </c>
      <c r="IC734" s="336">
        <v>359503.41</v>
      </c>
      <c r="ID734" s="336">
        <v>34640.579999999994</v>
      </c>
      <c r="IE734" s="336">
        <v>160833.29999999999</v>
      </c>
      <c r="IF734" s="336">
        <v>1156.6399999999999</v>
      </c>
      <c r="IG734" s="336">
        <v>25133.75</v>
      </c>
      <c r="IH734" s="336">
        <v>2612.46</v>
      </c>
      <c r="II734" s="336">
        <v>21020.34</v>
      </c>
      <c r="IJ734" s="336">
        <v>130549.34000000001</v>
      </c>
      <c r="IK734" s="336">
        <v>7144.6799999999994</v>
      </c>
      <c r="IL734" s="336">
        <v>11237.58</v>
      </c>
      <c r="IM734" s="336">
        <v>21614.39</v>
      </c>
      <c r="IN734" s="336">
        <v>39072.399999999994</v>
      </c>
      <c r="IO734" s="336">
        <v>70088.94</v>
      </c>
      <c r="IP734" s="336">
        <v>16086.91</v>
      </c>
      <c r="IQ734" s="336">
        <v>28244.37</v>
      </c>
      <c r="IR734" s="336">
        <v>670231.81000000006</v>
      </c>
      <c r="IS734" s="336">
        <v>139586.47</v>
      </c>
      <c r="IT734" s="336">
        <v>93403.77</v>
      </c>
      <c r="IU734" s="336">
        <v>13175.23</v>
      </c>
      <c r="IV734" s="336">
        <v>173543.47</v>
      </c>
      <c r="IW734" s="336">
        <v>6350</v>
      </c>
      <c r="IX734" s="336">
        <v>8241.59</v>
      </c>
      <c r="IY734" s="336">
        <v>84363.91</v>
      </c>
      <c r="IZ734" s="336">
        <v>21702.560000000001</v>
      </c>
      <c r="JA734" s="336">
        <v>32454.15</v>
      </c>
      <c r="JB734" s="336">
        <v>53378.81</v>
      </c>
      <c r="JC734" s="336">
        <v>64497.31</v>
      </c>
      <c r="JD734" s="336">
        <v>3795.1000000000004</v>
      </c>
      <c r="JE734" s="336">
        <v>4571.97</v>
      </c>
      <c r="JF734" s="336">
        <v>67967.360000000001</v>
      </c>
      <c r="JG734" s="336">
        <v>7718.46</v>
      </c>
      <c r="JH734" s="336">
        <v>36226.660000000003</v>
      </c>
      <c r="JI734" s="336">
        <v>12350.560000000001</v>
      </c>
      <c r="JJ734" s="336">
        <v>43132.1</v>
      </c>
      <c r="JK734" s="336">
        <v>8139.8200000000006</v>
      </c>
      <c r="JL734" s="336">
        <v>24802.800000000003</v>
      </c>
      <c r="JM734" s="336">
        <v>66.44</v>
      </c>
      <c r="JN734" s="336">
        <v>8183.46</v>
      </c>
      <c r="JO734" s="336">
        <v>114712.61</v>
      </c>
      <c r="JP734" s="336">
        <v>5604.5</v>
      </c>
      <c r="JQ734" s="336">
        <v>9435.73</v>
      </c>
      <c r="JR734" s="336">
        <v>2226.06</v>
      </c>
      <c r="JS734" s="336">
        <v>207781.90999999997</v>
      </c>
      <c r="JT734" s="336">
        <v>27839.31</v>
      </c>
      <c r="JU734" s="336">
        <v>553217.05000000005</v>
      </c>
      <c r="JV734" s="336">
        <v>1238945.07</v>
      </c>
      <c r="JW734" s="336">
        <v>12684.94</v>
      </c>
      <c r="JX734" s="336">
        <v>10958.47</v>
      </c>
      <c r="JY734" s="336">
        <v>925.88</v>
      </c>
      <c r="JZ734" s="336">
        <v>23.28</v>
      </c>
      <c r="KA734" s="336">
        <v>36121.99</v>
      </c>
      <c r="KB734" s="336">
        <v>8801.16</v>
      </c>
      <c r="KC734" s="336">
        <v>2807.0200000000004</v>
      </c>
      <c r="KD734" s="336">
        <v>8886.4</v>
      </c>
      <c r="KE734" s="336">
        <v>36662.32</v>
      </c>
      <c r="KF734" s="336">
        <v>1534.47</v>
      </c>
      <c r="KG734" s="336">
        <v>5997.94</v>
      </c>
      <c r="KH734" s="336">
        <v>11010.17</v>
      </c>
      <c r="KI734" s="336">
        <v>82507.89</v>
      </c>
      <c r="KJ734" s="336">
        <v>246.78</v>
      </c>
      <c r="KK734" s="336">
        <v>2106.19</v>
      </c>
      <c r="KL734" s="336">
        <v>2976.7799999999997</v>
      </c>
      <c r="KM734" s="336">
        <v>19773.45</v>
      </c>
      <c r="KN734" s="336">
        <v>47369.21</v>
      </c>
      <c r="KO734" s="336">
        <v>145132.76</v>
      </c>
      <c r="KP734" s="336">
        <v>32048.35</v>
      </c>
      <c r="KQ734" s="336">
        <v>3537902.88</v>
      </c>
      <c r="KR734" s="336">
        <v>116389.08</v>
      </c>
      <c r="KS734" s="336">
        <v>38911.949999999997</v>
      </c>
      <c r="KX734" s="312" t="s">
        <v>943</v>
      </c>
    </row>
    <row r="735" spans="1:310" x14ac:dyDescent="0.25">
      <c r="A735">
        <v>2022</v>
      </c>
      <c r="C735" s="312">
        <v>33</v>
      </c>
      <c r="F735" s="336">
        <v>1407165</v>
      </c>
      <c r="G735" s="336">
        <v>284932.01</v>
      </c>
      <c r="H735" s="336">
        <v>3963762.92</v>
      </c>
      <c r="I735" s="336">
        <v>223941.91</v>
      </c>
      <c r="J735" s="336">
        <v>148136.95999999999</v>
      </c>
      <c r="K735" s="336">
        <v>296395.16000000003</v>
      </c>
      <c r="L735" s="336">
        <v>1463589.15</v>
      </c>
      <c r="M735" s="336">
        <v>985901.19</v>
      </c>
      <c r="N735" s="336">
        <v>3583256.77</v>
      </c>
      <c r="O735" s="336">
        <v>5953125.1699999999</v>
      </c>
      <c r="P735" s="336">
        <v>1355132.79</v>
      </c>
      <c r="Q735" s="336">
        <v>334376.71999999997</v>
      </c>
      <c r="R735" s="336">
        <v>688437.3</v>
      </c>
      <c r="S735" s="336">
        <v>557412.82999999996</v>
      </c>
      <c r="T735" s="336">
        <v>521144.85</v>
      </c>
      <c r="U735" s="336">
        <v>1035637.81</v>
      </c>
      <c r="V735" s="336">
        <v>3241866.24</v>
      </c>
      <c r="W735" s="336">
        <v>180165</v>
      </c>
      <c r="X735" s="336">
        <v>1364601.63</v>
      </c>
      <c r="Y735" s="336">
        <v>195130.58000000002</v>
      </c>
      <c r="Z735" s="336">
        <v>247317</v>
      </c>
      <c r="AA735" s="336">
        <v>4872060.2300000004</v>
      </c>
      <c r="AB735" s="336">
        <v>833774.91</v>
      </c>
      <c r="AC735" s="336">
        <v>181289.38</v>
      </c>
      <c r="AD735" s="336">
        <v>6159497.5499999998</v>
      </c>
      <c r="AE735" s="336">
        <v>50114.14</v>
      </c>
      <c r="AF735" s="336">
        <v>254037.1</v>
      </c>
      <c r="AG735" s="336">
        <v>576861</v>
      </c>
      <c r="AH735" s="336">
        <v>374632.39</v>
      </c>
      <c r="AI735" s="336">
        <v>479534.4</v>
      </c>
      <c r="AJ735" s="336">
        <v>255062.03</v>
      </c>
      <c r="AK735" s="336">
        <v>97514.9</v>
      </c>
      <c r="AL735" s="336">
        <v>2789171.44</v>
      </c>
      <c r="AM735" s="336">
        <v>145192.1</v>
      </c>
      <c r="AN735" s="336">
        <v>140305.43</v>
      </c>
      <c r="AO735" s="336">
        <v>36164.630000000005</v>
      </c>
      <c r="AP735" s="336">
        <v>494790.28</v>
      </c>
      <c r="AQ735" s="336">
        <v>124812</v>
      </c>
      <c r="AR735" s="336">
        <v>116250.96</v>
      </c>
      <c r="AS735" s="336">
        <v>249929.63</v>
      </c>
      <c r="AT735" s="336">
        <v>570648.91999999993</v>
      </c>
      <c r="AU735" s="336">
        <v>492256.99</v>
      </c>
      <c r="AV735" s="336">
        <v>137982.78</v>
      </c>
      <c r="AW735" s="336">
        <v>3453004.2600000002</v>
      </c>
      <c r="AX735" s="336">
        <v>73235.459999999992</v>
      </c>
      <c r="AY735" s="336">
        <v>346031.95</v>
      </c>
      <c r="AZ735" s="336">
        <v>571304.54</v>
      </c>
      <c r="BA735" s="336">
        <v>61354.69</v>
      </c>
      <c r="BB735" s="336">
        <v>248441.09</v>
      </c>
      <c r="BC735" s="336">
        <v>4475275.41</v>
      </c>
      <c r="BD735" s="336">
        <v>5269110.51</v>
      </c>
      <c r="BE735" s="336">
        <v>997956.68</v>
      </c>
      <c r="BF735" s="336">
        <v>536336.80000000005</v>
      </c>
      <c r="BG735" s="336">
        <v>150344.14000000001</v>
      </c>
      <c r="BH735" s="336">
        <v>25160</v>
      </c>
      <c r="BI735" s="336">
        <v>5701370.5700000003</v>
      </c>
      <c r="BJ735" s="336">
        <v>200962.59000000003</v>
      </c>
      <c r="BK735" s="336">
        <v>5487224.9900000002</v>
      </c>
      <c r="BL735" s="336">
        <v>24691.52</v>
      </c>
      <c r="BM735" s="336">
        <v>214340.34</v>
      </c>
      <c r="BN735" s="336">
        <v>6850635.5500000007</v>
      </c>
      <c r="BO735" s="336">
        <v>750026</v>
      </c>
      <c r="BP735" s="336">
        <v>315486.88</v>
      </c>
      <c r="BQ735" s="336">
        <v>153413.38</v>
      </c>
      <c r="BR735" s="336">
        <v>509588.11</v>
      </c>
      <c r="BS735" s="336">
        <v>610025.9</v>
      </c>
      <c r="BT735" s="336">
        <v>29830.5</v>
      </c>
      <c r="BU735" s="336">
        <v>83813.100000000006</v>
      </c>
      <c r="BV735" s="336">
        <v>281637.21999999997</v>
      </c>
      <c r="BW735" s="336">
        <v>589099.33000000007</v>
      </c>
      <c r="BX735" s="336">
        <v>486702.18</v>
      </c>
      <c r="BY735" s="336">
        <v>1042434.06</v>
      </c>
      <c r="BZ735" s="336">
        <v>416657.62999999995</v>
      </c>
      <c r="CA735" s="336">
        <v>267825.14</v>
      </c>
      <c r="CB735" s="336">
        <v>193064.99</v>
      </c>
      <c r="CC735" s="336">
        <v>1497643.93</v>
      </c>
      <c r="CD735" s="336">
        <v>630201.31000000006</v>
      </c>
      <c r="CE735" s="336">
        <v>1945790.2</v>
      </c>
      <c r="CF735" s="336">
        <v>2628300.52</v>
      </c>
      <c r="CG735" s="336">
        <v>297903.28999999998</v>
      </c>
      <c r="CH735" s="336">
        <v>244313.07</v>
      </c>
      <c r="CI735" s="336">
        <v>2690110.14</v>
      </c>
      <c r="CJ735" s="336">
        <v>182140.1</v>
      </c>
      <c r="CK735" s="336">
        <v>121620.48999999999</v>
      </c>
      <c r="CL735" s="336">
        <v>624493.94999999995</v>
      </c>
      <c r="CM735" s="336">
        <v>26000</v>
      </c>
      <c r="CN735" s="336">
        <v>1217742.25</v>
      </c>
      <c r="CO735" s="336">
        <v>1086868.03</v>
      </c>
      <c r="CP735" s="336">
        <v>152432.06</v>
      </c>
      <c r="CQ735" s="336">
        <v>587358.14</v>
      </c>
      <c r="CR735" s="336">
        <v>29559.5</v>
      </c>
      <c r="CS735" s="336">
        <v>241275.12</v>
      </c>
      <c r="CT735" s="336">
        <v>231699.58000000002</v>
      </c>
      <c r="CU735" s="336">
        <v>21581.93</v>
      </c>
      <c r="CV735" s="336">
        <v>48831.69</v>
      </c>
      <c r="CW735" s="336">
        <v>306208.79000000004</v>
      </c>
      <c r="CX735" s="336">
        <v>583846.09</v>
      </c>
      <c r="CY735" s="336">
        <v>919011.32000000007</v>
      </c>
      <c r="CZ735" s="336">
        <v>2948506.6599999997</v>
      </c>
      <c r="DA735" s="336">
        <v>880157.4</v>
      </c>
      <c r="DB735" s="336">
        <v>2321617.1799999997</v>
      </c>
      <c r="DC735" s="336">
        <v>533726.96</v>
      </c>
      <c r="DD735" s="336">
        <v>5217686.7300000004</v>
      </c>
      <c r="DE735" s="336">
        <v>3149691.9299999997</v>
      </c>
      <c r="DF735" s="336">
        <v>98176.06</v>
      </c>
      <c r="DG735" s="336">
        <v>267108.99</v>
      </c>
      <c r="DH735" s="336">
        <v>692336.26</v>
      </c>
      <c r="DI735" s="336">
        <v>1115306.3599999999</v>
      </c>
      <c r="DJ735" s="336">
        <v>1682034.35</v>
      </c>
      <c r="DK735" s="336">
        <v>9474.25</v>
      </c>
      <c r="DL735" s="336">
        <v>391392.24</v>
      </c>
      <c r="DM735" s="336">
        <v>534129.29</v>
      </c>
      <c r="DN735" s="336">
        <v>116461.87</v>
      </c>
      <c r="DO735" s="336">
        <v>137272.78</v>
      </c>
      <c r="DP735" s="336">
        <v>268399.67</v>
      </c>
      <c r="DQ735" s="336">
        <v>62670.1</v>
      </c>
      <c r="DR735" s="336">
        <v>827496.85</v>
      </c>
      <c r="DS735" s="336">
        <v>1944902.39</v>
      </c>
      <c r="DT735" s="336">
        <v>1880889.28</v>
      </c>
      <c r="DU735" s="336">
        <v>596156.92999999993</v>
      </c>
      <c r="DV735" s="336">
        <v>245523.31</v>
      </c>
      <c r="DW735" s="336">
        <v>947278.82000000007</v>
      </c>
      <c r="DX735" s="336">
        <v>1392789.66</v>
      </c>
      <c r="DY735" s="336">
        <v>478193.19</v>
      </c>
      <c r="DZ735" s="336">
        <v>388292.58999999997</v>
      </c>
      <c r="EA735" s="336">
        <v>7960145.3100000005</v>
      </c>
      <c r="EB735" s="336">
        <v>581535.09</v>
      </c>
      <c r="EC735" s="336">
        <v>459578.68999999994</v>
      </c>
      <c r="ED735" s="336">
        <v>265270.96999999997</v>
      </c>
      <c r="EE735" s="336">
        <v>464261.13</v>
      </c>
      <c r="EF735" s="336">
        <v>75858.399999999994</v>
      </c>
      <c r="EG735" s="336">
        <v>2271732.41</v>
      </c>
      <c r="EH735" s="336">
        <v>85540.790000000008</v>
      </c>
      <c r="EI735" s="336">
        <v>1003917.03</v>
      </c>
      <c r="EJ735" s="336">
        <v>5981022.2100000009</v>
      </c>
      <c r="EK735" s="336">
        <v>102670</v>
      </c>
      <c r="EL735" s="336">
        <v>87547.23</v>
      </c>
      <c r="EM735" s="336">
        <v>326529.41000000003</v>
      </c>
      <c r="EN735" s="336">
        <v>540673.29</v>
      </c>
      <c r="EO735" s="336">
        <v>2776528.4299999997</v>
      </c>
      <c r="EP735" s="336">
        <v>330507.13</v>
      </c>
      <c r="EQ735" s="336">
        <v>117207.15</v>
      </c>
      <c r="ER735" s="336">
        <v>741392.1100000001</v>
      </c>
      <c r="ES735" s="336">
        <v>153664.76</v>
      </c>
      <c r="ET735" s="336">
        <v>845263.96</v>
      </c>
      <c r="EU735" s="336">
        <v>381431.89</v>
      </c>
      <c r="EV735" s="336">
        <v>87777.51</v>
      </c>
      <c r="EW735" s="336">
        <v>1413847.11</v>
      </c>
      <c r="EX735" s="336">
        <v>987170.85000000009</v>
      </c>
      <c r="EY735" s="336">
        <v>4597237.1000000006</v>
      </c>
      <c r="EZ735" s="336">
        <v>161448364.01000002</v>
      </c>
      <c r="FA735" s="336">
        <v>852583.48</v>
      </c>
      <c r="FB735" s="336">
        <v>484638.96</v>
      </c>
      <c r="FC735" s="336">
        <v>5283575.9800000004</v>
      </c>
      <c r="FD735" s="336">
        <v>569947.24</v>
      </c>
      <c r="FE735" s="336">
        <v>5883610.7199999997</v>
      </c>
      <c r="FF735" s="336">
        <v>652509.43999999994</v>
      </c>
      <c r="FG735" s="336">
        <v>379997.88</v>
      </c>
      <c r="FH735" s="336">
        <v>1765497.48</v>
      </c>
      <c r="FI735" s="336">
        <v>193461.91</v>
      </c>
      <c r="FJ735" s="336">
        <v>1621813.45</v>
      </c>
      <c r="FK735" s="336">
        <v>200763.19</v>
      </c>
      <c r="FL735" s="336">
        <v>26280.98</v>
      </c>
      <c r="FM735" s="336">
        <v>1626753.4</v>
      </c>
      <c r="FN735" s="336">
        <v>26006.81</v>
      </c>
      <c r="FO735" s="336">
        <v>116944.64</v>
      </c>
      <c r="FP735" s="336">
        <v>93712.14</v>
      </c>
      <c r="FQ735" s="336">
        <v>315600</v>
      </c>
      <c r="FR735" s="336">
        <v>3955457.3299999996</v>
      </c>
      <c r="FS735" s="336">
        <v>353315.91000000003</v>
      </c>
      <c r="FT735" s="336">
        <v>100273.26000000001</v>
      </c>
      <c r="FU735" s="336">
        <v>382800</v>
      </c>
      <c r="FV735" s="336">
        <v>7794</v>
      </c>
      <c r="FW735" s="336">
        <v>57431.82</v>
      </c>
      <c r="FX735" s="336">
        <v>806307.25</v>
      </c>
      <c r="FY735" s="336">
        <v>1668159.32</v>
      </c>
      <c r="FZ735" s="336">
        <v>74949.759999999995</v>
      </c>
      <c r="GA735" s="336">
        <v>187765.4</v>
      </c>
      <c r="GB735" s="336">
        <v>84515.709999999992</v>
      </c>
      <c r="GC735" s="336">
        <v>114540.13</v>
      </c>
      <c r="GD735" s="336">
        <v>550789.39</v>
      </c>
      <c r="GE735" s="336">
        <v>1120722.8</v>
      </c>
      <c r="GF735" s="336">
        <v>184078.34</v>
      </c>
      <c r="GG735" s="336">
        <v>1673569.75</v>
      </c>
      <c r="GH735" s="336">
        <v>137951.49</v>
      </c>
      <c r="GI735" s="336">
        <v>650522.69999999995</v>
      </c>
      <c r="GJ735" s="336">
        <v>254476.47</v>
      </c>
      <c r="GK735" s="336">
        <v>8384854.5100000007</v>
      </c>
      <c r="GL735" s="336">
        <v>1464623.93</v>
      </c>
      <c r="GM735" s="336">
        <v>13036988.210000001</v>
      </c>
      <c r="GN735" s="336">
        <v>310850.70999999996</v>
      </c>
      <c r="GO735" s="336">
        <v>1909823.69</v>
      </c>
      <c r="GP735" s="336">
        <v>33632.589999999997</v>
      </c>
      <c r="GQ735" s="336">
        <v>55682.55</v>
      </c>
      <c r="GR735" s="336">
        <v>978347.59000000008</v>
      </c>
      <c r="GS735" s="336">
        <v>16658922.489999998</v>
      </c>
      <c r="GT735" s="336">
        <v>188291.63999999998</v>
      </c>
      <c r="GU735" s="336">
        <v>10257567.559999999</v>
      </c>
      <c r="GV735" s="336">
        <v>148685.81</v>
      </c>
      <c r="GW735" s="336">
        <v>126733.84</v>
      </c>
      <c r="GX735" s="336">
        <v>4451579.5199999996</v>
      </c>
      <c r="GY735" s="336">
        <v>128201.13</v>
      </c>
      <c r="GZ735" s="336">
        <v>1092228.3</v>
      </c>
      <c r="HA735" s="336">
        <v>1453781.04</v>
      </c>
      <c r="HB735" s="336">
        <v>28450.37</v>
      </c>
      <c r="HC735" s="336">
        <v>6470944.5800000001</v>
      </c>
      <c r="HD735" s="336">
        <v>58717.95</v>
      </c>
      <c r="HE735" s="336">
        <v>365872.91000000003</v>
      </c>
      <c r="HF735" s="336">
        <v>712636.66</v>
      </c>
      <c r="HG735" s="336">
        <v>497485.1</v>
      </c>
      <c r="HH735" s="336">
        <v>3703394.29</v>
      </c>
      <c r="HI735" s="336">
        <v>2035779.0099999998</v>
      </c>
      <c r="HJ735" s="336">
        <v>513060.67999999993</v>
      </c>
      <c r="HK735" s="336">
        <v>140054.59</v>
      </c>
      <c r="HL735" s="336">
        <v>484750</v>
      </c>
      <c r="HM735" s="336">
        <v>640110.91999999993</v>
      </c>
      <c r="HN735" s="336">
        <v>54970.38</v>
      </c>
      <c r="HO735" s="336">
        <v>418872.98000000004</v>
      </c>
      <c r="HP735" s="336">
        <v>1995575.4799999997</v>
      </c>
      <c r="HQ735" s="336">
        <v>387780.66000000003</v>
      </c>
      <c r="HR735" s="336">
        <v>1430704.5</v>
      </c>
      <c r="HS735" s="336">
        <v>150777.64000000001</v>
      </c>
      <c r="HT735" s="336">
        <v>4828671.6500000004</v>
      </c>
      <c r="HU735" s="336">
        <v>94854.53</v>
      </c>
      <c r="HV735" s="336">
        <v>2363966.87</v>
      </c>
      <c r="HW735" s="336">
        <v>6797313.9799999995</v>
      </c>
      <c r="HX735" s="336">
        <v>287820.03000000003</v>
      </c>
      <c r="HY735" s="336">
        <v>10479958.74</v>
      </c>
      <c r="HZ735" s="336">
        <v>577274.93000000005</v>
      </c>
      <c r="IA735" s="336">
        <v>4521.76</v>
      </c>
      <c r="IB735" s="336">
        <v>797580.93</v>
      </c>
      <c r="IC735" s="336">
        <v>2990360.05</v>
      </c>
      <c r="ID735" s="336">
        <v>262906.95</v>
      </c>
      <c r="IE735" s="336">
        <v>2096114.45</v>
      </c>
      <c r="IF735" s="336">
        <v>90505.52</v>
      </c>
      <c r="IG735" s="336">
        <v>645236.47</v>
      </c>
      <c r="IH735" s="336">
        <v>20019.18</v>
      </c>
      <c r="II735" s="336">
        <v>196026.73</v>
      </c>
      <c r="IJ735" s="336">
        <v>1711714.47</v>
      </c>
      <c r="IK735" s="336">
        <v>114971.20999999999</v>
      </c>
      <c r="IL735" s="336">
        <v>236063.59999999998</v>
      </c>
      <c r="IM735" s="336">
        <v>123485.91</v>
      </c>
      <c r="IN735" s="336">
        <v>2268483.87</v>
      </c>
      <c r="IO735" s="336">
        <v>324561.65999999997</v>
      </c>
      <c r="IP735" s="336">
        <v>138896.54999999999</v>
      </c>
      <c r="IQ735" s="336">
        <v>200288.09999999998</v>
      </c>
      <c r="IR735" s="336">
        <v>7237180.6600000001</v>
      </c>
      <c r="IS735" s="336">
        <v>1114996.44</v>
      </c>
      <c r="IT735" s="336">
        <v>5650712.7599999998</v>
      </c>
      <c r="IU735" s="336">
        <v>339555.6</v>
      </c>
      <c r="IV735" s="336">
        <v>1949710.7799999998</v>
      </c>
      <c r="IW735" s="336">
        <v>416816.33999999997</v>
      </c>
      <c r="IX735" s="336">
        <v>55000</v>
      </c>
      <c r="IY735" s="336">
        <v>1448485.52</v>
      </c>
      <c r="IZ735" s="336">
        <v>29985.63</v>
      </c>
      <c r="JA735" s="336">
        <v>110813</v>
      </c>
      <c r="JB735" s="336">
        <v>442052.14999999997</v>
      </c>
      <c r="JC735" s="336">
        <v>1358013.84</v>
      </c>
      <c r="JD735" s="336">
        <v>52931</v>
      </c>
      <c r="JE735" s="336">
        <v>20568.05</v>
      </c>
      <c r="JF735" s="336">
        <v>721914.40999999992</v>
      </c>
      <c r="JG735" s="336">
        <v>122483.4</v>
      </c>
      <c r="JH735" s="336">
        <v>674020.05999999994</v>
      </c>
      <c r="JI735" s="336">
        <v>428336.42000000004</v>
      </c>
      <c r="JJ735" s="336">
        <v>392638.06999999995</v>
      </c>
      <c r="JK735" s="336">
        <v>243516.57</v>
      </c>
      <c r="JL735" s="336">
        <v>254868.55</v>
      </c>
      <c r="JM735" s="336">
        <v>186001.14</v>
      </c>
      <c r="JN735" s="336">
        <v>46300</v>
      </c>
      <c r="JO735" s="336">
        <v>3418084.0999999996</v>
      </c>
      <c r="JP735" s="336">
        <v>225941.59999999998</v>
      </c>
      <c r="JQ735" s="336">
        <v>36500</v>
      </c>
      <c r="JR735" s="336">
        <v>63400</v>
      </c>
      <c r="JS735" s="336">
        <v>4678054.6500000004</v>
      </c>
      <c r="JT735" s="336">
        <v>248027.65</v>
      </c>
      <c r="JU735" s="336">
        <v>202109.97</v>
      </c>
      <c r="JV735" s="336">
        <v>9830560.0299999993</v>
      </c>
      <c r="JW735" s="336">
        <v>2699158.16</v>
      </c>
      <c r="JX735" s="336">
        <v>440167.07</v>
      </c>
      <c r="JY735" s="336">
        <v>1384.9</v>
      </c>
      <c r="JZ735" s="336">
        <v>28693</v>
      </c>
      <c r="KA735" s="336">
        <v>899876.59</v>
      </c>
      <c r="KB735" s="336">
        <v>739300.77</v>
      </c>
      <c r="KC735" s="336">
        <v>182160.66999999998</v>
      </c>
      <c r="KD735" s="336">
        <v>372000</v>
      </c>
      <c r="KE735" s="336">
        <v>4357631.92</v>
      </c>
      <c r="KF735" s="336">
        <v>105543.6</v>
      </c>
      <c r="KG735" s="336">
        <v>628351.33000000007</v>
      </c>
      <c r="KH735" s="336">
        <v>202867.41999999998</v>
      </c>
      <c r="KI735" s="336">
        <v>430461.80000000005</v>
      </c>
      <c r="KJ735" s="336">
        <v>366972.97</v>
      </c>
      <c r="KK735" s="336">
        <v>54374.57</v>
      </c>
      <c r="KL735" s="336">
        <v>302226.07</v>
      </c>
      <c r="KM735" s="336">
        <v>64200</v>
      </c>
      <c r="KN735" s="336">
        <v>208779.64</v>
      </c>
      <c r="KO735" s="336">
        <v>1356485.51</v>
      </c>
      <c r="KP735" s="336">
        <v>1154251.3500000001</v>
      </c>
      <c r="KQ735" s="336">
        <v>24955008.859999996</v>
      </c>
      <c r="KR735" s="336">
        <v>3584671.56</v>
      </c>
      <c r="KS735" s="336">
        <v>701967.53</v>
      </c>
      <c r="KX735" s="312" t="s">
        <v>943</v>
      </c>
    </row>
    <row r="736" spans="1:310" x14ac:dyDescent="0.25">
      <c r="A736">
        <v>2022</v>
      </c>
      <c r="C736" s="312">
        <v>35</v>
      </c>
      <c r="F736" s="336">
        <v>2475159.4500000002</v>
      </c>
      <c r="G736" s="336">
        <v>731470.82</v>
      </c>
      <c r="H736" s="336">
        <v>19827264.979999997</v>
      </c>
      <c r="I736" s="336">
        <v>1502783.4500000002</v>
      </c>
      <c r="J736" s="336">
        <v>861908.13</v>
      </c>
      <c r="K736" s="336">
        <v>1214028.54</v>
      </c>
      <c r="L736" s="336">
        <v>11006719.25</v>
      </c>
      <c r="M736" s="336">
        <v>4377284.4799999995</v>
      </c>
      <c r="N736" s="336">
        <v>17577520.380000003</v>
      </c>
      <c r="O736" s="336">
        <v>6733028.8499999996</v>
      </c>
      <c r="P736" s="336">
        <v>3373826.41</v>
      </c>
      <c r="Q736" s="336">
        <v>1273479.7</v>
      </c>
      <c r="R736" s="336">
        <v>3600461.13</v>
      </c>
      <c r="S736" s="336">
        <v>1621756.71</v>
      </c>
      <c r="T736" s="336">
        <v>2434143.23</v>
      </c>
      <c r="U736" s="336">
        <v>7245765.0800000001</v>
      </c>
      <c r="V736" s="336">
        <v>12527589.190000001</v>
      </c>
      <c r="W736" s="336">
        <v>705823.92999999993</v>
      </c>
      <c r="X736" s="336">
        <v>2702898.1</v>
      </c>
      <c r="Y736" s="336">
        <v>735303.79</v>
      </c>
      <c r="Z736" s="336">
        <v>1432148.24</v>
      </c>
      <c r="AA736" s="336">
        <v>13332276.23</v>
      </c>
      <c r="AB736" s="336">
        <v>2718108.98</v>
      </c>
      <c r="AC736" s="336">
        <v>453592.30000000005</v>
      </c>
      <c r="AD736" s="336">
        <v>40771636.43</v>
      </c>
      <c r="AE736" s="336">
        <v>438608.86</v>
      </c>
      <c r="AF736" s="336">
        <v>3707720.79</v>
      </c>
      <c r="AG736" s="336">
        <v>1357089.46</v>
      </c>
      <c r="AH736" s="336">
        <v>9099223.1500000004</v>
      </c>
      <c r="AI736" s="336">
        <v>2860749.75</v>
      </c>
      <c r="AJ736" s="336">
        <v>3507517.21</v>
      </c>
      <c r="AK736" s="336">
        <v>730821.75</v>
      </c>
      <c r="AL736" s="336">
        <v>21112331.66</v>
      </c>
      <c r="AM736" s="336">
        <v>1144257.45</v>
      </c>
      <c r="AN736" s="336">
        <v>2137542</v>
      </c>
      <c r="AO736" s="336">
        <v>1969380.02</v>
      </c>
      <c r="AP736" s="336">
        <v>2397117.27</v>
      </c>
      <c r="AQ736" s="336">
        <v>529476.43999999994</v>
      </c>
      <c r="AR736" s="336">
        <v>4876461.5199999996</v>
      </c>
      <c r="AS736" s="336">
        <v>1322604.6800000002</v>
      </c>
      <c r="AT736" s="336">
        <v>1912933.8599999999</v>
      </c>
      <c r="AU736" s="336">
        <v>2817109</v>
      </c>
      <c r="AV736" s="336">
        <v>903444.49</v>
      </c>
      <c r="AW736" s="336">
        <v>26028247.199999999</v>
      </c>
      <c r="AX736" s="336">
        <v>365988.29000000004</v>
      </c>
      <c r="AY736" s="336">
        <v>1403136.5699999998</v>
      </c>
      <c r="AZ736" s="336">
        <v>2593650.1</v>
      </c>
      <c r="BA736" s="336">
        <v>259700.97</v>
      </c>
      <c r="BB736" s="336">
        <v>1439923.4</v>
      </c>
      <c r="BC736" s="336">
        <v>11158193.890000001</v>
      </c>
      <c r="BD736" s="336">
        <v>8582012.2300000004</v>
      </c>
      <c r="BE736" s="336">
        <v>5410272.7300000004</v>
      </c>
      <c r="BF736" s="336">
        <v>3895878.66</v>
      </c>
      <c r="BG736" s="336">
        <v>490892.55</v>
      </c>
      <c r="BH736" s="336">
        <v>270377.66000000003</v>
      </c>
      <c r="BI736" s="336">
        <v>11874233.399999999</v>
      </c>
      <c r="BJ736" s="336">
        <v>382738.52</v>
      </c>
      <c r="BK736" s="336">
        <v>11336497.939999999</v>
      </c>
      <c r="BL736" s="336">
        <v>298040.46999999997</v>
      </c>
      <c r="BM736" s="336">
        <v>2032762.15</v>
      </c>
      <c r="BN736" s="336">
        <v>8497039.5700000003</v>
      </c>
      <c r="BO736" s="336">
        <v>5855149.5999999996</v>
      </c>
      <c r="BP736" s="336">
        <v>718219.53</v>
      </c>
      <c r="BQ736" s="336">
        <v>793846.14999999991</v>
      </c>
      <c r="BR736" s="336">
        <v>1199411.3500000001</v>
      </c>
      <c r="BS736" s="336">
        <v>6516898.54</v>
      </c>
      <c r="BT736" s="336">
        <v>1466902.1099999999</v>
      </c>
      <c r="BU736" s="336">
        <v>545846.1</v>
      </c>
      <c r="BV736" s="336">
        <v>2288099.41</v>
      </c>
      <c r="BW736" s="336">
        <v>17709269.170000002</v>
      </c>
      <c r="BX736" s="336">
        <v>2672387.67</v>
      </c>
      <c r="BY736" s="336">
        <v>25127125.259999998</v>
      </c>
      <c r="BZ736" s="336">
        <v>727309.97</v>
      </c>
      <c r="CA736" s="336">
        <v>1300477.75</v>
      </c>
      <c r="CB736" s="336">
        <v>682849.07000000007</v>
      </c>
      <c r="CC736" s="336">
        <v>4024013.0999999996</v>
      </c>
      <c r="CD736" s="336">
        <v>10427686.780000001</v>
      </c>
      <c r="CE736" s="336">
        <v>7850319.0500000007</v>
      </c>
      <c r="CF736" s="336">
        <v>10099974.68</v>
      </c>
      <c r="CG736" s="336">
        <v>16980557.380000003</v>
      </c>
      <c r="CH736" s="336">
        <v>3729456</v>
      </c>
      <c r="CI736" s="336">
        <v>24521063.75</v>
      </c>
      <c r="CJ736" s="336">
        <v>814892.53</v>
      </c>
      <c r="CK736" s="336">
        <v>760658.24</v>
      </c>
      <c r="CL736" s="336">
        <v>1075323.8</v>
      </c>
      <c r="CM736" s="336">
        <v>496140.88</v>
      </c>
      <c r="CN736" s="336">
        <v>4040946.75</v>
      </c>
      <c r="CO736" s="336">
        <v>6800856.9100000001</v>
      </c>
      <c r="CP736" s="336">
        <v>525235.05000000005</v>
      </c>
      <c r="CQ736" s="336">
        <v>2940226.35</v>
      </c>
      <c r="CR736" s="336">
        <v>202854.65</v>
      </c>
      <c r="CS736" s="336">
        <v>2381362.79</v>
      </c>
      <c r="CT736" s="336">
        <v>4974154.62</v>
      </c>
      <c r="CU736" s="336">
        <v>492351.4</v>
      </c>
      <c r="CV736" s="336">
        <v>490330.35000000003</v>
      </c>
      <c r="CW736" s="336">
        <v>1733444.3699999999</v>
      </c>
      <c r="CX736" s="336">
        <v>3414283.8000000003</v>
      </c>
      <c r="CY736" s="336">
        <v>5075369.08</v>
      </c>
      <c r="CZ736" s="336">
        <v>12129332.550000001</v>
      </c>
      <c r="DA736" s="336">
        <v>9701338.2300000004</v>
      </c>
      <c r="DB736" s="336">
        <v>9729918.1799999997</v>
      </c>
      <c r="DC736" s="336">
        <v>4062052.39</v>
      </c>
      <c r="DD736" s="336">
        <v>28128964.530000001</v>
      </c>
      <c r="DE736" s="336">
        <v>28821754.670000002</v>
      </c>
      <c r="DF736" s="336">
        <v>821872.16999999993</v>
      </c>
      <c r="DG736" s="336">
        <v>2379139.88</v>
      </c>
      <c r="DH736" s="336">
        <v>2266690.58</v>
      </c>
      <c r="DI736" s="336">
        <v>3349594.42</v>
      </c>
      <c r="DJ736" s="336">
        <v>11226780.640000001</v>
      </c>
      <c r="DK736" s="336">
        <v>13752342.879999999</v>
      </c>
      <c r="DL736" s="336">
        <v>1966953.75</v>
      </c>
      <c r="DM736" s="336">
        <v>4939734.8100000005</v>
      </c>
      <c r="DN736" s="336">
        <v>620250.06000000006</v>
      </c>
      <c r="DO736" s="336">
        <v>1436412.5</v>
      </c>
      <c r="DP736" s="336">
        <v>1106205.48</v>
      </c>
      <c r="DQ736" s="336">
        <v>456095.81</v>
      </c>
      <c r="DR736" s="336">
        <v>4866483.59</v>
      </c>
      <c r="DS736" s="336">
        <v>21156658.670000002</v>
      </c>
      <c r="DT736" s="336">
        <v>6218206.3599999994</v>
      </c>
      <c r="DU736" s="336">
        <v>11606357.629999999</v>
      </c>
      <c r="DV736" s="336">
        <v>1303403.1499999999</v>
      </c>
      <c r="DW736" s="336">
        <v>4678274.76</v>
      </c>
      <c r="DX736" s="336">
        <v>4844414.5</v>
      </c>
      <c r="DY736" s="336">
        <v>7035469.25</v>
      </c>
      <c r="DZ736" s="336">
        <v>4936617.75</v>
      </c>
      <c r="EA736" s="336">
        <v>31867067.030000001</v>
      </c>
      <c r="EB736" s="336">
        <v>2518480.33</v>
      </c>
      <c r="EC736" s="336">
        <v>2717661.37</v>
      </c>
      <c r="ED736" s="336">
        <v>1374549.15</v>
      </c>
      <c r="EE736" s="336">
        <v>1317800.32</v>
      </c>
      <c r="EF736" s="336">
        <v>535048.95999999996</v>
      </c>
      <c r="EG736" s="336">
        <v>9008621.6199999992</v>
      </c>
      <c r="EH736" s="336">
        <v>1319926.73</v>
      </c>
      <c r="EI736" s="336">
        <v>4673585.33</v>
      </c>
      <c r="EJ736" s="336">
        <v>10697793.029999999</v>
      </c>
      <c r="EK736" s="336">
        <v>620927.44999999995</v>
      </c>
      <c r="EL736" s="336">
        <v>647641.55000000005</v>
      </c>
      <c r="EM736" s="336">
        <v>6619598.0599999996</v>
      </c>
      <c r="EN736" s="336">
        <v>3508891.35</v>
      </c>
      <c r="EO736" s="336">
        <v>7428655.7300000004</v>
      </c>
      <c r="EP736" s="336">
        <v>14112319.65</v>
      </c>
      <c r="EQ736" s="336">
        <v>883825.54</v>
      </c>
      <c r="ER736" s="336">
        <v>3442596.12</v>
      </c>
      <c r="ES736" s="336">
        <v>659367.53</v>
      </c>
      <c r="ET736" s="336">
        <v>2214832.08</v>
      </c>
      <c r="EU736" s="336">
        <v>840461.96</v>
      </c>
      <c r="EV736" s="336">
        <v>331302.79000000004</v>
      </c>
      <c r="EW736" s="336">
        <v>4040083.83</v>
      </c>
      <c r="EX736" s="336">
        <v>5379437.9000000004</v>
      </c>
      <c r="EY736" s="336">
        <v>39029891.379999995</v>
      </c>
      <c r="EZ736" s="336">
        <v>308013870.57999998</v>
      </c>
      <c r="FA736" s="336">
        <v>1498264.48</v>
      </c>
      <c r="FB736" s="336">
        <v>2573752.2000000002</v>
      </c>
      <c r="FC736" s="336">
        <v>20013068.630000003</v>
      </c>
      <c r="FD736" s="336">
        <v>2901487.37</v>
      </c>
      <c r="FE736" s="336">
        <v>31542181.140000001</v>
      </c>
      <c r="FF736" s="336">
        <v>3728395.56</v>
      </c>
      <c r="FG736" s="336">
        <v>396996.98</v>
      </c>
      <c r="FH736" s="336">
        <v>6429531.0099999998</v>
      </c>
      <c r="FI736" s="336">
        <v>1359734.64</v>
      </c>
      <c r="FJ736" s="336">
        <v>11973905.84</v>
      </c>
      <c r="FK736" s="336">
        <v>1079034.22</v>
      </c>
      <c r="FL736" s="336">
        <v>270847</v>
      </c>
      <c r="FM736" s="336">
        <v>7638996.3399999999</v>
      </c>
      <c r="FN736" s="336">
        <v>2342581.85</v>
      </c>
      <c r="FO736" s="336">
        <v>2818976.74</v>
      </c>
      <c r="FP736" s="336">
        <v>840108.59</v>
      </c>
      <c r="FQ736" s="336">
        <v>5662438.0999999996</v>
      </c>
      <c r="FR736" s="336">
        <v>65441058.489999995</v>
      </c>
      <c r="FS736" s="336">
        <v>1215294.25</v>
      </c>
      <c r="FT736" s="336">
        <v>1193218.92</v>
      </c>
      <c r="FU736" s="336">
        <v>1595567.1</v>
      </c>
      <c r="FV736" s="336">
        <v>344291.33</v>
      </c>
      <c r="FW736" s="336">
        <v>144543.65</v>
      </c>
      <c r="FX736" s="336">
        <v>3539197.2</v>
      </c>
      <c r="FY736" s="336">
        <v>14082463.25</v>
      </c>
      <c r="FZ736" s="336">
        <v>678617.31</v>
      </c>
      <c r="GA736" s="336">
        <v>595182.54</v>
      </c>
      <c r="GB736" s="336">
        <v>701552.39</v>
      </c>
      <c r="GC736" s="336">
        <v>244501.7</v>
      </c>
      <c r="GD736" s="336">
        <v>945627.83</v>
      </c>
      <c r="GE736" s="336">
        <v>9503602.1799999997</v>
      </c>
      <c r="GF736" s="336">
        <v>2372376.77</v>
      </c>
      <c r="GG736" s="336">
        <v>5715252.7999999998</v>
      </c>
      <c r="GH736" s="336">
        <v>1148480.48</v>
      </c>
      <c r="GI736" s="336">
        <v>4485282.24</v>
      </c>
      <c r="GJ736" s="336">
        <v>1276156.6499999999</v>
      </c>
      <c r="GK736" s="336">
        <v>44470738.119999997</v>
      </c>
      <c r="GL736" s="336">
        <v>9168357.1500000004</v>
      </c>
      <c r="GM736" s="336">
        <v>57918737.189999998</v>
      </c>
      <c r="GN736" s="336">
        <v>2478227.84</v>
      </c>
      <c r="GO736" s="336">
        <v>11411947.640000001</v>
      </c>
      <c r="GP736" s="336">
        <v>286747.19</v>
      </c>
      <c r="GQ736" s="336">
        <v>201241.55</v>
      </c>
      <c r="GR736" s="336">
        <v>2444072.16</v>
      </c>
      <c r="GS736" s="336">
        <v>73494725.270000011</v>
      </c>
      <c r="GT736" s="336">
        <v>823799.4800000001</v>
      </c>
      <c r="GU736" s="336">
        <v>22824969.27</v>
      </c>
      <c r="GV736" s="336">
        <v>1010783.8099999999</v>
      </c>
      <c r="GW736" s="336">
        <v>347138.8</v>
      </c>
      <c r="GX736" s="336">
        <v>15532463.580000002</v>
      </c>
      <c r="GY736" s="336">
        <v>933603.33000000007</v>
      </c>
      <c r="GZ736" s="336">
        <v>2831689.58</v>
      </c>
      <c r="HA736" s="336">
        <v>3519274.4299999997</v>
      </c>
      <c r="HB736" s="336">
        <v>1009886.2</v>
      </c>
      <c r="HC736" s="336">
        <v>9638648</v>
      </c>
      <c r="HD736" s="336">
        <v>407008.08</v>
      </c>
      <c r="HE736" s="336">
        <v>1215342.74</v>
      </c>
      <c r="HF736" s="336">
        <v>1424489.25</v>
      </c>
      <c r="HG736" s="336">
        <v>7524428.5300000003</v>
      </c>
      <c r="HH736" s="336">
        <v>15776808.040000001</v>
      </c>
      <c r="HI736" s="336">
        <v>7820450.2200000007</v>
      </c>
      <c r="HJ736" s="336">
        <v>4241888.0199999996</v>
      </c>
      <c r="HK736" s="336">
        <v>877204.65</v>
      </c>
      <c r="HL736" s="336">
        <v>10888304.310000001</v>
      </c>
      <c r="HM736" s="336">
        <v>2075875.24</v>
      </c>
      <c r="HN736" s="336">
        <v>1284168.8500000001</v>
      </c>
      <c r="HO736" s="336">
        <v>1862506.24</v>
      </c>
      <c r="HP736" s="336">
        <v>19899853.07</v>
      </c>
      <c r="HQ736" s="336">
        <v>435407.43</v>
      </c>
      <c r="HR736" s="336">
        <v>17427914.75</v>
      </c>
      <c r="HS736" s="336">
        <v>416188.75</v>
      </c>
      <c r="HT736" s="336">
        <v>28128625.77</v>
      </c>
      <c r="HU736" s="336">
        <v>630705.65999999992</v>
      </c>
      <c r="HV736" s="336">
        <v>7807728.1799999997</v>
      </c>
      <c r="HW736" s="336">
        <v>84857283.519999996</v>
      </c>
      <c r="HX736" s="336">
        <v>1132630.98</v>
      </c>
      <c r="HY736" s="336">
        <v>47511477.990000002</v>
      </c>
      <c r="HZ736" s="336">
        <v>1757173.54</v>
      </c>
      <c r="IA736" s="336">
        <v>813658.55</v>
      </c>
      <c r="IB736" s="336">
        <v>3582980.4799999995</v>
      </c>
      <c r="IC736" s="336">
        <v>51595213.710000001</v>
      </c>
      <c r="ID736" s="336">
        <v>1076193.92</v>
      </c>
      <c r="IE736" s="336">
        <v>6149684.6799999997</v>
      </c>
      <c r="IF736" s="336">
        <v>1314455.69</v>
      </c>
      <c r="IG736" s="336">
        <v>1271509.6800000002</v>
      </c>
      <c r="IH736" s="336">
        <v>358597.95</v>
      </c>
      <c r="II736" s="336">
        <v>872347.26</v>
      </c>
      <c r="IJ736" s="336">
        <v>6934872.3899999997</v>
      </c>
      <c r="IK736" s="336">
        <v>306299.34000000003</v>
      </c>
      <c r="IL736" s="336">
        <v>1083390.3500000001</v>
      </c>
      <c r="IM736" s="336">
        <v>1643933.63</v>
      </c>
      <c r="IN736" s="336">
        <v>6270560.5999999996</v>
      </c>
      <c r="IO736" s="336">
        <v>2837993.38</v>
      </c>
      <c r="IP736" s="336">
        <v>1836582.3199999998</v>
      </c>
      <c r="IQ736" s="336">
        <v>1209655.48</v>
      </c>
      <c r="IR736" s="336">
        <v>29136359.66</v>
      </c>
      <c r="IS736" s="336">
        <v>21886388.789999999</v>
      </c>
      <c r="IT736" s="336">
        <v>6934898.9199999999</v>
      </c>
      <c r="IU736" s="336">
        <v>928461.2</v>
      </c>
      <c r="IV736" s="336">
        <v>8956329.4499999993</v>
      </c>
      <c r="IW736" s="336">
        <v>1090307.29</v>
      </c>
      <c r="IX736" s="336">
        <v>314381.39</v>
      </c>
      <c r="IY736" s="336">
        <v>5076693.82</v>
      </c>
      <c r="IZ736" s="336">
        <v>3994479.65</v>
      </c>
      <c r="JA736" s="336">
        <v>1387734.34</v>
      </c>
      <c r="JB736" s="336">
        <v>1294127.46</v>
      </c>
      <c r="JC736" s="336">
        <v>2550219.17</v>
      </c>
      <c r="JD736" s="336">
        <v>452264.6</v>
      </c>
      <c r="JE736" s="336">
        <v>330252.83999999997</v>
      </c>
      <c r="JF736" s="336">
        <v>10807075.99</v>
      </c>
      <c r="JG736" s="336">
        <v>739253.79</v>
      </c>
      <c r="JH736" s="336">
        <v>1600959.29</v>
      </c>
      <c r="JI736" s="336">
        <v>13276970.370000001</v>
      </c>
      <c r="JJ736" s="336">
        <v>7160614.9900000002</v>
      </c>
      <c r="JK736" s="336">
        <v>488958.33</v>
      </c>
      <c r="JL736" s="336">
        <v>1169482.25</v>
      </c>
      <c r="JM736" s="336">
        <v>175458.33</v>
      </c>
      <c r="JN736" s="336">
        <v>551849.66</v>
      </c>
      <c r="JO736" s="336">
        <v>6498816.5199999996</v>
      </c>
      <c r="JP736" s="336">
        <v>1668207.63</v>
      </c>
      <c r="JQ736" s="336">
        <v>1480976.15</v>
      </c>
      <c r="JR736" s="336">
        <v>986912.16</v>
      </c>
      <c r="JS736" s="336">
        <v>5910214.0700000003</v>
      </c>
      <c r="JT736" s="336">
        <v>806125.5</v>
      </c>
      <c r="JU736" s="336">
        <v>5654289.5800000001</v>
      </c>
      <c r="JV736" s="336">
        <v>47740134.759999998</v>
      </c>
      <c r="JW736" s="336">
        <v>2927328.88</v>
      </c>
      <c r="JX736" s="336">
        <v>4430410.09</v>
      </c>
      <c r="JY736" s="336">
        <v>432580.94</v>
      </c>
      <c r="JZ736" s="336">
        <v>247110.3</v>
      </c>
      <c r="KA736" s="336">
        <v>2616944.77</v>
      </c>
      <c r="KB736" s="336">
        <v>3340304.4899999998</v>
      </c>
      <c r="KC736" s="336">
        <v>1804437.06</v>
      </c>
      <c r="KD736" s="336">
        <v>646349.18999999994</v>
      </c>
      <c r="KE736" s="336">
        <v>11379508.75</v>
      </c>
      <c r="KF736" s="336">
        <v>1345045.75</v>
      </c>
      <c r="KG736" s="336">
        <v>2077928.75</v>
      </c>
      <c r="KH736" s="336">
        <v>1332323.8</v>
      </c>
      <c r="KI736" s="336">
        <v>4145439.85</v>
      </c>
      <c r="KJ736" s="336">
        <v>3659180.9299999997</v>
      </c>
      <c r="KK736" s="336">
        <v>208744.78999999998</v>
      </c>
      <c r="KL736" s="336">
        <v>1094942.8900000001</v>
      </c>
      <c r="KM736" s="336">
        <v>1304161.3999999999</v>
      </c>
      <c r="KN736" s="336">
        <v>1072938.8199999998</v>
      </c>
      <c r="KO736" s="336">
        <v>7508610.2400000002</v>
      </c>
      <c r="KP736" s="336">
        <v>5010921.67</v>
      </c>
      <c r="KQ736" s="336">
        <v>40727449.200000003</v>
      </c>
      <c r="KR736" s="336">
        <v>6218097.9500000002</v>
      </c>
      <c r="KS736" s="336">
        <v>2094591.24</v>
      </c>
      <c r="KX736" s="312" t="s">
        <v>943</v>
      </c>
    </row>
    <row r="737" spans="1:310" x14ac:dyDescent="0.25">
      <c r="A737">
        <v>2022</v>
      </c>
      <c r="C737" s="312">
        <v>36</v>
      </c>
      <c r="F737" s="336">
        <v>143129.1</v>
      </c>
      <c r="G737" s="336">
        <v>2055</v>
      </c>
      <c r="H737" s="336">
        <v>2508612.9500000002</v>
      </c>
      <c r="I737" s="336">
        <v>6622.55</v>
      </c>
      <c r="J737" s="336">
        <v>31811.1</v>
      </c>
      <c r="K737" s="336">
        <v>6109.05</v>
      </c>
      <c r="L737" s="336">
        <v>1269224.08</v>
      </c>
      <c r="M737" s="336">
        <v>655929.25</v>
      </c>
      <c r="N737" s="336">
        <v>497016.02</v>
      </c>
      <c r="O737" s="336">
        <v>506194.19999999995</v>
      </c>
      <c r="P737" s="336">
        <v>96485.3</v>
      </c>
      <c r="Q737" s="336">
        <v>12216.45</v>
      </c>
      <c r="R737" s="336">
        <v>30214</v>
      </c>
      <c r="S737" s="336">
        <v>44626.95</v>
      </c>
      <c r="T737" s="336">
        <v>13453.5</v>
      </c>
      <c r="U737" s="336">
        <v>602725.52</v>
      </c>
      <c r="V737" s="336">
        <v>474491.17999999993</v>
      </c>
      <c r="W737" s="336">
        <v>58838.15</v>
      </c>
      <c r="X737" s="336">
        <v>392536.38</v>
      </c>
      <c r="Y737" s="336">
        <v>7304.84</v>
      </c>
      <c r="Z737" s="336">
        <v>10199.6</v>
      </c>
      <c r="AA737" s="336">
        <v>1207412.44</v>
      </c>
      <c r="AB737" s="336">
        <v>311894.7</v>
      </c>
      <c r="AC737" s="336">
        <v>4955</v>
      </c>
      <c r="AD737" s="336">
        <v>1924058.66</v>
      </c>
      <c r="AE737" s="336">
        <v>1000</v>
      </c>
      <c r="AF737" s="336">
        <v>81252.399999999994</v>
      </c>
      <c r="AG737" s="336">
        <v>9563.85</v>
      </c>
      <c r="AH737" s="336">
        <v>157275.81</v>
      </c>
      <c r="AI737" s="336">
        <v>74565.399999999994</v>
      </c>
      <c r="AJ737" s="336">
        <v>132312.57999999999</v>
      </c>
      <c r="AK737" s="336">
        <v>4479.6000000000004</v>
      </c>
      <c r="AL737" s="336">
        <v>757964.49</v>
      </c>
      <c r="AM737" s="336">
        <v>13935</v>
      </c>
      <c r="AN737" s="336">
        <v>40061.199999999997</v>
      </c>
      <c r="AO737" s="336">
        <v>14427.6</v>
      </c>
      <c r="AP737" s="336">
        <v>29419</v>
      </c>
      <c r="AQ737" s="336">
        <v>1884.9</v>
      </c>
      <c r="AR737" s="336">
        <v>22319.1</v>
      </c>
      <c r="AS737" s="336">
        <v>173087.72</v>
      </c>
      <c r="AT737" s="336">
        <v>161873.39000000001</v>
      </c>
      <c r="AU737" s="336">
        <v>284004.53999999998</v>
      </c>
      <c r="AV737" s="336">
        <v>80664.39</v>
      </c>
      <c r="AW737" s="336">
        <v>3963022.04</v>
      </c>
      <c r="AX737" s="336">
        <v>47255.79</v>
      </c>
      <c r="AY737" s="336">
        <v>66905.350000000006</v>
      </c>
      <c r="AZ737" s="336">
        <v>24053.4</v>
      </c>
      <c r="BA737" s="336">
        <v>3022.65</v>
      </c>
      <c r="BB737" s="336">
        <v>83499.649999999994</v>
      </c>
      <c r="BC737" s="336">
        <v>701086.6</v>
      </c>
      <c r="BD737" s="336">
        <v>812740.9</v>
      </c>
      <c r="BE737" s="336">
        <v>39188.959999999999</v>
      </c>
      <c r="BF737" s="336">
        <v>9802.4</v>
      </c>
      <c r="BG737" s="336">
        <v>2860</v>
      </c>
      <c r="BH737" s="336">
        <v>15114.050000000001</v>
      </c>
      <c r="BI737" s="336">
        <v>1494349.8</v>
      </c>
      <c r="BJ737" s="336">
        <v>6842.8</v>
      </c>
      <c r="BK737" s="336">
        <v>182783.5</v>
      </c>
      <c r="BL737" s="336">
        <v>1860</v>
      </c>
      <c r="BM737" s="336">
        <v>102843.23</v>
      </c>
      <c r="BN737" s="336">
        <v>904079.92</v>
      </c>
      <c r="BO737" s="336">
        <v>102977.56</v>
      </c>
      <c r="BP737" s="336">
        <v>150145.68</v>
      </c>
      <c r="BQ737" s="336">
        <v>7174.9</v>
      </c>
      <c r="BR737" s="336">
        <v>7446.65</v>
      </c>
      <c r="BS737" s="336">
        <v>801536.65</v>
      </c>
      <c r="BT737" s="336">
        <v>98559.6</v>
      </c>
      <c r="BU737" s="336">
        <v>79851.649999999994</v>
      </c>
      <c r="BV737" s="336">
        <v>27633.5</v>
      </c>
      <c r="BW737" s="336">
        <v>249001.95</v>
      </c>
      <c r="BX737" s="336">
        <v>49407.5</v>
      </c>
      <c r="BY737" s="336">
        <v>350732.69999999995</v>
      </c>
      <c r="BZ737" s="336">
        <v>49051.199999999997</v>
      </c>
      <c r="CA737" s="336">
        <v>18164.55</v>
      </c>
      <c r="CB737" s="336">
        <v>9420.2999999999993</v>
      </c>
      <c r="CC737" s="336">
        <v>382204.8</v>
      </c>
      <c r="CD737" s="336">
        <v>551075.19999999995</v>
      </c>
      <c r="CE737" s="336">
        <v>2250774.9500000002</v>
      </c>
      <c r="CF737" s="336">
        <v>808342.81</v>
      </c>
      <c r="CG737" s="336">
        <v>88088.3</v>
      </c>
      <c r="CH737" s="336">
        <v>199735.83</v>
      </c>
      <c r="CI737" s="336">
        <v>1306571.7</v>
      </c>
      <c r="CJ737" s="336">
        <v>42284.1</v>
      </c>
      <c r="CK737" s="336">
        <v>20040.27</v>
      </c>
      <c r="CL737" s="336">
        <v>20739.849999999999</v>
      </c>
      <c r="CM737" s="336">
        <v>21207.949999999997</v>
      </c>
      <c r="CN737" s="336">
        <v>55654.75</v>
      </c>
      <c r="CO737" s="336">
        <v>600222.4</v>
      </c>
      <c r="CP737" s="336">
        <v>10306.799999999999</v>
      </c>
      <c r="CQ737" s="336">
        <v>184035.38</v>
      </c>
      <c r="CR737" s="336">
        <v>49087.35</v>
      </c>
      <c r="CS737" s="336">
        <v>139780.85</v>
      </c>
      <c r="CT737" s="336">
        <v>530579.75</v>
      </c>
      <c r="CU737" s="336">
        <v>3975</v>
      </c>
      <c r="CV737" s="336">
        <v>7422.95</v>
      </c>
      <c r="CW737" s="336">
        <v>11495</v>
      </c>
      <c r="CX737" s="336">
        <v>236142.36000000002</v>
      </c>
      <c r="CY737" s="336">
        <v>23321.8</v>
      </c>
      <c r="CZ737" s="336">
        <v>1519355.84</v>
      </c>
      <c r="DA737" s="336">
        <v>328764.7</v>
      </c>
      <c r="DB737" s="336">
        <v>1140493.8999999999</v>
      </c>
      <c r="DC737" s="336">
        <v>25135.600000000002</v>
      </c>
      <c r="DD737" s="336">
        <v>5585743.5800000001</v>
      </c>
      <c r="DE737" s="336">
        <v>3041609.49</v>
      </c>
      <c r="DF737" s="336">
        <v>57050.5</v>
      </c>
      <c r="DG737" s="336">
        <v>18958.849999999999</v>
      </c>
      <c r="DH737" s="336">
        <v>143890.16</v>
      </c>
      <c r="DI737" s="336">
        <v>163808.5</v>
      </c>
      <c r="DJ737" s="336">
        <v>385538.52</v>
      </c>
      <c r="DK737" s="336">
        <v>105749.78</v>
      </c>
      <c r="DL737" s="336">
        <v>56741.65</v>
      </c>
      <c r="DM737" s="336">
        <v>39619.15</v>
      </c>
      <c r="DN737" s="336">
        <v>7755.35</v>
      </c>
      <c r="DO737" s="336">
        <v>150388.49</v>
      </c>
      <c r="DP737" s="336">
        <v>2284.4499999999998</v>
      </c>
      <c r="DQ737" s="336">
        <v>845</v>
      </c>
      <c r="DR737" s="336">
        <v>45535.55</v>
      </c>
      <c r="DS737" s="336">
        <v>443188.06</v>
      </c>
      <c r="DT737" s="336">
        <v>560378.53</v>
      </c>
      <c r="DU737" s="336">
        <v>490157.39</v>
      </c>
      <c r="DV737" s="336">
        <v>14945.45</v>
      </c>
      <c r="DW737" s="336">
        <v>478193.33</v>
      </c>
      <c r="DX737" s="336">
        <v>884590.8</v>
      </c>
      <c r="DY737" s="336">
        <v>14464.4</v>
      </c>
      <c r="DZ737" s="336">
        <v>257426.94</v>
      </c>
      <c r="EA737" s="336">
        <v>6693803.75</v>
      </c>
      <c r="EB737" s="336">
        <v>18244.099999999999</v>
      </c>
      <c r="EC737" s="336">
        <v>158723.15</v>
      </c>
      <c r="ED737" s="336">
        <v>33689.800000000003</v>
      </c>
      <c r="EE737" s="336">
        <v>18900</v>
      </c>
      <c r="EF737" s="336">
        <v>49882.75</v>
      </c>
      <c r="EG737" s="336">
        <v>177389.06</v>
      </c>
      <c r="EH737" s="336">
        <v>28641.279999999999</v>
      </c>
      <c r="EI737" s="336">
        <v>1839609.5</v>
      </c>
      <c r="EJ737" s="336">
        <v>132362.49</v>
      </c>
      <c r="EK737" s="336">
        <v>4975.55</v>
      </c>
      <c r="EL737" s="336">
        <v>38715.949999999997</v>
      </c>
      <c r="EM737" s="336">
        <v>110038.95</v>
      </c>
      <c r="EN737" s="336">
        <v>455801.51</v>
      </c>
      <c r="EO737" s="336">
        <v>140533</v>
      </c>
      <c r="EP737" s="336">
        <v>494078.67</v>
      </c>
      <c r="EQ737" s="336">
        <v>9464.66</v>
      </c>
      <c r="ER737" s="336">
        <v>750955.27</v>
      </c>
      <c r="ES737" s="336">
        <v>1000.8</v>
      </c>
      <c r="ET737" s="336">
        <v>260177.25999999998</v>
      </c>
      <c r="EU737" s="336">
        <v>70612.820000000007</v>
      </c>
      <c r="EV737" s="336">
        <v>4060.5</v>
      </c>
      <c r="EW737" s="336">
        <v>6007.5</v>
      </c>
      <c r="EX737" s="336">
        <v>131676.79999999999</v>
      </c>
      <c r="EY737" s="336">
        <v>5242962.3900000006</v>
      </c>
      <c r="EZ737" s="336">
        <v>124542901.16000001</v>
      </c>
      <c r="FA737" s="336">
        <v>72599.75</v>
      </c>
      <c r="FB737" s="336">
        <v>35082.15</v>
      </c>
      <c r="FC737" s="336">
        <v>4527542.5599999996</v>
      </c>
      <c r="FD737" s="336">
        <v>400781.3</v>
      </c>
      <c r="FE737" s="336">
        <v>1776886.8800000001</v>
      </c>
      <c r="FF737" s="336">
        <v>280767.2</v>
      </c>
      <c r="FG737" s="336">
        <v>7235.18</v>
      </c>
      <c r="FH737" s="336">
        <v>2622196.36</v>
      </c>
      <c r="FI737" s="336">
        <v>2900</v>
      </c>
      <c r="FJ737" s="336">
        <v>190210.65999999997</v>
      </c>
      <c r="FK737" s="336">
        <v>127002.55</v>
      </c>
      <c r="FL737" s="336">
        <v>0</v>
      </c>
      <c r="FM737" s="336">
        <v>696259.95</v>
      </c>
      <c r="FN737" s="336">
        <v>66817.440000000002</v>
      </c>
      <c r="FO737" s="336">
        <v>249154.94999999998</v>
      </c>
      <c r="FP737" s="336">
        <v>11877.85</v>
      </c>
      <c r="FQ737" s="336">
        <v>36878.550000000003</v>
      </c>
      <c r="FR737" s="336">
        <v>5164752.8899999997</v>
      </c>
      <c r="FS737" s="336">
        <v>17355.900000000001</v>
      </c>
      <c r="FT737" s="336">
        <v>5919.75</v>
      </c>
      <c r="FU737" s="336">
        <v>58786.65</v>
      </c>
      <c r="FV737" s="336">
        <v>1215.1500000000001</v>
      </c>
      <c r="FW737" s="336">
        <v>14313.85</v>
      </c>
      <c r="FX737" s="336">
        <v>26776.799999999999</v>
      </c>
      <c r="FY737" s="336">
        <v>173581.44999999998</v>
      </c>
      <c r="FZ737" s="336">
        <v>3164</v>
      </c>
      <c r="GA737" s="336">
        <v>28921.8</v>
      </c>
      <c r="GB737" s="336">
        <v>2129.65</v>
      </c>
      <c r="GC737" s="336">
        <v>49607.63</v>
      </c>
      <c r="GD737" s="336">
        <v>128110.75</v>
      </c>
      <c r="GE737" s="336">
        <v>394605.85</v>
      </c>
      <c r="GF737" s="336">
        <v>321609.55</v>
      </c>
      <c r="GG737" s="336">
        <v>87215.49</v>
      </c>
      <c r="GH737" s="336">
        <v>8088.85</v>
      </c>
      <c r="GI737" s="336">
        <v>64692.25</v>
      </c>
      <c r="GJ737" s="336">
        <v>141802.6</v>
      </c>
      <c r="GK737" s="336">
        <v>21814726.190000001</v>
      </c>
      <c r="GL737" s="336">
        <v>55830.59</v>
      </c>
      <c r="GM737" s="336">
        <v>10782732.109999999</v>
      </c>
      <c r="GN737" s="336">
        <v>382807.91</v>
      </c>
      <c r="GO737" s="336">
        <v>718962.24</v>
      </c>
      <c r="GP737" s="336">
        <v>35842.800000000003</v>
      </c>
      <c r="GQ737" s="336">
        <v>33124.53</v>
      </c>
      <c r="GR737" s="336">
        <v>196922.76</v>
      </c>
      <c r="GS737" s="336">
        <v>16831062.66</v>
      </c>
      <c r="GT737" s="336">
        <v>4463.7</v>
      </c>
      <c r="GU737" s="336">
        <v>2728801.28</v>
      </c>
      <c r="GV737" s="336">
        <v>94134.5</v>
      </c>
      <c r="GW737" s="336">
        <v>1700</v>
      </c>
      <c r="GX737" s="336">
        <v>3184657.78</v>
      </c>
      <c r="GY737" s="336">
        <v>19893.2</v>
      </c>
      <c r="GZ737" s="336">
        <v>343971.25</v>
      </c>
      <c r="HA737" s="336">
        <v>2790592.4699999997</v>
      </c>
      <c r="HB737" s="336">
        <v>13619.75</v>
      </c>
      <c r="HC737" s="336">
        <v>362780.26</v>
      </c>
      <c r="HD737" s="336">
        <v>4553.6000000000004</v>
      </c>
      <c r="HE737" s="336">
        <v>10851</v>
      </c>
      <c r="HF737" s="336">
        <v>2069</v>
      </c>
      <c r="HG737" s="336">
        <v>842129.96</v>
      </c>
      <c r="HH737" s="336">
        <v>3907015.65</v>
      </c>
      <c r="HI737" s="336">
        <v>125788.9</v>
      </c>
      <c r="HJ737" s="336">
        <v>293922.15000000002</v>
      </c>
      <c r="HK737" s="336">
        <v>3303.15</v>
      </c>
      <c r="HL737" s="336">
        <v>79574.2</v>
      </c>
      <c r="HM737" s="336">
        <v>13744.5</v>
      </c>
      <c r="HN737" s="336">
        <v>107404.65</v>
      </c>
      <c r="HO737" s="336">
        <v>38879</v>
      </c>
      <c r="HP737" s="336">
        <v>860403.47</v>
      </c>
      <c r="HQ737" s="336">
        <v>6454.52</v>
      </c>
      <c r="HR737" s="336">
        <v>456283.01</v>
      </c>
      <c r="HS737" s="336">
        <v>8135.1</v>
      </c>
      <c r="HT737" s="336">
        <v>3182841.98</v>
      </c>
      <c r="HU737" s="336">
        <v>1901.7</v>
      </c>
      <c r="HV737" s="336">
        <v>156148.87</v>
      </c>
      <c r="HW737" s="336">
        <v>5822083.3599999994</v>
      </c>
      <c r="HX737" s="336">
        <v>17510.650000000001</v>
      </c>
      <c r="HY737" s="336">
        <v>7847284.25</v>
      </c>
      <c r="HZ737" s="336">
        <v>219091.88999999998</v>
      </c>
      <c r="IA737" s="336">
        <v>114829.3</v>
      </c>
      <c r="IB737" s="336">
        <v>501123.01</v>
      </c>
      <c r="IC737" s="336">
        <v>3268871.2</v>
      </c>
      <c r="ID737" s="336">
        <v>26955</v>
      </c>
      <c r="IE737" s="336">
        <v>324137.18</v>
      </c>
      <c r="IF737" s="336">
        <v>68280.399999999994</v>
      </c>
      <c r="IG737" s="336">
        <v>61526.98</v>
      </c>
      <c r="IH737" s="336">
        <v>3605.4</v>
      </c>
      <c r="II737" s="336">
        <v>112373.25</v>
      </c>
      <c r="IJ737" s="336">
        <v>449988.68000000005</v>
      </c>
      <c r="IK737" s="336">
        <v>2719.1</v>
      </c>
      <c r="IL737" s="336">
        <v>33041.5</v>
      </c>
      <c r="IM737" s="336">
        <v>238047.75</v>
      </c>
      <c r="IN737" s="336">
        <v>947633.44</v>
      </c>
      <c r="IO737" s="336">
        <v>8152.05</v>
      </c>
      <c r="IP737" s="336">
        <v>18313.57</v>
      </c>
      <c r="IQ737" s="336">
        <v>4839.8</v>
      </c>
      <c r="IR737" s="336">
        <v>1581807.06</v>
      </c>
      <c r="IS737" s="336">
        <v>1299613.74</v>
      </c>
      <c r="IT737" s="336">
        <v>2448326.06</v>
      </c>
      <c r="IU737" s="336">
        <v>17179.650000000001</v>
      </c>
      <c r="IV737" s="336">
        <v>75747.75</v>
      </c>
      <c r="IW737" s="336">
        <v>44705.1</v>
      </c>
      <c r="IX737" s="336">
        <v>900</v>
      </c>
      <c r="IY737" s="336">
        <v>127390.35</v>
      </c>
      <c r="IZ737" s="336">
        <v>50807.35</v>
      </c>
      <c r="JA737" s="336">
        <v>18350.349999999999</v>
      </c>
      <c r="JB737" s="336">
        <v>104037.45</v>
      </c>
      <c r="JC737" s="336">
        <v>176134.75</v>
      </c>
      <c r="JD737" s="336">
        <v>8198.6</v>
      </c>
      <c r="JE737" s="336">
        <v>57471.97</v>
      </c>
      <c r="JF737" s="336">
        <v>151223.85</v>
      </c>
      <c r="JG737" s="336">
        <v>37915.949999999997</v>
      </c>
      <c r="JH737" s="336">
        <v>180200.55</v>
      </c>
      <c r="JI737" s="336">
        <v>161185.45000000001</v>
      </c>
      <c r="JJ737" s="336">
        <v>37770.589999999997</v>
      </c>
      <c r="JK737" s="336">
        <v>504.2</v>
      </c>
      <c r="JL737" s="336">
        <v>67290.05</v>
      </c>
      <c r="JM737" s="336">
        <v>2198.6</v>
      </c>
      <c r="JN737" s="336">
        <v>1100.7</v>
      </c>
      <c r="JO737" s="336">
        <v>79830.349999999991</v>
      </c>
      <c r="JP737" s="336">
        <v>8318.7000000000007</v>
      </c>
      <c r="JQ737" s="336">
        <v>6906.13</v>
      </c>
      <c r="JR737" s="336">
        <v>1588.5</v>
      </c>
      <c r="JS737" s="336">
        <v>1667882.04</v>
      </c>
      <c r="JT737" s="336">
        <v>37800.019999999997</v>
      </c>
      <c r="JU737" s="336">
        <v>127461.47</v>
      </c>
      <c r="JV737" s="336">
        <v>21268953.300000001</v>
      </c>
      <c r="JW737" s="336">
        <v>315765.59999999998</v>
      </c>
      <c r="JX737" s="336">
        <v>35005.300000000003</v>
      </c>
      <c r="JY737" s="336">
        <v>1001.2</v>
      </c>
      <c r="JZ737" s="336">
        <v>18143.25</v>
      </c>
      <c r="KA737" s="336">
        <v>80508.399999999994</v>
      </c>
      <c r="KB737" s="336">
        <v>37608.75</v>
      </c>
      <c r="KC737" s="336">
        <v>21243.62</v>
      </c>
      <c r="KD737" s="336">
        <v>9579.5</v>
      </c>
      <c r="KE737" s="336">
        <v>2913110.84</v>
      </c>
      <c r="KF737" s="336">
        <v>126978</v>
      </c>
      <c r="KG737" s="336">
        <v>188343.03</v>
      </c>
      <c r="KH737" s="336">
        <v>154320</v>
      </c>
      <c r="KI737" s="336">
        <v>119484.84999999999</v>
      </c>
      <c r="KJ737" s="336">
        <v>183195.97</v>
      </c>
      <c r="KK737" s="336">
        <v>4839.45</v>
      </c>
      <c r="KL737" s="336">
        <v>10724.1</v>
      </c>
      <c r="KM737" s="336">
        <v>137391.35</v>
      </c>
      <c r="KN737" s="336">
        <v>216415.25</v>
      </c>
      <c r="KO737" s="336">
        <v>83632</v>
      </c>
      <c r="KP737" s="336">
        <v>293220.42</v>
      </c>
      <c r="KQ737" s="336">
        <v>21400833.340000004</v>
      </c>
      <c r="KR737" s="336">
        <v>710882.42</v>
      </c>
      <c r="KS737" s="336">
        <v>286472.95</v>
      </c>
      <c r="KX737" s="312" t="s">
        <v>943</v>
      </c>
    </row>
    <row r="738" spans="1:310" x14ac:dyDescent="0.25">
      <c r="A738">
        <v>2022</v>
      </c>
      <c r="C738" s="312">
        <v>38</v>
      </c>
      <c r="F738" s="336">
        <v>356587.78</v>
      </c>
      <c r="G738" s="336">
        <v>7015.42</v>
      </c>
      <c r="H738" s="336">
        <v>6541978.5899999999</v>
      </c>
      <c r="I738" s="336">
        <v>91038.02</v>
      </c>
      <c r="J738" s="336">
        <v>41645.75</v>
      </c>
      <c r="K738" s="336">
        <v>239794.23</v>
      </c>
      <c r="L738" s="336">
        <v>1831450.9300000002</v>
      </c>
      <c r="M738" s="336">
        <v>598409.99</v>
      </c>
      <c r="N738" s="336">
        <v>1848351.34</v>
      </c>
      <c r="O738" s="336">
        <v>836547.71</v>
      </c>
      <c r="P738" s="336">
        <v>7469</v>
      </c>
      <c r="Q738" s="336">
        <v>232425.31</v>
      </c>
      <c r="R738" s="336">
        <v>282083.59000000003</v>
      </c>
      <c r="S738" s="336">
        <v>13518.9</v>
      </c>
      <c r="T738" s="336">
        <v>20000</v>
      </c>
      <c r="U738" s="336">
        <v>1778457.2300000002</v>
      </c>
      <c r="V738" s="336">
        <v>1199907.6200000001</v>
      </c>
      <c r="W738" s="336">
        <v>131075.6</v>
      </c>
      <c r="X738" s="336">
        <v>90486.81</v>
      </c>
      <c r="Y738" s="336">
        <v>7000</v>
      </c>
      <c r="Z738" s="336">
        <v>151019.51999999999</v>
      </c>
      <c r="AA738" s="336">
        <v>2537582.5699999998</v>
      </c>
      <c r="AB738" s="336">
        <v>958207.77</v>
      </c>
      <c r="AC738" s="336">
        <v>43933</v>
      </c>
      <c r="AD738" s="336">
        <v>904051.8</v>
      </c>
      <c r="AE738" s="336">
        <v>122370.45</v>
      </c>
      <c r="AF738" s="336">
        <v>800000</v>
      </c>
      <c r="AG738" s="336">
        <v>0</v>
      </c>
      <c r="AH738" s="336">
        <v>98805.2</v>
      </c>
      <c r="AI738" s="336">
        <v>246774.09000000003</v>
      </c>
      <c r="AJ738" s="336">
        <v>20843</v>
      </c>
      <c r="AK738" s="336">
        <v>65546.600000000006</v>
      </c>
      <c r="AL738" s="336">
        <v>679650</v>
      </c>
      <c r="AM738" s="336">
        <v>501680.19</v>
      </c>
      <c r="AN738" s="336">
        <v>553297</v>
      </c>
      <c r="AO738" s="336">
        <v>272300</v>
      </c>
      <c r="AP738" s="336">
        <v>200453.35</v>
      </c>
      <c r="AQ738" s="336">
        <v>0</v>
      </c>
      <c r="AR738" s="336">
        <v>642009.05000000005</v>
      </c>
      <c r="AS738" s="336">
        <v>92877.98</v>
      </c>
      <c r="AT738" s="336">
        <v>404524.43</v>
      </c>
      <c r="AU738" s="336">
        <v>208771.02</v>
      </c>
      <c r="AV738" s="336">
        <v>375623.04</v>
      </c>
      <c r="AW738" s="336">
        <v>7235718.0700000003</v>
      </c>
      <c r="AX738" s="336">
        <v>257944.64</v>
      </c>
      <c r="AY738" s="336">
        <v>27870.850000000002</v>
      </c>
      <c r="AZ738" s="336">
        <v>11925.15</v>
      </c>
      <c r="BA738" s="336">
        <v>3112.1</v>
      </c>
      <c r="BB738" s="336">
        <v>309895.73</v>
      </c>
      <c r="BC738" s="336">
        <v>58613.32</v>
      </c>
      <c r="BD738" s="336">
        <v>293206.12</v>
      </c>
      <c r="BE738" s="336">
        <v>85192.459999999992</v>
      </c>
      <c r="BF738" s="336">
        <v>10477.5</v>
      </c>
      <c r="BG738" s="336">
        <v>70000</v>
      </c>
      <c r="BH738" s="336">
        <v>6730.54</v>
      </c>
      <c r="BI738" s="336">
        <v>3665232.6799999997</v>
      </c>
      <c r="BJ738" s="336">
        <v>5000</v>
      </c>
      <c r="BK738" s="336">
        <v>691894.07000000007</v>
      </c>
      <c r="BL738" s="336">
        <v>36572.65</v>
      </c>
      <c r="BM738" s="336">
        <v>168913.69</v>
      </c>
      <c r="BN738" s="336">
        <v>4403334.68</v>
      </c>
      <c r="BO738" s="336">
        <v>23624.11</v>
      </c>
      <c r="BP738" s="336">
        <v>52000</v>
      </c>
      <c r="BQ738" s="336">
        <v>48467.880000000005</v>
      </c>
      <c r="BR738" s="336">
        <v>581954.69000000006</v>
      </c>
      <c r="BS738" s="336">
        <v>73909.820000000007</v>
      </c>
      <c r="BT738" s="336">
        <v>125000</v>
      </c>
      <c r="BU738" s="336">
        <v>1000</v>
      </c>
      <c r="BV738" s="336">
        <v>603750.57999999996</v>
      </c>
      <c r="BW738" s="336">
        <v>181847.02</v>
      </c>
      <c r="BX738" s="336">
        <v>234171.56</v>
      </c>
      <c r="BY738" s="336">
        <v>62111.979999999996</v>
      </c>
      <c r="BZ738" s="336">
        <v>225062.57</v>
      </c>
      <c r="CA738" s="336">
        <v>264760.59999999998</v>
      </c>
      <c r="CB738" s="336">
        <v>69492.009999999995</v>
      </c>
      <c r="CC738" s="336">
        <v>541084.71</v>
      </c>
      <c r="CD738" s="336">
        <v>152478.13</v>
      </c>
      <c r="CE738" s="336">
        <v>1730441.79</v>
      </c>
      <c r="CF738" s="336">
        <v>1079997.3799999999</v>
      </c>
      <c r="CG738" s="336">
        <v>380212.1</v>
      </c>
      <c r="CH738" s="336">
        <v>29536.959999999999</v>
      </c>
      <c r="CI738" s="336">
        <v>9318901.4499999993</v>
      </c>
      <c r="CJ738" s="336">
        <v>39104.800000000003</v>
      </c>
      <c r="CK738" s="336">
        <v>187443.06</v>
      </c>
      <c r="CL738" s="336">
        <v>87882.25</v>
      </c>
      <c r="CM738" s="336">
        <v>26874.65</v>
      </c>
      <c r="CN738" s="336">
        <v>107133.98</v>
      </c>
      <c r="CO738" s="336">
        <v>1443992.03</v>
      </c>
      <c r="CP738" s="336">
        <v>238899.4</v>
      </c>
      <c r="CQ738" s="336">
        <v>849991.97</v>
      </c>
      <c r="CR738" s="336">
        <v>3280.4</v>
      </c>
      <c r="CS738" s="336">
        <v>246864.13</v>
      </c>
      <c r="CT738" s="336">
        <v>792000</v>
      </c>
      <c r="CU738" s="336">
        <v>154012.01</v>
      </c>
      <c r="CV738" s="336">
        <v>47600.800000000003</v>
      </c>
      <c r="CW738" s="336">
        <v>97764.01</v>
      </c>
      <c r="CX738" s="336">
        <v>175472.9</v>
      </c>
      <c r="CY738" s="336">
        <v>0</v>
      </c>
      <c r="CZ738" s="336">
        <v>752222.16999999993</v>
      </c>
      <c r="DA738" s="336">
        <v>388969.05000000005</v>
      </c>
      <c r="DB738" s="336">
        <v>1719901.1</v>
      </c>
      <c r="DC738" s="336">
        <v>401118.9</v>
      </c>
      <c r="DD738" s="336">
        <v>1406705.46</v>
      </c>
      <c r="DE738" s="336">
        <v>3263971.75</v>
      </c>
      <c r="DF738" s="336">
        <v>587398.12</v>
      </c>
      <c r="DG738" s="336">
        <v>5751.08</v>
      </c>
      <c r="DH738" s="336">
        <v>150784.15</v>
      </c>
      <c r="DI738" s="336">
        <v>895009.44</v>
      </c>
      <c r="DJ738" s="336">
        <v>1532517.46</v>
      </c>
      <c r="DK738" s="336">
        <v>1668663.52</v>
      </c>
      <c r="DL738" s="336">
        <v>45269</v>
      </c>
      <c r="DM738" s="336">
        <v>837755</v>
      </c>
      <c r="DN738" s="336">
        <v>19154.95</v>
      </c>
      <c r="DO738" s="336">
        <v>355978.15</v>
      </c>
      <c r="DP738" s="336">
        <v>35726.559999999998</v>
      </c>
      <c r="DQ738" s="336">
        <v>57421.47</v>
      </c>
      <c r="DR738" s="336">
        <v>600424.17999999993</v>
      </c>
      <c r="DS738" s="336">
        <v>892454.81</v>
      </c>
      <c r="DT738" s="336">
        <v>1176249.6200000001</v>
      </c>
      <c r="DU738" s="336">
        <v>1817478.7</v>
      </c>
      <c r="DV738" s="336">
        <v>412392.77</v>
      </c>
      <c r="DW738" s="336">
        <v>0</v>
      </c>
      <c r="DX738" s="336">
        <v>217676.97</v>
      </c>
      <c r="DY738" s="336">
        <v>93056.8</v>
      </c>
      <c r="DZ738" s="336">
        <v>536037.57000000007</v>
      </c>
      <c r="EA738" s="336">
        <v>1568599.1300000001</v>
      </c>
      <c r="EB738" s="336">
        <v>53645.49</v>
      </c>
      <c r="EC738" s="336">
        <v>273988.40000000002</v>
      </c>
      <c r="ED738" s="336">
        <v>31743.02</v>
      </c>
      <c r="EE738" s="336">
        <v>379837.66000000003</v>
      </c>
      <c r="EF738" s="336">
        <v>20000</v>
      </c>
      <c r="EG738" s="336">
        <v>729501.19</v>
      </c>
      <c r="EH738" s="336">
        <v>363900.31</v>
      </c>
      <c r="EI738" s="336">
        <v>873782.42</v>
      </c>
      <c r="EJ738" s="336">
        <v>415000.17</v>
      </c>
      <c r="EK738" s="336">
        <v>139451.07</v>
      </c>
      <c r="EL738" s="336">
        <v>8228.1</v>
      </c>
      <c r="EM738" s="336">
        <v>248213.5</v>
      </c>
      <c r="EN738" s="336">
        <v>389015.24</v>
      </c>
      <c r="EO738" s="336">
        <v>517885.16</v>
      </c>
      <c r="EP738" s="336">
        <v>14027.05</v>
      </c>
      <c r="EQ738" s="336">
        <v>12859.18</v>
      </c>
      <c r="ER738" s="336">
        <v>308210.2</v>
      </c>
      <c r="ES738" s="336">
        <v>76004.36</v>
      </c>
      <c r="ET738" s="336">
        <v>642968.44999999995</v>
      </c>
      <c r="EU738" s="336">
        <v>20169.55</v>
      </c>
      <c r="EV738" s="336">
        <v>104344</v>
      </c>
      <c r="EW738" s="336">
        <v>44604.3</v>
      </c>
      <c r="EX738" s="336">
        <v>966210.03</v>
      </c>
      <c r="EY738" s="336">
        <v>3268756.95</v>
      </c>
      <c r="EZ738" s="336">
        <v>98112670.719999999</v>
      </c>
      <c r="FA738" s="336">
        <v>175034.46</v>
      </c>
      <c r="FB738" s="336">
        <v>460000</v>
      </c>
      <c r="FC738" s="336">
        <v>2875285.7399999998</v>
      </c>
      <c r="FD738" s="336">
        <v>1300850</v>
      </c>
      <c r="FE738" s="336">
        <v>1298830.8499999999</v>
      </c>
      <c r="FF738" s="336">
        <v>216420.86</v>
      </c>
      <c r="FG738" s="336">
        <v>120739.53</v>
      </c>
      <c r="FH738" s="336">
        <v>240901.65</v>
      </c>
      <c r="FI738" s="336">
        <v>0</v>
      </c>
      <c r="FJ738" s="336">
        <v>0</v>
      </c>
      <c r="FK738" s="336">
        <v>60000</v>
      </c>
      <c r="FL738" s="336">
        <v>74724.649999999994</v>
      </c>
      <c r="FM738" s="336">
        <v>714059.57000000007</v>
      </c>
      <c r="FN738" s="336">
        <v>2921.92</v>
      </c>
      <c r="FO738" s="336">
        <v>220000</v>
      </c>
      <c r="FP738" s="336">
        <v>72316.850000000006</v>
      </c>
      <c r="FQ738" s="336">
        <v>1759859.25</v>
      </c>
      <c r="FR738" s="336">
        <v>1157315.4100000001</v>
      </c>
      <c r="FS738" s="336">
        <v>22000</v>
      </c>
      <c r="FT738" s="336">
        <v>40067.06</v>
      </c>
      <c r="FU738" s="336">
        <v>276920</v>
      </c>
      <c r="FV738" s="336">
        <v>48240.07</v>
      </c>
      <c r="FW738" s="336">
        <v>67603.55</v>
      </c>
      <c r="FX738" s="336">
        <v>783744.64</v>
      </c>
      <c r="FY738" s="336">
        <v>260676.62</v>
      </c>
      <c r="FZ738" s="336">
        <v>67592.41</v>
      </c>
      <c r="GA738" s="336">
        <v>17282.599999999999</v>
      </c>
      <c r="GB738" s="336">
        <v>21147.1</v>
      </c>
      <c r="GC738" s="336">
        <v>46080.52</v>
      </c>
      <c r="GD738" s="336">
        <v>64023</v>
      </c>
      <c r="GE738" s="336">
        <v>1474275.3800000001</v>
      </c>
      <c r="GF738" s="336">
        <v>353064.29</v>
      </c>
      <c r="GG738" s="336">
        <v>193112.82</v>
      </c>
      <c r="GH738" s="336">
        <v>63505.55</v>
      </c>
      <c r="GI738" s="336">
        <v>395118.2</v>
      </c>
      <c r="GJ738" s="336">
        <v>259548.91999999998</v>
      </c>
      <c r="GK738" s="336">
        <v>1899885.84</v>
      </c>
      <c r="GL738" s="336">
        <v>380699.8</v>
      </c>
      <c r="GM738" s="336">
        <v>6067673.7800000003</v>
      </c>
      <c r="GN738" s="336">
        <v>544175.01</v>
      </c>
      <c r="GO738" s="336">
        <v>5548293.8499999996</v>
      </c>
      <c r="GP738" s="336">
        <v>5370.2</v>
      </c>
      <c r="GQ738" s="336">
        <v>2213</v>
      </c>
      <c r="GR738" s="336">
        <v>1285831.8700000001</v>
      </c>
      <c r="GS738" s="336">
        <v>2195137.48</v>
      </c>
      <c r="GT738" s="336">
        <v>13199.39</v>
      </c>
      <c r="GU738" s="336">
        <v>2574302.65</v>
      </c>
      <c r="GV738" s="336">
        <v>64452.9</v>
      </c>
      <c r="GW738" s="336">
        <v>48096.35</v>
      </c>
      <c r="GX738" s="336">
        <v>2340568.5</v>
      </c>
      <c r="GY738" s="336">
        <v>3870.85</v>
      </c>
      <c r="GZ738" s="336">
        <v>862325.51</v>
      </c>
      <c r="HA738" s="336">
        <v>693225.22</v>
      </c>
      <c r="HB738" s="336">
        <v>1089896.1399999999</v>
      </c>
      <c r="HC738" s="336">
        <v>984428.52</v>
      </c>
      <c r="HD738" s="336">
        <v>14134.130000000001</v>
      </c>
      <c r="HE738" s="336">
        <v>244877.98</v>
      </c>
      <c r="HF738" s="336">
        <v>102232.55</v>
      </c>
      <c r="HG738" s="336">
        <v>331573.73000000004</v>
      </c>
      <c r="HH738" s="336">
        <v>5122891.0600000005</v>
      </c>
      <c r="HI738" s="336">
        <v>698541.65</v>
      </c>
      <c r="HJ738" s="336">
        <v>50091.73</v>
      </c>
      <c r="HK738" s="336">
        <v>109000</v>
      </c>
      <c r="HL738" s="336">
        <v>293640.8</v>
      </c>
      <c r="HM738" s="336">
        <v>113812</v>
      </c>
      <c r="HN738" s="336">
        <v>50725.25</v>
      </c>
      <c r="HO738" s="336">
        <v>211766.24</v>
      </c>
      <c r="HP738" s="336">
        <v>188503.65000000002</v>
      </c>
      <c r="HQ738" s="336">
        <v>146.05000000000001</v>
      </c>
      <c r="HR738" s="336">
        <v>709613.08</v>
      </c>
      <c r="HS738" s="336">
        <v>4100.5200000000004</v>
      </c>
      <c r="HT738" s="336">
        <v>14479842.939999999</v>
      </c>
      <c r="HU738" s="336">
        <v>195278.23</v>
      </c>
      <c r="HV738" s="336">
        <v>25000</v>
      </c>
      <c r="HW738" s="336">
        <v>2304933.5</v>
      </c>
      <c r="HX738" s="336">
        <v>154000</v>
      </c>
      <c r="HY738" s="336">
        <v>4704919.1400000006</v>
      </c>
      <c r="HZ738" s="336">
        <v>717698.24</v>
      </c>
      <c r="IA738" s="336">
        <v>35895.75</v>
      </c>
      <c r="IB738" s="336">
        <v>2476819.8199999998</v>
      </c>
      <c r="IC738" s="336">
        <v>1874310.99</v>
      </c>
      <c r="ID738" s="336">
        <v>0</v>
      </c>
      <c r="IE738" s="336">
        <v>674962.18</v>
      </c>
      <c r="IF738" s="336">
        <v>215700</v>
      </c>
      <c r="IG738" s="336">
        <v>8503.0400000000009</v>
      </c>
      <c r="IH738" s="336">
        <v>124614.6</v>
      </c>
      <c r="II738" s="336">
        <v>323576.43</v>
      </c>
      <c r="IJ738" s="336">
        <v>111523.53</v>
      </c>
      <c r="IK738" s="336">
        <v>2138</v>
      </c>
      <c r="IL738" s="336">
        <v>12025.85</v>
      </c>
      <c r="IM738" s="336">
        <v>0</v>
      </c>
      <c r="IN738" s="336">
        <v>1740914.72</v>
      </c>
      <c r="IO738" s="336">
        <v>98585.3</v>
      </c>
      <c r="IP738" s="336">
        <v>223428</v>
      </c>
      <c r="IQ738" s="336">
        <v>73681.84</v>
      </c>
      <c r="IR738" s="336">
        <v>5604293.5999999996</v>
      </c>
      <c r="IS738" s="336">
        <v>692549.55</v>
      </c>
      <c r="IT738" s="336">
        <v>795123.87000000011</v>
      </c>
      <c r="IU738" s="336">
        <v>73143.989999999991</v>
      </c>
      <c r="IV738" s="336">
        <v>844418.03</v>
      </c>
      <c r="IW738" s="336">
        <v>111804.45</v>
      </c>
      <c r="IX738" s="336">
        <v>79111</v>
      </c>
      <c r="IY738" s="336">
        <v>251900</v>
      </c>
      <c r="IZ738" s="336">
        <v>314397.67</v>
      </c>
      <c r="JA738" s="336">
        <v>189188.31</v>
      </c>
      <c r="JB738" s="336">
        <v>25098.14</v>
      </c>
      <c r="JC738" s="336">
        <v>1056000</v>
      </c>
      <c r="JD738" s="336">
        <v>162716.65</v>
      </c>
      <c r="JE738" s="336">
        <v>20720.2</v>
      </c>
      <c r="JF738" s="336">
        <v>1561036.44</v>
      </c>
      <c r="JG738" s="336">
        <v>26507.79</v>
      </c>
      <c r="JH738" s="336">
        <v>62950.1</v>
      </c>
      <c r="JI738" s="336">
        <v>949694.1</v>
      </c>
      <c r="JJ738" s="336">
        <v>106237.7</v>
      </c>
      <c r="JK738" s="336">
        <v>0</v>
      </c>
      <c r="JL738" s="336">
        <v>329634.75</v>
      </c>
      <c r="JM738" s="336">
        <v>110000</v>
      </c>
      <c r="JN738" s="336">
        <v>101011.8</v>
      </c>
      <c r="JO738" s="336">
        <v>960544.28</v>
      </c>
      <c r="JP738" s="336">
        <v>93870</v>
      </c>
      <c r="JQ738" s="336">
        <v>181131.05</v>
      </c>
      <c r="JR738" s="336">
        <v>232521.52</v>
      </c>
      <c r="JS738" s="336">
        <v>370466.18</v>
      </c>
      <c r="JT738" s="336">
        <v>13886.59</v>
      </c>
      <c r="JU738" s="336">
        <v>104000</v>
      </c>
      <c r="JV738" s="336">
        <v>1419861.1600000001</v>
      </c>
      <c r="JW738" s="336">
        <v>141385.20000000001</v>
      </c>
      <c r="JX738" s="336">
        <v>138084.19</v>
      </c>
      <c r="JY738" s="336">
        <v>21369.03</v>
      </c>
      <c r="JZ738" s="336">
        <v>33000</v>
      </c>
      <c r="KA738" s="336">
        <v>453033.95</v>
      </c>
      <c r="KB738" s="336">
        <v>367624.5</v>
      </c>
      <c r="KC738" s="336">
        <v>361524.35</v>
      </c>
      <c r="KD738" s="336">
        <v>45330.3</v>
      </c>
      <c r="KE738" s="336">
        <v>2127053.56</v>
      </c>
      <c r="KF738" s="336">
        <v>151610.81</v>
      </c>
      <c r="KG738" s="336">
        <v>205725.84</v>
      </c>
      <c r="KH738" s="336">
        <v>15492.3</v>
      </c>
      <c r="KI738" s="336">
        <v>567271.55000000005</v>
      </c>
      <c r="KJ738" s="336">
        <v>368876.15</v>
      </c>
      <c r="KK738" s="336">
        <v>10000</v>
      </c>
      <c r="KL738" s="336">
        <v>0</v>
      </c>
      <c r="KM738" s="336">
        <v>75289.91</v>
      </c>
      <c r="KN738" s="336">
        <v>210587.76</v>
      </c>
      <c r="KO738" s="336">
        <v>1215395.3799999999</v>
      </c>
      <c r="KP738" s="336">
        <v>588570.07999999996</v>
      </c>
      <c r="KQ738" s="336">
        <v>2593708.33</v>
      </c>
      <c r="KR738" s="336">
        <v>150807.01</v>
      </c>
      <c r="KS738" s="336">
        <v>229982.90000000002</v>
      </c>
      <c r="KX738" s="312" t="s">
        <v>943</v>
      </c>
    </row>
    <row r="739" spans="1:310" x14ac:dyDescent="0.25">
      <c r="A739">
        <v>2022</v>
      </c>
      <c r="C739" s="312">
        <v>39</v>
      </c>
      <c r="F739" s="336">
        <v>245875.61</v>
      </c>
      <c r="G739" s="336">
        <v>0</v>
      </c>
      <c r="H739" s="336">
        <v>702420.75</v>
      </c>
      <c r="I739" s="336">
        <v>34000</v>
      </c>
      <c r="J739" s="336">
        <v>0</v>
      </c>
      <c r="K739" s="336">
        <v>92940</v>
      </c>
      <c r="L739" s="336">
        <v>632128.11</v>
      </c>
      <c r="M739" s="336">
        <v>406408.95</v>
      </c>
      <c r="N739" s="336">
        <v>964752.97</v>
      </c>
      <c r="O739" s="336">
        <v>726830</v>
      </c>
      <c r="P739" s="336">
        <v>0</v>
      </c>
      <c r="Q739" s="336">
        <v>111549.4</v>
      </c>
      <c r="R739" s="336">
        <v>18000</v>
      </c>
      <c r="S739" s="336">
        <v>94600</v>
      </c>
      <c r="T739" s="336">
        <v>366392.23</v>
      </c>
      <c r="U739" s="336">
        <v>72879</v>
      </c>
      <c r="V739" s="336">
        <v>1074490.6499999999</v>
      </c>
      <c r="W739" s="336">
        <v>2833.8</v>
      </c>
      <c r="X739" s="336">
        <v>559781.30000000005</v>
      </c>
      <c r="Y739" s="336">
        <v>125587.48</v>
      </c>
      <c r="Z739" s="336">
        <v>7700</v>
      </c>
      <c r="AA739" s="336">
        <v>3359138.39</v>
      </c>
      <c r="AB739" s="336">
        <v>330421.59999999998</v>
      </c>
      <c r="AC739" s="336">
        <v>15129</v>
      </c>
      <c r="AD739" s="336">
        <v>404533.65</v>
      </c>
      <c r="AE739" s="336">
        <v>0</v>
      </c>
      <c r="AF739" s="336">
        <v>20512.990000000002</v>
      </c>
      <c r="AG739" s="336">
        <v>0</v>
      </c>
      <c r="AH739" s="336">
        <v>144425.87</v>
      </c>
      <c r="AI739" s="336">
        <v>157124.75</v>
      </c>
      <c r="AJ739" s="336">
        <v>101129.4</v>
      </c>
      <c r="AK739" s="336">
        <v>5271.05</v>
      </c>
      <c r="AL739" s="336">
        <v>3733629</v>
      </c>
      <c r="AM739" s="336">
        <v>131922.85</v>
      </c>
      <c r="AN739" s="336">
        <v>32110.959999999999</v>
      </c>
      <c r="AO739" s="336">
        <v>10347.16</v>
      </c>
      <c r="AP739" s="336">
        <v>70600</v>
      </c>
      <c r="AQ739" s="336">
        <v>0</v>
      </c>
      <c r="AR739" s="336">
        <v>343070</v>
      </c>
      <c r="AS739" s="336">
        <v>868271.16</v>
      </c>
      <c r="AT739" s="336">
        <v>18524.45</v>
      </c>
      <c r="AU739" s="336">
        <v>5047.05</v>
      </c>
      <c r="AV739" s="336">
        <v>0</v>
      </c>
      <c r="AW739" s="336">
        <v>2661807.7999999998</v>
      </c>
      <c r="AX739" s="336">
        <v>3114.2</v>
      </c>
      <c r="AY739" s="336">
        <v>8070</v>
      </c>
      <c r="AZ739" s="336">
        <v>98240.29</v>
      </c>
      <c r="BA739" s="336">
        <v>0</v>
      </c>
      <c r="BB739" s="336">
        <v>0</v>
      </c>
      <c r="BC739" s="336">
        <v>0</v>
      </c>
      <c r="BD739" s="336">
        <v>3876716.9</v>
      </c>
      <c r="BE739" s="336">
        <v>649277.44999999995</v>
      </c>
      <c r="BF739" s="336">
        <v>250905</v>
      </c>
      <c r="BG739" s="336">
        <v>0</v>
      </c>
      <c r="BH739" s="336">
        <v>0</v>
      </c>
      <c r="BI739" s="336">
        <v>1049531.2</v>
      </c>
      <c r="BJ739" s="336">
        <v>0</v>
      </c>
      <c r="BK739" s="336">
        <v>764500.2</v>
      </c>
      <c r="BL739" s="336">
        <v>0</v>
      </c>
      <c r="BM739" s="336">
        <v>60000</v>
      </c>
      <c r="BN739" s="336">
        <v>375302.26</v>
      </c>
      <c r="BO739" s="336">
        <v>15022</v>
      </c>
      <c r="BP739" s="336">
        <v>179375</v>
      </c>
      <c r="BQ739" s="336">
        <v>0</v>
      </c>
      <c r="BR739" s="336">
        <v>1067738.6000000001</v>
      </c>
      <c r="BS739" s="336">
        <v>794865.29</v>
      </c>
      <c r="BT739" s="336">
        <v>7456.4</v>
      </c>
      <c r="BU739" s="336">
        <v>19686.3</v>
      </c>
      <c r="BV739" s="336">
        <v>116640.6</v>
      </c>
      <c r="BW739" s="336">
        <v>96415.6</v>
      </c>
      <c r="BX739" s="336">
        <v>108806.65</v>
      </c>
      <c r="BY739" s="336">
        <v>1018432.35</v>
      </c>
      <c r="BZ739" s="336">
        <v>16810.55</v>
      </c>
      <c r="CA739" s="336">
        <v>3708.6</v>
      </c>
      <c r="CB739" s="336">
        <v>0</v>
      </c>
      <c r="CC739" s="336">
        <v>1100786.7</v>
      </c>
      <c r="CD739" s="336">
        <v>116222.95</v>
      </c>
      <c r="CE739" s="336">
        <v>380891.5</v>
      </c>
      <c r="CF739" s="336">
        <v>530469.6</v>
      </c>
      <c r="CG739" s="336">
        <v>1290968.1000000001</v>
      </c>
      <c r="CH739" s="336">
        <v>154538.54</v>
      </c>
      <c r="CI739" s="336">
        <v>1424264.05</v>
      </c>
      <c r="CJ739" s="336">
        <v>1805.55</v>
      </c>
      <c r="CK739" s="336">
        <v>107460.9</v>
      </c>
      <c r="CL739" s="336">
        <v>415237.3</v>
      </c>
      <c r="CM739" s="336">
        <v>29564.15</v>
      </c>
      <c r="CN739" s="336">
        <v>153000</v>
      </c>
      <c r="CO739" s="336">
        <v>1316968.3</v>
      </c>
      <c r="CP739" s="336">
        <v>0</v>
      </c>
      <c r="CQ739" s="336">
        <v>79074.899999999994</v>
      </c>
      <c r="CR739" s="336">
        <v>0</v>
      </c>
      <c r="CS739" s="336">
        <v>26100</v>
      </c>
      <c r="CT739" s="336">
        <v>186567.53</v>
      </c>
      <c r="CU739" s="336">
        <v>0</v>
      </c>
      <c r="CV739" s="336">
        <v>0</v>
      </c>
      <c r="CW739" s="336">
        <v>61186.65</v>
      </c>
      <c r="CX739" s="336">
        <v>0</v>
      </c>
      <c r="CY739" s="336">
        <v>59771.1</v>
      </c>
      <c r="CZ739" s="336">
        <v>1541290.62</v>
      </c>
      <c r="DA739" s="336">
        <v>6947.05</v>
      </c>
      <c r="DB739" s="336">
        <v>225700</v>
      </c>
      <c r="DC739" s="336">
        <v>557705.19999999995</v>
      </c>
      <c r="DD739" s="336">
        <v>2936075.97</v>
      </c>
      <c r="DE739" s="336">
        <v>1298121.3</v>
      </c>
      <c r="DF739" s="336">
        <v>0</v>
      </c>
      <c r="DG739" s="336">
        <v>4500</v>
      </c>
      <c r="DH739" s="336">
        <v>404450.42</v>
      </c>
      <c r="DI739" s="336">
        <v>608860.14</v>
      </c>
      <c r="DJ739" s="336">
        <v>320979.90999999997</v>
      </c>
      <c r="DK739" s="336">
        <v>42600</v>
      </c>
      <c r="DL739" s="336">
        <v>54700</v>
      </c>
      <c r="DM739" s="336">
        <v>0</v>
      </c>
      <c r="DN739" s="336">
        <v>85459.6</v>
      </c>
      <c r="DO739" s="336">
        <v>0</v>
      </c>
      <c r="DP739" s="336">
        <v>0</v>
      </c>
      <c r="DQ739" s="336">
        <v>0</v>
      </c>
      <c r="DR739" s="336">
        <v>172010</v>
      </c>
      <c r="DS739" s="336">
        <v>376553.35</v>
      </c>
      <c r="DT739" s="336">
        <v>159266.81</v>
      </c>
      <c r="DU739" s="336">
        <v>0</v>
      </c>
      <c r="DV739" s="336">
        <v>124728.65</v>
      </c>
      <c r="DW739" s="336">
        <v>148500</v>
      </c>
      <c r="DX739" s="336">
        <v>0</v>
      </c>
      <c r="DY739" s="336">
        <v>0</v>
      </c>
      <c r="DZ739" s="336">
        <v>0</v>
      </c>
      <c r="EA739" s="336">
        <v>801859.03</v>
      </c>
      <c r="EB739" s="336">
        <v>435216.85</v>
      </c>
      <c r="EC739" s="336">
        <v>170482.8</v>
      </c>
      <c r="ED739" s="336">
        <v>0</v>
      </c>
      <c r="EE739" s="336">
        <v>0</v>
      </c>
      <c r="EF739" s="336">
        <v>0</v>
      </c>
      <c r="EG739" s="336">
        <v>2073861.88</v>
      </c>
      <c r="EH739" s="336">
        <v>0</v>
      </c>
      <c r="EI739" s="336">
        <v>27900</v>
      </c>
      <c r="EJ739" s="336">
        <v>2425903.0299999998</v>
      </c>
      <c r="EK739" s="336">
        <v>0</v>
      </c>
      <c r="EL739" s="336">
        <v>60775</v>
      </c>
      <c r="EM739" s="336">
        <v>124000</v>
      </c>
      <c r="EN739" s="336">
        <v>546273</v>
      </c>
      <c r="EO739" s="336">
        <v>1746950.83</v>
      </c>
      <c r="EP739" s="336">
        <v>22100</v>
      </c>
      <c r="EQ739" s="336">
        <v>96341.9</v>
      </c>
      <c r="ER739" s="336">
        <v>13250</v>
      </c>
      <c r="ES739" s="336">
        <v>47462.68</v>
      </c>
      <c r="ET739" s="336">
        <v>463909.55</v>
      </c>
      <c r="EU739" s="336">
        <v>102557.6</v>
      </c>
      <c r="EV739" s="336">
        <v>13009.31</v>
      </c>
      <c r="EW739" s="336">
        <v>108162.8</v>
      </c>
      <c r="EX739" s="336">
        <v>197817.9</v>
      </c>
      <c r="EY739" s="336">
        <v>1066015.99</v>
      </c>
      <c r="EZ739" s="336">
        <v>110009186.19</v>
      </c>
      <c r="FA739" s="336">
        <v>0</v>
      </c>
      <c r="FB739" s="336">
        <v>35654.800000000003</v>
      </c>
      <c r="FC739" s="336">
        <v>151500</v>
      </c>
      <c r="FD739" s="336">
        <v>78000</v>
      </c>
      <c r="FE739" s="336">
        <v>1619881.85</v>
      </c>
      <c r="FF739" s="336">
        <v>53877.75</v>
      </c>
      <c r="FG739" s="336">
        <v>5800</v>
      </c>
      <c r="FH739" s="336">
        <v>51658.31</v>
      </c>
      <c r="FI739" s="336">
        <v>0</v>
      </c>
      <c r="FJ739" s="336">
        <v>0</v>
      </c>
      <c r="FK739" s="336">
        <v>79008.649999999994</v>
      </c>
      <c r="FL739" s="336">
        <v>2479.0500000000002</v>
      </c>
      <c r="FM739" s="336">
        <v>63260</v>
      </c>
      <c r="FN739" s="336">
        <v>0</v>
      </c>
      <c r="FO739" s="336">
        <v>47750</v>
      </c>
      <c r="FP739" s="336">
        <v>117768.95</v>
      </c>
      <c r="FQ739" s="336">
        <v>1178.5999999999999</v>
      </c>
      <c r="FR739" s="336">
        <v>3485983.32</v>
      </c>
      <c r="FS739" s="336">
        <v>6936.5</v>
      </c>
      <c r="FT739" s="336">
        <v>153608.79</v>
      </c>
      <c r="FU739" s="336">
        <v>185014.75</v>
      </c>
      <c r="FV739" s="336">
        <v>0</v>
      </c>
      <c r="FW739" s="336">
        <v>0</v>
      </c>
      <c r="FX739" s="336">
        <v>1005223.35</v>
      </c>
      <c r="FY739" s="336">
        <v>56795</v>
      </c>
      <c r="FZ739" s="336">
        <v>0</v>
      </c>
      <c r="GA739" s="336">
        <v>0</v>
      </c>
      <c r="GB739" s="336">
        <v>81536.08</v>
      </c>
      <c r="GC739" s="336">
        <v>0</v>
      </c>
      <c r="GD739" s="336">
        <v>192070.05</v>
      </c>
      <c r="GE739" s="336">
        <v>316905.65000000002</v>
      </c>
      <c r="GF739" s="336">
        <v>116000</v>
      </c>
      <c r="GG739" s="336">
        <v>1786902.3</v>
      </c>
      <c r="GH739" s="336">
        <v>65539.05</v>
      </c>
      <c r="GI739" s="336">
        <v>328368.61</v>
      </c>
      <c r="GJ739" s="336">
        <v>119486.58</v>
      </c>
      <c r="GK739" s="336">
        <v>2946110.91</v>
      </c>
      <c r="GL739" s="336">
        <v>594951.81000000006</v>
      </c>
      <c r="GM739" s="336">
        <v>3938864.1</v>
      </c>
      <c r="GN739" s="336">
        <v>293695.05</v>
      </c>
      <c r="GO739" s="336">
        <v>2252433.71</v>
      </c>
      <c r="GP739" s="336">
        <v>9801.4</v>
      </c>
      <c r="GQ739" s="336">
        <v>3246.01</v>
      </c>
      <c r="GR739" s="336">
        <v>0</v>
      </c>
      <c r="GS739" s="336">
        <v>14291753.699999999</v>
      </c>
      <c r="GT739" s="336">
        <v>10079.92</v>
      </c>
      <c r="GU739" s="336">
        <v>3468121.43</v>
      </c>
      <c r="GV739" s="336">
        <v>0</v>
      </c>
      <c r="GW739" s="336">
        <v>0</v>
      </c>
      <c r="GX739" s="336">
        <v>1119885.8999999999</v>
      </c>
      <c r="GY739" s="336">
        <v>75610.399999999994</v>
      </c>
      <c r="GZ739" s="336">
        <v>84675</v>
      </c>
      <c r="HA739" s="336">
        <v>131555</v>
      </c>
      <c r="HB739" s="336">
        <v>163413.9</v>
      </c>
      <c r="HC739" s="336">
        <v>339547.93</v>
      </c>
      <c r="HD739" s="336">
        <v>0</v>
      </c>
      <c r="HE739" s="336">
        <v>74686.850000000006</v>
      </c>
      <c r="HF739" s="336">
        <v>16100</v>
      </c>
      <c r="HG739" s="336">
        <v>475582.56</v>
      </c>
      <c r="HH739" s="336">
        <v>1096088</v>
      </c>
      <c r="HI739" s="336">
        <v>882037</v>
      </c>
      <c r="HJ739" s="336">
        <v>307799</v>
      </c>
      <c r="HK739" s="336">
        <v>0</v>
      </c>
      <c r="HL739" s="336">
        <v>59751</v>
      </c>
      <c r="HM739" s="336">
        <v>174584.05</v>
      </c>
      <c r="HN739" s="336">
        <v>0</v>
      </c>
      <c r="HO739" s="336">
        <v>195220.75</v>
      </c>
      <c r="HP739" s="336">
        <v>3393215.76</v>
      </c>
      <c r="HQ739" s="336">
        <v>6000</v>
      </c>
      <c r="HR739" s="336">
        <v>307485.40000000002</v>
      </c>
      <c r="HS739" s="336">
        <v>0</v>
      </c>
      <c r="HT739" s="336">
        <v>2488216.7000000002</v>
      </c>
      <c r="HU739" s="336">
        <v>0</v>
      </c>
      <c r="HV739" s="336">
        <v>0</v>
      </c>
      <c r="HW739" s="336">
        <v>9880543.0199999996</v>
      </c>
      <c r="HX739" s="336">
        <v>185231.5</v>
      </c>
      <c r="HY739" s="336">
        <v>4553644.3099999996</v>
      </c>
      <c r="HZ739" s="336">
        <v>9900</v>
      </c>
      <c r="IA739" s="336">
        <v>0</v>
      </c>
      <c r="IB739" s="336">
        <v>611838.75</v>
      </c>
      <c r="IC739" s="336">
        <v>537616.16</v>
      </c>
      <c r="ID739" s="336">
        <v>90813.32</v>
      </c>
      <c r="IE739" s="336">
        <v>336490.45</v>
      </c>
      <c r="IF739" s="336">
        <v>68020.34</v>
      </c>
      <c r="IG739" s="336">
        <v>3401.05</v>
      </c>
      <c r="IH739" s="336">
        <v>0</v>
      </c>
      <c r="II739" s="336">
        <v>134100</v>
      </c>
      <c r="IJ739" s="336">
        <v>2189307.92</v>
      </c>
      <c r="IK739" s="336">
        <v>0</v>
      </c>
      <c r="IL739" s="336">
        <v>0</v>
      </c>
      <c r="IM739" s="336">
        <v>19200</v>
      </c>
      <c r="IN739" s="336">
        <v>552983.85</v>
      </c>
      <c r="IO739" s="336">
        <v>61112</v>
      </c>
      <c r="IP739" s="336">
        <v>18974.3</v>
      </c>
      <c r="IQ739" s="336">
        <v>52322.51</v>
      </c>
      <c r="IR739" s="336">
        <v>6197421.8200000003</v>
      </c>
      <c r="IS739" s="336">
        <v>1635225</v>
      </c>
      <c r="IT739" s="336">
        <v>1405778.45</v>
      </c>
      <c r="IU739" s="336">
        <v>0</v>
      </c>
      <c r="IV739" s="336">
        <v>416091.45</v>
      </c>
      <c r="IW739" s="336">
        <v>143800</v>
      </c>
      <c r="IX739" s="336">
        <v>20891.7</v>
      </c>
      <c r="IY739" s="336">
        <v>51274.1</v>
      </c>
      <c r="IZ739" s="336">
        <v>0</v>
      </c>
      <c r="JA739" s="336">
        <v>51882.75</v>
      </c>
      <c r="JB739" s="336">
        <v>4000</v>
      </c>
      <c r="JC739" s="336">
        <v>64056</v>
      </c>
      <c r="JD739" s="336">
        <v>333.35</v>
      </c>
      <c r="JE739" s="336">
        <v>0</v>
      </c>
      <c r="JF739" s="336">
        <v>32624.75</v>
      </c>
      <c r="JG739" s="336">
        <v>3863</v>
      </c>
      <c r="JH739" s="336">
        <v>0</v>
      </c>
      <c r="JI739" s="336">
        <v>85798.49</v>
      </c>
      <c r="JJ739" s="336">
        <v>230102.93</v>
      </c>
      <c r="JK739" s="336">
        <v>0</v>
      </c>
      <c r="JL739" s="336">
        <v>8302.5</v>
      </c>
      <c r="JM739" s="336">
        <v>0</v>
      </c>
      <c r="JN739" s="336">
        <v>0</v>
      </c>
      <c r="JO739" s="336">
        <v>1874346.2</v>
      </c>
      <c r="JP739" s="336">
        <v>0</v>
      </c>
      <c r="JQ739" s="336">
        <v>156116.79999999999</v>
      </c>
      <c r="JR739" s="336">
        <v>0</v>
      </c>
      <c r="JS739" s="336">
        <v>185538.92</v>
      </c>
      <c r="JT739" s="336">
        <v>151860</v>
      </c>
      <c r="JU739" s="336">
        <v>212600</v>
      </c>
      <c r="JV739" s="336">
        <v>3171581.08</v>
      </c>
      <c r="JW739" s="336">
        <v>18383.7</v>
      </c>
      <c r="JX739" s="336">
        <v>274561</v>
      </c>
      <c r="JY739" s="336">
        <v>10168.15</v>
      </c>
      <c r="JZ739" s="336">
        <v>940.15</v>
      </c>
      <c r="KA739" s="336">
        <v>332611.28999999998</v>
      </c>
      <c r="KB739" s="336">
        <v>247393.7</v>
      </c>
      <c r="KC739" s="336">
        <v>34617.550000000003</v>
      </c>
      <c r="KD739" s="336">
        <v>0</v>
      </c>
      <c r="KE739" s="336">
        <v>1325985</v>
      </c>
      <c r="KF739" s="336">
        <v>0</v>
      </c>
      <c r="KG739" s="336">
        <v>158331</v>
      </c>
      <c r="KH739" s="336">
        <v>0</v>
      </c>
      <c r="KI739" s="336">
        <v>869908</v>
      </c>
      <c r="KJ739" s="336">
        <v>359433.4</v>
      </c>
      <c r="KK739" s="336">
        <v>2099.36</v>
      </c>
      <c r="KL739" s="336">
        <v>72150</v>
      </c>
      <c r="KM739" s="336">
        <v>82004</v>
      </c>
      <c r="KN739" s="336">
        <v>143695.6</v>
      </c>
      <c r="KO739" s="336">
        <v>2039852.45</v>
      </c>
      <c r="KP739" s="336">
        <v>85429.759999999995</v>
      </c>
      <c r="KQ739" s="336">
        <v>27976002.359999999</v>
      </c>
      <c r="KR739" s="336">
        <v>1979720.5</v>
      </c>
      <c r="KS739" s="336">
        <v>1233249.44</v>
      </c>
      <c r="KX739" s="312" t="s">
        <v>943</v>
      </c>
    </row>
    <row r="740" spans="1:310" x14ac:dyDescent="0.25">
      <c r="A740">
        <v>2022</v>
      </c>
      <c r="C740" s="312">
        <v>40</v>
      </c>
      <c r="F740" s="336">
        <v>2562898.7800000003</v>
      </c>
      <c r="G740" s="336">
        <v>667932.46</v>
      </c>
      <c r="H740" s="336">
        <v>22939637.41</v>
      </c>
      <c r="I740" s="336">
        <v>2195181.4700000002</v>
      </c>
      <c r="J740" s="336">
        <v>1305590.0899999999</v>
      </c>
      <c r="K740" s="336">
        <v>1497259.8599999999</v>
      </c>
      <c r="L740" s="336">
        <v>13581090.030000003</v>
      </c>
      <c r="M740" s="336">
        <v>5239005.3600000003</v>
      </c>
      <c r="N740" s="336">
        <v>22060851.16</v>
      </c>
      <c r="O740" s="336">
        <v>11608814.290000003</v>
      </c>
      <c r="P740" s="336">
        <v>5442248.4400000004</v>
      </c>
      <c r="Q740" s="336">
        <v>1346542.4800000002</v>
      </c>
      <c r="R740" s="336">
        <v>5265354.82</v>
      </c>
      <c r="S740" s="336">
        <v>2445320.0299999993</v>
      </c>
      <c r="T740" s="336">
        <v>2383351.5700000003</v>
      </c>
      <c r="U740" s="336">
        <v>10484672.08</v>
      </c>
      <c r="V740" s="336">
        <v>18035567.520000003</v>
      </c>
      <c r="W740" s="336">
        <v>885016.57000000007</v>
      </c>
      <c r="X740" s="336">
        <v>3462283.94</v>
      </c>
      <c r="Y740" s="336">
        <v>847063.07000000007</v>
      </c>
      <c r="Z740" s="336">
        <v>1647268.46</v>
      </c>
      <c r="AA740" s="336">
        <v>15742704.910000002</v>
      </c>
      <c r="AB740" s="336">
        <v>2985136.19</v>
      </c>
      <c r="AC740" s="336">
        <v>480122.65000000008</v>
      </c>
      <c r="AD740" s="336">
        <v>57442797.340000004</v>
      </c>
      <c r="AE740" s="336">
        <v>419872.01999999996</v>
      </c>
      <c r="AF740" s="336">
        <v>4151125.28</v>
      </c>
      <c r="AG740" s="336">
        <v>1387270.1900000002</v>
      </c>
      <c r="AH740" s="336">
        <v>9419313.4699999988</v>
      </c>
      <c r="AI740" s="336">
        <v>3536715.64</v>
      </c>
      <c r="AJ740" s="336">
        <v>4405444.4400000004</v>
      </c>
      <c r="AK740" s="336">
        <v>820416.6</v>
      </c>
      <c r="AL740" s="336">
        <v>25621943.740000006</v>
      </c>
      <c r="AM740" s="336">
        <v>1442952.7000000002</v>
      </c>
      <c r="AN740" s="336">
        <v>2776910.9599999995</v>
      </c>
      <c r="AO740" s="336">
        <v>2294519.62</v>
      </c>
      <c r="AP740" s="336">
        <v>2388947.29</v>
      </c>
      <c r="AQ740" s="336">
        <v>483250.02999999997</v>
      </c>
      <c r="AR740" s="336">
        <v>4748354.0599999996</v>
      </c>
      <c r="AS740" s="336">
        <v>1531109.16</v>
      </c>
      <c r="AT740" s="336">
        <v>2320343.83</v>
      </c>
      <c r="AU740" s="336">
        <v>3904913.92</v>
      </c>
      <c r="AV740" s="336">
        <v>1313156.9500000002</v>
      </c>
      <c r="AW740" s="336">
        <v>34371301.329999998</v>
      </c>
      <c r="AX740" s="336">
        <v>535782.23</v>
      </c>
      <c r="AY740" s="336">
        <v>1351720.56</v>
      </c>
      <c r="AZ740" s="336">
        <v>2798737.1399999997</v>
      </c>
      <c r="BA740" s="336">
        <v>293225.32</v>
      </c>
      <c r="BB740" s="336">
        <v>1775504.77</v>
      </c>
      <c r="BC740" s="336">
        <v>16319505.570000002</v>
      </c>
      <c r="BD740" s="336">
        <v>13087177.49</v>
      </c>
      <c r="BE740" s="336">
        <v>5720435.6899999995</v>
      </c>
      <c r="BF740" s="336">
        <v>5141790.5299999993</v>
      </c>
      <c r="BG740" s="336">
        <v>709909.91</v>
      </c>
      <c r="BH740" s="336">
        <v>346430.35</v>
      </c>
      <c r="BI740" s="336">
        <v>16938228.77</v>
      </c>
      <c r="BJ740" s="336">
        <v>425202.59</v>
      </c>
      <c r="BK740" s="336">
        <v>11457809.33</v>
      </c>
      <c r="BL740" s="336">
        <v>394625.68000000005</v>
      </c>
      <c r="BM740" s="336">
        <v>2504660.3200000003</v>
      </c>
      <c r="BN740" s="336">
        <v>12914021.189999999</v>
      </c>
      <c r="BO740" s="336">
        <v>5591983.3500000006</v>
      </c>
      <c r="BP740" s="336">
        <v>971460.2300000001</v>
      </c>
      <c r="BQ740" s="336">
        <v>1030345.6500000001</v>
      </c>
      <c r="BR740" s="336">
        <v>1410342.8399999999</v>
      </c>
      <c r="BS740" s="336">
        <v>7770564.6899999995</v>
      </c>
      <c r="BT740" s="336">
        <v>1769221.4100000001</v>
      </c>
      <c r="BU740" s="336">
        <v>742485.24000000011</v>
      </c>
      <c r="BV740" s="336">
        <v>1902295.74</v>
      </c>
      <c r="BW740" s="336">
        <v>18903420.139999997</v>
      </c>
      <c r="BX740" s="336">
        <v>2736561.1500000004</v>
      </c>
      <c r="BY740" s="336">
        <v>25183978.850000001</v>
      </c>
      <c r="BZ740" s="336">
        <v>1051232.3900000001</v>
      </c>
      <c r="CA740" s="336">
        <v>1230878.6300000001</v>
      </c>
      <c r="CB740" s="336">
        <v>976002.24</v>
      </c>
      <c r="CC740" s="336">
        <v>4842359.1800000006</v>
      </c>
      <c r="CD740" s="336">
        <v>13366492.570000002</v>
      </c>
      <c r="CE740" s="336">
        <v>9732749.8899999987</v>
      </c>
      <c r="CF740" s="336">
        <v>11628388.269999998</v>
      </c>
      <c r="CG740" s="336">
        <v>17856791.739999998</v>
      </c>
      <c r="CH740" s="336">
        <v>4599247.0500000007</v>
      </c>
      <c r="CI740" s="336">
        <v>26722296.790000003</v>
      </c>
      <c r="CJ740" s="336">
        <v>925867.11</v>
      </c>
      <c r="CK740" s="336">
        <v>804068.29999999993</v>
      </c>
      <c r="CL740" s="336">
        <v>1195247.0999999999</v>
      </c>
      <c r="CM740" s="336">
        <v>602727.17999999993</v>
      </c>
      <c r="CN740" s="336">
        <v>4580428.04</v>
      </c>
      <c r="CO740" s="336">
        <v>8994941.5599999987</v>
      </c>
      <c r="CP740" s="336">
        <v>602754.11999999988</v>
      </c>
      <c r="CQ740" s="336">
        <v>3798076.07</v>
      </c>
      <c r="CR740" s="336">
        <v>289381.58999999997</v>
      </c>
      <c r="CS740" s="336">
        <v>3011461.4400000004</v>
      </c>
      <c r="CT740" s="336">
        <v>5602458.7000000002</v>
      </c>
      <c r="CU740" s="336">
        <v>658628.80999999994</v>
      </c>
      <c r="CV740" s="336">
        <v>547477.9800000001</v>
      </c>
      <c r="CW740" s="336">
        <v>1712920.99</v>
      </c>
      <c r="CX740" s="336">
        <v>4276055.26</v>
      </c>
      <c r="CY740" s="336">
        <v>4859161.8600000003</v>
      </c>
      <c r="CZ740" s="336">
        <v>14856032.609999998</v>
      </c>
      <c r="DA740" s="336">
        <v>9961001.9700000007</v>
      </c>
      <c r="DB740" s="336">
        <v>13545252.800000001</v>
      </c>
      <c r="DC740" s="336">
        <v>2797726.14</v>
      </c>
      <c r="DD740" s="336">
        <v>35929133.029999994</v>
      </c>
      <c r="DE740" s="336">
        <v>35382744.969999999</v>
      </c>
      <c r="DF740" s="336">
        <v>773417.65999999992</v>
      </c>
      <c r="DG740" s="336">
        <v>2639349.2599999998</v>
      </c>
      <c r="DH740" s="336">
        <v>2484469.42</v>
      </c>
      <c r="DI740" s="336">
        <v>4129648.21</v>
      </c>
      <c r="DJ740" s="336">
        <v>13196549.49</v>
      </c>
      <c r="DK740" s="336">
        <v>13527262.35</v>
      </c>
      <c r="DL740" s="336">
        <v>2383447.23</v>
      </c>
      <c r="DM740" s="336">
        <v>5909396.2400000002</v>
      </c>
      <c r="DN740" s="336">
        <v>790807.18</v>
      </c>
      <c r="DO740" s="336">
        <v>1926340</v>
      </c>
      <c r="DP740" s="336">
        <v>1038797.38</v>
      </c>
      <c r="DQ740" s="336">
        <v>371007.93000000005</v>
      </c>
      <c r="DR740" s="336">
        <v>5278157.4799999995</v>
      </c>
      <c r="DS740" s="336">
        <v>22435896.789999995</v>
      </c>
      <c r="DT740" s="336">
        <v>7338780.1500000004</v>
      </c>
      <c r="DU740" s="336">
        <v>12346139.819999998</v>
      </c>
      <c r="DV740" s="336">
        <v>1489692.75</v>
      </c>
      <c r="DW740" s="336">
        <v>5991890.8100000005</v>
      </c>
      <c r="DX740" s="336">
        <v>6282446.5200000005</v>
      </c>
      <c r="DY740" s="336">
        <v>7915981.5700000003</v>
      </c>
      <c r="DZ740" s="336">
        <v>6000536.3700000001</v>
      </c>
      <c r="EA740" s="336">
        <v>47364255.610000007</v>
      </c>
      <c r="EB740" s="336">
        <v>2575155.6500000004</v>
      </c>
      <c r="EC740" s="336">
        <v>3362088.93</v>
      </c>
      <c r="ED740" s="336">
        <v>1398422.4800000002</v>
      </c>
      <c r="EE740" s="336">
        <v>2050926.26</v>
      </c>
      <c r="EF740" s="336">
        <v>695254.31</v>
      </c>
      <c r="EG740" s="336">
        <v>10177534.83</v>
      </c>
      <c r="EH740" s="336">
        <v>1518013.97</v>
      </c>
      <c r="EI740" s="336">
        <v>8158548.709999999</v>
      </c>
      <c r="EJ740" s="336">
        <v>13185638.179999998</v>
      </c>
      <c r="EK740" s="336">
        <v>806093.6</v>
      </c>
      <c r="EL740" s="336">
        <v>739288.97</v>
      </c>
      <c r="EM740" s="336">
        <v>7754870.620000001</v>
      </c>
      <c r="EN740" s="336">
        <v>3411156.1099999994</v>
      </c>
      <c r="EO740" s="336">
        <v>7982390.4300000006</v>
      </c>
      <c r="EP740" s="336">
        <v>15308572.809999999</v>
      </c>
      <c r="EQ740" s="336">
        <v>940628.5</v>
      </c>
      <c r="ER740" s="336">
        <v>5190478.8099999996</v>
      </c>
      <c r="ES740" s="336">
        <v>912752.51000000013</v>
      </c>
      <c r="ET740" s="336">
        <v>2927671.7199999997</v>
      </c>
      <c r="EU740" s="336">
        <v>1125914.8799999999</v>
      </c>
      <c r="EV740" s="336">
        <v>379135.39</v>
      </c>
      <c r="EW740" s="336">
        <v>4711662.26</v>
      </c>
      <c r="EX740" s="336">
        <v>5246415.16</v>
      </c>
      <c r="EY740" s="336">
        <v>48732552.429999992</v>
      </c>
      <c r="EZ740" s="336">
        <v>580111430.28999996</v>
      </c>
      <c r="FA740" s="336">
        <v>2200492.8200000003</v>
      </c>
      <c r="FB740" s="336">
        <v>2948602.9499999997</v>
      </c>
      <c r="FC740" s="336">
        <v>28889882.250000004</v>
      </c>
      <c r="FD740" s="336">
        <v>3483259.8200000003</v>
      </c>
      <c r="FE740" s="336">
        <v>40030909.000000007</v>
      </c>
      <c r="FF740" s="336">
        <v>5444430.96</v>
      </c>
      <c r="FG740" s="336">
        <v>464038.14999999997</v>
      </c>
      <c r="FH740" s="336">
        <v>8569196.4300000016</v>
      </c>
      <c r="FI740" s="336">
        <v>940301.84</v>
      </c>
      <c r="FJ740" s="336">
        <v>14479334.200000001</v>
      </c>
      <c r="FK740" s="336">
        <v>1416564.05</v>
      </c>
      <c r="FL740" s="336">
        <v>298537.94000000006</v>
      </c>
      <c r="FM740" s="336">
        <v>7212240.0700000003</v>
      </c>
      <c r="FN740" s="336">
        <v>2771097.1700000004</v>
      </c>
      <c r="FO740" s="336">
        <v>3435199.5599999996</v>
      </c>
      <c r="FP740" s="336">
        <v>959094.2</v>
      </c>
      <c r="FQ740" s="336">
        <v>7990063.7599999998</v>
      </c>
      <c r="FR740" s="336">
        <v>67975310.499999985</v>
      </c>
      <c r="FS740" s="336">
        <v>1244108.22</v>
      </c>
      <c r="FT740" s="336">
        <v>1384111.2999999998</v>
      </c>
      <c r="FU740" s="336">
        <v>1806550.67</v>
      </c>
      <c r="FV740" s="336">
        <v>348625.57999999996</v>
      </c>
      <c r="FW740" s="336">
        <v>166825.09999999998</v>
      </c>
      <c r="FX740" s="336">
        <v>3623899.9600000004</v>
      </c>
      <c r="FY740" s="336">
        <v>14338997.68</v>
      </c>
      <c r="FZ740" s="336">
        <v>645502.79999999993</v>
      </c>
      <c r="GA740" s="336">
        <v>669292.01</v>
      </c>
      <c r="GB740" s="336">
        <v>752513.96000000008</v>
      </c>
      <c r="GC740" s="336">
        <v>457761.54</v>
      </c>
      <c r="GD740" s="336">
        <v>1155212.8799999999</v>
      </c>
      <c r="GE740" s="336">
        <v>11158943.389999999</v>
      </c>
      <c r="GF740" s="336">
        <v>2513915.1999999997</v>
      </c>
      <c r="GG740" s="336">
        <v>5961900.75</v>
      </c>
      <c r="GH740" s="336">
        <v>1297690.51</v>
      </c>
      <c r="GI740" s="336">
        <v>4974182.6300000008</v>
      </c>
      <c r="GJ740" s="336">
        <v>1519531.74</v>
      </c>
      <c r="GK740" s="336">
        <v>103229368.08999999</v>
      </c>
      <c r="GL740" s="336">
        <v>9609686.2200000007</v>
      </c>
      <c r="GM740" s="336">
        <v>71393068.469999999</v>
      </c>
      <c r="GN740" s="336">
        <v>3175201.4</v>
      </c>
      <c r="GO740" s="336">
        <v>10687891.049999999</v>
      </c>
      <c r="GP740" s="336">
        <v>213478.44999999998</v>
      </c>
      <c r="GQ740" s="336">
        <v>199535.18000000002</v>
      </c>
      <c r="GR740" s="336">
        <v>3494912.79</v>
      </c>
      <c r="GS740" s="336">
        <v>106686890.85000001</v>
      </c>
      <c r="GT740" s="336">
        <v>939189.39</v>
      </c>
      <c r="GU740" s="336">
        <v>31665257.630000003</v>
      </c>
      <c r="GV740" s="336">
        <v>841319.67999999993</v>
      </c>
      <c r="GW740" s="336">
        <v>368329.3</v>
      </c>
      <c r="GX740" s="336">
        <v>20647150.620000001</v>
      </c>
      <c r="GY740" s="336">
        <v>911306.58</v>
      </c>
      <c r="GZ740" s="336">
        <v>3503157.9299999997</v>
      </c>
      <c r="HA740" s="336">
        <v>8809076.4499999993</v>
      </c>
      <c r="HB740" s="336">
        <v>1158646.55</v>
      </c>
      <c r="HC740" s="336">
        <v>12815802.299999999</v>
      </c>
      <c r="HD740" s="336">
        <v>446829.31</v>
      </c>
      <c r="HE740" s="336">
        <v>1628305.56</v>
      </c>
      <c r="HF740" s="336">
        <v>2068024.82</v>
      </c>
      <c r="HG740" s="336">
        <v>9417451.2400000002</v>
      </c>
      <c r="HH740" s="336">
        <v>18923007.199999999</v>
      </c>
      <c r="HI740" s="336">
        <v>9616734.540000001</v>
      </c>
      <c r="HJ740" s="336">
        <v>4634348.49</v>
      </c>
      <c r="HK740" s="336">
        <v>1327964.82</v>
      </c>
      <c r="HL740" s="336">
        <v>8427888.589999998</v>
      </c>
      <c r="HM740" s="336">
        <v>2199503.94</v>
      </c>
      <c r="HN740" s="336">
        <v>1800215.23</v>
      </c>
      <c r="HO740" s="336">
        <v>1989383.3499999999</v>
      </c>
      <c r="HP740" s="336">
        <v>22917517.600000001</v>
      </c>
      <c r="HQ740" s="336">
        <v>472066.14</v>
      </c>
      <c r="HR740" s="336">
        <v>16832628.769999996</v>
      </c>
      <c r="HS740" s="336">
        <v>390653.24</v>
      </c>
      <c r="HT740" s="336">
        <v>31491016.989999998</v>
      </c>
      <c r="HU740" s="336">
        <v>782521.39</v>
      </c>
      <c r="HV740" s="336">
        <v>9222093.4099999983</v>
      </c>
      <c r="HW740" s="336">
        <v>89131103.390000015</v>
      </c>
      <c r="HX740" s="336">
        <v>1447187.12</v>
      </c>
      <c r="HY740" s="336">
        <v>50036841.969999991</v>
      </c>
      <c r="HZ740" s="336">
        <v>3326190.83</v>
      </c>
      <c r="IA740" s="336">
        <v>971022.1399999999</v>
      </c>
      <c r="IB740" s="336">
        <v>3880570.81</v>
      </c>
      <c r="IC740" s="336">
        <v>55547702.879999995</v>
      </c>
      <c r="ID740" s="336">
        <v>1219391.03</v>
      </c>
      <c r="IE740" s="336">
        <v>9387100.1799999997</v>
      </c>
      <c r="IF740" s="336">
        <v>1465940.56</v>
      </c>
      <c r="IG740" s="336">
        <v>1338702.79</v>
      </c>
      <c r="IH740" s="336">
        <v>537599.34000000008</v>
      </c>
      <c r="II740" s="336">
        <v>1461144.66</v>
      </c>
      <c r="IJ740" s="336">
        <v>9676013.2599999998</v>
      </c>
      <c r="IK740" s="336">
        <v>385770.46</v>
      </c>
      <c r="IL740" s="336">
        <v>1118550.1200000001</v>
      </c>
      <c r="IM740" s="336">
        <v>2004932.1199999999</v>
      </c>
      <c r="IN740" s="336">
        <v>8269410.3399999999</v>
      </c>
      <c r="IO740" s="336">
        <v>3390250.6899999995</v>
      </c>
      <c r="IP740" s="336">
        <v>2070634.5199999998</v>
      </c>
      <c r="IQ740" s="336">
        <v>1314337.05</v>
      </c>
      <c r="IR740" s="336">
        <v>34379427.649999999</v>
      </c>
      <c r="IS740" s="336">
        <v>24015432.979999997</v>
      </c>
      <c r="IT740" s="336">
        <v>10393692.000000002</v>
      </c>
      <c r="IU740" s="336">
        <v>1202213.33</v>
      </c>
      <c r="IV740" s="336">
        <v>10439134.890000002</v>
      </c>
      <c r="IW740" s="336">
        <v>1473862.3099999998</v>
      </c>
      <c r="IX740" s="336">
        <v>310887.32999999996</v>
      </c>
      <c r="IY740" s="336">
        <v>5761284.8200000003</v>
      </c>
      <c r="IZ740" s="336">
        <v>4047286.65</v>
      </c>
      <c r="JA740" s="336">
        <v>1590735.6300000001</v>
      </c>
      <c r="JB740" s="336">
        <v>1520291.57</v>
      </c>
      <c r="JC740" s="336">
        <v>3831741.8099999996</v>
      </c>
      <c r="JD740" s="336">
        <v>442185.2</v>
      </c>
      <c r="JE740" s="336">
        <v>383784.25</v>
      </c>
      <c r="JF740" s="336">
        <v>12989221.620000001</v>
      </c>
      <c r="JG740" s="336">
        <v>909782.89</v>
      </c>
      <c r="JH740" s="336">
        <v>2006646.31</v>
      </c>
      <c r="JI740" s="336">
        <v>11465643.619999999</v>
      </c>
      <c r="JJ740" s="336">
        <v>7513852.4299999997</v>
      </c>
      <c r="JK740" s="336">
        <v>634896.43000000005</v>
      </c>
      <c r="JL740" s="336">
        <v>1368074.6500000001</v>
      </c>
      <c r="JM740" s="336">
        <v>258891.25</v>
      </c>
      <c r="JN740" s="336">
        <v>603630.99000000011</v>
      </c>
      <c r="JO740" s="336">
        <v>7178498.46</v>
      </c>
      <c r="JP740" s="336">
        <v>1757259.6000000003</v>
      </c>
      <c r="JQ740" s="336">
        <v>1610140.5599999998</v>
      </c>
      <c r="JR740" s="336">
        <v>1358806.18</v>
      </c>
      <c r="JS740" s="336">
        <v>9104636.5900000017</v>
      </c>
      <c r="JT740" s="336">
        <v>769661.42999999993</v>
      </c>
      <c r="JU740" s="336">
        <v>5107464.8000000007</v>
      </c>
      <c r="JV740" s="336">
        <v>76940123.50999999</v>
      </c>
      <c r="JW740" s="336">
        <v>3800006.5700000003</v>
      </c>
      <c r="JX740" s="336">
        <v>5366385.9100000011</v>
      </c>
      <c r="JY740" s="336">
        <v>489303.07</v>
      </c>
      <c r="JZ740" s="336">
        <v>328702.44000000006</v>
      </c>
      <c r="KA740" s="336">
        <v>3115647.9500000007</v>
      </c>
      <c r="KB740" s="336">
        <v>4175910.7</v>
      </c>
      <c r="KC740" s="336">
        <v>2427310.66</v>
      </c>
      <c r="KD740" s="336">
        <v>978085.61</v>
      </c>
      <c r="KE740" s="336">
        <v>13724499.469999999</v>
      </c>
      <c r="KF740" s="336">
        <v>1689977.37</v>
      </c>
      <c r="KG740" s="336">
        <v>2612997.23</v>
      </c>
      <c r="KH740" s="336">
        <v>1586500.74</v>
      </c>
      <c r="KI740" s="336">
        <v>5277799.6899999995</v>
      </c>
      <c r="KJ740" s="336">
        <v>4379793.2700000005</v>
      </c>
      <c r="KK740" s="336">
        <v>244217.81</v>
      </c>
      <c r="KL740" s="336">
        <v>1307631.3799999999</v>
      </c>
      <c r="KM740" s="336">
        <v>1382407.02</v>
      </c>
      <c r="KN740" s="336">
        <v>1638974.7999999998</v>
      </c>
      <c r="KO740" s="336">
        <v>9155137.120000001</v>
      </c>
      <c r="KP740" s="336">
        <v>6317796.6999999993</v>
      </c>
      <c r="KQ740" s="336">
        <v>68756435.260000005</v>
      </c>
      <c r="KR740" s="336">
        <v>8447632</v>
      </c>
      <c r="KS740" s="336">
        <v>2822315.12</v>
      </c>
      <c r="KX740" s="312" t="s">
        <v>943</v>
      </c>
    </row>
    <row r="741" spans="1:310" x14ac:dyDescent="0.25">
      <c r="A741">
        <v>2022</v>
      </c>
      <c r="C741" s="312">
        <v>41</v>
      </c>
      <c r="F741" s="336">
        <v>99609.8</v>
      </c>
      <c r="G741" s="336">
        <v>7106.85</v>
      </c>
      <c r="H741" s="336">
        <v>842389.85000000009</v>
      </c>
      <c r="I741" s="336">
        <v>101353.25</v>
      </c>
      <c r="J741" s="336">
        <v>0</v>
      </c>
      <c r="K741" s="336">
        <v>14521.65</v>
      </c>
      <c r="L741" s="336">
        <v>108142.05</v>
      </c>
      <c r="M741" s="336">
        <v>106859.7</v>
      </c>
      <c r="N741" s="336">
        <v>19177.849999999999</v>
      </c>
      <c r="O741" s="336">
        <v>417018.6</v>
      </c>
      <c r="P741" s="336">
        <v>105502.8</v>
      </c>
      <c r="Q741" s="336">
        <v>980.7</v>
      </c>
      <c r="R741" s="336">
        <v>2967.5</v>
      </c>
      <c r="S741" s="336">
        <v>34594.9</v>
      </c>
      <c r="T741" s="336">
        <v>36413.25</v>
      </c>
      <c r="U741" s="336">
        <v>45387.86</v>
      </c>
      <c r="V741" s="336">
        <v>8124.75</v>
      </c>
      <c r="W741" s="336">
        <v>300</v>
      </c>
      <c r="X741" s="336">
        <v>6746.35</v>
      </c>
      <c r="Y741" s="336">
        <v>7245.35</v>
      </c>
      <c r="Z741" s="336">
        <v>130000</v>
      </c>
      <c r="AA741" s="336">
        <v>18756.900000000001</v>
      </c>
      <c r="AB741" s="336">
        <v>64078.6</v>
      </c>
      <c r="AC741" s="336">
        <v>8961.7000000000007</v>
      </c>
      <c r="AD741" s="336">
        <v>436630.45</v>
      </c>
      <c r="AE741" s="336">
        <v>140555.04999999999</v>
      </c>
      <c r="AF741" s="336">
        <v>33401.199999999997</v>
      </c>
      <c r="AG741" s="336">
        <v>0</v>
      </c>
      <c r="AH741" s="336">
        <v>177.25</v>
      </c>
      <c r="AI741" s="336">
        <v>38966.1</v>
      </c>
      <c r="AJ741" s="336">
        <v>0</v>
      </c>
      <c r="AK741" s="336">
        <v>0</v>
      </c>
      <c r="AL741" s="336">
        <v>203425.2</v>
      </c>
      <c r="AM741" s="336">
        <v>1398.91</v>
      </c>
      <c r="AN741" s="336">
        <v>537.25</v>
      </c>
      <c r="AO741" s="336">
        <v>0</v>
      </c>
      <c r="AP741" s="336">
        <v>530</v>
      </c>
      <c r="AQ741" s="336">
        <v>15321.33</v>
      </c>
      <c r="AR741" s="336">
        <v>1244.5</v>
      </c>
      <c r="AS741" s="336">
        <v>29135.55</v>
      </c>
      <c r="AT741" s="336">
        <v>3265.15</v>
      </c>
      <c r="AU741" s="336">
        <v>16521.650000000001</v>
      </c>
      <c r="AV741" s="336">
        <v>9820.2000000000007</v>
      </c>
      <c r="AW741" s="336">
        <v>181204.5</v>
      </c>
      <c r="AX741" s="336">
        <v>100</v>
      </c>
      <c r="AY741" s="336">
        <v>19296.599999999999</v>
      </c>
      <c r="AZ741" s="336">
        <v>102486.75</v>
      </c>
      <c r="BA741" s="336">
        <v>3540</v>
      </c>
      <c r="BB741" s="336">
        <v>570</v>
      </c>
      <c r="BC741" s="336">
        <v>107632.75</v>
      </c>
      <c r="BD741" s="336">
        <v>200348.25</v>
      </c>
      <c r="BE741" s="336">
        <v>140788.25</v>
      </c>
      <c r="BF741" s="336">
        <v>0</v>
      </c>
      <c r="BG741" s="336">
        <v>1093.75</v>
      </c>
      <c r="BH741" s="336">
        <v>0</v>
      </c>
      <c r="BI741" s="336">
        <v>67894.55</v>
      </c>
      <c r="BJ741" s="336">
        <v>200</v>
      </c>
      <c r="BK741" s="336">
        <v>15078.55</v>
      </c>
      <c r="BL741" s="336">
        <v>0</v>
      </c>
      <c r="BM741" s="336">
        <v>16117.8</v>
      </c>
      <c r="BN741" s="336">
        <v>230552.94999999998</v>
      </c>
      <c r="BO741" s="336">
        <v>1475</v>
      </c>
      <c r="BP741" s="336">
        <v>0</v>
      </c>
      <c r="BQ741" s="336">
        <v>7378.6</v>
      </c>
      <c r="BR741" s="336">
        <v>5547.3</v>
      </c>
      <c r="BS741" s="336">
        <v>59947.57</v>
      </c>
      <c r="BT741" s="336">
        <v>9645.7000000000007</v>
      </c>
      <c r="BU741" s="336">
        <v>0</v>
      </c>
      <c r="BV741" s="336">
        <v>0</v>
      </c>
      <c r="BW741" s="336">
        <v>100</v>
      </c>
      <c r="BX741" s="336">
        <v>31822.400000000001</v>
      </c>
      <c r="BY741" s="336">
        <v>3523.33</v>
      </c>
      <c r="BZ741" s="336">
        <v>14319.85</v>
      </c>
      <c r="CA741" s="336">
        <v>40</v>
      </c>
      <c r="CB741" s="336">
        <v>9564.4</v>
      </c>
      <c r="CC741" s="336">
        <v>114920.53</v>
      </c>
      <c r="CD741" s="336">
        <v>23005.65</v>
      </c>
      <c r="CE741" s="336">
        <v>400427.25</v>
      </c>
      <c r="CF741" s="336">
        <v>114690.5</v>
      </c>
      <c r="CG741" s="336">
        <v>873.35</v>
      </c>
      <c r="CH741" s="336">
        <v>450</v>
      </c>
      <c r="CI741" s="336">
        <v>624412</v>
      </c>
      <c r="CJ741" s="336">
        <v>9083.4500000000007</v>
      </c>
      <c r="CK741" s="336">
        <v>9878.9</v>
      </c>
      <c r="CL741" s="336">
        <v>17620.849999999999</v>
      </c>
      <c r="CM741" s="336">
        <v>0</v>
      </c>
      <c r="CN741" s="336">
        <v>0</v>
      </c>
      <c r="CO741" s="336">
        <v>14208.75</v>
      </c>
      <c r="CP741" s="336">
        <v>20</v>
      </c>
      <c r="CQ741" s="336">
        <v>0</v>
      </c>
      <c r="CR741" s="336">
        <v>0</v>
      </c>
      <c r="CS741" s="336">
        <v>1377.65</v>
      </c>
      <c r="CT741" s="336">
        <v>47899.9</v>
      </c>
      <c r="CU741" s="336">
        <v>7277</v>
      </c>
      <c r="CV741" s="336">
        <v>160</v>
      </c>
      <c r="CW741" s="336">
        <v>850</v>
      </c>
      <c r="CX741" s="336">
        <v>0</v>
      </c>
      <c r="CY741" s="336">
        <v>0</v>
      </c>
      <c r="CZ741" s="336">
        <v>36220.300000000003</v>
      </c>
      <c r="DA741" s="336">
        <v>6559.95</v>
      </c>
      <c r="DB741" s="336">
        <v>57195.199999999997</v>
      </c>
      <c r="DC741" s="336">
        <v>979295</v>
      </c>
      <c r="DD741" s="336">
        <v>83302.149999999994</v>
      </c>
      <c r="DE741" s="336">
        <v>37171.599999999999</v>
      </c>
      <c r="DF741" s="336">
        <v>1310.3499999999999</v>
      </c>
      <c r="DG741" s="336">
        <v>0</v>
      </c>
      <c r="DH741" s="336">
        <v>792.3</v>
      </c>
      <c r="DI741" s="336">
        <v>59884.7</v>
      </c>
      <c r="DJ741" s="336">
        <v>197872.05</v>
      </c>
      <c r="DK741" s="336">
        <v>72124.7</v>
      </c>
      <c r="DL741" s="336">
        <v>0</v>
      </c>
      <c r="DM741" s="336">
        <v>496</v>
      </c>
      <c r="DN741" s="336">
        <v>8154.95</v>
      </c>
      <c r="DO741" s="336">
        <v>1995</v>
      </c>
      <c r="DP741" s="336">
        <v>11795.85</v>
      </c>
      <c r="DQ741" s="336">
        <v>5968.7</v>
      </c>
      <c r="DR741" s="336">
        <v>5037.3999999999996</v>
      </c>
      <c r="DS741" s="336">
        <v>300</v>
      </c>
      <c r="DT741" s="336">
        <v>2909</v>
      </c>
      <c r="DU741" s="336">
        <v>1354.5</v>
      </c>
      <c r="DV741" s="336">
        <v>11763.78</v>
      </c>
      <c r="DW741" s="336">
        <v>29521.3</v>
      </c>
      <c r="DX741" s="336">
        <v>153703.4</v>
      </c>
      <c r="DY741" s="336">
        <v>204.5</v>
      </c>
      <c r="DZ741" s="336">
        <v>125</v>
      </c>
      <c r="EA741" s="336">
        <v>17675</v>
      </c>
      <c r="EB741" s="336">
        <v>42317.5</v>
      </c>
      <c r="EC741" s="336">
        <v>0</v>
      </c>
      <c r="ED741" s="336">
        <v>6426.25</v>
      </c>
      <c r="EE741" s="336">
        <v>1171.8499999999999</v>
      </c>
      <c r="EF741" s="336">
        <v>5487.75</v>
      </c>
      <c r="EG741" s="336">
        <v>149969.25</v>
      </c>
      <c r="EH741" s="336">
        <v>0</v>
      </c>
      <c r="EI741" s="336">
        <v>484598.05</v>
      </c>
      <c r="EJ741" s="336">
        <v>18381.2</v>
      </c>
      <c r="EK741" s="336">
        <v>49289.5</v>
      </c>
      <c r="EL741" s="336">
        <v>4140</v>
      </c>
      <c r="EM741" s="336">
        <v>46405.1</v>
      </c>
      <c r="EN741" s="336">
        <v>44180.35</v>
      </c>
      <c r="EO741" s="336">
        <v>8381.0499999999993</v>
      </c>
      <c r="EP741" s="336">
        <v>0</v>
      </c>
      <c r="EQ741" s="336">
        <v>8960.2000000000007</v>
      </c>
      <c r="ER741" s="336">
        <v>23782.91</v>
      </c>
      <c r="ES741" s="336">
        <v>7039.2</v>
      </c>
      <c r="ET741" s="336">
        <v>80551.14</v>
      </c>
      <c r="EU741" s="336">
        <v>215</v>
      </c>
      <c r="EV741" s="336">
        <v>6611.85</v>
      </c>
      <c r="EW741" s="336">
        <v>0</v>
      </c>
      <c r="EX741" s="336">
        <v>106346.2</v>
      </c>
      <c r="EY741" s="336">
        <v>432142</v>
      </c>
      <c r="EZ741" s="336">
        <v>2616834.6</v>
      </c>
      <c r="FA741" s="336">
        <v>107795.25</v>
      </c>
      <c r="FB741" s="336">
        <v>46794.850000000006</v>
      </c>
      <c r="FC741" s="336">
        <v>41652.050000000003</v>
      </c>
      <c r="FD741" s="336">
        <v>8639.2999999999993</v>
      </c>
      <c r="FE741" s="336">
        <v>367705.58999999997</v>
      </c>
      <c r="FF741" s="336">
        <v>2746.25</v>
      </c>
      <c r="FG741" s="336">
        <v>0</v>
      </c>
      <c r="FH741" s="336">
        <v>149102.6</v>
      </c>
      <c r="FI741" s="336">
        <v>0</v>
      </c>
      <c r="FJ741" s="336">
        <v>27570.1</v>
      </c>
      <c r="FK741" s="336">
        <v>0</v>
      </c>
      <c r="FL741" s="336">
        <v>3560.59</v>
      </c>
      <c r="FM741" s="336">
        <v>16713.099999999999</v>
      </c>
      <c r="FN741" s="336">
        <v>23350.1</v>
      </c>
      <c r="FO741" s="336">
        <v>97.25</v>
      </c>
      <c r="FP741" s="336">
        <v>8405.7000000000007</v>
      </c>
      <c r="FQ741" s="336">
        <v>0</v>
      </c>
      <c r="FR741" s="336">
        <v>1731610</v>
      </c>
      <c r="FS741" s="336">
        <v>11505.8</v>
      </c>
      <c r="FT741" s="336">
        <v>0</v>
      </c>
      <c r="FU741" s="336">
        <v>1688.95</v>
      </c>
      <c r="FV741" s="336">
        <v>0</v>
      </c>
      <c r="FW741" s="336">
        <v>1265.4000000000001</v>
      </c>
      <c r="FX741" s="336">
        <v>17967.849999999999</v>
      </c>
      <c r="FY741" s="336">
        <v>93915.8</v>
      </c>
      <c r="FZ741" s="336">
        <v>21754.5</v>
      </c>
      <c r="GA741" s="336">
        <v>7460.15</v>
      </c>
      <c r="GB741" s="336">
        <v>9756.4</v>
      </c>
      <c r="GC741" s="336">
        <v>350</v>
      </c>
      <c r="GD741" s="336">
        <v>30093.599999999999</v>
      </c>
      <c r="GE741" s="336">
        <v>58133.95</v>
      </c>
      <c r="GF741" s="336">
        <v>188259.5</v>
      </c>
      <c r="GG741" s="336">
        <v>76885.399999999994</v>
      </c>
      <c r="GH741" s="336">
        <v>21407.95</v>
      </c>
      <c r="GI741" s="336">
        <v>5510.4</v>
      </c>
      <c r="GJ741" s="336">
        <v>14647.75</v>
      </c>
      <c r="GK741" s="336">
        <v>1285630.7</v>
      </c>
      <c r="GL741" s="336">
        <v>29886.199999999997</v>
      </c>
      <c r="GM741" s="336">
        <v>598687.65</v>
      </c>
      <c r="GN741" s="336">
        <v>43807.5</v>
      </c>
      <c r="GO741" s="336">
        <v>236350.94999999998</v>
      </c>
      <c r="GP741" s="336">
        <v>50</v>
      </c>
      <c r="GQ741" s="336">
        <v>8479.25</v>
      </c>
      <c r="GR741" s="336">
        <v>82400.899999999994</v>
      </c>
      <c r="GS741" s="336">
        <v>138681.75</v>
      </c>
      <c r="GT741" s="336">
        <v>6926.05</v>
      </c>
      <c r="GU741" s="336">
        <v>325735.28000000003</v>
      </c>
      <c r="GV741" s="336">
        <v>47407.100000000006</v>
      </c>
      <c r="GW741" s="336">
        <v>40011.199999999997</v>
      </c>
      <c r="GX741" s="336">
        <v>777088.46</v>
      </c>
      <c r="GY741" s="336">
        <v>1639.64</v>
      </c>
      <c r="GZ741" s="336">
        <v>455835.42000000004</v>
      </c>
      <c r="HA741" s="336">
        <v>527780.1</v>
      </c>
      <c r="HB741" s="336">
        <v>1029.3499999999999</v>
      </c>
      <c r="HC741" s="336">
        <v>536744.65</v>
      </c>
      <c r="HD741" s="336">
        <v>60</v>
      </c>
      <c r="HE741" s="336">
        <v>365.6</v>
      </c>
      <c r="HF741" s="336">
        <v>125</v>
      </c>
      <c r="HG741" s="336">
        <v>13871.6</v>
      </c>
      <c r="HH741" s="336">
        <v>475881.8</v>
      </c>
      <c r="HI741" s="336">
        <v>13806.35</v>
      </c>
      <c r="HJ741" s="336">
        <v>65133.599999999999</v>
      </c>
      <c r="HK741" s="336">
        <v>13553.75</v>
      </c>
      <c r="HL741" s="336">
        <v>4553.05</v>
      </c>
      <c r="HM741" s="336">
        <v>1271</v>
      </c>
      <c r="HN741" s="336">
        <v>37470.800000000003</v>
      </c>
      <c r="HO741" s="336">
        <v>20845.2</v>
      </c>
      <c r="HP741" s="336">
        <v>522.65</v>
      </c>
      <c r="HQ741" s="336">
        <v>9706.93</v>
      </c>
      <c r="HR741" s="336">
        <v>5241.8999999999996</v>
      </c>
      <c r="HS741" s="336">
        <v>0</v>
      </c>
      <c r="HT741" s="336">
        <v>1067168.7</v>
      </c>
      <c r="HU741" s="336">
        <v>897.25</v>
      </c>
      <c r="HV741" s="336">
        <v>186040.55000000002</v>
      </c>
      <c r="HW741" s="336">
        <v>28865.55</v>
      </c>
      <c r="HX741" s="336">
        <v>0</v>
      </c>
      <c r="HY741" s="336">
        <v>0</v>
      </c>
      <c r="HZ741" s="336">
        <v>138397.70000000001</v>
      </c>
      <c r="IA741" s="336">
        <v>6232.6399999999994</v>
      </c>
      <c r="IB741" s="336">
        <v>70534.600000000006</v>
      </c>
      <c r="IC741" s="336">
        <v>209290.1</v>
      </c>
      <c r="ID741" s="336">
        <v>42581.25</v>
      </c>
      <c r="IE741" s="336">
        <v>4515</v>
      </c>
      <c r="IF741" s="336">
        <v>28625.4</v>
      </c>
      <c r="IG741" s="336">
        <v>1404.1</v>
      </c>
      <c r="IH741" s="336">
        <v>5310</v>
      </c>
      <c r="II741" s="336">
        <v>37900.75</v>
      </c>
      <c r="IJ741" s="336">
        <v>93083</v>
      </c>
      <c r="IK741" s="336">
        <v>0</v>
      </c>
      <c r="IL741" s="336">
        <v>71018.5</v>
      </c>
      <c r="IM741" s="336">
        <v>560</v>
      </c>
      <c r="IN741" s="336">
        <v>180611.44999999998</v>
      </c>
      <c r="IO741" s="336">
        <v>1277.75</v>
      </c>
      <c r="IP741" s="336">
        <v>12067</v>
      </c>
      <c r="IQ741" s="336">
        <v>0</v>
      </c>
      <c r="IR741" s="336">
        <v>27659.55</v>
      </c>
      <c r="IS741" s="336">
        <v>417869.13</v>
      </c>
      <c r="IT741" s="336">
        <v>32156.15</v>
      </c>
      <c r="IU741" s="336">
        <v>0</v>
      </c>
      <c r="IV741" s="336">
        <v>13819.8</v>
      </c>
      <c r="IW741" s="336">
        <v>100</v>
      </c>
      <c r="IX741" s="336">
        <v>0</v>
      </c>
      <c r="IY741" s="336">
        <v>0</v>
      </c>
      <c r="IZ741" s="336">
        <v>78080</v>
      </c>
      <c r="JA741" s="336">
        <v>9724.65</v>
      </c>
      <c r="JB741" s="336">
        <v>13103.55</v>
      </c>
      <c r="JC741" s="336">
        <v>0</v>
      </c>
      <c r="JD741" s="336">
        <v>50</v>
      </c>
      <c r="JE741" s="336">
        <v>0</v>
      </c>
      <c r="JF741" s="336">
        <v>1153.07</v>
      </c>
      <c r="JG741" s="336">
        <v>6255.4</v>
      </c>
      <c r="JH741" s="336">
        <v>32354.9</v>
      </c>
      <c r="JI741" s="336">
        <v>141021.65</v>
      </c>
      <c r="JJ741" s="336">
        <v>389.1</v>
      </c>
      <c r="JK741" s="336">
        <v>0</v>
      </c>
      <c r="JL741" s="336">
        <v>247.25</v>
      </c>
      <c r="JM741" s="336">
        <v>7347</v>
      </c>
      <c r="JN741" s="336">
        <v>7000</v>
      </c>
      <c r="JO741" s="336">
        <v>2500</v>
      </c>
      <c r="JP741" s="336">
        <v>17116.150000000001</v>
      </c>
      <c r="JQ741" s="336">
        <v>37054.399999999994</v>
      </c>
      <c r="JR741" s="336">
        <v>0</v>
      </c>
      <c r="JS741" s="336">
        <v>200285.15000000002</v>
      </c>
      <c r="JT741" s="336">
        <v>20595.2</v>
      </c>
      <c r="JU741" s="336">
        <v>0</v>
      </c>
      <c r="JV741" s="336">
        <v>1441420.05</v>
      </c>
      <c r="JW741" s="336">
        <v>45804.1</v>
      </c>
      <c r="JX741" s="336">
        <v>42177.760000000002</v>
      </c>
      <c r="JY741" s="336">
        <v>0</v>
      </c>
      <c r="JZ741" s="336">
        <v>0</v>
      </c>
      <c r="KA741" s="336">
        <v>75</v>
      </c>
      <c r="KB741" s="336">
        <v>72704.55</v>
      </c>
      <c r="KC741" s="336">
        <v>97.25</v>
      </c>
      <c r="KD741" s="336">
        <v>0</v>
      </c>
      <c r="KE741" s="336">
        <v>376224.35000000003</v>
      </c>
      <c r="KF741" s="336">
        <v>8888.9</v>
      </c>
      <c r="KG741" s="336">
        <v>28315.95</v>
      </c>
      <c r="KH741" s="336">
        <v>510</v>
      </c>
      <c r="KI741" s="336">
        <v>687.05</v>
      </c>
      <c r="KJ741" s="336">
        <v>276.14999999999998</v>
      </c>
      <c r="KK741" s="336">
        <v>0</v>
      </c>
      <c r="KL741" s="336">
        <v>18924.25</v>
      </c>
      <c r="KM741" s="336">
        <v>740</v>
      </c>
      <c r="KN741" s="336">
        <v>14974.85</v>
      </c>
      <c r="KO741" s="336">
        <v>115046.15</v>
      </c>
      <c r="KP741" s="336">
        <v>2669</v>
      </c>
      <c r="KQ741" s="336">
        <v>104441.85</v>
      </c>
      <c r="KR741" s="336">
        <v>123899.70999999999</v>
      </c>
      <c r="KS741" s="336">
        <v>96458.9</v>
      </c>
      <c r="KX741" s="312" t="s">
        <v>943</v>
      </c>
    </row>
    <row r="742" spans="1:310" x14ac:dyDescent="0.25">
      <c r="A742">
        <v>2022</v>
      </c>
      <c r="C742" s="312">
        <v>42</v>
      </c>
      <c r="F742" s="336">
        <v>582990.63</v>
      </c>
      <c r="G742" s="336">
        <v>157762.57</v>
      </c>
      <c r="H742" s="336">
        <v>5545455.3799999999</v>
      </c>
      <c r="I742" s="336">
        <v>336264.67</v>
      </c>
      <c r="J742" s="336">
        <v>93338.28</v>
      </c>
      <c r="K742" s="336">
        <v>359573.76000000001</v>
      </c>
      <c r="L742" s="336">
        <v>1153176.05</v>
      </c>
      <c r="M742" s="336">
        <v>699812.6</v>
      </c>
      <c r="N742" s="336">
        <v>3618394.41</v>
      </c>
      <c r="O742" s="336">
        <v>2426969.34</v>
      </c>
      <c r="P742" s="336">
        <v>361085.22</v>
      </c>
      <c r="Q742" s="336">
        <v>363720.29</v>
      </c>
      <c r="R742" s="336">
        <v>414571.56999999995</v>
      </c>
      <c r="S742" s="336">
        <v>610066.51</v>
      </c>
      <c r="T742" s="336">
        <v>482094.93000000005</v>
      </c>
      <c r="U742" s="336">
        <v>1134600.22</v>
      </c>
      <c r="V742" s="336">
        <v>1747330.95</v>
      </c>
      <c r="W742" s="336">
        <v>200935.13999999998</v>
      </c>
      <c r="X742" s="336">
        <v>476658.80000000005</v>
      </c>
      <c r="Y742" s="336">
        <v>183871.21</v>
      </c>
      <c r="Z742" s="336">
        <v>190396.71</v>
      </c>
      <c r="AA742" s="336">
        <v>1972898.5899999999</v>
      </c>
      <c r="AB742" s="336">
        <v>962019.23</v>
      </c>
      <c r="AC742" s="336">
        <v>186201.68</v>
      </c>
      <c r="AD742" s="336">
        <v>2586903.6</v>
      </c>
      <c r="AE742" s="336">
        <v>88489.19</v>
      </c>
      <c r="AF742" s="336">
        <v>365651.67</v>
      </c>
      <c r="AG742" s="336">
        <v>359344.95999999996</v>
      </c>
      <c r="AH742" s="336">
        <v>1338416.1600000001</v>
      </c>
      <c r="AI742" s="336">
        <v>461322.83999999997</v>
      </c>
      <c r="AJ742" s="336">
        <v>369199.89</v>
      </c>
      <c r="AK742" s="336">
        <v>125994.04999999999</v>
      </c>
      <c r="AL742" s="336">
        <v>3902191.86</v>
      </c>
      <c r="AM742" s="336">
        <v>76233.320000000007</v>
      </c>
      <c r="AN742" s="336">
        <v>410007.9</v>
      </c>
      <c r="AO742" s="336">
        <v>128564.12</v>
      </c>
      <c r="AP742" s="336">
        <v>160367.19</v>
      </c>
      <c r="AQ742" s="336">
        <v>180516.24</v>
      </c>
      <c r="AR742" s="336">
        <v>2344019.96</v>
      </c>
      <c r="AS742" s="336">
        <v>382277.49000000005</v>
      </c>
      <c r="AT742" s="336">
        <v>1110340.7</v>
      </c>
      <c r="AU742" s="336">
        <v>545160.76</v>
      </c>
      <c r="AV742" s="336">
        <v>225888.81</v>
      </c>
      <c r="AW742" s="336">
        <v>3748723.59</v>
      </c>
      <c r="AX742" s="336">
        <v>68196.53</v>
      </c>
      <c r="AY742" s="336">
        <v>641290.62</v>
      </c>
      <c r="AZ742" s="336">
        <v>767535.09</v>
      </c>
      <c r="BA742" s="336">
        <v>51686.31</v>
      </c>
      <c r="BB742" s="336">
        <v>381817.74</v>
      </c>
      <c r="BC742" s="336">
        <v>621339.12000000011</v>
      </c>
      <c r="BD742" s="336">
        <v>3138837.5300000003</v>
      </c>
      <c r="BE742" s="336">
        <v>594457.73</v>
      </c>
      <c r="BF742" s="336">
        <v>414604.02999999997</v>
      </c>
      <c r="BG742" s="336">
        <v>147396.60999999999</v>
      </c>
      <c r="BH742" s="336">
        <v>28179.8</v>
      </c>
      <c r="BI742" s="336">
        <v>649358.30000000005</v>
      </c>
      <c r="BJ742" s="336">
        <v>64214.8</v>
      </c>
      <c r="BK742" s="336">
        <v>3524423.9299999997</v>
      </c>
      <c r="BL742" s="336">
        <v>39447.81</v>
      </c>
      <c r="BM742" s="336">
        <v>206761.77000000002</v>
      </c>
      <c r="BN742" s="336">
        <v>1588544.56</v>
      </c>
      <c r="BO742" s="336">
        <v>1207596.54</v>
      </c>
      <c r="BP742" s="336">
        <v>152750.43</v>
      </c>
      <c r="BQ742" s="336">
        <v>81178.06</v>
      </c>
      <c r="BR742" s="336">
        <v>1586009.4100000001</v>
      </c>
      <c r="BS742" s="336">
        <v>637199.92999999993</v>
      </c>
      <c r="BT742" s="336">
        <v>180860.78</v>
      </c>
      <c r="BU742" s="336">
        <v>65105.979999999996</v>
      </c>
      <c r="BV742" s="336">
        <v>1438763.51</v>
      </c>
      <c r="BW742" s="336">
        <v>819258.24</v>
      </c>
      <c r="BX742" s="336">
        <v>364266.49999999994</v>
      </c>
      <c r="BY742" s="336">
        <v>1360517.6</v>
      </c>
      <c r="BZ742" s="336">
        <v>227817.76</v>
      </c>
      <c r="CA742" s="336">
        <v>503004.98</v>
      </c>
      <c r="CB742" s="336">
        <v>74732.509999999995</v>
      </c>
      <c r="CC742" s="336">
        <v>991375.87999999989</v>
      </c>
      <c r="CD742" s="336">
        <v>1683705.41</v>
      </c>
      <c r="CE742" s="336">
        <v>3003762.5</v>
      </c>
      <c r="CF742" s="336">
        <v>3247144.81</v>
      </c>
      <c r="CG742" s="336">
        <v>1588219.21</v>
      </c>
      <c r="CH742" s="336">
        <v>860478.49</v>
      </c>
      <c r="CI742" s="336">
        <v>4357768.4000000004</v>
      </c>
      <c r="CJ742" s="336">
        <v>194365.40000000002</v>
      </c>
      <c r="CK742" s="336">
        <v>64708.55</v>
      </c>
      <c r="CL742" s="336">
        <v>525575.80000000005</v>
      </c>
      <c r="CM742" s="336">
        <v>102454.1</v>
      </c>
      <c r="CN742" s="336">
        <v>2730688.61</v>
      </c>
      <c r="CO742" s="336">
        <v>1206151.02</v>
      </c>
      <c r="CP742" s="336">
        <v>103214.37</v>
      </c>
      <c r="CQ742" s="336">
        <v>683292.27</v>
      </c>
      <c r="CR742" s="336">
        <v>47973.26</v>
      </c>
      <c r="CS742" s="336">
        <v>640250.87</v>
      </c>
      <c r="CT742" s="336">
        <v>446499.15</v>
      </c>
      <c r="CU742" s="336">
        <v>235981.28</v>
      </c>
      <c r="CV742" s="336">
        <v>90512.1</v>
      </c>
      <c r="CW742" s="336">
        <v>234143.44</v>
      </c>
      <c r="CX742" s="336">
        <v>267264.5</v>
      </c>
      <c r="CY742" s="336">
        <v>1484636.69</v>
      </c>
      <c r="CZ742" s="336">
        <v>6410446.2200000007</v>
      </c>
      <c r="DA742" s="336">
        <v>1907137.3</v>
      </c>
      <c r="DB742" s="336">
        <v>2541004.79</v>
      </c>
      <c r="DC742" s="336">
        <v>1025772.36</v>
      </c>
      <c r="DD742" s="336">
        <v>4571125.5999999996</v>
      </c>
      <c r="DE742" s="336">
        <v>700225.27</v>
      </c>
      <c r="DF742" s="336">
        <v>812171.24</v>
      </c>
      <c r="DG742" s="336">
        <v>503413.66</v>
      </c>
      <c r="DH742" s="336">
        <v>426908.06999999995</v>
      </c>
      <c r="DI742" s="336">
        <v>960729.94</v>
      </c>
      <c r="DJ742" s="336">
        <v>1659379.5699999998</v>
      </c>
      <c r="DK742" s="336">
        <v>719983.78</v>
      </c>
      <c r="DL742" s="336">
        <v>315561.20999999996</v>
      </c>
      <c r="DM742" s="336">
        <v>1068113.1600000001</v>
      </c>
      <c r="DN742" s="336">
        <v>122814.55</v>
      </c>
      <c r="DO742" s="336">
        <v>324051.98</v>
      </c>
      <c r="DP742" s="336">
        <v>225377.89</v>
      </c>
      <c r="DQ742" s="336">
        <v>101991.93</v>
      </c>
      <c r="DR742" s="336">
        <v>942348.21</v>
      </c>
      <c r="DS742" s="336">
        <v>2578290.37</v>
      </c>
      <c r="DT742" s="336">
        <v>404540.17000000004</v>
      </c>
      <c r="DU742" s="336">
        <v>2551094.58</v>
      </c>
      <c r="DV742" s="336">
        <v>645928.73</v>
      </c>
      <c r="DW742" s="336">
        <v>679553.22</v>
      </c>
      <c r="DX742" s="336">
        <v>1131674.8</v>
      </c>
      <c r="DY742" s="336">
        <v>957889.25</v>
      </c>
      <c r="DZ742" s="336">
        <v>821023.59000000008</v>
      </c>
      <c r="EA742" s="336">
        <v>2290261.8499999996</v>
      </c>
      <c r="EB742" s="336">
        <v>566002.1</v>
      </c>
      <c r="EC742" s="336">
        <v>370667.9</v>
      </c>
      <c r="ED742" s="336">
        <v>185148.64</v>
      </c>
      <c r="EE742" s="336">
        <v>224181.79</v>
      </c>
      <c r="EF742" s="336">
        <v>57676.76</v>
      </c>
      <c r="EG742" s="336">
        <v>3046361.2800000003</v>
      </c>
      <c r="EH742" s="336">
        <v>103036.15</v>
      </c>
      <c r="EI742" s="336">
        <v>541397.1100000001</v>
      </c>
      <c r="EJ742" s="336">
        <v>2899239.3099999996</v>
      </c>
      <c r="EK742" s="336">
        <v>305041.09999999998</v>
      </c>
      <c r="EL742" s="336">
        <v>115385.42</v>
      </c>
      <c r="EM742" s="336">
        <v>540440.37</v>
      </c>
      <c r="EN742" s="336">
        <v>801629.3</v>
      </c>
      <c r="EO742" s="336">
        <v>1541032.1400000001</v>
      </c>
      <c r="EP742" s="336">
        <v>404223.81000000006</v>
      </c>
      <c r="EQ742" s="336">
        <v>207189.72</v>
      </c>
      <c r="ER742" s="336">
        <v>503143.35</v>
      </c>
      <c r="ES742" s="336">
        <v>140422.01999999999</v>
      </c>
      <c r="ET742" s="336">
        <v>542940.98</v>
      </c>
      <c r="EU742" s="336">
        <v>434839.78</v>
      </c>
      <c r="EV742" s="336">
        <v>72777.239999999991</v>
      </c>
      <c r="EW742" s="336">
        <v>1439724.9</v>
      </c>
      <c r="EX742" s="336">
        <v>997058.19000000006</v>
      </c>
      <c r="EY742" s="336">
        <v>4146900.88</v>
      </c>
      <c r="EZ742" s="336">
        <v>134849242.06999999</v>
      </c>
      <c r="FA742" s="336">
        <v>193674.14</v>
      </c>
      <c r="FB742" s="336">
        <v>628606.71999999997</v>
      </c>
      <c r="FC742" s="336">
        <v>4903258.17</v>
      </c>
      <c r="FD742" s="336">
        <v>1795559.17</v>
      </c>
      <c r="FE742" s="336">
        <v>1407706.01</v>
      </c>
      <c r="FF742" s="336">
        <v>914878.42</v>
      </c>
      <c r="FG742" s="336">
        <v>164972.44999999998</v>
      </c>
      <c r="FH742" s="336">
        <v>1667648.5299999998</v>
      </c>
      <c r="FI742" s="336">
        <v>214904.97</v>
      </c>
      <c r="FJ742" s="336">
        <v>1967970.79</v>
      </c>
      <c r="FK742" s="336">
        <v>232885.87</v>
      </c>
      <c r="FL742" s="336">
        <v>40373.81</v>
      </c>
      <c r="FM742" s="336">
        <v>1860751.02</v>
      </c>
      <c r="FN742" s="336">
        <v>255337.9</v>
      </c>
      <c r="FO742" s="336">
        <v>350819.4</v>
      </c>
      <c r="FP742" s="336">
        <v>172143.71</v>
      </c>
      <c r="FQ742" s="336">
        <v>134475.15</v>
      </c>
      <c r="FR742" s="336">
        <v>5300552.33</v>
      </c>
      <c r="FS742" s="336">
        <v>118292.40000000001</v>
      </c>
      <c r="FT742" s="336">
        <v>346207.11</v>
      </c>
      <c r="FU742" s="336">
        <v>306683.2</v>
      </c>
      <c r="FV742" s="336">
        <v>42422.400000000001</v>
      </c>
      <c r="FW742" s="336">
        <v>1839.9</v>
      </c>
      <c r="FX742" s="336">
        <v>960879.77</v>
      </c>
      <c r="FY742" s="336">
        <v>2072260.44</v>
      </c>
      <c r="FZ742" s="336">
        <v>112059.08</v>
      </c>
      <c r="GA742" s="336">
        <v>124293.01000000001</v>
      </c>
      <c r="GB742" s="336">
        <v>204630.36</v>
      </c>
      <c r="GC742" s="336">
        <v>220446.88</v>
      </c>
      <c r="GD742" s="336">
        <v>291879.77</v>
      </c>
      <c r="GE742" s="336">
        <v>1150192.8900000001</v>
      </c>
      <c r="GF742" s="336">
        <v>368128.6</v>
      </c>
      <c r="GG742" s="336">
        <v>1334090.3500000001</v>
      </c>
      <c r="GH742" s="336">
        <v>131692.63</v>
      </c>
      <c r="GI742" s="336">
        <v>601418.02</v>
      </c>
      <c r="GJ742" s="336">
        <v>303587.02999999997</v>
      </c>
      <c r="GK742" s="336">
        <v>9032626.9299999997</v>
      </c>
      <c r="GL742" s="336">
        <v>1221022.8799999999</v>
      </c>
      <c r="GM742" s="336">
        <v>12219112.93</v>
      </c>
      <c r="GN742" s="336">
        <v>446689.82999999996</v>
      </c>
      <c r="GO742" s="336">
        <v>4969831.43</v>
      </c>
      <c r="GP742" s="336">
        <v>24908.85</v>
      </c>
      <c r="GQ742" s="336">
        <v>26120.23</v>
      </c>
      <c r="GR742" s="336">
        <v>685881.41</v>
      </c>
      <c r="GS742" s="336">
        <v>10928897.640000001</v>
      </c>
      <c r="GT742" s="336">
        <v>56036.990000000005</v>
      </c>
      <c r="GU742" s="336">
        <v>2472426.9</v>
      </c>
      <c r="GV742" s="336">
        <v>270947.53000000003</v>
      </c>
      <c r="GW742" s="336">
        <v>90098.91</v>
      </c>
      <c r="GX742" s="336">
        <v>4549938.59</v>
      </c>
      <c r="GY742" s="336">
        <v>73502.540000000008</v>
      </c>
      <c r="GZ742" s="336">
        <v>1296086.1000000001</v>
      </c>
      <c r="HA742" s="336">
        <v>1232278.0900000001</v>
      </c>
      <c r="HB742" s="336">
        <v>127453.53</v>
      </c>
      <c r="HC742" s="336">
        <v>6388165.6699999999</v>
      </c>
      <c r="HD742" s="336">
        <v>96133.72</v>
      </c>
      <c r="HE742" s="336">
        <v>301140.31</v>
      </c>
      <c r="HF742" s="336">
        <v>521145.26</v>
      </c>
      <c r="HG742" s="336">
        <v>692020.26</v>
      </c>
      <c r="HH742" s="336">
        <v>7242425.6799999997</v>
      </c>
      <c r="HI742" s="336">
        <v>606704.32999999996</v>
      </c>
      <c r="HJ742" s="336">
        <v>386178.9</v>
      </c>
      <c r="HK742" s="336">
        <v>84493.37</v>
      </c>
      <c r="HL742" s="336">
        <v>616843.16999999993</v>
      </c>
      <c r="HM742" s="336">
        <v>522955.42000000004</v>
      </c>
      <c r="HN742" s="336">
        <v>362209.37</v>
      </c>
      <c r="HO742" s="336">
        <v>345388.88</v>
      </c>
      <c r="HP742" s="336">
        <v>1565197.27</v>
      </c>
      <c r="HQ742" s="336">
        <v>135183.60999999999</v>
      </c>
      <c r="HR742" s="336">
        <v>3950616.72</v>
      </c>
      <c r="HS742" s="336">
        <v>45837.08</v>
      </c>
      <c r="HT742" s="336">
        <v>1841399.6600000001</v>
      </c>
      <c r="HU742" s="336">
        <v>141164.64000000001</v>
      </c>
      <c r="HV742" s="336">
        <v>890937.44</v>
      </c>
      <c r="HW742" s="336">
        <v>7941696.29</v>
      </c>
      <c r="HX742" s="336">
        <v>245492.96000000002</v>
      </c>
      <c r="HY742" s="336">
        <v>6388941.0999999996</v>
      </c>
      <c r="HZ742" s="336">
        <v>311536.17</v>
      </c>
      <c r="IA742" s="336">
        <v>351106.78</v>
      </c>
      <c r="IB742" s="336">
        <v>2719746.12</v>
      </c>
      <c r="IC742" s="336">
        <v>3783916.01</v>
      </c>
      <c r="ID742" s="336">
        <v>317340.06</v>
      </c>
      <c r="IE742" s="336">
        <v>521491.44</v>
      </c>
      <c r="IF742" s="336">
        <v>253011.07</v>
      </c>
      <c r="IG742" s="336">
        <v>231388.64</v>
      </c>
      <c r="IH742" s="336">
        <v>27561.06</v>
      </c>
      <c r="II742" s="336">
        <v>164333.63</v>
      </c>
      <c r="IJ742" s="336">
        <v>702064.27</v>
      </c>
      <c r="IK742" s="336">
        <v>70936.17</v>
      </c>
      <c r="IL742" s="336">
        <v>113959.07</v>
      </c>
      <c r="IM742" s="336">
        <v>281808.86</v>
      </c>
      <c r="IN742" s="336">
        <v>1734602.88</v>
      </c>
      <c r="IO742" s="336">
        <v>2478531.1</v>
      </c>
      <c r="IP742" s="336">
        <v>261354.66999999998</v>
      </c>
      <c r="IQ742" s="336">
        <v>195288.37</v>
      </c>
      <c r="IR742" s="336">
        <v>6626317.3499999996</v>
      </c>
      <c r="IS742" s="336">
        <v>922406.75</v>
      </c>
      <c r="IT742" s="336">
        <v>2951063.4699999997</v>
      </c>
      <c r="IU742" s="336">
        <v>69933.37</v>
      </c>
      <c r="IV742" s="336">
        <v>1448494.02</v>
      </c>
      <c r="IW742" s="336">
        <v>427291.85</v>
      </c>
      <c r="IX742" s="336">
        <v>105075.63</v>
      </c>
      <c r="IY742" s="336">
        <v>509435.79000000004</v>
      </c>
      <c r="IZ742" s="336">
        <v>54145.009999999995</v>
      </c>
      <c r="JA742" s="336">
        <v>329958.62</v>
      </c>
      <c r="JB742" s="336">
        <v>215134.33999999997</v>
      </c>
      <c r="JC742" s="336">
        <v>783234.8600000001</v>
      </c>
      <c r="JD742" s="336">
        <v>110028.16</v>
      </c>
      <c r="JE742" s="336">
        <v>25227.96</v>
      </c>
      <c r="JF742" s="336">
        <v>872303.85000000009</v>
      </c>
      <c r="JG742" s="336">
        <v>81280.72</v>
      </c>
      <c r="JH742" s="336">
        <v>250972.22</v>
      </c>
      <c r="JI742" s="336">
        <v>180469.64</v>
      </c>
      <c r="JJ742" s="336">
        <v>1142330.56</v>
      </c>
      <c r="JK742" s="336">
        <v>95283.53</v>
      </c>
      <c r="JL742" s="336">
        <v>166891.59</v>
      </c>
      <c r="JM742" s="336">
        <v>35900.800000000003</v>
      </c>
      <c r="JN742" s="336">
        <v>123559.20999999999</v>
      </c>
      <c r="JO742" s="336">
        <v>1653046.26</v>
      </c>
      <c r="JP742" s="336">
        <v>156637.37</v>
      </c>
      <c r="JQ742" s="336">
        <v>201801.22999999998</v>
      </c>
      <c r="JR742" s="336">
        <v>50702.83</v>
      </c>
      <c r="JS742" s="336">
        <v>2677960.98</v>
      </c>
      <c r="JT742" s="336">
        <v>301451.49</v>
      </c>
      <c r="JU742" s="336">
        <v>793126.19</v>
      </c>
      <c r="JV742" s="336">
        <v>12577437.789999999</v>
      </c>
      <c r="JW742" s="336">
        <v>250082.40000000002</v>
      </c>
      <c r="JX742" s="336">
        <v>417249.21</v>
      </c>
      <c r="JY742" s="336">
        <v>29457.98</v>
      </c>
      <c r="JZ742" s="336">
        <v>75194.600000000006</v>
      </c>
      <c r="KA742" s="336">
        <v>186748.89</v>
      </c>
      <c r="KB742" s="336">
        <v>489028.26</v>
      </c>
      <c r="KC742" s="336">
        <v>261518.45</v>
      </c>
      <c r="KD742" s="336">
        <v>178831.43</v>
      </c>
      <c r="KE742" s="336">
        <v>4914340.33</v>
      </c>
      <c r="KF742" s="336">
        <v>66318.97</v>
      </c>
      <c r="KG742" s="336">
        <v>222043.14</v>
      </c>
      <c r="KH742" s="336">
        <v>186341.86</v>
      </c>
      <c r="KI742" s="336">
        <v>500773.04000000004</v>
      </c>
      <c r="KJ742" s="336">
        <v>535540.56000000006</v>
      </c>
      <c r="KK742" s="336">
        <v>85855.14</v>
      </c>
      <c r="KL742" s="336">
        <v>131196.41</v>
      </c>
      <c r="KM742" s="336">
        <v>259969.21000000002</v>
      </c>
      <c r="KN742" s="336">
        <v>370972.31</v>
      </c>
      <c r="KO742" s="336">
        <v>2397308.35</v>
      </c>
      <c r="KP742" s="336">
        <v>1497128.52</v>
      </c>
      <c r="KQ742" s="336">
        <v>13296357.4</v>
      </c>
      <c r="KR742" s="336">
        <v>3016724.37</v>
      </c>
      <c r="KS742" s="336">
        <v>771671.84000000008</v>
      </c>
      <c r="KX742" s="312" t="s">
        <v>943</v>
      </c>
    </row>
    <row r="743" spans="1:310" x14ac:dyDescent="0.25">
      <c r="A743">
        <v>2022</v>
      </c>
      <c r="C743" s="312">
        <v>43</v>
      </c>
      <c r="F743" s="336">
        <v>432234.60000000003</v>
      </c>
      <c r="G743" s="336">
        <v>166911.32</v>
      </c>
      <c r="H743" s="336">
        <v>5898964.4799999995</v>
      </c>
      <c r="I743" s="336">
        <v>274582.63</v>
      </c>
      <c r="J743" s="336">
        <v>122063.73</v>
      </c>
      <c r="K743" s="336">
        <v>228888.3</v>
      </c>
      <c r="L743" s="336">
        <v>3010075.5700000003</v>
      </c>
      <c r="M743" s="336">
        <v>1265373.2</v>
      </c>
      <c r="N743" s="336">
        <v>7873975.9300000006</v>
      </c>
      <c r="O743" s="336">
        <v>3378767.86</v>
      </c>
      <c r="P743" s="336">
        <v>634155.77</v>
      </c>
      <c r="Q743" s="336">
        <v>598182.36</v>
      </c>
      <c r="R743" s="336">
        <v>1709557.7199999997</v>
      </c>
      <c r="S743" s="336">
        <v>1302340.2399999998</v>
      </c>
      <c r="T743" s="336">
        <v>542570.76</v>
      </c>
      <c r="U743" s="336">
        <v>883694.86</v>
      </c>
      <c r="V743" s="336">
        <v>5187860.83</v>
      </c>
      <c r="W743" s="336">
        <v>317350.17</v>
      </c>
      <c r="X743" s="336">
        <v>1065274</v>
      </c>
      <c r="Y743" s="336">
        <v>285726.59999999998</v>
      </c>
      <c r="Z743" s="336">
        <v>297064.46999999997</v>
      </c>
      <c r="AA743" s="336">
        <v>7511193.3200000003</v>
      </c>
      <c r="AB743" s="336">
        <v>2578772.19</v>
      </c>
      <c r="AC743" s="336">
        <v>107709.59999999999</v>
      </c>
      <c r="AD743" s="336">
        <v>7125146.0099999998</v>
      </c>
      <c r="AE743" s="336">
        <v>125023.51</v>
      </c>
      <c r="AF743" s="336">
        <v>219667.12</v>
      </c>
      <c r="AG743" s="336">
        <v>487408.07</v>
      </c>
      <c r="AH743" s="336">
        <v>481294.93999999994</v>
      </c>
      <c r="AI743" s="336">
        <v>624550.40000000002</v>
      </c>
      <c r="AJ743" s="336">
        <v>443452.8</v>
      </c>
      <c r="AK743" s="336">
        <v>111102.92</v>
      </c>
      <c r="AL743" s="336">
        <v>4700246.08</v>
      </c>
      <c r="AM743" s="336">
        <v>782685.85</v>
      </c>
      <c r="AN743" s="336">
        <v>393367.47000000003</v>
      </c>
      <c r="AO743" s="336">
        <v>524886.39</v>
      </c>
      <c r="AP743" s="336">
        <v>554569.25</v>
      </c>
      <c r="AQ743" s="336">
        <v>172847.75</v>
      </c>
      <c r="AR743" s="336">
        <v>547053.55000000005</v>
      </c>
      <c r="AS743" s="336">
        <v>839556.49</v>
      </c>
      <c r="AT743" s="336">
        <v>198445.44999999998</v>
      </c>
      <c r="AU743" s="336">
        <v>393265.54</v>
      </c>
      <c r="AV743" s="336">
        <v>402881.31999999995</v>
      </c>
      <c r="AW743" s="336">
        <v>5460152.2200000007</v>
      </c>
      <c r="AX743" s="336">
        <v>216148.90999999997</v>
      </c>
      <c r="AY743" s="336">
        <v>468848.67</v>
      </c>
      <c r="AZ743" s="336">
        <v>721591.03</v>
      </c>
      <c r="BA743" s="336">
        <v>62170.45</v>
      </c>
      <c r="BB743" s="336">
        <v>293505.61000000004</v>
      </c>
      <c r="BC743" s="336">
        <v>1560879.06</v>
      </c>
      <c r="BD743" s="336">
        <v>2534747.44</v>
      </c>
      <c r="BE743" s="336">
        <v>339510.32</v>
      </c>
      <c r="BF743" s="336">
        <v>362549.63</v>
      </c>
      <c r="BG743" s="336">
        <v>120619.45999999999</v>
      </c>
      <c r="BH743" s="336">
        <v>112379.49000000002</v>
      </c>
      <c r="BI743" s="336">
        <v>5262989.09</v>
      </c>
      <c r="BJ743" s="336">
        <v>74484.399999999994</v>
      </c>
      <c r="BK743" s="336">
        <v>2686904.01</v>
      </c>
      <c r="BL743" s="336">
        <v>95854.45</v>
      </c>
      <c r="BM743" s="336">
        <v>380924.64999999997</v>
      </c>
      <c r="BN743" s="336">
        <v>1888075.08</v>
      </c>
      <c r="BO743" s="336">
        <v>775906.81</v>
      </c>
      <c r="BP743" s="336">
        <v>493716.61</v>
      </c>
      <c r="BQ743" s="336">
        <v>158221.01</v>
      </c>
      <c r="BR743" s="336">
        <v>528722.65</v>
      </c>
      <c r="BS743" s="336">
        <v>749728.33</v>
      </c>
      <c r="BT743" s="336">
        <v>172591.13999999998</v>
      </c>
      <c r="BU743" s="336">
        <v>124542.9</v>
      </c>
      <c r="BV743" s="336">
        <v>288147.8</v>
      </c>
      <c r="BW743" s="336">
        <v>797010.41</v>
      </c>
      <c r="BX743" s="336">
        <v>878740.73</v>
      </c>
      <c r="BY743" s="336">
        <v>2135880.5</v>
      </c>
      <c r="BZ743" s="336">
        <v>369319.02</v>
      </c>
      <c r="CA743" s="336">
        <v>663911.05000000005</v>
      </c>
      <c r="CB743" s="336">
        <v>330244.05</v>
      </c>
      <c r="CC743" s="336">
        <v>2008729.78</v>
      </c>
      <c r="CD743" s="336">
        <v>975491.05</v>
      </c>
      <c r="CE743" s="336">
        <v>1263655.33</v>
      </c>
      <c r="CF743" s="336">
        <v>4194524.87</v>
      </c>
      <c r="CG743" s="336">
        <v>1334677.9400000002</v>
      </c>
      <c r="CH743" s="336">
        <v>353172.92999999993</v>
      </c>
      <c r="CI743" s="336">
        <v>15443803.9</v>
      </c>
      <c r="CJ743" s="336">
        <v>138130.54999999999</v>
      </c>
      <c r="CK743" s="336">
        <v>165686.70000000001</v>
      </c>
      <c r="CL743" s="336">
        <v>509891</v>
      </c>
      <c r="CM743" s="336">
        <v>96998.71</v>
      </c>
      <c r="CN743" s="336">
        <v>1187556.1900000002</v>
      </c>
      <c r="CO743" s="336">
        <v>2281661.2300000004</v>
      </c>
      <c r="CP743" s="336">
        <v>93680.17</v>
      </c>
      <c r="CQ743" s="336">
        <v>1051397.6499999999</v>
      </c>
      <c r="CR743" s="336">
        <v>112477.74999999999</v>
      </c>
      <c r="CS743" s="336">
        <v>321402.03999999998</v>
      </c>
      <c r="CT743" s="336">
        <v>1273741.78</v>
      </c>
      <c r="CU743" s="336">
        <v>157561.84</v>
      </c>
      <c r="CV743" s="336">
        <v>116808.07999999999</v>
      </c>
      <c r="CW743" s="336">
        <v>360368.8</v>
      </c>
      <c r="CX743" s="336">
        <v>439169.97000000003</v>
      </c>
      <c r="CY743" s="336">
        <v>199295.55000000002</v>
      </c>
      <c r="CZ743" s="336">
        <v>4142599.2199999997</v>
      </c>
      <c r="DA743" s="336">
        <v>1002658.6500000001</v>
      </c>
      <c r="DB743" s="336">
        <v>1757163.44</v>
      </c>
      <c r="DC743" s="336">
        <v>862507.78000000014</v>
      </c>
      <c r="DD743" s="336">
        <v>9863590.8100000005</v>
      </c>
      <c r="DE743" s="336">
        <v>4743754.5200000005</v>
      </c>
      <c r="DF743" s="336">
        <v>310336.67</v>
      </c>
      <c r="DG743" s="336">
        <v>481299.32</v>
      </c>
      <c r="DH743" s="336">
        <v>836418.82000000007</v>
      </c>
      <c r="DI743" s="336">
        <v>703517.37</v>
      </c>
      <c r="DJ743" s="336">
        <v>1865001.88</v>
      </c>
      <c r="DK743" s="336">
        <v>841247.36999999988</v>
      </c>
      <c r="DL743" s="336">
        <v>510212.13</v>
      </c>
      <c r="DM743" s="336">
        <v>737002.70000000007</v>
      </c>
      <c r="DN743" s="336">
        <v>121638.61</v>
      </c>
      <c r="DO743" s="336">
        <v>378290.3</v>
      </c>
      <c r="DP743" s="336">
        <v>196829.9</v>
      </c>
      <c r="DQ743" s="336">
        <v>207474.13</v>
      </c>
      <c r="DR743" s="336">
        <v>1605913.8499999999</v>
      </c>
      <c r="DS743" s="336">
        <v>1220606.1400000001</v>
      </c>
      <c r="DT743" s="336">
        <v>1639526.1300000001</v>
      </c>
      <c r="DU743" s="336">
        <v>1146416.03</v>
      </c>
      <c r="DV743" s="336">
        <v>289901.32</v>
      </c>
      <c r="DW743" s="336">
        <v>670229.39</v>
      </c>
      <c r="DX743" s="336">
        <v>2392506.0500000003</v>
      </c>
      <c r="DY743" s="336">
        <v>746873.46</v>
      </c>
      <c r="DZ743" s="336">
        <v>868639.97</v>
      </c>
      <c r="EA743" s="336">
        <v>9040397.4700000007</v>
      </c>
      <c r="EB743" s="336">
        <v>862073.78</v>
      </c>
      <c r="EC743" s="336">
        <v>597407.09</v>
      </c>
      <c r="ED743" s="336">
        <v>1007883.73</v>
      </c>
      <c r="EE743" s="336">
        <v>707064.50999999989</v>
      </c>
      <c r="EF743" s="336">
        <v>109523.56</v>
      </c>
      <c r="EG743" s="336">
        <v>3293699.6599999997</v>
      </c>
      <c r="EH743" s="336">
        <v>296407.7</v>
      </c>
      <c r="EI743" s="336">
        <v>1544777.1099999999</v>
      </c>
      <c r="EJ743" s="336">
        <v>3075926.9800000004</v>
      </c>
      <c r="EK743" s="336">
        <v>158458.16999999998</v>
      </c>
      <c r="EL743" s="336">
        <v>185535.03999999998</v>
      </c>
      <c r="EM743" s="336">
        <v>608966.78999999992</v>
      </c>
      <c r="EN743" s="336">
        <v>1070426</v>
      </c>
      <c r="EO743" s="336">
        <v>1984823.46</v>
      </c>
      <c r="EP743" s="336">
        <v>572386.05000000005</v>
      </c>
      <c r="EQ743" s="336">
        <v>692499.96000000008</v>
      </c>
      <c r="ER743" s="336">
        <v>1259305.3599999999</v>
      </c>
      <c r="ES743" s="336">
        <v>421471.86</v>
      </c>
      <c r="ET743" s="336">
        <v>1268514.49</v>
      </c>
      <c r="EU743" s="336">
        <v>230490.54</v>
      </c>
      <c r="EV743" s="336">
        <v>230048.75000000003</v>
      </c>
      <c r="EW743" s="336">
        <v>549790.23</v>
      </c>
      <c r="EX743" s="336">
        <v>1173877.7899999998</v>
      </c>
      <c r="EY743" s="336">
        <v>6749602.6999999993</v>
      </c>
      <c r="EZ743" s="336">
        <v>732814106.57999992</v>
      </c>
      <c r="FA743" s="336">
        <v>771493.96</v>
      </c>
      <c r="FB743" s="336">
        <v>1180866.1599999999</v>
      </c>
      <c r="FC743" s="336">
        <v>4507463.6400000006</v>
      </c>
      <c r="FD743" s="336">
        <v>1278297.99</v>
      </c>
      <c r="FE743" s="336">
        <v>5010339.8599999994</v>
      </c>
      <c r="FF743" s="336">
        <v>813995.88</v>
      </c>
      <c r="FG743" s="336">
        <v>130190.76</v>
      </c>
      <c r="FH743" s="336">
        <v>3392144.2200000007</v>
      </c>
      <c r="FI743" s="336">
        <v>318694.33999999997</v>
      </c>
      <c r="FJ743" s="336">
        <v>1440506.08</v>
      </c>
      <c r="FK743" s="336">
        <v>519812.4</v>
      </c>
      <c r="FL743" s="336">
        <v>46665.25</v>
      </c>
      <c r="FM743" s="336">
        <v>2993006.79</v>
      </c>
      <c r="FN743" s="336">
        <v>178755.6</v>
      </c>
      <c r="FO743" s="336">
        <v>326564.62</v>
      </c>
      <c r="FP743" s="336">
        <v>236250.1</v>
      </c>
      <c r="FQ743" s="336">
        <v>236395.96000000002</v>
      </c>
      <c r="FR743" s="336">
        <v>17363153.569999997</v>
      </c>
      <c r="FS743" s="336">
        <v>299354</v>
      </c>
      <c r="FT743" s="336">
        <v>414126.9</v>
      </c>
      <c r="FU743" s="336">
        <v>796756.35</v>
      </c>
      <c r="FV743" s="336">
        <v>180012.22999999998</v>
      </c>
      <c r="FW743" s="336">
        <v>103616.01999999999</v>
      </c>
      <c r="FX743" s="336">
        <v>575944.9</v>
      </c>
      <c r="FY743" s="336">
        <v>784685.45</v>
      </c>
      <c r="FZ743" s="336">
        <v>150624.10999999999</v>
      </c>
      <c r="GA743" s="336">
        <v>273526.09000000003</v>
      </c>
      <c r="GB743" s="336">
        <v>460668.38</v>
      </c>
      <c r="GC743" s="336">
        <v>231283.15000000002</v>
      </c>
      <c r="GD743" s="336">
        <v>491709.69</v>
      </c>
      <c r="GE743" s="336">
        <v>1359488.71</v>
      </c>
      <c r="GF743" s="336">
        <v>757614.97</v>
      </c>
      <c r="GG743" s="336">
        <v>1495628.5899999999</v>
      </c>
      <c r="GH743" s="336">
        <v>214802.26</v>
      </c>
      <c r="GI743" s="336">
        <v>675578.05</v>
      </c>
      <c r="GJ743" s="336">
        <v>498219.68000000005</v>
      </c>
      <c r="GK743" s="336">
        <v>15929674.109999999</v>
      </c>
      <c r="GL743" s="336">
        <v>617144.31999999995</v>
      </c>
      <c r="GM743" s="336">
        <v>29911218.089999996</v>
      </c>
      <c r="GN743" s="336">
        <v>519552.01</v>
      </c>
      <c r="GO743" s="336">
        <v>6998424.25</v>
      </c>
      <c r="GP743" s="336">
        <v>113576.25</v>
      </c>
      <c r="GQ743" s="336">
        <v>74963.69</v>
      </c>
      <c r="GR743" s="336">
        <v>1964813.89</v>
      </c>
      <c r="GS743" s="336">
        <v>52808293.229999997</v>
      </c>
      <c r="GT743" s="336">
        <v>140434.94999999998</v>
      </c>
      <c r="GU743" s="336">
        <v>11124532.460000001</v>
      </c>
      <c r="GV743" s="336">
        <v>335874.35</v>
      </c>
      <c r="GW743" s="336">
        <v>209571.30000000002</v>
      </c>
      <c r="GX743" s="336">
        <v>4174370.4899999998</v>
      </c>
      <c r="GY743" s="336">
        <v>197371.11</v>
      </c>
      <c r="GZ743" s="336">
        <v>1025769.4999999999</v>
      </c>
      <c r="HA743" s="336">
        <v>1451236.01</v>
      </c>
      <c r="HB743" s="336">
        <v>196014.9</v>
      </c>
      <c r="HC743" s="336">
        <v>3648757.5800000005</v>
      </c>
      <c r="HD743" s="336">
        <v>89874.2</v>
      </c>
      <c r="HE743" s="336">
        <v>333086.05</v>
      </c>
      <c r="HF743" s="336">
        <v>501195.52999999997</v>
      </c>
      <c r="HG743" s="336">
        <v>1858464.11</v>
      </c>
      <c r="HH743" s="336">
        <v>9166020.2700000014</v>
      </c>
      <c r="HI743" s="336">
        <v>1673598.7999999998</v>
      </c>
      <c r="HJ743" s="336">
        <v>1099610.29</v>
      </c>
      <c r="HK743" s="336">
        <v>274637.5</v>
      </c>
      <c r="HL743" s="336">
        <v>1086748.6299999999</v>
      </c>
      <c r="HM743" s="336">
        <v>368826.19</v>
      </c>
      <c r="HN743" s="336">
        <v>301439.69</v>
      </c>
      <c r="HO743" s="336">
        <v>598884.18000000005</v>
      </c>
      <c r="HP743" s="336">
        <v>1939856.48</v>
      </c>
      <c r="HQ743" s="336">
        <v>299505.8</v>
      </c>
      <c r="HR743" s="336">
        <v>3436915.7100000004</v>
      </c>
      <c r="HS743" s="336">
        <v>90791.700000000012</v>
      </c>
      <c r="HT743" s="336">
        <v>17968963.68</v>
      </c>
      <c r="HU743" s="336">
        <v>272744.84999999998</v>
      </c>
      <c r="HV743" s="336">
        <v>1673824.35</v>
      </c>
      <c r="HW743" s="336">
        <v>21781536.279999997</v>
      </c>
      <c r="HX743" s="336">
        <v>486512.79</v>
      </c>
      <c r="HY743" s="336">
        <v>10269195.85</v>
      </c>
      <c r="HZ743" s="336">
        <v>801192.66</v>
      </c>
      <c r="IA743" s="336">
        <v>214277.85</v>
      </c>
      <c r="IB743" s="336">
        <v>1358635.9</v>
      </c>
      <c r="IC743" s="336">
        <v>8629390.1300000008</v>
      </c>
      <c r="ID743" s="336">
        <v>306468.44</v>
      </c>
      <c r="IE743" s="336">
        <v>3357216.54</v>
      </c>
      <c r="IF743" s="336">
        <v>310507.40000000002</v>
      </c>
      <c r="IG743" s="336">
        <v>657674.64</v>
      </c>
      <c r="IH743" s="336">
        <v>44404.65</v>
      </c>
      <c r="II743" s="336">
        <v>287797.65000000002</v>
      </c>
      <c r="IJ743" s="336">
        <v>1170651.7</v>
      </c>
      <c r="IK743" s="336">
        <v>102415.45</v>
      </c>
      <c r="IL743" s="336">
        <v>258786.4</v>
      </c>
      <c r="IM743" s="336">
        <v>376784.02999999997</v>
      </c>
      <c r="IN743" s="336">
        <v>2395761.5099999998</v>
      </c>
      <c r="IO743" s="336">
        <v>634415.67999999993</v>
      </c>
      <c r="IP743" s="336">
        <v>734827.84</v>
      </c>
      <c r="IQ743" s="336">
        <v>216466.65000000002</v>
      </c>
      <c r="IR743" s="336">
        <v>3771264.18</v>
      </c>
      <c r="IS743" s="336">
        <v>3759851.4299999997</v>
      </c>
      <c r="IT743" s="336">
        <v>7998111.8000000007</v>
      </c>
      <c r="IU743" s="336">
        <v>520585.58</v>
      </c>
      <c r="IV743" s="336">
        <v>2484543.6799999997</v>
      </c>
      <c r="IW743" s="336">
        <v>402289.73000000004</v>
      </c>
      <c r="IX743" s="336">
        <v>89566.400000000009</v>
      </c>
      <c r="IY743" s="336">
        <v>1020077.2700000001</v>
      </c>
      <c r="IZ743" s="336">
        <v>346154.8</v>
      </c>
      <c r="JA743" s="336">
        <v>378724.64999999997</v>
      </c>
      <c r="JB743" s="336">
        <v>461188.52</v>
      </c>
      <c r="JC743" s="336">
        <v>509754.59</v>
      </c>
      <c r="JD743" s="336">
        <v>302418.90000000002</v>
      </c>
      <c r="JE743" s="336">
        <v>67034.409999999989</v>
      </c>
      <c r="JF743" s="336">
        <v>483307.86</v>
      </c>
      <c r="JG743" s="336">
        <v>129879.45</v>
      </c>
      <c r="JH743" s="336">
        <v>597759.28</v>
      </c>
      <c r="JI743" s="336">
        <v>1435946.6500000001</v>
      </c>
      <c r="JJ743" s="336">
        <v>852146.79</v>
      </c>
      <c r="JK743" s="336">
        <v>169942.25999999998</v>
      </c>
      <c r="JL743" s="336">
        <v>346051.1</v>
      </c>
      <c r="JM743" s="336">
        <v>47264.45</v>
      </c>
      <c r="JN743" s="336">
        <v>69686.5</v>
      </c>
      <c r="JO743" s="336">
        <v>2420008.41</v>
      </c>
      <c r="JP743" s="336">
        <v>245661.53</v>
      </c>
      <c r="JQ743" s="336">
        <v>327145.78000000003</v>
      </c>
      <c r="JR743" s="336">
        <v>105552.09</v>
      </c>
      <c r="JS743" s="336">
        <v>4383991.34</v>
      </c>
      <c r="JT743" s="336">
        <v>495794</v>
      </c>
      <c r="JU743" s="336">
        <v>85589.75</v>
      </c>
      <c r="JV743" s="336">
        <v>14608634.819999998</v>
      </c>
      <c r="JW743" s="336">
        <v>517701.64000000007</v>
      </c>
      <c r="JX743" s="336">
        <v>484069.58</v>
      </c>
      <c r="JY743" s="336">
        <v>67562.2</v>
      </c>
      <c r="JZ743" s="336">
        <v>72340.38</v>
      </c>
      <c r="KA743" s="336">
        <v>953905.62</v>
      </c>
      <c r="KB743" s="336">
        <v>594256.72</v>
      </c>
      <c r="KC743" s="336">
        <v>273002.94</v>
      </c>
      <c r="KD743" s="336">
        <v>282567.55</v>
      </c>
      <c r="KE743" s="336">
        <v>4576656.84</v>
      </c>
      <c r="KF743" s="336">
        <v>126310.76</v>
      </c>
      <c r="KG743" s="336">
        <v>771280.37999999989</v>
      </c>
      <c r="KH743" s="336">
        <v>463597.79999999993</v>
      </c>
      <c r="KI743" s="336">
        <v>871806.26</v>
      </c>
      <c r="KJ743" s="336">
        <v>293231.84999999998</v>
      </c>
      <c r="KK743" s="336">
        <v>87339.020000000019</v>
      </c>
      <c r="KL743" s="336">
        <v>176107.35000000003</v>
      </c>
      <c r="KM743" s="336">
        <v>312380.61</v>
      </c>
      <c r="KN743" s="336">
        <v>345650.67</v>
      </c>
      <c r="KO743" s="336">
        <v>2276290.2999999998</v>
      </c>
      <c r="KP743" s="336">
        <v>988070.77</v>
      </c>
      <c r="KQ743" s="336">
        <v>80539684.350000009</v>
      </c>
      <c r="KR743" s="336">
        <v>2075115.36</v>
      </c>
      <c r="KS743" s="336">
        <v>1409957</v>
      </c>
      <c r="KX743" s="312" t="s">
        <v>943</v>
      </c>
    </row>
    <row r="744" spans="1:310" x14ac:dyDescent="0.25">
      <c r="A744">
        <v>2022</v>
      </c>
      <c r="C744" s="312">
        <v>44</v>
      </c>
      <c r="F744" s="336">
        <v>356520.2</v>
      </c>
      <c r="G744" s="336">
        <v>3021.6</v>
      </c>
      <c r="H744" s="336">
        <v>608200.15</v>
      </c>
      <c r="I744" s="336">
        <v>120490.5</v>
      </c>
      <c r="J744" s="336">
        <v>24436.75</v>
      </c>
      <c r="K744" s="336">
        <v>87734.75</v>
      </c>
      <c r="L744" s="336">
        <v>658937.35</v>
      </c>
      <c r="M744" s="336">
        <v>322922.25</v>
      </c>
      <c r="N744" s="336">
        <v>1646315.5</v>
      </c>
      <c r="O744" s="336">
        <v>293082</v>
      </c>
      <c r="P744" s="336">
        <v>61121.2</v>
      </c>
      <c r="Q744" s="336">
        <v>144718.54999999999</v>
      </c>
      <c r="R744" s="336">
        <v>150615.1</v>
      </c>
      <c r="S744" s="336">
        <v>69499</v>
      </c>
      <c r="T744" s="336">
        <v>65578.399999999994</v>
      </c>
      <c r="U744" s="336">
        <v>578564.80000000005</v>
      </c>
      <c r="V744" s="336">
        <v>617325.80000000005</v>
      </c>
      <c r="W744" s="336">
        <v>42871.05</v>
      </c>
      <c r="X744" s="336">
        <v>100260.4</v>
      </c>
      <c r="Y744" s="336">
        <v>153.1</v>
      </c>
      <c r="Z744" s="336">
        <v>18159.45</v>
      </c>
      <c r="AA744" s="336">
        <v>565643.69999999995</v>
      </c>
      <c r="AB744" s="336">
        <v>171076.5</v>
      </c>
      <c r="AC744" s="336">
        <v>36885.35</v>
      </c>
      <c r="AD744" s="336">
        <v>1892227.8</v>
      </c>
      <c r="AE744" s="336">
        <v>64346.05</v>
      </c>
      <c r="AF744" s="336">
        <v>419951.35</v>
      </c>
      <c r="AG744" s="336">
        <v>61115.149999999994</v>
      </c>
      <c r="AH744" s="336">
        <v>97436.9</v>
      </c>
      <c r="AI744" s="336">
        <v>155559.6</v>
      </c>
      <c r="AJ744" s="336">
        <v>386482.9</v>
      </c>
      <c r="AK744" s="336">
        <v>27975.55</v>
      </c>
      <c r="AL744" s="336">
        <v>1915150.75</v>
      </c>
      <c r="AM744" s="336">
        <v>68811.55</v>
      </c>
      <c r="AN744" s="336">
        <v>99027.65</v>
      </c>
      <c r="AO744" s="336">
        <v>157153.70000000001</v>
      </c>
      <c r="AP744" s="336">
        <v>42621.3</v>
      </c>
      <c r="AQ744" s="336">
        <v>20838.95</v>
      </c>
      <c r="AR744" s="336">
        <v>76346.45</v>
      </c>
      <c r="AS744" s="336">
        <v>154051.37</v>
      </c>
      <c r="AT744" s="336">
        <v>110107.9</v>
      </c>
      <c r="AU744" s="336">
        <v>329344.45</v>
      </c>
      <c r="AV744" s="336">
        <v>65448.95</v>
      </c>
      <c r="AW744" s="336">
        <v>1949242.35</v>
      </c>
      <c r="AX744" s="336">
        <v>27199.45</v>
      </c>
      <c r="AY744" s="336">
        <v>63330.25</v>
      </c>
      <c r="AZ744" s="336">
        <v>26907.75</v>
      </c>
      <c r="BA744" s="336">
        <v>30753.7</v>
      </c>
      <c r="BB744" s="336">
        <v>0</v>
      </c>
      <c r="BC744" s="336">
        <v>620938</v>
      </c>
      <c r="BD744" s="336">
        <v>692643.5</v>
      </c>
      <c r="BE744" s="336">
        <v>319335.5</v>
      </c>
      <c r="BF744" s="336">
        <v>81339.45</v>
      </c>
      <c r="BG744" s="336">
        <v>0</v>
      </c>
      <c r="BH744" s="336">
        <v>0</v>
      </c>
      <c r="BI744" s="336">
        <v>798735.85</v>
      </c>
      <c r="BJ744" s="336">
        <v>31269.8</v>
      </c>
      <c r="BK744" s="336">
        <v>92954.9</v>
      </c>
      <c r="BL744" s="336">
        <v>0</v>
      </c>
      <c r="BM744" s="336">
        <v>90933.2</v>
      </c>
      <c r="BN744" s="336">
        <v>660499</v>
      </c>
      <c r="BO744" s="336">
        <v>207669.15</v>
      </c>
      <c r="BP744" s="336">
        <v>13392.25</v>
      </c>
      <c r="BQ744" s="336">
        <v>20128.7</v>
      </c>
      <c r="BR744" s="336">
        <v>87520.05</v>
      </c>
      <c r="BS744" s="336">
        <v>401864.95</v>
      </c>
      <c r="BT744" s="336">
        <v>146560.5</v>
      </c>
      <c r="BU744" s="336">
        <v>9757</v>
      </c>
      <c r="BV744" s="336">
        <v>54907.55</v>
      </c>
      <c r="BW744" s="336">
        <v>1267552.8</v>
      </c>
      <c r="BX744" s="336">
        <v>140474.04</v>
      </c>
      <c r="BY744" s="336">
        <v>958528.25</v>
      </c>
      <c r="BZ744" s="336">
        <v>100153.3</v>
      </c>
      <c r="CA744" s="336">
        <v>7116.65</v>
      </c>
      <c r="CB744" s="336">
        <v>11032.25</v>
      </c>
      <c r="CC744" s="336">
        <v>84484.15</v>
      </c>
      <c r="CD744" s="336">
        <v>371747.15</v>
      </c>
      <c r="CE744" s="336">
        <v>531535.44999999995</v>
      </c>
      <c r="CF744" s="336">
        <v>364819.4</v>
      </c>
      <c r="CG744" s="336">
        <v>731442.85</v>
      </c>
      <c r="CH744" s="336">
        <v>201471.4</v>
      </c>
      <c r="CI744" s="336">
        <v>697560.75</v>
      </c>
      <c r="CJ744" s="336">
        <v>53300.7</v>
      </c>
      <c r="CK744" s="336">
        <v>15773.55</v>
      </c>
      <c r="CL744" s="336">
        <v>63518.05</v>
      </c>
      <c r="CM744" s="336">
        <v>18457.7</v>
      </c>
      <c r="CN744" s="336">
        <v>197299.95</v>
      </c>
      <c r="CO744" s="336">
        <v>389465.2</v>
      </c>
      <c r="CP744" s="336">
        <v>9874.4</v>
      </c>
      <c r="CQ744" s="336">
        <v>116838.65</v>
      </c>
      <c r="CR744" s="336">
        <v>392</v>
      </c>
      <c r="CS744" s="336">
        <v>127600.45</v>
      </c>
      <c r="CT744" s="336">
        <v>202065.4</v>
      </c>
      <c r="CU744" s="336">
        <v>21690.799999999999</v>
      </c>
      <c r="CV744" s="336">
        <v>6653.05</v>
      </c>
      <c r="CW744" s="336">
        <v>100684.8</v>
      </c>
      <c r="CX744" s="336">
        <v>131393.79999999999</v>
      </c>
      <c r="CY744" s="336">
        <v>903080.05</v>
      </c>
      <c r="CZ744" s="336">
        <v>746697.3</v>
      </c>
      <c r="DA744" s="336">
        <v>253119.25</v>
      </c>
      <c r="DB744" s="336">
        <v>510680.8</v>
      </c>
      <c r="DC744" s="336">
        <v>80624.149999999994</v>
      </c>
      <c r="DD744" s="336">
        <v>2541947.75</v>
      </c>
      <c r="DE744" s="336">
        <v>1569337.6</v>
      </c>
      <c r="DF744" s="336">
        <v>13164.3</v>
      </c>
      <c r="DG744" s="336">
        <v>72234.600000000006</v>
      </c>
      <c r="DH744" s="336">
        <v>135235.9</v>
      </c>
      <c r="DI744" s="336">
        <v>124191.9</v>
      </c>
      <c r="DJ744" s="336">
        <v>219608.25</v>
      </c>
      <c r="DK744" s="336">
        <v>209483.3</v>
      </c>
      <c r="DL744" s="336">
        <v>62069.1</v>
      </c>
      <c r="DM744" s="336">
        <v>325661.05</v>
      </c>
      <c r="DN744" s="336">
        <v>7380.3</v>
      </c>
      <c r="DO744" s="336">
        <v>49763.6</v>
      </c>
      <c r="DP744" s="336">
        <v>22794.15</v>
      </c>
      <c r="DQ744" s="336">
        <v>0</v>
      </c>
      <c r="DR744" s="336">
        <v>227848.5</v>
      </c>
      <c r="DS744" s="336">
        <v>2165289.7000000002</v>
      </c>
      <c r="DT744" s="336">
        <v>407753.95</v>
      </c>
      <c r="DU744" s="336">
        <v>819829.25</v>
      </c>
      <c r="DV744" s="336">
        <v>59051.05</v>
      </c>
      <c r="DW744" s="336">
        <v>205066.1</v>
      </c>
      <c r="DX744" s="336">
        <v>283286.55</v>
      </c>
      <c r="DY744" s="336">
        <v>387260.85</v>
      </c>
      <c r="DZ744" s="336">
        <v>117698.83</v>
      </c>
      <c r="EA744" s="336">
        <v>1045941.05</v>
      </c>
      <c r="EB744" s="336">
        <v>95782.35</v>
      </c>
      <c r="EC744" s="336">
        <v>85316.6</v>
      </c>
      <c r="ED744" s="336">
        <v>17614.75</v>
      </c>
      <c r="EE744" s="336">
        <v>124331.05</v>
      </c>
      <c r="EF744" s="336">
        <v>0</v>
      </c>
      <c r="EG744" s="336">
        <v>215102.45</v>
      </c>
      <c r="EH744" s="336">
        <v>27075.3</v>
      </c>
      <c r="EI744" s="336">
        <v>405427.85</v>
      </c>
      <c r="EJ744" s="336">
        <v>462013.8</v>
      </c>
      <c r="EK744" s="336">
        <v>299108.3</v>
      </c>
      <c r="EL744" s="336">
        <v>29814.400000000001</v>
      </c>
      <c r="EM744" s="336">
        <v>186762.45</v>
      </c>
      <c r="EN744" s="336">
        <v>59473.55</v>
      </c>
      <c r="EO744" s="336">
        <v>398658.05</v>
      </c>
      <c r="EP744" s="336">
        <v>376218.4</v>
      </c>
      <c r="EQ744" s="336">
        <v>68905.429999999993</v>
      </c>
      <c r="ER744" s="336">
        <v>110705.25</v>
      </c>
      <c r="ES744" s="336">
        <v>0</v>
      </c>
      <c r="ET744" s="336">
        <v>101495.4</v>
      </c>
      <c r="EU744" s="336">
        <v>43913.25</v>
      </c>
      <c r="EV744" s="336">
        <v>497.55</v>
      </c>
      <c r="EW744" s="336">
        <v>216027.9</v>
      </c>
      <c r="EX744" s="336">
        <v>96050.65</v>
      </c>
      <c r="EY744" s="336">
        <v>1530376.35</v>
      </c>
      <c r="EZ744" s="336">
        <v>10623425.550000001</v>
      </c>
      <c r="FA744" s="336">
        <v>82874.45</v>
      </c>
      <c r="FB744" s="336">
        <v>362560.9</v>
      </c>
      <c r="FC744" s="336">
        <v>209495.2</v>
      </c>
      <c r="FD744" s="336">
        <v>115867.4</v>
      </c>
      <c r="FE744" s="336">
        <v>1054560.3</v>
      </c>
      <c r="FF744" s="336">
        <v>161687.20000000001</v>
      </c>
      <c r="FG744" s="336">
        <v>39351.85</v>
      </c>
      <c r="FH744" s="336">
        <v>357891.85</v>
      </c>
      <c r="FI744" s="336">
        <v>49136.9</v>
      </c>
      <c r="FJ744" s="336">
        <v>435903.7</v>
      </c>
      <c r="FK744" s="336">
        <v>79675.100000000006</v>
      </c>
      <c r="FL744" s="336">
        <v>0</v>
      </c>
      <c r="FM744" s="336">
        <v>326555.84999999998</v>
      </c>
      <c r="FN744" s="336">
        <v>149818.20000000001</v>
      </c>
      <c r="FO744" s="336">
        <v>52488.5</v>
      </c>
      <c r="FP744" s="336">
        <v>46944.1</v>
      </c>
      <c r="FQ744" s="336">
        <v>28559.65</v>
      </c>
      <c r="FR744" s="336">
        <v>3879165.73</v>
      </c>
      <c r="FS744" s="336">
        <v>9274.85</v>
      </c>
      <c r="FT744" s="336">
        <v>78613.350000000006</v>
      </c>
      <c r="FU744" s="336">
        <v>48237.25</v>
      </c>
      <c r="FV744" s="336">
        <v>29</v>
      </c>
      <c r="FW744" s="336">
        <v>38854.550000000003</v>
      </c>
      <c r="FX744" s="336">
        <v>487160.9</v>
      </c>
      <c r="FY744" s="336">
        <v>1078182.1499999999</v>
      </c>
      <c r="FZ744" s="336">
        <v>47550.25</v>
      </c>
      <c r="GA744" s="336">
        <v>11852.6</v>
      </c>
      <c r="GB744" s="336">
        <v>12664.2</v>
      </c>
      <c r="GC744" s="336">
        <v>0</v>
      </c>
      <c r="GD744" s="336">
        <v>58069.05</v>
      </c>
      <c r="GE744" s="336">
        <v>462834.05</v>
      </c>
      <c r="GF744" s="336">
        <v>435028.75</v>
      </c>
      <c r="GG744" s="336">
        <v>274053.59999999998</v>
      </c>
      <c r="GH744" s="336">
        <v>11649.75</v>
      </c>
      <c r="GI744" s="336">
        <v>125964.55</v>
      </c>
      <c r="GJ744" s="336">
        <v>3670.7</v>
      </c>
      <c r="GK744" s="336">
        <v>3073791.35</v>
      </c>
      <c r="GL744" s="336">
        <v>74865.45</v>
      </c>
      <c r="GM744" s="336">
        <v>1775637.55</v>
      </c>
      <c r="GN744" s="336">
        <v>170991.9</v>
      </c>
      <c r="GO744" s="336">
        <v>453065.3</v>
      </c>
      <c r="GP744" s="336">
        <v>34994.35</v>
      </c>
      <c r="GQ744" s="336">
        <v>26.1</v>
      </c>
      <c r="GR744" s="336">
        <v>216580.9</v>
      </c>
      <c r="GS744" s="336">
        <v>2545298.35</v>
      </c>
      <c r="GT744" s="336">
        <v>49720.55</v>
      </c>
      <c r="GU744" s="336">
        <v>2058006.65</v>
      </c>
      <c r="GV744" s="336">
        <v>21226.7</v>
      </c>
      <c r="GW744" s="336">
        <v>0</v>
      </c>
      <c r="GX744" s="336">
        <v>678210.5</v>
      </c>
      <c r="GY744" s="336">
        <v>22442.5</v>
      </c>
      <c r="GZ744" s="336">
        <v>287615.7</v>
      </c>
      <c r="HA744" s="336">
        <v>494848</v>
      </c>
      <c r="HB744" s="336">
        <v>27499</v>
      </c>
      <c r="HC744" s="336">
        <v>568872.94999999995</v>
      </c>
      <c r="HD744" s="336">
        <v>20445.099999999999</v>
      </c>
      <c r="HE744" s="336">
        <v>2857.9</v>
      </c>
      <c r="HF744" s="336">
        <v>64045.9</v>
      </c>
      <c r="HG744" s="336">
        <v>79803</v>
      </c>
      <c r="HH744" s="336">
        <v>599610.94999999995</v>
      </c>
      <c r="HI744" s="336">
        <v>507523.2</v>
      </c>
      <c r="HJ744" s="336">
        <v>80539.850000000006</v>
      </c>
      <c r="HK744" s="336">
        <v>17753.75</v>
      </c>
      <c r="HL744" s="336">
        <v>445616.7</v>
      </c>
      <c r="HM744" s="336">
        <v>62070.99</v>
      </c>
      <c r="HN744" s="336">
        <v>37566.720000000001</v>
      </c>
      <c r="HO744" s="336">
        <v>55618.45</v>
      </c>
      <c r="HP744" s="336">
        <v>1442424.35</v>
      </c>
      <c r="HQ744" s="336">
        <v>28737.7</v>
      </c>
      <c r="HR744" s="336">
        <v>377464.35</v>
      </c>
      <c r="HS744" s="336">
        <v>0</v>
      </c>
      <c r="HT744" s="336">
        <v>2563306.25</v>
      </c>
      <c r="HU744" s="336">
        <v>25712.35</v>
      </c>
      <c r="HV744" s="336">
        <v>412831.95</v>
      </c>
      <c r="HW744" s="336">
        <v>3976019.55</v>
      </c>
      <c r="HX744" s="336">
        <v>23275.599999999999</v>
      </c>
      <c r="HY744" s="336">
        <v>5654220.21</v>
      </c>
      <c r="HZ744" s="336">
        <v>167204.25</v>
      </c>
      <c r="IA744" s="336">
        <v>100789.5</v>
      </c>
      <c r="IB744" s="336">
        <v>86863.8</v>
      </c>
      <c r="IC744" s="336">
        <v>651489.55000000005</v>
      </c>
      <c r="ID744" s="336">
        <v>96255.6</v>
      </c>
      <c r="IE744" s="336">
        <v>618362.85</v>
      </c>
      <c r="IF744" s="336">
        <v>32984.65</v>
      </c>
      <c r="IG744" s="336">
        <v>46485.9</v>
      </c>
      <c r="IH744" s="336">
        <v>0</v>
      </c>
      <c r="II744" s="336">
        <v>18974.5</v>
      </c>
      <c r="IJ744" s="336">
        <v>828314.25</v>
      </c>
      <c r="IK744" s="336">
        <v>168.25</v>
      </c>
      <c r="IL744" s="336">
        <v>16251.9</v>
      </c>
      <c r="IM744" s="336">
        <v>111596.75</v>
      </c>
      <c r="IN744" s="336">
        <v>856990.1</v>
      </c>
      <c r="IO744" s="336">
        <v>226230.5</v>
      </c>
      <c r="IP744" s="336">
        <v>64346.3</v>
      </c>
      <c r="IQ744" s="336">
        <v>34511.25</v>
      </c>
      <c r="IR744" s="336">
        <v>755063.35</v>
      </c>
      <c r="IS744" s="336">
        <v>938744.54</v>
      </c>
      <c r="IT744" s="336">
        <v>312881.64</v>
      </c>
      <c r="IU744" s="336">
        <v>0</v>
      </c>
      <c r="IV744" s="336">
        <v>383324.2</v>
      </c>
      <c r="IW744" s="336">
        <v>53168.2</v>
      </c>
      <c r="IX744" s="336">
        <v>78.31</v>
      </c>
      <c r="IY744" s="336">
        <v>259330.75</v>
      </c>
      <c r="IZ744" s="336">
        <v>46346.400000000001</v>
      </c>
      <c r="JA744" s="336">
        <v>48898.25</v>
      </c>
      <c r="JB744" s="336">
        <v>72491.149999999994</v>
      </c>
      <c r="JC744" s="336">
        <v>211718.35</v>
      </c>
      <c r="JD744" s="336">
        <v>21323.65</v>
      </c>
      <c r="JE744" s="336">
        <v>1882.3</v>
      </c>
      <c r="JF744" s="336">
        <v>614238.15</v>
      </c>
      <c r="JG744" s="336">
        <v>85604.2</v>
      </c>
      <c r="JH744" s="336">
        <v>30312.05</v>
      </c>
      <c r="JI744" s="336">
        <v>372864.4</v>
      </c>
      <c r="JJ744" s="336">
        <v>348938.45</v>
      </c>
      <c r="JK744" s="336">
        <v>33148.300000000003</v>
      </c>
      <c r="JL744" s="336">
        <v>98829.1</v>
      </c>
      <c r="JM744" s="336">
        <v>10908.7</v>
      </c>
      <c r="JN744" s="336">
        <v>18408.75</v>
      </c>
      <c r="JO744" s="336">
        <v>295464.8</v>
      </c>
      <c r="JP744" s="336">
        <v>42548.45</v>
      </c>
      <c r="JQ744" s="336">
        <v>28645.15</v>
      </c>
      <c r="JR744" s="336">
        <v>0</v>
      </c>
      <c r="JS744" s="336">
        <v>303427.84999999998</v>
      </c>
      <c r="JT744" s="336">
        <v>39539.35</v>
      </c>
      <c r="JU744" s="336">
        <v>62.2</v>
      </c>
      <c r="JV744" s="336">
        <v>1785134.4</v>
      </c>
      <c r="JW744" s="336">
        <v>150834.45000000001</v>
      </c>
      <c r="JX744" s="336">
        <v>154070.85</v>
      </c>
      <c r="JY744" s="336">
        <v>25852.7</v>
      </c>
      <c r="JZ744" s="336">
        <v>13606.35</v>
      </c>
      <c r="KA744" s="336">
        <v>63904.05</v>
      </c>
      <c r="KB744" s="336">
        <v>108775</v>
      </c>
      <c r="KC744" s="336">
        <v>84317.25</v>
      </c>
      <c r="KD744" s="336">
        <v>34340.550000000003</v>
      </c>
      <c r="KE744" s="336">
        <v>499136.7</v>
      </c>
      <c r="KF744" s="336">
        <v>70692.100000000006</v>
      </c>
      <c r="KG744" s="336">
        <v>121069.55</v>
      </c>
      <c r="KH744" s="336">
        <v>100097.55</v>
      </c>
      <c r="KI744" s="336">
        <v>225113.1</v>
      </c>
      <c r="KJ744" s="336">
        <v>134810.79999999999</v>
      </c>
      <c r="KK744" s="336">
        <v>5831.3</v>
      </c>
      <c r="KL744" s="336">
        <v>43907.5</v>
      </c>
      <c r="KM744" s="336">
        <v>9355.7000000000007</v>
      </c>
      <c r="KN744" s="336">
        <v>37139.65</v>
      </c>
      <c r="KO744" s="336">
        <v>483094.15</v>
      </c>
      <c r="KP744" s="336">
        <v>297128.09999999998</v>
      </c>
      <c r="KQ744" s="336">
        <v>1585332.9</v>
      </c>
      <c r="KR744" s="336">
        <v>263684.5</v>
      </c>
      <c r="KS744" s="336">
        <v>188121.65</v>
      </c>
      <c r="KX744" s="312" t="s">
        <v>943</v>
      </c>
    </row>
    <row r="745" spans="1:310" x14ac:dyDescent="0.25">
      <c r="A745">
        <v>2022</v>
      </c>
      <c r="C745" s="312">
        <v>45</v>
      </c>
      <c r="F745" s="336">
        <v>631411.85</v>
      </c>
      <c r="G745" s="336">
        <v>385991.10000000003</v>
      </c>
      <c r="H745" s="336">
        <v>16113191.9</v>
      </c>
      <c r="I745" s="336">
        <v>73141</v>
      </c>
      <c r="J745" s="336">
        <v>3237.76</v>
      </c>
      <c r="K745" s="336">
        <v>562200.4</v>
      </c>
      <c r="L745" s="336">
        <v>2637003.17</v>
      </c>
      <c r="M745" s="336">
        <v>1541737.13</v>
      </c>
      <c r="N745" s="336">
        <v>2754118.8</v>
      </c>
      <c r="O745" s="336">
        <v>3429166.45</v>
      </c>
      <c r="P745" s="336">
        <v>856980.2</v>
      </c>
      <c r="Q745" s="336">
        <v>463261.60000000003</v>
      </c>
      <c r="R745" s="336">
        <v>928999.45</v>
      </c>
      <c r="S745" s="336">
        <v>1872911.65</v>
      </c>
      <c r="T745" s="336">
        <v>1038847.88</v>
      </c>
      <c r="U745" s="336">
        <v>1681986.6</v>
      </c>
      <c r="V745" s="336">
        <v>1275802.1299999999</v>
      </c>
      <c r="W745" s="336">
        <v>90889.34</v>
      </c>
      <c r="X745" s="336">
        <v>1600726.48</v>
      </c>
      <c r="Y745" s="336">
        <v>243146.96</v>
      </c>
      <c r="Z745" s="336">
        <v>274492.28999999998</v>
      </c>
      <c r="AA745" s="336">
        <v>11949755.189999999</v>
      </c>
      <c r="AB745" s="336">
        <v>1926481.08</v>
      </c>
      <c r="AC745" s="336">
        <v>293172</v>
      </c>
      <c r="AD745" s="336">
        <v>9895605.2700000014</v>
      </c>
      <c r="AE745" s="336">
        <v>140439</v>
      </c>
      <c r="AF745" s="336">
        <v>756474.44</v>
      </c>
      <c r="AG745" s="336">
        <v>279369.40000000002</v>
      </c>
      <c r="AH745" s="336">
        <v>424604.43</v>
      </c>
      <c r="AI745" s="336">
        <v>738828.21</v>
      </c>
      <c r="AJ745" s="336">
        <v>65200</v>
      </c>
      <c r="AK745" s="336">
        <v>227791.65</v>
      </c>
      <c r="AL745" s="336">
        <v>2202247.14</v>
      </c>
      <c r="AM745" s="336">
        <v>222087.5</v>
      </c>
      <c r="AN745" s="336">
        <v>365512.43</v>
      </c>
      <c r="AO745" s="336">
        <v>130904.25</v>
      </c>
      <c r="AP745" s="336">
        <v>1093089.7</v>
      </c>
      <c r="AQ745" s="336">
        <v>306072.89</v>
      </c>
      <c r="AR745" s="336">
        <v>157589.68</v>
      </c>
      <c r="AS745" s="336">
        <v>764547.24</v>
      </c>
      <c r="AT745" s="336">
        <v>115521.90000000001</v>
      </c>
      <c r="AU745" s="336">
        <v>106121.48</v>
      </c>
      <c r="AV745" s="336">
        <v>266773.34000000003</v>
      </c>
      <c r="AW745" s="336">
        <v>10436449.689999999</v>
      </c>
      <c r="AX745" s="336">
        <v>267652.59999999998</v>
      </c>
      <c r="AY745" s="336">
        <v>439893.36</v>
      </c>
      <c r="AZ745" s="336">
        <v>750398.36</v>
      </c>
      <c r="BA745" s="336">
        <v>153975.46000000002</v>
      </c>
      <c r="BB745" s="336">
        <v>553471.81999999995</v>
      </c>
      <c r="BC745" s="336">
        <v>1979700.06</v>
      </c>
      <c r="BD745" s="336">
        <v>6040897.6899999995</v>
      </c>
      <c r="BE745" s="336">
        <v>1161249.31</v>
      </c>
      <c r="BF745" s="336">
        <v>149429.70000000001</v>
      </c>
      <c r="BG745" s="336">
        <v>127231.03</v>
      </c>
      <c r="BH745" s="336">
        <v>224510.94</v>
      </c>
      <c r="BI745" s="336">
        <v>12338987.619999999</v>
      </c>
      <c r="BJ745" s="336">
        <v>135949</v>
      </c>
      <c r="BK745" s="336">
        <v>6777491.8500000006</v>
      </c>
      <c r="BL745" s="336">
        <v>73500</v>
      </c>
      <c r="BM745" s="336">
        <v>170885</v>
      </c>
      <c r="BN745" s="336">
        <v>4858389.8899999997</v>
      </c>
      <c r="BO745" s="336">
        <v>1002883.8500000001</v>
      </c>
      <c r="BP745" s="336">
        <v>332158</v>
      </c>
      <c r="BQ745" s="336">
        <v>156603.87000000002</v>
      </c>
      <c r="BR745" s="336">
        <v>909238.57000000007</v>
      </c>
      <c r="BS745" s="336">
        <v>2141998.1800000002</v>
      </c>
      <c r="BT745" s="336">
        <v>73321.75</v>
      </c>
      <c r="BU745" s="336">
        <v>99263.9</v>
      </c>
      <c r="BV745" s="336">
        <v>548683.52000000002</v>
      </c>
      <c r="BW745" s="336">
        <v>1594183.22</v>
      </c>
      <c r="BX745" s="336">
        <v>1507251.11</v>
      </c>
      <c r="BY745" s="336">
        <v>1606311.8</v>
      </c>
      <c r="BZ745" s="336">
        <v>652103.66</v>
      </c>
      <c r="CA745" s="336">
        <v>679857.17999999993</v>
      </c>
      <c r="CB745" s="336">
        <v>114887.85</v>
      </c>
      <c r="CC745" s="336">
        <v>2490769.2800000003</v>
      </c>
      <c r="CD745" s="336">
        <v>743267.72</v>
      </c>
      <c r="CE745" s="336">
        <v>4144038.01</v>
      </c>
      <c r="CF745" s="336">
        <v>3821084.4000000004</v>
      </c>
      <c r="CG745" s="336">
        <v>703489.62</v>
      </c>
      <c r="CH745" s="336">
        <v>311205.87</v>
      </c>
      <c r="CI745" s="336">
        <v>11616744.029999999</v>
      </c>
      <c r="CJ745" s="336">
        <v>348440.8</v>
      </c>
      <c r="CK745" s="336">
        <v>582196.56999999995</v>
      </c>
      <c r="CL745" s="336">
        <v>720442.33000000007</v>
      </c>
      <c r="CM745" s="336">
        <v>153607.08000000002</v>
      </c>
      <c r="CN745" s="336">
        <v>1056436.78</v>
      </c>
      <c r="CO745" s="336">
        <v>2028190.76</v>
      </c>
      <c r="CP745" s="336">
        <v>313749.57999999996</v>
      </c>
      <c r="CQ745" s="336">
        <v>468210.02</v>
      </c>
      <c r="CR745" s="336">
        <v>103862.7</v>
      </c>
      <c r="CS745" s="336">
        <v>98919</v>
      </c>
      <c r="CT745" s="336">
        <v>812068.25</v>
      </c>
      <c r="CU745" s="336">
        <v>207890.44</v>
      </c>
      <c r="CV745" s="336">
        <v>214775</v>
      </c>
      <c r="CW745" s="336">
        <v>713371.29999999993</v>
      </c>
      <c r="CX745" s="336">
        <v>452317.01</v>
      </c>
      <c r="CY745" s="336">
        <v>45697.81</v>
      </c>
      <c r="CZ745" s="336">
        <v>6511425.0099999998</v>
      </c>
      <c r="DA745" s="336">
        <v>2563140.0699999998</v>
      </c>
      <c r="DB745" s="336">
        <v>1230882.29</v>
      </c>
      <c r="DC745" s="336">
        <v>1264020.92</v>
      </c>
      <c r="DD745" s="336">
        <v>14587337.050000001</v>
      </c>
      <c r="DE745" s="336">
        <v>11862122.220000001</v>
      </c>
      <c r="DF745" s="336">
        <v>367562.2</v>
      </c>
      <c r="DG745" s="336">
        <v>145786.23000000001</v>
      </c>
      <c r="DH745" s="336">
        <v>949669.71</v>
      </c>
      <c r="DI745" s="336">
        <v>941845.2</v>
      </c>
      <c r="DJ745" s="336">
        <v>1300682.77</v>
      </c>
      <c r="DK745" s="336">
        <v>1870041.36</v>
      </c>
      <c r="DL745" s="336">
        <v>452893.65</v>
      </c>
      <c r="DM745" s="336">
        <v>132553.28999999998</v>
      </c>
      <c r="DN745" s="336">
        <v>148211.23000000001</v>
      </c>
      <c r="DO745" s="336">
        <v>511049.2</v>
      </c>
      <c r="DP745" s="336">
        <v>345868.99</v>
      </c>
      <c r="DQ745" s="336">
        <v>236882.8</v>
      </c>
      <c r="DR745" s="336">
        <v>1634998.67</v>
      </c>
      <c r="DS745" s="336">
        <v>2697173.33</v>
      </c>
      <c r="DT745" s="336">
        <v>2491960.7000000002</v>
      </c>
      <c r="DU745" s="336">
        <v>664614.63</v>
      </c>
      <c r="DV745" s="336">
        <v>118732.4</v>
      </c>
      <c r="DW745" s="336">
        <v>295772.09999999998</v>
      </c>
      <c r="DX745" s="336">
        <v>2377595.6599999997</v>
      </c>
      <c r="DY745" s="336">
        <v>706623.42</v>
      </c>
      <c r="DZ745" s="336">
        <v>57996.11</v>
      </c>
      <c r="EA745" s="336">
        <v>11685384.83</v>
      </c>
      <c r="EB745" s="336">
        <v>1210448.3899999999</v>
      </c>
      <c r="EC745" s="336">
        <v>865792.85000000009</v>
      </c>
      <c r="ED745" s="336">
        <v>190311.59</v>
      </c>
      <c r="EE745" s="336">
        <v>308186.48</v>
      </c>
      <c r="EF745" s="336">
        <v>94978.25</v>
      </c>
      <c r="EG745" s="336">
        <v>3588522.2199999997</v>
      </c>
      <c r="EH745" s="336">
        <v>60157.760000000002</v>
      </c>
      <c r="EI745" s="336">
        <v>1711305.93</v>
      </c>
      <c r="EJ745" s="336">
        <v>3602572</v>
      </c>
      <c r="EK745" s="336">
        <v>368646.55</v>
      </c>
      <c r="EL745" s="336">
        <v>312753.84999999998</v>
      </c>
      <c r="EM745" s="336">
        <v>1104771</v>
      </c>
      <c r="EN745" s="336">
        <v>2124768.0499999998</v>
      </c>
      <c r="EO745" s="336">
        <v>3002748.25</v>
      </c>
      <c r="EP745" s="336">
        <v>582783.65</v>
      </c>
      <c r="EQ745" s="336">
        <v>331393.15000000002</v>
      </c>
      <c r="ER745" s="336">
        <v>1568706.91</v>
      </c>
      <c r="ES745" s="336">
        <v>321628.71000000002</v>
      </c>
      <c r="ET745" s="336">
        <v>1161527.97</v>
      </c>
      <c r="EU745" s="336">
        <v>390264.3</v>
      </c>
      <c r="EV745" s="336">
        <v>291959.53999999998</v>
      </c>
      <c r="EW745" s="336">
        <v>197859.69</v>
      </c>
      <c r="EX745" s="336">
        <v>2175047.6500000004</v>
      </c>
      <c r="EY745" s="336">
        <v>11921664.470000001</v>
      </c>
      <c r="EZ745" s="336">
        <v>327669232.08999997</v>
      </c>
      <c r="FA745" s="336">
        <v>1057208.7</v>
      </c>
      <c r="FB745" s="336">
        <v>801702.94</v>
      </c>
      <c r="FC745" s="336">
        <v>6511163.0099999998</v>
      </c>
      <c r="FD745" s="336">
        <v>1442805.6600000001</v>
      </c>
      <c r="FE745" s="336">
        <v>10687061.199999999</v>
      </c>
      <c r="FF745" s="336">
        <v>334471.99</v>
      </c>
      <c r="FG745" s="336">
        <v>340258.42</v>
      </c>
      <c r="FH745" s="336">
        <v>5269180.9400000004</v>
      </c>
      <c r="FI745" s="336">
        <v>906583.4</v>
      </c>
      <c r="FJ745" s="336">
        <v>1287776.4000000001</v>
      </c>
      <c r="FK745" s="336">
        <v>410264.86</v>
      </c>
      <c r="FL745" s="336">
        <v>124178.40000000001</v>
      </c>
      <c r="FM745" s="336">
        <v>4395797.51</v>
      </c>
      <c r="FN745" s="336">
        <v>40048.400000000001</v>
      </c>
      <c r="FO745" s="336">
        <v>377625.95</v>
      </c>
      <c r="FP745" s="336">
        <v>341996.18</v>
      </c>
      <c r="FQ745" s="336">
        <v>173939.03</v>
      </c>
      <c r="FR745" s="336">
        <v>7281391.0499999998</v>
      </c>
      <c r="FS745" s="336">
        <v>593932.30000000005</v>
      </c>
      <c r="FT745" s="336">
        <v>450513.91999999998</v>
      </c>
      <c r="FU745" s="336">
        <v>594195.98</v>
      </c>
      <c r="FV745" s="336">
        <v>71797</v>
      </c>
      <c r="FW745" s="336">
        <v>32489</v>
      </c>
      <c r="FX745" s="336">
        <v>475620.73</v>
      </c>
      <c r="FY745" s="336">
        <v>75332.350000000006</v>
      </c>
      <c r="FZ745" s="336">
        <v>305112.13</v>
      </c>
      <c r="GA745" s="336">
        <v>250129.52</v>
      </c>
      <c r="GB745" s="336">
        <v>311772.83999999997</v>
      </c>
      <c r="GC745" s="336">
        <v>147397.79999999999</v>
      </c>
      <c r="GD745" s="336">
        <v>996323.9800000001</v>
      </c>
      <c r="GE745" s="336">
        <v>892686.25</v>
      </c>
      <c r="GF745" s="336">
        <v>357114.51</v>
      </c>
      <c r="GG745" s="336">
        <v>3255349.04</v>
      </c>
      <c r="GH745" s="336">
        <v>371530.48</v>
      </c>
      <c r="GI745" s="336">
        <v>1356994.1099999999</v>
      </c>
      <c r="GJ745" s="336">
        <v>677230.9</v>
      </c>
      <c r="GK745" s="336">
        <v>14437449.07</v>
      </c>
      <c r="GL745" s="336">
        <v>1778882.34</v>
      </c>
      <c r="GM745" s="336">
        <v>31284714.75</v>
      </c>
      <c r="GN745" s="336">
        <v>890537.43</v>
      </c>
      <c r="GO745" s="336">
        <v>8042884.1400000006</v>
      </c>
      <c r="GP745" s="336">
        <v>192895.78</v>
      </c>
      <c r="GQ745" s="336">
        <v>83740.41</v>
      </c>
      <c r="GR745" s="336">
        <v>841887.14</v>
      </c>
      <c r="GS745" s="336">
        <v>26824156.670000002</v>
      </c>
      <c r="GT745" s="336">
        <v>192416.47</v>
      </c>
      <c r="GU745" s="336">
        <v>8679432.2400000002</v>
      </c>
      <c r="GV745" s="336">
        <v>504621</v>
      </c>
      <c r="GW745" s="336">
        <v>215790.31</v>
      </c>
      <c r="GX745" s="336">
        <v>10891331.110000001</v>
      </c>
      <c r="GY745" s="336">
        <v>371247.4</v>
      </c>
      <c r="GZ745" s="336">
        <v>1615773.8</v>
      </c>
      <c r="HA745" s="336">
        <v>1377144.81</v>
      </c>
      <c r="HB745" s="336">
        <v>473951.87</v>
      </c>
      <c r="HC745" s="336">
        <v>7928623.71</v>
      </c>
      <c r="HD745" s="336">
        <v>157409</v>
      </c>
      <c r="HE745" s="336">
        <v>441681</v>
      </c>
      <c r="HF745" s="336">
        <v>353240.15</v>
      </c>
      <c r="HG745" s="336">
        <v>541360.46</v>
      </c>
      <c r="HH745" s="336">
        <v>13081956.74</v>
      </c>
      <c r="HI745" s="336">
        <v>3721541.6599999997</v>
      </c>
      <c r="HJ745" s="336">
        <v>1436729.79</v>
      </c>
      <c r="HK745" s="336">
        <v>0</v>
      </c>
      <c r="HL745" s="336">
        <v>3441924.34</v>
      </c>
      <c r="HM745" s="336">
        <v>666646.75</v>
      </c>
      <c r="HN745" s="336">
        <v>179192.5</v>
      </c>
      <c r="HO745" s="336">
        <v>496248.64</v>
      </c>
      <c r="HP745" s="336">
        <v>3863948.08</v>
      </c>
      <c r="HQ745" s="336">
        <v>309989.58999999997</v>
      </c>
      <c r="HR745" s="336">
        <v>4611156.97</v>
      </c>
      <c r="HS745" s="336">
        <v>145456.75</v>
      </c>
      <c r="HT745" s="336">
        <v>21019462.439999998</v>
      </c>
      <c r="HU745" s="336">
        <v>741849.41999999993</v>
      </c>
      <c r="HV745" s="336">
        <v>3248041.71</v>
      </c>
      <c r="HW745" s="336">
        <v>18379703.07</v>
      </c>
      <c r="HX745" s="336">
        <v>523267.99</v>
      </c>
      <c r="HY745" s="336">
        <v>39589821.850000001</v>
      </c>
      <c r="HZ745" s="336">
        <v>452543.19</v>
      </c>
      <c r="IA745" s="336">
        <v>94707.520000000004</v>
      </c>
      <c r="IB745" s="336">
        <v>2141889.35</v>
      </c>
      <c r="IC745" s="336">
        <v>4245044.49</v>
      </c>
      <c r="ID745" s="336">
        <v>687204.27999999991</v>
      </c>
      <c r="IE745" s="336">
        <v>2359083.36</v>
      </c>
      <c r="IF745" s="336">
        <v>430780.85000000003</v>
      </c>
      <c r="IG745" s="336">
        <v>685002.05</v>
      </c>
      <c r="IH745" s="336">
        <v>12928</v>
      </c>
      <c r="II745" s="336">
        <v>607472.29</v>
      </c>
      <c r="IJ745" s="336">
        <v>183685.03</v>
      </c>
      <c r="IK745" s="336">
        <v>71147.199999999997</v>
      </c>
      <c r="IL745" s="336">
        <v>191570.28</v>
      </c>
      <c r="IM745" s="336">
        <v>458393.2</v>
      </c>
      <c r="IN745" s="336">
        <v>2662311.9300000002</v>
      </c>
      <c r="IO745" s="336">
        <v>628261.96000000008</v>
      </c>
      <c r="IP745" s="336">
        <v>322327.46000000002</v>
      </c>
      <c r="IQ745" s="336">
        <v>379752.38</v>
      </c>
      <c r="IR745" s="336">
        <v>3889340.12</v>
      </c>
      <c r="IS745" s="336">
        <v>2465303.37</v>
      </c>
      <c r="IT745" s="336">
        <v>7369392.3700000001</v>
      </c>
      <c r="IU745" s="336">
        <v>440716</v>
      </c>
      <c r="IV745" s="336">
        <v>3211861.26</v>
      </c>
      <c r="IW745" s="336">
        <v>190641.77000000002</v>
      </c>
      <c r="IX745" s="336">
        <v>170278.6</v>
      </c>
      <c r="IY745" s="336">
        <v>1937140.98</v>
      </c>
      <c r="IZ745" s="336">
        <v>473141.67</v>
      </c>
      <c r="JA745" s="336">
        <v>99963.459999999992</v>
      </c>
      <c r="JB745" s="336">
        <v>335312</v>
      </c>
      <c r="JC745" s="336">
        <v>452769.95999999996</v>
      </c>
      <c r="JD745" s="336">
        <v>198768.92</v>
      </c>
      <c r="JE745" s="336">
        <v>137823.54</v>
      </c>
      <c r="JF745" s="336">
        <v>430540.47</v>
      </c>
      <c r="JG745" s="336">
        <v>92014.41</v>
      </c>
      <c r="JH745" s="336">
        <v>677981.61</v>
      </c>
      <c r="JI745" s="336">
        <v>3577915.38</v>
      </c>
      <c r="JJ745" s="336">
        <v>323718.68</v>
      </c>
      <c r="JK745" s="336">
        <v>282770.23</v>
      </c>
      <c r="JL745" s="336">
        <v>329507.86</v>
      </c>
      <c r="JM745" s="336">
        <v>141491.66999999998</v>
      </c>
      <c r="JN745" s="336">
        <v>247718.17</v>
      </c>
      <c r="JO745" s="336">
        <v>4598899.09</v>
      </c>
      <c r="JP745" s="336">
        <v>734187.1</v>
      </c>
      <c r="JQ745" s="336">
        <v>383276.01</v>
      </c>
      <c r="JR745" s="336">
        <v>124943.36</v>
      </c>
      <c r="JS745" s="336">
        <v>5939791.8899999997</v>
      </c>
      <c r="JT745" s="336">
        <v>761037.86</v>
      </c>
      <c r="JU745" s="336">
        <v>996286</v>
      </c>
      <c r="JV745" s="336">
        <v>43132574.75</v>
      </c>
      <c r="JW745" s="336">
        <v>1257963.6000000001</v>
      </c>
      <c r="JX745" s="336">
        <v>322723.27</v>
      </c>
      <c r="JY745" s="336">
        <v>39863.83</v>
      </c>
      <c r="JZ745" s="336">
        <v>100361.89</v>
      </c>
      <c r="KA745" s="336">
        <v>841304.14</v>
      </c>
      <c r="KB745" s="336">
        <v>320131.52</v>
      </c>
      <c r="KC745" s="336">
        <v>687365.3</v>
      </c>
      <c r="KD745" s="336">
        <v>260575.88</v>
      </c>
      <c r="KE745" s="336">
        <v>7800310.9500000002</v>
      </c>
      <c r="KF745" s="336">
        <v>158951.97999999998</v>
      </c>
      <c r="KG745" s="336">
        <v>616773.67000000004</v>
      </c>
      <c r="KH745" s="336">
        <v>449808.67000000004</v>
      </c>
      <c r="KI745" s="336">
        <v>369512.31</v>
      </c>
      <c r="KJ745" s="336">
        <v>357348.68</v>
      </c>
      <c r="KK745" s="336">
        <v>64694.020000000004</v>
      </c>
      <c r="KL745" s="336">
        <v>497515.12</v>
      </c>
      <c r="KM745" s="336">
        <v>479332.82</v>
      </c>
      <c r="KN745" s="336">
        <v>310333.5</v>
      </c>
      <c r="KO745" s="336">
        <v>2486039.11</v>
      </c>
      <c r="KP745" s="336">
        <v>374050.04</v>
      </c>
      <c r="KQ745" s="336">
        <v>54975960.529999994</v>
      </c>
      <c r="KR745" s="336">
        <v>3123574.6500000004</v>
      </c>
      <c r="KS745" s="336">
        <v>921342.41999999993</v>
      </c>
      <c r="KX745" s="312" t="s">
        <v>943</v>
      </c>
    </row>
    <row r="746" spans="1:310" x14ac:dyDescent="0.25">
      <c r="A746">
        <v>2022</v>
      </c>
      <c r="C746" s="312">
        <v>46</v>
      </c>
      <c r="F746" s="336">
        <v>30141.9</v>
      </c>
      <c r="G746" s="336">
        <v>486.35</v>
      </c>
      <c r="H746" s="336">
        <v>566197.05000000005</v>
      </c>
      <c r="I746" s="336">
        <v>0</v>
      </c>
      <c r="J746" s="336">
        <v>0</v>
      </c>
      <c r="K746" s="336">
        <v>0</v>
      </c>
      <c r="L746" s="336">
        <v>124031.1</v>
      </c>
      <c r="M746" s="336">
        <v>14912.12</v>
      </c>
      <c r="N746" s="336">
        <v>27427.15</v>
      </c>
      <c r="O746" s="336">
        <v>533539.91</v>
      </c>
      <c r="P746" s="336">
        <v>27928</v>
      </c>
      <c r="Q746" s="336">
        <v>0</v>
      </c>
      <c r="R746" s="336">
        <v>1747.5</v>
      </c>
      <c r="S746" s="336">
        <v>46291.25</v>
      </c>
      <c r="T746" s="336">
        <v>0</v>
      </c>
      <c r="U746" s="336">
        <v>9950.85</v>
      </c>
      <c r="V746" s="336">
        <v>752326.5</v>
      </c>
      <c r="W746" s="336">
        <v>45222.65</v>
      </c>
      <c r="X746" s="336">
        <v>878.5</v>
      </c>
      <c r="Y746" s="336">
        <v>0</v>
      </c>
      <c r="Z746" s="336">
        <v>0</v>
      </c>
      <c r="AA746" s="336">
        <v>645373.97</v>
      </c>
      <c r="AB746" s="336">
        <v>0</v>
      </c>
      <c r="AC746" s="336">
        <v>10088.25</v>
      </c>
      <c r="AD746" s="336">
        <v>83529.399999999994</v>
      </c>
      <c r="AE746" s="336">
        <v>31696.28</v>
      </c>
      <c r="AF746" s="336">
        <v>334.41</v>
      </c>
      <c r="AG746" s="336">
        <v>3025.7</v>
      </c>
      <c r="AH746" s="336">
        <v>1772.98</v>
      </c>
      <c r="AI746" s="336">
        <v>1500</v>
      </c>
      <c r="AJ746" s="336">
        <v>0</v>
      </c>
      <c r="AK746" s="336">
        <v>20007</v>
      </c>
      <c r="AL746" s="336">
        <v>53284.800000000003</v>
      </c>
      <c r="AM746" s="336">
        <v>16713</v>
      </c>
      <c r="AN746" s="336">
        <v>0</v>
      </c>
      <c r="AO746" s="336">
        <v>1786.45</v>
      </c>
      <c r="AP746" s="336">
        <v>4088</v>
      </c>
      <c r="AQ746" s="336">
        <v>0</v>
      </c>
      <c r="AR746" s="336">
        <v>1836</v>
      </c>
      <c r="AS746" s="336">
        <v>0</v>
      </c>
      <c r="AT746" s="336">
        <v>0</v>
      </c>
      <c r="AU746" s="336">
        <v>34301.75</v>
      </c>
      <c r="AV746" s="336">
        <v>7599</v>
      </c>
      <c r="AW746" s="336">
        <v>248274.15</v>
      </c>
      <c r="AX746" s="336">
        <v>626</v>
      </c>
      <c r="AY746" s="336">
        <v>48</v>
      </c>
      <c r="AZ746" s="336">
        <v>8830.74</v>
      </c>
      <c r="BA746" s="336">
        <v>3904.5</v>
      </c>
      <c r="BB746" s="336">
        <v>241931.5</v>
      </c>
      <c r="BC746" s="336">
        <v>56300.89</v>
      </c>
      <c r="BD746" s="336">
        <v>763122.9</v>
      </c>
      <c r="BE746" s="336">
        <v>0</v>
      </c>
      <c r="BF746" s="336">
        <v>0</v>
      </c>
      <c r="BG746" s="336">
        <v>7655.05</v>
      </c>
      <c r="BH746" s="336">
        <v>0</v>
      </c>
      <c r="BI746" s="336">
        <v>2045031.7</v>
      </c>
      <c r="BJ746" s="336">
        <v>0</v>
      </c>
      <c r="BK746" s="336">
        <v>39573.199999999997</v>
      </c>
      <c r="BL746" s="336">
        <v>5765.38</v>
      </c>
      <c r="BM746" s="336">
        <v>41250.660000000003</v>
      </c>
      <c r="BN746" s="336">
        <v>79477</v>
      </c>
      <c r="BO746" s="336">
        <v>42716.25</v>
      </c>
      <c r="BP746" s="336">
        <v>48</v>
      </c>
      <c r="BQ746" s="336">
        <v>0</v>
      </c>
      <c r="BR746" s="336">
        <v>56364.86</v>
      </c>
      <c r="BS746" s="336">
        <v>28807.200000000001</v>
      </c>
      <c r="BT746" s="336">
        <v>5109</v>
      </c>
      <c r="BU746" s="336">
        <v>1010</v>
      </c>
      <c r="BV746" s="336">
        <v>0</v>
      </c>
      <c r="BW746" s="336">
        <v>0</v>
      </c>
      <c r="BX746" s="336">
        <v>10408.049999999999</v>
      </c>
      <c r="BY746" s="336">
        <v>289645.25</v>
      </c>
      <c r="BZ746" s="336">
        <v>1636</v>
      </c>
      <c r="CA746" s="336">
        <v>0</v>
      </c>
      <c r="CB746" s="336">
        <v>0</v>
      </c>
      <c r="CC746" s="336">
        <v>5142</v>
      </c>
      <c r="CD746" s="336">
        <v>12500</v>
      </c>
      <c r="CE746" s="336">
        <v>4182.75</v>
      </c>
      <c r="CF746" s="336">
        <v>204729.8</v>
      </c>
      <c r="CG746" s="336">
        <v>0</v>
      </c>
      <c r="CH746" s="336">
        <v>37068.82</v>
      </c>
      <c r="CI746" s="336">
        <v>881352.2</v>
      </c>
      <c r="CJ746" s="336">
        <v>0</v>
      </c>
      <c r="CK746" s="336">
        <v>374.19</v>
      </c>
      <c r="CL746" s="336">
        <v>0</v>
      </c>
      <c r="CM746" s="336">
        <v>0</v>
      </c>
      <c r="CN746" s="336">
        <v>8426.5</v>
      </c>
      <c r="CO746" s="336">
        <v>0</v>
      </c>
      <c r="CP746" s="336">
        <v>6212.6</v>
      </c>
      <c r="CQ746" s="336">
        <v>0</v>
      </c>
      <c r="CR746" s="336">
        <v>62</v>
      </c>
      <c r="CS746" s="336">
        <v>9247.69</v>
      </c>
      <c r="CT746" s="336">
        <v>354334.45</v>
      </c>
      <c r="CU746" s="336">
        <v>16243.75</v>
      </c>
      <c r="CV746" s="336">
        <v>0</v>
      </c>
      <c r="CW746" s="336">
        <v>63490.77</v>
      </c>
      <c r="CX746" s="336">
        <v>329166.40000000002</v>
      </c>
      <c r="CY746" s="336">
        <v>4284.9799999999996</v>
      </c>
      <c r="CZ746" s="336">
        <v>64016</v>
      </c>
      <c r="DA746" s="336">
        <v>0</v>
      </c>
      <c r="DB746" s="336">
        <v>6030</v>
      </c>
      <c r="DC746" s="336">
        <v>0</v>
      </c>
      <c r="DD746" s="336">
        <v>6554746.0499999998</v>
      </c>
      <c r="DE746" s="336">
        <v>198147.25</v>
      </c>
      <c r="DF746" s="336">
        <v>19656.2</v>
      </c>
      <c r="DG746" s="336">
        <v>17721.45</v>
      </c>
      <c r="DH746" s="336">
        <v>60309.94</v>
      </c>
      <c r="DI746" s="336">
        <v>44779.1</v>
      </c>
      <c r="DJ746" s="336">
        <v>8527.1</v>
      </c>
      <c r="DK746" s="336">
        <v>4190</v>
      </c>
      <c r="DL746" s="336">
        <v>3724.64</v>
      </c>
      <c r="DM746" s="336">
        <v>471.1</v>
      </c>
      <c r="DN746" s="336">
        <v>5250</v>
      </c>
      <c r="DO746" s="336">
        <v>0</v>
      </c>
      <c r="DP746" s="336">
        <v>134945.1</v>
      </c>
      <c r="DQ746" s="336">
        <v>6980.05</v>
      </c>
      <c r="DR746" s="336">
        <v>54784.5</v>
      </c>
      <c r="DS746" s="336">
        <v>6979.45</v>
      </c>
      <c r="DT746" s="336">
        <v>228987.91</v>
      </c>
      <c r="DU746" s="336">
        <v>4131.6000000000004</v>
      </c>
      <c r="DV746" s="336">
        <v>9498.7000000000007</v>
      </c>
      <c r="DW746" s="336">
        <v>38523.65</v>
      </c>
      <c r="DX746" s="336">
        <v>20198.25</v>
      </c>
      <c r="DY746" s="336">
        <v>0</v>
      </c>
      <c r="DZ746" s="336">
        <v>14726.35</v>
      </c>
      <c r="EA746" s="336">
        <v>92402.880000000005</v>
      </c>
      <c r="EB746" s="336">
        <v>35418</v>
      </c>
      <c r="EC746" s="336">
        <v>13507.9</v>
      </c>
      <c r="ED746" s="336">
        <v>9413.75</v>
      </c>
      <c r="EE746" s="336">
        <v>0</v>
      </c>
      <c r="EF746" s="336">
        <v>0</v>
      </c>
      <c r="EG746" s="336">
        <v>10476.5</v>
      </c>
      <c r="EH746" s="336">
        <v>89148.15</v>
      </c>
      <c r="EI746" s="336">
        <v>418684</v>
      </c>
      <c r="EJ746" s="336">
        <v>24258.85</v>
      </c>
      <c r="EK746" s="336">
        <v>80037.710000000006</v>
      </c>
      <c r="EL746" s="336">
        <v>1000</v>
      </c>
      <c r="EM746" s="336">
        <v>0</v>
      </c>
      <c r="EN746" s="336">
        <v>12997.5</v>
      </c>
      <c r="EO746" s="336">
        <v>80684.47</v>
      </c>
      <c r="EP746" s="336">
        <v>52765.25</v>
      </c>
      <c r="EQ746" s="336">
        <v>226.6</v>
      </c>
      <c r="ER746" s="336">
        <v>41229</v>
      </c>
      <c r="ES746" s="336">
        <v>0</v>
      </c>
      <c r="ET746" s="336">
        <v>1170</v>
      </c>
      <c r="EU746" s="336">
        <v>0</v>
      </c>
      <c r="EV746" s="336">
        <v>0</v>
      </c>
      <c r="EW746" s="336">
        <v>0</v>
      </c>
      <c r="EX746" s="336">
        <v>85494.35</v>
      </c>
      <c r="EY746" s="336">
        <v>161399.59</v>
      </c>
      <c r="EZ746" s="336">
        <v>4808206.9000000004</v>
      </c>
      <c r="FA746" s="336">
        <v>1342.48</v>
      </c>
      <c r="FB746" s="336">
        <v>37155.839999999997</v>
      </c>
      <c r="FC746" s="336">
        <v>441241.92</v>
      </c>
      <c r="FD746" s="336">
        <v>74601.5</v>
      </c>
      <c r="FE746" s="336">
        <v>241621.52</v>
      </c>
      <c r="FF746" s="336">
        <v>38564.89</v>
      </c>
      <c r="FG746" s="336">
        <v>0</v>
      </c>
      <c r="FH746" s="336">
        <v>14220</v>
      </c>
      <c r="FI746" s="336">
        <v>38957.199999999997</v>
      </c>
      <c r="FJ746" s="336">
        <v>0</v>
      </c>
      <c r="FK746" s="336">
        <v>41738.85</v>
      </c>
      <c r="FL746" s="336">
        <v>0</v>
      </c>
      <c r="FM746" s="336">
        <v>41426.699999999997</v>
      </c>
      <c r="FN746" s="336">
        <v>36409</v>
      </c>
      <c r="FO746" s="336">
        <v>0</v>
      </c>
      <c r="FP746" s="336">
        <v>4266</v>
      </c>
      <c r="FQ746" s="336">
        <v>5514.8</v>
      </c>
      <c r="FR746" s="336">
        <v>19623.96</v>
      </c>
      <c r="FS746" s="336">
        <v>0</v>
      </c>
      <c r="FT746" s="336">
        <v>6980.8</v>
      </c>
      <c r="FU746" s="336">
        <v>37855.32</v>
      </c>
      <c r="FV746" s="336">
        <v>1191.75</v>
      </c>
      <c r="FW746" s="336">
        <v>3544.7</v>
      </c>
      <c r="FX746" s="336">
        <v>31016.400000000001</v>
      </c>
      <c r="FY746" s="336">
        <v>3433</v>
      </c>
      <c r="FZ746" s="336">
        <v>700</v>
      </c>
      <c r="GA746" s="336">
        <v>7591</v>
      </c>
      <c r="GB746" s="336">
        <v>705</v>
      </c>
      <c r="GC746" s="336">
        <v>48</v>
      </c>
      <c r="GD746" s="336">
        <v>96601.9</v>
      </c>
      <c r="GE746" s="336">
        <v>56180.9</v>
      </c>
      <c r="GF746" s="336">
        <v>12192.85</v>
      </c>
      <c r="GG746" s="336">
        <v>0</v>
      </c>
      <c r="GH746" s="336">
        <v>48</v>
      </c>
      <c r="GI746" s="336">
        <v>46871.4</v>
      </c>
      <c r="GJ746" s="336">
        <v>13851.88</v>
      </c>
      <c r="GK746" s="336">
        <v>623808.94999999995</v>
      </c>
      <c r="GL746" s="336">
        <v>4638.95</v>
      </c>
      <c r="GM746" s="336">
        <v>1305257.45</v>
      </c>
      <c r="GN746" s="336">
        <v>15707.13</v>
      </c>
      <c r="GO746" s="336">
        <v>26526.25</v>
      </c>
      <c r="GP746" s="336">
        <v>16200</v>
      </c>
      <c r="GQ746" s="336">
        <v>8213.5</v>
      </c>
      <c r="GR746" s="336">
        <v>30824.95</v>
      </c>
      <c r="GS746" s="336">
        <v>8245869.7699999996</v>
      </c>
      <c r="GT746" s="336">
        <v>0</v>
      </c>
      <c r="GU746" s="336">
        <v>178174.6</v>
      </c>
      <c r="GV746" s="336">
        <v>34493.949999999997</v>
      </c>
      <c r="GW746" s="336">
        <v>2195.4</v>
      </c>
      <c r="GX746" s="336">
        <v>1390376.36</v>
      </c>
      <c r="GY746" s="336">
        <v>120534.97</v>
      </c>
      <c r="GZ746" s="336">
        <v>578117</v>
      </c>
      <c r="HA746" s="336">
        <v>20000</v>
      </c>
      <c r="HB746" s="336">
        <v>400</v>
      </c>
      <c r="HC746" s="336">
        <v>42264.45</v>
      </c>
      <c r="HD746" s="336">
        <v>63204.9</v>
      </c>
      <c r="HE746" s="336">
        <v>130788.79</v>
      </c>
      <c r="HF746" s="336">
        <v>736.65</v>
      </c>
      <c r="HG746" s="336">
        <v>0</v>
      </c>
      <c r="HH746" s="336">
        <v>238834.55</v>
      </c>
      <c r="HI746" s="336">
        <v>5175</v>
      </c>
      <c r="HJ746" s="336">
        <v>4952.5</v>
      </c>
      <c r="HK746" s="336">
        <v>0</v>
      </c>
      <c r="HL746" s="336">
        <v>15555.8</v>
      </c>
      <c r="HM746" s="336">
        <v>0</v>
      </c>
      <c r="HN746" s="336">
        <v>0</v>
      </c>
      <c r="HO746" s="336">
        <v>10705.65</v>
      </c>
      <c r="HP746" s="336">
        <v>17897.900000000001</v>
      </c>
      <c r="HQ746" s="336">
        <v>2736.15</v>
      </c>
      <c r="HR746" s="336">
        <v>816032.36</v>
      </c>
      <c r="HS746" s="336">
        <v>0</v>
      </c>
      <c r="HT746" s="336">
        <v>2155360.7599999998</v>
      </c>
      <c r="HU746" s="336">
        <v>0</v>
      </c>
      <c r="HV746" s="336">
        <v>0</v>
      </c>
      <c r="HW746" s="336">
        <v>188802.65</v>
      </c>
      <c r="HX746" s="336">
        <v>717.3</v>
      </c>
      <c r="HY746" s="336">
        <v>4890243.6500000004</v>
      </c>
      <c r="HZ746" s="336">
        <v>161706.4</v>
      </c>
      <c r="IA746" s="336">
        <v>7625</v>
      </c>
      <c r="IB746" s="336">
        <v>28509.200000000001</v>
      </c>
      <c r="IC746" s="336">
        <v>163392.34</v>
      </c>
      <c r="ID746" s="336">
        <v>0</v>
      </c>
      <c r="IE746" s="336">
        <v>392058.9</v>
      </c>
      <c r="IF746" s="336">
        <v>48</v>
      </c>
      <c r="IG746" s="336">
        <v>10694</v>
      </c>
      <c r="IH746" s="336">
        <v>107.79</v>
      </c>
      <c r="II746" s="336">
        <v>117210.64</v>
      </c>
      <c r="IJ746" s="336">
        <v>418915.33</v>
      </c>
      <c r="IK746" s="336">
        <v>2080.8000000000002</v>
      </c>
      <c r="IL746" s="336">
        <v>0</v>
      </c>
      <c r="IM746" s="336">
        <v>0</v>
      </c>
      <c r="IN746" s="336">
        <v>35788.980000000003</v>
      </c>
      <c r="IO746" s="336">
        <v>163237.88</v>
      </c>
      <c r="IP746" s="336">
        <v>15648.35</v>
      </c>
      <c r="IQ746" s="336">
        <v>720</v>
      </c>
      <c r="IR746" s="336">
        <v>73343.27</v>
      </c>
      <c r="IS746" s="336">
        <v>605040.94999999995</v>
      </c>
      <c r="IT746" s="336">
        <v>90562.12</v>
      </c>
      <c r="IU746" s="336">
        <v>20740.419999999998</v>
      </c>
      <c r="IV746" s="336">
        <v>188978.1</v>
      </c>
      <c r="IW746" s="336">
        <v>0</v>
      </c>
      <c r="IX746" s="336">
        <v>200</v>
      </c>
      <c r="IY746" s="336">
        <v>66902.649999999994</v>
      </c>
      <c r="IZ746" s="336">
        <v>154296.72</v>
      </c>
      <c r="JA746" s="336">
        <v>12242.27</v>
      </c>
      <c r="JB746" s="336">
        <v>5857.15</v>
      </c>
      <c r="JC746" s="336">
        <v>0</v>
      </c>
      <c r="JD746" s="336">
        <v>4477.5</v>
      </c>
      <c r="JE746" s="336">
        <v>0</v>
      </c>
      <c r="JF746" s="336">
        <v>2928.25</v>
      </c>
      <c r="JG746" s="336">
        <v>0</v>
      </c>
      <c r="JH746" s="336">
        <v>64413.7</v>
      </c>
      <c r="JI746" s="336">
        <v>463936.8</v>
      </c>
      <c r="JJ746" s="336">
        <v>48</v>
      </c>
      <c r="JK746" s="336">
        <v>360</v>
      </c>
      <c r="JL746" s="336">
        <v>9079.2099999999991</v>
      </c>
      <c r="JM746" s="336">
        <v>805.25</v>
      </c>
      <c r="JN746" s="336">
        <v>5000</v>
      </c>
      <c r="JO746" s="336">
        <v>71215</v>
      </c>
      <c r="JP746" s="336">
        <v>397</v>
      </c>
      <c r="JQ746" s="336">
        <v>0</v>
      </c>
      <c r="JR746" s="336">
        <v>0</v>
      </c>
      <c r="JS746" s="336">
        <v>14367.25</v>
      </c>
      <c r="JT746" s="336">
        <v>79283.95</v>
      </c>
      <c r="JU746" s="336">
        <v>638</v>
      </c>
      <c r="JV746" s="336">
        <v>28623.85</v>
      </c>
      <c r="JW746" s="336">
        <v>9625.4500000000007</v>
      </c>
      <c r="JX746" s="336">
        <v>0</v>
      </c>
      <c r="JY746" s="336">
        <v>0</v>
      </c>
      <c r="JZ746" s="336">
        <v>0</v>
      </c>
      <c r="KA746" s="336">
        <v>0</v>
      </c>
      <c r="KB746" s="336">
        <v>0</v>
      </c>
      <c r="KC746" s="336">
        <v>7570</v>
      </c>
      <c r="KD746" s="336">
        <v>0</v>
      </c>
      <c r="KE746" s="336">
        <v>241127.7</v>
      </c>
      <c r="KF746" s="336">
        <v>1656.8</v>
      </c>
      <c r="KG746" s="336">
        <v>48</v>
      </c>
      <c r="KH746" s="336">
        <v>50969</v>
      </c>
      <c r="KI746" s="336">
        <v>11716</v>
      </c>
      <c r="KJ746" s="336">
        <v>1790.4</v>
      </c>
      <c r="KK746" s="336">
        <v>1826.45</v>
      </c>
      <c r="KL746" s="336">
        <v>0</v>
      </c>
      <c r="KM746" s="336">
        <v>3927.05</v>
      </c>
      <c r="KN746" s="336">
        <v>3092.5</v>
      </c>
      <c r="KO746" s="336">
        <v>53435.3</v>
      </c>
      <c r="KP746" s="336">
        <v>0</v>
      </c>
      <c r="KQ746" s="336">
        <v>6054907.2300000004</v>
      </c>
      <c r="KR746" s="336">
        <v>27237.7</v>
      </c>
      <c r="KS746" s="336">
        <v>66912.45</v>
      </c>
      <c r="KX746" s="312" t="s">
        <v>943</v>
      </c>
    </row>
    <row r="747" spans="1:310" x14ac:dyDescent="0.25">
      <c r="A747">
        <v>2022</v>
      </c>
      <c r="C747" s="312">
        <v>48</v>
      </c>
      <c r="F747" s="336">
        <v>1022149.43</v>
      </c>
      <c r="G747" s="336">
        <v>26000</v>
      </c>
      <c r="H747" s="336">
        <v>1318108.3900000001</v>
      </c>
      <c r="I747" s="336">
        <v>224086.75</v>
      </c>
      <c r="J747" s="336">
        <v>58316.959999999999</v>
      </c>
      <c r="K747" s="336">
        <v>28820</v>
      </c>
      <c r="L747" s="336">
        <v>194621.03</v>
      </c>
      <c r="M747" s="336">
        <v>0</v>
      </c>
      <c r="N747" s="336">
        <v>2268794.66</v>
      </c>
      <c r="O747" s="336">
        <v>590691.11</v>
      </c>
      <c r="P747" s="336">
        <v>196960.74</v>
      </c>
      <c r="Q747" s="336">
        <v>67746.95</v>
      </c>
      <c r="R747" s="336">
        <v>54615.37</v>
      </c>
      <c r="S747" s="336">
        <v>50400</v>
      </c>
      <c r="T747" s="336">
        <v>230287.71</v>
      </c>
      <c r="U747" s="336">
        <v>76617.200000000012</v>
      </c>
      <c r="V747" s="336">
        <v>1457808.58</v>
      </c>
      <c r="W747" s="336">
        <v>42022.1</v>
      </c>
      <c r="X747" s="336">
        <v>173849.63</v>
      </c>
      <c r="Y747" s="336">
        <v>0</v>
      </c>
      <c r="Z747" s="336">
        <v>45534.21</v>
      </c>
      <c r="AA747" s="336">
        <v>492299.83999999997</v>
      </c>
      <c r="AB747" s="336">
        <v>35270.550000000003</v>
      </c>
      <c r="AC747" s="336">
        <v>0</v>
      </c>
      <c r="AD747" s="336">
        <v>1515773.6800000002</v>
      </c>
      <c r="AE747" s="336">
        <v>39185.769999999997</v>
      </c>
      <c r="AF747" s="336">
        <v>163050.72</v>
      </c>
      <c r="AG747" s="336">
        <v>469615.81</v>
      </c>
      <c r="AH747" s="336">
        <v>32202</v>
      </c>
      <c r="AI747" s="336">
        <v>42982.74</v>
      </c>
      <c r="AJ747" s="336">
        <v>279769.96999999997</v>
      </c>
      <c r="AK747" s="336">
        <v>17781.95</v>
      </c>
      <c r="AL747" s="336">
        <v>188967.99</v>
      </c>
      <c r="AM747" s="336">
        <v>0</v>
      </c>
      <c r="AN747" s="336">
        <v>119892.9</v>
      </c>
      <c r="AO747" s="336">
        <v>0</v>
      </c>
      <c r="AP747" s="336">
        <v>0</v>
      </c>
      <c r="AQ747" s="336">
        <v>4594.3</v>
      </c>
      <c r="AR747" s="336">
        <v>28002</v>
      </c>
      <c r="AS747" s="336">
        <v>92786.41</v>
      </c>
      <c r="AT747" s="336">
        <v>210281.99</v>
      </c>
      <c r="AU747" s="336">
        <v>13260</v>
      </c>
      <c r="AV747" s="336">
        <v>76502.36</v>
      </c>
      <c r="AW747" s="336">
        <v>2496733.9</v>
      </c>
      <c r="AX747" s="336">
        <v>13536.7</v>
      </c>
      <c r="AY747" s="336">
        <v>0</v>
      </c>
      <c r="AZ747" s="336">
        <v>97479</v>
      </c>
      <c r="BA747" s="336">
        <v>6600.78</v>
      </c>
      <c r="BB747" s="336">
        <v>23192.05</v>
      </c>
      <c r="BC747" s="336">
        <v>0</v>
      </c>
      <c r="BD747" s="336">
        <v>176444.51</v>
      </c>
      <c r="BE747" s="336">
        <v>332991.67000000004</v>
      </c>
      <c r="BF747" s="336">
        <v>77686.2</v>
      </c>
      <c r="BG747" s="336">
        <v>0</v>
      </c>
      <c r="BH747" s="336">
        <v>28371.45</v>
      </c>
      <c r="BI747" s="336">
        <v>395933.47</v>
      </c>
      <c r="BJ747" s="336">
        <v>101354.95</v>
      </c>
      <c r="BK747" s="336">
        <v>311480.62</v>
      </c>
      <c r="BL747" s="336">
        <v>12358.45</v>
      </c>
      <c r="BM747" s="336">
        <v>26216.5</v>
      </c>
      <c r="BN747" s="336">
        <v>5011861.45</v>
      </c>
      <c r="BO747" s="336">
        <v>76725.48</v>
      </c>
      <c r="BP747" s="336">
        <v>41765.54</v>
      </c>
      <c r="BQ747" s="336">
        <v>24266.880000000001</v>
      </c>
      <c r="BR747" s="336">
        <v>88184.65</v>
      </c>
      <c r="BS747" s="336">
        <v>40481</v>
      </c>
      <c r="BT747" s="336">
        <v>50625.43</v>
      </c>
      <c r="BU747" s="336">
        <v>82785.289999999994</v>
      </c>
      <c r="BV747" s="336">
        <v>263724.52</v>
      </c>
      <c r="BW747" s="336">
        <v>252861.8</v>
      </c>
      <c r="BX747" s="336">
        <v>4978</v>
      </c>
      <c r="BY747" s="336">
        <v>251075.13</v>
      </c>
      <c r="BZ747" s="336">
        <v>244136.06</v>
      </c>
      <c r="CA747" s="336">
        <v>73977.95</v>
      </c>
      <c r="CB747" s="336">
        <v>79637.56</v>
      </c>
      <c r="CC747" s="336">
        <v>357231</v>
      </c>
      <c r="CD747" s="336">
        <v>85278.8</v>
      </c>
      <c r="CE747" s="336">
        <v>1129892.1400000001</v>
      </c>
      <c r="CF747" s="336">
        <v>372251.4</v>
      </c>
      <c r="CG747" s="336">
        <v>124253.88</v>
      </c>
      <c r="CH747" s="336">
        <v>372994.9</v>
      </c>
      <c r="CI747" s="336">
        <v>1833827.05</v>
      </c>
      <c r="CJ747" s="336">
        <v>11700</v>
      </c>
      <c r="CK747" s="336">
        <v>117152.2</v>
      </c>
      <c r="CL747" s="336">
        <v>438073.55</v>
      </c>
      <c r="CM747" s="336">
        <v>8909.2999999999993</v>
      </c>
      <c r="CN747" s="336">
        <v>504818.74</v>
      </c>
      <c r="CO747" s="336">
        <v>144173.70000000001</v>
      </c>
      <c r="CP747" s="336">
        <v>133168.70000000001</v>
      </c>
      <c r="CQ747" s="336">
        <v>172608.41</v>
      </c>
      <c r="CR747" s="336">
        <v>18000</v>
      </c>
      <c r="CS747" s="336">
        <v>215448.65000000002</v>
      </c>
      <c r="CT747" s="336">
        <v>0</v>
      </c>
      <c r="CU747" s="336">
        <v>31830.06</v>
      </c>
      <c r="CV747" s="336">
        <v>32623.85</v>
      </c>
      <c r="CW747" s="336">
        <v>0</v>
      </c>
      <c r="CX747" s="336">
        <v>85200.06</v>
      </c>
      <c r="CY747" s="336">
        <v>87396.12</v>
      </c>
      <c r="CZ747" s="336">
        <v>476493.5</v>
      </c>
      <c r="DA747" s="336">
        <v>312503.65999999997</v>
      </c>
      <c r="DB747" s="336">
        <v>438492.47</v>
      </c>
      <c r="DC747" s="336">
        <v>253866.1</v>
      </c>
      <c r="DD747" s="336">
        <v>939821.65999999992</v>
      </c>
      <c r="DE747" s="336">
        <v>2446043.8400000003</v>
      </c>
      <c r="DF747" s="336">
        <v>29692.85</v>
      </c>
      <c r="DG747" s="336">
        <v>22908.97</v>
      </c>
      <c r="DH747" s="336">
        <v>0</v>
      </c>
      <c r="DI747" s="336">
        <v>31232.880000000001</v>
      </c>
      <c r="DJ747" s="336">
        <v>741677.53</v>
      </c>
      <c r="DK747" s="336">
        <v>0</v>
      </c>
      <c r="DL747" s="336">
        <v>62440.57</v>
      </c>
      <c r="DM747" s="336">
        <v>128342.8</v>
      </c>
      <c r="DN747" s="336">
        <v>5220.7</v>
      </c>
      <c r="DO747" s="336">
        <v>18526.8</v>
      </c>
      <c r="DP747" s="336">
        <v>31285.15</v>
      </c>
      <c r="DQ747" s="336">
        <v>0</v>
      </c>
      <c r="DR747" s="336">
        <v>0</v>
      </c>
      <c r="DS747" s="336">
        <v>791203.17</v>
      </c>
      <c r="DT747" s="336">
        <v>979452.46</v>
      </c>
      <c r="DU747" s="336">
        <v>472598.20999999996</v>
      </c>
      <c r="DV747" s="336">
        <v>27340.33</v>
      </c>
      <c r="DW747" s="336">
        <v>161535.85</v>
      </c>
      <c r="DX747" s="336">
        <v>0</v>
      </c>
      <c r="DY747" s="336">
        <v>66183.27</v>
      </c>
      <c r="DZ747" s="336">
        <v>12617.95</v>
      </c>
      <c r="EA747" s="336">
        <v>3653426.02</v>
      </c>
      <c r="EB747" s="336">
        <v>75823.850000000006</v>
      </c>
      <c r="EC747" s="336">
        <v>28457.58</v>
      </c>
      <c r="ED747" s="336">
        <v>464126.2</v>
      </c>
      <c r="EE747" s="336">
        <v>0</v>
      </c>
      <c r="EF747" s="336">
        <v>2517.6999999999998</v>
      </c>
      <c r="EG747" s="336">
        <v>647754.16</v>
      </c>
      <c r="EH747" s="336">
        <v>84793.31</v>
      </c>
      <c r="EI747" s="336">
        <v>513313.1</v>
      </c>
      <c r="EJ747" s="336">
        <v>3181096.9299999997</v>
      </c>
      <c r="EK747" s="336">
        <v>0</v>
      </c>
      <c r="EL747" s="336">
        <v>15541.07</v>
      </c>
      <c r="EM747" s="336">
        <v>189900.77000000002</v>
      </c>
      <c r="EN747" s="336">
        <v>229611.75</v>
      </c>
      <c r="EO747" s="336">
        <v>150503.51</v>
      </c>
      <c r="EP747" s="336">
        <v>137787.9</v>
      </c>
      <c r="EQ747" s="336">
        <v>0</v>
      </c>
      <c r="ER747" s="336">
        <v>150000</v>
      </c>
      <c r="ES747" s="336">
        <v>0</v>
      </c>
      <c r="ET747" s="336">
        <v>77397.649999999994</v>
      </c>
      <c r="EU747" s="336">
        <v>16402.689999999999</v>
      </c>
      <c r="EV747" s="336">
        <v>30428.23</v>
      </c>
      <c r="EW747" s="336">
        <v>92553.709999999992</v>
      </c>
      <c r="EX747" s="336">
        <v>651078.68000000005</v>
      </c>
      <c r="EY747" s="336">
        <v>3488856.9400000004</v>
      </c>
      <c r="EZ747" s="336">
        <v>67792936.709999993</v>
      </c>
      <c r="FA747" s="336">
        <v>107197.44</v>
      </c>
      <c r="FB747" s="336">
        <v>157785.35</v>
      </c>
      <c r="FC747" s="336">
        <v>798145.5</v>
      </c>
      <c r="FD747" s="336">
        <v>298663.55</v>
      </c>
      <c r="FE747" s="336">
        <v>3497992.82</v>
      </c>
      <c r="FF747" s="336">
        <v>150260.68</v>
      </c>
      <c r="FG747" s="336">
        <v>184072.39</v>
      </c>
      <c r="FH747" s="336">
        <v>25530.99</v>
      </c>
      <c r="FI747" s="336">
        <v>0</v>
      </c>
      <c r="FJ747" s="336">
        <v>842414</v>
      </c>
      <c r="FK747" s="336">
        <v>141715.26999999999</v>
      </c>
      <c r="FL747" s="336">
        <v>35993.699999999997</v>
      </c>
      <c r="FM747" s="336">
        <v>492464.92</v>
      </c>
      <c r="FN747" s="336">
        <v>7684.38</v>
      </c>
      <c r="FO747" s="336">
        <v>14277.85</v>
      </c>
      <c r="FP747" s="336">
        <v>0</v>
      </c>
      <c r="FQ747" s="336">
        <v>0</v>
      </c>
      <c r="FR747" s="336">
        <v>1997005.8399999999</v>
      </c>
      <c r="FS747" s="336">
        <v>0</v>
      </c>
      <c r="FT747" s="336">
        <v>38026.15</v>
      </c>
      <c r="FU747" s="336">
        <v>114858.2</v>
      </c>
      <c r="FV747" s="336">
        <v>0</v>
      </c>
      <c r="FW747" s="336">
        <v>573</v>
      </c>
      <c r="FX747" s="336">
        <v>741338.73</v>
      </c>
      <c r="FY747" s="336">
        <v>340924.85</v>
      </c>
      <c r="FZ747" s="336">
        <v>50900.9</v>
      </c>
      <c r="GA747" s="336">
        <v>109784.34</v>
      </c>
      <c r="GB747" s="336">
        <v>0</v>
      </c>
      <c r="GC747" s="336">
        <v>0</v>
      </c>
      <c r="GD747" s="336">
        <v>331738.15000000002</v>
      </c>
      <c r="GE747" s="336">
        <v>1365028.6</v>
      </c>
      <c r="GF747" s="336">
        <v>134011.5</v>
      </c>
      <c r="GG747" s="336">
        <v>259953.88999999998</v>
      </c>
      <c r="GH747" s="336">
        <v>68834.509999999995</v>
      </c>
      <c r="GI747" s="336">
        <v>125716.65000000001</v>
      </c>
      <c r="GJ747" s="336">
        <v>27751.57</v>
      </c>
      <c r="GK747" s="336">
        <v>1741353.36</v>
      </c>
      <c r="GL747" s="336">
        <v>27273.65</v>
      </c>
      <c r="GM747" s="336">
        <v>5628213.0600000005</v>
      </c>
      <c r="GN747" s="336">
        <v>68634.460000000006</v>
      </c>
      <c r="GO747" s="336">
        <v>764617.37</v>
      </c>
      <c r="GP747" s="336">
        <v>26167.93</v>
      </c>
      <c r="GQ747" s="336">
        <v>7392.81</v>
      </c>
      <c r="GR747" s="336">
        <v>300000</v>
      </c>
      <c r="GS747" s="336">
        <v>609556.85</v>
      </c>
      <c r="GT747" s="336">
        <v>9767.15</v>
      </c>
      <c r="GU747" s="336">
        <v>2285697.79</v>
      </c>
      <c r="GV747" s="336">
        <v>0</v>
      </c>
      <c r="GW747" s="336">
        <v>833.9</v>
      </c>
      <c r="GX747" s="336">
        <v>123826.98</v>
      </c>
      <c r="GY747" s="336">
        <v>50609.54</v>
      </c>
      <c r="GZ747" s="336">
        <v>70484.03</v>
      </c>
      <c r="HA747" s="336">
        <v>399319.76</v>
      </c>
      <c r="HB747" s="336">
        <v>875057.67999999993</v>
      </c>
      <c r="HC747" s="336">
        <v>1101931.1199999999</v>
      </c>
      <c r="HD747" s="336">
        <v>9944.25</v>
      </c>
      <c r="HE747" s="336">
        <v>0</v>
      </c>
      <c r="HF747" s="336">
        <v>111800</v>
      </c>
      <c r="HG747" s="336">
        <v>69037.41</v>
      </c>
      <c r="HH747" s="336">
        <v>1469570.3</v>
      </c>
      <c r="HI747" s="336">
        <v>398987.02</v>
      </c>
      <c r="HJ747" s="336">
        <v>112779.39</v>
      </c>
      <c r="HK747" s="336">
        <v>0</v>
      </c>
      <c r="HL747" s="336">
        <v>141857.21</v>
      </c>
      <c r="HM747" s="336">
        <v>238558.91</v>
      </c>
      <c r="HN747" s="336">
        <v>132502.35</v>
      </c>
      <c r="HO747" s="336">
        <v>21540</v>
      </c>
      <c r="HP747" s="336">
        <v>1042535.65</v>
      </c>
      <c r="HQ747" s="336">
        <v>0</v>
      </c>
      <c r="HR747" s="336">
        <v>1192484.18</v>
      </c>
      <c r="HS747" s="336">
        <v>108000</v>
      </c>
      <c r="HT747" s="336">
        <v>2013634.87</v>
      </c>
      <c r="HU747" s="336">
        <v>0</v>
      </c>
      <c r="HV747" s="336">
        <v>0</v>
      </c>
      <c r="HW747" s="336">
        <v>1286398.3799999999</v>
      </c>
      <c r="HX747" s="336">
        <v>144977.20000000001</v>
      </c>
      <c r="HY747" s="336">
        <v>4089127.02</v>
      </c>
      <c r="HZ747" s="336">
        <v>301848.55</v>
      </c>
      <c r="IA747" s="336">
        <v>0</v>
      </c>
      <c r="IB747" s="336">
        <v>19800</v>
      </c>
      <c r="IC747" s="336">
        <v>1101826.55</v>
      </c>
      <c r="ID747" s="336">
        <v>0</v>
      </c>
      <c r="IE747" s="336">
        <v>827961.21</v>
      </c>
      <c r="IF747" s="336">
        <v>0</v>
      </c>
      <c r="IG747" s="336">
        <v>131791.94</v>
      </c>
      <c r="IH747" s="336">
        <v>12291.25</v>
      </c>
      <c r="II747" s="336">
        <v>119035.42</v>
      </c>
      <c r="IJ747" s="336">
        <v>330670.48000000004</v>
      </c>
      <c r="IK747" s="336">
        <v>1800</v>
      </c>
      <c r="IL747" s="336">
        <v>57527.1</v>
      </c>
      <c r="IM747" s="336">
        <v>159989.9</v>
      </c>
      <c r="IN747" s="336">
        <v>863008.1</v>
      </c>
      <c r="IO747" s="336">
        <v>11364.79</v>
      </c>
      <c r="IP747" s="336">
        <v>78972.350000000006</v>
      </c>
      <c r="IQ747" s="336">
        <v>22168.84</v>
      </c>
      <c r="IR747" s="336">
        <v>5763261.5299999993</v>
      </c>
      <c r="IS747" s="336">
        <v>1365108.68</v>
      </c>
      <c r="IT747" s="336">
        <v>2180671.9700000002</v>
      </c>
      <c r="IU747" s="336">
        <v>28565.61</v>
      </c>
      <c r="IV747" s="336">
        <v>85667.5</v>
      </c>
      <c r="IW747" s="336">
        <v>12047.1</v>
      </c>
      <c r="IX747" s="336">
        <v>7017.55</v>
      </c>
      <c r="IY747" s="336">
        <v>45368.770000000004</v>
      </c>
      <c r="IZ747" s="336">
        <v>25161.3</v>
      </c>
      <c r="JA747" s="336">
        <v>291306.8</v>
      </c>
      <c r="JB747" s="336">
        <v>10758.19</v>
      </c>
      <c r="JC747" s="336">
        <v>1150042</v>
      </c>
      <c r="JD747" s="336">
        <v>34272.39</v>
      </c>
      <c r="JE747" s="336">
        <v>15778.09</v>
      </c>
      <c r="JF747" s="336">
        <v>932267</v>
      </c>
      <c r="JG747" s="336">
        <v>105638.78</v>
      </c>
      <c r="JH747" s="336">
        <v>167953.65</v>
      </c>
      <c r="JI747" s="336">
        <v>6869.25</v>
      </c>
      <c r="JJ747" s="336">
        <v>118694.59</v>
      </c>
      <c r="JK747" s="336">
        <v>6500</v>
      </c>
      <c r="JL747" s="336">
        <v>217092</v>
      </c>
      <c r="JM747" s="336">
        <v>164492.72</v>
      </c>
      <c r="JN747" s="336">
        <v>0</v>
      </c>
      <c r="JO747" s="336">
        <v>470916.47</v>
      </c>
      <c r="JP747" s="336">
        <v>125100</v>
      </c>
      <c r="JQ747" s="336">
        <v>148047.29999999999</v>
      </c>
      <c r="JR747" s="336">
        <v>28010.95</v>
      </c>
      <c r="JS747" s="336">
        <v>125314.52</v>
      </c>
      <c r="JT747" s="336">
        <v>18133.7</v>
      </c>
      <c r="JU747" s="336">
        <v>186326.41999999998</v>
      </c>
      <c r="JV747" s="336">
        <v>1471634.9700000002</v>
      </c>
      <c r="JW747" s="336">
        <v>2500000</v>
      </c>
      <c r="JX747" s="336">
        <v>191039.21</v>
      </c>
      <c r="JY747" s="336">
        <v>34977.4</v>
      </c>
      <c r="JZ747" s="336">
        <v>3400.3</v>
      </c>
      <c r="KA747" s="336">
        <v>537929.60000000009</v>
      </c>
      <c r="KB747" s="336">
        <v>383090.38</v>
      </c>
      <c r="KC747" s="336">
        <v>16756.3</v>
      </c>
      <c r="KD747" s="336">
        <v>7365.25</v>
      </c>
      <c r="KE747" s="336">
        <v>1264875.23</v>
      </c>
      <c r="KF747" s="336">
        <v>218566.88</v>
      </c>
      <c r="KG747" s="336">
        <v>21723.200000000001</v>
      </c>
      <c r="KH747" s="336">
        <v>235743.7</v>
      </c>
      <c r="KI747" s="336">
        <v>147967.43</v>
      </c>
      <c r="KJ747" s="336">
        <v>61803</v>
      </c>
      <c r="KK747" s="336">
        <v>57585.19</v>
      </c>
      <c r="KL747" s="336">
        <v>0</v>
      </c>
      <c r="KM747" s="336">
        <v>77831.19</v>
      </c>
      <c r="KN747" s="336">
        <v>0</v>
      </c>
      <c r="KO747" s="336">
        <v>204677.34</v>
      </c>
      <c r="KP747" s="336">
        <v>237628.75</v>
      </c>
      <c r="KQ747" s="336">
        <v>2683312.87</v>
      </c>
      <c r="KR747" s="336">
        <v>64553.38</v>
      </c>
      <c r="KS747" s="336">
        <v>277038.55</v>
      </c>
      <c r="KX747" s="312" t="s">
        <v>943</v>
      </c>
    </row>
    <row r="748" spans="1:310" x14ac:dyDescent="0.25">
      <c r="A748">
        <v>2022</v>
      </c>
      <c r="C748" s="312">
        <v>49</v>
      </c>
      <c r="F748" s="336">
        <v>245875.61</v>
      </c>
      <c r="G748" s="336">
        <v>0</v>
      </c>
      <c r="H748" s="336">
        <v>702420.75</v>
      </c>
      <c r="I748" s="336">
        <v>34000</v>
      </c>
      <c r="J748" s="336">
        <v>0</v>
      </c>
      <c r="K748" s="336">
        <v>92940</v>
      </c>
      <c r="L748" s="336">
        <v>632128.11</v>
      </c>
      <c r="M748" s="336">
        <v>406408.95</v>
      </c>
      <c r="N748" s="336">
        <v>964752.97</v>
      </c>
      <c r="O748" s="336">
        <v>726830</v>
      </c>
      <c r="P748" s="336">
        <v>0</v>
      </c>
      <c r="Q748" s="336">
        <v>111549.4</v>
      </c>
      <c r="R748" s="336">
        <v>18000</v>
      </c>
      <c r="S748" s="336">
        <v>94600</v>
      </c>
      <c r="T748" s="336">
        <v>366392.23</v>
      </c>
      <c r="U748" s="336">
        <v>72879</v>
      </c>
      <c r="V748" s="336">
        <v>1074490.6499999999</v>
      </c>
      <c r="W748" s="336">
        <v>2833.8</v>
      </c>
      <c r="X748" s="336">
        <v>559781.30000000005</v>
      </c>
      <c r="Y748" s="336">
        <v>125587.48</v>
      </c>
      <c r="Z748" s="336">
        <v>7700</v>
      </c>
      <c r="AA748" s="336">
        <v>3359138.39</v>
      </c>
      <c r="AB748" s="336">
        <v>330421.59999999998</v>
      </c>
      <c r="AC748" s="336">
        <v>15129</v>
      </c>
      <c r="AD748" s="336">
        <v>404533.65</v>
      </c>
      <c r="AE748" s="336">
        <v>0</v>
      </c>
      <c r="AF748" s="336">
        <v>20512.990000000002</v>
      </c>
      <c r="AG748" s="336">
        <v>0</v>
      </c>
      <c r="AH748" s="336">
        <v>144425.87</v>
      </c>
      <c r="AI748" s="336">
        <v>157124.75</v>
      </c>
      <c r="AJ748" s="336">
        <v>101129.4</v>
      </c>
      <c r="AK748" s="336">
        <v>5271.05</v>
      </c>
      <c r="AL748" s="336">
        <v>3733629</v>
      </c>
      <c r="AM748" s="336">
        <v>131922.85</v>
      </c>
      <c r="AN748" s="336">
        <v>32110.959999999999</v>
      </c>
      <c r="AO748" s="336">
        <v>10347.16</v>
      </c>
      <c r="AP748" s="336">
        <v>70600</v>
      </c>
      <c r="AQ748" s="336">
        <v>0</v>
      </c>
      <c r="AR748" s="336">
        <v>343070</v>
      </c>
      <c r="AS748" s="336">
        <v>868271.16</v>
      </c>
      <c r="AT748" s="336">
        <v>18524.45</v>
      </c>
      <c r="AU748" s="336">
        <v>5047.05</v>
      </c>
      <c r="AV748" s="336">
        <v>0</v>
      </c>
      <c r="AW748" s="336">
        <v>2661807.7999999998</v>
      </c>
      <c r="AX748" s="336">
        <v>3114.2</v>
      </c>
      <c r="AY748" s="336">
        <v>8070</v>
      </c>
      <c r="AZ748" s="336">
        <v>98240.29</v>
      </c>
      <c r="BA748" s="336">
        <v>0</v>
      </c>
      <c r="BB748" s="336">
        <v>0</v>
      </c>
      <c r="BC748" s="336">
        <v>0</v>
      </c>
      <c r="BD748" s="336">
        <v>3876716.9</v>
      </c>
      <c r="BE748" s="336">
        <v>649277.44999999995</v>
      </c>
      <c r="BF748" s="336">
        <v>250905</v>
      </c>
      <c r="BG748" s="336">
        <v>0</v>
      </c>
      <c r="BH748" s="336">
        <v>0</v>
      </c>
      <c r="BI748" s="336">
        <v>1049531.2</v>
      </c>
      <c r="BJ748" s="336">
        <v>0</v>
      </c>
      <c r="BK748" s="336">
        <v>764500.2</v>
      </c>
      <c r="BL748" s="336">
        <v>0</v>
      </c>
      <c r="BM748" s="336">
        <v>60000</v>
      </c>
      <c r="BN748" s="336">
        <v>375302.26</v>
      </c>
      <c r="BO748" s="336">
        <v>15022</v>
      </c>
      <c r="BP748" s="336">
        <v>179375</v>
      </c>
      <c r="BQ748" s="336">
        <v>0</v>
      </c>
      <c r="BR748" s="336">
        <v>1067738.6000000001</v>
      </c>
      <c r="BS748" s="336">
        <v>794865.29</v>
      </c>
      <c r="BT748" s="336">
        <v>7456.4</v>
      </c>
      <c r="BU748" s="336">
        <v>19686.3</v>
      </c>
      <c r="BV748" s="336">
        <v>116640.6</v>
      </c>
      <c r="BW748" s="336">
        <v>96415.6</v>
      </c>
      <c r="BX748" s="336">
        <v>108806.65</v>
      </c>
      <c r="BY748" s="336">
        <v>1018432.35</v>
      </c>
      <c r="BZ748" s="336">
        <v>16810.55</v>
      </c>
      <c r="CA748" s="336">
        <v>3708.6</v>
      </c>
      <c r="CB748" s="336">
        <v>0</v>
      </c>
      <c r="CC748" s="336">
        <v>1100786.7</v>
      </c>
      <c r="CD748" s="336">
        <v>116222.95</v>
      </c>
      <c r="CE748" s="336">
        <v>380891.5</v>
      </c>
      <c r="CF748" s="336">
        <v>530469.6</v>
      </c>
      <c r="CG748" s="336">
        <v>1290968.1000000001</v>
      </c>
      <c r="CH748" s="336">
        <v>154538.54</v>
      </c>
      <c r="CI748" s="336">
        <v>1424264.05</v>
      </c>
      <c r="CJ748" s="336">
        <v>1805.55</v>
      </c>
      <c r="CK748" s="336">
        <v>107460.9</v>
      </c>
      <c r="CL748" s="336">
        <v>415237.3</v>
      </c>
      <c r="CM748" s="336">
        <v>29564.15</v>
      </c>
      <c r="CN748" s="336">
        <v>153000</v>
      </c>
      <c r="CO748" s="336">
        <v>1316968.3</v>
      </c>
      <c r="CP748" s="336">
        <v>0</v>
      </c>
      <c r="CQ748" s="336">
        <v>79074.899999999994</v>
      </c>
      <c r="CR748" s="336">
        <v>0</v>
      </c>
      <c r="CS748" s="336">
        <v>26100</v>
      </c>
      <c r="CT748" s="336">
        <v>186567.53</v>
      </c>
      <c r="CU748" s="336">
        <v>0</v>
      </c>
      <c r="CV748" s="336">
        <v>0</v>
      </c>
      <c r="CW748" s="336">
        <v>61186.65</v>
      </c>
      <c r="CX748" s="336">
        <v>0</v>
      </c>
      <c r="CY748" s="336">
        <v>59771.1</v>
      </c>
      <c r="CZ748" s="336">
        <v>1541290.62</v>
      </c>
      <c r="DA748" s="336">
        <v>6947.05</v>
      </c>
      <c r="DB748" s="336">
        <v>225700</v>
      </c>
      <c r="DC748" s="336">
        <v>557705.19999999995</v>
      </c>
      <c r="DD748" s="336">
        <v>2936075.97</v>
      </c>
      <c r="DE748" s="336">
        <v>1298121.3</v>
      </c>
      <c r="DF748" s="336">
        <v>0</v>
      </c>
      <c r="DG748" s="336">
        <v>4500</v>
      </c>
      <c r="DH748" s="336">
        <v>404450.42</v>
      </c>
      <c r="DI748" s="336">
        <v>608860.14</v>
      </c>
      <c r="DJ748" s="336">
        <v>320979.90999999997</v>
      </c>
      <c r="DK748" s="336">
        <v>42600</v>
      </c>
      <c r="DL748" s="336">
        <v>54700</v>
      </c>
      <c r="DM748" s="336">
        <v>0</v>
      </c>
      <c r="DN748" s="336">
        <v>85459.6</v>
      </c>
      <c r="DO748" s="336">
        <v>0</v>
      </c>
      <c r="DP748" s="336">
        <v>0</v>
      </c>
      <c r="DQ748" s="336">
        <v>0</v>
      </c>
      <c r="DR748" s="336">
        <v>172010</v>
      </c>
      <c r="DS748" s="336">
        <v>376553.35</v>
      </c>
      <c r="DT748" s="336">
        <v>159266.81</v>
      </c>
      <c r="DU748" s="336">
        <v>0</v>
      </c>
      <c r="DV748" s="336">
        <v>124728.65</v>
      </c>
      <c r="DW748" s="336">
        <v>148500</v>
      </c>
      <c r="DX748" s="336">
        <v>0</v>
      </c>
      <c r="DY748" s="336">
        <v>0</v>
      </c>
      <c r="DZ748" s="336">
        <v>0</v>
      </c>
      <c r="EA748" s="336">
        <v>801859.03</v>
      </c>
      <c r="EB748" s="336">
        <v>435216.85</v>
      </c>
      <c r="EC748" s="336">
        <v>170482.8</v>
      </c>
      <c r="ED748" s="336">
        <v>0</v>
      </c>
      <c r="EE748" s="336">
        <v>0</v>
      </c>
      <c r="EF748" s="336">
        <v>0</v>
      </c>
      <c r="EG748" s="336">
        <v>2073861.88</v>
      </c>
      <c r="EH748" s="336">
        <v>0</v>
      </c>
      <c r="EI748" s="336">
        <v>27900</v>
      </c>
      <c r="EJ748" s="336">
        <v>2425903.0299999998</v>
      </c>
      <c r="EK748" s="336">
        <v>0</v>
      </c>
      <c r="EL748" s="336">
        <v>60775</v>
      </c>
      <c r="EM748" s="336">
        <v>124000</v>
      </c>
      <c r="EN748" s="336">
        <v>546273</v>
      </c>
      <c r="EO748" s="336">
        <v>1746950.83</v>
      </c>
      <c r="EP748" s="336">
        <v>22100</v>
      </c>
      <c r="EQ748" s="336">
        <v>96341.9</v>
      </c>
      <c r="ER748" s="336">
        <v>13250</v>
      </c>
      <c r="ES748" s="336">
        <v>47462.68</v>
      </c>
      <c r="ET748" s="336">
        <v>463909.55</v>
      </c>
      <c r="EU748" s="336">
        <v>102557.6</v>
      </c>
      <c r="EV748" s="336">
        <v>13009.31</v>
      </c>
      <c r="EW748" s="336">
        <v>108162.8</v>
      </c>
      <c r="EX748" s="336">
        <v>197817.9</v>
      </c>
      <c r="EY748" s="336">
        <v>1066015.99</v>
      </c>
      <c r="EZ748" s="336">
        <v>110009186.19</v>
      </c>
      <c r="FA748" s="336">
        <v>0</v>
      </c>
      <c r="FB748" s="336">
        <v>35654.800000000003</v>
      </c>
      <c r="FC748" s="336">
        <v>151500</v>
      </c>
      <c r="FD748" s="336">
        <v>78000</v>
      </c>
      <c r="FE748" s="336">
        <v>1619881.85</v>
      </c>
      <c r="FF748" s="336">
        <v>53877.75</v>
      </c>
      <c r="FG748" s="336">
        <v>5800</v>
      </c>
      <c r="FH748" s="336">
        <v>51658.31</v>
      </c>
      <c r="FI748" s="336">
        <v>0</v>
      </c>
      <c r="FJ748" s="336">
        <v>0</v>
      </c>
      <c r="FK748" s="336">
        <v>79008.649999999994</v>
      </c>
      <c r="FL748" s="336">
        <v>2479.0500000000002</v>
      </c>
      <c r="FM748" s="336">
        <v>63260</v>
      </c>
      <c r="FN748" s="336">
        <v>0</v>
      </c>
      <c r="FO748" s="336">
        <v>47750</v>
      </c>
      <c r="FP748" s="336">
        <v>117768.95</v>
      </c>
      <c r="FQ748" s="336">
        <v>1178.5999999999999</v>
      </c>
      <c r="FR748" s="336">
        <v>3485983.32</v>
      </c>
      <c r="FS748" s="336">
        <v>6936.5</v>
      </c>
      <c r="FT748" s="336">
        <v>153608.79</v>
      </c>
      <c r="FU748" s="336">
        <v>185014.75</v>
      </c>
      <c r="FV748" s="336">
        <v>0</v>
      </c>
      <c r="FW748" s="336">
        <v>0</v>
      </c>
      <c r="FX748" s="336">
        <v>1005223.35</v>
      </c>
      <c r="FY748" s="336">
        <v>56795</v>
      </c>
      <c r="FZ748" s="336">
        <v>0</v>
      </c>
      <c r="GA748" s="336">
        <v>0</v>
      </c>
      <c r="GB748" s="336">
        <v>81536.08</v>
      </c>
      <c r="GC748" s="336">
        <v>0</v>
      </c>
      <c r="GD748" s="336">
        <v>192070.05</v>
      </c>
      <c r="GE748" s="336">
        <v>316905.65000000002</v>
      </c>
      <c r="GF748" s="336">
        <v>116000</v>
      </c>
      <c r="GG748" s="336">
        <v>1786902.3</v>
      </c>
      <c r="GH748" s="336">
        <v>65539.05</v>
      </c>
      <c r="GI748" s="336">
        <v>328368.61</v>
      </c>
      <c r="GJ748" s="336">
        <v>119486.58</v>
      </c>
      <c r="GK748" s="336">
        <v>2946110.91</v>
      </c>
      <c r="GL748" s="336">
        <v>594951.81000000006</v>
      </c>
      <c r="GM748" s="336">
        <v>3938864.1</v>
      </c>
      <c r="GN748" s="336">
        <v>293695.05</v>
      </c>
      <c r="GO748" s="336">
        <v>2252433.71</v>
      </c>
      <c r="GP748" s="336">
        <v>9801.4</v>
      </c>
      <c r="GQ748" s="336">
        <v>3246.01</v>
      </c>
      <c r="GR748" s="336">
        <v>0</v>
      </c>
      <c r="GS748" s="336">
        <v>14291753.699999999</v>
      </c>
      <c r="GT748" s="336">
        <v>10079.92</v>
      </c>
      <c r="GU748" s="336">
        <v>3468121.43</v>
      </c>
      <c r="GV748" s="336">
        <v>0</v>
      </c>
      <c r="GW748" s="336">
        <v>0</v>
      </c>
      <c r="GX748" s="336">
        <v>1119885.8999999999</v>
      </c>
      <c r="GY748" s="336">
        <v>75610.399999999994</v>
      </c>
      <c r="GZ748" s="336">
        <v>84675</v>
      </c>
      <c r="HA748" s="336">
        <v>131555</v>
      </c>
      <c r="HB748" s="336">
        <v>163413.9</v>
      </c>
      <c r="HC748" s="336">
        <v>339547.93</v>
      </c>
      <c r="HD748" s="336">
        <v>0</v>
      </c>
      <c r="HE748" s="336">
        <v>74686.850000000006</v>
      </c>
      <c r="HF748" s="336">
        <v>16100</v>
      </c>
      <c r="HG748" s="336">
        <v>475582.56</v>
      </c>
      <c r="HH748" s="336">
        <v>1096088</v>
      </c>
      <c r="HI748" s="336">
        <v>882037</v>
      </c>
      <c r="HJ748" s="336">
        <v>307799</v>
      </c>
      <c r="HK748" s="336">
        <v>0</v>
      </c>
      <c r="HL748" s="336">
        <v>59751</v>
      </c>
      <c r="HM748" s="336">
        <v>174584.05</v>
      </c>
      <c r="HN748" s="336">
        <v>0</v>
      </c>
      <c r="HO748" s="336">
        <v>195220.75</v>
      </c>
      <c r="HP748" s="336">
        <v>3393215.76</v>
      </c>
      <c r="HQ748" s="336">
        <v>6000</v>
      </c>
      <c r="HR748" s="336">
        <v>307485.40000000002</v>
      </c>
      <c r="HS748" s="336">
        <v>0</v>
      </c>
      <c r="HT748" s="336">
        <v>2488216.7000000002</v>
      </c>
      <c r="HU748" s="336">
        <v>0</v>
      </c>
      <c r="HV748" s="336">
        <v>0</v>
      </c>
      <c r="HW748" s="336">
        <v>9880543.0199999996</v>
      </c>
      <c r="HX748" s="336">
        <v>185231.5</v>
      </c>
      <c r="HY748" s="336">
        <v>4553644.3099999996</v>
      </c>
      <c r="HZ748" s="336">
        <v>9900</v>
      </c>
      <c r="IA748" s="336">
        <v>0</v>
      </c>
      <c r="IB748" s="336">
        <v>611838.75</v>
      </c>
      <c r="IC748" s="336">
        <v>537616.16</v>
      </c>
      <c r="ID748" s="336">
        <v>90813.32</v>
      </c>
      <c r="IE748" s="336">
        <v>336490.45</v>
      </c>
      <c r="IF748" s="336">
        <v>68020.34</v>
      </c>
      <c r="IG748" s="336">
        <v>3401.05</v>
      </c>
      <c r="IH748" s="336">
        <v>0</v>
      </c>
      <c r="II748" s="336">
        <v>134100</v>
      </c>
      <c r="IJ748" s="336">
        <v>2189307.92</v>
      </c>
      <c r="IK748" s="336">
        <v>0</v>
      </c>
      <c r="IL748" s="336">
        <v>0</v>
      </c>
      <c r="IM748" s="336">
        <v>19200</v>
      </c>
      <c r="IN748" s="336">
        <v>552983.85</v>
      </c>
      <c r="IO748" s="336">
        <v>61112</v>
      </c>
      <c r="IP748" s="336">
        <v>18974.3</v>
      </c>
      <c r="IQ748" s="336">
        <v>52322.51</v>
      </c>
      <c r="IR748" s="336">
        <v>6197421.8200000003</v>
      </c>
      <c r="IS748" s="336">
        <v>1635225</v>
      </c>
      <c r="IT748" s="336">
        <v>1405778.45</v>
      </c>
      <c r="IU748" s="336">
        <v>0</v>
      </c>
      <c r="IV748" s="336">
        <v>416091.45</v>
      </c>
      <c r="IW748" s="336">
        <v>143800</v>
      </c>
      <c r="IX748" s="336">
        <v>20891.7</v>
      </c>
      <c r="IY748" s="336">
        <v>51274.1</v>
      </c>
      <c r="IZ748" s="336">
        <v>0</v>
      </c>
      <c r="JA748" s="336">
        <v>51882.75</v>
      </c>
      <c r="JB748" s="336">
        <v>4000</v>
      </c>
      <c r="JC748" s="336">
        <v>64056</v>
      </c>
      <c r="JD748" s="336">
        <v>333.35</v>
      </c>
      <c r="JE748" s="336">
        <v>0</v>
      </c>
      <c r="JF748" s="336">
        <v>32624.75</v>
      </c>
      <c r="JG748" s="336">
        <v>3863</v>
      </c>
      <c r="JH748" s="336">
        <v>0</v>
      </c>
      <c r="JI748" s="336">
        <v>85798.49</v>
      </c>
      <c r="JJ748" s="336">
        <v>230102.93</v>
      </c>
      <c r="JK748" s="336">
        <v>0</v>
      </c>
      <c r="JL748" s="336">
        <v>8302.5</v>
      </c>
      <c r="JM748" s="336">
        <v>0</v>
      </c>
      <c r="JN748" s="336">
        <v>0</v>
      </c>
      <c r="JO748" s="336">
        <v>1874346.2</v>
      </c>
      <c r="JP748" s="336">
        <v>0</v>
      </c>
      <c r="JQ748" s="336">
        <v>156116.79999999999</v>
      </c>
      <c r="JR748" s="336">
        <v>0</v>
      </c>
      <c r="JS748" s="336">
        <v>185538.92</v>
      </c>
      <c r="JT748" s="336">
        <v>151860</v>
      </c>
      <c r="JU748" s="336">
        <v>212600</v>
      </c>
      <c r="JV748" s="336">
        <v>3171581.08</v>
      </c>
      <c r="JW748" s="336">
        <v>18383.7</v>
      </c>
      <c r="JX748" s="336">
        <v>274561</v>
      </c>
      <c r="JY748" s="336">
        <v>10168.15</v>
      </c>
      <c r="JZ748" s="336">
        <v>940.15</v>
      </c>
      <c r="KA748" s="336">
        <v>332611.28999999998</v>
      </c>
      <c r="KB748" s="336">
        <v>247393.7</v>
      </c>
      <c r="KC748" s="336">
        <v>34617.550000000003</v>
      </c>
      <c r="KD748" s="336">
        <v>0</v>
      </c>
      <c r="KE748" s="336">
        <v>1325985</v>
      </c>
      <c r="KF748" s="336">
        <v>0</v>
      </c>
      <c r="KG748" s="336">
        <v>158331</v>
      </c>
      <c r="KH748" s="336">
        <v>0</v>
      </c>
      <c r="KI748" s="336">
        <v>869908</v>
      </c>
      <c r="KJ748" s="336">
        <v>359433.4</v>
      </c>
      <c r="KK748" s="336">
        <v>2099.36</v>
      </c>
      <c r="KL748" s="336">
        <v>72150</v>
      </c>
      <c r="KM748" s="336">
        <v>82004</v>
      </c>
      <c r="KN748" s="336">
        <v>143695.6</v>
      </c>
      <c r="KO748" s="336">
        <v>2039852.45</v>
      </c>
      <c r="KP748" s="336">
        <v>85429.759999999995</v>
      </c>
      <c r="KQ748" s="336">
        <v>27976002.359999999</v>
      </c>
      <c r="KR748" s="336">
        <v>1979720.5</v>
      </c>
      <c r="KS748" s="336">
        <v>1233249.44</v>
      </c>
      <c r="KX748" s="312" t="s">
        <v>943</v>
      </c>
    </row>
    <row r="749" spans="1:310" x14ac:dyDescent="0.25">
      <c r="A749">
        <v>2022</v>
      </c>
      <c r="C749" s="312">
        <v>50</v>
      </c>
      <c r="F749" s="336">
        <v>540933.75</v>
      </c>
      <c r="G749" s="336">
        <v>77418.05</v>
      </c>
      <c r="H749" s="336">
        <v>7078460.8300000001</v>
      </c>
      <c r="I749" s="336">
        <v>66795.55</v>
      </c>
      <c r="J749" s="336">
        <v>58316.959999999999</v>
      </c>
      <c r="K749" s="336">
        <v>668804.25</v>
      </c>
      <c r="L749" s="336">
        <v>2678455.7199999997</v>
      </c>
      <c r="M749" s="336">
        <v>0</v>
      </c>
      <c r="N749" s="336">
        <v>2162742.4000000004</v>
      </c>
      <c r="O749" s="336">
        <v>1861813.5599999998</v>
      </c>
      <c r="P749" s="336">
        <v>550584.79</v>
      </c>
      <c r="Q749" s="336">
        <v>0</v>
      </c>
      <c r="R749" s="336">
        <v>63841.91</v>
      </c>
      <c r="S749" s="336">
        <v>938250.58000000007</v>
      </c>
      <c r="T749" s="336">
        <v>351294.62</v>
      </c>
      <c r="U749" s="336">
        <v>618212.48</v>
      </c>
      <c r="V749" s="336">
        <v>83592.850000000006</v>
      </c>
      <c r="W749" s="336">
        <v>282483.20000000001</v>
      </c>
      <c r="X749" s="336">
        <v>2410512.94</v>
      </c>
      <c r="Y749" s="336">
        <v>222613.90000000002</v>
      </c>
      <c r="Z749" s="336">
        <v>1003022.4</v>
      </c>
      <c r="AA749" s="336">
        <v>2584770.2199999997</v>
      </c>
      <c r="AB749" s="336">
        <v>871169.22</v>
      </c>
      <c r="AC749" s="336">
        <v>0</v>
      </c>
      <c r="AD749" s="336">
        <v>6005605.7400000002</v>
      </c>
      <c r="AE749" s="336">
        <v>121209.15</v>
      </c>
      <c r="AF749" s="336">
        <v>0</v>
      </c>
      <c r="AG749" s="336">
        <v>52906.55</v>
      </c>
      <c r="AH749" s="336">
        <v>220769.05</v>
      </c>
      <c r="AI749" s="336">
        <v>241892.2</v>
      </c>
      <c r="AJ749" s="336">
        <v>359364.1</v>
      </c>
      <c r="AK749" s="336">
        <v>4585.8500000000004</v>
      </c>
      <c r="AL749" s="336">
        <v>2070013.0599999998</v>
      </c>
      <c r="AM749" s="336">
        <v>846960.25</v>
      </c>
      <c r="AN749" s="336">
        <v>278820.7</v>
      </c>
      <c r="AO749" s="336">
        <v>0</v>
      </c>
      <c r="AP749" s="336">
        <v>48166.5</v>
      </c>
      <c r="AQ749" s="336">
        <v>76265.100000000006</v>
      </c>
      <c r="AR749" s="336">
        <v>519028.19</v>
      </c>
      <c r="AS749" s="336">
        <v>502201.75</v>
      </c>
      <c r="AT749" s="336">
        <v>40816.1</v>
      </c>
      <c r="AU749" s="336">
        <v>555534.10000000009</v>
      </c>
      <c r="AV749" s="336">
        <v>34562.800000000003</v>
      </c>
      <c r="AW749" s="336">
        <v>17861407.309999999</v>
      </c>
      <c r="AX749" s="336">
        <v>1286976.97</v>
      </c>
      <c r="AY749" s="336">
        <v>279029.25</v>
      </c>
      <c r="AZ749" s="336">
        <v>968452.61</v>
      </c>
      <c r="BA749" s="336">
        <v>2623.3</v>
      </c>
      <c r="BB749" s="336">
        <v>179887.15</v>
      </c>
      <c r="BC749" s="336">
        <v>936784.07000000007</v>
      </c>
      <c r="BD749" s="336">
        <v>4547670.05</v>
      </c>
      <c r="BE749" s="336">
        <v>252831.05</v>
      </c>
      <c r="BF749" s="336">
        <v>26940</v>
      </c>
      <c r="BG749" s="336">
        <v>52731.35</v>
      </c>
      <c r="BH749" s="336">
        <v>0</v>
      </c>
      <c r="BI749" s="336">
        <v>7958041.0499999998</v>
      </c>
      <c r="BJ749" s="336">
        <v>180047.2</v>
      </c>
      <c r="BK749" s="336">
        <v>4176464.51</v>
      </c>
      <c r="BL749" s="336">
        <v>185468.74999999997</v>
      </c>
      <c r="BM749" s="336">
        <v>389858.94</v>
      </c>
      <c r="BN749" s="336">
        <v>6485601.71</v>
      </c>
      <c r="BO749" s="336">
        <v>440174.15</v>
      </c>
      <c r="BP749" s="336">
        <v>166046.53999999998</v>
      </c>
      <c r="BQ749" s="336">
        <v>54667.6</v>
      </c>
      <c r="BR749" s="336">
        <v>678931.94</v>
      </c>
      <c r="BS749" s="336">
        <v>366120.13999999996</v>
      </c>
      <c r="BT749" s="336">
        <v>46579.95</v>
      </c>
      <c r="BU749" s="336">
        <v>0</v>
      </c>
      <c r="BV749" s="336">
        <v>450372.20000000007</v>
      </c>
      <c r="BW749" s="336">
        <v>750050.8</v>
      </c>
      <c r="BX749" s="336">
        <v>619552.5</v>
      </c>
      <c r="BY749" s="336">
        <v>2814125.7600000002</v>
      </c>
      <c r="BZ749" s="336">
        <v>199170.96</v>
      </c>
      <c r="CA749" s="336">
        <v>273688.36</v>
      </c>
      <c r="CB749" s="336">
        <v>0</v>
      </c>
      <c r="CC749" s="336">
        <v>1485428</v>
      </c>
      <c r="CD749" s="336">
        <v>1795430.47</v>
      </c>
      <c r="CE749" s="336">
        <v>3483890.17</v>
      </c>
      <c r="CF749" s="336">
        <v>2445176.69</v>
      </c>
      <c r="CG749" s="336">
        <v>179849.5</v>
      </c>
      <c r="CH749" s="336">
        <v>35543.800000000003</v>
      </c>
      <c r="CI749" s="336">
        <v>7552600.9500000002</v>
      </c>
      <c r="CJ749" s="336">
        <v>380311.5</v>
      </c>
      <c r="CK749" s="336">
        <v>268990.34999999998</v>
      </c>
      <c r="CL749" s="336">
        <v>142731.30000000002</v>
      </c>
      <c r="CM749" s="336">
        <v>0</v>
      </c>
      <c r="CN749" s="336">
        <v>1500521.0999999999</v>
      </c>
      <c r="CO749" s="336">
        <v>289421.8</v>
      </c>
      <c r="CP749" s="336">
        <v>149536</v>
      </c>
      <c r="CQ749" s="336">
        <v>1212501.7</v>
      </c>
      <c r="CR749" s="336">
        <v>17489.349999999999</v>
      </c>
      <c r="CS749" s="336">
        <v>0</v>
      </c>
      <c r="CT749" s="336">
        <v>358352.1</v>
      </c>
      <c r="CU749" s="336">
        <v>55625.95</v>
      </c>
      <c r="CV749" s="336">
        <v>63592.1</v>
      </c>
      <c r="CW749" s="336">
        <v>101967.75</v>
      </c>
      <c r="CX749" s="336">
        <v>389377.48000000004</v>
      </c>
      <c r="CY749" s="336">
        <v>82631.100000000006</v>
      </c>
      <c r="CZ749" s="336">
        <v>3112712.6499999994</v>
      </c>
      <c r="DA749" s="336">
        <v>1201549.67</v>
      </c>
      <c r="DB749" s="336">
        <v>4822786.71</v>
      </c>
      <c r="DC749" s="336">
        <v>600797.39999999991</v>
      </c>
      <c r="DD749" s="336">
        <v>6004785.6600000001</v>
      </c>
      <c r="DE749" s="336">
        <v>16297441.560000001</v>
      </c>
      <c r="DF749" s="336">
        <v>317439.08999999997</v>
      </c>
      <c r="DG749" s="336">
        <v>901196.63</v>
      </c>
      <c r="DH749" s="336">
        <v>4533984.82</v>
      </c>
      <c r="DI749" s="336">
        <v>73048.069999999992</v>
      </c>
      <c r="DJ749" s="336">
        <v>6808485.7999999998</v>
      </c>
      <c r="DK749" s="336">
        <v>368589.38</v>
      </c>
      <c r="DL749" s="336">
        <v>264348.7</v>
      </c>
      <c r="DM749" s="336">
        <v>493933.14999999997</v>
      </c>
      <c r="DN749" s="336">
        <v>0</v>
      </c>
      <c r="DO749" s="336">
        <v>1237.0999999999999</v>
      </c>
      <c r="DP749" s="336">
        <v>0</v>
      </c>
      <c r="DQ749" s="336">
        <v>10040.049999999999</v>
      </c>
      <c r="DR749" s="336">
        <v>3879604.9299999997</v>
      </c>
      <c r="DS749" s="336">
        <v>168354.74</v>
      </c>
      <c r="DT749" s="336">
        <v>204384.15</v>
      </c>
      <c r="DU749" s="336">
        <v>626274.39999999991</v>
      </c>
      <c r="DV749" s="336">
        <v>0</v>
      </c>
      <c r="DW749" s="336">
        <v>167933.03</v>
      </c>
      <c r="DX749" s="336">
        <v>512351.05</v>
      </c>
      <c r="DY749" s="336">
        <v>178750.4</v>
      </c>
      <c r="DZ749" s="336">
        <v>411120.3</v>
      </c>
      <c r="EA749" s="336">
        <v>15368126.920000002</v>
      </c>
      <c r="EB749" s="336">
        <v>1612672.0999999999</v>
      </c>
      <c r="EC749" s="336">
        <v>215517.25</v>
      </c>
      <c r="ED749" s="336">
        <v>384951.95</v>
      </c>
      <c r="EE749" s="336">
        <v>676879.25</v>
      </c>
      <c r="EF749" s="336">
        <v>0</v>
      </c>
      <c r="EG749" s="336">
        <v>1339040.4099999997</v>
      </c>
      <c r="EH749" s="336">
        <v>38024.31</v>
      </c>
      <c r="EI749" s="336">
        <v>625162.78999999992</v>
      </c>
      <c r="EJ749" s="336">
        <v>2772099.63</v>
      </c>
      <c r="EK749" s="336">
        <v>967856.9</v>
      </c>
      <c r="EL749" s="336">
        <v>119115.65000000001</v>
      </c>
      <c r="EM749" s="336">
        <v>294044.85000000003</v>
      </c>
      <c r="EN749" s="336">
        <v>5460.4</v>
      </c>
      <c r="EO749" s="336">
        <v>1044129.3099999999</v>
      </c>
      <c r="EP749" s="336">
        <v>321565.84999999998</v>
      </c>
      <c r="EQ749" s="336">
        <v>388851.91</v>
      </c>
      <c r="ER749" s="336">
        <v>633691.45000000007</v>
      </c>
      <c r="ES749" s="336">
        <v>64943.79</v>
      </c>
      <c r="ET749" s="336">
        <v>547394.64999999991</v>
      </c>
      <c r="EU749" s="336">
        <v>56566.799999999996</v>
      </c>
      <c r="EV749" s="336">
        <v>100700.96</v>
      </c>
      <c r="EW749" s="336">
        <v>399860.85</v>
      </c>
      <c r="EX749" s="336">
        <v>844920.2</v>
      </c>
      <c r="EY749" s="336">
        <v>13476080</v>
      </c>
      <c r="EZ749" s="336">
        <v>171040272.37000003</v>
      </c>
      <c r="FA749" s="336">
        <v>232750.43</v>
      </c>
      <c r="FB749" s="336">
        <v>0</v>
      </c>
      <c r="FC749" s="336">
        <v>2016968.08</v>
      </c>
      <c r="FD749" s="336">
        <v>624047.7300000001</v>
      </c>
      <c r="FE749" s="336">
        <v>9105441.4600000009</v>
      </c>
      <c r="FF749" s="336">
        <v>49700.15</v>
      </c>
      <c r="FG749" s="336">
        <v>169186.65</v>
      </c>
      <c r="FH749" s="336">
        <v>5962320.1399999997</v>
      </c>
      <c r="FI749" s="336">
        <v>0</v>
      </c>
      <c r="FJ749" s="336">
        <v>224804.35</v>
      </c>
      <c r="FK749" s="336">
        <v>85821.97</v>
      </c>
      <c r="FL749" s="336">
        <v>0</v>
      </c>
      <c r="FM749" s="336">
        <v>1183865.5900000001</v>
      </c>
      <c r="FN749" s="336">
        <v>34116.65</v>
      </c>
      <c r="FO749" s="336">
        <v>212945.45</v>
      </c>
      <c r="FP749" s="336">
        <v>3400.45</v>
      </c>
      <c r="FQ749" s="336">
        <v>14108.7</v>
      </c>
      <c r="FR749" s="336">
        <v>4852789.82</v>
      </c>
      <c r="FS749" s="336">
        <v>390588.67000000004</v>
      </c>
      <c r="FT749" s="336">
        <v>52233.299999999996</v>
      </c>
      <c r="FU749" s="336">
        <v>13893.3</v>
      </c>
      <c r="FV749" s="336">
        <v>0</v>
      </c>
      <c r="FW749" s="336">
        <v>185865.65</v>
      </c>
      <c r="FX749" s="336">
        <v>1090865.5</v>
      </c>
      <c r="FY749" s="336">
        <v>1583474.53</v>
      </c>
      <c r="FZ749" s="336">
        <v>36745.339999999997</v>
      </c>
      <c r="GA749" s="336">
        <v>47068.000000000007</v>
      </c>
      <c r="GB749" s="336">
        <v>29823.85</v>
      </c>
      <c r="GC749" s="336">
        <v>0</v>
      </c>
      <c r="GD749" s="336">
        <v>1402200.35</v>
      </c>
      <c r="GE749" s="336">
        <v>1694140.8</v>
      </c>
      <c r="GF749" s="336">
        <v>114045.5</v>
      </c>
      <c r="GG749" s="336">
        <v>2298968.5</v>
      </c>
      <c r="GH749" s="336">
        <v>39694.25</v>
      </c>
      <c r="GI749" s="336">
        <v>345924.55</v>
      </c>
      <c r="GJ749" s="336">
        <v>566891.95000000007</v>
      </c>
      <c r="GK749" s="336">
        <v>5450208.1799999997</v>
      </c>
      <c r="GL749" s="336">
        <v>3231</v>
      </c>
      <c r="GM749" s="336">
        <v>25352745.870000001</v>
      </c>
      <c r="GN749" s="336">
        <v>345248.75</v>
      </c>
      <c r="GO749" s="336">
        <v>3483274.99</v>
      </c>
      <c r="GP749" s="336">
        <v>4981.45</v>
      </c>
      <c r="GQ749" s="336">
        <v>0</v>
      </c>
      <c r="GR749" s="336">
        <v>1362915.0799999998</v>
      </c>
      <c r="GS749" s="336">
        <v>21190587.780000001</v>
      </c>
      <c r="GT749" s="336">
        <v>101400.20999999999</v>
      </c>
      <c r="GU749" s="336">
        <v>15718030.810000002</v>
      </c>
      <c r="GV749" s="336">
        <v>0</v>
      </c>
      <c r="GW749" s="336">
        <v>0</v>
      </c>
      <c r="GX749" s="336">
        <v>10718366</v>
      </c>
      <c r="GY749" s="336">
        <v>346517.65</v>
      </c>
      <c r="GZ749" s="336">
        <v>950900.28</v>
      </c>
      <c r="HA749" s="336">
        <v>1379157.6600000001</v>
      </c>
      <c r="HB749" s="336">
        <v>0</v>
      </c>
      <c r="HC749" s="336">
        <v>6290579.0600000005</v>
      </c>
      <c r="HD749" s="336">
        <v>0</v>
      </c>
      <c r="HE749" s="336">
        <v>15067.4</v>
      </c>
      <c r="HF749" s="336">
        <v>923612.44000000006</v>
      </c>
      <c r="HG749" s="336">
        <v>57226.68</v>
      </c>
      <c r="HH749" s="336">
        <v>4493167.08</v>
      </c>
      <c r="HI749" s="336">
        <v>746751.07</v>
      </c>
      <c r="HJ749" s="336">
        <v>231644.79999999999</v>
      </c>
      <c r="HK749" s="336">
        <v>0</v>
      </c>
      <c r="HL749" s="336">
        <v>133545.29999999999</v>
      </c>
      <c r="HM749" s="336">
        <v>596073.35</v>
      </c>
      <c r="HN749" s="336">
        <v>348381.75</v>
      </c>
      <c r="HO749" s="336">
        <v>580045.48</v>
      </c>
      <c r="HP749" s="336">
        <v>1617977.98</v>
      </c>
      <c r="HQ749" s="336">
        <v>0</v>
      </c>
      <c r="HR749" s="336">
        <v>466168.07</v>
      </c>
      <c r="HS749" s="336">
        <v>7234.15</v>
      </c>
      <c r="HT749" s="336">
        <v>7014393.7800000003</v>
      </c>
      <c r="HU749" s="336">
        <v>0</v>
      </c>
      <c r="HV749" s="336">
        <v>1807997.44</v>
      </c>
      <c r="HW749" s="336">
        <v>14075540.33</v>
      </c>
      <c r="HX749" s="336">
        <v>273286.55</v>
      </c>
      <c r="HY749" s="336">
        <v>12062960.77</v>
      </c>
      <c r="HZ749" s="336">
        <v>984823.54</v>
      </c>
      <c r="IA749" s="336">
        <v>59812.7</v>
      </c>
      <c r="IB749" s="336">
        <v>407135.9</v>
      </c>
      <c r="IC749" s="336">
        <v>2430795.1800000002</v>
      </c>
      <c r="ID749" s="336">
        <v>0</v>
      </c>
      <c r="IE749" s="336">
        <v>2265790.0499999998</v>
      </c>
      <c r="IF749" s="336">
        <v>296021.5</v>
      </c>
      <c r="IG749" s="336">
        <v>570918.5</v>
      </c>
      <c r="IH749" s="336">
        <v>0</v>
      </c>
      <c r="II749" s="336">
        <v>452657.01</v>
      </c>
      <c r="IJ749" s="336">
        <v>1325883.1200000001</v>
      </c>
      <c r="IK749" s="336">
        <v>39715.550000000003</v>
      </c>
      <c r="IL749" s="336">
        <v>274975.90000000002</v>
      </c>
      <c r="IM749" s="336">
        <v>980685.55</v>
      </c>
      <c r="IN749" s="336">
        <v>2647367.67</v>
      </c>
      <c r="IO749" s="336">
        <v>666331.02</v>
      </c>
      <c r="IP749" s="336">
        <v>352470.35</v>
      </c>
      <c r="IQ749" s="336">
        <v>44783.15</v>
      </c>
      <c r="IR749" s="336">
        <v>1646852.83</v>
      </c>
      <c r="IS749" s="336">
        <v>797749.24</v>
      </c>
      <c r="IT749" s="336">
        <v>5270847.080000001</v>
      </c>
      <c r="IU749" s="336">
        <v>42641.85</v>
      </c>
      <c r="IV749" s="336">
        <v>2221652.25</v>
      </c>
      <c r="IW749" s="336">
        <v>227089.75</v>
      </c>
      <c r="IX749" s="336">
        <v>297045.95</v>
      </c>
      <c r="IY749" s="336">
        <v>1694758.42</v>
      </c>
      <c r="IZ749" s="336">
        <v>44133.45</v>
      </c>
      <c r="JA749" s="336">
        <v>925244.55</v>
      </c>
      <c r="JB749" s="336">
        <v>23522.05</v>
      </c>
      <c r="JC749" s="336">
        <v>720207.55</v>
      </c>
      <c r="JD749" s="336">
        <v>14459.25</v>
      </c>
      <c r="JE749" s="336">
        <v>31604.2</v>
      </c>
      <c r="JF749" s="336">
        <v>420114.35</v>
      </c>
      <c r="JG749" s="336">
        <v>50715.799999999996</v>
      </c>
      <c r="JH749" s="336">
        <v>466089.3</v>
      </c>
      <c r="JI749" s="336">
        <v>550838.31999999995</v>
      </c>
      <c r="JJ749" s="336">
        <v>795362.45</v>
      </c>
      <c r="JK749" s="336">
        <v>483900.95</v>
      </c>
      <c r="JL749" s="336">
        <v>210214.26</v>
      </c>
      <c r="JM749" s="336">
        <v>340880.47</v>
      </c>
      <c r="JN749" s="336">
        <v>45453.599999999999</v>
      </c>
      <c r="JO749" s="336">
        <v>1842554.46</v>
      </c>
      <c r="JP749" s="336">
        <v>110736.4</v>
      </c>
      <c r="JQ749" s="336">
        <v>36648.15</v>
      </c>
      <c r="JR749" s="336">
        <v>0</v>
      </c>
      <c r="JS749" s="336">
        <v>8031903.1299999999</v>
      </c>
      <c r="JT749" s="336">
        <v>0</v>
      </c>
      <c r="JU749" s="336">
        <v>202249.8</v>
      </c>
      <c r="JV749" s="336">
        <v>5920751.7999999998</v>
      </c>
      <c r="JW749" s="336">
        <v>2933735.19</v>
      </c>
      <c r="JX749" s="336">
        <v>816091.4</v>
      </c>
      <c r="JY749" s="336">
        <v>0</v>
      </c>
      <c r="JZ749" s="336">
        <v>0</v>
      </c>
      <c r="KA749" s="336">
        <v>131767.79999999999</v>
      </c>
      <c r="KB749" s="336">
        <v>369780.9</v>
      </c>
      <c r="KC749" s="336">
        <v>45000</v>
      </c>
      <c r="KD749" s="336">
        <v>212399.76</v>
      </c>
      <c r="KE749" s="336">
        <v>3403439.23</v>
      </c>
      <c r="KF749" s="336">
        <v>55601</v>
      </c>
      <c r="KG749" s="336">
        <v>156860.54999999999</v>
      </c>
      <c r="KH749" s="336">
        <v>106400.15</v>
      </c>
      <c r="KI749" s="336">
        <v>678853.14999999991</v>
      </c>
      <c r="KJ749" s="336">
        <v>530601.55000000005</v>
      </c>
      <c r="KK749" s="336">
        <v>1964</v>
      </c>
      <c r="KL749" s="336">
        <v>6534.35</v>
      </c>
      <c r="KM749" s="336">
        <v>166986.85999999999</v>
      </c>
      <c r="KN749" s="336">
        <v>0</v>
      </c>
      <c r="KO749" s="336">
        <v>4540392.3999999994</v>
      </c>
      <c r="KP749" s="336">
        <v>770859.87</v>
      </c>
      <c r="KQ749" s="336">
        <v>23951533.560000002</v>
      </c>
      <c r="KR749" s="336">
        <v>2383666.69</v>
      </c>
      <c r="KS749" s="336">
        <v>279413.23</v>
      </c>
    </row>
    <row r="750" spans="1:310" x14ac:dyDescent="0.25">
      <c r="A750">
        <v>2022</v>
      </c>
      <c r="C750" s="312">
        <v>52</v>
      </c>
      <c r="F750" s="336">
        <v>0</v>
      </c>
      <c r="G750" s="336">
        <v>0</v>
      </c>
      <c r="H750" s="336">
        <v>0</v>
      </c>
      <c r="I750" s="336">
        <v>0</v>
      </c>
      <c r="J750" s="336">
        <v>0</v>
      </c>
      <c r="K750" s="336">
        <v>0</v>
      </c>
      <c r="L750" s="336">
        <v>0</v>
      </c>
      <c r="M750" s="336">
        <v>0</v>
      </c>
      <c r="N750" s="336">
        <v>0</v>
      </c>
      <c r="O750" s="336">
        <v>0</v>
      </c>
      <c r="P750" s="336">
        <v>0</v>
      </c>
      <c r="Q750" s="336">
        <v>0</v>
      </c>
      <c r="R750" s="336">
        <v>0</v>
      </c>
      <c r="S750" s="336">
        <v>0</v>
      </c>
      <c r="T750" s="336">
        <v>0</v>
      </c>
      <c r="U750" s="336">
        <v>0</v>
      </c>
      <c r="V750" s="336">
        <v>0</v>
      </c>
      <c r="W750" s="336">
        <v>0</v>
      </c>
      <c r="X750" s="336">
        <v>0</v>
      </c>
      <c r="Y750" s="336">
        <v>0</v>
      </c>
      <c r="Z750" s="336">
        <v>0</v>
      </c>
      <c r="AA750" s="336">
        <v>0</v>
      </c>
      <c r="AB750" s="336">
        <v>0</v>
      </c>
      <c r="AC750" s="336">
        <v>0</v>
      </c>
      <c r="AD750" s="336">
        <v>0</v>
      </c>
      <c r="AE750" s="336">
        <v>0</v>
      </c>
      <c r="AF750" s="336">
        <v>0</v>
      </c>
      <c r="AG750" s="336">
        <v>0</v>
      </c>
      <c r="AH750" s="336">
        <v>0</v>
      </c>
      <c r="AI750" s="336">
        <v>0</v>
      </c>
      <c r="AJ750" s="336">
        <v>0</v>
      </c>
      <c r="AK750" s="336">
        <v>0</v>
      </c>
      <c r="AL750" s="336">
        <v>0</v>
      </c>
      <c r="AM750" s="336">
        <v>0</v>
      </c>
      <c r="AN750" s="336">
        <v>0</v>
      </c>
      <c r="AO750" s="336">
        <v>0</v>
      </c>
      <c r="AP750" s="336">
        <v>0</v>
      </c>
      <c r="AQ750" s="336">
        <v>0</v>
      </c>
      <c r="AR750" s="336">
        <v>0</v>
      </c>
      <c r="AS750" s="336">
        <v>0</v>
      </c>
      <c r="AT750" s="336">
        <v>0</v>
      </c>
      <c r="AU750" s="336">
        <v>0</v>
      </c>
      <c r="AV750" s="336">
        <v>0</v>
      </c>
      <c r="AW750" s="336">
        <v>580555.1</v>
      </c>
      <c r="AX750" s="336">
        <v>0</v>
      </c>
      <c r="AY750" s="336">
        <v>0</v>
      </c>
      <c r="AZ750" s="336">
        <v>26.5</v>
      </c>
      <c r="BA750" s="336">
        <v>0</v>
      </c>
      <c r="BB750" s="336">
        <v>0</v>
      </c>
      <c r="BC750" s="336">
        <v>0</v>
      </c>
      <c r="BD750" s="336">
        <v>0</v>
      </c>
      <c r="BE750" s="336">
        <v>0</v>
      </c>
      <c r="BF750" s="336">
        <v>0</v>
      </c>
      <c r="BG750" s="336">
        <v>0</v>
      </c>
      <c r="BH750" s="336">
        <v>0</v>
      </c>
      <c r="BI750" s="336">
        <v>0</v>
      </c>
      <c r="BJ750" s="336">
        <v>0</v>
      </c>
      <c r="BK750" s="336">
        <v>0</v>
      </c>
      <c r="BL750" s="336">
        <v>0</v>
      </c>
      <c r="BM750" s="336">
        <v>0</v>
      </c>
      <c r="BN750" s="336">
        <v>0</v>
      </c>
      <c r="BO750" s="336">
        <v>0</v>
      </c>
      <c r="BP750" s="336">
        <v>0</v>
      </c>
      <c r="BQ750" s="336">
        <v>0</v>
      </c>
      <c r="BR750" s="336">
        <v>0</v>
      </c>
      <c r="BS750" s="336">
        <v>0</v>
      </c>
      <c r="BT750" s="336">
        <v>0</v>
      </c>
      <c r="BU750" s="336">
        <v>0</v>
      </c>
      <c r="BV750" s="336">
        <v>0</v>
      </c>
      <c r="BW750" s="336">
        <v>0</v>
      </c>
      <c r="BX750" s="336">
        <v>0</v>
      </c>
      <c r="BY750" s="336">
        <v>0</v>
      </c>
      <c r="BZ750" s="336">
        <v>0</v>
      </c>
      <c r="CA750" s="336">
        <v>0</v>
      </c>
      <c r="CB750" s="336">
        <v>0</v>
      </c>
      <c r="CC750" s="336">
        <v>0</v>
      </c>
      <c r="CD750" s="336">
        <v>0</v>
      </c>
      <c r="CE750" s="336">
        <v>0</v>
      </c>
      <c r="CF750" s="336">
        <v>10000</v>
      </c>
      <c r="CG750" s="336">
        <v>0</v>
      </c>
      <c r="CH750" s="336">
        <v>0</v>
      </c>
      <c r="CI750" s="336">
        <v>0</v>
      </c>
      <c r="CJ750" s="336">
        <v>0</v>
      </c>
      <c r="CK750" s="336">
        <v>0</v>
      </c>
      <c r="CL750" s="336">
        <v>0</v>
      </c>
      <c r="CM750" s="336">
        <v>0</v>
      </c>
      <c r="CN750" s="336">
        <v>0</v>
      </c>
      <c r="CO750" s="336">
        <v>0</v>
      </c>
      <c r="CP750" s="336">
        <v>0</v>
      </c>
      <c r="CQ750" s="336">
        <v>0</v>
      </c>
      <c r="CR750" s="336">
        <v>0</v>
      </c>
      <c r="CS750" s="336">
        <v>0</v>
      </c>
      <c r="CT750" s="336">
        <v>0</v>
      </c>
      <c r="CU750" s="336">
        <v>0</v>
      </c>
      <c r="CV750" s="336">
        <v>0</v>
      </c>
      <c r="CW750" s="336">
        <v>0</v>
      </c>
      <c r="CX750" s="336">
        <v>0</v>
      </c>
      <c r="CY750" s="336">
        <v>0</v>
      </c>
      <c r="CZ750" s="336">
        <v>1552185.4</v>
      </c>
      <c r="DA750" s="336">
        <v>0</v>
      </c>
      <c r="DB750" s="336">
        <v>0</v>
      </c>
      <c r="DC750" s="336">
        <v>0</v>
      </c>
      <c r="DD750" s="336">
        <v>0</v>
      </c>
      <c r="DE750" s="336">
        <v>0</v>
      </c>
      <c r="DF750" s="336">
        <v>0</v>
      </c>
      <c r="DG750" s="336">
        <v>0</v>
      </c>
      <c r="DH750" s="336">
        <v>0</v>
      </c>
      <c r="DI750" s="336">
        <v>0</v>
      </c>
      <c r="DJ750" s="336">
        <v>0</v>
      </c>
      <c r="DK750" s="336">
        <v>0</v>
      </c>
      <c r="DL750" s="336">
        <v>0</v>
      </c>
      <c r="DM750" s="336">
        <v>0</v>
      </c>
      <c r="DN750" s="336">
        <v>0</v>
      </c>
      <c r="DO750" s="336">
        <v>0</v>
      </c>
      <c r="DP750" s="336">
        <v>0</v>
      </c>
      <c r="DQ750" s="336">
        <v>0</v>
      </c>
      <c r="DR750" s="336">
        <v>0</v>
      </c>
      <c r="DS750" s="336">
        <v>200</v>
      </c>
      <c r="DT750" s="336">
        <v>0</v>
      </c>
      <c r="DU750" s="336">
        <v>0</v>
      </c>
      <c r="DV750" s="336">
        <v>0</v>
      </c>
      <c r="DW750" s="336">
        <v>0</v>
      </c>
      <c r="DX750" s="336">
        <v>0</v>
      </c>
      <c r="DY750" s="336">
        <v>0</v>
      </c>
      <c r="DZ750" s="336">
        <v>48000</v>
      </c>
      <c r="EA750" s="336">
        <v>250000</v>
      </c>
      <c r="EB750" s="336">
        <v>0</v>
      </c>
      <c r="EC750" s="336">
        <v>0</v>
      </c>
      <c r="ED750" s="336">
        <v>0</v>
      </c>
      <c r="EE750" s="336">
        <v>0</v>
      </c>
      <c r="EF750" s="336">
        <v>0</v>
      </c>
      <c r="EG750" s="336">
        <v>0</v>
      </c>
      <c r="EH750" s="336">
        <v>0</v>
      </c>
      <c r="EI750" s="336">
        <v>0</v>
      </c>
      <c r="EJ750" s="336">
        <v>0</v>
      </c>
      <c r="EK750" s="336">
        <v>0</v>
      </c>
      <c r="EL750" s="336">
        <v>0</v>
      </c>
      <c r="EM750" s="336">
        <v>0</v>
      </c>
      <c r="EN750" s="336">
        <v>0</v>
      </c>
      <c r="EO750" s="336">
        <v>0</v>
      </c>
      <c r="EP750" s="336">
        <v>0</v>
      </c>
      <c r="EQ750" s="336">
        <v>0</v>
      </c>
      <c r="ER750" s="336">
        <v>0</v>
      </c>
      <c r="ES750" s="336">
        <v>0</v>
      </c>
      <c r="ET750" s="336">
        <v>0</v>
      </c>
      <c r="EU750" s="336">
        <v>0</v>
      </c>
      <c r="EV750" s="336">
        <v>0</v>
      </c>
      <c r="EW750" s="336">
        <v>0</v>
      </c>
      <c r="EX750" s="336">
        <v>0</v>
      </c>
      <c r="EY750" s="336">
        <v>0</v>
      </c>
      <c r="EZ750" s="336">
        <v>0</v>
      </c>
      <c r="FA750" s="336">
        <v>0</v>
      </c>
      <c r="FB750" s="336">
        <v>0</v>
      </c>
      <c r="FC750" s="336">
        <v>0</v>
      </c>
      <c r="FD750" s="336">
        <v>14.15</v>
      </c>
      <c r="FE750" s="336">
        <v>0</v>
      </c>
      <c r="FF750" s="336">
        <v>0</v>
      </c>
      <c r="FG750" s="336">
        <v>0</v>
      </c>
      <c r="FH750" s="336">
        <v>0</v>
      </c>
      <c r="FI750" s="336">
        <v>0</v>
      </c>
      <c r="FJ750" s="336">
        <v>0</v>
      </c>
      <c r="FK750" s="336">
        <v>0</v>
      </c>
      <c r="FL750" s="336">
        <v>0</v>
      </c>
      <c r="FM750" s="336">
        <v>0</v>
      </c>
      <c r="FN750" s="336">
        <v>0</v>
      </c>
      <c r="FO750" s="336">
        <v>0</v>
      </c>
      <c r="FP750" s="336">
        <v>0</v>
      </c>
      <c r="FQ750" s="336">
        <v>0</v>
      </c>
      <c r="FR750" s="336">
        <v>0</v>
      </c>
      <c r="FS750" s="336">
        <v>0</v>
      </c>
      <c r="FT750" s="336">
        <v>0</v>
      </c>
      <c r="FU750" s="336">
        <v>0</v>
      </c>
      <c r="FV750" s="336">
        <v>0</v>
      </c>
      <c r="FW750" s="336">
        <v>0</v>
      </c>
      <c r="FX750" s="336">
        <v>0</v>
      </c>
      <c r="FY750" s="336">
        <v>400</v>
      </c>
      <c r="FZ750" s="336">
        <v>0</v>
      </c>
      <c r="GA750" s="336">
        <v>0</v>
      </c>
      <c r="GB750" s="336">
        <v>0</v>
      </c>
      <c r="GC750" s="336">
        <v>0</v>
      </c>
      <c r="GD750" s="336">
        <v>0</v>
      </c>
      <c r="GE750" s="336">
        <v>6900</v>
      </c>
      <c r="GF750" s="336">
        <v>0</v>
      </c>
      <c r="GG750" s="336">
        <v>0</v>
      </c>
      <c r="GH750" s="336">
        <v>0</v>
      </c>
      <c r="GI750" s="336">
        <v>0</v>
      </c>
      <c r="GJ750" s="336">
        <v>0</v>
      </c>
      <c r="GK750" s="336">
        <v>0</v>
      </c>
      <c r="GL750" s="336">
        <v>0</v>
      </c>
      <c r="GM750" s="336">
        <v>0</v>
      </c>
      <c r="GN750" s="336">
        <v>0</v>
      </c>
      <c r="GO750" s="336">
        <v>2003000</v>
      </c>
      <c r="GP750" s="336">
        <v>0</v>
      </c>
      <c r="GQ750" s="336">
        <v>0</v>
      </c>
      <c r="GR750" s="336">
        <v>0</v>
      </c>
      <c r="GS750" s="336">
        <v>4600000</v>
      </c>
      <c r="GT750" s="336">
        <v>0</v>
      </c>
      <c r="GU750" s="336">
        <v>0</v>
      </c>
      <c r="GV750" s="336">
        <v>0</v>
      </c>
      <c r="GW750" s="336">
        <v>0</v>
      </c>
      <c r="GX750" s="336">
        <v>0</v>
      </c>
      <c r="GY750" s="336">
        <v>0</v>
      </c>
      <c r="GZ750" s="336">
        <v>0</v>
      </c>
      <c r="HA750" s="336">
        <v>0</v>
      </c>
      <c r="HB750" s="336">
        <v>0</v>
      </c>
      <c r="HC750" s="336">
        <v>0</v>
      </c>
      <c r="HD750" s="336">
        <v>0</v>
      </c>
      <c r="HE750" s="336">
        <v>0</v>
      </c>
      <c r="HF750" s="336">
        <v>0</v>
      </c>
      <c r="HG750" s="336">
        <v>0</v>
      </c>
      <c r="HH750" s="336">
        <v>0</v>
      </c>
      <c r="HI750" s="336">
        <v>0</v>
      </c>
      <c r="HJ750" s="336">
        <v>0</v>
      </c>
      <c r="HK750" s="336">
        <v>0</v>
      </c>
      <c r="HL750" s="336">
        <v>24791.32</v>
      </c>
      <c r="HM750" s="336">
        <v>0</v>
      </c>
      <c r="HN750" s="336">
        <v>0</v>
      </c>
      <c r="HO750" s="336">
        <v>0</v>
      </c>
      <c r="HP750" s="336">
        <v>0</v>
      </c>
      <c r="HQ750" s="336">
        <v>0</v>
      </c>
      <c r="HR750" s="336">
        <v>0</v>
      </c>
      <c r="HS750" s="336">
        <v>0</v>
      </c>
      <c r="HT750" s="336">
        <v>0</v>
      </c>
      <c r="HU750" s="336">
        <v>0</v>
      </c>
      <c r="HV750" s="336">
        <v>0</v>
      </c>
      <c r="HW750" s="336">
        <v>0</v>
      </c>
      <c r="HX750" s="336">
        <v>0</v>
      </c>
      <c r="HY750" s="336">
        <v>1000</v>
      </c>
      <c r="HZ750" s="336">
        <v>0</v>
      </c>
      <c r="IA750" s="336">
        <v>0</v>
      </c>
      <c r="IB750" s="336">
        <v>0</v>
      </c>
      <c r="IC750" s="336">
        <v>0</v>
      </c>
      <c r="ID750" s="336">
        <v>0</v>
      </c>
      <c r="IE750" s="336">
        <v>0</v>
      </c>
      <c r="IF750" s="336">
        <v>0</v>
      </c>
      <c r="IG750" s="336">
        <v>0</v>
      </c>
      <c r="IH750" s="336">
        <v>0</v>
      </c>
      <c r="II750" s="336">
        <v>0</v>
      </c>
      <c r="IJ750" s="336">
        <v>316738.3</v>
      </c>
      <c r="IK750" s="336">
        <v>0</v>
      </c>
      <c r="IL750" s="336">
        <v>0</v>
      </c>
      <c r="IM750" s="336">
        <v>0</v>
      </c>
      <c r="IN750" s="336">
        <v>0</v>
      </c>
      <c r="IO750" s="336">
        <v>0</v>
      </c>
      <c r="IP750" s="336">
        <v>0</v>
      </c>
      <c r="IQ750" s="336">
        <v>0</v>
      </c>
      <c r="IR750" s="336">
        <v>0</v>
      </c>
      <c r="IS750" s="336">
        <v>0</v>
      </c>
      <c r="IT750" s="336">
        <v>0</v>
      </c>
      <c r="IU750" s="336">
        <v>0</v>
      </c>
      <c r="IV750" s="336">
        <v>0</v>
      </c>
      <c r="IW750" s="336">
        <v>0</v>
      </c>
      <c r="IX750" s="336">
        <v>0</v>
      </c>
      <c r="IY750" s="336">
        <v>0</v>
      </c>
      <c r="IZ750" s="336">
        <v>0</v>
      </c>
      <c r="JA750" s="336">
        <v>0</v>
      </c>
      <c r="JB750" s="336">
        <v>0</v>
      </c>
      <c r="JC750" s="336">
        <v>0</v>
      </c>
      <c r="JD750" s="336">
        <v>0</v>
      </c>
      <c r="JE750" s="336">
        <v>0</v>
      </c>
      <c r="JF750" s="336">
        <v>0</v>
      </c>
      <c r="JG750" s="336">
        <v>0</v>
      </c>
      <c r="JH750" s="336">
        <v>25.54</v>
      </c>
      <c r="JI750" s="336">
        <v>0</v>
      </c>
      <c r="JJ750" s="336">
        <v>0</v>
      </c>
      <c r="JK750" s="336">
        <v>0</v>
      </c>
      <c r="JL750" s="336">
        <v>0</v>
      </c>
      <c r="JM750" s="336">
        <v>0</v>
      </c>
      <c r="JN750" s="336">
        <v>0</v>
      </c>
      <c r="JO750" s="336">
        <v>0</v>
      </c>
      <c r="JP750" s="336">
        <v>0</v>
      </c>
      <c r="JQ750" s="336">
        <v>0</v>
      </c>
      <c r="JR750" s="336">
        <v>0</v>
      </c>
      <c r="JS750" s="336">
        <v>0</v>
      </c>
      <c r="JT750" s="336">
        <v>0</v>
      </c>
      <c r="JU750" s="336">
        <v>0</v>
      </c>
      <c r="JV750" s="336">
        <v>0</v>
      </c>
      <c r="JW750" s="336">
        <v>0</v>
      </c>
      <c r="JX750" s="336">
        <v>0</v>
      </c>
      <c r="JY750" s="336">
        <v>0</v>
      </c>
      <c r="JZ750" s="336">
        <v>0</v>
      </c>
      <c r="KA750" s="336">
        <v>0</v>
      </c>
      <c r="KB750" s="336">
        <v>0</v>
      </c>
      <c r="KC750" s="336">
        <v>0</v>
      </c>
      <c r="KD750" s="336">
        <v>0</v>
      </c>
      <c r="KE750" s="336">
        <v>0</v>
      </c>
      <c r="KF750" s="336">
        <v>2422.6</v>
      </c>
      <c r="KG750" s="336">
        <v>0</v>
      </c>
      <c r="KH750" s="336">
        <v>0</v>
      </c>
      <c r="KI750" s="336">
        <v>0</v>
      </c>
      <c r="KJ750" s="336">
        <v>0</v>
      </c>
      <c r="KK750" s="336">
        <v>0</v>
      </c>
      <c r="KL750" s="336">
        <v>0</v>
      </c>
      <c r="KM750" s="336">
        <v>0</v>
      </c>
      <c r="KN750" s="336">
        <v>0</v>
      </c>
      <c r="KO750" s="336">
        <v>0</v>
      </c>
      <c r="KP750" s="336">
        <v>0</v>
      </c>
      <c r="KQ750" s="336">
        <v>765000</v>
      </c>
      <c r="KR750" s="336">
        <v>0</v>
      </c>
      <c r="KS750" s="336">
        <v>0</v>
      </c>
    </row>
    <row r="751" spans="1:310" x14ac:dyDescent="0.25">
      <c r="A751">
        <v>2022</v>
      </c>
      <c r="C751" s="312">
        <v>56</v>
      </c>
      <c r="F751" s="336">
        <v>0</v>
      </c>
      <c r="G751" s="336">
        <v>0</v>
      </c>
      <c r="H751" s="336">
        <v>0</v>
      </c>
      <c r="I751" s="336">
        <v>0</v>
      </c>
      <c r="J751" s="336">
        <v>0</v>
      </c>
      <c r="K751" s="336">
        <v>0</v>
      </c>
      <c r="L751" s="336">
        <v>145388.35</v>
      </c>
      <c r="M751" s="336">
        <v>0</v>
      </c>
      <c r="N751" s="336">
        <v>0</v>
      </c>
      <c r="O751" s="336">
        <v>0</v>
      </c>
      <c r="P751" s="336">
        <v>0</v>
      </c>
      <c r="Q751" s="336">
        <v>0</v>
      </c>
      <c r="R751" s="336">
        <v>0</v>
      </c>
      <c r="S751" s="336">
        <v>0</v>
      </c>
      <c r="T751" s="336">
        <v>0</v>
      </c>
      <c r="U751" s="336">
        <v>31111.040000000001</v>
      </c>
      <c r="V751" s="336">
        <v>0</v>
      </c>
      <c r="W751" s="336">
        <v>0</v>
      </c>
      <c r="X751" s="336">
        <v>0</v>
      </c>
      <c r="Y751" s="336">
        <v>0</v>
      </c>
      <c r="Z751" s="336">
        <v>0</v>
      </c>
      <c r="AA751" s="336">
        <v>68123.399999999994</v>
      </c>
      <c r="AB751" s="336">
        <v>0</v>
      </c>
      <c r="AC751" s="336">
        <v>0</v>
      </c>
      <c r="AD751" s="336">
        <v>0</v>
      </c>
      <c r="AE751" s="336">
        <v>0</v>
      </c>
      <c r="AF751" s="336">
        <v>0</v>
      </c>
      <c r="AG751" s="336">
        <v>0</v>
      </c>
      <c r="AH751" s="336">
        <v>0</v>
      </c>
      <c r="AI751" s="336">
        <v>0</v>
      </c>
      <c r="AJ751" s="336">
        <v>0</v>
      </c>
      <c r="AK751" s="336">
        <v>0</v>
      </c>
      <c r="AL751" s="336">
        <v>0</v>
      </c>
      <c r="AM751" s="336">
        <v>0</v>
      </c>
      <c r="AN751" s="336">
        <v>0</v>
      </c>
      <c r="AO751" s="336">
        <v>0</v>
      </c>
      <c r="AP751" s="336">
        <v>0</v>
      </c>
      <c r="AQ751" s="336">
        <v>0</v>
      </c>
      <c r="AR751" s="336">
        <v>0</v>
      </c>
      <c r="AS751" s="336">
        <v>0</v>
      </c>
      <c r="AT751" s="336">
        <v>0</v>
      </c>
      <c r="AU751" s="336">
        <v>0</v>
      </c>
      <c r="AV751" s="336">
        <v>0</v>
      </c>
      <c r="AW751" s="336">
        <v>3200</v>
      </c>
      <c r="AX751" s="336">
        <v>0</v>
      </c>
      <c r="AY751" s="336">
        <v>0</v>
      </c>
      <c r="AZ751" s="336">
        <v>0</v>
      </c>
      <c r="BA751" s="336">
        <v>0</v>
      </c>
      <c r="BB751" s="336">
        <v>0</v>
      </c>
      <c r="BC751" s="336">
        <v>0</v>
      </c>
      <c r="BD751" s="336">
        <v>300000</v>
      </c>
      <c r="BE751" s="336">
        <v>0</v>
      </c>
      <c r="BF751" s="336">
        <v>0</v>
      </c>
      <c r="BG751" s="336">
        <v>0</v>
      </c>
      <c r="BH751" s="336">
        <v>0</v>
      </c>
      <c r="BI751" s="336">
        <v>0</v>
      </c>
      <c r="BJ751" s="336">
        <v>0</v>
      </c>
      <c r="BK751" s="336">
        <v>0</v>
      </c>
      <c r="BL751" s="336">
        <v>0</v>
      </c>
      <c r="BM751" s="336">
        <v>0</v>
      </c>
      <c r="BN751" s="336">
        <v>0</v>
      </c>
      <c r="BO751" s="336">
        <v>0</v>
      </c>
      <c r="BP751" s="336">
        <v>0</v>
      </c>
      <c r="BQ751" s="336">
        <v>0</v>
      </c>
      <c r="BR751" s="336">
        <v>0</v>
      </c>
      <c r="BS751" s="336">
        <v>0</v>
      </c>
      <c r="BT751" s="336">
        <v>0</v>
      </c>
      <c r="BU751" s="336">
        <v>0</v>
      </c>
      <c r="BV751" s="336">
        <v>0</v>
      </c>
      <c r="BW751" s="336">
        <v>0</v>
      </c>
      <c r="BX751" s="336">
        <v>0</v>
      </c>
      <c r="BY751" s="336">
        <v>0</v>
      </c>
      <c r="BZ751" s="336">
        <v>0</v>
      </c>
      <c r="CA751" s="336">
        <v>0</v>
      </c>
      <c r="CB751" s="336">
        <v>0</v>
      </c>
      <c r="CC751" s="336">
        <v>0</v>
      </c>
      <c r="CD751" s="336">
        <v>0</v>
      </c>
      <c r="CE751" s="336">
        <v>0</v>
      </c>
      <c r="CF751" s="336">
        <v>0</v>
      </c>
      <c r="CG751" s="336">
        <v>0</v>
      </c>
      <c r="CH751" s="336">
        <v>0</v>
      </c>
      <c r="CI751" s="336">
        <v>69823.600000000006</v>
      </c>
      <c r="CJ751" s="336">
        <v>0</v>
      </c>
      <c r="CK751" s="336">
        <v>0</v>
      </c>
      <c r="CL751" s="336">
        <v>0</v>
      </c>
      <c r="CM751" s="336">
        <v>0</v>
      </c>
      <c r="CN751" s="336">
        <v>0</v>
      </c>
      <c r="CO751" s="336">
        <v>0</v>
      </c>
      <c r="CP751" s="336">
        <v>0</v>
      </c>
      <c r="CQ751" s="336">
        <v>0</v>
      </c>
      <c r="CR751" s="336">
        <v>0</v>
      </c>
      <c r="CS751" s="336">
        <v>0</v>
      </c>
      <c r="CT751" s="336">
        <v>0</v>
      </c>
      <c r="CU751" s="336">
        <v>0</v>
      </c>
      <c r="CV751" s="336">
        <v>0</v>
      </c>
      <c r="CW751" s="336">
        <v>0</v>
      </c>
      <c r="CX751" s="336">
        <v>0</v>
      </c>
      <c r="CY751" s="336">
        <v>0</v>
      </c>
      <c r="CZ751" s="336">
        <v>0</v>
      </c>
      <c r="DA751" s="336">
        <v>0</v>
      </c>
      <c r="DB751" s="336">
        <v>0</v>
      </c>
      <c r="DC751" s="336">
        <v>0</v>
      </c>
      <c r="DD751" s="336">
        <v>26592.400000000001</v>
      </c>
      <c r="DE751" s="336">
        <v>257579.35</v>
      </c>
      <c r="DF751" s="336">
        <v>0</v>
      </c>
      <c r="DG751" s="336">
        <v>12451.92</v>
      </c>
      <c r="DH751" s="336">
        <v>0</v>
      </c>
      <c r="DI751" s="336">
        <v>0</v>
      </c>
      <c r="DJ751" s="336">
        <v>0</v>
      </c>
      <c r="DK751" s="336">
        <v>24709.99</v>
      </c>
      <c r="DL751" s="336">
        <v>0</v>
      </c>
      <c r="DM751" s="336">
        <v>0</v>
      </c>
      <c r="DN751" s="336">
        <v>0</v>
      </c>
      <c r="DO751" s="336">
        <v>0</v>
      </c>
      <c r="DP751" s="336">
        <v>0</v>
      </c>
      <c r="DQ751" s="336">
        <v>0</v>
      </c>
      <c r="DR751" s="336">
        <v>0</v>
      </c>
      <c r="DS751" s="336">
        <v>59690.44</v>
      </c>
      <c r="DT751" s="336">
        <v>0</v>
      </c>
      <c r="DU751" s="336">
        <v>0</v>
      </c>
      <c r="DV751" s="336">
        <v>0</v>
      </c>
      <c r="DW751" s="336">
        <v>0</v>
      </c>
      <c r="DX751" s="336">
        <v>0</v>
      </c>
      <c r="DY751" s="336">
        <v>0</v>
      </c>
      <c r="DZ751" s="336">
        <v>0</v>
      </c>
      <c r="EA751" s="336">
        <v>338072.73</v>
      </c>
      <c r="EB751" s="336">
        <v>0</v>
      </c>
      <c r="EC751" s="336">
        <v>0</v>
      </c>
      <c r="ED751" s="336">
        <v>0</v>
      </c>
      <c r="EE751" s="336">
        <v>0</v>
      </c>
      <c r="EF751" s="336">
        <v>0</v>
      </c>
      <c r="EG751" s="336">
        <v>0</v>
      </c>
      <c r="EH751" s="336">
        <v>0</v>
      </c>
      <c r="EI751" s="336">
        <v>0</v>
      </c>
      <c r="EJ751" s="336">
        <v>0</v>
      </c>
      <c r="EK751" s="336">
        <v>0</v>
      </c>
      <c r="EL751" s="336">
        <v>0</v>
      </c>
      <c r="EM751" s="336">
        <v>0</v>
      </c>
      <c r="EN751" s="336">
        <v>0</v>
      </c>
      <c r="EO751" s="336">
        <v>0</v>
      </c>
      <c r="EP751" s="336">
        <v>0</v>
      </c>
      <c r="EQ751" s="336">
        <v>0</v>
      </c>
      <c r="ER751" s="336">
        <v>0</v>
      </c>
      <c r="ES751" s="336">
        <v>0</v>
      </c>
      <c r="ET751" s="336">
        <v>0</v>
      </c>
      <c r="EU751" s="336">
        <v>0</v>
      </c>
      <c r="EV751" s="336">
        <v>0</v>
      </c>
      <c r="EW751" s="336">
        <v>0</v>
      </c>
      <c r="EX751" s="336">
        <v>0</v>
      </c>
      <c r="EY751" s="336">
        <v>0</v>
      </c>
      <c r="EZ751" s="336">
        <v>11996403.449999999</v>
      </c>
      <c r="FA751" s="336">
        <v>0</v>
      </c>
      <c r="FB751" s="336">
        <v>0</v>
      </c>
      <c r="FC751" s="336">
        <v>119023.1</v>
      </c>
      <c r="FD751" s="336">
        <v>0</v>
      </c>
      <c r="FE751" s="336">
        <v>0</v>
      </c>
      <c r="FF751" s="336">
        <v>0</v>
      </c>
      <c r="FG751" s="336">
        <v>0</v>
      </c>
      <c r="FH751" s="336">
        <v>0</v>
      </c>
      <c r="FI751" s="336">
        <v>0</v>
      </c>
      <c r="FJ751" s="336">
        <v>0</v>
      </c>
      <c r="FK751" s="336">
        <v>0</v>
      </c>
      <c r="FL751" s="336">
        <v>0</v>
      </c>
      <c r="FM751" s="336">
        <v>0</v>
      </c>
      <c r="FN751" s="336">
        <v>0</v>
      </c>
      <c r="FO751" s="336">
        <v>0</v>
      </c>
      <c r="FP751" s="336">
        <v>0</v>
      </c>
      <c r="FQ751" s="336">
        <v>0</v>
      </c>
      <c r="FR751" s="336">
        <v>0</v>
      </c>
      <c r="FS751" s="336">
        <v>0</v>
      </c>
      <c r="FT751" s="336">
        <v>0</v>
      </c>
      <c r="FU751" s="336">
        <v>0</v>
      </c>
      <c r="FV751" s="336">
        <v>0</v>
      </c>
      <c r="FW751" s="336">
        <v>0</v>
      </c>
      <c r="FX751" s="336">
        <v>0</v>
      </c>
      <c r="FY751" s="336">
        <v>0</v>
      </c>
      <c r="FZ751" s="336">
        <v>0</v>
      </c>
      <c r="GA751" s="336">
        <v>0</v>
      </c>
      <c r="GB751" s="336">
        <v>0</v>
      </c>
      <c r="GC751" s="336">
        <v>0</v>
      </c>
      <c r="GD751" s="336">
        <v>0</v>
      </c>
      <c r="GE751" s="336">
        <v>44313.07</v>
      </c>
      <c r="GF751" s="336">
        <v>0</v>
      </c>
      <c r="GG751" s="336">
        <v>0</v>
      </c>
      <c r="GH751" s="336">
        <v>0</v>
      </c>
      <c r="GI751" s="336">
        <v>0</v>
      </c>
      <c r="GJ751" s="336">
        <v>0</v>
      </c>
      <c r="GK751" s="336">
        <v>0</v>
      </c>
      <c r="GL751" s="336">
        <v>0</v>
      </c>
      <c r="GM751" s="336">
        <v>0</v>
      </c>
      <c r="GN751" s="336">
        <v>0</v>
      </c>
      <c r="GO751" s="336">
        <v>0</v>
      </c>
      <c r="GP751" s="336">
        <v>0</v>
      </c>
      <c r="GQ751" s="336">
        <v>0</v>
      </c>
      <c r="GR751" s="336">
        <v>0</v>
      </c>
      <c r="GS751" s="336">
        <v>373151.11</v>
      </c>
      <c r="GT751" s="336">
        <v>0</v>
      </c>
      <c r="GU751" s="336">
        <v>0</v>
      </c>
      <c r="GV751" s="336">
        <v>0</v>
      </c>
      <c r="GW751" s="336">
        <v>0</v>
      </c>
      <c r="GX751" s="336">
        <v>0</v>
      </c>
      <c r="GY751" s="336">
        <v>0</v>
      </c>
      <c r="GZ751" s="336">
        <v>0</v>
      </c>
      <c r="HA751" s="336">
        <v>62466</v>
      </c>
      <c r="HB751" s="336">
        <v>0</v>
      </c>
      <c r="HC751" s="336">
        <v>0</v>
      </c>
      <c r="HD751" s="336">
        <v>0</v>
      </c>
      <c r="HE751" s="336">
        <v>0</v>
      </c>
      <c r="HF751" s="336">
        <v>0</v>
      </c>
      <c r="HG751" s="336">
        <v>0</v>
      </c>
      <c r="HH751" s="336">
        <v>0</v>
      </c>
      <c r="HI751" s="336">
        <v>0</v>
      </c>
      <c r="HJ751" s="336">
        <v>0</v>
      </c>
      <c r="HK751" s="336">
        <v>0</v>
      </c>
      <c r="HL751" s="336">
        <v>0</v>
      </c>
      <c r="HM751" s="336">
        <v>0</v>
      </c>
      <c r="HN751" s="336">
        <v>0</v>
      </c>
      <c r="HO751" s="336">
        <v>0</v>
      </c>
      <c r="HP751" s="336">
        <v>0</v>
      </c>
      <c r="HQ751" s="336">
        <v>0</v>
      </c>
      <c r="HR751" s="336">
        <v>0</v>
      </c>
      <c r="HS751" s="336">
        <v>0</v>
      </c>
      <c r="HT751" s="336">
        <v>0</v>
      </c>
      <c r="HU751" s="336">
        <v>0</v>
      </c>
      <c r="HV751" s="336">
        <v>0</v>
      </c>
      <c r="HW751" s="336">
        <v>0</v>
      </c>
      <c r="HX751" s="336">
        <v>0</v>
      </c>
      <c r="HY751" s="336">
        <v>0</v>
      </c>
      <c r="HZ751" s="336">
        <v>0</v>
      </c>
      <c r="IA751" s="336">
        <v>0</v>
      </c>
      <c r="IB751" s="336">
        <v>0</v>
      </c>
      <c r="IC751" s="336">
        <v>113908</v>
      </c>
      <c r="ID751" s="336">
        <v>0</v>
      </c>
      <c r="IE751" s="336">
        <v>0</v>
      </c>
      <c r="IF751" s="336">
        <v>0</v>
      </c>
      <c r="IG751" s="336">
        <v>0</v>
      </c>
      <c r="IH751" s="336">
        <v>0</v>
      </c>
      <c r="II751" s="336">
        <v>0</v>
      </c>
      <c r="IJ751" s="336">
        <v>0</v>
      </c>
      <c r="IK751" s="336">
        <v>0</v>
      </c>
      <c r="IL751" s="336">
        <v>0</v>
      </c>
      <c r="IM751" s="336">
        <v>0</v>
      </c>
      <c r="IN751" s="336">
        <v>0</v>
      </c>
      <c r="IO751" s="336">
        <v>0</v>
      </c>
      <c r="IP751" s="336">
        <v>0</v>
      </c>
      <c r="IQ751" s="336">
        <v>0</v>
      </c>
      <c r="IR751" s="336">
        <v>0</v>
      </c>
      <c r="IS751" s="336">
        <v>0</v>
      </c>
      <c r="IT751" s="336">
        <v>0</v>
      </c>
      <c r="IU751" s="336">
        <v>0</v>
      </c>
      <c r="IV751" s="336">
        <v>0</v>
      </c>
      <c r="IW751" s="336">
        <v>0</v>
      </c>
      <c r="IX751" s="336">
        <v>0</v>
      </c>
      <c r="IY751" s="336">
        <v>0</v>
      </c>
      <c r="IZ751" s="336">
        <v>0</v>
      </c>
      <c r="JA751" s="336">
        <v>0</v>
      </c>
      <c r="JB751" s="336">
        <v>0</v>
      </c>
      <c r="JC751" s="336">
        <v>0</v>
      </c>
      <c r="JD751" s="336">
        <v>0</v>
      </c>
      <c r="JE751" s="336">
        <v>0</v>
      </c>
      <c r="JF751" s="336">
        <v>0</v>
      </c>
      <c r="JG751" s="336">
        <v>0</v>
      </c>
      <c r="JH751" s="336">
        <v>0</v>
      </c>
      <c r="JI751" s="336">
        <v>0</v>
      </c>
      <c r="JJ751" s="336">
        <v>0</v>
      </c>
      <c r="JK751" s="336">
        <v>0</v>
      </c>
      <c r="JL751" s="336">
        <v>0</v>
      </c>
      <c r="JM751" s="336">
        <v>0</v>
      </c>
      <c r="JN751" s="336">
        <v>0</v>
      </c>
      <c r="JO751" s="336">
        <v>0</v>
      </c>
      <c r="JP751" s="336">
        <v>0</v>
      </c>
      <c r="JQ751" s="336">
        <v>0</v>
      </c>
      <c r="JR751" s="336">
        <v>0</v>
      </c>
      <c r="JS751" s="336">
        <v>0</v>
      </c>
      <c r="JT751" s="336">
        <v>0</v>
      </c>
      <c r="JU751" s="336">
        <v>0</v>
      </c>
      <c r="JV751" s="336">
        <v>0</v>
      </c>
      <c r="JW751" s="336">
        <v>0</v>
      </c>
      <c r="JX751" s="336">
        <v>0</v>
      </c>
      <c r="JY751" s="336">
        <v>0</v>
      </c>
      <c r="JZ751" s="336">
        <v>0</v>
      </c>
      <c r="KA751" s="336">
        <v>0</v>
      </c>
      <c r="KB751" s="336">
        <v>0</v>
      </c>
      <c r="KC751" s="336">
        <v>0</v>
      </c>
      <c r="KD751" s="336">
        <v>0</v>
      </c>
      <c r="KE751" s="336">
        <v>0</v>
      </c>
      <c r="KF751" s="336">
        <v>0</v>
      </c>
      <c r="KG751" s="336">
        <v>0</v>
      </c>
      <c r="KH751" s="336">
        <v>0</v>
      </c>
      <c r="KI751" s="336">
        <v>0</v>
      </c>
      <c r="KJ751" s="336">
        <v>0</v>
      </c>
      <c r="KK751" s="336">
        <v>0</v>
      </c>
      <c r="KL751" s="336">
        <v>0</v>
      </c>
      <c r="KM751" s="336">
        <v>0</v>
      </c>
      <c r="KN751" s="336">
        <v>0</v>
      </c>
      <c r="KO751" s="336">
        <v>0</v>
      </c>
      <c r="KP751" s="336">
        <v>0</v>
      </c>
      <c r="KQ751" s="336">
        <v>0</v>
      </c>
      <c r="KR751" s="336">
        <v>10000</v>
      </c>
      <c r="KS751" s="336">
        <v>0</v>
      </c>
    </row>
    <row r="752" spans="1:310" x14ac:dyDescent="0.25">
      <c r="A752">
        <v>2022</v>
      </c>
      <c r="C752" s="312">
        <v>58</v>
      </c>
      <c r="F752" s="336">
        <v>0</v>
      </c>
      <c r="G752" s="336">
        <v>0</v>
      </c>
      <c r="H752" s="336">
        <v>0</v>
      </c>
      <c r="I752" s="336">
        <v>0</v>
      </c>
      <c r="J752" s="336">
        <v>0</v>
      </c>
      <c r="K752" s="336">
        <v>0</v>
      </c>
      <c r="L752" s="336">
        <v>0</v>
      </c>
      <c r="M752" s="336">
        <v>0</v>
      </c>
      <c r="N752" s="336">
        <v>83705.100000000006</v>
      </c>
      <c r="O752" s="336">
        <v>0</v>
      </c>
      <c r="P752" s="336">
        <v>0</v>
      </c>
      <c r="Q752" s="336">
        <v>0</v>
      </c>
      <c r="R752" s="336">
        <v>0</v>
      </c>
      <c r="S752" s="336">
        <v>0</v>
      </c>
      <c r="T752" s="336">
        <v>0</v>
      </c>
      <c r="U752" s="336">
        <v>0</v>
      </c>
      <c r="V752" s="336">
        <v>2193684.36</v>
      </c>
      <c r="W752" s="336">
        <v>0</v>
      </c>
      <c r="X752" s="336">
        <v>46437.1</v>
      </c>
      <c r="Y752" s="336">
        <v>0</v>
      </c>
      <c r="Z752" s="336">
        <v>0</v>
      </c>
      <c r="AA752" s="336">
        <v>0</v>
      </c>
      <c r="AB752" s="336">
        <v>0</v>
      </c>
      <c r="AC752" s="336">
        <v>0</v>
      </c>
      <c r="AD752" s="336">
        <v>0</v>
      </c>
      <c r="AE752" s="336">
        <v>0</v>
      </c>
      <c r="AF752" s="336">
        <v>0</v>
      </c>
      <c r="AG752" s="336">
        <v>0</v>
      </c>
      <c r="AH752" s="336">
        <v>0</v>
      </c>
      <c r="AI752" s="336">
        <v>0</v>
      </c>
      <c r="AJ752" s="336">
        <v>0</v>
      </c>
      <c r="AK752" s="336">
        <v>0</v>
      </c>
      <c r="AL752" s="336">
        <v>633892.85</v>
      </c>
      <c r="AM752" s="336">
        <v>0</v>
      </c>
      <c r="AN752" s="336">
        <v>0</v>
      </c>
      <c r="AO752" s="336">
        <v>0</v>
      </c>
      <c r="AP752" s="336">
        <v>0</v>
      </c>
      <c r="AQ752" s="336">
        <v>0</v>
      </c>
      <c r="AR752" s="336">
        <v>0</v>
      </c>
      <c r="AS752" s="336">
        <v>0</v>
      </c>
      <c r="AT752" s="336">
        <v>0</v>
      </c>
      <c r="AU752" s="336">
        <v>0</v>
      </c>
      <c r="AV752" s="336">
        <v>0</v>
      </c>
      <c r="AW752" s="336">
        <v>1384870.02</v>
      </c>
      <c r="AX752" s="336">
        <v>0</v>
      </c>
      <c r="AY752" s="336">
        <v>0</v>
      </c>
      <c r="AZ752" s="336">
        <v>0</v>
      </c>
      <c r="BA752" s="336">
        <v>0</v>
      </c>
      <c r="BB752" s="336">
        <v>0</v>
      </c>
      <c r="BC752" s="336">
        <v>0</v>
      </c>
      <c r="BD752" s="336">
        <v>56231</v>
      </c>
      <c r="BE752" s="336">
        <v>0</v>
      </c>
      <c r="BF752" s="336">
        <v>700</v>
      </c>
      <c r="BG752" s="336">
        <v>0</v>
      </c>
      <c r="BH752" s="336">
        <v>0</v>
      </c>
      <c r="BI752" s="336">
        <v>274785.45</v>
      </c>
      <c r="BJ752" s="336">
        <v>0</v>
      </c>
      <c r="BK752" s="336">
        <v>0</v>
      </c>
      <c r="BL752" s="336">
        <v>0</v>
      </c>
      <c r="BM752" s="336">
        <v>0</v>
      </c>
      <c r="BN752" s="336">
        <v>0</v>
      </c>
      <c r="BO752" s="336">
        <v>0</v>
      </c>
      <c r="BP752" s="336">
        <v>0</v>
      </c>
      <c r="BQ752" s="336">
        <v>0</v>
      </c>
      <c r="BR752" s="336">
        <v>0</v>
      </c>
      <c r="BS752" s="336">
        <v>49540.65</v>
      </c>
      <c r="BT752" s="336">
        <v>0</v>
      </c>
      <c r="BU752" s="336">
        <v>0</v>
      </c>
      <c r="BV752" s="336">
        <v>30578.5</v>
      </c>
      <c r="BW752" s="336">
        <v>207023.6</v>
      </c>
      <c r="BX752" s="336">
        <v>0</v>
      </c>
      <c r="BY752" s="336">
        <v>0</v>
      </c>
      <c r="BZ752" s="336">
        <v>0</v>
      </c>
      <c r="CA752" s="336">
        <v>17867.7</v>
      </c>
      <c r="CB752" s="336">
        <v>0</v>
      </c>
      <c r="CC752" s="336">
        <v>0</v>
      </c>
      <c r="CD752" s="336">
        <v>0</v>
      </c>
      <c r="CE752" s="336">
        <v>0</v>
      </c>
      <c r="CF752" s="336">
        <v>0</v>
      </c>
      <c r="CG752" s="336">
        <v>0</v>
      </c>
      <c r="CH752" s="336">
        <v>0</v>
      </c>
      <c r="CI752" s="336">
        <v>86600.7</v>
      </c>
      <c r="CJ752" s="336">
        <v>0</v>
      </c>
      <c r="CK752" s="336">
        <v>0</v>
      </c>
      <c r="CL752" s="336">
        <v>0</v>
      </c>
      <c r="CM752" s="336">
        <v>0</v>
      </c>
      <c r="CN752" s="336">
        <v>0</v>
      </c>
      <c r="CO752" s="336">
        <v>0</v>
      </c>
      <c r="CP752" s="336">
        <v>0</v>
      </c>
      <c r="CQ752" s="336">
        <v>0</v>
      </c>
      <c r="CR752" s="336">
        <v>0</v>
      </c>
      <c r="CS752" s="336">
        <v>0</v>
      </c>
      <c r="CT752" s="336">
        <v>0</v>
      </c>
      <c r="CU752" s="336">
        <v>0</v>
      </c>
      <c r="CV752" s="336">
        <v>0</v>
      </c>
      <c r="CW752" s="336">
        <v>0</v>
      </c>
      <c r="CX752" s="336">
        <v>0</v>
      </c>
      <c r="CY752" s="336">
        <v>0</v>
      </c>
      <c r="CZ752" s="336">
        <v>0</v>
      </c>
      <c r="DA752" s="336">
        <v>0</v>
      </c>
      <c r="DB752" s="336">
        <v>0</v>
      </c>
      <c r="DC752" s="336">
        <v>0</v>
      </c>
      <c r="DD752" s="336">
        <v>379522.53</v>
      </c>
      <c r="DE752" s="336">
        <v>0</v>
      </c>
      <c r="DF752" s="336">
        <v>0</v>
      </c>
      <c r="DG752" s="336">
        <v>0</v>
      </c>
      <c r="DH752" s="336">
        <v>0</v>
      </c>
      <c r="DI752" s="336">
        <v>0</v>
      </c>
      <c r="DJ752" s="336">
        <v>0</v>
      </c>
      <c r="DK752" s="336">
        <v>0</v>
      </c>
      <c r="DL752" s="336">
        <v>15912.85</v>
      </c>
      <c r="DM752" s="336">
        <v>0</v>
      </c>
      <c r="DN752" s="336">
        <v>0</v>
      </c>
      <c r="DO752" s="336">
        <v>0</v>
      </c>
      <c r="DP752" s="336">
        <v>0</v>
      </c>
      <c r="DQ752" s="336">
        <v>0</v>
      </c>
      <c r="DR752" s="336">
        <v>0</v>
      </c>
      <c r="DS752" s="336">
        <v>104204.24</v>
      </c>
      <c r="DT752" s="336">
        <v>0</v>
      </c>
      <c r="DU752" s="336">
        <v>0</v>
      </c>
      <c r="DV752" s="336">
        <v>7524.45</v>
      </c>
      <c r="DW752" s="336">
        <v>0</v>
      </c>
      <c r="DX752" s="336">
        <v>129734.15</v>
      </c>
      <c r="DY752" s="336">
        <v>40257.800000000003</v>
      </c>
      <c r="DZ752" s="336">
        <v>0</v>
      </c>
      <c r="EA752" s="336">
        <v>0</v>
      </c>
      <c r="EB752" s="336">
        <v>0</v>
      </c>
      <c r="EC752" s="336">
        <v>0</v>
      </c>
      <c r="ED752" s="336">
        <v>0</v>
      </c>
      <c r="EE752" s="336">
        <v>0</v>
      </c>
      <c r="EF752" s="336">
        <v>0</v>
      </c>
      <c r="EG752" s="336">
        <v>0</v>
      </c>
      <c r="EH752" s="336">
        <v>0</v>
      </c>
      <c r="EI752" s="336">
        <v>0</v>
      </c>
      <c r="EJ752" s="336">
        <v>0</v>
      </c>
      <c r="EK752" s="336">
        <v>0</v>
      </c>
      <c r="EL752" s="336">
        <v>45373.4</v>
      </c>
      <c r="EM752" s="336">
        <v>0</v>
      </c>
      <c r="EN752" s="336">
        <v>0</v>
      </c>
      <c r="EO752" s="336">
        <v>0</v>
      </c>
      <c r="EP752" s="336">
        <v>0</v>
      </c>
      <c r="EQ752" s="336">
        <v>0</v>
      </c>
      <c r="ER752" s="336">
        <v>0</v>
      </c>
      <c r="ES752" s="336">
        <v>0</v>
      </c>
      <c r="ET752" s="336">
        <v>0</v>
      </c>
      <c r="EU752" s="336">
        <v>0</v>
      </c>
      <c r="EV752" s="336">
        <v>0</v>
      </c>
      <c r="EW752" s="336">
        <v>0</v>
      </c>
      <c r="EX752" s="336">
        <v>76771.55</v>
      </c>
      <c r="EY752" s="336">
        <v>50966.25</v>
      </c>
      <c r="EZ752" s="336">
        <v>1960996.83</v>
      </c>
      <c r="FA752" s="336">
        <v>0</v>
      </c>
      <c r="FB752" s="336">
        <v>0</v>
      </c>
      <c r="FC752" s="336">
        <v>0</v>
      </c>
      <c r="FD752" s="336">
        <v>0</v>
      </c>
      <c r="FE752" s="336">
        <v>0</v>
      </c>
      <c r="FF752" s="336">
        <v>22503.45</v>
      </c>
      <c r="FG752" s="336">
        <v>0</v>
      </c>
      <c r="FH752" s="336">
        <v>839005.33</v>
      </c>
      <c r="FI752" s="336">
        <v>0</v>
      </c>
      <c r="FJ752" s="336">
        <v>0</v>
      </c>
      <c r="FK752" s="336">
        <v>0</v>
      </c>
      <c r="FL752" s="336">
        <v>0</v>
      </c>
      <c r="FM752" s="336">
        <v>0</v>
      </c>
      <c r="FN752" s="336">
        <v>0</v>
      </c>
      <c r="FO752" s="336">
        <v>24203.95</v>
      </c>
      <c r="FP752" s="336">
        <v>54222.65</v>
      </c>
      <c r="FQ752" s="336">
        <v>0</v>
      </c>
      <c r="FR752" s="336">
        <v>54962.45</v>
      </c>
      <c r="FS752" s="336">
        <v>0</v>
      </c>
      <c r="FT752" s="336">
        <v>20169.8</v>
      </c>
      <c r="FU752" s="336">
        <v>0</v>
      </c>
      <c r="FV752" s="336">
        <v>0</v>
      </c>
      <c r="FW752" s="336">
        <v>0</v>
      </c>
      <c r="FX752" s="336">
        <v>0</v>
      </c>
      <c r="FY752" s="336">
        <v>0</v>
      </c>
      <c r="FZ752" s="336">
        <v>0</v>
      </c>
      <c r="GA752" s="336">
        <v>0</v>
      </c>
      <c r="GB752" s="336">
        <v>0</v>
      </c>
      <c r="GC752" s="336">
        <v>0</v>
      </c>
      <c r="GD752" s="336">
        <v>0</v>
      </c>
      <c r="GE752" s="336">
        <v>15662</v>
      </c>
      <c r="GF752" s="336">
        <v>119117.64</v>
      </c>
      <c r="GG752" s="336">
        <v>0</v>
      </c>
      <c r="GH752" s="336">
        <v>0</v>
      </c>
      <c r="GI752" s="336">
        <v>0</v>
      </c>
      <c r="GJ752" s="336">
        <v>6316.6</v>
      </c>
      <c r="GK752" s="336">
        <v>41217.199999999997</v>
      </c>
      <c r="GL752" s="336">
        <v>0</v>
      </c>
      <c r="GM752" s="336">
        <v>0</v>
      </c>
      <c r="GN752" s="336">
        <v>0</v>
      </c>
      <c r="GO752" s="336">
        <v>0</v>
      </c>
      <c r="GP752" s="336">
        <v>0</v>
      </c>
      <c r="GQ752" s="336">
        <v>0</v>
      </c>
      <c r="GR752" s="336">
        <v>0</v>
      </c>
      <c r="GS752" s="336">
        <v>0</v>
      </c>
      <c r="GT752" s="336">
        <v>115572.05</v>
      </c>
      <c r="GU752" s="336">
        <v>23291.1</v>
      </c>
      <c r="GV752" s="336">
        <v>2932.45</v>
      </c>
      <c r="GW752" s="336">
        <v>0</v>
      </c>
      <c r="GX752" s="336">
        <v>0</v>
      </c>
      <c r="GY752" s="336">
        <v>0</v>
      </c>
      <c r="GZ752" s="336">
        <v>0</v>
      </c>
      <c r="HA752" s="336">
        <v>0</v>
      </c>
      <c r="HB752" s="336">
        <v>0</v>
      </c>
      <c r="HC752" s="336">
        <v>0</v>
      </c>
      <c r="HD752" s="336">
        <v>10606.05</v>
      </c>
      <c r="HE752" s="336">
        <v>0</v>
      </c>
      <c r="HF752" s="336">
        <v>0</v>
      </c>
      <c r="HG752" s="336">
        <v>17169.400000000001</v>
      </c>
      <c r="HH752" s="336">
        <v>0</v>
      </c>
      <c r="HI752" s="336">
        <v>587073.35</v>
      </c>
      <c r="HJ752" s="336">
        <v>0</v>
      </c>
      <c r="HK752" s="336">
        <v>0</v>
      </c>
      <c r="HL752" s="336">
        <v>0</v>
      </c>
      <c r="HM752" s="336">
        <v>0</v>
      </c>
      <c r="HN752" s="336">
        <v>0</v>
      </c>
      <c r="HO752" s="336">
        <v>0</v>
      </c>
      <c r="HP752" s="336">
        <v>30488.81</v>
      </c>
      <c r="HQ752" s="336">
        <v>0</v>
      </c>
      <c r="HR752" s="336">
        <v>0</v>
      </c>
      <c r="HS752" s="336">
        <v>0</v>
      </c>
      <c r="HT752" s="336">
        <v>0</v>
      </c>
      <c r="HU752" s="336">
        <v>0</v>
      </c>
      <c r="HV752" s="336">
        <v>0</v>
      </c>
      <c r="HW752" s="336">
        <v>93554.9</v>
      </c>
      <c r="HX752" s="336">
        <v>0</v>
      </c>
      <c r="HY752" s="336">
        <v>240654.33</v>
      </c>
      <c r="HZ752" s="336">
        <v>0</v>
      </c>
      <c r="IA752" s="336">
        <v>0</v>
      </c>
      <c r="IB752" s="336">
        <v>30000</v>
      </c>
      <c r="IC752" s="336">
        <v>0</v>
      </c>
      <c r="ID752" s="336">
        <v>0</v>
      </c>
      <c r="IE752" s="336">
        <v>56749.55</v>
      </c>
      <c r="IF752" s="336">
        <v>39172.75</v>
      </c>
      <c r="IG752" s="336">
        <v>21976.6</v>
      </c>
      <c r="IH752" s="336">
        <v>0</v>
      </c>
      <c r="II752" s="336">
        <v>0</v>
      </c>
      <c r="IJ752" s="336">
        <v>0</v>
      </c>
      <c r="IK752" s="336">
        <v>0</v>
      </c>
      <c r="IL752" s="336">
        <v>0</v>
      </c>
      <c r="IM752" s="336">
        <v>0</v>
      </c>
      <c r="IN752" s="336">
        <v>38821.35</v>
      </c>
      <c r="IO752" s="336">
        <v>0</v>
      </c>
      <c r="IP752" s="336">
        <v>0</v>
      </c>
      <c r="IQ752" s="336">
        <v>0</v>
      </c>
      <c r="IR752" s="336">
        <v>0</v>
      </c>
      <c r="IS752" s="336">
        <v>0</v>
      </c>
      <c r="IT752" s="336">
        <v>0</v>
      </c>
      <c r="IU752" s="336">
        <v>0</v>
      </c>
      <c r="IV752" s="336">
        <v>0</v>
      </c>
      <c r="IW752" s="336">
        <v>0</v>
      </c>
      <c r="IX752" s="336">
        <v>0</v>
      </c>
      <c r="IY752" s="336">
        <v>0</v>
      </c>
      <c r="IZ752" s="336">
        <v>16131.85</v>
      </c>
      <c r="JA752" s="336">
        <v>42823.4</v>
      </c>
      <c r="JB752" s="336">
        <v>0</v>
      </c>
      <c r="JC752" s="336">
        <v>0</v>
      </c>
      <c r="JD752" s="336">
        <v>0</v>
      </c>
      <c r="JE752" s="336">
        <v>0</v>
      </c>
      <c r="JF752" s="336">
        <v>0</v>
      </c>
      <c r="JG752" s="336">
        <v>0</v>
      </c>
      <c r="JH752" s="336">
        <v>0</v>
      </c>
      <c r="JI752" s="336">
        <v>0</v>
      </c>
      <c r="JJ752" s="336">
        <v>0</v>
      </c>
      <c r="JK752" s="336">
        <v>0</v>
      </c>
      <c r="JL752" s="336">
        <v>0</v>
      </c>
      <c r="JM752" s="336">
        <v>0</v>
      </c>
      <c r="JN752" s="336">
        <v>0</v>
      </c>
      <c r="JO752" s="336">
        <v>269050.61</v>
      </c>
      <c r="JP752" s="336">
        <v>0</v>
      </c>
      <c r="JQ752" s="336">
        <v>0</v>
      </c>
      <c r="JR752" s="336">
        <v>0</v>
      </c>
      <c r="JS752" s="336">
        <v>0</v>
      </c>
      <c r="JT752" s="336">
        <v>0</v>
      </c>
      <c r="JU752" s="336">
        <v>7431.45</v>
      </c>
      <c r="JV752" s="336">
        <v>0</v>
      </c>
      <c r="JW752" s="336">
        <v>29668.2</v>
      </c>
      <c r="JX752" s="336">
        <v>0</v>
      </c>
      <c r="JY752" s="336">
        <v>0</v>
      </c>
      <c r="JZ752" s="336">
        <v>0</v>
      </c>
      <c r="KA752" s="336">
        <v>0</v>
      </c>
      <c r="KB752" s="336">
        <v>0</v>
      </c>
      <c r="KC752" s="336">
        <v>0</v>
      </c>
      <c r="KD752" s="336">
        <v>0</v>
      </c>
      <c r="KE752" s="336">
        <v>0</v>
      </c>
      <c r="KF752" s="336">
        <v>0</v>
      </c>
      <c r="KG752" s="336">
        <v>0</v>
      </c>
      <c r="KH752" s="336">
        <v>0</v>
      </c>
      <c r="KI752" s="336">
        <v>0</v>
      </c>
      <c r="KJ752" s="336">
        <v>0</v>
      </c>
      <c r="KK752" s="336">
        <v>0</v>
      </c>
      <c r="KL752" s="336">
        <v>0</v>
      </c>
      <c r="KM752" s="336">
        <v>5580.9</v>
      </c>
      <c r="KN752" s="336">
        <v>0</v>
      </c>
      <c r="KO752" s="336">
        <v>0</v>
      </c>
      <c r="KP752" s="336">
        <v>84971.55</v>
      </c>
      <c r="KQ752" s="336">
        <v>620170.4</v>
      </c>
      <c r="KR752" s="336">
        <v>0</v>
      </c>
      <c r="KS752" s="336">
        <v>0</v>
      </c>
    </row>
    <row r="753" spans="1:310" x14ac:dyDescent="0.25">
      <c r="A753">
        <v>2022</v>
      </c>
      <c r="C753" s="312">
        <v>60</v>
      </c>
      <c r="F753" s="336">
        <v>0</v>
      </c>
      <c r="G753" s="336">
        <v>0</v>
      </c>
      <c r="H753" s="336">
        <v>0</v>
      </c>
      <c r="I753" s="336">
        <v>0</v>
      </c>
      <c r="J753" s="336">
        <v>0</v>
      </c>
      <c r="K753" s="336">
        <v>0</v>
      </c>
      <c r="L753" s="336">
        <v>0</v>
      </c>
      <c r="M753" s="336">
        <v>0</v>
      </c>
      <c r="N753" s="336">
        <v>0</v>
      </c>
      <c r="O753" s="336">
        <v>6000</v>
      </c>
      <c r="P753" s="336">
        <v>0</v>
      </c>
      <c r="Q753" s="336">
        <v>0</v>
      </c>
      <c r="R753" s="336">
        <v>0</v>
      </c>
      <c r="S753" s="336">
        <v>0</v>
      </c>
      <c r="T753" s="336">
        <v>3498</v>
      </c>
      <c r="U753" s="336">
        <v>0</v>
      </c>
      <c r="V753" s="336">
        <v>0</v>
      </c>
      <c r="W753" s="336">
        <v>0</v>
      </c>
      <c r="X753" s="336">
        <v>0</v>
      </c>
      <c r="Y753" s="336">
        <v>0</v>
      </c>
      <c r="Z753" s="336">
        <v>0</v>
      </c>
      <c r="AA753" s="336">
        <v>0</v>
      </c>
      <c r="AB753" s="336">
        <v>0</v>
      </c>
      <c r="AC753" s="336">
        <v>0</v>
      </c>
      <c r="AD753" s="336">
        <v>42073.45</v>
      </c>
      <c r="AE753" s="336">
        <v>0</v>
      </c>
      <c r="AF753" s="336">
        <v>0</v>
      </c>
      <c r="AG753" s="336">
        <v>0</v>
      </c>
      <c r="AH753" s="336">
        <v>0</v>
      </c>
      <c r="AI753" s="336">
        <v>0</v>
      </c>
      <c r="AJ753" s="336">
        <v>0</v>
      </c>
      <c r="AK753" s="336">
        <v>0</v>
      </c>
      <c r="AL753" s="336">
        <v>0</v>
      </c>
      <c r="AM753" s="336">
        <v>0</v>
      </c>
      <c r="AN753" s="336">
        <v>0</v>
      </c>
      <c r="AO753" s="336">
        <v>0</v>
      </c>
      <c r="AP753" s="336">
        <v>0</v>
      </c>
      <c r="AQ753" s="336">
        <v>0</v>
      </c>
      <c r="AR753" s="336">
        <v>0</v>
      </c>
      <c r="AS753" s="336">
        <v>0</v>
      </c>
      <c r="AT753" s="336">
        <v>0</v>
      </c>
      <c r="AU753" s="336">
        <v>0</v>
      </c>
      <c r="AV753" s="336">
        <v>0</v>
      </c>
      <c r="AW753" s="336">
        <v>0</v>
      </c>
      <c r="AX753" s="336">
        <v>0</v>
      </c>
      <c r="AY753" s="336">
        <v>0</v>
      </c>
      <c r="AZ753" s="336">
        <v>0</v>
      </c>
      <c r="BA753" s="336">
        <v>0</v>
      </c>
      <c r="BB753" s="336">
        <v>0</v>
      </c>
      <c r="BC753" s="336">
        <v>0</v>
      </c>
      <c r="BD753" s="336">
        <v>0</v>
      </c>
      <c r="BE753" s="336">
        <v>0</v>
      </c>
      <c r="BF753" s="336">
        <v>0</v>
      </c>
      <c r="BG753" s="336">
        <v>0</v>
      </c>
      <c r="BH753" s="336">
        <v>0</v>
      </c>
      <c r="BI753" s="336">
        <v>0</v>
      </c>
      <c r="BJ753" s="336">
        <v>0</v>
      </c>
      <c r="BK753" s="336">
        <v>0</v>
      </c>
      <c r="BL753" s="336">
        <v>0</v>
      </c>
      <c r="BM753" s="336">
        <v>0</v>
      </c>
      <c r="BN753" s="336">
        <v>0</v>
      </c>
      <c r="BO753" s="336">
        <v>0</v>
      </c>
      <c r="BP753" s="336">
        <v>0</v>
      </c>
      <c r="BQ753" s="336">
        <v>7500</v>
      </c>
      <c r="BR753" s="336">
        <v>0</v>
      </c>
      <c r="BS753" s="336">
        <v>0</v>
      </c>
      <c r="BT753" s="336">
        <v>0</v>
      </c>
      <c r="BU753" s="336">
        <v>0</v>
      </c>
      <c r="BV753" s="336">
        <v>0</v>
      </c>
      <c r="BW753" s="336">
        <v>0</v>
      </c>
      <c r="BX753" s="336">
        <v>0</v>
      </c>
      <c r="BY753" s="336">
        <v>0</v>
      </c>
      <c r="BZ753" s="336">
        <v>0</v>
      </c>
      <c r="CA753" s="336">
        <v>0</v>
      </c>
      <c r="CB753" s="336">
        <v>0</v>
      </c>
      <c r="CC753" s="336">
        <v>0</v>
      </c>
      <c r="CD753" s="336">
        <v>0</v>
      </c>
      <c r="CE753" s="336">
        <v>0</v>
      </c>
      <c r="CF753" s="336">
        <v>0</v>
      </c>
      <c r="CG753" s="336">
        <v>0</v>
      </c>
      <c r="CH753" s="336">
        <v>0</v>
      </c>
      <c r="CI753" s="336">
        <v>0</v>
      </c>
      <c r="CJ753" s="336">
        <v>0</v>
      </c>
      <c r="CK753" s="336">
        <v>0</v>
      </c>
      <c r="CL753" s="336">
        <v>0</v>
      </c>
      <c r="CM753" s="336">
        <v>0</v>
      </c>
      <c r="CN753" s="336">
        <v>0</v>
      </c>
      <c r="CO753" s="336">
        <v>0</v>
      </c>
      <c r="CP753" s="336">
        <v>0</v>
      </c>
      <c r="CQ753" s="336">
        <v>0</v>
      </c>
      <c r="CR753" s="336">
        <v>0</v>
      </c>
      <c r="CS753" s="336">
        <v>0</v>
      </c>
      <c r="CT753" s="336">
        <v>0</v>
      </c>
      <c r="CU753" s="336">
        <v>0</v>
      </c>
      <c r="CV753" s="336">
        <v>0</v>
      </c>
      <c r="CW753" s="336">
        <v>0</v>
      </c>
      <c r="CX753" s="336">
        <v>0</v>
      </c>
      <c r="CY753" s="336">
        <v>0</v>
      </c>
      <c r="CZ753" s="336">
        <v>0</v>
      </c>
      <c r="DA753" s="336">
        <v>0</v>
      </c>
      <c r="DB753" s="336">
        <v>0</v>
      </c>
      <c r="DC753" s="336">
        <v>0</v>
      </c>
      <c r="DD753" s="336">
        <v>0</v>
      </c>
      <c r="DE753" s="336">
        <v>0</v>
      </c>
      <c r="DF753" s="336">
        <v>0</v>
      </c>
      <c r="DG753" s="336">
        <v>0</v>
      </c>
      <c r="DH753" s="336">
        <v>0</v>
      </c>
      <c r="DI753" s="336">
        <v>0</v>
      </c>
      <c r="DJ753" s="336">
        <v>0</v>
      </c>
      <c r="DK753" s="336">
        <v>0</v>
      </c>
      <c r="DL753" s="336">
        <v>0</v>
      </c>
      <c r="DM753" s="336">
        <v>0</v>
      </c>
      <c r="DN753" s="336">
        <v>0</v>
      </c>
      <c r="DO753" s="336">
        <v>0</v>
      </c>
      <c r="DP753" s="336">
        <v>0</v>
      </c>
      <c r="DQ753" s="336">
        <v>0</v>
      </c>
      <c r="DR753" s="336">
        <v>0</v>
      </c>
      <c r="DS753" s="336">
        <v>0</v>
      </c>
      <c r="DT753" s="336">
        <v>0</v>
      </c>
      <c r="DU753" s="336">
        <v>0</v>
      </c>
      <c r="DV753" s="336">
        <v>1299975.79</v>
      </c>
      <c r="DW753" s="336">
        <v>0</v>
      </c>
      <c r="DX753" s="336">
        <v>0</v>
      </c>
      <c r="DY753" s="336">
        <v>0</v>
      </c>
      <c r="DZ753" s="336">
        <v>0</v>
      </c>
      <c r="EA753" s="336">
        <v>0</v>
      </c>
      <c r="EB753" s="336">
        <v>0</v>
      </c>
      <c r="EC753" s="336">
        <v>0</v>
      </c>
      <c r="ED753" s="336">
        <v>0</v>
      </c>
      <c r="EE753" s="336">
        <v>0</v>
      </c>
      <c r="EF753" s="336">
        <v>0</v>
      </c>
      <c r="EG753" s="336">
        <v>0</v>
      </c>
      <c r="EH753" s="336">
        <v>0</v>
      </c>
      <c r="EI753" s="336">
        <v>0</v>
      </c>
      <c r="EJ753" s="336">
        <v>5754</v>
      </c>
      <c r="EK753" s="336">
        <v>0</v>
      </c>
      <c r="EL753" s="336">
        <v>0</v>
      </c>
      <c r="EM753" s="336">
        <v>0</v>
      </c>
      <c r="EN753" s="336">
        <v>0</v>
      </c>
      <c r="EO753" s="336">
        <v>0</v>
      </c>
      <c r="EP753" s="336">
        <v>0</v>
      </c>
      <c r="EQ753" s="336">
        <v>0</v>
      </c>
      <c r="ER753" s="336">
        <v>0</v>
      </c>
      <c r="ES753" s="336">
        <v>0</v>
      </c>
      <c r="ET753" s="336">
        <v>0</v>
      </c>
      <c r="EU753" s="336">
        <v>0</v>
      </c>
      <c r="EV753" s="336">
        <v>0</v>
      </c>
      <c r="EW753" s="336">
        <v>0</v>
      </c>
      <c r="EX753" s="336">
        <v>0</v>
      </c>
      <c r="EY753" s="336">
        <v>0</v>
      </c>
      <c r="EZ753" s="336">
        <v>0</v>
      </c>
      <c r="FA753" s="336">
        <v>0</v>
      </c>
      <c r="FB753" s="336">
        <v>0</v>
      </c>
      <c r="FC753" s="336">
        <v>0</v>
      </c>
      <c r="FD753" s="336">
        <v>0</v>
      </c>
      <c r="FE753" s="336">
        <v>0</v>
      </c>
      <c r="FF753" s="336">
        <v>0</v>
      </c>
      <c r="FG753" s="336">
        <v>0</v>
      </c>
      <c r="FH753" s="336">
        <v>0</v>
      </c>
      <c r="FI753" s="336">
        <v>0</v>
      </c>
      <c r="FJ753" s="336">
        <v>0</v>
      </c>
      <c r="FK753" s="336">
        <v>0</v>
      </c>
      <c r="FL753" s="336">
        <v>0</v>
      </c>
      <c r="FM753" s="336">
        <v>0</v>
      </c>
      <c r="FN753" s="336">
        <v>0</v>
      </c>
      <c r="FO753" s="336">
        <v>0</v>
      </c>
      <c r="FP753" s="336">
        <v>0</v>
      </c>
      <c r="FQ753" s="336">
        <v>0</v>
      </c>
      <c r="FR753" s="336">
        <v>0</v>
      </c>
      <c r="FS753" s="336">
        <v>0</v>
      </c>
      <c r="FT753" s="336">
        <v>0</v>
      </c>
      <c r="FU753" s="336">
        <v>0</v>
      </c>
      <c r="FV753" s="336">
        <v>0</v>
      </c>
      <c r="FW753" s="336">
        <v>0</v>
      </c>
      <c r="FX753" s="336">
        <v>0</v>
      </c>
      <c r="FY753" s="336">
        <v>0</v>
      </c>
      <c r="FZ753" s="336">
        <v>0</v>
      </c>
      <c r="GA753" s="336">
        <v>0</v>
      </c>
      <c r="GB753" s="336">
        <v>0</v>
      </c>
      <c r="GC753" s="336">
        <v>0</v>
      </c>
      <c r="GD753" s="336">
        <v>0</v>
      </c>
      <c r="GE753" s="336">
        <v>0</v>
      </c>
      <c r="GF753" s="336">
        <v>0</v>
      </c>
      <c r="GG753" s="336">
        <v>0</v>
      </c>
      <c r="GH753" s="336">
        <v>0</v>
      </c>
      <c r="GI753" s="336">
        <v>0</v>
      </c>
      <c r="GJ753" s="336">
        <v>0</v>
      </c>
      <c r="GK753" s="336">
        <v>0</v>
      </c>
      <c r="GL753" s="336">
        <v>0</v>
      </c>
      <c r="GM753" s="336">
        <v>0</v>
      </c>
      <c r="GN753" s="336">
        <v>0</v>
      </c>
      <c r="GO753" s="336">
        <v>0</v>
      </c>
      <c r="GP753" s="336">
        <v>0</v>
      </c>
      <c r="GQ753" s="336">
        <v>0</v>
      </c>
      <c r="GR753" s="336">
        <v>0</v>
      </c>
      <c r="GS753" s="336">
        <v>0</v>
      </c>
      <c r="GT753" s="336">
        <v>0</v>
      </c>
      <c r="GU753" s="336">
        <v>0</v>
      </c>
      <c r="GV753" s="336">
        <v>0</v>
      </c>
      <c r="GW753" s="336">
        <v>0</v>
      </c>
      <c r="GX753" s="336">
        <v>0</v>
      </c>
      <c r="GY753" s="336">
        <v>0</v>
      </c>
      <c r="GZ753" s="336">
        <v>0</v>
      </c>
      <c r="HA753" s="336">
        <v>0</v>
      </c>
      <c r="HB753" s="336">
        <v>0</v>
      </c>
      <c r="HC753" s="336">
        <v>0</v>
      </c>
      <c r="HD753" s="336">
        <v>0</v>
      </c>
      <c r="HE753" s="336">
        <v>0</v>
      </c>
      <c r="HF753" s="336">
        <v>0</v>
      </c>
      <c r="HG753" s="336">
        <v>0</v>
      </c>
      <c r="HH753" s="336">
        <v>0</v>
      </c>
      <c r="HI753" s="336">
        <v>0</v>
      </c>
      <c r="HJ753" s="336">
        <v>0</v>
      </c>
      <c r="HK753" s="336">
        <v>0</v>
      </c>
      <c r="HL753" s="336">
        <v>0</v>
      </c>
      <c r="HM753" s="336">
        <v>0</v>
      </c>
      <c r="HN753" s="336">
        <v>0</v>
      </c>
      <c r="HO753" s="336">
        <v>0</v>
      </c>
      <c r="HP753" s="336">
        <v>0</v>
      </c>
      <c r="HQ753" s="336">
        <v>0</v>
      </c>
      <c r="HR753" s="336">
        <v>0</v>
      </c>
      <c r="HS753" s="336">
        <v>193490.85</v>
      </c>
      <c r="HT753" s="336">
        <v>0</v>
      </c>
      <c r="HU753" s="336">
        <v>0</v>
      </c>
      <c r="HV753" s="336">
        <v>0</v>
      </c>
      <c r="HW753" s="336">
        <v>0</v>
      </c>
      <c r="HX753" s="336">
        <v>0</v>
      </c>
      <c r="HY753" s="336">
        <v>0</v>
      </c>
      <c r="HZ753" s="336">
        <v>0</v>
      </c>
      <c r="IA753" s="336">
        <v>0</v>
      </c>
      <c r="IB753" s="336">
        <v>0</v>
      </c>
      <c r="IC753" s="336">
        <v>0</v>
      </c>
      <c r="ID753" s="336">
        <v>0</v>
      </c>
      <c r="IE753" s="336">
        <v>0</v>
      </c>
      <c r="IF753" s="336">
        <v>0</v>
      </c>
      <c r="IG753" s="336">
        <v>18815.25</v>
      </c>
      <c r="IH753" s="336">
        <v>0</v>
      </c>
      <c r="II753" s="336">
        <v>0</v>
      </c>
      <c r="IJ753" s="336">
        <v>0</v>
      </c>
      <c r="IK753" s="336">
        <v>0</v>
      </c>
      <c r="IL753" s="336">
        <v>125000</v>
      </c>
      <c r="IM753" s="336">
        <v>0</v>
      </c>
      <c r="IN753" s="336">
        <v>0</v>
      </c>
      <c r="IO753" s="336">
        <v>0</v>
      </c>
      <c r="IP753" s="336">
        <v>0</v>
      </c>
      <c r="IQ753" s="336">
        <v>0</v>
      </c>
      <c r="IR753" s="336">
        <v>0</v>
      </c>
      <c r="IS753" s="336">
        <v>0</v>
      </c>
      <c r="IT753" s="336">
        <v>0</v>
      </c>
      <c r="IU753" s="336">
        <v>0</v>
      </c>
      <c r="IV753" s="336">
        <v>0</v>
      </c>
      <c r="IW753" s="336">
        <v>0</v>
      </c>
      <c r="IX753" s="336">
        <v>0</v>
      </c>
      <c r="IY753" s="336">
        <v>0</v>
      </c>
      <c r="IZ753" s="336">
        <v>0</v>
      </c>
      <c r="JA753" s="336">
        <v>0</v>
      </c>
      <c r="JB753" s="336">
        <v>0</v>
      </c>
      <c r="JC753" s="336">
        <v>0</v>
      </c>
      <c r="JD753" s="336">
        <v>0</v>
      </c>
      <c r="JE753" s="336">
        <v>0</v>
      </c>
      <c r="JF753" s="336">
        <v>0</v>
      </c>
      <c r="JG753" s="336">
        <v>0</v>
      </c>
      <c r="JH753" s="336">
        <v>0</v>
      </c>
      <c r="JI753" s="336">
        <v>0</v>
      </c>
      <c r="JJ753" s="336">
        <v>0</v>
      </c>
      <c r="JK753" s="336">
        <v>0</v>
      </c>
      <c r="JL753" s="336">
        <v>0</v>
      </c>
      <c r="JM753" s="336">
        <v>0</v>
      </c>
      <c r="JN753" s="336">
        <v>0</v>
      </c>
      <c r="JO753" s="336">
        <v>0</v>
      </c>
      <c r="JP753" s="336">
        <v>0</v>
      </c>
      <c r="JQ753" s="336">
        <v>0</v>
      </c>
      <c r="JR753" s="336">
        <v>0</v>
      </c>
      <c r="JS753" s="336">
        <v>599362.05000000005</v>
      </c>
      <c r="JT753" s="336">
        <v>0</v>
      </c>
      <c r="JU753" s="336">
        <v>0</v>
      </c>
      <c r="JV753" s="336">
        <v>0</v>
      </c>
      <c r="JW753" s="336">
        <v>0</v>
      </c>
      <c r="JX753" s="336">
        <v>0</v>
      </c>
      <c r="JY753" s="336">
        <v>0</v>
      </c>
      <c r="JZ753" s="336">
        <v>0</v>
      </c>
      <c r="KA753" s="336">
        <v>0</v>
      </c>
      <c r="KB753" s="336">
        <v>0</v>
      </c>
      <c r="KC753" s="336">
        <v>0</v>
      </c>
      <c r="KD753" s="336">
        <v>0</v>
      </c>
      <c r="KE753" s="336">
        <v>0</v>
      </c>
      <c r="KF753" s="336">
        <v>20581</v>
      </c>
      <c r="KG753" s="336">
        <v>0</v>
      </c>
      <c r="KH753" s="336">
        <v>0</v>
      </c>
      <c r="KI753" s="336">
        <v>0</v>
      </c>
      <c r="KJ753" s="336">
        <v>0</v>
      </c>
      <c r="KK753" s="336">
        <v>0</v>
      </c>
      <c r="KL753" s="336">
        <v>0</v>
      </c>
      <c r="KM753" s="336">
        <v>0</v>
      </c>
      <c r="KN753" s="336">
        <v>0</v>
      </c>
      <c r="KO753" s="336">
        <v>0</v>
      </c>
      <c r="KP753" s="336">
        <v>0</v>
      </c>
      <c r="KQ753" s="336">
        <v>0</v>
      </c>
      <c r="KR753" s="336">
        <v>0</v>
      </c>
      <c r="KS753" s="336">
        <v>0</v>
      </c>
    </row>
    <row r="754" spans="1:310" x14ac:dyDescent="0.25">
      <c r="A754">
        <v>2022</v>
      </c>
      <c r="C754" s="312">
        <v>61</v>
      </c>
      <c r="F754" s="336">
        <v>0</v>
      </c>
      <c r="G754" s="336">
        <v>0</v>
      </c>
      <c r="H754" s="336">
        <v>192248.95</v>
      </c>
      <c r="I754" s="336">
        <v>0</v>
      </c>
      <c r="J754" s="336">
        <v>0</v>
      </c>
      <c r="K754" s="336">
        <v>0</v>
      </c>
      <c r="L754" s="336">
        <v>143361.29999999999</v>
      </c>
      <c r="M754" s="336">
        <v>0</v>
      </c>
      <c r="N754" s="336">
        <v>6111.8</v>
      </c>
      <c r="O754" s="336">
        <v>88329.9</v>
      </c>
      <c r="P754" s="336">
        <v>58495.8</v>
      </c>
      <c r="Q754" s="336">
        <v>0</v>
      </c>
      <c r="R754" s="336">
        <v>8646.7000000000007</v>
      </c>
      <c r="S754" s="336">
        <v>0</v>
      </c>
      <c r="T754" s="336">
        <v>0</v>
      </c>
      <c r="U754" s="336">
        <v>0</v>
      </c>
      <c r="V754" s="336">
        <v>0</v>
      </c>
      <c r="W754" s="336">
        <v>0</v>
      </c>
      <c r="X754" s="336">
        <v>0</v>
      </c>
      <c r="Y754" s="336">
        <v>0</v>
      </c>
      <c r="Z754" s="336">
        <v>0</v>
      </c>
      <c r="AA754" s="336">
        <v>3840.25</v>
      </c>
      <c r="AB754" s="336">
        <v>0</v>
      </c>
      <c r="AC754" s="336">
        <v>0</v>
      </c>
      <c r="AD754" s="336">
        <v>12000</v>
      </c>
      <c r="AE754" s="336">
        <v>0</v>
      </c>
      <c r="AF754" s="336">
        <v>0</v>
      </c>
      <c r="AG754" s="336">
        <v>0</v>
      </c>
      <c r="AH754" s="336">
        <v>0</v>
      </c>
      <c r="AI754" s="336">
        <v>0</v>
      </c>
      <c r="AJ754" s="336">
        <v>0</v>
      </c>
      <c r="AK754" s="336">
        <v>2326.3000000000002</v>
      </c>
      <c r="AL754" s="336">
        <v>22198.94</v>
      </c>
      <c r="AM754" s="336">
        <v>0</v>
      </c>
      <c r="AN754" s="336">
        <v>0</v>
      </c>
      <c r="AO754" s="336">
        <v>0</v>
      </c>
      <c r="AP754" s="336">
        <v>0</v>
      </c>
      <c r="AQ754" s="336">
        <v>17000</v>
      </c>
      <c r="AR754" s="336">
        <v>0</v>
      </c>
      <c r="AS754" s="336">
        <v>0</v>
      </c>
      <c r="AT754" s="336">
        <v>0</v>
      </c>
      <c r="AU754" s="336">
        <v>0</v>
      </c>
      <c r="AV754" s="336">
        <v>0</v>
      </c>
      <c r="AW754" s="336">
        <v>1231537.01</v>
      </c>
      <c r="AX754" s="336">
        <v>0</v>
      </c>
      <c r="AY754" s="336">
        <v>0</v>
      </c>
      <c r="AZ754" s="336">
        <v>3612.2</v>
      </c>
      <c r="BA754" s="336">
        <v>0</v>
      </c>
      <c r="BB754" s="336">
        <v>0</v>
      </c>
      <c r="BC754" s="336">
        <v>4010.17</v>
      </c>
      <c r="BD754" s="336">
        <v>4670.1000000000004</v>
      </c>
      <c r="BE754" s="336">
        <v>0</v>
      </c>
      <c r="BF754" s="336">
        <v>0</v>
      </c>
      <c r="BG754" s="336">
        <v>0</v>
      </c>
      <c r="BH754" s="336">
        <v>0</v>
      </c>
      <c r="BI754" s="336">
        <v>35966.400000000001</v>
      </c>
      <c r="BJ754" s="336">
        <v>23400</v>
      </c>
      <c r="BK754" s="336">
        <v>66120</v>
      </c>
      <c r="BL754" s="336">
        <v>0</v>
      </c>
      <c r="BM754" s="336">
        <v>0</v>
      </c>
      <c r="BN754" s="336">
        <v>0</v>
      </c>
      <c r="BO754" s="336">
        <v>235734.9</v>
      </c>
      <c r="BP754" s="336">
        <v>0</v>
      </c>
      <c r="BQ754" s="336">
        <v>0</v>
      </c>
      <c r="BR754" s="336">
        <v>344533.75</v>
      </c>
      <c r="BS754" s="336">
        <v>42800</v>
      </c>
      <c r="BT754" s="336">
        <v>0</v>
      </c>
      <c r="BU754" s="336">
        <v>0</v>
      </c>
      <c r="BV754" s="336">
        <v>0</v>
      </c>
      <c r="BW754" s="336">
        <v>0</v>
      </c>
      <c r="BX754" s="336">
        <v>56450.6</v>
      </c>
      <c r="BY754" s="336">
        <v>24371.25</v>
      </c>
      <c r="BZ754" s="336">
        <v>0</v>
      </c>
      <c r="CA754" s="336">
        <v>0</v>
      </c>
      <c r="CB754" s="336">
        <v>0</v>
      </c>
      <c r="CC754" s="336">
        <v>68400</v>
      </c>
      <c r="CD754" s="336">
        <v>0</v>
      </c>
      <c r="CE754" s="336">
        <v>0</v>
      </c>
      <c r="CF754" s="336">
        <v>419215.42</v>
      </c>
      <c r="CG754" s="336">
        <v>0</v>
      </c>
      <c r="CH754" s="336">
        <v>0</v>
      </c>
      <c r="CI754" s="336">
        <v>12166.3</v>
      </c>
      <c r="CJ754" s="336">
        <v>0</v>
      </c>
      <c r="CK754" s="336">
        <v>0</v>
      </c>
      <c r="CL754" s="336">
        <v>0</v>
      </c>
      <c r="CM754" s="336">
        <v>0</v>
      </c>
      <c r="CN754" s="336">
        <v>0</v>
      </c>
      <c r="CO754" s="336">
        <v>0</v>
      </c>
      <c r="CP754" s="336">
        <v>22085</v>
      </c>
      <c r="CQ754" s="336">
        <v>0</v>
      </c>
      <c r="CR754" s="336">
        <v>0</v>
      </c>
      <c r="CS754" s="336">
        <v>0</v>
      </c>
      <c r="CT754" s="336">
        <v>0</v>
      </c>
      <c r="CU754" s="336">
        <v>0</v>
      </c>
      <c r="CV754" s="336">
        <v>15424</v>
      </c>
      <c r="CW754" s="336">
        <v>0</v>
      </c>
      <c r="CX754" s="336">
        <v>0</v>
      </c>
      <c r="CY754" s="336">
        <v>0</v>
      </c>
      <c r="CZ754" s="336">
        <v>60334.1</v>
      </c>
      <c r="DA754" s="336">
        <v>0</v>
      </c>
      <c r="DB754" s="336">
        <v>0</v>
      </c>
      <c r="DC754" s="336">
        <v>0</v>
      </c>
      <c r="DD754" s="336">
        <v>26716.52</v>
      </c>
      <c r="DE754" s="336">
        <v>0</v>
      </c>
      <c r="DF754" s="336">
        <v>0</v>
      </c>
      <c r="DG754" s="336">
        <v>0</v>
      </c>
      <c r="DH754" s="336">
        <v>2607968.2200000002</v>
      </c>
      <c r="DI754" s="336">
        <v>0</v>
      </c>
      <c r="DJ754" s="336">
        <v>0</v>
      </c>
      <c r="DK754" s="336">
        <v>0</v>
      </c>
      <c r="DL754" s="336">
        <v>0</v>
      </c>
      <c r="DM754" s="336">
        <v>32813.800000000003</v>
      </c>
      <c r="DN754" s="336">
        <v>0</v>
      </c>
      <c r="DO754" s="336">
        <v>0</v>
      </c>
      <c r="DP754" s="336">
        <v>0</v>
      </c>
      <c r="DQ754" s="336">
        <v>0</v>
      </c>
      <c r="DR754" s="336">
        <v>0</v>
      </c>
      <c r="DS754" s="336">
        <v>0</v>
      </c>
      <c r="DT754" s="336">
        <v>0</v>
      </c>
      <c r="DU754" s="336">
        <v>7883.8</v>
      </c>
      <c r="DV754" s="336">
        <v>0</v>
      </c>
      <c r="DW754" s="336">
        <v>10584.85</v>
      </c>
      <c r="DX754" s="336">
        <v>112394</v>
      </c>
      <c r="DY754" s="336">
        <v>0</v>
      </c>
      <c r="DZ754" s="336">
        <v>0</v>
      </c>
      <c r="EA754" s="336">
        <v>195544.29</v>
      </c>
      <c r="EB754" s="336">
        <v>0</v>
      </c>
      <c r="EC754" s="336">
        <v>0</v>
      </c>
      <c r="ED754" s="336">
        <v>0</v>
      </c>
      <c r="EE754" s="336">
        <v>0</v>
      </c>
      <c r="EF754" s="336">
        <v>0</v>
      </c>
      <c r="EG754" s="336">
        <v>96700</v>
      </c>
      <c r="EH754" s="336">
        <v>0</v>
      </c>
      <c r="EI754" s="336">
        <v>38150</v>
      </c>
      <c r="EJ754" s="336">
        <v>0</v>
      </c>
      <c r="EK754" s="336">
        <v>0</v>
      </c>
      <c r="EL754" s="336">
        <v>0</v>
      </c>
      <c r="EM754" s="336">
        <v>11400</v>
      </c>
      <c r="EN754" s="336">
        <v>0</v>
      </c>
      <c r="EO754" s="336">
        <v>0</v>
      </c>
      <c r="EP754" s="336">
        <v>75000</v>
      </c>
      <c r="EQ754" s="336">
        <v>0</v>
      </c>
      <c r="ER754" s="336">
        <v>0</v>
      </c>
      <c r="ES754" s="336">
        <v>0</v>
      </c>
      <c r="ET754" s="336">
        <v>0</v>
      </c>
      <c r="EU754" s="336">
        <v>6852.35</v>
      </c>
      <c r="EV754" s="336">
        <v>0</v>
      </c>
      <c r="EW754" s="336">
        <v>0</v>
      </c>
      <c r="EX754" s="336">
        <v>0</v>
      </c>
      <c r="EY754" s="336">
        <v>220968.38</v>
      </c>
      <c r="EZ754" s="336">
        <v>13203833.34</v>
      </c>
      <c r="FA754" s="336">
        <v>11732.1</v>
      </c>
      <c r="FB754" s="336">
        <v>0</v>
      </c>
      <c r="FC754" s="336">
        <v>0</v>
      </c>
      <c r="FD754" s="336">
        <v>2389</v>
      </c>
      <c r="FE754" s="336">
        <v>287600</v>
      </c>
      <c r="FF754" s="336">
        <v>0</v>
      </c>
      <c r="FG754" s="336">
        <v>0</v>
      </c>
      <c r="FH754" s="336">
        <v>300000</v>
      </c>
      <c r="FI754" s="336">
        <v>261797</v>
      </c>
      <c r="FJ754" s="336">
        <v>0</v>
      </c>
      <c r="FK754" s="336">
        <v>0</v>
      </c>
      <c r="FL754" s="336">
        <v>0</v>
      </c>
      <c r="FM754" s="336">
        <v>543200</v>
      </c>
      <c r="FN754" s="336">
        <v>0</v>
      </c>
      <c r="FO754" s="336">
        <v>0</v>
      </c>
      <c r="FP754" s="336">
        <v>144900</v>
      </c>
      <c r="FQ754" s="336">
        <v>0</v>
      </c>
      <c r="FR754" s="336">
        <v>232911.2</v>
      </c>
      <c r="FS754" s="336">
        <v>137466.70000000001</v>
      </c>
      <c r="FT754" s="336">
        <v>0</v>
      </c>
      <c r="FU754" s="336">
        <v>0</v>
      </c>
      <c r="FV754" s="336">
        <v>0</v>
      </c>
      <c r="FW754" s="336">
        <v>0</v>
      </c>
      <c r="FX754" s="336">
        <v>0</v>
      </c>
      <c r="FY754" s="336">
        <v>0</v>
      </c>
      <c r="FZ754" s="336">
        <v>0</v>
      </c>
      <c r="GA754" s="336">
        <v>0</v>
      </c>
      <c r="GB754" s="336">
        <v>0</v>
      </c>
      <c r="GC754" s="336">
        <v>0</v>
      </c>
      <c r="GD754" s="336">
        <v>0</v>
      </c>
      <c r="GE754" s="336">
        <v>0</v>
      </c>
      <c r="GF754" s="336">
        <v>0</v>
      </c>
      <c r="GG754" s="336">
        <v>9097.35</v>
      </c>
      <c r="GH754" s="336">
        <v>0</v>
      </c>
      <c r="GI754" s="336">
        <v>23371.75</v>
      </c>
      <c r="GJ754" s="336">
        <v>0</v>
      </c>
      <c r="GK754" s="336">
        <v>616219.75</v>
      </c>
      <c r="GL754" s="336">
        <v>0</v>
      </c>
      <c r="GM754" s="336">
        <v>1125471.25</v>
      </c>
      <c r="GN754" s="336">
        <v>0</v>
      </c>
      <c r="GO754" s="336">
        <v>0</v>
      </c>
      <c r="GP754" s="336">
        <v>0</v>
      </c>
      <c r="GQ754" s="336">
        <v>0</v>
      </c>
      <c r="GR754" s="336">
        <v>216370.05</v>
      </c>
      <c r="GS754" s="336">
        <v>1484253.89</v>
      </c>
      <c r="GT754" s="336">
        <v>0</v>
      </c>
      <c r="GU754" s="336">
        <v>72437.7</v>
      </c>
      <c r="GV754" s="336">
        <v>0</v>
      </c>
      <c r="GW754" s="336">
        <v>0</v>
      </c>
      <c r="GX754" s="336">
        <v>380378</v>
      </c>
      <c r="GY754" s="336">
        <v>0</v>
      </c>
      <c r="GZ754" s="336">
        <v>35788.36</v>
      </c>
      <c r="HA754" s="336">
        <v>0</v>
      </c>
      <c r="HB754" s="336">
        <v>0</v>
      </c>
      <c r="HC754" s="336">
        <v>0</v>
      </c>
      <c r="HD754" s="336">
        <v>0</v>
      </c>
      <c r="HE754" s="336">
        <v>0</v>
      </c>
      <c r="HF754" s="336">
        <v>0</v>
      </c>
      <c r="HG754" s="336">
        <v>0</v>
      </c>
      <c r="HH754" s="336">
        <v>30000</v>
      </c>
      <c r="HI754" s="336">
        <v>124791.15</v>
      </c>
      <c r="HJ754" s="336">
        <v>0</v>
      </c>
      <c r="HK754" s="336">
        <v>0</v>
      </c>
      <c r="HL754" s="336">
        <v>0</v>
      </c>
      <c r="HM754" s="336">
        <v>0</v>
      </c>
      <c r="HN754" s="336">
        <v>434.3</v>
      </c>
      <c r="HO754" s="336">
        <v>0</v>
      </c>
      <c r="HP754" s="336">
        <v>0</v>
      </c>
      <c r="HQ754" s="336">
        <v>0</v>
      </c>
      <c r="HR754" s="336">
        <v>0</v>
      </c>
      <c r="HS754" s="336">
        <v>0</v>
      </c>
      <c r="HT754" s="336">
        <v>460061.15</v>
      </c>
      <c r="HU754" s="336">
        <v>0</v>
      </c>
      <c r="HV754" s="336">
        <v>16781.349999999999</v>
      </c>
      <c r="HW754" s="336">
        <v>816151.28</v>
      </c>
      <c r="HX754" s="336">
        <v>34772</v>
      </c>
      <c r="HY754" s="336">
        <v>0</v>
      </c>
      <c r="HZ754" s="336">
        <v>0</v>
      </c>
      <c r="IA754" s="336">
        <v>0</v>
      </c>
      <c r="IB754" s="336">
        <v>0</v>
      </c>
      <c r="IC754" s="336">
        <v>390841.18</v>
      </c>
      <c r="ID754" s="336">
        <v>0</v>
      </c>
      <c r="IE754" s="336">
        <v>0</v>
      </c>
      <c r="IF754" s="336">
        <v>0</v>
      </c>
      <c r="IG754" s="336">
        <v>3656.4</v>
      </c>
      <c r="IH754" s="336">
        <v>0</v>
      </c>
      <c r="II754" s="336">
        <v>0</v>
      </c>
      <c r="IJ754" s="336">
        <v>32768.300000000003</v>
      </c>
      <c r="IK754" s="336">
        <v>0</v>
      </c>
      <c r="IL754" s="336">
        <v>0</v>
      </c>
      <c r="IM754" s="336">
        <v>0</v>
      </c>
      <c r="IN754" s="336">
        <v>0</v>
      </c>
      <c r="IO754" s="336">
        <v>118406.85</v>
      </c>
      <c r="IP754" s="336">
        <v>0</v>
      </c>
      <c r="IQ754" s="336">
        <v>0</v>
      </c>
      <c r="IR754" s="336">
        <v>0</v>
      </c>
      <c r="IS754" s="336">
        <v>0</v>
      </c>
      <c r="IT754" s="336">
        <v>166219.44</v>
      </c>
      <c r="IU754" s="336">
        <v>0</v>
      </c>
      <c r="IV754" s="336">
        <v>5756.73</v>
      </c>
      <c r="IW754" s="336">
        <v>0</v>
      </c>
      <c r="IX754" s="336">
        <v>0</v>
      </c>
      <c r="IY754" s="336">
        <v>29990.6</v>
      </c>
      <c r="IZ754" s="336">
        <v>0</v>
      </c>
      <c r="JA754" s="336">
        <v>0</v>
      </c>
      <c r="JB754" s="336">
        <v>0</v>
      </c>
      <c r="JC754" s="336">
        <v>60179.8</v>
      </c>
      <c r="JD754" s="336">
        <v>0</v>
      </c>
      <c r="JE754" s="336">
        <v>0</v>
      </c>
      <c r="JF754" s="336">
        <v>2000</v>
      </c>
      <c r="JG754" s="336">
        <v>0</v>
      </c>
      <c r="JH754" s="336">
        <v>35073</v>
      </c>
      <c r="JI754" s="336">
        <v>0</v>
      </c>
      <c r="JJ754" s="336">
        <v>0</v>
      </c>
      <c r="JK754" s="336">
        <v>0</v>
      </c>
      <c r="JL754" s="336">
        <v>0</v>
      </c>
      <c r="JM754" s="336">
        <v>0</v>
      </c>
      <c r="JN754" s="336">
        <v>0</v>
      </c>
      <c r="JO754" s="336">
        <v>304570.59999999998</v>
      </c>
      <c r="JP754" s="336">
        <v>0</v>
      </c>
      <c r="JQ754" s="336">
        <v>0</v>
      </c>
      <c r="JR754" s="336">
        <v>0</v>
      </c>
      <c r="JS754" s="336">
        <v>0</v>
      </c>
      <c r="JT754" s="336">
        <v>0</v>
      </c>
      <c r="JU754" s="336">
        <v>0</v>
      </c>
      <c r="JV754" s="336">
        <v>127969.7</v>
      </c>
      <c r="JW754" s="336">
        <v>86557.25</v>
      </c>
      <c r="JX754" s="336">
        <v>33833.800000000003</v>
      </c>
      <c r="JY754" s="336">
        <v>0</v>
      </c>
      <c r="JZ754" s="336">
        <v>0</v>
      </c>
      <c r="KA754" s="336">
        <v>94160.05</v>
      </c>
      <c r="KB754" s="336">
        <v>0</v>
      </c>
      <c r="KC754" s="336">
        <v>0</v>
      </c>
      <c r="KD754" s="336">
        <v>0</v>
      </c>
      <c r="KE754" s="336">
        <v>23532.9</v>
      </c>
      <c r="KF754" s="336">
        <v>0</v>
      </c>
      <c r="KG754" s="336">
        <v>0</v>
      </c>
      <c r="KH754" s="336">
        <v>21518.75</v>
      </c>
      <c r="KI754" s="336">
        <v>0</v>
      </c>
      <c r="KJ754" s="336">
        <v>0</v>
      </c>
      <c r="KK754" s="336">
        <v>0</v>
      </c>
      <c r="KL754" s="336">
        <v>0</v>
      </c>
      <c r="KM754" s="336">
        <v>0</v>
      </c>
      <c r="KN754" s="336">
        <v>0</v>
      </c>
      <c r="KO754" s="336">
        <v>0</v>
      </c>
      <c r="KP754" s="336">
        <v>0</v>
      </c>
      <c r="KQ754" s="336">
        <v>2712721.06</v>
      </c>
      <c r="KR754" s="336">
        <v>14160</v>
      </c>
      <c r="KS754" s="336">
        <v>0</v>
      </c>
    </row>
    <row r="755" spans="1:310" x14ac:dyDescent="0.25">
      <c r="A755">
        <v>2022</v>
      </c>
      <c r="C755" s="312">
        <v>62</v>
      </c>
      <c r="F755" s="336">
        <v>0</v>
      </c>
      <c r="G755" s="336">
        <v>0</v>
      </c>
      <c r="H755" s="336">
        <v>0</v>
      </c>
      <c r="I755" s="336">
        <v>0</v>
      </c>
      <c r="J755" s="336">
        <v>0</v>
      </c>
      <c r="K755" s="336">
        <v>0</v>
      </c>
      <c r="L755" s="336">
        <v>0</v>
      </c>
      <c r="M755" s="336">
        <v>0</v>
      </c>
      <c r="N755" s="336">
        <v>0</v>
      </c>
      <c r="O755" s="336">
        <v>0</v>
      </c>
      <c r="P755" s="336">
        <v>0</v>
      </c>
      <c r="Q755" s="336">
        <v>0</v>
      </c>
      <c r="R755" s="336">
        <v>0</v>
      </c>
      <c r="S755" s="336">
        <v>168527.7</v>
      </c>
      <c r="T755" s="336">
        <v>0</v>
      </c>
      <c r="U755" s="336">
        <v>0</v>
      </c>
      <c r="V755" s="336">
        <v>0</v>
      </c>
      <c r="W755" s="336">
        <v>0</v>
      </c>
      <c r="X755" s="336">
        <v>0</v>
      </c>
      <c r="Y755" s="336">
        <v>0</v>
      </c>
      <c r="Z755" s="336">
        <v>0</v>
      </c>
      <c r="AA755" s="336">
        <v>0</v>
      </c>
      <c r="AB755" s="336">
        <v>0</v>
      </c>
      <c r="AC755" s="336">
        <v>0</v>
      </c>
      <c r="AD755" s="336">
        <v>0</v>
      </c>
      <c r="AE755" s="336">
        <v>0</v>
      </c>
      <c r="AF755" s="336">
        <v>500</v>
      </c>
      <c r="AG755" s="336">
        <v>0</v>
      </c>
      <c r="AH755" s="336">
        <v>0</v>
      </c>
      <c r="AI755" s="336">
        <v>0</v>
      </c>
      <c r="AJ755" s="336">
        <v>0</v>
      </c>
      <c r="AK755" s="336">
        <v>0</v>
      </c>
      <c r="AL755" s="336">
        <v>0</v>
      </c>
      <c r="AM755" s="336">
        <v>0</v>
      </c>
      <c r="AN755" s="336">
        <v>0</v>
      </c>
      <c r="AO755" s="336">
        <v>0</v>
      </c>
      <c r="AP755" s="336">
        <v>0</v>
      </c>
      <c r="AQ755" s="336">
        <v>0</v>
      </c>
      <c r="AR755" s="336">
        <v>0</v>
      </c>
      <c r="AS755" s="336">
        <v>0</v>
      </c>
      <c r="AT755" s="336">
        <v>9000</v>
      </c>
      <c r="AU755" s="336">
        <v>0</v>
      </c>
      <c r="AV755" s="336">
        <v>0</v>
      </c>
      <c r="AW755" s="336">
        <v>356856.35</v>
      </c>
      <c r="AX755" s="336">
        <v>0</v>
      </c>
      <c r="AY755" s="336">
        <v>475.08</v>
      </c>
      <c r="AZ755" s="336">
        <v>0</v>
      </c>
      <c r="BA755" s="336">
        <v>0</v>
      </c>
      <c r="BB755" s="336">
        <v>0</v>
      </c>
      <c r="BC755" s="336">
        <v>0</v>
      </c>
      <c r="BD755" s="336">
        <v>10364.549999999999</v>
      </c>
      <c r="BE755" s="336">
        <v>0</v>
      </c>
      <c r="BF755" s="336">
        <v>0</v>
      </c>
      <c r="BG755" s="336">
        <v>0</v>
      </c>
      <c r="BH755" s="336">
        <v>0</v>
      </c>
      <c r="BI755" s="336">
        <v>0</v>
      </c>
      <c r="BJ755" s="336">
        <v>0</v>
      </c>
      <c r="BK755" s="336">
        <v>0</v>
      </c>
      <c r="BL755" s="336">
        <v>0</v>
      </c>
      <c r="BM755" s="336">
        <v>0</v>
      </c>
      <c r="BN755" s="336">
        <v>0</v>
      </c>
      <c r="BO755" s="336">
        <v>0</v>
      </c>
      <c r="BP755" s="336">
        <v>0</v>
      </c>
      <c r="BQ755" s="336">
        <v>0</v>
      </c>
      <c r="BR755" s="336">
        <v>0</v>
      </c>
      <c r="BS755" s="336">
        <v>0</v>
      </c>
      <c r="BT755" s="336">
        <v>0</v>
      </c>
      <c r="BU755" s="336">
        <v>0</v>
      </c>
      <c r="BV755" s="336">
        <v>0</v>
      </c>
      <c r="BW755" s="336">
        <v>0</v>
      </c>
      <c r="BX755" s="336">
        <v>0</v>
      </c>
      <c r="BY755" s="336">
        <v>15822</v>
      </c>
      <c r="BZ755" s="336">
        <v>0</v>
      </c>
      <c r="CA755" s="336">
        <v>0</v>
      </c>
      <c r="CB755" s="336">
        <v>0</v>
      </c>
      <c r="CC755" s="336">
        <v>0</v>
      </c>
      <c r="CD755" s="336">
        <v>0</v>
      </c>
      <c r="CE755" s="336">
        <v>0</v>
      </c>
      <c r="CF755" s="336">
        <v>1000</v>
      </c>
      <c r="CG755" s="336">
        <v>1</v>
      </c>
      <c r="CH755" s="336">
        <v>0</v>
      </c>
      <c r="CI755" s="336">
        <v>0</v>
      </c>
      <c r="CJ755" s="336">
        <v>0</v>
      </c>
      <c r="CK755" s="336">
        <v>0</v>
      </c>
      <c r="CL755" s="336">
        <v>0</v>
      </c>
      <c r="CM755" s="336">
        <v>0</v>
      </c>
      <c r="CN755" s="336">
        <v>0</v>
      </c>
      <c r="CO755" s="336">
        <v>0</v>
      </c>
      <c r="CP755" s="336">
        <v>0</v>
      </c>
      <c r="CQ755" s="336">
        <v>0</v>
      </c>
      <c r="CR755" s="336">
        <v>0</v>
      </c>
      <c r="CS755" s="336">
        <v>0</v>
      </c>
      <c r="CT755" s="336">
        <v>31541.200000000001</v>
      </c>
      <c r="CU755" s="336">
        <v>0</v>
      </c>
      <c r="CV755" s="336">
        <v>0</v>
      </c>
      <c r="CW755" s="336">
        <v>0</v>
      </c>
      <c r="CX755" s="336">
        <v>10000</v>
      </c>
      <c r="CY755" s="336">
        <v>0</v>
      </c>
      <c r="CZ755" s="336">
        <v>0</v>
      </c>
      <c r="DA755" s="336">
        <v>0</v>
      </c>
      <c r="DB755" s="336">
        <v>0</v>
      </c>
      <c r="DC755" s="336">
        <v>0</v>
      </c>
      <c r="DD755" s="336">
        <v>0</v>
      </c>
      <c r="DE755" s="336">
        <v>0</v>
      </c>
      <c r="DF755" s="336">
        <v>44071.25</v>
      </c>
      <c r="DG755" s="336">
        <v>5000</v>
      </c>
      <c r="DH755" s="336">
        <v>0</v>
      </c>
      <c r="DI755" s="336">
        <v>0</v>
      </c>
      <c r="DJ755" s="336">
        <v>0</v>
      </c>
      <c r="DK755" s="336">
        <v>0</v>
      </c>
      <c r="DL755" s="336">
        <v>0</v>
      </c>
      <c r="DM755" s="336">
        <v>0</v>
      </c>
      <c r="DN755" s="336">
        <v>0</v>
      </c>
      <c r="DO755" s="336">
        <v>0</v>
      </c>
      <c r="DP755" s="336">
        <v>0</v>
      </c>
      <c r="DQ755" s="336">
        <v>0</v>
      </c>
      <c r="DR755" s="336">
        <v>0</v>
      </c>
      <c r="DS755" s="336">
        <v>200</v>
      </c>
      <c r="DT755" s="336">
        <v>15787</v>
      </c>
      <c r="DU755" s="336">
        <v>100000</v>
      </c>
      <c r="DV755" s="336">
        <v>0</v>
      </c>
      <c r="DW755" s="336">
        <v>0</v>
      </c>
      <c r="DX755" s="336">
        <v>0</v>
      </c>
      <c r="DY755" s="336">
        <v>0</v>
      </c>
      <c r="DZ755" s="336">
        <v>108000</v>
      </c>
      <c r="EA755" s="336">
        <v>0</v>
      </c>
      <c r="EB755" s="336">
        <v>0</v>
      </c>
      <c r="EC755" s="336">
        <v>1500</v>
      </c>
      <c r="ED755" s="336">
        <v>0</v>
      </c>
      <c r="EE755" s="336">
        <v>0</v>
      </c>
      <c r="EF755" s="336">
        <v>0</v>
      </c>
      <c r="EG755" s="336">
        <v>42927</v>
      </c>
      <c r="EH755" s="336">
        <v>0</v>
      </c>
      <c r="EI755" s="336">
        <v>0</v>
      </c>
      <c r="EJ755" s="336">
        <v>1601</v>
      </c>
      <c r="EK755" s="336">
        <v>0</v>
      </c>
      <c r="EL755" s="336">
        <v>0</v>
      </c>
      <c r="EM755" s="336">
        <v>0</v>
      </c>
      <c r="EN755" s="336">
        <v>0</v>
      </c>
      <c r="EO755" s="336">
        <v>0</v>
      </c>
      <c r="EP755" s="336">
        <v>0</v>
      </c>
      <c r="EQ755" s="336">
        <v>0</v>
      </c>
      <c r="ER755" s="336">
        <v>2025.75</v>
      </c>
      <c r="ES755" s="336">
        <v>0</v>
      </c>
      <c r="ET755" s="336">
        <v>0</v>
      </c>
      <c r="EU755" s="336">
        <v>0</v>
      </c>
      <c r="EV755" s="336">
        <v>0</v>
      </c>
      <c r="EW755" s="336">
        <v>0</v>
      </c>
      <c r="EX755" s="336">
        <v>0</v>
      </c>
      <c r="EY755" s="336">
        <v>90000</v>
      </c>
      <c r="EZ755" s="336">
        <v>483000</v>
      </c>
      <c r="FA755" s="336">
        <v>0</v>
      </c>
      <c r="FB755" s="336">
        <v>0</v>
      </c>
      <c r="FC755" s="336">
        <v>125000</v>
      </c>
      <c r="FD755" s="336">
        <v>1.7</v>
      </c>
      <c r="FE755" s="336">
        <v>25000</v>
      </c>
      <c r="FF755" s="336">
        <v>0</v>
      </c>
      <c r="FG755" s="336">
        <v>0</v>
      </c>
      <c r="FH755" s="336">
        <v>0</v>
      </c>
      <c r="FI755" s="336">
        <v>0</v>
      </c>
      <c r="FJ755" s="336">
        <v>0</v>
      </c>
      <c r="FK755" s="336">
        <v>0</v>
      </c>
      <c r="FL755" s="336">
        <v>0</v>
      </c>
      <c r="FM755" s="336">
        <v>0</v>
      </c>
      <c r="FN755" s="336">
        <v>0</v>
      </c>
      <c r="FO755" s="336">
        <v>0</v>
      </c>
      <c r="FP755" s="336">
        <v>0</v>
      </c>
      <c r="FQ755" s="336">
        <v>0</v>
      </c>
      <c r="FR755" s="336">
        <v>7000</v>
      </c>
      <c r="FS755" s="336">
        <v>0</v>
      </c>
      <c r="FT755" s="336">
        <v>0</v>
      </c>
      <c r="FU755" s="336">
        <v>0</v>
      </c>
      <c r="FV755" s="336">
        <v>0</v>
      </c>
      <c r="FW755" s="336">
        <v>0</v>
      </c>
      <c r="FX755" s="336">
        <v>0</v>
      </c>
      <c r="FY755" s="336">
        <v>0</v>
      </c>
      <c r="FZ755" s="336">
        <v>0</v>
      </c>
      <c r="GA755" s="336">
        <v>0</v>
      </c>
      <c r="GB755" s="336">
        <v>0</v>
      </c>
      <c r="GC755" s="336">
        <v>0</v>
      </c>
      <c r="GD755" s="336">
        <v>0</v>
      </c>
      <c r="GE755" s="336">
        <v>5000</v>
      </c>
      <c r="GF755" s="336">
        <v>0</v>
      </c>
      <c r="GG755" s="336">
        <v>0</v>
      </c>
      <c r="GH755" s="336">
        <v>0</v>
      </c>
      <c r="GI755" s="336">
        <v>0</v>
      </c>
      <c r="GJ755" s="336">
        <v>0</v>
      </c>
      <c r="GK755" s="336">
        <v>0</v>
      </c>
      <c r="GL755" s="336">
        <v>0</v>
      </c>
      <c r="GM755" s="336">
        <v>0</v>
      </c>
      <c r="GN755" s="336">
        <v>0</v>
      </c>
      <c r="GO755" s="336">
        <v>0</v>
      </c>
      <c r="GP755" s="336">
        <v>38.85</v>
      </c>
      <c r="GQ755" s="336">
        <v>46.76</v>
      </c>
      <c r="GR755" s="336">
        <v>0</v>
      </c>
      <c r="GS755" s="336">
        <v>0</v>
      </c>
      <c r="GT755" s="336">
        <v>17049.2</v>
      </c>
      <c r="GU755" s="336">
        <v>0</v>
      </c>
      <c r="GV755" s="336">
        <v>0</v>
      </c>
      <c r="GW755" s="336">
        <v>0</v>
      </c>
      <c r="GX755" s="336">
        <v>20700</v>
      </c>
      <c r="GY755" s="336">
        <v>0</v>
      </c>
      <c r="GZ755" s="336">
        <v>0</v>
      </c>
      <c r="HA755" s="336">
        <v>13167.9</v>
      </c>
      <c r="HB755" s="336">
        <v>0</v>
      </c>
      <c r="HC755" s="336">
        <v>0</v>
      </c>
      <c r="HD755" s="336">
        <v>0</v>
      </c>
      <c r="HE755" s="336">
        <v>0</v>
      </c>
      <c r="HF755" s="336">
        <v>0</v>
      </c>
      <c r="HG755" s="336">
        <v>10175.49</v>
      </c>
      <c r="HH755" s="336">
        <v>0</v>
      </c>
      <c r="HI755" s="336">
        <v>0</v>
      </c>
      <c r="HJ755" s="336">
        <v>0</v>
      </c>
      <c r="HK755" s="336">
        <v>0</v>
      </c>
      <c r="HL755" s="336">
        <v>0</v>
      </c>
      <c r="HM755" s="336">
        <v>0</v>
      </c>
      <c r="HN755" s="336">
        <v>25000</v>
      </c>
      <c r="HO755" s="336">
        <v>0</v>
      </c>
      <c r="HP755" s="336">
        <v>0</v>
      </c>
      <c r="HQ755" s="336">
        <v>0</v>
      </c>
      <c r="HR755" s="336">
        <v>0</v>
      </c>
      <c r="HS755" s="336">
        <v>0</v>
      </c>
      <c r="HT755" s="336">
        <v>149717.57</v>
      </c>
      <c r="HU755" s="336">
        <v>0</v>
      </c>
      <c r="HV755" s="336">
        <v>0</v>
      </c>
      <c r="HW755" s="336">
        <v>0</v>
      </c>
      <c r="HX755" s="336">
        <v>40000</v>
      </c>
      <c r="HY755" s="336">
        <v>0</v>
      </c>
      <c r="HZ755" s="336">
        <v>0</v>
      </c>
      <c r="IA755" s="336">
        <v>0</v>
      </c>
      <c r="IB755" s="336">
        <v>5800</v>
      </c>
      <c r="IC755" s="336">
        <v>40870</v>
      </c>
      <c r="ID755" s="336">
        <v>0</v>
      </c>
      <c r="IE755" s="336">
        <v>0</v>
      </c>
      <c r="IF755" s="336">
        <v>0</v>
      </c>
      <c r="IG755" s="336">
        <v>0</v>
      </c>
      <c r="IH755" s="336">
        <v>0</v>
      </c>
      <c r="II755" s="336">
        <v>0</v>
      </c>
      <c r="IJ755" s="336">
        <v>0</v>
      </c>
      <c r="IK755" s="336">
        <v>0</v>
      </c>
      <c r="IL755" s="336">
        <v>0</v>
      </c>
      <c r="IM755" s="336">
        <v>68600</v>
      </c>
      <c r="IN755" s="336">
        <v>0</v>
      </c>
      <c r="IO755" s="336">
        <v>0</v>
      </c>
      <c r="IP755" s="336">
        <v>0</v>
      </c>
      <c r="IQ755" s="336">
        <v>0</v>
      </c>
      <c r="IR755" s="336">
        <v>55000</v>
      </c>
      <c r="IS755" s="336">
        <v>0</v>
      </c>
      <c r="IT755" s="336">
        <v>0</v>
      </c>
      <c r="IU755" s="336">
        <v>0</v>
      </c>
      <c r="IV755" s="336">
        <v>0</v>
      </c>
      <c r="IW755" s="336">
        <v>0</v>
      </c>
      <c r="IX755" s="336">
        <v>0</v>
      </c>
      <c r="IY755" s="336">
        <v>0</v>
      </c>
      <c r="IZ755" s="336">
        <v>0</v>
      </c>
      <c r="JA755" s="336">
        <v>0</v>
      </c>
      <c r="JB755" s="336">
        <v>3336.6</v>
      </c>
      <c r="JC755" s="336">
        <v>0</v>
      </c>
      <c r="JD755" s="336">
        <v>0</v>
      </c>
      <c r="JE755" s="336">
        <v>0</v>
      </c>
      <c r="JF755" s="336">
        <v>0</v>
      </c>
      <c r="JG755" s="336">
        <v>0</v>
      </c>
      <c r="JH755" s="336">
        <v>0</v>
      </c>
      <c r="JI755" s="336">
        <v>0</v>
      </c>
      <c r="JJ755" s="336">
        <v>0</v>
      </c>
      <c r="JK755" s="336">
        <v>142963</v>
      </c>
      <c r="JL755" s="336">
        <v>0</v>
      </c>
      <c r="JM755" s="336">
        <v>0</v>
      </c>
      <c r="JN755" s="336">
        <v>0</v>
      </c>
      <c r="JO755" s="336">
        <v>0</v>
      </c>
      <c r="JP755" s="336">
        <v>0</v>
      </c>
      <c r="JQ755" s="336">
        <v>40000</v>
      </c>
      <c r="JR755" s="336">
        <v>0</v>
      </c>
      <c r="JS755" s="336">
        <v>1044691.7</v>
      </c>
      <c r="JT755" s="336">
        <v>0</v>
      </c>
      <c r="JU755" s="336">
        <v>0</v>
      </c>
      <c r="JV755" s="336">
        <v>0</v>
      </c>
      <c r="JW755" s="336">
        <v>0</v>
      </c>
      <c r="JX755" s="336">
        <v>0</v>
      </c>
      <c r="JY755" s="336">
        <v>0</v>
      </c>
      <c r="JZ755" s="336">
        <v>0</v>
      </c>
      <c r="KA755" s="336">
        <v>0</v>
      </c>
      <c r="KB755" s="336">
        <v>1670.8</v>
      </c>
      <c r="KC755" s="336">
        <v>0</v>
      </c>
      <c r="KD755" s="336">
        <v>0</v>
      </c>
      <c r="KE755" s="336">
        <v>225058.45</v>
      </c>
      <c r="KF755" s="336">
        <v>5000</v>
      </c>
      <c r="KG755" s="336">
        <v>0</v>
      </c>
      <c r="KH755" s="336">
        <v>0</v>
      </c>
      <c r="KI755" s="336">
        <v>0</v>
      </c>
      <c r="KJ755" s="336">
        <v>3443.4</v>
      </c>
      <c r="KK755" s="336">
        <v>0</v>
      </c>
      <c r="KL755" s="336">
        <v>0</v>
      </c>
      <c r="KM755" s="336">
        <v>0</v>
      </c>
      <c r="KN755" s="336">
        <v>0</v>
      </c>
      <c r="KO755" s="336">
        <v>0</v>
      </c>
      <c r="KP755" s="336">
        <v>0</v>
      </c>
      <c r="KQ755" s="336">
        <v>0</v>
      </c>
      <c r="KR755" s="336">
        <v>20000</v>
      </c>
      <c r="KS755" s="336">
        <v>0</v>
      </c>
    </row>
    <row r="756" spans="1:310" x14ac:dyDescent="0.25">
      <c r="A756">
        <v>2022</v>
      </c>
      <c r="C756" s="312">
        <v>66</v>
      </c>
      <c r="F756" s="336">
        <v>166140</v>
      </c>
      <c r="G756" s="336">
        <v>0</v>
      </c>
      <c r="H756" s="336">
        <v>263232.65000000002</v>
      </c>
      <c r="I756" s="336">
        <v>0</v>
      </c>
      <c r="J756" s="336">
        <v>0</v>
      </c>
      <c r="K756" s="336">
        <v>0</v>
      </c>
      <c r="L756" s="336">
        <v>150714.01999999999</v>
      </c>
      <c r="M756" s="336">
        <v>0</v>
      </c>
      <c r="N756" s="336">
        <v>672502</v>
      </c>
      <c r="O756" s="336">
        <v>41136</v>
      </c>
      <c r="P756" s="336">
        <v>385116.15</v>
      </c>
      <c r="Q756" s="336">
        <v>0</v>
      </c>
      <c r="R756" s="336">
        <v>0</v>
      </c>
      <c r="S756" s="336">
        <v>0</v>
      </c>
      <c r="T756" s="336">
        <v>289900</v>
      </c>
      <c r="U756" s="336">
        <v>0</v>
      </c>
      <c r="V756" s="336">
        <v>0</v>
      </c>
      <c r="W756" s="336">
        <v>0</v>
      </c>
      <c r="X756" s="336">
        <v>0</v>
      </c>
      <c r="Y756" s="336">
        <v>201672.8</v>
      </c>
      <c r="Z756" s="336">
        <v>52921</v>
      </c>
      <c r="AA756" s="336">
        <v>209332</v>
      </c>
      <c r="AB756" s="336">
        <v>0</v>
      </c>
      <c r="AC756" s="336">
        <v>0</v>
      </c>
      <c r="AD756" s="336">
        <v>1957127.6300000001</v>
      </c>
      <c r="AE756" s="336">
        <v>56255.22</v>
      </c>
      <c r="AF756" s="336">
        <v>0</v>
      </c>
      <c r="AG756" s="336">
        <v>0</v>
      </c>
      <c r="AH756" s="336">
        <v>0</v>
      </c>
      <c r="AI756" s="336">
        <v>0</v>
      </c>
      <c r="AJ756" s="336">
        <v>0</v>
      </c>
      <c r="AK756" s="336">
        <v>0</v>
      </c>
      <c r="AL756" s="336">
        <v>55887.37</v>
      </c>
      <c r="AM756" s="336">
        <v>84030</v>
      </c>
      <c r="AN756" s="336">
        <v>158927.79999999999</v>
      </c>
      <c r="AO756" s="336">
        <v>0</v>
      </c>
      <c r="AP756" s="336">
        <v>13262</v>
      </c>
      <c r="AQ756" s="336">
        <v>130234</v>
      </c>
      <c r="AR756" s="336">
        <v>7037.8</v>
      </c>
      <c r="AS756" s="336">
        <v>117506.8</v>
      </c>
      <c r="AT756" s="336">
        <v>0</v>
      </c>
      <c r="AU756" s="336">
        <v>0</v>
      </c>
      <c r="AV756" s="336">
        <v>0</v>
      </c>
      <c r="AW756" s="336">
        <v>476498</v>
      </c>
      <c r="AX756" s="336">
        <v>664903.55000000005</v>
      </c>
      <c r="AY756" s="336">
        <v>12595.15</v>
      </c>
      <c r="AZ756" s="336">
        <v>42969.2</v>
      </c>
      <c r="BA756" s="336">
        <v>0</v>
      </c>
      <c r="BB756" s="336">
        <v>11590</v>
      </c>
      <c r="BC756" s="336">
        <v>0</v>
      </c>
      <c r="BD756" s="336">
        <v>1453045.57</v>
      </c>
      <c r="BE756" s="336">
        <v>0</v>
      </c>
      <c r="BF756" s="336">
        <v>0</v>
      </c>
      <c r="BG756" s="336">
        <v>0</v>
      </c>
      <c r="BH756" s="336">
        <v>0</v>
      </c>
      <c r="BI756" s="336">
        <v>704109.65</v>
      </c>
      <c r="BJ756" s="336">
        <v>9000</v>
      </c>
      <c r="BK756" s="336">
        <v>75004.55</v>
      </c>
      <c r="BL756" s="336">
        <v>11033.68</v>
      </c>
      <c r="BM756" s="336">
        <v>57333</v>
      </c>
      <c r="BN756" s="336">
        <v>50000</v>
      </c>
      <c r="BO756" s="336">
        <v>0</v>
      </c>
      <c r="BP756" s="336">
        <v>0</v>
      </c>
      <c r="BQ756" s="336">
        <v>8250</v>
      </c>
      <c r="BR756" s="336">
        <v>1892424.34</v>
      </c>
      <c r="BS756" s="336">
        <v>596010</v>
      </c>
      <c r="BT756" s="336">
        <v>0</v>
      </c>
      <c r="BU756" s="336">
        <v>0</v>
      </c>
      <c r="BV756" s="336">
        <v>150000</v>
      </c>
      <c r="BW756" s="336">
        <v>154181.07999999999</v>
      </c>
      <c r="BX756" s="336">
        <v>5607</v>
      </c>
      <c r="BY756" s="336">
        <v>61250.04</v>
      </c>
      <c r="BZ756" s="336">
        <v>9264</v>
      </c>
      <c r="CA756" s="336">
        <v>0</v>
      </c>
      <c r="CB756" s="336">
        <v>0</v>
      </c>
      <c r="CC756" s="336">
        <v>5100</v>
      </c>
      <c r="CD756" s="336">
        <v>0</v>
      </c>
      <c r="CE756" s="336">
        <v>180659.95</v>
      </c>
      <c r="CF756" s="336">
        <v>187673.4</v>
      </c>
      <c r="CG756" s="336">
        <v>0</v>
      </c>
      <c r="CH756" s="336">
        <v>0</v>
      </c>
      <c r="CI756" s="336">
        <v>1050861.3999999999</v>
      </c>
      <c r="CJ756" s="336">
        <v>0</v>
      </c>
      <c r="CK756" s="336">
        <v>0</v>
      </c>
      <c r="CL756" s="336">
        <v>18160</v>
      </c>
      <c r="CM756" s="336">
        <v>0</v>
      </c>
      <c r="CN756" s="336">
        <v>0</v>
      </c>
      <c r="CO756" s="336">
        <v>123140.4</v>
      </c>
      <c r="CP756" s="336">
        <v>15767</v>
      </c>
      <c r="CQ756" s="336">
        <v>0</v>
      </c>
      <c r="CR756" s="336">
        <v>0</v>
      </c>
      <c r="CS756" s="336">
        <v>0</v>
      </c>
      <c r="CT756" s="336">
        <v>2504</v>
      </c>
      <c r="CU756" s="336">
        <v>0</v>
      </c>
      <c r="CV756" s="336">
        <v>25235</v>
      </c>
      <c r="CW756" s="336">
        <v>22557.18</v>
      </c>
      <c r="CX756" s="336">
        <v>43999.26</v>
      </c>
      <c r="CY756" s="336">
        <v>0</v>
      </c>
      <c r="CZ756" s="336">
        <v>101588.86</v>
      </c>
      <c r="DA756" s="336">
        <v>107914.65</v>
      </c>
      <c r="DB756" s="336">
        <v>92343</v>
      </c>
      <c r="DC756" s="336">
        <v>86800</v>
      </c>
      <c r="DD756" s="336">
        <v>2567723.2800000003</v>
      </c>
      <c r="DE756" s="336">
        <v>48631.199999999997</v>
      </c>
      <c r="DF756" s="336">
        <v>14483.5</v>
      </c>
      <c r="DG756" s="336">
        <v>32247</v>
      </c>
      <c r="DH756" s="336">
        <v>9452</v>
      </c>
      <c r="DI756" s="336">
        <v>0</v>
      </c>
      <c r="DJ756" s="336">
        <v>0</v>
      </c>
      <c r="DK756" s="336">
        <v>1406.6</v>
      </c>
      <c r="DL756" s="336">
        <v>0</v>
      </c>
      <c r="DM756" s="336">
        <v>0</v>
      </c>
      <c r="DN756" s="336">
        <v>0</v>
      </c>
      <c r="DO756" s="336">
        <v>0</v>
      </c>
      <c r="DP756" s="336">
        <v>0</v>
      </c>
      <c r="DQ756" s="336">
        <v>0</v>
      </c>
      <c r="DR756" s="336">
        <v>21550</v>
      </c>
      <c r="DS756" s="336">
        <v>101582.35</v>
      </c>
      <c r="DT756" s="336">
        <v>0</v>
      </c>
      <c r="DU756" s="336">
        <v>84759.75</v>
      </c>
      <c r="DV756" s="336">
        <v>0</v>
      </c>
      <c r="DW756" s="336">
        <v>0</v>
      </c>
      <c r="DX756" s="336">
        <v>327400</v>
      </c>
      <c r="DY756" s="336">
        <v>0</v>
      </c>
      <c r="DZ756" s="336">
        <v>0</v>
      </c>
      <c r="EA756" s="336">
        <v>319682.65000000002</v>
      </c>
      <c r="EB756" s="336">
        <v>34170.400000000001</v>
      </c>
      <c r="EC756" s="336">
        <v>0</v>
      </c>
      <c r="ED756" s="336">
        <v>0</v>
      </c>
      <c r="EE756" s="336">
        <v>287878.70999999996</v>
      </c>
      <c r="EF756" s="336">
        <v>0</v>
      </c>
      <c r="EG756" s="336">
        <v>29883.94</v>
      </c>
      <c r="EH756" s="336">
        <v>0</v>
      </c>
      <c r="EI756" s="336">
        <v>240121.35</v>
      </c>
      <c r="EJ756" s="336">
        <v>0</v>
      </c>
      <c r="EK756" s="336">
        <v>0</v>
      </c>
      <c r="EL756" s="336">
        <v>0</v>
      </c>
      <c r="EM756" s="336">
        <v>0</v>
      </c>
      <c r="EN756" s="336">
        <v>6300</v>
      </c>
      <c r="EO756" s="336">
        <v>138249</v>
      </c>
      <c r="EP756" s="336">
        <v>4986.8900000000003</v>
      </c>
      <c r="EQ756" s="336">
        <v>0</v>
      </c>
      <c r="ER756" s="336">
        <v>0</v>
      </c>
      <c r="ES756" s="336">
        <v>0</v>
      </c>
      <c r="ET756" s="336">
        <v>568115</v>
      </c>
      <c r="EU756" s="336">
        <v>0</v>
      </c>
      <c r="EV756" s="336">
        <v>0</v>
      </c>
      <c r="EW756" s="336">
        <v>0</v>
      </c>
      <c r="EX756" s="336">
        <v>0</v>
      </c>
      <c r="EY756" s="336">
        <v>192079.43</v>
      </c>
      <c r="EZ756" s="336">
        <v>4095716.5199999996</v>
      </c>
      <c r="FA756" s="336">
        <v>14291.38</v>
      </c>
      <c r="FB756" s="336">
        <v>0</v>
      </c>
      <c r="FC756" s="336">
        <v>55370.05</v>
      </c>
      <c r="FD756" s="336">
        <v>0</v>
      </c>
      <c r="FE756" s="336">
        <v>0</v>
      </c>
      <c r="FF756" s="336">
        <v>0</v>
      </c>
      <c r="FG756" s="336">
        <v>0</v>
      </c>
      <c r="FH756" s="336">
        <v>161284</v>
      </c>
      <c r="FI756" s="336">
        <v>0</v>
      </c>
      <c r="FJ756" s="336">
        <v>0</v>
      </c>
      <c r="FK756" s="336">
        <v>0</v>
      </c>
      <c r="FL756" s="336">
        <v>0</v>
      </c>
      <c r="FM756" s="336">
        <v>276192.63</v>
      </c>
      <c r="FN756" s="336">
        <v>0</v>
      </c>
      <c r="FO756" s="336">
        <v>185696.4</v>
      </c>
      <c r="FP756" s="336">
        <v>0</v>
      </c>
      <c r="FQ756" s="336">
        <v>0</v>
      </c>
      <c r="FR756" s="336">
        <v>102796.09</v>
      </c>
      <c r="FS756" s="336">
        <v>141440.1</v>
      </c>
      <c r="FT756" s="336">
        <v>5612.9</v>
      </c>
      <c r="FU756" s="336">
        <v>0</v>
      </c>
      <c r="FV756" s="336">
        <v>0</v>
      </c>
      <c r="FW756" s="336">
        <v>0</v>
      </c>
      <c r="FX756" s="336">
        <v>6248</v>
      </c>
      <c r="FY756" s="336">
        <v>246886.2</v>
      </c>
      <c r="FZ756" s="336">
        <v>0</v>
      </c>
      <c r="GA756" s="336">
        <v>0</v>
      </c>
      <c r="GB756" s="336">
        <v>0</v>
      </c>
      <c r="GC756" s="336">
        <v>0</v>
      </c>
      <c r="GD756" s="336">
        <v>79983.7</v>
      </c>
      <c r="GE756" s="336">
        <v>85800</v>
      </c>
      <c r="GF756" s="336">
        <v>0</v>
      </c>
      <c r="GG756" s="336">
        <v>1500</v>
      </c>
      <c r="GH756" s="336">
        <v>0</v>
      </c>
      <c r="GI756" s="336">
        <v>1500</v>
      </c>
      <c r="GJ756" s="336">
        <v>279018.52</v>
      </c>
      <c r="GK756" s="336">
        <v>444019.85</v>
      </c>
      <c r="GL756" s="336">
        <v>0</v>
      </c>
      <c r="GM756" s="336">
        <v>106732</v>
      </c>
      <c r="GN756" s="336">
        <v>0</v>
      </c>
      <c r="GO756" s="336">
        <v>9693</v>
      </c>
      <c r="GP756" s="336">
        <v>0</v>
      </c>
      <c r="GQ756" s="336">
        <v>0</v>
      </c>
      <c r="GR756" s="336">
        <v>0</v>
      </c>
      <c r="GS756" s="336">
        <v>1078386.5</v>
      </c>
      <c r="GT756" s="336">
        <v>99453.62</v>
      </c>
      <c r="GU756" s="336">
        <v>311144.66000000003</v>
      </c>
      <c r="GV756" s="336">
        <v>0</v>
      </c>
      <c r="GW756" s="336">
        <v>0</v>
      </c>
      <c r="GX756" s="336">
        <v>1203952</v>
      </c>
      <c r="GY756" s="336">
        <v>0</v>
      </c>
      <c r="GZ756" s="336">
        <v>253707.9</v>
      </c>
      <c r="HA756" s="336">
        <v>584632.10000000009</v>
      </c>
      <c r="HB756" s="336">
        <v>0</v>
      </c>
      <c r="HC756" s="336">
        <v>358161.25</v>
      </c>
      <c r="HD756" s="336">
        <v>0</v>
      </c>
      <c r="HE756" s="336">
        <v>0</v>
      </c>
      <c r="HF756" s="336">
        <v>49328.4</v>
      </c>
      <c r="HG756" s="336">
        <v>0</v>
      </c>
      <c r="HH756" s="336">
        <v>1728706.8</v>
      </c>
      <c r="HI756" s="336">
        <v>0</v>
      </c>
      <c r="HJ756" s="336">
        <v>0</v>
      </c>
      <c r="HK756" s="336">
        <v>21493</v>
      </c>
      <c r="HL756" s="336">
        <v>0</v>
      </c>
      <c r="HM756" s="336">
        <v>190792</v>
      </c>
      <c r="HN756" s="336">
        <v>0</v>
      </c>
      <c r="HO756" s="336">
        <v>6795</v>
      </c>
      <c r="HP756" s="336">
        <v>12195.47</v>
      </c>
      <c r="HQ756" s="336">
        <v>0</v>
      </c>
      <c r="HR756" s="336">
        <v>0</v>
      </c>
      <c r="HS756" s="336">
        <v>585834</v>
      </c>
      <c r="HT756" s="336">
        <v>297810.84999999998</v>
      </c>
      <c r="HU756" s="336">
        <v>0</v>
      </c>
      <c r="HV756" s="336">
        <v>1337035.81</v>
      </c>
      <c r="HW756" s="336">
        <v>46819.1</v>
      </c>
      <c r="HX756" s="336">
        <v>75990</v>
      </c>
      <c r="HY756" s="336">
        <v>1576666.45</v>
      </c>
      <c r="HZ756" s="336">
        <v>0</v>
      </c>
      <c r="IA756" s="336">
        <v>0</v>
      </c>
      <c r="IB756" s="336">
        <v>10053.450000000001</v>
      </c>
      <c r="IC756" s="336">
        <v>156161.95000000001</v>
      </c>
      <c r="ID756" s="336">
        <v>0</v>
      </c>
      <c r="IE756" s="336">
        <v>17664.509999999998</v>
      </c>
      <c r="IF756" s="336">
        <v>123661</v>
      </c>
      <c r="IG756" s="336">
        <v>56698</v>
      </c>
      <c r="IH756" s="336">
        <v>0</v>
      </c>
      <c r="II756" s="336">
        <v>0</v>
      </c>
      <c r="IJ756" s="336">
        <v>73242.5</v>
      </c>
      <c r="IK756" s="336">
        <v>0</v>
      </c>
      <c r="IL756" s="336">
        <v>0</v>
      </c>
      <c r="IM756" s="336">
        <v>0</v>
      </c>
      <c r="IN756" s="336">
        <v>97424</v>
      </c>
      <c r="IO756" s="336">
        <v>0</v>
      </c>
      <c r="IP756" s="336">
        <v>0</v>
      </c>
      <c r="IQ756" s="336">
        <v>0</v>
      </c>
      <c r="IR756" s="336">
        <v>42236.15</v>
      </c>
      <c r="IS756" s="336">
        <v>274252</v>
      </c>
      <c r="IT756" s="336">
        <v>36750</v>
      </c>
      <c r="IU756" s="336">
        <v>0</v>
      </c>
      <c r="IV756" s="336">
        <v>0</v>
      </c>
      <c r="IW756" s="336">
        <v>0</v>
      </c>
      <c r="IX756" s="336">
        <v>12583</v>
      </c>
      <c r="IY756" s="336">
        <v>407382</v>
      </c>
      <c r="IZ756" s="336">
        <v>0</v>
      </c>
      <c r="JA756" s="336">
        <v>0</v>
      </c>
      <c r="JB756" s="336">
        <v>0</v>
      </c>
      <c r="JC756" s="336">
        <v>0</v>
      </c>
      <c r="JD756" s="336">
        <v>0</v>
      </c>
      <c r="JE756" s="336">
        <v>0</v>
      </c>
      <c r="JF756" s="336">
        <v>0</v>
      </c>
      <c r="JG756" s="336">
        <v>0</v>
      </c>
      <c r="JH756" s="336">
        <v>0</v>
      </c>
      <c r="JI756" s="336">
        <v>0</v>
      </c>
      <c r="JJ756" s="336">
        <v>146918.38</v>
      </c>
      <c r="JK756" s="336">
        <v>0</v>
      </c>
      <c r="JL756" s="336">
        <v>110000</v>
      </c>
      <c r="JM756" s="336">
        <v>390285.9</v>
      </c>
      <c r="JN756" s="336">
        <v>0</v>
      </c>
      <c r="JO756" s="336">
        <v>740825.1</v>
      </c>
      <c r="JP756" s="336">
        <v>2764</v>
      </c>
      <c r="JQ756" s="336">
        <v>0</v>
      </c>
      <c r="JR756" s="336">
        <v>0</v>
      </c>
      <c r="JS756" s="336">
        <v>1200302.8900000001</v>
      </c>
      <c r="JT756" s="336">
        <v>0</v>
      </c>
      <c r="JU756" s="336">
        <v>103554.45</v>
      </c>
      <c r="JV756" s="336">
        <v>0</v>
      </c>
      <c r="JW756" s="336">
        <v>225965.3</v>
      </c>
      <c r="JX756" s="336">
        <v>0</v>
      </c>
      <c r="JY756" s="336">
        <v>0</v>
      </c>
      <c r="JZ756" s="336">
        <v>0</v>
      </c>
      <c r="KA756" s="336">
        <v>82970</v>
      </c>
      <c r="KB756" s="336">
        <v>120684</v>
      </c>
      <c r="KC756" s="336">
        <v>0</v>
      </c>
      <c r="KD756" s="336">
        <v>4577.3999999999996</v>
      </c>
      <c r="KE756" s="336">
        <v>951437.26</v>
      </c>
      <c r="KF756" s="336">
        <v>0</v>
      </c>
      <c r="KG756" s="336">
        <v>0</v>
      </c>
      <c r="KH756" s="336">
        <v>0</v>
      </c>
      <c r="KI756" s="336">
        <v>15300</v>
      </c>
      <c r="KJ756" s="336">
        <v>0</v>
      </c>
      <c r="KK756" s="336">
        <v>0</v>
      </c>
      <c r="KL756" s="336">
        <v>131070</v>
      </c>
      <c r="KM756" s="336">
        <v>0</v>
      </c>
      <c r="KN756" s="336">
        <v>0</v>
      </c>
      <c r="KO756" s="336">
        <v>310698.09000000003</v>
      </c>
      <c r="KP756" s="336">
        <v>0</v>
      </c>
      <c r="KQ756" s="336">
        <v>599023.31000000006</v>
      </c>
      <c r="KR756" s="336">
        <v>500000</v>
      </c>
      <c r="KS756" s="336">
        <v>48258</v>
      </c>
    </row>
    <row r="757" spans="1:310" x14ac:dyDescent="0.25">
      <c r="A757">
        <v>2022</v>
      </c>
      <c r="C757" s="312">
        <v>10</v>
      </c>
      <c r="F757" s="336">
        <v>2863232.24</v>
      </c>
      <c r="G757" s="336">
        <v>682859.95</v>
      </c>
      <c r="H757" s="336">
        <v>4314238.6400000006</v>
      </c>
      <c r="I757" s="336">
        <v>1103219.78</v>
      </c>
      <c r="J757" s="336">
        <v>778663.29</v>
      </c>
      <c r="K757" s="336">
        <v>912096.96</v>
      </c>
      <c r="L757" s="336">
        <v>2543693.7600000002</v>
      </c>
      <c r="M757" s="336">
        <v>3610200.67</v>
      </c>
      <c r="N757" s="336">
        <v>15837464.4</v>
      </c>
      <c r="O757" s="336">
        <v>2101687.34</v>
      </c>
      <c r="P757" s="336">
        <v>3592455.92</v>
      </c>
      <c r="Q757" s="336">
        <v>1308684.1000000001</v>
      </c>
      <c r="R757" s="336">
        <v>579634.13</v>
      </c>
      <c r="S757" s="336">
        <v>1653509.76</v>
      </c>
      <c r="T757" s="336">
        <v>763670.94000000006</v>
      </c>
      <c r="U757" s="336">
        <v>8820544.8300000001</v>
      </c>
      <c r="V757" s="336">
        <v>2517526.8199999998</v>
      </c>
      <c r="W757" s="336">
        <v>960831.94</v>
      </c>
      <c r="X757" s="336">
        <v>373670.64</v>
      </c>
      <c r="Y757" s="336">
        <v>978762.37</v>
      </c>
      <c r="Z757" s="336">
        <v>301956.15000000002</v>
      </c>
      <c r="AA757" s="336">
        <v>6174521.21</v>
      </c>
      <c r="AB757" s="336">
        <v>2194928.44</v>
      </c>
      <c r="AC757" s="336">
        <v>719809.72</v>
      </c>
      <c r="AD757" s="336">
        <v>6972006.4000000004</v>
      </c>
      <c r="AE757" s="336">
        <v>1235893.6399999999</v>
      </c>
      <c r="AF757" s="336">
        <v>1724066.2999999998</v>
      </c>
      <c r="AG757" s="336">
        <v>621943.29</v>
      </c>
      <c r="AH757" s="336">
        <v>1980667.84</v>
      </c>
      <c r="AI757" s="336">
        <v>1278689.77</v>
      </c>
      <c r="AJ757" s="336">
        <v>8392688.9800000004</v>
      </c>
      <c r="AK757" s="336">
        <v>189098.44</v>
      </c>
      <c r="AL757" s="336">
        <v>5461418.4699999997</v>
      </c>
      <c r="AM757" s="336">
        <v>1012819.22</v>
      </c>
      <c r="AN757" s="336">
        <v>1009514.8300000001</v>
      </c>
      <c r="AO757" s="336">
        <v>1970556.42</v>
      </c>
      <c r="AP757" s="336">
        <v>3681200.1</v>
      </c>
      <c r="AQ757" s="336">
        <v>361121.69000000006</v>
      </c>
      <c r="AR757" s="336">
        <v>284571.26</v>
      </c>
      <c r="AS757" s="336">
        <v>1086723.5</v>
      </c>
      <c r="AT757" s="336">
        <v>1089688.7</v>
      </c>
      <c r="AU757" s="336">
        <v>348229.38</v>
      </c>
      <c r="AV757" s="336">
        <v>1747300.8900000001</v>
      </c>
      <c r="AW757" s="336">
        <v>13347424.700000001</v>
      </c>
      <c r="AX757" s="336">
        <v>1370274.87</v>
      </c>
      <c r="AY757" s="336">
        <v>82885.12999999999</v>
      </c>
      <c r="AZ757" s="336">
        <v>532967.01</v>
      </c>
      <c r="BA757" s="336">
        <v>274987.73</v>
      </c>
      <c r="BB757" s="336">
        <v>4010280.15</v>
      </c>
      <c r="BC757" s="336">
        <v>6921649.8600000003</v>
      </c>
      <c r="BD757" s="336">
        <v>2487558.88</v>
      </c>
      <c r="BE757" s="336">
        <v>3431193.67</v>
      </c>
      <c r="BF757" s="336">
        <v>1137957.6599999999</v>
      </c>
      <c r="BG757" s="336">
        <v>132869.34</v>
      </c>
      <c r="BH757" s="336">
        <v>114542.2</v>
      </c>
      <c r="BI757" s="336">
        <v>8481164.7199999988</v>
      </c>
      <c r="BJ757" s="336">
        <v>180361.18</v>
      </c>
      <c r="BK757" s="336">
        <v>740919.68</v>
      </c>
      <c r="BL757" s="336">
        <v>108031.63</v>
      </c>
      <c r="BM757" s="336">
        <v>365614.54</v>
      </c>
      <c r="BN757" s="336">
        <v>6241001.7699999996</v>
      </c>
      <c r="BO757" s="336">
        <v>6649534.4700000007</v>
      </c>
      <c r="BP757" s="336">
        <v>1568684.52</v>
      </c>
      <c r="BQ757" s="336">
        <v>679563.82</v>
      </c>
      <c r="BR757" s="336">
        <v>635353.32000000007</v>
      </c>
      <c r="BS757" s="336">
        <v>3634089.21</v>
      </c>
      <c r="BT757" s="336">
        <v>1246134.03</v>
      </c>
      <c r="BU757" s="336">
        <v>798071.64999999991</v>
      </c>
      <c r="BV757" s="336">
        <v>4871281.29</v>
      </c>
      <c r="BW757" s="336">
        <v>7042995.9199999999</v>
      </c>
      <c r="BX757" s="336">
        <v>1970515.29</v>
      </c>
      <c r="BY757" s="336">
        <v>2274460.58</v>
      </c>
      <c r="BZ757" s="336">
        <v>672401.9</v>
      </c>
      <c r="CA757" s="336">
        <v>1894616.28</v>
      </c>
      <c r="CB757" s="336">
        <v>1178941.31</v>
      </c>
      <c r="CC757" s="336">
        <v>4042509.25</v>
      </c>
      <c r="CD757" s="336">
        <v>2657416.35</v>
      </c>
      <c r="CE757" s="336">
        <v>4154613.26</v>
      </c>
      <c r="CF757" s="336">
        <v>2878727.03</v>
      </c>
      <c r="CG757" s="336">
        <v>247866.25</v>
      </c>
      <c r="CH757" s="336">
        <v>2437410.54</v>
      </c>
      <c r="CI757" s="336">
        <v>15076063.76</v>
      </c>
      <c r="CJ757" s="336">
        <v>897863.28</v>
      </c>
      <c r="CK757" s="336">
        <v>1057433.45</v>
      </c>
      <c r="CL757" s="336">
        <v>1527036.63</v>
      </c>
      <c r="CM757" s="336">
        <v>946505.57000000007</v>
      </c>
      <c r="CN757" s="336">
        <v>6058742.4699999997</v>
      </c>
      <c r="CO757" s="336">
        <v>2915589.86</v>
      </c>
      <c r="CP757" s="336">
        <v>192218.67</v>
      </c>
      <c r="CQ757" s="336">
        <v>728845.7</v>
      </c>
      <c r="CR757" s="336">
        <v>297513.48</v>
      </c>
      <c r="CS757" s="336">
        <v>4194974.8599999994</v>
      </c>
      <c r="CT757" s="336">
        <v>3905320.2699999996</v>
      </c>
      <c r="CU757" s="336">
        <v>127104.6</v>
      </c>
      <c r="CV757" s="336">
        <v>344907.56</v>
      </c>
      <c r="CW757" s="336">
        <v>1005441.83</v>
      </c>
      <c r="CX757" s="336">
        <v>2388296.8000000003</v>
      </c>
      <c r="CY757" s="336">
        <v>1244856.78</v>
      </c>
      <c r="CZ757" s="336">
        <v>4467170.1400000006</v>
      </c>
      <c r="DA757" s="336">
        <v>2502927.42</v>
      </c>
      <c r="DB757" s="336">
        <v>1445065.25</v>
      </c>
      <c r="DC757" s="336">
        <v>1564765.51</v>
      </c>
      <c r="DD757" s="336">
        <v>2466965.94</v>
      </c>
      <c r="DE757" s="336">
        <v>1570946.8900000001</v>
      </c>
      <c r="DF757" s="336">
        <v>1782948.0300000003</v>
      </c>
      <c r="DG757" s="336">
        <v>316868.73</v>
      </c>
      <c r="DH757" s="336">
        <v>1577711.2999999998</v>
      </c>
      <c r="DI757" s="336">
        <v>2342495.25</v>
      </c>
      <c r="DJ757" s="336">
        <v>3109211.5100000002</v>
      </c>
      <c r="DK757" s="336">
        <v>5152611.3899999997</v>
      </c>
      <c r="DL757" s="336">
        <v>382775.88</v>
      </c>
      <c r="DM757" s="336">
        <v>5609098.3599999994</v>
      </c>
      <c r="DN757" s="336">
        <v>414491.51</v>
      </c>
      <c r="DO757" s="336">
        <v>1783557.88</v>
      </c>
      <c r="DP757" s="336">
        <v>841718.01</v>
      </c>
      <c r="DQ757" s="336">
        <v>638243.88</v>
      </c>
      <c r="DR757" s="336">
        <v>181082.23999999999</v>
      </c>
      <c r="DS757" s="336">
        <v>1442368.45</v>
      </c>
      <c r="DT757" s="336">
        <v>1820158.02</v>
      </c>
      <c r="DU757" s="336">
        <v>5808164.2299999995</v>
      </c>
      <c r="DV757" s="336">
        <v>772849.34000000008</v>
      </c>
      <c r="DW757" s="336">
        <v>2393851.94</v>
      </c>
      <c r="DX757" s="336">
        <v>3161874.58</v>
      </c>
      <c r="DY757" s="336">
        <v>1038380.1200000001</v>
      </c>
      <c r="DZ757" s="336">
        <v>1033375.5900000001</v>
      </c>
      <c r="EA757" s="336">
        <v>3738725.08</v>
      </c>
      <c r="EB757" s="336">
        <v>2590098.2999999998</v>
      </c>
      <c r="EC757" s="336">
        <v>1934397.1800000002</v>
      </c>
      <c r="ED757" s="336">
        <v>1087031.0900000001</v>
      </c>
      <c r="EE757" s="336">
        <v>1592321.15</v>
      </c>
      <c r="EF757" s="336">
        <v>668126.88</v>
      </c>
      <c r="EG757" s="336">
        <v>354800.04</v>
      </c>
      <c r="EH757" s="336">
        <v>1769445.74</v>
      </c>
      <c r="EI757" s="336">
        <v>3009853.72</v>
      </c>
      <c r="EJ757" s="336">
        <v>7902095.6100000003</v>
      </c>
      <c r="EK757" s="336">
        <v>329563.28999999998</v>
      </c>
      <c r="EL757" s="336">
        <v>231097.3</v>
      </c>
      <c r="EM757" s="336">
        <v>3366191.9400000004</v>
      </c>
      <c r="EN757" s="336">
        <v>1707106.21</v>
      </c>
      <c r="EO757" s="336">
        <v>1246995.1599999999</v>
      </c>
      <c r="EP757" s="336">
        <v>3904440.0900000003</v>
      </c>
      <c r="EQ757" s="336">
        <v>952034.45</v>
      </c>
      <c r="ER757" s="336">
        <v>1016085.34</v>
      </c>
      <c r="ES757" s="336">
        <v>563508.96</v>
      </c>
      <c r="ET757" s="336">
        <v>4396543.79</v>
      </c>
      <c r="EU757" s="336">
        <v>1048407.24</v>
      </c>
      <c r="EV757" s="336">
        <v>470452.53</v>
      </c>
      <c r="EW757" s="336">
        <v>1230531.83</v>
      </c>
      <c r="EX757" s="336">
        <v>2008419.99</v>
      </c>
      <c r="EY757" s="336">
        <v>10223395.539999999</v>
      </c>
      <c r="EZ757" s="336">
        <v>962411.45</v>
      </c>
      <c r="FA757" s="336">
        <v>3147701.5100000002</v>
      </c>
      <c r="FB757" s="336">
        <v>4213732.42</v>
      </c>
      <c r="FC757" s="336">
        <v>15103471.469999999</v>
      </c>
      <c r="FD757" s="336">
        <v>1992136.09</v>
      </c>
      <c r="FE757" s="336">
        <v>6340394.1799999997</v>
      </c>
      <c r="FF757" s="336">
        <v>4192820.84</v>
      </c>
      <c r="FG757" s="336">
        <v>1150659.47</v>
      </c>
      <c r="FH757" s="336">
        <v>5393585.6199999992</v>
      </c>
      <c r="FI757" s="336">
        <v>1949337.67</v>
      </c>
      <c r="FJ757" s="336">
        <v>7640006.4399999995</v>
      </c>
      <c r="FK757" s="336">
        <v>825151.57000000007</v>
      </c>
      <c r="FL757" s="336">
        <v>332631.63</v>
      </c>
      <c r="FM757" s="336">
        <v>4473849.29</v>
      </c>
      <c r="FN757" s="336">
        <v>1355158.94</v>
      </c>
      <c r="FO757" s="336">
        <v>1421433.5299999998</v>
      </c>
      <c r="FP757" s="336">
        <v>856405.78</v>
      </c>
      <c r="FQ757" s="336">
        <v>4951298.5199999996</v>
      </c>
      <c r="FR757" s="336">
        <v>34166874.579999998</v>
      </c>
      <c r="FS757" s="336">
        <v>1082970.9300000002</v>
      </c>
      <c r="FT757" s="336">
        <v>792884.08000000007</v>
      </c>
      <c r="FU757" s="336">
        <v>1297670.3800000001</v>
      </c>
      <c r="FV757" s="336">
        <v>1237124.69</v>
      </c>
      <c r="FW757" s="336">
        <v>305942.07</v>
      </c>
      <c r="FX757" s="336">
        <v>1930618.6</v>
      </c>
      <c r="FY757" s="336">
        <v>8334749.8300000001</v>
      </c>
      <c r="FZ757" s="336">
        <v>566895.45000000007</v>
      </c>
      <c r="GA757" s="336">
        <v>524275.39</v>
      </c>
      <c r="GB757" s="336">
        <v>1259694.52</v>
      </c>
      <c r="GC757" s="336">
        <v>774715.12</v>
      </c>
      <c r="GD757" s="336">
        <v>1505854.0799999998</v>
      </c>
      <c r="GE757" s="336">
        <v>2640574.66</v>
      </c>
      <c r="GF757" s="336">
        <v>2451255.89</v>
      </c>
      <c r="GG757" s="336">
        <v>1859564.21</v>
      </c>
      <c r="GH757" s="336">
        <v>976671.76</v>
      </c>
      <c r="GI757" s="336">
        <v>1360312.6099999999</v>
      </c>
      <c r="GJ757" s="336">
        <v>2199278.9899999998</v>
      </c>
      <c r="GK757" s="336">
        <v>5683335.1399999997</v>
      </c>
      <c r="GL757" s="336">
        <v>1198043.6099999999</v>
      </c>
      <c r="GM757" s="336">
        <v>6914992.0499999998</v>
      </c>
      <c r="GN757" s="336">
        <v>2967545.1500000004</v>
      </c>
      <c r="GO757" s="336">
        <v>4655346.5</v>
      </c>
      <c r="GP757" s="336">
        <v>88311.12</v>
      </c>
      <c r="GQ757" s="336">
        <v>152326.24</v>
      </c>
      <c r="GR757" s="336">
        <v>4120271.85</v>
      </c>
      <c r="GS757" s="336">
        <v>17212955.879999999</v>
      </c>
      <c r="GT757" s="336">
        <v>584676.89</v>
      </c>
      <c r="GU757" s="336">
        <v>10904103.720000001</v>
      </c>
      <c r="GV757" s="336">
        <v>361826.13</v>
      </c>
      <c r="GW757" s="336">
        <v>776622.65</v>
      </c>
      <c r="GX757" s="336">
        <v>3294141.96</v>
      </c>
      <c r="GY757" s="336">
        <v>495209.81000000006</v>
      </c>
      <c r="GZ757" s="336">
        <v>3668540.3000000003</v>
      </c>
      <c r="HA757" s="336">
        <v>4337606.45</v>
      </c>
      <c r="HB757" s="336">
        <v>2044795.26</v>
      </c>
      <c r="HC757" s="336">
        <v>7945242.2400000002</v>
      </c>
      <c r="HD757" s="336">
        <v>449000.43</v>
      </c>
      <c r="HE757" s="336">
        <v>568005.54</v>
      </c>
      <c r="HF757" s="336">
        <v>709891.65</v>
      </c>
      <c r="HG757" s="336">
        <v>8747679.8599999994</v>
      </c>
      <c r="HH757" s="336">
        <v>8689218.8800000008</v>
      </c>
      <c r="HI757" s="336">
        <v>5915105.4500000002</v>
      </c>
      <c r="HJ757" s="336">
        <v>1071882.21</v>
      </c>
      <c r="HK757" s="336">
        <v>836590.13</v>
      </c>
      <c r="HL757" s="336">
        <v>1043264.44</v>
      </c>
      <c r="HM757" s="336">
        <v>1055623.5</v>
      </c>
      <c r="HN757" s="336">
        <v>1405239.62</v>
      </c>
      <c r="HO757" s="336">
        <v>158369.65</v>
      </c>
      <c r="HP757" s="336">
        <v>2872136.9699999997</v>
      </c>
      <c r="HQ757" s="336">
        <v>417903.77</v>
      </c>
      <c r="HR757" s="336">
        <v>2530577.6900000004</v>
      </c>
      <c r="HS757" s="336">
        <v>33669.770000000004</v>
      </c>
      <c r="HT757" s="336">
        <v>9268952.9000000004</v>
      </c>
      <c r="HU757" s="336">
        <v>1678519.31</v>
      </c>
      <c r="HV757" s="336">
        <v>4795328.1400000006</v>
      </c>
      <c r="HW757" s="336">
        <v>19026802.210000001</v>
      </c>
      <c r="HX757" s="336">
        <v>1239166.3599999999</v>
      </c>
      <c r="HY757" s="336">
        <v>22156160.770000003</v>
      </c>
      <c r="HZ757" s="336">
        <v>2463781.4</v>
      </c>
      <c r="IA757" s="336">
        <v>1425456.4300000002</v>
      </c>
      <c r="IB757" s="336">
        <v>4186426.21</v>
      </c>
      <c r="IC757" s="336">
        <v>40300712.060000002</v>
      </c>
      <c r="ID757" s="336">
        <v>233461.61</v>
      </c>
      <c r="IE757" s="336">
        <v>6777680.7699999996</v>
      </c>
      <c r="IF757" s="336">
        <v>241408.67</v>
      </c>
      <c r="IG757" s="336">
        <v>1869391.5</v>
      </c>
      <c r="IH757" s="336">
        <v>614041.77999999991</v>
      </c>
      <c r="II757" s="336">
        <v>1209991.8700000001</v>
      </c>
      <c r="IJ757" s="336">
        <v>1169806.45</v>
      </c>
      <c r="IK757" s="336">
        <v>187026.61</v>
      </c>
      <c r="IL757" s="336">
        <v>462085.58</v>
      </c>
      <c r="IM757" s="336">
        <v>404960.35000000003</v>
      </c>
      <c r="IN757" s="336">
        <v>3807475.3500000006</v>
      </c>
      <c r="IO757" s="336">
        <v>1177191.1599999999</v>
      </c>
      <c r="IP757" s="336">
        <v>875749.63</v>
      </c>
      <c r="IQ757" s="336">
        <v>28833.019999999997</v>
      </c>
      <c r="IR757" s="336">
        <v>3851157.17</v>
      </c>
      <c r="IS757" s="336">
        <v>3682475.6499999994</v>
      </c>
      <c r="IT757" s="336">
        <v>1428309.05</v>
      </c>
      <c r="IU757" s="336">
        <v>651384.97</v>
      </c>
      <c r="IV757" s="336">
        <v>2257441.42</v>
      </c>
      <c r="IW757" s="336">
        <v>976024.85000000009</v>
      </c>
      <c r="IX757" s="336">
        <v>171716.05</v>
      </c>
      <c r="IY757" s="336">
        <v>1998949</v>
      </c>
      <c r="IZ757" s="336">
        <v>2339053.0700000003</v>
      </c>
      <c r="JA757" s="336">
        <v>652426.01</v>
      </c>
      <c r="JB757" s="336">
        <v>1058190.4000000001</v>
      </c>
      <c r="JC757" s="336">
        <v>1202786.8800000001</v>
      </c>
      <c r="JD757" s="336">
        <v>674381.83</v>
      </c>
      <c r="JE757" s="336">
        <v>256786.56</v>
      </c>
      <c r="JF757" s="336">
        <v>9219272.1399999987</v>
      </c>
      <c r="JG757" s="336">
        <v>563149</v>
      </c>
      <c r="JH757" s="336">
        <v>431945.58999999997</v>
      </c>
      <c r="JI757" s="336">
        <v>2682511.87</v>
      </c>
      <c r="JJ757" s="336">
        <v>4614852.37</v>
      </c>
      <c r="JK757" s="336">
        <v>1403770.9700000002</v>
      </c>
      <c r="JL757" s="336">
        <v>1276182.95</v>
      </c>
      <c r="JM757" s="336">
        <v>580824.02</v>
      </c>
      <c r="JN757" s="336">
        <v>601422.71</v>
      </c>
      <c r="JO757" s="336">
        <v>3415291.63</v>
      </c>
      <c r="JP757" s="336">
        <v>264729.63</v>
      </c>
      <c r="JQ757" s="336">
        <v>1540951.28</v>
      </c>
      <c r="JR757" s="336">
        <v>945200.7</v>
      </c>
      <c r="JS757" s="336">
        <v>1406531.0899999999</v>
      </c>
      <c r="JT757" s="336">
        <v>1273513.99</v>
      </c>
      <c r="JU757" s="336">
        <v>1837213.2600000002</v>
      </c>
      <c r="JV757" s="336">
        <v>15314453.27</v>
      </c>
      <c r="JW757" s="336">
        <v>1713884.01</v>
      </c>
      <c r="JX757" s="336">
        <v>2559370.1800000002</v>
      </c>
      <c r="JY757" s="336">
        <v>139828.96</v>
      </c>
      <c r="JZ757" s="336">
        <v>731107.39999999991</v>
      </c>
      <c r="KA757" s="336">
        <v>1543035.1400000001</v>
      </c>
      <c r="KB757" s="336">
        <v>1738463.79</v>
      </c>
      <c r="KC757" s="336">
        <v>1388156.05</v>
      </c>
      <c r="KD757" s="336">
        <v>1432686.5799999998</v>
      </c>
      <c r="KE757" s="336">
        <v>3375753.05</v>
      </c>
      <c r="KF757" s="336">
        <v>824595.88</v>
      </c>
      <c r="KG757" s="336">
        <v>905941.91</v>
      </c>
      <c r="KH757" s="336">
        <v>959632.90999999992</v>
      </c>
      <c r="KI757" s="336">
        <v>4212897.4399999995</v>
      </c>
      <c r="KJ757" s="336">
        <v>929724.72</v>
      </c>
      <c r="KK757" s="336">
        <v>327886.55</v>
      </c>
      <c r="KL757" s="336">
        <v>1885427.2600000002</v>
      </c>
      <c r="KM757" s="336">
        <v>1365542.76</v>
      </c>
      <c r="KN757" s="336">
        <v>1639448.7600000002</v>
      </c>
      <c r="KO757" s="336">
        <v>9182932.2599999998</v>
      </c>
      <c r="KP757" s="336">
        <v>2051725.9299999997</v>
      </c>
      <c r="KQ757" s="336">
        <v>14681718.59</v>
      </c>
      <c r="KR757" s="336">
        <v>6337090.6200000001</v>
      </c>
      <c r="KS757" s="336">
        <v>1316688.1400000001</v>
      </c>
      <c r="KX757" s="312">
        <v>910</v>
      </c>
    </row>
    <row r="758" spans="1:310" x14ac:dyDescent="0.25">
      <c r="A758">
        <v>2022</v>
      </c>
      <c r="C758" s="312">
        <v>11</v>
      </c>
      <c r="F758" s="336">
        <v>1361909.6400000001</v>
      </c>
      <c r="G758" s="336">
        <v>191536.75</v>
      </c>
      <c r="H758" s="336">
        <v>10384495.969999999</v>
      </c>
      <c r="I758" s="336">
        <v>747865.45000000007</v>
      </c>
      <c r="J758" s="336">
        <v>178027.31</v>
      </c>
      <c r="K758" s="336">
        <v>569307.1</v>
      </c>
      <c r="L758" s="336">
        <v>4379681.6800000006</v>
      </c>
      <c r="M758" s="336">
        <v>2163819.3400000003</v>
      </c>
      <c r="N758" s="336">
        <v>6717919.7299999995</v>
      </c>
      <c r="O758" s="336">
        <v>2684297.4500000002</v>
      </c>
      <c r="P758" s="336">
        <v>172801.72</v>
      </c>
      <c r="Q758" s="336">
        <v>583241.66</v>
      </c>
      <c r="R758" s="336">
        <v>2229433.31</v>
      </c>
      <c r="S758" s="336">
        <v>1007432.0299999999</v>
      </c>
      <c r="T758" s="336">
        <v>1654167.64</v>
      </c>
      <c r="U758" s="336">
        <v>2612671.11</v>
      </c>
      <c r="V758" s="336">
        <v>6872326.6299999999</v>
      </c>
      <c r="W758" s="336">
        <v>328733.57</v>
      </c>
      <c r="X758" s="336">
        <v>1887930.1099999999</v>
      </c>
      <c r="Y758" s="336">
        <v>357536.91000000003</v>
      </c>
      <c r="Z758" s="336">
        <v>738085.43</v>
      </c>
      <c r="AA758" s="336">
        <v>9416088.5599999987</v>
      </c>
      <c r="AB758" s="336">
        <v>1661898.9100000001</v>
      </c>
      <c r="AC758" s="336">
        <v>245553.87</v>
      </c>
      <c r="AD758" s="336">
        <v>23265083.77</v>
      </c>
      <c r="AE758" s="336">
        <v>217023.7</v>
      </c>
      <c r="AF758" s="336">
        <v>1250768.48</v>
      </c>
      <c r="AG758" s="336">
        <v>349782.3</v>
      </c>
      <c r="AH758" s="336">
        <v>1638555.05</v>
      </c>
      <c r="AI758" s="336">
        <v>1638300.15</v>
      </c>
      <c r="AJ758" s="336">
        <v>2465388.06</v>
      </c>
      <c r="AK758" s="336">
        <v>294186.02</v>
      </c>
      <c r="AL758" s="336">
        <v>11691212.76</v>
      </c>
      <c r="AM758" s="336">
        <v>503245.65</v>
      </c>
      <c r="AN758" s="336">
        <v>847842.15999999992</v>
      </c>
      <c r="AO758" s="336">
        <v>1188000.96</v>
      </c>
      <c r="AP758" s="336">
        <v>1114079.4000000001</v>
      </c>
      <c r="AQ758" s="336">
        <v>121925.29</v>
      </c>
      <c r="AR758" s="336">
        <v>2467133.9899999998</v>
      </c>
      <c r="AS758" s="336">
        <v>488827.77999999997</v>
      </c>
      <c r="AT758" s="336">
        <v>1123781.3000000003</v>
      </c>
      <c r="AU758" s="336">
        <v>2464077.46</v>
      </c>
      <c r="AV758" s="336">
        <v>783378.29</v>
      </c>
      <c r="AW758" s="336">
        <v>11931906.91</v>
      </c>
      <c r="AX758" s="336">
        <v>211023.34</v>
      </c>
      <c r="AY758" s="336">
        <v>481812.9</v>
      </c>
      <c r="AZ758" s="336">
        <v>1780088.49</v>
      </c>
      <c r="BA758" s="336">
        <v>294245.88</v>
      </c>
      <c r="BB758" s="336">
        <v>799654</v>
      </c>
      <c r="BC758" s="336">
        <v>5081196.21</v>
      </c>
      <c r="BD758" s="336">
        <v>4018982.1</v>
      </c>
      <c r="BE758" s="336">
        <v>1161508.22</v>
      </c>
      <c r="BF758" s="336">
        <v>1727719</v>
      </c>
      <c r="BG758" s="336">
        <v>233989.06</v>
      </c>
      <c r="BH758" s="336">
        <v>115206.92000000001</v>
      </c>
      <c r="BI758" s="336">
        <v>10468624.26</v>
      </c>
      <c r="BJ758" s="336">
        <v>108186.12</v>
      </c>
      <c r="BK758" s="336">
        <v>4720725.9400000004</v>
      </c>
      <c r="BL758" s="336">
        <v>149081.31</v>
      </c>
      <c r="BM758" s="336">
        <v>973035.95</v>
      </c>
      <c r="BN758" s="336">
        <v>6169855.3599999994</v>
      </c>
      <c r="BO758" s="336">
        <v>1297797.2</v>
      </c>
      <c r="BP758" s="336">
        <v>557779.25</v>
      </c>
      <c r="BQ758" s="336">
        <v>320576.04000000004</v>
      </c>
      <c r="BR758" s="336">
        <v>1188642.51</v>
      </c>
      <c r="BS758" s="336">
        <v>2124776.4300000002</v>
      </c>
      <c r="BT758" s="336">
        <v>213437.19</v>
      </c>
      <c r="BU758" s="336">
        <v>264791.01</v>
      </c>
      <c r="BV758" s="336">
        <v>611207.15</v>
      </c>
      <c r="BW758" s="336">
        <v>4190877.06</v>
      </c>
      <c r="BX758" s="336">
        <v>1600204.6</v>
      </c>
      <c r="BY758" s="336">
        <v>9197361.1400000006</v>
      </c>
      <c r="BZ758" s="336">
        <v>344229.67000000004</v>
      </c>
      <c r="CA758" s="336">
        <v>508268.28</v>
      </c>
      <c r="CB758" s="336">
        <v>208395.74999999997</v>
      </c>
      <c r="CC758" s="336">
        <v>2214822.36</v>
      </c>
      <c r="CD758" s="336">
        <v>4088562.21</v>
      </c>
      <c r="CE758" s="336">
        <v>962126.5</v>
      </c>
      <c r="CF758" s="336">
        <v>4711451.38</v>
      </c>
      <c r="CG758" s="336">
        <v>6027138.1600000001</v>
      </c>
      <c r="CH758" s="336">
        <v>1645259.79</v>
      </c>
      <c r="CI758" s="336">
        <v>8887317.120000001</v>
      </c>
      <c r="CJ758" s="336">
        <v>343699.20000000001</v>
      </c>
      <c r="CK758" s="336">
        <v>358175.75</v>
      </c>
      <c r="CL758" s="336">
        <v>656716.64</v>
      </c>
      <c r="CM758" s="336">
        <v>121093.59</v>
      </c>
      <c r="CN758" s="336">
        <v>1115469.8399999999</v>
      </c>
      <c r="CO758" s="336">
        <v>3881216.3200000003</v>
      </c>
      <c r="CP758" s="336">
        <v>407908.27</v>
      </c>
      <c r="CQ758" s="336">
        <v>1800056.66</v>
      </c>
      <c r="CR758" s="336">
        <v>146464.94</v>
      </c>
      <c r="CS758" s="336">
        <v>1105301.4000000001</v>
      </c>
      <c r="CT758" s="336">
        <v>1954638.1199999999</v>
      </c>
      <c r="CU758" s="336">
        <v>197773.9</v>
      </c>
      <c r="CV758" s="336">
        <v>267910.70999999996</v>
      </c>
      <c r="CW758" s="336">
        <v>712337.87999999989</v>
      </c>
      <c r="CX758" s="336">
        <v>2664349.67</v>
      </c>
      <c r="CY758" s="336">
        <v>2937498.31</v>
      </c>
      <c r="CZ758" s="336">
        <v>7238595.29</v>
      </c>
      <c r="DA758" s="336">
        <v>2722610.7199999997</v>
      </c>
      <c r="DB758" s="336">
        <v>4468824.17</v>
      </c>
      <c r="DC758" s="336">
        <v>1511793.24</v>
      </c>
      <c r="DD758" s="336">
        <v>12888580.9</v>
      </c>
      <c r="DE758" s="336">
        <v>8847998.0199999996</v>
      </c>
      <c r="DF758" s="336">
        <v>529413.73</v>
      </c>
      <c r="DG758" s="336">
        <v>1183426.93</v>
      </c>
      <c r="DH758" s="336">
        <v>1418345.38</v>
      </c>
      <c r="DI758" s="336">
        <v>861664.61</v>
      </c>
      <c r="DJ758" s="336">
        <v>4081616.39</v>
      </c>
      <c r="DK758" s="336">
        <v>436724.84</v>
      </c>
      <c r="DL758" s="336">
        <v>912991.14</v>
      </c>
      <c r="DM758" s="336">
        <v>2254587.2799999998</v>
      </c>
      <c r="DN758" s="336">
        <v>252618.12</v>
      </c>
      <c r="DO758" s="336">
        <v>628265.56999999995</v>
      </c>
      <c r="DP758" s="336">
        <v>531149.90999999992</v>
      </c>
      <c r="DQ758" s="336">
        <v>201473.03999999998</v>
      </c>
      <c r="DR758" s="336">
        <v>2102483.2999999998</v>
      </c>
      <c r="DS758" s="336">
        <v>11050285.560000001</v>
      </c>
      <c r="DT758" s="336">
        <v>3713056.57</v>
      </c>
      <c r="DU758" s="336">
        <v>6039362.9900000002</v>
      </c>
      <c r="DV758" s="336">
        <v>1050807.6099999999</v>
      </c>
      <c r="DW758" s="336">
        <v>1621448.8599999999</v>
      </c>
      <c r="DX758" s="336">
        <v>2074963.49</v>
      </c>
      <c r="DY758" s="336">
        <v>3787469.4399999995</v>
      </c>
      <c r="DZ758" s="336">
        <v>2750934.79</v>
      </c>
      <c r="EA758" s="336">
        <v>12807778.33</v>
      </c>
      <c r="EB758" s="336">
        <v>1136277.1099999999</v>
      </c>
      <c r="EC758" s="336">
        <v>1088371.8</v>
      </c>
      <c r="ED758" s="336">
        <v>496334.98</v>
      </c>
      <c r="EE758" s="336">
        <v>1331724.7199999997</v>
      </c>
      <c r="EF758" s="336">
        <v>268795.20999999996</v>
      </c>
      <c r="EG758" s="336">
        <v>3808261.2800000003</v>
      </c>
      <c r="EH758" s="336">
        <v>690736.33</v>
      </c>
      <c r="EI758" s="336">
        <v>3647763.4299999997</v>
      </c>
      <c r="EJ758" s="336">
        <v>5895727.6200000001</v>
      </c>
      <c r="EK758" s="336">
        <v>670315.89</v>
      </c>
      <c r="EL758" s="336">
        <v>305633.55999999994</v>
      </c>
      <c r="EM758" s="336">
        <v>2574707.27</v>
      </c>
      <c r="EN758" s="336">
        <v>1467716.87</v>
      </c>
      <c r="EO758" s="336">
        <v>2696732.6</v>
      </c>
      <c r="EP758" s="336">
        <v>10754670.58</v>
      </c>
      <c r="EQ758" s="336">
        <v>470009.55</v>
      </c>
      <c r="ER758" s="336">
        <v>1399650.17</v>
      </c>
      <c r="ES758" s="336">
        <v>300590.78000000003</v>
      </c>
      <c r="ET758" s="336">
        <v>1288053.8599999999</v>
      </c>
      <c r="EU758" s="336">
        <v>638362.65999999992</v>
      </c>
      <c r="EV758" s="336">
        <v>187520.02000000002</v>
      </c>
      <c r="EW758" s="336">
        <v>1630594.2599999998</v>
      </c>
      <c r="EX758" s="336">
        <v>2884655.75</v>
      </c>
      <c r="EY758" s="336">
        <v>16856741.34</v>
      </c>
      <c r="EZ758" s="336">
        <v>284491879.40999997</v>
      </c>
      <c r="FA758" s="336">
        <v>1613939.97</v>
      </c>
      <c r="FB758" s="336">
        <v>1618546.67</v>
      </c>
      <c r="FC758" s="336">
        <v>9613032.7400000002</v>
      </c>
      <c r="FD758" s="336">
        <v>1599064.6600000001</v>
      </c>
      <c r="FE758" s="336">
        <v>11217084.989999998</v>
      </c>
      <c r="FF758" s="336">
        <v>2111625.2200000002</v>
      </c>
      <c r="FG758" s="336">
        <v>137842.23000000001</v>
      </c>
      <c r="FH758" s="336">
        <v>3761461.9499999997</v>
      </c>
      <c r="FI758" s="336">
        <v>604238.29</v>
      </c>
      <c r="FJ758" s="336">
        <v>2499578.9</v>
      </c>
      <c r="FK758" s="336">
        <v>653399.75</v>
      </c>
      <c r="FL758" s="336">
        <v>106757.84</v>
      </c>
      <c r="FM758" s="336">
        <v>3947088.9000000004</v>
      </c>
      <c r="FN758" s="336">
        <v>842246.95</v>
      </c>
      <c r="FO758" s="336">
        <v>1698045.7599999998</v>
      </c>
      <c r="FP758" s="336">
        <v>394972.77</v>
      </c>
      <c r="FQ758" s="336">
        <v>2353001.2000000002</v>
      </c>
      <c r="FR758" s="336">
        <v>25436097.579999998</v>
      </c>
      <c r="FS758" s="336">
        <v>274003.40000000002</v>
      </c>
      <c r="FT758" s="336">
        <v>872616.74999999988</v>
      </c>
      <c r="FU758" s="336">
        <v>714008.77</v>
      </c>
      <c r="FV758" s="336">
        <v>235538.63</v>
      </c>
      <c r="FW758" s="336">
        <v>63845.53</v>
      </c>
      <c r="FX758" s="336">
        <v>1325196.82</v>
      </c>
      <c r="FY758" s="336">
        <v>5455942.0999999996</v>
      </c>
      <c r="FZ758" s="336">
        <v>283956.75</v>
      </c>
      <c r="GA758" s="336">
        <v>325514.01</v>
      </c>
      <c r="GB758" s="336">
        <v>498206.13</v>
      </c>
      <c r="GC758" s="336">
        <v>198700.57</v>
      </c>
      <c r="GD758" s="336">
        <v>519464.17</v>
      </c>
      <c r="GE758" s="336">
        <v>3654478.6199999996</v>
      </c>
      <c r="GF758" s="336">
        <v>858103.92</v>
      </c>
      <c r="GG758" s="336">
        <v>3180658.8800000004</v>
      </c>
      <c r="GH758" s="336">
        <v>726390.73</v>
      </c>
      <c r="GI758" s="336">
        <v>2120285.33</v>
      </c>
      <c r="GJ758" s="336">
        <v>547673.71</v>
      </c>
      <c r="GK758" s="336">
        <v>43660208.789999999</v>
      </c>
      <c r="GL758" s="336">
        <v>18099355.739999998</v>
      </c>
      <c r="GM758" s="336">
        <v>15572227.32</v>
      </c>
      <c r="GN758" s="336">
        <v>1141600.7100000002</v>
      </c>
      <c r="GO758" s="336">
        <v>8572467.3599999994</v>
      </c>
      <c r="GP758" s="336">
        <v>153164.47999999998</v>
      </c>
      <c r="GQ758" s="336">
        <v>96727.67</v>
      </c>
      <c r="GR758" s="336">
        <v>2962552.09</v>
      </c>
      <c r="GS758" s="336">
        <v>48001585.359999999</v>
      </c>
      <c r="GT758" s="336">
        <v>579506.05000000005</v>
      </c>
      <c r="GU758" s="336">
        <v>15087980.98</v>
      </c>
      <c r="GV758" s="336">
        <v>508948.19</v>
      </c>
      <c r="GW758" s="336">
        <v>376772.55</v>
      </c>
      <c r="GX758" s="336">
        <v>6836889.2599999998</v>
      </c>
      <c r="GY758" s="336">
        <v>357789.97</v>
      </c>
      <c r="GZ758" s="336">
        <v>1308000.82</v>
      </c>
      <c r="HA758" s="336">
        <v>1947956.0799999998</v>
      </c>
      <c r="HB758" s="336">
        <v>430954.66</v>
      </c>
      <c r="HC758" s="336">
        <v>5825700.9000000004</v>
      </c>
      <c r="HD758" s="336">
        <v>258105.37</v>
      </c>
      <c r="HE758" s="336">
        <v>740648.97</v>
      </c>
      <c r="HF758" s="336">
        <v>642438.38</v>
      </c>
      <c r="HG758" s="336">
        <v>3814601.0500000003</v>
      </c>
      <c r="HH758" s="336">
        <v>10192879.709999999</v>
      </c>
      <c r="HI758" s="336">
        <v>3113796.34</v>
      </c>
      <c r="HJ758" s="336">
        <v>1769355.44</v>
      </c>
      <c r="HK758" s="336">
        <v>467437.97</v>
      </c>
      <c r="HL758" s="336">
        <v>3798773.61</v>
      </c>
      <c r="HM758" s="336">
        <v>811467.43</v>
      </c>
      <c r="HN758" s="336">
        <v>459727.53</v>
      </c>
      <c r="HO758" s="336">
        <v>550795.41999999993</v>
      </c>
      <c r="HP758" s="336">
        <v>11640066.060000001</v>
      </c>
      <c r="HQ758" s="336">
        <v>154508.04</v>
      </c>
      <c r="HR758" s="336">
        <v>6839879.9899999993</v>
      </c>
      <c r="HS758" s="336">
        <v>700844.89</v>
      </c>
      <c r="HT758" s="336">
        <v>22759443.82</v>
      </c>
      <c r="HU758" s="336">
        <v>444149.77999999997</v>
      </c>
      <c r="HV758" s="336">
        <v>3558673.08</v>
      </c>
      <c r="HW758" s="336">
        <v>31980200.32</v>
      </c>
      <c r="HX758" s="336">
        <v>398895.47</v>
      </c>
      <c r="HY758" s="336">
        <v>32167263.91</v>
      </c>
      <c r="HZ758" s="336">
        <v>1427913.1700000002</v>
      </c>
      <c r="IA758" s="336">
        <v>216302.4</v>
      </c>
      <c r="IB758" s="336">
        <v>1897855.4</v>
      </c>
      <c r="IC758" s="336">
        <v>9215261.2300000004</v>
      </c>
      <c r="ID758" s="336">
        <v>552873.43000000005</v>
      </c>
      <c r="IE758" s="336">
        <v>3616055.9999999995</v>
      </c>
      <c r="IF758" s="336">
        <v>528756.78</v>
      </c>
      <c r="IG758" s="336">
        <v>634402.45000000007</v>
      </c>
      <c r="IH758" s="336">
        <v>205509</v>
      </c>
      <c r="II758" s="336">
        <v>429589.85</v>
      </c>
      <c r="IJ758" s="336">
        <v>3084707.38</v>
      </c>
      <c r="IK758" s="336">
        <v>209803.01</v>
      </c>
      <c r="IL758" s="336">
        <v>112423.7</v>
      </c>
      <c r="IM758" s="336">
        <v>637945.07000000007</v>
      </c>
      <c r="IN758" s="336">
        <v>3514036.59</v>
      </c>
      <c r="IO758" s="336">
        <v>939680.08000000007</v>
      </c>
      <c r="IP758" s="336">
        <v>730914.26</v>
      </c>
      <c r="IQ758" s="336">
        <v>498045.59</v>
      </c>
      <c r="IR758" s="336">
        <v>8112986.7599999998</v>
      </c>
      <c r="IS758" s="336">
        <v>8892919.6499999985</v>
      </c>
      <c r="IT758" s="336">
        <v>5925360.79</v>
      </c>
      <c r="IU758" s="336">
        <v>569739.67000000004</v>
      </c>
      <c r="IV758" s="336">
        <v>2972194.04</v>
      </c>
      <c r="IW758" s="336">
        <v>379965.97000000003</v>
      </c>
      <c r="IX758" s="336">
        <v>171321.14</v>
      </c>
      <c r="IY758" s="336">
        <v>1719081.6400000001</v>
      </c>
      <c r="IZ758" s="336">
        <v>5717709.1600000001</v>
      </c>
      <c r="JA758" s="336">
        <v>826981.4</v>
      </c>
      <c r="JB758" s="336">
        <v>148911.97</v>
      </c>
      <c r="JC758" s="336">
        <v>1280879.27</v>
      </c>
      <c r="JD758" s="336">
        <v>162568.85</v>
      </c>
      <c r="JE758" s="336">
        <v>154123.02000000002</v>
      </c>
      <c r="JF758" s="336">
        <v>3754746.49</v>
      </c>
      <c r="JG758" s="336">
        <v>383973.34</v>
      </c>
      <c r="JH758" s="336">
        <v>569324.59</v>
      </c>
      <c r="JI758" s="336">
        <v>6377762.75</v>
      </c>
      <c r="JJ758" s="336">
        <v>3525485.37</v>
      </c>
      <c r="JK758" s="336">
        <v>299495.61</v>
      </c>
      <c r="JL758" s="336">
        <v>595654.04999999993</v>
      </c>
      <c r="JM758" s="336">
        <v>170289.6</v>
      </c>
      <c r="JN758" s="336">
        <v>381010.85</v>
      </c>
      <c r="JO758" s="336">
        <v>2308033.2999999998</v>
      </c>
      <c r="JP758" s="336">
        <v>644560.38</v>
      </c>
      <c r="JQ758" s="336">
        <v>745152.14</v>
      </c>
      <c r="JR758" s="336">
        <v>73870.25</v>
      </c>
      <c r="JS758" s="336">
        <v>7017624.7000000002</v>
      </c>
      <c r="JT758" s="336">
        <v>250318.41999999998</v>
      </c>
      <c r="JU758" s="336">
        <v>402678.82999999996</v>
      </c>
      <c r="JV758" s="336">
        <v>21708685.880000003</v>
      </c>
      <c r="JW758" s="336">
        <v>1364027.24</v>
      </c>
      <c r="JX758" s="336">
        <v>1840089.9400000002</v>
      </c>
      <c r="JY758" s="336">
        <v>388018.83</v>
      </c>
      <c r="JZ758" s="336">
        <v>149867.13</v>
      </c>
      <c r="KA758" s="336">
        <v>1257683.07</v>
      </c>
      <c r="KB758" s="336">
        <v>2282794.09</v>
      </c>
      <c r="KC758" s="336">
        <v>1123205.72</v>
      </c>
      <c r="KD758" s="336">
        <v>514893.06</v>
      </c>
      <c r="KE758" s="336">
        <v>8778462.9900000002</v>
      </c>
      <c r="KF758" s="336">
        <v>448034.97</v>
      </c>
      <c r="KG758" s="336">
        <v>1343126.32</v>
      </c>
      <c r="KH758" s="336">
        <v>538923.08000000007</v>
      </c>
      <c r="KI758" s="336">
        <v>1217932.5699999998</v>
      </c>
      <c r="KJ758" s="336">
        <v>1558659.27</v>
      </c>
      <c r="KK758" s="336">
        <v>139860.72999999998</v>
      </c>
      <c r="KL758" s="336">
        <v>312908.86000000004</v>
      </c>
      <c r="KM758" s="336">
        <v>513400.26</v>
      </c>
      <c r="KN758" s="336">
        <v>1000764.3899999999</v>
      </c>
      <c r="KO758" s="336">
        <v>3842632.1900000004</v>
      </c>
      <c r="KP758" s="336">
        <v>3094756.84</v>
      </c>
      <c r="KQ758" s="336">
        <v>43001123.569999993</v>
      </c>
      <c r="KR758" s="336">
        <v>4540315.4499999993</v>
      </c>
      <c r="KS758" s="336">
        <v>1414701.97</v>
      </c>
      <c r="KX758" s="312">
        <v>911</v>
      </c>
    </row>
    <row r="759" spans="1:310" x14ac:dyDescent="0.25">
      <c r="A759">
        <v>2022</v>
      </c>
      <c r="C759" s="312">
        <v>12</v>
      </c>
      <c r="F759" s="336">
        <v>2795659.9</v>
      </c>
      <c r="G759" s="336">
        <v>311328</v>
      </c>
      <c r="H759" s="336">
        <v>49805490.560000002</v>
      </c>
      <c r="I759" s="336">
        <v>3397353.12</v>
      </c>
      <c r="J759" s="336">
        <v>12100</v>
      </c>
      <c r="K759" s="336">
        <v>1790932.2</v>
      </c>
      <c r="L759" s="336">
        <v>3774846.65</v>
      </c>
      <c r="M759" s="336">
        <v>4499463.2</v>
      </c>
      <c r="N759" s="336">
        <v>8992577.7200000007</v>
      </c>
      <c r="O759" s="336">
        <v>920238.27</v>
      </c>
      <c r="P759" s="336">
        <v>751433.05</v>
      </c>
      <c r="Q759" s="336">
        <v>4225075</v>
      </c>
      <c r="R759" s="336">
        <v>120470.39999999999</v>
      </c>
      <c r="S759" s="336">
        <v>3718367.27</v>
      </c>
      <c r="T759" s="336">
        <v>1935726.05</v>
      </c>
      <c r="U759" s="336">
        <v>6353631.4500000002</v>
      </c>
      <c r="V759" s="336">
        <v>5259871.2</v>
      </c>
      <c r="W759" s="336">
        <v>676460</v>
      </c>
      <c r="X759" s="336">
        <v>220731.25</v>
      </c>
      <c r="Y759" s="336">
        <v>1778778.9500000002</v>
      </c>
      <c r="Z759" s="336">
        <v>841418.11</v>
      </c>
      <c r="AA759" s="336">
        <v>10341814.9</v>
      </c>
      <c r="AB759" s="336">
        <v>1442200</v>
      </c>
      <c r="AC759" s="336">
        <v>684712.95999999996</v>
      </c>
      <c r="AD759" s="336">
        <v>10354682.359999999</v>
      </c>
      <c r="AE759" s="336">
        <v>150991.15</v>
      </c>
      <c r="AF759" s="336">
        <v>1494336</v>
      </c>
      <c r="AG759" s="336">
        <v>592493.91</v>
      </c>
      <c r="AH759" s="336">
        <v>7388610</v>
      </c>
      <c r="AI759" s="336">
        <v>4459118.45</v>
      </c>
      <c r="AJ759" s="336">
        <v>7812489.3700000001</v>
      </c>
      <c r="AK759" s="336">
        <v>1148924.6000000001</v>
      </c>
      <c r="AL759" s="336">
        <v>21348871.5</v>
      </c>
      <c r="AM759" s="336">
        <v>156338.65</v>
      </c>
      <c r="AN759" s="336">
        <v>5141878.9000000004</v>
      </c>
      <c r="AO759" s="336">
        <v>210000</v>
      </c>
      <c r="AP759" s="336">
        <v>528876.6</v>
      </c>
      <c r="AQ759" s="336">
        <v>734475.07</v>
      </c>
      <c r="AR759" s="336">
        <v>30627823.989999998</v>
      </c>
      <c r="AS759" s="336">
        <v>1302479.45</v>
      </c>
      <c r="AT759" s="336">
        <v>4534829.3600000003</v>
      </c>
      <c r="AU759" s="336">
        <v>3402970.3899999997</v>
      </c>
      <c r="AV759" s="336">
        <v>394628</v>
      </c>
      <c r="AW759" s="336">
        <v>3754986.75</v>
      </c>
      <c r="AX759" s="336">
        <v>818397.77999999991</v>
      </c>
      <c r="AY759" s="336">
        <v>1079459.5</v>
      </c>
      <c r="AZ759" s="336">
        <v>2119369.0499999998</v>
      </c>
      <c r="BA759" s="336">
        <v>228845.26</v>
      </c>
      <c r="BB759" s="336">
        <v>1513187.74</v>
      </c>
      <c r="BC759" s="336">
        <v>4309437</v>
      </c>
      <c r="BD759" s="336">
        <v>3559715</v>
      </c>
      <c r="BE759" s="336">
        <v>2388459.1</v>
      </c>
      <c r="BF759" s="336">
        <v>5</v>
      </c>
      <c r="BG759" s="336">
        <v>1037101</v>
      </c>
      <c r="BH759" s="336">
        <v>495365.71</v>
      </c>
      <c r="BI759" s="336">
        <v>2951347.05</v>
      </c>
      <c r="BJ759" s="336">
        <v>79291.759999999995</v>
      </c>
      <c r="BK759" s="336">
        <v>6270120.2999999998</v>
      </c>
      <c r="BL759" s="336">
        <v>715986.48</v>
      </c>
      <c r="BM759" s="336">
        <v>746145.92</v>
      </c>
      <c r="BN759" s="336">
        <v>12000500</v>
      </c>
      <c r="BO759" s="336">
        <v>4758510.08</v>
      </c>
      <c r="BP759" s="336">
        <v>871</v>
      </c>
      <c r="BQ759" s="336">
        <v>18500</v>
      </c>
      <c r="BR759" s="336">
        <v>1094724.1499999999</v>
      </c>
      <c r="BS759" s="336">
        <v>3937441.1</v>
      </c>
      <c r="BT759" s="336">
        <v>2999320</v>
      </c>
      <c r="BU759" s="336">
        <v>29114</v>
      </c>
      <c r="BV759" s="336">
        <v>1112526.23</v>
      </c>
      <c r="BW759" s="336">
        <v>196603.5</v>
      </c>
      <c r="BX759" s="336">
        <v>567363.9</v>
      </c>
      <c r="BY759" s="336">
        <v>4096639.11</v>
      </c>
      <c r="BZ759" s="336">
        <v>3371202.07</v>
      </c>
      <c r="CA759" s="336">
        <v>6114211.2000000002</v>
      </c>
      <c r="CB759" s="336">
        <v>375525.5</v>
      </c>
      <c r="CC759" s="336">
        <v>2305540.4300000002</v>
      </c>
      <c r="CD759" s="336">
        <v>4351651.5699999994</v>
      </c>
      <c r="CE759" s="336">
        <v>2234730</v>
      </c>
      <c r="CF759" s="336">
        <v>2165086.7599999998</v>
      </c>
      <c r="CG759" s="336">
        <v>6844887</v>
      </c>
      <c r="CH759" s="336">
        <v>10565707</v>
      </c>
      <c r="CI759" s="336">
        <v>23083437.5</v>
      </c>
      <c r="CJ759" s="336">
        <v>657446.9</v>
      </c>
      <c r="CK759" s="336">
        <v>121238.55</v>
      </c>
      <c r="CL759" s="336">
        <v>3130199.75</v>
      </c>
      <c r="CM759" s="336">
        <v>721317</v>
      </c>
      <c r="CN759" s="336">
        <v>6465317</v>
      </c>
      <c r="CO759" s="336">
        <v>2039849.3</v>
      </c>
      <c r="CP759" s="336">
        <v>1999313.42</v>
      </c>
      <c r="CQ759" s="336">
        <v>8788143.2999999989</v>
      </c>
      <c r="CR759" s="336">
        <v>446633.02</v>
      </c>
      <c r="CS759" s="336">
        <v>3632508.29</v>
      </c>
      <c r="CT759" s="336">
        <v>89869.3</v>
      </c>
      <c r="CU759" s="336">
        <v>1868496.85</v>
      </c>
      <c r="CV759" s="336">
        <v>821789.25</v>
      </c>
      <c r="CW759" s="336">
        <v>1791241.6</v>
      </c>
      <c r="CX759" s="336">
        <v>2029684.8499999999</v>
      </c>
      <c r="CY759" s="336">
        <v>15235833.140000001</v>
      </c>
      <c r="CZ759" s="336">
        <v>30102537.219999999</v>
      </c>
      <c r="DA759" s="336">
        <v>12641700.9</v>
      </c>
      <c r="DB759" s="336">
        <v>14062121.949999999</v>
      </c>
      <c r="DC759" s="336">
        <v>5603295.1500000004</v>
      </c>
      <c r="DD759" s="336">
        <v>14077001.289999999</v>
      </c>
      <c r="DE759" s="336">
        <v>5245137</v>
      </c>
      <c r="DF759" s="336">
        <v>703743.3</v>
      </c>
      <c r="DG759" s="336">
        <v>1371793.4500000002</v>
      </c>
      <c r="DH759" s="336">
        <v>2871631.5</v>
      </c>
      <c r="DI759" s="336">
        <v>1296223.3</v>
      </c>
      <c r="DJ759" s="336">
        <v>707127.75</v>
      </c>
      <c r="DK759" s="336">
        <v>9121886.25</v>
      </c>
      <c r="DL759" s="336">
        <v>1634308.7</v>
      </c>
      <c r="DM759" s="336">
        <v>6167004.9500000002</v>
      </c>
      <c r="DN759" s="336">
        <v>269088.40000000002</v>
      </c>
      <c r="DO759" s="336">
        <v>1960884</v>
      </c>
      <c r="DP759" s="336">
        <v>111198</v>
      </c>
      <c r="DQ759" s="336">
        <v>1091736.1100000001</v>
      </c>
      <c r="DR759" s="336">
        <v>189650</v>
      </c>
      <c r="DS759" s="336">
        <v>21303410.449999999</v>
      </c>
      <c r="DT759" s="336">
        <v>3377727.84</v>
      </c>
      <c r="DU759" s="336">
        <v>11506057.58</v>
      </c>
      <c r="DV759" s="336">
        <v>1893202</v>
      </c>
      <c r="DW759" s="336">
        <v>1233487.1900000002</v>
      </c>
      <c r="DX759" s="336">
        <v>1253322.8700000001</v>
      </c>
      <c r="DY759" s="336">
        <v>8114906.25</v>
      </c>
      <c r="DZ759" s="336">
        <v>1192620.45</v>
      </c>
      <c r="EA759" s="336">
        <v>24349468.300000001</v>
      </c>
      <c r="EB759" s="336">
        <v>1090861.8400000001</v>
      </c>
      <c r="EC759" s="336">
        <v>1124141.93</v>
      </c>
      <c r="ED759" s="336">
        <v>2517252.4</v>
      </c>
      <c r="EE759" s="336">
        <v>944272</v>
      </c>
      <c r="EF759" s="336">
        <v>18315.97</v>
      </c>
      <c r="EG759" s="336">
        <v>8276968.2400000002</v>
      </c>
      <c r="EH759" s="336">
        <v>799703.74</v>
      </c>
      <c r="EI759" s="336">
        <v>2455412</v>
      </c>
      <c r="EJ759" s="336">
        <v>18378338.289999999</v>
      </c>
      <c r="EK759" s="336">
        <v>418455.81</v>
      </c>
      <c r="EL759" s="336">
        <v>282800</v>
      </c>
      <c r="EM759" s="336">
        <v>9311208.25</v>
      </c>
      <c r="EN759" s="336">
        <v>5332238.0600000005</v>
      </c>
      <c r="EO759" s="336">
        <v>9193319.2599999998</v>
      </c>
      <c r="EP759" s="336">
        <v>2094901</v>
      </c>
      <c r="EQ759" s="336">
        <v>829757.15</v>
      </c>
      <c r="ER759" s="336">
        <v>2669974.7999999998</v>
      </c>
      <c r="ES759" s="336">
        <v>1127823.25</v>
      </c>
      <c r="ET759" s="336">
        <v>459032</v>
      </c>
      <c r="EU759" s="336">
        <v>3048909.14</v>
      </c>
      <c r="EV759" s="336">
        <v>195100</v>
      </c>
      <c r="EW759" s="336">
        <v>57000</v>
      </c>
      <c r="EX759" s="336">
        <v>894617.8</v>
      </c>
      <c r="EY759" s="336">
        <v>24616970</v>
      </c>
      <c r="EZ759" s="336">
        <v>657613123.48000002</v>
      </c>
      <c r="FA759" s="336">
        <v>885038.1</v>
      </c>
      <c r="FB759" s="336">
        <v>3854369.11</v>
      </c>
      <c r="FC759" s="336">
        <v>10136598.82</v>
      </c>
      <c r="FD759" s="336">
        <v>547622</v>
      </c>
      <c r="FE759" s="336">
        <v>1</v>
      </c>
      <c r="FF759" s="336">
        <v>303500</v>
      </c>
      <c r="FG759" s="336">
        <v>1079756.67</v>
      </c>
      <c r="FH759" s="336">
        <v>13929717.119999999</v>
      </c>
      <c r="FI759" s="336">
        <v>285440</v>
      </c>
      <c r="FJ759" s="336">
        <v>2829000</v>
      </c>
      <c r="FK759" s="336">
        <v>3430539.64</v>
      </c>
      <c r="FL759" s="336">
        <v>200898</v>
      </c>
      <c r="FM759" s="336">
        <v>7587298.46</v>
      </c>
      <c r="FN759" s="336">
        <v>1549443.25</v>
      </c>
      <c r="FO759" s="336">
        <v>2260103.4</v>
      </c>
      <c r="FP759" s="336">
        <v>616662.15</v>
      </c>
      <c r="FQ759" s="336">
        <v>214890.91</v>
      </c>
      <c r="FR759" s="336">
        <v>15056015.84</v>
      </c>
      <c r="FS759" s="336">
        <v>105421.5</v>
      </c>
      <c r="FT759" s="336">
        <v>2732670.65</v>
      </c>
      <c r="FU759" s="336">
        <v>1808557.27</v>
      </c>
      <c r="FV759" s="336">
        <v>318668</v>
      </c>
      <c r="FW759" s="336">
        <v>4664.5</v>
      </c>
      <c r="FX759" s="336">
        <v>22629596.789999999</v>
      </c>
      <c r="FY759" s="336">
        <v>20071387.739999998</v>
      </c>
      <c r="FZ759" s="336">
        <v>891917.45</v>
      </c>
      <c r="GA759" s="336">
        <v>707199</v>
      </c>
      <c r="GB759" s="336">
        <v>1207879.3599999999</v>
      </c>
      <c r="GC759" s="336">
        <v>2949346.92</v>
      </c>
      <c r="GD759" s="336">
        <v>2320676.8499999996</v>
      </c>
      <c r="GE759" s="336">
        <v>3342248.9000000004</v>
      </c>
      <c r="GF759" s="336">
        <v>517288</v>
      </c>
      <c r="GG759" s="336">
        <v>8516410.0700000003</v>
      </c>
      <c r="GH759" s="336">
        <v>319685.99</v>
      </c>
      <c r="GI759" s="336">
        <v>2165894.5</v>
      </c>
      <c r="GJ759" s="336">
        <v>2280871.84</v>
      </c>
      <c r="GK759" s="336">
        <v>32776489.350000001</v>
      </c>
      <c r="GL759" s="336">
        <v>7497384</v>
      </c>
      <c r="GM759" s="336">
        <v>26051282.100000001</v>
      </c>
      <c r="GN759" s="336">
        <v>2837136.47</v>
      </c>
      <c r="GO759" s="336">
        <v>2968663.75</v>
      </c>
      <c r="GP759" s="336">
        <v>184598.61</v>
      </c>
      <c r="GQ759" s="336">
        <v>20825</v>
      </c>
      <c r="GR759" s="336">
        <v>396030</v>
      </c>
      <c r="GS759" s="336">
        <v>25763278.940000001</v>
      </c>
      <c r="GT759" s="336">
        <v>429323.98</v>
      </c>
      <c r="GU759" s="336">
        <v>20581765.469999999</v>
      </c>
      <c r="GV759" s="336">
        <v>2620600</v>
      </c>
      <c r="GW759" s="336">
        <v>9442</v>
      </c>
      <c r="GX759" s="336">
        <v>18928144.949999999</v>
      </c>
      <c r="GY759" s="336">
        <v>571714.29</v>
      </c>
      <c r="GZ759" s="336">
        <v>813575.5</v>
      </c>
      <c r="HA759" s="336">
        <v>5329683.05</v>
      </c>
      <c r="HB759" s="336">
        <v>749038.6</v>
      </c>
      <c r="HC759" s="336">
        <v>574037.1</v>
      </c>
      <c r="HD759" s="336">
        <v>154220</v>
      </c>
      <c r="HE759" s="336">
        <v>819435</v>
      </c>
      <c r="HF759" s="336">
        <v>255851</v>
      </c>
      <c r="HG759" s="336">
        <v>6817046.6799999997</v>
      </c>
      <c r="HH759" s="336">
        <v>29570879.740000002</v>
      </c>
      <c r="HI759" s="336">
        <v>2273410.2400000002</v>
      </c>
      <c r="HJ759" s="336">
        <v>820862</v>
      </c>
      <c r="HK759" s="336">
        <v>224004</v>
      </c>
      <c r="HL759" s="336">
        <v>7707245.25</v>
      </c>
      <c r="HM759" s="336">
        <v>706001</v>
      </c>
      <c r="HN759" s="336">
        <v>2641481.65</v>
      </c>
      <c r="HO759" s="336">
        <v>1321489.46</v>
      </c>
      <c r="HP759" s="336">
        <v>12620476.779999999</v>
      </c>
      <c r="HQ759" s="336">
        <v>2</v>
      </c>
      <c r="HR759" s="336">
        <v>2096752.95</v>
      </c>
      <c r="HS759" s="336">
        <v>134500</v>
      </c>
      <c r="HT759" s="336">
        <v>7161193.7800000003</v>
      </c>
      <c r="HU759" s="336">
        <v>754360</v>
      </c>
      <c r="HV759" s="336">
        <v>1736451</v>
      </c>
      <c r="HW759" s="336">
        <v>43453795.600000001</v>
      </c>
      <c r="HX759" s="336">
        <v>98787.199999999997</v>
      </c>
      <c r="HY759" s="336">
        <v>13898500</v>
      </c>
      <c r="HZ759" s="336">
        <v>1810384.8900000001</v>
      </c>
      <c r="IA759" s="336">
        <v>2418302</v>
      </c>
      <c r="IB759" s="336">
        <v>3889760.11</v>
      </c>
      <c r="IC759" s="336">
        <v>7699003.1299999999</v>
      </c>
      <c r="ID759" s="336">
        <v>3515309</v>
      </c>
      <c r="IE759" s="336">
        <v>9012609.5999999996</v>
      </c>
      <c r="IF759" s="336">
        <v>21413.9</v>
      </c>
      <c r="IG759" s="336">
        <v>1122837.74</v>
      </c>
      <c r="IH759" s="336">
        <v>201719.23</v>
      </c>
      <c r="II759" s="336">
        <v>521879.76</v>
      </c>
      <c r="IJ759" s="336">
        <v>5836398.5700000003</v>
      </c>
      <c r="IK759" s="336">
        <v>271496.57999999996</v>
      </c>
      <c r="IL759" s="336">
        <v>351602</v>
      </c>
      <c r="IM759" s="336">
        <v>1454982</v>
      </c>
      <c r="IN759" s="336">
        <v>23692</v>
      </c>
      <c r="IO759" s="336">
        <v>1399815.44</v>
      </c>
      <c r="IP759" s="336">
        <v>503003.8</v>
      </c>
      <c r="IQ759" s="336">
        <v>2988082</v>
      </c>
      <c r="IR759" s="336">
        <v>46774941.549999997</v>
      </c>
      <c r="IS759" s="336">
        <v>4170199.22</v>
      </c>
      <c r="IT759" s="336">
        <v>5371629.9500000002</v>
      </c>
      <c r="IU759" s="336">
        <v>50982.19</v>
      </c>
      <c r="IV759" s="336">
        <v>2566200</v>
      </c>
      <c r="IW759" s="336">
        <v>5558359</v>
      </c>
      <c r="IX759" s="336">
        <v>520527.48</v>
      </c>
      <c r="IY759" s="336">
        <v>3867241.1</v>
      </c>
      <c r="IZ759" s="336">
        <v>349730.2</v>
      </c>
      <c r="JA759" s="336">
        <v>2769753.5700000003</v>
      </c>
      <c r="JB759" s="336">
        <v>415750</v>
      </c>
      <c r="JC759" s="336">
        <v>4781008.05</v>
      </c>
      <c r="JD759" s="336">
        <v>523280</v>
      </c>
      <c r="JE759" s="336">
        <v>645274.72</v>
      </c>
      <c r="JF759" s="336">
        <v>6822014.0499999998</v>
      </c>
      <c r="JG759" s="336">
        <v>265277.5</v>
      </c>
      <c r="JH759" s="336">
        <v>1989101</v>
      </c>
      <c r="JI759" s="336">
        <v>547471</v>
      </c>
      <c r="JJ759" s="336">
        <v>9070374.8000000007</v>
      </c>
      <c r="JK759" s="336">
        <v>185226.40000000002</v>
      </c>
      <c r="JL759" s="336">
        <v>1284371.9099999999</v>
      </c>
      <c r="JM759" s="336">
        <v>124933.15</v>
      </c>
      <c r="JN759" s="336">
        <v>620220</v>
      </c>
      <c r="JO759" s="336">
        <v>1516750.5899999999</v>
      </c>
      <c r="JP759" s="336">
        <v>557721.32000000007</v>
      </c>
      <c r="JQ759" s="336">
        <v>296892.42</v>
      </c>
      <c r="JR759" s="336">
        <v>73507.69</v>
      </c>
      <c r="JS759" s="336">
        <v>6703240.1200000001</v>
      </c>
      <c r="JT759" s="336">
        <v>2303752.9500000002</v>
      </c>
      <c r="JU759" s="336">
        <v>22660346.34</v>
      </c>
      <c r="JV759" s="336">
        <v>107856058.47999999</v>
      </c>
      <c r="JW759" s="336">
        <v>236886.85</v>
      </c>
      <c r="JX759" s="336">
        <v>136376</v>
      </c>
      <c r="JY759" s="336">
        <v>12300</v>
      </c>
      <c r="JZ759" s="336">
        <v>507619.61</v>
      </c>
      <c r="KA759" s="336">
        <v>123900</v>
      </c>
      <c r="KB759" s="336">
        <v>1200000</v>
      </c>
      <c r="KC759" s="336">
        <v>894819.53999999992</v>
      </c>
      <c r="KD759" s="336">
        <v>318996</v>
      </c>
      <c r="KE759" s="336">
        <v>2391548.8199999998</v>
      </c>
      <c r="KF759" s="336">
        <v>38381</v>
      </c>
      <c r="KG759" s="336">
        <v>1179500</v>
      </c>
      <c r="KH759" s="336">
        <v>1728630</v>
      </c>
      <c r="KI759" s="336">
        <v>785747</v>
      </c>
      <c r="KJ759" s="336">
        <v>105851.32</v>
      </c>
      <c r="KK759" s="336">
        <v>150160</v>
      </c>
      <c r="KL759" s="336">
        <v>1210000</v>
      </c>
      <c r="KM759" s="336">
        <v>1967246.5</v>
      </c>
      <c r="KN759" s="336">
        <v>3915220.85</v>
      </c>
      <c r="KO759" s="336">
        <v>6323318.6500000004</v>
      </c>
      <c r="KP759" s="336">
        <v>1126932.94</v>
      </c>
      <c r="KQ759" s="336">
        <v>45634545.670000002</v>
      </c>
      <c r="KR759" s="336">
        <v>4378735.8099999996</v>
      </c>
      <c r="KS759" s="336">
        <v>1882335.8499999999</v>
      </c>
      <c r="KX759" s="312">
        <v>912</v>
      </c>
    </row>
    <row r="760" spans="1:310" x14ac:dyDescent="0.25">
      <c r="A760">
        <v>2022</v>
      </c>
      <c r="C760" s="312">
        <v>13</v>
      </c>
      <c r="F760" s="336">
        <v>216052.07</v>
      </c>
      <c r="G760" s="336">
        <v>51261</v>
      </c>
      <c r="H760" s="336">
        <v>4089003.07</v>
      </c>
      <c r="I760" s="336">
        <v>341786.89</v>
      </c>
      <c r="J760" s="336">
        <v>51228.800000000003</v>
      </c>
      <c r="K760" s="336">
        <v>207535.96</v>
      </c>
      <c r="L760" s="336">
        <v>292765.15999999997</v>
      </c>
      <c r="M760" s="336">
        <v>149221.75</v>
      </c>
      <c r="N760" s="336">
        <v>1142743.3700000001</v>
      </c>
      <c r="O760" s="336">
        <v>1139122</v>
      </c>
      <c r="P760" s="336">
        <v>401478.05</v>
      </c>
      <c r="Q760" s="336">
        <v>123373.94</v>
      </c>
      <c r="R760" s="336">
        <v>533124.43000000005</v>
      </c>
      <c r="S760" s="336">
        <v>649493.4</v>
      </c>
      <c r="T760" s="336">
        <v>426977.57</v>
      </c>
      <c r="U760" s="336">
        <v>692428.87</v>
      </c>
      <c r="V760" s="336">
        <v>1337272.28</v>
      </c>
      <c r="W760" s="336">
        <v>201691.1</v>
      </c>
      <c r="X760" s="336">
        <v>734190.61</v>
      </c>
      <c r="Y760" s="336">
        <v>62842.33</v>
      </c>
      <c r="Z760" s="336">
        <v>160946.16</v>
      </c>
      <c r="AA760" s="336">
        <v>9744.1</v>
      </c>
      <c r="AB760" s="336">
        <v>901639.52</v>
      </c>
      <c r="AC760" s="336">
        <v>19792.68</v>
      </c>
      <c r="AD760" s="336">
        <v>3068289.28</v>
      </c>
      <c r="AE760" s="336">
        <v>28898.97</v>
      </c>
      <c r="AF760" s="336">
        <v>490188.7</v>
      </c>
      <c r="AG760" s="336">
        <v>166562.29999999999</v>
      </c>
      <c r="AH760" s="336">
        <v>73055.63</v>
      </c>
      <c r="AI760" s="336">
        <v>229482.56</v>
      </c>
      <c r="AJ760" s="336">
        <v>411247.82</v>
      </c>
      <c r="AK760" s="336">
        <v>51977.86</v>
      </c>
      <c r="AL760" s="336">
        <v>1012135.91</v>
      </c>
      <c r="AM760" s="336">
        <v>200652.75</v>
      </c>
      <c r="AN760" s="336">
        <v>322441.64</v>
      </c>
      <c r="AO760" s="336">
        <v>29684.79</v>
      </c>
      <c r="AP760" s="336">
        <v>161988.32999999999</v>
      </c>
      <c r="AQ760" s="336">
        <v>49986.25</v>
      </c>
      <c r="AR760" s="336">
        <v>759571.98</v>
      </c>
      <c r="AS760" s="336">
        <v>172580.53</v>
      </c>
      <c r="AT760" s="336">
        <v>463290.81</v>
      </c>
      <c r="AU760" s="336">
        <v>131682.75</v>
      </c>
      <c r="AV760" s="336">
        <v>119204.55</v>
      </c>
      <c r="AW760" s="336">
        <v>3599096.24</v>
      </c>
      <c r="AX760" s="336">
        <v>18568.45</v>
      </c>
      <c r="AY760" s="336">
        <v>969482.62</v>
      </c>
      <c r="AZ760" s="336">
        <v>390049.77</v>
      </c>
      <c r="BA760" s="336">
        <v>46150.9</v>
      </c>
      <c r="BB760" s="336">
        <v>159972.04999999999</v>
      </c>
      <c r="BC760" s="336">
        <v>58030.630000000005</v>
      </c>
      <c r="BD760" s="336">
        <v>871973.76</v>
      </c>
      <c r="BE760" s="336">
        <v>301512.86</v>
      </c>
      <c r="BF760" s="336">
        <v>238693.25</v>
      </c>
      <c r="BG760" s="336">
        <v>142211.68</v>
      </c>
      <c r="BH760" s="336">
        <v>65224.12</v>
      </c>
      <c r="BI760" s="336">
        <v>3478585.62</v>
      </c>
      <c r="BJ760" s="336">
        <v>92910.05</v>
      </c>
      <c r="BK760" s="336">
        <v>1796659.53</v>
      </c>
      <c r="BL760" s="336">
        <v>85503.92</v>
      </c>
      <c r="BM760" s="336">
        <v>430562.2</v>
      </c>
      <c r="BN760" s="336">
        <v>1468792.19</v>
      </c>
      <c r="BO760" s="336">
        <v>819531.2</v>
      </c>
      <c r="BP760" s="336">
        <v>113667.39</v>
      </c>
      <c r="BQ760" s="336">
        <v>104779</v>
      </c>
      <c r="BR760" s="336">
        <v>325469.52</v>
      </c>
      <c r="BS760" s="336">
        <v>644382.6</v>
      </c>
      <c r="BT760" s="336">
        <v>5935.02</v>
      </c>
      <c r="BU760" s="336">
        <v>21663.98</v>
      </c>
      <c r="BV760" s="336">
        <v>457920</v>
      </c>
      <c r="BW760" s="336">
        <v>627583.4</v>
      </c>
      <c r="BX760" s="336">
        <v>294188.06</v>
      </c>
      <c r="BY760" s="336">
        <v>51595.199999999997</v>
      </c>
      <c r="BZ760" s="336">
        <v>59585.97</v>
      </c>
      <c r="CA760" s="336">
        <v>213950.07</v>
      </c>
      <c r="CB760" s="336">
        <v>215856.37</v>
      </c>
      <c r="CC760" s="336">
        <v>32859.949999999997</v>
      </c>
      <c r="CD760" s="336">
        <v>419992.38</v>
      </c>
      <c r="CE760" s="336">
        <v>2296661.31</v>
      </c>
      <c r="CF760" s="336">
        <v>1327407.6499999999</v>
      </c>
      <c r="CG760" s="336">
        <v>2201956.54</v>
      </c>
      <c r="CH760" s="336">
        <v>43461.440000000002</v>
      </c>
      <c r="CI760" s="336">
        <v>5644642.0199999996</v>
      </c>
      <c r="CJ760" s="336">
        <v>46309.89</v>
      </c>
      <c r="CK760" s="336">
        <v>309908.15000000002</v>
      </c>
      <c r="CL760" s="336">
        <v>551116.02</v>
      </c>
      <c r="CM760" s="336">
        <v>53318.7</v>
      </c>
      <c r="CN760" s="336">
        <v>468320.32</v>
      </c>
      <c r="CO760" s="336">
        <v>705305.87</v>
      </c>
      <c r="CP760" s="336">
        <v>178525.68</v>
      </c>
      <c r="CQ760" s="336">
        <v>276432.14999999997</v>
      </c>
      <c r="CR760" s="336">
        <v>93303.35</v>
      </c>
      <c r="CS760" s="336">
        <v>286148.34000000003</v>
      </c>
      <c r="CT760" s="336">
        <v>92605.4</v>
      </c>
      <c r="CU760" s="336">
        <v>28761.55</v>
      </c>
      <c r="CV760" s="336">
        <v>105466.05</v>
      </c>
      <c r="CW760" s="336">
        <v>166269.21</v>
      </c>
      <c r="CX760" s="336">
        <v>387077.76</v>
      </c>
      <c r="CY760" s="336">
        <v>781309.37</v>
      </c>
      <c r="CZ760" s="336">
        <v>1918940.8</v>
      </c>
      <c r="DA760" s="336">
        <v>960405.99</v>
      </c>
      <c r="DB760" s="336">
        <v>686080.98</v>
      </c>
      <c r="DC760" s="336">
        <v>1043988.89</v>
      </c>
      <c r="DD760" s="336">
        <v>5257407.45</v>
      </c>
      <c r="DE760" s="336">
        <v>833144.88</v>
      </c>
      <c r="DF760" s="336">
        <v>128802.6</v>
      </c>
      <c r="DG760" s="336">
        <v>248870.14</v>
      </c>
      <c r="DH760" s="336">
        <v>123091.75</v>
      </c>
      <c r="DI760" s="336">
        <v>332554.51</v>
      </c>
      <c r="DJ760" s="336">
        <v>630941.97</v>
      </c>
      <c r="DK760" s="336">
        <v>1230933.05</v>
      </c>
      <c r="DL760" s="336">
        <v>400590.99</v>
      </c>
      <c r="DM760" s="336">
        <v>21218.17</v>
      </c>
      <c r="DN760" s="336">
        <v>146063.79999999999</v>
      </c>
      <c r="DO760" s="336">
        <v>196495.51</v>
      </c>
      <c r="DP760" s="336">
        <v>144814</v>
      </c>
      <c r="DQ760" s="336">
        <v>211820.4</v>
      </c>
      <c r="DR760" s="336">
        <v>344130.05</v>
      </c>
      <c r="DS760" s="336">
        <v>4018334.86</v>
      </c>
      <c r="DT760" s="336">
        <v>404446.35</v>
      </c>
      <c r="DU760" s="336">
        <v>3143627.47</v>
      </c>
      <c r="DV760" s="336">
        <v>34348.35</v>
      </c>
      <c r="DW760" s="336">
        <v>373987.32</v>
      </c>
      <c r="DX760" s="336">
        <v>449264.16</v>
      </c>
      <c r="DY760" s="336">
        <v>1926152.85</v>
      </c>
      <c r="DZ760" s="336">
        <v>299802.93</v>
      </c>
      <c r="EA760" s="336">
        <v>2885843.91</v>
      </c>
      <c r="EB760" s="336">
        <v>595388.99</v>
      </c>
      <c r="EC760" s="336">
        <v>203465.63</v>
      </c>
      <c r="ED760" s="336">
        <v>77013.78</v>
      </c>
      <c r="EE760" s="336">
        <v>338314.52</v>
      </c>
      <c r="EF760" s="336">
        <v>34857.54</v>
      </c>
      <c r="EG760" s="336">
        <v>2144793.7000000002</v>
      </c>
      <c r="EH760" s="336">
        <v>299434.84999999998</v>
      </c>
      <c r="EI760" s="336">
        <v>268375.59999999998</v>
      </c>
      <c r="EJ760" s="336">
        <v>1377695.91</v>
      </c>
      <c r="EK760" s="336">
        <v>503078.5</v>
      </c>
      <c r="EL760" s="336">
        <v>241693.17</v>
      </c>
      <c r="EM760" s="336">
        <v>122999.52</v>
      </c>
      <c r="EN760" s="336">
        <v>544748.54</v>
      </c>
      <c r="EO760" s="336">
        <v>621637.88</v>
      </c>
      <c r="EP760" s="336">
        <v>245032.19</v>
      </c>
      <c r="EQ760" s="336">
        <v>102341.27</v>
      </c>
      <c r="ER760" s="336">
        <v>204003.02000000002</v>
      </c>
      <c r="ES760" s="336">
        <v>91973.17</v>
      </c>
      <c r="ET760" s="336">
        <v>467865.51</v>
      </c>
      <c r="EU760" s="336">
        <v>141902.54</v>
      </c>
      <c r="EV760" s="336">
        <v>177478.82</v>
      </c>
      <c r="EW760" s="336">
        <v>396668.04</v>
      </c>
      <c r="EX760" s="336">
        <v>821247.95</v>
      </c>
      <c r="EY760" s="336">
        <v>2421211.92</v>
      </c>
      <c r="EZ760" s="336">
        <v>110724827.87</v>
      </c>
      <c r="FA760" s="336">
        <v>391911.11</v>
      </c>
      <c r="FB760" s="336">
        <v>596673</v>
      </c>
      <c r="FC760" s="336">
        <v>2229886.66</v>
      </c>
      <c r="FD760" s="336">
        <v>136895.62</v>
      </c>
      <c r="FE760" s="336">
        <v>2589893.6</v>
      </c>
      <c r="FF760" s="336">
        <v>449321.34</v>
      </c>
      <c r="FG760" s="336">
        <v>67276.73</v>
      </c>
      <c r="FH760" s="336">
        <v>2339695.0699999998</v>
      </c>
      <c r="FI760" s="336">
        <v>325538.27</v>
      </c>
      <c r="FJ760" s="336">
        <v>562686.88</v>
      </c>
      <c r="FK760" s="336">
        <v>349448.52</v>
      </c>
      <c r="FL760" s="336">
        <v>4795.18</v>
      </c>
      <c r="FM760" s="336">
        <v>1240799.83</v>
      </c>
      <c r="FN760" s="336">
        <v>2490.15</v>
      </c>
      <c r="FO760" s="336">
        <v>110467.17</v>
      </c>
      <c r="FP760" s="336">
        <v>138304.32999999999</v>
      </c>
      <c r="FQ760" s="336">
        <v>98797</v>
      </c>
      <c r="FR760" s="336">
        <v>2658253.66</v>
      </c>
      <c r="FS760" s="336">
        <v>63314.94</v>
      </c>
      <c r="FT760" s="336">
        <v>120184.77</v>
      </c>
      <c r="FU760" s="336">
        <v>213589.5</v>
      </c>
      <c r="FV760" s="336">
        <v>67237.5</v>
      </c>
      <c r="FW760" s="336">
        <v>5255.95</v>
      </c>
      <c r="FX760" s="336">
        <v>799604.46</v>
      </c>
      <c r="FY760" s="336">
        <v>446278.40000000002</v>
      </c>
      <c r="FZ760" s="336">
        <v>69789.48</v>
      </c>
      <c r="GA760" s="336">
        <v>59544.33</v>
      </c>
      <c r="GB760" s="336">
        <v>327250.25</v>
      </c>
      <c r="GC760" s="336">
        <v>71808.649999999994</v>
      </c>
      <c r="GD760" s="336">
        <v>725303.76</v>
      </c>
      <c r="GE760" s="336">
        <v>4029847.42</v>
      </c>
      <c r="GF760" s="336">
        <v>173629.51</v>
      </c>
      <c r="GG760" s="336">
        <v>489830.43</v>
      </c>
      <c r="GH760" s="336">
        <v>146637.54999999999</v>
      </c>
      <c r="GI760" s="336">
        <v>325472.84999999998</v>
      </c>
      <c r="GJ760" s="336">
        <v>143224.22999999998</v>
      </c>
      <c r="GK760" s="336">
        <v>9634875.8100000005</v>
      </c>
      <c r="GL760" s="336">
        <v>3124952.51</v>
      </c>
      <c r="GM760" s="336">
        <v>10292433.1</v>
      </c>
      <c r="GN760" s="336">
        <v>278405.3</v>
      </c>
      <c r="GO760" s="336">
        <v>2850015.72</v>
      </c>
      <c r="GP760" s="336">
        <v>80188.55</v>
      </c>
      <c r="GQ760" s="336">
        <v>68574.5</v>
      </c>
      <c r="GR760" s="336">
        <v>498332.13</v>
      </c>
      <c r="GS760" s="336">
        <v>8641270.8000000007</v>
      </c>
      <c r="GT760" s="336">
        <v>40331.050000000003</v>
      </c>
      <c r="GU760" s="336">
        <v>3497174.51</v>
      </c>
      <c r="GV760" s="336">
        <v>482471.44</v>
      </c>
      <c r="GW760" s="336">
        <v>1310.75</v>
      </c>
      <c r="GX760" s="336">
        <v>1716607.86</v>
      </c>
      <c r="GY760" s="336">
        <v>249545</v>
      </c>
      <c r="GZ760" s="336">
        <v>1177548.81</v>
      </c>
      <c r="HA760" s="336">
        <v>267294.65999999997</v>
      </c>
      <c r="HB760" s="336">
        <v>152858.5</v>
      </c>
      <c r="HC760" s="336">
        <v>886937.98</v>
      </c>
      <c r="HD760" s="336">
        <v>147038.29999999999</v>
      </c>
      <c r="HE760" s="336">
        <v>120411.55</v>
      </c>
      <c r="HF760" s="336">
        <v>303220.71999999997</v>
      </c>
      <c r="HG760" s="336">
        <v>558537.72</v>
      </c>
      <c r="HH760" s="336">
        <v>2684028.61</v>
      </c>
      <c r="HI760" s="336">
        <v>712239.3</v>
      </c>
      <c r="HJ760" s="336">
        <v>470834.95</v>
      </c>
      <c r="HK760" s="336">
        <v>39859.449999999997</v>
      </c>
      <c r="HL760" s="336">
        <v>451329.3</v>
      </c>
      <c r="HM760" s="336">
        <v>340267.5</v>
      </c>
      <c r="HN760" s="336">
        <v>192166.25</v>
      </c>
      <c r="HO760" s="336">
        <v>363102.28</v>
      </c>
      <c r="HP760" s="336">
        <v>197516.66</v>
      </c>
      <c r="HQ760" s="336">
        <v>52065.13</v>
      </c>
      <c r="HR760" s="336">
        <v>1884793.33</v>
      </c>
      <c r="HS760" s="336">
        <v>41210.379999999997</v>
      </c>
      <c r="HT760" s="336">
        <v>9719573.5999999996</v>
      </c>
      <c r="HU760" s="336">
        <v>64504.9</v>
      </c>
      <c r="HV760" s="336">
        <v>125061.05</v>
      </c>
      <c r="HW760" s="336">
        <v>6233878.1499999994</v>
      </c>
      <c r="HX760" s="336">
        <v>153159.73000000001</v>
      </c>
      <c r="HY760" s="336">
        <v>7741549.0300000003</v>
      </c>
      <c r="HZ760" s="336">
        <v>27156.75</v>
      </c>
      <c r="IA760" s="336">
        <v>132343.37</v>
      </c>
      <c r="IB760" s="336">
        <v>338953.81</v>
      </c>
      <c r="IC760" s="336">
        <v>5577366.0499999998</v>
      </c>
      <c r="ID760" s="336">
        <v>221374.62</v>
      </c>
      <c r="IE760" s="336">
        <v>565380.6</v>
      </c>
      <c r="IF760" s="336">
        <v>360464</v>
      </c>
      <c r="IG760" s="336">
        <v>164181.56</v>
      </c>
      <c r="IH760" s="336">
        <v>9712</v>
      </c>
      <c r="II760" s="336">
        <v>162634.69</v>
      </c>
      <c r="IJ760" s="336">
        <v>1123693.3899999999</v>
      </c>
      <c r="IK760" s="336">
        <v>61348.11</v>
      </c>
      <c r="IL760" s="336">
        <v>62898.93</v>
      </c>
      <c r="IM760" s="336">
        <v>144865.25</v>
      </c>
      <c r="IN760" s="336">
        <v>598355.12</v>
      </c>
      <c r="IO760" s="336">
        <v>194112.28</v>
      </c>
      <c r="IP760" s="336">
        <v>304631.59000000003</v>
      </c>
      <c r="IQ760" s="336">
        <v>85000</v>
      </c>
      <c r="IR760" s="336">
        <v>3592954.14</v>
      </c>
      <c r="IS760" s="336">
        <v>1019205.2100000001</v>
      </c>
      <c r="IT760" s="336">
        <v>1292054.57</v>
      </c>
      <c r="IU760" s="336">
        <v>345862.56</v>
      </c>
      <c r="IV760" s="336">
        <v>531210.57999999996</v>
      </c>
      <c r="IW760" s="336">
        <v>112174.23</v>
      </c>
      <c r="IX760" s="336">
        <v>43908.87</v>
      </c>
      <c r="IY760" s="336">
        <v>147225.82</v>
      </c>
      <c r="IZ760" s="336">
        <v>352886.4</v>
      </c>
      <c r="JA760" s="336">
        <v>58359.46</v>
      </c>
      <c r="JB760" s="336">
        <v>106541.13</v>
      </c>
      <c r="JC760" s="336">
        <v>203475.93</v>
      </c>
      <c r="JD760" s="336">
        <v>77688.84</v>
      </c>
      <c r="JE760" s="336">
        <v>14637</v>
      </c>
      <c r="JF760" s="336">
        <v>0</v>
      </c>
      <c r="JG760" s="336">
        <v>26156.85</v>
      </c>
      <c r="JH760" s="336">
        <v>418397.24</v>
      </c>
      <c r="JI760" s="336">
        <v>2516050.5299999998</v>
      </c>
      <c r="JJ760" s="336">
        <v>95693.64</v>
      </c>
      <c r="JK760" s="336">
        <v>71226.5</v>
      </c>
      <c r="JL760" s="336">
        <v>24972.45</v>
      </c>
      <c r="JM760" s="336">
        <v>3360</v>
      </c>
      <c r="JN760" s="336">
        <v>3541.75</v>
      </c>
      <c r="JO760" s="336">
        <v>720082.45</v>
      </c>
      <c r="JP760" s="336">
        <v>245638.3</v>
      </c>
      <c r="JQ760" s="336">
        <v>121649.05</v>
      </c>
      <c r="JR760" s="336">
        <v>12638.85</v>
      </c>
      <c r="JS760" s="336">
        <v>1388644.33</v>
      </c>
      <c r="JT760" s="336">
        <v>391840.63</v>
      </c>
      <c r="JU760" s="336">
        <v>263923.28999999998</v>
      </c>
      <c r="JV760" s="336">
        <v>12428797.390000001</v>
      </c>
      <c r="JW760" s="336">
        <v>564937.18999999994</v>
      </c>
      <c r="JX760" s="336">
        <v>212822.08</v>
      </c>
      <c r="JY760" s="336">
        <v>19495.97</v>
      </c>
      <c r="JZ760" s="336">
        <v>13523.42</v>
      </c>
      <c r="KA760" s="336">
        <v>349845.39</v>
      </c>
      <c r="KB760" s="336">
        <v>624666.88</v>
      </c>
      <c r="KC760" s="336">
        <v>330649.96999999997</v>
      </c>
      <c r="KD760" s="336">
        <v>208122.74</v>
      </c>
      <c r="KE760" s="336">
        <v>77003.199999999997</v>
      </c>
      <c r="KF760" s="336">
        <v>77003.13</v>
      </c>
      <c r="KG760" s="336">
        <v>520854.58</v>
      </c>
      <c r="KH760" s="336">
        <v>91426.25</v>
      </c>
      <c r="KI760" s="336">
        <v>366052.05</v>
      </c>
      <c r="KJ760" s="336">
        <v>446412.35</v>
      </c>
      <c r="KK760" s="336">
        <v>41775.83</v>
      </c>
      <c r="KL760" s="336">
        <v>164533.71</v>
      </c>
      <c r="KM760" s="336">
        <v>89025.88</v>
      </c>
      <c r="KN760" s="336">
        <v>134958.85999999999</v>
      </c>
      <c r="KO760" s="336">
        <v>34547.71</v>
      </c>
      <c r="KP760" s="336">
        <v>802879.91</v>
      </c>
      <c r="KQ760" s="336">
        <v>10031060.279999999</v>
      </c>
      <c r="KR760" s="336">
        <v>2009187.31</v>
      </c>
      <c r="KS760" s="336">
        <v>293192.37</v>
      </c>
      <c r="KX760" s="312">
        <v>913</v>
      </c>
    </row>
    <row r="761" spans="1:310" x14ac:dyDescent="0.25">
      <c r="A761">
        <v>2022</v>
      </c>
      <c r="C761" s="312">
        <v>14</v>
      </c>
      <c r="F761" s="336">
        <v>4424692.05</v>
      </c>
      <c r="G761" s="336">
        <v>526253.19999999995</v>
      </c>
      <c r="H761" s="336">
        <v>63943822.649999999</v>
      </c>
      <c r="I761" s="336">
        <v>1958648.44</v>
      </c>
      <c r="J761" s="336">
        <v>227668.4</v>
      </c>
      <c r="K761" s="336">
        <v>3991456.5999999996</v>
      </c>
      <c r="L761" s="336">
        <v>22345521.739999998</v>
      </c>
      <c r="M761" s="336">
        <v>3235816.75</v>
      </c>
      <c r="N761" s="336">
        <v>21561884.880000003</v>
      </c>
      <c r="O761" s="336">
        <v>24516490.119999997</v>
      </c>
      <c r="P761" s="336">
        <v>5710681.3100000005</v>
      </c>
      <c r="Q761" s="336">
        <v>1795122.5499999998</v>
      </c>
      <c r="R761" s="336">
        <v>14615402.41</v>
      </c>
      <c r="S761" s="336">
        <v>6338819.1699999999</v>
      </c>
      <c r="T761" s="336">
        <v>4490831.05</v>
      </c>
      <c r="U761" s="336">
        <v>15623143.800000001</v>
      </c>
      <c r="V761" s="336">
        <v>22287244.960000001</v>
      </c>
      <c r="W761" s="336">
        <v>3276280.07</v>
      </c>
      <c r="X761" s="336">
        <v>11665231.709999999</v>
      </c>
      <c r="Y761" s="336">
        <v>1707634.01</v>
      </c>
      <c r="Z761" s="336">
        <v>6898967.25</v>
      </c>
      <c r="AA761" s="336">
        <v>53220978.759999998</v>
      </c>
      <c r="AB761" s="336">
        <v>7128383.1400000006</v>
      </c>
      <c r="AC761" s="336">
        <v>2200002</v>
      </c>
      <c r="AD761" s="336">
        <v>73432320.50999999</v>
      </c>
      <c r="AE761" s="336">
        <v>1369891.75</v>
      </c>
      <c r="AF761" s="336">
        <v>3193355.61</v>
      </c>
      <c r="AG761" s="336">
        <v>1224438.6499999999</v>
      </c>
      <c r="AH761" s="336">
        <v>1347541.4500000002</v>
      </c>
      <c r="AI761" s="336">
        <v>4655050.4400000004</v>
      </c>
      <c r="AJ761" s="336">
        <v>4308172.3999999994</v>
      </c>
      <c r="AK761" s="336">
        <v>1461694.15</v>
      </c>
      <c r="AL761" s="336">
        <v>29521297.089999996</v>
      </c>
      <c r="AM761" s="336">
        <v>2755807.3899999997</v>
      </c>
      <c r="AN761" s="336">
        <v>100067.79</v>
      </c>
      <c r="AO761" s="336">
        <v>480163.7</v>
      </c>
      <c r="AP761" s="336">
        <v>6974696</v>
      </c>
      <c r="AQ761" s="336">
        <v>1765359.35</v>
      </c>
      <c r="AR761" s="336">
        <v>2737426.29</v>
      </c>
      <c r="AS761" s="336">
        <v>3175778.4999999995</v>
      </c>
      <c r="AT761" s="336">
        <v>1689620.95</v>
      </c>
      <c r="AU761" s="336">
        <v>1886093.2200000002</v>
      </c>
      <c r="AV761" s="336">
        <v>1622728.85</v>
      </c>
      <c r="AW761" s="336">
        <v>36878652.530000001</v>
      </c>
      <c r="AX761" s="336">
        <v>887373.42</v>
      </c>
      <c r="AY761" s="336">
        <v>6148471.2699999996</v>
      </c>
      <c r="AZ761" s="336">
        <v>6107686.2100000009</v>
      </c>
      <c r="BA761" s="336">
        <v>556243.69999999995</v>
      </c>
      <c r="BB761" s="336">
        <v>984941.32000000007</v>
      </c>
      <c r="BC761" s="336">
        <v>6705995.8599999985</v>
      </c>
      <c r="BD761" s="336">
        <v>29904242.32</v>
      </c>
      <c r="BE761" s="336">
        <v>3140910.35</v>
      </c>
      <c r="BF761" s="336">
        <v>5698713.1599999992</v>
      </c>
      <c r="BG761" s="336">
        <v>1050548</v>
      </c>
      <c r="BH761" s="336">
        <v>333017</v>
      </c>
      <c r="BI761" s="336">
        <v>44198427.640000001</v>
      </c>
      <c r="BJ761" s="336">
        <v>186580.95</v>
      </c>
      <c r="BK761" s="336">
        <v>35072557.140000001</v>
      </c>
      <c r="BL761" s="336">
        <v>275134.75</v>
      </c>
      <c r="BM761" s="336">
        <v>2881748.9400000004</v>
      </c>
      <c r="BN761" s="336">
        <v>20699990.719999999</v>
      </c>
      <c r="BO761" s="336">
        <v>5118589.62</v>
      </c>
      <c r="BP761" s="336">
        <v>780575.07000000007</v>
      </c>
      <c r="BQ761" s="336">
        <v>910626.9</v>
      </c>
      <c r="BR761" s="336">
        <v>19132211.369999997</v>
      </c>
      <c r="BS761" s="336">
        <v>3914905.14</v>
      </c>
      <c r="BT761" s="336">
        <v>448394.87</v>
      </c>
      <c r="BU761" s="336">
        <v>1288175.8999999999</v>
      </c>
      <c r="BV761" s="336">
        <v>353981.50000000006</v>
      </c>
      <c r="BW761" s="336">
        <v>6510950.4900000002</v>
      </c>
      <c r="BX761" s="336">
        <v>7968171.2000000002</v>
      </c>
      <c r="BY761" s="336">
        <v>17039265.670000002</v>
      </c>
      <c r="BZ761" s="336">
        <v>2335009.75</v>
      </c>
      <c r="CA761" s="336">
        <v>1089486.1600000001</v>
      </c>
      <c r="CB761" s="336">
        <v>4071901.78</v>
      </c>
      <c r="CC761" s="336">
        <v>15335847.989999998</v>
      </c>
      <c r="CD761" s="336">
        <v>12832068.760000002</v>
      </c>
      <c r="CE761" s="336">
        <v>6525638.1699999999</v>
      </c>
      <c r="CF761" s="336">
        <v>26709587.600000001</v>
      </c>
      <c r="CG761" s="336">
        <v>1714513</v>
      </c>
      <c r="CH761" s="336">
        <v>1144615.25</v>
      </c>
      <c r="CI761" s="336">
        <v>47645002.060000002</v>
      </c>
      <c r="CJ761" s="336">
        <v>1335219.45</v>
      </c>
      <c r="CK761" s="336">
        <v>765688.69</v>
      </c>
      <c r="CL761" s="336">
        <v>2601592.3499999996</v>
      </c>
      <c r="CM761" s="336">
        <v>4</v>
      </c>
      <c r="CN761" s="336">
        <v>7387727.5099999998</v>
      </c>
      <c r="CO761" s="336">
        <v>17172737.949999999</v>
      </c>
      <c r="CP761" s="336">
        <v>3003</v>
      </c>
      <c r="CQ761" s="336">
        <v>2930881.87</v>
      </c>
      <c r="CR761" s="336">
        <v>488708.15</v>
      </c>
      <c r="CS761" s="336">
        <v>4073956.95</v>
      </c>
      <c r="CT761" s="336">
        <v>1068100.7</v>
      </c>
      <c r="CU761" s="336">
        <v>514136.65</v>
      </c>
      <c r="CV761" s="336">
        <v>483211</v>
      </c>
      <c r="CW761" s="336">
        <v>1237649.17</v>
      </c>
      <c r="CX761" s="336">
        <v>5850435.6400000006</v>
      </c>
      <c r="CY761" s="336">
        <v>450189.6</v>
      </c>
      <c r="CZ761" s="336">
        <v>48543044.600000001</v>
      </c>
      <c r="DA761" s="336">
        <v>10451011.800000001</v>
      </c>
      <c r="DB761" s="336">
        <v>26261669.990000002</v>
      </c>
      <c r="DC761" s="336">
        <v>4009424.5</v>
      </c>
      <c r="DD761" s="336">
        <v>79066237.930000007</v>
      </c>
      <c r="DE761" s="336">
        <v>83600723.199999988</v>
      </c>
      <c r="DF761" s="336">
        <v>1522274.44</v>
      </c>
      <c r="DG761" s="336">
        <v>3677516.69</v>
      </c>
      <c r="DH761" s="336">
        <v>5916937.8900000006</v>
      </c>
      <c r="DI761" s="336">
        <v>8014372.5999999996</v>
      </c>
      <c r="DJ761" s="336">
        <v>14698222.02</v>
      </c>
      <c r="DK761" s="336">
        <v>395889.78</v>
      </c>
      <c r="DL761" s="336">
        <v>787137.91999999993</v>
      </c>
      <c r="DM761" s="336">
        <v>4641913.8999999994</v>
      </c>
      <c r="DN761" s="336">
        <v>679786</v>
      </c>
      <c r="DO761" s="336">
        <v>272346.78000000003</v>
      </c>
      <c r="DP761" s="336">
        <v>3890928.2700000005</v>
      </c>
      <c r="DQ761" s="336">
        <v>241040.05</v>
      </c>
      <c r="DR761" s="336">
        <v>15643284.48</v>
      </c>
      <c r="DS761" s="336">
        <v>15185984.359999999</v>
      </c>
      <c r="DT761" s="336">
        <v>13986169.140000001</v>
      </c>
      <c r="DU761" s="336">
        <v>4712279.6399999997</v>
      </c>
      <c r="DV761" s="336">
        <v>2524436.52</v>
      </c>
      <c r="DW761" s="336">
        <v>3172334.83</v>
      </c>
      <c r="DX761" s="336">
        <v>15325078.739999998</v>
      </c>
      <c r="DY761" s="336">
        <v>6043969.1600000001</v>
      </c>
      <c r="DZ761" s="336">
        <v>7255363.0099999998</v>
      </c>
      <c r="EA761" s="336">
        <v>87760100.609999999</v>
      </c>
      <c r="EB761" s="336">
        <v>11270322.68</v>
      </c>
      <c r="EC761" s="336">
        <v>7116626.9900000002</v>
      </c>
      <c r="ED761" s="336">
        <v>644963.94999999995</v>
      </c>
      <c r="EE761" s="336">
        <v>5743343.7300000004</v>
      </c>
      <c r="EF761" s="336">
        <v>636522.86</v>
      </c>
      <c r="EG761" s="336">
        <v>22707000</v>
      </c>
      <c r="EH761" s="336">
        <v>623710.6</v>
      </c>
      <c r="EI761" s="336">
        <v>9476765.6199999992</v>
      </c>
      <c r="EJ761" s="336">
        <v>15948157.120000001</v>
      </c>
      <c r="EK761" s="336">
        <v>3303624.06</v>
      </c>
      <c r="EL761" s="336">
        <v>1402162.6</v>
      </c>
      <c r="EM761" s="336">
        <v>1401595.2000000002</v>
      </c>
      <c r="EN761" s="336">
        <v>4303342.45</v>
      </c>
      <c r="EO761" s="336">
        <v>7437996.5899999999</v>
      </c>
      <c r="EP761" s="336">
        <v>3628379.39</v>
      </c>
      <c r="EQ761" s="336">
        <v>2601073.33</v>
      </c>
      <c r="ER761" s="336">
        <v>7309470.2000000011</v>
      </c>
      <c r="ES761" s="336">
        <v>1503394.29</v>
      </c>
      <c r="ET761" s="336">
        <v>6620301.2000000002</v>
      </c>
      <c r="EU761" s="336">
        <v>2048306.02</v>
      </c>
      <c r="EV761" s="336">
        <v>2007116.46</v>
      </c>
      <c r="EW761" s="336">
        <v>12022276.5</v>
      </c>
      <c r="EX761" s="336">
        <v>12641834.35</v>
      </c>
      <c r="EY761" s="336">
        <v>50783928.520000003</v>
      </c>
      <c r="EZ761" s="336">
        <v>1153028300.9100001</v>
      </c>
      <c r="FA761" s="336">
        <v>6266145.8499999996</v>
      </c>
      <c r="FB761" s="336">
        <v>1979862</v>
      </c>
      <c r="FC761" s="336">
        <v>20155411.720000003</v>
      </c>
      <c r="FD761" s="336">
        <v>4806323.13</v>
      </c>
      <c r="FE761" s="336">
        <v>88366135.390000001</v>
      </c>
      <c r="FF761" s="336">
        <v>12176807.16</v>
      </c>
      <c r="FG761" s="336">
        <v>1510969.35</v>
      </c>
      <c r="FH761" s="336">
        <v>25916641.169999998</v>
      </c>
      <c r="FI761" s="336">
        <v>1801463</v>
      </c>
      <c r="FJ761" s="336">
        <v>13824339.6</v>
      </c>
      <c r="FK761" s="336">
        <v>2013764.5699999998</v>
      </c>
      <c r="FL761" s="336">
        <v>255227.75</v>
      </c>
      <c r="FM761" s="336">
        <v>22376692.400000006</v>
      </c>
      <c r="FN761" s="336">
        <v>207033.44999999998</v>
      </c>
      <c r="FO761" s="336">
        <v>1730237.5499999998</v>
      </c>
      <c r="FP761" s="336">
        <v>1119869.8999999999</v>
      </c>
      <c r="FQ761" s="336">
        <v>719680.1399999999</v>
      </c>
      <c r="FR761" s="336">
        <v>11440853.530000001</v>
      </c>
      <c r="FS761" s="336">
        <v>2173820.98</v>
      </c>
      <c r="FT761" s="336">
        <v>2845232.8400000003</v>
      </c>
      <c r="FU761" s="336">
        <v>2529695.2999999998</v>
      </c>
      <c r="FV761" s="336">
        <v>182013</v>
      </c>
      <c r="FW761" s="336">
        <v>779492.9</v>
      </c>
      <c r="FX761" s="336">
        <v>1183553.3</v>
      </c>
      <c r="FY761" s="336">
        <v>7335015.9199999999</v>
      </c>
      <c r="FZ761" s="336">
        <v>488558.54</v>
      </c>
      <c r="GA761" s="336">
        <v>927605.7</v>
      </c>
      <c r="GB761" s="336">
        <v>1249636.6400000001</v>
      </c>
      <c r="GC761" s="336">
        <v>44881</v>
      </c>
      <c r="GD761" s="336">
        <v>4336611.3900000006</v>
      </c>
      <c r="GE761" s="336">
        <v>11332745.98</v>
      </c>
      <c r="GF761" s="336">
        <v>1127349.1000000001</v>
      </c>
      <c r="GG761" s="336">
        <v>12164174.119999999</v>
      </c>
      <c r="GH761" s="336">
        <v>1392939.25</v>
      </c>
      <c r="GI761" s="336">
        <v>6777524.46</v>
      </c>
      <c r="GJ761" s="336">
        <v>2018311.43</v>
      </c>
      <c r="GK761" s="336">
        <v>89307583.899999991</v>
      </c>
      <c r="GL761" s="336">
        <v>1</v>
      </c>
      <c r="GM761" s="336">
        <v>115978047.99000001</v>
      </c>
      <c r="GN761" s="336">
        <v>3014473.44</v>
      </c>
      <c r="GO761" s="336">
        <v>23647089.280000001</v>
      </c>
      <c r="GP761" s="336">
        <v>889682.6</v>
      </c>
      <c r="GQ761" s="336">
        <v>1118749.77</v>
      </c>
      <c r="GR761" s="336">
        <v>5072963.24</v>
      </c>
      <c r="GS761" s="336">
        <v>309131191.12</v>
      </c>
      <c r="GT761" s="336">
        <v>1400466.5</v>
      </c>
      <c r="GU761" s="336">
        <v>67539118.420000002</v>
      </c>
      <c r="GV761" s="336">
        <v>1351632.6</v>
      </c>
      <c r="GW761" s="336">
        <v>907480</v>
      </c>
      <c r="GX761" s="336">
        <v>59771849.959999993</v>
      </c>
      <c r="GY761" s="336">
        <v>2220828.85</v>
      </c>
      <c r="GZ761" s="336">
        <v>8174024.9100000011</v>
      </c>
      <c r="HA761" s="336">
        <v>13356140.5</v>
      </c>
      <c r="HB761" s="336">
        <v>160621.20000000001</v>
      </c>
      <c r="HC761" s="336">
        <v>66833109.61999999</v>
      </c>
      <c r="HD761" s="336">
        <v>937700</v>
      </c>
      <c r="HE761" s="336">
        <v>1095134</v>
      </c>
      <c r="HF761" s="336">
        <v>3782250.9899999998</v>
      </c>
      <c r="HG761" s="336">
        <v>12698391.970000003</v>
      </c>
      <c r="HH761" s="336">
        <v>33548230.949999999</v>
      </c>
      <c r="HI761" s="336">
        <v>12610738.220000001</v>
      </c>
      <c r="HJ761" s="336">
        <v>5886321.54</v>
      </c>
      <c r="HK761" s="336">
        <v>2320423.5999999996</v>
      </c>
      <c r="HL761" s="336">
        <v>2456146.04</v>
      </c>
      <c r="HM761" s="336">
        <v>6033556.6499999994</v>
      </c>
      <c r="HN761" s="336">
        <v>474535</v>
      </c>
      <c r="HO761" s="336">
        <v>8541885.5799999982</v>
      </c>
      <c r="HP761" s="336">
        <v>18345515.650000002</v>
      </c>
      <c r="HQ761" s="336">
        <v>1189210.4500000002</v>
      </c>
      <c r="HR761" s="336">
        <v>13615021.389999999</v>
      </c>
      <c r="HS761" s="336">
        <v>855695.55</v>
      </c>
      <c r="HT761" s="336">
        <v>62353187.509999998</v>
      </c>
      <c r="HU761" s="336">
        <v>618504</v>
      </c>
      <c r="HV761" s="336">
        <v>25408269.34</v>
      </c>
      <c r="HW761" s="336">
        <v>142878223.16000003</v>
      </c>
      <c r="HX761" s="336">
        <v>3073079.3</v>
      </c>
      <c r="HY761" s="336">
        <v>97065415.709999993</v>
      </c>
      <c r="HZ761" s="336">
        <v>3875333.69</v>
      </c>
      <c r="IA761" s="336">
        <v>115407.05</v>
      </c>
      <c r="IB761" s="336">
        <v>7907818.5499999998</v>
      </c>
      <c r="IC761" s="336">
        <v>36191352.479999997</v>
      </c>
      <c r="ID761" s="336">
        <v>648977</v>
      </c>
      <c r="IE761" s="336">
        <v>16579094.68</v>
      </c>
      <c r="IF761" s="336">
        <v>2790900.05</v>
      </c>
      <c r="IG761" s="336">
        <v>1289628.4099999999</v>
      </c>
      <c r="IH761" s="336">
        <v>1020785.95</v>
      </c>
      <c r="II761" s="336">
        <v>3222201.25</v>
      </c>
      <c r="IJ761" s="336">
        <v>9307272.2200000007</v>
      </c>
      <c r="IK761" s="336">
        <v>1062536.04</v>
      </c>
      <c r="IL761" s="336">
        <v>1569779.95</v>
      </c>
      <c r="IM761" s="336">
        <v>1836970.55</v>
      </c>
      <c r="IN761" s="336">
        <v>15467388.16</v>
      </c>
      <c r="IO761" s="336">
        <v>5513688.54</v>
      </c>
      <c r="IP761" s="336">
        <v>1152647.6000000001</v>
      </c>
      <c r="IQ761" s="336">
        <v>1612736.15</v>
      </c>
      <c r="IR761" s="336">
        <v>29166879.019999996</v>
      </c>
      <c r="IS761" s="336">
        <v>22721502.649999999</v>
      </c>
      <c r="IT761" s="336">
        <v>15986628.289999999</v>
      </c>
      <c r="IU761" s="336">
        <v>862169.45</v>
      </c>
      <c r="IV761" s="336">
        <v>18060610.419999998</v>
      </c>
      <c r="IW761" s="336">
        <v>578364.85</v>
      </c>
      <c r="IX761" s="336">
        <v>524788.44999999995</v>
      </c>
      <c r="IY761" s="336">
        <v>5395162.7800000003</v>
      </c>
      <c r="IZ761" s="336">
        <v>423935.24</v>
      </c>
      <c r="JA761" s="336">
        <v>3598968.33</v>
      </c>
      <c r="JB761" s="336">
        <v>4486023.33</v>
      </c>
      <c r="JC761" s="336">
        <v>3463845.7499999995</v>
      </c>
      <c r="JD761" s="336">
        <v>1035480.25</v>
      </c>
      <c r="JE761" s="336">
        <v>253511.35</v>
      </c>
      <c r="JF761" s="336">
        <v>10177332.870000001</v>
      </c>
      <c r="JG761" s="336">
        <v>726027.70000000007</v>
      </c>
      <c r="JH761" s="336">
        <v>7112422.0299999993</v>
      </c>
      <c r="JI761" s="336">
        <v>4415111.57</v>
      </c>
      <c r="JJ761" s="336">
        <v>1896060.14</v>
      </c>
      <c r="JK761" s="336">
        <v>1166928.27</v>
      </c>
      <c r="JL761" s="336">
        <v>1586846.43</v>
      </c>
      <c r="JM761" s="336">
        <v>606170</v>
      </c>
      <c r="JN761" s="336">
        <v>243471.95</v>
      </c>
      <c r="JO761" s="336">
        <v>11439399.280000001</v>
      </c>
      <c r="JP761" s="336">
        <v>1417904</v>
      </c>
      <c r="JQ761" s="336">
        <v>621749.15</v>
      </c>
      <c r="JR761" s="336">
        <v>481102</v>
      </c>
      <c r="JS761" s="336">
        <v>33031892.359999999</v>
      </c>
      <c r="JT761" s="336">
        <v>1819215.25</v>
      </c>
      <c r="JU761" s="336">
        <v>116087.67000000001</v>
      </c>
      <c r="JV761" s="336">
        <v>71381438.829999998</v>
      </c>
      <c r="JW761" s="336">
        <v>5011964.5100000007</v>
      </c>
      <c r="JX761" s="336">
        <v>4474715.87</v>
      </c>
      <c r="JY761" s="336">
        <v>80246.5</v>
      </c>
      <c r="JZ761" s="336">
        <v>233406.4</v>
      </c>
      <c r="KA761" s="336">
        <v>6846277.8600000003</v>
      </c>
      <c r="KB761" s="336">
        <v>469670.9</v>
      </c>
      <c r="KC761" s="336">
        <v>159962.47</v>
      </c>
      <c r="KD761" s="336">
        <v>4525301.54</v>
      </c>
      <c r="KE761" s="336">
        <v>36737401.049999997</v>
      </c>
      <c r="KF761" s="336">
        <v>519604</v>
      </c>
      <c r="KG761" s="336">
        <v>1818218.47</v>
      </c>
      <c r="KH761" s="336">
        <v>1065433.3500000001</v>
      </c>
      <c r="KI761" s="336">
        <v>6545769.75</v>
      </c>
      <c r="KJ761" s="336">
        <v>1375086.33</v>
      </c>
      <c r="KK761" s="336">
        <v>1081464.7</v>
      </c>
      <c r="KL761" s="336">
        <v>1195905.8</v>
      </c>
      <c r="KM761" s="336">
        <v>1086766.6600000001</v>
      </c>
      <c r="KN761" s="336">
        <v>1581171.82</v>
      </c>
      <c r="KO761" s="336">
        <v>14664063.190000001</v>
      </c>
      <c r="KP761" s="336">
        <v>9532549.9199999999</v>
      </c>
      <c r="KQ761" s="336">
        <v>242422477.13999996</v>
      </c>
      <c r="KR761" s="336">
        <v>23230500.720000003</v>
      </c>
      <c r="KS761" s="336">
        <v>3796387.46</v>
      </c>
      <c r="KX761" s="312">
        <v>914</v>
      </c>
    </row>
    <row r="762" spans="1:310" x14ac:dyDescent="0.25">
      <c r="A762">
        <v>2022</v>
      </c>
      <c r="C762" s="312">
        <v>15</v>
      </c>
      <c r="F762" s="336">
        <v>2601</v>
      </c>
      <c r="G762" s="336">
        <v>26700</v>
      </c>
      <c r="H762" s="336">
        <v>0</v>
      </c>
      <c r="I762" s="336">
        <v>0</v>
      </c>
      <c r="J762" s="336">
        <v>0</v>
      </c>
      <c r="K762" s="336">
        <v>29600</v>
      </c>
      <c r="L762" s="336">
        <v>0</v>
      </c>
      <c r="M762" s="336">
        <v>66940</v>
      </c>
      <c r="N762" s="336">
        <v>1</v>
      </c>
      <c r="O762" s="336">
        <v>28066.9</v>
      </c>
      <c r="P762" s="336">
        <v>215528.9</v>
      </c>
      <c r="Q762" s="336">
        <v>200652</v>
      </c>
      <c r="R762" s="336">
        <v>177995.91</v>
      </c>
      <c r="S762" s="336">
        <v>314642.45</v>
      </c>
      <c r="T762" s="336">
        <v>8</v>
      </c>
      <c r="U762" s="336">
        <v>0</v>
      </c>
      <c r="V762" s="336">
        <v>3</v>
      </c>
      <c r="W762" s="336">
        <v>4</v>
      </c>
      <c r="X762" s="336">
        <v>0</v>
      </c>
      <c r="Y762" s="336">
        <v>180318</v>
      </c>
      <c r="Z762" s="336">
        <v>10002</v>
      </c>
      <c r="AA762" s="336">
        <v>3</v>
      </c>
      <c r="AB762" s="336">
        <v>332366</v>
      </c>
      <c r="AC762" s="336">
        <v>0</v>
      </c>
      <c r="AD762" s="336">
        <v>46173</v>
      </c>
      <c r="AE762" s="336">
        <v>0</v>
      </c>
      <c r="AF762" s="336">
        <v>50900</v>
      </c>
      <c r="AG762" s="336">
        <v>43800</v>
      </c>
      <c r="AH762" s="336">
        <v>74800</v>
      </c>
      <c r="AI762" s="336">
        <v>60801</v>
      </c>
      <c r="AJ762" s="336">
        <v>225916</v>
      </c>
      <c r="AK762" s="336">
        <v>0</v>
      </c>
      <c r="AL762" s="336">
        <v>23603</v>
      </c>
      <c r="AM762" s="336">
        <v>19700</v>
      </c>
      <c r="AN762" s="336">
        <v>1</v>
      </c>
      <c r="AO762" s="336">
        <v>1</v>
      </c>
      <c r="AP762" s="336">
        <v>1</v>
      </c>
      <c r="AQ762" s="336">
        <v>6</v>
      </c>
      <c r="AR762" s="336">
        <v>41351</v>
      </c>
      <c r="AS762" s="336">
        <v>0</v>
      </c>
      <c r="AT762" s="336">
        <v>7500</v>
      </c>
      <c r="AU762" s="336">
        <v>118000</v>
      </c>
      <c r="AV762" s="336">
        <v>10002</v>
      </c>
      <c r="AW762" s="336">
        <v>101170.6</v>
      </c>
      <c r="AX762" s="336">
        <v>6231</v>
      </c>
      <c r="AY762" s="336">
        <v>1009</v>
      </c>
      <c r="AZ762" s="336">
        <v>196993.01</v>
      </c>
      <c r="BA762" s="336">
        <v>0</v>
      </c>
      <c r="BB762" s="336">
        <v>774263</v>
      </c>
      <c r="BC762" s="336">
        <v>0</v>
      </c>
      <c r="BD762" s="336">
        <v>1</v>
      </c>
      <c r="BE762" s="336">
        <v>29265.8</v>
      </c>
      <c r="BF762" s="336">
        <v>12700</v>
      </c>
      <c r="BG762" s="336">
        <v>109401</v>
      </c>
      <c r="BH762" s="336">
        <v>20000</v>
      </c>
      <c r="BI762" s="336">
        <v>7</v>
      </c>
      <c r="BJ762" s="336">
        <v>1</v>
      </c>
      <c r="BK762" s="336">
        <v>1043201</v>
      </c>
      <c r="BL762" s="336">
        <v>24805</v>
      </c>
      <c r="BM762" s="336">
        <v>1</v>
      </c>
      <c r="BN762" s="336">
        <v>21140</v>
      </c>
      <c r="BO762" s="336">
        <v>32000</v>
      </c>
      <c r="BP762" s="336">
        <v>1</v>
      </c>
      <c r="BQ762" s="336">
        <v>44500</v>
      </c>
      <c r="BR762" s="336">
        <v>19195</v>
      </c>
      <c r="BS762" s="336">
        <v>50013</v>
      </c>
      <c r="BT762" s="336">
        <v>2070</v>
      </c>
      <c r="BU762" s="336">
        <v>212</v>
      </c>
      <c r="BV762" s="336">
        <v>1</v>
      </c>
      <c r="BW762" s="336">
        <v>8500</v>
      </c>
      <c r="BX762" s="336">
        <v>85905</v>
      </c>
      <c r="BY762" s="336">
        <v>39800</v>
      </c>
      <c r="BZ762" s="336">
        <v>0</v>
      </c>
      <c r="CA762" s="336">
        <v>1</v>
      </c>
      <c r="CB762" s="336">
        <v>2203</v>
      </c>
      <c r="CC762" s="336">
        <v>0</v>
      </c>
      <c r="CD762" s="336">
        <v>134999</v>
      </c>
      <c r="CE762" s="336">
        <v>0</v>
      </c>
      <c r="CF762" s="336">
        <v>124750</v>
      </c>
      <c r="CG762" s="336">
        <v>51419.95</v>
      </c>
      <c r="CH762" s="336">
        <v>11402</v>
      </c>
      <c r="CI762" s="336">
        <v>69847.600000000006</v>
      </c>
      <c r="CJ762" s="336">
        <v>55105</v>
      </c>
      <c r="CK762" s="336">
        <v>0</v>
      </c>
      <c r="CL762" s="336">
        <v>1010</v>
      </c>
      <c r="CM762" s="336">
        <v>0</v>
      </c>
      <c r="CN762" s="336">
        <v>1</v>
      </c>
      <c r="CO762" s="336">
        <v>49492</v>
      </c>
      <c r="CP762" s="336">
        <v>16004</v>
      </c>
      <c r="CQ762" s="336">
        <v>0</v>
      </c>
      <c r="CR762" s="336">
        <v>1</v>
      </c>
      <c r="CS762" s="336">
        <v>1167</v>
      </c>
      <c r="CT762" s="336">
        <v>69744</v>
      </c>
      <c r="CU762" s="336">
        <v>23000</v>
      </c>
      <c r="CV762" s="336">
        <v>2751</v>
      </c>
      <c r="CW762" s="336">
        <v>77801</v>
      </c>
      <c r="CX762" s="336">
        <v>356397.05</v>
      </c>
      <c r="CY762" s="336">
        <v>0</v>
      </c>
      <c r="CZ762" s="336">
        <v>1643806.65</v>
      </c>
      <c r="DA762" s="336">
        <v>0</v>
      </c>
      <c r="DB762" s="336">
        <v>7686</v>
      </c>
      <c r="DC762" s="336">
        <v>61610</v>
      </c>
      <c r="DD762" s="336">
        <v>20018</v>
      </c>
      <c r="DE762" s="336">
        <v>11794</v>
      </c>
      <c r="DF762" s="336">
        <v>0</v>
      </c>
      <c r="DG762" s="336">
        <v>5001</v>
      </c>
      <c r="DH762" s="336">
        <v>0</v>
      </c>
      <c r="DI762" s="336">
        <v>1</v>
      </c>
      <c r="DJ762" s="336">
        <v>641005</v>
      </c>
      <c r="DK762" s="336">
        <v>1</v>
      </c>
      <c r="DL762" s="336">
        <v>1</v>
      </c>
      <c r="DM762" s="336">
        <v>12251</v>
      </c>
      <c r="DN762" s="336">
        <v>11900</v>
      </c>
      <c r="DO762" s="336">
        <v>0</v>
      </c>
      <c r="DP762" s="336">
        <v>6508</v>
      </c>
      <c r="DQ762" s="336">
        <v>16500</v>
      </c>
      <c r="DR762" s="336">
        <v>1</v>
      </c>
      <c r="DS762" s="336">
        <v>31</v>
      </c>
      <c r="DT762" s="336">
        <v>148000</v>
      </c>
      <c r="DU762" s="336">
        <v>850001</v>
      </c>
      <c r="DV762" s="336">
        <v>1</v>
      </c>
      <c r="DW762" s="336">
        <v>0</v>
      </c>
      <c r="DX762" s="336">
        <v>509625</v>
      </c>
      <c r="DY762" s="336">
        <v>85200</v>
      </c>
      <c r="DZ762" s="336">
        <v>1275901</v>
      </c>
      <c r="EA762" s="336">
        <v>1495650</v>
      </c>
      <c r="EB762" s="336">
        <v>9603</v>
      </c>
      <c r="EC762" s="336">
        <v>49400</v>
      </c>
      <c r="ED762" s="336">
        <v>201</v>
      </c>
      <c r="EE762" s="336">
        <v>0</v>
      </c>
      <c r="EF762" s="336">
        <v>4500</v>
      </c>
      <c r="EG762" s="336">
        <v>583000</v>
      </c>
      <c r="EH762" s="336">
        <v>7300</v>
      </c>
      <c r="EI762" s="336">
        <v>8</v>
      </c>
      <c r="EJ762" s="336">
        <v>20</v>
      </c>
      <c r="EK762" s="336">
        <v>0</v>
      </c>
      <c r="EL762" s="336">
        <v>1</v>
      </c>
      <c r="EM762" s="336">
        <v>19771</v>
      </c>
      <c r="EN762" s="336">
        <v>31902</v>
      </c>
      <c r="EO762" s="336">
        <v>1</v>
      </c>
      <c r="EP762" s="336">
        <v>8150</v>
      </c>
      <c r="EQ762" s="336">
        <v>4</v>
      </c>
      <c r="ER762" s="336">
        <v>0</v>
      </c>
      <c r="ES762" s="336">
        <v>23104</v>
      </c>
      <c r="ET762" s="336">
        <v>37883</v>
      </c>
      <c r="EU762" s="336">
        <v>1</v>
      </c>
      <c r="EV762" s="336">
        <v>32001</v>
      </c>
      <c r="EW762" s="336">
        <v>0</v>
      </c>
      <c r="EX762" s="336">
        <v>1</v>
      </c>
      <c r="EY762" s="336">
        <v>1654187</v>
      </c>
      <c r="EZ762" s="336">
        <v>141383232.56</v>
      </c>
      <c r="FA762" s="336">
        <v>76100</v>
      </c>
      <c r="FB762" s="336">
        <v>33</v>
      </c>
      <c r="FC762" s="336">
        <v>6896686.6500000004</v>
      </c>
      <c r="FD762" s="336">
        <v>162432.85</v>
      </c>
      <c r="FE762" s="336">
        <v>181218.65</v>
      </c>
      <c r="FF762" s="336">
        <v>125750</v>
      </c>
      <c r="FG762" s="336">
        <v>117896.89</v>
      </c>
      <c r="FH762" s="336">
        <v>44045.25</v>
      </c>
      <c r="FI762" s="336">
        <v>272327</v>
      </c>
      <c r="FJ762" s="336">
        <v>134400</v>
      </c>
      <c r="FK762" s="336">
        <v>100001</v>
      </c>
      <c r="FL762" s="336">
        <v>0</v>
      </c>
      <c r="FM762" s="336">
        <v>0</v>
      </c>
      <c r="FN762" s="336">
        <v>1</v>
      </c>
      <c r="FO762" s="336">
        <v>4124</v>
      </c>
      <c r="FP762" s="336">
        <v>6</v>
      </c>
      <c r="FQ762" s="336">
        <v>1</v>
      </c>
      <c r="FR762" s="336">
        <v>940626.95000000007</v>
      </c>
      <c r="FS762" s="336">
        <v>12150</v>
      </c>
      <c r="FT762" s="336">
        <v>0</v>
      </c>
      <c r="FU762" s="336">
        <v>15501</v>
      </c>
      <c r="FV762" s="336">
        <v>0</v>
      </c>
      <c r="FW762" s="336">
        <v>0</v>
      </c>
      <c r="FX762" s="336">
        <v>0</v>
      </c>
      <c r="FY762" s="336">
        <v>93462.399999999994</v>
      </c>
      <c r="FZ762" s="336">
        <v>1</v>
      </c>
      <c r="GA762" s="336">
        <v>6180</v>
      </c>
      <c r="GB762" s="336">
        <v>28602</v>
      </c>
      <c r="GC762" s="336">
        <v>24040</v>
      </c>
      <c r="GD762" s="336">
        <v>3</v>
      </c>
      <c r="GE762" s="336">
        <v>76901</v>
      </c>
      <c r="GF762" s="336">
        <v>0</v>
      </c>
      <c r="GG762" s="336">
        <v>69075</v>
      </c>
      <c r="GH762" s="336">
        <v>3101</v>
      </c>
      <c r="GI762" s="336">
        <v>5040</v>
      </c>
      <c r="GJ762" s="336">
        <v>685</v>
      </c>
      <c r="GK762" s="336">
        <v>6</v>
      </c>
      <c r="GL762" s="336">
        <v>60323</v>
      </c>
      <c r="GM762" s="336">
        <v>0</v>
      </c>
      <c r="GN762" s="336">
        <v>4001</v>
      </c>
      <c r="GO762" s="336">
        <v>2138016</v>
      </c>
      <c r="GP762" s="336">
        <v>39088.83</v>
      </c>
      <c r="GQ762" s="336">
        <v>20695</v>
      </c>
      <c r="GR762" s="336">
        <v>1</v>
      </c>
      <c r="GS762" s="336">
        <v>7774980</v>
      </c>
      <c r="GT762" s="336">
        <v>0</v>
      </c>
      <c r="GU762" s="336">
        <v>0</v>
      </c>
      <c r="GV762" s="336">
        <v>89440</v>
      </c>
      <c r="GW762" s="336">
        <v>207</v>
      </c>
      <c r="GX762" s="336">
        <v>1050010</v>
      </c>
      <c r="GY762" s="336">
        <v>0</v>
      </c>
      <c r="GZ762" s="336">
        <v>122867</v>
      </c>
      <c r="HA762" s="336">
        <v>538112.4</v>
      </c>
      <c r="HB762" s="336">
        <v>2402</v>
      </c>
      <c r="HC762" s="336">
        <v>240379</v>
      </c>
      <c r="HD762" s="336">
        <v>24057</v>
      </c>
      <c r="HE762" s="336">
        <v>30000</v>
      </c>
      <c r="HF762" s="336">
        <v>10000</v>
      </c>
      <c r="HG762" s="336">
        <v>82202</v>
      </c>
      <c r="HH762" s="336">
        <v>0</v>
      </c>
      <c r="HI762" s="336">
        <v>13</v>
      </c>
      <c r="HJ762" s="336">
        <v>13000</v>
      </c>
      <c r="HK762" s="336">
        <v>0</v>
      </c>
      <c r="HL762" s="336">
        <v>51503</v>
      </c>
      <c r="HM762" s="336">
        <v>1</v>
      </c>
      <c r="HN762" s="336">
        <v>325000</v>
      </c>
      <c r="HO762" s="336">
        <v>49805</v>
      </c>
      <c r="HP762" s="336">
        <v>9</v>
      </c>
      <c r="HQ762" s="336">
        <v>3</v>
      </c>
      <c r="HR762" s="336">
        <v>1</v>
      </c>
      <c r="HS762" s="336">
        <v>9492</v>
      </c>
      <c r="HT762" s="336">
        <v>3573664</v>
      </c>
      <c r="HU762" s="336">
        <v>77200</v>
      </c>
      <c r="HV762" s="336">
        <v>8</v>
      </c>
      <c r="HW762" s="336">
        <v>300048</v>
      </c>
      <c r="HX762" s="336">
        <v>78995</v>
      </c>
      <c r="HY762" s="336">
        <v>490518</v>
      </c>
      <c r="HZ762" s="336">
        <v>55551</v>
      </c>
      <c r="IA762" s="336">
        <v>2</v>
      </c>
      <c r="IB762" s="336">
        <v>0</v>
      </c>
      <c r="IC762" s="336">
        <v>0</v>
      </c>
      <c r="ID762" s="336">
        <v>30100</v>
      </c>
      <c r="IE762" s="336">
        <v>23850</v>
      </c>
      <c r="IF762" s="336">
        <v>1</v>
      </c>
      <c r="IG762" s="336">
        <v>24300</v>
      </c>
      <c r="IH762" s="336">
        <v>6080</v>
      </c>
      <c r="II762" s="336">
        <v>0</v>
      </c>
      <c r="IJ762" s="336">
        <v>493809</v>
      </c>
      <c r="IK762" s="336">
        <v>19900</v>
      </c>
      <c r="IL762" s="336">
        <v>0</v>
      </c>
      <c r="IM762" s="336">
        <v>29452</v>
      </c>
      <c r="IN762" s="336">
        <v>130401</v>
      </c>
      <c r="IO762" s="336">
        <v>0</v>
      </c>
      <c r="IP762" s="336">
        <v>178605</v>
      </c>
      <c r="IQ762" s="336">
        <v>0</v>
      </c>
      <c r="IR762" s="336">
        <v>192252</v>
      </c>
      <c r="IS762" s="336">
        <v>182896</v>
      </c>
      <c r="IT762" s="336">
        <v>1</v>
      </c>
      <c r="IU762" s="336">
        <v>132950</v>
      </c>
      <c r="IV762" s="336">
        <v>1</v>
      </c>
      <c r="IW762" s="336">
        <v>6</v>
      </c>
      <c r="IX762" s="336">
        <v>2501</v>
      </c>
      <c r="IY762" s="336">
        <v>1</v>
      </c>
      <c r="IZ762" s="336">
        <v>12500</v>
      </c>
      <c r="JA762" s="336">
        <v>0</v>
      </c>
      <c r="JB762" s="336">
        <v>0</v>
      </c>
      <c r="JC762" s="336">
        <v>25500</v>
      </c>
      <c r="JD762" s="336">
        <v>38790</v>
      </c>
      <c r="JE762" s="336">
        <v>0</v>
      </c>
      <c r="JF762" s="336">
        <v>1</v>
      </c>
      <c r="JG762" s="336">
        <v>1203</v>
      </c>
      <c r="JH762" s="336">
        <v>165357</v>
      </c>
      <c r="JI762" s="336">
        <v>0</v>
      </c>
      <c r="JJ762" s="336">
        <v>175502</v>
      </c>
      <c r="JK762" s="336">
        <v>1</v>
      </c>
      <c r="JL762" s="336">
        <v>74550</v>
      </c>
      <c r="JM762" s="336">
        <v>0</v>
      </c>
      <c r="JN762" s="336">
        <v>37450</v>
      </c>
      <c r="JO762" s="336">
        <v>1</v>
      </c>
      <c r="JP762" s="336">
        <v>0</v>
      </c>
      <c r="JQ762" s="336">
        <v>173469.65</v>
      </c>
      <c r="JR762" s="336">
        <v>0</v>
      </c>
      <c r="JS762" s="336">
        <v>2061139.2</v>
      </c>
      <c r="JT762" s="336">
        <v>151800</v>
      </c>
      <c r="JU762" s="336">
        <v>2477</v>
      </c>
      <c r="JV762" s="336">
        <v>2805875</v>
      </c>
      <c r="JW762" s="336">
        <v>68101</v>
      </c>
      <c r="JX762" s="336">
        <v>24001</v>
      </c>
      <c r="JY762" s="336">
        <v>22750</v>
      </c>
      <c r="JZ762" s="336">
        <v>18090</v>
      </c>
      <c r="KA762" s="336">
        <v>1</v>
      </c>
      <c r="KB762" s="336">
        <v>9801</v>
      </c>
      <c r="KC762" s="336">
        <v>86</v>
      </c>
      <c r="KD762" s="336">
        <v>19480</v>
      </c>
      <c r="KE762" s="336">
        <v>290437.71999999997</v>
      </c>
      <c r="KF762" s="336">
        <v>27833.75</v>
      </c>
      <c r="KG762" s="336">
        <v>58840</v>
      </c>
      <c r="KH762" s="336">
        <v>21670</v>
      </c>
      <c r="KI762" s="336">
        <v>9</v>
      </c>
      <c r="KJ762" s="336">
        <v>28000</v>
      </c>
      <c r="KK762" s="336">
        <v>23260</v>
      </c>
      <c r="KL762" s="336">
        <v>1</v>
      </c>
      <c r="KM762" s="336">
        <v>10000</v>
      </c>
      <c r="KN762" s="336">
        <v>4704</v>
      </c>
      <c r="KO762" s="336">
        <v>21001</v>
      </c>
      <c r="KP762" s="336">
        <v>56506</v>
      </c>
      <c r="KQ762" s="336">
        <v>13983692</v>
      </c>
      <c r="KR762" s="336">
        <v>0</v>
      </c>
      <c r="KS762" s="336">
        <v>0</v>
      </c>
      <c r="KX762" s="312">
        <v>915</v>
      </c>
    </row>
    <row r="763" spans="1:310" x14ac:dyDescent="0.25">
      <c r="A763">
        <v>2022</v>
      </c>
      <c r="C763" s="312">
        <v>16</v>
      </c>
      <c r="F763" s="336">
        <v>0</v>
      </c>
      <c r="G763" s="336">
        <v>0</v>
      </c>
      <c r="H763" s="336">
        <v>0</v>
      </c>
      <c r="I763" s="336">
        <v>1</v>
      </c>
      <c r="J763" s="336">
        <v>0</v>
      </c>
      <c r="K763" s="336">
        <v>0</v>
      </c>
      <c r="L763" s="336">
        <v>44445</v>
      </c>
      <c r="M763" s="336">
        <v>0</v>
      </c>
      <c r="N763" s="336">
        <v>96075.8</v>
      </c>
      <c r="O763" s="336">
        <v>0</v>
      </c>
      <c r="P763" s="336">
        <v>0</v>
      </c>
      <c r="Q763" s="336">
        <v>0</v>
      </c>
      <c r="R763" s="336">
        <v>0</v>
      </c>
      <c r="S763" s="336">
        <v>0</v>
      </c>
      <c r="T763" s="336">
        <v>0</v>
      </c>
      <c r="U763" s="336">
        <v>0</v>
      </c>
      <c r="V763" s="336">
        <v>0</v>
      </c>
      <c r="W763" s="336">
        <v>0</v>
      </c>
      <c r="X763" s="336">
        <v>63211</v>
      </c>
      <c r="Y763" s="336">
        <v>0</v>
      </c>
      <c r="Z763" s="336">
        <v>0</v>
      </c>
      <c r="AA763" s="336">
        <v>1537727.15</v>
      </c>
      <c r="AB763" s="336">
        <v>0</v>
      </c>
      <c r="AC763" s="336">
        <v>0</v>
      </c>
      <c r="AD763" s="336">
        <v>0</v>
      </c>
      <c r="AE763" s="336">
        <v>0</v>
      </c>
      <c r="AF763" s="336">
        <v>21539.1</v>
      </c>
      <c r="AG763" s="336">
        <v>0</v>
      </c>
      <c r="AH763" s="336">
        <v>0</v>
      </c>
      <c r="AI763" s="336">
        <v>0</v>
      </c>
      <c r="AJ763" s="336">
        <v>0</v>
      </c>
      <c r="AK763" s="336">
        <v>0</v>
      </c>
      <c r="AL763" s="336">
        <v>335281</v>
      </c>
      <c r="AM763" s="336">
        <v>0</v>
      </c>
      <c r="AN763" s="336">
        <v>0</v>
      </c>
      <c r="AO763" s="336">
        <v>0</v>
      </c>
      <c r="AP763" s="336">
        <v>0</v>
      </c>
      <c r="AQ763" s="336">
        <v>0</v>
      </c>
      <c r="AR763" s="336">
        <v>0</v>
      </c>
      <c r="AS763" s="336">
        <v>23203.98</v>
      </c>
      <c r="AT763" s="336">
        <v>0</v>
      </c>
      <c r="AU763" s="336">
        <v>0</v>
      </c>
      <c r="AV763" s="336">
        <v>0</v>
      </c>
      <c r="AW763" s="336">
        <v>0</v>
      </c>
      <c r="AX763" s="336">
        <v>121830</v>
      </c>
      <c r="AY763" s="336">
        <v>0</v>
      </c>
      <c r="AZ763" s="336">
        <v>0</v>
      </c>
      <c r="BA763" s="336">
        <v>0</v>
      </c>
      <c r="BB763" s="336">
        <v>0</v>
      </c>
      <c r="BC763" s="336">
        <v>0</v>
      </c>
      <c r="BD763" s="336">
        <v>1297435.75</v>
      </c>
      <c r="BE763" s="336">
        <v>0</v>
      </c>
      <c r="BF763" s="336">
        <v>0</v>
      </c>
      <c r="BG763" s="336">
        <v>0</v>
      </c>
      <c r="BH763" s="336">
        <v>0</v>
      </c>
      <c r="BI763" s="336">
        <v>0</v>
      </c>
      <c r="BJ763" s="336">
        <v>0</v>
      </c>
      <c r="BK763" s="336">
        <v>0</v>
      </c>
      <c r="BL763" s="336">
        <v>0</v>
      </c>
      <c r="BM763" s="336">
        <v>0</v>
      </c>
      <c r="BN763" s="336">
        <v>0</v>
      </c>
      <c r="BO763" s="336">
        <v>0</v>
      </c>
      <c r="BP763" s="336">
        <v>0</v>
      </c>
      <c r="BQ763" s="336">
        <v>0</v>
      </c>
      <c r="BR763" s="336">
        <v>0</v>
      </c>
      <c r="BS763" s="336">
        <v>0</v>
      </c>
      <c r="BT763" s="336">
        <v>0</v>
      </c>
      <c r="BU763" s="336">
        <v>37500</v>
      </c>
      <c r="BV763" s="336">
        <v>32621.85</v>
      </c>
      <c r="BW763" s="336">
        <v>101635.95</v>
      </c>
      <c r="BX763" s="336">
        <v>0</v>
      </c>
      <c r="BY763" s="336">
        <v>424114.28</v>
      </c>
      <c r="BZ763" s="336">
        <v>0</v>
      </c>
      <c r="CA763" s="336">
        <v>0</v>
      </c>
      <c r="CB763" s="336">
        <v>0</v>
      </c>
      <c r="CC763" s="336">
        <v>0</v>
      </c>
      <c r="CD763" s="336">
        <v>196985.25</v>
      </c>
      <c r="CE763" s="336">
        <v>0</v>
      </c>
      <c r="CF763" s="336">
        <v>0</v>
      </c>
      <c r="CG763" s="336">
        <v>0</v>
      </c>
      <c r="CH763" s="336">
        <v>0</v>
      </c>
      <c r="CI763" s="336">
        <v>0</v>
      </c>
      <c r="CJ763" s="336">
        <v>0</v>
      </c>
      <c r="CK763" s="336">
        <v>0</v>
      </c>
      <c r="CL763" s="336">
        <v>0</v>
      </c>
      <c r="CM763" s="336">
        <v>0</v>
      </c>
      <c r="CN763" s="336">
        <v>0</v>
      </c>
      <c r="CO763" s="336">
        <v>24000</v>
      </c>
      <c r="CP763" s="336">
        <v>0</v>
      </c>
      <c r="CQ763" s="336">
        <v>0</v>
      </c>
      <c r="CR763" s="336">
        <v>1</v>
      </c>
      <c r="CS763" s="336">
        <v>0</v>
      </c>
      <c r="CT763" s="336">
        <v>0</v>
      </c>
      <c r="CU763" s="336">
        <v>0</v>
      </c>
      <c r="CV763" s="336">
        <v>0</v>
      </c>
      <c r="CW763" s="336">
        <v>0</v>
      </c>
      <c r="CX763" s="336">
        <v>0</v>
      </c>
      <c r="CY763" s="336">
        <v>0</v>
      </c>
      <c r="CZ763" s="336">
        <v>0</v>
      </c>
      <c r="DA763" s="336">
        <v>0</v>
      </c>
      <c r="DB763" s="336">
        <v>0</v>
      </c>
      <c r="DC763" s="336">
        <v>0</v>
      </c>
      <c r="DD763" s="336">
        <v>109892.4</v>
      </c>
      <c r="DE763" s="336">
        <v>484002</v>
      </c>
      <c r="DF763" s="336">
        <v>0</v>
      </c>
      <c r="DG763" s="336">
        <v>12451.92</v>
      </c>
      <c r="DH763" s="336">
        <v>0</v>
      </c>
      <c r="DI763" s="336">
        <v>0</v>
      </c>
      <c r="DJ763" s="336">
        <v>0</v>
      </c>
      <c r="DK763" s="336">
        <v>164192.5</v>
      </c>
      <c r="DL763" s="336">
        <v>0</v>
      </c>
      <c r="DM763" s="336">
        <v>0</v>
      </c>
      <c r="DN763" s="336">
        <v>0</v>
      </c>
      <c r="DO763" s="336">
        <v>195000</v>
      </c>
      <c r="DP763" s="336">
        <v>0</v>
      </c>
      <c r="DQ763" s="336">
        <v>11734.98</v>
      </c>
      <c r="DR763" s="336">
        <v>0</v>
      </c>
      <c r="DS763" s="336">
        <v>123003.07</v>
      </c>
      <c r="DT763" s="336">
        <v>0</v>
      </c>
      <c r="DU763" s="336">
        <v>0</v>
      </c>
      <c r="DV763" s="336">
        <v>1</v>
      </c>
      <c r="DW763" s="336">
        <v>0</v>
      </c>
      <c r="DX763" s="336">
        <v>0</v>
      </c>
      <c r="DY763" s="336">
        <v>142911.35999999999</v>
      </c>
      <c r="DZ763" s="336">
        <v>0</v>
      </c>
      <c r="EA763" s="336">
        <v>1317433</v>
      </c>
      <c r="EB763" s="336">
        <v>0</v>
      </c>
      <c r="EC763" s="336">
        <v>0</v>
      </c>
      <c r="ED763" s="336">
        <v>0</v>
      </c>
      <c r="EE763" s="336">
        <v>0</v>
      </c>
      <c r="EF763" s="336">
        <v>7255</v>
      </c>
      <c r="EG763" s="336">
        <v>5000000</v>
      </c>
      <c r="EH763" s="336">
        <v>0</v>
      </c>
      <c r="EI763" s="336">
        <v>0</v>
      </c>
      <c r="EJ763" s="336">
        <v>0</v>
      </c>
      <c r="EK763" s="336">
        <v>0</v>
      </c>
      <c r="EL763" s="336">
        <v>0</v>
      </c>
      <c r="EM763" s="336">
        <v>0</v>
      </c>
      <c r="EN763" s="336">
        <v>0</v>
      </c>
      <c r="EO763" s="336">
        <v>0</v>
      </c>
      <c r="EP763" s="336">
        <v>204700</v>
      </c>
      <c r="EQ763" s="336">
        <v>0</v>
      </c>
      <c r="ER763" s="336">
        <v>370500</v>
      </c>
      <c r="ES763" s="336">
        <v>0</v>
      </c>
      <c r="ET763" s="336">
        <v>0</v>
      </c>
      <c r="EU763" s="336">
        <v>0</v>
      </c>
      <c r="EV763" s="336">
        <v>0</v>
      </c>
      <c r="EW763" s="336">
        <v>0</v>
      </c>
      <c r="EX763" s="336">
        <v>0</v>
      </c>
      <c r="EY763" s="336">
        <v>2830000</v>
      </c>
      <c r="EZ763" s="336">
        <v>19377671.859999999</v>
      </c>
      <c r="FA763" s="336">
        <v>198471.96</v>
      </c>
      <c r="FB763" s="336">
        <v>0</v>
      </c>
      <c r="FC763" s="336">
        <v>0</v>
      </c>
      <c r="FD763" s="336">
        <v>0</v>
      </c>
      <c r="FE763" s="336">
        <v>0</v>
      </c>
      <c r="FF763" s="336">
        <v>0</v>
      </c>
      <c r="FG763" s="336">
        <v>0</v>
      </c>
      <c r="FH763" s="336">
        <v>0</v>
      </c>
      <c r="FI763" s="336">
        <v>0</v>
      </c>
      <c r="FJ763" s="336">
        <v>0</v>
      </c>
      <c r="FK763" s="336">
        <v>597231</v>
      </c>
      <c r="FL763" s="336">
        <v>0</v>
      </c>
      <c r="FM763" s="336">
        <v>0</v>
      </c>
      <c r="FN763" s="336">
        <v>0</v>
      </c>
      <c r="FO763" s="336">
        <v>0</v>
      </c>
      <c r="FP763" s="336">
        <v>0</v>
      </c>
      <c r="FQ763" s="336">
        <v>0</v>
      </c>
      <c r="FR763" s="336">
        <v>0</v>
      </c>
      <c r="FS763" s="336">
        <v>0</v>
      </c>
      <c r="FT763" s="336">
        <v>0</v>
      </c>
      <c r="FU763" s="336">
        <v>0</v>
      </c>
      <c r="FV763" s="336">
        <v>0</v>
      </c>
      <c r="FW763" s="336">
        <v>0</v>
      </c>
      <c r="FX763" s="336">
        <v>0</v>
      </c>
      <c r="FY763" s="336">
        <v>0</v>
      </c>
      <c r="FZ763" s="336">
        <v>0</v>
      </c>
      <c r="GA763" s="336">
        <v>0</v>
      </c>
      <c r="GB763" s="336">
        <v>0</v>
      </c>
      <c r="GC763" s="336">
        <v>0</v>
      </c>
      <c r="GD763" s="336">
        <v>0</v>
      </c>
      <c r="GE763" s="336">
        <v>0</v>
      </c>
      <c r="GF763" s="336">
        <v>1151474.6100000001</v>
      </c>
      <c r="GG763" s="336">
        <v>0</v>
      </c>
      <c r="GH763" s="336">
        <v>0</v>
      </c>
      <c r="GI763" s="336">
        <v>0</v>
      </c>
      <c r="GJ763" s="336">
        <v>0</v>
      </c>
      <c r="GK763" s="336">
        <v>0</v>
      </c>
      <c r="GL763" s="336">
        <v>0</v>
      </c>
      <c r="GM763" s="336">
        <v>0</v>
      </c>
      <c r="GN763" s="336">
        <v>1</v>
      </c>
      <c r="GO763" s="336">
        <v>0</v>
      </c>
      <c r="GP763" s="336">
        <v>0</v>
      </c>
      <c r="GQ763" s="336">
        <v>0</v>
      </c>
      <c r="GR763" s="336">
        <v>0</v>
      </c>
      <c r="GS763" s="336">
        <v>188717.51</v>
      </c>
      <c r="GT763" s="336">
        <v>31800</v>
      </c>
      <c r="GU763" s="336">
        <v>0</v>
      </c>
      <c r="GV763" s="336">
        <v>0</v>
      </c>
      <c r="GW763" s="336">
        <v>288400</v>
      </c>
      <c r="GX763" s="336">
        <v>0</v>
      </c>
      <c r="GY763" s="336">
        <v>0</v>
      </c>
      <c r="GZ763" s="336">
        <v>0</v>
      </c>
      <c r="HA763" s="336">
        <v>698896.15</v>
      </c>
      <c r="HB763" s="336">
        <v>0</v>
      </c>
      <c r="HC763" s="336">
        <v>0</v>
      </c>
      <c r="HD763" s="336">
        <v>0</v>
      </c>
      <c r="HE763" s="336">
        <v>0</v>
      </c>
      <c r="HF763" s="336">
        <v>0</v>
      </c>
      <c r="HG763" s="336">
        <v>0</v>
      </c>
      <c r="HH763" s="336">
        <v>0</v>
      </c>
      <c r="HI763" s="336">
        <v>0</v>
      </c>
      <c r="HJ763" s="336">
        <v>0</v>
      </c>
      <c r="HK763" s="336">
        <v>0</v>
      </c>
      <c r="HL763" s="336">
        <v>0</v>
      </c>
      <c r="HM763" s="336">
        <v>1</v>
      </c>
      <c r="HN763" s="336">
        <v>0</v>
      </c>
      <c r="HO763" s="336">
        <v>0</v>
      </c>
      <c r="HP763" s="336">
        <v>0</v>
      </c>
      <c r="HQ763" s="336">
        <v>0</v>
      </c>
      <c r="HR763" s="336">
        <v>0</v>
      </c>
      <c r="HS763" s="336">
        <v>0</v>
      </c>
      <c r="HT763" s="336">
        <v>0</v>
      </c>
      <c r="HU763" s="336">
        <v>0</v>
      </c>
      <c r="HV763" s="336">
        <v>0</v>
      </c>
      <c r="HW763" s="336">
        <v>115250</v>
      </c>
      <c r="HX763" s="336">
        <v>173468.65</v>
      </c>
      <c r="HY763" s="336">
        <v>800000</v>
      </c>
      <c r="HZ763" s="336">
        <v>0</v>
      </c>
      <c r="IA763" s="336">
        <v>0</v>
      </c>
      <c r="IB763" s="336">
        <v>3</v>
      </c>
      <c r="IC763" s="336">
        <v>64000</v>
      </c>
      <c r="ID763" s="336">
        <v>0</v>
      </c>
      <c r="IE763" s="336">
        <v>5424.7</v>
      </c>
      <c r="IF763" s="336">
        <v>0</v>
      </c>
      <c r="IG763" s="336">
        <v>0</v>
      </c>
      <c r="IH763" s="336">
        <v>0</v>
      </c>
      <c r="II763" s="336">
        <v>169500.85</v>
      </c>
      <c r="IJ763" s="336">
        <v>5934843</v>
      </c>
      <c r="IK763" s="336">
        <v>1</v>
      </c>
      <c r="IL763" s="336">
        <v>0</v>
      </c>
      <c r="IM763" s="336">
        <v>0</v>
      </c>
      <c r="IN763" s="336">
        <v>0</v>
      </c>
      <c r="IO763" s="336">
        <v>0</v>
      </c>
      <c r="IP763" s="336">
        <v>0</v>
      </c>
      <c r="IQ763" s="336">
        <v>0</v>
      </c>
      <c r="IR763" s="336">
        <v>0</v>
      </c>
      <c r="IS763" s="336">
        <v>0</v>
      </c>
      <c r="IT763" s="336">
        <v>366435.25</v>
      </c>
      <c r="IU763" s="336">
        <v>0</v>
      </c>
      <c r="IV763" s="336">
        <v>0</v>
      </c>
      <c r="IW763" s="336">
        <v>0</v>
      </c>
      <c r="IX763" s="336">
        <v>701</v>
      </c>
      <c r="IY763" s="336">
        <v>0</v>
      </c>
      <c r="IZ763" s="336">
        <v>0</v>
      </c>
      <c r="JA763" s="336">
        <v>0</v>
      </c>
      <c r="JB763" s="336">
        <v>0</v>
      </c>
      <c r="JC763" s="336">
        <v>0</v>
      </c>
      <c r="JD763" s="336">
        <v>0</v>
      </c>
      <c r="JE763" s="336">
        <v>0</v>
      </c>
      <c r="JF763" s="336">
        <v>36988.5</v>
      </c>
      <c r="JG763" s="336">
        <v>25321</v>
      </c>
      <c r="JH763" s="336">
        <v>0</v>
      </c>
      <c r="JI763" s="336">
        <v>0</v>
      </c>
      <c r="JJ763" s="336">
        <v>0</v>
      </c>
      <c r="JK763" s="336">
        <v>0</v>
      </c>
      <c r="JL763" s="336">
        <v>0</v>
      </c>
      <c r="JM763" s="336">
        <v>0</v>
      </c>
      <c r="JN763" s="336">
        <v>0</v>
      </c>
      <c r="JO763" s="336">
        <v>450584</v>
      </c>
      <c r="JP763" s="336">
        <v>0</v>
      </c>
      <c r="JQ763" s="336">
        <v>0</v>
      </c>
      <c r="JR763" s="336">
        <v>0</v>
      </c>
      <c r="JS763" s="336">
        <v>0</v>
      </c>
      <c r="JT763" s="336">
        <v>0</v>
      </c>
      <c r="JU763" s="336">
        <v>0</v>
      </c>
      <c r="JV763" s="336">
        <v>0</v>
      </c>
      <c r="JW763" s="336">
        <v>0</v>
      </c>
      <c r="JX763" s="336">
        <v>0</v>
      </c>
      <c r="JY763" s="336">
        <v>0</v>
      </c>
      <c r="JZ763" s="336">
        <v>0</v>
      </c>
      <c r="KA763" s="336">
        <v>0</v>
      </c>
      <c r="KB763" s="336">
        <v>0</v>
      </c>
      <c r="KC763" s="336">
        <v>0</v>
      </c>
      <c r="KD763" s="336">
        <v>0</v>
      </c>
      <c r="KE763" s="336">
        <v>0</v>
      </c>
      <c r="KF763" s="336">
        <v>0</v>
      </c>
      <c r="KG763" s="336">
        <v>0</v>
      </c>
      <c r="KH763" s="336">
        <v>0</v>
      </c>
      <c r="KI763" s="336">
        <v>0</v>
      </c>
      <c r="KJ763" s="336">
        <v>0</v>
      </c>
      <c r="KK763" s="336">
        <v>0</v>
      </c>
      <c r="KL763" s="336">
        <v>0</v>
      </c>
      <c r="KM763" s="336">
        <v>0</v>
      </c>
      <c r="KN763" s="336">
        <v>0</v>
      </c>
      <c r="KO763" s="336">
        <v>45350</v>
      </c>
      <c r="KP763" s="336">
        <v>0</v>
      </c>
      <c r="KQ763" s="336">
        <v>0</v>
      </c>
      <c r="KR763" s="336">
        <v>10000</v>
      </c>
      <c r="KS763" s="336">
        <v>0</v>
      </c>
      <c r="KX763" s="312">
        <v>916</v>
      </c>
    </row>
    <row r="764" spans="1:310" x14ac:dyDescent="0.25">
      <c r="A764">
        <v>2022</v>
      </c>
      <c r="C764" s="312">
        <v>17</v>
      </c>
      <c r="F764" s="336">
        <v>0</v>
      </c>
      <c r="G764" s="336">
        <v>0</v>
      </c>
      <c r="H764" s="336">
        <v>0</v>
      </c>
      <c r="I764" s="336">
        <v>8290.7000000000007</v>
      </c>
      <c r="J764" s="336">
        <v>0</v>
      </c>
      <c r="K764" s="336">
        <v>0</v>
      </c>
      <c r="L764" s="336">
        <v>0</v>
      </c>
      <c r="M764" s="336">
        <v>0</v>
      </c>
      <c r="N764" s="336">
        <v>147192.04999999999</v>
      </c>
      <c r="O764" s="336">
        <v>6044.9</v>
      </c>
      <c r="P764" s="336">
        <v>0</v>
      </c>
      <c r="Q764" s="336">
        <v>0</v>
      </c>
      <c r="R764" s="336">
        <v>0</v>
      </c>
      <c r="S764" s="336">
        <v>0</v>
      </c>
      <c r="T764" s="336">
        <v>0</v>
      </c>
      <c r="U764" s="336">
        <v>0</v>
      </c>
      <c r="V764" s="336">
        <v>3700937.36</v>
      </c>
      <c r="W764" s="336">
        <v>0</v>
      </c>
      <c r="X764" s="336">
        <v>409817.25</v>
      </c>
      <c r="Y764" s="336">
        <v>0</v>
      </c>
      <c r="Z764" s="336">
        <v>0</v>
      </c>
      <c r="AA764" s="336">
        <v>0</v>
      </c>
      <c r="AB764" s="336">
        <v>0</v>
      </c>
      <c r="AC764" s="336">
        <v>0</v>
      </c>
      <c r="AD764" s="336">
        <v>573791.4</v>
      </c>
      <c r="AE764" s="336">
        <v>0</v>
      </c>
      <c r="AF764" s="336">
        <v>0</v>
      </c>
      <c r="AG764" s="336">
        <v>0</v>
      </c>
      <c r="AH764" s="336">
        <v>0</v>
      </c>
      <c r="AI764" s="336">
        <v>0</v>
      </c>
      <c r="AJ764" s="336">
        <v>0</v>
      </c>
      <c r="AK764" s="336">
        <v>0</v>
      </c>
      <c r="AL764" s="336">
        <v>2870069.29</v>
      </c>
      <c r="AM764" s="336">
        <v>0</v>
      </c>
      <c r="AN764" s="336">
        <v>0</v>
      </c>
      <c r="AO764" s="336">
        <v>0</v>
      </c>
      <c r="AP764" s="336">
        <v>0</v>
      </c>
      <c r="AQ764" s="336">
        <v>0</v>
      </c>
      <c r="AR764" s="336">
        <v>0</v>
      </c>
      <c r="AS764" s="336">
        <v>247749.15</v>
      </c>
      <c r="AT764" s="336">
        <v>0</v>
      </c>
      <c r="AU764" s="336">
        <v>0</v>
      </c>
      <c r="AV764" s="336">
        <v>0</v>
      </c>
      <c r="AW764" s="336">
        <v>0</v>
      </c>
      <c r="AX764" s="336">
        <v>0</v>
      </c>
      <c r="AY764" s="336">
        <v>0</v>
      </c>
      <c r="AZ764" s="336">
        <v>0</v>
      </c>
      <c r="BA764" s="336">
        <v>0</v>
      </c>
      <c r="BB764" s="336">
        <v>0</v>
      </c>
      <c r="BC764" s="336">
        <v>0</v>
      </c>
      <c r="BD764" s="336">
        <v>729101.92</v>
      </c>
      <c r="BE764" s="336">
        <v>0</v>
      </c>
      <c r="BF764" s="336">
        <v>0</v>
      </c>
      <c r="BG764" s="336">
        <v>108712.62</v>
      </c>
      <c r="BH764" s="336">
        <v>0</v>
      </c>
      <c r="BI764" s="336">
        <v>2295505.35</v>
      </c>
      <c r="BJ764" s="336">
        <v>524458.15</v>
      </c>
      <c r="BK764" s="336">
        <v>0</v>
      </c>
      <c r="BL764" s="336">
        <v>0</v>
      </c>
      <c r="BM764" s="336">
        <v>0</v>
      </c>
      <c r="BN764" s="336">
        <v>0</v>
      </c>
      <c r="BO764" s="336">
        <v>0</v>
      </c>
      <c r="BP764" s="336">
        <v>0</v>
      </c>
      <c r="BQ764" s="336">
        <v>0</v>
      </c>
      <c r="BR764" s="336">
        <v>0</v>
      </c>
      <c r="BS764" s="336">
        <v>369078.55</v>
      </c>
      <c r="BT764" s="336">
        <v>0</v>
      </c>
      <c r="BU764" s="336">
        <v>0</v>
      </c>
      <c r="BV764" s="336">
        <v>0</v>
      </c>
      <c r="BW764" s="336">
        <v>307057.2</v>
      </c>
      <c r="BX764" s="336">
        <v>0</v>
      </c>
      <c r="BY764" s="336">
        <v>0</v>
      </c>
      <c r="BZ764" s="336">
        <v>0</v>
      </c>
      <c r="CA764" s="336">
        <v>116205.56</v>
      </c>
      <c r="CB764" s="336">
        <v>0</v>
      </c>
      <c r="CC764" s="336">
        <v>0</v>
      </c>
      <c r="CD764" s="336">
        <v>41582.5</v>
      </c>
      <c r="CE764" s="336">
        <v>0</v>
      </c>
      <c r="CF764" s="336">
        <v>0</v>
      </c>
      <c r="CG764" s="336">
        <v>0</v>
      </c>
      <c r="CH764" s="336">
        <v>0</v>
      </c>
      <c r="CI764" s="336">
        <v>0</v>
      </c>
      <c r="CJ764" s="336">
        <v>0</v>
      </c>
      <c r="CK764" s="336">
        <v>1</v>
      </c>
      <c r="CL764" s="336">
        <v>18308.650000000001</v>
      </c>
      <c r="CM764" s="336">
        <v>0</v>
      </c>
      <c r="CN764" s="336">
        <v>0</v>
      </c>
      <c r="CO764" s="336">
        <v>260718.9</v>
      </c>
      <c r="CP764" s="336">
        <v>0</v>
      </c>
      <c r="CQ764" s="336">
        <v>0</v>
      </c>
      <c r="CR764" s="336">
        <v>0</v>
      </c>
      <c r="CS764" s="336">
        <v>0</v>
      </c>
      <c r="CT764" s="336">
        <v>0</v>
      </c>
      <c r="CU764" s="336">
        <v>0</v>
      </c>
      <c r="CV764" s="336">
        <v>0</v>
      </c>
      <c r="CW764" s="336">
        <v>166604.65</v>
      </c>
      <c r="CX764" s="336">
        <v>0</v>
      </c>
      <c r="CY764" s="336">
        <v>0</v>
      </c>
      <c r="CZ764" s="336">
        <v>0</v>
      </c>
      <c r="DA764" s="336">
        <v>328648.38</v>
      </c>
      <c r="DB764" s="336">
        <v>0</v>
      </c>
      <c r="DC764" s="336">
        <v>0</v>
      </c>
      <c r="DD764" s="336">
        <v>344048.92</v>
      </c>
      <c r="DE764" s="336">
        <v>0</v>
      </c>
      <c r="DF764" s="336">
        <v>26460</v>
      </c>
      <c r="DG764" s="336">
        <v>0</v>
      </c>
      <c r="DH764" s="336">
        <v>0</v>
      </c>
      <c r="DI764" s="336">
        <v>34099.550000000003</v>
      </c>
      <c r="DJ764" s="336">
        <v>0</v>
      </c>
      <c r="DK764" s="336">
        <v>0</v>
      </c>
      <c r="DL764" s="336">
        <v>131656.29999999999</v>
      </c>
      <c r="DM764" s="336">
        <v>0</v>
      </c>
      <c r="DN764" s="336">
        <v>0</v>
      </c>
      <c r="DO764" s="336">
        <v>0</v>
      </c>
      <c r="DP764" s="336">
        <v>0</v>
      </c>
      <c r="DQ764" s="336">
        <v>0</v>
      </c>
      <c r="DR764" s="336">
        <v>0</v>
      </c>
      <c r="DS764" s="336">
        <v>1285395.56</v>
      </c>
      <c r="DT764" s="336">
        <v>0</v>
      </c>
      <c r="DU764" s="336">
        <v>0</v>
      </c>
      <c r="DV764" s="336">
        <v>123665.9</v>
      </c>
      <c r="DW764" s="336">
        <v>0</v>
      </c>
      <c r="DX764" s="336">
        <v>0</v>
      </c>
      <c r="DY764" s="336">
        <v>0</v>
      </c>
      <c r="DZ764" s="336">
        <v>0</v>
      </c>
      <c r="EA764" s="336">
        <v>0</v>
      </c>
      <c r="EB764" s="336">
        <v>0</v>
      </c>
      <c r="EC764" s="336">
        <v>0</v>
      </c>
      <c r="ED764" s="336">
        <v>1</v>
      </c>
      <c r="EE764" s="336">
        <v>0</v>
      </c>
      <c r="EF764" s="336">
        <v>0</v>
      </c>
      <c r="EG764" s="336">
        <v>0</v>
      </c>
      <c r="EH764" s="336">
        <v>0</v>
      </c>
      <c r="EI764" s="336">
        <v>0</v>
      </c>
      <c r="EJ764" s="336">
        <v>0</v>
      </c>
      <c r="EK764" s="336">
        <v>0</v>
      </c>
      <c r="EL764" s="336">
        <v>0</v>
      </c>
      <c r="EM764" s="336">
        <v>0</v>
      </c>
      <c r="EN764" s="336">
        <v>0</v>
      </c>
      <c r="EO764" s="336">
        <v>0</v>
      </c>
      <c r="EP764" s="336">
        <v>0</v>
      </c>
      <c r="EQ764" s="336">
        <v>0</v>
      </c>
      <c r="ER764" s="336">
        <v>0</v>
      </c>
      <c r="ES764" s="336">
        <v>0</v>
      </c>
      <c r="ET764" s="336">
        <v>0</v>
      </c>
      <c r="EU764" s="336">
        <v>0</v>
      </c>
      <c r="EV764" s="336">
        <v>0</v>
      </c>
      <c r="EW764" s="336">
        <v>0</v>
      </c>
      <c r="EX764" s="336">
        <v>0</v>
      </c>
      <c r="EY764" s="336">
        <v>1775175.22</v>
      </c>
      <c r="EZ764" s="336">
        <v>1577239.87</v>
      </c>
      <c r="FA764" s="336">
        <v>0</v>
      </c>
      <c r="FB764" s="336">
        <v>0</v>
      </c>
      <c r="FC764" s="336">
        <v>0</v>
      </c>
      <c r="FD764" s="336">
        <v>0</v>
      </c>
      <c r="FE764" s="336">
        <v>0</v>
      </c>
      <c r="FF764" s="336">
        <v>0</v>
      </c>
      <c r="FG764" s="336">
        <v>0</v>
      </c>
      <c r="FH764" s="336">
        <v>541033.97</v>
      </c>
      <c r="FI764" s="336">
        <v>0</v>
      </c>
      <c r="FJ764" s="336">
        <v>0</v>
      </c>
      <c r="FK764" s="336">
        <v>0</v>
      </c>
      <c r="FL764" s="336">
        <v>0</v>
      </c>
      <c r="FM764" s="336">
        <v>0</v>
      </c>
      <c r="FN764" s="336">
        <v>0</v>
      </c>
      <c r="FO764" s="336">
        <v>54803.15</v>
      </c>
      <c r="FP764" s="336">
        <v>117879.35</v>
      </c>
      <c r="FQ764" s="336">
        <v>0</v>
      </c>
      <c r="FR764" s="336">
        <v>102110.44</v>
      </c>
      <c r="FS764" s="336">
        <v>0</v>
      </c>
      <c r="FT764" s="336">
        <v>82855.350000000006</v>
      </c>
      <c r="FU764" s="336">
        <v>0</v>
      </c>
      <c r="FV764" s="336">
        <v>0</v>
      </c>
      <c r="FW764" s="336">
        <v>0</v>
      </c>
      <c r="FX764" s="336">
        <v>0</v>
      </c>
      <c r="FY764" s="336">
        <v>0</v>
      </c>
      <c r="FZ764" s="336">
        <v>0</v>
      </c>
      <c r="GA764" s="336">
        <v>0</v>
      </c>
      <c r="GB764" s="336">
        <v>0</v>
      </c>
      <c r="GC764" s="336">
        <v>0</v>
      </c>
      <c r="GD764" s="336">
        <v>0</v>
      </c>
      <c r="GE764" s="336">
        <v>0</v>
      </c>
      <c r="GF764" s="336">
        <v>0</v>
      </c>
      <c r="GG764" s="336">
        <v>0</v>
      </c>
      <c r="GH764" s="336">
        <v>0</v>
      </c>
      <c r="GI764" s="336">
        <v>0</v>
      </c>
      <c r="GJ764" s="336">
        <v>0</v>
      </c>
      <c r="GK764" s="336">
        <v>0</v>
      </c>
      <c r="GL764" s="336">
        <v>0</v>
      </c>
      <c r="GM764" s="336">
        <v>0</v>
      </c>
      <c r="GN764" s="336">
        <v>10616.96</v>
      </c>
      <c r="GO764" s="336">
        <v>0</v>
      </c>
      <c r="GP764" s="336">
        <v>0</v>
      </c>
      <c r="GQ764" s="336">
        <v>0</v>
      </c>
      <c r="GR764" s="336">
        <v>0</v>
      </c>
      <c r="GS764" s="336">
        <v>0</v>
      </c>
      <c r="GT764" s="336">
        <v>0</v>
      </c>
      <c r="GU764" s="336">
        <v>54051.7</v>
      </c>
      <c r="GV764" s="336">
        <v>0</v>
      </c>
      <c r="GW764" s="336">
        <v>0</v>
      </c>
      <c r="GX764" s="336">
        <v>0</v>
      </c>
      <c r="GY764" s="336">
        <v>0</v>
      </c>
      <c r="GZ764" s="336">
        <v>0</v>
      </c>
      <c r="HA764" s="336">
        <v>0</v>
      </c>
      <c r="HB764" s="336">
        <v>0</v>
      </c>
      <c r="HC764" s="336">
        <v>0</v>
      </c>
      <c r="HD764" s="336">
        <v>128995.05</v>
      </c>
      <c r="HE764" s="336">
        <v>0</v>
      </c>
      <c r="HF764" s="336">
        <v>0</v>
      </c>
      <c r="HG764" s="336">
        <v>352894.7</v>
      </c>
      <c r="HH764" s="336">
        <v>0</v>
      </c>
      <c r="HI764" s="336">
        <v>619955.35</v>
      </c>
      <c r="HJ764" s="336">
        <v>0</v>
      </c>
      <c r="HK764" s="336">
        <v>0</v>
      </c>
      <c r="HL764" s="336">
        <v>0</v>
      </c>
      <c r="HM764" s="336">
        <v>0</v>
      </c>
      <c r="HN764" s="336">
        <v>0</v>
      </c>
      <c r="HO764" s="336">
        <v>0</v>
      </c>
      <c r="HP764" s="336">
        <v>551690.71</v>
      </c>
      <c r="HQ764" s="336">
        <v>0</v>
      </c>
      <c r="HR764" s="336">
        <v>0</v>
      </c>
      <c r="HS764" s="336">
        <v>0</v>
      </c>
      <c r="HT764" s="336">
        <v>0</v>
      </c>
      <c r="HU764" s="336">
        <v>0</v>
      </c>
      <c r="HV764" s="336">
        <v>0</v>
      </c>
      <c r="HW764" s="336">
        <v>391070.95</v>
      </c>
      <c r="HX764" s="336">
        <v>0</v>
      </c>
      <c r="HY764" s="336">
        <v>323000</v>
      </c>
      <c r="HZ764" s="336">
        <v>0</v>
      </c>
      <c r="IA764" s="336">
        <v>0</v>
      </c>
      <c r="IB764" s="336">
        <v>0</v>
      </c>
      <c r="IC764" s="336">
        <v>0</v>
      </c>
      <c r="ID764" s="336">
        <v>0</v>
      </c>
      <c r="IE764" s="336">
        <v>392467.45</v>
      </c>
      <c r="IF764" s="336">
        <v>0</v>
      </c>
      <c r="IG764" s="336">
        <v>0</v>
      </c>
      <c r="IH764" s="336">
        <v>0</v>
      </c>
      <c r="II764" s="336">
        <v>0</v>
      </c>
      <c r="IJ764" s="336">
        <v>0</v>
      </c>
      <c r="IK764" s="336">
        <v>0</v>
      </c>
      <c r="IL764" s="336">
        <v>0</v>
      </c>
      <c r="IM764" s="336">
        <v>0</v>
      </c>
      <c r="IN764" s="336">
        <v>101171.55</v>
      </c>
      <c r="IO764" s="336">
        <v>0</v>
      </c>
      <c r="IP764" s="336">
        <v>0</v>
      </c>
      <c r="IQ764" s="336">
        <v>0</v>
      </c>
      <c r="IR764" s="336">
        <v>0</v>
      </c>
      <c r="IS764" s="336">
        <v>0</v>
      </c>
      <c r="IT764" s="336">
        <v>79677.240000000005</v>
      </c>
      <c r="IU764" s="336">
        <v>0</v>
      </c>
      <c r="IV764" s="336">
        <v>0</v>
      </c>
      <c r="IW764" s="336">
        <v>0</v>
      </c>
      <c r="IX764" s="336">
        <v>0</v>
      </c>
      <c r="IY764" s="336">
        <v>0</v>
      </c>
      <c r="IZ764" s="336">
        <v>0</v>
      </c>
      <c r="JA764" s="336">
        <v>0</v>
      </c>
      <c r="JB764" s="336">
        <v>0</v>
      </c>
      <c r="JC764" s="336">
        <v>0</v>
      </c>
      <c r="JD764" s="336">
        <v>0</v>
      </c>
      <c r="JE764" s="336">
        <v>0</v>
      </c>
      <c r="JF764" s="336">
        <v>0</v>
      </c>
      <c r="JG764" s="336">
        <v>0</v>
      </c>
      <c r="JH764" s="336">
        <v>0</v>
      </c>
      <c r="JI764" s="336">
        <v>0</v>
      </c>
      <c r="JJ764" s="336">
        <v>0</v>
      </c>
      <c r="JK764" s="336">
        <v>0</v>
      </c>
      <c r="JL764" s="336">
        <v>0</v>
      </c>
      <c r="JM764" s="336">
        <v>0</v>
      </c>
      <c r="JN764" s="336">
        <v>0</v>
      </c>
      <c r="JO764" s="336">
        <v>385131.57</v>
      </c>
      <c r="JP764" s="336">
        <v>0</v>
      </c>
      <c r="JQ764" s="336">
        <v>0</v>
      </c>
      <c r="JR764" s="336">
        <v>0</v>
      </c>
      <c r="JS764" s="336">
        <v>0</v>
      </c>
      <c r="JT764" s="336">
        <v>0</v>
      </c>
      <c r="JU764" s="336">
        <v>101936.95</v>
      </c>
      <c r="JV764" s="336">
        <v>0</v>
      </c>
      <c r="JW764" s="336">
        <v>0</v>
      </c>
      <c r="JX764" s="336">
        <v>0</v>
      </c>
      <c r="JY764" s="336">
        <v>0</v>
      </c>
      <c r="JZ764" s="336">
        <v>0</v>
      </c>
      <c r="KA764" s="336">
        <v>0</v>
      </c>
      <c r="KB764" s="336">
        <v>0</v>
      </c>
      <c r="KC764" s="336">
        <v>0</v>
      </c>
      <c r="KD764" s="336">
        <v>0</v>
      </c>
      <c r="KE764" s="336">
        <v>0</v>
      </c>
      <c r="KF764" s="336">
        <v>0</v>
      </c>
      <c r="KG764" s="336">
        <v>0</v>
      </c>
      <c r="KH764" s="336">
        <v>0</v>
      </c>
      <c r="KI764" s="336">
        <v>0</v>
      </c>
      <c r="KJ764" s="336">
        <v>0</v>
      </c>
      <c r="KK764" s="336">
        <v>0</v>
      </c>
      <c r="KL764" s="336">
        <v>0</v>
      </c>
      <c r="KM764" s="336">
        <v>0</v>
      </c>
      <c r="KN764" s="336">
        <v>0</v>
      </c>
      <c r="KO764" s="336">
        <v>0</v>
      </c>
      <c r="KP764" s="336">
        <v>153654.87</v>
      </c>
      <c r="KQ764" s="336">
        <v>0</v>
      </c>
      <c r="KR764" s="336">
        <v>0</v>
      </c>
      <c r="KS764" s="336">
        <v>98393.7</v>
      </c>
      <c r="KX764" s="312">
        <v>917</v>
      </c>
    </row>
    <row r="765" spans="1:310" x14ac:dyDescent="0.25">
      <c r="A765">
        <v>2022</v>
      </c>
      <c r="C765" s="312">
        <v>18</v>
      </c>
      <c r="F765" s="336">
        <v>0</v>
      </c>
      <c r="G765" s="336">
        <v>0</v>
      </c>
      <c r="H765" s="336">
        <v>0</v>
      </c>
      <c r="I765" s="336">
        <v>0</v>
      </c>
      <c r="J765" s="336">
        <v>0</v>
      </c>
      <c r="K765" s="336">
        <v>0</v>
      </c>
      <c r="L765" s="336">
        <v>0</v>
      </c>
      <c r="M765" s="336">
        <v>0</v>
      </c>
      <c r="N765" s="336">
        <v>0</v>
      </c>
      <c r="O765" s="336">
        <v>0</v>
      </c>
      <c r="P765" s="336">
        <v>0</v>
      </c>
      <c r="Q765" s="336">
        <v>0</v>
      </c>
      <c r="R765" s="336">
        <v>0</v>
      </c>
      <c r="S765" s="336">
        <v>0</v>
      </c>
      <c r="T765" s="336">
        <v>0</v>
      </c>
      <c r="U765" s="336">
        <v>0</v>
      </c>
      <c r="V765" s="336">
        <v>40501.72</v>
      </c>
      <c r="W765" s="336">
        <v>0</v>
      </c>
      <c r="X765" s="336">
        <v>0</v>
      </c>
      <c r="Y765" s="336">
        <v>0</v>
      </c>
      <c r="Z765" s="336">
        <v>0</v>
      </c>
      <c r="AA765" s="336">
        <v>0</v>
      </c>
      <c r="AB765" s="336">
        <v>0</v>
      </c>
      <c r="AC765" s="336">
        <v>0</v>
      </c>
      <c r="AD765" s="336">
        <v>0</v>
      </c>
      <c r="AE765" s="336">
        <v>0</v>
      </c>
      <c r="AF765" s="336">
        <v>0</v>
      </c>
      <c r="AG765" s="336">
        <v>0</v>
      </c>
      <c r="AH765" s="336">
        <v>0</v>
      </c>
      <c r="AI765" s="336">
        <v>0</v>
      </c>
      <c r="AJ765" s="336">
        <v>0</v>
      </c>
      <c r="AK765" s="336">
        <v>0</v>
      </c>
      <c r="AL765" s="336">
        <v>0</v>
      </c>
      <c r="AM765" s="336">
        <v>0</v>
      </c>
      <c r="AN765" s="336">
        <v>0</v>
      </c>
      <c r="AO765" s="336">
        <v>0</v>
      </c>
      <c r="AP765" s="336">
        <v>0</v>
      </c>
      <c r="AQ765" s="336">
        <v>0</v>
      </c>
      <c r="AR765" s="336">
        <v>0</v>
      </c>
      <c r="AS765" s="336">
        <v>0</v>
      </c>
      <c r="AT765" s="336">
        <v>0</v>
      </c>
      <c r="AU765" s="336">
        <v>0</v>
      </c>
      <c r="AV765" s="336">
        <v>0</v>
      </c>
      <c r="AW765" s="336">
        <v>0</v>
      </c>
      <c r="AX765" s="336">
        <v>0</v>
      </c>
      <c r="AY765" s="336">
        <v>0</v>
      </c>
      <c r="AZ765" s="336">
        <v>0</v>
      </c>
      <c r="BA765" s="336">
        <v>0</v>
      </c>
      <c r="BB765" s="336">
        <v>0</v>
      </c>
      <c r="BC765" s="336">
        <v>0</v>
      </c>
      <c r="BD765" s="336">
        <v>25475.45</v>
      </c>
      <c r="BE765" s="336">
        <v>0</v>
      </c>
      <c r="BF765" s="336">
        <v>0</v>
      </c>
      <c r="BG765" s="336">
        <v>0</v>
      </c>
      <c r="BH765" s="336">
        <v>0</v>
      </c>
      <c r="BI765" s="336">
        <v>0</v>
      </c>
      <c r="BJ765" s="336">
        <v>0</v>
      </c>
      <c r="BK765" s="336">
        <v>0</v>
      </c>
      <c r="BL765" s="336">
        <v>0</v>
      </c>
      <c r="BM765" s="336">
        <v>0</v>
      </c>
      <c r="BN765" s="336">
        <v>0</v>
      </c>
      <c r="BO765" s="336">
        <v>0</v>
      </c>
      <c r="BP765" s="336">
        <v>0</v>
      </c>
      <c r="BQ765" s="336">
        <v>0</v>
      </c>
      <c r="BR765" s="336">
        <v>0</v>
      </c>
      <c r="BS765" s="336">
        <v>0</v>
      </c>
      <c r="BT765" s="336">
        <v>0</v>
      </c>
      <c r="BU765" s="336">
        <v>0</v>
      </c>
      <c r="BV765" s="336">
        <v>0</v>
      </c>
      <c r="BW765" s="336">
        <v>0</v>
      </c>
      <c r="BX765" s="336">
        <v>0</v>
      </c>
      <c r="BY765" s="336">
        <v>0</v>
      </c>
      <c r="BZ765" s="336">
        <v>0</v>
      </c>
      <c r="CA765" s="336">
        <v>0</v>
      </c>
      <c r="CB765" s="336">
        <v>0</v>
      </c>
      <c r="CC765" s="336">
        <v>0</v>
      </c>
      <c r="CD765" s="336">
        <v>0</v>
      </c>
      <c r="CE765" s="336">
        <v>0</v>
      </c>
      <c r="CF765" s="336">
        <v>0</v>
      </c>
      <c r="CG765" s="336">
        <v>147511.24</v>
      </c>
      <c r="CH765" s="336">
        <v>0</v>
      </c>
      <c r="CI765" s="336">
        <v>0</v>
      </c>
      <c r="CJ765" s="336">
        <v>0</v>
      </c>
      <c r="CK765" s="336">
        <v>0</v>
      </c>
      <c r="CL765" s="336">
        <v>0</v>
      </c>
      <c r="CM765" s="336">
        <v>0</v>
      </c>
      <c r="CN765" s="336">
        <v>0</v>
      </c>
      <c r="CO765" s="336">
        <v>0</v>
      </c>
      <c r="CP765" s="336">
        <v>0</v>
      </c>
      <c r="CQ765" s="336">
        <v>108071.73</v>
      </c>
      <c r="CR765" s="336">
        <v>0</v>
      </c>
      <c r="CS765" s="336">
        <v>0</v>
      </c>
      <c r="CT765" s="336">
        <v>0</v>
      </c>
      <c r="CU765" s="336">
        <v>0</v>
      </c>
      <c r="CV765" s="336">
        <v>0</v>
      </c>
      <c r="CW765" s="336">
        <v>0</v>
      </c>
      <c r="CX765" s="336">
        <v>0</v>
      </c>
      <c r="CY765" s="336">
        <v>0</v>
      </c>
      <c r="CZ765" s="336">
        <v>0</v>
      </c>
      <c r="DA765" s="336">
        <v>0</v>
      </c>
      <c r="DB765" s="336">
        <v>0</v>
      </c>
      <c r="DC765" s="336">
        <v>0</v>
      </c>
      <c r="DD765" s="336">
        <v>0</v>
      </c>
      <c r="DE765" s="336">
        <v>0</v>
      </c>
      <c r="DF765" s="336">
        <v>0</v>
      </c>
      <c r="DG765" s="336">
        <v>0</v>
      </c>
      <c r="DH765" s="336">
        <v>0</v>
      </c>
      <c r="DI765" s="336">
        <v>0</v>
      </c>
      <c r="DJ765" s="336">
        <v>0</v>
      </c>
      <c r="DK765" s="336">
        <v>0</v>
      </c>
      <c r="DL765" s="336">
        <v>595.84</v>
      </c>
      <c r="DM765" s="336">
        <v>0</v>
      </c>
      <c r="DN765" s="336">
        <v>160422.1</v>
      </c>
      <c r="DO765" s="336">
        <v>0</v>
      </c>
      <c r="DP765" s="336">
        <v>0</v>
      </c>
      <c r="DQ765" s="336">
        <v>0</v>
      </c>
      <c r="DR765" s="336">
        <v>0</v>
      </c>
      <c r="DS765" s="336">
        <v>0</v>
      </c>
      <c r="DT765" s="336">
        <v>0</v>
      </c>
      <c r="DU765" s="336">
        <v>0</v>
      </c>
      <c r="DV765" s="336">
        <v>0</v>
      </c>
      <c r="DW765" s="336">
        <v>0</v>
      </c>
      <c r="DX765" s="336">
        <v>0</v>
      </c>
      <c r="DY765" s="336">
        <v>9597.59</v>
      </c>
      <c r="DZ765" s="336">
        <v>0</v>
      </c>
      <c r="EA765" s="336">
        <v>0</v>
      </c>
      <c r="EB765" s="336">
        <v>0</v>
      </c>
      <c r="EC765" s="336">
        <v>0</v>
      </c>
      <c r="ED765" s="336">
        <v>0</v>
      </c>
      <c r="EE765" s="336">
        <v>0</v>
      </c>
      <c r="EF765" s="336">
        <v>0</v>
      </c>
      <c r="EG765" s="336">
        <v>0</v>
      </c>
      <c r="EH765" s="336">
        <v>0</v>
      </c>
      <c r="EI765" s="336">
        <v>0</v>
      </c>
      <c r="EJ765" s="336">
        <v>0</v>
      </c>
      <c r="EK765" s="336">
        <v>0</v>
      </c>
      <c r="EL765" s="336">
        <v>0</v>
      </c>
      <c r="EM765" s="336">
        <v>0</v>
      </c>
      <c r="EN765" s="336">
        <v>0</v>
      </c>
      <c r="EO765" s="336">
        <v>0</v>
      </c>
      <c r="EP765" s="336">
        <v>101563.2</v>
      </c>
      <c r="EQ765" s="336">
        <v>0</v>
      </c>
      <c r="ER765" s="336">
        <v>0</v>
      </c>
      <c r="ES765" s="336">
        <v>0</v>
      </c>
      <c r="ET765" s="336">
        <v>0</v>
      </c>
      <c r="EU765" s="336">
        <v>0</v>
      </c>
      <c r="EV765" s="336">
        <v>0</v>
      </c>
      <c r="EW765" s="336">
        <v>0</v>
      </c>
      <c r="EX765" s="336">
        <v>0</v>
      </c>
      <c r="EY765" s="336">
        <v>0</v>
      </c>
      <c r="EZ765" s="336">
        <v>33174292.27</v>
      </c>
      <c r="FA765" s="336">
        <v>0</v>
      </c>
      <c r="FB765" s="336">
        <v>190570.99</v>
      </c>
      <c r="FC765" s="336">
        <v>0</v>
      </c>
      <c r="FD765" s="336">
        <v>0</v>
      </c>
      <c r="FE765" s="336">
        <v>0</v>
      </c>
      <c r="FF765" s="336">
        <v>0</v>
      </c>
      <c r="FG765" s="336">
        <v>0</v>
      </c>
      <c r="FH765" s="336">
        <v>0</v>
      </c>
      <c r="FI765" s="336">
        <v>0</v>
      </c>
      <c r="FJ765" s="336">
        <v>0</v>
      </c>
      <c r="FK765" s="336">
        <v>0</v>
      </c>
      <c r="FL765" s="336">
        <v>0</v>
      </c>
      <c r="FM765" s="336">
        <v>0</v>
      </c>
      <c r="FN765" s="336">
        <v>0</v>
      </c>
      <c r="FO765" s="336">
        <v>0</v>
      </c>
      <c r="FP765" s="336">
        <v>0</v>
      </c>
      <c r="FQ765" s="336">
        <v>0</v>
      </c>
      <c r="FR765" s="336">
        <v>0</v>
      </c>
      <c r="FS765" s="336">
        <v>0</v>
      </c>
      <c r="FT765" s="336">
        <v>0</v>
      </c>
      <c r="FU765" s="336">
        <v>0</v>
      </c>
      <c r="FV765" s="336">
        <v>0</v>
      </c>
      <c r="FW765" s="336">
        <v>0</v>
      </c>
      <c r="FX765" s="336">
        <v>0</v>
      </c>
      <c r="FY765" s="336">
        <v>0</v>
      </c>
      <c r="FZ765" s="336">
        <v>0</v>
      </c>
      <c r="GA765" s="336">
        <v>0</v>
      </c>
      <c r="GB765" s="336">
        <v>0</v>
      </c>
      <c r="GC765" s="336">
        <v>0</v>
      </c>
      <c r="GD765" s="336">
        <v>0</v>
      </c>
      <c r="GE765" s="336">
        <v>0</v>
      </c>
      <c r="GF765" s="336">
        <v>0</v>
      </c>
      <c r="GG765" s="336">
        <v>0</v>
      </c>
      <c r="GH765" s="336">
        <v>0</v>
      </c>
      <c r="GI765" s="336">
        <v>0</v>
      </c>
      <c r="GJ765" s="336">
        <v>0</v>
      </c>
      <c r="GK765" s="336">
        <v>0</v>
      </c>
      <c r="GL765" s="336">
        <v>0</v>
      </c>
      <c r="GM765" s="336">
        <v>0</v>
      </c>
      <c r="GN765" s="336">
        <v>0</v>
      </c>
      <c r="GO765" s="336">
        <v>0</v>
      </c>
      <c r="GP765" s="336">
        <v>0</v>
      </c>
      <c r="GQ765" s="336">
        <v>0</v>
      </c>
      <c r="GR765" s="336">
        <v>0</v>
      </c>
      <c r="GS765" s="336">
        <v>0</v>
      </c>
      <c r="GT765" s="336">
        <v>0</v>
      </c>
      <c r="GU765" s="336">
        <v>0</v>
      </c>
      <c r="GV765" s="336">
        <v>0</v>
      </c>
      <c r="GW765" s="336">
        <v>0</v>
      </c>
      <c r="GX765" s="336">
        <v>0</v>
      </c>
      <c r="GY765" s="336">
        <v>0</v>
      </c>
      <c r="GZ765" s="336">
        <v>0</v>
      </c>
      <c r="HA765" s="336">
        <v>0</v>
      </c>
      <c r="HB765" s="336">
        <v>0</v>
      </c>
      <c r="HC765" s="336">
        <v>0</v>
      </c>
      <c r="HD765" s="336">
        <v>0</v>
      </c>
      <c r="HE765" s="336">
        <v>0</v>
      </c>
      <c r="HF765" s="336">
        <v>0</v>
      </c>
      <c r="HG765" s="336">
        <v>36778.370000000003</v>
      </c>
      <c r="HH765" s="336">
        <v>0</v>
      </c>
      <c r="HI765" s="336">
        <v>0</v>
      </c>
      <c r="HJ765" s="336">
        <v>0</v>
      </c>
      <c r="HK765" s="336">
        <v>53125</v>
      </c>
      <c r="HL765" s="336">
        <v>0</v>
      </c>
      <c r="HM765" s="336">
        <v>0</v>
      </c>
      <c r="HN765" s="336">
        <v>0</v>
      </c>
      <c r="HO765" s="336">
        <v>0</v>
      </c>
      <c r="HP765" s="336">
        <v>0</v>
      </c>
      <c r="HQ765" s="336">
        <v>0</v>
      </c>
      <c r="HR765" s="336">
        <v>0</v>
      </c>
      <c r="HS765" s="336">
        <v>0</v>
      </c>
      <c r="HT765" s="336">
        <v>0</v>
      </c>
      <c r="HU765" s="336">
        <v>0</v>
      </c>
      <c r="HV765" s="336">
        <v>0</v>
      </c>
      <c r="HW765" s="336">
        <v>0</v>
      </c>
      <c r="HX765" s="336">
        <v>0</v>
      </c>
      <c r="HY765" s="336">
        <v>0</v>
      </c>
      <c r="HZ765" s="336">
        <v>62354.98</v>
      </c>
      <c r="IA765" s="336">
        <v>0</v>
      </c>
      <c r="IB765" s="336">
        <v>0</v>
      </c>
      <c r="IC765" s="336">
        <v>0</v>
      </c>
      <c r="ID765" s="336">
        <v>0</v>
      </c>
      <c r="IE765" s="336">
        <v>0</v>
      </c>
      <c r="IF765" s="336">
        <v>0</v>
      </c>
      <c r="IG765" s="336">
        <v>0</v>
      </c>
      <c r="IH765" s="336">
        <v>0</v>
      </c>
      <c r="II765" s="336">
        <v>0</v>
      </c>
      <c r="IJ765" s="336">
        <v>260102.45</v>
      </c>
      <c r="IK765" s="336">
        <v>0</v>
      </c>
      <c r="IL765" s="336">
        <v>0</v>
      </c>
      <c r="IM765" s="336">
        <v>0</v>
      </c>
      <c r="IN765" s="336">
        <v>0</v>
      </c>
      <c r="IO765" s="336">
        <v>0</v>
      </c>
      <c r="IP765" s="336">
        <v>0</v>
      </c>
      <c r="IQ765" s="336">
        <v>0</v>
      </c>
      <c r="IR765" s="336">
        <v>0</v>
      </c>
      <c r="IS765" s="336">
        <v>40424.11</v>
      </c>
      <c r="IT765" s="336">
        <v>0</v>
      </c>
      <c r="IU765" s="336">
        <v>0</v>
      </c>
      <c r="IV765" s="336">
        <v>0</v>
      </c>
      <c r="IW765" s="336">
        <v>0</v>
      </c>
      <c r="IX765" s="336">
        <v>0</v>
      </c>
      <c r="IY765" s="336">
        <v>0</v>
      </c>
      <c r="IZ765" s="336">
        <v>0</v>
      </c>
      <c r="JA765" s="336">
        <v>0</v>
      </c>
      <c r="JB765" s="336">
        <v>0</v>
      </c>
      <c r="JC765" s="336">
        <v>0</v>
      </c>
      <c r="JD765" s="336">
        <v>0</v>
      </c>
      <c r="JE765" s="336">
        <v>0</v>
      </c>
      <c r="JF765" s="336">
        <v>0</v>
      </c>
      <c r="JG765" s="336">
        <v>0</v>
      </c>
      <c r="JH765" s="336">
        <v>0</v>
      </c>
      <c r="JI765" s="336">
        <v>0</v>
      </c>
      <c r="JJ765" s="336">
        <v>0</v>
      </c>
      <c r="JK765" s="336">
        <v>0</v>
      </c>
      <c r="JL765" s="336">
        <v>0</v>
      </c>
      <c r="JM765" s="336">
        <v>0</v>
      </c>
      <c r="JN765" s="336">
        <v>0</v>
      </c>
      <c r="JO765" s="336">
        <v>0</v>
      </c>
      <c r="JP765" s="336">
        <v>0</v>
      </c>
      <c r="JQ765" s="336">
        <v>21300</v>
      </c>
      <c r="JR765" s="336">
        <v>0</v>
      </c>
      <c r="JS765" s="336">
        <v>0</v>
      </c>
      <c r="JT765" s="336">
        <v>0</v>
      </c>
      <c r="JU765" s="336">
        <v>0</v>
      </c>
      <c r="JV765" s="336">
        <v>0</v>
      </c>
      <c r="JW765" s="336">
        <v>0</v>
      </c>
      <c r="JX765" s="336">
        <v>0</v>
      </c>
      <c r="JY765" s="336">
        <v>0</v>
      </c>
      <c r="JZ765" s="336">
        <v>0</v>
      </c>
      <c r="KA765" s="336">
        <v>0</v>
      </c>
      <c r="KB765" s="336">
        <v>0</v>
      </c>
      <c r="KC765" s="336">
        <v>0</v>
      </c>
      <c r="KD765" s="336">
        <v>0</v>
      </c>
      <c r="KE765" s="336">
        <v>0</v>
      </c>
      <c r="KF765" s="336">
        <v>0</v>
      </c>
      <c r="KG765" s="336">
        <v>0</v>
      </c>
      <c r="KH765" s="336">
        <v>0</v>
      </c>
      <c r="KI765" s="336">
        <v>0</v>
      </c>
      <c r="KJ765" s="336">
        <v>0</v>
      </c>
      <c r="KK765" s="336">
        <v>0</v>
      </c>
      <c r="KL765" s="336">
        <v>0</v>
      </c>
      <c r="KM765" s="336">
        <v>0</v>
      </c>
      <c r="KN765" s="336">
        <v>0</v>
      </c>
      <c r="KO765" s="336">
        <v>0</v>
      </c>
      <c r="KP765" s="336">
        <v>17370.04</v>
      </c>
      <c r="KQ765" s="336">
        <v>0</v>
      </c>
      <c r="KR765" s="336">
        <v>0</v>
      </c>
      <c r="KS765" s="336">
        <v>0</v>
      </c>
      <c r="KX765" s="312">
        <v>918</v>
      </c>
    </row>
    <row r="766" spans="1:310" x14ac:dyDescent="0.25">
      <c r="A766">
        <v>2022</v>
      </c>
      <c r="C766" s="312">
        <v>19</v>
      </c>
      <c r="F766" s="336">
        <v>0</v>
      </c>
      <c r="G766" s="336">
        <v>0</v>
      </c>
      <c r="H766" s="336">
        <v>0</v>
      </c>
      <c r="I766" s="336">
        <v>0</v>
      </c>
      <c r="J766" s="336">
        <v>0</v>
      </c>
      <c r="K766" s="336">
        <v>0</v>
      </c>
      <c r="L766" s="336">
        <v>0</v>
      </c>
      <c r="M766" s="336">
        <v>0</v>
      </c>
      <c r="N766" s="336">
        <v>0</v>
      </c>
      <c r="O766" s="336">
        <v>0</v>
      </c>
      <c r="P766" s="336">
        <v>0</v>
      </c>
      <c r="Q766" s="336">
        <v>0</v>
      </c>
      <c r="R766" s="336">
        <v>0</v>
      </c>
      <c r="S766" s="336">
        <v>0</v>
      </c>
      <c r="T766" s="336">
        <v>0</v>
      </c>
      <c r="U766" s="336">
        <v>0</v>
      </c>
      <c r="V766" s="336">
        <v>0</v>
      </c>
      <c r="W766" s="336">
        <v>0</v>
      </c>
      <c r="X766" s="336">
        <v>0</v>
      </c>
      <c r="Y766" s="336">
        <v>0</v>
      </c>
      <c r="Z766" s="336">
        <v>0</v>
      </c>
      <c r="AA766" s="336">
        <v>0</v>
      </c>
      <c r="AB766" s="336">
        <v>0</v>
      </c>
      <c r="AC766" s="336">
        <v>0</v>
      </c>
      <c r="AD766" s="336">
        <v>0</v>
      </c>
      <c r="AE766" s="336">
        <v>0</v>
      </c>
      <c r="AF766" s="336">
        <v>0</v>
      </c>
      <c r="AG766" s="336">
        <v>0</v>
      </c>
      <c r="AH766" s="336">
        <v>0</v>
      </c>
      <c r="AI766" s="336">
        <v>0</v>
      </c>
      <c r="AJ766" s="336">
        <v>0</v>
      </c>
      <c r="AK766" s="336">
        <v>0</v>
      </c>
      <c r="AL766" s="336">
        <v>0</v>
      </c>
      <c r="AM766" s="336">
        <v>0</v>
      </c>
      <c r="AN766" s="336">
        <v>0</v>
      </c>
      <c r="AO766" s="336">
        <v>0</v>
      </c>
      <c r="AP766" s="336">
        <v>0</v>
      </c>
      <c r="AQ766" s="336">
        <v>0</v>
      </c>
      <c r="AR766" s="336">
        <v>0</v>
      </c>
      <c r="AS766" s="336">
        <v>0</v>
      </c>
      <c r="AT766" s="336">
        <v>0</v>
      </c>
      <c r="AU766" s="336">
        <v>0</v>
      </c>
      <c r="AV766" s="336">
        <v>0</v>
      </c>
      <c r="AW766" s="336">
        <v>0</v>
      </c>
      <c r="AX766" s="336">
        <v>0</v>
      </c>
      <c r="AY766" s="336">
        <v>0</v>
      </c>
      <c r="AZ766" s="336">
        <v>0</v>
      </c>
      <c r="BA766" s="336">
        <v>0</v>
      </c>
      <c r="BB766" s="336">
        <v>0</v>
      </c>
      <c r="BC766" s="336">
        <v>0</v>
      </c>
      <c r="BD766" s="336">
        <v>0</v>
      </c>
      <c r="BE766" s="336">
        <v>0</v>
      </c>
      <c r="BF766" s="336">
        <v>629573.98</v>
      </c>
      <c r="BG766" s="336">
        <v>0</v>
      </c>
      <c r="BH766" s="336">
        <v>0</v>
      </c>
      <c r="BI766" s="336">
        <v>0</v>
      </c>
      <c r="BJ766" s="336">
        <v>0</v>
      </c>
      <c r="BK766" s="336">
        <v>0</v>
      </c>
      <c r="BL766" s="336">
        <v>0</v>
      </c>
      <c r="BM766" s="336">
        <v>0</v>
      </c>
      <c r="BN766" s="336">
        <v>0</v>
      </c>
      <c r="BO766" s="336">
        <v>0</v>
      </c>
      <c r="BP766" s="336">
        <v>0</v>
      </c>
      <c r="BQ766" s="336">
        <v>0</v>
      </c>
      <c r="BR766" s="336">
        <v>0</v>
      </c>
      <c r="BS766" s="336">
        <v>0</v>
      </c>
      <c r="BT766" s="336">
        <v>0</v>
      </c>
      <c r="BU766" s="336">
        <v>0</v>
      </c>
      <c r="BV766" s="336">
        <v>0</v>
      </c>
      <c r="BW766" s="336">
        <v>0</v>
      </c>
      <c r="BX766" s="336">
        <v>0</v>
      </c>
      <c r="BY766" s="336">
        <v>1518834.95</v>
      </c>
      <c r="BZ766" s="336">
        <v>0</v>
      </c>
      <c r="CA766" s="336">
        <v>0</v>
      </c>
      <c r="CB766" s="336">
        <v>0</v>
      </c>
      <c r="CC766" s="336">
        <v>0</v>
      </c>
      <c r="CD766" s="336">
        <v>0</v>
      </c>
      <c r="CE766" s="336">
        <v>0</v>
      </c>
      <c r="CF766" s="336">
        <v>0</v>
      </c>
      <c r="CG766" s="336">
        <v>0</v>
      </c>
      <c r="CH766" s="336">
        <v>0</v>
      </c>
      <c r="CI766" s="336">
        <v>0</v>
      </c>
      <c r="CJ766" s="336">
        <v>0</v>
      </c>
      <c r="CK766" s="336">
        <v>0</v>
      </c>
      <c r="CL766" s="336">
        <v>0</v>
      </c>
      <c r="CM766" s="336">
        <v>0</v>
      </c>
      <c r="CN766" s="336">
        <v>0</v>
      </c>
      <c r="CO766" s="336">
        <v>0</v>
      </c>
      <c r="CP766" s="336">
        <v>0</v>
      </c>
      <c r="CQ766" s="336">
        <v>0</v>
      </c>
      <c r="CR766" s="336">
        <v>0</v>
      </c>
      <c r="CS766" s="336">
        <v>0</v>
      </c>
      <c r="CT766" s="336">
        <v>0</v>
      </c>
      <c r="CU766" s="336">
        <v>0</v>
      </c>
      <c r="CV766" s="336">
        <v>0</v>
      </c>
      <c r="CW766" s="336">
        <v>0</v>
      </c>
      <c r="CX766" s="336">
        <v>0</v>
      </c>
      <c r="CY766" s="336">
        <v>0</v>
      </c>
      <c r="CZ766" s="336">
        <v>0</v>
      </c>
      <c r="DA766" s="336">
        <v>0</v>
      </c>
      <c r="DB766" s="336">
        <v>0</v>
      </c>
      <c r="DC766" s="336">
        <v>0</v>
      </c>
      <c r="DD766" s="336">
        <v>0</v>
      </c>
      <c r="DE766" s="336">
        <v>0</v>
      </c>
      <c r="DF766" s="336">
        <v>0</v>
      </c>
      <c r="DG766" s="336">
        <v>0</v>
      </c>
      <c r="DH766" s="336">
        <v>0</v>
      </c>
      <c r="DI766" s="336">
        <v>0</v>
      </c>
      <c r="DJ766" s="336">
        <v>0</v>
      </c>
      <c r="DK766" s="336">
        <v>0</v>
      </c>
      <c r="DL766" s="336">
        <v>0</v>
      </c>
      <c r="DM766" s="336">
        <v>0</v>
      </c>
      <c r="DN766" s="336">
        <v>0</v>
      </c>
      <c r="DO766" s="336">
        <v>0</v>
      </c>
      <c r="DP766" s="336">
        <v>0</v>
      </c>
      <c r="DQ766" s="336">
        <v>0</v>
      </c>
      <c r="DR766" s="336">
        <v>0</v>
      </c>
      <c r="DS766" s="336">
        <v>0</v>
      </c>
      <c r="DT766" s="336">
        <v>0</v>
      </c>
      <c r="DU766" s="336">
        <v>0</v>
      </c>
      <c r="DV766" s="336">
        <v>0</v>
      </c>
      <c r="DW766" s="336">
        <v>0</v>
      </c>
      <c r="DX766" s="336">
        <v>0</v>
      </c>
      <c r="DY766" s="336">
        <v>0</v>
      </c>
      <c r="DZ766" s="336">
        <v>0</v>
      </c>
      <c r="EA766" s="336">
        <v>0</v>
      </c>
      <c r="EB766" s="336">
        <v>0</v>
      </c>
      <c r="EC766" s="336">
        <v>0</v>
      </c>
      <c r="ED766" s="336">
        <v>0</v>
      </c>
      <c r="EE766" s="336">
        <v>0</v>
      </c>
      <c r="EF766" s="336">
        <v>0</v>
      </c>
      <c r="EG766" s="336">
        <v>0</v>
      </c>
      <c r="EH766" s="336">
        <v>257286.44</v>
      </c>
      <c r="EI766" s="336">
        <v>0</v>
      </c>
      <c r="EJ766" s="336">
        <v>0</v>
      </c>
      <c r="EK766" s="336">
        <v>0</v>
      </c>
      <c r="EL766" s="336">
        <v>0</v>
      </c>
      <c r="EM766" s="336">
        <v>0</v>
      </c>
      <c r="EN766" s="336">
        <v>0</v>
      </c>
      <c r="EO766" s="336">
        <v>0</v>
      </c>
      <c r="EP766" s="336">
        <v>906458.75</v>
      </c>
      <c r="EQ766" s="336">
        <v>0</v>
      </c>
      <c r="ER766" s="336">
        <v>0</v>
      </c>
      <c r="ES766" s="336">
        <v>0</v>
      </c>
      <c r="ET766" s="336">
        <v>0</v>
      </c>
      <c r="EU766" s="336">
        <v>0</v>
      </c>
      <c r="EV766" s="336">
        <v>0</v>
      </c>
      <c r="EW766" s="336">
        <v>0</v>
      </c>
      <c r="EX766" s="336">
        <v>0</v>
      </c>
      <c r="EY766" s="336">
        <v>1609217.9</v>
      </c>
      <c r="EZ766" s="336">
        <v>1075787479.54</v>
      </c>
      <c r="FA766" s="336">
        <v>0</v>
      </c>
      <c r="FB766" s="336">
        <v>0</v>
      </c>
      <c r="FC766" s="336">
        <v>0</v>
      </c>
      <c r="FD766" s="336">
        <v>0</v>
      </c>
      <c r="FE766" s="336">
        <v>0</v>
      </c>
      <c r="FF766" s="336">
        <v>0</v>
      </c>
      <c r="FG766" s="336">
        <v>0</v>
      </c>
      <c r="FH766" s="336">
        <v>0</v>
      </c>
      <c r="FI766" s="336">
        <v>0</v>
      </c>
      <c r="FJ766" s="336">
        <v>0</v>
      </c>
      <c r="FK766" s="336">
        <v>0</v>
      </c>
      <c r="FL766" s="336">
        <v>0</v>
      </c>
      <c r="FM766" s="336">
        <v>0</v>
      </c>
      <c r="FN766" s="336">
        <v>0</v>
      </c>
      <c r="FO766" s="336">
        <v>0</v>
      </c>
      <c r="FP766" s="336">
        <v>0</v>
      </c>
      <c r="FQ766" s="336">
        <v>0</v>
      </c>
      <c r="FR766" s="336">
        <v>1664748.42</v>
      </c>
      <c r="FS766" s="336">
        <v>0</v>
      </c>
      <c r="FT766" s="336">
        <v>0</v>
      </c>
      <c r="FU766" s="336">
        <v>0</v>
      </c>
      <c r="FV766" s="336">
        <v>0</v>
      </c>
      <c r="FW766" s="336">
        <v>0</v>
      </c>
      <c r="FX766" s="336">
        <v>0</v>
      </c>
      <c r="FY766" s="336">
        <v>0</v>
      </c>
      <c r="FZ766" s="336">
        <v>0</v>
      </c>
      <c r="GA766" s="336">
        <v>0</v>
      </c>
      <c r="GB766" s="336">
        <v>0</v>
      </c>
      <c r="GC766" s="336">
        <v>0</v>
      </c>
      <c r="GD766" s="336">
        <v>0</v>
      </c>
      <c r="GE766" s="336">
        <v>0</v>
      </c>
      <c r="GF766" s="336">
        <v>0</v>
      </c>
      <c r="GG766" s="336">
        <v>0</v>
      </c>
      <c r="GH766" s="336">
        <v>0</v>
      </c>
      <c r="GI766" s="336">
        <v>0</v>
      </c>
      <c r="GJ766" s="336">
        <v>0</v>
      </c>
      <c r="GK766" s="336">
        <v>0</v>
      </c>
      <c r="GL766" s="336">
        <v>0</v>
      </c>
      <c r="GM766" s="336">
        <v>1122290.98</v>
      </c>
      <c r="GN766" s="336">
        <v>0</v>
      </c>
      <c r="GO766" s="336">
        <v>0</v>
      </c>
      <c r="GP766" s="336">
        <v>0</v>
      </c>
      <c r="GQ766" s="336">
        <v>0</v>
      </c>
      <c r="GR766" s="336">
        <v>0</v>
      </c>
      <c r="GS766" s="336">
        <v>5054243.2</v>
      </c>
      <c r="GT766" s="336">
        <v>0</v>
      </c>
      <c r="GU766" s="336">
        <v>0</v>
      </c>
      <c r="GV766" s="336">
        <v>0</v>
      </c>
      <c r="GW766" s="336">
        <v>0</v>
      </c>
      <c r="GX766" s="336">
        <v>0</v>
      </c>
      <c r="GY766" s="336">
        <v>0</v>
      </c>
      <c r="GZ766" s="336">
        <v>0</v>
      </c>
      <c r="HA766" s="336">
        <v>0</v>
      </c>
      <c r="HB766" s="336">
        <v>0</v>
      </c>
      <c r="HC766" s="336">
        <v>0</v>
      </c>
      <c r="HD766" s="336">
        <v>0</v>
      </c>
      <c r="HE766" s="336">
        <v>0</v>
      </c>
      <c r="HF766" s="336">
        <v>0</v>
      </c>
      <c r="HG766" s="336">
        <v>0</v>
      </c>
      <c r="HH766" s="336">
        <v>0</v>
      </c>
      <c r="HI766" s="336">
        <v>0</v>
      </c>
      <c r="HJ766" s="336">
        <v>0</v>
      </c>
      <c r="HK766" s="336">
        <v>0</v>
      </c>
      <c r="HL766" s="336">
        <v>0</v>
      </c>
      <c r="HM766" s="336">
        <v>0</v>
      </c>
      <c r="HN766" s="336">
        <v>0</v>
      </c>
      <c r="HO766" s="336">
        <v>0</v>
      </c>
      <c r="HP766" s="336">
        <v>0</v>
      </c>
      <c r="HQ766" s="336">
        <v>0</v>
      </c>
      <c r="HR766" s="336">
        <v>1282680.6200000001</v>
      </c>
      <c r="HS766" s="336">
        <v>0</v>
      </c>
      <c r="HT766" s="336">
        <v>0</v>
      </c>
      <c r="HU766" s="336">
        <v>0</v>
      </c>
      <c r="HV766" s="336">
        <v>0</v>
      </c>
      <c r="HW766" s="336">
        <v>0</v>
      </c>
      <c r="HX766" s="336">
        <v>0</v>
      </c>
      <c r="HY766" s="336">
        <v>0</v>
      </c>
      <c r="HZ766" s="336">
        <v>0</v>
      </c>
      <c r="IA766" s="336">
        <v>0</v>
      </c>
      <c r="IB766" s="336">
        <v>0</v>
      </c>
      <c r="IC766" s="336">
        <v>0</v>
      </c>
      <c r="ID766" s="336">
        <v>0</v>
      </c>
      <c r="IE766" s="336">
        <v>0</v>
      </c>
      <c r="IF766" s="336">
        <v>0</v>
      </c>
      <c r="IG766" s="336">
        <v>0</v>
      </c>
      <c r="IH766" s="336">
        <v>0</v>
      </c>
      <c r="II766" s="336">
        <v>0</v>
      </c>
      <c r="IJ766" s="336">
        <v>42702.85</v>
      </c>
      <c r="IK766" s="336">
        <v>0</v>
      </c>
      <c r="IL766" s="336">
        <v>0</v>
      </c>
      <c r="IM766" s="336">
        <v>0</v>
      </c>
      <c r="IN766" s="336">
        <v>0</v>
      </c>
      <c r="IO766" s="336">
        <v>0</v>
      </c>
      <c r="IP766" s="336">
        <v>0</v>
      </c>
      <c r="IQ766" s="336">
        <v>0</v>
      </c>
      <c r="IR766" s="336">
        <v>0</v>
      </c>
      <c r="IS766" s="336">
        <v>0</v>
      </c>
      <c r="IT766" s="336">
        <v>0</v>
      </c>
      <c r="IU766" s="336">
        <v>215853.86</v>
      </c>
      <c r="IV766" s="336">
        <v>0</v>
      </c>
      <c r="IW766" s="336">
        <v>0</v>
      </c>
      <c r="IX766" s="336">
        <v>0</v>
      </c>
      <c r="IY766" s="336">
        <v>0</v>
      </c>
      <c r="IZ766" s="336">
        <v>0</v>
      </c>
      <c r="JA766" s="336">
        <v>0</v>
      </c>
      <c r="JB766" s="336">
        <v>0</v>
      </c>
      <c r="JC766" s="336">
        <v>0</v>
      </c>
      <c r="JD766" s="336">
        <v>0</v>
      </c>
      <c r="JE766" s="336">
        <v>0</v>
      </c>
      <c r="JF766" s="336">
        <v>0</v>
      </c>
      <c r="JG766" s="336">
        <v>0</v>
      </c>
      <c r="JH766" s="336">
        <v>0</v>
      </c>
      <c r="JI766" s="336">
        <v>0</v>
      </c>
      <c r="JJ766" s="336">
        <v>0</v>
      </c>
      <c r="JK766" s="336">
        <v>0</v>
      </c>
      <c r="JL766" s="336">
        <v>0</v>
      </c>
      <c r="JM766" s="336">
        <v>0</v>
      </c>
      <c r="JN766" s="336">
        <v>0</v>
      </c>
      <c r="JO766" s="336">
        <v>0</v>
      </c>
      <c r="JP766" s="336">
        <v>0</v>
      </c>
      <c r="JQ766" s="336">
        <v>0</v>
      </c>
      <c r="JR766" s="336">
        <v>0</v>
      </c>
      <c r="JS766" s="336">
        <v>0</v>
      </c>
      <c r="JT766" s="336">
        <v>0</v>
      </c>
      <c r="JU766" s="336">
        <v>0</v>
      </c>
      <c r="JV766" s="336">
        <v>31023310.359999999</v>
      </c>
      <c r="JW766" s="336">
        <v>0</v>
      </c>
      <c r="JX766" s="336">
        <v>0</v>
      </c>
      <c r="JY766" s="336">
        <v>0</v>
      </c>
      <c r="JZ766" s="336">
        <v>0</v>
      </c>
      <c r="KA766" s="336">
        <v>0</v>
      </c>
      <c r="KB766" s="336">
        <v>0</v>
      </c>
      <c r="KC766" s="336">
        <v>0</v>
      </c>
      <c r="KD766" s="336">
        <v>0</v>
      </c>
      <c r="KE766" s="336">
        <v>0</v>
      </c>
      <c r="KF766" s="336">
        <v>0</v>
      </c>
      <c r="KG766" s="336">
        <v>0</v>
      </c>
      <c r="KH766" s="336">
        <v>0</v>
      </c>
      <c r="KI766" s="336">
        <v>0</v>
      </c>
      <c r="KJ766" s="336">
        <v>0</v>
      </c>
      <c r="KK766" s="336">
        <v>0</v>
      </c>
      <c r="KL766" s="336">
        <v>0</v>
      </c>
      <c r="KM766" s="336">
        <v>0</v>
      </c>
      <c r="KN766" s="336">
        <v>0</v>
      </c>
      <c r="KO766" s="336">
        <v>0</v>
      </c>
      <c r="KP766" s="336">
        <v>0</v>
      </c>
      <c r="KQ766" s="336">
        <v>0</v>
      </c>
      <c r="KR766" s="336">
        <v>0</v>
      </c>
      <c r="KS766" s="336">
        <v>0</v>
      </c>
      <c r="KX766" s="312">
        <v>919</v>
      </c>
    </row>
    <row r="767" spans="1:310" x14ac:dyDescent="0.25">
      <c r="A767">
        <v>2022</v>
      </c>
      <c r="C767" s="312">
        <v>20</v>
      </c>
      <c r="F767" s="336">
        <v>175496.6</v>
      </c>
      <c r="G767" s="336">
        <v>0</v>
      </c>
      <c r="H767" s="336">
        <v>2098162.54</v>
      </c>
      <c r="I767" s="336">
        <v>44983.01</v>
      </c>
      <c r="J767" s="336">
        <v>92846.31</v>
      </c>
      <c r="K767" s="336">
        <v>103113.15</v>
      </c>
      <c r="L767" s="336">
        <v>1154398.72</v>
      </c>
      <c r="M767" s="336">
        <v>430007.11</v>
      </c>
      <c r="N767" s="336">
        <v>2345097.3500000006</v>
      </c>
      <c r="O767" s="336">
        <v>1892917.54</v>
      </c>
      <c r="P767" s="336">
        <v>36862.660000000003</v>
      </c>
      <c r="Q767" s="336">
        <v>14971.26</v>
      </c>
      <c r="R767" s="336">
        <v>860719.19000000006</v>
      </c>
      <c r="S767" s="336">
        <v>1589.14</v>
      </c>
      <c r="T767" s="336">
        <v>540897.42000000004</v>
      </c>
      <c r="U767" s="336">
        <v>322235.40999999997</v>
      </c>
      <c r="V767" s="336">
        <v>2072950.88</v>
      </c>
      <c r="W767" s="336">
        <v>0</v>
      </c>
      <c r="X767" s="336">
        <v>1070146.5499999998</v>
      </c>
      <c r="Y767" s="336">
        <v>5589.84</v>
      </c>
      <c r="Z767" s="336">
        <v>219594</v>
      </c>
      <c r="AA767" s="336">
        <v>2631942.5500000003</v>
      </c>
      <c r="AB767" s="336">
        <v>333816.43</v>
      </c>
      <c r="AC767" s="336">
        <v>1260</v>
      </c>
      <c r="AD767" s="336">
        <v>5928533.1599999992</v>
      </c>
      <c r="AE767" s="336">
        <v>0</v>
      </c>
      <c r="AF767" s="336">
        <v>249535.87000000002</v>
      </c>
      <c r="AG767" s="336">
        <v>262444.59999999998</v>
      </c>
      <c r="AH767" s="336">
        <v>4651016.62</v>
      </c>
      <c r="AI767" s="336">
        <v>16214.9</v>
      </c>
      <c r="AJ767" s="336">
        <v>56543.33</v>
      </c>
      <c r="AK767" s="336">
        <v>1500</v>
      </c>
      <c r="AL767" s="336">
        <v>3062667.64</v>
      </c>
      <c r="AM767" s="336">
        <v>196367.5</v>
      </c>
      <c r="AN767" s="336">
        <v>6805.55</v>
      </c>
      <c r="AO767" s="336">
        <v>155605.57</v>
      </c>
      <c r="AP767" s="336">
        <v>50318</v>
      </c>
      <c r="AQ767" s="336">
        <v>205.8</v>
      </c>
      <c r="AR767" s="336">
        <v>308680.56</v>
      </c>
      <c r="AS767" s="336">
        <v>916635.81</v>
      </c>
      <c r="AT767" s="336">
        <v>359692.13</v>
      </c>
      <c r="AU767" s="336">
        <v>110984.2</v>
      </c>
      <c r="AV767" s="336">
        <v>0</v>
      </c>
      <c r="AW767" s="336">
        <v>4942240.09</v>
      </c>
      <c r="AX767" s="336">
        <v>1260</v>
      </c>
      <c r="AY767" s="336">
        <v>415631.2</v>
      </c>
      <c r="AZ767" s="336">
        <v>655437</v>
      </c>
      <c r="BA767" s="336">
        <v>139006.60999999999</v>
      </c>
      <c r="BB767" s="336">
        <v>389299.1</v>
      </c>
      <c r="BC767" s="336">
        <v>1433712.13</v>
      </c>
      <c r="BD767" s="336">
        <v>1631395.8</v>
      </c>
      <c r="BE767" s="336">
        <v>382044.12</v>
      </c>
      <c r="BF767" s="336">
        <v>236914.63</v>
      </c>
      <c r="BG767" s="336">
        <v>444.75</v>
      </c>
      <c r="BH767" s="336">
        <v>70023.62</v>
      </c>
      <c r="BI767" s="336">
        <v>4214470.1500000004</v>
      </c>
      <c r="BJ767" s="336">
        <v>18100</v>
      </c>
      <c r="BK767" s="336">
        <v>1494775.28</v>
      </c>
      <c r="BL767" s="336">
        <v>0</v>
      </c>
      <c r="BM767" s="336">
        <v>529413.1</v>
      </c>
      <c r="BN767" s="336">
        <v>979445.42</v>
      </c>
      <c r="BO767" s="336">
        <v>670262.9</v>
      </c>
      <c r="BP767" s="336">
        <v>0</v>
      </c>
      <c r="BQ767" s="336">
        <v>0</v>
      </c>
      <c r="BR767" s="336">
        <v>169716.45</v>
      </c>
      <c r="BS767" s="336">
        <v>679334.88</v>
      </c>
      <c r="BT767" s="336">
        <v>357293.2</v>
      </c>
      <c r="BU767" s="336">
        <v>141178.32999999999</v>
      </c>
      <c r="BV767" s="336">
        <v>343755.08</v>
      </c>
      <c r="BW767" s="336">
        <v>911875.3600000001</v>
      </c>
      <c r="BX767" s="336">
        <v>1270828.4600000002</v>
      </c>
      <c r="BY767" s="336">
        <v>11844876.640000001</v>
      </c>
      <c r="BZ767" s="336">
        <v>23834</v>
      </c>
      <c r="CA767" s="336">
        <v>35339.800000000003</v>
      </c>
      <c r="CB767" s="336">
        <v>117431.40000000001</v>
      </c>
      <c r="CC767" s="336">
        <v>981043.94</v>
      </c>
      <c r="CD767" s="336">
        <v>3811121.23</v>
      </c>
      <c r="CE767" s="336">
        <v>1726818.72</v>
      </c>
      <c r="CF767" s="336">
        <v>2116622.66</v>
      </c>
      <c r="CG767" s="336">
        <v>2663417.59</v>
      </c>
      <c r="CH767" s="336">
        <v>393501.35</v>
      </c>
      <c r="CI767" s="336">
        <v>3947261.8499999996</v>
      </c>
      <c r="CJ767" s="336">
        <v>32867.1</v>
      </c>
      <c r="CK767" s="336">
        <v>165</v>
      </c>
      <c r="CL767" s="336">
        <v>180501.98</v>
      </c>
      <c r="CM767" s="336">
        <v>29564.720000000001</v>
      </c>
      <c r="CN767" s="336">
        <v>792079.4800000001</v>
      </c>
      <c r="CO767" s="336">
        <v>796051.79</v>
      </c>
      <c r="CP767" s="336">
        <v>73858.78</v>
      </c>
      <c r="CQ767" s="336">
        <v>217577.7</v>
      </c>
      <c r="CR767" s="336">
        <v>0</v>
      </c>
      <c r="CS767" s="336">
        <v>380225.84</v>
      </c>
      <c r="CT767" s="336">
        <v>244110.05</v>
      </c>
      <c r="CU767" s="336">
        <v>0</v>
      </c>
      <c r="CV767" s="336">
        <v>0</v>
      </c>
      <c r="CW767" s="336">
        <v>0</v>
      </c>
      <c r="CX767" s="336">
        <v>267481.26</v>
      </c>
      <c r="CY767" s="336">
        <v>1516349.66</v>
      </c>
      <c r="CZ767" s="336">
        <v>2251946.83</v>
      </c>
      <c r="DA767" s="336">
        <v>2309264.27</v>
      </c>
      <c r="DB767" s="336">
        <v>1605562.97</v>
      </c>
      <c r="DC767" s="336">
        <v>531068.46</v>
      </c>
      <c r="DD767" s="336">
        <v>4854236.92</v>
      </c>
      <c r="DE767" s="336">
        <v>5850628.6100000003</v>
      </c>
      <c r="DF767" s="336">
        <v>1680</v>
      </c>
      <c r="DG767" s="336">
        <v>482549.55</v>
      </c>
      <c r="DH767" s="336">
        <v>1232703.01</v>
      </c>
      <c r="DI767" s="336">
        <v>174076.63</v>
      </c>
      <c r="DJ767" s="336">
        <v>757263.76</v>
      </c>
      <c r="DK767" s="336">
        <v>297172.61</v>
      </c>
      <c r="DL767" s="336">
        <v>161955.1</v>
      </c>
      <c r="DM767" s="336">
        <v>170485.72</v>
      </c>
      <c r="DN767" s="336">
        <v>2143.6</v>
      </c>
      <c r="DO767" s="336">
        <v>270888.34999999998</v>
      </c>
      <c r="DP767" s="336">
        <v>47383.55</v>
      </c>
      <c r="DQ767" s="336">
        <v>0</v>
      </c>
      <c r="DR767" s="336">
        <v>910912.82</v>
      </c>
      <c r="DS767" s="336">
        <v>1158764.3700000001</v>
      </c>
      <c r="DT767" s="336">
        <v>725292.24</v>
      </c>
      <c r="DU767" s="336">
        <v>609207.09000000008</v>
      </c>
      <c r="DV767" s="336">
        <v>40442.080000000002</v>
      </c>
      <c r="DW767" s="336">
        <v>207179.96</v>
      </c>
      <c r="DX767" s="336">
        <v>553611.35</v>
      </c>
      <c r="DY767" s="336">
        <v>2571262.2999999998</v>
      </c>
      <c r="DZ767" s="336">
        <v>249737.54</v>
      </c>
      <c r="EA767" s="336">
        <v>7388826.4500000002</v>
      </c>
      <c r="EB767" s="336">
        <v>13456.38</v>
      </c>
      <c r="EC767" s="336">
        <v>0</v>
      </c>
      <c r="ED767" s="336">
        <v>137123.31</v>
      </c>
      <c r="EE767" s="336">
        <v>175462.45</v>
      </c>
      <c r="EF767" s="336">
        <v>35266.5</v>
      </c>
      <c r="EG767" s="336">
        <v>1799409.77</v>
      </c>
      <c r="EH767" s="336">
        <v>0</v>
      </c>
      <c r="EI767" s="336">
        <v>1305891.29</v>
      </c>
      <c r="EJ767" s="336">
        <v>2104289.1399999997</v>
      </c>
      <c r="EK767" s="336">
        <v>734.45</v>
      </c>
      <c r="EL767" s="336">
        <v>220540.39</v>
      </c>
      <c r="EM767" s="336">
        <v>438268.94</v>
      </c>
      <c r="EN767" s="336">
        <v>605041.68999999994</v>
      </c>
      <c r="EO767" s="336">
        <v>430713.27999999997</v>
      </c>
      <c r="EP767" s="336">
        <v>1394436.55</v>
      </c>
      <c r="EQ767" s="336">
        <v>0</v>
      </c>
      <c r="ER767" s="336">
        <v>541942.56999999995</v>
      </c>
      <c r="ES767" s="336">
        <v>0</v>
      </c>
      <c r="ET767" s="336">
        <v>421613.45999999996</v>
      </c>
      <c r="EU767" s="336">
        <v>137590.35</v>
      </c>
      <c r="EV767" s="336">
        <v>0</v>
      </c>
      <c r="EW767" s="336">
        <v>1113355.6099999999</v>
      </c>
      <c r="EX767" s="336">
        <v>358745.8</v>
      </c>
      <c r="EY767" s="336">
        <v>9456413.3099999987</v>
      </c>
      <c r="EZ767" s="336">
        <v>121289910.26000001</v>
      </c>
      <c r="FA767" s="336">
        <v>351085.51</v>
      </c>
      <c r="FB767" s="336">
        <v>499459.6</v>
      </c>
      <c r="FC767" s="336">
        <v>2935434.8400000003</v>
      </c>
      <c r="FD767" s="336">
        <v>796040.85000000009</v>
      </c>
      <c r="FE767" s="336">
        <v>72471.95</v>
      </c>
      <c r="FF767" s="336">
        <v>242934.27000000002</v>
      </c>
      <c r="FG767" s="336">
        <v>50266.6</v>
      </c>
      <c r="FH767" s="336">
        <v>2819007.6</v>
      </c>
      <c r="FI767" s="336">
        <v>57148</v>
      </c>
      <c r="FJ767" s="336">
        <v>663359.23</v>
      </c>
      <c r="FK767" s="336">
        <v>35178.33</v>
      </c>
      <c r="FL767" s="336">
        <v>18521.95</v>
      </c>
      <c r="FM767" s="336">
        <v>854263.22</v>
      </c>
      <c r="FN767" s="336">
        <v>126316.56</v>
      </c>
      <c r="FO767" s="336">
        <v>512111.73</v>
      </c>
      <c r="FP767" s="336">
        <v>156775.28</v>
      </c>
      <c r="FQ767" s="336">
        <v>1269474.47</v>
      </c>
      <c r="FR767" s="336">
        <v>8622890.8599999994</v>
      </c>
      <c r="FS767" s="336">
        <v>309821.93</v>
      </c>
      <c r="FT767" s="336">
        <v>69979.600000000006</v>
      </c>
      <c r="FU767" s="336">
        <v>395042.29</v>
      </c>
      <c r="FV767" s="336">
        <v>0</v>
      </c>
      <c r="FW767" s="336">
        <v>27632.85</v>
      </c>
      <c r="FX767" s="336">
        <v>264837.2</v>
      </c>
      <c r="FY767" s="336">
        <v>584394.33000000007</v>
      </c>
      <c r="FZ767" s="336">
        <v>103215.64</v>
      </c>
      <c r="GA767" s="336">
        <v>67549.5</v>
      </c>
      <c r="GB767" s="336">
        <v>84467.340000000011</v>
      </c>
      <c r="GC767" s="336">
        <v>243920.33000000002</v>
      </c>
      <c r="GD767" s="336">
        <v>650822.39</v>
      </c>
      <c r="GE767" s="336">
        <v>3418720.3400000003</v>
      </c>
      <c r="GF767" s="336">
        <v>175033.29</v>
      </c>
      <c r="GG767" s="336">
        <v>1924897.4000000001</v>
      </c>
      <c r="GH767" s="336">
        <v>161501.81</v>
      </c>
      <c r="GI767" s="336">
        <v>10725.08</v>
      </c>
      <c r="GJ767" s="336">
        <v>115611.7</v>
      </c>
      <c r="GK767" s="336">
        <v>10595373.699999999</v>
      </c>
      <c r="GL767" s="336">
        <v>0</v>
      </c>
      <c r="GM767" s="336">
        <v>10568910.08</v>
      </c>
      <c r="GN767" s="336">
        <v>4101.45</v>
      </c>
      <c r="GO767" s="336">
        <v>2002642.9500000002</v>
      </c>
      <c r="GP767" s="336">
        <v>73528.88</v>
      </c>
      <c r="GQ767" s="336">
        <v>21965.85</v>
      </c>
      <c r="GR767" s="336">
        <v>227455.05</v>
      </c>
      <c r="GS767" s="336">
        <v>17471138.490000002</v>
      </c>
      <c r="GT767" s="336">
        <v>114268.81</v>
      </c>
      <c r="GU767" s="336">
        <v>4012450.47</v>
      </c>
      <c r="GV767" s="336">
        <v>138876.19999999998</v>
      </c>
      <c r="GW767" s="336">
        <v>74625.2</v>
      </c>
      <c r="GX767" s="336">
        <v>4862034.2</v>
      </c>
      <c r="GY767" s="336">
        <v>0</v>
      </c>
      <c r="GZ767" s="336">
        <v>740659.73</v>
      </c>
      <c r="HA767" s="336">
        <v>586070.55000000005</v>
      </c>
      <c r="HB767" s="336">
        <v>1660</v>
      </c>
      <c r="HC767" s="336">
        <v>2341842.44</v>
      </c>
      <c r="HD767" s="336">
        <v>188301</v>
      </c>
      <c r="HE767" s="336">
        <v>166935.75</v>
      </c>
      <c r="HF767" s="336">
        <v>216957</v>
      </c>
      <c r="HG767" s="336">
        <v>4670175.3</v>
      </c>
      <c r="HH767" s="336">
        <v>3453613.34</v>
      </c>
      <c r="HI767" s="336">
        <v>2010530.4500000002</v>
      </c>
      <c r="HJ767" s="336">
        <v>746709.67999999993</v>
      </c>
      <c r="HK767" s="336">
        <v>79531.850000000006</v>
      </c>
      <c r="HL767" s="336">
        <v>331382.03999999998</v>
      </c>
      <c r="HM767" s="336">
        <v>14557.05</v>
      </c>
      <c r="HN767" s="336">
        <v>147993.41</v>
      </c>
      <c r="HO767" s="336">
        <v>332977.81</v>
      </c>
      <c r="HP767" s="336">
        <v>1293516.79</v>
      </c>
      <c r="HQ767" s="336">
        <v>171.4</v>
      </c>
      <c r="HR767" s="336">
        <v>1012268.74</v>
      </c>
      <c r="HS767" s="336">
        <v>0</v>
      </c>
      <c r="HT767" s="336">
        <v>3004649.05</v>
      </c>
      <c r="HU767" s="336">
        <v>139316.85</v>
      </c>
      <c r="HV767" s="336">
        <v>1577017.21</v>
      </c>
      <c r="HW767" s="336">
        <v>130488.18000000001</v>
      </c>
      <c r="HX767" s="336">
        <v>174227.19</v>
      </c>
      <c r="HY767" s="336">
        <v>23156931.530000001</v>
      </c>
      <c r="HZ767" s="336">
        <v>676240.56</v>
      </c>
      <c r="IA767" s="336">
        <v>249261.8</v>
      </c>
      <c r="IB767" s="336">
        <v>306450.10000000003</v>
      </c>
      <c r="IC767" s="336">
        <v>2867989.8</v>
      </c>
      <c r="ID767" s="336">
        <v>107289.77</v>
      </c>
      <c r="IE767" s="336">
        <v>2108905.33</v>
      </c>
      <c r="IF767" s="336">
        <v>409749.71</v>
      </c>
      <c r="IG767" s="336">
        <v>18916.55</v>
      </c>
      <c r="IH767" s="336">
        <v>165625.60000000001</v>
      </c>
      <c r="II767" s="336">
        <v>401457.81</v>
      </c>
      <c r="IJ767" s="336">
        <v>1294610.8400000001</v>
      </c>
      <c r="IK767" s="336">
        <v>79218.55</v>
      </c>
      <c r="IL767" s="336">
        <v>77745.05</v>
      </c>
      <c r="IM767" s="336">
        <v>0</v>
      </c>
      <c r="IN767" s="336">
        <v>161257.82999999999</v>
      </c>
      <c r="IO767" s="336">
        <v>431057.7</v>
      </c>
      <c r="IP767" s="336">
        <v>234952.53</v>
      </c>
      <c r="IQ767" s="336">
        <v>90651.95</v>
      </c>
      <c r="IR767" s="336">
        <v>2099451.67</v>
      </c>
      <c r="IS767" s="336">
        <v>908825.83</v>
      </c>
      <c r="IT767" s="336">
        <v>3461599.6</v>
      </c>
      <c r="IU767" s="336">
        <v>219347.64</v>
      </c>
      <c r="IV767" s="336">
        <v>1026176.05</v>
      </c>
      <c r="IW767" s="336">
        <v>48554.06</v>
      </c>
      <c r="IX767" s="336">
        <v>21490.09</v>
      </c>
      <c r="IY767" s="336">
        <v>512211.68</v>
      </c>
      <c r="IZ767" s="336">
        <v>16896.5</v>
      </c>
      <c r="JA767" s="336">
        <v>8086.67</v>
      </c>
      <c r="JB767" s="336">
        <v>3760.7</v>
      </c>
      <c r="JC767" s="336">
        <v>709913.65</v>
      </c>
      <c r="JD767" s="336">
        <v>107869.3</v>
      </c>
      <c r="JE767" s="336">
        <v>45017.599999999999</v>
      </c>
      <c r="JF767" s="336">
        <v>781852.21000000008</v>
      </c>
      <c r="JG767" s="336">
        <v>60450.63</v>
      </c>
      <c r="JH767" s="336">
        <v>246621.81</v>
      </c>
      <c r="JI767" s="336">
        <v>502528.5</v>
      </c>
      <c r="JJ767" s="336">
        <v>324058.96000000002</v>
      </c>
      <c r="JK767" s="336">
        <v>424527.79</v>
      </c>
      <c r="JL767" s="336">
        <v>19469.2</v>
      </c>
      <c r="JM767" s="336">
        <v>26276.05</v>
      </c>
      <c r="JN767" s="336">
        <v>287473.75</v>
      </c>
      <c r="JO767" s="336">
        <v>1296221.05</v>
      </c>
      <c r="JP767" s="336">
        <v>84130.33</v>
      </c>
      <c r="JQ767" s="336">
        <v>89878.8</v>
      </c>
      <c r="JR767" s="336">
        <v>134262.82999999999</v>
      </c>
      <c r="JS767" s="336">
        <v>1082358.6800000002</v>
      </c>
      <c r="JT767" s="336">
        <v>176192.22</v>
      </c>
      <c r="JU767" s="336">
        <v>127334.84999999999</v>
      </c>
      <c r="JV767" s="336">
        <v>15909187.600000001</v>
      </c>
      <c r="JW767" s="336">
        <v>1420383.88</v>
      </c>
      <c r="JX767" s="336">
        <v>136200.65</v>
      </c>
      <c r="JY767" s="336">
        <v>30573.07</v>
      </c>
      <c r="JZ767" s="336">
        <v>54200.35</v>
      </c>
      <c r="KA767" s="336">
        <v>139093.65</v>
      </c>
      <c r="KB767" s="336">
        <v>297484.75</v>
      </c>
      <c r="KC767" s="336">
        <v>577371.23</v>
      </c>
      <c r="KD767" s="336">
        <v>19125.8</v>
      </c>
      <c r="KE767" s="336">
        <v>3130730.96</v>
      </c>
      <c r="KF767" s="336">
        <v>58798.55</v>
      </c>
      <c r="KG767" s="336">
        <v>153987.04</v>
      </c>
      <c r="KH767" s="336">
        <v>54284.15</v>
      </c>
      <c r="KI767" s="336">
        <v>888732.65</v>
      </c>
      <c r="KJ767" s="336">
        <v>460703.19999999995</v>
      </c>
      <c r="KK767" s="336">
        <v>0</v>
      </c>
      <c r="KL767" s="336">
        <v>0</v>
      </c>
      <c r="KM767" s="336">
        <v>20147.05</v>
      </c>
      <c r="KN767" s="336">
        <v>197664.82</v>
      </c>
      <c r="KO767" s="336">
        <v>4398415.08</v>
      </c>
      <c r="KP767" s="336">
        <v>688693.4</v>
      </c>
      <c r="KQ767" s="336">
        <v>19542905.739999998</v>
      </c>
      <c r="KR767" s="336">
        <v>1965088.6</v>
      </c>
      <c r="KS767" s="336">
        <v>218414.94</v>
      </c>
      <c r="KX767" s="312">
        <v>920</v>
      </c>
    </row>
    <row r="768" spans="1:310" x14ac:dyDescent="0.25">
      <c r="A768">
        <v>2022</v>
      </c>
      <c r="C768" s="312">
        <v>21</v>
      </c>
      <c r="F768" s="336">
        <v>0</v>
      </c>
      <c r="G768" s="336">
        <v>0</v>
      </c>
      <c r="H768" s="336">
        <v>0</v>
      </c>
      <c r="I768" s="336">
        <v>0</v>
      </c>
      <c r="J768" s="336">
        <v>0</v>
      </c>
      <c r="K768" s="336">
        <v>0</v>
      </c>
      <c r="L768" s="336">
        <v>0</v>
      </c>
      <c r="M768" s="336">
        <v>0</v>
      </c>
      <c r="N768" s="336">
        <v>3000000</v>
      </c>
      <c r="O768" s="336">
        <v>0</v>
      </c>
      <c r="P768" s="336">
        <v>0</v>
      </c>
      <c r="Q768" s="336">
        <v>0</v>
      </c>
      <c r="R768" s="336">
        <v>54860.03</v>
      </c>
      <c r="S768" s="336">
        <v>0</v>
      </c>
      <c r="T768" s="336">
        <v>0</v>
      </c>
      <c r="U768" s="336">
        <v>0</v>
      </c>
      <c r="V768" s="336">
        <v>0</v>
      </c>
      <c r="W768" s="336">
        <v>0</v>
      </c>
      <c r="X768" s="336">
        <v>1000000</v>
      </c>
      <c r="Y768" s="336">
        <v>0</v>
      </c>
      <c r="Z768" s="336">
        <v>0</v>
      </c>
      <c r="AA768" s="336">
        <v>0</v>
      </c>
      <c r="AB768" s="336">
        <v>0</v>
      </c>
      <c r="AC768" s="336">
        <v>0</v>
      </c>
      <c r="AD768" s="336">
        <v>10000000</v>
      </c>
      <c r="AE768" s="336">
        <v>0</v>
      </c>
      <c r="AF768" s="336">
        <v>0</v>
      </c>
      <c r="AG768" s="336">
        <v>0</v>
      </c>
      <c r="AH768" s="336">
        <v>0</v>
      </c>
      <c r="AI768" s="336">
        <v>0</v>
      </c>
      <c r="AJ768" s="336">
        <v>0</v>
      </c>
      <c r="AK768" s="336">
        <v>0</v>
      </c>
      <c r="AL768" s="336">
        <v>0</v>
      </c>
      <c r="AM768" s="336">
        <v>0</v>
      </c>
      <c r="AN768" s="336">
        <v>0</v>
      </c>
      <c r="AO768" s="336">
        <v>0</v>
      </c>
      <c r="AP768" s="336">
        <v>0</v>
      </c>
      <c r="AQ768" s="336">
        <v>0</v>
      </c>
      <c r="AR768" s="336">
        <v>0</v>
      </c>
      <c r="AS768" s="336">
        <v>0</v>
      </c>
      <c r="AT768" s="336">
        <v>0</v>
      </c>
      <c r="AU768" s="336">
        <v>0</v>
      </c>
      <c r="AV768" s="336">
        <v>0</v>
      </c>
      <c r="AW768" s="336">
        <v>0</v>
      </c>
      <c r="AX768" s="336">
        <v>865.92</v>
      </c>
      <c r="AY768" s="336">
        <v>127810.7</v>
      </c>
      <c r="AZ768" s="336">
        <v>0</v>
      </c>
      <c r="BA768" s="336">
        <v>0</v>
      </c>
      <c r="BB768" s="336">
        <v>4779.72</v>
      </c>
      <c r="BC768" s="336">
        <v>2065.7199999999998</v>
      </c>
      <c r="BD768" s="336">
        <v>9050000</v>
      </c>
      <c r="BE768" s="336">
        <v>0</v>
      </c>
      <c r="BF768" s="336">
        <v>0</v>
      </c>
      <c r="BG768" s="336">
        <v>0</v>
      </c>
      <c r="BH768" s="336">
        <v>0</v>
      </c>
      <c r="BI768" s="336">
        <v>0</v>
      </c>
      <c r="BJ768" s="336">
        <v>0</v>
      </c>
      <c r="BK768" s="336">
        <v>0</v>
      </c>
      <c r="BL768" s="336">
        <v>0</v>
      </c>
      <c r="BM768" s="336">
        <v>500000</v>
      </c>
      <c r="BN768" s="336">
        <v>90281</v>
      </c>
      <c r="BO768" s="336">
        <v>0</v>
      </c>
      <c r="BP768" s="336">
        <v>0</v>
      </c>
      <c r="BQ768" s="336">
        <v>0</v>
      </c>
      <c r="BR768" s="336">
        <v>43103.27</v>
      </c>
      <c r="BS768" s="336">
        <v>0</v>
      </c>
      <c r="BT768" s="336">
        <v>0</v>
      </c>
      <c r="BU768" s="336">
        <v>0</v>
      </c>
      <c r="BV768" s="336">
        <v>400000</v>
      </c>
      <c r="BW768" s="336">
        <v>0</v>
      </c>
      <c r="BX768" s="336">
        <v>0</v>
      </c>
      <c r="BY768" s="336">
        <v>6958000.0499999998</v>
      </c>
      <c r="BZ768" s="336">
        <v>0</v>
      </c>
      <c r="CA768" s="336">
        <v>0</v>
      </c>
      <c r="CB768" s="336">
        <v>0</v>
      </c>
      <c r="CC768" s="336">
        <v>0</v>
      </c>
      <c r="CD768" s="336">
        <v>2000000</v>
      </c>
      <c r="CE768" s="336">
        <v>3000000</v>
      </c>
      <c r="CF768" s="336">
        <v>0</v>
      </c>
      <c r="CG768" s="336">
        <v>0</v>
      </c>
      <c r="CH768" s="336">
        <v>0</v>
      </c>
      <c r="CI768" s="336">
        <v>0</v>
      </c>
      <c r="CJ768" s="336">
        <v>0</v>
      </c>
      <c r="CK768" s="336">
        <v>0</v>
      </c>
      <c r="CL768" s="336">
        <v>0</v>
      </c>
      <c r="CM768" s="336">
        <v>0</v>
      </c>
      <c r="CN768" s="336">
        <v>0</v>
      </c>
      <c r="CO768" s="336">
        <v>0</v>
      </c>
      <c r="CP768" s="336">
        <v>0</v>
      </c>
      <c r="CQ768" s="336">
        <v>1000000</v>
      </c>
      <c r="CR768" s="336">
        <v>0</v>
      </c>
      <c r="CS768" s="336">
        <v>0</v>
      </c>
      <c r="CT768" s="336">
        <v>0</v>
      </c>
      <c r="CU768" s="336">
        <v>0</v>
      </c>
      <c r="CV768" s="336">
        <v>0</v>
      </c>
      <c r="CW768" s="336">
        <v>0</v>
      </c>
      <c r="CX768" s="336">
        <v>0</v>
      </c>
      <c r="CY768" s="336">
        <v>6040000</v>
      </c>
      <c r="CZ768" s="336">
        <v>3000000</v>
      </c>
      <c r="DA768" s="336">
        <v>0</v>
      </c>
      <c r="DB768" s="336">
        <v>0</v>
      </c>
      <c r="DC768" s="336">
        <v>0</v>
      </c>
      <c r="DD768" s="336">
        <v>6000000</v>
      </c>
      <c r="DE768" s="336">
        <v>8000000</v>
      </c>
      <c r="DF768" s="336">
        <v>0</v>
      </c>
      <c r="DG768" s="336">
        <v>6452.53</v>
      </c>
      <c r="DH768" s="336">
        <v>0</v>
      </c>
      <c r="DI768" s="336">
        <v>0</v>
      </c>
      <c r="DJ768" s="336">
        <v>0</v>
      </c>
      <c r="DK768" s="336">
        <v>0</v>
      </c>
      <c r="DL768" s="336">
        <v>0</v>
      </c>
      <c r="DM768" s="336">
        <v>0</v>
      </c>
      <c r="DN768" s="336">
        <v>0</v>
      </c>
      <c r="DO768" s="336">
        <v>0</v>
      </c>
      <c r="DP768" s="336">
        <v>0</v>
      </c>
      <c r="DQ768" s="336">
        <v>0</v>
      </c>
      <c r="DR768" s="336">
        <v>385000</v>
      </c>
      <c r="DS768" s="336">
        <v>0</v>
      </c>
      <c r="DT768" s="336">
        <v>705.5</v>
      </c>
      <c r="DU768" s="336">
        <v>0</v>
      </c>
      <c r="DV768" s="336">
        <v>0</v>
      </c>
      <c r="DW768" s="336">
        <v>0</v>
      </c>
      <c r="DX768" s="336">
        <v>0</v>
      </c>
      <c r="DY768" s="336">
        <v>3000000</v>
      </c>
      <c r="DZ768" s="336">
        <v>0</v>
      </c>
      <c r="EA768" s="336">
        <v>16415000</v>
      </c>
      <c r="EB768" s="336">
        <v>0</v>
      </c>
      <c r="EC768" s="336">
        <v>0</v>
      </c>
      <c r="ED768" s="336">
        <v>10300</v>
      </c>
      <c r="EE768" s="336">
        <v>0</v>
      </c>
      <c r="EF768" s="336">
        <v>0</v>
      </c>
      <c r="EG768" s="336">
        <v>2000000</v>
      </c>
      <c r="EH768" s="336">
        <v>0</v>
      </c>
      <c r="EI768" s="336">
        <v>0</v>
      </c>
      <c r="EJ768" s="336">
        <v>0</v>
      </c>
      <c r="EK768" s="336">
        <v>859.93</v>
      </c>
      <c r="EL768" s="336">
        <v>0</v>
      </c>
      <c r="EM768" s="336">
        <v>0</v>
      </c>
      <c r="EN768" s="336">
        <v>0</v>
      </c>
      <c r="EO768" s="336">
        <v>0</v>
      </c>
      <c r="EP768" s="336">
        <v>9200000</v>
      </c>
      <c r="EQ768" s="336">
        <v>0</v>
      </c>
      <c r="ER768" s="336">
        <v>85169.42</v>
      </c>
      <c r="ES768" s="336">
        <v>0</v>
      </c>
      <c r="ET768" s="336">
        <v>0</v>
      </c>
      <c r="EU768" s="336">
        <v>0</v>
      </c>
      <c r="EV768" s="336">
        <v>0</v>
      </c>
      <c r="EW768" s="336">
        <v>0</v>
      </c>
      <c r="EX768" s="336">
        <v>0</v>
      </c>
      <c r="EY768" s="336">
        <v>9000000</v>
      </c>
      <c r="EZ768" s="336">
        <v>814450000</v>
      </c>
      <c r="FA768" s="336">
        <v>0</v>
      </c>
      <c r="FB768" s="336">
        <v>0</v>
      </c>
      <c r="FC768" s="336">
        <v>47807.64</v>
      </c>
      <c r="FD768" s="336">
        <v>0</v>
      </c>
      <c r="FE768" s="336">
        <v>0</v>
      </c>
      <c r="FF768" s="336">
        <v>0</v>
      </c>
      <c r="FG768" s="336">
        <v>0</v>
      </c>
      <c r="FH768" s="336">
        <v>260000</v>
      </c>
      <c r="FI768" s="336">
        <v>0</v>
      </c>
      <c r="FJ768" s="336">
        <v>0</v>
      </c>
      <c r="FK768" s="336">
        <v>0</v>
      </c>
      <c r="FL768" s="336">
        <v>0</v>
      </c>
      <c r="FM768" s="336">
        <v>0</v>
      </c>
      <c r="FN768" s="336">
        <v>0</v>
      </c>
      <c r="FO768" s="336">
        <v>12.6</v>
      </c>
      <c r="FP768" s="336">
        <v>0</v>
      </c>
      <c r="FQ768" s="336">
        <v>0</v>
      </c>
      <c r="FR768" s="336">
        <v>318005.33</v>
      </c>
      <c r="FS768" s="336">
        <v>0</v>
      </c>
      <c r="FT768" s="336">
        <v>0</v>
      </c>
      <c r="FU768" s="336">
        <v>0</v>
      </c>
      <c r="FV768" s="336">
        <v>0</v>
      </c>
      <c r="FW768" s="336">
        <v>0</v>
      </c>
      <c r="FX768" s="336">
        <v>2742500</v>
      </c>
      <c r="FY768" s="336">
        <v>0</v>
      </c>
      <c r="FZ768" s="336">
        <v>0</v>
      </c>
      <c r="GA768" s="336">
        <v>0</v>
      </c>
      <c r="GB768" s="336">
        <v>0</v>
      </c>
      <c r="GC768" s="336">
        <v>0</v>
      </c>
      <c r="GD768" s="336">
        <v>0</v>
      </c>
      <c r="GE768" s="336">
        <v>0</v>
      </c>
      <c r="GF768" s="336">
        <v>0</v>
      </c>
      <c r="GG768" s="336">
        <v>0</v>
      </c>
      <c r="GH768" s="336">
        <v>0</v>
      </c>
      <c r="GI768" s="336">
        <v>0</v>
      </c>
      <c r="GJ768" s="336">
        <v>0</v>
      </c>
      <c r="GK768" s="336">
        <v>26000000</v>
      </c>
      <c r="GL768" s="336">
        <v>3399878.85</v>
      </c>
      <c r="GM768" s="336">
        <v>29675263.140000001</v>
      </c>
      <c r="GN768" s="336">
        <v>0</v>
      </c>
      <c r="GO768" s="336">
        <v>0</v>
      </c>
      <c r="GP768" s="336">
        <v>0</v>
      </c>
      <c r="GQ768" s="336">
        <v>577000</v>
      </c>
      <c r="GR768" s="336">
        <v>0</v>
      </c>
      <c r="GS768" s="336">
        <v>56500000</v>
      </c>
      <c r="GT768" s="336">
        <v>0</v>
      </c>
      <c r="GU768" s="336">
        <v>0</v>
      </c>
      <c r="GV768" s="336">
        <v>0</v>
      </c>
      <c r="GW768" s="336">
        <v>0</v>
      </c>
      <c r="GX768" s="336">
        <v>8013500</v>
      </c>
      <c r="GY768" s="336">
        <v>0</v>
      </c>
      <c r="GZ768" s="336">
        <v>0</v>
      </c>
      <c r="HA768" s="336">
        <v>800000</v>
      </c>
      <c r="HB768" s="336">
        <v>0</v>
      </c>
      <c r="HC768" s="336">
        <v>0</v>
      </c>
      <c r="HD768" s="336">
        <v>0</v>
      </c>
      <c r="HE768" s="336">
        <v>0</v>
      </c>
      <c r="HF768" s="336">
        <v>0</v>
      </c>
      <c r="HG768" s="336">
        <v>0</v>
      </c>
      <c r="HH768" s="336">
        <v>9000000</v>
      </c>
      <c r="HI768" s="336">
        <v>0</v>
      </c>
      <c r="HJ768" s="336">
        <v>1500000</v>
      </c>
      <c r="HK768" s="336">
        <v>0</v>
      </c>
      <c r="HL768" s="336">
        <v>0</v>
      </c>
      <c r="HM768" s="336">
        <v>0</v>
      </c>
      <c r="HN768" s="336">
        <v>0</v>
      </c>
      <c r="HO768" s="336">
        <v>0</v>
      </c>
      <c r="HP768" s="336">
        <v>0</v>
      </c>
      <c r="HQ768" s="336">
        <v>0</v>
      </c>
      <c r="HR768" s="336">
        <v>4000000</v>
      </c>
      <c r="HS768" s="336">
        <v>0</v>
      </c>
      <c r="HT768" s="336">
        <v>0</v>
      </c>
      <c r="HU768" s="336">
        <v>0</v>
      </c>
      <c r="HV768" s="336">
        <v>1000000</v>
      </c>
      <c r="HW768" s="336">
        <v>0</v>
      </c>
      <c r="HX768" s="336">
        <v>0</v>
      </c>
      <c r="HY768" s="336">
        <v>0</v>
      </c>
      <c r="HZ768" s="336">
        <v>0</v>
      </c>
      <c r="IA768" s="336">
        <v>5.0999999999999996</v>
      </c>
      <c r="IB768" s="336">
        <v>0</v>
      </c>
      <c r="IC768" s="336">
        <v>0</v>
      </c>
      <c r="ID768" s="336">
        <v>0</v>
      </c>
      <c r="IE768" s="336">
        <v>0</v>
      </c>
      <c r="IF768" s="336">
        <v>0</v>
      </c>
      <c r="IG768" s="336">
        <v>0</v>
      </c>
      <c r="IH768" s="336">
        <v>0</v>
      </c>
      <c r="II768" s="336">
        <v>489951.87</v>
      </c>
      <c r="IJ768" s="336">
        <v>47.05</v>
      </c>
      <c r="IK768" s="336">
        <v>0</v>
      </c>
      <c r="IL768" s="336">
        <v>200000</v>
      </c>
      <c r="IM768" s="336">
        <v>0</v>
      </c>
      <c r="IN768" s="336">
        <v>0</v>
      </c>
      <c r="IO768" s="336">
        <v>0</v>
      </c>
      <c r="IP768" s="336">
        <v>0</v>
      </c>
      <c r="IQ768" s="336">
        <v>0</v>
      </c>
      <c r="IR768" s="336">
        <v>0</v>
      </c>
      <c r="IS768" s="336">
        <v>0</v>
      </c>
      <c r="IT768" s="336">
        <v>0</v>
      </c>
      <c r="IU768" s="336">
        <v>0</v>
      </c>
      <c r="IV768" s="336">
        <v>3000000</v>
      </c>
      <c r="IW768" s="336">
        <v>0</v>
      </c>
      <c r="IX768" s="336">
        <v>0</v>
      </c>
      <c r="IY768" s="336">
        <v>0</v>
      </c>
      <c r="IZ768" s="336">
        <v>0</v>
      </c>
      <c r="JA768" s="336">
        <v>0</v>
      </c>
      <c r="JB768" s="336">
        <v>0</v>
      </c>
      <c r="JC768" s="336">
        <v>0</v>
      </c>
      <c r="JD768" s="336">
        <v>0</v>
      </c>
      <c r="JE768" s="336">
        <v>0</v>
      </c>
      <c r="JF768" s="336">
        <v>0</v>
      </c>
      <c r="JG768" s="336">
        <v>0</v>
      </c>
      <c r="JH768" s="336">
        <v>0</v>
      </c>
      <c r="JI768" s="336">
        <v>0</v>
      </c>
      <c r="JJ768" s="336">
        <v>0</v>
      </c>
      <c r="JK768" s="336">
        <v>0</v>
      </c>
      <c r="JL768" s="336">
        <v>0</v>
      </c>
      <c r="JM768" s="336">
        <v>0</v>
      </c>
      <c r="JN768" s="336">
        <v>0</v>
      </c>
      <c r="JO768" s="336">
        <v>0</v>
      </c>
      <c r="JP768" s="336">
        <v>0</v>
      </c>
      <c r="JQ768" s="336">
        <v>0</v>
      </c>
      <c r="JR768" s="336">
        <v>0</v>
      </c>
      <c r="JS768" s="336">
        <v>12500000</v>
      </c>
      <c r="JT768" s="336">
        <v>0</v>
      </c>
      <c r="JU768" s="336">
        <v>0</v>
      </c>
      <c r="JV768" s="336">
        <v>60000000</v>
      </c>
      <c r="JW768" s="336">
        <v>4500000</v>
      </c>
      <c r="JX768" s="336">
        <v>0</v>
      </c>
      <c r="JY768" s="336">
        <v>100000</v>
      </c>
      <c r="JZ768" s="336">
        <v>0</v>
      </c>
      <c r="KA768" s="336">
        <v>0</v>
      </c>
      <c r="KB768" s="336">
        <v>0</v>
      </c>
      <c r="KC768" s="336">
        <v>0</v>
      </c>
      <c r="KD768" s="336">
        <v>0</v>
      </c>
      <c r="KE768" s="336">
        <v>7500000</v>
      </c>
      <c r="KF768" s="336">
        <v>0</v>
      </c>
      <c r="KG768" s="336">
        <v>0</v>
      </c>
      <c r="KH768" s="336">
        <v>0</v>
      </c>
      <c r="KI768" s="336">
        <v>0</v>
      </c>
      <c r="KJ768" s="336">
        <v>0</v>
      </c>
      <c r="KK768" s="336">
        <v>0</v>
      </c>
      <c r="KL768" s="336">
        <v>0</v>
      </c>
      <c r="KM768" s="336">
        <v>0</v>
      </c>
      <c r="KN768" s="336">
        <v>0</v>
      </c>
      <c r="KO768" s="336">
        <v>0</v>
      </c>
      <c r="KP768" s="336">
        <v>0</v>
      </c>
      <c r="KQ768" s="336">
        <v>0</v>
      </c>
      <c r="KR768" s="336">
        <v>1000000</v>
      </c>
      <c r="KS768" s="336">
        <v>450000</v>
      </c>
      <c r="KX768" s="312">
        <v>921</v>
      </c>
    </row>
    <row r="769" spans="1:310" x14ac:dyDescent="0.25">
      <c r="A769">
        <v>2022</v>
      </c>
      <c r="C769" s="312">
        <v>22</v>
      </c>
      <c r="F769" s="336">
        <v>2540000</v>
      </c>
      <c r="G769" s="336">
        <v>57600</v>
      </c>
      <c r="H769" s="336">
        <v>76937160</v>
      </c>
      <c r="I769" s="336">
        <v>1673260</v>
      </c>
      <c r="J769" s="336">
        <v>693720</v>
      </c>
      <c r="K769" s="336">
        <v>3542710</v>
      </c>
      <c r="L769" s="336">
        <v>17436550</v>
      </c>
      <c r="M769" s="336">
        <v>8900000</v>
      </c>
      <c r="N769" s="336">
        <v>20938250</v>
      </c>
      <c r="O769" s="336">
        <v>8850000</v>
      </c>
      <c r="P769" s="336">
        <v>4630000</v>
      </c>
      <c r="Q769" s="336">
        <v>5451305</v>
      </c>
      <c r="R769" s="336">
        <v>15025017.5</v>
      </c>
      <c r="S769" s="336">
        <v>12122550</v>
      </c>
      <c r="T769" s="336">
        <v>7150900</v>
      </c>
      <c r="U769" s="336">
        <v>16168166.449999999</v>
      </c>
      <c r="V769" s="336">
        <v>25670000</v>
      </c>
      <c r="W769" s="336">
        <v>3215000</v>
      </c>
      <c r="X769" s="336">
        <v>9853200</v>
      </c>
      <c r="Y769" s="336">
        <v>3839597.35</v>
      </c>
      <c r="Z769" s="336">
        <v>6306276.3600000003</v>
      </c>
      <c r="AA769" s="336">
        <v>50496890</v>
      </c>
      <c r="AB769" s="336">
        <v>9083200</v>
      </c>
      <c r="AC769" s="336">
        <v>2546200</v>
      </c>
      <c r="AD769" s="336">
        <v>81795000</v>
      </c>
      <c r="AE769" s="336">
        <v>1569085</v>
      </c>
      <c r="AF769" s="336">
        <v>3687530.95</v>
      </c>
      <c r="AG769" s="336">
        <v>0</v>
      </c>
      <c r="AH769" s="336">
        <v>3490000</v>
      </c>
      <c r="AI769" s="336">
        <v>7855999.9000000004</v>
      </c>
      <c r="AJ769" s="336">
        <v>0</v>
      </c>
      <c r="AK769" s="336">
        <v>351600</v>
      </c>
      <c r="AL769" s="336">
        <v>40100000</v>
      </c>
      <c r="AM769" s="336">
        <v>1110000</v>
      </c>
      <c r="AN769" s="336">
        <v>1955000</v>
      </c>
      <c r="AO769" s="336">
        <v>0</v>
      </c>
      <c r="AP769" s="336">
        <v>4580000</v>
      </c>
      <c r="AQ769" s="336">
        <v>1922100</v>
      </c>
      <c r="AR769" s="336">
        <v>23642000</v>
      </c>
      <c r="AS769" s="336">
        <v>2780000</v>
      </c>
      <c r="AT769" s="336">
        <v>5810000</v>
      </c>
      <c r="AU769" s="336">
        <v>6279938.3600000003</v>
      </c>
      <c r="AV769" s="336">
        <v>1200000</v>
      </c>
      <c r="AW769" s="336">
        <v>15000000</v>
      </c>
      <c r="AX769" s="336">
        <v>800000</v>
      </c>
      <c r="AY769" s="336">
        <v>5844000</v>
      </c>
      <c r="AZ769" s="336">
        <v>5762260</v>
      </c>
      <c r="BA769" s="336">
        <v>205100</v>
      </c>
      <c r="BB769" s="336">
        <v>8000</v>
      </c>
      <c r="BC769" s="336">
        <v>11000000</v>
      </c>
      <c r="BD769" s="336">
        <v>22873060</v>
      </c>
      <c r="BE769" s="336">
        <v>2090000</v>
      </c>
      <c r="BF769" s="336">
        <v>7200000</v>
      </c>
      <c r="BG769" s="336">
        <v>2316333</v>
      </c>
      <c r="BH769" s="336">
        <v>60600</v>
      </c>
      <c r="BI769" s="336">
        <v>32800000</v>
      </c>
      <c r="BJ769" s="336">
        <v>7725</v>
      </c>
      <c r="BK769" s="336">
        <v>26500000</v>
      </c>
      <c r="BL769" s="336">
        <v>0</v>
      </c>
      <c r="BM769" s="336">
        <v>2300000</v>
      </c>
      <c r="BN769" s="336">
        <v>10250000</v>
      </c>
      <c r="BO769" s="336">
        <v>0</v>
      </c>
      <c r="BP769" s="336">
        <v>288500</v>
      </c>
      <c r="BQ769" s="336">
        <v>576000</v>
      </c>
      <c r="BR769" s="336">
        <v>7049350</v>
      </c>
      <c r="BS769" s="336">
        <v>7178000</v>
      </c>
      <c r="BT769" s="336">
        <v>3000000</v>
      </c>
      <c r="BU769" s="336">
        <v>1300000</v>
      </c>
      <c r="BV769" s="336">
        <v>376000</v>
      </c>
      <c r="BW769" s="336">
        <v>0</v>
      </c>
      <c r="BX769" s="336">
        <v>6083261.5999999996</v>
      </c>
      <c r="BY769" s="336">
        <v>13588000</v>
      </c>
      <c r="BZ769" s="336">
        <v>3919200</v>
      </c>
      <c r="CA769" s="336">
        <v>6106259.7000000002</v>
      </c>
      <c r="CB769" s="336">
        <v>3251850</v>
      </c>
      <c r="CC769" s="336">
        <v>8965179</v>
      </c>
      <c r="CD769" s="336">
        <v>11000000</v>
      </c>
      <c r="CE769" s="336">
        <v>0</v>
      </c>
      <c r="CF769" s="336">
        <v>21057590.5</v>
      </c>
      <c r="CG769" s="336">
        <v>2500000</v>
      </c>
      <c r="CH769" s="336">
        <v>10710600</v>
      </c>
      <c r="CI769" s="336">
        <v>5520000</v>
      </c>
      <c r="CJ769" s="336">
        <v>1887962.35</v>
      </c>
      <c r="CK769" s="336">
        <v>917500</v>
      </c>
      <c r="CL769" s="336">
        <v>4457500</v>
      </c>
      <c r="CM769" s="336">
        <v>158732.95000000001</v>
      </c>
      <c r="CN769" s="336">
        <v>8789200</v>
      </c>
      <c r="CO769" s="336">
        <v>15100000</v>
      </c>
      <c r="CP769" s="336">
        <v>950000</v>
      </c>
      <c r="CQ769" s="336">
        <v>5000000</v>
      </c>
      <c r="CR769" s="336">
        <v>264000</v>
      </c>
      <c r="CS769" s="336">
        <v>8292000</v>
      </c>
      <c r="CT769" s="336">
        <v>0</v>
      </c>
      <c r="CU769" s="336">
        <v>429817</v>
      </c>
      <c r="CV769" s="336">
        <v>930950</v>
      </c>
      <c r="CW769" s="336">
        <v>1674250</v>
      </c>
      <c r="CX769" s="336">
        <v>5000000</v>
      </c>
      <c r="CY769" s="336">
        <v>7200000</v>
      </c>
      <c r="CZ769" s="336">
        <v>50333500</v>
      </c>
      <c r="DA769" s="336">
        <v>4000000</v>
      </c>
      <c r="DB769" s="336">
        <v>31600000</v>
      </c>
      <c r="DC769" s="336">
        <v>3040000</v>
      </c>
      <c r="DD769" s="336">
        <v>25000000</v>
      </c>
      <c r="DE769" s="336">
        <v>55291665</v>
      </c>
      <c r="DF769" s="336">
        <v>730000</v>
      </c>
      <c r="DG769" s="336">
        <v>4067250</v>
      </c>
      <c r="DH769" s="336">
        <v>7922733.25</v>
      </c>
      <c r="DI769" s="336">
        <v>8442500</v>
      </c>
      <c r="DJ769" s="336">
        <v>11700000</v>
      </c>
      <c r="DK769" s="336">
        <v>3000000</v>
      </c>
      <c r="DL769" s="336">
        <v>1500000</v>
      </c>
      <c r="DM769" s="336">
        <v>8910664</v>
      </c>
      <c r="DN769" s="336">
        <v>1000000</v>
      </c>
      <c r="DO769" s="336">
        <v>2407950</v>
      </c>
      <c r="DP769" s="336">
        <v>3448000</v>
      </c>
      <c r="DQ769" s="336">
        <v>1494039.25</v>
      </c>
      <c r="DR769" s="336">
        <v>12630980</v>
      </c>
      <c r="DS769" s="336">
        <v>35680000</v>
      </c>
      <c r="DT769" s="336">
        <v>11896480</v>
      </c>
      <c r="DU769" s="336">
        <v>9850000</v>
      </c>
      <c r="DV769" s="336">
        <v>4844465.9000000004</v>
      </c>
      <c r="DW769" s="336">
        <v>2160000</v>
      </c>
      <c r="DX769" s="336">
        <v>15042680.75</v>
      </c>
      <c r="DY769" s="336">
        <v>6642370</v>
      </c>
      <c r="DZ769" s="336">
        <v>11004917</v>
      </c>
      <c r="EA769" s="336">
        <v>67000000</v>
      </c>
      <c r="EB769" s="336">
        <v>10986620</v>
      </c>
      <c r="EC769" s="336">
        <v>6869000</v>
      </c>
      <c r="ED769" s="336">
        <v>1850000</v>
      </c>
      <c r="EE769" s="336">
        <v>6599312</v>
      </c>
      <c r="EF769" s="336">
        <v>723500</v>
      </c>
      <c r="EG769" s="336">
        <v>26686100</v>
      </c>
      <c r="EH769" s="336">
        <v>1500000</v>
      </c>
      <c r="EI769" s="336">
        <v>3181800</v>
      </c>
      <c r="EJ769" s="336">
        <v>25827287.5</v>
      </c>
      <c r="EK769" s="336">
        <v>1229000</v>
      </c>
      <c r="EL769" s="336">
        <v>1625000</v>
      </c>
      <c r="EM769" s="336">
        <v>9100000</v>
      </c>
      <c r="EN769" s="336">
        <v>7899999.7999999998</v>
      </c>
      <c r="EO769" s="336">
        <v>10702015</v>
      </c>
      <c r="EP769" s="336">
        <v>5000000</v>
      </c>
      <c r="EQ769" s="336">
        <v>1675000</v>
      </c>
      <c r="ER769" s="336">
        <v>8838815</v>
      </c>
      <c r="ES769" s="336">
        <v>1713180</v>
      </c>
      <c r="ET769" s="336">
        <v>7750000</v>
      </c>
      <c r="EU769" s="336">
        <v>4517500</v>
      </c>
      <c r="EV769" s="336">
        <v>1608450</v>
      </c>
      <c r="EW769" s="336">
        <v>7937500</v>
      </c>
      <c r="EX769" s="336">
        <v>11992836</v>
      </c>
      <c r="EY769" s="336">
        <v>50000000</v>
      </c>
      <c r="EZ769" s="336">
        <v>1827657500</v>
      </c>
      <c r="FA769" s="336">
        <v>4511500</v>
      </c>
      <c r="FB769" s="336">
        <v>9519000</v>
      </c>
      <c r="FC769" s="336">
        <v>16835115.649999999</v>
      </c>
      <c r="FD769" s="336">
        <v>3869285.55</v>
      </c>
      <c r="FE769" s="336">
        <v>50000000</v>
      </c>
      <c r="FF769" s="336">
        <v>9103025</v>
      </c>
      <c r="FG769" s="336">
        <v>2346481.85</v>
      </c>
      <c r="FH769" s="336">
        <v>38853365.909999996</v>
      </c>
      <c r="FI769" s="336">
        <v>2528875</v>
      </c>
      <c r="FJ769" s="336">
        <v>9614000</v>
      </c>
      <c r="FK769" s="336">
        <v>4961663.75</v>
      </c>
      <c r="FL769" s="336">
        <v>310000</v>
      </c>
      <c r="FM769" s="336">
        <v>22825400</v>
      </c>
      <c r="FN769" s="336">
        <v>670000</v>
      </c>
      <c r="FO769" s="336">
        <v>3555000</v>
      </c>
      <c r="FP769" s="336">
        <v>1633000</v>
      </c>
      <c r="FQ769" s="336">
        <v>120000</v>
      </c>
      <c r="FR769" s="336">
        <v>5011350.72</v>
      </c>
      <c r="FS769" s="336">
        <v>2222803</v>
      </c>
      <c r="FT769" s="336">
        <v>5150600</v>
      </c>
      <c r="FU769" s="336">
        <v>2195000</v>
      </c>
      <c r="FV769" s="336">
        <v>0</v>
      </c>
      <c r="FW769" s="336">
        <v>650000</v>
      </c>
      <c r="FX769" s="336">
        <v>20089365</v>
      </c>
      <c r="FY769" s="336">
        <v>24800000</v>
      </c>
      <c r="FZ769" s="336">
        <v>490000</v>
      </c>
      <c r="GA769" s="336">
        <v>1295333.3500000001</v>
      </c>
      <c r="GB769" s="336">
        <v>2436456</v>
      </c>
      <c r="GC769" s="336">
        <v>1584300</v>
      </c>
      <c r="GD769" s="336">
        <v>4831250</v>
      </c>
      <c r="GE769" s="336">
        <v>8631576</v>
      </c>
      <c r="GF769" s="336">
        <v>2000000</v>
      </c>
      <c r="GG769" s="336">
        <v>15099020</v>
      </c>
      <c r="GH769" s="336">
        <v>1000000</v>
      </c>
      <c r="GI769" s="336">
        <v>7711358.2000000002</v>
      </c>
      <c r="GJ769" s="336">
        <v>4193250</v>
      </c>
      <c r="GK769" s="336">
        <v>60024500</v>
      </c>
      <c r="GL769" s="336">
        <v>0</v>
      </c>
      <c r="GM769" s="336">
        <v>46000000</v>
      </c>
      <c r="GN769" s="336">
        <v>4400000</v>
      </c>
      <c r="GO769" s="336">
        <v>12132800</v>
      </c>
      <c r="GP769" s="336">
        <v>630050</v>
      </c>
      <c r="GQ769" s="336">
        <v>0</v>
      </c>
      <c r="GR769" s="336">
        <v>6973250</v>
      </c>
      <c r="GS769" s="336">
        <v>241656000</v>
      </c>
      <c r="GT769" s="336">
        <v>1257110</v>
      </c>
      <c r="GU769" s="336">
        <v>65208333</v>
      </c>
      <c r="GV769" s="336">
        <v>2100000</v>
      </c>
      <c r="GW769" s="336">
        <v>976869</v>
      </c>
      <c r="GX769" s="336">
        <v>67015000</v>
      </c>
      <c r="GY769" s="336">
        <v>1908025</v>
      </c>
      <c r="GZ769" s="336">
        <v>6680411.1699999999</v>
      </c>
      <c r="HA769" s="336">
        <v>17841968.82</v>
      </c>
      <c r="HB769" s="336">
        <v>696000</v>
      </c>
      <c r="HC769" s="336">
        <v>54504000</v>
      </c>
      <c r="HD769" s="336">
        <v>1130000</v>
      </c>
      <c r="HE769" s="336">
        <v>1026500</v>
      </c>
      <c r="HF769" s="336">
        <v>2561050</v>
      </c>
      <c r="HG769" s="336">
        <v>11926500</v>
      </c>
      <c r="HH769" s="336">
        <v>30381740</v>
      </c>
      <c r="HI769" s="336">
        <v>11292025</v>
      </c>
      <c r="HJ769" s="336">
        <v>3428000</v>
      </c>
      <c r="HK769" s="336">
        <v>2598682.4500000002</v>
      </c>
      <c r="HL769" s="336">
        <v>10665374</v>
      </c>
      <c r="HM769" s="336">
        <v>6519065</v>
      </c>
      <c r="HN769" s="336">
        <v>2021000</v>
      </c>
      <c r="HO769" s="336">
        <v>8679750</v>
      </c>
      <c r="HP769" s="336">
        <v>29500000</v>
      </c>
      <c r="HQ769" s="336">
        <v>992600</v>
      </c>
      <c r="HR769" s="336">
        <v>7000000</v>
      </c>
      <c r="HS769" s="336">
        <v>800000</v>
      </c>
      <c r="HT769" s="336">
        <v>77000000</v>
      </c>
      <c r="HU769" s="336">
        <v>1680000</v>
      </c>
      <c r="HV769" s="336">
        <v>29307000</v>
      </c>
      <c r="HW769" s="336">
        <v>153800000</v>
      </c>
      <c r="HX769" s="336">
        <v>3018125</v>
      </c>
      <c r="HY769" s="336">
        <v>76929480</v>
      </c>
      <c r="HZ769" s="336">
        <v>1635000</v>
      </c>
      <c r="IA769" s="336">
        <v>213000</v>
      </c>
      <c r="IB769" s="336">
        <v>8850000</v>
      </c>
      <c r="IC769" s="336">
        <v>37216200</v>
      </c>
      <c r="ID769" s="336">
        <v>3671460</v>
      </c>
      <c r="IE769" s="336">
        <v>11500000</v>
      </c>
      <c r="IF769" s="336">
        <v>0</v>
      </c>
      <c r="IG769" s="336">
        <v>3259575</v>
      </c>
      <c r="IH769" s="336">
        <v>1000000</v>
      </c>
      <c r="II769" s="336">
        <v>3209760</v>
      </c>
      <c r="IJ769" s="336">
        <v>22185757.199999999</v>
      </c>
      <c r="IK769" s="336">
        <v>709950</v>
      </c>
      <c r="IL769" s="336">
        <v>1093565</v>
      </c>
      <c r="IM769" s="336">
        <v>3800000</v>
      </c>
      <c r="IN769" s="336">
        <v>7965326.4500000002</v>
      </c>
      <c r="IO769" s="336">
        <v>5252731</v>
      </c>
      <c r="IP769" s="336">
        <v>900000</v>
      </c>
      <c r="IQ769" s="336">
        <v>4199420.25</v>
      </c>
      <c r="IR769" s="336">
        <v>61850000</v>
      </c>
      <c r="IS769" s="336">
        <v>12000000</v>
      </c>
      <c r="IT769" s="336">
        <v>18102900</v>
      </c>
      <c r="IU769" s="336">
        <v>1700000</v>
      </c>
      <c r="IV769" s="336">
        <v>13170000</v>
      </c>
      <c r="IW769" s="336">
        <v>3500000</v>
      </c>
      <c r="IX769" s="336">
        <v>648500</v>
      </c>
      <c r="IY769" s="336">
        <v>4921715</v>
      </c>
      <c r="IZ769" s="336">
        <v>2000000</v>
      </c>
      <c r="JA769" s="336">
        <v>2573750</v>
      </c>
      <c r="JB769" s="336">
        <v>4197750</v>
      </c>
      <c r="JC769" s="336">
        <v>6500000</v>
      </c>
      <c r="JD769" s="336">
        <v>524000</v>
      </c>
      <c r="JE769" s="336">
        <v>0</v>
      </c>
      <c r="JF769" s="336">
        <v>15750000</v>
      </c>
      <c r="JG769" s="336">
        <v>1400000</v>
      </c>
      <c r="JH769" s="336">
        <v>7958666.6699999999</v>
      </c>
      <c r="JI769" s="336">
        <v>5220000</v>
      </c>
      <c r="JJ769" s="336">
        <v>6516659</v>
      </c>
      <c r="JK769" s="336">
        <v>1409250</v>
      </c>
      <c r="JL769" s="336">
        <v>2299250</v>
      </c>
      <c r="JM769" s="336">
        <v>500000</v>
      </c>
      <c r="JN769" s="336">
        <v>450000</v>
      </c>
      <c r="JO769" s="336">
        <v>8000000</v>
      </c>
      <c r="JP769" s="336">
        <v>1165000</v>
      </c>
      <c r="JQ769" s="336">
        <v>660000</v>
      </c>
      <c r="JR769" s="336">
        <v>0</v>
      </c>
      <c r="JS769" s="336">
        <v>30821734.600000001</v>
      </c>
      <c r="JT769" s="336">
        <v>4723769.6500000004</v>
      </c>
      <c r="JU769" s="336">
        <v>0</v>
      </c>
      <c r="JV769" s="336">
        <v>142412500</v>
      </c>
      <c r="JW769" s="336">
        <v>1350000</v>
      </c>
      <c r="JX769" s="336">
        <v>0</v>
      </c>
      <c r="JY769" s="336">
        <v>0</v>
      </c>
      <c r="JZ769" s="336">
        <v>0</v>
      </c>
      <c r="KA769" s="336">
        <v>5393720</v>
      </c>
      <c r="KB769" s="336">
        <v>2450000</v>
      </c>
      <c r="KC769" s="336">
        <v>679000</v>
      </c>
      <c r="KD769" s="336">
        <v>537600</v>
      </c>
      <c r="KE769" s="336">
        <v>19900000</v>
      </c>
      <c r="KF769" s="336">
        <v>300000</v>
      </c>
      <c r="KG769" s="336">
        <v>2000000</v>
      </c>
      <c r="KH769" s="336">
        <v>2750000</v>
      </c>
      <c r="KI769" s="336">
        <v>7646500</v>
      </c>
      <c r="KJ769" s="336">
        <v>0</v>
      </c>
      <c r="KK769" s="336">
        <v>792000</v>
      </c>
      <c r="KL769" s="336">
        <v>800000</v>
      </c>
      <c r="KM769" s="336">
        <v>2698500</v>
      </c>
      <c r="KN769" s="336">
        <v>5221380</v>
      </c>
      <c r="KO769" s="336">
        <v>11730000</v>
      </c>
      <c r="KP769" s="336">
        <v>9000000</v>
      </c>
      <c r="KQ769" s="336">
        <v>284431240</v>
      </c>
      <c r="KR769" s="336">
        <v>26096550</v>
      </c>
      <c r="KS769" s="336">
        <v>3697340</v>
      </c>
      <c r="KX769" s="312">
        <v>922</v>
      </c>
    </row>
    <row r="770" spans="1:310" x14ac:dyDescent="0.25">
      <c r="A770">
        <v>2022</v>
      </c>
      <c r="C770" s="312">
        <v>23</v>
      </c>
      <c r="F770" s="336">
        <v>0</v>
      </c>
      <c r="G770" s="336">
        <v>59069.35</v>
      </c>
      <c r="H770" s="336">
        <v>0</v>
      </c>
      <c r="I770" s="336">
        <v>0</v>
      </c>
      <c r="J770" s="336">
        <v>0</v>
      </c>
      <c r="K770" s="336">
        <v>58856.85</v>
      </c>
      <c r="L770" s="336">
        <v>178141.85</v>
      </c>
      <c r="M770" s="336">
        <v>227426.35</v>
      </c>
      <c r="N770" s="336">
        <v>238032.19</v>
      </c>
      <c r="O770" s="336">
        <v>549753.94999999995</v>
      </c>
      <c r="P770" s="336">
        <v>116844.9</v>
      </c>
      <c r="Q770" s="336">
        <v>5749.76</v>
      </c>
      <c r="R770" s="336">
        <v>0</v>
      </c>
      <c r="S770" s="336">
        <v>220000</v>
      </c>
      <c r="T770" s="336">
        <v>0</v>
      </c>
      <c r="U770" s="336">
        <v>0</v>
      </c>
      <c r="V770" s="336">
        <v>0</v>
      </c>
      <c r="W770" s="336">
        <v>39200</v>
      </c>
      <c r="X770" s="336">
        <v>180000</v>
      </c>
      <c r="Y770" s="336">
        <v>0</v>
      </c>
      <c r="Z770" s="336">
        <v>0</v>
      </c>
      <c r="AA770" s="336">
        <v>0</v>
      </c>
      <c r="AB770" s="336">
        <v>0</v>
      </c>
      <c r="AC770" s="336">
        <v>0</v>
      </c>
      <c r="AD770" s="336">
        <v>2155154.6</v>
      </c>
      <c r="AE770" s="336">
        <v>0</v>
      </c>
      <c r="AF770" s="336">
        <v>0</v>
      </c>
      <c r="AG770" s="336">
        <v>0</v>
      </c>
      <c r="AH770" s="336">
        <v>0</v>
      </c>
      <c r="AI770" s="336">
        <v>20000</v>
      </c>
      <c r="AJ770" s="336">
        <v>0</v>
      </c>
      <c r="AK770" s="336">
        <v>0</v>
      </c>
      <c r="AL770" s="336">
        <v>8030022.9000000004</v>
      </c>
      <c r="AM770" s="336">
        <v>0</v>
      </c>
      <c r="AN770" s="336">
        <v>0</v>
      </c>
      <c r="AO770" s="336">
        <v>0</v>
      </c>
      <c r="AP770" s="336">
        <v>0</v>
      </c>
      <c r="AQ770" s="336">
        <v>0</v>
      </c>
      <c r="AR770" s="336">
        <v>0</v>
      </c>
      <c r="AS770" s="336">
        <v>0</v>
      </c>
      <c r="AT770" s="336">
        <v>0</v>
      </c>
      <c r="AU770" s="336">
        <v>0</v>
      </c>
      <c r="AV770" s="336">
        <v>0</v>
      </c>
      <c r="AW770" s="336">
        <v>751533.28</v>
      </c>
      <c r="AX770" s="336">
        <v>0</v>
      </c>
      <c r="AY770" s="336">
        <v>0</v>
      </c>
      <c r="AZ770" s="336">
        <v>0</v>
      </c>
      <c r="BA770" s="336">
        <v>0</v>
      </c>
      <c r="BB770" s="336">
        <v>0</v>
      </c>
      <c r="BC770" s="336">
        <v>253971.20000000001</v>
      </c>
      <c r="BD770" s="336">
        <v>298888.68</v>
      </c>
      <c r="BE770" s="336">
        <v>0</v>
      </c>
      <c r="BF770" s="336">
        <v>0</v>
      </c>
      <c r="BG770" s="336">
        <v>0</v>
      </c>
      <c r="BH770" s="336">
        <v>0</v>
      </c>
      <c r="BI770" s="336">
        <v>6824.2</v>
      </c>
      <c r="BJ770" s="336">
        <v>0</v>
      </c>
      <c r="BK770" s="336">
        <v>216519.1</v>
      </c>
      <c r="BL770" s="336">
        <v>0</v>
      </c>
      <c r="BM770" s="336">
        <v>0</v>
      </c>
      <c r="BN770" s="336">
        <v>0</v>
      </c>
      <c r="BO770" s="336">
        <v>0</v>
      </c>
      <c r="BP770" s="336">
        <v>0</v>
      </c>
      <c r="BQ770" s="336">
        <v>0</v>
      </c>
      <c r="BR770" s="336">
        <v>750</v>
      </c>
      <c r="BS770" s="336">
        <v>121254.34</v>
      </c>
      <c r="BT770" s="336">
        <v>1053</v>
      </c>
      <c r="BU770" s="336">
        <v>0</v>
      </c>
      <c r="BV770" s="336">
        <v>0</v>
      </c>
      <c r="BW770" s="336">
        <v>0</v>
      </c>
      <c r="BX770" s="336">
        <v>0</v>
      </c>
      <c r="BY770" s="336">
        <v>0</v>
      </c>
      <c r="BZ770" s="336">
        <v>0</v>
      </c>
      <c r="CA770" s="336">
        <v>0</v>
      </c>
      <c r="CB770" s="336">
        <v>0</v>
      </c>
      <c r="CC770" s="336">
        <v>0</v>
      </c>
      <c r="CD770" s="336">
        <v>118171.72</v>
      </c>
      <c r="CE770" s="336">
        <v>300047.19</v>
      </c>
      <c r="CF770" s="336">
        <v>858202.32</v>
      </c>
      <c r="CG770" s="336">
        <v>0</v>
      </c>
      <c r="CH770" s="336">
        <v>0</v>
      </c>
      <c r="CI770" s="336">
        <v>9809514.5500000007</v>
      </c>
      <c r="CJ770" s="336">
        <v>0</v>
      </c>
      <c r="CK770" s="336">
        <v>0</v>
      </c>
      <c r="CL770" s="336">
        <v>0</v>
      </c>
      <c r="CM770" s="336">
        <v>0</v>
      </c>
      <c r="CN770" s="336">
        <v>2132030.6</v>
      </c>
      <c r="CO770" s="336">
        <v>537194</v>
      </c>
      <c r="CP770" s="336">
        <v>0</v>
      </c>
      <c r="CQ770" s="336">
        <v>0</v>
      </c>
      <c r="CR770" s="336">
        <v>30280</v>
      </c>
      <c r="CS770" s="336">
        <v>110410.98</v>
      </c>
      <c r="CT770" s="336">
        <v>15500</v>
      </c>
      <c r="CU770" s="336">
        <v>0</v>
      </c>
      <c r="CV770" s="336">
        <v>0</v>
      </c>
      <c r="CW770" s="336">
        <v>97000</v>
      </c>
      <c r="CX770" s="336">
        <v>0</v>
      </c>
      <c r="CY770" s="336">
        <v>0</v>
      </c>
      <c r="CZ770" s="336">
        <v>0</v>
      </c>
      <c r="DA770" s="336">
        <v>0</v>
      </c>
      <c r="DB770" s="336">
        <v>0</v>
      </c>
      <c r="DC770" s="336">
        <v>15200</v>
      </c>
      <c r="DD770" s="336">
        <v>12098.37</v>
      </c>
      <c r="DE770" s="336">
        <v>31658.55</v>
      </c>
      <c r="DF770" s="336">
        <v>50000</v>
      </c>
      <c r="DG770" s="336">
        <v>16090.6</v>
      </c>
      <c r="DH770" s="336">
        <v>0</v>
      </c>
      <c r="DI770" s="336">
        <v>0</v>
      </c>
      <c r="DJ770" s="336">
        <v>0</v>
      </c>
      <c r="DK770" s="336">
        <v>0</v>
      </c>
      <c r="DL770" s="336">
        <v>0</v>
      </c>
      <c r="DM770" s="336">
        <v>0</v>
      </c>
      <c r="DN770" s="336">
        <v>0</v>
      </c>
      <c r="DO770" s="336">
        <v>120000</v>
      </c>
      <c r="DP770" s="336">
        <v>0</v>
      </c>
      <c r="DQ770" s="336">
        <v>0</v>
      </c>
      <c r="DR770" s="336">
        <v>0</v>
      </c>
      <c r="DS770" s="336">
        <v>189415.3</v>
      </c>
      <c r="DT770" s="336">
        <v>432117</v>
      </c>
      <c r="DU770" s="336">
        <v>0</v>
      </c>
      <c r="DV770" s="336">
        <v>0</v>
      </c>
      <c r="DW770" s="336">
        <v>0</v>
      </c>
      <c r="DX770" s="336">
        <v>0</v>
      </c>
      <c r="DY770" s="336">
        <v>6500</v>
      </c>
      <c r="DZ770" s="336">
        <v>0</v>
      </c>
      <c r="EA770" s="336">
        <v>0</v>
      </c>
      <c r="EB770" s="336">
        <v>7910.84</v>
      </c>
      <c r="EC770" s="336">
        <v>0</v>
      </c>
      <c r="ED770" s="336">
        <v>4431.3500000000004</v>
      </c>
      <c r="EE770" s="336">
        <v>0</v>
      </c>
      <c r="EF770" s="336">
        <v>7400</v>
      </c>
      <c r="EG770" s="336">
        <v>158968.24</v>
      </c>
      <c r="EH770" s="336">
        <v>0</v>
      </c>
      <c r="EI770" s="336">
        <v>69712.570000000007</v>
      </c>
      <c r="EJ770" s="336">
        <v>0</v>
      </c>
      <c r="EK770" s="336">
        <v>12041.32</v>
      </c>
      <c r="EL770" s="336">
        <v>0</v>
      </c>
      <c r="EM770" s="336">
        <v>80597.119999999995</v>
      </c>
      <c r="EN770" s="336">
        <v>515473.78</v>
      </c>
      <c r="EO770" s="336">
        <v>0</v>
      </c>
      <c r="EP770" s="336">
        <v>0</v>
      </c>
      <c r="EQ770" s="336">
        <v>28262.54</v>
      </c>
      <c r="ER770" s="336">
        <v>150000</v>
      </c>
      <c r="ES770" s="336">
        <v>0</v>
      </c>
      <c r="ET770" s="336">
        <v>0</v>
      </c>
      <c r="EU770" s="336">
        <v>0</v>
      </c>
      <c r="EV770" s="336">
        <v>0</v>
      </c>
      <c r="EW770" s="336">
        <v>0</v>
      </c>
      <c r="EX770" s="336">
        <v>0</v>
      </c>
      <c r="EY770" s="336">
        <v>1234832.26</v>
      </c>
      <c r="EZ770" s="336">
        <v>133788895.82000001</v>
      </c>
      <c r="FA770" s="336">
        <v>250000</v>
      </c>
      <c r="FB770" s="336">
        <v>0</v>
      </c>
      <c r="FC770" s="336">
        <v>0</v>
      </c>
      <c r="FD770" s="336">
        <v>80714.399999999994</v>
      </c>
      <c r="FE770" s="336">
        <v>22272.75</v>
      </c>
      <c r="FF770" s="336">
        <v>0</v>
      </c>
      <c r="FG770" s="336">
        <v>0</v>
      </c>
      <c r="FH770" s="336">
        <v>749127.85</v>
      </c>
      <c r="FI770" s="336">
        <v>0</v>
      </c>
      <c r="FJ770" s="336">
        <v>0</v>
      </c>
      <c r="FK770" s="336">
        <v>0</v>
      </c>
      <c r="FL770" s="336">
        <v>0</v>
      </c>
      <c r="FM770" s="336">
        <v>0</v>
      </c>
      <c r="FN770" s="336">
        <v>0</v>
      </c>
      <c r="FO770" s="336">
        <v>3880</v>
      </c>
      <c r="FP770" s="336">
        <v>12361.15</v>
      </c>
      <c r="FQ770" s="336">
        <v>0</v>
      </c>
      <c r="FR770" s="336">
        <v>1999460.5999999999</v>
      </c>
      <c r="FS770" s="336">
        <v>17679.400000000001</v>
      </c>
      <c r="FT770" s="336">
        <v>0</v>
      </c>
      <c r="FU770" s="336">
        <v>0</v>
      </c>
      <c r="FV770" s="336">
        <v>0</v>
      </c>
      <c r="FW770" s="336">
        <v>0</v>
      </c>
      <c r="FX770" s="336">
        <v>0</v>
      </c>
      <c r="FY770" s="336">
        <v>0</v>
      </c>
      <c r="FZ770" s="336">
        <v>733.33</v>
      </c>
      <c r="GA770" s="336">
        <v>0</v>
      </c>
      <c r="GB770" s="336">
        <v>0</v>
      </c>
      <c r="GC770" s="336">
        <v>0</v>
      </c>
      <c r="GD770" s="336">
        <v>60258.01</v>
      </c>
      <c r="GE770" s="336">
        <v>0</v>
      </c>
      <c r="GF770" s="336">
        <v>0</v>
      </c>
      <c r="GG770" s="336">
        <v>15153.05</v>
      </c>
      <c r="GH770" s="336">
        <v>0</v>
      </c>
      <c r="GI770" s="336">
        <v>0</v>
      </c>
      <c r="GJ770" s="336">
        <v>0</v>
      </c>
      <c r="GK770" s="336">
        <v>4651963.76</v>
      </c>
      <c r="GL770" s="336">
        <v>0</v>
      </c>
      <c r="GM770" s="336">
        <v>8947523.0399999991</v>
      </c>
      <c r="GN770" s="336">
        <v>0</v>
      </c>
      <c r="GO770" s="336">
        <v>0</v>
      </c>
      <c r="GP770" s="336">
        <v>0</v>
      </c>
      <c r="GQ770" s="336">
        <v>11275.1</v>
      </c>
      <c r="GR770" s="336">
        <v>0</v>
      </c>
      <c r="GS770" s="336">
        <v>0</v>
      </c>
      <c r="GT770" s="336">
        <v>40000</v>
      </c>
      <c r="GU770" s="336">
        <v>0</v>
      </c>
      <c r="GV770" s="336">
        <v>122000</v>
      </c>
      <c r="GW770" s="336">
        <v>40000</v>
      </c>
      <c r="GX770" s="336">
        <v>0</v>
      </c>
      <c r="GY770" s="336">
        <v>0</v>
      </c>
      <c r="GZ770" s="336">
        <v>832147.43</v>
      </c>
      <c r="HA770" s="336">
        <v>0</v>
      </c>
      <c r="HB770" s="336">
        <v>0</v>
      </c>
      <c r="HC770" s="336">
        <v>0</v>
      </c>
      <c r="HD770" s="336">
        <v>0</v>
      </c>
      <c r="HE770" s="336">
        <v>0</v>
      </c>
      <c r="HF770" s="336">
        <v>0</v>
      </c>
      <c r="HG770" s="336">
        <v>53000</v>
      </c>
      <c r="HH770" s="336">
        <v>0</v>
      </c>
      <c r="HI770" s="336">
        <v>4000</v>
      </c>
      <c r="HJ770" s="336">
        <v>0</v>
      </c>
      <c r="HK770" s="336">
        <v>20000</v>
      </c>
      <c r="HL770" s="336">
        <v>0</v>
      </c>
      <c r="HM770" s="336">
        <v>0</v>
      </c>
      <c r="HN770" s="336">
        <v>0</v>
      </c>
      <c r="HO770" s="336">
        <v>0</v>
      </c>
      <c r="HP770" s="336">
        <v>0</v>
      </c>
      <c r="HQ770" s="336">
        <v>0</v>
      </c>
      <c r="HR770" s="336">
        <v>0</v>
      </c>
      <c r="HS770" s="336">
        <v>0</v>
      </c>
      <c r="HT770" s="336">
        <v>816396.2</v>
      </c>
      <c r="HU770" s="336">
        <v>0</v>
      </c>
      <c r="HV770" s="336">
        <v>0</v>
      </c>
      <c r="HW770" s="336">
        <v>5177102.37</v>
      </c>
      <c r="HX770" s="336">
        <v>0</v>
      </c>
      <c r="HY770" s="336">
        <v>1795086.14</v>
      </c>
      <c r="HZ770" s="336">
        <v>0</v>
      </c>
      <c r="IA770" s="336">
        <v>143070.5</v>
      </c>
      <c r="IB770" s="336">
        <v>0</v>
      </c>
      <c r="IC770" s="336">
        <v>0</v>
      </c>
      <c r="ID770" s="336">
        <v>0</v>
      </c>
      <c r="IE770" s="336">
        <v>54677.52</v>
      </c>
      <c r="IF770" s="336">
        <v>0</v>
      </c>
      <c r="IG770" s="336">
        <v>0</v>
      </c>
      <c r="IH770" s="336">
        <v>0</v>
      </c>
      <c r="II770" s="336">
        <v>0</v>
      </c>
      <c r="IJ770" s="336">
        <v>0</v>
      </c>
      <c r="IK770" s="336">
        <v>0</v>
      </c>
      <c r="IL770" s="336">
        <v>20605.599999999999</v>
      </c>
      <c r="IM770" s="336">
        <v>0</v>
      </c>
      <c r="IN770" s="336">
        <v>0</v>
      </c>
      <c r="IO770" s="336">
        <v>50000</v>
      </c>
      <c r="IP770" s="336">
        <v>2615.8000000000002</v>
      </c>
      <c r="IQ770" s="336">
        <v>0</v>
      </c>
      <c r="IR770" s="336">
        <v>0</v>
      </c>
      <c r="IS770" s="336">
        <v>0</v>
      </c>
      <c r="IT770" s="336">
        <v>0</v>
      </c>
      <c r="IU770" s="336">
        <v>0</v>
      </c>
      <c r="IV770" s="336">
        <v>256736.9</v>
      </c>
      <c r="IW770" s="336">
        <v>0</v>
      </c>
      <c r="IX770" s="336">
        <v>0</v>
      </c>
      <c r="IY770" s="336">
        <v>0</v>
      </c>
      <c r="IZ770" s="336">
        <v>0</v>
      </c>
      <c r="JA770" s="336">
        <v>0</v>
      </c>
      <c r="JB770" s="336">
        <v>0</v>
      </c>
      <c r="JC770" s="336">
        <v>0</v>
      </c>
      <c r="JD770" s="336">
        <v>0</v>
      </c>
      <c r="JE770" s="336">
        <v>0</v>
      </c>
      <c r="JF770" s="336">
        <v>0</v>
      </c>
      <c r="JG770" s="336">
        <v>0</v>
      </c>
      <c r="JH770" s="336">
        <v>0</v>
      </c>
      <c r="JI770" s="336">
        <v>1483.2</v>
      </c>
      <c r="JJ770" s="336">
        <v>0</v>
      </c>
      <c r="JK770" s="336">
        <v>0</v>
      </c>
      <c r="JL770" s="336">
        <v>0</v>
      </c>
      <c r="JM770" s="336">
        <v>0</v>
      </c>
      <c r="JN770" s="336">
        <v>0</v>
      </c>
      <c r="JO770" s="336">
        <v>15112.75</v>
      </c>
      <c r="JP770" s="336">
        <v>0</v>
      </c>
      <c r="JQ770" s="336">
        <v>0</v>
      </c>
      <c r="JR770" s="336">
        <v>0</v>
      </c>
      <c r="JS770" s="336">
        <v>0</v>
      </c>
      <c r="JT770" s="336">
        <v>20119</v>
      </c>
      <c r="JU770" s="336">
        <v>884277.18</v>
      </c>
      <c r="JV770" s="336">
        <v>0</v>
      </c>
      <c r="JW770" s="336">
        <v>3150.45</v>
      </c>
      <c r="JX770" s="336">
        <v>0</v>
      </c>
      <c r="JY770" s="336">
        <v>0</v>
      </c>
      <c r="JZ770" s="336">
        <v>0</v>
      </c>
      <c r="KA770" s="336">
        <v>0</v>
      </c>
      <c r="KB770" s="336">
        <v>0</v>
      </c>
      <c r="KC770" s="336">
        <v>0</v>
      </c>
      <c r="KD770" s="336">
        <v>0</v>
      </c>
      <c r="KE770" s="336">
        <v>0</v>
      </c>
      <c r="KF770" s="336">
        <v>0</v>
      </c>
      <c r="KG770" s="336">
        <v>0</v>
      </c>
      <c r="KH770" s="336">
        <v>0</v>
      </c>
      <c r="KI770" s="336">
        <v>112793.5</v>
      </c>
      <c r="KJ770" s="336">
        <v>0</v>
      </c>
      <c r="KK770" s="336">
        <v>0</v>
      </c>
      <c r="KL770" s="336">
        <v>0</v>
      </c>
      <c r="KM770" s="336">
        <v>0</v>
      </c>
      <c r="KN770" s="336">
        <v>34483.29</v>
      </c>
      <c r="KO770" s="336">
        <v>0</v>
      </c>
      <c r="KP770" s="336">
        <v>0</v>
      </c>
      <c r="KQ770" s="336">
        <v>12434156.48</v>
      </c>
      <c r="KR770" s="336">
        <v>0</v>
      </c>
      <c r="KS770" s="336">
        <v>0</v>
      </c>
      <c r="KX770" s="312">
        <v>923</v>
      </c>
    </row>
    <row r="771" spans="1:310" x14ac:dyDescent="0.25">
      <c r="A771">
        <v>2022</v>
      </c>
      <c r="C771" s="312">
        <v>25</v>
      </c>
      <c r="F771" s="336">
        <v>290756.34999999998</v>
      </c>
      <c r="G771" s="336">
        <v>89828.6</v>
      </c>
      <c r="H771" s="336">
        <v>2627855.2599999998</v>
      </c>
      <c r="I771" s="336">
        <v>332735.74</v>
      </c>
      <c r="J771" s="336">
        <v>104240.75</v>
      </c>
      <c r="K771" s="336">
        <v>70381.06</v>
      </c>
      <c r="L771" s="336">
        <v>791639.48</v>
      </c>
      <c r="M771" s="336">
        <v>295850</v>
      </c>
      <c r="N771" s="336">
        <v>2224433.87</v>
      </c>
      <c r="O771" s="336">
        <v>395776.78</v>
      </c>
      <c r="P771" s="336">
        <v>1064496.93</v>
      </c>
      <c r="Q771" s="336">
        <v>217532.72</v>
      </c>
      <c r="R771" s="336">
        <v>309146.36</v>
      </c>
      <c r="S771" s="336">
        <v>392114.36</v>
      </c>
      <c r="T771" s="336">
        <v>172165.71</v>
      </c>
      <c r="U771" s="336">
        <v>508309.71</v>
      </c>
      <c r="V771" s="336">
        <v>1041841.73</v>
      </c>
      <c r="W771" s="336">
        <v>325626.59999999998</v>
      </c>
      <c r="X771" s="336">
        <v>85613.01</v>
      </c>
      <c r="Y771" s="336">
        <v>148637.47</v>
      </c>
      <c r="Z771" s="336">
        <v>16999.25</v>
      </c>
      <c r="AA771" s="336">
        <v>171589.72</v>
      </c>
      <c r="AB771" s="336">
        <v>528009.49</v>
      </c>
      <c r="AC771" s="336">
        <v>138521.95000000001</v>
      </c>
      <c r="AD771" s="336">
        <v>2327625.7200000002</v>
      </c>
      <c r="AE771" s="336">
        <v>38087.050000000003</v>
      </c>
      <c r="AF771" s="336">
        <v>97086.399999999994</v>
      </c>
      <c r="AG771" s="336">
        <v>109844.69</v>
      </c>
      <c r="AH771" s="336">
        <v>42829.07</v>
      </c>
      <c r="AI771" s="336">
        <v>657653.68000000005</v>
      </c>
      <c r="AJ771" s="336">
        <v>1107331.25</v>
      </c>
      <c r="AK771" s="336">
        <v>18629.27</v>
      </c>
      <c r="AL771" s="336">
        <v>986775.48</v>
      </c>
      <c r="AM771" s="336">
        <v>111994.1</v>
      </c>
      <c r="AN771" s="336">
        <v>739939.92</v>
      </c>
      <c r="AO771" s="336">
        <v>200879.8</v>
      </c>
      <c r="AP771" s="336">
        <v>260805.5</v>
      </c>
      <c r="AQ771" s="336">
        <v>121321.16</v>
      </c>
      <c r="AR771" s="336">
        <v>0</v>
      </c>
      <c r="AS771" s="336">
        <v>317872.8</v>
      </c>
      <c r="AT771" s="336">
        <v>99578.68</v>
      </c>
      <c r="AU771" s="336">
        <v>322929.07</v>
      </c>
      <c r="AV771" s="336">
        <v>290008.2</v>
      </c>
      <c r="AW771" s="336">
        <v>7825572.0199999996</v>
      </c>
      <c r="AX771" s="336">
        <v>286319.67</v>
      </c>
      <c r="AY771" s="336">
        <v>9000</v>
      </c>
      <c r="AZ771" s="336">
        <v>397005.12</v>
      </c>
      <c r="BA771" s="336">
        <v>3677.77</v>
      </c>
      <c r="BB771" s="336">
        <v>59913</v>
      </c>
      <c r="BC771" s="336">
        <v>1437203</v>
      </c>
      <c r="BD771" s="336">
        <v>5468.7</v>
      </c>
      <c r="BE771" s="336">
        <v>75901.81</v>
      </c>
      <c r="BF771" s="336">
        <v>25650</v>
      </c>
      <c r="BG771" s="336">
        <v>82124.23</v>
      </c>
      <c r="BH771" s="336">
        <v>12222</v>
      </c>
      <c r="BI771" s="336">
        <v>12692698.109999999</v>
      </c>
      <c r="BJ771" s="336">
        <v>0</v>
      </c>
      <c r="BK771" s="336">
        <v>242243.4</v>
      </c>
      <c r="BL771" s="336">
        <v>124648.59</v>
      </c>
      <c r="BM771" s="336">
        <v>67770.23</v>
      </c>
      <c r="BN771" s="336">
        <v>633424.69999999995</v>
      </c>
      <c r="BO771" s="336">
        <v>101584.18</v>
      </c>
      <c r="BP771" s="336">
        <v>135524.39000000001</v>
      </c>
      <c r="BQ771" s="336">
        <v>136512.04999999999</v>
      </c>
      <c r="BR771" s="336">
        <v>11381746.16</v>
      </c>
      <c r="BS771" s="336">
        <v>406500.3</v>
      </c>
      <c r="BT771" s="336">
        <v>216308.9</v>
      </c>
      <c r="BU771" s="336">
        <v>74838.600000000006</v>
      </c>
      <c r="BV771" s="336">
        <v>0</v>
      </c>
      <c r="BW771" s="336">
        <v>2715519.29</v>
      </c>
      <c r="BX771" s="336">
        <v>138820.9</v>
      </c>
      <c r="BY771" s="336">
        <v>6993.35</v>
      </c>
      <c r="BZ771" s="336">
        <v>522338.95</v>
      </c>
      <c r="CA771" s="336">
        <v>174085.22</v>
      </c>
      <c r="CB771" s="336">
        <v>53741.18</v>
      </c>
      <c r="CC771" s="336">
        <v>0</v>
      </c>
      <c r="CD771" s="336">
        <v>666555.23</v>
      </c>
      <c r="CE771" s="336">
        <v>1890848.23</v>
      </c>
      <c r="CF771" s="336">
        <v>1490986.77</v>
      </c>
      <c r="CG771" s="336">
        <v>174314.23999999999</v>
      </c>
      <c r="CH771" s="336">
        <v>102315.51</v>
      </c>
      <c r="CI771" s="336">
        <v>3119184.02</v>
      </c>
      <c r="CJ771" s="336">
        <v>167075.94</v>
      </c>
      <c r="CK771" s="336">
        <v>231339.77</v>
      </c>
      <c r="CL771" s="336">
        <v>48248.82</v>
      </c>
      <c r="CM771" s="336">
        <v>56341.49</v>
      </c>
      <c r="CN771" s="336">
        <v>287126.38</v>
      </c>
      <c r="CO771" s="336">
        <v>396163.53</v>
      </c>
      <c r="CP771" s="336">
        <v>4218.38</v>
      </c>
      <c r="CQ771" s="336">
        <v>716018.5199999999</v>
      </c>
      <c r="CR771" s="336">
        <v>86927.1</v>
      </c>
      <c r="CS771" s="336">
        <v>182517.35</v>
      </c>
      <c r="CT771" s="336">
        <v>184329.07</v>
      </c>
      <c r="CU771" s="336">
        <v>465005.27</v>
      </c>
      <c r="CV771" s="336">
        <v>106487.31</v>
      </c>
      <c r="CW771" s="336">
        <v>97880.46</v>
      </c>
      <c r="CX771" s="336">
        <v>118261.64</v>
      </c>
      <c r="CY771" s="336">
        <v>228989.04</v>
      </c>
      <c r="CZ771" s="336">
        <v>3781398.63</v>
      </c>
      <c r="DA771" s="336">
        <v>2518458.81</v>
      </c>
      <c r="DB771" s="336">
        <v>1842200.92</v>
      </c>
      <c r="DC771" s="336">
        <v>152767.54999999999</v>
      </c>
      <c r="DD771" s="336">
        <v>3920510.53</v>
      </c>
      <c r="DE771" s="336">
        <v>506440.11</v>
      </c>
      <c r="DF771" s="336">
        <v>361315.55</v>
      </c>
      <c r="DG771" s="336">
        <v>8900</v>
      </c>
      <c r="DH771" s="336">
        <v>49288.58</v>
      </c>
      <c r="DI771" s="336">
        <v>206937.4</v>
      </c>
      <c r="DJ771" s="336">
        <v>766856.1</v>
      </c>
      <c r="DK771" s="336">
        <v>1217997.96</v>
      </c>
      <c r="DL771" s="336">
        <v>71299.27</v>
      </c>
      <c r="DM771" s="336">
        <v>380209.21</v>
      </c>
      <c r="DN771" s="336">
        <v>51140.54</v>
      </c>
      <c r="DO771" s="336">
        <v>115346.05</v>
      </c>
      <c r="DP771" s="336">
        <v>14775.45</v>
      </c>
      <c r="DQ771" s="336">
        <v>54651.15</v>
      </c>
      <c r="DR771" s="336">
        <v>147194.79999999999</v>
      </c>
      <c r="DS771" s="336">
        <v>1084234.8400000001</v>
      </c>
      <c r="DT771" s="336">
        <v>147120.84</v>
      </c>
      <c r="DU771" s="336">
        <v>3526</v>
      </c>
      <c r="DV771" s="336">
        <v>205851.96</v>
      </c>
      <c r="DW771" s="336">
        <v>190193.85</v>
      </c>
      <c r="DX771" s="336">
        <v>192988.91</v>
      </c>
      <c r="DY771" s="336">
        <v>3232720.31</v>
      </c>
      <c r="DZ771" s="336">
        <v>45046.44</v>
      </c>
      <c r="EA771" s="336">
        <v>3412351.25</v>
      </c>
      <c r="EB771" s="336">
        <v>580268.99</v>
      </c>
      <c r="EC771" s="336">
        <v>554857.68000000005</v>
      </c>
      <c r="ED771" s="336">
        <v>1940</v>
      </c>
      <c r="EE771" s="336">
        <v>219109.25</v>
      </c>
      <c r="EF771" s="336">
        <v>155480.85</v>
      </c>
      <c r="EG771" s="336">
        <v>2282269.4500000002</v>
      </c>
      <c r="EH771" s="336">
        <v>142868.57</v>
      </c>
      <c r="EI771" s="336">
        <v>396123.95</v>
      </c>
      <c r="EJ771" s="336">
        <v>616174.26</v>
      </c>
      <c r="EK771" s="336">
        <v>168489.61</v>
      </c>
      <c r="EL771" s="336">
        <v>35441.35</v>
      </c>
      <c r="EM771" s="336">
        <v>1174924.17</v>
      </c>
      <c r="EN771" s="336">
        <v>63883.25</v>
      </c>
      <c r="EO771" s="336">
        <v>669665.30000000005</v>
      </c>
      <c r="EP771" s="336">
        <v>2432739.5499999998</v>
      </c>
      <c r="EQ771" s="336">
        <v>284125.7</v>
      </c>
      <c r="ER771" s="336">
        <v>276070.25</v>
      </c>
      <c r="ES771" s="336">
        <v>336344.69</v>
      </c>
      <c r="ET771" s="336">
        <v>87776.54</v>
      </c>
      <c r="EU771" s="336">
        <v>91349.5</v>
      </c>
      <c r="EV771" s="336">
        <v>148311.54999999999</v>
      </c>
      <c r="EW771" s="336">
        <v>522682.12</v>
      </c>
      <c r="EX771" s="336">
        <v>220271.77</v>
      </c>
      <c r="EY771" s="336">
        <v>1948620.73</v>
      </c>
      <c r="EZ771" s="336">
        <v>174146233.81999999</v>
      </c>
      <c r="FA771" s="336">
        <v>253073.7</v>
      </c>
      <c r="FB771" s="336">
        <v>20000</v>
      </c>
      <c r="FC771" s="336">
        <v>8254583.7699999996</v>
      </c>
      <c r="FD771" s="336">
        <v>605488.79</v>
      </c>
      <c r="FE771" s="336">
        <v>3536824.29</v>
      </c>
      <c r="FF771" s="336">
        <v>579161.26</v>
      </c>
      <c r="FG771" s="336">
        <v>45409.5</v>
      </c>
      <c r="FH771" s="336">
        <v>283066.98</v>
      </c>
      <c r="FI771" s="336">
        <v>419110.15</v>
      </c>
      <c r="FJ771" s="336">
        <v>3288431.34</v>
      </c>
      <c r="FK771" s="336">
        <v>362524.46</v>
      </c>
      <c r="FL771" s="336">
        <v>15698.54</v>
      </c>
      <c r="FM771" s="336">
        <v>845046.14</v>
      </c>
      <c r="FN771" s="336">
        <v>248562.02</v>
      </c>
      <c r="FO771" s="336">
        <v>1428724.75</v>
      </c>
      <c r="FP771" s="336">
        <v>30167.91</v>
      </c>
      <c r="FQ771" s="336">
        <v>1911087.2</v>
      </c>
      <c r="FR771" s="336">
        <v>23172521.440000001</v>
      </c>
      <c r="FS771" s="336">
        <v>574.45000000000005</v>
      </c>
      <c r="FT771" s="336">
        <v>413305.57</v>
      </c>
      <c r="FU771" s="336">
        <v>142653.32</v>
      </c>
      <c r="FV771" s="336">
        <v>52992.959999999999</v>
      </c>
      <c r="FW771" s="336">
        <v>42401</v>
      </c>
      <c r="FX771" s="336">
        <v>151616.01999999999</v>
      </c>
      <c r="FY771" s="336">
        <v>2941522.97</v>
      </c>
      <c r="FZ771" s="336">
        <v>5794.15</v>
      </c>
      <c r="GA771" s="336">
        <v>3681.3</v>
      </c>
      <c r="GB771" s="336">
        <v>16474.29</v>
      </c>
      <c r="GC771" s="336">
        <v>46722.400000000001</v>
      </c>
      <c r="GD771" s="336">
        <v>1650</v>
      </c>
      <c r="GE771" s="336">
        <v>391710.38</v>
      </c>
      <c r="GF771" s="336">
        <v>235249.86</v>
      </c>
      <c r="GG771" s="336">
        <v>2670.45</v>
      </c>
      <c r="GH771" s="336">
        <v>137364.07</v>
      </c>
      <c r="GI771" s="336">
        <v>366170</v>
      </c>
      <c r="GJ771" s="336">
        <v>28720.59</v>
      </c>
      <c r="GK771" s="336">
        <v>10813323.35</v>
      </c>
      <c r="GL771" s="336">
        <v>1774914.41</v>
      </c>
      <c r="GM771" s="336">
        <v>7217535.4699999997</v>
      </c>
      <c r="GN771" s="336">
        <v>330885.88</v>
      </c>
      <c r="GO771" s="336">
        <v>3053524.52</v>
      </c>
      <c r="GP771" s="336">
        <v>1320</v>
      </c>
      <c r="GQ771" s="336">
        <v>51598.97</v>
      </c>
      <c r="GR771" s="336">
        <v>293047.71000000002</v>
      </c>
      <c r="GS771" s="336">
        <v>771962.39</v>
      </c>
      <c r="GT771" s="336">
        <v>39376</v>
      </c>
      <c r="GU771" s="336">
        <v>2411276.67</v>
      </c>
      <c r="GV771" s="336">
        <v>163086.20000000001</v>
      </c>
      <c r="GW771" s="336">
        <v>46125.8</v>
      </c>
      <c r="GX771" s="336">
        <v>2193324.69</v>
      </c>
      <c r="GY771" s="336">
        <v>156977.89000000001</v>
      </c>
      <c r="GZ771" s="336">
        <v>59116.76</v>
      </c>
      <c r="HA771" s="336">
        <v>961606.08</v>
      </c>
      <c r="HB771" s="336">
        <v>61698.9</v>
      </c>
      <c r="HC771" s="336">
        <v>5058388.18</v>
      </c>
      <c r="HD771" s="336">
        <v>9884.5499999999993</v>
      </c>
      <c r="HE771" s="336">
        <v>34326.15</v>
      </c>
      <c r="HF771" s="336">
        <v>661634.41</v>
      </c>
      <c r="HG771" s="336">
        <v>639296.12</v>
      </c>
      <c r="HH771" s="336">
        <v>574241.52</v>
      </c>
      <c r="HI771" s="336">
        <v>1493751.32</v>
      </c>
      <c r="HJ771" s="336">
        <v>281340.15000000002</v>
      </c>
      <c r="HK771" s="336">
        <v>149371.13</v>
      </c>
      <c r="HL771" s="336">
        <v>843727.45</v>
      </c>
      <c r="HM771" s="336">
        <v>248177.95</v>
      </c>
      <c r="HN771" s="336">
        <v>78879.72</v>
      </c>
      <c r="HO771" s="336">
        <v>200315.54</v>
      </c>
      <c r="HP771" s="336">
        <v>2910253.23</v>
      </c>
      <c r="HQ771" s="336">
        <v>65855.8</v>
      </c>
      <c r="HR771" s="336">
        <v>1888662.7</v>
      </c>
      <c r="HS771" s="336">
        <v>23838.15</v>
      </c>
      <c r="HT771" s="336">
        <v>4017778.9</v>
      </c>
      <c r="HU771" s="336">
        <v>66818.710000000006</v>
      </c>
      <c r="HV771" s="336">
        <v>305522.21999999997</v>
      </c>
      <c r="HW771" s="336">
        <v>25135738.199999999</v>
      </c>
      <c r="HX771" s="336">
        <v>207375.25</v>
      </c>
      <c r="HY771" s="336">
        <v>10305513.9</v>
      </c>
      <c r="HZ771" s="336">
        <v>31288.5</v>
      </c>
      <c r="IA771" s="336">
        <v>66520.72</v>
      </c>
      <c r="IB771" s="336">
        <v>113868.36</v>
      </c>
      <c r="IC771" s="336">
        <v>27315976.120000001</v>
      </c>
      <c r="ID771" s="336">
        <v>292662.21999999997</v>
      </c>
      <c r="IE771" s="336">
        <v>1811586.89</v>
      </c>
      <c r="IF771" s="336">
        <v>116887.5</v>
      </c>
      <c r="IG771" s="336">
        <v>95565.37</v>
      </c>
      <c r="IH771" s="336">
        <v>1899.95</v>
      </c>
      <c r="II771" s="336">
        <v>209734.45</v>
      </c>
      <c r="IJ771" s="336">
        <v>1017625.45</v>
      </c>
      <c r="IK771" s="336">
        <v>47483.25</v>
      </c>
      <c r="IL771" s="336">
        <v>309956.33</v>
      </c>
      <c r="IM771" s="336">
        <v>238456.77</v>
      </c>
      <c r="IN771" s="336">
        <v>839368.44</v>
      </c>
      <c r="IO771" s="336">
        <v>140192.82</v>
      </c>
      <c r="IP771" s="336">
        <v>34469</v>
      </c>
      <c r="IQ771" s="336">
        <v>89011.03</v>
      </c>
      <c r="IR771" s="336">
        <v>2689617.03</v>
      </c>
      <c r="IS771" s="336">
        <v>670595.69999999995</v>
      </c>
      <c r="IT771" s="336">
        <v>869295.01</v>
      </c>
      <c r="IU771" s="336">
        <v>31745.25</v>
      </c>
      <c r="IV771" s="336">
        <v>486843.95</v>
      </c>
      <c r="IW771" s="336">
        <v>72725</v>
      </c>
      <c r="IX771" s="336">
        <v>1650</v>
      </c>
      <c r="IY771" s="336">
        <v>341210</v>
      </c>
      <c r="IZ771" s="336">
        <v>1059361.6399999999</v>
      </c>
      <c r="JA771" s="336">
        <v>61566</v>
      </c>
      <c r="JB771" s="336">
        <v>275436.26</v>
      </c>
      <c r="JC771" s="336">
        <v>259492.95</v>
      </c>
      <c r="JD771" s="336">
        <v>117404.43</v>
      </c>
      <c r="JE771" s="336">
        <v>79827.31</v>
      </c>
      <c r="JF771" s="336">
        <v>3124622</v>
      </c>
      <c r="JG771" s="336">
        <v>174915.89</v>
      </c>
      <c r="JH771" s="336">
        <v>345907.13</v>
      </c>
      <c r="JI771" s="336">
        <v>441304.32000000001</v>
      </c>
      <c r="JJ771" s="336">
        <v>1211012.92</v>
      </c>
      <c r="JK771" s="336">
        <v>8540</v>
      </c>
      <c r="JL771" s="336">
        <v>324963.06</v>
      </c>
      <c r="JM771" s="336">
        <v>1520</v>
      </c>
      <c r="JN771" s="336">
        <v>4740</v>
      </c>
      <c r="JO771" s="336">
        <v>341081.75</v>
      </c>
      <c r="JP771" s="336">
        <v>86478.92</v>
      </c>
      <c r="JQ771" s="336">
        <v>188355.8</v>
      </c>
      <c r="JR771" s="336">
        <v>485550</v>
      </c>
      <c r="JS771" s="336">
        <v>224394.86</v>
      </c>
      <c r="JT771" s="336">
        <v>80309</v>
      </c>
      <c r="JU771" s="336">
        <v>3648598.85</v>
      </c>
      <c r="JV771" s="336">
        <v>10125461.359999999</v>
      </c>
      <c r="JW771" s="336">
        <v>70737.2</v>
      </c>
      <c r="JX771" s="336">
        <v>424274.75</v>
      </c>
      <c r="JY771" s="336">
        <v>159542.9</v>
      </c>
      <c r="JZ771" s="336">
        <v>1111.3</v>
      </c>
      <c r="KA771" s="336">
        <v>51021.3</v>
      </c>
      <c r="KB771" s="336">
        <v>202588.05</v>
      </c>
      <c r="KC771" s="336">
        <v>133497.45000000001</v>
      </c>
      <c r="KD771" s="336">
        <v>169297.15</v>
      </c>
      <c r="KE771" s="336">
        <v>1470397.95</v>
      </c>
      <c r="KF771" s="336">
        <v>197512.13</v>
      </c>
      <c r="KG771" s="336">
        <v>56135.63</v>
      </c>
      <c r="KH771" s="336">
        <v>20357</v>
      </c>
      <c r="KI771" s="336">
        <v>189052.66</v>
      </c>
      <c r="KJ771" s="336">
        <v>191149.19</v>
      </c>
      <c r="KK771" s="336">
        <v>102866.03</v>
      </c>
      <c r="KL771" s="336">
        <v>281498.73</v>
      </c>
      <c r="KM771" s="336">
        <v>69151.990000000005</v>
      </c>
      <c r="KN771" s="336">
        <v>215646.5</v>
      </c>
      <c r="KO771" s="336">
        <v>155096.06</v>
      </c>
      <c r="KP771" s="336">
        <v>69798.37</v>
      </c>
      <c r="KQ771" s="336">
        <v>16008439.73</v>
      </c>
      <c r="KR771" s="336">
        <v>1010993.8</v>
      </c>
      <c r="KS771" s="336">
        <v>714539.54</v>
      </c>
      <c r="KX771" s="312">
        <v>925</v>
      </c>
    </row>
    <row r="772" spans="1:310" x14ac:dyDescent="0.25">
      <c r="A772">
        <v>2022</v>
      </c>
      <c r="C772" s="312">
        <v>28</v>
      </c>
      <c r="F772" s="336">
        <v>7011686.9799999995</v>
      </c>
      <c r="G772" s="336">
        <v>525182.01</v>
      </c>
      <c r="H772" s="336">
        <v>46177813.540000007</v>
      </c>
      <c r="I772" s="336">
        <v>4858346.8600000003</v>
      </c>
      <c r="J772" s="336">
        <v>222121.97</v>
      </c>
      <c r="K772" s="336">
        <v>1486705.93</v>
      </c>
      <c r="L772" s="336">
        <v>8493106.0199999996</v>
      </c>
      <c r="M772" s="336">
        <v>3065643.76</v>
      </c>
      <c r="N772" s="336">
        <v>19273815.82</v>
      </c>
      <c r="O772" s="336">
        <v>15322082.740000002</v>
      </c>
      <c r="P772" s="336">
        <v>2987469.04</v>
      </c>
      <c r="Q772" s="336">
        <v>1539891.17</v>
      </c>
      <c r="R772" s="336">
        <v>1406331.23</v>
      </c>
      <c r="S772" s="336">
        <v>34556.729999999996</v>
      </c>
      <c r="T772" s="336">
        <v>973928.04999999993</v>
      </c>
      <c r="U772" s="336">
        <v>14405556.109999999</v>
      </c>
      <c r="V772" s="336">
        <v>10862333.98</v>
      </c>
      <c r="W772" s="336">
        <v>327999.73</v>
      </c>
      <c r="X772" s="336">
        <v>1327788.71</v>
      </c>
      <c r="Y772" s="336">
        <v>668909.01</v>
      </c>
      <c r="Z772" s="336">
        <v>1507193.13</v>
      </c>
      <c r="AA772" s="336">
        <v>21695317.52</v>
      </c>
      <c r="AB772" s="336">
        <v>2873826.9000000004</v>
      </c>
      <c r="AC772" s="336">
        <v>506252.79999999999</v>
      </c>
      <c r="AD772" s="336">
        <v>15254344.609999999</v>
      </c>
      <c r="AE772" s="336">
        <v>1175634.49</v>
      </c>
      <c r="AF772" s="336">
        <v>3486032.27</v>
      </c>
      <c r="AG772" s="336">
        <v>1749968.94</v>
      </c>
      <c r="AH772" s="336">
        <v>646878.15</v>
      </c>
      <c r="AI772" s="336">
        <v>3054373.8</v>
      </c>
      <c r="AJ772" s="336">
        <v>12025543.710000001</v>
      </c>
      <c r="AK772" s="336">
        <v>985076.75</v>
      </c>
      <c r="AL772" s="336">
        <v>13308873.43</v>
      </c>
      <c r="AM772" s="336">
        <v>2819498.13</v>
      </c>
      <c r="AN772" s="336">
        <v>2957439.0100000002</v>
      </c>
      <c r="AO772" s="336">
        <v>3420682.1</v>
      </c>
      <c r="AP772" s="336">
        <v>6622986.04</v>
      </c>
      <c r="AQ772" s="336">
        <v>485664.85</v>
      </c>
      <c r="AR772" s="336">
        <v>12508444.68</v>
      </c>
      <c r="AS772" s="336">
        <v>698456.89000000013</v>
      </c>
      <c r="AT772" s="336">
        <v>1922180.84</v>
      </c>
      <c r="AU772" s="336">
        <v>576265.80000000005</v>
      </c>
      <c r="AV772" s="336">
        <v>2601421</v>
      </c>
      <c r="AW772" s="336">
        <v>40906135.200000003</v>
      </c>
      <c r="AX772" s="336">
        <v>2021055.83</v>
      </c>
      <c r="AY772" s="336">
        <v>1448334.99</v>
      </c>
      <c r="AZ772" s="336">
        <v>2403176.4</v>
      </c>
      <c r="BA772" s="336">
        <v>459829.18000000005</v>
      </c>
      <c r="BB772" s="336">
        <v>5851054.1900000004</v>
      </c>
      <c r="BC772" s="336">
        <v>6871613.1799999997</v>
      </c>
      <c r="BD772" s="336">
        <v>3483151.5700000003</v>
      </c>
      <c r="BE772" s="336">
        <v>6015529.75</v>
      </c>
      <c r="BF772" s="336">
        <v>1982797.42</v>
      </c>
      <c r="BG772" s="336">
        <v>258656.62</v>
      </c>
      <c r="BH772" s="336">
        <v>477328.71000000008</v>
      </c>
      <c r="BI772" s="336">
        <v>19184589.670000002</v>
      </c>
      <c r="BJ772" s="336">
        <v>976130.05</v>
      </c>
      <c r="BK772" s="336">
        <v>5889520.1900000004</v>
      </c>
      <c r="BL772" s="336">
        <v>917911.1399999999</v>
      </c>
      <c r="BM772" s="336">
        <v>1518013.7</v>
      </c>
      <c r="BN772" s="336">
        <v>31579867.309999999</v>
      </c>
      <c r="BO772" s="336">
        <v>13569177.67</v>
      </c>
      <c r="BP772" s="336">
        <v>2104880.13</v>
      </c>
      <c r="BQ772" s="336">
        <v>1023994.99</v>
      </c>
      <c r="BR772" s="336">
        <v>2244077.2999999998</v>
      </c>
      <c r="BS772" s="336">
        <v>2635382.04</v>
      </c>
      <c r="BT772" s="336">
        <v>1085447.7</v>
      </c>
      <c r="BU772" s="336">
        <v>714264.86</v>
      </c>
      <c r="BV772" s="336">
        <v>3509048.24</v>
      </c>
      <c r="BW772" s="336">
        <v>2418497.2200000002</v>
      </c>
      <c r="BX772" s="336">
        <v>3410286.7399999998</v>
      </c>
      <c r="BY772" s="336">
        <v>2244200.89</v>
      </c>
      <c r="BZ772" s="336">
        <v>609095.14</v>
      </c>
      <c r="CA772" s="336">
        <v>599119.18999999994</v>
      </c>
      <c r="CB772" s="336">
        <v>2006581.4600000002</v>
      </c>
      <c r="CC772" s="336">
        <v>8178483.54</v>
      </c>
      <c r="CD772" s="336">
        <v>2310537.83</v>
      </c>
      <c r="CE772" s="336">
        <v>7553552.9800000004</v>
      </c>
      <c r="CF772" s="336">
        <v>10938040.470000001</v>
      </c>
      <c r="CG772" s="336">
        <v>7125528.96</v>
      </c>
      <c r="CH772" s="336">
        <v>842438.6</v>
      </c>
      <c r="CI772" s="336">
        <v>49005856.25</v>
      </c>
      <c r="CJ772" s="336">
        <v>553104.85000000009</v>
      </c>
      <c r="CK772" s="336">
        <v>453987.31</v>
      </c>
      <c r="CL772" s="336">
        <v>907462.06</v>
      </c>
      <c r="CM772" s="336">
        <v>590530.4</v>
      </c>
      <c r="CN772" s="336">
        <v>7410439.2199999997</v>
      </c>
      <c r="CO772" s="336">
        <v>9619191.9100000001</v>
      </c>
      <c r="CP772" s="336">
        <v>1402356.72</v>
      </c>
      <c r="CQ772" s="336">
        <v>6262401.8399999999</v>
      </c>
      <c r="CR772" s="336">
        <v>455154.30000000005</v>
      </c>
      <c r="CS772" s="336">
        <v>3832601.6799999997</v>
      </c>
      <c r="CT772" s="336">
        <v>5656625.5499999998</v>
      </c>
      <c r="CU772" s="336">
        <v>1307369.46</v>
      </c>
      <c r="CV772" s="336">
        <v>550857.44999999995</v>
      </c>
      <c r="CW772" s="336">
        <v>1110689.67</v>
      </c>
      <c r="CX772" s="336">
        <v>8250498.8700000001</v>
      </c>
      <c r="CY772" s="336">
        <v>1314867.8500000001</v>
      </c>
      <c r="CZ772" s="336">
        <v>11979304.48</v>
      </c>
      <c r="DA772" s="336">
        <v>19870199.189999998</v>
      </c>
      <c r="DB772" s="336">
        <v>11570479.51</v>
      </c>
      <c r="DC772" s="336">
        <v>4470220.96</v>
      </c>
      <c r="DD772" s="336">
        <v>37649394.130000003</v>
      </c>
      <c r="DE772" s="336">
        <v>26161594.260000002</v>
      </c>
      <c r="DF772" s="336">
        <v>3200828.98</v>
      </c>
      <c r="DG772" s="336">
        <v>973921.98</v>
      </c>
      <c r="DH772" s="336">
        <v>1420735.41</v>
      </c>
      <c r="DI772" s="336">
        <v>3040608.87</v>
      </c>
      <c r="DJ772" s="336">
        <v>9333096.25</v>
      </c>
      <c r="DK772" s="336">
        <v>11381719.76</v>
      </c>
      <c r="DL772" s="336">
        <v>1436025.69</v>
      </c>
      <c r="DM772" s="336">
        <v>9149970.9000000004</v>
      </c>
      <c r="DN772" s="336">
        <v>262963.43</v>
      </c>
      <c r="DO772" s="336">
        <v>1570675.0999999999</v>
      </c>
      <c r="DP772" s="336">
        <v>1657670.82</v>
      </c>
      <c r="DQ772" s="336">
        <v>189768.66999999998</v>
      </c>
      <c r="DR772" s="336">
        <v>3437062.46</v>
      </c>
      <c r="DS772" s="336">
        <v>7375702.3399999999</v>
      </c>
      <c r="DT772" s="336">
        <v>9396690.8599999994</v>
      </c>
      <c r="DU772" s="336">
        <v>19783657.84</v>
      </c>
      <c r="DV772" s="336">
        <v>1152226.99</v>
      </c>
      <c r="DW772" s="336">
        <v>2481137.9299999997</v>
      </c>
      <c r="DX772" s="336">
        <v>5771585.9000000004</v>
      </c>
      <c r="DY772" s="336">
        <v>4875709.97</v>
      </c>
      <c r="DZ772" s="336">
        <v>1922434.38</v>
      </c>
      <c r="EA772" s="336">
        <v>15973257.85</v>
      </c>
      <c r="EB772" s="336">
        <v>3157057.55</v>
      </c>
      <c r="EC772" s="336">
        <v>2865966.46</v>
      </c>
      <c r="ED772" s="336">
        <v>2273396.33</v>
      </c>
      <c r="EE772" s="336">
        <v>2186776.3199999998</v>
      </c>
      <c r="EF772" s="336">
        <v>505429.4</v>
      </c>
      <c r="EG772" s="336">
        <v>7819538.0800000001</v>
      </c>
      <c r="EH772" s="336">
        <v>2804749.13</v>
      </c>
      <c r="EI772" s="336">
        <v>10886439.33</v>
      </c>
      <c r="EJ772" s="336">
        <v>17084190.579999998</v>
      </c>
      <c r="EK772" s="336">
        <v>2765609</v>
      </c>
      <c r="EL772" s="336">
        <v>441427.28</v>
      </c>
      <c r="EM772" s="336">
        <v>3855604.04</v>
      </c>
      <c r="EN772" s="336">
        <v>3924457.96</v>
      </c>
      <c r="EO772" s="336">
        <v>4807978.59</v>
      </c>
      <c r="EP772" s="336">
        <v>3821119.1</v>
      </c>
      <c r="EQ772" s="336">
        <v>1151335.53</v>
      </c>
      <c r="ER772" s="336">
        <v>1892197.25</v>
      </c>
      <c r="ES772" s="336">
        <v>884458.61</v>
      </c>
      <c r="ET772" s="336">
        <v>4036159.35</v>
      </c>
      <c r="EU772" s="336">
        <v>1261170.3500000001</v>
      </c>
      <c r="EV772" s="336">
        <v>597175.69999999995</v>
      </c>
      <c r="EW772" s="336">
        <v>3996906.5</v>
      </c>
      <c r="EX772" s="336">
        <v>3691165.24</v>
      </c>
      <c r="EY772" s="336">
        <v>41130961.140000001</v>
      </c>
      <c r="EZ772" s="336">
        <v>406787919.31999999</v>
      </c>
      <c r="FA772" s="336">
        <v>3332493.46</v>
      </c>
      <c r="FB772" s="336">
        <v>2078783.37</v>
      </c>
      <c r="FC772" s="336">
        <v>28422797.609999999</v>
      </c>
      <c r="FD772" s="336">
        <v>2999209.0500000003</v>
      </c>
      <c r="FE772" s="336">
        <v>20797814.359999999</v>
      </c>
      <c r="FF772" s="336">
        <v>3539041.9</v>
      </c>
      <c r="FG772" s="336">
        <v>639665.37</v>
      </c>
      <c r="FH772" s="336">
        <v>5863234.4900000002</v>
      </c>
      <c r="FI772" s="336">
        <v>920594.85</v>
      </c>
      <c r="FJ772" s="336">
        <v>9194817.8399999999</v>
      </c>
      <c r="FK772" s="336">
        <v>2064101.24</v>
      </c>
      <c r="FL772" s="336">
        <v>256880.95</v>
      </c>
      <c r="FM772" s="336">
        <v>13568471.310000001</v>
      </c>
      <c r="FN772" s="336">
        <v>1337644.8400000001</v>
      </c>
      <c r="FO772" s="336">
        <v>1636414.0799999998</v>
      </c>
      <c r="FP772" s="336">
        <v>1144704.5900000001</v>
      </c>
      <c r="FQ772" s="336">
        <v>4029688.53</v>
      </c>
      <c r="FR772" s="336">
        <v>52341352.049999997</v>
      </c>
      <c r="FS772" s="336">
        <v>938529.08</v>
      </c>
      <c r="FT772" s="336">
        <v>1223797.97</v>
      </c>
      <c r="FU772" s="336">
        <v>1956213.05</v>
      </c>
      <c r="FV772" s="336">
        <v>1043737.6699999999</v>
      </c>
      <c r="FW772" s="336">
        <v>114751.35</v>
      </c>
      <c r="FX772" s="336">
        <v>4102248.6700000004</v>
      </c>
      <c r="FY772" s="336">
        <v>8261758.7000000011</v>
      </c>
      <c r="FZ772" s="336">
        <v>693740.87</v>
      </c>
      <c r="GA772" s="336">
        <v>774964.51</v>
      </c>
      <c r="GB772" s="336">
        <v>1071497.27</v>
      </c>
      <c r="GC772" s="336">
        <v>732691.84</v>
      </c>
      <c r="GD772" s="336">
        <v>1861570.05</v>
      </c>
      <c r="GE772" s="336">
        <v>11815886.309999999</v>
      </c>
      <c r="GF772" s="336">
        <v>1806368.6</v>
      </c>
      <c r="GG772" s="336">
        <v>5239547</v>
      </c>
      <c r="GH772" s="336">
        <v>1783210.79</v>
      </c>
      <c r="GI772" s="336">
        <v>3637195.4899999998</v>
      </c>
      <c r="GJ772" s="336">
        <v>1783494.39</v>
      </c>
      <c r="GK772" s="336">
        <v>62340898.609999999</v>
      </c>
      <c r="GL772" s="336">
        <v>19075651.530000001</v>
      </c>
      <c r="GM772" s="336">
        <v>73522041.810000002</v>
      </c>
      <c r="GN772" s="336">
        <v>4177657.8499999996</v>
      </c>
      <c r="GO772" s="336">
        <v>22663447.540000003</v>
      </c>
      <c r="GP772" s="336">
        <v>445942.13</v>
      </c>
      <c r="GQ772" s="336">
        <v>309353.46000000002</v>
      </c>
      <c r="GR772" s="336">
        <v>5256809.84</v>
      </c>
      <c r="GS772" s="336">
        <v>105369121.93000001</v>
      </c>
      <c r="GT772" s="336">
        <v>1497025.27</v>
      </c>
      <c r="GU772" s="336">
        <v>35066401.659999996</v>
      </c>
      <c r="GV772" s="336">
        <v>759423.16999999993</v>
      </c>
      <c r="GW772" s="336">
        <v>426322.71</v>
      </c>
      <c r="GX772" s="336">
        <v>9202321.2199999988</v>
      </c>
      <c r="GY772" s="336">
        <v>695524.99</v>
      </c>
      <c r="GZ772" s="336">
        <v>5198520.34</v>
      </c>
      <c r="HA772" s="336">
        <v>5254853.9300000006</v>
      </c>
      <c r="HB772" s="336">
        <v>1335483.2400000002</v>
      </c>
      <c r="HC772" s="336">
        <v>11849640.84</v>
      </c>
      <c r="HD772" s="336">
        <v>552351.19999999995</v>
      </c>
      <c r="HE772" s="336">
        <v>1343382.58</v>
      </c>
      <c r="HF772" s="336">
        <v>1722096.67</v>
      </c>
      <c r="HG772" s="336">
        <v>10981925.939999999</v>
      </c>
      <c r="HH772" s="336">
        <v>39324939.909999996</v>
      </c>
      <c r="HI772" s="336">
        <v>9309665.4100000001</v>
      </c>
      <c r="HJ772" s="336">
        <v>2718778.38</v>
      </c>
      <c r="HK772" s="336">
        <v>598439.72</v>
      </c>
      <c r="HL772" s="336">
        <v>2400839.7400000002</v>
      </c>
      <c r="HM772" s="336">
        <v>1662929.27</v>
      </c>
      <c r="HN772" s="336">
        <v>1744606.62</v>
      </c>
      <c r="HO772" s="336">
        <v>1680288.81</v>
      </c>
      <c r="HP772" s="336">
        <v>10564928.729999999</v>
      </c>
      <c r="HQ772" s="336">
        <v>234007.39</v>
      </c>
      <c r="HR772" s="336">
        <v>14348775.529999999</v>
      </c>
      <c r="HS772" s="336">
        <v>269881.09999999998</v>
      </c>
      <c r="HT772" s="336">
        <v>26951915.539999999</v>
      </c>
      <c r="HU772" s="336">
        <v>1023845.18</v>
      </c>
      <c r="HV772" s="336">
        <v>3156660</v>
      </c>
      <c r="HW772" s="336">
        <v>56793455.810000002</v>
      </c>
      <c r="HX772" s="336">
        <v>927812.05</v>
      </c>
      <c r="HY772" s="336">
        <v>42522043.439999998</v>
      </c>
      <c r="HZ772" s="336">
        <v>5071140.3</v>
      </c>
      <c r="IA772" s="336">
        <v>2156179.13</v>
      </c>
      <c r="IB772" s="336">
        <v>7508404.3399999999</v>
      </c>
      <c r="IC772" s="336">
        <v>30546108.91</v>
      </c>
      <c r="ID772" s="336">
        <v>816411.15</v>
      </c>
      <c r="IE772" s="336">
        <v>17016292.460000001</v>
      </c>
      <c r="IF772" s="336">
        <v>2430251.4500000002</v>
      </c>
      <c r="IG772" s="336">
        <v>902062.47</v>
      </c>
      <c r="IH772" s="336">
        <v>619326.57000000007</v>
      </c>
      <c r="II772" s="336">
        <v>1199555.3799999999</v>
      </c>
      <c r="IJ772" s="336">
        <v>2755294.77</v>
      </c>
      <c r="IK772" s="336">
        <v>119585.9</v>
      </c>
      <c r="IL772" s="336">
        <v>501832.38</v>
      </c>
      <c r="IM772" s="336">
        <v>323325.15000000002</v>
      </c>
      <c r="IN772" s="336">
        <v>7860309.21</v>
      </c>
      <c r="IO772" s="336">
        <v>1847299.25</v>
      </c>
      <c r="IP772" s="336">
        <v>1865174.08</v>
      </c>
      <c r="IQ772" s="336">
        <v>496391</v>
      </c>
      <c r="IR772" s="336">
        <v>24904280.199999999</v>
      </c>
      <c r="IS772" s="336">
        <v>27067965.190000001</v>
      </c>
      <c r="IT772" s="336">
        <v>5381399.2599999998</v>
      </c>
      <c r="IU772" s="336">
        <v>877849.81</v>
      </c>
      <c r="IV772" s="336">
        <v>8447900.5600000005</v>
      </c>
      <c r="IW772" s="336">
        <v>2833164.45</v>
      </c>
      <c r="IX772" s="336">
        <v>616060.81000000006</v>
      </c>
      <c r="IY772" s="336">
        <v>3937915.0300000003</v>
      </c>
      <c r="IZ772" s="336">
        <v>3399352.56</v>
      </c>
      <c r="JA772" s="336">
        <v>3713729.69</v>
      </c>
      <c r="JB772" s="336">
        <v>1298206.0899999999</v>
      </c>
      <c r="JC772" s="336">
        <v>2866187.45</v>
      </c>
      <c r="JD772" s="336">
        <v>1003187.74</v>
      </c>
      <c r="JE772" s="336">
        <v>565585.99</v>
      </c>
      <c r="JF772" s="336">
        <v>10254273.289999999</v>
      </c>
      <c r="JG772" s="336">
        <v>269045.77</v>
      </c>
      <c r="JH772" s="336">
        <v>437470.95999999996</v>
      </c>
      <c r="JI772" s="336">
        <v>9063157.4000000004</v>
      </c>
      <c r="JJ772" s="336">
        <v>6502660.1699999999</v>
      </c>
      <c r="JK772" s="336">
        <v>756500.7</v>
      </c>
      <c r="JL772" s="336">
        <v>1205921.7999999998</v>
      </c>
      <c r="JM772" s="336">
        <v>489098.37</v>
      </c>
      <c r="JN772" s="336">
        <v>782800.85</v>
      </c>
      <c r="JO772" s="336">
        <v>5487836.0099999998</v>
      </c>
      <c r="JP772" s="336">
        <v>741585.85</v>
      </c>
      <c r="JQ772" s="336">
        <v>1261102.7</v>
      </c>
      <c r="JR772" s="336">
        <v>463847.94</v>
      </c>
      <c r="JS772" s="336">
        <v>5926702.5999999996</v>
      </c>
      <c r="JT772" s="336">
        <v>551645.14</v>
      </c>
      <c r="JU772" s="336">
        <v>20142039.73</v>
      </c>
      <c r="JV772" s="336">
        <v>34071470.25</v>
      </c>
      <c r="JW772" s="336">
        <v>1404151.37</v>
      </c>
      <c r="JX772" s="336">
        <v>4955474.01</v>
      </c>
      <c r="JY772" s="336">
        <v>286429.15999999997</v>
      </c>
      <c r="JZ772" s="336">
        <v>237944.90000000002</v>
      </c>
      <c r="KA772" s="336">
        <v>3954731.87</v>
      </c>
      <c r="KB772" s="336">
        <v>3143820.47</v>
      </c>
      <c r="KC772" s="336">
        <v>1994882.8</v>
      </c>
      <c r="KD772" s="336">
        <v>5373312.9700000007</v>
      </c>
      <c r="KE772" s="336">
        <v>17388044.890000001</v>
      </c>
      <c r="KF772" s="336">
        <v>1099306.79</v>
      </c>
      <c r="KG772" s="336">
        <v>2212493.19</v>
      </c>
      <c r="KH772" s="336">
        <v>908564.51</v>
      </c>
      <c r="KI772" s="336">
        <v>4092884.5700000003</v>
      </c>
      <c r="KJ772" s="336">
        <v>1141257.8199999998</v>
      </c>
      <c r="KK772" s="336">
        <v>187328.99</v>
      </c>
      <c r="KL772" s="336">
        <v>3215533.15</v>
      </c>
      <c r="KM772" s="336">
        <v>1714068.25</v>
      </c>
      <c r="KN772" s="336">
        <v>2417856.02</v>
      </c>
      <c r="KO772" s="336">
        <v>12581191.430000002</v>
      </c>
      <c r="KP772" s="336">
        <v>6079231.9499999993</v>
      </c>
      <c r="KQ772" s="336">
        <v>28979072.509999998</v>
      </c>
      <c r="KR772" s="336">
        <v>9874539.3399999999</v>
      </c>
      <c r="KS772" s="336">
        <v>1939242.41</v>
      </c>
      <c r="KX772" s="312">
        <v>928</v>
      </c>
    </row>
    <row r="773" spans="1:310" x14ac:dyDescent="0.25">
      <c r="A773">
        <v>2022</v>
      </c>
      <c r="C773" s="312">
        <v>29</v>
      </c>
      <c r="F773" s="336">
        <v>1646206.97</v>
      </c>
      <c r="G773" s="336">
        <v>1058258.94</v>
      </c>
      <c r="H773" s="336">
        <v>4696059.55</v>
      </c>
      <c r="I773" s="336">
        <v>647839.77</v>
      </c>
      <c r="J773" s="336">
        <v>134758.76999999999</v>
      </c>
      <c r="K773" s="336">
        <v>2239161.83</v>
      </c>
      <c r="L773" s="336">
        <v>5327117.92</v>
      </c>
      <c r="M773" s="336">
        <v>806534.49</v>
      </c>
      <c r="N773" s="336">
        <v>6476229.7199999997</v>
      </c>
      <c r="O773" s="336">
        <v>4385415.97</v>
      </c>
      <c r="P773" s="336">
        <v>2008705.42</v>
      </c>
      <c r="Q773" s="336">
        <v>1006699.34</v>
      </c>
      <c r="R773" s="336">
        <v>599986.28</v>
      </c>
      <c r="S773" s="336">
        <v>911453.85</v>
      </c>
      <c r="T773" s="336">
        <v>433490.07</v>
      </c>
      <c r="U773" s="336">
        <v>2698152.38</v>
      </c>
      <c r="V773" s="336">
        <v>2368557.38</v>
      </c>
      <c r="W773" s="336">
        <v>1536174.35</v>
      </c>
      <c r="X773" s="336">
        <v>1838034.3</v>
      </c>
      <c r="Y773" s="336">
        <v>403138.9</v>
      </c>
      <c r="Z773" s="336">
        <v>901312.36</v>
      </c>
      <c r="AA773" s="336">
        <v>5705137.8899999997</v>
      </c>
      <c r="AB773" s="336">
        <v>842563.19</v>
      </c>
      <c r="AC773" s="336">
        <v>677636.48</v>
      </c>
      <c r="AD773" s="336">
        <v>251688.63</v>
      </c>
      <c r="AE773" s="336">
        <v>219892.67</v>
      </c>
      <c r="AF773" s="336">
        <v>704968.7</v>
      </c>
      <c r="AG773" s="336">
        <v>876762.22</v>
      </c>
      <c r="AH773" s="336">
        <v>3672506.13</v>
      </c>
      <c r="AI773" s="336">
        <v>717200.09</v>
      </c>
      <c r="AJ773" s="336">
        <v>10426484.34</v>
      </c>
      <c r="AK773" s="336">
        <v>1789075.05</v>
      </c>
      <c r="AL773" s="336">
        <v>6775549.5700000003</v>
      </c>
      <c r="AM773" s="336">
        <v>410703.93</v>
      </c>
      <c r="AN773" s="336">
        <v>1762561.84</v>
      </c>
      <c r="AO773" s="336">
        <v>101239.4</v>
      </c>
      <c r="AP773" s="336">
        <v>946731.89</v>
      </c>
      <c r="AQ773" s="336">
        <v>503581.84</v>
      </c>
      <c r="AR773" s="336">
        <v>458753.27</v>
      </c>
      <c r="AS773" s="336">
        <v>1784377.39</v>
      </c>
      <c r="AT773" s="336">
        <v>717259.47</v>
      </c>
      <c r="AU773" s="336">
        <v>1060935.77</v>
      </c>
      <c r="AV773" s="336">
        <v>585813.38</v>
      </c>
      <c r="AW773" s="336">
        <v>187757.14</v>
      </c>
      <c r="AX773" s="336">
        <v>324197.44</v>
      </c>
      <c r="AY773" s="336">
        <v>918343.53</v>
      </c>
      <c r="AZ773" s="336">
        <v>1909275.02</v>
      </c>
      <c r="BA773" s="336">
        <v>592859.91</v>
      </c>
      <c r="BB773" s="336">
        <v>1929252.25</v>
      </c>
      <c r="BC773" s="336">
        <v>2077744.33</v>
      </c>
      <c r="BD773" s="336">
        <v>5552521.4299999997</v>
      </c>
      <c r="BE773" s="336">
        <v>1889374.32</v>
      </c>
      <c r="BF773" s="336">
        <v>0</v>
      </c>
      <c r="BG773" s="336">
        <v>157274.1</v>
      </c>
      <c r="BH773" s="336">
        <v>523181.62</v>
      </c>
      <c r="BI773" s="336">
        <v>2975079.51</v>
      </c>
      <c r="BJ773" s="336">
        <v>169834.16</v>
      </c>
      <c r="BK773" s="336">
        <v>15301125.619999999</v>
      </c>
      <c r="BL773" s="336">
        <v>315983.35999999999</v>
      </c>
      <c r="BM773" s="336">
        <v>481911.52</v>
      </c>
      <c r="BN773" s="336">
        <v>3068261.61</v>
      </c>
      <c r="BO773" s="336">
        <v>4334937.82</v>
      </c>
      <c r="BP773" s="336">
        <v>492673.71</v>
      </c>
      <c r="BQ773" s="336">
        <v>342038.72</v>
      </c>
      <c r="BR773" s="336">
        <v>1506852.69</v>
      </c>
      <c r="BS773" s="336">
        <v>3654214.47</v>
      </c>
      <c r="BT773" s="336">
        <v>255188.31</v>
      </c>
      <c r="BU773" s="336">
        <v>209246.75</v>
      </c>
      <c r="BV773" s="336">
        <v>2810735.7</v>
      </c>
      <c r="BW773" s="336">
        <v>12940311.65</v>
      </c>
      <c r="BX773" s="336">
        <v>1583150.35</v>
      </c>
      <c r="BY773" s="336">
        <v>0</v>
      </c>
      <c r="BZ773" s="336">
        <v>1707961.27</v>
      </c>
      <c r="CA773" s="336">
        <v>3021934.64</v>
      </c>
      <c r="CB773" s="336">
        <v>623219.67000000004</v>
      </c>
      <c r="CC773" s="336">
        <v>5806873.5</v>
      </c>
      <c r="CD773" s="336">
        <v>4816872.01</v>
      </c>
      <c r="CE773" s="336">
        <v>1702502.12</v>
      </c>
      <c r="CF773" s="336">
        <v>1455567.7</v>
      </c>
      <c r="CG773" s="336">
        <v>4772031.3499999996</v>
      </c>
      <c r="CH773" s="336">
        <v>3799000.56</v>
      </c>
      <c r="CI773" s="336">
        <v>29004493.390000001</v>
      </c>
      <c r="CJ773" s="336">
        <v>694633.48</v>
      </c>
      <c r="CK773" s="336">
        <v>1009453.51</v>
      </c>
      <c r="CL773" s="336">
        <v>2892267.18</v>
      </c>
      <c r="CM773" s="336">
        <v>1007069.3</v>
      </c>
      <c r="CN773" s="336">
        <v>2084702.46</v>
      </c>
      <c r="CO773" s="336">
        <v>600308.97</v>
      </c>
      <c r="CP773" s="336">
        <v>366539.16</v>
      </c>
      <c r="CQ773" s="336">
        <v>1436433.35</v>
      </c>
      <c r="CR773" s="336">
        <v>636263.54</v>
      </c>
      <c r="CS773" s="336">
        <v>496300.99</v>
      </c>
      <c r="CT773" s="336">
        <v>1079713.1200000001</v>
      </c>
      <c r="CU773" s="336">
        <v>557081.81999999995</v>
      </c>
      <c r="CV773" s="336">
        <v>437740.81</v>
      </c>
      <c r="CW773" s="336">
        <v>2177525.21</v>
      </c>
      <c r="CX773" s="336">
        <v>40000</v>
      </c>
      <c r="CY773" s="336">
        <v>4349480.6500000004</v>
      </c>
      <c r="CZ773" s="336">
        <v>22567944.760000002</v>
      </c>
      <c r="DA773" s="336">
        <v>909382.94</v>
      </c>
      <c r="DB773" s="336">
        <v>313204.94</v>
      </c>
      <c r="DC773" s="336">
        <v>5585620.3200000003</v>
      </c>
      <c r="DD773" s="336">
        <v>36793912.880000003</v>
      </c>
      <c r="DE773" s="336">
        <v>4751759.46</v>
      </c>
      <c r="DF773" s="336">
        <v>349817.57</v>
      </c>
      <c r="DG773" s="336">
        <v>1260764.2</v>
      </c>
      <c r="DH773" s="336">
        <v>1282257.57</v>
      </c>
      <c r="DI773" s="336">
        <v>1017287.92</v>
      </c>
      <c r="DJ773" s="336">
        <v>1310908.53</v>
      </c>
      <c r="DK773" s="336">
        <v>605348.48</v>
      </c>
      <c r="DL773" s="336">
        <v>1080777.71</v>
      </c>
      <c r="DM773" s="336">
        <v>94743.83</v>
      </c>
      <c r="DN773" s="336">
        <v>618122.36</v>
      </c>
      <c r="DO773" s="336">
        <v>551690.23999999999</v>
      </c>
      <c r="DP773" s="336">
        <v>358486.37</v>
      </c>
      <c r="DQ773" s="336">
        <v>674089.39</v>
      </c>
      <c r="DR773" s="336">
        <v>949480.99</v>
      </c>
      <c r="DS773" s="336">
        <v>8920696.4600000009</v>
      </c>
      <c r="DT773" s="336">
        <v>851151.48</v>
      </c>
      <c r="DU773" s="336">
        <v>1813101.98</v>
      </c>
      <c r="DV773" s="336">
        <v>156324.79</v>
      </c>
      <c r="DW773" s="336">
        <v>3756598.4</v>
      </c>
      <c r="DX773" s="336">
        <v>1213261.93</v>
      </c>
      <c r="DY773" s="336">
        <v>820024.19</v>
      </c>
      <c r="DZ773" s="336">
        <v>585862.41</v>
      </c>
      <c r="EA773" s="336">
        <v>24165563.68</v>
      </c>
      <c r="EB773" s="336">
        <v>1947238.16</v>
      </c>
      <c r="EC773" s="336">
        <v>1226579.3899999999</v>
      </c>
      <c r="ED773" s="336">
        <v>545607.21</v>
      </c>
      <c r="EE773" s="336">
        <v>769316.1</v>
      </c>
      <c r="EF773" s="336">
        <v>211296.71</v>
      </c>
      <c r="EG773" s="336">
        <v>2128537.7200000002</v>
      </c>
      <c r="EH773" s="336">
        <v>0</v>
      </c>
      <c r="EI773" s="336">
        <v>3018211.23</v>
      </c>
      <c r="EJ773" s="336">
        <v>3870093.07</v>
      </c>
      <c r="EK773" s="336">
        <v>1048303.24</v>
      </c>
      <c r="EL773" s="336">
        <v>140978.60999999999</v>
      </c>
      <c r="EM773" s="336">
        <v>2147078.91</v>
      </c>
      <c r="EN773" s="336">
        <v>378197.65</v>
      </c>
      <c r="EO773" s="336">
        <v>4586310.32</v>
      </c>
      <c r="EP773" s="336">
        <v>0</v>
      </c>
      <c r="EQ773" s="336">
        <v>1816495.98</v>
      </c>
      <c r="ER773" s="336">
        <v>1185489.04</v>
      </c>
      <c r="ES773" s="336">
        <v>676411.15</v>
      </c>
      <c r="ET773" s="336">
        <v>974130.01</v>
      </c>
      <c r="EU773" s="336">
        <v>918278.4</v>
      </c>
      <c r="EV773" s="336">
        <v>715731.58</v>
      </c>
      <c r="EW773" s="336">
        <v>1766626.4</v>
      </c>
      <c r="EX773" s="336">
        <v>2987758.03</v>
      </c>
      <c r="EY773" s="336">
        <v>0</v>
      </c>
      <c r="EZ773" s="336">
        <v>0</v>
      </c>
      <c r="FA773" s="336">
        <v>3881155.83</v>
      </c>
      <c r="FB773" s="336">
        <v>336544.22</v>
      </c>
      <c r="FC773" s="336">
        <v>7639348.5499999998</v>
      </c>
      <c r="FD773" s="336">
        <v>893735.71</v>
      </c>
      <c r="FE773" s="336">
        <v>34265344.460000001</v>
      </c>
      <c r="FF773" s="336">
        <v>5895662.1299999999</v>
      </c>
      <c r="FG773" s="336">
        <v>982578.02</v>
      </c>
      <c r="FH773" s="336">
        <v>3098377.32</v>
      </c>
      <c r="FI773" s="336">
        <v>1312616.23</v>
      </c>
      <c r="FJ773" s="336">
        <v>4729403.41</v>
      </c>
      <c r="FK773" s="336">
        <v>546068.27</v>
      </c>
      <c r="FL773" s="336">
        <v>299208.96000000002</v>
      </c>
      <c r="FM773" s="336">
        <v>1532548.21</v>
      </c>
      <c r="FN773" s="336">
        <v>1573850.32</v>
      </c>
      <c r="FO773" s="336">
        <v>143071.4</v>
      </c>
      <c r="FP773" s="336">
        <v>267091.34999999998</v>
      </c>
      <c r="FQ773" s="336">
        <v>1007418.57</v>
      </c>
      <c r="FR773" s="336">
        <v>0</v>
      </c>
      <c r="FS773" s="336">
        <v>222273.89</v>
      </c>
      <c r="FT773" s="336">
        <v>588761.30000000005</v>
      </c>
      <c r="FU773" s="336">
        <v>1890113.56</v>
      </c>
      <c r="FV773" s="336">
        <v>943851.19</v>
      </c>
      <c r="FW773" s="336">
        <v>324415.75</v>
      </c>
      <c r="FX773" s="336">
        <v>518003.08</v>
      </c>
      <c r="FY773" s="336">
        <v>5149160.3899999997</v>
      </c>
      <c r="FZ773" s="336">
        <v>1007634.68</v>
      </c>
      <c r="GA773" s="336">
        <v>408789.77</v>
      </c>
      <c r="GB773" s="336">
        <v>962374</v>
      </c>
      <c r="GC773" s="336">
        <v>1455857.69</v>
      </c>
      <c r="GD773" s="336">
        <v>2002362.8</v>
      </c>
      <c r="GE773" s="336">
        <v>818903.55</v>
      </c>
      <c r="GF773" s="336">
        <v>2062449.28</v>
      </c>
      <c r="GG773" s="336">
        <v>3998424.81</v>
      </c>
      <c r="GH773" s="336">
        <v>483349.61</v>
      </c>
      <c r="GI773" s="336">
        <v>1029080.98</v>
      </c>
      <c r="GJ773" s="336">
        <v>1068968.52</v>
      </c>
      <c r="GK773" s="336">
        <v>6636439.5700000003</v>
      </c>
      <c r="GL773" s="336">
        <v>5729615.0700000003</v>
      </c>
      <c r="GM773" s="336">
        <v>0</v>
      </c>
      <c r="GN773" s="336">
        <v>1341134.8500000001</v>
      </c>
      <c r="GO773" s="336">
        <v>4979183.5999999996</v>
      </c>
      <c r="GP773" s="336">
        <v>284193.18</v>
      </c>
      <c r="GQ773" s="336">
        <v>506704.8</v>
      </c>
      <c r="GR773" s="336">
        <v>299587.71000000002</v>
      </c>
      <c r="GS773" s="336">
        <v>0</v>
      </c>
      <c r="GT773" s="336">
        <v>118324.39</v>
      </c>
      <c r="GU773" s="336">
        <v>10965733</v>
      </c>
      <c r="GV773" s="336">
        <v>2131532.79</v>
      </c>
      <c r="GW773" s="336">
        <v>796292.24</v>
      </c>
      <c r="GX773" s="336">
        <v>311463.88</v>
      </c>
      <c r="GY773" s="336">
        <v>1134560.04</v>
      </c>
      <c r="GZ773" s="336">
        <v>1753701.91</v>
      </c>
      <c r="HA773" s="336">
        <v>1031189.91</v>
      </c>
      <c r="HB773" s="336">
        <v>1445828.08</v>
      </c>
      <c r="HC773" s="336">
        <v>8551535.3800000008</v>
      </c>
      <c r="HD773" s="336">
        <v>218579.4</v>
      </c>
      <c r="HE773" s="336">
        <v>802490.58</v>
      </c>
      <c r="HF773" s="336">
        <v>541914.66</v>
      </c>
      <c r="HG773" s="336">
        <v>4837234.99</v>
      </c>
      <c r="HH773" s="336">
        <v>1950703.12</v>
      </c>
      <c r="HI773" s="336">
        <v>1135285.72</v>
      </c>
      <c r="HJ773" s="336">
        <v>1357427.93</v>
      </c>
      <c r="HK773" s="336">
        <v>495415</v>
      </c>
      <c r="HL773" s="336">
        <v>1266938.4099999999</v>
      </c>
      <c r="HM773" s="336">
        <v>502188.81</v>
      </c>
      <c r="HN773" s="336">
        <v>1505670.3</v>
      </c>
      <c r="HO773" s="336">
        <v>92115.23</v>
      </c>
      <c r="HP773" s="336">
        <v>1958713.08</v>
      </c>
      <c r="HQ773" s="336">
        <v>521057.8</v>
      </c>
      <c r="HR773" s="336">
        <v>0</v>
      </c>
      <c r="HS773" s="336">
        <v>681693.34</v>
      </c>
      <c r="HT773" s="336">
        <v>3045275.92</v>
      </c>
      <c r="HU773" s="336">
        <v>727257.25</v>
      </c>
      <c r="HV773" s="336">
        <v>277591.18</v>
      </c>
      <c r="HW773" s="336">
        <v>3342483.83</v>
      </c>
      <c r="HX773" s="336">
        <v>888012.22</v>
      </c>
      <c r="HY773" s="336">
        <v>19933352.41</v>
      </c>
      <c r="HZ773" s="336">
        <v>2308806.52</v>
      </c>
      <c r="IA773" s="336">
        <v>1479776</v>
      </c>
      <c r="IB773" s="336">
        <v>1442094.28</v>
      </c>
      <c r="IC773" s="336">
        <v>1101420.1200000001</v>
      </c>
      <c r="ID773" s="336">
        <v>314272.52</v>
      </c>
      <c r="IE773" s="336">
        <v>4481101.5999999996</v>
      </c>
      <c r="IF773" s="336">
        <v>986055.74</v>
      </c>
      <c r="IG773" s="336">
        <v>828622.27</v>
      </c>
      <c r="IH773" s="336">
        <v>270995.84000000003</v>
      </c>
      <c r="II773" s="336">
        <v>205338.76</v>
      </c>
      <c r="IJ773" s="336">
        <v>0</v>
      </c>
      <c r="IK773" s="336">
        <v>855873.65</v>
      </c>
      <c r="IL773" s="336">
        <v>355085.8</v>
      </c>
      <c r="IM773" s="336">
        <v>147393.29999999999</v>
      </c>
      <c r="IN773" s="336">
        <v>6816257.8399999999</v>
      </c>
      <c r="IO773" s="336">
        <v>1503206.73</v>
      </c>
      <c r="IP773" s="336">
        <v>708340.47</v>
      </c>
      <c r="IQ773" s="336">
        <v>337222.53</v>
      </c>
      <c r="IR773" s="336">
        <v>147821.74</v>
      </c>
      <c r="IS773" s="336">
        <v>62235.77</v>
      </c>
      <c r="IT773" s="336">
        <v>2634902.27</v>
      </c>
      <c r="IU773" s="336">
        <v>0</v>
      </c>
      <c r="IV773" s="336">
        <v>0</v>
      </c>
      <c r="IW773" s="336">
        <v>1150451.3899999999</v>
      </c>
      <c r="IX773" s="336">
        <v>147763.09</v>
      </c>
      <c r="IY773" s="336">
        <v>3414609.63</v>
      </c>
      <c r="IZ773" s="336">
        <v>2720203.37</v>
      </c>
      <c r="JA773" s="336">
        <v>1549356.41</v>
      </c>
      <c r="JB773" s="336">
        <v>440263.78</v>
      </c>
      <c r="JC773" s="336">
        <v>621901.82999999996</v>
      </c>
      <c r="JD773" s="336">
        <v>759728.3</v>
      </c>
      <c r="JE773" s="336">
        <v>633901.75</v>
      </c>
      <c r="JF773" s="336">
        <v>99607.55</v>
      </c>
      <c r="JG773" s="336">
        <v>86696.1</v>
      </c>
      <c r="JH773" s="336">
        <v>1697880.88</v>
      </c>
      <c r="JI773" s="336">
        <v>1310434.3</v>
      </c>
      <c r="JJ773" s="336">
        <v>4823577.2699999996</v>
      </c>
      <c r="JK773" s="336">
        <v>527830.26</v>
      </c>
      <c r="JL773" s="336">
        <v>992973.73</v>
      </c>
      <c r="JM773" s="336">
        <v>468682.35</v>
      </c>
      <c r="JN773" s="336">
        <v>362102.66</v>
      </c>
      <c r="JO773" s="336">
        <v>5095022.26</v>
      </c>
      <c r="JP773" s="336">
        <v>1053358.53</v>
      </c>
      <c r="JQ773" s="336">
        <v>1321826.3899999999</v>
      </c>
      <c r="JR773" s="336">
        <v>502658.72</v>
      </c>
      <c r="JS773" s="336">
        <v>1053881.06</v>
      </c>
      <c r="JT773" s="336">
        <v>638406.23</v>
      </c>
      <c r="JU773" s="336">
        <v>582412.73</v>
      </c>
      <c r="JV773" s="336">
        <v>0</v>
      </c>
      <c r="JW773" s="336">
        <v>211377.9</v>
      </c>
      <c r="JX773" s="336">
        <v>3731425.66</v>
      </c>
      <c r="JY773" s="336">
        <v>86095.13</v>
      </c>
      <c r="JZ773" s="336">
        <v>1360357.41</v>
      </c>
      <c r="KA773" s="336">
        <v>582175.64</v>
      </c>
      <c r="KB773" s="336">
        <v>231503.39</v>
      </c>
      <c r="KC773" s="336">
        <v>512128.27</v>
      </c>
      <c r="KD773" s="336">
        <v>920144</v>
      </c>
      <c r="KE773" s="336">
        <v>2261433.0299999998</v>
      </c>
      <c r="KF773" s="336">
        <v>279835.26</v>
      </c>
      <c r="KG773" s="336">
        <v>1403865.42</v>
      </c>
      <c r="KH773" s="336">
        <v>672509.93</v>
      </c>
      <c r="KI773" s="336">
        <v>198444.43</v>
      </c>
      <c r="KJ773" s="336">
        <v>2650623.7799999998</v>
      </c>
      <c r="KK773" s="336">
        <v>682212.79</v>
      </c>
      <c r="KL773" s="336">
        <v>471744.75</v>
      </c>
      <c r="KM773" s="336">
        <v>530114.77</v>
      </c>
      <c r="KN773" s="336">
        <v>189238.05</v>
      </c>
      <c r="KO773" s="336">
        <v>5249142.43</v>
      </c>
      <c r="KP773" s="336">
        <v>998652.73</v>
      </c>
      <c r="KQ773" s="336">
        <v>8358802.79</v>
      </c>
      <c r="KR773" s="336">
        <v>558658.17000000004</v>
      </c>
      <c r="KS773" s="336">
        <v>1782162.6</v>
      </c>
      <c r="KX773" s="312">
        <v>929</v>
      </c>
    </row>
    <row r="774" spans="1:310" x14ac:dyDescent="0.25">
      <c r="A774">
        <v>2023</v>
      </c>
      <c r="C774" s="312">
        <v>30</v>
      </c>
      <c r="F774" s="336">
        <v>505219.1</v>
      </c>
      <c r="G774" s="336">
        <v>119468.65000000001</v>
      </c>
      <c r="H774" s="336">
        <v>11026046.59</v>
      </c>
      <c r="I774" s="336">
        <v>417321.62</v>
      </c>
      <c r="J774" s="336">
        <v>114571.66000000002</v>
      </c>
      <c r="K774" s="336">
        <v>398716.10000000003</v>
      </c>
      <c r="L774" s="336">
        <v>2602155.7499999995</v>
      </c>
      <c r="M774" s="336">
        <v>912241.75</v>
      </c>
      <c r="N774" s="336">
        <v>6955533.5499999989</v>
      </c>
      <c r="O774" s="336">
        <v>3572834.79</v>
      </c>
      <c r="P774" s="336">
        <v>1313409.21</v>
      </c>
      <c r="Q774" s="336">
        <v>298737.40000000002</v>
      </c>
      <c r="R774" s="336">
        <v>1652209.96</v>
      </c>
      <c r="S774" s="336">
        <v>2504980.5599999996</v>
      </c>
      <c r="T774" s="336">
        <v>630839.20000000007</v>
      </c>
      <c r="U774" s="336">
        <v>2047563.5999999999</v>
      </c>
      <c r="V774" s="336">
        <v>6386192.9299999997</v>
      </c>
      <c r="W774" s="336">
        <v>113885.85</v>
      </c>
      <c r="X774" s="336">
        <v>964019.00000000012</v>
      </c>
      <c r="Y774" s="336">
        <v>233944.9</v>
      </c>
      <c r="Z774" s="336">
        <v>286544.67</v>
      </c>
      <c r="AA774" s="336">
        <v>7456211.71</v>
      </c>
      <c r="AB774" s="336">
        <v>1662292.13</v>
      </c>
      <c r="AC774" s="336">
        <v>104981.6</v>
      </c>
      <c r="AD774" s="336">
        <v>14183425.309999999</v>
      </c>
      <c r="AE774" s="336">
        <v>99821.46</v>
      </c>
      <c r="AF774" s="336">
        <v>588963.50000000012</v>
      </c>
      <c r="AG774" s="336">
        <v>418328.95</v>
      </c>
      <c r="AH774" s="336">
        <v>435146.39999999997</v>
      </c>
      <c r="AI774" s="336">
        <v>623562.75</v>
      </c>
      <c r="AJ774" s="336">
        <v>597489.87</v>
      </c>
      <c r="AK774" s="336">
        <v>115135.50000000003</v>
      </c>
      <c r="AL774" s="336">
        <v>5255851.66</v>
      </c>
      <c r="AM774" s="336">
        <v>328102.99</v>
      </c>
      <c r="AN774" s="336">
        <v>588371.45000000007</v>
      </c>
      <c r="AO774" s="336">
        <v>419325.45</v>
      </c>
      <c r="AP774" s="336">
        <v>396606.85000000003</v>
      </c>
      <c r="AQ774" s="336">
        <v>124532.84999999999</v>
      </c>
      <c r="AR774" s="336">
        <v>717642.64999999991</v>
      </c>
      <c r="AS774" s="336">
        <v>861804.00000000012</v>
      </c>
      <c r="AT774" s="336">
        <v>447315.84</v>
      </c>
      <c r="AU774" s="336">
        <v>618352.6</v>
      </c>
      <c r="AV774" s="336">
        <v>273650.75000000006</v>
      </c>
      <c r="AW774" s="336">
        <v>11246568.080000002</v>
      </c>
      <c r="AX774" s="336">
        <v>102630.85</v>
      </c>
      <c r="AY774" s="336">
        <v>210579.4</v>
      </c>
      <c r="AZ774" s="336">
        <v>663429.5199999999</v>
      </c>
      <c r="BA774" s="336">
        <v>77655.199999999997</v>
      </c>
      <c r="BB774" s="336">
        <v>303412.2</v>
      </c>
      <c r="BC774" s="336">
        <v>2020254.15</v>
      </c>
      <c r="BD774" s="336">
        <v>4236881.3500000006</v>
      </c>
      <c r="BE774" s="336">
        <v>885398.05</v>
      </c>
      <c r="BF774" s="336">
        <v>729843.92</v>
      </c>
      <c r="BG774" s="336">
        <v>177004.40000000002</v>
      </c>
      <c r="BH774" s="336">
        <v>113573.9</v>
      </c>
      <c r="BI774" s="336">
        <v>11211647.249999998</v>
      </c>
      <c r="BJ774" s="336">
        <v>72604.599999999991</v>
      </c>
      <c r="BK774" s="336">
        <v>3791640.05</v>
      </c>
      <c r="BL774" s="336">
        <v>96881.7</v>
      </c>
      <c r="BM774" s="336">
        <v>348269.65</v>
      </c>
      <c r="BN774" s="336">
        <v>3777969.7999999993</v>
      </c>
      <c r="BO774" s="336">
        <v>984753.65</v>
      </c>
      <c r="BP774" s="336">
        <v>437466.56</v>
      </c>
      <c r="BQ774" s="336">
        <v>149322.20000000001</v>
      </c>
      <c r="BR774" s="336">
        <v>892098.14999999991</v>
      </c>
      <c r="BS774" s="336">
        <v>1749970.0999999999</v>
      </c>
      <c r="BT774" s="336">
        <v>245888.55000000002</v>
      </c>
      <c r="BU774" s="336">
        <v>99328.2</v>
      </c>
      <c r="BV774" s="336">
        <v>492473.69999999995</v>
      </c>
      <c r="BW774" s="336">
        <v>2177877.4099999997</v>
      </c>
      <c r="BX774" s="336">
        <v>714173.15</v>
      </c>
      <c r="BY774" s="336">
        <v>3383760.3499999996</v>
      </c>
      <c r="BZ774" s="336">
        <v>536753.69999999995</v>
      </c>
      <c r="CA774" s="336">
        <v>353101.2</v>
      </c>
      <c r="CB774" s="336">
        <v>353836.35</v>
      </c>
      <c r="CC774" s="336">
        <v>1469470.25</v>
      </c>
      <c r="CD774" s="336">
        <v>1842362.65</v>
      </c>
      <c r="CE774" s="336">
        <v>4062915.7</v>
      </c>
      <c r="CF774" s="336">
        <v>4495487.6399999997</v>
      </c>
      <c r="CG774" s="336">
        <v>2117108.2999999998</v>
      </c>
      <c r="CH774" s="336">
        <v>510101.50000000006</v>
      </c>
      <c r="CI774" s="336">
        <v>11796659.699999999</v>
      </c>
      <c r="CJ774" s="336">
        <v>243828.19999999998</v>
      </c>
      <c r="CK774" s="336">
        <v>186916.80000000002</v>
      </c>
      <c r="CL774" s="336">
        <v>549597.95000000007</v>
      </c>
      <c r="CM774" s="336">
        <v>156639.95000000001</v>
      </c>
      <c r="CN774" s="336">
        <v>2185565</v>
      </c>
      <c r="CO774" s="336">
        <v>2727049.6500000004</v>
      </c>
      <c r="CP774" s="336">
        <v>141387.29999999999</v>
      </c>
      <c r="CQ774" s="336">
        <v>785055.86999999988</v>
      </c>
      <c r="CR774" s="336">
        <v>43718.200000000004</v>
      </c>
      <c r="CS774" s="336">
        <v>493594.35</v>
      </c>
      <c r="CT774" s="336">
        <v>1005377.4499999998</v>
      </c>
      <c r="CU774" s="336">
        <v>156918.63999999998</v>
      </c>
      <c r="CV774" s="336">
        <v>125260.59000000001</v>
      </c>
      <c r="CW774" s="336">
        <v>287544.74</v>
      </c>
      <c r="CX774" s="336">
        <v>800542.7</v>
      </c>
      <c r="CY774" s="336">
        <v>738083.35</v>
      </c>
      <c r="CZ774" s="336">
        <v>6940254.6400000006</v>
      </c>
      <c r="DA774" s="336">
        <v>2367831.9699999997</v>
      </c>
      <c r="DB774" s="336">
        <v>1939035.51</v>
      </c>
      <c r="DC774" s="336">
        <v>965640.20000000019</v>
      </c>
      <c r="DD774" s="336">
        <v>21435582.839999996</v>
      </c>
      <c r="DE774" s="336">
        <v>11514585.859999999</v>
      </c>
      <c r="DF774" s="336">
        <v>364230.21</v>
      </c>
      <c r="DG774" s="336">
        <v>443222.60000000009</v>
      </c>
      <c r="DH774" s="336">
        <v>574780.31999999983</v>
      </c>
      <c r="DI774" s="336">
        <v>560467.5199999999</v>
      </c>
      <c r="DJ774" s="336">
        <v>2095571.4</v>
      </c>
      <c r="DK774" s="336">
        <v>658240.35000000009</v>
      </c>
      <c r="DL774" s="336">
        <v>647754.20000000007</v>
      </c>
      <c r="DM774" s="336">
        <v>1092758.4000000001</v>
      </c>
      <c r="DN774" s="336">
        <v>209388.65000000002</v>
      </c>
      <c r="DO774" s="336">
        <v>343678.7</v>
      </c>
      <c r="DP774" s="336">
        <v>211145.05000000002</v>
      </c>
      <c r="DQ774" s="336">
        <v>124410.9</v>
      </c>
      <c r="DR774" s="336">
        <v>1780703.5099999998</v>
      </c>
      <c r="DS774" s="336">
        <v>3330454.72</v>
      </c>
      <c r="DT774" s="336">
        <v>1609941.3</v>
      </c>
      <c r="DU774" s="336">
        <v>1047277.1499999999</v>
      </c>
      <c r="DV774" s="336">
        <v>260720.4</v>
      </c>
      <c r="DW774" s="336">
        <v>772588.5</v>
      </c>
      <c r="DX774" s="336">
        <v>2017739.0000000002</v>
      </c>
      <c r="DY774" s="336">
        <v>1010627.94</v>
      </c>
      <c r="DZ774" s="336">
        <v>870131.87</v>
      </c>
      <c r="EA774" s="336">
        <v>16386347.200000003</v>
      </c>
      <c r="EB774" s="336">
        <v>1009149.7499999999</v>
      </c>
      <c r="EC774" s="336">
        <v>644870.49999999988</v>
      </c>
      <c r="ED774" s="336">
        <v>295554.7</v>
      </c>
      <c r="EE774" s="336">
        <v>640584.01</v>
      </c>
      <c r="EF774" s="336">
        <v>89046.550000000017</v>
      </c>
      <c r="EG774" s="336">
        <v>4679145.87</v>
      </c>
      <c r="EH774" s="336">
        <v>174237.69999999998</v>
      </c>
      <c r="EI774" s="336">
        <v>2728946.5500000003</v>
      </c>
      <c r="EJ774" s="336">
        <v>4031686.07</v>
      </c>
      <c r="EK774" s="336">
        <v>625289.64999999991</v>
      </c>
      <c r="EL774" s="336">
        <v>195649.94999999998</v>
      </c>
      <c r="EM774" s="336">
        <v>1288279.45</v>
      </c>
      <c r="EN774" s="336">
        <v>1047053.6499999999</v>
      </c>
      <c r="EO774" s="336">
        <v>1961868.3</v>
      </c>
      <c r="EP774" s="336">
        <v>1089442.0999999999</v>
      </c>
      <c r="EQ774" s="336">
        <v>356495.35</v>
      </c>
      <c r="ER774" s="336">
        <v>1072283.18</v>
      </c>
      <c r="ES774" s="336">
        <v>148159.75</v>
      </c>
      <c r="ET774" s="336">
        <v>1035230.7</v>
      </c>
      <c r="EU774" s="336">
        <v>382803.24999999994</v>
      </c>
      <c r="EV774" s="336">
        <v>115923.17000000001</v>
      </c>
      <c r="EW774" s="336">
        <v>835342.17999999993</v>
      </c>
      <c r="EX774" s="336">
        <v>1560044.4000000001</v>
      </c>
      <c r="EY774" s="336">
        <v>16783926.57</v>
      </c>
      <c r="EZ774" s="336">
        <v>621214169.2700001</v>
      </c>
      <c r="FA774" s="336">
        <v>792851.54999999981</v>
      </c>
      <c r="FB774" s="336">
        <v>407489.15</v>
      </c>
      <c r="FC774" s="336">
        <v>6247401.9500000002</v>
      </c>
      <c r="FD774" s="336">
        <v>1391335.5999999999</v>
      </c>
      <c r="FE774" s="336">
        <v>10865732.85</v>
      </c>
      <c r="FF774" s="336">
        <v>1013439.75</v>
      </c>
      <c r="FG774" s="336">
        <v>124564.03000000001</v>
      </c>
      <c r="FH774" s="336">
        <v>3983534.22</v>
      </c>
      <c r="FI774" s="336">
        <v>241485.11999999997</v>
      </c>
      <c r="FJ774" s="336">
        <v>2310175.9799999995</v>
      </c>
      <c r="FK774" s="336">
        <v>372331.58</v>
      </c>
      <c r="FL774" s="336">
        <v>51279.25</v>
      </c>
      <c r="FM774" s="336">
        <v>3425115.15</v>
      </c>
      <c r="FN774" s="336">
        <v>415473.54000000004</v>
      </c>
      <c r="FO774" s="336">
        <v>452512.3</v>
      </c>
      <c r="FP774" s="336">
        <v>239860.05</v>
      </c>
      <c r="FQ774" s="336">
        <v>328852.64999999997</v>
      </c>
      <c r="FR774" s="336">
        <v>12211758.360000001</v>
      </c>
      <c r="FS774" s="336">
        <v>293273.2</v>
      </c>
      <c r="FT774" s="336">
        <v>421184.14999999997</v>
      </c>
      <c r="FU774" s="336">
        <v>470244.14999999997</v>
      </c>
      <c r="FV774" s="336">
        <v>72605.7</v>
      </c>
      <c r="FW774" s="336">
        <v>20678.05</v>
      </c>
      <c r="FX774" s="336">
        <v>574804.85000000009</v>
      </c>
      <c r="FY774" s="336">
        <v>1771213.66</v>
      </c>
      <c r="FZ774" s="336">
        <v>169434.50000000003</v>
      </c>
      <c r="GA774" s="336">
        <v>179358.24999999997</v>
      </c>
      <c r="GB774" s="336">
        <v>271456.13</v>
      </c>
      <c r="GC774" s="336">
        <v>148749.48000000001</v>
      </c>
      <c r="GD774" s="336">
        <v>335171.68999999994</v>
      </c>
      <c r="GE774" s="336">
        <v>1463538.5200000003</v>
      </c>
      <c r="GF774" s="336">
        <v>753216.35</v>
      </c>
      <c r="GG774" s="336">
        <v>1447226.8</v>
      </c>
      <c r="GH774" s="336">
        <v>337515.31</v>
      </c>
      <c r="GI774" s="336">
        <v>822913.1</v>
      </c>
      <c r="GJ774" s="336">
        <v>540800.4</v>
      </c>
      <c r="GK774" s="336">
        <v>46107308.609999999</v>
      </c>
      <c r="GL774" s="336">
        <v>783998.84999999986</v>
      </c>
      <c r="GM774" s="336">
        <v>38746998.529999994</v>
      </c>
      <c r="GN774" s="336">
        <v>628782.75</v>
      </c>
      <c r="GO774" s="336">
        <v>5930227.0999999996</v>
      </c>
      <c r="GP774" s="336">
        <v>92468.279999999984</v>
      </c>
      <c r="GQ774" s="336">
        <v>55048.5</v>
      </c>
      <c r="GR774" s="336">
        <v>1092315.0000000002</v>
      </c>
      <c r="GS774" s="336">
        <v>62815191.419999994</v>
      </c>
      <c r="GT774" s="336">
        <v>106042.04999999999</v>
      </c>
      <c r="GU774" s="336">
        <v>10116292.489999998</v>
      </c>
      <c r="GV774" s="336">
        <v>346703.9</v>
      </c>
      <c r="GW774" s="336">
        <v>139967.19999999998</v>
      </c>
      <c r="GX774" s="336">
        <v>10434038.680000002</v>
      </c>
      <c r="GY774" s="336">
        <v>248008.2</v>
      </c>
      <c r="GZ774" s="336">
        <v>1722812.7700000003</v>
      </c>
      <c r="HA774" s="336">
        <v>2689623.78</v>
      </c>
      <c r="HB774" s="336">
        <v>308867.28999999998</v>
      </c>
      <c r="HC774" s="336">
        <v>4657436.9999999991</v>
      </c>
      <c r="HD774" s="336">
        <v>120992.59000000001</v>
      </c>
      <c r="HE774" s="336">
        <v>358267.85999999993</v>
      </c>
      <c r="HF774" s="336">
        <v>551073.39999999991</v>
      </c>
      <c r="HG774" s="336">
        <v>1684610.5899999996</v>
      </c>
      <c r="HH774" s="336">
        <v>13070280.949999999</v>
      </c>
      <c r="HI774" s="336">
        <v>2704611.2600000007</v>
      </c>
      <c r="HJ774" s="336">
        <v>1496758.8</v>
      </c>
      <c r="HK774" s="336">
        <v>216136.24999999997</v>
      </c>
      <c r="HL774" s="336">
        <v>1174635.3999999999</v>
      </c>
      <c r="HM774" s="336">
        <v>509781.1999999999</v>
      </c>
      <c r="HN774" s="336">
        <v>592900.57999999996</v>
      </c>
      <c r="HO774" s="336">
        <v>398482.58</v>
      </c>
      <c r="HP774" s="336">
        <v>4727938.1499999985</v>
      </c>
      <c r="HQ774" s="336">
        <v>92413.2</v>
      </c>
      <c r="HR774" s="336">
        <v>6798023.04</v>
      </c>
      <c r="HS774" s="336">
        <v>76137.759999999995</v>
      </c>
      <c r="HT774" s="336">
        <v>20551511.199999999</v>
      </c>
      <c r="HU774" s="336">
        <v>233545.05</v>
      </c>
      <c r="HV774" s="336">
        <v>2597179.0499999998</v>
      </c>
      <c r="HW774" s="336">
        <v>31876813.710000001</v>
      </c>
      <c r="HX774" s="336">
        <v>456041.10000000009</v>
      </c>
      <c r="HY774" s="336">
        <v>38000561.489999995</v>
      </c>
      <c r="HZ774" s="336">
        <v>1305994.72</v>
      </c>
      <c r="IA774" s="336">
        <v>174237.35</v>
      </c>
      <c r="IB774" s="336">
        <v>1408334.65</v>
      </c>
      <c r="IC774" s="336">
        <v>6937751.3999999994</v>
      </c>
      <c r="ID774" s="336">
        <v>450997.98000000004</v>
      </c>
      <c r="IE774" s="336">
        <v>4520459.22</v>
      </c>
      <c r="IF774" s="336">
        <v>406548.6</v>
      </c>
      <c r="IG774" s="336">
        <v>322257.09999999998</v>
      </c>
      <c r="IH774" s="336">
        <v>26229.800000000003</v>
      </c>
      <c r="II774" s="336">
        <v>512317.1</v>
      </c>
      <c r="IJ774" s="336">
        <v>1765322.97</v>
      </c>
      <c r="IK774" s="336">
        <v>78157.47</v>
      </c>
      <c r="IL774" s="336">
        <v>138524.1</v>
      </c>
      <c r="IM774" s="336">
        <v>464746.57</v>
      </c>
      <c r="IN774" s="336">
        <v>1989548.0999999999</v>
      </c>
      <c r="IO774" s="336">
        <v>634114.75</v>
      </c>
      <c r="IP774" s="336">
        <v>384115.3</v>
      </c>
      <c r="IQ774" s="336">
        <v>273885.7</v>
      </c>
      <c r="IR774" s="336">
        <v>5964569.2799999993</v>
      </c>
      <c r="IS774" s="336">
        <v>5910494.4400000004</v>
      </c>
      <c r="IT774" s="336">
        <v>7077176.5999999996</v>
      </c>
      <c r="IU774" s="336">
        <v>180793.12000000002</v>
      </c>
      <c r="IV774" s="336">
        <v>2865754.4</v>
      </c>
      <c r="IW774" s="336">
        <v>306968.7</v>
      </c>
      <c r="IX774" s="336">
        <v>47593.36</v>
      </c>
      <c r="IY774" s="336">
        <v>1256838.55</v>
      </c>
      <c r="IZ774" s="336">
        <v>261352.66</v>
      </c>
      <c r="JA774" s="336">
        <v>461558.94999999995</v>
      </c>
      <c r="JB774" s="336">
        <v>271238.04000000004</v>
      </c>
      <c r="JC774" s="336">
        <v>634520.54999999993</v>
      </c>
      <c r="JD774" s="336">
        <v>153744.04999999999</v>
      </c>
      <c r="JE774" s="336">
        <v>50759.7</v>
      </c>
      <c r="JF774" s="336">
        <v>1234806.2</v>
      </c>
      <c r="JG774" s="336">
        <v>222365.50000000003</v>
      </c>
      <c r="JH774" s="336">
        <v>391085.47</v>
      </c>
      <c r="JI774" s="336">
        <v>1654510.1999999997</v>
      </c>
      <c r="JJ774" s="336">
        <v>1107280.1500000001</v>
      </c>
      <c r="JK774" s="336">
        <v>150201.59999999998</v>
      </c>
      <c r="JL774" s="336">
        <v>310186.5</v>
      </c>
      <c r="JM774" s="336">
        <v>86945.85</v>
      </c>
      <c r="JN774" s="336">
        <v>124442.54999999999</v>
      </c>
      <c r="JO774" s="336">
        <v>2234798.3199999998</v>
      </c>
      <c r="JP774" s="336">
        <v>393273.90000000008</v>
      </c>
      <c r="JQ774" s="336">
        <v>396290.10000000003</v>
      </c>
      <c r="JR774" s="336">
        <v>139606.29999999999</v>
      </c>
      <c r="JS774" s="336">
        <v>5949746.7600000007</v>
      </c>
      <c r="JT774" s="336">
        <v>285260.77999999997</v>
      </c>
      <c r="JU774" s="336">
        <v>152240.85</v>
      </c>
      <c r="JV774" s="336">
        <v>50181351.190000005</v>
      </c>
      <c r="JW774" s="336">
        <v>1425806.07</v>
      </c>
      <c r="JX774" s="336">
        <v>789279.8</v>
      </c>
      <c r="JY774" s="336">
        <v>47410.799999999996</v>
      </c>
      <c r="JZ774" s="336">
        <v>64227.75</v>
      </c>
      <c r="KA774" s="336">
        <v>642155.45000000007</v>
      </c>
      <c r="KB774" s="336">
        <v>876463.85</v>
      </c>
      <c r="KC774" s="336">
        <v>307588</v>
      </c>
      <c r="KD774" s="336">
        <v>235439.6</v>
      </c>
      <c r="KE774" s="336">
        <v>6790773.3899999987</v>
      </c>
      <c r="KF774" s="336">
        <v>245745.44</v>
      </c>
      <c r="KG774" s="336">
        <v>473908.75</v>
      </c>
      <c r="KH774" s="336">
        <v>486616.6</v>
      </c>
      <c r="KI774" s="336">
        <v>1001266.35</v>
      </c>
      <c r="KJ774" s="336">
        <v>508317.62999999995</v>
      </c>
      <c r="KK774" s="336">
        <v>95526.8</v>
      </c>
      <c r="KL774" s="336">
        <v>279444.85000000003</v>
      </c>
      <c r="KM774" s="336">
        <v>430571.26999999996</v>
      </c>
      <c r="KN774" s="336">
        <v>367139.1</v>
      </c>
      <c r="KO774" s="336">
        <v>2674556.08</v>
      </c>
      <c r="KP774" s="336">
        <v>1080268.1000000001</v>
      </c>
      <c r="KQ774" s="336">
        <v>76008523.75999999</v>
      </c>
      <c r="KR774" s="336">
        <v>3341853.1300000004</v>
      </c>
      <c r="KS774" s="336">
        <v>1553603.3499999999</v>
      </c>
      <c r="KX774" s="312" t="s">
        <v>943</v>
      </c>
    </row>
    <row r="775" spans="1:310" x14ac:dyDescent="0.25">
      <c r="A775">
        <v>2023</v>
      </c>
      <c r="C775" s="312">
        <v>31</v>
      </c>
      <c r="F775" s="336">
        <v>758381.93</v>
      </c>
      <c r="G775" s="336">
        <v>336919.42</v>
      </c>
      <c r="H775" s="336">
        <v>10179777.529999999</v>
      </c>
      <c r="I775" s="336">
        <v>795223.14000000013</v>
      </c>
      <c r="J775" s="336">
        <v>271357.8</v>
      </c>
      <c r="K775" s="336">
        <v>753911.17</v>
      </c>
      <c r="L775" s="336">
        <v>2950596.6599999997</v>
      </c>
      <c r="M775" s="336">
        <v>2048754.0999999999</v>
      </c>
      <c r="N775" s="336">
        <v>11502818.800000003</v>
      </c>
      <c r="O775" s="336">
        <v>5157036.1399999997</v>
      </c>
      <c r="P775" s="336">
        <v>1603157.09</v>
      </c>
      <c r="Q775" s="336">
        <v>1106307.24</v>
      </c>
      <c r="R775" s="336">
        <v>1910270.16</v>
      </c>
      <c r="S775" s="336">
        <v>2180068.77</v>
      </c>
      <c r="T775" s="336">
        <v>1103200.6300000001</v>
      </c>
      <c r="U775" s="336">
        <v>2099243.3600000003</v>
      </c>
      <c r="V775" s="336">
        <v>6615173.1800000006</v>
      </c>
      <c r="W775" s="336">
        <v>484251.29999999993</v>
      </c>
      <c r="X775" s="336">
        <v>1229618.1900000002</v>
      </c>
      <c r="Y775" s="336">
        <v>307751.33000000007</v>
      </c>
      <c r="Z775" s="336">
        <v>469327.25</v>
      </c>
      <c r="AA775" s="336">
        <v>9924983.7000000011</v>
      </c>
      <c r="AB775" s="336">
        <v>2899287.5700000003</v>
      </c>
      <c r="AC775" s="336">
        <v>388142.19999999995</v>
      </c>
      <c r="AD775" s="336">
        <v>13998222.950000001</v>
      </c>
      <c r="AE775" s="336">
        <v>456083.39</v>
      </c>
      <c r="AF775" s="336">
        <v>757143.28</v>
      </c>
      <c r="AG775" s="336">
        <v>555129.14999999991</v>
      </c>
      <c r="AH775" s="336">
        <v>463085.05</v>
      </c>
      <c r="AI775" s="336">
        <v>1214702.3600000001</v>
      </c>
      <c r="AJ775" s="336">
        <v>912009.66</v>
      </c>
      <c r="AK775" s="336">
        <v>246427.45000000004</v>
      </c>
      <c r="AL775" s="336">
        <v>8067374.419999999</v>
      </c>
      <c r="AM775" s="336">
        <v>376396.66000000003</v>
      </c>
      <c r="AN775" s="336">
        <v>775840.46</v>
      </c>
      <c r="AO775" s="336">
        <v>496434.18000000011</v>
      </c>
      <c r="AP775" s="336">
        <v>492980.51</v>
      </c>
      <c r="AQ775" s="336">
        <v>346441.63999999996</v>
      </c>
      <c r="AR775" s="336">
        <v>1287178.1800000002</v>
      </c>
      <c r="AS775" s="336">
        <v>847440.26</v>
      </c>
      <c r="AT775" s="336">
        <v>550601.75</v>
      </c>
      <c r="AU775" s="336">
        <v>853818.18</v>
      </c>
      <c r="AV775" s="336">
        <v>507896.56</v>
      </c>
      <c r="AW775" s="336">
        <v>7833737.9400000004</v>
      </c>
      <c r="AX775" s="336">
        <v>182659.07</v>
      </c>
      <c r="AY775" s="336">
        <v>968076.36</v>
      </c>
      <c r="AZ775" s="336">
        <v>1111079.1400000001</v>
      </c>
      <c r="BA775" s="336">
        <v>183346.82</v>
      </c>
      <c r="BB775" s="336">
        <v>1201837.95</v>
      </c>
      <c r="BC775" s="336">
        <v>2643081.92</v>
      </c>
      <c r="BD775" s="336">
        <v>5379107.6399999997</v>
      </c>
      <c r="BE775" s="336">
        <v>1279908.51</v>
      </c>
      <c r="BF775" s="336">
        <v>855699.59</v>
      </c>
      <c r="BG775" s="336">
        <v>270217.17</v>
      </c>
      <c r="BH775" s="336">
        <v>267987.99</v>
      </c>
      <c r="BI775" s="336">
        <v>5343165.32</v>
      </c>
      <c r="BJ775" s="336">
        <v>174375.97</v>
      </c>
      <c r="BK775" s="336">
        <v>3337803.74</v>
      </c>
      <c r="BL775" s="336">
        <v>108348.29000000001</v>
      </c>
      <c r="BM775" s="336">
        <v>636951.28999999992</v>
      </c>
      <c r="BN775" s="336">
        <v>2865494.8</v>
      </c>
      <c r="BO775" s="336">
        <v>1394994.0000000002</v>
      </c>
      <c r="BP775" s="336">
        <v>382319.91</v>
      </c>
      <c r="BQ775" s="336">
        <v>346306.92</v>
      </c>
      <c r="BR775" s="336">
        <v>1165011.4999999998</v>
      </c>
      <c r="BS775" s="336">
        <v>2010412.97</v>
      </c>
      <c r="BT775" s="336">
        <v>360609.06</v>
      </c>
      <c r="BU775" s="336">
        <v>234106.05000000002</v>
      </c>
      <c r="BV775" s="336">
        <v>776581.84999999986</v>
      </c>
      <c r="BW775" s="336">
        <v>2299125.8600000003</v>
      </c>
      <c r="BX775" s="336">
        <v>996700.04999999993</v>
      </c>
      <c r="BY775" s="336">
        <v>2972925.5500000003</v>
      </c>
      <c r="BZ775" s="336">
        <v>648139.86999999988</v>
      </c>
      <c r="CA775" s="336">
        <v>820044.96</v>
      </c>
      <c r="CB775" s="336">
        <v>304625.70999999996</v>
      </c>
      <c r="CC775" s="336">
        <v>2520476.88</v>
      </c>
      <c r="CD775" s="336">
        <v>1994951.9399999997</v>
      </c>
      <c r="CE775" s="336">
        <v>2803279.8400000003</v>
      </c>
      <c r="CF775" s="336">
        <v>4233936.4000000004</v>
      </c>
      <c r="CG775" s="336">
        <v>2135171.67</v>
      </c>
      <c r="CH775" s="336">
        <v>875464.07</v>
      </c>
      <c r="CI775" s="336">
        <v>7467699.0799999982</v>
      </c>
      <c r="CJ775" s="336">
        <v>474753.44</v>
      </c>
      <c r="CK775" s="336">
        <v>269185.29000000004</v>
      </c>
      <c r="CL775" s="336">
        <v>894104.04</v>
      </c>
      <c r="CM775" s="336">
        <v>231103.28</v>
      </c>
      <c r="CN775" s="336">
        <v>2663773.6300000004</v>
      </c>
      <c r="CO775" s="336">
        <v>2802905.44</v>
      </c>
      <c r="CP775" s="336">
        <v>166152.07999999999</v>
      </c>
      <c r="CQ775" s="336">
        <v>1217942.9099999999</v>
      </c>
      <c r="CR775" s="336">
        <v>484539.60999999993</v>
      </c>
      <c r="CS775" s="336">
        <v>610961.24</v>
      </c>
      <c r="CT775" s="336">
        <v>1196860.1599999999</v>
      </c>
      <c r="CU775" s="336">
        <v>993543.37</v>
      </c>
      <c r="CV775" s="336">
        <v>388110.37</v>
      </c>
      <c r="CW775" s="336">
        <v>703020.4</v>
      </c>
      <c r="CX775" s="336">
        <v>689126.21</v>
      </c>
      <c r="CY775" s="336">
        <v>668691.35000000009</v>
      </c>
      <c r="CZ775" s="336">
        <v>5766204.5600000005</v>
      </c>
      <c r="DA775" s="336">
        <v>2916404.81</v>
      </c>
      <c r="DB775" s="336">
        <v>3249514.0200000005</v>
      </c>
      <c r="DC775" s="336">
        <v>1321084.3</v>
      </c>
      <c r="DD775" s="336">
        <v>9788540.4399999995</v>
      </c>
      <c r="DE775" s="336">
        <v>8378134.4500000002</v>
      </c>
      <c r="DF775" s="336">
        <v>475347.15</v>
      </c>
      <c r="DG775" s="336">
        <v>776936.26</v>
      </c>
      <c r="DH775" s="336">
        <v>1608492.72</v>
      </c>
      <c r="DI775" s="336">
        <v>845251.50000000012</v>
      </c>
      <c r="DJ775" s="336">
        <v>4283048.2</v>
      </c>
      <c r="DK775" s="336">
        <v>1235570.6100000001</v>
      </c>
      <c r="DL775" s="336">
        <v>642560.54999999993</v>
      </c>
      <c r="DM775" s="336">
        <v>994137.54</v>
      </c>
      <c r="DN775" s="336">
        <v>185834.32</v>
      </c>
      <c r="DO775" s="336">
        <v>588692.96000000008</v>
      </c>
      <c r="DP775" s="336">
        <v>382797.20999999996</v>
      </c>
      <c r="DQ775" s="336">
        <v>226524.64</v>
      </c>
      <c r="DR775" s="336">
        <v>1649616.06</v>
      </c>
      <c r="DS775" s="336">
        <v>3764744.7899999996</v>
      </c>
      <c r="DT775" s="336">
        <v>1998531.91</v>
      </c>
      <c r="DU775" s="336">
        <v>2188176.3400000003</v>
      </c>
      <c r="DV775" s="336">
        <v>392532.3</v>
      </c>
      <c r="DW775" s="336">
        <v>1152681.74</v>
      </c>
      <c r="DX775" s="336">
        <v>4016591.45</v>
      </c>
      <c r="DY775" s="336">
        <v>1349291.81</v>
      </c>
      <c r="DZ775" s="336">
        <v>1237368.3199999998</v>
      </c>
      <c r="EA775" s="336">
        <v>9921274.129999999</v>
      </c>
      <c r="EB775" s="336">
        <v>1177846.94</v>
      </c>
      <c r="EC775" s="336">
        <v>1105101.28</v>
      </c>
      <c r="ED775" s="336">
        <v>1529258.2799999998</v>
      </c>
      <c r="EE775" s="336">
        <v>796245.85000000009</v>
      </c>
      <c r="EF775" s="336">
        <v>178586.68</v>
      </c>
      <c r="EG775" s="336">
        <v>4956107.9799999995</v>
      </c>
      <c r="EH775" s="336">
        <v>2012010.26</v>
      </c>
      <c r="EI775" s="336">
        <v>3201708.63</v>
      </c>
      <c r="EJ775" s="336">
        <v>5195174.5900000008</v>
      </c>
      <c r="EK775" s="336">
        <v>770998.86</v>
      </c>
      <c r="EL775" s="336">
        <v>473156.56</v>
      </c>
      <c r="EM775" s="336">
        <v>1577087.79</v>
      </c>
      <c r="EN775" s="336">
        <v>1663417.6900000002</v>
      </c>
      <c r="EO775" s="336">
        <v>2273751.96</v>
      </c>
      <c r="EP775" s="336">
        <v>1071269.95</v>
      </c>
      <c r="EQ775" s="336">
        <v>906705.99000000011</v>
      </c>
      <c r="ER775" s="336">
        <v>2654933.3199999998</v>
      </c>
      <c r="ES775" s="336">
        <v>842747.84999999986</v>
      </c>
      <c r="ET775" s="336">
        <v>1388286.89</v>
      </c>
      <c r="EU775" s="336">
        <v>867547.41</v>
      </c>
      <c r="EV775" s="336">
        <v>265385.52</v>
      </c>
      <c r="EW775" s="336">
        <v>895706.93000000017</v>
      </c>
      <c r="EX775" s="336">
        <v>1310863.9700000002</v>
      </c>
      <c r="EY775" s="336">
        <v>9188493.1699999999</v>
      </c>
      <c r="EZ775" s="336">
        <v>593365651.63</v>
      </c>
      <c r="FA775" s="336">
        <v>1077190.71</v>
      </c>
      <c r="FB775" s="336">
        <v>2436680.0000000005</v>
      </c>
      <c r="FC775" s="336">
        <v>6810523.6100000003</v>
      </c>
      <c r="FD775" s="336">
        <v>2015959.22</v>
      </c>
      <c r="FE775" s="336">
        <v>9240353.8100000005</v>
      </c>
      <c r="FF775" s="336">
        <v>1413539.4899999998</v>
      </c>
      <c r="FG775" s="336">
        <v>332656.06</v>
      </c>
      <c r="FH775" s="336">
        <v>4754400.49</v>
      </c>
      <c r="FI775" s="336">
        <v>639121.05999999994</v>
      </c>
      <c r="FJ775" s="336">
        <v>2559125.12</v>
      </c>
      <c r="FK775" s="336">
        <v>697429.04999999993</v>
      </c>
      <c r="FL775" s="336">
        <v>142363.68000000002</v>
      </c>
      <c r="FM775" s="336">
        <v>3381962.78</v>
      </c>
      <c r="FN775" s="336">
        <v>535680.07999999996</v>
      </c>
      <c r="FO775" s="336">
        <v>828675.72000000009</v>
      </c>
      <c r="FP775" s="336">
        <v>471990.39</v>
      </c>
      <c r="FQ775" s="336">
        <v>419079.07999999996</v>
      </c>
      <c r="FR775" s="336">
        <v>24892239.949999999</v>
      </c>
      <c r="FS775" s="336">
        <v>385143.36000000004</v>
      </c>
      <c r="FT775" s="336">
        <v>809034.16999999993</v>
      </c>
      <c r="FU775" s="336">
        <v>806010.62</v>
      </c>
      <c r="FV775" s="336">
        <v>171688.41</v>
      </c>
      <c r="FW775" s="336">
        <v>32493.690000000002</v>
      </c>
      <c r="FX775" s="336">
        <v>1684609.5599999998</v>
      </c>
      <c r="FY775" s="336">
        <v>1901224.44</v>
      </c>
      <c r="FZ775" s="336">
        <v>238735.49999999997</v>
      </c>
      <c r="GA775" s="336">
        <v>429531.62</v>
      </c>
      <c r="GB775" s="336">
        <v>847095.01</v>
      </c>
      <c r="GC775" s="336">
        <v>565757.32999999996</v>
      </c>
      <c r="GD775" s="336">
        <v>2733396.9799999995</v>
      </c>
      <c r="GE775" s="336">
        <v>1897833.5699999998</v>
      </c>
      <c r="GF775" s="336">
        <v>1049774.3900000001</v>
      </c>
      <c r="GG775" s="336">
        <v>2746185.2800000003</v>
      </c>
      <c r="GH775" s="336">
        <v>358068.01999999996</v>
      </c>
      <c r="GI775" s="336">
        <v>1430479.97</v>
      </c>
      <c r="GJ775" s="336">
        <v>634986.99</v>
      </c>
      <c r="GK775" s="336">
        <v>26405135.920000002</v>
      </c>
      <c r="GL775" s="336">
        <v>1727216.1400000001</v>
      </c>
      <c r="GM775" s="336">
        <v>31441020.259999998</v>
      </c>
      <c r="GN775" s="336">
        <v>1084121.8599999999</v>
      </c>
      <c r="GO775" s="336">
        <v>6777731.2999999998</v>
      </c>
      <c r="GP775" s="336">
        <v>175103.24</v>
      </c>
      <c r="GQ775" s="336">
        <v>74311.429999999993</v>
      </c>
      <c r="GR775" s="336">
        <v>1232605.3199999998</v>
      </c>
      <c r="GS775" s="336">
        <v>62268855.719999999</v>
      </c>
      <c r="GT775" s="336">
        <v>186551.33000000002</v>
      </c>
      <c r="GU775" s="336">
        <v>10581412.090000002</v>
      </c>
      <c r="GV775" s="336">
        <v>619690.88</v>
      </c>
      <c r="GW775" s="336">
        <v>315604.89999999997</v>
      </c>
      <c r="GX775" s="336">
        <v>7598280.5100000007</v>
      </c>
      <c r="GY775" s="336">
        <v>360096.07</v>
      </c>
      <c r="GZ775" s="336">
        <v>2456236.34</v>
      </c>
      <c r="HA775" s="336">
        <v>2853728.7899999996</v>
      </c>
      <c r="HB775" s="336">
        <v>912210.25</v>
      </c>
      <c r="HC775" s="336">
        <v>11272197.210000001</v>
      </c>
      <c r="HD775" s="336">
        <v>171524.8</v>
      </c>
      <c r="HE775" s="336">
        <v>759616.89</v>
      </c>
      <c r="HF775" s="336">
        <v>698429.76</v>
      </c>
      <c r="HG775" s="336">
        <v>2517777.81</v>
      </c>
      <c r="HH775" s="336">
        <v>10237258.42</v>
      </c>
      <c r="HI775" s="336">
        <v>3348478.66</v>
      </c>
      <c r="HJ775" s="336">
        <v>1266919.9600000002</v>
      </c>
      <c r="HK775" s="336">
        <v>271761.82</v>
      </c>
      <c r="HL775" s="336">
        <v>1383919.0699999998</v>
      </c>
      <c r="HM775" s="336">
        <v>697695.22</v>
      </c>
      <c r="HN775" s="336">
        <v>472765.85999999993</v>
      </c>
      <c r="HO775" s="336">
        <v>589150.21</v>
      </c>
      <c r="HP775" s="336">
        <v>6155714.540000001</v>
      </c>
      <c r="HQ775" s="336">
        <v>418834.14</v>
      </c>
      <c r="HR775" s="336">
        <v>4819189.2399999993</v>
      </c>
      <c r="HS775" s="336">
        <v>133659.31</v>
      </c>
      <c r="HT775" s="336">
        <v>6367721.5</v>
      </c>
      <c r="HU775" s="336">
        <v>853857.51</v>
      </c>
      <c r="HV775" s="336">
        <v>2703899.9000000004</v>
      </c>
      <c r="HW775" s="336">
        <v>30031197.439999998</v>
      </c>
      <c r="HX775" s="336">
        <v>745268.04</v>
      </c>
      <c r="HY775" s="336">
        <v>13401208.510000002</v>
      </c>
      <c r="HZ775" s="336">
        <v>987860.3</v>
      </c>
      <c r="IA775" s="336">
        <v>552215.86</v>
      </c>
      <c r="IB775" s="336">
        <v>1528146.61</v>
      </c>
      <c r="IC775" s="336">
        <v>9972741.3899999987</v>
      </c>
      <c r="ID775" s="336">
        <v>972146.09</v>
      </c>
      <c r="IE775" s="336">
        <v>2594936.34</v>
      </c>
      <c r="IF775" s="336">
        <v>410572.3</v>
      </c>
      <c r="IG775" s="336">
        <v>467342.07</v>
      </c>
      <c r="IH775" s="336">
        <v>228441.06999999998</v>
      </c>
      <c r="II775" s="336">
        <v>1239364.08</v>
      </c>
      <c r="IJ775" s="336">
        <v>2470519.34</v>
      </c>
      <c r="IK775" s="336">
        <v>176780.25999999998</v>
      </c>
      <c r="IL775" s="336">
        <v>251628.27</v>
      </c>
      <c r="IM775" s="336">
        <v>752131.54</v>
      </c>
      <c r="IN775" s="336">
        <v>3813453.15</v>
      </c>
      <c r="IO775" s="336">
        <v>1623309.08</v>
      </c>
      <c r="IP775" s="336">
        <v>866597.43</v>
      </c>
      <c r="IQ775" s="336">
        <v>442455.74</v>
      </c>
      <c r="IR775" s="336">
        <v>6375317</v>
      </c>
      <c r="IS775" s="336">
        <v>3593782.09</v>
      </c>
      <c r="IT775" s="336">
        <v>10348301.789999997</v>
      </c>
      <c r="IU775" s="336">
        <v>569594.33000000007</v>
      </c>
      <c r="IV775" s="336">
        <v>3869125.66</v>
      </c>
      <c r="IW775" s="336">
        <v>669989.56000000006</v>
      </c>
      <c r="IX775" s="336">
        <v>202179.11</v>
      </c>
      <c r="IY775" s="336">
        <v>1310248.6599999999</v>
      </c>
      <c r="IZ775" s="336">
        <v>2159622.2599999998</v>
      </c>
      <c r="JA775" s="336">
        <v>2173207.0300000003</v>
      </c>
      <c r="JB775" s="336">
        <v>446923.58</v>
      </c>
      <c r="JC775" s="336">
        <v>967414.37</v>
      </c>
      <c r="JD775" s="336">
        <v>247083.41</v>
      </c>
      <c r="JE775" s="336">
        <v>158885.79999999999</v>
      </c>
      <c r="JF775" s="336">
        <v>1632473.98</v>
      </c>
      <c r="JG775" s="336">
        <v>292948.3</v>
      </c>
      <c r="JH775" s="336">
        <v>908713.78</v>
      </c>
      <c r="JI775" s="336">
        <v>1277578.1700000002</v>
      </c>
      <c r="JJ775" s="336">
        <v>1595903.73</v>
      </c>
      <c r="JK775" s="336">
        <v>300137.75</v>
      </c>
      <c r="JL775" s="336">
        <v>359883.71</v>
      </c>
      <c r="JM775" s="336">
        <v>133984.84</v>
      </c>
      <c r="JN775" s="336">
        <v>233395.25000000003</v>
      </c>
      <c r="JO775" s="336">
        <v>3191327.86</v>
      </c>
      <c r="JP775" s="336">
        <v>944924.11</v>
      </c>
      <c r="JQ775" s="336">
        <v>663770.93999999994</v>
      </c>
      <c r="JR775" s="336">
        <v>312641.64</v>
      </c>
      <c r="JS775" s="336">
        <v>4954993.62</v>
      </c>
      <c r="JT775" s="336">
        <v>1101085.9200000002</v>
      </c>
      <c r="JU775" s="336">
        <v>412543.03</v>
      </c>
      <c r="JV775" s="336">
        <v>26381733.399999999</v>
      </c>
      <c r="JW775" s="336">
        <v>1079869.01</v>
      </c>
      <c r="JX775" s="336">
        <v>917488.85000000009</v>
      </c>
      <c r="JY775" s="336">
        <v>203348.88</v>
      </c>
      <c r="JZ775" s="336">
        <v>154001.26</v>
      </c>
      <c r="KA775" s="336">
        <v>1026600.57</v>
      </c>
      <c r="KB775" s="336">
        <v>878169.02</v>
      </c>
      <c r="KC775" s="336">
        <v>1270254.93</v>
      </c>
      <c r="KD775" s="336">
        <v>414690.1</v>
      </c>
      <c r="KE775" s="336">
        <v>6554045.040000001</v>
      </c>
      <c r="KF775" s="336">
        <v>413149.4</v>
      </c>
      <c r="KG775" s="336">
        <v>877415.55</v>
      </c>
      <c r="KH775" s="336">
        <v>603672.71</v>
      </c>
      <c r="KI775" s="336">
        <v>1415196.8900000001</v>
      </c>
      <c r="KJ775" s="336">
        <v>649188.85</v>
      </c>
      <c r="KK775" s="336">
        <v>134876.66</v>
      </c>
      <c r="KL775" s="336">
        <v>598092.90999999992</v>
      </c>
      <c r="KM775" s="336">
        <v>768636.61</v>
      </c>
      <c r="KN775" s="336">
        <v>498266.81999999995</v>
      </c>
      <c r="KO775" s="336">
        <v>4286737.76</v>
      </c>
      <c r="KP775" s="336">
        <v>1439000.71</v>
      </c>
      <c r="KQ775" s="336">
        <v>83874560.590000004</v>
      </c>
      <c r="KR775" s="336">
        <v>3055554.2699999996</v>
      </c>
      <c r="KS775" s="336">
        <v>1749313.7000000002</v>
      </c>
      <c r="KX775" s="312" t="s">
        <v>943</v>
      </c>
    </row>
    <row r="776" spans="1:310" x14ac:dyDescent="0.25">
      <c r="A776">
        <v>2023</v>
      </c>
      <c r="C776" s="312">
        <v>32</v>
      </c>
      <c r="F776" s="336">
        <v>4243.88</v>
      </c>
      <c r="G776" s="336">
        <v>54.14</v>
      </c>
      <c r="H776" s="336">
        <v>1004633.25</v>
      </c>
      <c r="I776" s="336">
        <v>21134.16</v>
      </c>
      <c r="J776" s="336">
        <v>8214.6</v>
      </c>
      <c r="K776" s="336">
        <v>25912.519999999997</v>
      </c>
      <c r="L776" s="336">
        <v>73699.39</v>
      </c>
      <c r="M776" s="336">
        <v>134168.66</v>
      </c>
      <c r="N776" s="336">
        <v>254780.15</v>
      </c>
      <c r="O776" s="336">
        <v>60391.88</v>
      </c>
      <c r="P776" s="336">
        <v>18138.900000000001</v>
      </c>
      <c r="Q776" s="336">
        <v>68299.599999999991</v>
      </c>
      <c r="R776" s="336">
        <v>350679.74</v>
      </c>
      <c r="S776" s="336">
        <v>114037.78</v>
      </c>
      <c r="T776" s="336">
        <v>71045.91</v>
      </c>
      <c r="U776" s="336">
        <v>224115.82</v>
      </c>
      <c r="V776" s="336">
        <v>534296.23</v>
      </c>
      <c r="W776" s="336">
        <v>37478.589999999997</v>
      </c>
      <c r="X776" s="336">
        <v>182354.34</v>
      </c>
      <c r="Y776" s="336">
        <v>50847.049999999996</v>
      </c>
      <c r="Z776" s="336">
        <v>43161.409999999996</v>
      </c>
      <c r="AA776" s="336">
        <v>665597.89</v>
      </c>
      <c r="AB776" s="336">
        <v>92270.73</v>
      </c>
      <c r="AC776" s="336">
        <v>50315.1</v>
      </c>
      <c r="AD776" s="336">
        <v>983763.31</v>
      </c>
      <c r="AE776" s="336">
        <v>11891.75</v>
      </c>
      <c r="AF776" s="336">
        <v>39229.15</v>
      </c>
      <c r="AG776" s="336">
        <v>4677.9799999999996</v>
      </c>
      <c r="AH776" s="336">
        <v>45053.979999999996</v>
      </c>
      <c r="AI776" s="336">
        <v>58425.96</v>
      </c>
      <c r="AJ776" s="336">
        <v>1453.3</v>
      </c>
      <c r="AK776" s="336">
        <v>5670.07</v>
      </c>
      <c r="AL776" s="336">
        <v>341221.42</v>
      </c>
      <c r="AM776" s="336">
        <v>8750.99</v>
      </c>
      <c r="AN776" s="336">
        <v>7543.04</v>
      </c>
      <c r="AO776" s="336">
        <v>251.7</v>
      </c>
      <c r="AP776" s="336">
        <v>29456.03</v>
      </c>
      <c r="AQ776" s="336">
        <v>22633.280000000002</v>
      </c>
      <c r="AR776" s="336">
        <v>367113.67</v>
      </c>
      <c r="AS776" s="336">
        <v>23626.47</v>
      </c>
      <c r="AT776" s="336">
        <v>8073.2300000000005</v>
      </c>
      <c r="AU776" s="336">
        <v>56285.41</v>
      </c>
      <c r="AV776" s="336">
        <v>17163.830000000002</v>
      </c>
      <c r="AW776" s="336">
        <v>342974.97</v>
      </c>
      <c r="AX776" s="336">
        <v>13271.05</v>
      </c>
      <c r="AY776" s="336">
        <v>71370.34</v>
      </c>
      <c r="AZ776" s="336">
        <v>72697.259999999995</v>
      </c>
      <c r="BA776" s="336">
        <v>1394.89</v>
      </c>
      <c r="BB776" s="336">
        <v>3417.16</v>
      </c>
      <c r="BC776" s="336">
        <v>44637.19</v>
      </c>
      <c r="BD776" s="336">
        <v>427756.75</v>
      </c>
      <c r="BE776" s="336">
        <v>29221.03</v>
      </c>
      <c r="BF776" s="336">
        <v>124605.20000000001</v>
      </c>
      <c r="BG776" s="336">
        <v>48112.51</v>
      </c>
      <c r="BH776" s="336">
        <v>687.8</v>
      </c>
      <c r="BI776" s="336">
        <v>435531.43999999994</v>
      </c>
      <c r="BJ776" s="336">
        <v>186.4</v>
      </c>
      <c r="BK776" s="336">
        <v>271067.31</v>
      </c>
      <c r="BL776" s="336">
        <v>20.64</v>
      </c>
      <c r="BM776" s="336">
        <v>16743.77</v>
      </c>
      <c r="BN776" s="336">
        <v>221459.51</v>
      </c>
      <c r="BO776" s="336">
        <v>1284.25</v>
      </c>
      <c r="BP776" s="336">
        <v>1614.96</v>
      </c>
      <c r="BQ776" s="336">
        <v>3372.2</v>
      </c>
      <c r="BR776" s="336">
        <v>58963.26</v>
      </c>
      <c r="BS776" s="336">
        <v>69786.19</v>
      </c>
      <c r="BT776" s="336">
        <v>52554.15</v>
      </c>
      <c r="BU776" s="336">
        <v>13565.27</v>
      </c>
      <c r="BV776" s="336">
        <v>2384.7199999999998</v>
      </c>
      <c r="BW776" s="336">
        <v>1516.47</v>
      </c>
      <c r="BX776" s="336">
        <v>120609.83</v>
      </c>
      <c r="BY776" s="336">
        <v>160229.54</v>
      </c>
      <c r="BZ776" s="336">
        <v>59282.740000000005</v>
      </c>
      <c r="CA776" s="336">
        <v>55424.53</v>
      </c>
      <c r="CB776" s="336">
        <v>35652.94</v>
      </c>
      <c r="CC776" s="336">
        <v>87306.159999999989</v>
      </c>
      <c r="CD776" s="336">
        <v>157299.82</v>
      </c>
      <c r="CE776" s="336">
        <v>5417.3</v>
      </c>
      <c r="CF776" s="336">
        <v>181426.04</v>
      </c>
      <c r="CG776" s="336">
        <v>9820.2199999999993</v>
      </c>
      <c r="CH776" s="336">
        <v>30494.71</v>
      </c>
      <c r="CI776" s="336">
        <v>38743.300000000003</v>
      </c>
      <c r="CJ776" s="336">
        <v>31932.36</v>
      </c>
      <c r="CK776" s="336">
        <v>2374.0500000000002</v>
      </c>
      <c r="CL776" s="336">
        <v>89875.739999999991</v>
      </c>
      <c r="CM776" s="336">
        <v>727.61</v>
      </c>
      <c r="CN776" s="336">
        <v>83332.599999999991</v>
      </c>
      <c r="CO776" s="336">
        <v>215772.98</v>
      </c>
      <c r="CP776" s="336">
        <v>14054.96</v>
      </c>
      <c r="CQ776" s="336">
        <v>65420.73</v>
      </c>
      <c r="CR776" s="336">
        <v>33061.29</v>
      </c>
      <c r="CS776" s="336">
        <v>39389.67</v>
      </c>
      <c r="CT776" s="336">
        <v>484.62</v>
      </c>
      <c r="CU776" s="336">
        <v>7359.7699999999995</v>
      </c>
      <c r="CV776" s="336">
        <v>4618.03</v>
      </c>
      <c r="CW776" s="336">
        <v>9641.35</v>
      </c>
      <c r="CX776" s="336">
        <v>111308.14</v>
      </c>
      <c r="CY776" s="336">
        <v>150124.9</v>
      </c>
      <c r="CZ776" s="336">
        <v>535067.89999999991</v>
      </c>
      <c r="DA776" s="336">
        <v>47885.4</v>
      </c>
      <c r="DB776" s="336">
        <v>314841.23000000004</v>
      </c>
      <c r="DC776" s="336">
        <v>37719.199999999997</v>
      </c>
      <c r="DD776" s="336">
        <v>281182.18</v>
      </c>
      <c r="DE776" s="336">
        <v>1029568.31</v>
      </c>
      <c r="DF776" s="336">
        <v>4770.43</v>
      </c>
      <c r="DG776" s="336">
        <v>22336.31</v>
      </c>
      <c r="DH776" s="336">
        <v>87712.17</v>
      </c>
      <c r="DI776" s="336">
        <v>42931.03</v>
      </c>
      <c r="DJ776" s="336">
        <v>111434.72</v>
      </c>
      <c r="DK776" s="336">
        <v>5477.25</v>
      </c>
      <c r="DL776" s="336">
        <v>6785.5700000000006</v>
      </c>
      <c r="DM776" s="336">
        <v>89481.819999999992</v>
      </c>
      <c r="DN776" s="336">
        <v>35.5</v>
      </c>
      <c r="DO776" s="336">
        <v>30294.639999999999</v>
      </c>
      <c r="DP776" s="336">
        <v>63286.21</v>
      </c>
      <c r="DQ776" s="336">
        <v>19404.099999999999</v>
      </c>
      <c r="DR776" s="336">
        <v>161642.06</v>
      </c>
      <c r="DS776" s="336">
        <v>289989.74</v>
      </c>
      <c r="DT776" s="336">
        <v>103519.1</v>
      </c>
      <c r="DU776" s="336">
        <v>106727.48999999999</v>
      </c>
      <c r="DV776" s="336">
        <v>40385.93</v>
      </c>
      <c r="DW776" s="336">
        <v>16495.990000000002</v>
      </c>
      <c r="DX776" s="336">
        <v>116053.35</v>
      </c>
      <c r="DY776" s="336">
        <v>99567.040000000008</v>
      </c>
      <c r="DZ776" s="336">
        <v>120569.37</v>
      </c>
      <c r="EA776" s="336">
        <v>912077.02999999991</v>
      </c>
      <c r="EB776" s="336">
        <v>118035.03</v>
      </c>
      <c r="EC776" s="336">
        <v>97828.479999999996</v>
      </c>
      <c r="ED776" s="336">
        <v>21454.5</v>
      </c>
      <c r="EE776" s="336">
        <v>70664.070000000007</v>
      </c>
      <c r="EF776" s="336">
        <v>7339.21</v>
      </c>
      <c r="EG776" s="336">
        <v>252528.16</v>
      </c>
      <c r="EH776" s="336">
        <v>27221.989999999998</v>
      </c>
      <c r="EI776" s="336">
        <v>9617</v>
      </c>
      <c r="EJ776" s="336">
        <v>312690.77999999997</v>
      </c>
      <c r="EK776" s="336">
        <v>17435.13</v>
      </c>
      <c r="EL776" s="336">
        <v>26486.34</v>
      </c>
      <c r="EM776" s="336">
        <v>53823.16</v>
      </c>
      <c r="EN776" s="336">
        <v>34140.49</v>
      </c>
      <c r="EO776" s="336">
        <v>94028.7</v>
      </c>
      <c r="EP776" s="336">
        <v>127263.38</v>
      </c>
      <c r="EQ776" s="336">
        <v>14933.900000000001</v>
      </c>
      <c r="ER776" s="336">
        <v>95412.469999999987</v>
      </c>
      <c r="ES776" s="336">
        <v>16086.97</v>
      </c>
      <c r="ET776" s="336">
        <v>64875.74</v>
      </c>
      <c r="EU776" s="336">
        <v>34028.449999999997</v>
      </c>
      <c r="EV776" s="336">
        <v>11040.05</v>
      </c>
      <c r="EW776" s="336">
        <v>78638.2</v>
      </c>
      <c r="EX776" s="336">
        <v>169117.54</v>
      </c>
      <c r="EY776" s="336">
        <v>371007.13999999996</v>
      </c>
      <c r="EZ776" s="336">
        <v>41693078.119999997</v>
      </c>
      <c r="FA776" s="336">
        <v>20314.34</v>
      </c>
      <c r="FB776" s="336">
        <v>30467.3</v>
      </c>
      <c r="FC776" s="336">
        <v>103157.48</v>
      </c>
      <c r="FD776" s="336">
        <v>34288.410000000003</v>
      </c>
      <c r="FE776" s="336">
        <v>513214.67</v>
      </c>
      <c r="FF776" s="336">
        <v>98450.549999999988</v>
      </c>
      <c r="FG776" s="336">
        <v>15356.9</v>
      </c>
      <c r="FH776" s="336">
        <v>539653.96</v>
      </c>
      <c r="FI776" s="336">
        <v>19626.030000000002</v>
      </c>
      <c r="FJ776" s="336">
        <v>60494.41</v>
      </c>
      <c r="FK776" s="336">
        <v>32454.99</v>
      </c>
      <c r="FL776" s="336">
        <v>2435.84</v>
      </c>
      <c r="FM776" s="336">
        <v>268317.31999999995</v>
      </c>
      <c r="FN776" s="336">
        <v>7895.41</v>
      </c>
      <c r="FO776" s="336">
        <v>77276.899999999994</v>
      </c>
      <c r="FP776" s="336">
        <v>20769.030000000002</v>
      </c>
      <c r="FQ776" s="336">
        <v>1093.51</v>
      </c>
      <c r="FR776" s="336">
        <v>36076.92</v>
      </c>
      <c r="FS776" s="336">
        <v>21347.439999999999</v>
      </c>
      <c r="FT776" s="336">
        <v>39779.89</v>
      </c>
      <c r="FU776" s="336">
        <v>38706.699999999997</v>
      </c>
      <c r="FV776" s="336">
        <v>40.049999999999997</v>
      </c>
      <c r="FW776" s="336">
        <v>3442.74</v>
      </c>
      <c r="FX776" s="336">
        <v>327115.95</v>
      </c>
      <c r="FY776" s="336">
        <v>69238.53</v>
      </c>
      <c r="FZ776" s="336">
        <v>2045.05</v>
      </c>
      <c r="GA776" s="336">
        <v>6158.6</v>
      </c>
      <c r="GB776" s="336">
        <v>23436.560000000001</v>
      </c>
      <c r="GC776" s="336">
        <v>19071.73</v>
      </c>
      <c r="GD776" s="336">
        <v>39119.620000000003</v>
      </c>
      <c r="GE776" s="336">
        <v>57225.880000000005</v>
      </c>
      <c r="GF776" s="336">
        <v>9431.16</v>
      </c>
      <c r="GG776" s="336">
        <v>150949.38999999998</v>
      </c>
      <c r="GH776" s="336">
        <v>4050.54</v>
      </c>
      <c r="GI776" s="336">
        <v>75891.099999999991</v>
      </c>
      <c r="GJ776" s="336">
        <v>57504.140000000007</v>
      </c>
      <c r="GK776" s="336">
        <v>1262631.44</v>
      </c>
      <c r="GL776" s="336">
        <v>96684.319999999992</v>
      </c>
      <c r="GM776" s="336">
        <v>705506.65</v>
      </c>
      <c r="GN776" s="336">
        <v>54801.89</v>
      </c>
      <c r="GO776" s="336">
        <v>157990.03999999998</v>
      </c>
      <c r="GP776" s="336">
        <v>9814.8499999999985</v>
      </c>
      <c r="GQ776" s="336">
        <v>12196.109999999999</v>
      </c>
      <c r="GR776" s="336">
        <v>71803.8</v>
      </c>
      <c r="GS776" s="336">
        <v>2275680.2000000002</v>
      </c>
      <c r="GT776" s="336">
        <v>9780.5499999999993</v>
      </c>
      <c r="GU776" s="336">
        <v>1010079.11</v>
      </c>
      <c r="GV776" s="336">
        <v>23051.34</v>
      </c>
      <c r="GW776" s="336">
        <v>6442.6900000000005</v>
      </c>
      <c r="GX776" s="336">
        <v>960543.29999999993</v>
      </c>
      <c r="GY776" s="336">
        <v>35941.65</v>
      </c>
      <c r="GZ776" s="336">
        <v>77063.13</v>
      </c>
      <c r="HA776" s="336">
        <v>133537.59999999998</v>
      </c>
      <c r="HB776" s="336">
        <v>7429.15</v>
      </c>
      <c r="HC776" s="336">
        <v>223738.21</v>
      </c>
      <c r="HD776" s="336">
        <v>8500.4599999999991</v>
      </c>
      <c r="HE776" s="336">
        <v>12158.62</v>
      </c>
      <c r="HF776" s="336">
        <v>19964.349999999999</v>
      </c>
      <c r="HG776" s="336">
        <v>198030.41999999998</v>
      </c>
      <c r="HH776" s="336">
        <v>517905.67000000004</v>
      </c>
      <c r="HI776" s="336">
        <v>53317.619999999995</v>
      </c>
      <c r="HJ776" s="336">
        <v>37947.060000000005</v>
      </c>
      <c r="HK776" s="336">
        <v>16389.62</v>
      </c>
      <c r="HL776" s="336">
        <v>103506.61</v>
      </c>
      <c r="HM776" s="336">
        <v>45303.93</v>
      </c>
      <c r="HN776" s="336">
        <v>22451.870000000003</v>
      </c>
      <c r="HO776" s="336">
        <v>175331.47999999998</v>
      </c>
      <c r="HP776" s="336">
        <v>158924.66999999998</v>
      </c>
      <c r="HQ776" s="336">
        <v>8625.84</v>
      </c>
      <c r="HR776" s="336">
        <v>56115.93</v>
      </c>
      <c r="HS776" s="336">
        <v>15173.57</v>
      </c>
      <c r="HT776" s="336">
        <v>845401.15999999992</v>
      </c>
      <c r="HU776" s="336">
        <v>11788.48</v>
      </c>
      <c r="HV776" s="336">
        <v>265354.75999999995</v>
      </c>
      <c r="HW776" s="336">
        <v>1612593.9300000002</v>
      </c>
      <c r="HX776" s="336">
        <v>17650.370000000003</v>
      </c>
      <c r="HY776" s="336">
        <v>1161949.81</v>
      </c>
      <c r="HZ776" s="336">
        <v>25009.87</v>
      </c>
      <c r="IA776" s="336">
        <v>4152.1500000000005</v>
      </c>
      <c r="IB776" s="336">
        <v>115661.26</v>
      </c>
      <c r="IC776" s="336">
        <v>342013.22</v>
      </c>
      <c r="ID776" s="336">
        <v>37677.96</v>
      </c>
      <c r="IE776" s="336">
        <v>139993.04</v>
      </c>
      <c r="IF776" s="336">
        <v>227.17</v>
      </c>
      <c r="IG776" s="336">
        <v>55009.95</v>
      </c>
      <c r="IH776" s="336">
        <v>2558.7099999999996</v>
      </c>
      <c r="II776" s="336">
        <v>31986.86</v>
      </c>
      <c r="IJ776" s="336">
        <v>155554.16</v>
      </c>
      <c r="IK776" s="336">
        <v>6615.25</v>
      </c>
      <c r="IL776" s="336">
        <v>14387.92</v>
      </c>
      <c r="IM776" s="336">
        <v>23651.34</v>
      </c>
      <c r="IN776" s="336">
        <v>30756.66</v>
      </c>
      <c r="IO776" s="336">
        <v>65890.19</v>
      </c>
      <c r="IP776" s="336">
        <v>13202.88</v>
      </c>
      <c r="IQ776" s="336">
        <v>28002.3</v>
      </c>
      <c r="IR776" s="336">
        <v>730070.29999999993</v>
      </c>
      <c r="IS776" s="336">
        <v>138462.73000000001</v>
      </c>
      <c r="IT776" s="336">
        <v>153572.25999999998</v>
      </c>
      <c r="IU776" s="336">
        <v>9640.5300000000007</v>
      </c>
      <c r="IV776" s="336">
        <v>160203.9</v>
      </c>
      <c r="IW776" s="336">
        <v>9700</v>
      </c>
      <c r="IX776" s="336">
        <v>9590.4299999999985</v>
      </c>
      <c r="IY776" s="336">
        <v>76393.7</v>
      </c>
      <c r="IZ776" s="336">
        <v>5153.32</v>
      </c>
      <c r="JA776" s="336">
        <v>54905.46</v>
      </c>
      <c r="JB776" s="336">
        <v>51671.37</v>
      </c>
      <c r="JC776" s="336">
        <v>62301.5</v>
      </c>
      <c r="JD776" s="336">
        <v>3608.09</v>
      </c>
      <c r="JE776" s="336">
        <v>391.74</v>
      </c>
      <c r="JF776" s="336">
        <v>122110.07</v>
      </c>
      <c r="JG776" s="336">
        <v>10879.67</v>
      </c>
      <c r="JH776" s="336">
        <v>142516.94</v>
      </c>
      <c r="JI776" s="336">
        <v>34773.49</v>
      </c>
      <c r="JJ776" s="336">
        <v>39453.659999999996</v>
      </c>
      <c r="JK776" s="336">
        <v>19238.46</v>
      </c>
      <c r="JL776" s="336">
        <v>22558.2</v>
      </c>
      <c r="JM776" s="336">
        <v>10993.35</v>
      </c>
      <c r="JN776" s="336">
        <v>8247.43</v>
      </c>
      <c r="JO776" s="336">
        <v>103329.08</v>
      </c>
      <c r="JP776" s="336">
        <v>7126.51</v>
      </c>
      <c r="JQ776" s="336">
        <v>6496</v>
      </c>
      <c r="JR776" s="336">
        <v>6783.94</v>
      </c>
      <c r="JS776" s="336">
        <v>390594.66</v>
      </c>
      <c r="JT776" s="336">
        <v>39935.03</v>
      </c>
      <c r="JU776" s="336">
        <v>581688.35</v>
      </c>
      <c r="JV776" s="336">
        <v>2106407.4</v>
      </c>
      <c r="JW776" s="336">
        <v>23565.95</v>
      </c>
      <c r="JX776" s="336">
        <v>640.22</v>
      </c>
      <c r="JY776" s="336">
        <v>481.17</v>
      </c>
      <c r="JZ776" s="336">
        <v>22.82</v>
      </c>
      <c r="KA776" s="336">
        <v>34341.730000000003</v>
      </c>
      <c r="KB776" s="336">
        <v>16605.16</v>
      </c>
      <c r="KC776" s="336">
        <v>2480.8200000000002</v>
      </c>
      <c r="KD776" s="336">
        <v>5638.0599999999995</v>
      </c>
      <c r="KE776" s="336">
        <v>259314.06</v>
      </c>
      <c r="KF776" s="336">
        <v>1470.15</v>
      </c>
      <c r="KG776" s="336">
        <v>18253.46</v>
      </c>
      <c r="KH776" s="336">
        <v>11781.93</v>
      </c>
      <c r="KI776" s="336">
        <v>79959.069999999992</v>
      </c>
      <c r="KJ776" s="336">
        <v>3022.2000000000003</v>
      </c>
      <c r="KK776" s="336">
        <v>2095.3900000000003</v>
      </c>
      <c r="KL776" s="336">
        <v>2837.51</v>
      </c>
      <c r="KM776" s="336">
        <v>20596.850000000002</v>
      </c>
      <c r="KN776" s="336">
        <v>35074.400000000001</v>
      </c>
      <c r="KO776" s="336">
        <v>169254.05</v>
      </c>
      <c r="KP776" s="336">
        <v>39503.69</v>
      </c>
      <c r="KQ776" s="336">
        <v>3262021.6199999996</v>
      </c>
      <c r="KR776" s="336">
        <v>238437.34</v>
      </c>
      <c r="KS776" s="336">
        <v>39657.61</v>
      </c>
      <c r="KX776" s="312" t="s">
        <v>943</v>
      </c>
    </row>
    <row r="777" spans="1:310" x14ac:dyDescent="0.25">
      <c r="A777">
        <v>2023</v>
      </c>
      <c r="C777" s="312">
        <v>33</v>
      </c>
      <c r="F777" s="336">
        <v>432813.9</v>
      </c>
      <c r="G777" s="336">
        <v>418844.6</v>
      </c>
      <c r="H777" s="336">
        <v>4335730.51</v>
      </c>
      <c r="I777" s="336">
        <v>225526.66</v>
      </c>
      <c r="J777" s="336">
        <v>44500</v>
      </c>
      <c r="K777" s="336">
        <v>642369.91999999993</v>
      </c>
      <c r="L777" s="336">
        <v>2083456.79</v>
      </c>
      <c r="M777" s="336">
        <v>500013.02</v>
      </c>
      <c r="N777" s="336">
        <v>4205247.59</v>
      </c>
      <c r="O777" s="336">
        <v>5771247.1500000004</v>
      </c>
      <c r="P777" s="336">
        <v>1221787.8399999999</v>
      </c>
      <c r="Q777" s="336">
        <v>274147.7</v>
      </c>
      <c r="R777" s="336">
        <v>701730.05</v>
      </c>
      <c r="S777" s="336">
        <v>547623.72</v>
      </c>
      <c r="T777" s="336">
        <v>340701.44999999995</v>
      </c>
      <c r="U777" s="336">
        <v>940041.86</v>
      </c>
      <c r="V777" s="336">
        <v>2107811.81</v>
      </c>
      <c r="W777" s="336">
        <v>170025.65</v>
      </c>
      <c r="X777" s="336">
        <v>1036378.75</v>
      </c>
      <c r="Y777" s="336">
        <v>323733.68</v>
      </c>
      <c r="Z777" s="336">
        <v>278617</v>
      </c>
      <c r="AA777" s="336">
        <v>5216288.01</v>
      </c>
      <c r="AB777" s="336">
        <v>1088555.1399999999</v>
      </c>
      <c r="AC777" s="336">
        <v>261032.74</v>
      </c>
      <c r="AD777" s="336">
        <v>6597521.7300000004</v>
      </c>
      <c r="AE777" s="336">
        <v>515023.1</v>
      </c>
      <c r="AF777" s="336">
        <v>264663.45</v>
      </c>
      <c r="AG777" s="336">
        <v>482076.05</v>
      </c>
      <c r="AH777" s="336">
        <v>473162.69</v>
      </c>
      <c r="AI777" s="336">
        <v>682058.28999999992</v>
      </c>
      <c r="AJ777" s="336">
        <v>257948.91</v>
      </c>
      <c r="AK777" s="336">
        <v>143671.57</v>
      </c>
      <c r="AL777" s="336">
        <v>3320384.2600000002</v>
      </c>
      <c r="AM777" s="336">
        <v>165233.29</v>
      </c>
      <c r="AN777" s="336">
        <v>48108.2</v>
      </c>
      <c r="AO777" s="336">
        <v>25891.21</v>
      </c>
      <c r="AP777" s="336">
        <v>374560.52</v>
      </c>
      <c r="AQ777" s="336">
        <v>223179.35</v>
      </c>
      <c r="AR777" s="336">
        <v>1412000.97</v>
      </c>
      <c r="AS777" s="336">
        <v>509588.25</v>
      </c>
      <c r="AT777" s="336">
        <v>686592.45</v>
      </c>
      <c r="AU777" s="336">
        <v>421278.06</v>
      </c>
      <c r="AV777" s="336">
        <v>252828.13</v>
      </c>
      <c r="AW777" s="336">
        <v>15417028.710000001</v>
      </c>
      <c r="AX777" s="336">
        <v>1011500.88</v>
      </c>
      <c r="AY777" s="336">
        <v>1089445.1499999999</v>
      </c>
      <c r="AZ777" s="336">
        <v>639817.87</v>
      </c>
      <c r="BA777" s="336">
        <v>105297.44</v>
      </c>
      <c r="BB777" s="336">
        <v>132081.95000000001</v>
      </c>
      <c r="BC777" s="336">
        <v>1810302.2799999998</v>
      </c>
      <c r="BD777" s="336">
        <v>3409999</v>
      </c>
      <c r="BE777" s="336">
        <v>1009602.05</v>
      </c>
      <c r="BF777" s="336">
        <v>276215.34999999998</v>
      </c>
      <c r="BG777" s="336">
        <v>161385.1</v>
      </c>
      <c r="BH777" s="336">
        <v>25200.19</v>
      </c>
      <c r="BI777" s="336">
        <v>2763245.1500000004</v>
      </c>
      <c r="BJ777" s="336">
        <v>109118.7</v>
      </c>
      <c r="BK777" s="336">
        <v>2111179.19</v>
      </c>
      <c r="BL777" s="336">
        <v>23225.16</v>
      </c>
      <c r="BM777" s="336">
        <v>375518.89</v>
      </c>
      <c r="BN777" s="336">
        <v>2147068.16</v>
      </c>
      <c r="BO777" s="336">
        <v>909585.37999999989</v>
      </c>
      <c r="BP777" s="336">
        <v>240080.43</v>
      </c>
      <c r="BQ777" s="336">
        <v>59170.01</v>
      </c>
      <c r="BR777" s="336">
        <v>454196.51</v>
      </c>
      <c r="BS777" s="336">
        <v>685725.15</v>
      </c>
      <c r="BT777" s="336">
        <v>82200.490000000005</v>
      </c>
      <c r="BU777" s="336">
        <v>174500</v>
      </c>
      <c r="BV777" s="336">
        <v>127781.9</v>
      </c>
      <c r="BW777" s="336">
        <v>1030837.19</v>
      </c>
      <c r="BX777" s="336">
        <v>824062.67</v>
      </c>
      <c r="BY777" s="336">
        <v>2569756.1399999997</v>
      </c>
      <c r="BZ777" s="336">
        <v>152794.68</v>
      </c>
      <c r="CA777" s="336">
        <v>430894.56000000006</v>
      </c>
      <c r="CB777" s="336">
        <v>284119.73</v>
      </c>
      <c r="CC777" s="336">
        <v>4045079.4000000004</v>
      </c>
      <c r="CD777" s="336">
        <v>1821225.34</v>
      </c>
      <c r="CE777" s="336">
        <v>2220372.92</v>
      </c>
      <c r="CF777" s="336">
        <v>2938220.57</v>
      </c>
      <c r="CG777" s="336">
        <v>485343.44</v>
      </c>
      <c r="CH777" s="336">
        <v>230673.77</v>
      </c>
      <c r="CI777" s="336">
        <v>9763016.1900000013</v>
      </c>
      <c r="CJ777" s="336">
        <v>101980</v>
      </c>
      <c r="CK777" s="336">
        <v>331850.82</v>
      </c>
      <c r="CL777" s="336">
        <v>292605.34999999998</v>
      </c>
      <c r="CM777" s="336">
        <v>26000</v>
      </c>
      <c r="CN777" s="336">
        <v>1591778.28</v>
      </c>
      <c r="CO777" s="336">
        <v>1595008.1600000001</v>
      </c>
      <c r="CP777" s="336">
        <v>234261.65000000002</v>
      </c>
      <c r="CQ777" s="336">
        <v>1735690.12</v>
      </c>
      <c r="CR777" s="336">
        <v>38995.5</v>
      </c>
      <c r="CS777" s="336">
        <v>541411.16999999993</v>
      </c>
      <c r="CT777" s="336">
        <v>487175.4</v>
      </c>
      <c r="CU777" s="336">
        <v>20107.39</v>
      </c>
      <c r="CV777" s="336">
        <v>25074.15</v>
      </c>
      <c r="CW777" s="336">
        <v>381400.87</v>
      </c>
      <c r="CX777" s="336">
        <v>699398.38</v>
      </c>
      <c r="CY777" s="336">
        <v>272964.16000000003</v>
      </c>
      <c r="CZ777" s="336">
        <v>3232403.63</v>
      </c>
      <c r="DA777" s="336">
        <v>966943.92999999993</v>
      </c>
      <c r="DB777" s="336">
        <v>6794926.9399999995</v>
      </c>
      <c r="DC777" s="336">
        <v>1401981.67</v>
      </c>
      <c r="DD777" s="336">
        <v>5293484.7299999995</v>
      </c>
      <c r="DE777" s="336">
        <v>3198978.5</v>
      </c>
      <c r="DF777" s="336">
        <v>97693.41</v>
      </c>
      <c r="DG777" s="336">
        <v>379285.84</v>
      </c>
      <c r="DH777" s="336">
        <v>574147.34</v>
      </c>
      <c r="DI777" s="336">
        <v>1143610.26</v>
      </c>
      <c r="DJ777" s="336">
        <v>1327088.55</v>
      </c>
      <c r="DK777" s="336">
        <v>1269041.8700000001</v>
      </c>
      <c r="DL777" s="336">
        <v>420295.56000000006</v>
      </c>
      <c r="DM777" s="336">
        <v>481859.32999999996</v>
      </c>
      <c r="DN777" s="336">
        <v>116118.66</v>
      </c>
      <c r="DO777" s="336">
        <v>95730.51</v>
      </c>
      <c r="DP777" s="336">
        <v>221438.69</v>
      </c>
      <c r="DQ777" s="336">
        <v>55027.5</v>
      </c>
      <c r="DR777" s="336">
        <v>766231.77</v>
      </c>
      <c r="DS777" s="336">
        <v>1508768.22</v>
      </c>
      <c r="DT777" s="336">
        <v>915589</v>
      </c>
      <c r="DU777" s="336">
        <v>1027676.56</v>
      </c>
      <c r="DV777" s="336">
        <v>276791.36</v>
      </c>
      <c r="DW777" s="336">
        <v>534611.16</v>
      </c>
      <c r="DX777" s="336">
        <v>1149503.1399999999</v>
      </c>
      <c r="DY777" s="336">
        <v>398849.76</v>
      </c>
      <c r="DZ777" s="336">
        <v>723642.67999999993</v>
      </c>
      <c r="EA777" s="336">
        <v>6573356.9500000002</v>
      </c>
      <c r="EB777" s="336">
        <v>751643.87</v>
      </c>
      <c r="EC777" s="336">
        <v>412454.76</v>
      </c>
      <c r="ED777" s="336">
        <v>63122.31</v>
      </c>
      <c r="EE777" s="336">
        <v>491265.20999999996</v>
      </c>
      <c r="EF777" s="336">
        <v>80211.03</v>
      </c>
      <c r="EG777" s="336">
        <v>3275441.7199999997</v>
      </c>
      <c r="EH777" s="336">
        <v>31055.4</v>
      </c>
      <c r="EI777" s="336">
        <v>528694.54</v>
      </c>
      <c r="EJ777" s="336">
        <v>1764242.25</v>
      </c>
      <c r="EK777" s="336">
        <v>203679</v>
      </c>
      <c r="EL777" s="336">
        <v>107902.10999999999</v>
      </c>
      <c r="EM777" s="336">
        <v>784524.06</v>
      </c>
      <c r="EN777" s="336">
        <v>812954.1</v>
      </c>
      <c r="EO777" s="336">
        <v>1996974.8900000001</v>
      </c>
      <c r="EP777" s="336">
        <v>253156.95</v>
      </c>
      <c r="EQ777" s="336">
        <v>109673.54999999999</v>
      </c>
      <c r="ER777" s="336">
        <v>816999.14</v>
      </c>
      <c r="ES777" s="336">
        <v>116802.84</v>
      </c>
      <c r="ET777" s="336">
        <v>667854.9</v>
      </c>
      <c r="EU777" s="336">
        <v>267257.65000000002</v>
      </c>
      <c r="EV777" s="336">
        <v>87755.7</v>
      </c>
      <c r="EW777" s="336">
        <v>979855.49</v>
      </c>
      <c r="EX777" s="336">
        <v>1496973.8900000001</v>
      </c>
      <c r="EY777" s="336">
        <v>3129792.48</v>
      </c>
      <c r="EZ777" s="336">
        <v>162369024.22</v>
      </c>
      <c r="FA777" s="336">
        <v>796244.39999999991</v>
      </c>
      <c r="FB777" s="336">
        <v>291833.26</v>
      </c>
      <c r="FC777" s="336">
        <v>5055633.46</v>
      </c>
      <c r="FD777" s="336">
        <v>418547.28</v>
      </c>
      <c r="FE777" s="336">
        <v>5607754.3599999994</v>
      </c>
      <c r="FF777" s="336">
        <v>406030</v>
      </c>
      <c r="FG777" s="336">
        <v>209602.7</v>
      </c>
      <c r="FH777" s="336">
        <v>1953564.3599999999</v>
      </c>
      <c r="FI777" s="336">
        <v>91645.51</v>
      </c>
      <c r="FJ777" s="336">
        <v>1243716.9100000001</v>
      </c>
      <c r="FK777" s="336">
        <v>202556.79999999999</v>
      </c>
      <c r="FL777" s="336">
        <v>25618.010000000002</v>
      </c>
      <c r="FM777" s="336">
        <v>1519892.95</v>
      </c>
      <c r="FN777" s="336">
        <v>29331.46</v>
      </c>
      <c r="FO777" s="336">
        <v>165818.59</v>
      </c>
      <c r="FP777" s="336">
        <v>219948.92</v>
      </c>
      <c r="FQ777" s="336">
        <v>115600</v>
      </c>
      <c r="FR777" s="336">
        <v>6566472.2699999996</v>
      </c>
      <c r="FS777" s="336">
        <v>232379.18</v>
      </c>
      <c r="FT777" s="336">
        <v>86813.24</v>
      </c>
      <c r="FU777" s="336">
        <v>163400</v>
      </c>
      <c r="FV777" s="336">
        <v>1531.71</v>
      </c>
      <c r="FW777" s="336">
        <v>21547.97</v>
      </c>
      <c r="FX777" s="336">
        <v>89305.65</v>
      </c>
      <c r="FY777" s="336">
        <v>1159395.0900000001</v>
      </c>
      <c r="FZ777" s="336">
        <v>119629.18</v>
      </c>
      <c r="GA777" s="336">
        <v>142643.65</v>
      </c>
      <c r="GB777" s="336">
        <v>284217.59999999998</v>
      </c>
      <c r="GC777" s="336">
        <v>131265.79999999999</v>
      </c>
      <c r="GD777" s="336">
        <v>268262.99</v>
      </c>
      <c r="GE777" s="336">
        <v>485956.52</v>
      </c>
      <c r="GF777" s="336">
        <v>41357.22</v>
      </c>
      <c r="GG777" s="336">
        <v>1906434.54</v>
      </c>
      <c r="GH777" s="336">
        <v>157774.54999999999</v>
      </c>
      <c r="GI777" s="336">
        <v>1007868.0499999999</v>
      </c>
      <c r="GJ777" s="336">
        <v>165906.66</v>
      </c>
      <c r="GK777" s="336">
        <v>8919942.2100000009</v>
      </c>
      <c r="GL777" s="336">
        <v>80432.39</v>
      </c>
      <c r="GM777" s="336">
        <v>12929929.060000001</v>
      </c>
      <c r="GN777" s="336">
        <v>290343.91000000003</v>
      </c>
      <c r="GO777" s="336">
        <v>1984247.89</v>
      </c>
      <c r="GP777" s="336">
        <v>31111.11</v>
      </c>
      <c r="GQ777" s="336">
        <v>52197.19</v>
      </c>
      <c r="GR777" s="336">
        <v>1663308.74</v>
      </c>
      <c r="GS777" s="336">
        <v>19256102.530000001</v>
      </c>
      <c r="GT777" s="336">
        <v>189211.01</v>
      </c>
      <c r="GU777" s="336">
        <v>10961672.560000001</v>
      </c>
      <c r="GV777" s="336">
        <v>230000.35</v>
      </c>
      <c r="GW777" s="336">
        <v>156159.79999999999</v>
      </c>
      <c r="GX777" s="336">
        <v>5657398.6899999995</v>
      </c>
      <c r="GY777" s="336">
        <v>152251.74</v>
      </c>
      <c r="GZ777" s="336">
        <v>704926.42</v>
      </c>
      <c r="HA777" s="336">
        <v>1231000.93</v>
      </c>
      <c r="HB777" s="336">
        <v>31005.89</v>
      </c>
      <c r="HC777" s="336">
        <v>7083627.6699999999</v>
      </c>
      <c r="HD777" s="336">
        <v>135446.19</v>
      </c>
      <c r="HE777" s="336">
        <v>222437.47</v>
      </c>
      <c r="HF777" s="336">
        <v>675813.32000000007</v>
      </c>
      <c r="HG777" s="336">
        <v>874984.84</v>
      </c>
      <c r="HH777" s="336">
        <v>5927350.9900000002</v>
      </c>
      <c r="HI777" s="336">
        <v>1881095.31</v>
      </c>
      <c r="HJ777" s="336">
        <v>753215.25</v>
      </c>
      <c r="HK777" s="336">
        <v>143015.38</v>
      </c>
      <c r="HL777" s="336">
        <v>469970</v>
      </c>
      <c r="HM777" s="336">
        <v>789243.69</v>
      </c>
      <c r="HN777" s="336">
        <v>62068.84</v>
      </c>
      <c r="HO777" s="336">
        <v>433452.46</v>
      </c>
      <c r="HP777" s="336">
        <v>1445675.18</v>
      </c>
      <c r="HQ777" s="336">
        <v>128296.7</v>
      </c>
      <c r="HR777" s="336">
        <v>745286</v>
      </c>
      <c r="HS777" s="336">
        <v>63157.27</v>
      </c>
      <c r="HT777" s="336">
        <v>4440954.3</v>
      </c>
      <c r="HU777" s="336">
        <v>139457.21</v>
      </c>
      <c r="HV777" s="336">
        <v>2501802.7600000002</v>
      </c>
      <c r="HW777" s="336">
        <v>10514741.93</v>
      </c>
      <c r="HX777" s="336">
        <v>118574.31</v>
      </c>
      <c r="HY777" s="336">
        <v>11806775.17</v>
      </c>
      <c r="HZ777" s="336">
        <v>515555.19</v>
      </c>
      <c r="IA777" s="336">
        <v>40650.22</v>
      </c>
      <c r="IB777" s="336">
        <v>908021.82000000007</v>
      </c>
      <c r="IC777" s="336">
        <v>2685872.79</v>
      </c>
      <c r="ID777" s="336">
        <v>139129.35999999999</v>
      </c>
      <c r="IE777" s="336">
        <v>1688146.15</v>
      </c>
      <c r="IF777" s="336">
        <v>91909.52</v>
      </c>
      <c r="IG777" s="336">
        <v>208534.3</v>
      </c>
      <c r="IH777" s="336">
        <v>23082.260000000002</v>
      </c>
      <c r="II777" s="336">
        <v>201335.36</v>
      </c>
      <c r="IJ777" s="336">
        <v>1824937.37</v>
      </c>
      <c r="IK777" s="336">
        <v>113445.56</v>
      </c>
      <c r="IL777" s="336">
        <v>138233.65000000002</v>
      </c>
      <c r="IM777" s="336">
        <v>142776.74</v>
      </c>
      <c r="IN777" s="336">
        <v>1954618.1400000001</v>
      </c>
      <c r="IO777" s="336">
        <v>401179.12</v>
      </c>
      <c r="IP777" s="336">
        <v>360193.53</v>
      </c>
      <c r="IQ777" s="336">
        <v>300958.44999999995</v>
      </c>
      <c r="IR777" s="336">
        <v>11495912.949999999</v>
      </c>
      <c r="IS777" s="336">
        <v>1131275.3600000001</v>
      </c>
      <c r="IT777" s="336">
        <v>3989230.86</v>
      </c>
      <c r="IU777" s="336">
        <v>80120.94</v>
      </c>
      <c r="IV777" s="336">
        <v>974936.03</v>
      </c>
      <c r="IW777" s="336">
        <v>311595.5</v>
      </c>
      <c r="IX777" s="336">
        <v>55891.85</v>
      </c>
      <c r="IY777" s="336">
        <v>2181131.73</v>
      </c>
      <c r="IZ777" s="336">
        <v>43179.199999999997</v>
      </c>
      <c r="JA777" s="336">
        <v>364080.2</v>
      </c>
      <c r="JB777" s="336">
        <v>953655.42999999993</v>
      </c>
      <c r="JC777" s="336">
        <v>874658.72</v>
      </c>
      <c r="JD777" s="336">
        <v>113987.6</v>
      </c>
      <c r="JE777" s="336">
        <v>45001.509999999995</v>
      </c>
      <c r="JF777" s="336">
        <v>641984.72</v>
      </c>
      <c r="JG777" s="336">
        <v>85723.85</v>
      </c>
      <c r="JH777" s="336">
        <v>258727.82</v>
      </c>
      <c r="JI777" s="336">
        <v>434918.13</v>
      </c>
      <c r="JJ777" s="336">
        <v>815372.13</v>
      </c>
      <c r="JK777" s="336">
        <v>245104.6</v>
      </c>
      <c r="JL777" s="336">
        <v>81067.12</v>
      </c>
      <c r="JM777" s="336">
        <v>41888.339999999997</v>
      </c>
      <c r="JN777" s="336">
        <v>97787.1</v>
      </c>
      <c r="JO777" s="336">
        <v>2532313.46</v>
      </c>
      <c r="JP777" s="336">
        <v>292542.09000000003</v>
      </c>
      <c r="JQ777" s="336">
        <v>36500</v>
      </c>
      <c r="JR777" s="336">
        <v>63400</v>
      </c>
      <c r="JS777" s="336">
        <v>4933141.5999999996</v>
      </c>
      <c r="JT777" s="336">
        <v>478415.81</v>
      </c>
      <c r="JU777" s="336">
        <v>165959.9</v>
      </c>
      <c r="JV777" s="336">
        <v>17920692.18</v>
      </c>
      <c r="JW777" s="336">
        <v>310172.47000000003</v>
      </c>
      <c r="JX777" s="336">
        <v>1052301.3</v>
      </c>
      <c r="JY777" s="336">
        <v>16156.2</v>
      </c>
      <c r="JZ777" s="336">
        <v>19841.82</v>
      </c>
      <c r="KA777" s="336">
        <v>486329.67999999993</v>
      </c>
      <c r="KB777" s="336">
        <v>318422.21999999997</v>
      </c>
      <c r="KC777" s="336">
        <v>160923.54</v>
      </c>
      <c r="KD777" s="336">
        <v>2685873.92</v>
      </c>
      <c r="KE777" s="336">
        <v>4251961.66</v>
      </c>
      <c r="KF777" s="336">
        <v>57450.32</v>
      </c>
      <c r="KG777" s="336">
        <v>479511.38</v>
      </c>
      <c r="KH777" s="336">
        <v>147742.08000000002</v>
      </c>
      <c r="KI777" s="336">
        <v>338776.25</v>
      </c>
      <c r="KJ777" s="336">
        <v>235019.14</v>
      </c>
      <c r="KK777" s="336">
        <v>52368.04</v>
      </c>
      <c r="KL777" s="336">
        <v>276777.06</v>
      </c>
      <c r="KM777" s="336">
        <v>57500</v>
      </c>
      <c r="KN777" s="336">
        <v>279624.66000000003</v>
      </c>
      <c r="KO777" s="336">
        <v>2036266.9300000002</v>
      </c>
      <c r="KP777" s="336">
        <v>1227793.31</v>
      </c>
      <c r="KQ777" s="336">
        <v>26274244.349999998</v>
      </c>
      <c r="KR777" s="336">
        <v>1803029.58</v>
      </c>
      <c r="KS777" s="336">
        <v>806987.02</v>
      </c>
      <c r="KX777" s="312" t="s">
        <v>943</v>
      </c>
    </row>
    <row r="778" spans="1:310" x14ac:dyDescent="0.25">
      <c r="A778">
        <v>2023</v>
      </c>
      <c r="C778" s="312">
        <v>35</v>
      </c>
      <c r="F778" s="336">
        <v>2172417.9500000002</v>
      </c>
      <c r="G778" s="336">
        <v>741618.03999999992</v>
      </c>
      <c r="H778" s="336">
        <v>20765604.34</v>
      </c>
      <c r="I778" s="336">
        <v>1426921.95</v>
      </c>
      <c r="J778" s="336">
        <v>771014.27</v>
      </c>
      <c r="K778" s="336">
        <v>1179517.1099999999</v>
      </c>
      <c r="L778" s="336">
        <v>10707686.140000001</v>
      </c>
      <c r="M778" s="336">
        <v>4307442.5999999996</v>
      </c>
      <c r="N778" s="336">
        <v>24269961.609999999</v>
      </c>
      <c r="O778" s="336">
        <v>7119658.0199999996</v>
      </c>
      <c r="P778" s="336">
        <v>3517200.31</v>
      </c>
      <c r="Q778" s="336">
        <v>1335134.1499999999</v>
      </c>
      <c r="R778" s="336">
        <v>3610663.44</v>
      </c>
      <c r="S778" s="336">
        <v>1640891.87</v>
      </c>
      <c r="T778" s="336">
        <v>2372699.34</v>
      </c>
      <c r="U778" s="336">
        <v>6924985.4700000007</v>
      </c>
      <c r="V778" s="336">
        <v>11242729.25</v>
      </c>
      <c r="W778" s="336">
        <v>729772.55</v>
      </c>
      <c r="X778" s="336">
        <v>2748672.08</v>
      </c>
      <c r="Y778" s="336">
        <v>764139.45</v>
      </c>
      <c r="Z778" s="336">
        <v>1523752.8</v>
      </c>
      <c r="AA778" s="336">
        <v>14225708.529999999</v>
      </c>
      <c r="AB778" s="336">
        <v>2999593.5</v>
      </c>
      <c r="AC778" s="336">
        <v>396881.08</v>
      </c>
      <c r="AD778" s="336">
        <v>39533479</v>
      </c>
      <c r="AE778" s="336">
        <v>490683.05000000005</v>
      </c>
      <c r="AF778" s="336">
        <v>3639967.08</v>
      </c>
      <c r="AG778" s="336">
        <v>1297397.5900000001</v>
      </c>
      <c r="AH778" s="336">
        <v>4312074.16</v>
      </c>
      <c r="AI778" s="336">
        <v>2983509.05</v>
      </c>
      <c r="AJ778" s="336">
        <v>4037581.58</v>
      </c>
      <c r="AK778" s="336">
        <v>808479.71000000008</v>
      </c>
      <c r="AL778" s="336">
        <v>20758291.899999999</v>
      </c>
      <c r="AM778" s="336">
        <v>1191971.3500000001</v>
      </c>
      <c r="AN778" s="336">
        <v>2184175.59</v>
      </c>
      <c r="AO778" s="336">
        <v>1976955.77</v>
      </c>
      <c r="AP778" s="336">
        <v>2547065.9000000004</v>
      </c>
      <c r="AQ778" s="336">
        <v>550530.31000000006</v>
      </c>
      <c r="AR778" s="336">
        <v>5261834.1999999993</v>
      </c>
      <c r="AS778" s="336">
        <v>1462827.91</v>
      </c>
      <c r="AT778" s="336">
        <v>3090745.3</v>
      </c>
      <c r="AU778" s="336">
        <v>2427815.4500000002</v>
      </c>
      <c r="AV778" s="336">
        <v>925638.28</v>
      </c>
      <c r="AW778" s="336">
        <v>24336923.699999999</v>
      </c>
      <c r="AX778" s="336">
        <v>382115.3</v>
      </c>
      <c r="AY778" s="336">
        <v>1361931.5499999998</v>
      </c>
      <c r="AZ778" s="336">
        <v>2557050.7800000003</v>
      </c>
      <c r="BA778" s="336">
        <v>269679.03000000003</v>
      </c>
      <c r="BB778" s="336">
        <v>1526366.75</v>
      </c>
      <c r="BC778" s="336">
        <v>12057673.790000001</v>
      </c>
      <c r="BD778" s="336">
        <v>8919224.709999999</v>
      </c>
      <c r="BE778" s="336">
        <v>5771946.4500000002</v>
      </c>
      <c r="BF778" s="336">
        <v>4532970.8</v>
      </c>
      <c r="BG778" s="336">
        <v>499125.33</v>
      </c>
      <c r="BH778" s="336">
        <v>311998.43</v>
      </c>
      <c r="BI778" s="336">
        <v>16025893.5</v>
      </c>
      <c r="BJ778" s="336">
        <v>388032.11</v>
      </c>
      <c r="BK778" s="336">
        <v>11759717.93</v>
      </c>
      <c r="BL778" s="336">
        <v>313512.95</v>
      </c>
      <c r="BM778" s="336">
        <v>2192932.58</v>
      </c>
      <c r="BN778" s="336">
        <v>9572962.9900000002</v>
      </c>
      <c r="BO778" s="336">
        <v>6195973.6600000001</v>
      </c>
      <c r="BP778" s="336">
        <v>761064.71</v>
      </c>
      <c r="BQ778" s="336">
        <v>828362.12</v>
      </c>
      <c r="BR778" s="336">
        <v>1573901.3</v>
      </c>
      <c r="BS778" s="336">
        <v>5480564.0300000003</v>
      </c>
      <c r="BT778" s="336">
        <v>1554884.25</v>
      </c>
      <c r="BU778" s="336">
        <v>590281.6</v>
      </c>
      <c r="BV778" s="336">
        <v>2426507.5699999998</v>
      </c>
      <c r="BW778" s="336">
        <v>14968606.99</v>
      </c>
      <c r="BX778" s="336">
        <v>3885459.05</v>
      </c>
      <c r="BY778" s="336">
        <v>25973082.539999999</v>
      </c>
      <c r="BZ778" s="336">
        <v>739317.13</v>
      </c>
      <c r="CA778" s="336">
        <v>1476490.0499999998</v>
      </c>
      <c r="CB778" s="336">
        <v>755891.98</v>
      </c>
      <c r="CC778" s="336">
        <v>4275837.07</v>
      </c>
      <c r="CD778" s="336">
        <v>9929976.0899999999</v>
      </c>
      <c r="CE778" s="336">
        <v>8188923.4700000007</v>
      </c>
      <c r="CF778" s="336">
        <v>10529824.07</v>
      </c>
      <c r="CG778" s="336">
        <v>18018725.809999999</v>
      </c>
      <c r="CH778" s="336">
        <v>3949772.3600000003</v>
      </c>
      <c r="CI778" s="336">
        <v>25703041.060000002</v>
      </c>
      <c r="CJ778" s="336">
        <v>918169.4</v>
      </c>
      <c r="CK778" s="336">
        <v>838477.19</v>
      </c>
      <c r="CL778" s="336">
        <v>1263829.9099999999</v>
      </c>
      <c r="CM778" s="336">
        <v>515897.2</v>
      </c>
      <c r="CN778" s="336">
        <v>4646058.07</v>
      </c>
      <c r="CO778" s="336">
        <v>6833212.0099999998</v>
      </c>
      <c r="CP778" s="336">
        <v>646717.15</v>
      </c>
      <c r="CQ778" s="336">
        <v>3028253.77</v>
      </c>
      <c r="CR778" s="336">
        <v>231011.81</v>
      </c>
      <c r="CS778" s="336">
        <v>2696954.52</v>
      </c>
      <c r="CT778" s="336">
        <v>5038978.08</v>
      </c>
      <c r="CU778" s="336">
        <v>569723.13</v>
      </c>
      <c r="CV778" s="336">
        <v>529512.5</v>
      </c>
      <c r="CW778" s="336">
        <v>1935995.63</v>
      </c>
      <c r="CX778" s="336">
        <v>3531941.1999999997</v>
      </c>
      <c r="CY778" s="336">
        <v>4490746.09</v>
      </c>
      <c r="CZ778" s="336">
        <v>13153744.18</v>
      </c>
      <c r="DA778" s="336">
        <v>9280284.5500000007</v>
      </c>
      <c r="DB778" s="336">
        <v>9561784.6600000001</v>
      </c>
      <c r="DC778" s="336">
        <v>3553220.39</v>
      </c>
      <c r="DD778" s="336">
        <v>32260383.489999998</v>
      </c>
      <c r="DE778" s="336">
        <v>29256293.370000001</v>
      </c>
      <c r="DF778" s="336">
        <v>871350.3</v>
      </c>
      <c r="DG778" s="336">
        <v>2523189.02</v>
      </c>
      <c r="DH778" s="336">
        <v>2252591.58</v>
      </c>
      <c r="DI778" s="336">
        <v>3251761.96</v>
      </c>
      <c r="DJ778" s="336">
        <v>13804966.24</v>
      </c>
      <c r="DK778" s="336">
        <v>15625119.760000002</v>
      </c>
      <c r="DL778" s="336">
        <v>1899161.42</v>
      </c>
      <c r="DM778" s="336">
        <v>5875603.3300000001</v>
      </c>
      <c r="DN778" s="336">
        <v>685405.8</v>
      </c>
      <c r="DO778" s="336">
        <v>1492358.24</v>
      </c>
      <c r="DP778" s="336">
        <v>1039237.94</v>
      </c>
      <c r="DQ778" s="336">
        <v>408480.67000000004</v>
      </c>
      <c r="DR778" s="336">
        <v>5248679.79</v>
      </c>
      <c r="DS778" s="336">
        <v>21525452.329999998</v>
      </c>
      <c r="DT778" s="336">
        <v>7139538.2200000007</v>
      </c>
      <c r="DU778" s="336">
        <v>10598638.68</v>
      </c>
      <c r="DV778" s="336">
        <v>1364699.25</v>
      </c>
      <c r="DW778" s="336">
        <v>4938957.92</v>
      </c>
      <c r="DX778" s="336">
        <v>4769774.5</v>
      </c>
      <c r="DY778" s="336">
        <v>8241411</v>
      </c>
      <c r="DZ778" s="336">
        <v>4388157.42</v>
      </c>
      <c r="EA778" s="336">
        <v>34155021.760000005</v>
      </c>
      <c r="EB778" s="336">
        <v>1805416.81</v>
      </c>
      <c r="EC778" s="336">
        <v>2665351.4299999997</v>
      </c>
      <c r="ED778" s="336">
        <v>1542722.18</v>
      </c>
      <c r="EE778" s="336">
        <v>1239717.33</v>
      </c>
      <c r="EF778" s="336">
        <v>548508.63</v>
      </c>
      <c r="EG778" s="336">
        <v>10808619.789999999</v>
      </c>
      <c r="EH778" s="336">
        <v>1769193.96</v>
      </c>
      <c r="EI778" s="336">
        <v>4895263.4800000004</v>
      </c>
      <c r="EJ778" s="336">
        <v>10704992.130000001</v>
      </c>
      <c r="EK778" s="336">
        <v>1243510.1600000001</v>
      </c>
      <c r="EL778" s="336">
        <v>726919.75</v>
      </c>
      <c r="EM778" s="336">
        <v>6164001.6500000004</v>
      </c>
      <c r="EN778" s="336">
        <v>3147285.6999999997</v>
      </c>
      <c r="EO778" s="336">
        <v>7880617.8199999994</v>
      </c>
      <c r="EP778" s="336">
        <v>14142474</v>
      </c>
      <c r="EQ778" s="336">
        <v>759811.47000000009</v>
      </c>
      <c r="ER778" s="336">
        <v>3537753.6900000004</v>
      </c>
      <c r="ES778" s="336">
        <v>557806.15</v>
      </c>
      <c r="ET778" s="336">
        <v>2123560.6</v>
      </c>
      <c r="EU778" s="336">
        <v>897069.72</v>
      </c>
      <c r="EV778" s="336">
        <v>365198.33999999997</v>
      </c>
      <c r="EW778" s="336">
        <v>3955332.16</v>
      </c>
      <c r="EX778" s="336">
        <v>5802548.4500000002</v>
      </c>
      <c r="EY778" s="336">
        <v>41785782.140000001</v>
      </c>
      <c r="EZ778" s="336">
        <v>354307245.88</v>
      </c>
      <c r="FA778" s="336">
        <v>1549751.62</v>
      </c>
      <c r="FB778" s="336">
        <v>2690792.1</v>
      </c>
      <c r="FC778" s="336">
        <v>19116994.690000001</v>
      </c>
      <c r="FD778" s="336">
        <v>2897246.67</v>
      </c>
      <c r="FE778" s="336">
        <v>30041762.059999999</v>
      </c>
      <c r="FF778" s="336">
        <v>3893281.79</v>
      </c>
      <c r="FG778" s="336">
        <v>421654.9</v>
      </c>
      <c r="FH778" s="336">
        <v>7498986.8599999994</v>
      </c>
      <c r="FI778" s="336">
        <v>993143.55</v>
      </c>
      <c r="FJ778" s="336">
        <v>15440279.620000001</v>
      </c>
      <c r="FK778" s="336">
        <v>1174279.8399999999</v>
      </c>
      <c r="FL778" s="336">
        <v>298461.5</v>
      </c>
      <c r="FM778" s="336">
        <v>8065231.8599999994</v>
      </c>
      <c r="FN778" s="336">
        <v>2119337.11</v>
      </c>
      <c r="FO778" s="336">
        <v>2905950.28</v>
      </c>
      <c r="FP778" s="336">
        <v>1026204.81</v>
      </c>
      <c r="FQ778" s="336">
        <v>4223915.83</v>
      </c>
      <c r="FR778" s="336">
        <v>54917486.439999998</v>
      </c>
      <c r="FS778" s="336">
        <v>1503927.75</v>
      </c>
      <c r="FT778" s="336">
        <v>1254513.74</v>
      </c>
      <c r="FU778" s="336">
        <v>1409510.77</v>
      </c>
      <c r="FV778" s="336">
        <v>255102.56</v>
      </c>
      <c r="FW778" s="336">
        <v>122389.4</v>
      </c>
      <c r="FX778" s="336">
        <v>3508180.8499999996</v>
      </c>
      <c r="FY778" s="336">
        <v>13991848.27</v>
      </c>
      <c r="FZ778" s="336">
        <v>651874.31999999995</v>
      </c>
      <c r="GA778" s="336">
        <v>568623.65</v>
      </c>
      <c r="GB778" s="336">
        <v>713989.36</v>
      </c>
      <c r="GC778" s="336">
        <v>316976.80000000005</v>
      </c>
      <c r="GD778" s="336">
        <v>870662.6399999999</v>
      </c>
      <c r="GE778" s="336">
        <v>10618666.189999999</v>
      </c>
      <c r="GF778" s="336">
        <v>2833617.33</v>
      </c>
      <c r="GG778" s="336">
        <v>5931229.2199999997</v>
      </c>
      <c r="GH778" s="336">
        <v>1149095.29</v>
      </c>
      <c r="GI778" s="336">
        <v>4942341.3499999996</v>
      </c>
      <c r="GJ778" s="336">
        <v>1392435.65</v>
      </c>
      <c r="GK778" s="336">
        <v>39532461.060000002</v>
      </c>
      <c r="GL778" s="336">
        <v>12044801</v>
      </c>
      <c r="GM778" s="336">
        <v>66075184.129999995</v>
      </c>
      <c r="GN778" s="336">
        <v>2663981.25</v>
      </c>
      <c r="GO778" s="336">
        <v>11558043.49</v>
      </c>
      <c r="GP778" s="336">
        <v>349807.11</v>
      </c>
      <c r="GQ778" s="336">
        <v>195383.53000000003</v>
      </c>
      <c r="GR778" s="336">
        <v>2535919.7400000002</v>
      </c>
      <c r="GS778" s="336">
        <v>79995408.090000004</v>
      </c>
      <c r="GT778" s="336">
        <v>689525.95</v>
      </c>
      <c r="GU778" s="336">
        <v>24045823.969999999</v>
      </c>
      <c r="GV778" s="336">
        <v>1102298.79</v>
      </c>
      <c r="GW778" s="336">
        <v>401041.05</v>
      </c>
      <c r="GX778" s="336">
        <v>15647940.5</v>
      </c>
      <c r="GY778" s="336">
        <v>880628.47</v>
      </c>
      <c r="GZ778" s="336">
        <v>2757324.84</v>
      </c>
      <c r="HA778" s="336">
        <v>3490182.42</v>
      </c>
      <c r="HB778" s="336">
        <v>1056658.3500000001</v>
      </c>
      <c r="HC778" s="336">
        <v>10124823.15</v>
      </c>
      <c r="HD778" s="336">
        <v>463528</v>
      </c>
      <c r="HE778" s="336">
        <v>1250747.8899999999</v>
      </c>
      <c r="HF778" s="336">
        <v>1209236.1299999999</v>
      </c>
      <c r="HG778" s="336">
        <v>6915175.5499999998</v>
      </c>
      <c r="HH778" s="336">
        <v>15715369.52</v>
      </c>
      <c r="HI778" s="336">
        <v>6936829.9499999993</v>
      </c>
      <c r="HJ778" s="336">
        <v>4556167.0299999993</v>
      </c>
      <c r="HK778" s="336">
        <v>954319.60000000009</v>
      </c>
      <c r="HL778" s="336">
        <v>7659522.9700000007</v>
      </c>
      <c r="HM778" s="336">
        <v>1914659.2000000002</v>
      </c>
      <c r="HN778" s="336">
        <v>1500545.53</v>
      </c>
      <c r="HO778" s="336">
        <v>1973082.88</v>
      </c>
      <c r="HP778" s="336">
        <v>21055137.359999999</v>
      </c>
      <c r="HQ778" s="336">
        <v>428061.41</v>
      </c>
      <c r="HR778" s="336">
        <v>16945998.530000001</v>
      </c>
      <c r="HS778" s="336">
        <v>489884.60000000003</v>
      </c>
      <c r="HT778" s="336">
        <v>33071162.23</v>
      </c>
      <c r="HU778" s="336">
        <v>704977.16999999993</v>
      </c>
      <c r="HV778" s="336">
        <v>8568895.8200000003</v>
      </c>
      <c r="HW778" s="336">
        <v>81938377</v>
      </c>
      <c r="HX778" s="336">
        <v>1069768.29</v>
      </c>
      <c r="HY778" s="336">
        <v>48781207.640000001</v>
      </c>
      <c r="HZ778" s="336">
        <v>1649964.35</v>
      </c>
      <c r="IA778" s="336">
        <v>750648.59</v>
      </c>
      <c r="IB778" s="336">
        <v>3287673.2199999997</v>
      </c>
      <c r="IC778" s="336">
        <v>59765928.350000001</v>
      </c>
      <c r="ID778" s="336">
        <v>1094480.51</v>
      </c>
      <c r="IE778" s="336">
        <v>7794633.7599999998</v>
      </c>
      <c r="IF778" s="336">
        <v>1461889.45</v>
      </c>
      <c r="IG778" s="336">
        <v>1429244.79</v>
      </c>
      <c r="IH778" s="336">
        <v>249319.8</v>
      </c>
      <c r="II778" s="336">
        <v>1046193.4</v>
      </c>
      <c r="IJ778" s="336">
        <v>6958533.3900000006</v>
      </c>
      <c r="IK778" s="336">
        <v>331830.59999999998</v>
      </c>
      <c r="IL778" s="336">
        <v>994767.3</v>
      </c>
      <c r="IM778" s="336">
        <v>1684782.15</v>
      </c>
      <c r="IN778" s="336">
        <v>6423024.9199999999</v>
      </c>
      <c r="IO778" s="336">
        <v>2687193.25</v>
      </c>
      <c r="IP778" s="336">
        <v>1873654.77</v>
      </c>
      <c r="IQ778" s="336">
        <v>1319984.3799999999</v>
      </c>
      <c r="IR778" s="336">
        <v>28595781.41</v>
      </c>
      <c r="IS778" s="336">
        <v>21984745.73</v>
      </c>
      <c r="IT778" s="336">
        <v>7219765.3900000006</v>
      </c>
      <c r="IU778" s="336">
        <v>1099277.45</v>
      </c>
      <c r="IV778" s="336">
        <v>9448420.6500000004</v>
      </c>
      <c r="IW778" s="336">
        <v>1439204.04</v>
      </c>
      <c r="IX778" s="336">
        <v>255325.81</v>
      </c>
      <c r="IY778" s="336">
        <v>5439466.3799999999</v>
      </c>
      <c r="IZ778" s="336">
        <v>3247174.28</v>
      </c>
      <c r="JA778" s="336">
        <v>1360568.47</v>
      </c>
      <c r="JB778" s="336">
        <v>1476140.9100000001</v>
      </c>
      <c r="JC778" s="336">
        <v>2972993.6</v>
      </c>
      <c r="JD778" s="336">
        <v>504875.63</v>
      </c>
      <c r="JE778" s="336">
        <v>354659.04</v>
      </c>
      <c r="JF778" s="336">
        <v>11161845.539999999</v>
      </c>
      <c r="JG778" s="336">
        <v>709786.18</v>
      </c>
      <c r="JH778" s="336">
        <v>1671793.83</v>
      </c>
      <c r="JI778" s="336">
        <v>18151729.800000001</v>
      </c>
      <c r="JJ778" s="336">
        <v>7996202.1299999999</v>
      </c>
      <c r="JK778" s="336">
        <v>456796.29000000004</v>
      </c>
      <c r="JL778" s="336">
        <v>1254930.6000000001</v>
      </c>
      <c r="JM778" s="336">
        <v>209611.93</v>
      </c>
      <c r="JN778" s="336">
        <v>514542.64</v>
      </c>
      <c r="JO778" s="336">
        <v>6896866.0899999999</v>
      </c>
      <c r="JP778" s="336">
        <v>1713142.56</v>
      </c>
      <c r="JQ778" s="336">
        <v>1440851.58</v>
      </c>
      <c r="JR778" s="336">
        <v>478286.99</v>
      </c>
      <c r="JS778" s="336">
        <v>6410406.9800000004</v>
      </c>
      <c r="JT778" s="336">
        <v>810174.6</v>
      </c>
      <c r="JU778" s="336">
        <v>6002868.5899999999</v>
      </c>
      <c r="JV778" s="336">
        <v>47667036.710000001</v>
      </c>
      <c r="JW778" s="336">
        <v>2870167.05</v>
      </c>
      <c r="JX778" s="336">
        <v>4843467.4000000004</v>
      </c>
      <c r="JY778" s="336">
        <v>258053.96</v>
      </c>
      <c r="JZ778" s="336">
        <v>277826.90000000002</v>
      </c>
      <c r="KA778" s="336">
        <v>2628378.38</v>
      </c>
      <c r="KB778" s="336">
        <v>3754259.5999999996</v>
      </c>
      <c r="KC778" s="336">
        <v>2054106.95</v>
      </c>
      <c r="KD778" s="336">
        <v>750988.12</v>
      </c>
      <c r="KE778" s="336">
        <v>12750427.859999999</v>
      </c>
      <c r="KF778" s="336">
        <v>1155447.8500000001</v>
      </c>
      <c r="KG778" s="336">
        <v>2067193.95</v>
      </c>
      <c r="KH778" s="336">
        <v>1429067.85</v>
      </c>
      <c r="KI778" s="336">
        <v>4352618</v>
      </c>
      <c r="KJ778" s="336">
        <v>3512173.55</v>
      </c>
      <c r="KK778" s="336">
        <v>310895.22000000003</v>
      </c>
      <c r="KL778" s="336">
        <v>1085597.02</v>
      </c>
      <c r="KM778" s="336">
        <v>1258597.1099999999</v>
      </c>
      <c r="KN778" s="336">
        <v>1157799.3599999999</v>
      </c>
      <c r="KO778" s="336">
        <v>8080325.1200000001</v>
      </c>
      <c r="KP778" s="336">
        <v>4924540.5199999996</v>
      </c>
      <c r="KQ778" s="336">
        <v>40457700.68</v>
      </c>
      <c r="KR778" s="336">
        <v>7228820.8000000007</v>
      </c>
      <c r="KS778" s="336">
        <v>2162411.3899999997</v>
      </c>
      <c r="KX778" s="312" t="s">
        <v>943</v>
      </c>
    </row>
    <row r="779" spans="1:310" x14ac:dyDescent="0.25">
      <c r="A779">
        <v>2023</v>
      </c>
      <c r="C779" s="312">
        <v>36</v>
      </c>
      <c r="F779" s="336">
        <v>177991.3</v>
      </c>
      <c r="G779" s="336">
        <v>44557.25</v>
      </c>
      <c r="H779" s="336">
        <v>2358430.5299999998</v>
      </c>
      <c r="I779" s="336">
        <v>15120.3</v>
      </c>
      <c r="J779" s="336">
        <v>33990.400000000001</v>
      </c>
      <c r="K779" s="336">
        <v>10667.58</v>
      </c>
      <c r="L779" s="336">
        <v>1346239.5899999999</v>
      </c>
      <c r="M779" s="336">
        <v>662420</v>
      </c>
      <c r="N779" s="336">
        <v>586832.78</v>
      </c>
      <c r="O779" s="336">
        <v>722833.83</v>
      </c>
      <c r="P779" s="336">
        <v>93541.65</v>
      </c>
      <c r="Q779" s="336">
        <v>12832.05</v>
      </c>
      <c r="R779" s="336">
        <v>27768.560000000001</v>
      </c>
      <c r="S779" s="336">
        <v>56520.1</v>
      </c>
      <c r="T779" s="336">
        <v>19326.8</v>
      </c>
      <c r="U779" s="336">
        <v>554263.94999999995</v>
      </c>
      <c r="V779" s="336">
        <v>515777.15</v>
      </c>
      <c r="W779" s="336">
        <v>36559.32</v>
      </c>
      <c r="X779" s="336">
        <v>444989.02</v>
      </c>
      <c r="Y779" s="336">
        <v>6650.79</v>
      </c>
      <c r="Z779" s="336">
        <v>13549.9</v>
      </c>
      <c r="AA779" s="336">
        <v>1425157.25</v>
      </c>
      <c r="AB779" s="336">
        <v>336703.89999999997</v>
      </c>
      <c r="AC779" s="336">
        <v>4890</v>
      </c>
      <c r="AD779" s="336">
        <v>2207769.27</v>
      </c>
      <c r="AE779" s="336">
        <v>1000</v>
      </c>
      <c r="AF779" s="336">
        <v>108205.9</v>
      </c>
      <c r="AG779" s="336">
        <v>8468.1</v>
      </c>
      <c r="AH779" s="336">
        <v>154474.07</v>
      </c>
      <c r="AI779" s="336">
        <v>94503.45</v>
      </c>
      <c r="AJ779" s="336">
        <v>70415.12</v>
      </c>
      <c r="AK779" s="336">
        <v>4558.55</v>
      </c>
      <c r="AL779" s="336">
        <v>839005.82</v>
      </c>
      <c r="AM779" s="336">
        <v>13930</v>
      </c>
      <c r="AN779" s="336">
        <v>77281.2</v>
      </c>
      <c r="AO779" s="336">
        <v>13469.2</v>
      </c>
      <c r="AP779" s="336">
        <v>15222.9</v>
      </c>
      <c r="AQ779" s="336">
        <v>2506.1</v>
      </c>
      <c r="AR779" s="336">
        <v>16630.5</v>
      </c>
      <c r="AS779" s="336">
        <v>189813.73</v>
      </c>
      <c r="AT779" s="336">
        <v>167546.79</v>
      </c>
      <c r="AU779" s="336">
        <v>268745.03999999998</v>
      </c>
      <c r="AV779" s="336">
        <v>87454.51</v>
      </c>
      <c r="AW779" s="336">
        <v>4724464.79</v>
      </c>
      <c r="AX779" s="336">
        <v>55452.35</v>
      </c>
      <c r="AY779" s="336">
        <v>68211.75</v>
      </c>
      <c r="AZ779" s="336">
        <v>25730.45</v>
      </c>
      <c r="BA779" s="336">
        <v>2092.5</v>
      </c>
      <c r="BB779" s="336">
        <v>79110.45</v>
      </c>
      <c r="BC779" s="336">
        <v>760773.66</v>
      </c>
      <c r="BD779" s="336">
        <v>937404.25</v>
      </c>
      <c r="BE779" s="336">
        <v>39236.11</v>
      </c>
      <c r="BF779" s="336">
        <v>10128.15</v>
      </c>
      <c r="BG779" s="336">
        <v>2350</v>
      </c>
      <c r="BH779" s="336">
        <v>24151.840000000004</v>
      </c>
      <c r="BI779" s="336">
        <v>1727549.24</v>
      </c>
      <c r="BJ779" s="336">
        <v>8663</v>
      </c>
      <c r="BK779" s="336">
        <v>248509.01</v>
      </c>
      <c r="BL779" s="336">
        <v>1805</v>
      </c>
      <c r="BM779" s="336">
        <v>106842.95</v>
      </c>
      <c r="BN779" s="336">
        <v>969084.87</v>
      </c>
      <c r="BO779" s="336">
        <v>104517.3</v>
      </c>
      <c r="BP779" s="336">
        <v>150909.10999999999</v>
      </c>
      <c r="BQ779" s="336">
        <v>5317</v>
      </c>
      <c r="BR779" s="336">
        <v>12469.95</v>
      </c>
      <c r="BS779" s="336">
        <v>900683.3600000001</v>
      </c>
      <c r="BT779" s="336">
        <v>155767.54999999999</v>
      </c>
      <c r="BU779" s="336">
        <v>74049.95</v>
      </c>
      <c r="BV779" s="336">
        <v>33468.85</v>
      </c>
      <c r="BW779" s="336">
        <v>222348.52</v>
      </c>
      <c r="BX779" s="336">
        <v>56728.25</v>
      </c>
      <c r="BY779" s="336">
        <v>369134.6</v>
      </c>
      <c r="BZ779" s="336">
        <v>50271.600000000006</v>
      </c>
      <c r="CA779" s="336">
        <v>14386.8</v>
      </c>
      <c r="CB779" s="336">
        <v>8771.75</v>
      </c>
      <c r="CC779" s="336">
        <v>387811.2</v>
      </c>
      <c r="CD779" s="336">
        <v>607316.15</v>
      </c>
      <c r="CE779" s="336">
        <v>2484085.5</v>
      </c>
      <c r="CF779" s="336">
        <v>768901.91</v>
      </c>
      <c r="CG779" s="336">
        <v>87458.2</v>
      </c>
      <c r="CH779" s="336">
        <v>168007.12</v>
      </c>
      <c r="CI779" s="336">
        <v>1369991.95</v>
      </c>
      <c r="CJ779" s="336">
        <v>49969.440000000002</v>
      </c>
      <c r="CK779" s="336">
        <v>16043.5</v>
      </c>
      <c r="CL779" s="336">
        <v>15681.8</v>
      </c>
      <c r="CM779" s="336">
        <v>24008.18</v>
      </c>
      <c r="CN779" s="336">
        <v>49394.75</v>
      </c>
      <c r="CO779" s="336">
        <v>655889.25</v>
      </c>
      <c r="CP779" s="336">
        <v>13209.15</v>
      </c>
      <c r="CQ779" s="336">
        <v>188026.53</v>
      </c>
      <c r="CR779" s="336">
        <v>8732.65</v>
      </c>
      <c r="CS779" s="336">
        <v>138389.70000000001</v>
      </c>
      <c r="CT779" s="336">
        <v>534077.19999999995</v>
      </c>
      <c r="CU779" s="336">
        <v>3660</v>
      </c>
      <c r="CV779" s="336">
        <v>9300.6</v>
      </c>
      <c r="CW779" s="336">
        <v>12995</v>
      </c>
      <c r="CX779" s="336">
        <v>190747.29</v>
      </c>
      <c r="CY779" s="336">
        <v>26074.35</v>
      </c>
      <c r="CZ779" s="336">
        <v>2102021.67</v>
      </c>
      <c r="DA779" s="336">
        <v>331112.07</v>
      </c>
      <c r="DB779" s="336">
        <v>1408182.2000000002</v>
      </c>
      <c r="DC779" s="336">
        <v>28427.3</v>
      </c>
      <c r="DD779" s="336">
        <v>5924195.6899999995</v>
      </c>
      <c r="DE779" s="336">
        <v>3055476.82</v>
      </c>
      <c r="DF779" s="336">
        <v>53491.65</v>
      </c>
      <c r="DG779" s="336">
        <v>13520.6</v>
      </c>
      <c r="DH779" s="336">
        <v>153696.20000000001</v>
      </c>
      <c r="DI779" s="336">
        <v>198009.8</v>
      </c>
      <c r="DJ779" s="336">
        <v>240142.96</v>
      </c>
      <c r="DK779" s="336">
        <v>85305.03</v>
      </c>
      <c r="DL779" s="336">
        <v>64106.400000000001</v>
      </c>
      <c r="DM779" s="336">
        <v>41360.1</v>
      </c>
      <c r="DN779" s="336">
        <v>11424.45</v>
      </c>
      <c r="DO779" s="336">
        <v>162684.38</v>
      </c>
      <c r="DP779" s="336">
        <v>3875</v>
      </c>
      <c r="DQ779" s="336">
        <v>1350</v>
      </c>
      <c r="DR779" s="336">
        <v>44715.8</v>
      </c>
      <c r="DS779" s="336">
        <v>445570.94</v>
      </c>
      <c r="DT779" s="336">
        <v>86268.1</v>
      </c>
      <c r="DU779" s="336">
        <v>468061.76</v>
      </c>
      <c r="DV779" s="336">
        <v>5677.8</v>
      </c>
      <c r="DW779" s="336">
        <v>532023.81999999995</v>
      </c>
      <c r="DX779" s="336">
        <v>922155.05</v>
      </c>
      <c r="DY779" s="336">
        <v>37971.599999999999</v>
      </c>
      <c r="DZ779" s="336">
        <v>324543.19</v>
      </c>
      <c r="EA779" s="336">
        <v>7115168.9100000001</v>
      </c>
      <c r="EB779" s="336">
        <v>18050.7</v>
      </c>
      <c r="EC779" s="336">
        <v>169084.15</v>
      </c>
      <c r="ED779" s="336">
        <v>38980.25</v>
      </c>
      <c r="EE779" s="336">
        <v>21444.7</v>
      </c>
      <c r="EF779" s="336">
        <v>54648.3</v>
      </c>
      <c r="EG779" s="336">
        <v>258795.15000000002</v>
      </c>
      <c r="EH779" s="336">
        <v>10600.23</v>
      </c>
      <c r="EI779" s="336">
        <v>2169396.5700000003</v>
      </c>
      <c r="EJ779" s="336">
        <v>150715.21</v>
      </c>
      <c r="EK779" s="336">
        <v>4783.3999999999996</v>
      </c>
      <c r="EL779" s="336">
        <v>35955.9</v>
      </c>
      <c r="EM779" s="336">
        <v>182463.6</v>
      </c>
      <c r="EN779" s="336">
        <v>473578.22</v>
      </c>
      <c r="EO779" s="336">
        <v>151442.9</v>
      </c>
      <c r="EP779" s="336">
        <v>450873.31</v>
      </c>
      <c r="EQ779" s="336">
        <v>9701.25</v>
      </c>
      <c r="ER779" s="336">
        <v>813512.08</v>
      </c>
      <c r="ES779" s="336">
        <v>602</v>
      </c>
      <c r="ET779" s="336">
        <v>299155.33999999997</v>
      </c>
      <c r="EU779" s="336">
        <v>105378</v>
      </c>
      <c r="EV779" s="336">
        <v>1676.75</v>
      </c>
      <c r="EW779" s="336">
        <v>6795</v>
      </c>
      <c r="EX779" s="336">
        <v>436846.25</v>
      </c>
      <c r="EY779" s="336">
        <v>5604135.4199999999</v>
      </c>
      <c r="EZ779" s="336">
        <v>129195584.88</v>
      </c>
      <c r="FA779" s="336">
        <v>76269.25</v>
      </c>
      <c r="FB779" s="336">
        <v>32672.9</v>
      </c>
      <c r="FC779" s="336">
        <v>5285190.8000000007</v>
      </c>
      <c r="FD779" s="336">
        <v>396932.35</v>
      </c>
      <c r="FE779" s="336">
        <v>2094650.44</v>
      </c>
      <c r="FF779" s="336">
        <v>313882.59999999998</v>
      </c>
      <c r="FG779" s="336">
        <v>7657.0599999999995</v>
      </c>
      <c r="FH779" s="336">
        <v>3037733.76</v>
      </c>
      <c r="FI779" s="336">
        <v>3560.8</v>
      </c>
      <c r="FJ779" s="336">
        <v>187896.75999999998</v>
      </c>
      <c r="FK779" s="336">
        <v>157636.75</v>
      </c>
      <c r="FL779" s="336">
        <v>0</v>
      </c>
      <c r="FM779" s="336">
        <v>740373.85</v>
      </c>
      <c r="FN779" s="336">
        <v>65299.28</v>
      </c>
      <c r="FO779" s="336">
        <v>214357.8</v>
      </c>
      <c r="FP779" s="336">
        <v>9920.7999999999993</v>
      </c>
      <c r="FQ779" s="336">
        <v>27630.1</v>
      </c>
      <c r="FR779" s="336">
        <v>5330684.6899999995</v>
      </c>
      <c r="FS779" s="336">
        <v>16411</v>
      </c>
      <c r="FT779" s="336">
        <v>6832.4</v>
      </c>
      <c r="FU779" s="336">
        <v>86830.7</v>
      </c>
      <c r="FV779" s="336">
        <v>1573.2</v>
      </c>
      <c r="FW779" s="336">
        <v>17009.5</v>
      </c>
      <c r="FX779" s="336">
        <v>29028</v>
      </c>
      <c r="FY779" s="336">
        <v>150933.21000000002</v>
      </c>
      <c r="FZ779" s="336">
        <v>5411.8</v>
      </c>
      <c r="GA779" s="336">
        <v>32555.200000000001</v>
      </c>
      <c r="GB779" s="336">
        <v>6099.25</v>
      </c>
      <c r="GC779" s="336">
        <v>8325.82</v>
      </c>
      <c r="GD779" s="336">
        <v>143590</v>
      </c>
      <c r="GE779" s="336">
        <v>451634.81</v>
      </c>
      <c r="GF779" s="336">
        <v>344893.9</v>
      </c>
      <c r="GG779" s="336">
        <v>87563.27</v>
      </c>
      <c r="GH779" s="336">
        <v>4410.2</v>
      </c>
      <c r="GI779" s="336">
        <v>67899.05</v>
      </c>
      <c r="GJ779" s="336">
        <v>192849.75</v>
      </c>
      <c r="GK779" s="336">
        <v>21676504.700000003</v>
      </c>
      <c r="GL779" s="336">
        <v>77804.05</v>
      </c>
      <c r="GM779" s="336">
        <v>11352922.630000001</v>
      </c>
      <c r="GN779" s="336">
        <v>500002.6</v>
      </c>
      <c r="GO779" s="336">
        <v>869048.94</v>
      </c>
      <c r="GP779" s="336">
        <v>47413</v>
      </c>
      <c r="GQ779" s="336">
        <v>25515.1</v>
      </c>
      <c r="GR779" s="336">
        <v>242494.57</v>
      </c>
      <c r="GS779" s="336">
        <v>19258213.450000003</v>
      </c>
      <c r="GT779" s="336">
        <v>3975.25</v>
      </c>
      <c r="GU779" s="336">
        <v>2707490.81</v>
      </c>
      <c r="GV779" s="336">
        <v>108253.1</v>
      </c>
      <c r="GW779" s="336">
        <v>3070</v>
      </c>
      <c r="GX779" s="336">
        <v>3628605.8699999996</v>
      </c>
      <c r="GY779" s="336">
        <v>22462.2</v>
      </c>
      <c r="GZ779" s="336">
        <v>599838</v>
      </c>
      <c r="HA779" s="336">
        <v>2886700.35</v>
      </c>
      <c r="HB779" s="336">
        <v>15195</v>
      </c>
      <c r="HC779" s="336">
        <v>384163.5</v>
      </c>
      <c r="HD779" s="336">
        <v>4238.45</v>
      </c>
      <c r="HE779" s="336">
        <v>12316.15</v>
      </c>
      <c r="HF779" s="336">
        <v>3336</v>
      </c>
      <c r="HG779" s="336">
        <v>910249.0199999999</v>
      </c>
      <c r="HH779" s="336">
        <v>2770289.22</v>
      </c>
      <c r="HI779" s="336">
        <v>202919.06</v>
      </c>
      <c r="HJ779" s="336">
        <v>265588.2</v>
      </c>
      <c r="HK779" s="336">
        <v>2885.1</v>
      </c>
      <c r="HL779" s="336">
        <v>83521.279999999999</v>
      </c>
      <c r="HM779" s="336">
        <v>14145.05</v>
      </c>
      <c r="HN779" s="336">
        <v>117439.8</v>
      </c>
      <c r="HO779" s="336">
        <v>25053.599999999999</v>
      </c>
      <c r="HP779" s="336">
        <v>903623.54</v>
      </c>
      <c r="HQ779" s="336">
        <v>9949.94</v>
      </c>
      <c r="HR779" s="336">
        <v>416569.20999999996</v>
      </c>
      <c r="HS779" s="336">
        <v>8951.2999999999993</v>
      </c>
      <c r="HT779" s="336">
        <v>3072187.5700000003</v>
      </c>
      <c r="HU779" s="336">
        <v>1190.8</v>
      </c>
      <c r="HV779" s="336">
        <v>140234.03</v>
      </c>
      <c r="HW779" s="336">
        <v>6521911.1800000006</v>
      </c>
      <c r="HX779" s="336">
        <v>17119.14</v>
      </c>
      <c r="HY779" s="336">
        <v>7479488.0899999999</v>
      </c>
      <c r="HZ779" s="336">
        <v>227417.8</v>
      </c>
      <c r="IA779" s="336">
        <v>131494.85</v>
      </c>
      <c r="IB779" s="336">
        <v>577521.9</v>
      </c>
      <c r="IC779" s="336">
        <v>3342452.72</v>
      </c>
      <c r="ID779" s="336">
        <v>56549.95</v>
      </c>
      <c r="IE779" s="336">
        <v>488313.34</v>
      </c>
      <c r="IF779" s="336">
        <v>94593.3</v>
      </c>
      <c r="IG779" s="336">
        <v>76839.48</v>
      </c>
      <c r="IH779" s="336">
        <v>4365.95</v>
      </c>
      <c r="II779" s="336">
        <v>38629.699999999997</v>
      </c>
      <c r="IJ779" s="336">
        <v>460249.11</v>
      </c>
      <c r="IK779" s="336">
        <v>743.45</v>
      </c>
      <c r="IL779" s="336">
        <v>58351</v>
      </c>
      <c r="IM779" s="336">
        <v>272860.53000000003</v>
      </c>
      <c r="IN779" s="336">
        <v>899632.13</v>
      </c>
      <c r="IO779" s="336">
        <v>14151.47</v>
      </c>
      <c r="IP779" s="336">
        <v>15925.57</v>
      </c>
      <c r="IQ779" s="336">
        <v>5344.5</v>
      </c>
      <c r="IR779" s="336">
        <v>1592658.47</v>
      </c>
      <c r="IS779" s="336">
        <v>1331241.6000000001</v>
      </c>
      <c r="IT779" s="336">
        <v>2644428.5599999996</v>
      </c>
      <c r="IU779" s="336">
        <v>21253.5</v>
      </c>
      <c r="IV779" s="336">
        <v>84972</v>
      </c>
      <c r="IW779" s="336">
        <v>41177.9</v>
      </c>
      <c r="IX779" s="336">
        <v>1150</v>
      </c>
      <c r="IY779" s="336">
        <v>136009.85</v>
      </c>
      <c r="IZ779" s="336">
        <v>22028.91</v>
      </c>
      <c r="JA779" s="336">
        <v>18787.55</v>
      </c>
      <c r="JB779" s="336">
        <v>102187.53</v>
      </c>
      <c r="JC779" s="336">
        <v>202589.15</v>
      </c>
      <c r="JD779" s="336">
        <v>8815.5499999999993</v>
      </c>
      <c r="JE779" s="336">
        <v>61977.369999999995</v>
      </c>
      <c r="JF779" s="336">
        <v>155915.45000000001</v>
      </c>
      <c r="JG779" s="336">
        <v>39576.119999999995</v>
      </c>
      <c r="JH779" s="336">
        <v>191929.35</v>
      </c>
      <c r="JI779" s="336">
        <v>192022.11000000002</v>
      </c>
      <c r="JJ779" s="336">
        <v>29220.93</v>
      </c>
      <c r="JK779" s="336">
        <v>430</v>
      </c>
      <c r="JL779" s="336">
        <v>76205</v>
      </c>
      <c r="JM779" s="336">
        <v>2419.5500000000002</v>
      </c>
      <c r="JN779" s="336">
        <v>1709.05</v>
      </c>
      <c r="JO779" s="336">
        <v>90294.25</v>
      </c>
      <c r="JP779" s="336">
        <v>7751.5</v>
      </c>
      <c r="JQ779" s="336">
        <v>10931.75</v>
      </c>
      <c r="JR779" s="336">
        <v>2760.75</v>
      </c>
      <c r="JS779" s="336">
        <v>1382081.24</v>
      </c>
      <c r="JT779" s="336">
        <v>31451.67</v>
      </c>
      <c r="JU779" s="336">
        <v>125696.65000000001</v>
      </c>
      <c r="JV779" s="336">
        <v>18990046.73</v>
      </c>
      <c r="JW779" s="336">
        <v>323405.05000000005</v>
      </c>
      <c r="JX779" s="336">
        <v>46682.75</v>
      </c>
      <c r="JY779" s="336">
        <v>1186.55</v>
      </c>
      <c r="JZ779" s="336">
        <v>19048.5</v>
      </c>
      <c r="KA779" s="336">
        <v>94640.8</v>
      </c>
      <c r="KB779" s="336">
        <v>38970.449999999997</v>
      </c>
      <c r="KC779" s="336">
        <v>19750.7</v>
      </c>
      <c r="KD779" s="336">
        <v>11808.6</v>
      </c>
      <c r="KE779" s="336">
        <v>3002208.55</v>
      </c>
      <c r="KF779" s="336">
        <v>110614.62</v>
      </c>
      <c r="KG779" s="336">
        <v>261962.65</v>
      </c>
      <c r="KH779" s="336">
        <v>162482.15</v>
      </c>
      <c r="KI779" s="336">
        <v>109194.35</v>
      </c>
      <c r="KJ779" s="336">
        <v>289441.75</v>
      </c>
      <c r="KK779" s="336">
        <v>3695.1</v>
      </c>
      <c r="KL779" s="336">
        <v>7313.85</v>
      </c>
      <c r="KM779" s="336">
        <v>177786.15</v>
      </c>
      <c r="KN779" s="336">
        <v>238844.05000000002</v>
      </c>
      <c r="KO779" s="336">
        <v>88915.7</v>
      </c>
      <c r="KP779" s="336">
        <v>355559.30000000005</v>
      </c>
      <c r="KQ779" s="336">
        <v>22157413.129999999</v>
      </c>
      <c r="KR779" s="336">
        <v>671608.65</v>
      </c>
      <c r="KS779" s="336">
        <v>317806.25</v>
      </c>
      <c r="KX779" s="312" t="s">
        <v>943</v>
      </c>
    </row>
    <row r="780" spans="1:310" x14ac:dyDescent="0.25">
      <c r="A780">
        <v>2023</v>
      </c>
      <c r="C780" s="312">
        <v>38</v>
      </c>
      <c r="F780" s="336">
        <v>582526.61</v>
      </c>
      <c r="G780" s="336">
        <v>0</v>
      </c>
      <c r="H780" s="336">
        <v>5813020.5600000005</v>
      </c>
      <c r="I780" s="336">
        <v>36490.239999999998</v>
      </c>
      <c r="J780" s="336">
        <v>12391.7</v>
      </c>
      <c r="K780" s="336">
        <v>133500</v>
      </c>
      <c r="L780" s="336">
        <v>726457.65</v>
      </c>
      <c r="M780" s="336">
        <v>732215.79</v>
      </c>
      <c r="N780" s="336">
        <v>2080317.76</v>
      </c>
      <c r="O780" s="336">
        <v>291153.85000000003</v>
      </c>
      <c r="P780" s="336">
        <v>36009</v>
      </c>
      <c r="Q780" s="336">
        <v>61448.11</v>
      </c>
      <c r="R780" s="336">
        <v>384811.06</v>
      </c>
      <c r="S780" s="336">
        <v>2566.4</v>
      </c>
      <c r="T780" s="336">
        <v>130082.51000000001</v>
      </c>
      <c r="U780" s="336">
        <v>291932.76999999996</v>
      </c>
      <c r="V780" s="336">
        <v>1782667.31</v>
      </c>
      <c r="W780" s="336">
        <v>0</v>
      </c>
      <c r="X780" s="336">
        <v>75196.77</v>
      </c>
      <c r="Y780" s="336">
        <v>0</v>
      </c>
      <c r="Z780" s="336">
        <v>198289.55</v>
      </c>
      <c r="AA780" s="336">
        <v>1492371.34</v>
      </c>
      <c r="AB780" s="336">
        <v>1209569.31</v>
      </c>
      <c r="AC780" s="336">
        <v>2000</v>
      </c>
      <c r="AD780" s="336">
        <v>554507.99</v>
      </c>
      <c r="AE780" s="336">
        <v>8667.42</v>
      </c>
      <c r="AF780" s="336">
        <v>455913.06000000006</v>
      </c>
      <c r="AG780" s="336">
        <v>0</v>
      </c>
      <c r="AH780" s="336">
        <v>15105.33</v>
      </c>
      <c r="AI780" s="336">
        <v>99568.189999999988</v>
      </c>
      <c r="AJ780" s="336">
        <v>2499.2600000000002</v>
      </c>
      <c r="AK780" s="336">
        <v>39316.65</v>
      </c>
      <c r="AL780" s="336">
        <v>6637640.1199999992</v>
      </c>
      <c r="AM780" s="336">
        <v>4443</v>
      </c>
      <c r="AN780" s="336">
        <v>313638.23</v>
      </c>
      <c r="AO780" s="336">
        <v>146800</v>
      </c>
      <c r="AP780" s="336">
        <v>160322.18</v>
      </c>
      <c r="AQ780" s="336">
        <v>0</v>
      </c>
      <c r="AR780" s="336">
        <v>456432.1</v>
      </c>
      <c r="AS780" s="336">
        <v>154505.86000000002</v>
      </c>
      <c r="AT780" s="336">
        <v>1003000</v>
      </c>
      <c r="AU780" s="336">
        <v>90768.46</v>
      </c>
      <c r="AV780" s="336">
        <v>344330.97</v>
      </c>
      <c r="AW780" s="336">
        <v>3035486.93</v>
      </c>
      <c r="AX780" s="336">
        <v>239600.69999999998</v>
      </c>
      <c r="AY780" s="336">
        <v>253.8</v>
      </c>
      <c r="AZ780" s="336">
        <v>33988.720000000001</v>
      </c>
      <c r="BA780" s="336">
        <v>43170.400000000001</v>
      </c>
      <c r="BB780" s="336">
        <v>12132.48</v>
      </c>
      <c r="BC780" s="336">
        <v>87457.09</v>
      </c>
      <c r="BD780" s="336">
        <v>844769.22</v>
      </c>
      <c r="BE780" s="336">
        <v>91727.510000000009</v>
      </c>
      <c r="BF780" s="336">
        <v>29423.18</v>
      </c>
      <c r="BG780" s="336">
        <v>74164.179999999993</v>
      </c>
      <c r="BH780" s="336">
        <v>1317</v>
      </c>
      <c r="BI780" s="336">
        <v>1368711.5799999998</v>
      </c>
      <c r="BJ780" s="336">
        <v>7455.3</v>
      </c>
      <c r="BK780" s="336">
        <v>3269108.38</v>
      </c>
      <c r="BL780" s="336">
        <v>126642.12</v>
      </c>
      <c r="BM780" s="336">
        <v>6835.24</v>
      </c>
      <c r="BN780" s="336">
        <v>1005278.56</v>
      </c>
      <c r="BO780" s="336">
        <v>132284.66</v>
      </c>
      <c r="BP780" s="336">
        <v>7000</v>
      </c>
      <c r="BQ780" s="336">
        <v>8838.1299999999992</v>
      </c>
      <c r="BR780" s="336">
        <v>401439.67000000004</v>
      </c>
      <c r="BS780" s="336">
        <v>25000</v>
      </c>
      <c r="BT780" s="336">
        <v>0</v>
      </c>
      <c r="BU780" s="336">
        <v>84569.52</v>
      </c>
      <c r="BV780" s="336">
        <v>603000</v>
      </c>
      <c r="BW780" s="336">
        <v>118290.37</v>
      </c>
      <c r="BX780" s="336">
        <v>185639.07</v>
      </c>
      <c r="BY780" s="336">
        <v>1246724.76</v>
      </c>
      <c r="BZ780" s="336">
        <v>20137.05</v>
      </c>
      <c r="CA780" s="336">
        <v>161798.84</v>
      </c>
      <c r="CB780" s="336">
        <v>28533.85</v>
      </c>
      <c r="CC780" s="336">
        <v>461879.06</v>
      </c>
      <c r="CD780" s="336">
        <v>71658.73000000001</v>
      </c>
      <c r="CE780" s="336">
        <v>899711.85000000009</v>
      </c>
      <c r="CF780" s="336">
        <v>1212459.6599999999</v>
      </c>
      <c r="CG780" s="336">
        <v>471251.4</v>
      </c>
      <c r="CH780" s="336">
        <v>101345.18</v>
      </c>
      <c r="CI780" s="336">
        <v>1243938</v>
      </c>
      <c r="CJ780" s="336">
        <v>58794</v>
      </c>
      <c r="CK780" s="336">
        <v>178327.74</v>
      </c>
      <c r="CL780" s="336">
        <v>49507.45</v>
      </c>
      <c r="CM780" s="336">
        <v>109970.40999999999</v>
      </c>
      <c r="CN780" s="336">
        <v>2439880.1800000002</v>
      </c>
      <c r="CO780" s="336">
        <v>817233.26</v>
      </c>
      <c r="CP780" s="336">
        <v>135000</v>
      </c>
      <c r="CQ780" s="336">
        <v>245125.4</v>
      </c>
      <c r="CR780" s="336">
        <v>48.15</v>
      </c>
      <c r="CS780" s="336">
        <v>339004.81</v>
      </c>
      <c r="CT780" s="336">
        <v>1740131.7</v>
      </c>
      <c r="CU780" s="336">
        <v>97632.7</v>
      </c>
      <c r="CV780" s="336">
        <v>59896.69</v>
      </c>
      <c r="CW780" s="336">
        <v>74664.09</v>
      </c>
      <c r="CX780" s="336">
        <v>35799.75</v>
      </c>
      <c r="CY780" s="336">
        <v>0</v>
      </c>
      <c r="CZ780" s="336">
        <v>552692.87</v>
      </c>
      <c r="DA780" s="336">
        <v>1036582.87</v>
      </c>
      <c r="DB780" s="336">
        <v>60000</v>
      </c>
      <c r="DC780" s="336">
        <v>597123.27</v>
      </c>
      <c r="DD780" s="336">
        <v>1389285.3599999999</v>
      </c>
      <c r="DE780" s="336">
        <v>3060681.88</v>
      </c>
      <c r="DF780" s="336">
        <v>39089.78</v>
      </c>
      <c r="DG780" s="336">
        <v>0</v>
      </c>
      <c r="DH780" s="336">
        <v>159561.45000000001</v>
      </c>
      <c r="DI780" s="336">
        <v>38939.35</v>
      </c>
      <c r="DJ780" s="336">
        <v>1166546.47</v>
      </c>
      <c r="DK780" s="336">
        <v>1050985.8500000001</v>
      </c>
      <c r="DL780" s="336">
        <v>1562.35</v>
      </c>
      <c r="DM780" s="336">
        <v>1160966.8999999999</v>
      </c>
      <c r="DN780" s="336">
        <v>18331.2</v>
      </c>
      <c r="DO780" s="336">
        <v>284890.7</v>
      </c>
      <c r="DP780" s="336">
        <v>39961.46</v>
      </c>
      <c r="DQ780" s="336">
        <v>23870.95</v>
      </c>
      <c r="DR780" s="336">
        <v>655401.17000000004</v>
      </c>
      <c r="DS780" s="336">
        <v>712155.39</v>
      </c>
      <c r="DT780" s="336">
        <v>534698.41</v>
      </c>
      <c r="DU780" s="336">
        <v>324402.48</v>
      </c>
      <c r="DV780" s="336">
        <v>111413.04999999999</v>
      </c>
      <c r="DW780" s="336">
        <v>0</v>
      </c>
      <c r="DX780" s="336">
        <v>100065.05</v>
      </c>
      <c r="DY780" s="336">
        <v>1007340.13</v>
      </c>
      <c r="DZ780" s="336">
        <v>94703.79</v>
      </c>
      <c r="EA780" s="336">
        <v>1705089.68</v>
      </c>
      <c r="EB780" s="336">
        <v>2000</v>
      </c>
      <c r="EC780" s="336">
        <v>149257</v>
      </c>
      <c r="ED780" s="336">
        <v>52078.04</v>
      </c>
      <c r="EE780" s="336">
        <v>32668.05</v>
      </c>
      <c r="EF780" s="336">
        <v>0</v>
      </c>
      <c r="EG780" s="336">
        <v>299313.36</v>
      </c>
      <c r="EH780" s="336">
        <v>180000</v>
      </c>
      <c r="EI780" s="336">
        <v>372410.28</v>
      </c>
      <c r="EJ780" s="336">
        <v>1120007.01</v>
      </c>
      <c r="EK780" s="336">
        <v>237889.38</v>
      </c>
      <c r="EL780" s="336">
        <v>15214.35</v>
      </c>
      <c r="EM780" s="336">
        <v>165640.46</v>
      </c>
      <c r="EN780" s="336">
        <v>79321.919999999998</v>
      </c>
      <c r="EO780" s="336">
        <v>1096213.56</v>
      </c>
      <c r="EP780" s="336">
        <v>178333.5</v>
      </c>
      <c r="EQ780" s="336">
        <v>5636.85</v>
      </c>
      <c r="ER780" s="336">
        <v>11045.05</v>
      </c>
      <c r="ES780" s="336">
        <v>72988.039999999994</v>
      </c>
      <c r="ET780" s="336">
        <v>700690.28</v>
      </c>
      <c r="EU780" s="336">
        <v>7195.36</v>
      </c>
      <c r="EV780" s="336">
        <v>121203.14</v>
      </c>
      <c r="EW780" s="336">
        <v>137348.63</v>
      </c>
      <c r="EX780" s="336">
        <v>730773.37000000011</v>
      </c>
      <c r="EY780" s="336">
        <v>3360640.2699999996</v>
      </c>
      <c r="EZ780" s="336">
        <v>103840794.43000001</v>
      </c>
      <c r="FA780" s="336">
        <v>265278.53000000003</v>
      </c>
      <c r="FB780" s="336">
        <v>49213.01</v>
      </c>
      <c r="FC780" s="336">
        <v>1512910.56</v>
      </c>
      <c r="FD780" s="336">
        <v>178990</v>
      </c>
      <c r="FE780" s="336">
        <v>1912217.1</v>
      </c>
      <c r="FF780" s="336">
        <v>164512.32999999999</v>
      </c>
      <c r="FG780" s="336">
        <v>1014.65</v>
      </c>
      <c r="FH780" s="336">
        <v>396328.62</v>
      </c>
      <c r="FI780" s="336">
        <v>132000</v>
      </c>
      <c r="FJ780" s="336">
        <v>4076197.25</v>
      </c>
      <c r="FK780" s="336">
        <v>22557.43</v>
      </c>
      <c r="FL780" s="336">
        <v>1294.25</v>
      </c>
      <c r="FM780" s="336">
        <v>559030.92000000004</v>
      </c>
      <c r="FN780" s="336">
        <v>18266.240000000002</v>
      </c>
      <c r="FO780" s="336">
        <v>313908.34999999998</v>
      </c>
      <c r="FP780" s="336">
        <v>266599.13</v>
      </c>
      <c r="FQ780" s="336">
        <v>3101.7</v>
      </c>
      <c r="FR780" s="336">
        <v>802414.03</v>
      </c>
      <c r="FS780" s="336">
        <v>40000</v>
      </c>
      <c r="FT780" s="336">
        <v>39494.620000000003</v>
      </c>
      <c r="FU780" s="336">
        <v>185900</v>
      </c>
      <c r="FV780" s="336">
        <v>47434.5</v>
      </c>
      <c r="FW780" s="336">
        <v>7237.3</v>
      </c>
      <c r="FX780" s="336">
        <v>426627.9</v>
      </c>
      <c r="FY780" s="336">
        <v>30691.68</v>
      </c>
      <c r="FZ780" s="336">
        <v>9030</v>
      </c>
      <c r="GA780" s="336">
        <v>26607.01</v>
      </c>
      <c r="GB780" s="336">
        <v>62878.2</v>
      </c>
      <c r="GC780" s="336">
        <v>0</v>
      </c>
      <c r="GD780" s="336">
        <v>56485.3</v>
      </c>
      <c r="GE780" s="336">
        <v>1857025.14</v>
      </c>
      <c r="GF780" s="336">
        <v>57588.67</v>
      </c>
      <c r="GG780" s="336">
        <v>71616.2</v>
      </c>
      <c r="GH780" s="336">
        <v>79293.929999999993</v>
      </c>
      <c r="GI780" s="336">
        <v>290175.51</v>
      </c>
      <c r="GJ780" s="336">
        <v>69344.52</v>
      </c>
      <c r="GK780" s="336">
        <v>1846206.48</v>
      </c>
      <c r="GL780" s="336">
        <v>961177.75</v>
      </c>
      <c r="GM780" s="336">
        <v>6498268.4900000002</v>
      </c>
      <c r="GN780" s="336">
        <v>62552.25</v>
      </c>
      <c r="GO780" s="336">
        <v>3435862.87</v>
      </c>
      <c r="GP780" s="336">
        <v>108000</v>
      </c>
      <c r="GQ780" s="336">
        <v>605.49</v>
      </c>
      <c r="GR780" s="336">
        <v>0</v>
      </c>
      <c r="GS780" s="336">
        <v>1346871.2</v>
      </c>
      <c r="GT780" s="336">
        <v>6748.59</v>
      </c>
      <c r="GU780" s="336">
        <v>379945.8</v>
      </c>
      <c r="GV780" s="336">
        <v>35738.61</v>
      </c>
      <c r="GW780" s="336">
        <v>0</v>
      </c>
      <c r="GX780" s="336">
        <v>2143222.63</v>
      </c>
      <c r="GY780" s="336">
        <v>50233.24</v>
      </c>
      <c r="GZ780" s="336">
        <v>947455.83000000007</v>
      </c>
      <c r="HA780" s="336">
        <v>790814.45</v>
      </c>
      <c r="HB780" s="336">
        <v>15768.48</v>
      </c>
      <c r="HC780" s="336">
        <v>292069.01</v>
      </c>
      <c r="HD780" s="336">
        <v>88403</v>
      </c>
      <c r="HE780" s="336">
        <v>30553.82</v>
      </c>
      <c r="HF780" s="336">
        <v>33856.39</v>
      </c>
      <c r="HG780" s="336">
        <v>432215.49</v>
      </c>
      <c r="HH780" s="336">
        <v>7641417.7799999993</v>
      </c>
      <c r="HI780" s="336">
        <v>318934.8</v>
      </c>
      <c r="HJ780" s="336">
        <v>148363.70000000001</v>
      </c>
      <c r="HK780" s="336">
        <v>217500</v>
      </c>
      <c r="HL780" s="336">
        <v>201690.32</v>
      </c>
      <c r="HM780" s="336">
        <v>246655</v>
      </c>
      <c r="HN780" s="336">
        <v>63148.4</v>
      </c>
      <c r="HO780" s="336">
        <v>91256.28</v>
      </c>
      <c r="HP780" s="336">
        <v>467328.46</v>
      </c>
      <c r="HQ780" s="336">
        <v>25864.98</v>
      </c>
      <c r="HR780" s="336">
        <v>382517.44999999995</v>
      </c>
      <c r="HS780" s="336">
        <v>167610.41999999998</v>
      </c>
      <c r="HT780" s="336">
        <v>2185429.91</v>
      </c>
      <c r="HU780" s="336">
        <v>305454.89</v>
      </c>
      <c r="HV780" s="336">
        <v>45000</v>
      </c>
      <c r="HW780" s="336">
        <v>2435288.4300000002</v>
      </c>
      <c r="HX780" s="336">
        <v>173000</v>
      </c>
      <c r="HY780" s="336">
        <v>3495852.25</v>
      </c>
      <c r="HZ780" s="336">
        <v>306551.64</v>
      </c>
      <c r="IA780" s="336">
        <v>38985.15</v>
      </c>
      <c r="IB780" s="336">
        <v>873988.45</v>
      </c>
      <c r="IC780" s="336">
        <v>550134.80000000005</v>
      </c>
      <c r="ID780" s="336">
        <v>0</v>
      </c>
      <c r="IE780" s="336">
        <v>0</v>
      </c>
      <c r="IF780" s="336">
        <v>124700</v>
      </c>
      <c r="IG780" s="336">
        <v>2044.54</v>
      </c>
      <c r="IH780" s="336">
        <v>50457</v>
      </c>
      <c r="II780" s="336">
        <v>330694.15000000002</v>
      </c>
      <c r="IJ780" s="336">
        <v>90431.95</v>
      </c>
      <c r="IK780" s="336">
        <v>10767.46</v>
      </c>
      <c r="IL780" s="336">
        <v>76016.02</v>
      </c>
      <c r="IM780" s="336">
        <v>70000</v>
      </c>
      <c r="IN780" s="336">
        <v>814097.44</v>
      </c>
      <c r="IO780" s="336">
        <v>51000</v>
      </c>
      <c r="IP780" s="336">
        <v>31768.2</v>
      </c>
      <c r="IQ780" s="336">
        <v>0</v>
      </c>
      <c r="IR780" s="336">
        <v>1393776.55</v>
      </c>
      <c r="IS780" s="336">
        <v>427873.26</v>
      </c>
      <c r="IT780" s="336">
        <v>747167.8</v>
      </c>
      <c r="IU780" s="336">
        <v>77590.570000000007</v>
      </c>
      <c r="IV780" s="336">
        <v>1802355.06</v>
      </c>
      <c r="IW780" s="336">
        <v>122719.8</v>
      </c>
      <c r="IX780" s="336">
        <v>42757.9</v>
      </c>
      <c r="IY780" s="336">
        <v>530443.5</v>
      </c>
      <c r="IZ780" s="336">
        <v>219063.7</v>
      </c>
      <c r="JA780" s="336">
        <v>33013.1</v>
      </c>
      <c r="JB780" s="336">
        <v>77808.5</v>
      </c>
      <c r="JC780" s="336">
        <v>0</v>
      </c>
      <c r="JD780" s="336">
        <v>80124.400000000009</v>
      </c>
      <c r="JE780" s="336">
        <v>22057.200000000001</v>
      </c>
      <c r="JF780" s="336">
        <v>682647.68</v>
      </c>
      <c r="JG780" s="336">
        <v>91503.65</v>
      </c>
      <c r="JH780" s="336">
        <v>0</v>
      </c>
      <c r="JI780" s="336">
        <v>1128436.8600000001</v>
      </c>
      <c r="JJ780" s="336">
        <v>137265.22</v>
      </c>
      <c r="JK780" s="336">
        <v>20211.349999999999</v>
      </c>
      <c r="JL780" s="336">
        <v>110232.86</v>
      </c>
      <c r="JM780" s="336">
        <v>7669.85</v>
      </c>
      <c r="JN780" s="336">
        <v>63322.8</v>
      </c>
      <c r="JO780" s="336">
        <v>139819.38</v>
      </c>
      <c r="JP780" s="336">
        <v>42500</v>
      </c>
      <c r="JQ780" s="336">
        <v>171704.7</v>
      </c>
      <c r="JR780" s="336">
        <v>0</v>
      </c>
      <c r="JS780" s="336">
        <v>659116.28</v>
      </c>
      <c r="JT780" s="336">
        <v>108846.21</v>
      </c>
      <c r="JU780" s="336">
        <v>139000</v>
      </c>
      <c r="JV780" s="336">
        <v>1968993.53</v>
      </c>
      <c r="JW780" s="336">
        <v>445154.25</v>
      </c>
      <c r="JX780" s="336">
        <v>86851</v>
      </c>
      <c r="JY780" s="336">
        <v>22116</v>
      </c>
      <c r="JZ780" s="336">
        <v>33000</v>
      </c>
      <c r="KA780" s="336">
        <v>381002.22</v>
      </c>
      <c r="KB780" s="336">
        <v>340365.5</v>
      </c>
      <c r="KC780" s="336">
        <v>386358.66000000003</v>
      </c>
      <c r="KD780" s="336">
        <v>33305.800000000003</v>
      </c>
      <c r="KE780" s="336">
        <v>691968.5</v>
      </c>
      <c r="KF780" s="336">
        <v>68422.149999999994</v>
      </c>
      <c r="KG780" s="336">
        <v>84676.9</v>
      </c>
      <c r="KH780" s="336">
        <v>87286.239999999991</v>
      </c>
      <c r="KI780" s="336">
        <v>347589.51</v>
      </c>
      <c r="KJ780" s="336">
        <v>148029.28</v>
      </c>
      <c r="KK780" s="336">
        <v>0</v>
      </c>
      <c r="KL780" s="336">
        <v>0</v>
      </c>
      <c r="KM780" s="336">
        <v>92737.290000000008</v>
      </c>
      <c r="KN780" s="336">
        <v>223468.15</v>
      </c>
      <c r="KO780" s="336">
        <v>482789.87</v>
      </c>
      <c r="KP780" s="336">
        <v>769156.57000000007</v>
      </c>
      <c r="KQ780" s="336">
        <v>2845389.5</v>
      </c>
      <c r="KR780" s="336">
        <v>322704.81</v>
      </c>
      <c r="KS780" s="336">
        <v>50057.04</v>
      </c>
      <c r="KX780" s="312" t="s">
        <v>943</v>
      </c>
    </row>
    <row r="781" spans="1:310" x14ac:dyDescent="0.25">
      <c r="A781">
        <v>2023</v>
      </c>
      <c r="C781" s="312">
        <v>39</v>
      </c>
      <c r="F781" s="336">
        <v>260715.24</v>
      </c>
      <c r="G781" s="336">
        <v>0</v>
      </c>
      <c r="H781" s="336">
        <v>793292.05</v>
      </c>
      <c r="I781" s="336">
        <v>40000</v>
      </c>
      <c r="J781" s="336">
        <v>0</v>
      </c>
      <c r="K781" s="336">
        <v>95007</v>
      </c>
      <c r="L781" s="336">
        <v>676300.76</v>
      </c>
      <c r="M781" s="336">
        <v>412927.65</v>
      </c>
      <c r="N781" s="336">
        <v>931033.97</v>
      </c>
      <c r="O781" s="336">
        <v>885185</v>
      </c>
      <c r="P781" s="336">
        <v>0</v>
      </c>
      <c r="Q781" s="336">
        <v>108214.6</v>
      </c>
      <c r="R781" s="336">
        <v>18000</v>
      </c>
      <c r="S781" s="336">
        <v>97100</v>
      </c>
      <c r="T781" s="336">
        <v>369574.04</v>
      </c>
      <c r="U781" s="336">
        <v>74000</v>
      </c>
      <c r="V781" s="336">
        <v>867269.99</v>
      </c>
      <c r="W781" s="336">
        <v>4209.8500000000004</v>
      </c>
      <c r="X781" s="336">
        <v>743775.83</v>
      </c>
      <c r="Y781" s="336">
        <v>128193.34</v>
      </c>
      <c r="Z781" s="336">
        <v>7000</v>
      </c>
      <c r="AA781" s="336">
        <v>3660494.88</v>
      </c>
      <c r="AB781" s="336">
        <v>350285</v>
      </c>
      <c r="AC781" s="336">
        <v>50315.1</v>
      </c>
      <c r="AD781" s="336">
        <v>542844.5</v>
      </c>
      <c r="AE781" s="336">
        <v>0</v>
      </c>
      <c r="AF781" s="336">
        <v>20305.16</v>
      </c>
      <c r="AG781" s="336">
        <v>0</v>
      </c>
      <c r="AH781" s="336">
        <v>110328.13</v>
      </c>
      <c r="AI781" s="336">
        <v>135739</v>
      </c>
      <c r="AJ781" s="336">
        <v>94859.65</v>
      </c>
      <c r="AK781" s="336">
        <v>3842.7</v>
      </c>
      <c r="AL781" s="336">
        <v>3897331</v>
      </c>
      <c r="AM781" s="336">
        <v>132910.35</v>
      </c>
      <c r="AN781" s="336">
        <v>31319.88</v>
      </c>
      <c r="AO781" s="336">
        <v>10179.299999999999</v>
      </c>
      <c r="AP781" s="336">
        <v>70900</v>
      </c>
      <c r="AQ781" s="336">
        <v>1968.6</v>
      </c>
      <c r="AR781" s="336">
        <v>354092</v>
      </c>
      <c r="AS781" s="336">
        <v>948186.68</v>
      </c>
      <c r="AT781" s="336">
        <v>16963.849999999999</v>
      </c>
      <c r="AU781" s="336">
        <v>8816.7999999999993</v>
      </c>
      <c r="AV781" s="336">
        <v>0</v>
      </c>
      <c r="AW781" s="336">
        <v>2911483.65</v>
      </c>
      <c r="AX781" s="336">
        <v>2516.5</v>
      </c>
      <c r="AY781" s="336">
        <v>8070</v>
      </c>
      <c r="AZ781" s="336">
        <v>170515.72</v>
      </c>
      <c r="BA781" s="336">
        <v>0</v>
      </c>
      <c r="BB781" s="336">
        <v>0</v>
      </c>
      <c r="BC781" s="336">
        <v>0</v>
      </c>
      <c r="BD781" s="336">
        <v>4030637.65</v>
      </c>
      <c r="BE781" s="336">
        <v>652630.69999999995</v>
      </c>
      <c r="BF781" s="336">
        <v>259327</v>
      </c>
      <c r="BG781" s="336">
        <v>0</v>
      </c>
      <c r="BH781" s="336">
        <v>0</v>
      </c>
      <c r="BI781" s="336">
        <v>1086317.77</v>
      </c>
      <c r="BJ781" s="336">
        <v>0</v>
      </c>
      <c r="BK781" s="336">
        <v>689900.3</v>
      </c>
      <c r="BL781" s="336">
        <v>0</v>
      </c>
      <c r="BM781" s="336">
        <v>124299.65</v>
      </c>
      <c r="BN781" s="336">
        <v>433179.96</v>
      </c>
      <c r="BO781" s="336">
        <v>15834</v>
      </c>
      <c r="BP781" s="336">
        <v>178000</v>
      </c>
      <c r="BQ781" s="336">
        <v>0</v>
      </c>
      <c r="BR781" s="336">
        <v>1042634.2</v>
      </c>
      <c r="BS781" s="336">
        <v>699692.1</v>
      </c>
      <c r="BT781" s="336">
        <v>7687.15</v>
      </c>
      <c r="BU781" s="336">
        <v>20619.580000000002</v>
      </c>
      <c r="BV781" s="336">
        <v>120198.05</v>
      </c>
      <c r="BW781" s="336">
        <v>94440</v>
      </c>
      <c r="BX781" s="336">
        <v>102158.39999999999</v>
      </c>
      <c r="BY781" s="336">
        <v>586118.57999999996</v>
      </c>
      <c r="BZ781" s="336">
        <v>17264.900000000001</v>
      </c>
      <c r="CA781" s="336">
        <v>991.45</v>
      </c>
      <c r="CB781" s="336">
        <v>0</v>
      </c>
      <c r="CC781" s="336">
        <v>1099653.2</v>
      </c>
      <c r="CD781" s="336">
        <v>116860.59</v>
      </c>
      <c r="CE781" s="336">
        <v>410439.8</v>
      </c>
      <c r="CF781" s="336">
        <v>83477.649999999994</v>
      </c>
      <c r="CG781" s="336">
        <v>1473626.43</v>
      </c>
      <c r="CH781" s="336">
        <v>102989.54</v>
      </c>
      <c r="CI781" s="336">
        <v>1369887.05</v>
      </c>
      <c r="CJ781" s="336">
        <v>21765.200000000001</v>
      </c>
      <c r="CK781" s="336">
        <v>109406.75</v>
      </c>
      <c r="CL781" s="336">
        <v>372170.2</v>
      </c>
      <c r="CM781" s="336">
        <v>12315</v>
      </c>
      <c r="CN781" s="336">
        <v>165875.66</v>
      </c>
      <c r="CO781" s="336">
        <v>1380868.9</v>
      </c>
      <c r="CP781" s="336">
        <v>5400</v>
      </c>
      <c r="CQ781" s="336">
        <v>74632.25</v>
      </c>
      <c r="CR781" s="336">
        <v>0</v>
      </c>
      <c r="CS781" s="336">
        <v>26100</v>
      </c>
      <c r="CT781" s="336">
        <v>177502.3</v>
      </c>
      <c r="CU781" s="336">
        <v>0</v>
      </c>
      <c r="CV781" s="336">
        <v>0</v>
      </c>
      <c r="CW781" s="336">
        <v>58985.7</v>
      </c>
      <c r="CX781" s="336">
        <v>0</v>
      </c>
      <c r="CY781" s="336">
        <v>59126</v>
      </c>
      <c r="CZ781" s="336">
        <v>1576426.92</v>
      </c>
      <c r="DA781" s="336">
        <v>7043</v>
      </c>
      <c r="DB781" s="336">
        <v>326937</v>
      </c>
      <c r="DC781" s="336">
        <v>674637.52</v>
      </c>
      <c r="DD781" s="336">
        <v>3038278.32</v>
      </c>
      <c r="DE781" s="336">
        <v>1210851.68</v>
      </c>
      <c r="DF781" s="336">
        <v>0</v>
      </c>
      <c r="DG781" s="336">
        <v>4500</v>
      </c>
      <c r="DH781" s="336">
        <v>539525.19999999995</v>
      </c>
      <c r="DI781" s="336">
        <v>633903.24</v>
      </c>
      <c r="DJ781" s="336">
        <v>350195.37</v>
      </c>
      <c r="DK781" s="336">
        <v>42600</v>
      </c>
      <c r="DL781" s="336">
        <v>56900</v>
      </c>
      <c r="DM781" s="336">
        <v>0</v>
      </c>
      <c r="DN781" s="336">
        <v>91265.5</v>
      </c>
      <c r="DO781" s="336">
        <v>0</v>
      </c>
      <c r="DP781" s="336">
        <v>0</v>
      </c>
      <c r="DQ781" s="336">
        <v>0</v>
      </c>
      <c r="DR781" s="336">
        <v>212919.67999999999</v>
      </c>
      <c r="DS781" s="336">
        <v>452605.58</v>
      </c>
      <c r="DT781" s="336">
        <v>249265.65</v>
      </c>
      <c r="DU781" s="336">
        <v>0</v>
      </c>
      <c r="DV781" s="336">
        <v>133507.54</v>
      </c>
      <c r="DW781" s="336">
        <v>150200</v>
      </c>
      <c r="DX781" s="336">
        <v>0</v>
      </c>
      <c r="DY781" s="336">
        <v>0</v>
      </c>
      <c r="DZ781" s="336">
        <v>1062.6400000000001</v>
      </c>
      <c r="EA781" s="336">
        <v>1062268.3500000001</v>
      </c>
      <c r="EB781" s="336">
        <v>387233.94</v>
      </c>
      <c r="EC781" s="336">
        <v>177143.6</v>
      </c>
      <c r="ED781" s="336">
        <v>0</v>
      </c>
      <c r="EE781" s="336">
        <v>0</v>
      </c>
      <c r="EF781" s="336">
        <v>0</v>
      </c>
      <c r="EG781" s="336">
        <v>2092399.16</v>
      </c>
      <c r="EH781" s="336">
        <v>23991.919999999998</v>
      </c>
      <c r="EI781" s="336">
        <v>21200</v>
      </c>
      <c r="EJ781" s="336">
        <v>2549933.5699999998</v>
      </c>
      <c r="EK781" s="336">
        <v>0</v>
      </c>
      <c r="EL781" s="336">
        <v>68228.3</v>
      </c>
      <c r="EM781" s="336">
        <v>124000</v>
      </c>
      <c r="EN781" s="336">
        <v>485507</v>
      </c>
      <c r="EO781" s="336">
        <v>1827896.63</v>
      </c>
      <c r="EP781" s="336">
        <v>22100</v>
      </c>
      <c r="EQ781" s="336">
        <v>95886.25</v>
      </c>
      <c r="ER781" s="336">
        <v>11110</v>
      </c>
      <c r="ES781" s="336">
        <v>48313.88</v>
      </c>
      <c r="ET781" s="336">
        <v>508766.65</v>
      </c>
      <c r="EU781" s="336">
        <v>103100</v>
      </c>
      <c r="EV781" s="336">
        <v>11020.21</v>
      </c>
      <c r="EW781" s="336">
        <v>136981.20000000001</v>
      </c>
      <c r="EX781" s="336">
        <v>309408.98</v>
      </c>
      <c r="EY781" s="336">
        <v>1088760.01</v>
      </c>
      <c r="EZ781" s="336">
        <v>97386500.450000003</v>
      </c>
      <c r="FA781" s="336">
        <v>0</v>
      </c>
      <c r="FB781" s="336">
        <v>24000</v>
      </c>
      <c r="FC781" s="336">
        <v>151500</v>
      </c>
      <c r="FD781" s="336">
        <v>84000</v>
      </c>
      <c r="FE781" s="336">
        <v>1687168.13</v>
      </c>
      <c r="FF781" s="336">
        <v>149409.09</v>
      </c>
      <c r="FG781" s="336">
        <v>6400</v>
      </c>
      <c r="FH781" s="336">
        <v>51516.15</v>
      </c>
      <c r="FI781" s="336">
        <v>0</v>
      </c>
      <c r="FJ781" s="336">
        <v>0</v>
      </c>
      <c r="FK781" s="336">
        <v>79503</v>
      </c>
      <c r="FL781" s="336">
        <v>2330.9</v>
      </c>
      <c r="FM781" s="336">
        <v>65890</v>
      </c>
      <c r="FN781" s="336">
        <v>0</v>
      </c>
      <c r="FO781" s="336">
        <v>63595.4</v>
      </c>
      <c r="FP781" s="336">
        <v>114561.5</v>
      </c>
      <c r="FQ781" s="336">
        <v>2163.5</v>
      </c>
      <c r="FR781" s="336">
        <v>3661405.53</v>
      </c>
      <c r="FS781" s="336">
        <v>7194.5</v>
      </c>
      <c r="FT781" s="336">
        <v>158429.91</v>
      </c>
      <c r="FU781" s="336">
        <v>184209.9</v>
      </c>
      <c r="FV781" s="336">
        <v>0</v>
      </c>
      <c r="FW781" s="336">
        <v>0</v>
      </c>
      <c r="FX781" s="336">
        <v>556099.1</v>
      </c>
      <c r="FY781" s="336">
        <v>51707.5</v>
      </c>
      <c r="FZ781" s="336">
        <v>0</v>
      </c>
      <c r="GA781" s="336">
        <v>0</v>
      </c>
      <c r="GB781" s="336">
        <v>54832</v>
      </c>
      <c r="GC781" s="336">
        <v>0</v>
      </c>
      <c r="GD781" s="336">
        <v>156412.15</v>
      </c>
      <c r="GE781" s="336">
        <v>330420.75</v>
      </c>
      <c r="GF781" s="336">
        <v>120000</v>
      </c>
      <c r="GG781" s="336">
        <v>1944696.5</v>
      </c>
      <c r="GH781" s="336">
        <v>54404.41</v>
      </c>
      <c r="GI781" s="336">
        <v>353032.18</v>
      </c>
      <c r="GJ781" s="336">
        <v>170155.16</v>
      </c>
      <c r="GK781" s="336">
        <v>3300306.9</v>
      </c>
      <c r="GL781" s="336">
        <v>511246.5</v>
      </c>
      <c r="GM781" s="336">
        <v>4378950</v>
      </c>
      <c r="GN781" s="336">
        <v>320627.95</v>
      </c>
      <c r="GO781" s="336">
        <v>2292600.52</v>
      </c>
      <c r="GP781" s="336">
        <v>9304.7000000000007</v>
      </c>
      <c r="GQ781" s="336">
        <v>12180.39</v>
      </c>
      <c r="GR781" s="336">
        <v>0</v>
      </c>
      <c r="GS781" s="336">
        <v>14925123.630000001</v>
      </c>
      <c r="GT781" s="336">
        <v>9663.9</v>
      </c>
      <c r="GU781" s="336">
        <v>3464291.06</v>
      </c>
      <c r="GV781" s="336">
        <v>0</v>
      </c>
      <c r="GW781" s="336">
        <v>0</v>
      </c>
      <c r="GX781" s="336">
        <v>1144679.3</v>
      </c>
      <c r="GY781" s="336">
        <v>99357.01</v>
      </c>
      <c r="GZ781" s="336">
        <v>95400</v>
      </c>
      <c r="HA781" s="336">
        <v>144555</v>
      </c>
      <c r="HB781" s="336">
        <v>90688</v>
      </c>
      <c r="HC781" s="336">
        <v>360128.8</v>
      </c>
      <c r="HD781" s="336">
        <v>0</v>
      </c>
      <c r="HE781" s="336">
        <v>64831.15</v>
      </c>
      <c r="HF781" s="336">
        <v>15500</v>
      </c>
      <c r="HG781" s="336">
        <v>474597.02</v>
      </c>
      <c r="HH781" s="336">
        <v>1136126.5</v>
      </c>
      <c r="HI781" s="336">
        <v>920529.4</v>
      </c>
      <c r="HJ781" s="336">
        <v>266018.25</v>
      </c>
      <c r="HK781" s="336">
        <v>0</v>
      </c>
      <c r="HL781" s="336">
        <v>71614.100000000006</v>
      </c>
      <c r="HM781" s="336">
        <v>209757.25</v>
      </c>
      <c r="HN781" s="336">
        <v>0</v>
      </c>
      <c r="HO781" s="336">
        <v>205435.5</v>
      </c>
      <c r="HP781" s="336">
        <v>3911345.89</v>
      </c>
      <c r="HQ781" s="336">
        <v>1576.8</v>
      </c>
      <c r="HR781" s="336">
        <v>355675.75</v>
      </c>
      <c r="HS781" s="336">
        <v>0</v>
      </c>
      <c r="HT781" s="336">
        <v>1935920</v>
      </c>
      <c r="HU781" s="336">
        <v>0</v>
      </c>
      <c r="HV781" s="336">
        <v>2000</v>
      </c>
      <c r="HW781" s="336">
        <v>10824576.439999999</v>
      </c>
      <c r="HX781" s="336">
        <v>190851.6</v>
      </c>
      <c r="HY781" s="336">
        <v>3287818.82</v>
      </c>
      <c r="HZ781" s="336">
        <v>9900</v>
      </c>
      <c r="IA781" s="336">
        <v>0</v>
      </c>
      <c r="IB781" s="336">
        <v>658874.19999999995</v>
      </c>
      <c r="IC781" s="336">
        <v>534400.22</v>
      </c>
      <c r="ID781" s="336">
        <v>35903.54</v>
      </c>
      <c r="IE781" s="336">
        <v>410454.11</v>
      </c>
      <c r="IF781" s="336">
        <v>67632.95</v>
      </c>
      <c r="IG781" s="336">
        <v>3763.5</v>
      </c>
      <c r="IH781" s="336">
        <v>0</v>
      </c>
      <c r="II781" s="336">
        <v>134100</v>
      </c>
      <c r="IJ781" s="336">
        <v>2789979.93</v>
      </c>
      <c r="IK781" s="336">
        <v>0</v>
      </c>
      <c r="IL781" s="336">
        <v>0</v>
      </c>
      <c r="IM781" s="336">
        <v>19200</v>
      </c>
      <c r="IN781" s="336">
        <v>572418.85</v>
      </c>
      <c r="IO781" s="336">
        <v>67012</v>
      </c>
      <c r="IP781" s="336">
        <v>19759.7</v>
      </c>
      <c r="IQ781" s="336">
        <v>32600</v>
      </c>
      <c r="IR781" s="336">
        <v>6262692.3200000003</v>
      </c>
      <c r="IS781" s="336">
        <v>1653089.6</v>
      </c>
      <c r="IT781" s="336">
        <v>1305212.1299999999</v>
      </c>
      <c r="IU781" s="336">
        <v>0</v>
      </c>
      <c r="IV781" s="336">
        <v>401548.35</v>
      </c>
      <c r="IW781" s="336">
        <v>138000</v>
      </c>
      <c r="IX781" s="336">
        <v>22408.3</v>
      </c>
      <c r="IY781" s="336">
        <v>45250</v>
      </c>
      <c r="IZ781" s="336">
        <v>124522.9</v>
      </c>
      <c r="JA781" s="336">
        <v>1051865</v>
      </c>
      <c r="JB781" s="336">
        <v>4000</v>
      </c>
      <c r="JC781" s="336">
        <v>83819.899999999994</v>
      </c>
      <c r="JD781" s="336">
        <v>370.3</v>
      </c>
      <c r="JE781" s="336">
        <v>0</v>
      </c>
      <c r="JF781" s="336">
        <v>31186.83</v>
      </c>
      <c r="JG781" s="336">
        <v>4385</v>
      </c>
      <c r="JH781" s="336">
        <v>0</v>
      </c>
      <c r="JI781" s="336">
        <v>108495.82</v>
      </c>
      <c r="JJ781" s="336">
        <v>217333.89</v>
      </c>
      <c r="JK781" s="336">
        <v>0</v>
      </c>
      <c r="JL781" s="336">
        <v>10163.75</v>
      </c>
      <c r="JM781" s="336">
        <v>0</v>
      </c>
      <c r="JN781" s="336">
        <v>0</v>
      </c>
      <c r="JO781" s="336">
        <v>1951623.8</v>
      </c>
      <c r="JP781" s="336">
        <v>0</v>
      </c>
      <c r="JQ781" s="336">
        <v>158340.04999999999</v>
      </c>
      <c r="JR781" s="336">
        <v>0</v>
      </c>
      <c r="JS781" s="336">
        <v>184876.93</v>
      </c>
      <c r="JT781" s="336">
        <v>198045.85</v>
      </c>
      <c r="JU781" s="336">
        <v>212600</v>
      </c>
      <c r="JV781" s="336">
        <v>4098785.1</v>
      </c>
      <c r="JW781" s="336">
        <v>43191.4</v>
      </c>
      <c r="JX781" s="336">
        <v>282281</v>
      </c>
      <c r="JY781" s="336">
        <v>8127.9</v>
      </c>
      <c r="JZ781" s="336">
        <v>285.14999999999998</v>
      </c>
      <c r="KA781" s="336">
        <v>347666.92</v>
      </c>
      <c r="KB781" s="336">
        <v>255274.15</v>
      </c>
      <c r="KC781" s="336">
        <v>30962.11</v>
      </c>
      <c r="KD781" s="336">
        <v>0</v>
      </c>
      <c r="KE781" s="336">
        <v>1457753.5</v>
      </c>
      <c r="KF781" s="336">
        <v>0</v>
      </c>
      <c r="KG781" s="336">
        <v>170566</v>
      </c>
      <c r="KH781" s="336">
        <v>0</v>
      </c>
      <c r="KI781" s="336">
        <v>830031.75</v>
      </c>
      <c r="KJ781" s="336">
        <v>160500.35</v>
      </c>
      <c r="KK781" s="336">
        <v>2080.36</v>
      </c>
      <c r="KL781" s="336">
        <v>72871.5</v>
      </c>
      <c r="KM781" s="336">
        <v>58714</v>
      </c>
      <c r="KN781" s="336">
        <v>151207.5</v>
      </c>
      <c r="KO781" s="336">
        <v>2197817.9</v>
      </c>
      <c r="KP781" s="336">
        <v>86016.93</v>
      </c>
      <c r="KQ781" s="336">
        <v>31830594.120000001</v>
      </c>
      <c r="KR781" s="336">
        <v>1509857.4</v>
      </c>
      <c r="KS781" s="336">
        <v>1455731.18</v>
      </c>
      <c r="KX781" s="312" t="s">
        <v>943</v>
      </c>
    </row>
    <row r="782" spans="1:310" x14ac:dyDescent="0.25">
      <c r="A782">
        <v>2023</v>
      </c>
      <c r="C782" s="312">
        <v>40</v>
      </c>
      <c r="F782" s="336">
        <v>2337535.4900000002</v>
      </c>
      <c r="G782" s="336">
        <v>688243.8899999999</v>
      </c>
      <c r="H782" s="336">
        <v>22895662.880000003</v>
      </c>
      <c r="I782" s="336">
        <v>1987938.99</v>
      </c>
      <c r="J782" s="336">
        <v>1032218.14</v>
      </c>
      <c r="K782" s="336">
        <v>1520641.6099999999</v>
      </c>
      <c r="L782" s="336">
        <v>13333606.93</v>
      </c>
      <c r="M782" s="336">
        <v>5418717.5500000007</v>
      </c>
      <c r="N782" s="336">
        <v>28383703.640000001</v>
      </c>
      <c r="O782" s="336">
        <v>11639115.76</v>
      </c>
      <c r="P782" s="336">
        <v>5702866.7999999998</v>
      </c>
      <c r="Q782" s="336">
        <v>1360073.29</v>
      </c>
      <c r="R782" s="336">
        <v>5236674.08</v>
      </c>
      <c r="S782" s="336">
        <v>2544374.5500000003</v>
      </c>
      <c r="T782" s="336">
        <v>2621034.4499999993</v>
      </c>
      <c r="U782" s="336">
        <v>9885267.1099999994</v>
      </c>
      <c r="V782" s="336">
        <v>16991760.829999998</v>
      </c>
      <c r="W782" s="336">
        <v>974279.3600000001</v>
      </c>
      <c r="X782" s="336">
        <v>3652314.5</v>
      </c>
      <c r="Y782" s="336">
        <v>925845.82000000007</v>
      </c>
      <c r="Z782" s="336">
        <v>1771561.57</v>
      </c>
      <c r="AA782" s="336">
        <v>17106821.270000003</v>
      </c>
      <c r="AB782" s="336">
        <v>3246997.5</v>
      </c>
      <c r="AC782" s="336">
        <v>479014.48</v>
      </c>
      <c r="AD782" s="336">
        <v>54483673.369999997</v>
      </c>
      <c r="AE782" s="336">
        <v>526522.48</v>
      </c>
      <c r="AF782" s="336">
        <v>4241403.18</v>
      </c>
      <c r="AG782" s="336">
        <v>1128148.3700000001</v>
      </c>
      <c r="AH782" s="336">
        <v>4385027.5</v>
      </c>
      <c r="AI782" s="336">
        <v>3534384.59</v>
      </c>
      <c r="AJ782" s="336">
        <v>4890924.5900000008</v>
      </c>
      <c r="AK782" s="336">
        <v>841148.04</v>
      </c>
      <c r="AL782" s="336">
        <v>25192081.169999998</v>
      </c>
      <c r="AM782" s="336">
        <v>1440458.49</v>
      </c>
      <c r="AN782" s="336">
        <v>2696025.49</v>
      </c>
      <c r="AO782" s="336">
        <v>2129986.0299999998</v>
      </c>
      <c r="AP782" s="336">
        <v>2625256.89</v>
      </c>
      <c r="AQ782" s="336">
        <v>500542.93</v>
      </c>
      <c r="AR782" s="336">
        <v>5143135.1999999993</v>
      </c>
      <c r="AS782" s="336">
        <v>1882195.9999999995</v>
      </c>
      <c r="AT782" s="336">
        <v>4746915.99</v>
      </c>
      <c r="AU782" s="336">
        <v>3443081.11</v>
      </c>
      <c r="AV782" s="336">
        <v>1564705.12</v>
      </c>
      <c r="AW782" s="336">
        <v>28532650</v>
      </c>
      <c r="AX782" s="336">
        <v>604075.52999999991</v>
      </c>
      <c r="AY782" s="336">
        <v>1308972.4200000002</v>
      </c>
      <c r="AZ782" s="336">
        <v>2821813.52</v>
      </c>
      <c r="BA782" s="336">
        <v>314358.57</v>
      </c>
      <c r="BB782" s="336">
        <v>1794797.7199999997</v>
      </c>
      <c r="BC782" s="336">
        <v>15137516.060000001</v>
      </c>
      <c r="BD782" s="336">
        <v>13111622.820000002</v>
      </c>
      <c r="BE782" s="336">
        <v>6434896.2400000002</v>
      </c>
      <c r="BF782" s="336">
        <v>5643976.1300000008</v>
      </c>
      <c r="BG782" s="336">
        <v>789765.73</v>
      </c>
      <c r="BH782" s="336">
        <v>389122.26999999996</v>
      </c>
      <c r="BI782" s="336">
        <v>16816400.550000001</v>
      </c>
      <c r="BJ782" s="336">
        <v>410093.42000000004</v>
      </c>
      <c r="BK782" s="336">
        <v>12339867.080000002</v>
      </c>
      <c r="BL782" s="336">
        <v>460483.38</v>
      </c>
      <c r="BM782" s="336">
        <v>2728913.6900000004</v>
      </c>
      <c r="BN782" s="336">
        <v>13619097.550000001</v>
      </c>
      <c r="BO782" s="336">
        <v>6547463.3099999996</v>
      </c>
      <c r="BP782" s="336">
        <v>988792.09</v>
      </c>
      <c r="BQ782" s="336">
        <v>1021620.6700000002</v>
      </c>
      <c r="BR782" s="336">
        <v>1500973.5999999999</v>
      </c>
      <c r="BS782" s="336">
        <v>7190312.1000000006</v>
      </c>
      <c r="BT782" s="336">
        <v>1997194.55</v>
      </c>
      <c r="BU782" s="336">
        <v>822780.43</v>
      </c>
      <c r="BV782" s="336">
        <v>1743619.28</v>
      </c>
      <c r="BW782" s="336">
        <v>16463906.169999996</v>
      </c>
      <c r="BX782" s="336">
        <v>4988318.09</v>
      </c>
      <c r="BY782" s="336">
        <v>29746798.890000004</v>
      </c>
      <c r="BZ782" s="336">
        <v>968388.85000000021</v>
      </c>
      <c r="CA782" s="336">
        <v>1452985.4800000002</v>
      </c>
      <c r="CB782" s="336">
        <v>1094158.6900000002</v>
      </c>
      <c r="CC782" s="336">
        <v>5270125.4800000004</v>
      </c>
      <c r="CD782" s="336">
        <v>12788558.66</v>
      </c>
      <c r="CE782" s="336">
        <v>10118317.219999999</v>
      </c>
      <c r="CF782" s="336">
        <v>12120877.910000002</v>
      </c>
      <c r="CG782" s="336">
        <v>18795394.34</v>
      </c>
      <c r="CH782" s="336">
        <v>4805762.8900000006</v>
      </c>
      <c r="CI782" s="336">
        <v>28795968.240000006</v>
      </c>
      <c r="CJ782" s="336">
        <v>1059351.2899999998</v>
      </c>
      <c r="CK782" s="336">
        <v>940394.09999999986</v>
      </c>
      <c r="CL782" s="336">
        <v>1497128.33</v>
      </c>
      <c r="CM782" s="336">
        <v>619945.53</v>
      </c>
      <c r="CN782" s="336">
        <v>4827367.93</v>
      </c>
      <c r="CO782" s="336">
        <v>9123947.6099999994</v>
      </c>
      <c r="CP782" s="336">
        <v>726051.91000000015</v>
      </c>
      <c r="CQ782" s="336">
        <v>3760936.92</v>
      </c>
      <c r="CR782" s="336">
        <v>338405.52999999997</v>
      </c>
      <c r="CS782" s="336">
        <v>3273156.95</v>
      </c>
      <c r="CT782" s="336">
        <v>5998562.1799999997</v>
      </c>
      <c r="CU782" s="336">
        <v>701316.57000000007</v>
      </c>
      <c r="CV782" s="336">
        <v>663059.68000000005</v>
      </c>
      <c r="CW782" s="336">
        <v>1688138.14</v>
      </c>
      <c r="CX782" s="336">
        <v>4210520.8499999996</v>
      </c>
      <c r="CY782" s="336">
        <v>4457811.17</v>
      </c>
      <c r="CZ782" s="336">
        <v>17125368.330000002</v>
      </c>
      <c r="DA782" s="336">
        <v>9936804.0199999996</v>
      </c>
      <c r="DB782" s="336">
        <v>13238417.720000003</v>
      </c>
      <c r="DC782" s="336">
        <v>3392688.0100000002</v>
      </c>
      <c r="DD782" s="336">
        <v>35450566.350000001</v>
      </c>
      <c r="DE782" s="336">
        <v>35983917.969999999</v>
      </c>
      <c r="DF782" s="336">
        <v>885054.76</v>
      </c>
      <c r="DG782" s="336">
        <v>2901556.9899999998</v>
      </c>
      <c r="DH782" s="336">
        <v>2632345.6799999997</v>
      </c>
      <c r="DI782" s="336">
        <v>3432841.1500000004</v>
      </c>
      <c r="DJ782" s="336">
        <v>15773569.74</v>
      </c>
      <c r="DK782" s="336">
        <v>15343457.469999999</v>
      </c>
      <c r="DL782" s="336">
        <v>2284393.2500000005</v>
      </c>
      <c r="DM782" s="336">
        <v>7549954.0699999994</v>
      </c>
      <c r="DN782" s="336">
        <v>911176.49</v>
      </c>
      <c r="DO782" s="336">
        <v>1925951.4299999997</v>
      </c>
      <c r="DP782" s="336">
        <v>935852.02</v>
      </c>
      <c r="DQ782" s="336">
        <v>334830.49</v>
      </c>
      <c r="DR782" s="336">
        <v>5588341.5</v>
      </c>
      <c r="DS782" s="336">
        <v>23146209.619999997</v>
      </c>
      <c r="DT782" s="336">
        <v>7116500.3399999999</v>
      </c>
      <c r="DU782" s="336">
        <v>11075227.91</v>
      </c>
      <c r="DV782" s="336">
        <v>1425223.2600000002</v>
      </c>
      <c r="DW782" s="336">
        <v>6283688.5700000003</v>
      </c>
      <c r="DX782" s="336">
        <v>6167264.0899999989</v>
      </c>
      <c r="DY782" s="336">
        <v>8995110.0200000014</v>
      </c>
      <c r="DZ782" s="336">
        <v>5487845.8299999991</v>
      </c>
      <c r="EA782" s="336">
        <v>50622459.079999998</v>
      </c>
      <c r="EB782" s="336">
        <v>2730820.93</v>
      </c>
      <c r="EC782" s="336">
        <v>3309208.31</v>
      </c>
      <c r="ED782" s="336">
        <v>2084725.88</v>
      </c>
      <c r="EE782" s="336">
        <v>1962634.4300000002</v>
      </c>
      <c r="EF782" s="336">
        <v>632009.3899999999</v>
      </c>
      <c r="EG782" s="336">
        <v>13525821.319999997</v>
      </c>
      <c r="EH782" s="336">
        <v>2298987.9199999995</v>
      </c>
      <c r="EI782" s="336">
        <v>8428857.5899999999</v>
      </c>
      <c r="EJ782" s="336">
        <v>12476501.1</v>
      </c>
      <c r="EK782" s="336">
        <v>1382278.0100000002</v>
      </c>
      <c r="EL782" s="336">
        <v>807617.72</v>
      </c>
      <c r="EM782" s="336">
        <v>7402918.2199999997</v>
      </c>
      <c r="EN782" s="336">
        <v>3678297.86</v>
      </c>
      <c r="EO782" s="336">
        <v>8078800.0600000005</v>
      </c>
      <c r="EP782" s="336">
        <v>15486690.209999999</v>
      </c>
      <c r="EQ782" s="336">
        <v>740939.08</v>
      </c>
      <c r="ER782" s="336">
        <v>5246053.8800000008</v>
      </c>
      <c r="ES782" s="336">
        <v>723524.62</v>
      </c>
      <c r="ET782" s="336">
        <v>2718558.3699999996</v>
      </c>
      <c r="EU782" s="336">
        <v>1191179.51</v>
      </c>
      <c r="EV782" s="336">
        <v>446412.53</v>
      </c>
      <c r="EW782" s="336">
        <v>4608276.5</v>
      </c>
      <c r="EX782" s="336">
        <v>5584636.9100000011</v>
      </c>
      <c r="EY782" s="336">
        <v>51696902.920000002</v>
      </c>
      <c r="EZ782" s="336">
        <v>604326103.10000002</v>
      </c>
      <c r="FA782" s="336">
        <v>2294318.2700000005</v>
      </c>
      <c r="FB782" s="336">
        <v>3043809.6100000003</v>
      </c>
      <c r="FC782" s="336">
        <v>27114789.23</v>
      </c>
      <c r="FD782" s="336">
        <v>3279378.76</v>
      </c>
      <c r="FE782" s="336">
        <v>39500856.610000007</v>
      </c>
      <c r="FF782" s="336">
        <v>5740846.5899999989</v>
      </c>
      <c r="FG782" s="336">
        <v>424152.06000000006</v>
      </c>
      <c r="FH782" s="336">
        <v>10340726.809999999</v>
      </c>
      <c r="FI782" s="336">
        <v>914244.95000000007</v>
      </c>
      <c r="FJ782" s="336">
        <v>20900179.23</v>
      </c>
      <c r="FK782" s="336">
        <v>1587114.8699999996</v>
      </c>
      <c r="FL782" s="336">
        <v>307734.06999999995</v>
      </c>
      <c r="FM782" s="336">
        <v>7658042.04</v>
      </c>
      <c r="FN782" s="336">
        <v>2554632.5499999998</v>
      </c>
      <c r="FO782" s="336">
        <v>3490217.0500000003</v>
      </c>
      <c r="FP782" s="336">
        <v>1207363.51</v>
      </c>
      <c r="FQ782" s="336">
        <v>3429423.3</v>
      </c>
      <c r="FR782" s="336">
        <v>59324994.069999993</v>
      </c>
      <c r="FS782" s="336">
        <v>1399218.8299999998</v>
      </c>
      <c r="FT782" s="336">
        <v>1283359.0999999999</v>
      </c>
      <c r="FU782" s="336">
        <v>1591819.1999999997</v>
      </c>
      <c r="FV782" s="336">
        <v>401273.97</v>
      </c>
      <c r="FW782" s="336">
        <v>143770.47999999998</v>
      </c>
      <c r="FX782" s="336">
        <v>4047357.6099999994</v>
      </c>
      <c r="FY782" s="336">
        <v>14312057.299999997</v>
      </c>
      <c r="FZ782" s="336">
        <v>704345.16</v>
      </c>
      <c r="GA782" s="336">
        <v>717108.44000000006</v>
      </c>
      <c r="GB782" s="336">
        <v>707469.76</v>
      </c>
      <c r="GC782" s="336">
        <v>461932.16</v>
      </c>
      <c r="GD782" s="336">
        <v>1128853.9099999999</v>
      </c>
      <c r="GE782" s="336">
        <v>12536330.810000001</v>
      </c>
      <c r="GF782" s="336">
        <v>2559057.4299999997</v>
      </c>
      <c r="GG782" s="336">
        <v>5775932.7400000002</v>
      </c>
      <c r="GH782" s="336">
        <v>1551463.69</v>
      </c>
      <c r="GI782" s="336">
        <v>5502562.1999999993</v>
      </c>
      <c r="GJ782" s="336">
        <v>1595385.17</v>
      </c>
      <c r="GK782" s="336">
        <v>94304763.660000011</v>
      </c>
      <c r="GL782" s="336">
        <v>12517600.630000001</v>
      </c>
      <c r="GM782" s="336">
        <v>84139631.299999997</v>
      </c>
      <c r="GN782" s="336">
        <v>3340261.31</v>
      </c>
      <c r="GO782" s="336">
        <v>10897648.050000001</v>
      </c>
      <c r="GP782" s="336">
        <v>257984.28999999998</v>
      </c>
      <c r="GQ782" s="336">
        <v>178954.47</v>
      </c>
      <c r="GR782" s="336">
        <v>3555694.2899999996</v>
      </c>
      <c r="GS782" s="336">
        <v>118687261.81999999</v>
      </c>
      <c r="GT782" s="336">
        <v>695345.94999999984</v>
      </c>
      <c r="GU782" s="336">
        <v>33196998.879999999</v>
      </c>
      <c r="GV782" s="336">
        <v>1591556.66</v>
      </c>
      <c r="GW782" s="336">
        <v>495732.2</v>
      </c>
      <c r="GX782" s="336">
        <v>22688104.009999998</v>
      </c>
      <c r="GY782" s="336">
        <v>954122.03999999992</v>
      </c>
      <c r="GZ782" s="336">
        <v>4164214.6000000006</v>
      </c>
      <c r="HA782" s="336">
        <v>9169598.2399999984</v>
      </c>
      <c r="HB782" s="336">
        <v>1262982.3400000003</v>
      </c>
      <c r="HC782" s="336">
        <v>13131653.740000004</v>
      </c>
      <c r="HD782" s="336">
        <v>531502.82000000007</v>
      </c>
      <c r="HE782" s="336">
        <v>1690237.12</v>
      </c>
      <c r="HF782" s="336">
        <v>1696208.73</v>
      </c>
      <c r="HG782" s="336">
        <v>8177926.3399999999</v>
      </c>
      <c r="HH782" s="336">
        <v>20614311.02</v>
      </c>
      <c r="HI782" s="336">
        <v>7294793.290000001</v>
      </c>
      <c r="HJ782" s="336">
        <v>5026785.3899999987</v>
      </c>
      <c r="HK782" s="336">
        <v>1376204.86</v>
      </c>
      <c r="HL782" s="336">
        <v>7315848.9400000004</v>
      </c>
      <c r="HM782" s="336">
        <v>2078631.9999999998</v>
      </c>
      <c r="HN782" s="336">
        <v>2103885.2600000002</v>
      </c>
      <c r="HO782" s="336">
        <v>1983915.1199999999</v>
      </c>
      <c r="HP782" s="336">
        <v>20420573.340000004</v>
      </c>
      <c r="HQ782" s="336">
        <v>433678.31</v>
      </c>
      <c r="HR782" s="336">
        <v>16824467.340000004</v>
      </c>
      <c r="HS782" s="336">
        <v>528535.76</v>
      </c>
      <c r="HT782" s="336">
        <v>35222087.760000005</v>
      </c>
      <c r="HU782" s="336">
        <v>902962.4800000001</v>
      </c>
      <c r="HV782" s="336">
        <v>10146993.839999998</v>
      </c>
      <c r="HW782" s="336">
        <v>103491770.13000001</v>
      </c>
      <c r="HX782" s="336">
        <v>1394992.52</v>
      </c>
      <c r="HY782" s="336">
        <v>54634023.970000006</v>
      </c>
      <c r="HZ782" s="336">
        <v>3234970.25</v>
      </c>
      <c r="IA782" s="336">
        <v>875176.79999999993</v>
      </c>
      <c r="IB782" s="336">
        <v>3513057.59</v>
      </c>
      <c r="IC782" s="336">
        <v>64120156.829999991</v>
      </c>
      <c r="ID782" s="336">
        <v>1207509.68</v>
      </c>
      <c r="IE782" s="336">
        <v>11134669.630000001</v>
      </c>
      <c r="IF782" s="336">
        <v>1710886.7300000004</v>
      </c>
      <c r="IG782" s="336">
        <v>1390257.69</v>
      </c>
      <c r="IH782" s="336">
        <v>351936.99</v>
      </c>
      <c r="II782" s="336">
        <v>1714408.56</v>
      </c>
      <c r="IJ782" s="336">
        <v>10220447.060000001</v>
      </c>
      <c r="IK782" s="336">
        <v>418426.43</v>
      </c>
      <c r="IL782" s="336">
        <v>1166641.4200000002</v>
      </c>
      <c r="IM782" s="336">
        <v>2165536.4800000004</v>
      </c>
      <c r="IN782" s="336">
        <v>8808072.1999999993</v>
      </c>
      <c r="IO782" s="336">
        <v>3389570.61</v>
      </c>
      <c r="IP782" s="336">
        <v>1950615.4199999997</v>
      </c>
      <c r="IQ782" s="336">
        <v>1363607.06</v>
      </c>
      <c r="IR782" s="336">
        <v>32840668.09</v>
      </c>
      <c r="IS782" s="336">
        <v>23877460.439999998</v>
      </c>
      <c r="IT782" s="336">
        <v>10706050.93</v>
      </c>
      <c r="IU782" s="336">
        <v>1450988.79</v>
      </c>
      <c r="IV782" s="336">
        <v>10959665.909999998</v>
      </c>
      <c r="IW782" s="336">
        <v>1917184.84</v>
      </c>
      <c r="IX782" s="336">
        <v>314792.74999999994</v>
      </c>
      <c r="IY782" s="336">
        <v>5772943.6900000004</v>
      </c>
      <c r="IZ782" s="336">
        <v>3332582.4299999997</v>
      </c>
      <c r="JA782" s="336">
        <v>1444060.4800000002</v>
      </c>
      <c r="JB782" s="336">
        <v>1612885.6</v>
      </c>
      <c r="JC782" s="336">
        <v>3586979.54</v>
      </c>
      <c r="JD782" s="336">
        <v>466451.20999999996</v>
      </c>
      <c r="JE782" s="336">
        <v>344141.77</v>
      </c>
      <c r="JF782" s="336">
        <v>12882511.910000002</v>
      </c>
      <c r="JG782" s="336">
        <v>923648.2</v>
      </c>
      <c r="JH782" s="336">
        <v>2164129.48</v>
      </c>
      <c r="JI782" s="336">
        <v>18495738.699999999</v>
      </c>
      <c r="JJ782" s="336">
        <v>8390433.5999999996</v>
      </c>
      <c r="JK782" s="336">
        <v>641709.13</v>
      </c>
      <c r="JL782" s="336">
        <v>1253534.8600000001</v>
      </c>
      <c r="JM782" s="336">
        <v>232120.30000000002</v>
      </c>
      <c r="JN782" s="336">
        <v>677877.62</v>
      </c>
      <c r="JO782" s="336">
        <v>6744150.0499999998</v>
      </c>
      <c r="JP782" s="336">
        <v>1840004.5</v>
      </c>
      <c r="JQ782" s="336">
        <v>1561986.54</v>
      </c>
      <c r="JR782" s="336">
        <v>604365.13</v>
      </c>
      <c r="JS782" s="336">
        <v>9959421.6699999981</v>
      </c>
      <c r="JT782" s="336">
        <v>1019630.5400000002</v>
      </c>
      <c r="JU782" s="336">
        <v>5397427.5800000001</v>
      </c>
      <c r="JV782" s="336">
        <v>79888886.760000005</v>
      </c>
      <c r="JW782" s="336">
        <v>3841069.55</v>
      </c>
      <c r="JX782" s="336">
        <v>5505296.3599999994</v>
      </c>
      <c r="JY782" s="336">
        <v>394445.8</v>
      </c>
      <c r="JZ782" s="336">
        <v>347436.06999999995</v>
      </c>
      <c r="KA782" s="336">
        <v>2997317.1199999996</v>
      </c>
      <c r="KB782" s="336">
        <v>4344296.4799999995</v>
      </c>
      <c r="KC782" s="336">
        <v>2941314.71</v>
      </c>
      <c r="KD782" s="336">
        <v>1024226.32</v>
      </c>
      <c r="KE782" s="336">
        <v>15821517</v>
      </c>
      <c r="KF782" s="336">
        <v>1573380.97</v>
      </c>
      <c r="KG782" s="336">
        <v>2545349.6700000004</v>
      </c>
      <c r="KH782" s="336">
        <v>1468661.51</v>
      </c>
      <c r="KI782" s="336">
        <v>5347025.66</v>
      </c>
      <c r="KJ782" s="336">
        <v>4186568.41</v>
      </c>
      <c r="KK782" s="336">
        <v>269670.39</v>
      </c>
      <c r="KL782" s="336">
        <v>1074029.33</v>
      </c>
      <c r="KM782" s="336">
        <v>1426861.26</v>
      </c>
      <c r="KN782" s="336">
        <v>1728415.91</v>
      </c>
      <c r="KO782" s="336">
        <v>10054523.930000002</v>
      </c>
      <c r="KP782" s="336">
        <v>6323998.6099999994</v>
      </c>
      <c r="KQ782" s="336">
        <v>71545058.669999987</v>
      </c>
      <c r="KR782" s="336">
        <v>7548571.0800000001</v>
      </c>
      <c r="KS782" s="336">
        <v>3011806.7699999996</v>
      </c>
      <c r="KX782" s="312" t="s">
        <v>943</v>
      </c>
    </row>
    <row r="783" spans="1:310" x14ac:dyDescent="0.25">
      <c r="A783">
        <v>2023</v>
      </c>
      <c r="C783" s="312">
        <v>41</v>
      </c>
      <c r="F783" s="336">
        <v>99870.9</v>
      </c>
      <c r="G783" s="336">
        <v>6906.1</v>
      </c>
      <c r="H783" s="336">
        <v>863561.7</v>
      </c>
      <c r="I783" s="336">
        <v>86449.600000000006</v>
      </c>
      <c r="J783" s="336">
        <v>0</v>
      </c>
      <c r="K783" s="336">
        <v>14833.2</v>
      </c>
      <c r="L783" s="336">
        <v>83380.7</v>
      </c>
      <c r="M783" s="336">
        <v>75075.350000000006</v>
      </c>
      <c r="N783" s="336">
        <v>17519.5</v>
      </c>
      <c r="O783" s="336">
        <v>397286.5</v>
      </c>
      <c r="P783" s="336">
        <v>208133.15</v>
      </c>
      <c r="Q783" s="336">
        <v>1210.2</v>
      </c>
      <c r="R783" s="336">
        <v>297.25</v>
      </c>
      <c r="S783" s="336">
        <v>30666.45</v>
      </c>
      <c r="T783" s="336">
        <v>32438.799999999999</v>
      </c>
      <c r="U783" s="336">
        <v>42526.45</v>
      </c>
      <c r="V783" s="336">
        <v>7480</v>
      </c>
      <c r="W783" s="336">
        <v>50</v>
      </c>
      <c r="X783" s="336">
        <v>6276.15</v>
      </c>
      <c r="Y783" s="336">
        <v>6350.2</v>
      </c>
      <c r="Z783" s="336">
        <v>195276.9</v>
      </c>
      <c r="AA783" s="336">
        <v>48280.65</v>
      </c>
      <c r="AB783" s="336">
        <v>58870.049999999996</v>
      </c>
      <c r="AC783" s="336">
        <v>8052.1</v>
      </c>
      <c r="AD783" s="336">
        <v>393586.15</v>
      </c>
      <c r="AE783" s="336">
        <v>113484.55</v>
      </c>
      <c r="AF783" s="336">
        <v>26398.9</v>
      </c>
      <c r="AG783" s="336">
        <v>0</v>
      </c>
      <c r="AH783" s="336">
        <v>472.05</v>
      </c>
      <c r="AI783" s="336">
        <v>36288.700000000004</v>
      </c>
      <c r="AJ783" s="336">
        <v>0</v>
      </c>
      <c r="AK783" s="336">
        <v>0</v>
      </c>
      <c r="AL783" s="336">
        <v>166120.5</v>
      </c>
      <c r="AM783" s="336">
        <v>7448.81</v>
      </c>
      <c r="AN783" s="336">
        <v>697.25</v>
      </c>
      <c r="AO783" s="336">
        <v>0</v>
      </c>
      <c r="AP783" s="336">
        <v>1231</v>
      </c>
      <c r="AQ783" s="336">
        <v>15071.11</v>
      </c>
      <c r="AR783" s="336">
        <v>1511.45</v>
      </c>
      <c r="AS783" s="336">
        <v>22606.75</v>
      </c>
      <c r="AT783" s="336">
        <v>0</v>
      </c>
      <c r="AU783" s="336">
        <v>17017.25</v>
      </c>
      <c r="AV783" s="336">
        <v>7150</v>
      </c>
      <c r="AW783" s="336">
        <v>179988.2</v>
      </c>
      <c r="AX783" s="336">
        <v>150</v>
      </c>
      <c r="AY783" s="336">
        <v>18248.8</v>
      </c>
      <c r="AZ783" s="336">
        <v>97821.150000000009</v>
      </c>
      <c r="BA783" s="336">
        <v>3372</v>
      </c>
      <c r="BB783" s="336">
        <v>310</v>
      </c>
      <c r="BC783" s="336">
        <v>108588.9</v>
      </c>
      <c r="BD783" s="336">
        <v>198985.65</v>
      </c>
      <c r="BE783" s="336">
        <v>134232.6</v>
      </c>
      <c r="BF783" s="336">
        <v>0</v>
      </c>
      <c r="BG783" s="336">
        <v>1363.25</v>
      </c>
      <c r="BH783" s="336">
        <v>0</v>
      </c>
      <c r="BI783" s="336">
        <v>65138.400000000001</v>
      </c>
      <c r="BJ783" s="336">
        <v>250</v>
      </c>
      <c r="BK783" s="336">
        <v>15104.9</v>
      </c>
      <c r="BL783" s="336">
        <v>0</v>
      </c>
      <c r="BM783" s="336">
        <v>21438.54</v>
      </c>
      <c r="BN783" s="336">
        <v>209534.75</v>
      </c>
      <c r="BO783" s="336">
        <v>2210.85</v>
      </c>
      <c r="BP783" s="336">
        <v>0</v>
      </c>
      <c r="BQ783" s="336">
        <v>6904.3</v>
      </c>
      <c r="BR783" s="336">
        <v>1828.75</v>
      </c>
      <c r="BS783" s="336">
        <v>62124.72</v>
      </c>
      <c r="BT783" s="336">
        <v>8984.2000000000007</v>
      </c>
      <c r="BU783" s="336">
        <v>0</v>
      </c>
      <c r="BV783" s="336">
        <v>0</v>
      </c>
      <c r="BW783" s="336">
        <v>504.2</v>
      </c>
      <c r="BX783" s="336">
        <v>29642.05</v>
      </c>
      <c r="BY783" s="336">
        <v>3683.98</v>
      </c>
      <c r="BZ783" s="336">
        <v>11615.05</v>
      </c>
      <c r="CA783" s="336">
        <v>50</v>
      </c>
      <c r="CB783" s="336">
        <v>9269.7000000000007</v>
      </c>
      <c r="CC783" s="336">
        <v>100940.76000000001</v>
      </c>
      <c r="CD783" s="336">
        <v>23247.1</v>
      </c>
      <c r="CE783" s="336">
        <v>427128.7</v>
      </c>
      <c r="CF783" s="336">
        <v>147231.29999999999</v>
      </c>
      <c r="CG783" s="336">
        <v>875.4</v>
      </c>
      <c r="CH783" s="336">
        <v>697.25</v>
      </c>
      <c r="CI783" s="336">
        <v>598957.05000000005</v>
      </c>
      <c r="CJ783" s="336">
        <v>11565.75</v>
      </c>
      <c r="CK783" s="336">
        <v>7037.1</v>
      </c>
      <c r="CL783" s="336">
        <v>13851.55</v>
      </c>
      <c r="CM783" s="336">
        <v>0</v>
      </c>
      <c r="CN783" s="336">
        <v>0</v>
      </c>
      <c r="CO783" s="336">
        <v>14035.75</v>
      </c>
      <c r="CP783" s="336">
        <v>0</v>
      </c>
      <c r="CQ783" s="336">
        <v>0</v>
      </c>
      <c r="CR783" s="336">
        <v>0</v>
      </c>
      <c r="CS783" s="336">
        <v>1463.2</v>
      </c>
      <c r="CT783" s="336">
        <v>48226.6</v>
      </c>
      <c r="CU783" s="336">
        <v>7484.2</v>
      </c>
      <c r="CV783" s="336">
        <v>120</v>
      </c>
      <c r="CW783" s="336">
        <v>1236.45</v>
      </c>
      <c r="CX783" s="336">
        <v>0</v>
      </c>
      <c r="CY783" s="336">
        <v>0</v>
      </c>
      <c r="CZ783" s="336">
        <v>31771.55</v>
      </c>
      <c r="DA783" s="336">
        <v>7455.95</v>
      </c>
      <c r="DB783" s="336">
        <v>59871.3</v>
      </c>
      <c r="DC783" s="336">
        <v>966172</v>
      </c>
      <c r="DD783" s="336">
        <v>75048.55</v>
      </c>
      <c r="DE783" s="336">
        <v>34996.550000000003</v>
      </c>
      <c r="DF783" s="336">
        <v>1575</v>
      </c>
      <c r="DG783" s="336">
        <v>0</v>
      </c>
      <c r="DH783" s="336">
        <v>1616.55</v>
      </c>
      <c r="DI783" s="336">
        <v>69517.649999999994</v>
      </c>
      <c r="DJ783" s="336">
        <v>191100.5</v>
      </c>
      <c r="DK783" s="336">
        <v>98609.5</v>
      </c>
      <c r="DL783" s="336">
        <v>0</v>
      </c>
      <c r="DM783" s="336">
        <v>414</v>
      </c>
      <c r="DN783" s="336">
        <v>7331.2</v>
      </c>
      <c r="DO783" s="336">
        <v>780</v>
      </c>
      <c r="DP783" s="336">
        <v>9029.7000000000007</v>
      </c>
      <c r="DQ783" s="336">
        <v>4966.05</v>
      </c>
      <c r="DR783" s="336">
        <v>5093</v>
      </c>
      <c r="DS783" s="336">
        <v>850</v>
      </c>
      <c r="DT783" s="336">
        <v>2251.15</v>
      </c>
      <c r="DU783" s="336">
        <v>2642.5</v>
      </c>
      <c r="DV783" s="336">
        <v>20160.95</v>
      </c>
      <c r="DW783" s="336">
        <v>30208.95</v>
      </c>
      <c r="DX783" s="336">
        <v>173277.56</v>
      </c>
      <c r="DY783" s="336">
        <v>200.95</v>
      </c>
      <c r="DZ783" s="336">
        <v>275</v>
      </c>
      <c r="EA783" s="336">
        <v>17950</v>
      </c>
      <c r="EB783" s="336">
        <v>49422.5</v>
      </c>
      <c r="EC783" s="336">
        <v>0</v>
      </c>
      <c r="ED783" s="336">
        <v>6400</v>
      </c>
      <c r="EE783" s="336">
        <v>1361</v>
      </c>
      <c r="EF783" s="336">
        <v>4628.37</v>
      </c>
      <c r="EG783" s="336">
        <v>147750.89000000001</v>
      </c>
      <c r="EH783" s="336">
        <v>0</v>
      </c>
      <c r="EI783" s="336">
        <v>486693.2</v>
      </c>
      <c r="EJ783" s="336">
        <v>16449.25</v>
      </c>
      <c r="EK783" s="336">
        <v>59177.15</v>
      </c>
      <c r="EL783" s="336">
        <v>3950</v>
      </c>
      <c r="EM783" s="336">
        <v>48498.95</v>
      </c>
      <c r="EN783" s="336">
        <v>41398.25</v>
      </c>
      <c r="EO783" s="336">
        <v>8173.95</v>
      </c>
      <c r="EP783" s="336">
        <v>0</v>
      </c>
      <c r="EQ783" s="336">
        <v>10035.6</v>
      </c>
      <c r="ER783" s="336">
        <v>23584.48</v>
      </c>
      <c r="ES783" s="336">
        <v>6994.05</v>
      </c>
      <c r="ET783" s="336">
        <v>39541.47</v>
      </c>
      <c r="EU783" s="336">
        <v>217.05</v>
      </c>
      <c r="EV783" s="336">
        <v>6606.25</v>
      </c>
      <c r="EW783" s="336">
        <v>0</v>
      </c>
      <c r="EX783" s="336">
        <v>90248.450000000012</v>
      </c>
      <c r="EY783" s="336">
        <v>408093.6</v>
      </c>
      <c r="EZ783" s="336">
        <v>1286692.55</v>
      </c>
      <c r="FA783" s="336">
        <v>84930.7</v>
      </c>
      <c r="FB783" s="336">
        <v>39967.5</v>
      </c>
      <c r="FC783" s="336">
        <v>44003.4</v>
      </c>
      <c r="FD783" s="336">
        <v>7825</v>
      </c>
      <c r="FE783" s="336">
        <v>350938.97000000003</v>
      </c>
      <c r="FF783" s="336">
        <v>3016.48</v>
      </c>
      <c r="FG783" s="336">
        <v>0</v>
      </c>
      <c r="FH783" s="336">
        <v>147662.9</v>
      </c>
      <c r="FI783" s="336">
        <v>0</v>
      </c>
      <c r="FJ783" s="336">
        <v>26880.1</v>
      </c>
      <c r="FK783" s="336">
        <v>0</v>
      </c>
      <c r="FL783" s="336">
        <v>3310.87</v>
      </c>
      <c r="FM783" s="336">
        <v>17111.900000000001</v>
      </c>
      <c r="FN783" s="336">
        <v>21355.5</v>
      </c>
      <c r="FO783" s="336">
        <v>3097.25</v>
      </c>
      <c r="FP783" s="336">
        <v>7822.2</v>
      </c>
      <c r="FQ783" s="336">
        <v>0</v>
      </c>
      <c r="FR783" s="336">
        <v>2035287.0499999998</v>
      </c>
      <c r="FS783" s="336">
        <v>11127.4</v>
      </c>
      <c r="FT783" s="336">
        <v>0</v>
      </c>
      <c r="FU783" s="336">
        <v>1830.4</v>
      </c>
      <c r="FV783" s="336">
        <v>0</v>
      </c>
      <c r="FW783" s="336">
        <v>938.1</v>
      </c>
      <c r="FX783" s="336">
        <v>18133.259999999998</v>
      </c>
      <c r="FY783" s="336">
        <v>75623.600000000006</v>
      </c>
      <c r="FZ783" s="336">
        <v>10949.8</v>
      </c>
      <c r="GA783" s="336">
        <v>5400.35</v>
      </c>
      <c r="GB783" s="336">
        <v>8649.65</v>
      </c>
      <c r="GC783" s="336">
        <v>350</v>
      </c>
      <c r="GD783" s="336">
        <v>25132.55</v>
      </c>
      <c r="GE783" s="336">
        <v>53168.9</v>
      </c>
      <c r="GF783" s="336">
        <v>161816.54999999999</v>
      </c>
      <c r="GG783" s="336">
        <v>79965.8</v>
      </c>
      <c r="GH783" s="336">
        <v>27928.75</v>
      </c>
      <c r="GI783" s="336">
        <v>3225.25</v>
      </c>
      <c r="GJ783" s="336">
        <v>13334.3</v>
      </c>
      <c r="GK783" s="336">
        <v>1581249.1</v>
      </c>
      <c r="GL783" s="336">
        <v>25027.65</v>
      </c>
      <c r="GM783" s="336">
        <v>613843.55000000005</v>
      </c>
      <c r="GN783" s="336">
        <v>40097.050000000003</v>
      </c>
      <c r="GO783" s="336">
        <v>236533.80000000002</v>
      </c>
      <c r="GP783" s="336">
        <v>100</v>
      </c>
      <c r="GQ783" s="336">
        <v>3352.14</v>
      </c>
      <c r="GR783" s="336">
        <v>78064.800000000003</v>
      </c>
      <c r="GS783" s="336">
        <v>166270.34999999998</v>
      </c>
      <c r="GT783" s="336">
        <v>3400</v>
      </c>
      <c r="GU783" s="336">
        <v>333754.55</v>
      </c>
      <c r="GV783" s="336">
        <v>45458</v>
      </c>
      <c r="GW783" s="336">
        <v>33559.599999999999</v>
      </c>
      <c r="GX783" s="336">
        <v>756441.45000000007</v>
      </c>
      <c r="GY783" s="336">
        <v>1395.04</v>
      </c>
      <c r="GZ783" s="336">
        <v>499731.13</v>
      </c>
      <c r="HA783" s="336">
        <v>507454.3</v>
      </c>
      <c r="HB783" s="336">
        <v>871.35</v>
      </c>
      <c r="HC783" s="336">
        <v>534920.19999999995</v>
      </c>
      <c r="HD783" s="336">
        <v>60</v>
      </c>
      <c r="HE783" s="336">
        <v>1064.1500000000001</v>
      </c>
      <c r="HF783" s="336">
        <v>125</v>
      </c>
      <c r="HG783" s="336">
        <v>13172.7</v>
      </c>
      <c r="HH783" s="336">
        <v>476749.30000000005</v>
      </c>
      <c r="HI783" s="336">
        <v>13119.35</v>
      </c>
      <c r="HJ783" s="336">
        <v>59519.75</v>
      </c>
      <c r="HK783" s="336">
        <v>11045.95</v>
      </c>
      <c r="HL783" s="336">
        <v>5821.6</v>
      </c>
      <c r="HM783" s="336">
        <v>1487</v>
      </c>
      <c r="HN783" s="336">
        <v>34290.9</v>
      </c>
      <c r="HO783" s="336">
        <v>20052.599999999999</v>
      </c>
      <c r="HP783" s="336">
        <v>500</v>
      </c>
      <c r="HQ783" s="336">
        <v>5929.64</v>
      </c>
      <c r="HR783" s="336">
        <v>8919.75</v>
      </c>
      <c r="HS783" s="336">
        <v>0</v>
      </c>
      <c r="HT783" s="336">
        <v>1227689.75</v>
      </c>
      <c r="HU783" s="336">
        <v>787.5</v>
      </c>
      <c r="HV783" s="336">
        <v>173844.55</v>
      </c>
      <c r="HW783" s="336">
        <v>26479.05</v>
      </c>
      <c r="HX783" s="336">
        <v>0</v>
      </c>
      <c r="HY783" s="336">
        <v>0</v>
      </c>
      <c r="HZ783" s="336">
        <v>136966</v>
      </c>
      <c r="IA783" s="336">
        <v>6336.01</v>
      </c>
      <c r="IB783" s="336">
        <v>76499.5</v>
      </c>
      <c r="IC783" s="336">
        <v>197593.65</v>
      </c>
      <c r="ID783" s="336">
        <v>56283.1</v>
      </c>
      <c r="IE783" s="336">
        <v>4590</v>
      </c>
      <c r="IF783" s="336">
        <v>29790.05</v>
      </c>
      <c r="IG783" s="336">
        <v>1372.85</v>
      </c>
      <c r="IH783" s="336">
        <v>5180</v>
      </c>
      <c r="II783" s="336">
        <v>37333.85</v>
      </c>
      <c r="IJ783" s="336">
        <v>88948.45</v>
      </c>
      <c r="IK783" s="336">
        <v>0</v>
      </c>
      <c r="IL783" s="336">
        <v>44771.3</v>
      </c>
      <c r="IM783" s="336">
        <v>414</v>
      </c>
      <c r="IN783" s="336">
        <v>54810.95</v>
      </c>
      <c r="IO783" s="336">
        <v>1254.7</v>
      </c>
      <c r="IP783" s="336">
        <v>11319.3</v>
      </c>
      <c r="IQ783" s="336">
        <v>0</v>
      </c>
      <c r="IR783" s="336">
        <v>25968.75</v>
      </c>
      <c r="IS783" s="336">
        <v>416585.35000000003</v>
      </c>
      <c r="IT783" s="336">
        <v>30976.95</v>
      </c>
      <c r="IU783" s="336">
        <v>0</v>
      </c>
      <c r="IV783" s="336">
        <v>13016.25</v>
      </c>
      <c r="IW783" s="336">
        <v>100</v>
      </c>
      <c r="IX783" s="336">
        <v>0</v>
      </c>
      <c r="IY783" s="336">
        <v>980.6</v>
      </c>
      <c r="IZ783" s="336">
        <v>70146.45</v>
      </c>
      <c r="JA783" s="336">
        <v>9709.4</v>
      </c>
      <c r="JB783" s="336">
        <v>13553.55</v>
      </c>
      <c r="JC783" s="336">
        <v>0</v>
      </c>
      <c r="JD783" s="336">
        <v>50</v>
      </c>
      <c r="JE783" s="336">
        <v>0</v>
      </c>
      <c r="JF783" s="336">
        <v>0</v>
      </c>
      <c r="JG783" s="336">
        <v>4525.6000000000004</v>
      </c>
      <c r="JH783" s="336">
        <v>25668.7</v>
      </c>
      <c r="JI783" s="336">
        <v>131238.9</v>
      </c>
      <c r="JJ783" s="336">
        <v>433.8</v>
      </c>
      <c r="JK783" s="336">
        <v>0</v>
      </c>
      <c r="JL783" s="336">
        <v>350</v>
      </c>
      <c r="JM783" s="336">
        <v>7370</v>
      </c>
      <c r="JN783" s="336">
        <v>7000</v>
      </c>
      <c r="JO783" s="336">
        <v>2520</v>
      </c>
      <c r="JP783" s="336">
        <v>13965</v>
      </c>
      <c r="JQ783" s="336">
        <v>44381.05</v>
      </c>
      <c r="JR783" s="336">
        <v>0</v>
      </c>
      <c r="JS783" s="336">
        <v>511635.69999999995</v>
      </c>
      <c r="JT783" s="336">
        <v>21196.550000000003</v>
      </c>
      <c r="JU783" s="336">
        <v>0</v>
      </c>
      <c r="JV783" s="336">
        <v>1461363.7</v>
      </c>
      <c r="JW783" s="336">
        <v>43361.75</v>
      </c>
      <c r="JX783" s="336">
        <v>43828.58</v>
      </c>
      <c r="JY783" s="336">
        <v>0</v>
      </c>
      <c r="JZ783" s="336">
        <v>0</v>
      </c>
      <c r="KA783" s="336">
        <v>75</v>
      </c>
      <c r="KB783" s="336">
        <v>67561.100000000006</v>
      </c>
      <c r="KC783" s="336">
        <v>385.3</v>
      </c>
      <c r="KD783" s="336">
        <v>0</v>
      </c>
      <c r="KE783" s="336">
        <v>357598.75</v>
      </c>
      <c r="KF783" s="336">
        <v>15738.3</v>
      </c>
      <c r="KG783" s="336">
        <v>27253.45</v>
      </c>
      <c r="KH783" s="336">
        <v>550</v>
      </c>
      <c r="KI783" s="336">
        <v>1232.5999999999999</v>
      </c>
      <c r="KJ783" s="336">
        <v>261.3</v>
      </c>
      <c r="KK783" s="336">
        <v>0</v>
      </c>
      <c r="KL783" s="336">
        <v>15169.3</v>
      </c>
      <c r="KM783" s="336">
        <v>720</v>
      </c>
      <c r="KN783" s="336">
        <v>14529.25</v>
      </c>
      <c r="KO783" s="336">
        <v>110499</v>
      </c>
      <c r="KP783" s="336">
        <v>2094.6</v>
      </c>
      <c r="KQ783" s="336">
        <v>88651.86</v>
      </c>
      <c r="KR783" s="336">
        <v>117627.01</v>
      </c>
      <c r="KS783" s="336">
        <v>86441.95</v>
      </c>
      <c r="KX783" s="312" t="s">
        <v>943</v>
      </c>
    </row>
    <row r="784" spans="1:310" x14ac:dyDescent="0.25">
      <c r="A784">
        <v>2023</v>
      </c>
      <c r="C784" s="312">
        <v>42</v>
      </c>
      <c r="F784" s="336">
        <v>613923.44999999995</v>
      </c>
      <c r="G784" s="336">
        <v>161575.67999999999</v>
      </c>
      <c r="H784" s="336">
        <v>4564514.6100000003</v>
      </c>
      <c r="I784" s="336">
        <v>336787.68</v>
      </c>
      <c r="J784" s="336">
        <v>94465.68</v>
      </c>
      <c r="K784" s="336">
        <v>375326.02</v>
      </c>
      <c r="L784" s="336">
        <v>1194821.01</v>
      </c>
      <c r="M784" s="336">
        <v>807921.84</v>
      </c>
      <c r="N784" s="336">
        <v>4784320.1500000004</v>
      </c>
      <c r="O784" s="336">
        <v>3387534.58</v>
      </c>
      <c r="P784" s="336">
        <v>417364.22000000003</v>
      </c>
      <c r="Q784" s="336">
        <v>383409.30000000005</v>
      </c>
      <c r="R784" s="336">
        <v>410047.72</v>
      </c>
      <c r="S784" s="336">
        <v>633224.05000000005</v>
      </c>
      <c r="T784" s="336">
        <v>494189.92000000004</v>
      </c>
      <c r="U784" s="336">
        <v>1195755.7899999998</v>
      </c>
      <c r="V784" s="336">
        <v>1849316.78</v>
      </c>
      <c r="W784" s="336">
        <v>199498.19</v>
      </c>
      <c r="X784" s="336">
        <v>466941.02</v>
      </c>
      <c r="Y784" s="336">
        <v>191515.49</v>
      </c>
      <c r="Z784" s="336">
        <v>168087.32</v>
      </c>
      <c r="AA784" s="336">
        <v>1639657.08</v>
      </c>
      <c r="AB784" s="336">
        <v>1430470.69</v>
      </c>
      <c r="AC784" s="336">
        <v>192999.53</v>
      </c>
      <c r="AD784" s="336">
        <v>2816542.85</v>
      </c>
      <c r="AE784" s="336">
        <v>103006.65</v>
      </c>
      <c r="AF784" s="336">
        <v>349395.51</v>
      </c>
      <c r="AG784" s="336">
        <v>302117.21999999997</v>
      </c>
      <c r="AH784" s="336">
        <v>675681.63</v>
      </c>
      <c r="AI784" s="336">
        <v>489855.71</v>
      </c>
      <c r="AJ784" s="336">
        <v>469055.57</v>
      </c>
      <c r="AK784" s="336">
        <v>126582.57</v>
      </c>
      <c r="AL784" s="336">
        <v>9745311.1799999997</v>
      </c>
      <c r="AM784" s="336">
        <v>78283.199999999997</v>
      </c>
      <c r="AN784" s="336">
        <v>444155.5</v>
      </c>
      <c r="AO784" s="336">
        <v>141369.83000000002</v>
      </c>
      <c r="AP784" s="336">
        <v>228061.95</v>
      </c>
      <c r="AQ784" s="336">
        <v>192541.75</v>
      </c>
      <c r="AR784" s="336">
        <v>2298552.7399999998</v>
      </c>
      <c r="AS784" s="336">
        <v>303896.37</v>
      </c>
      <c r="AT784" s="336">
        <v>632374.29</v>
      </c>
      <c r="AU784" s="336">
        <v>513896.06</v>
      </c>
      <c r="AV784" s="336">
        <v>247673.68</v>
      </c>
      <c r="AW784" s="336">
        <v>5110464.4000000004</v>
      </c>
      <c r="AX784" s="336">
        <v>71888.399999999994</v>
      </c>
      <c r="AY784" s="336">
        <v>715776.20000000007</v>
      </c>
      <c r="AZ784" s="336">
        <v>254389.91999999998</v>
      </c>
      <c r="BA784" s="336">
        <v>50719.16</v>
      </c>
      <c r="BB784" s="336">
        <v>399846.13</v>
      </c>
      <c r="BC784" s="336">
        <v>638209.24</v>
      </c>
      <c r="BD784" s="336">
        <v>2253026.5</v>
      </c>
      <c r="BE784" s="336">
        <v>577593.49</v>
      </c>
      <c r="BF784" s="336">
        <v>469725.2</v>
      </c>
      <c r="BG784" s="336">
        <v>164108.35</v>
      </c>
      <c r="BH784" s="336">
        <v>23845.45</v>
      </c>
      <c r="BI784" s="336">
        <v>632678.53</v>
      </c>
      <c r="BJ784" s="336">
        <v>66031.649999999994</v>
      </c>
      <c r="BK784" s="336">
        <v>2488681.54</v>
      </c>
      <c r="BL784" s="336">
        <v>48245.83</v>
      </c>
      <c r="BM784" s="336">
        <v>208301.22999999998</v>
      </c>
      <c r="BN784" s="336">
        <v>2136849.9499999997</v>
      </c>
      <c r="BO784" s="336">
        <v>1136705.43</v>
      </c>
      <c r="BP784" s="336">
        <v>151176.51</v>
      </c>
      <c r="BQ784" s="336">
        <v>104303.86</v>
      </c>
      <c r="BR784" s="336">
        <v>1612068.5100000002</v>
      </c>
      <c r="BS784" s="336">
        <v>625650.63</v>
      </c>
      <c r="BT784" s="336">
        <v>179084.05</v>
      </c>
      <c r="BU784" s="336">
        <v>64426.25</v>
      </c>
      <c r="BV784" s="336">
        <v>1431651.8</v>
      </c>
      <c r="BW784" s="336">
        <v>738030.37999999989</v>
      </c>
      <c r="BX784" s="336">
        <v>432834.15</v>
      </c>
      <c r="BY784" s="336">
        <v>1250183.3799999999</v>
      </c>
      <c r="BZ784" s="336">
        <v>243028.65000000002</v>
      </c>
      <c r="CA784" s="336">
        <v>499448.69</v>
      </c>
      <c r="CB784" s="336">
        <v>81115.12</v>
      </c>
      <c r="CC784" s="336">
        <v>956768.62000000011</v>
      </c>
      <c r="CD784" s="336">
        <v>1603594.63</v>
      </c>
      <c r="CE784" s="336">
        <v>3054350.75</v>
      </c>
      <c r="CF784" s="336">
        <v>3371758.3200000003</v>
      </c>
      <c r="CG784" s="336">
        <v>1410790.33</v>
      </c>
      <c r="CH784" s="336">
        <v>856429.42999999993</v>
      </c>
      <c r="CI784" s="336">
        <v>4340560.3</v>
      </c>
      <c r="CJ784" s="336">
        <v>195848.88</v>
      </c>
      <c r="CK784" s="336">
        <v>76199.570000000007</v>
      </c>
      <c r="CL784" s="336">
        <v>545041.52</v>
      </c>
      <c r="CM784" s="336">
        <v>115486.21</v>
      </c>
      <c r="CN784" s="336">
        <v>5068781.4899999993</v>
      </c>
      <c r="CO784" s="336">
        <v>1217054.51</v>
      </c>
      <c r="CP784" s="336">
        <v>114924.83</v>
      </c>
      <c r="CQ784" s="336">
        <v>662839.3899999999</v>
      </c>
      <c r="CR784" s="336">
        <v>34290.120000000003</v>
      </c>
      <c r="CS784" s="336">
        <v>648030.36</v>
      </c>
      <c r="CT784" s="336">
        <v>2044776.92</v>
      </c>
      <c r="CU784" s="336">
        <v>177849.56</v>
      </c>
      <c r="CV784" s="336">
        <v>89605.03</v>
      </c>
      <c r="CW784" s="336">
        <v>250047.05000000002</v>
      </c>
      <c r="CX784" s="336">
        <v>235610.97</v>
      </c>
      <c r="CY784" s="336">
        <v>1484310.08</v>
      </c>
      <c r="CZ784" s="336">
        <v>6454532.7800000003</v>
      </c>
      <c r="DA784" s="336">
        <v>1969613.72</v>
      </c>
      <c r="DB784" s="336">
        <v>2682460.6799999997</v>
      </c>
      <c r="DC784" s="336">
        <v>1025274.14</v>
      </c>
      <c r="DD784" s="336">
        <v>4254895.01</v>
      </c>
      <c r="DE784" s="336">
        <v>628721.33000000007</v>
      </c>
      <c r="DF784" s="336">
        <v>242088.12</v>
      </c>
      <c r="DG784" s="336">
        <v>497109.04000000004</v>
      </c>
      <c r="DH784" s="336">
        <v>374600.99</v>
      </c>
      <c r="DI784" s="336">
        <v>905525.05999999994</v>
      </c>
      <c r="DJ784" s="336">
        <v>1748460.67</v>
      </c>
      <c r="DK784" s="336">
        <v>700245.48</v>
      </c>
      <c r="DL784" s="336">
        <v>318427.61</v>
      </c>
      <c r="DM784" s="336">
        <v>1066249.68</v>
      </c>
      <c r="DN784" s="336">
        <v>121860.36</v>
      </c>
      <c r="DO784" s="336">
        <v>251929.87</v>
      </c>
      <c r="DP784" s="336">
        <v>214854.89</v>
      </c>
      <c r="DQ784" s="336">
        <v>139758.75</v>
      </c>
      <c r="DR784" s="336">
        <v>1115054.2</v>
      </c>
      <c r="DS784" s="336">
        <v>2511038.12</v>
      </c>
      <c r="DT784" s="336">
        <v>463941.39</v>
      </c>
      <c r="DU784" s="336">
        <v>1604190.4500000002</v>
      </c>
      <c r="DV784" s="336">
        <v>293507.03999999998</v>
      </c>
      <c r="DW784" s="336">
        <v>575715.72</v>
      </c>
      <c r="DX784" s="336">
        <v>1176551.8799999999</v>
      </c>
      <c r="DY784" s="336">
        <v>1822857.6800000002</v>
      </c>
      <c r="DZ784" s="336">
        <v>811954.06</v>
      </c>
      <c r="EA784" s="336">
        <v>2610675.8899999997</v>
      </c>
      <c r="EB784" s="336">
        <v>712587.09000000008</v>
      </c>
      <c r="EC784" s="336">
        <v>386348.74</v>
      </c>
      <c r="ED784" s="336">
        <v>235645.09999999998</v>
      </c>
      <c r="EE784" s="336">
        <v>263777.23</v>
      </c>
      <c r="EF784" s="336">
        <v>61952.79</v>
      </c>
      <c r="EG784" s="336">
        <v>3732781.44</v>
      </c>
      <c r="EH784" s="336">
        <v>102128.54999999999</v>
      </c>
      <c r="EI784" s="336">
        <v>565816.47</v>
      </c>
      <c r="EJ784" s="336">
        <v>2942289.96</v>
      </c>
      <c r="EK784" s="336">
        <v>395045.95</v>
      </c>
      <c r="EL784" s="336">
        <v>135583.69</v>
      </c>
      <c r="EM784" s="336">
        <v>511252.05</v>
      </c>
      <c r="EN784" s="336">
        <v>815911.42</v>
      </c>
      <c r="EO784" s="336">
        <v>1251307.4700000002</v>
      </c>
      <c r="EP784" s="336">
        <v>307817.46999999997</v>
      </c>
      <c r="EQ784" s="336">
        <v>218100.18</v>
      </c>
      <c r="ER784" s="336">
        <v>512016.35</v>
      </c>
      <c r="ES784" s="336">
        <v>144642.79</v>
      </c>
      <c r="ET784" s="336">
        <v>556922.49</v>
      </c>
      <c r="EU784" s="336">
        <v>412918.71</v>
      </c>
      <c r="EV784" s="336">
        <v>78713.95</v>
      </c>
      <c r="EW784" s="336">
        <v>1312404.26</v>
      </c>
      <c r="EX784" s="336">
        <v>987690.28</v>
      </c>
      <c r="EY784" s="336">
        <v>4235180.32</v>
      </c>
      <c r="EZ784" s="336">
        <v>137283316.24000001</v>
      </c>
      <c r="FA784" s="336">
        <v>437528.53</v>
      </c>
      <c r="FB784" s="336">
        <v>620910.14</v>
      </c>
      <c r="FC784" s="336">
        <v>5035300.2299999995</v>
      </c>
      <c r="FD784" s="336">
        <v>705327.25</v>
      </c>
      <c r="FE784" s="336">
        <v>1506146.59</v>
      </c>
      <c r="FF784" s="336">
        <v>761705.47</v>
      </c>
      <c r="FG784" s="336">
        <v>163413.37</v>
      </c>
      <c r="FH784" s="336">
        <v>1814142.25</v>
      </c>
      <c r="FI784" s="336">
        <v>228065.3</v>
      </c>
      <c r="FJ784" s="336">
        <v>2068279.8399999999</v>
      </c>
      <c r="FK784" s="336">
        <v>217947.03</v>
      </c>
      <c r="FL784" s="336">
        <v>39892.589999999997</v>
      </c>
      <c r="FM784" s="336">
        <v>1913505.0299999998</v>
      </c>
      <c r="FN784" s="336">
        <v>255348.9</v>
      </c>
      <c r="FO784" s="336">
        <v>361626.99</v>
      </c>
      <c r="FP784" s="336">
        <v>492874.32</v>
      </c>
      <c r="FQ784" s="336">
        <v>145365.07</v>
      </c>
      <c r="FR784" s="336">
        <v>5090569.6400000006</v>
      </c>
      <c r="FS784" s="336">
        <v>105597.62</v>
      </c>
      <c r="FT784" s="336">
        <v>358475.18</v>
      </c>
      <c r="FU784" s="336">
        <v>334053.90000000002</v>
      </c>
      <c r="FV784" s="336">
        <v>39690.800000000003</v>
      </c>
      <c r="FW784" s="336">
        <v>1993.04</v>
      </c>
      <c r="FX784" s="336">
        <v>1003112.5399999999</v>
      </c>
      <c r="FY784" s="336">
        <v>1711519.51</v>
      </c>
      <c r="FZ784" s="336">
        <v>121168.20999999999</v>
      </c>
      <c r="GA784" s="336">
        <v>136802.19</v>
      </c>
      <c r="GB784" s="336">
        <v>197022.18000000002</v>
      </c>
      <c r="GC784" s="336">
        <v>225358.24</v>
      </c>
      <c r="GD784" s="336">
        <v>318823.48</v>
      </c>
      <c r="GE784" s="336">
        <v>1222319.1499999999</v>
      </c>
      <c r="GF784" s="336">
        <v>380771.65</v>
      </c>
      <c r="GG784" s="336">
        <v>1334991.7799999998</v>
      </c>
      <c r="GH784" s="336">
        <v>137050.15</v>
      </c>
      <c r="GI784" s="336">
        <v>669896.19000000006</v>
      </c>
      <c r="GJ784" s="336">
        <v>297456.95</v>
      </c>
      <c r="GK784" s="336">
        <v>10186477.920000002</v>
      </c>
      <c r="GL784" s="336">
        <v>1040554.98</v>
      </c>
      <c r="GM784" s="336">
        <v>11783227.48</v>
      </c>
      <c r="GN784" s="336">
        <v>525819.52</v>
      </c>
      <c r="GO784" s="336">
        <v>3232116.3099999996</v>
      </c>
      <c r="GP784" s="336">
        <v>113305.3</v>
      </c>
      <c r="GQ784" s="336">
        <v>26217.1</v>
      </c>
      <c r="GR784" s="336">
        <v>726035.62</v>
      </c>
      <c r="GS784" s="336">
        <v>10847543.969999999</v>
      </c>
      <c r="GT784" s="336">
        <v>57673.159999999996</v>
      </c>
      <c r="GU784" s="336">
        <v>2245362.59</v>
      </c>
      <c r="GV784" s="336">
        <v>281990.76</v>
      </c>
      <c r="GW784" s="336">
        <v>89909.06</v>
      </c>
      <c r="GX784" s="336">
        <v>4750754.37</v>
      </c>
      <c r="GY784" s="336">
        <v>88445.119999999995</v>
      </c>
      <c r="GZ784" s="336">
        <v>1519742.09</v>
      </c>
      <c r="HA784" s="336">
        <v>1343773.65</v>
      </c>
      <c r="HB784" s="336">
        <v>121143.48000000001</v>
      </c>
      <c r="HC784" s="336">
        <v>8439730.5</v>
      </c>
      <c r="HD784" s="336">
        <v>100461.27</v>
      </c>
      <c r="HE784" s="336">
        <v>328338.63</v>
      </c>
      <c r="HF784" s="336">
        <v>612422.82000000007</v>
      </c>
      <c r="HG784" s="336">
        <v>699869.87</v>
      </c>
      <c r="HH784" s="336">
        <v>10663403.010000002</v>
      </c>
      <c r="HI784" s="336">
        <v>582093.57999999996</v>
      </c>
      <c r="HJ784" s="336">
        <v>385891.58999999997</v>
      </c>
      <c r="HK784" s="336">
        <v>86356.11</v>
      </c>
      <c r="HL784" s="336">
        <v>705722.65999999992</v>
      </c>
      <c r="HM784" s="336">
        <v>509854.41999999993</v>
      </c>
      <c r="HN784" s="336">
        <v>383298.89</v>
      </c>
      <c r="HO784" s="336">
        <v>382333.54</v>
      </c>
      <c r="HP784" s="336">
        <v>1654029.5</v>
      </c>
      <c r="HQ784" s="336">
        <v>131085.63</v>
      </c>
      <c r="HR784" s="336">
        <v>4139494.47</v>
      </c>
      <c r="HS784" s="336">
        <v>45713.869999999995</v>
      </c>
      <c r="HT784" s="336">
        <v>1672447.7</v>
      </c>
      <c r="HU784" s="336">
        <v>138692.07</v>
      </c>
      <c r="HV784" s="336">
        <v>966130.33000000007</v>
      </c>
      <c r="HW784" s="336">
        <v>8100066.2300000004</v>
      </c>
      <c r="HX784" s="336">
        <v>251449.43</v>
      </c>
      <c r="HY784" s="336">
        <v>6109967.5600000005</v>
      </c>
      <c r="HZ784" s="336">
        <v>303330.84000000003</v>
      </c>
      <c r="IA784" s="336">
        <v>351534.95</v>
      </c>
      <c r="IB784" s="336">
        <v>892205.79</v>
      </c>
      <c r="IC784" s="336">
        <v>3761576.25</v>
      </c>
      <c r="ID784" s="336">
        <v>344584.82</v>
      </c>
      <c r="IE784" s="336">
        <v>605507.38</v>
      </c>
      <c r="IF784" s="336">
        <v>267581.20999999996</v>
      </c>
      <c r="IG784" s="336">
        <v>191768.95</v>
      </c>
      <c r="IH784" s="336">
        <v>27886.57</v>
      </c>
      <c r="II784" s="336">
        <v>186504.06</v>
      </c>
      <c r="IJ784" s="336">
        <v>749290.99</v>
      </c>
      <c r="IK784" s="336">
        <v>72236.36</v>
      </c>
      <c r="IL784" s="336">
        <v>114695.15</v>
      </c>
      <c r="IM784" s="336">
        <v>321687.26</v>
      </c>
      <c r="IN784" s="336">
        <v>1338974.46</v>
      </c>
      <c r="IO784" s="336">
        <v>510567.16</v>
      </c>
      <c r="IP784" s="336">
        <v>233545.78999999998</v>
      </c>
      <c r="IQ784" s="336">
        <v>189130.68</v>
      </c>
      <c r="IR784" s="336">
        <v>6764514.4100000001</v>
      </c>
      <c r="IS784" s="336">
        <v>880120.62</v>
      </c>
      <c r="IT784" s="336">
        <v>3680616.09</v>
      </c>
      <c r="IU784" s="336">
        <v>67569.42</v>
      </c>
      <c r="IV784" s="336">
        <v>1262338.9200000002</v>
      </c>
      <c r="IW784" s="336">
        <v>450457.93</v>
      </c>
      <c r="IX784" s="336">
        <v>115951.44</v>
      </c>
      <c r="IY784" s="336">
        <v>499512.58</v>
      </c>
      <c r="IZ784" s="336">
        <v>38914.67</v>
      </c>
      <c r="JA784" s="336">
        <v>355737.86</v>
      </c>
      <c r="JB784" s="336">
        <v>226314.45</v>
      </c>
      <c r="JC784" s="336">
        <v>710840.46</v>
      </c>
      <c r="JD784" s="336">
        <v>111505.23000000001</v>
      </c>
      <c r="JE784" s="336">
        <v>98072.040000000008</v>
      </c>
      <c r="JF784" s="336">
        <v>977164.88</v>
      </c>
      <c r="JG784" s="336">
        <v>94083.989999999991</v>
      </c>
      <c r="JH784" s="336">
        <v>252088.87</v>
      </c>
      <c r="JI784" s="336">
        <v>218151.46000000002</v>
      </c>
      <c r="JJ784" s="336">
        <v>1519807.53</v>
      </c>
      <c r="JK784" s="336">
        <v>101696.72</v>
      </c>
      <c r="JL784" s="336">
        <v>186727.19</v>
      </c>
      <c r="JM784" s="336">
        <v>34032.49</v>
      </c>
      <c r="JN784" s="336">
        <v>123405.53</v>
      </c>
      <c r="JO784" s="336">
        <v>1321784.52</v>
      </c>
      <c r="JP784" s="336">
        <v>176709.68</v>
      </c>
      <c r="JQ784" s="336">
        <v>217102.65</v>
      </c>
      <c r="JR784" s="336">
        <v>51635.86</v>
      </c>
      <c r="JS784" s="336">
        <v>2244221.41</v>
      </c>
      <c r="JT784" s="336">
        <v>326869.17000000004</v>
      </c>
      <c r="JU784" s="336">
        <v>863096.24</v>
      </c>
      <c r="JV784" s="336">
        <v>12545932.310000001</v>
      </c>
      <c r="JW784" s="336">
        <v>563735.57000000007</v>
      </c>
      <c r="JX784" s="336">
        <v>314788.73</v>
      </c>
      <c r="JY784" s="336">
        <v>18913.419999999998</v>
      </c>
      <c r="JZ784" s="336">
        <v>77260.12</v>
      </c>
      <c r="KA784" s="336">
        <v>199244.39</v>
      </c>
      <c r="KB784" s="336">
        <v>528224.91</v>
      </c>
      <c r="KC784" s="336">
        <v>286296.28999999998</v>
      </c>
      <c r="KD784" s="336">
        <v>176262.45</v>
      </c>
      <c r="KE784" s="336">
        <v>4903666.7</v>
      </c>
      <c r="KF784" s="336">
        <v>64595.97</v>
      </c>
      <c r="KG784" s="336">
        <v>220533.03999999998</v>
      </c>
      <c r="KH784" s="336">
        <v>181058.3</v>
      </c>
      <c r="KI784" s="336">
        <v>485137.51</v>
      </c>
      <c r="KJ784" s="336">
        <v>293370.81</v>
      </c>
      <c r="KK784" s="336">
        <v>92423.25</v>
      </c>
      <c r="KL784" s="336">
        <v>127627.37000000001</v>
      </c>
      <c r="KM784" s="336">
        <v>244142.74000000002</v>
      </c>
      <c r="KN784" s="336">
        <v>379714.19999999995</v>
      </c>
      <c r="KO784" s="336">
        <v>2436562.86</v>
      </c>
      <c r="KP784" s="336">
        <v>1497999.73</v>
      </c>
      <c r="KQ784" s="336">
        <v>13696362.9</v>
      </c>
      <c r="KR784" s="336">
        <v>3189636.54</v>
      </c>
      <c r="KS784" s="336">
        <v>580066.52</v>
      </c>
      <c r="KX784" s="312" t="s">
        <v>943</v>
      </c>
    </row>
    <row r="785" spans="1:310" x14ac:dyDescent="0.25">
      <c r="A785">
        <v>2023</v>
      </c>
      <c r="C785" s="312">
        <v>43</v>
      </c>
      <c r="F785" s="336">
        <v>746263.7699999999</v>
      </c>
      <c r="G785" s="336">
        <v>154873.13</v>
      </c>
      <c r="H785" s="336">
        <v>6525288.3200000003</v>
      </c>
      <c r="I785" s="336">
        <v>339151.62</v>
      </c>
      <c r="J785" s="336">
        <v>98210.97</v>
      </c>
      <c r="K785" s="336">
        <v>229807.39999999997</v>
      </c>
      <c r="L785" s="336">
        <v>2574145.8300000005</v>
      </c>
      <c r="M785" s="336">
        <v>1536918.4600000002</v>
      </c>
      <c r="N785" s="336">
        <v>9289541.959999999</v>
      </c>
      <c r="O785" s="336">
        <v>3241688.88</v>
      </c>
      <c r="P785" s="336">
        <v>575282.16</v>
      </c>
      <c r="Q785" s="336">
        <v>555365.97</v>
      </c>
      <c r="R785" s="336">
        <v>1699761.6400000001</v>
      </c>
      <c r="S785" s="336">
        <v>1504692.06</v>
      </c>
      <c r="T785" s="336">
        <v>656836.6</v>
      </c>
      <c r="U785" s="336">
        <v>967390.09</v>
      </c>
      <c r="V785" s="336">
        <v>6423277.9999999991</v>
      </c>
      <c r="W785" s="336">
        <v>190041.65</v>
      </c>
      <c r="X785" s="336">
        <v>1000518.2000000001</v>
      </c>
      <c r="Y785" s="336">
        <v>270868.81</v>
      </c>
      <c r="Z785" s="336">
        <v>271821.5</v>
      </c>
      <c r="AA785" s="336">
        <v>7018583.04</v>
      </c>
      <c r="AB785" s="336">
        <v>2914945.4799999995</v>
      </c>
      <c r="AC785" s="336">
        <v>69812.289999999994</v>
      </c>
      <c r="AD785" s="336">
        <v>8370897.3599999985</v>
      </c>
      <c r="AE785" s="336">
        <v>188841.84999999998</v>
      </c>
      <c r="AF785" s="336">
        <v>291703.15000000002</v>
      </c>
      <c r="AG785" s="336">
        <v>540596.06999999995</v>
      </c>
      <c r="AH785" s="336">
        <v>324568.82</v>
      </c>
      <c r="AI785" s="336">
        <v>627429</v>
      </c>
      <c r="AJ785" s="336">
        <v>562815.12</v>
      </c>
      <c r="AK785" s="336">
        <v>110262.7</v>
      </c>
      <c r="AL785" s="336">
        <v>5184144.5100000007</v>
      </c>
      <c r="AM785" s="336">
        <v>240558.2</v>
      </c>
      <c r="AN785" s="336">
        <v>437453.57</v>
      </c>
      <c r="AO785" s="336">
        <v>519806.92999999993</v>
      </c>
      <c r="AP785" s="336">
        <v>482773.49999999994</v>
      </c>
      <c r="AQ785" s="336">
        <v>333220.98</v>
      </c>
      <c r="AR785" s="336">
        <v>560922.75</v>
      </c>
      <c r="AS785" s="336">
        <v>511755.45999999996</v>
      </c>
      <c r="AT785" s="336">
        <v>180840.22999999998</v>
      </c>
      <c r="AU785" s="336">
        <v>273036.2</v>
      </c>
      <c r="AV785" s="336">
        <v>351237.42</v>
      </c>
      <c r="AW785" s="336">
        <v>6343939.1699999999</v>
      </c>
      <c r="AX785" s="336">
        <v>159799.87</v>
      </c>
      <c r="AY785" s="336">
        <v>414971.14999999997</v>
      </c>
      <c r="AZ785" s="336">
        <v>769933.60000000009</v>
      </c>
      <c r="BA785" s="336">
        <v>76866.12</v>
      </c>
      <c r="BB785" s="336">
        <v>258245.59</v>
      </c>
      <c r="BC785" s="336">
        <v>1384221.23</v>
      </c>
      <c r="BD785" s="336">
        <v>2438564.5299999998</v>
      </c>
      <c r="BE785" s="336">
        <v>404434.86</v>
      </c>
      <c r="BF785" s="336">
        <v>379683.78</v>
      </c>
      <c r="BG785" s="336">
        <v>129220.68999999999</v>
      </c>
      <c r="BH785" s="336">
        <v>137479.35</v>
      </c>
      <c r="BI785" s="336">
        <v>4243716.63</v>
      </c>
      <c r="BJ785" s="336">
        <v>83433.7</v>
      </c>
      <c r="BK785" s="336">
        <v>2634654.84</v>
      </c>
      <c r="BL785" s="336">
        <v>116325.14</v>
      </c>
      <c r="BM785" s="336">
        <v>402328.47000000003</v>
      </c>
      <c r="BN785" s="336">
        <v>1772062.5099999998</v>
      </c>
      <c r="BO785" s="336">
        <v>768542.75</v>
      </c>
      <c r="BP785" s="336">
        <v>474624.48</v>
      </c>
      <c r="BQ785" s="336">
        <v>143767.49</v>
      </c>
      <c r="BR785" s="336">
        <v>483680.34</v>
      </c>
      <c r="BS785" s="336">
        <v>852811.45</v>
      </c>
      <c r="BT785" s="336">
        <v>152799.05000000002</v>
      </c>
      <c r="BU785" s="336">
        <v>157656.46000000002</v>
      </c>
      <c r="BV785" s="336">
        <v>289433.44</v>
      </c>
      <c r="BW785" s="336">
        <v>673753.36</v>
      </c>
      <c r="BX785" s="336">
        <v>741712.5</v>
      </c>
      <c r="BY785" s="336">
        <v>2227813.2200000002</v>
      </c>
      <c r="BZ785" s="336">
        <v>370940.94</v>
      </c>
      <c r="CA785" s="336">
        <v>651693.17000000004</v>
      </c>
      <c r="CB785" s="336">
        <v>304040.57</v>
      </c>
      <c r="CC785" s="336">
        <v>2183815.02</v>
      </c>
      <c r="CD785" s="336">
        <v>972855.72</v>
      </c>
      <c r="CE785" s="336">
        <v>1250210.77</v>
      </c>
      <c r="CF785" s="336">
        <v>3058189.1799999997</v>
      </c>
      <c r="CG785" s="336">
        <v>1379206.19</v>
      </c>
      <c r="CH785" s="336">
        <v>347179.3</v>
      </c>
      <c r="CI785" s="336">
        <v>6968694.5700000003</v>
      </c>
      <c r="CJ785" s="336">
        <v>177167.95</v>
      </c>
      <c r="CK785" s="336">
        <v>170022.85</v>
      </c>
      <c r="CL785" s="336">
        <v>506441.89</v>
      </c>
      <c r="CM785" s="336">
        <v>98837.25</v>
      </c>
      <c r="CN785" s="336">
        <v>1166678.3499999999</v>
      </c>
      <c r="CO785" s="336">
        <v>2401232.1399999997</v>
      </c>
      <c r="CP785" s="336">
        <v>89578.58</v>
      </c>
      <c r="CQ785" s="336">
        <v>708843.66</v>
      </c>
      <c r="CR785" s="336">
        <v>101286.09999999999</v>
      </c>
      <c r="CS785" s="336">
        <v>349570.11000000004</v>
      </c>
      <c r="CT785" s="336">
        <v>967047.79999999993</v>
      </c>
      <c r="CU785" s="336">
        <v>193745.74</v>
      </c>
      <c r="CV785" s="336">
        <v>139483.43000000002</v>
      </c>
      <c r="CW785" s="336">
        <v>341539.9</v>
      </c>
      <c r="CX785" s="336">
        <v>329449.66000000003</v>
      </c>
      <c r="CY785" s="336">
        <v>319412.91000000003</v>
      </c>
      <c r="CZ785" s="336">
        <v>4635533.59</v>
      </c>
      <c r="DA785" s="336">
        <v>1700666.7</v>
      </c>
      <c r="DB785" s="336">
        <v>1439075.73</v>
      </c>
      <c r="DC785" s="336">
        <v>760198.45000000007</v>
      </c>
      <c r="DD785" s="336">
        <v>9153729.9900000002</v>
      </c>
      <c r="DE785" s="336">
        <v>5167436.37</v>
      </c>
      <c r="DF785" s="336">
        <v>329827.15999999997</v>
      </c>
      <c r="DG785" s="336">
        <v>409511.72000000003</v>
      </c>
      <c r="DH785" s="336">
        <v>1011431.3599999999</v>
      </c>
      <c r="DI785" s="336">
        <v>666565.09</v>
      </c>
      <c r="DJ785" s="336">
        <v>2045212.99</v>
      </c>
      <c r="DK785" s="336">
        <v>649949.60000000009</v>
      </c>
      <c r="DL785" s="336">
        <v>421459.12999999995</v>
      </c>
      <c r="DM785" s="336">
        <v>804299.28</v>
      </c>
      <c r="DN785" s="336">
        <v>115529.29999999999</v>
      </c>
      <c r="DO785" s="336">
        <v>334839.71000000002</v>
      </c>
      <c r="DP785" s="336">
        <v>231353.32</v>
      </c>
      <c r="DQ785" s="336">
        <v>133154.82</v>
      </c>
      <c r="DR785" s="336">
        <v>1462262.98</v>
      </c>
      <c r="DS785" s="336">
        <v>1249647.79</v>
      </c>
      <c r="DT785" s="336">
        <v>1686686.08</v>
      </c>
      <c r="DU785" s="336">
        <v>1204960.3999999999</v>
      </c>
      <c r="DV785" s="336">
        <v>336124.63999999996</v>
      </c>
      <c r="DW785" s="336">
        <v>771834.38</v>
      </c>
      <c r="DX785" s="336">
        <v>2703533.32</v>
      </c>
      <c r="DY785" s="336">
        <v>622942.13</v>
      </c>
      <c r="DZ785" s="336">
        <v>511989.39</v>
      </c>
      <c r="EA785" s="336">
        <v>9780681.8900000006</v>
      </c>
      <c r="EB785" s="336">
        <v>815769.37000000011</v>
      </c>
      <c r="EC785" s="336">
        <v>575637.34</v>
      </c>
      <c r="ED785" s="336">
        <v>893906.83</v>
      </c>
      <c r="EE785" s="336">
        <v>646554.09000000008</v>
      </c>
      <c r="EF785" s="336">
        <v>107420.68000000001</v>
      </c>
      <c r="EG785" s="336">
        <v>2983520.1800000006</v>
      </c>
      <c r="EH785" s="336">
        <v>145569.68</v>
      </c>
      <c r="EI785" s="336">
        <v>1101172.32</v>
      </c>
      <c r="EJ785" s="336">
        <v>3148963.3699999996</v>
      </c>
      <c r="EK785" s="336">
        <v>237648.09999999998</v>
      </c>
      <c r="EL785" s="336">
        <v>188250.17</v>
      </c>
      <c r="EM785" s="336">
        <v>532755.53</v>
      </c>
      <c r="EN785" s="336">
        <v>776819.49</v>
      </c>
      <c r="EO785" s="336">
        <v>1938135.9999999998</v>
      </c>
      <c r="EP785" s="336">
        <v>797851.50000000012</v>
      </c>
      <c r="EQ785" s="336">
        <v>729049.15</v>
      </c>
      <c r="ER785" s="336">
        <v>1108669.53</v>
      </c>
      <c r="ES785" s="336">
        <v>473607.56</v>
      </c>
      <c r="ET785" s="336">
        <v>1284332.49</v>
      </c>
      <c r="EU785" s="336">
        <v>204733.26</v>
      </c>
      <c r="EV785" s="336">
        <v>207327.81999999998</v>
      </c>
      <c r="EW785" s="336">
        <v>603107.54</v>
      </c>
      <c r="EX785" s="336">
        <v>1252330.6499999999</v>
      </c>
      <c r="EY785" s="336">
        <v>7026937.1100000003</v>
      </c>
      <c r="EZ785" s="336">
        <v>801815671.11000013</v>
      </c>
      <c r="FA785" s="336">
        <v>714592.64999999991</v>
      </c>
      <c r="FB785" s="336">
        <v>1089479.1199999999</v>
      </c>
      <c r="FC785" s="336">
        <v>4686509.67</v>
      </c>
      <c r="FD785" s="336">
        <v>1228430.53</v>
      </c>
      <c r="FE785" s="336">
        <v>5983129.9700000007</v>
      </c>
      <c r="FF785" s="336">
        <v>849346.57000000007</v>
      </c>
      <c r="FG785" s="336">
        <v>144447.79</v>
      </c>
      <c r="FH785" s="336">
        <v>3478372.81</v>
      </c>
      <c r="FI785" s="336">
        <v>263911.47000000003</v>
      </c>
      <c r="FJ785" s="336">
        <v>1321547.4200000002</v>
      </c>
      <c r="FK785" s="336">
        <v>434812.17</v>
      </c>
      <c r="FL785" s="336">
        <v>43347.8</v>
      </c>
      <c r="FM785" s="336">
        <v>2743161.87</v>
      </c>
      <c r="FN785" s="336">
        <v>224931.84000000003</v>
      </c>
      <c r="FO785" s="336">
        <v>378702.59</v>
      </c>
      <c r="FP785" s="336">
        <v>234715.43</v>
      </c>
      <c r="FQ785" s="336">
        <v>272743.65000000002</v>
      </c>
      <c r="FR785" s="336">
        <v>20708591.84</v>
      </c>
      <c r="FS785" s="336">
        <v>309211.10000000003</v>
      </c>
      <c r="FT785" s="336">
        <v>438828.72</v>
      </c>
      <c r="FU785" s="336">
        <v>588130.24</v>
      </c>
      <c r="FV785" s="336">
        <v>129522.46999999999</v>
      </c>
      <c r="FW785" s="336">
        <v>50809.349999999991</v>
      </c>
      <c r="FX785" s="336">
        <v>483309.52999999997</v>
      </c>
      <c r="FY785" s="336">
        <v>784730.3600000001</v>
      </c>
      <c r="FZ785" s="336">
        <v>139235.01999999999</v>
      </c>
      <c r="GA785" s="336">
        <v>251667.89999999997</v>
      </c>
      <c r="GB785" s="336">
        <v>555531.41</v>
      </c>
      <c r="GC785" s="336">
        <v>252440.1</v>
      </c>
      <c r="GD785" s="336">
        <v>443452.97</v>
      </c>
      <c r="GE785" s="336">
        <v>1198443.1499999999</v>
      </c>
      <c r="GF785" s="336">
        <v>737225.39</v>
      </c>
      <c r="GG785" s="336">
        <v>1532556.86</v>
      </c>
      <c r="GH785" s="336">
        <v>160011.25</v>
      </c>
      <c r="GI785" s="336">
        <v>740203.35</v>
      </c>
      <c r="GJ785" s="336">
        <v>389754.9</v>
      </c>
      <c r="GK785" s="336">
        <v>17159444.850000001</v>
      </c>
      <c r="GL785" s="336">
        <v>553701.82999999996</v>
      </c>
      <c r="GM785" s="336">
        <v>33652589.119999997</v>
      </c>
      <c r="GN785" s="336">
        <v>554503.95000000007</v>
      </c>
      <c r="GO785" s="336">
        <v>7076230.5999999996</v>
      </c>
      <c r="GP785" s="336">
        <v>97331.65</v>
      </c>
      <c r="GQ785" s="336">
        <v>56377.840000000004</v>
      </c>
      <c r="GR785" s="336">
        <v>815008.62</v>
      </c>
      <c r="GS785" s="336">
        <v>69396297.969999999</v>
      </c>
      <c r="GT785" s="336">
        <v>156730.28</v>
      </c>
      <c r="GU785" s="336">
        <v>12219703.630000001</v>
      </c>
      <c r="GV785" s="336">
        <v>338519.54000000004</v>
      </c>
      <c r="GW785" s="336">
        <v>210011.34999999998</v>
      </c>
      <c r="GX785" s="336">
        <v>5318055.0599999996</v>
      </c>
      <c r="GY785" s="336">
        <v>288109.23</v>
      </c>
      <c r="GZ785" s="336">
        <v>1070431.96</v>
      </c>
      <c r="HA785" s="336">
        <v>1440295.46</v>
      </c>
      <c r="HB785" s="336">
        <v>175041.44999999998</v>
      </c>
      <c r="HC785" s="336">
        <v>3809372.49</v>
      </c>
      <c r="HD785" s="336">
        <v>88487.1</v>
      </c>
      <c r="HE785" s="336">
        <v>307527.35000000003</v>
      </c>
      <c r="HF785" s="336">
        <v>532704.60000000009</v>
      </c>
      <c r="HG785" s="336">
        <v>2284412.13</v>
      </c>
      <c r="HH785" s="336">
        <v>8823114.8300000001</v>
      </c>
      <c r="HI785" s="336">
        <v>1726831.0399999998</v>
      </c>
      <c r="HJ785" s="336">
        <v>1164391.55</v>
      </c>
      <c r="HK785" s="336">
        <v>251221.75</v>
      </c>
      <c r="HL785" s="336">
        <v>1066252.1399999999</v>
      </c>
      <c r="HM785" s="336">
        <v>570245.99</v>
      </c>
      <c r="HN785" s="336">
        <v>389498.63000000006</v>
      </c>
      <c r="HO785" s="336">
        <v>622840.31000000006</v>
      </c>
      <c r="HP785" s="336">
        <v>2087431.98</v>
      </c>
      <c r="HQ785" s="336">
        <v>323690.7</v>
      </c>
      <c r="HR785" s="336">
        <v>3440306.2099999995</v>
      </c>
      <c r="HS785" s="336">
        <v>110136.25</v>
      </c>
      <c r="HT785" s="336">
        <v>9906721.8599999994</v>
      </c>
      <c r="HU785" s="336">
        <v>306876.75</v>
      </c>
      <c r="HV785" s="336">
        <v>1569880.5899999999</v>
      </c>
      <c r="HW785" s="336">
        <v>29144737.270000003</v>
      </c>
      <c r="HX785" s="336">
        <v>514761.73</v>
      </c>
      <c r="HY785" s="336">
        <v>8720817.1800000016</v>
      </c>
      <c r="HZ785" s="336">
        <v>766888.31</v>
      </c>
      <c r="IA785" s="336">
        <v>205464.95</v>
      </c>
      <c r="IB785" s="336">
        <v>1254193.24</v>
      </c>
      <c r="IC785" s="336">
        <v>8309592.9700000007</v>
      </c>
      <c r="ID785" s="336">
        <v>313067.73</v>
      </c>
      <c r="IE785" s="336">
        <v>2797727.9600000004</v>
      </c>
      <c r="IF785" s="336">
        <v>313172.94999999995</v>
      </c>
      <c r="IG785" s="336">
        <v>397414.30000000005</v>
      </c>
      <c r="IH785" s="336">
        <v>28706.15</v>
      </c>
      <c r="II785" s="336">
        <v>317933</v>
      </c>
      <c r="IJ785" s="336">
        <v>1008782.3899999999</v>
      </c>
      <c r="IK785" s="336">
        <v>153373.66999999998</v>
      </c>
      <c r="IL785" s="336">
        <v>289932.94</v>
      </c>
      <c r="IM785" s="336">
        <v>424408.04000000004</v>
      </c>
      <c r="IN785" s="336">
        <v>2247335.65</v>
      </c>
      <c r="IO785" s="336">
        <v>541240.48</v>
      </c>
      <c r="IP785" s="336">
        <v>608382.59000000008</v>
      </c>
      <c r="IQ785" s="336">
        <v>185915.97999999998</v>
      </c>
      <c r="IR785" s="336">
        <v>3856595.2699999996</v>
      </c>
      <c r="IS785" s="336">
        <v>4120898.5200000005</v>
      </c>
      <c r="IT785" s="336">
        <v>9706230.9500000011</v>
      </c>
      <c r="IU785" s="336">
        <v>404997.27</v>
      </c>
      <c r="IV785" s="336">
        <v>2336377.4300000002</v>
      </c>
      <c r="IW785" s="336">
        <v>404000.42999999993</v>
      </c>
      <c r="IX785" s="336">
        <v>98605.299999999988</v>
      </c>
      <c r="IY785" s="336">
        <v>949778.79</v>
      </c>
      <c r="IZ785" s="336">
        <v>299128.34999999998</v>
      </c>
      <c r="JA785" s="336">
        <v>326464.38</v>
      </c>
      <c r="JB785" s="336">
        <v>470244.49</v>
      </c>
      <c r="JC785" s="336">
        <v>684556.2</v>
      </c>
      <c r="JD785" s="336">
        <v>255383.65000000002</v>
      </c>
      <c r="JE785" s="336">
        <v>89005.900000000009</v>
      </c>
      <c r="JF785" s="336">
        <v>438499.61000000004</v>
      </c>
      <c r="JG785" s="336">
        <v>154085.66999999998</v>
      </c>
      <c r="JH785" s="336">
        <v>544420.87</v>
      </c>
      <c r="JI785" s="336">
        <v>1395207.34</v>
      </c>
      <c r="JJ785" s="336">
        <v>1016405.4299999999</v>
      </c>
      <c r="JK785" s="336">
        <v>151572.38999999998</v>
      </c>
      <c r="JL785" s="336">
        <v>331392.3</v>
      </c>
      <c r="JM785" s="336">
        <v>53296.9</v>
      </c>
      <c r="JN785" s="336">
        <v>70051.200000000012</v>
      </c>
      <c r="JO785" s="336">
        <v>1948005.3499999999</v>
      </c>
      <c r="JP785" s="336">
        <v>382009.01000000007</v>
      </c>
      <c r="JQ785" s="336">
        <v>334787.78000000003</v>
      </c>
      <c r="JR785" s="336">
        <v>98790.65</v>
      </c>
      <c r="JS785" s="336">
        <v>5088833.8899999997</v>
      </c>
      <c r="JT785" s="336">
        <v>639827.91000000015</v>
      </c>
      <c r="JU785" s="336">
        <v>91212.1</v>
      </c>
      <c r="JV785" s="336">
        <v>14199072.260000002</v>
      </c>
      <c r="JW785" s="336">
        <v>509407.92</v>
      </c>
      <c r="JX785" s="336">
        <v>440607.28</v>
      </c>
      <c r="JY785" s="336">
        <v>87328.48</v>
      </c>
      <c r="JZ785" s="336">
        <v>82601.560000000012</v>
      </c>
      <c r="KA785" s="336">
        <v>964966.54000000015</v>
      </c>
      <c r="KB785" s="336">
        <v>803325.80999999982</v>
      </c>
      <c r="KC785" s="336">
        <v>275059.67</v>
      </c>
      <c r="KD785" s="336">
        <v>289051.94999999995</v>
      </c>
      <c r="KE785" s="336">
        <v>4303308.92</v>
      </c>
      <c r="KF785" s="336">
        <v>186819.91</v>
      </c>
      <c r="KG785" s="336">
        <v>621892.21</v>
      </c>
      <c r="KH785" s="336">
        <v>507236.0799999999</v>
      </c>
      <c r="KI785" s="336">
        <v>953991.6</v>
      </c>
      <c r="KJ785" s="336">
        <v>419724.43000000005</v>
      </c>
      <c r="KK785" s="336">
        <v>81288.059999999983</v>
      </c>
      <c r="KL785" s="336">
        <v>212180.26</v>
      </c>
      <c r="KM785" s="336">
        <v>335223.15999999997</v>
      </c>
      <c r="KN785" s="336">
        <v>346717.99</v>
      </c>
      <c r="KO785" s="336">
        <v>2456988.7400000002</v>
      </c>
      <c r="KP785" s="336">
        <v>968827.99999999988</v>
      </c>
      <c r="KQ785" s="336">
        <v>101074572.62</v>
      </c>
      <c r="KR785" s="336">
        <v>2199873.08</v>
      </c>
      <c r="KS785" s="336">
        <v>1419377.1600000001</v>
      </c>
      <c r="KX785" s="312" t="s">
        <v>943</v>
      </c>
    </row>
    <row r="786" spans="1:310" x14ac:dyDescent="0.25">
      <c r="A786">
        <v>2023</v>
      </c>
      <c r="C786" s="312">
        <v>44</v>
      </c>
      <c r="F786" s="336">
        <v>323701.95</v>
      </c>
      <c r="G786" s="336">
        <v>2746.7</v>
      </c>
      <c r="H786" s="336">
        <v>484881.45</v>
      </c>
      <c r="I786" s="336">
        <v>190968.2</v>
      </c>
      <c r="J786" s="336">
        <v>36661.800000000003</v>
      </c>
      <c r="K786" s="336">
        <v>76507.7</v>
      </c>
      <c r="L786" s="336">
        <v>562419.30000000005</v>
      </c>
      <c r="M786" s="336">
        <v>584634.5</v>
      </c>
      <c r="N786" s="336">
        <v>1679477.8</v>
      </c>
      <c r="O786" s="336">
        <v>64530.8</v>
      </c>
      <c r="P786" s="336">
        <v>33407.949999999997</v>
      </c>
      <c r="Q786" s="336">
        <v>75780.100000000006</v>
      </c>
      <c r="R786" s="336">
        <v>199538.3</v>
      </c>
      <c r="S786" s="336">
        <v>918.15</v>
      </c>
      <c r="T786" s="336">
        <v>104117.5</v>
      </c>
      <c r="U786" s="336">
        <v>504192.7</v>
      </c>
      <c r="V786" s="336">
        <v>452687.25</v>
      </c>
      <c r="W786" s="336">
        <v>19525</v>
      </c>
      <c r="X786" s="336">
        <v>58884.15</v>
      </c>
      <c r="Y786" s="336">
        <v>125.15</v>
      </c>
      <c r="Z786" s="336">
        <v>43668.800000000003</v>
      </c>
      <c r="AA786" s="336">
        <v>374067.75</v>
      </c>
      <c r="AB786" s="336">
        <v>310713.40000000002</v>
      </c>
      <c r="AC786" s="336">
        <v>51364.25</v>
      </c>
      <c r="AD786" s="336">
        <v>2137528.4500000002</v>
      </c>
      <c r="AE786" s="336">
        <v>7233.15</v>
      </c>
      <c r="AF786" s="336">
        <v>150609.95000000001</v>
      </c>
      <c r="AG786" s="336">
        <v>56883.5</v>
      </c>
      <c r="AH786" s="336">
        <v>27123.05</v>
      </c>
      <c r="AI786" s="336">
        <v>101998.39999999999</v>
      </c>
      <c r="AJ786" s="336">
        <v>363613.2</v>
      </c>
      <c r="AK786" s="336">
        <v>39927.65</v>
      </c>
      <c r="AL786" s="336">
        <v>1397870.25</v>
      </c>
      <c r="AM786" s="336">
        <v>63112.3</v>
      </c>
      <c r="AN786" s="336">
        <v>76915.350000000006</v>
      </c>
      <c r="AO786" s="336">
        <v>52659.6</v>
      </c>
      <c r="AP786" s="336">
        <v>89292.95</v>
      </c>
      <c r="AQ786" s="336">
        <v>79.650000000000006</v>
      </c>
      <c r="AR786" s="336">
        <v>7618.5</v>
      </c>
      <c r="AS786" s="336">
        <v>202555.43</v>
      </c>
      <c r="AT786" s="336">
        <v>11180.35</v>
      </c>
      <c r="AU786" s="336">
        <v>111667.15</v>
      </c>
      <c r="AV786" s="336">
        <v>18930.25</v>
      </c>
      <c r="AW786" s="336">
        <v>1981911.2</v>
      </c>
      <c r="AX786" s="336">
        <v>9252.4</v>
      </c>
      <c r="AY786" s="336">
        <v>15874.35</v>
      </c>
      <c r="AZ786" s="336">
        <v>76565.399999999994</v>
      </c>
      <c r="BA786" s="336">
        <v>22551.8</v>
      </c>
      <c r="BB786" s="336">
        <v>0</v>
      </c>
      <c r="BC786" s="336">
        <v>397794.2</v>
      </c>
      <c r="BD786" s="336">
        <v>525010.80000000005</v>
      </c>
      <c r="BE786" s="336">
        <v>155907.70000000001</v>
      </c>
      <c r="BF786" s="336">
        <v>185988.75</v>
      </c>
      <c r="BG786" s="336">
        <v>0</v>
      </c>
      <c r="BH786" s="336">
        <v>0</v>
      </c>
      <c r="BI786" s="336">
        <v>575519.65</v>
      </c>
      <c r="BJ786" s="336">
        <v>0</v>
      </c>
      <c r="BK786" s="336">
        <v>410318.1</v>
      </c>
      <c r="BL786" s="336">
        <v>0</v>
      </c>
      <c r="BM786" s="336">
        <v>40821.199999999997</v>
      </c>
      <c r="BN786" s="336">
        <v>742662.4</v>
      </c>
      <c r="BO786" s="336">
        <v>101215.05</v>
      </c>
      <c r="BP786" s="336">
        <v>8952.9</v>
      </c>
      <c r="BQ786" s="336">
        <v>30969.15</v>
      </c>
      <c r="BR786" s="336">
        <v>51051.95</v>
      </c>
      <c r="BS786" s="336">
        <v>203507</v>
      </c>
      <c r="BT786" s="336">
        <v>37829.15</v>
      </c>
      <c r="BU786" s="336">
        <v>23988.45</v>
      </c>
      <c r="BV786" s="336">
        <v>80619</v>
      </c>
      <c r="BW786" s="336">
        <v>597440.4</v>
      </c>
      <c r="BX786" s="336">
        <v>140139.39000000001</v>
      </c>
      <c r="BY786" s="336">
        <v>1279801.45</v>
      </c>
      <c r="BZ786" s="336">
        <v>56238.5</v>
      </c>
      <c r="CA786" s="336">
        <v>55329.599999999999</v>
      </c>
      <c r="CB786" s="336">
        <v>44760.9</v>
      </c>
      <c r="CC786" s="336">
        <v>132952.65</v>
      </c>
      <c r="CD786" s="336">
        <v>516783.1</v>
      </c>
      <c r="CE786" s="336">
        <v>408461.8</v>
      </c>
      <c r="CF786" s="336">
        <v>476791.3</v>
      </c>
      <c r="CG786" s="336">
        <v>945603.7</v>
      </c>
      <c r="CH786" s="336">
        <v>262708.55</v>
      </c>
      <c r="CI786" s="336">
        <v>428784.25</v>
      </c>
      <c r="CJ786" s="336">
        <v>22486.55</v>
      </c>
      <c r="CK786" s="336">
        <v>303111.75</v>
      </c>
      <c r="CL786" s="336">
        <v>55701.85</v>
      </c>
      <c r="CM786" s="336">
        <v>11576.9</v>
      </c>
      <c r="CN786" s="336">
        <v>206048.65</v>
      </c>
      <c r="CO786" s="336">
        <v>330713.25</v>
      </c>
      <c r="CP786" s="336">
        <v>97576.4</v>
      </c>
      <c r="CQ786" s="336">
        <v>146586.75</v>
      </c>
      <c r="CR786" s="336">
        <v>0</v>
      </c>
      <c r="CS786" s="336">
        <v>175720.55</v>
      </c>
      <c r="CT786" s="336">
        <v>169711.4</v>
      </c>
      <c r="CU786" s="336">
        <v>39587.75</v>
      </c>
      <c r="CV786" s="336">
        <v>12120.9</v>
      </c>
      <c r="CW786" s="336">
        <v>93090.7</v>
      </c>
      <c r="CX786" s="336">
        <v>251317.35</v>
      </c>
      <c r="CY786" s="336">
        <v>162924.29999999999</v>
      </c>
      <c r="CZ786" s="336">
        <v>696432.2</v>
      </c>
      <c r="DA786" s="336">
        <v>369410.65</v>
      </c>
      <c r="DB786" s="336">
        <v>353736.4</v>
      </c>
      <c r="DC786" s="336">
        <v>75079.75</v>
      </c>
      <c r="DD786" s="336">
        <v>3778114.25</v>
      </c>
      <c r="DE786" s="336">
        <v>1070858.5</v>
      </c>
      <c r="DF786" s="336">
        <v>12419.8</v>
      </c>
      <c r="DG786" s="336">
        <v>93509.5</v>
      </c>
      <c r="DH786" s="336">
        <v>136875.65</v>
      </c>
      <c r="DI786" s="336">
        <v>157252.25</v>
      </c>
      <c r="DJ786" s="336">
        <v>634951.5</v>
      </c>
      <c r="DK786" s="336">
        <v>161615.65</v>
      </c>
      <c r="DL786" s="336">
        <v>17432.099999999999</v>
      </c>
      <c r="DM786" s="336">
        <v>220805.1</v>
      </c>
      <c r="DN786" s="336">
        <v>7415.1</v>
      </c>
      <c r="DO786" s="336">
        <v>89118.6</v>
      </c>
      <c r="DP786" s="336">
        <v>0</v>
      </c>
      <c r="DQ786" s="336">
        <v>12761.1</v>
      </c>
      <c r="DR786" s="336">
        <v>150084.5</v>
      </c>
      <c r="DS786" s="336">
        <v>959479.3</v>
      </c>
      <c r="DT786" s="336">
        <v>291007.59999999998</v>
      </c>
      <c r="DU786" s="336">
        <v>419638.5</v>
      </c>
      <c r="DV786" s="336">
        <v>39904.75</v>
      </c>
      <c r="DW786" s="336">
        <v>89493.9</v>
      </c>
      <c r="DX786" s="336">
        <v>152283.20000000001</v>
      </c>
      <c r="DY786" s="336">
        <v>273856.90000000002</v>
      </c>
      <c r="DZ786" s="336">
        <v>231799.6</v>
      </c>
      <c r="EA786" s="336">
        <v>1148211.05</v>
      </c>
      <c r="EB786" s="336">
        <v>93735.8</v>
      </c>
      <c r="EC786" s="336">
        <v>45306.3</v>
      </c>
      <c r="ED786" s="336">
        <v>26992.6</v>
      </c>
      <c r="EE786" s="336">
        <v>67563.399999999994</v>
      </c>
      <c r="EF786" s="336">
        <v>0</v>
      </c>
      <c r="EG786" s="336">
        <v>216036.5</v>
      </c>
      <c r="EH786" s="336">
        <v>110260.75</v>
      </c>
      <c r="EI786" s="336">
        <v>560604.9</v>
      </c>
      <c r="EJ786" s="336">
        <v>472194.7</v>
      </c>
      <c r="EK786" s="336">
        <v>74628.850000000006</v>
      </c>
      <c r="EL786" s="336">
        <v>44354.05</v>
      </c>
      <c r="EM786" s="336">
        <v>354227.65</v>
      </c>
      <c r="EN786" s="336">
        <v>59637.9</v>
      </c>
      <c r="EO786" s="336">
        <v>308363.5</v>
      </c>
      <c r="EP786" s="336">
        <v>238497.1</v>
      </c>
      <c r="EQ786" s="336">
        <v>15784.119999999999</v>
      </c>
      <c r="ER786" s="336">
        <v>57454.55</v>
      </c>
      <c r="ES786" s="336">
        <v>0</v>
      </c>
      <c r="ET786" s="336">
        <v>64651.85</v>
      </c>
      <c r="EU786" s="336">
        <v>57661.15</v>
      </c>
      <c r="EV786" s="336">
        <v>25238.65</v>
      </c>
      <c r="EW786" s="336">
        <v>91017.5</v>
      </c>
      <c r="EX786" s="336">
        <v>149849.4</v>
      </c>
      <c r="EY786" s="336">
        <v>1092119.3</v>
      </c>
      <c r="EZ786" s="336">
        <v>9999543.5</v>
      </c>
      <c r="FA786" s="336">
        <v>131444.35</v>
      </c>
      <c r="FB786" s="336">
        <v>400342.8</v>
      </c>
      <c r="FC786" s="336">
        <v>437772.65</v>
      </c>
      <c r="FD786" s="336">
        <v>31858.95</v>
      </c>
      <c r="FE786" s="336">
        <v>2256280.6</v>
      </c>
      <c r="FF786" s="336">
        <v>188113.3</v>
      </c>
      <c r="FG786" s="336">
        <v>6528.25</v>
      </c>
      <c r="FH786" s="336">
        <v>499042.15</v>
      </c>
      <c r="FI786" s="336">
        <v>3626.3</v>
      </c>
      <c r="FJ786" s="336">
        <v>402913.9</v>
      </c>
      <c r="FK786" s="336">
        <v>24782.15</v>
      </c>
      <c r="FL786" s="336">
        <v>0</v>
      </c>
      <c r="FM786" s="336">
        <v>215754.35</v>
      </c>
      <c r="FN786" s="336">
        <v>55162.9</v>
      </c>
      <c r="FO786" s="336">
        <v>217716.2</v>
      </c>
      <c r="FP786" s="336">
        <v>7956.1</v>
      </c>
      <c r="FQ786" s="336">
        <v>94866</v>
      </c>
      <c r="FR786" s="336">
        <v>2905690.8</v>
      </c>
      <c r="FS786" s="336">
        <v>46966.9</v>
      </c>
      <c r="FT786" s="336">
        <v>30021.95</v>
      </c>
      <c r="FU786" s="336">
        <v>84062.85</v>
      </c>
      <c r="FV786" s="336">
        <v>42182.25</v>
      </c>
      <c r="FW786" s="336">
        <v>7976.4</v>
      </c>
      <c r="FX786" s="336">
        <v>211822.95</v>
      </c>
      <c r="FY786" s="336">
        <v>606564.75</v>
      </c>
      <c r="FZ786" s="336">
        <v>748.8</v>
      </c>
      <c r="GA786" s="336">
        <v>0</v>
      </c>
      <c r="GB786" s="336">
        <v>2368.15</v>
      </c>
      <c r="GC786" s="336">
        <v>3046.85</v>
      </c>
      <c r="GD786" s="336">
        <v>36276.35</v>
      </c>
      <c r="GE786" s="336">
        <v>358266</v>
      </c>
      <c r="GF786" s="336">
        <v>445080.45</v>
      </c>
      <c r="GG786" s="336">
        <v>228261.5</v>
      </c>
      <c r="GH786" s="336">
        <v>12585.1</v>
      </c>
      <c r="GI786" s="336">
        <v>121607.3</v>
      </c>
      <c r="GJ786" s="336">
        <v>121329.75</v>
      </c>
      <c r="GK786" s="336">
        <v>2833495.6</v>
      </c>
      <c r="GL786" s="336">
        <v>86714.15</v>
      </c>
      <c r="GM786" s="336">
        <v>2371768.2000000002</v>
      </c>
      <c r="GN786" s="336">
        <v>176736.75</v>
      </c>
      <c r="GO786" s="336">
        <v>605449.25</v>
      </c>
      <c r="GP786" s="336">
        <v>0</v>
      </c>
      <c r="GQ786" s="336">
        <v>5428.9</v>
      </c>
      <c r="GR786" s="336">
        <v>343127.05</v>
      </c>
      <c r="GS786" s="336">
        <v>3840858.45</v>
      </c>
      <c r="GT786" s="336">
        <v>61251.9</v>
      </c>
      <c r="GU786" s="336">
        <v>1835836.75</v>
      </c>
      <c r="GV786" s="336">
        <v>8384.25</v>
      </c>
      <c r="GW786" s="336">
        <v>0</v>
      </c>
      <c r="GX786" s="336">
        <v>416836.8</v>
      </c>
      <c r="GY786" s="336">
        <v>27562.25</v>
      </c>
      <c r="GZ786" s="336">
        <v>238174</v>
      </c>
      <c r="HA786" s="336">
        <v>437485.05</v>
      </c>
      <c r="HB786" s="336">
        <v>0</v>
      </c>
      <c r="HC786" s="336">
        <v>448436.25</v>
      </c>
      <c r="HD786" s="336">
        <v>46634.85</v>
      </c>
      <c r="HE786" s="336">
        <v>17169.18</v>
      </c>
      <c r="HF786" s="336">
        <v>9535</v>
      </c>
      <c r="HG786" s="336">
        <v>447269.35</v>
      </c>
      <c r="HH786" s="336">
        <v>501287.2</v>
      </c>
      <c r="HI786" s="336">
        <v>472119.1</v>
      </c>
      <c r="HJ786" s="336">
        <v>152281.15</v>
      </c>
      <c r="HK786" s="336">
        <v>121503.1</v>
      </c>
      <c r="HL786" s="336">
        <v>273198.40000000002</v>
      </c>
      <c r="HM786" s="336">
        <v>111832.51</v>
      </c>
      <c r="HN786" s="336">
        <v>61732.4</v>
      </c>
      <c r="HO786" s="336">
        <v>98347.9</v>
      </c>
      <c r="HP786" s="336">
        <v>1695267.65</v>
      </c>
      <c r="HQ786" s="336">
        <v>672.7</v>
      </c>
      <c r="HR786" s="336">
        <v>570501.44999999995</v>
      </c>
      <c r="HS786" s="336">
        <v>33354.35</v>
      </c>
      <c r="HT786" s="336">
        <v>2571101.85</v>
      </c>
      <c r="HU786" s="336">
        <v>48862.1</v>
      </c>
      <c r="HV786" s="336">
        <v>626905.05000000005</v>
      </c>
      <c r="HW786" s="336">
        <v>4316546.6899999995</v>
      </c>
      <c r="HX786" s="336">
        <v>44562.85</v>
      </c>
      <c r="HY786" s="336">
        <v>5688723.04</v>
      </c>
      <c r="HZ786" s="336">
        <v>19536</v>
      </c>
      <c r="IA786" s="336">
        <v>15777.85</v>
      </c>
      <c r="IB786" s="336">
        <v>48667.15</v>
      </c>
      <c r="IC786" s="336">
        <v>594816.25</v>
      </c>
      <c r="ID786" s="336">
        <v>85686.8</v>
      </c>
      <c r="IE786" s="336">
        <v>166536.65</v>
      </c>
      <c r="IF786" s="336">
        <v>0</v>
      </c>
      <c r="IG786" s="336">
        <v>32493.1</v>
      </c>
      <c r="IH786" s="336">
        <v>0</v>
      </c>
      <c r="II786" s="336">
        <v>62251.7</v>
      </c>
      <c r="IJ786" s="336">
        <v>1026817.8</v>
      </c>
      <c r="IK786" s="336">
        <v>2558.8000000000002</v>
      </c>
      <c r="IL786" s="336">
        <v>1590.4</v>
      </c>
      <c r="IM786" s="336">
        <v>115960.6</v>
      </c>
      <c r="IN786" s="336">
        <v>701814.7</v>
      </c>
      <c r="IO786" s="336">
        <v>189163</v>
      </c>
      <c r="IP786" s="336">
        <v>295073.90000000002</v>
      </c>
      <c r="IQ786" s="336">
        <v>113.25</v>
      </c>
      <c r="IR786" s="336">
        <v>678284.4</v>
      </c>
      <c r="IS786" s="336">
        <v>1731174.15</v>
      </c>
      <c r="IT786" s="336">
        <v>227161.19</v>
      </c>
      <c r="IU786" s="336">
        <v>0</v>
      </c>
      <c r="IV786" s="336">
        <v>688752.8</v>
      </c>
      <c r="IW786" s="336">
        <v>52315.95</v>
      </c>
      <c r="IX786" s="336">
        <v>15556.22</v>
      </c>
      <c r="IY786" s="336">
        <v>231824.5</v>
      </c>
      <c r="IZ786" s="336">
        <v>74173.55</v>
      </c>
      <c r="JA786" s="336">
        <v>20701.650000000001</v>
      </c>
      <c r="JB786" s="336">
        <v>132029.85</v>
      </c>
      <c r="JC786" s="336">
        <v>170758.8</v>
      </c>
      <c r="JD786" s="336">
        <v>44332.65</v>
      </c>
      <c r="JE786" s="336">
        <v>3864.7</v>
      </c>
      <c r="JF786" s="336">
        <v>485287.05</v>
      </c>
      <c r="JG786" s="336">
        <v>46016.55</v>
      </c>
      <c r="JH786" s="336">
        <v>72368.7</v>
      </c>
      <c r="JI786" s="336">
        <v>412696.95</v>
      </c>
      <c r="JJ786" s="336">
        <v>241524.3</v>
      </c>
      <c r="JK786" s="336">
        <v>0</v>
      </c>
      <c r="JL786" s="336">
        <v>87137.1</v>
      </c>
      <c r="JM786" s="336">
        <v>0</v>
      </c>
      <c r="JN786" s="336">
        <v>13734</v>
      </c>
      <c r="JO786" s="336">
        <v>262918.65000000002</v>
      </c>
      <c r="JP786" s="336">
        <v>76610.7</v>
      </c>
      <c r="JQ786" s="336">
        <v>109829.2</v>
      </c>
      <c r="JR786" s="336">
        <v>22712.65</v>
      </c>
      <c r="JS786" s="336">
        <v>198241.6</v>
      </c>
      <c r="JT786" s="336">
        <v>137244.15</v>
      </c>
      <c r="JU786" s="336">
        <v>57.55</v>
      </c>
      <c r="JV786" s="336">
        <v>2933417.7</v>
      </c>
      <c r="JW786" s="336">
        <v>288570.05</v>
      </c>
      <c r="JX786" s="336">
        <v>346027.45</v>
      </c>
      <c r="JY786" s="336">
        <v>16426</v>
      </c>
      <c r="JZ786" s="336">
        <v>14857.95</v>
      </c>
      <c r="KA786" s="336">
        <v>105355.65</v>
      </c>
      <c r="KB786" s="336">
        <v>72217.45</v>
      </c>
      <c r="KC786" s="336">
        <v>7851.85</v>
      </c>
      <c r="KD786" s="336">
        <v>31278.55</v>
      </c>
      <c r="KE786" s="336">
        <v>438406.65</v>
      </c>
      <c r="KF786" s="336">
        <v>10143.200000000001</v>
      </c>
      <c r="KG786" s="336">
        <v>136613.4</v>
      </c>
      <c r="KH786" s="336">
        <v>135570.79999999999</v>
      </c>
      <c r="KI786" s="336">
        <v>398569.79</v>
      </c>
      <c r="KJ786" s="336">
        <v>74826.350000000006</v>
      </c>
      <c r="KK786" s="336">
        <v>6953.2</v>
      </c>
      <c r="KL786" s="336">
        <v>190872.95</v>
      </c>
      <c r="KM786" s="336">
        <v>53365.7</v>
      </c>
      <c r="KN786" s="336">
        <v>43097.2</v>
      </c>
      <c r="KO786" s="336">
        <v>236874.7</v>
      </c>
      <c r="KP786" s="336">
        <v>96769</v>
      </c>
      <c r="KQ786" s="336">
        <v>2238743.2000000002</v>
      </c>
      <c r="KR786" s="336">
        <v>179881.15</v>
      </c>
      <c r="KS786" s="336">
        <v>168333.9</v>
      </c>
      <c r="KX786" s="312" t="s">
        <v>943</v>
      </c>
    </row>
    <row r="787" spans="1:310" x14ac:dyDescent="0.25">
      <c r="A787">
        <v>2023</v>
      </c>
      <c r="C787" s="312">
        <v>45</v>
      </c>
      <c r="F787" s="336">
        <v>452737.23</v>
      </c>
      <c r="G787" s="336">
        <v>375964.66</v>
      </c>
      <c r="H787" s="336">
        <v>18827172.759999998</v>
      </c>
      <c r="I787" s="336">
        <v>56284</v>
      </c>
      <c r="J787" s="336">
        <v>1677.03</v>
      </c>
      <c r="K787" s="336">
        <v>503742.32</v>
      </c>
      <c r="L787" s="336">
        <v>2287650.6</v>
      </c>
      <c r="M787" s="336">
        <v>771657.2</v>
      </c>
      <c r="N787" s="336">
        <v>2953088.9299999997</v>
      </c>
      <c r="O787" s="336">
        <v>2746561.81</v>
      </c>
      <c r="P787" s="336">
        <v>755548</v>
      </c>
      <c r="Q787" s="336">
        <v>770748.95</v>
      </c>
      <c r="R787" s="336">
        <v>1032206.3</v>
      </c>
      <c r="S787" s="336">
        <v>2033834.15</v>
      </c>
      <c r="T787" s="336">
        <v>779729.75</v>
      </c>
      <c r="U787" s="336">
        <v>1860003.99</v>
      </c>
      <c r="V787" s="336">
        <v>1896518.3399999999</v>
      </c>
      <c r="W787" s="336">
        <v>145647.01</v>
      </c>
      <c r="X787" s="336">
        <v>1344638.43</v>
      </c>
      <c r="Y787" s="336">
        <v>300240.86</v>
      </c>
      <c r="Z787" s="336">
        <v>275911.26</v>
      </c>
      <c r="AA787" s="336">
        <v>13017974.030000001</v>
      </c>
      <c r="AB787" s="336">
        <v>1957468.48</v>
      </c>
      <c r="AC787" s="336">
        <v>420784</v>
      </c>
      <c r="AD787" s="336">
        <v>10573574.129999999</v>
      </c>
      <c r="AE787" s="336">
        <v>95833</v>
      </c>
      <c r="AF787" s="336">
        <v>660999.48</v>
      </c>
      <c r="AG787" s="336">
        <v>365615.72</v>
      </c>
      <c r="AH787" s="336">
        <v>507619.39</v>
      </c>
      <c r="AI787" s="336">
        <v>924077.92</v>
      </c>
      <c r="AJ787" s="336">
        <v>67000</v>
      </c>
      <c r="AK787" s="336">
        <v>300622.81</v>
      </c>
      <c r="AL787" s="336">
        <v>2214871.75</v>
      </c>
      <c r="AM787" s="336">
        <v>246785.66</v>
      </c>
      <c r="AN787" s="336">
        <v>361372.73</v>
      </c>
      <c r="AO787" s="336">
        <v>243273.2</v>
      </c>
      <c r="AP787" s="336">
        <v>966426.09</v>
      </c>
      <c r="AQ787" s="336">
        <v>261174.82</v>
      </c>
      <c r="AR787" s="336">
        <v>164623.41</v>
      </c>
      <c r="AS787" s="336">
        <v>1122070.01</v>
      </c>
      <c r="AT787" s="336">
        <v>107630.25</v>
      </c>
      <c r="AU787" s="336">
        <v>120160.56</v>
      </c>
      <c r="AV787" s="336">
        <v>191332.43</v>
      </c>
      <c r="AW787" s="336">
        <v>11391840.109999999</v>
      </c>
      <c r="AX787" s="336">
        <v>194889.59</v>
      </c>
      <c r="AY787" s="336">
        <v>445063.17</v>
      </c>
      <c r="AZ787" s="336">
        <v>1071626.6000000001</v>
      </c>
      <c r="BA787" s="336">
        <v>198753.24</v>
      </c>
      <c r="BB787" s="336">
        <v>504147.62</v>
      </c>
      <c r="BC787" s="336">
        <v>1801461.88</v>
      </c>
      <c r="BD787" s="336">
        <v>5581677.4800000004</v>
      </c>
      <c r="BE787" s="336">
        <v>1054680.71</v>
      </c>
      <c r="BF787" s="336">
        <v>9709.7999999999993</v>
      </c>
      <c r="BG787" s="336">
        <v>145773.41999999998</v>
      </c>
      <c r="BH787" s="336">
        <v>146639.34999999998</v>
      </c>
      <c r="BI787" s="336">
        <v>14297021.92</v>
      </c>
      <c r="BJ787" s="336">
        <v>196501.5</v>
      </c>
      <c r="BK787" s="336">
        <v>5892617.9300000006</v>
      </c>
      <c r="BL787" s="336">
        <v>41640.6</v>
      </c>
      <c r="BM787" s="336">
        <v>151284.29999999999</v>
      </c>
      <c r="BN787" s="336">
        <v>4091628.5500000003</v>
      </c>
      <c r="BO787" s="336">
        <v>541299.67000000004</v>
      </c>
      <c r="BP787" s="336">
        <v>364653</v>
      </c>
      <c r="BQ787" s="336">
        <v>184464.18</v>
      </c>
      <c r="BR787" s="336">
        <v>851967.75</v>
      </c>
      <c r="BS787" s="336">
        <v>1671675.9500000002</v>
      </c>
      <c r="BT787" s="336">
        <v>61571.5</v>
      </c>
      <c r="BU787" s="336">
        <v>103784.45</v>
      </c>
      <c r="BV787" s="336">
        <v>791646.44</v>
      </c>
      <c r="BW787" s="336">
        <v>1605344.6099999999</v>
      </c>
      <c r="BX787" s="336">
        <v>1237178.4300000002</v>
      </c>
      <c r="BY787" s="336">
        <v>1677052.5899999999</v>
      </c>
      <c r="BZ787" s="336">
        <v>516781.26</v>
      </c>
      <c r="CA787" s="336">
        <v>690986.45</v>
      </c>
      <c r="CB787" s="336">
        <v>114940.26</v>
      </c>
      <c r="CC787" s="336">
        <v>2663054.0500000003</v>
      </c>
      <c r="CD787" s="336">
        <v>146604.72</v>
      </c>
      <c r="CE787" s="336">
        <v>4510791.22</v>
      </c>
      <c r="CF787" s="336">
        <v>4622724.75</v>
      </c>
      <c r="CG787" s="336">
        <v>693981.7</v>
      </c>
      <c r="CH787" s="336">
        <v>455774.70999999996</v>
      </c>
      <c r="CI787" s="336">
        <v>12737802.5</v>
      </c>
      <c r="CJ787" s="336">
        <v>311145</v>
      </c>
      <c r="CK787" s="336">
        <v>326127.15000000002</v>
      </c>
      <c r="CL787" s="336">
        <v>563440.1</v>
      </c>
      <c r="CM787" s="336">
        <v>180925.62</v>
      </c>
      <c r="CN787" s="336">
        <v>1197907.57</v>
      </c>
      <c r="CO787" s="336">
        <v>1947833.57</v>
      </c>
      <c r="CP787" s="336">
        <v>173483.92</v>
      </c>
      <c r="CQ787" s="336">
        <v>367397.95</v>
      </c>
      <c r="CR787" s="336">
        <v>143761.19</v>
      </c>
      <c r="CS787" s="336">
        <v>101805</v>
      </c>
      <c r="CT787" s="336">
        <v>650106.59000000008</v>
      </c>
      <c r="CU787" s="336">
        <v>752937.95</v>
      </c>
      <c r="CV787" s="336">
        <v>186417.2</v>
      </c>
      <c r="CW787" s="336">
        <v>975977.98</v>
      </c>
      <c r="CX787" s="336">
        <v>500115.17</v>
      </c>
      <c r="CY787" s="336">
        <v>49207.9</v>
      </c>
      <c r="CZ787" s="336">
        <v>8516055.0099999998</v>
      </c>
      <c r="DA787" s="336">
        <v>2285328.94</v>
      </c>
      <c r="DB787" s="336">
        <v>1043013.04</v>
      </c>
      <c r="DC787" s="336">
        <v>614189.04</v>
      </c>
      <c r="DD787" s="336">
        <v>15877116.039999999</v>
      </c>
      <c r="DE787" s="336">
        <v>15067555.880000001</v>
      </c>
      <c r="DF787" s="336">
        <v>313160</v>
      </c>
      <c r="DG787" s="336">
        <v>161481.18</v>
      </c>
      <c r="DH787" s="336">
        <v>1167275.71</v>
      </c>
      <c r="DI787" s="336">
        <v>787642.11</v>
      </c>
      <c r="DJ787" s="336">
        <v>2149069.41</v>
      </c>
      <c r="DK787" s="336">
        <v>1976061.39</v>
      </c>
      <c r="DL787" s="336">
        <v>539399.73</v>
      </c>
      <c r="DM787" s="336">
        <v>32348.74</v>
      </c>
      <c r="DN787" s="336">
        <v>132860.76</v>
      </c>
      <c r="DO787" s="336">
        <v>385335</v>
      </c>
      <c r="DP787" s="336">
        <v>437112.05</v>
      </c>
      <c r="DQ787" s="336">
        <v>160073.25</v>
      </c>
      <c r="DR787" s="336">
        <v>1823896.23</v>
      </c>
      <c r="DS787" s="336">
        <v>2733816.68</v>
      </c>
      <c r="DT787" s="336">
        <v>2672877.2000000002</v>
      </c>
      <c r="DU787" s="336">
        <v>564925.98</v>
      </c>
      <c r="DV787" s="336">
        <v>264134.7</v>
      </c>
      <c r="DW787" s="336">
        <v>333069.14</v>
      </c>
      <c r="DX787" s="336">
        <v>3154547.21</v>
      </c>
      <c r="DY787" s="336">
        <v>708828.66999999993</v>
      </c>
      <c r="DZ787" s="336">
        <v>356697.99</v>
      </c>
      <c r="EA787" s="336">
        <v>11628806.800000001</v>
      </c>
      <c r="EB787" s="336">
        <v>217885.03</v>
      </c>
      <c r="EC787" s="336">
        <v>885759.8</v>
      </c>
      <c r="ED787" s="336">
        <v>245468.51</v>
      </c>
      <c r="EE787" s="336">
        <v>412454.5</v>
      </c>
      <c r="EF787" s="336">
        <v>139330.20000000001</v>
      </c>
      <c r="EG787" s="336">
        <v>2972144.2800000003</v>
      </c>
      <c r="EH787" s="336">
        <v>59521.24</v>
      </c>
      <c r="EI787" s="336">
        <v>1796294.04</v>
      </c>
      <c r="EJ787" s="336">
        <v>4031480.74</v>
      </c>
      <c r="EK787" s="336">
        <v>648795.17999999993</v>
      </c>
      <c r="EL787" s="336">
        <v>360926.41</v>
      </c>
      <c r="EM787" s="336">
        <v>1330124.71</v>
      </c>
      <c r="EN787" s="336">
        <v>1687838.45</v>
      </c>
      <c r="EO787" s="336">
        <v>3127039</v>
      </c>
      <c r="EP787" s="336">
        <v>383694.55</v>
      </c>
      <c r="EQ787" s="336">
        <v>413180.89999999997</v>
      </c>
      <c r="ER787" s="336">
        <v>1824313.8399999999</v>
      </c>
      <c r="ES787" s="336">
        <v>423179.33999999997</v>
      </c>
      <c r="ET787" s="336">
        <v>1104699.42</v>
      </c>
      <c r="EU787" s="336">
        <v>599644.6</v>
      </c>
      <c r="EV787" s="336">
        <v>228955.45</v>
      </c>
      <c r="EW787" s="336">
        <v>216841.48</v>
      </c>
      <c r="EX787" s="336">
        <v>2067260.49</v>
      </c>
      <c r="EY787" s="336">
        <v>12969794.870000001</v>
      </c>
      <c r="EZ787" s="336">
        <v>365681661.69</v>
      </c>
      <c r="FA787" s="336">
        <v>1020594.99</v>
      </c>
      <c r="FB787" s="336">
        <v>747740.43</v>
      </c>
      <c r="FC787" s="336">
        <v>6215442.9299999997</v>
      </c>
      <c r="FD787" s="336">
        <v>1704152.49</v>
      </c>
      <c r="FE787" s="336">
        <v>11535062.190000001</v>
      </c>
      <c r="FF787" s="336">
        <v>444004.99</v>
      </c>
      <c r="FG787" s="336">
        <v>354915.36</v>
      </c>
      <c r="FH787" s="336">
        <v>5544637.4100000001</v>
      </c>
      <c r="FI787" s="336">
        <v>657572.4</v>
      </c>
      <c r="FJ787" s="336">
        <v>1658813.1400000001</v>
      </c>
      <c r="FK787" s="336">
        <v>397745.76</v>
      </c>
      <c r="FL787" s="336">
        <v>113396.56</v>
      </c>
      <c r="FM787" s="336">
        <v>5158616.75</v>
      </c>
      <c r="FN787" s="336">
        <v>14308.04</v>
      </c>
      <c r="FO787" s="336">
        <v>414019</v>
      </c>
      <c r="FP787" s="336">
        <v>274081.39</v>
      </c>
      <c r="FQ787" s="336">
        <v>1009307.3899999999</v>
      </c>
      <c r="FR787" s="336">
        <v>9481196.25</v>
      </c>
      <c r="FS787" s="336">
        <v>542601.46</v>
      </c>
      <c r="FT787" s="336">
        <v>341598.59</v>
      </c>
      <c r="FU787" s="336">
        <v>535391.67999999993</v>
      </c>
      <c r="FV787" s="336">
        <v>39114.5</v>
      </c>
      <c r="FW787" s="336">
        <v>39883</v>
      </c>
      <c r="FX787" s="336">
        <v>428612.72</v>
      </c>
      <c r="FY787" s="336">
        <v>76047.570000000007</v>
      </c>
      <c r="FZ787" s="336">
        <v>296133.15999999997</v>
      </c>
      <c r="GA787" s="336">
        <v>273797.65000000002</v>
      </c>
      <c r="GB787" s="336">
        <v>485966.10000000003</v>
      </c>
      <c r="GC787" s="336">
        <v>151796</v>
      </c>
      <c r="GD787" s="336">
        <v>1979906.4500000002</v>
      </c>
      <c r="GE787" s="336">
        <v>1076797.3999999999</v>
      </c>
      <c r="GF787" s="336">
        <v>388241.41</v>
      </c>
      <c r="GG787" s="336">
        <v>3326766.42</v>
      </c>
      <c r="GH787" s="336">
        <v>178068.88999999998</v>
      </c>
      <c r="GI787" s="336">
        <v>1181637.51</v>
      </c>
      <c r="GJ787" s="336">
        <v>614636.32999999996</v>
      </c>
      <c r="GK787" s="336">
        <v>18181363.550000001</v>
      </c>
      <c r="GL787" s="336">
        <v>1433734.28</v>
      </c>
      <c r="GM787" s="336">
        <v>27258178.650000002</v>
      </c>
      <c r="GN787" s="336">
        <v>652467.85</v>
      </c>
      <c r="GO787" s="336">
        <v>7986031.6500000004</v>
      </c>
      <c r="GP787" s="336">
        <v>295295.65000000002</v>
      </c>
      <c r="GQ787" s="336">
        <v>114696.05</v>
      </c>
      <c r="GR787" s="336">
        <v>1040791.6100000001</v>
      </c>
      <c r="GS787" s="336">
        <v>32772442.600000001</v>
      </c>
      <c r="GT787" s="336">
        <v>246495</v>
      </c>
      <c r="GU787" s="336">
        <v>8973309.0100000016</v>
      </c>
      <c r="GV787" s="336">
        <v>202970.6</v>
      </c>
      <c r="GW787" s="336">
        <v>171771.07</v>
      </c>
      <c r="GX787" s="336">
        <v>10511813.75</v>
      </c>
      <c r="GY787" s="336">
        <v>401181.55</v>
      </c>
      <c r="GZ787" s="336">
        <v>1748526.84</v>
      </c>
      <c r="HA787" s="336">
        <v>1248466.74</v>
      </c>
      <c r="HB787" s="336">
        <v>569429.64</v>
      </c>
      <c r="HC787" s="336">
        <v>7401245.0200000005</v>
      </c>
      <c r="HD787" s="336">
        <v>198928</v>
      </c>
      <c r="HE787" s="336">
        <v>102849.60000000001</v>
      </c>
      <c r="HF787" s="336">
        <v>357986.37</v>
      </c>
      <c r="HG787" s="336">
        <v>554477.25</v>
      </c>
      <c r="HH787" s="336">
        <v>13635812.49</v>
      </c>
      <c r="HI787" s="336">
        <v>4160235.38</v>
      </c>
      <c r="HJ787" s="336">
        <v>1614131.53</v>
      </c>
      <c r="HK787" s="336">
        <v>0</v>
      </c>
      <c r="HL787" s="336">
        <v>1370306.8900000001</v>
      </c>
      <c r="HM787" s="336">
        <v>619232.95000000007</v>
      </c>
      <c r="HN787" s="336">
        <v>205257.60000000001</v>
      </c>
      <c r="HO787" s="336">
        <v>517798.42</v>
      </c>
      <c r="HP787" s="336">
        <v>7130549.8399999999</v>
      </c>
      <c r="HQ787" s="336">
        <v>289471.19</v>
      </c>
      <c r="HR787" s="336">
        <v>3929665.92</v>
      </c>
      <c r="HS787" s="336">
        <v>327693.67</v>
      </c>
      <c r="HT787" s="336">
        <v>18107537.23</v>
      </c>
      <c r="HU787" s="336">
        <v>746342.66</v>
      </c>
      <c r="HV787" s="336">
        <v>3352019.43</v>
      </c>
      <c r="HW787" s="336">
        <v>22550989.34</v>
      </c>
      <c r="HX787" s="336">
        <v>395567.37</v>
      </c>
      <c r="HY787" s="336">
        <v>44333986.5</v>
      </c>
      <c r="HZ787" s="336">
        <v>492479.27</v>
      </c>
      <c r="IA787" s="336">
        <v>193093.76000000001</v>
      </c>
      <c r="IB787" s="336">
        <v>2776410.75</v>
      </c>
      <c r="IC787" s="336">
        <v>4278036.1400000006</v>
      </c>
      <c r="ID787" s="336">
        <v>676400.45</v>
      </c>
      <c r="IE787" s="336">
        <v>4384154.5299999993</v>
      </c>
      <c r="IF787" s="336">
        <v>299496.01</v>
      </c>
      <c r="IG787" s="336">
        <v>539134.54</v>
      </c>
      <c r="IH787" s="336">
        <v>12275.57</v>
      </c>
      <c r="II787" s="336">
        <v>523020.92000000004</v>
      </c>
      <c r="IJ787" s="336">
        <v>433142.11</v>
      </c>
      <c r="IK787" s="336">
        <v>64724.2</v>
      </c>
      <c r="IL787" s="336">
        <v>66182.23</v>
      </c>
      <c r="IM787" s="336">
        <v>424377.45</v>
      </c>
      <c r="IN787" s="336">
        <v>2103811.6800000002</v>
      </c>
      <c r="IO787" s="336">
        <v>667139.10000000009</v>
      </c>
      <c r="IP787" s="336">
        <v>236566.79</v>
      </c>
      <c r="IQ787" s="336">
        <v>582634.59</v>
      </c>
      <c r="IR787" s="336">
        <v>3986285.42</v>
      </c>
      <c r="IS787" s="336">
        <v>2617294.3000000003</v>
      </c>
      <c r="IT787" s="336">
        <v>7728845.1600000001</v>
      </c>
      <c r="IU787" s="336">
        <v>209862</v>
      </c>
      <c r="IV787" s="336">
        <v>3424719.46</v>
      </c>
      <c r="IW787" s="336">
        <v>74183.360000000001</v>
      </c>
      <c r="IX787" s="336">
        <v>80084.600000000006</v>
      </c>
      <c r="IY787" s="336">
        <v>1917150.6300000001</v>
      </c>
      <c r="IZ787" s="336">
        <v>439532.31</v>
      </c>
      <c r="JA787" s="336">
        <v>1322013.4099999999</v>
      </c>
      <c r="JB787" s="336">
        <v>338863</v>
      </c>
      <c r="JC787" s="336">
        <v>423872.05</v>
      </c>
      <c r="JD787" s="336">
        <v>216031.08</v>
      </c>
      <c r="JE787" s="336">
        <v>142316.02000000002</v>
      </c>
      <c r="JF787" s="336">
        <v>441484.51</v>
      </c>
      <c r="JG787" s="336">
        <v>77777.039999999994</v>
      </c>
      <c r="JH787" s="336">
        <v>678970.18</v>
      </c>
      <c r="JI787" s="336">
        <v>2047070.7399999998</v>
      </c>
      <c r="JJ787" s="336">
        <v>345971</v>
      </c>
      <c r="JK787" s="336">
        <v>271948.08</v>
      </c>
      <c r="JL787" s="336">
        <v>378575.35999999999</v>
      </c>
      <c r="JM787" s="336">
        <v>113040.39000000001</v>
      </c>
      <c r="JN787" s="336">
        <v>115843.66</v>
      </c>
      <c r="JO787" s="336">
        <v>4061122.84</v>
      </c>
      <c r="JP787" s="336">
        <v>881337.3</v>
      </c>
      <c r="JQ787" s="336">
        <v>372651.65</v>
      </c>
      <c r="JR787" s="336">
        <v>153375.26999999999</v>
      </c>
      <c r="JS787" s="336">
        <v>6735414.8999999994</v>
      </c>
      <c r="JT787" s="336">
        <v>638074.01</v>
      </c>
      <c r="JU787" s="336">
        <v>1095634</v>
      </c>
      <c r="JV787" s="336">
        <v>37216364.560000002</v>
      </c>
      <c r="JW787" s="336">
        <v>1318191.06</v>
      </c>
      <c r="JX787" s="336">
        <v>464366.94000000006</v>
      </c>
      <c r="JY787" s="336">
        <v>50731.519999999997</v>
      </c>
      <c r="JZ787" s="336">
        <v>97114.790000000008</v>
      </c>
      <c r="KA787" s="336">
        <v>1010347.34</v>
      </c>
      <c r="KB787" s="336">
        <v>391860.72</v>
      </c>
      <c r="KC787" s="336">
        <v>674782.65</v>
      </c>
      <c r="KD787" s="336">
        <v>325969.55</v>
      </c>
      <c r="KE787" s="336">
        <v>7147947.04</v>
      </c>
      <c r="KF787" s="336">
        <v>124951.15</v>
      </c>
      <c r="KG787" s="336">
        <v>705135.40999999992</v>
      </c>
      <c r="KH787" s="336">
        <v>495630.49</v>
      </c>
      <c r="KI787" s="336">
        <v>358242.62</v>
      </c>
      <c r="KJ787" s="336">
        <v>263990.23</v>
      </c>
      <c r="KK787" s="336">
        <v>121156.51</v>
      </c>
      <c r="KL787" s="336">
        <v>609423.30000000005</v>
      </c>
      <c r="KM787" s="336">
        <v>697050.42999999993</v>
      </c>
      <c r="KN787" s="336">
        <v>294009.84999999998</v>
      </c>
      <c r="KO787" s="336">
        <v>2662120.4900000002</v>
      </c>
      <c r="KP787" s="336">
        <v>366905.48</v>
      </c>
      <c r="KQ787" s="336">
        <v>53660516.269999996</v>
      </c>
      <c r="KR787" s="336">
        <v>2981957.5999999996</v>
      </c>
      <c r="KS787" s="336">
        <v>1226243.21</v>
      </c>
      <c r="KX787" s="312" t="s">
        <v>943</v>
      </c>
    </row>
    <row r="788" spans="1:310" x14ac:dyDescent="0.25">
      <c r="A788">
        <v>2023</v>
      </c>
      <c r="C788" s="312">
        <v>46</v>
      </c>
      <c r="F788" s="336">
        <v>25182.5</v>
      </c>
      <c r="G788" s="336">
        <v>337.4</v>
      </c>
      <c r="H788" s="336">
        <v>354583.15</v>
      </c>
      <c r="I788" s="336">
        <v>0</v>
      </c>
      <c r="J788" s="336">
        <v>0</v>
      </c>
      <c r="K788" s="336">
        <v>0</v>
      </c>
      <c r="L788" s="336">
        <v>112527.62</v>
      </c>
      <c r="M788" s="336">
        <v>123613.14</v>
      </c>
      <c r="N788" s="336">
        <v>35393.050000000003</v>
      </c>
      <c r="O788" s="336">
        <v>232934.45</v>
      </c>
      <c r="P788" s="336">
        <v>8526</v>
      </c>
      <c r="Q788" s="336">
        <v>0</v>
      </c>
      <c r="R788" s="336">
        <v>1080</v>
      </c>
      <c r="S788" s="336">
        <v>153232.70000000001</v>
      </c>
      <c r="T788" s="336">
        <v>0</v>
      </c>
      <c r="U788" s="336">
        <v>21075.7</v>
      </c>
      <c r="V788" s="336">
        <v>867485.05</v>
      </c>
      <c r="W788" s="336">
        <v>4664</v>
      </c>
      <c r="X788" s="336">
        <v>0</v>
      </c>
      <c r="Y788" s="336">
        <v>0</v>
      </c>
      <c r="Z788" s="336">
        <v>0</v>
      </c>
      <c r="AA788" s="336">
        <v>681282.05</v>
      </c>
      <c r="AB788" s="336">
        <v>0</v>
      </c>
      <c r="AC788" s="336">
        <v>0</v>
      </c>
      <c r="AD788" s="336">
        <v>55958.75</v>
      </c>
      <c r="AE788" s="336">
        <v>210797.38</v>
      </c>
      <c r="AF788" s="336">
        <v>77.17</v>
      </c>
      <c r="AG788" s="336">
        <v>1375.9</v>
      </c>
      <c r="AH788" s="336">
        <v>1779</v>
      </c>
      <c r="AI788" s="336">
        <v>17700</v>
      </c>
      <c r="AJ788" s="336">
        <v>0</v>
      </c>
      <c r="AK788" s="336">
        <v>0</v>
      </c>
      <c r="AL788" s="336">
        <v>40544.35</v>
      </c>
      <c r="AM788" s="336">
        <v>1803</v>
      </c>
      <c r="AN788" s="336">
        <v>0</v>
      </c>
      <c r="AO788" s="336">
        <v>694.95</v>
      </c>
      <c r="AP788" s="336">
        <v>0</v>
      </c>
      <c r="AQ788" s="336">
        <v>0</v>
      </c>
      <c r="AR788" s="336">
        <v>0</v>
      </c>
      <c r="AS788" s="336">
        <v>0</v>
      </c>
      <c r="AT788" s="336">
        <v>0</v>
      </c>
      <c r="AU788" s="336">
        <v>52389.3</v>
      </c>
      <c r="AV788" s="336">
        <v>1432.05</v>
      </c>
      <c r="AW788" s="336">
        <v>228498.55</v>
      </c>
      <c r="AX788" s="336">
        <v>180</v>
      </c>
      <c r="AY788" s="336">
        <v>48</v>
      </c>
      <c r="AZ788" s="336">
        <v>740.65</v>
      </c>
      <c r="BA788" s="336">
        <v>0</v>
      </c>
      <c r="BB788" s="336">
        <v>297866.05</v>
      </c>
      <c r="BC788" s="336">
        <v>28630</v>
      </c>
      <c r="BD788" s="336">
        <v>46979.22</v>
      </c>
      <c r="BE788" s="336">
        <v>0</v>
      </c>
      <c r="BF788" s="336">
        <v>0</v>
      </c>
      <c r="BG788" s="336">
        <v>8415.0499999999993</v>
      </c>
      <c r="BH788" s="336">
        <v>840.85</v>
      </c>
      <c r="BI788" s="336">
        <v>2220193.9</v>
      </c>
      <c r="BJ788" s="336">
        <v>0</v>
      </c>
      <c r="BK788" s="336">
        <v>31643.5</v>
      </c>
      <c r="BL788" s="336">
        <v>6273</v>
      </c>
      <c r="BM788" s="336">
        <v>50501.96</v>
      </c>
      <c r="BN788" s="336">
        <v>117672.5</v>
      </c>
      <c r="BO788" s="336">
        <v>38507.300000000003</v>
      </c>
      <c r="BP788" s="336">
        <v>48</v>
      </c>
      <c r="BQ788" s="336">
        <v>0</v>
      </c>
      <c r="BR788" s="336">
        <v>37328.71</v>
      </c>
      <c r="BS788" s="336">
        <v>8189.62</v>
      </c>
      <c r="BT788" s="336">
        <v>3722</v>
      </c>
      <c r="BU788" s="336">
        <v>28121.45</v>
      </c>
      <c r="BV788" s="336">
        <v>0</v>
      </c>
      <c r="BW788" s="336">
        <v>512.72</v>
      </c>
      <c r="BX788" s="336">
        <v>10393.450000000001</v>
      </c>
      <c r="BY788" s="336">
        <v>306852.65000000002</v>
      </c>
      <c r="BZ788" s="336">
        <v>1690</v>
      </c>
      <c r="CA788" s="336">
        <v>0</v>
      </c>
      <c r="CB788" s="336">
        <v>0</v>
      </c>
      <c r="CC788" s="336">
        <v>20835</v>
      </c>
      <c r="CD788" s="336">
        <v>40060.15</v>
      </c>
      <c r="CE788" s="336">
        <v>740.9</v>
      </c>
      <c r="CF788" s="336">
        <v>206502.87</v>
      </c>
      <c r="CG788" s="336">
        <v>0</v>
      </c>
      <c r="CH788" s="336">
        <v>13143.65</v>
      </c>
      <c r="CI788" s="336">
        <v>903191.1</v>
      </c>
      <c r="CJ788" s="336">
        <v>70000</v>
      </c>
      <c r="CK788" s="336">
        <v>282.87</v>
      </c>
      <c r="CL788" s="336">
        <v>0</v>
      </c>
      <c r="CM788" s="336">
        <v>0</v>
      </c>
      <c r="CN788" s="336">
        <v>98787.49</v>
      </c>
      <c r="CO788" s="336">
        <v>0</v>
      </c>
      <c r="CP788" s="336">
        <v>4763.8999999999996</v>
      </c>
      <c r="CQ788" s="336">
        <v>0</v>
      </c>
      <c r="CR788" s="336">
        <v>1000</v>
      </c>
      <c r="CS788" s="336">
        <v>10515</v>
      </c>
      <c r="CT788" s="336">
        <v>350723</v>
      </c>
      <c r="CU788" s="336">
        <v>0</v>
      </c>
      <c r="CV788" s="336">
        <v>0</v>
      </c>
      <c r="CW788" s="336">
        <v>62118</v>
      </c>
      <c r="CX788" s="336">
        <v>353469.37</v>
      </c>
      <c r="CY788" s="336">
        <v>3416.36</v>
      </c>
      <c r="CZ788" s="336">
        <v>89005</v>
      </c>
      <c r="DA788" s="336">
        <v>0</v>
      </c>
      <c r="DB788" s="336">
        <v>9675</v>
      </c>
      <c r="DC788" s="336">
        <v>0</v>
      </c>
      <c r="DD788" s="336">
        <v>6765374.0799999991</v>
      </c>
      <c r="DE788" s="336">
        <v>221828.97</v>
      </c>
      <c r="DF788" s="336">
        <v>112589.05</v>
      </c>
      <c r="DG788" s="336">
        <v>32493.200000000001</v>
      </c>
      <c r="DH788" s="336">
        <v>25620.23</v>
      </c>
      <c r="DI788" s="336">
        <v>34516.449999999997</v>
      </c>
      <c r="DJ788" s="336">
        <v>11146.1</v>
      </c>
      <c r="DK788" s="336">
        <v>6438</v>
      </c>
      <c r="DL788" s="336">
        <v>6548.58</v>
      </c>
      <c r="DM788" s="336">
        <v>369.2</v>
      </c>
      <c r="DN788" s="336">
        <v>0</v>
      </c>
      <c r="DO788" s="336">
        <v>6233</v>
      </c>
      <c r="DP788" s="336">
        <v>135645.35</v>
      </c>
      <c r="DQ788" s="336">
        <v>19904.8</v>
      </c>
      <c r="DR788" s="336">
        <v>68471.75</v>
      </c>
      <c r="DS788" s="336">
        <v>4000</v>
      </c>
      <c r="DT788" s="336">
        <v>0</v>
      </c>
      <c r="DU788" s="336">
        <v>34229.800000000003</v>
      </c>
      <c r="DV788" s="336">
        <v>57072</v>
      </c>
      <c r="DW788" s="336">
        <v>46088.15</v>
      </c>
      <c r="DX788" s="336">
        <v>87072.55</v>
      </c>
      <c r="DY788" s="336">
        <v>5916</v>
      </c>
      <c r="DZ788" s="336">
        <v>31303.18</v>
      </c>
      <c r="EA788" s="336">
        <v>101732.15</v>
      </c>
      <c r="EB788" s="336">
        <v>46179</v>
      </c>
      <c r="EC788" s="336">
        <v>18981.2</v>
      </c>
      <c r="ED788" s="336">
        <v>9252.7099999999991</v>
      </c>
      <c r="EE788" s="336">
        <v>0</v>
      </c>
      <c r="EF788" s="336">
        <v>0</v>
      </c>
      <c r="EG788" s="336">
        <v>6978.64</v>
      </c>
      <c r="EH788" s="336">
        <v>135056.97</v>
      </c>
      <c r="EI788" s="336">
        <v>416804.61</v>
      </c>
      <c r="EJ788" s="336">
        <v>9913.9</v>
      </c>
      <c r="EK788" s="336">
        <v>21302.59</v>
      </c>
      <c r="EL788" s="336">
        <v>1000</v>
      </c>
      <c r="EM788" s="336">
        <v>8500</v>
      </c>
      <c r="EN788" s="336">
        <v>12583.53</v>
      </c>
      <c r="EO788" s="336">
        <v>33465.85</v>
      </c>
      <c r="EP788" s="336">
        <v>20700.55</v>
      </c>
      <c r="EQ788" s="336">
        <v>161.19999999999999</v>
      </c>
      <c r="ER788" s="336">
        <v>36106</v>
      </c>
      <c r="ES788" s="336">
        <v>15000</v>
      </c>
      <c r="ET788" s="336">
        <v>1170</v>
      </c>
      <c r="EU788" s="336">
        <v>0</v>
      </c>
      <c r="EV788" s="336">
        <v>0</v>
      </c>
      <c r="EW788" s="336">
        <v>0</v>
      </c>
      <c r="EX788" s="336">
        <v>65655.149999999994</v>
      </c>
      <c r="EY788" s="336">
        <v>907850.54999999993</v>
      </c>
      <c r="EZ788" s="336">
        <v>8276153.209999999</v>
      </c>
      <c r="FA788" s="336">
        <v>1845.1</v>
      </c>
      <c r="FB788" s="336">
        <v>31230.04</v>
      </c>
      <c r="FC788" s="336">
        <v>21733.360000000001</v>
      </c>
      <c r="FD788" s="336">
        <v>119456.05</v>
      </c>
      <c r="FE788" s="336">
        <v>281294.27999999997</v>
      </c>
      <c r="FF788" s="336">
        <v>39057.199999999997</v>
      </c>
      <c r="FG788" s="336">
        <v>0</v>
      </c>
      <c r="FH788" s="336">
        <v>31567</v>
      </c>
      <c r="FI788" s="336">
        <v>34127.199999999997</v>
      </c>
      <c r="FJ788" s="336">
        <v>0</v>
      </c>
      <c r="FK788" s="336">
        <v>48826.15</v>
      </c>
      <c r="FL788" s="336">
        <v>0</v>
      </c>
      <c r="FM788" s="336">
        <v>39661.800000000003</v>
      </c>
      <c r="FN788" s="336">
        <v>36409</v>
      </c>
      <c r="FO788" s="336">
        <v>0</v>
      </c>
      <c r="FP788" s="336">
        <v>4347</v>
      </c>
      <c r="FQ788" s="336">
        <v>1500</v>
      </c>
      <c r="FR788" s="336">
        <v>56666.630000000005</v>
      </c>
      <c r="FS788" s="336">
        <v>0</v>
      </c>
      <c r="FT788" s="336">
        <v>5896.1</v>
      </c>
      <c r="FU788" s="336">
        <v>17235.53</v>
      </c>
      <c r="FV788" s="336">
        <v>2640.25</v>
      </c>
      <c r="FW788" s="336">
        <v>4724.6000000000004</v>
      </c>
      <c r="FX788" s="336">
        <v>29676.1</v>
      </c>
      <c r="FY788" s="336">
        <v>3544</v>
      </c>
      <c r="FZ788" s="336">
        <v>500</v>
      </c>
      <c r="GA788" s="336">
        <v>0</v>
      </c>
      <c r="GB788" s="336">
        <v>48</v>
      </c>
      <c r="GC788" s="336">
        <v>48</v>
      </c>
      <c r="GD788" s="336">
        <v>100703.7</v>
      </c>
      <c r="GE788" s="336">
        <v>61088.3</v>
      </c>
      <c r="GF788" s="336">
        <v>0</v>
      </c>
      <c r="GG788" s="336">
        <v>0</v>
      </c>
      <c r="GH788" s="336">
        <v>48</v>
      </c>
      <c r="GI788" s="336">
        <v>54985.5</v>
      </c>
      <c r="GJ788" s="336">
        <v>6502</v>
      </c>
      <c r="GK788" s="336">
        <v>589351.51</v>
      </c>
      <c r="GL788" s="336">
        <v>4957.5</v>
      </c>
      <c r="GM788" s="336">
        <v>1230802.6599999999</v>
      </c>
      <c r="GN788" s="336">
        <v>13936.46</v>
      </c>
      <c r="GO788" s="336">
        <v>43997.4</v>
      </c>
      <c r="GP788" s="336">
        <v>16382.7</v>
      </c>
      <c r="GQ788" s="336">
        <v>8047.2</v>
      </c>
      <c r="GR788" s="336">
        <v>0</v>
      </c>
      <c r="GS788" s="336">
        <v>8741588.8699999992</v>
      </c>
      <c r="GT788" s="336">
        <v>0</v>
      </c>
      <c r="GU788" s="336">
        <v>109057.25</v>
      </c>
      <c r="GV788" s="336">
        <v>31398.5</v>
      </c>
      <c r="GW788" s="336">
        <v>1958</v>
      </c>
      <c r="GX788" s="336">
        <v>1300067.79</v>
      </c>
      <c r="GY788" s="336">
        <v>10349.74</v>
      </c>
      <c r="GZ788" s="336">
        <v>114239.69</v>
      </c>
      <c r="HA788" s="336">
        <v>3000</v>
      </c>
      <c r="HB788" s="336">
        <v>820</v>
      </c>
      <c r="HC788" s="336">
        <v>38695.75</v>
      </c>
      <c r="HD788" s="336">
        <v>13326.3</v>
      </c>
      <c r="HE788" s="336">
        <v>118274.53</v>
      </c>
      <c r="HF788" s="336">
        <v>659.15</v>
      </c>
      <c r="HG788" s="336">
        <v>0</v>
      </c>
      <c r="HH788" s="336">
        <v>699057.02</v>
      </c>
      <c r="HI788" s="336">
        <v>33737.5</v>
      </c>
      <c r="HJ788" s="336">
        <v>4398.5</v>
      </c>
      <c r="HK788" s="336">
        <v>15120</v>
      </c>
      <c r="HL788" s="336">
        <v>11527.64</v>
      </c>
      <c r="HM788" s="336">
        <v>0</v>
      </c>
      <c r="HN788" s="336">
        <v>0</v>
      </c>
      <c r="HO788" s="336">
        <v>92030.42</v>
      </c>
      <c r="HP788" s="336">
        <v>11643</v>
      </c>
      <c r="HQ788" s="336">
        <v>3838.4</v>
      </c>
      <c r="HR788" s="336">
        <v>949001.5</v>
      </c>
      <c r="HS788" s="336">
        <v>0</v>
      </c>
      <c r="HT788" s="336">
        <v>2211931.85</v>
      </c>
      <c r="HU788" s="336">
        <v>0</v>
      </c>
      <c r="HV788" s="336">
        <v>0</v>
      </c>
      <c r="HW788" s="336">
        <v>190315</v>
      </c>
      <c r="HX788" s="336">
        <v>1444.45</v>
      </c>
      <c r="HY788" s="336">
        <v>4989832.5600000005</v>
      </c>
      <c r="HZ788" s="336">
        <v>177865.4</v>
      </c>
      <c r="IA788" s="336">
        <v>2000</v>
      </c>
      <c r="IB788" s="336">
        <v>9424.6</v>
      </c>
      <c r="IC788" s="336">
        <v>155872</v>
      </c>
      <c r="ID788" s="336">
        <v>0</v>
      </c>
      <c r="IE788" s="336">
        <v>385509.2</v>
      </c>
      <c r="IF788" s="336">
        <v>48</v>
      </c>
      <c r="IG788" s="336">
        <v>3149.9</v>
      </c>
      <c r="IH788" s="336">
        <v>284.39</v>
      </c>
      <c r="II788" s="336">
        <v>357654.91</v>
      </c>
      <c r="IJ788" s="336">
        <v>532828.29</v>
      </c>
      <c r="IK788" s="336">
        <v>2475.5500000000002</v>
      </c>
      <c r="IL788" s="336">
        <v>0</v>
      </c>
      <c r="IM788" s="336">
        <v>15.6</v>
      </c>
      <c r="IN788" s="336">
        <v>3253.6</v>
      </c>
      <c r="IO788" s="336">
        <v>92521.95</v>
      </c>
      <c r="IP788" s="336">
        <v>28257.8</v>
      </c>
      <c r="IQ788" s="336">
        <v>1575</v>
      </c>
      <c r="IR788" s="336">
        <v>132245.20000000001</v>
      </c>
      <c r="IS788" s="336">
        <v>348586.05</v>
      </c>
      <c r="IT788" s="336">
        <v>97171.72</v>
      </c>
      <c r="IU788" s="336">
        <v>6901.25</v>
      </c>
      <c r="IV788" s="336">
        <v>176081.2</v>
      </c>
      <c r="IW788" s="336">
        <v>30071</v>
      </c>
      <c r="IX788" s="336">
        <v>350</v>
      </c>
      <c r="IY788" s="336">
        <v>63736.15</v>
      </c>
      <c r="IZ788" s="336">
        <v>145356.13</v>
      </c>
      <c r="JA788" s="336">
        <v>16111.65</v>
      </c>
      <c r="JB788" s="336">
        <v>3629.9</v>
      </c>
      <c r="JC788" s="336">
        <v>0</v>
      </c>
      <c r="JD788" s="336">
        <v>1176</v>
      </c>
      <c r="JE788" s="336">
        <v>0</v>
      </c>
      <c r="JF788" s="336">
        <v>2890.9</v>
      </c>
      <c r="JG788" s="336">
        <v>0</v>
      </c>
      <c r="JH788" s="336">
        <v>74569.899999999994</v>
      </c>
      <c r="JI788" s="336">
        <v>528821.94999999995</v>
      </c>
      <c r="JJ788" s="336">
        <v>20048</v>
      </c>
      <c r="JK788" s="336">
        <v>360</v>
      </c>
      <c r="JL788" s="336">
        <v>6988.63</v>
      </c>
      <c r="JM788" s="336">
        <v>804.3</v>
      </c>
      <c r="JN788" s="336">
        <v>1500</v>
      </c>
      <c r="JO788" s="336">
        <v>97479</v>
      </c>
      <c r="JP788" s="336">
        <v>0</v>
      </c>
      <c r="JQ788" s="336">
        <v>0</v>
      </c>
      <c r="JR788" s="336">
        <v>2000</v>
      </c>
      <c r="JS788" s="336">
        <v>55993.65</v>
      </c>
      <c r="JT788" s="336">
        <v>72817.399999999994</v>
      </c>
      <c r="JU788" s="336">
        <v>3165.5</v>
      </c>
      <c r="JV788" s="336">
        <v>188589.9</v>
      </c>
      <c r="JW788" s="336">
        <v>8417.7000000000007</v>
      </c>
      <c r="JX788" s="336">
        <v>0</v>
      </c>
      <c r="JY788" s="336">
        <v>0</v>
      </c>
      <c r="JZ788" s="336">
        <v>0</v>
      </c>
      <c r="KA788" s="336">
        <v>0</v>
      </c>
      <c r="KB788" s="336">
        <v>0</v>
      </c>
      <c r="KC788" s="336">
        <v>16435.5</v>
      </c>
      <c r="KD788" s="336">
        <v>0</v>
      </c>
      <c r="KE788" s="336">
        <v>279086</v>
      </c>
      <c r="KF788" s="336">
        <v>19430.400000000001</v>
      </c>
      <c r="KG788" s="336">
        <v>48</v>
      </c>
      <c r="KH788" s="336">
        <v>79239.95</v>
      </c>
      <c r="KI788" s="336">
        <v>98355.6</v>
      </c>
      <c r="KJ788" s="336">
        <v>1338.75</v>
      </c>
      <c r="KK788" s="336">
        <v>1567</v>
      </c>
      <c r="KL788" s="336">
        <v>0</v>
      </c>
      <c r="KM788" s="336">
        <v>231.6</v>
      </c>
      <c r="KN788" s="336">
        <v>0</v>
      </c>
      <c r="KO788" s="336">
        <v>28360</v>
      </c>
      <c r="KP788" s="336">
        <v>0</v>
      </c>
      <c r="KQ788" s="336">
        <v>6545667.9100000001</v>
      </c>
      <c r="KR788" s="336">
        <v>29345.8</v>
      </c>
      <c r="KS788" s="336">
        <v>71667.899999999994</v>
      </c>
      <c r="KX788" s="312" t="s">
        <v>943</v>
      </c>
    </row>
    <row r="789" spans="1:310" x14ac:dyDescent="0.25">
      <c r="A789">
        <v>2023</v>
      </c>
      <c r="C789" s="312">
        <v>48</v>
      </c>
      <c r="F789" s="336">
        <v>82321.69</v>
      </c>
      <c r="G789" s="336">
        <v>58000</v>
      </c>
      <c r="H789" s="336">
        <v>1062249.8399999999</v>
      </c>
      <c r="I789" s="336">
        <v>230027.95</v>
      </c>
      <c r="J789" s="336">
        <v>44159.3</v>
      </c>
      <c r="K789" s="336">
        <v>429434.2</v>
      </c>
      <c r="L789" s="336">
        <v>385927.47</v>
      </c>
      <c r="M789" s="336">
        <v>0</v>
      </c>
      <c r="N789" s="336">
        <v>2773409.7800000003</v>
      </c>
      <c r="O789" s="336">
        <v>989460.67999999993</v>
      </c>
      <c r="P789" s="336">
        <v>197113.73</v>
      </c>
      <c r="Q789" s="336">
        <v>35629.81</v>
      </c>
      <c r="R789" s="336">
        <v>89666.91</v>
      </c>
      <c r="S789" s="336">
        <v>40750</v>
      </c>
      <c r="T789" s="336">
        <v>77355.25</v>
      </c>
      <c r="U789" s="336">
        <v>208712.64</v>
      </c>
      <c r="V789" s="336">
        <v>696121.61</v>
      </c>
      <c r="W789" s="336">
        <v>81947.709999999992</v>
      </c>
      <c r="X789" s="336">
        <v>182462.63</v>
      </c>
      <c r="Y789" s="336">
        <v>0</v>
      </c>
      <c r="Z789" s="336">
        <v>133319.93</v>
      </c>
      <c r="AA789" s="336">
        <v>535528.27</v>
      </c>
      <c r="AB789" s="336">
        <v>507722.1</v>
      </c>
      <c r="AC789" s="336">
        <v>0</v>
      </c>
      <c r="AD789" s="336">
        <v>1478325.54</v>
      </c>
      <c r="AE789" s="336">
        <v>336002.46</v>
      </c>
      <c r="AF789" s="336">
        <v>135331.18</v>
      </c>
      <c r="AG789" s="336">
        <v>352250.94</v>
      </c>
      <c r="AH789" s="336">
        <v>36161.5</v>
      </c>
      <c r="AI789" s="336">
        <v>24595.73</v>
      </c>
      <c r="AJ789" s="336">
        <v>251067.68</v>
      </c>
      <c r="AK789" s="336">
        <v>74415.55</v>
      </c>
      <c r="AL789" s="336">
        <v>403102.47</v>
      </c>
      <c r="AM789" s="336">
        <v>181397.7</v>
      </c>
      <c r="AN789" s="336">
        <v>0</v>
      </c>
      <c r="AO789" s="336">
        <v>0</v>
      </c>
      <c r="AP789" s="336">
        <v>0</v>
      </c>
      <c r="AQ789" s="336">
        <v>12395.85</v>
      </c>
      <c r="AR789" s="336">
        <v>1344668.42</v>
      </c>
      <c r="AS789" s="336">
        <v>83296.259999999995</v>
      </c>
      <c r="AT789" s="336">
        <v>289400.74</v>
      </c>
      <c r="AU789" s="336">
        <v>181431.29</v>
      </c>
      <c r="AV789" s="336">
        <v>66290.28</v>
      </c>
      <c r="AW789" s="336">
        <v>13044227.600000001</v>
      </c>
      <c r="AX789" s="336">
        <v>949693.83</v>
      </c>
      <c r="AY789" s="336">
        <v>791112.14</v>
      </c>
      <c r="AZ789" s="336">
        <v>62697.56</v>
      </c>
      <c r="BA789" s="336">
        <v>25508.89</v>
      </c>
      <c r="BB789" s="336">
        <v>5008.8100000000004</v>
      </c>
      <c r="BC789" s="336">
        <v>251941.23</v>
      </c>
      <c r="BD789" s="336">
        <v>133885.28999999998</v>
      </c>
      <c r="BE789" s="336">
        <v>350305.37</v>
      </c>
      <c r="BF789" s="336">
        <v>43954.9</v>
      </c>
      <c r="BG789" s="336">
        <v>0</v>
      </c>
      <c r="BH789" s="336">
        <v>17846.95</v>
      </c>
      <c r="BI789" s="336">
        <v>297584.57</v>
      </c>
      <c r="BJ789" s="336">
        <v>4220.8</v>
      </c>
      <c r="BK789" s="336">
        <v>1031065.21</v>
      </c>
      <c r="BL789" s="336">
        <v>500</v>
      </c>
      <c r="BM789" s="336">
        <v>155500.27000000002</v>
      </c>
      <c r="BN789" s="336">
        <v>127473.12</v>
      </c>
      <c r="BO789" s="336">
        <v>27354.65</v>
      </c>
      <c r="BP789" s="336">
        <v>0</v>
      </c>
      <c r="BQ789" s="336">
        <v>9729.33</v>
      </c>
      <c r="BR789" s="336">
        <v>71945.789999999994</v>
      </c>
      <c r="BS789" s="336">
        <v>96158.75</v>
      </c>
      <c r="BT789" s="336">
        <v>20000</v>
      </c>
      <c r="BU789" s="336">
        <v>77788.479999999996</v>
      </c>
      <c r="BV789" s="336">
        <v>160388.27000000002</v>
      </c>
      <c r="BW789" s="336">
        <v>600261.65999999992</v>
      </c>
      <c r="BX789" s="336">
        <v>232707.6</v>
      </c>
      <c r="BY789" s="336">
        <v>183500.81</v>
      </c>
      <c r="BZ789" s="336">
        <v>72452.26999999999</v>
      </c>
      <c r="CA789" s="336">
        <v>7376.66</v>
      </c>
      <c r="CB789" s="336">
        <v>136282.29</v>
      </c>
      <c r="CC789" s="336">
        <v>2271654.6</v>
      </c>
      <c r="CD789" s="336">
        <v>1031176.99</v>
      </c>
      <c r="CE789" s="336">
        <v>944726.86</v>
      </c>
      <c r="CF789" s="336">
        <v>2340136.44</v>
      </c>
      <c r="CG789" s="336">
        <v>223788.87</v>
      </c>
      <c r="CH789" s="336">
        <v>20814.03</v>
      </c>
      <c r="CI789" s="336">
        <v>8781521.25</v>
      </c>
      <c r="CJ789" s="336">
        <v>73900</v>
      </c>
      <c r="CK789" s="336">
        <v>0</v>
      </c>
      <c r="CL789" s="336">
        <v>49571.6</v>
      </c>
      <c r="CM789" s="336">
        <v>37575.120000000003</v>
      </c>
      <c r="CN789" s="336">
        <v>1105468.57</v>
      </c>
      <c r="CO789" s="336">
        <v>612414.04999999993</v>
      </c>
      <c r="CP789" s="336">
        <v>154814.15</v>
      </c>
      <c r="CQ789" s="336">
        <v>1622544</v>
      </c>
      <c r="CR789" s="336">
        <v>296667</v>
      </c>
      <c r="CS789" s="336">
        <v>299463.52</v>
      </c>
      <c r="CT789" s="336">
        <v>0</v>
      </c>
      <c r="CU789" s="336">
        <v>0</v>
      </c>
      <c r="CV789" s="336">
        <v>68000</v>
      </c>
      <c r="CW789" s="336">
        <v>36076.550000000003</v>
      </c>
      <c r="CX789" s="336">
        <v>178380.3</v>
      </c>
      <c r="CY789" s="336">
        <v>45405.04</v>
      </c>
      <c r="CZ789" s="336">
        <v>444407.32</v>
      </c>
      <c r="DA789" s="336">
        <v>677765.62</v>
      </c>
      <c r="DB789" s="336">
        <v>4504243.66</v>
      </c>
      <c r="DC789" s="336">
        <v>1071954.1000000001</v>
      </c>
      <c r="DD789" s="336">
        <v>2452445.04</v>
      </c>
      <c r="DE789" s="336">
        <v>1366947.1600000001</v>
      </c>
      <c r="DF789" s="336">
        <v>3743.85</v>
      </c>
      <c r="DG789" s="336">
        <v>167989.6</v>
      </c>
      <c r="DH789" s="336">
        <v>62462.83</v>
      </c>
      <c r="DI789" s="336">
        <v>27829.35</v>
      </c>
      <c r="DJ789" s="336">
        <v>652000</v>
      </c>
      <c r="DK789" s="336">
        <v>1011569.33</v>
      </c>
      <c r="DL789" s="336">
        <v>116846.55</v>
      </c>
      <c r="DM789" s="336">
        <v>94504.7</v>
      </c>
      <c r="DN789" s="336">
        <v>16967.650000000001</v>
      </c>
      <c r="DO789" s="336">
        <v>10516.55</v>
      </c>
      <c r="DP789" s="336">
        <v>0</v>
      </c>
      <c r="DQ789" s="336">
        <v>31017.24</v>
      </c>
      <c r="DR789" s="336">
        <v>125900.54000000001</v>
      </c>
      <c r="DS789" s="336">
        <v>286513.82</v>
      </c>
      <c r="DT789" s="336">
        <v>351898.66000000003</v>
      </c>
      <c r="DU789" s="336">
        <v>903362.88</v>
      </c>
      <c r="DV789" s="336">
        <v>21139.08</v>
      </c>
      <c r="DW789" s="336">
        <v>68999.55</v>
      </c>
      <c r="DX789" s="336">
        <v>42612.88</v>
      </c>
      <c r="DY789" s="336">
        <v>101871.29999999999</v>
      </c>
      <c r="DZ789" s="336">
        <v>77698.289999999994</v>
      </c>
      <c r="EA789" s="336">
        <v>1231652.6000000001</v>
      </c>
      <c r="EB789" s="336">
        <v>259416.86</v>
      </c>
      <c r="EC789" s="336">
        <v>45843.87</v>
      </c>
      <c r="ED789" s="336">
        <v>0</v>
      </c>
      <c r="EE789" s="336">
        <v>64594.97</v>
      </c>
      <c r="EF789" s="336">
        <v>10162.030000000001</v>
      </c>
      <c r="EG789" s="336">
        <v>956892.69</v>
      </c>
      <c r="EH789" s="336">
        <v>1714017.14</v>
      </c>
      <c r="EI789" s="336">
        <v>556562.12</v>
      </c>
      <c r="EJ789" s="336">
        <v>254460.08000000002</v>
      </c>
      <c r="EK789" s="336">
        <v>95580.51</v>
      </c>
      <c r="EL789" s="336">
        <v>81977.14</v>
      </c>
      <c r="EM789" s="336">
        <v>648695.56999999995</v>
      </c>
      <c r="EN789" s="336">
        <v>187476.63999999998</v>
      </c>
      <c r="EO789" s="336">
        <v>967660.15999999992</v>
      </c>
      <c r="EP789" s="336">
        <v>69592.45</v>
      </c>
      <c r="EQ789" s="336">
        <v>44704.9</v>
      </c>
      <c r="ER789" s="336">
        <v>216760</v>
      </c>
      <c r="ES789" s="336">
        <v>56986.79</v>
      </c>
      <c r="ET789" s="336">
        <v>595496.65</v>
      </c>
      <c r="EU789" s="336">
        <v>100003.76</v>
      </c>
      <c r="EV789" s="336">
        <v>0</v>
      </c>
      <c r="EW789" s="336">
        <v>64062.43</v>
      </c>
      <c r="EX789" s="336">
        <v>1349698.46</v>
      </c>
      <c r="EY789" s="336">
        <v>1938793.9200000002</v>
      </c>
      <c r="EZ789" s="336">
        <v>73801400.400000006</v>
      </c>
      <c r="FA789" s="336">
        <v>133363.13999999998</v>
      </c>
      <c r="FB789" s="336">
        <v>0</v>
      </c>
      <c r="FC789" s="336">
        <v>1047104.17</v>
      </c>
      <c r="FD789" s="336">
        <v>269870.90999999997</v>
      </c>
      <c r="FE789" s="336">
        <v>2245746.21</v>
      </c>
      <c r="FF789" s="336">
        <v>128783.18</v>
      </c>
      <c r="FG789" s="336">
        <v>32201.74</v>
      </c>
      <c r="FH789" s="336">
        <v>380979.20000000001</v>
      </c>
      <c r="FI789" s="336">
        <v>50573.83</v>
      </c>
      <c r="FJ789" s="336">
        <v>0</v>
      </c>
      <c r="FK789" s="336">
        <v>20114.2</v>
      </c>
      <c r="FL789" s="336">
        <v>20117.45</v>
      </c>
      <c r="FM789" s="336">
        <v>209950.3</v>
      </c>
      <c r="FN789" s="336">
        <v>31243.25</v>
      </c>
      <c r="FO789" s="336">
        <v>114541.99</v>
      </c>
      <c r="FP789" s="336">
        <v>27200</v>
      </c>
      <c r="FQ789" s="336">
        <v>0</v>
      </c>
      <c r="FR789" s="336">
        <v>7369105.8100000005</v>
      </c>
      <c r="FS789" s="336">
        <v>113657.59</v>
      </c>
      <c r="FT789" s="336">
        <v>96604.56</v>
      </c>
      <c r="FU789" s="336">
        <v>40895</v>
      </c>
      <c r="FV789" s="336">
        <v>2277.17</v>
      </c>
      <c r="FW789" s="336">
        <v>613.65</v>
      </c>
      <c r="FX789" s="336">
        <v>417700.23000000004</v>
      </c>
      <c r="FY789" s="336">
        <v>340665.65</v>
      </c>
      <c r="FZ789" s="336">
        <v>4095.01</v>
      </c>
      <c r="GA789" s="336">
        <v>8304.01</v>
      </c>
      <c r="GB789" s="336">
        <v>162784.35</v>
      </c>
      <c r="GC789" s="336">
        <v>0</v>
      </c>
      <c r="GD789" s="336">
        <v>36328.400000000001</v>
      </c>
      <c r="GE789" s="336">
        <v>414364</v>
      </c>
      <c r="GF789" s="336">
        <v>24520.959999999999</v>
      </c>
      <c r="GG789" s="336">
        <v>834961.29</v>
      </c>
      <c r="GH789" s="336">
        <v>65479.99</v>
      </c>
      <c r="GI789" s="336">
        <v>449958.45</v>
      </c>
      <c r="GJ789" s="336">
        <v>50727.3</v>
      </c>
      <c r="GK789" s="336">
        <v>3073937.0599999996</v>
      </c>
      <c r="GL789" s="336">
        <v>116739.85</v>
      </c>
      <c r="GM789" s="336">
        <v>5325010.4799999995</v>
      </c>
      <c r="GN789" s="336">
        <v>199662.98</v>
      </c>
      <c r="GO789" s="336">
        <v>811148.14</v>
      </c>
      <c r="GP789" s="336">
        <v>34610.869999999995</v>
      </c>
      <c r="GQ789" s="336">
        <v>5000</v>
      </c>
      <c r="GR789" s="336">
        <v>294375.2</v>
      </c>
      <c r="GS789" s="336">
        <v>3436242.98</v>
      </c>
      <c r="GT789" s="336">
        <v>0</v>
      </c>
      <c r="GU789" s="336">
        <v>1194536.5900000001</v>
      </c>
      <c r="GV789" s="336">
        <v>0</v>
      </c>
      <c r="GW789" s="336">
        <v>22787.16</v>
      </c>
      <c r="GX789" s="336">
        <v>1311734.74</v>
      </c>
      <c r="GY789" s="336">
        <v>12548.71</v>
      </c>
      <c r="GZ789" s="336">
        <v>33208.25</v>
      </c>
      <c r="HA789" s="336">
        <v>271506.90000000002</v>
      </c>
      <c r="HB789" s="336">
        <v>24408.85</v>
      </c>
      <c r="HC789" s="336">
        <v>857832.28999999992</v>
      </c>
      <c r="HD789" s="336">
        <v>16544</v>
      </c>
      <c r="HE789" s="336">
        <v>80000</v>
      </c>
      <c r="HF789" s="336">
        <v>0</v>
      </c>
      <c r="HG789" s="336">
        <v>952007.21</v>
      </c>
      <c r="HH789" s="336">
        <v>1961121.31</v>
      </c>
      <c r="HI789" s="336">
        <v>1163628.75</v>
      </c>
      <c r="HJ789" s="336">
        <v>255344</v>
      </c>
      <c r="HK789" s="336">
        <v>0</v>
      </c>
      <c r="HL789" s="336">
        <v>235440.16</v>
      </c>
      <c r="HM789" s="336">
        <v>471999</v>
      </c>
      <c r="HN789" s="336">
        <v>73305.399999999994</v>
      </c>
      <c r="HO789" s="336">
        <v>285.8</v>
      </c>
      <c r="HP789" s="336">
        <v>2139648.12</v>
      </c>
      <c r="HQ789" s="336">
        <v>15907.55</v>
      </c>
      <c r="HR789" s="336">
        <v>52470.35</v>
      </c>
      <c r="HS789" s="336">
        <v>16333.25</v>
      </c>
      <c r="HT789" s="336">
        <v>1809799.87</v>
      </c>
      <c r="HU789" s="336">
        <v>120633.55</v>
      </c>
      <c r="HV789" s="336">
        <v>0</v>
      </c>
      <c r="HW789" s="336">
        <v>1630479.34</v>
      </c>
      <c r="HX789" s="336">
        <v>5227.25</v>
      </c>
      <c r="HY789" s="336">
        <v>2517821.1800000002</v>
      </c>
      <c r="HZ789" s="336">
        <v>354684.57</v>
      </c>
      <c r="IA789" s="336">
        <v>43042.38</v>
      </c>
      <c r="IB789" s="336">
        <v>228465.82</v>
      </c>
      <c r="IC789" s="336">
        <v>1207950.9099999999</v>
      </c>
      <c r="ID789" s="336">
        <v>48411.15</v>
      </c>
      <c r="IE789" s="336">
        <v>562567.88</v>
      </c>
      <c r="IF789" s="336">
        <v>0</v>
      </c>
      <c r="IG789" s="336">
        <v>20974.44</v>
      </c>
      <c r="IH789" s="336">
        <v>158825.27000000002</v>
      </c>
      <c r="II789" s="336">
        <v>245842.24</v>
      </c>
      <c r="IJ789" s="336">
        <v>498522.16000000003</v>
      </c>
      <c r="IK789" s="336">
        <v>16598.599999999999</v>
      </c>
      <c r="IL789" s="336">
        <v>17345.75</v>
      </c>
      <c r="IM789" s="336">
        <v>18724.349999999999</v>
      </c>
      <c r="IN789" s="336">
        <v>669476.84000000008</v>
      </c>
      <c r="IO789" s="336">
        <v>318755.88</v>
      </c>
      <c r="IP789" s="336">
        <v>187371.59</v>
      </c>
      <c r="IQ789" s="336">
        <v>175927.72999999998</v>
      </c>
      <c r="IR789" s="336">
        <v>7865690.2199999997</v>
      </c>
      <c r="IS789" s="336">
        <v>525755.78</v>
      </c>
      <c r="IT789" s="336">
        <v>187744.23</v>
      </c>
      <c r="IU789" s="336">
        <v>25699.4</v>
      </c>
      <c r="IV789" s="336">
        <v>344815.73000000004</v>
      </c>
      <c r="IW789" s="336">
        <v>0</v>
      </c>
      <c r="IX789" s="336">
        <v>6418.55</v>
      </c>
      <c r="IY789" s="336">
        <v>1677790.89</v>
      </c>
      <c r="IZ789" s="336">
        <v>1568036.75</v>
      </c>
      <c r="JA789" s="336">
        <v>1099293.54</v>
      </c>
      <c r="JB789" s="336">
        <v>710363.22</v>
      </c>
      <c r="JC789" s="336">
        <v>140000</v>
      </c>
      <c r="JD789" s="336">
        <v>86191.55</v>
      </c>
      <c r="JE789" s="336">
        <v>1618.34</v>
      </c>
      <c r="JF789" s="336">
        <v>508285</v>
      </c>
      <c r="JG789" s="336">
        <v>157638.51</v>
      </c>
      <c r="JH789" s="336">
        <v>77258.179999999993</v>
      </c>
      <c r="JI789" s="336">
        <v>39770.35</v>
      </c>
      <c r="JJ789" s="336">
        <v>526707.9</v>
      </c>
      <c r="JK789" s="336">
        <v>43000</v>
      </c>
      <c r="JL789" s="336">
        <v>20821.05</v>
      </c>
      <c r="JM789" s="336">
        <v>25326.6</v>
      </c>
      <c r="JN789" s="336">
        <v>36775</v>
      </c>
      <c r="JO789" s="336">
        <v>783592.56</v>
      </c>
      <c r="JP789" s="336">
        <v>43700</v>
      </c>
      <c r="JQ789" s="336">
        <v>121924.2</v>
      </c>
      <c r="JR789" s="336">
        <v>70049.290000000008</v>
      </c>
      <c r="JS789" s="336">
        <v>1598.74</v>
      </c>
      <c r="JT789" s="336">
        <v>16896</v>
      </c>
      <c r="JU789" s="336">
        <v>131440.52000000002</v>
      </c>
      <c r="JV789" s="336">
        <v>12267467.189999999</v>
      </c>
      <c r="JW789" s="336">
        <v>15000</v>
      </c>
      <c r="JX789" s="336">
        <v>645696.29999999993</v>
      </c>
      <c r="JY789" s="336">
        <v>26889.15</v>
      </c>
      <c r="JZ789" s="336">
        <v>5110.75</v>
      </c>
      <c r="KA789" s="336">
        <v>96260.450000000012</v>
      </c>
      <c r="KB789" s="336">
        <v>22908.81</v>
      </c>
      <c r="KC789" s="336">
        <v>0</v>
      </c>
      <c r="KD789" s="336">
        <v>2303200.0699999998</v>
      </c>
      <c r="KE789" s="336">
        <v>1360336.9</v>
      </c>
      <c r="KF789" s="336">
        <v>98740.65</v>
      </c>
      <c r="KG789" s="336">
        <v>113220.85</v>
      </c>
      <c r="KH789" s="336">
        <v>51220.65</v>
      </c>
      <c r="KI789" s="336">
        <v>20965.28</v>
      </c>
      <c r="KJ789" s="336">
        <v>106105.2</v>
      </c>
      <c r="KK789" s="336">
        <v>0</v>
      </c>
      <c r="KL789" s="336">
        <v>32203.05</v>
      </c>
      <c r="KM789" s="336">
        <v>97005.17</v>
      </c>
      <c r="KN789" s="336">
        <v>0</v>
      </c>
      <c r="KO789" s="336">
        <v>150000</v>
      </c>
      <c r="KP789" s="336">
        <v>678009.11</v>
      </c>
      <c r="KQ789" s="336">
        <v>5499815.1799999997</v>
      </c>
      <c r="KR789" s="336">
        <v>56814.3</v>
      </c>
      <c r="KS789" s="336">
        <v>260266.3</v>
      </c>
      <c r="KX789" s="312" t="s">
        <v>943</v>
      </c>
    </row>
    <row r="790" spans="1:310" x14ac:dyDescent="0.25">
      <c r="A790">
        <v>2023</v>
      </c>
      <c r="C790" s="312">
        <v>49</v>
      </c>
      <c r="F790" s="336">
        <v>260715.24</v>
      </c>
      <c r="G790" s="336">
        <v>0</v>
      </c>
      <c r="H790" s="336">
        <v>793292.05</v>
      </c>
      <c r="I790" s="336">
        <v>40000</v>
      </c>
      <c r="J790" s="336">
        <v>0</v>
      </c>
      <c r="K790" s="336">
        <v>95007</v>
      </c>
      <c r="L790" s="336">
        <v>676300.76</v>
      </c>
      <c r="M790" s="336">
        <v>412927.65</v>
      </c>
      <c r="N790" s="336">
        <v>931033.97</v>
      </c>
      <c r="O790" s="336">
        <v>885185</v>
      </c>
      <c r="P790" s="336">
        <v>0</v>
      </c>
      <c r="Q790" s="336">
        <v>108214.6</v>
      </c>
      <c r="R790" s="336">
        <v>18000</v>
      </c>
      <c r="S790" s="336">
        <v>97100</v>
      </c>
      <c r="T790" s="336">
        <v>369574.04</v>
      </c>
      <c r="U790" s="336">
        <v>74000</v>
      </c>
      <c r="V790" s="336">
        <v>867269.99</v>
      </c>
      <c r="W790" s="336">
        <v>4209.8500000000004</v>
      </c>
      <c r="X790" s="336">
        <v>743775.83</v>
      </c>
      <c r="Y790" s="336">
        <v>128193.34</v>
      </c>
      <c r="Z790" s="336">
        <v>7000</v>
      </c>
      <c r="AA790" s="336">
        <v>3660494.88</v>
      </c>
      <c r="AB790" s="336">
        <v>350285</v>
      </c>
      <c r="AC790" s="336">
        <v>50315.1</v>
      </c>
      <c r="AD790" s="336">
        <v>542844.5</v>
      </c>
      <c r="AE790" s="336">
        <v>0</v>
      </c>
      <c r="AF790" s="336">
        <v>20305.16</v>
      </c>
      <c r="AG790" s="336">
        <v>0</v>
      </c>
      <c r="AH790" s="336">
        <v>110328.13</v>
      </c>
      <c r="AI790" s="336">
        <v>135739</v>
      </c>
      <c r="AJ790" s="336">
        <v>94859.65</v>
      </c>
      <c r="AK790" s="336">
        <v>3842.7</v>
      </c>
      <c r="AL790" s="336">
        <v>3897331</v>
      </c>
      <c r="AM790" s="336">
        <v>132910.35</v>
      </c>
      <c r="AN790" s="336">
        <v>31319.88</v>
      </c>
      <c r="AO790" s="336">
        <v>10179.299999999999</v>
      </c>
      <c r="AP790" s="336">
        <v>70900</v>
      </c>
      <c r="AQ790" s="336">
        <v>1968.6</v>
      </c>
      <c r="AR790" s="336">
        <v>354092</v>
      </c>
      <c r="AS790" s="336">
        <v>948186.68</v>
      </c>
      <c r="AT790" s="336">
        <v>16963.849999999999</v>
      </c>
      <c r="AU790" s="336">
        <v>8816.7999999999993</v>
      </c>
      <c r="AV790" s="336">
        <v>0</v>
      </c>
      <c r="AW790" s="336">
        <v>2911483.65</v>
      </c>
      <c r="AX790" s="336">
        <v>2516.5</v>
      </c>
      <c r="AY790" s="336">
        <v>8070</v>
      </c>
      <c r="AZ790" s="336">
        <v>170515.72</v>
      </c>
      <c r="BA790" s="336">
        <v>0</v>
      </c>
      <c r="BB790" s="336">
        <v>0</v>
      </c>
      <c r="BC790" s="336">
        <v>0</v>
      </c>
      <c r="BD790" s="336">
        <v>4030637.65</v>
      </c>
      <c r="BE790" s="336">
        <v>652630.69999999995</v>
      </c>
      <c r="BF790" s="336">
        <v>259327</v>
      </c>
      <c r="BG790" s="336">
        <v>0</v>
      </c>
      <c r="BH790" s="336">
        <v>0</v>
      </c>
      <c r="BI790" s="336">
        <v>1086317.77</v>
      </c>
      <c r="BJ790" s="336">
        <v>0</v>
      </c>
      <c r="BK790" s="336">
        <v>689900.3</v>
      </c>
      <c r="BL790" s="336">
        <v>0</v>
      </c>
      <c r="BM790" s="336">
        <v>124299.65</v>
      </c>
      <c r="BN790" s="336">
        <v>433179.96</v>
      </c>
      <c r="BO790" s="336">
        <v>15834</v>
      </c>
      <c r="BP790" s="336">
        <v>178000</v>
      </c>
      <c r="BQ790" s="336">
        <v>0</v>
      </c>
      <c r="BR790" s="336">
        <v>1042634.2</v>
      </c>
      <c r="BS790" s="336">
        <v>699692.1</v>
      </c>
      <c r="BT790" s="336">
        <v>7687.15</v>
      </c>
      <c r="BU790" s="336">
        <v>20619.580000000002</v>
      </c>
      <c r="BV790" s="336">
        <v>120198.05</v>
      </c>
      <c r="BW790" s="336">
        <v>94440</v>
      </c>
      <c r="BX790" s="336">
        <v>102158.39999999999</v>
      </c>
      <c r="BY790" s="336">
        <v>586118.57999999996</v>
      </c>
      <c r="BZ790" s="336">
        <v>17264.900000000001</v>
      </c>
      <c r="CA790" s="336">
        <v>991.45</v>
      </c>
      <c r="CB790" s="336">
        <v>0</v>
      </c>
      <c r="CC790" s="336">
        <v>1099653.2</v>
      </c>
      <c r="CD790" s="336">
        <v>116860.59</v>
      </c>
      <c r="CE790" s="336">
        <v>410439.8</v>
      </c>
      <c r="CF790" s="336">
        <v>83477.649999999994</v>
      </c>
      <c r="CG790" s="336">
        <v>1473626.43</v>
      </c>
      <c r="CH790" s="336">
        <v>102989.54</v>
      </c>
      <c r="CI790" s="336">
        <v>1369887.05</v>
      </c>
      <c r="CJ790" s="336">
        <v>21765.200000000001</v>
      </c>
      <c r="CK790" s="336">
        <v>109406.75</v>
      </c>
      <c r="CL790" s="336">
        <v>372170.2</v>
      </c>
      <c r="CM790" s="336">
        <v>12315</v>
      </c>
      <c r="CN790" s="336">
        <v>165875.66</v>
      </c>
      <c r="CO790" s="336">
        <v>1380868.9</v>
      </c>
      <c r="CP790" s="336">
        <v>5400</v>
      </c>
      <c r="CQ790" s="336">
        <v>74632.25</v>
      </c>
      <c r="CR790" s="336">
        <v>0</v>
      </c>
      <c r="CS790" s="336">
        <v>26100</v>
      </c>
      <c r="CT790" s="336">
        <v>177502.3</v>
      </c>
      <c r="CU790" s="336">
        <v>0</v>
      </c>
      <c r="CV790" s="336">
        <v>0</v>
      </c>
      <c r="CW790" s="336">
        <v>58985.7</v>
      </c>
      <c r="CX790" s="336">
        <v>0</v>
      </c>
      <c r="CY790" s="336">
        <v>59126</v>
      </c>
      <c r="CZ790" s="336">
        <v>1576426.92</v>
      </c>
      <c r="DA790" s="336">
        <v>7043</v>
      </c>
      <c r="DB790" s="336">
        <v>326937</v>
      </c>
      <c r="DC790" s="336">
        <v>674637.52</v>
      </c>
      <c r="DD790" s="336">
        <v>3038278.32</v>
      </c>
      <c r="DE790" s="336">
        <v>1210851.68</v>
      </c>
      <c r="DF790" s="336">
        <v>0</v>
      </c>
      <c r="DG790" s="336">
        <v>4500</v>
      </c>
      <c r="DH790" s="336">
        <v>539525.19999999995</v>
      </c>
      <c r="DI790" s="336">
        <v>633903.24</v>
      </c>
      <c r="DJ790" s="336">
        <v>350195.37</v>
      </c>
      <c r="DK790" s="336">
        <v>42600</v>
      </c>
      <c r="DL790" s="336">
        <v>56900</v>
      </c>
      <c r="DM790" s="336">
        <v>0</v>
      </c>
      <c r="DN790" s="336">
        <v>91265.5</v>
      </c>
      <c r="DO790" s="336">
        <v>0</v>
      </c>
      <c r="DP790" s="336">
        <v>0</v>
      </c>
      <c r="DQ790" s="336">
        <v>0</v>
      </c>
      <c r="DR790" s="336">
        <v>212919.67999999999</v>
      </c>
      <c r="DS790" s="336">
        <v>452605.58</v>
      </c>
      <c r="DT790" s="336">
        <v>249265.65</v>
      </c>
      <c r="DU790" s="336">
        <v>0</v>
      </c>
      <c r="DV790" s="336">
        <v>133507.54</v>
      </c>
      <c r="DW790" s="336">
        <v>150200</v>
      </c>
      <c r="DX790" s="336">
        <v>0</v>
      </c>
      <c r="DY790" s="336">
        <v>0</v>
      </c>
      <c r="DZ790" s="336">
        <v>1062.6400000000001</v>
      </c>
      <c r="EA790" s="336">
        <v>1062268.3500000001</v>
      </c>
      <c r="EB790" s="336">
        <v>387233.94</v>
      </c>
      <c r="EC790" s="336">
        <v>177143.6</v>
      </c>
      <c r="ED790" s="336">
        <v>0</v>
      </c>
      <c r="EE790" s="336">
        <v>0</v>
      </c>
      <c r="EF790" s="336">
        <v>0</v>
      </c>
      <c r="EG790" s="336">
        <v>2092399.16</v>
      </c>
      <c r="EH790" s="336">
        <v>23991.919999999998</v>
      </c>
      <c r="EI790" s="336">
        <v>21200</v>
      </c>
      <c r="EJ790" s="336">
        <v>2549933.5699999998</v>
      </c>
      <c r="EK790" s="336">
        <v>0</v>
      </c>
      <c r="EL790" s="336">
        <v>68228.3</v>
      </c>
      <c r="EM790" s="336">
        <v>124000</v>
      </c>
      <c r="EN790" s="336">
        <v>485507</v>
      </c>
      <c r="EO790" s="336">
        <v>1827896.63</v>
      </c>
      <c r="EP790" s="336">
        <v>22100</v>
      </c>
      <c r="EQ790" s="336">
        <v>95886.25</v>
      </c>
      <c r="ER790" s="336">
        <v>11110</v>
      </c>
      <c r="ES790" s="336">
        <v>48313.88</v>
      </c>
      <c r="ET790" s="336">
        <v>508766.65</v>
      </c>
      <c r="EU790" s="336">
        <v>103100</v>
      </c>
      <c r="EV790" s="336">
        <v>11020.21</v>
      </c>
      <c r="EW790" s="336">
        <v>136981.20000000001</v>
      </c>
      <c r="EX790" s="336">
        <v>309408.98</v>
      </c>
      <c r="EY790" s="336">
        <v>1088760.01</v>
      </c>
      <c r="EZ790" s="336">
        <v>97386500.450000003</v>
      </c>
      <c r="FA790" s="336">
        <v>0</v>
      </c>
      <c r="FB790" s="336">
        <v>24000</v>
      </c>
      <c r="FC790" s="336">
        <v>151500</v>
      </c>
      <c r="FD790" s="336">
        <v>84000</v>
      </c>
      <c r="FE790" s="336">
        <v>1687168.13</v>
      </c>
      <c r="FF790" s="336">
        <v>149409.09</v>
      </c>
      <c r="FG790" s="336">
        <v>6400</v>
      </c>
      <c r="FH790" s="336">
        <v>51516.15</v>
      </c>
      <c r="FI790" s="336">
        <v>0</v>
      </c>
      <c r="FJ790" s="336">
        <v>0</v>
      </c>
      <c r="FK790" s="336">
        <v>79503</v>
      </c>
      <c r="FL790" s="336">
        <v>2330.9</v>
      </c>
      <c r="FM790" s="336">
        <v>65890</v>
      </c>
      <c r="FN790" s="336">
        <v>0</v>
      </c>
      <c r="FO790" s="336">
        <v>63595.4</v>
      </c>
      <c r="FP790" s="336">
        <v>114561.5</v>
      </c>
      <c r="FQ790" s="336">
        <v>2163.5</v>
      </c>
      <c r="FR790" s="336">
        <v>3661405.53</v>
      </c>
      <c r="FS790" s="336">
        <v>7194.5</v>
      </c>
      <c r="FT790" s="336">
        <v>158429.91</v>
      </c>
      <c r="FU790" s="336">
        <v>184209.9</v>
      </c>
      <c r="FV790" s="336">
        <v>0</v>
      </c>
      <c r="FW790" s="336">
        <v>0</v>
      </c>
      <c r="FX790" s="336">
        <v>556099.1</v>
      </c>
      <c r="FY790" s="336">
        <v>51707.5</v>
      </c>
      <c r="FZ790" s="336">
        <v>0</v>
      </c>
      <c r="GA790" s="336">
        <v>0</v>
      </c>
      <c r="GB790" s="336">
        <v>54832</v>
      </c>
      <c r="GC790" s="336">
        <v>0</v>
      </c>
      <c r="GD790" s="336">
        <v>156412.15</v>
      </c>
      <c r="GE790" s="336">
        <v>330420.75</v>
      </c>
      <c r="GF790" s="336">
        <v>120000</v>
      </c>
      <c r="GG790" s="336">
        <v>1944696.5</v>
      </c>
      <c r="GH790" s="336">
        <v>54404.41</v>
      </c>
      <c r="GI790" s="336">
        <v>353032.18</v>
      </c>
      <c r="GJ790" s="336">
        <v>170155.16</v>
      </c>
      <c r="GK790" s="336">
        <v>3300306.9</v>
      </c>
      <c r="GL790" s="336">
        <v>511246.5</v>
      </c>
      <c r="GM790" s="336">
        <v>4378950</v>
      </c>
      <c r="GN790" s="336">
        <v>320627.95</v>
      </c>
      <c r="GO790" s="336">
        <v>2292600.52</v>
      </c>
      <c r="GP790" s="336">
        <v>9304.7000000000007</v>
      </c>
      <c r="GQ790" s="336">
        <v>12180.39</v>
      </c>
      <c r="GR790" s="336">
        <v>0</v>
      </c>
      <c r="GS790" s="336">
        <v>14925123.630000001</v>
      </c>
      <c r="GT790" s="336">
        <v>9663.9</v>
      </c>
      <c r="GU790" s="336">
        <v>3464291.06</v>
      </c>
      <c r="GV790" s="336">
        <v>0</v>
      </c>
      <c r="GW790" s="336">
        <v>0</v>
      </c>
      <c r="GX790" s="336">
        <v>1144679.3</v>
      </c>
      <c r="GY790" s="336">
        <v>99357.01</v>
      </c>
      <c r="GZ790" s="336">
        <v>95400</v>
      </c>
      <c r="HA790" s="336">
        <v>144555</v>
      </c>
      <c r="HB790" s="336">
        <v>90688</v>
      </c>
      <c r="HC790" s="336">
        <v>360128.8</v>
      </c>
      <c r="HD790" s="336">
        <v>0</v>
      </c>
      <c r="HE790" s="336">
        <v>64831.15</v>
      </c>
      <c r="HF790" s="336">
        <v>15500</v>
      </c>
      <c r="HG790" s="336">
        <v>474597.02</v>
      </c>
      <c r="HH790" s="336">
        <v>1136126.5</v>
      </c>
      <c r="HI790" s="336">
        <v>920529.4</v>
      </c>
      <c r="HJ790" s="336">
        <v>266018.25</v>
      </c>
      <c r="HK790" s="336">
        <v>0</v>
      </c>
      <c r="HL790" s="336">
        <v>71614.100000000006</v>
      </c>
      <c r="HM790" s="336">
        <v>209757.25</v>
      </c>
      <c r="HN790" s="336">
        <v>0</v>
      </c>
      <c r="HO790" s="336">
        <v>205435.5</v>
      </c>
      <c r="HP790" s="336">
        <v>3911345.89</v>
      </c>
      <c r="HQ790" s="336">
        <v>1576.8</v>
      </c>
      <c r="HR790" s="336">
        <v>355675.75</v>
      </c>
      <c r="HS790" s="336">
        <v>0</v>
      </c>
      <c r="HT790" s="336">
        <v>1935920</v>
      </c>
      <c r="HU790" s="336">
        <v>0</v>
      </c>
      <c r="HV790" s="336">
        <v>2000</v>
      </c>
      <c r="HW790" s="336">
        <v>10824576.439999999</v>
      </c>
      <c r="HX790" s="336">
        <v>190851.6</v>
      </c>
      <c r="HY790" s="336">
        <v>3287818.82</v>
      </c>
      <c r="HZ790" s="336">
        <v>9900</v>
      </c>
      <c r="IA790" s="336">
        <v>0</v>
      </c>
      <c r="IB790" s="336">
        <v>658874.19999999995</v>
      </c>
      <c r="IC790" s="336">
        <v>534400.22</v>
      </c>
      <c r="ID790" s="336">
        <v>35903.54</v>
      </c>
      <c r="IE790" s="336">
        <v>410454.11</v>
      </c>
      <c r="IF790" s="336">
        <v>67632.95</v>
      </c>
      <c r="IG790" s="336">
        <v>3763.5</v>
      </c>
      <c r="IH790" s="336">
        <v>0</v>
      </c>
      <c r="II790" s="336">
        <v>134100</v>
      </c>
      <c r="IJ790" s="336">
        <v>2789979.93</v>
      </c>
      <c r="IK790" s="336">
        <v>0</v>
      </c>
      <c r="IL790" s="336">
        <v>0</v>
      </c>
      <c r="IM790" s="336">
        <v>19200</v>
      </c>
      <c r="IN790" s="336">
        <v>572418.85</v>
      </c>
      <c r="IO790" s="336">
        <v>67012</v>
      </c>
      <c r="IP790" s="336">
        <v>19759.7</v>
      </c>
      <c r="IQ790" s="336">
        <v>32600</v>
      </c>
      <c r="IR790" s="336">
        <v>6262692.3200000003</v>
      </c>
      <c r="IS790" s="336">
        <v>1653089.6</v>
      </c>
      <c r="IT790" s="336">
        <v>1305212.1299999999</v>
      </c>
      <c r="IU790" s="336">
        <v>0</v>
      </c>
      <c r="IV790" s="336">
        <v>401548.35</v>
      </c>
      <c r="IW790" s="336">
        <v>138000</v>
      </c>
      <c r="IX790" s="336">
        <v>22408.3</v>
      </c>
      <c r="IY790" s="336">
        <v>45250</v>
      </c>
      <c r="IZ790" s="336">
        <v>124522.9</v>
      </c>
      <c r="JA790" s="336">
        <v>1051865</v>
      </c>
      <c r="JB790" s="336">
        <v>4000</v>
      </c>
      <c r="JC790" s="336">
        <v>83819.899999999994</v>
      </c>
      <c r="JD790" s="336">
        <v>370.3</v>
      </c>
      <c r="JE790" s="336">
        <v>0</v>
      </c>
      <c r="JF790" s="336">
        <v>31186.83</v>
      </c>
      <c r="JG790" s="336">
        <v>4385</v>
      </c>
      <c r="JH790" s="336">
        <v>0</v>
      </c>
      <c r="JI790" s="336">
        <v>108495.82</v>
      </c>
      <c r="JJ790" s="336">
        <v>217333.89</v>
      </c>
      <c r="JK790" s="336">
        <v>0</v>
      </c>
      <c r="JL790" s="336">
        <v>10163.75</v>
      </c>
      <c r="JM790" s="336">
        <v>0</v>
      </c>
      <c r="JN790" s="336">
        <v>0</v>
      </c>
      <c r="JO790" s="336">
        <v>1951623.8</v>
      </c>
      <c r="JP790" s="336">
        <v>0</v>
      </c>
      <c r="JQ790" s="336">
        <v>158340.04999999999</v>
      </c>
      <c r="JR790" s="336">
        <v>0</v>
      </c>
      <c r="JS790" s="336">
        <v>184876.93</v>
      </c>
      <c r="JT790" s="336">
        <v>198045.85</v>
      </c>
      <c r="JU790" s="336">
        <v>212600</v>
      </c>
      <c r="JV790" s="336">
        <v>4098785.1</v>
      </c>
      <c r="JW790" s="336">
        <v>43191.4</v>
      </c>
      <c r="JX790" s="336">
        <v>282281</v>
      </c>
      <c r="JY790" s="336">
        <v>8127.9</v>
      </c>
      <c r="JZ790" s="336">
        <v>285.14999999999998</v>
      </c>
      <c r="KA790" s="336">
        <v>347666.92</v>
      </c>
      <c r="KB790" s="336">
        <v>255274.15</v>
      </c>
      <c r="KC790" s="336">
        <v>30962.11</v>
      </c>
      <c r="KD790" s="336">
        <v>0</v>
      </c>
      <c r="KE790" s="336">
        <v>1457753.5</v>
      </c>
      <c r="KF790" s="336">
        <v>0</v>
      </c>
      <c r="KG790" s="336">
        <v>170566</v>
      </c>
      <c r="KH790" s="336">
        <v>0</v>
      </c>
      <c r="KI790" s="336">
        <v>830031.75</v>
      </c>
      <c r="KJ790" s="336">
        <v>160500.35</v>
      </c>
      <c r="KK790" s="336">
        <v>2080.36</v>
      </c>
      <c r="KL790" s="336">
        <v>72871.5</v>
      </c>
      <c r="KM790" s="336">
        <v>58714</v>
      </c>
      <c r="KN790" s="336">
        <v>151207.5</v>
      </c>
      <c r="KO790" s="336">
        <v>2197817.9</v>
      </c>
      <c r="KP790" s="336">
        <v>86016.93</v>
      </c>
      <c r="KQ790" s="336">
        <v>31830594.120000001</v>
      </c>
      <c r="KR790" s="336">
        <v>1509857.4</v>
      </c>
      <c r="KS790" s="336">
        <v>1455731.18</v>
      </c>
      <c r="KX790" s="312" t="s">
        <v>943</v>
      </c>
    </row>
    <row r="791" spans="1:310" x14ac:dyDescent="0.25">
      <c r="A791">
        <v>2023</v>
      </c>
      <c r="C791" s="312">
        <v>50</v>
      </c>
      <c r="F791" s="336">
        <v>169851.85</v>
      </c>
      <c r="G791" s="336">
        <v>175728.4</v>
      </c>
      <c r="H791" s="336">
        <v>11781670.23</v>
      </c>
      <c r="I791" s="336">
        <v>149352.9</v>
      </c>
      <c r="J791" s="336">
        <v>8500</v>
      </c>
      <c r="K791" s="336">
        <v>299079.40000000002</v>
      </c>
      <c r="L791" s="336">
        <v>1391193.55</v>
      </c>
      <c r="M791" s="336">
        <v>0</v>
      </c>
      <c r="N791" s="336">
        <v>1207948.5699999998</v>
      </c>
      <c r="O791" s="336">
        <v>6206028.1800000016</v>
      </c>
      <c r="P791" s="336">
        <v>1834725.03</v>
      </c>
      <c r="Q791" s="336">
        <v>243937.85</v>
      </c>
      <c r="R791" s="336">
        <v>1634.8</v>
      </c>
      <c r="S791" s="336">
        <v>793317.82</v>
      </c>
      <c r="T791" s="336">
        <v>303438.65999999997</v>
      </c>
      <c r="U791" s="336">
        <v>1556776.8199999998</v>
      </c>
      <c r="V791" s="336">
        <v>120550.75</v>
      </c>
      <c r="W791" s="336">
        <v>87952</v>
      </c>
      <c r="X791" s="336">
        <v>622238.25</v>
      </c>
      <c r="Y791" s="336">
        <v>142100.35</v>
      </c>
      <c r="Z791" s="336">
        <v>599580.70000000007</v>
      </c>
      <c r="AA791" s="336">
        <v>6271296.7000000011</v>
      </c>
      <c r="AB791" s="336">
        <v>435084.41</v>
      </c>
      <c r="AC791" s="336">
        <v>0</v>
      </c>
      <c r="AD791" s="336">
        <v>9570049.9899999984</v>
      </c>
      <c r="AE791" s="336">
        <v>46341.9</v>
      </c>
      <c r="AF791" s="336">
        <v>0</v>
      </c>
      <c r="AG791" s="336">
        <v>102430.05</v>
      </c>
      <c r="AH791" s="336">
        <v>1312109.2899999998</v>
      </c>
      <c r="AI791" s="336">
        <v>253645.05</v>
      </c>
      <c r="AJ791" s="336">
        <v>765528.35</v>
      </c>
      <c r="AK791" s="336">
        <v>0</v>
      </c>
      <c r="AL791" s="336">
        <v>1904109.71</v>
      </c>
      <c r="AM791" s="336">
        <v>164213.1</v>
      </c>
      <c r="AN791" s="336">
        <v>119547</v>
      </c>
      <c r="AO791" s="336">
        <v>0</v>
      </c>
      <c r="AP791" s="336">
        <v>158315</v>
      </c>
      <c r="AQ791" s="336">
        <v>22822.5</v>
      </c>
      <c r="AR791" s="336">
        <v>497651.25</v>
      </c>
      <c r="AS791" s="336">
        <v>80643.149999999994</v>
      </c>
      <c r="AT791" s="336">
        <v>112834.34999999999</v>
      </c>
      <c r="AU791" s="336">
        <v>135648.89000000001</v>
      </c>
      <c r="AV791" s="336">
        <v>5709.8</v>
      </c>
      <c r="AW791" s="336">
        <v>10815806.069999998</v>
      </c>
      <c r="AX791" s="336">
        <v>322991.82</v>
      </c>
      <c r="AY791" s="336">
        <v>774037.7</v>
      </c>
      <c r="AZ791" s="336">
        <v>2017124.01</v>
      </c>
      <c r="BA791" s="336">
        <v>24680.5</v>
      </c>
      <c r="BB791" s="336">
        <v>136734.95000000001</v>
      </c>
      <c r="BC791" s="336">
        <v>2312359.0100000002</v>
      </c>
      <c r="BD791" s="336">
        <v>3694660.75</v>
      </c>
      <c r="BE791" s="336">
        <v>477862.69999999995</v>
      </c>
      <c r="BF791" s="336">
        <v>227873.4</v>
      </c>
      <c r="BG791" s="336">
        <v>91192.8</v>
      </c>
      <c r="BH791" s="336">
        <v>0</v>
      </c>
      <c r="BI791" s="336">
        <v>8669872.5</v>
      </c>
      <c r="BJ791" s="336">
        <v>144328.82</v>
      </c>
      <c r="BK791" s="336">
        <v>3410998.1700000004</v>
      </c>
      <c r="BL791" s="336">
        <v>51110.350000000006</v>
      </c>
      <c r="BM791" s="336">
        <v>443721.61</v>
      </c>
      <c r="BN791" s="336">
        <v>2166895.9300000002</v>
      </c>
      <c r="BO791" s="336">
        <v>1012952.37</v>
      </c>
      <c r="BP791" s="336">
        <v>57689.68</v>
      </c>
      <c r="BQ791" s="336">
        <v>86061.15</v>
      </c>
      <c r="BR791" s="336">
        <v>126782.63</v>
      </c>
      <c r="BS791" s="336">
        <v>368452.18</v>
      </c>
      <c r="BT791" s="336">
        <v>88908.799999999988</v>
      </c>
      <c r="BU791" s="336">
        <v>0</v>
      </c>
      <c r="BV791" s="336">
        <v>1861292.9500000002</v>
      </c>
      <c r="BW791" s="336">
        <v>449676.65</v>
      </c>
      <c r="BX791" s="336">
        <v>551881.4</v>
      </c>
      <c r="BY791" s="336">
        <v>271883.36</v>
      </c>
      <c r="BZ791" s="336">
        <v>616524.65</v>
      </c>
      <c r="CA791" s="336">
        <v>138964.59999999998</v>
      </c>
      <c r="CB791" s="336">
        <v>18054.52</v>
      </c>
      <c r="CC791" s="336">
        <v>1472107.77</v>
      </c>
      <c r="CD791" s="336">
        <v>760253.02</v>
      </c>
      <c r="CE791" s="336">
        <v>2175160.7999999998</v>
      </c>
      <c r="CF791" s="336">
        <v>615830.55000000005</v>
      </c>
      <c r="CG791" s="336">
        <v>293596.39999999997</v>
      </c>
      <c r="CH791" s="336">
        <v>65150.75</v>
      </c>
      <c r="CI791" s="336">
        <v>16082433.050000001</v>
      </c>
      <c r="CJ791" s="336">
        <v>537699.9</v>
      </c>
      <c r="CK791" s="336">
        <v>0</v>
      </c>
      <c r="CL791" s="336">
        <v>260459</v>
      </c>
      <c r="CM791" s="336">
        <v>0</v>
      </c>
      <c r="CN791" s="336">
        <v>5023200.4499999993</v>
      </c>
      <c r="CO791" s="336">
        <v>1205064.3</v>
      </c>
      <c r="CP791" s="336">
        <v>188966.7</v>
      </c>
      <c r="CQ791" s="336">
        <v>3999866.19</v>
      </c>
      <c r="CR791" s="336">
        <v>0</v>
      </c>
      <c r="CS791" s="336">
        <v>289422.37</v>
      </c>
      <c r="CT791" s="336">
        <v>1138106.3</v>
      </c>
      <c r="CU791" s="336">
        <v>60295.9</v>
      </c>
      <c r="CV791" s="336">
        <v>0</v>
      </c>
      <c r="CW791" s="336">
        <v>684032.66</v>
      </c>
      <c r="CX791" s="336">
        <v>332233.63</v>
      </c>
      <c r="CY791" s="336">
        <v>319723.85000000003</v>
      </c>
      <c r="CZ791" s="336">
        <v>3354120.75</v>
      </c>
      <c r="DA791" s="336">
        <v>2037056.72</v>
      </c>
      <c r="DB791" s="336">
        <v>4468310.2299999995</v>
      </c>
      <c r="DC791" s="336">
        <v>2188112.0499999998</v>
      </c>
      <c r="DD791" s="336">
        <v>2236105.4500000002</v>
      </c>
      <c r="DE791" s="336">
        <v>14376730.469999999</v>
      </c>
      <c r="DF791" s="336">
        <v>291669.31</v>
      </c>
      <c r="DG791" s="336">
        <v>141105.98000000001</v>
      </c>
      <c r="DH791" s="336">
        <v>2513939.2799999998</v>
      </c>
      <c r="DI791" s="336">
        <v>236998.85</v>
      </c>
      <c r="DJ791" s="336">
        <v>3256475.56</v>
      </c>
      <c r="DK791" s="336">
        <v>699308.19</v>
      </c>
      <c r="DL791" s="336">
        <v>49823.700000000004</v>
      </c>
      <c r="DM791" s="336">
        <v>5881402.8599999994</v>
      </c>
      <c r="DN791" s="336">
        <v>36659.050000000003</v>
      </c>
      <c r="DO791" s="336">
        <v>1250</v>
      </c>
      <c r="DP791" s="336">
        <v>22023.15</v>
      </c>
      <c r="DQ791" s="336">
        <v>3747.95</v>
      </c>
      <c r="DR791" s="336">
        <v>2231301.02</v>
      </c>
      <c r="DS791" s="336">
        <v>219792.35</v>
      </c>
      <c r="DT791" s="336">
        <v>2821458.5799999996</v>
      </c>
      <c r="DU791" s="336">
        <v>1021794.46</v>
      </c>
      <c r="DV791" s="336">
        <v>136053.15</v>
      </c>
      <c r="DW791" s="336">
        <v>306308.14999999997</v>
      </c>
      <c r="DX791" s="336">
        <v>2519882.25</v>
      </c>
      <c r="DY791" s="336">
        <v>149705.46</v>
      </c>
      <c r="DZ791" s="336">
        <v>147722.35</v>
      </c>
      <c r="EA791" s="336">
        <v>10573968.99</v>
      </c>
      <c r="EB791" s="336">
        <v>676231.70000000007</v>
      </c>
      <c r="EC791" s="336">
        <v>462376.11</v>
      </c>
      <c r="ED791" s="336">
        <v>0</v>
      </c>
      <c r="EE791" s="336">
        <v>871508.13</v>
      </c>
      <c r="EF791" s="336">
        <v>0</v>
      </c>
      <c r="EG791" s="336">
        <v>2559612.2000000002</v>
      </c>
      <c r="EH791" s="336">
        <v>0</v>
      </c>
      <c r="EI791" s="336">
        <v>759207.09</v>
      </c>
      <c r="EJ791" s="336">
        <v>628772.14</v>
      </c>
      <c r="EK791" s="336">
        <v>171425.32</v>
      </c>
      <c r="EL791" s="336">
        <v>237944.55</v>
      </c>
      <c r="EM791" s="336">
        <v>901391.30999999994</v>
      </c>
      <c r="EN791" s="336">
        <v>142672.95000000001</v>
      </c>
      <c r="EO791" s="336">
        <v>1278614.8800000001</v>
      </c>
      <c r="EP791" s="336">
        <v>562559.19999999995</v>
      </c>
      <c r="EQ791" s="336">
        <v>617970.41</v>
      </c>
      <c r="ER791" s="336">
        <v>1097940.3900000001</v>
      </c>
      <c r="ES791" s="336">
        <v>0</v>
      </c>
      <c r="ET791" s="336">
        <v>802235.45000000007</v>
      </c>
      <c r="EU791" s="336">
        <v>16980.25</v>
      </c>
      <c r="EV791" s="336">
        <v>9850.68</v>
      </c>
      <c r="EW791" s="336">
        <v>2888882.12</v>
      </c>
      <c r="EX791" s="336">
        <v>894253.85</v>
      </c>
      <c r="EY791" s="336">
        <v>4815223.4300000006</v>
      </c>
      <c r="EZ791" s="336">
        <v>158415960.39000002</v>
      </c>
      <c r="FA791" s="336">
        <v>2364343.7199999997</v>
      </c>
      <c r="FB791" s="336">
        <v>526623.69999999995</v>
      </c>
      <c r="FC791" s="336">
        <v>3442912.59</v>
      </c>
      <c r="FD791" s="336">
        <v>220438.02</v>
      </c>
      <c r="FE791" s="336">
        <v>9759642.2899999991</v>
      </c>
      <c r="FF791" s="336">
        <v>79502.5</v>
      </c>
      <c r="FG791" s="336">
        <v>139257.87</v>
      </c>
      <c r="FH791" s="336">
        <v>1682401.0599999998</v>
      </c>
      <c r="FI791" s="336">
        <v>0</v>
      </c>
      <c r="FJ791" s="336">
        <v>1467865.3199999998</v>
      </c>
      <c r="FK791" s="336">
        <v>107546.12999999999</v>
      </c>
      <c r="FL791" s="336">
        <v>0</v>
      </c>
      <c r="FM791" s="336">
        <v>2042770.82</v>
      </c>
      <c r="FN791" s="336">
        <v>122990.5</v>
      </c>
      <c r="FO791" s="336">
        <v>378791.98</v>
      </c>
      <c r="FP791" s="336">
        <v>0</v>
      </c>
      <c r="FQ791" s="336">
        <v>0</v>
      </c>
      <c r="FR791" s="336">
        <v>8451072.620000001</v>
      </c>
      <c r="FS791" s="336">
        <v>87532.71</v>
      </c>
      <c r="FT791" s="336">
        <v>73277.55</v>
      </c>
      <c r="FU791" s="336">
        <v>53689.599999999999</v>
      </c>
      <c r="FV791" s="336">
        <v>1535096.75</v>
      </c>
      <c r="FW791" s="336">
        <v>3279.05</v>
      </c>
      <c r="FX791" s="336">
        <v>2584.8000000000002</v>
      </c>
      <c r="FY791" s="336">
        <v>3251966.54</v>
      </c>
      <c r="FZ791" s="336">
        <v>66763.17</v>
      </c>
      <c r="GA791" s="336">
        <v>250654.05</v>
      </c>
      <c r="GB791" s="336">
        <v>250166.09999999998</v>
      </c>
      <c r="GC791" s="336">
        <v>0</v>
      </c>
      <c r="GD791" s="336">
        <v>837068.91</v>
      </c>
      <c r="GE791" s="336">
        <v>672852.15999999992</v>
      </c>
      <c r="GF791" s="336">
        <v>19838</v>
      </c>
      <c r="GG791" s="336">
        <v>1774679.5000000002</v>
      </c>
      <c r="GH791" s="336">
        <v>86986.65</v>
      </c>
      <c r="GI791" s="336">
        <v>754763.21000000008</v>
      </c>
      <c r="GJ791" s="336">
        <v>1554572.2</v>
      </c>
      <c r="GK791" s="336">
        <v>7859751.1400000006</v>
      </c>
      <c r="GL791" s="336">
        <v>163726.45000000001</v>
      </c>
      <c r="GM791" s="336">
        <v>21709249.989999998</v>
      </c>
      <c r="GN791" s="336">
        <v>3482</v>
      </c>
      <c r="GO791" s="336">
        <v>2980444.19</v>
      </c>
      <c r="GP791" s="336">
        <v>25996.5</v>
      </c>
      <c r="GQ791" s="336">
        <v>17960.3</v>
      </c>
      <c r="GR791" s="336">
        <v>1048577.44</v>
      </c>
      <c r="GS791" s="336">
        <v>23687557.41</v>
      </c>
      <c r="GT791" s="336">
        <v>25636.5</v>
      </c>
      <c r="GU791" s="336">
        <v>13874585.9</v>
      </c>
      <c r="GV791" s="336">
        <v>94411.1</v>
      </c>
      <c r="GW791" s="336">
        <v>185020</v>
      </c>
      <c r="GX791" s="336">
        <v>6713020.0999999996</v>
      </c>
      <c r="GY791" s="336">
        <v>379513</v>
      </c>
      <c r="GZ791" s="336">
        <v>1730676.1400000001</v>
      </c>
      <c r="HA791" s="336">
        <v>1378585.0499999998</v>
      </c>
      <c r="HB791" s="336">
        <v>0</v>
      </c>
      <c r="HC791" s="336">
        <v>5040209.12</v>
      </c>
      <c r="HD791" s="336">
        <v>0</v>
      </c>
      <c r="HE791" s="336">
        <v>94256.9</v>
      </c>
      <c r="HF791" s="336">
        <v>27537.7</v>
      </c>
      <c r="HG791" s="336">
        <v>0</v>
      </c>
      <c r="HH791" s="336">
        <v>7495323.3600000003</v>
      </c>
      <c r="HI791" s="336">
        <v>439592.35</v>
      </c>
      <c r="HJ791" s="336">
        <v>219965.2</v>
      </c>
      <c r="HK791" s="336">
        <v>132523.29999999999</v>
      </c>
      <c r="HL791" s="336">
        <v>369519.35</v>
      </c>
      <c r="HM791" s="336">
        <v>438780.2</v>
      </c>
      <c r="HN791" s="336">
        <v>22637.3</v>
      </c>
      <c r="HO791" s="336">
        <v>1288233.5599999998</v>
      </c>
      <c r="HP791" s="336">
        <v>1774245.47</v>
      </c>
      <c r="HQ791" s="336">
        <v>15318.5</v>
      </c>
      <c r="HR791" s="336">
        <v>605243.17000000004</v>
      </c>
      <c r="HS791" s="336">
        <v>37968.800000000003</v>
      </c>
      <c r="HT791" s="336">
        <v>7904471.1600000001</v>
      </c>
      <c r="HU791" s="336">
        <v>8000</v>
      </c>
      <c r="HV791" s="336">
        <v>2881718.3299999996</v>
      </c>
      <c r="HW791" s="336">
        <v>22887513.289999999</v>
      </c>
      <c r="HX791" s="336">
        <v>36168.65</v>
      </c>
      <c r="HY791" s="336">
        <v>8666244.8200000003</v>
      </c>
      <c r="HZ791" s="336">
        <v>249159.24</v>
      </c>
      <c r="IA791" s="336">
        <v>282179.15000000002</v>
      </c>
      <c r="IB791" s="336">
        <v>1204676.54</v>
      </c>
      <c r="IC791" s="336">
        <v>3106004.5700000003</v>
      </c>
      <c r="ID791" s="336">
        <v>169135.8</v>
      </c>
      <c r="IE791" s="336">
        <v>2333673.6</v>
      </c>
      <c r="IF791" s="336">
        <v>61359.7</v>
      </c>
      <c r="IG791" s="336">
        <v>829286.70000000007</v>
      </c>
      <c r="IH791" s="336">
        <v>0</v>
      </c>
      <c r="II791" s="336">
        <v>539333.76</v>
      </c>
      <c r="IJ791" s="336">
        <v>1421945.14</v>
      </c>
      <c r="IK791" s="336">
        <v>40140.35</v>
      </c>
      <c r="IL791" s="336">
        <v>296803.90000000002</v>
      </c>
      <c r="IM791" s="336">
        <v>0</v>
      </c>
      <c r="IN791" s="336">
        <v>2932370.96</v>
      </c>
      <c r="IO791" s="336">
        <v>1022346.36</v>
      </c>
      <c r="IP791" s="336">
        <v>77508.649999999994</v>
      </c>
      <c r="IQ791" s="336">
        <v>98902.6</v>
      </c>
      <c r="IR791" s="336">
        <v>1001194.89</v>
      </c>
      <c r="IS791" s="336">
        <v>1808819.9</v>
      </c>
      <c r="IT791" s="336">
        <v>6324979.2300000004</v>
      </c>
      <c r="IU791" s="336">
        <v>23995.200000000001</v>
      </c>
      <c r="IV791" s="336">
        <v>1248156.7000000002</v>
      </c>
      <c r="IW791" s="336">
        <v>46187.1</v>
      </c>
      <c r="IX791" s="336">
        <v>62881.15</v>
      </c>
      <c r="IY791" s="336">
        <v>499568.43</v>
      </c>
      <c r="IZ791" s="336">
        <v>196611.65</v>
      </c>
      <c r="JA791" s="336">
        <v>647056.16</v>
      </c>
      <c r="JB791" s="336">
        <v>46271.049999999996</v>
      </c>
      <c r="JC791" s="336">
        <v>926458.05</v>
      </c>
      <c r="JD791" s="336">
        <v>64713.45</v>
      </c>
      <c r="JE791" s="336">
        <v>25538.7</v>
      </c>
      <c r="JF791" s="336">
        <v>859593.05</v>
      </c>
      <c r="JG791" s="336">
        <v>291000.11</v>
      </c>
      <c r="JH791" s="336">
        <v>408246.5</v>
      </c>
      <c r="JI791" s="336">
        <v>299484.07</v>
      </c>
      <c r="JJ791" s="336">
        <v>899901.41</v>
      </c>
      <c r="JK791" s="336">
        <v>577740.32999999996</v>
      </c>
      <c r="JL791" s="336">
        <v>51239.25</v>
      </c>
      <c r="JM791" s="336">
        <v>47689.8</v>
      </c>
      <c r="JN791" s="336">
        <v>20153.150000000001</v>
      </c>
      <c r="JO791" s="336">
        <v>4095771.22</v>
      </c>
      <c r="JP791" s="336">
        <v>212524.55</v>
      </c>
      <c r="JQ791" s="336">
        <v>90605.3</v>
      </c>
      <c r="JR791" s="336">
        <v>0</v>
      </c>
      <c r="JS791" s="336">
        <v>9661513.5099999998</v>
      </c>
      <c r="JT791" s="336">
        <v>184440.2</v>
      </c>
      <c r="JU791" s="336">
        <v>341303.15</v>
      </c>
      <c r="JV791" s="336">
        <v>9122869.3399999999</v>
      </c>
      <c r="JW791" s="336">
        <v>2048102.8</v>
      </c>
      <c r="JX791" s="336">
        <v>362925.8</v>
      </c>
      <c r="JY791" s="336">
        <v>0</v>
      </c>
      <c r="JZ791" s="336">
        <v>0</v>
      </c>
      <c r="KA791" s="336">
        <v>364122.63</v>
      </c>
      <c r="KB791" s="336">
        <v>191393.5</v>
      </c>
      <c r="KC791" s="336">
        <v>0</v>
      </c>
      <c r="KD791" s="336">
        <v>263983.62</v>
      </c>
      <c r="KE791" s="336">
        <v>4780998.2200000007</v>
      </c>
      <c r="KF791" s="336">
        <v>0</v>
      </c>
      <c r="KG791" s="336">
        <v>207817.65</v>
      </c>
      <c r="KH791" s="336">
        <v>236207.65</v>
      </c>
      <c r="KI791" s="336">
        <v>416546.48</v>
      </c>
      <c r="KJ791" s="336">
        <v>1653730.1</v>
      </c>
      <c r="KK791" s="336">
        <v>0</v>
      </c>
      <c r="KL791" s="336">
        <v>195493.3</v>
      </c>
      <c r="KM791" s="336">
        <v>31017.599999999999</v>
      </c>
      <c r="KN791" s="336">
        <v>0</v>
      </c>
      <c r="KO791" s="336">
        <v>9718144</v>
      </c>
      <c r="KP791" s="336">
        <v>1575867.74</v>
      </c>
      <c r="KQ791" s="336">
        <v>29052696.070000004</v>
      </c>
      <c r="KR791" s="336">
        <v>2828798.61</v>
      </c>
      <c r="KS791" s="336">
        <v>740983.46</v>
      </c>
    </row>
    <row r="792" spans="1:310" x14ac:dyDescent="0.25">
      <c r="A792">
        <v>2023</v>
      </c>
      <c r="C792" s="312">
        <v>52</v>
      </c>
      <c r="F792" s="336">
        <v>0</v>
      </c>
      <c r="G792" s="336">
        <v>0</v>
      </c>
      <c r="H792" s="336">
        <v>0</v>
      </c>
      <c r="I792" s="336">
        <v>0</v>
      </c>
      <c r="J792" s="336">
        <v>0</v>
      </c>
      <c r="K792" s="336">
        <v>0</v>
      </c>
      <c r="L792" s="336">
        <v>0</v>
      </c>
      <c r="M792" s="336">
        <v>0</v>
      </c>
      <c r="N792" s="336">
        <v>0</v>
      </c>
      <c r="O792" s="336">
        <v>0</v>
      </c>
      <c r="P792" s="336">
        <v>0</v>
      </c>
      <c r="Q792" s="336">
        <v>0</v>
      </c>
      <c r="R792" s="336">
        <v>0</v>
      </c>
      <c r="S792" s="336">
        <v>0</v>
      </c>
      <c r="T792" s="336">
        <v>0</v>
      </c>
      <c r="U792" s="336">
        <v>0</v>
      </c>
      <c r="V792" s="336">
        <v>0</v>
      </c>
      <c r="W792" s="336">
        <v>0</v>
      </c>
      <c r="X792" s="336">
        <v>0</v>
      </c>
      <c r="Y792" s="336">
        <v>0</v>
      </c>
      <c r="Z792" s="336">
        <v>0</v>
      </c>
      <c r="AA792" s="336">
        <v>0</v>
      </c>
      <c r="AB792" s="336">
        <v>0</v>
      </c>
      <c r="AC792" s="336">
        <v>0</v>
      </c>
      <c r="AD792" s="336">
        <v>0</v>
      </c>
      <c r="AE792" s="336">
        <v>14000</v>
      </c>
      <c r="AF792" s="336">
        <v>0</v>
      </c>
      <c r="AG792" s="336">
        <v>0</v>
      </c>
      <c r="AH792" s="336">
        <v>5500</v>
      </c>
      <c r="AI792" s="336">
        <v>0</v>
      </c>
      <c r="AJ792" s="336">
        <v>0</v>
      </c>
      <c r="AK792" s="336">
        <v>0</v>
      </c>
      <c r="AL792" s="336">
        <v>0</v>
      </c>
      <c r="AM792" s="336">
        <v>0</v>
      </c>
      <c r="AN792" s="336">
        <v>80000</v>
      </c>
      <c r="AO792" s="336">
        <v>0</v>
      </c>
      <c r="AP792" s="336">
        <v>0</v>
      </c>
      <c r="AQ792" s="336">
        <v>0</v>
      </c>
      <c r="AR792" s="336">
        <v>0</v>
      </c>
      <c r="AS792" s="336">
        <v>12341.75</v>
      </c>
      <c r="AT792" s="336">
        <v>0</v>
      </c>
      <c r="AU792" s="336">
        <v>0</v>
      </c>
      <c r="AV792" s="336">
        <v>0</v>
      </c>
      <c r="AW792" s="336">
        <v>112846</v>
      </c>
      <c r="AX792" s="336">
        <v>0</v>
      </c>
      <c r="AY792" s="336">
        <v>0</v>
      </c>
      <c r="AZ792" s="336">
        <v>0</v>
      </c>
      <c r="BA792" s="336">
        <v>0</v>
      </c>
      <c r="BB792" s="336">
        <v>0</v>
      </c>
      <c r="BC792" s="336">
        <v>0</v>
      </c>
      <c r="BD792" s="336">
        <v>0</v>
      </c>
      <c r="BE792" s="336">
        <v>6752</v>
      </c>
      <c r="BF792" s="336">
        <v>0</v>
      </c>
      <c r="BG792" s="336">
        <v>0</v>
      </c>
      <c r="BH792" s="336">
        <v>0</v>
      </c>
      <c r="BI792" s="336">
        <v>0</v>
      </c>
      <c r="BJ792" s="336">
        <v>0</v>
      </c>
      <c r="BK792" s="336">
        <v>0</v>
      </c>
      <c r="BL792" s="336">
        <v>0</v>
      </c>
      <c r="BM792" s="336">
        <v>0</v>
      </c>
      <c r="BN792" s="336">
        <v>0</v>
      </c>
      <c r="BO792" s="336">
        <v>0</v>
      </c>
      <c r="BP792" s="336">
        <v>0</v>
      </c>
      <c r="BQ792" s="336">
        <v>0</v>
      </c>
      <c r="BR792" s="336">
        <v>0</v>
      </c>
      <c r="BS792" s="336">
        <v>0</v>
      </c>
      <c r="BT792" s="336">
        <v>0</v>
      </c>
      <c r="BU792" s="336">
        <v>0</v>
      </c>
      <c r="BV792" s="336">
        <v>0</v>
      </c>
      <c r="BW792" s="336">
        <v>0</v>
      </c>
      <c r="BX792" s="336">
        <v>0</v>
      </c>
      <c r="BY792" s="336">
        <v>0</v>
      </c>
      <c r="BZ792" s="336">
        <v>0</v>
      </c>
      <c r="CA792" s="336">
        <v>0</v>
      </c>
      <c r="CB792" s="336">
        <v>0</v>
      </c>
      <c r="CC792" s="336">
        <v>0</v>
      </c>
      <c r="CD792" s="336">
        <v>0</v>
      </c>
      <c r="CE792" s="336">
        <v>0</v>
      </c>
      <c r="CF792" s="336">
        <v>0</v>
      </c>
      <c r="CG792" s="336">
        <v>0</v>
      </c>
      <c r="CH792" s="336">
        <v>0</v>
      </c>
      <c r="CI792" s="336">
        <v>0</v>
      </c>
      <c r="CJ792" s="336">
        <v>0</v>
      </c>
      <c r="CK792" s="336">
        <v>0</v>
      </c>
      <c r="CL792" s="336">
        <v>0</v>
      </c>
      <c r="CM792" s="336">
        <v>0</v>
      </c>
      <c r="CN792" s="336">
        <v>0</v>
      </c>
      <c r="CO792" s="336">
        <v>0</v>
      </c>
      <c r="CP792" s="336">
        <v>0</v>
      </c>
      <c r="CQ792" s="336">
        <v>0</v>
      </c>
      <c r="CR792" s="336">
        <v>0</v>
      </c>
      <c r="CS792" s="336">
        <v>0</v>
      </c>
      <c r="CT792" s="336">
        <v>0</v>
      </c>
      <c r="CU792" s="336">
        <v>0</v>
      </c>
      <c r="CV792" s="336">
        <v>0</v>
      </c>
      <c r="CW792" s="336">
        <v>0</v>
      </c>
      <c r="CX792" s="336">
        <v>0</v>
      </c>
      <c r="CY792" s="336">
        <v>0</v>
      </c>
      <c r="CZ792" s="336">
        <v>0</v>
      </c>
      <c r="DA792" s="336">
        <v>0</v>
      </c>
      <c r="DB792" s="336">
        <v>0</v>
      </c>
      <c r="DC792" s="336">
        <v>0</v>
      </c>
      <c r="DD792" s="336">
        <v>0</v>
      </c>
      <c r="DE792" s="336">
        <v>0</v>
      </c>
      <c r="DF792" s="336">
        <v>0</v>
      </c>
      <c r="DG792" s="336">
        <v>0</v>
      </c>
      <c r="DH792" s="336">
        <v>0</v>
      </c>
      <c r="DI792" s="336">
        <v>0</v>
      </c>
      <c r="DJ792" s="336">
        <v>0</v>
      </c>
      <c r="DK792" s="336">
        <v>0</v>
      </c>
      <c r="DL792" s="336">
        <v>0</v>
      </c>
      <c r="DM792" s="336">
        <v>0</v>
      </c>
      <c r="DN792" s="336">
        <v>0</v>
      </c>
      <c r="DO792" s="336">
        <v>0</v>
      </c>
      <c r="DP792" s="336">
        <v>0</v>
      </c>
      <c r="DQ792" s="336">
        <v>0</v>
      </c>
      <c r="DR792" s="336">
        <v>0</v>
      </c>
      <c r="DS792" s="336">
        <v>0</v>
      </c>
      <c r="DT792" s="336">
        <v>0</v>
      </c>
      <c r="DU792" s="336">
        <v>0</v>
      </c>
      <c r="DV792" s="336">
        <v>0</v>
      </c>
      <c r="DW792" s="336">
        <v>0</v>
      </c>
      <c r="DX792" s="336">
        <v>0</v>
      </c>
      <c r="DY792" s="336">
        <v>0</v>
      </c>
      <c r="DZ792" s="336">
        <v>238342</v>
      </c>
      <c r="EA792" s="336">
        <v>400000</v>
      </c>
      <c r="EB792" s="336">
        <v>0</v>
      </c>
      <c r="EC792" s="336">
        <v>0</v>
      </c>
      <c r="ED792" s="336">
        <v>0</v>
      </c>
      <c r="EE792" s="336">
        <v>0</v>
      </c>
      <c r="EF792" s="336">
        <v>0</v>
      </c>
      <c r="EG792" s="336">
        <v>0</v>
      </c>
      <c r="EH792" s="336">
        <v>0</v>
      </c>
      <c r="EI792" s="336">
        <v>0</v>
      </c>
      <c r="EJ792" s="336">
        <v>0</v>
      </c>
      <c r="EK792" s="336">
        <v>49000</v>
      </c>
      <c r="EL792" s="336">
        <v>0</v>
      </c>
      <c r="EM792" s="336">
        <v>0</v>
      </c>
      <c r="EN792" s="336">
        <v>0</v>
      </c>
      <c r="EO792" s="336">
        <v>0</v>
      </c>
      <c r="EP792" s="336">
        <v>0</v>
      </c>
      <c r="EQ792" s="336">
        <v>0</v>
      </c>
      <c r="ER792" s="336">
        <v>0</v>
      </c>
      <c r="ES792" s="336">
        <v>0</v>
      </c>
      <c r="ET792" s="336">
        <v>0</v>
      </c>
      <c r="EU792" s="336">
        <v>0</v>
      </c>
      <c r="EV792" s="336">
        <v>0</v>
      </c>
      <c r="EW792" s="336">
        <v>0</v>
      </c>
      <c r="EX792" s="336">
        <v>0</v>
      </c>
      <c r="EY792" s="336">
        <v>0</v>
      </c>
      <c r="EZ792" s="336">
        <v>0</v>
      </c>
      <c r="FA792" s="336">
        <v>0</v>
      </c>
      <c r="FB792" s="336">
        <v>0</v>
      </c>
      <c r="FC792" s="336">
        <v>650000</v>
      </c>
      <c r="FD792" s="336">
        <v>100122.53</v>
      </c>
      <c r="FE792" s="336">
        <v>0</v>
      </c>
      <c r="FF792" s="336">
        <v>0</v>
      </c>
      <c r="FG792" s="336">
        <v>0</v>
      </c>
      <c r="FH792" s="336">
        <v>0</v>
      </c>
      <c r="FI792" s="336">
        <v>0</v>
      </c>
      <c r="FJ792" s="336">
        <v>0</v>
      </c>
      <c r="FK792" s="336">
        <v>0</v>
      </c>
      <c r="FL792" s="336">
        <v>0</v>
      </c>
      <c r="FM792" s="336">
        <v>0</v>
      </c>
      <c r="FN792" s="336">
        <v>0</v>
      </c>
      <c r="FO792" s="336">
        <v>0</v>
      </c>
      <c r="FP792" s="336">
        <v>0</v>
      </c>
      <c r="FQ792" s="336">
        <v>0</v>
      </c>
      <c r="FR792" s="336">
        <v>0</v>
      </c>
      <c r="FS792" s="336">
        <v>0</v>
      </c>
      <c r="FT792" s="336">
        <v>0</v>
      </c>
      <c r="FU792" s="336">
        <v>0</v>
      </c>
      <c r="FV792" s="336">
        <v>0</v>
      </c>
      <c r="FW792" s="336">
        <v>0</v>
      </c>
      <c r="FX792" s="336">
        <v>0</v>
      </c>
      <c r="FY792" s="336">
        <v>0</v>
      </c>
      <c r="FZ792" s="336">
        <v>0</v>
      </c>
      <c r="GA792" s="336">
        <v>0</v>
      </c>
      <c r="GB792" s="336">
        <v>0</v>
      </c>
      <c r="GC792" s="336">
        <v>0</v>
      </c>
      <c r="GD792" s="336">
        <v>0</v>
      </c>
      <c r="GE792" s="336">
        <v>0</v>
      </c>
      <c r="GF792" s="336">
        <v>0</v>
      </c>
      <c r="GG792" s="336">
        <v>0</v>
      </c>
      <c r="GH792" s="336">
        <v>0</v>
      </c>
      <c r="GI792" s="336">
        <v>0</v>
      </c>
      <c r="GJ792" s="336">
        <v>5000</v>
      </c>
      <c r="GK792" s="336">
        <v>0</v>
      </c>
      <c r="GL792" s="336">
        <v>0</v>
      </c>
      <c r="GM792" s="336">
        <v>2046000</v>
      </c>
      <c r="GN792" s="336">
        <v>0</v>
      </c>
      <c r="GO792" s="336">
        <v>0</v>
      </c>
      <c r="GP792" s="336">
        <v>0</v>
      </c>
      <c r="GQ792" s="336">
        <v>0</v>
      </c>
      <c r="GR792" s="336">
        <v>0</v>
      </c>
      <c r="GS792" s="336">
        <v>160000</v>
      </c>
      <c r="GT792" s="336">
        <v>0</v>
      </c>
      <c r="GU792" s="336">
        <v>0</v>
      </c>
      <c r="GV792" s="336">
        <v>0</v>
      </c>
      <c r="GW792" s="336">
        <v>0</v>
      </c>
      <c r="GX792" s="336">
        <v>0</v>
      </c>
      <c r="GY792" s="336">
        <v>0</v>
      </c>
      <c r="GZ792" s="336">
        <v>0</v>
      </c>
      <c r="HA792" s="336">
        <v>0</v>
      </c>
      <c r="HB792" s="336">
        <v>0</v>
      </c>
      <c r="HC792" s="336">
        <v>0</v>
      </c>
      <c r="HD792" s="336">
        <v>0</v>
      </c>
      <c r="HE792" s="336">
        <v>0</v>
      </c>
      <c r="HF792" s="336">
        <v>0</v>
      </c>
      <c r="HG792" s="336">
        <v>0</v>
      </c>
      <c r="HH792" s="336">
        <v>0</v>
      </c>
      <c r="HI792" s="336">
        <v>0</v>
      </c>
      <c r="HJ792" s="336">
        <v>0</v>
      </c>
      <c r="HK792" s="336">
        <v>0</v>
      </c>
      <c r="HL792" s="336">
        <v>0</v>
      </c>
      <c r="HM792" s="336">
        <v>0</v>
      </c>
      <c r="HN792" s="336">
        <v>0</v>
      </c>
      <c r="HO792" s="336">
        <v>0</v>
      </c>
      <c r="HP792" s="336">
        <v>0</v>
      </c>
      <c r="HQ792" s="336">
        <v>0</v>
      </c>
      <c r="HR792" s="336">
        <v>0</v>
      </c>
      <c r="HS792" s="336">
        <v>0</v>
      </c>
      <c r="HT792" s="336">
        <v>0</v>
      </c>
      <c r="HU792" s="336">
        <v>0</v>
      </c>
      <c r="HV792" s="336">
        <v>0</v>
      </c>
      <c r="HW792" s="336">
        <v>0</v>
      </c>
      <c r="HX792" s="336">
        <v>0</v>
      </c>
      <c r="HY792" s="336">
        <v>0</v>
      </c>
      <c r="HZ792" s="336">
        <v>0</v>
      </c>
      <c r="IA792" s="336">
        <v>0</v>
      </c>
      <c r="IB792" s="336">
        <v>0</v>
      </c>
      <c r="IC792" s="336">
        <v>0</v>
      </c>
      <c r="ID792" s="336">
        <v>0</v>
      </c>
      <c r="IE792" s="336">
        <v>0</v>
      </c>
      <c r="IF792" s="336">
        <v>0</v>
      </c>
      <c r="IG792" s="336">
        <v>0</v>
      </c>
      <c r="IH792" s="336">
        <v>0</v>
      </c>
      <c r="II792" s="336">
        <v>0</v>
      </c>
      <c r="IJ792" s="336">
        <v>0</v>
      </c>
      <c r="IK792" s="336">
        <v>0</v>
      </c>
      <c r="IL792" s="336">
        <v>0</v>
      </c>
      <c r="IM792" s="336">
        <v>39240</v>
      </c>
      <c r="IN792" s="336">
        <v>0</v>
      </c>
      <c r="IO792" s="336">
        <v>0</v>
      </c>
      <c r="IP792" s="336">
        <v>0</v>
      </c>
      <c r="IQ792" s="336">
        <v>0</v>
      </c>
      <c r="IR792" s="336">
        <v>0</v>
      </c>
      <c r="IS792" s="336">
        <v>0</v>
      </c>
      <c r="IT792" s="336">
        <v>0</v>
      </c>
      <c r="IU792" s="336">
        <v>0</v>
      </c>
      <c r="IV792" s="336">
        <v>0</v>
      </c>
      <c r="IW792" s="336">
        <v>0</v>
      </c>
      <c r="IX792" s="336">
        <v>59540.7</v>
      </c>
      <c r="IY792" s="336">
        <v>0</v>
      </c>
      <c r="IZ792" s="336">
        <v>0</v>
      </c>
      <c r="JA792" s="336">
        <v>0</v>
      </c>
      <c r="JB792" s="336">
        <v>0</v>
      </c>
      <c r="JC792" s="336">
        <v>0</v>
      </c>
      <c r="JD792" s="336">
        <v>0</v>
      </c>
      <c r="JE792" s="336">
        <v>0</v>
      </c>
      <c r="JF792" s="336">
        <v>0</v>
      </c>
      <c r="JG792" s="336">
        <v>0</v>
      </c>
      <c r="JH792" s="336">
        <v>0</v>
      </c>
      <c r="JI792" s="336">
        <v>0</v>
      </c>
      <c r="JJ792" s="336">
        <v>0</v>
      </c>
      <c r="JK792" s="336">
        <v>0</v>
      </c>
      <c r="JL792" s="336">
        <v>0</v>
      </c>
      <c r="JM792" s="336">
        <v>49000</v>
      </c>
      <c r="JN792" s="336">
        <v>0</v>
      </c>
      <c r="JO792" s="336">
        <v>0</v>
      </c>
      <c r="JP792" s="336">
        <v>0</v>
      </c>
      <c r="JQ792" s="336">
        <v>0</v>
      </c>
      <c r="JR792" s="336">
        <v>0</v>
      </c>
      <c r="JS792" s="336">
        <v>1950000</v>
      </c>
      <c r="JT792" s="336">
        <v>0</v>
      </c>
      <c r="JU792" s="336">
        <v>0</v>
      </c>
      <c r="JV792" s="336">
        <v>0</v>
      </c>
      <c r="JW792" s="336">
        <v>0</v>
      </c>
      <c r="JX792" s="336">
        <v>0</v>
      </c>
      <c r="JY792" s="336">
        <v>0</v>
      </c>
      <c r="JZ792" s="336">
        <v>0</v>
      </c>
      <c r="KA792" s="336">
        <v>0</v>
      </c>
      <c r="KB792" s="336">
        <v>0</v>
      </c>
      <c r="KC792" s="336">
        <v>0</v>
      </c>
      <c r="KD792" s="336">
        <v>0</v>
      </c>
      <c r="KE792" s="336">
        <v>3088.28</v>
      </c>
      <c r="KF792" s="336">
        <v>371</v>
      </c>
      <c r="KG792" s="336">
        <v>0</v>
      </c>
      <c r="KH792" s="336">
        <v>0</v>
      </c>
      <c r="KI792" s="336">
        <v>0</v>
      </c>
      <c r="KJ792" s="336">
        <v>0</v>
      </c>
      <c r="KK792" s="336">
        <v>0</v>
      </c>
      <c r="KL792" s="336">
        <v>0</v>
      </c>
      <c r="KM792" s="336">
        <v>0</v>
      </c>
      <c r="KN792" s="336">
        <v>0</v>
      </c>
      <c r="KO792" s="336">
        <v>0</v>
      </c>
      <c r="KP792" s="336">
        <v>0</v>
      </c>
      <c r="KQ792" s="336">
        <v>0</v>
      </c>
      <c r="KR792" s="336">
        <v>0</v>
      </c>
      <c r="KS792" s="336">
        <v>0</v>
      </c>
    </row>
    <row r="793" spans="1:310" x14ac:dyDescent="0.25">
      <c r="A793">
        <v>2023</v>
      </c>
      <c r="C793" s="312">
        <v>56</v>
      </c>
      <c r="F793" s="336">
        <v>0</v>
      </c>
      <c r="G793" s="336">
        <v>0</v>
      </c>
      <c r="H793" s="336">
        <v>0</v>
      </c>
      <c r="I793" s="336">
        <v>0</v>
      </c>
      <c r="J793" s="336">
        <v>0</v>
      </c>
      <c r="K793" s="336">
        <v>0</v>
      </c>
      <c r="L793" s="336">
        <v>0</v>
      </c>
      <c r="M793" s="336">
        <v>0</v>
      </c>
      <c r="N793" s="336">
        <v>0</v>
      </c>
      <c r="O793" s="336">
        <v>0</v>
      </c>
      <c r="P793" s="336">
        <v>0</v>
      </c>
      <c r="Q793" s="336">
        <v>0</v>
      </c>
      <c r="R793" s="336">
        <v>0</v>
      </c>
      <c r="S793" s="336">
        <v>0</v>
      </c>
      <c r="T793" s="336">
        <v>0</v>
      </c>
      <c r="U793" s="336">
        <v>0</v>
      </c>
      <c r="V793" s="336">
        <v>0</v>
      </c>
      <c r="W793" s="336">
        <v>0</v>
      </c>
      <c r="X793" s="336">
        <v>0</v>
      </c>
      <c r="Y793" s="336">
        <v>0</v>
      </c>
      <c r="Z793" s="336">
        <v>0</v>
      </c>
      <c r="AA793" s="336">
        <v>0</v>
      </c>
      <c r="AB793" s="336">
        <v>0</v>
      </c>
      <c r="AC793" s="336">
        <v>0</v>
      </c>
      <c r="AD793" s="336">
        <v>0</v>
      </c>
      <c r="AE793" s="336">
        <v>0</v>
      </c>
      <c r="AF793" s="336">
        <v>0</v>
      </c>
      <c r="AG793" s="336">
        <v>0</v>
      </c>
      <c r="AH793" s="336">
        <v>0</v>
      </c>
      <c r="AI793" s="336">
        <v>0</v>
      </c>
      <c r="AJ793" s="336">
        <v>0</v>
      </c>
      <c r="AK793" s="336">
        <v>0</v>
      </c>
      <c r="AL793" s="336">
        <v>0</v>
      </c>
      <c r="AM793" s="336">
        <v>0</v>
      </c>
      <c r="AN793" s="336">
        <v>0</v>
      </c>
      <c r="AO793" s="336">
        <v>0</v>
      </c>
      <c r="AP793" s="336">
        <v>0</v>
      </c>
      <c r="AQ793" s="336">
        <v>0</v>
      </c>
      <c r="AR793" s="336">
        <v>0</v>
      </c>
      <c r="AS793" s="336">
        <v>0</v>
      </c>
      <c r="AT793" s="336">
        <v>0</v>
      </c>
      <c r="AU793" s="336">
        <v>0</v>
      </c>
      <c r="AV793" s="336">
        <v>0</v>
      </c>
      <c r="AW793" s="336">
        <v>11526.2</v>
      </c>
      <c r="AX793" s="336">
        <v>0</v>
      </c>
      <c r="AY793" s="336">
        <v>0</v>
      </c>
      <c r="AZ793" s="336">
        <v>0</v>
      </c>
      <c r="BA793" s="336">
        <v>0</v>
      </c>
      <c r="BB793" s="336">
        <v>0</v>
      </c>
      <c r="BC793" s="336">
        <v>0</v>
      </c>
      <c r="BD793" s="336">
        <v>90921.5</v>
      </c>
      <c r="BE793" s="336">
        <v>0</v>
      </c>
      <c r="BF793" s="336">
        <v>0</v>
      </c>
      <c r="BG793" s="336">
        <v>0</v>
      </c>
      <c r="BH793" s="336">
        <v>0</v>
      </c>
      <c r="BI793" s="336">
        <v>0</v>
      </c>
      <c r="BJ793" s="336">
        <v>0</v>
      </c>
      <c r="BK793" s="336">
        <v>0</v>
      </c>
      <c r="BL793" s="336">
        <v>0</v>
      </c>
      <c r="BM793" s="336">
        <v>0</v>
      </c>
      <c r="BN793" s="336">
        <v>0</v>
      </c>
      <c r="BO793" s="336">
        <v>0</v>
      </c>
      <c r="BP793" s="336">
        <v>0</v>
      </c>
      <c r="BQ793" s="336">
        <v>0</v>
      </c>
      <c r="BR793" s="336">
        <v>0</v>
      </c>
      <c r="BS793" s="336">
        <v>0</v>
      </c>
      <c r="BT793" s="336">
        <v>0</v>
      </c>
      <c r="BU793" s="336">
        <v>0</v>
      </c>
      <c r="BV793" s="336">
        <v>0</v>
      </c>
      <c r="BW793" s="336">
        <v>0</v>
      </c>
      <c r="BX793" s="336">
        <v>0</v>
      </c>
      <c r="BY793" s="336">
        <v>1537103.71</v>
      </c>
      <c r="BZ793" s="336">
        <v>0</v>
      </c>
      <c r="CA793" s="336">
        <v>0</v>
      </c>
      <c r="CB793" s="336">
        <v>0</v>
      </c>
      <c r="CC793" s="336">
        <v>0</v>
      </c>
      <c r="CD793" s="336">
        <v>0</v>
      </c>
      <c r="CE793" s="336">
        <v>0</v>
      </c>
      <c r="CF793" s="336">
        <v>0</v>
      </c>
      <c r="CG793" s="336">
        <v>0</v>
      </c>
      <c r="CH793" s="336">
        <v>0</v>
      </c>
      <c r="CI793" s="336">
        <v>206883.1</v>
      </c>
      <c r="CJ793" s="336">
        <v>0</v>
      </c>
      <c r="CK793" s="336">
        <v>0</v>
      </c>
      <c r="CL793" s="336">
        <v>0</v>
      </c>
      <c r="CM793" s="336">
        <v>0</v>
      </c>
      <c r="CN793" s="336">
        <v>0</v>
      </c>
      <c r="CO793" s="336">
        <v>0</v>
      </c>
      <c r="CP793" s="336">
        <v>0</v>
      </c>
      <c r="CQ793" s="336">
        <v>0</v>
      </c>
      <c r="CR793" s="336">
        <v>0</v>
      </c>
      <c r="CS793" s="336">
        <v>0</v>
      </c>
      <c r="CT793" s="336">
        <v>0</v>
      </c>
      <c r="CU793" s="336">
        <v>0</v>
      </c>
      <c r="CV793" s="336">
        <v>0</v>
      </c>
      <c r="CW793" s="336">
        <v>0</v>
      </c>
      <c r="CX793" s="336">
        <v>0</v>
      </c>
      <c r="CY793" s="336">
        <v>0</v>
      </c>
      <c r="CZ793" s="336">
        <v>0</v>
      </c>
      <c r="DA793" s="336">
        <v>0</v>
      </c>
      <c r="DB793" s="336">
        <v>0</v>
      </c>
      <c r="DC793" s="336">
        <v>0</v>
      </c>
      <c r="DD793" s="336">
        <v>77692</v>
      </c>
      <c r="DE793" s="336">
        <v>0</v>
      </c>
      <c r="DF793" s="336">
        <v>0</v>
      </c>
      <c r="DG793" s="336">
        <v>0</v>
      </c>
      <c r="DH793" s="336">
        <v>0</v>
      </c>
      <c r="DI793" s="336">
        <v>0</v>
      </c>
      <c r="DJ793" s="336">
        <v>0</v>
      </c>
      <c r="DK793" s="336">
        <v>9652.4</v>
      </c>
      <c r="DL793" s="336">
        <v>0</v>
      </c>
      <c r="DM793" s="336">
        <v>0</v>
      </c>
      <c r="DN793" s="336">
        <v>0</v>
      </c>
      <c r="DO793" s="336">
        <v>0</v>
      </c>
      <c r="DP793" s="336">
        <v>0</v>
      </c>
      <c r="DQ793" s="336">
        <v>0</v>
      </c>
      <c r="DR793" s="336">
        <v>0</v>
      </c>
      <c r="DS793" s="336">
        <v>0</v>
      </c>
      <c r="DT793" s="336">
        <v>0</v>
      </c>
      <c r="DU793" s="336">
        <v>0</v>
      </c>
      <c r="DV793" s="336">
        <v>0</v>
      </c>
      <c r="DW793" s="336">
        <v>0</v>
      </c>
      <c r="DX793" s="336">
        <v>0</v>
      </c>
      <c r="DY793" s="336">
        <v>0</v>
      </c>
      <c r="DZ793" s="336">
        <v>0</v>
      </c>
      <c r="EA793" s="336">
        <v>353325.61</v>
      </c>
      <c r="EB793" s="336">
        <v>0</v>
      </c>
      <c r="EC793" s="336">
        <v>0</v>
      </c>
      <c r="ED793" s="336">
        <v>0</v>
      </c>
      <c r="EE793" s="336">
        <v>0</v>
      </c>
      <c r="EF793" s="336">
        <v>0</v>
      </c>
      <c r="EG793" s="336">
        <v>0</v>
      </c>
      <c r="EH793" s="336">
        <v>0</v>
      </c>
      <c r="EI793" s="336">
        <v>0</v>
      </c>
      <c r="EJ793" s="336">
        <v>0</v>
      </c>
      <c r="EK793" s="336">
        <v>0</v>
      </c>
      <c r="EL793" s="336">
        <v>0</v>
      </c>
      <c r="EM793" s="336">
        <v>247374.15</v>
      </c>
      <c r="EN793" s="336">
        <v>0</v>
      </c>
      <c r="EO793" s="336">
        <v>0</v>
      </c>
      <c r="EP793" s="336">
        <v>0</v>
      </c>
      <c r="EQ793" s="336">
        <v>0</v>
      </c>
      <c r="ER793" s="336">
        <v>0</v>
      </c>
      <c r="ES793" s="336">
        <v>0</v>
      </c>
      <c r="ET793" s="336">
        <v>0</v>
      </c>
      <c r="EU793" s="336">
        <v>0</v>
      </c>
      <c r="EV793" s="336">
        <v>0</v>
      </c>
      <c r="EW793" s="336">
        <v>0</v>
      </c>
      <c r="EX793" s="336">
        <v>0</v>
      </c>
      <c r="EY793" s="336">
        <v>0</v>
      </c>
      <c r="EZ793" s="336">
        <v>11679646.65</v>
      </c>
      <c r="FA793" s="336">
        <v>0</v>
      </c>
      <c r="FB793" s="336">
        <v>0</v>
      </c>
      <c r="FC793" s="336">
        <v>1460</v>
      </c>
      <c r="FD793" s="336">
        <v>0</v>
      </c>
      <c r="FE793" s="336">
        <v>0</v>
      </c>
      <c r="FF793" s="336">
        <v>0</v>
      </c>
      <c r="FG793" s="336">
        <v>0</v>
      </c>
      <c r="FH793" s="336">
        <v>0</v>
      </c>
      <c r="FI793" s="336">
        <v>0</v>
      </c>
      <c r="FJ793" s="336">
        <v>0</v>
      </c>
      <c r="FK793" s="336">
        <v>0</v>
      </c>
      <c r="FL793" s="336">
        <v>0</v>
      </c>
      <c r="FM793" s="336">
        <v>0</v>
      </c>
      <c r="FN793" s="336">
        <v>0</v>
      </c>
      <c r="FO793" s="336">
        <v>0</v>
      </c>
      <c r="FP793" s="336">
        <v>0</v>
      </c>
      <c r="FQ793" s="336">
        <v>0</v>
      </c>
      <c r="FR793" s="336">
        <v>0</v>
      </c>
      <c r="FS793" s="336">
        <v>0</v>
      </c>
      <c r="FT793" s="336">
        <v>0</v>
      </c>
      <c r="FU793" s="336">
        <v>0</v>
      </c>
      <c r="FV793" s="336">
        <v>0</v>
      </c>
      <c r="FW793" s="336">
        <v>0</v>
      </c>
      <c r="FX793" s="336">
        <v>0</v>
      </c>
      <c r="FY793" s="336">
        <v>0</v>
      </c>
      <c r="FZ793" s="336">
        <v>0</v>
      </c>
      <c r="GA793" s="336">
        <v>0</v>
      </c>
      <c r="GB793" s="336">
        <v>0</v>
      </c>
      <c r="GC793" s="336">
        <v>0</v>
      </c>
      <c r="GD793" s="336">
        <v>0</v>
      </c>
      <c r="GE793" s="336">
        <v>0</v>
      </c>
      <c r="GF793" s="336">
        <v>0</v>
      </c>
      <c r="GG793" s="336">
        <v>0</v>
      </c>
      <c r="GH793" s="336">
        <v>0</v>
      </c>
      <c r="GI793" s="336">
        <v>0</v>
      </c>
      <c r="GJ793" s="336">
        <v>0</v>
      </c>
      <c r="GK793" s="336">
        <v>0</v>
      </c>
      <c r="GL793" s="336">
        <v>0</v>
      </c>
      <c r="GM793" s="336">
        <v>0</v>
      </c>
      <c r="GN793" s="336">
        <v>0</v>
      </c>
      <c r="GO793" s="336">
        <v>0</v>
      </c>
      <c r="GP793" s="336">
        <v>0</v>
      </c>
      <c r="GQ793" s="336">
        <v>0</v>
      </c>
      <c r="GR793" s="336">
        <v>0</v>
      </c>
      <c r="GS793" s="336">
        <v>72987.22</v>
      </c>
      <c r="GT793" s="336">
        <v>0</v>
      </c>
      <c r="GU793" s="336">
        <v>315782.34999999998</v>
      </c>
      <c r="GV793" s="336">
        <v>0</v>
      </c>
      <c r="GW793" s="336">
        <v>0</v>
      </c>
      <c r="GX793" s="336">
        <v>0</v>
      </c>
      <c r="GY793" s="336">
        <v>0</v>
      </c>
      <c r="GZ793" s="336">
        <v>0</v>
      </c>
      <c r="HA793" s="336">
        <v>0</v>
      </c>
      <c r="HB793" s="336">
        <v>0</v>
      </c>
      <c r="HC793" s="336">
        <v>0</v>
      </c>
      <c r="HD793" s="336">
        <v>0</v>
      </c>
      <c r="HE793" s="336">
        <v>0</v>
      </c>
      <c r="HF793" s="336">
        <v>0</v>
      </c>
      <c r="HG793" s="336">
        <v>0</v>
      </c>
      <c r="HH793" s="336">
        <v>0</v>
      </c>
      <c r="HI793" s="336">
        <v>0</v>
      </c>
      <c r="HJ793" s="336">
        <v>0</v>
      </c>
      <c r="HK793" s="336">
        <v>0</v>
      </c>
      <c r="HL793" s="336">
        <v>0</v>
      </c>
      <c r="HM793" s="336">
        <v>0</v>
      </c>
      <c r="HN793" s="336">
        <v>0</v>
      </c>
      <c r="HO793" s="336">
        <v>0</v>
      </c>
      <c r="HP793" s="336">
        <v>0</v>
      </c>
      <c r="HQ793" s="336">
        <v>0</v>
      </c>
      <c r="HR793" s="336">
        <v>0</v>
      </c>
      <c r="HS793" s="336">
        <v>0</v>
      </c>
      <c r="HT793" s="336">
        <v>0</v>
      </c>
      <c r="HU793" s="336">
        <v>0</v>
      </c>
      <c r="HV793" s="336">
        <v>0</v>
      </c>
      <c r="HW793" s="336">
        <v>0</v>
      </c>
      <c r="HX793" s="336">
        <v>0</v>
      </c>
      <c r="HY793" s="336">
        <v>0</v>
      </c>
      <c r="HZ793" s="336">
        <v>0</v>
      </c>
      <c r="IA793" s="336">
        <v>0</v>
      </c>
      <c r="IB793" s="336">
        <v>0</v>
      </c>
      <c r="IC793" s="336">
        <v>0</v>
      </c>
      <c r="ID793" s="336">
        <v>0</v>
      </c>
      <c r="IE793" s="336">
        <v>0</v>
      </c>
      <c r="IF793" s="336">
        <v>0</v>
      </c>
      <c r="IG793" s="336">
        <v>0</v>
      </c>
      <c r="IH793" s="336">
        <v>0</v>
      </c>
      <c r="II793" s="336">
        <v>0</v>
      </c>
      <c r="IJ793" s="336">
        <v>0</v>
      </c>
      <c r="IK793" s="336">
        <v>0</v>
      </c>
      <c r="IL793" s="336">
        <v>0</v>
      </c>
      <c r="IM793" s="336">
        <v>0</v>
      </c>
      <c r="IN793" s="336">
        <v>0</v>
      </c>
      <c r="IO793" s="336">
        <v>0</v>
      </c>
      <c r="IP793" s="336">
        <v>0</v>
      </c>
      <c r="IQ793" s="336">
        <v>0</v>
      </c>
      <c r="IR793" s="336">
        <v>0</v>
      </c>
      <c r="IS793" s="336">
        <v>0</v>
      </c>
      <c r="IT793" s="336">
        <v>0</v>
      </c>
      <c r="IU793" s="336">
        <v>0</v>
      </c>
      <c r="IV793" s="336">
        <v>0</v>
      </c>
      <c r="IW793" s="336">
        <v>0</v>
      </c>
      <c r="IX793" s="336">
        <v>0</v>
      </c>
      <c r="IY793" s="336">
        <v>0</v>
      </c>
      <c r="IZ793" s="336">
        <v>0</v>
      </c>
      <c r="JA793" s="336">
        <v>0</v>
      </c>
      <c r="JB793" s="336">
        <v>0</v>
      </c>
      <c r="JC793" s="336">
        <v>0</v>
      </c>
      <c r="JD793" s="336">
        <v>0</v>
      </c>
      <c r="JE793" s="336">
        <v>0</v>
      </c>
      <c r="JF793" s="336">
        <v>0</v>
      </c>
      <c r="JG793" s="336">
        <v>0</v>
      </c>
      <c r="JH793" s="336">
        <v>0</v>
      </c>
      <c r="JI793" s="336">
        <v>0</v>
      </c>
      <c r="JJ793" s="336">
        <v>0</v>
      </c>
      <c r="JK793" s="336">
        <v>0</v>
      </c>
      <c r="JL793" s="336">
        <v>0</v>
      </c>
      <c r="JM793" s="336">
        <v>0</v>
      </c>
      <c r="JN793" s="336">
        <v>0</v>
      </c>
      <c r="JO793" s="336">
        <v>0</v>
      </c>
      <c r="JP793" s="336">
        <v>0</v>
      </c>
      <c r="JQ793" s="336">
        <v>0</v>
      </c>
      <c r="JR793" s="336">
        <v>0</v>
      </c>
      <c r="JS793" s="336">
        <v>0</v>
      </c>
      <c r="JT793" s="336">
        <v>0</v>
      </c>
      <c r="JU793" s="336">
        <v>0</v>
      </c>
      <c r="JV793" s="336">
        <v>0</v>
      </c>
      <c r="JW793" s="336">
        <v>0</v>
      </c>
      <c r="JX793" s="336">
        <v>0</v>
      </c>
      <c r="JY793" s="336">
        <v>0</v>
      </c>
      <c r="JZ793" s="336">
        <v>0</v>
      </c>
      <c r="KA793" s="336">
        <v>0</v>
      </c>
      <c r="KB793" s="336">
        <v>0</v>
      </c>
      <c r="KC793" s="336">
        <v>0</v>
      </c>
      <c r="KD793" s="336">
        <v>0</v>
      </c>
      <c r="KE793" s="336">
        <v>0</v>
      </c>
      <c r="KF793" s="336">
        <v>0</v>
      </c>
      <c r="KG793" s="336">
        <v>0</v>
      </c>
      <c r="KH793" s="336">
        <v>0</v>
      </c>
      <c r="KI793" s="336">
        <v>0</v>
      </c>
      <c r="KJ793" s="336">
        <v>0</v>
      </c>
      <c r="KK793" s="336">
        <v>0</v>
      </c>
      <c r="KL793" s="336">
        <v>0</v>
      </c>
      <c r="KM793" s="336">
        <v>0</v>
      </c>
      <c r="KN793" s="336">
        <v>0</v>
      </c>
      <c r="KO793" s="336">
        <v>0</v>
      </c>
      <c r="KP793" s="336">
        <v>0</v>
      </c>
      <c r="KQ793" s="336">
        <v>1650000</v>
      </c>
      <c r="KR793" s="336">
        <v>32751.45</v>
      </c>
      <c r="KS793" s="336">
        <v>0</v>
      </c>
    </row>
    <row r="794" spans="1:310" x14ac:dyDescent="0.25">
      <c r="A794">
        <v>2023</v>
      </c>
      <c r="C794" s="312">
        <v>58</v>
      </c>
      <c r="F794" s="336">
        <v>0</v>
      </c>
      <c r="G794" s="336">
        <v>0</v>
      </c>
      <c r="H794" s="336">
        <v>0</v>
      </c>
      <c r="I794" s="336">
        <v>0</v>
      </c>
      <c r="J794" s="336">
        <v>0</v>
      </c>
      <c r="K794" s="336">
        <v>0</v>
      </c>
      <c r="L794" s="336">
        <v>0</v>
      </c>
      <c r="M794" s="336">
        <v>0</v>
      </c>
      <c r="N794" s="336">
        <v>450167.85</v>
      </c>
      <c r="O794" s="336">
        <v>0</v>
      </c>
      <c r="P794" s="336">
        <v>0</v>
      </c>
      <c r="Q794" s="336">
        <v>42160.05</v>
      </c>
      <c r="R794" s="336">
        <v>0</v>
      </c>
      <c r="S794" s="336">
        <v>0</v>
      </c>
      <c r="T794" s="336">
        <v>0</v>
      </c>
      <c r="U794" s="336">
        <v>0</v>
      </c>
      <c r="V794" s="336">
        <v>2411131.58</v>
      </c>
      <c r="W794" s="336">
        <v>0</v>
      </c>
      <c r="X794" s="336">
        <v>44778.6</v>
      </c>
      <c r="Y794" s="336">
        <v>0</v>
      </c>
      <c r="Z794" s="336">
        <v>0</v>
      </c>
      <c r="AA794" s="336">
        <v>0</v>
      </c>
      <c r="AB794" s="336">
        <v>0</v>
      </c>
      <c r="AC794" s="336">
        <v>0</v>
      </c>
      <c r="AD794" s="336">
        <v>0</v>
      </c>
      <c r="AE794" s="336">
        <v>0</v>
      </c>
      <c r="AF794" s="336">
        <v>0</v>
      </c>
      <c r="AG794" s="336">
        <v>0</v>
      </c>
      <c r="AH794" s="336">
        <v>0</v>
      </c>
      <c r="AI794" s="336">
        <v>2013.35</v>
      </c>
      <c r="AJ794" s="336">
        <v>0</v>
      </c>
      <c r="AK794" s="336">
        <v>0</v>
      </c>
      <c r="AL794" s="336">
        <v>274704.19</v>
      </c>
      <c r="AM794" s="336">
        <v>0</v>
      </c>
      <c r="AN794" s="336">
        <v>0</v>
      </c>
      <c r="AO794" s="336">
        <v>0</v>
      </c>
      <c r="AP794" s="336">
        <v>0</v>
      </c>
      <c r="AQ794" s="336">
        <v>0</v>
      </c>
      <c r="AR794" s="336">
        <v>0</v>
      </c>
      <c r="AS794" s="336">
        <v>0</v>
      </c>
      <c r="AT794" s="336">
        <v>1</v>
      </c>
      <c r="AU794" s="336">
        <v>0</v>
      </c>
      <c r="AV794" s="336">
        <v>0</v>
      </c>
      <c r="AW794" s="336">
        <v>947330.8</v>
      </c>
      <c r="AX794" s="336">
        <v>0</v>
      </c>
      <c r="AY794" s="336">
        <v>0</v>
      </c>
      <c r="AZ794" s="336">
        <v>0</v>
      </c>
      <c r="BA794" s="336">
        <v>0</v>
      </c>
      <c r="BB794" s="336">
        <v>0</v>
      </c>
      <c r="BC794" s="336">
        <v>0</v>
      </c>
      <c r="BD794" s="336">
        <v>207115.3</v>
      </c>
      <c r="BE794" s="336">
        <v>0</v>
      </c>
      <c r="BF794" s="336">
        <v>0</v>
      </c>
      <c r="BG794" s="336">
        <v>0</v>
      </c>
      <c r="BH794" s="336">
        <v>0</v>
      </c>
      <c r="BI794" s="336">
        <v>1145367.7</v>
      </c>
      <c r="BJ794" s="336">
        <v>0</v>
      </c>
      <c r="BK794" s="336">
        <v>0</v>
      </c>
      <c r="BL794" s="336">
        <v>0</v>
      </c>
      <c r="BM794" s="336">
        <v>0</v>
      </c>
      <c r="BN794" s="336">
        <v>0</v>
      </c>
      <c r="BO794" s="336">
        <v>0</v>
      </c>
      <c r="BP794" s="336">
        <v>0</v>
      </c>
      <c r="BQ794" s="336">
        <v>0</v>
      </c>
      <c r="BR794" s="336">
        <v>0</v>
      </c>
      <c r="BS794" s="336">
        <v>58031.8</v>
      </c>
      <c r="BT794" s="336">
        <v>0</v>
      </c>
      <c r="BU794" s="336">
        <v>0</v>
      </c>
      <c r="BV794" s="336">
        <v>7400.75</v>
      </c>
      <c r="BW794" s="336">
        <v>224405.6</v>
      </c>
      <c r="BX794" s="336">
        <v>0</v>
      </c>
      <c r="BY794" s="336">
        <v>0</v>
      </c>
      <c r="BZ794" s="336">
        <v>0</v>
      </c>
      <c r="CA794" s="336">
        <v>3038.1</v>
      </c>
      <c r="CB794" s="336">
        <v>0</v>
      </c>
      <c r="CC794" s="336">
        <v>0</v>
      </c>
      <c r="CD794" s="336">
        <v>43005.3</v>
      </c>
      <c r="CE794" s="336">
        <v>0</v>
      </c>
      <c r="CF794" s="336">
        <v>0</v>
      </c>
      <c r="CG794" s="336">
        <v>0</v>
      </c>
      <c r="CH794" s="336">
        <v>0</v>
      </c>
      <c r="CI794" s="336">
        <v>196686.5</v>
      </c>
      <c r="CJ794" s="336">
        <v>0</v>
      </c>
      <c r="CK794" s="336">
        <v>0</v>
      </c>
      <c r="CL794" s="336">
        <v>0</v>
      </c>
      <c r="CM794" s="336">
        <v>0</v>
      </c>
      <c r="CN794" s="336">
        <v>0</v>
      </c>
      <c r="CO794" s="336">
        <v>0</v>
      </c>
      <c r="CP794" s="336">
        <v>0</v>
      </c>
      <c r="CQ794" s="336">
        <v>0</v>
      </c>
      <c r="CR794" s="336">
        <v>0</v>
      </c>
      <c r="CS794" s="336">
        <v>0</v>
      </c>
      <c r="CT794" s="336">
        <v>0</v>
      </c>
      <c r="CU794" s="336">
        <v>0</v>
      </c>
      <c r="CV794" s="336">
        <v>0</v>
      </c>
      <c r="CW794" s="336">
        <v>0</v>
      </c>
      <c r="CX794" s="336">
        <v>0</v>
      </c>
      <c r="CY794" s="336">
        <v>0</v>
      </c>
      <c r="CZ794" s="336">
        <v>0</v>
      </c>
      <c r="DA794" s="336">
        <v>0</v>
      </c>
      <c r="DB794" s="336">
        <v>0</v>
      </c>
      <c r="DC794" s="336">
        <v>0</v>
      </c>
      <c r="DD794" s="336">
        <v>255897.29</v>
      </c>
      <c r="DE794" s="336">
        <v>0</v>
      </c>
      <c r="DF794" s="336">
        <v>0</v>
      </c>
      <c r="DG794" s="336">
        <v>0</v>
      </c>
      <c r="DH794" s="336">
        <v>0</v>
      </c>
      <c r="DI794" s="336">
        <v>0</v>
      </c>
      <c r="DJ794" s="336">
        <v>0</v>
      </c>
      <c r="DK794" s="336">
        <v>0</v>
      </c>
      <c r="DL794" s="336">
        <v>40874.58</v>
      </c>
      <c r="DM794" s="336">
        <v>0</v>
      </c>
      <c r="DN794" s="336">
        <v>0</v>
      </c>
      <c r="DO794" s="336">
        <v>0</v>
      </c>
      <c r="DP794" s="336">
        <v>0</v>
      </c>
      <c r="DQ794" s="336">
        <v>0</v>
      </c>
      <c r="DR794" s="336">
        <v>0</v>
      </c>
      <c r="DS794" s="336">
        <v>150549.20000000001</v>
      </c>
      <c r="DT794" s="336">
        <v>0</v>
      </c>
      <c r="DU794" s="336">
        <v>0</v>
      </c>
      <c r="DV794" s="336">
        <v>0</v>
      </c>
      <c r="DW794" s="336">
        <v>0</v>
      </c>
      <c r="DX794" s="336">
        <v>0</v>
      </c>
      <c r="DY794" s="336">
        <v>49449.35</v>
      </c>
      <c r="DZ794" s="336">
        <v>0</v>
      </c>
      <c r="EA794" s="336">
        <v>0</v>
      </c>
      <c r="EB794" s="336">
        <v>0</v>
      </c>
      <c r="EC794" s="336">
        <v>0</v>
      </c>
      <c r="ED794" s="336">
        <v>0</v>
      </c>
      <c r="EE794" s="336">
        <v>0</v>
      </c>
      <c r="EF794" s="336">
        <v>0</v>
      </c>
      <c r="EG794" s="336">
        <v>0</v>
      </c>
      <c r="EH794" s="336">
        <v>0</v>
      </c>
      <c r="EI794" s="336">
        <v>109964.26</v>
      </c>
      <c r="EJ794" s="336">
        <v>0</v>
      </c>
      <c r="EK794" s="336">
        <v>0</v>
      </c>
      <c r="EL794" s="336">
        <v>0</v>
      </c>
      <c r="EM794" s="336">
        <v>0</v>
      </c>
      <c r="EN794" s="336">
        <v>0</v>
      </c>
      <c r="EO794" s="336">
        <v>0</v>
      </c>
      <c r="EP794" s="336">
        <v>0</v>
      </c>
      <c r="EQ794" s="336">
        <v>0</v>
      </c>
      <c r="ER794" s="336">
        <v>0</v>
      </c>
      <c r="ES794" s="336">
        <v>0</v>
      </c>
      <c r="ET794" s="336">
        <v>0</v>
      </c>
      <c r="EU794" s="336">
        <v>0</v>
      </c>
      <c r="EV794" s="336">
        <v>0</v>
      </c>
      <c r="EW794" s="336">
        <v>0</v>
      </c>
      <c r="EX794" s="336">
        <v>61791.5</v>
      </c>
      <c r="EY794" s="336">
        <v>259897.8</v>
      </c>
      <c r="EZ794" s="336">
        <v>0</v>
      </c>
      <c r="FA794" s="336">
        <v>0</v>
      </c>
      <c r="FB794" s="336">
        <v>0</v>
      </c>
      <c r="FC794" s="336">
        <v>0</v>
      </c>
      <c r="FD794" s="336">
        <v>0</v>
      </c>
      <c r="FE794" s="336">
        <v>0</v>
      </c>
      <c r="FF794" s="336">
        <v>0</v>
      </c>
      <c r="FG794" s="336">
        <v>0</v>
      </c>
      <c r="FH794" s="336">
        <v>1105690.8400000001</v>
      </c>
      <c r="FI794" s="336">
        <v>0</v>
      </c>
      <c r="FJ794" s="336">
        <v>0</v>
      </c>
      <c r="FK794" s="336">
        <v>0</v>
      </c>
      <c r="FL794" s="336">
        <v>0</v>
      </c>
      <c r="FM794" s="336">
        <v>0</v>
      </c>
      <c r="FN794" s="336">
        <v>0</v>
      </c>
      <c r="FO794" s="336">
        <v>26446.75</v>
      </c>
      <c r="FP794" s="336">
        <v>0</v>
      </c>
      <c r="FQ794" s="336">
        <v>0</v>
      </c>
      <c r="FR794" s="336">
        <v>3510</v>
      </c>
      <c r="FS794" s="336">
        <v>0</v>
      </c>
      <c r="FT794" s="336">
        <v>39357.300000000003</v>
      </c>
      <c r="FU794" s="336">
        <v>0</v>
      </c>
      <c r="FV794" s="336">
        <v>0</v>
      </c>
      <c r="FW794" s="336">
        <v>0</v>
      </c>
      <c r="FX794" s="336">
        <v>0</v>
      </c>
      <c r="FY794" s="336">
        <v>0</v>
      </c>
      <c r="FZ794" s="336">
        <v>0</v>
      </c>
      <c r="GA794" s="336">
        <v>0</v>
      </c>
      <c r="GB794" s="336">
        <v>0</v>
      </c>
      <c r="GC794" s="336">
        <v>0</v>
      </c>
      <c r="GD794" s="336">
        <v>0</v>
      </c>
      <c r="GE794" s="336">
        <v>0</v>
      </c>
      <c r="GF794" s="336">
        <v>128289.7</v>
      </c>
      <c r="GG794" s="336">
        <v>0</v>
      </c>
      <c r="GH794" s="336">
        <v>0</v>
      </c>
      <c r="GI794" s="336">
        <v>24000</v>
      </c>
      <c r="GJ794" s="336">
        <v>0</v>
      </c>
      <c r="GK794" s="336">
        <v>62687.4</v>
      </c>
      <c r="GL794" s="336">
        <v>0</v>
      </c>
      <c r="GM794" s="336">
        <v>0</v>
      </c>
      <c r="GN794" s="336">
        <v>0</v>
      </c>
      <c r="GO794" s="336">
        <v>0</v>
      </c>
      <c r="GP794" s="336">
        <v>0</v>
      </c>
      <c r="GQ794" s="336">
        <v>0</v>
      </c>
      <c r="GR794" s="336">
        <v>0</v>
      </c>
      <c r="GS794" s="336">
        <v>0</v>
      </c>
      <c r="GT794" s="336">
        <v>63904.19</v>
      </c>
      <c r="GU794" s="336">
        <v>4793.95</v>
      </c>
      <c r="GV794" s="336">
        <v>7798.45</v>
      </c>
      <c r="GW794" s="336">
        <v>0</v>
      </c>
      <c r="GX794" s="336">
        <v>0</v>
      </c>
      <c r="GY794" s="336">
        <v>0</v>
      </c>
      <c r="GZ794" s="336">
        <v>0</v>
      </c>
      <c r="HA794" s="336">
        <v>0</v>
      </c>
      <c r="HB794" s="336">
        <v>0</v>
      </c>
      <c r="HC794" s="336">
        <v>0</v>
      </c>
      <c r="HD794" s="336">
        <v>51484.1</v>
      </c>
      <c r="HE794" s="336">
        <v>0</v>
      </c>
      <c r="HF794" s="336">
        <v>0</v>
      </c>
      <c r="HG794" s="336">
        <v>10726.95</v>
      </c>
      <c r="HH794" s="336">
        <v>0</v>
      </c>
      <c r="HI794" s="336">
        <v>186133.8</v>
      </c>
      <c r="HJ794" s="336">
        <v>0</v>
      </c>
      <c r="HK794" s="336">
        <v>89430.35</v>
      </c>
      <c r="HL794" s="336">
        <v>0</v>
      </c>
      <c r="HM794" s="336">
        <v>0</v>
      </c>
      <c r="HN794" s="336">
        <v>0</v>
      </c>
      <c r="HO794" s="336">
        <v>0</v>
      </c>
      <c r="HP794" s="336">
        <v>39448.47</v>
      </c>
      <c r="HQ794" s="336">
        <v>0</v>
      </c>
      <c r="HR794" s="336">
        <v>0</v>
      </c>
      <c r="HS794" s="336">
        <v>0</v>
      </c>
      <c r="HT794" s="336">
        <v>0</v>
      </c>
      <c r="HU794" s="336">
        <v>0</v>
      </c>
      <c r="HV794" s="336">
        <v>0</v>
      </c>
      <c r="HW794" s="336">
        <v>0</v>
      </c>
      <c r="HX794" s="336">
        <v>0</v>
      </c>
      <c r="HY794" s="336">
        <v>176580.59</v>
      </c>
      <c r="HZ794" s="336">
        <v>0</v>
      </c>
      <c r="IA794" s="336">
        <v>0</v>
      </c>
      <c r="IB794" s="336">
        <v>30000</v>
      </c>
      <c r="IC794" s="336">
        <v>0</v>
      </c>
      <c r="ID794" s="336">
        <v>0</v>
      </c>
      <c r="IE794" s="336">
        <v>376136.1</v>
      </c>
      <c r="IF794" s="336">
        <v>1102</v>
      </c>
      <c r="IG794" s="336">
        <v>15949.3</v>
      </c>
      <c r="IH794" s="336">
        <v>0</v>
      </c>
      <c r="II794" s="336">
        <v>0</v>
      </c>
      <c r="IJ794" s="336">
        <v>0</v>
      </c>
      <c r="IK794" s="336">
        <v>0</v>
      </c>
      <c r="IL794" s="336">
        <v>0</v>
      </c>
      <c r="IM794" s="336">
        <v>0</v>
      </c>
      <c r="IN794" s="336">
        <v>51860.5</v>
      </c>
      <c r="IO794" s="336">
        <v>0</v>
      </c>
      <c r="IP794" s="336">
        <v>0</v>
      </c>
      <c r="IQ794" s="336">
        <v>0</v>
      </c>
      <c r="IR794" s="336">
        <v>0</v>
      </c>
      <c r="IS794" s="336">
        <v>0</v>
      </c>
      <c r="IT794" s="336">
        <v>0</v>
      </c>
      <c r="IU794" s="336">
        <v>0</v>
      </c>
      <c r="IV794" s="336">
        <v>0</v>
      </c>
      <c r="IW794" s="336">
        <v>0</v>
      </c>
      <c r="IX794" s="336">
        <v>0</v>
      </c>
      <c r="IY794" s="336">
        <v>0</v>
      </c>
      <c r="IZ794" s="336">
        <v>0</v>
      </c>
      <c r="JA794" s="336">
        <v>44627.9</v>
      </c>
      <c r="JB794" s="336">
        <v>0</v>
      </c>
      <c r="JC794" s="336">
        <v>0</v>
      </c>
      <c r="JD794" s="336">
        <v>0</v>
      </c>
      <c r="JE794" s="336">
        <v>0</v>
      </c>
      <c r="JF794" s="336">
        <v>0</v>
      </c>
      <c r="JG794" s="336">
        <v>0</v>
      </c>
      <c r="JH794" s="336">
        <v>0</v>
      </c>
      <c r="JI794" s="336">
        <v>0</v>
      </c>
      <c r="JJ794" s="336">
        <v>0</v>
      </c>
      <c r="JK794" s="336">
        <v>0</v>
      </c>
      <c r="JL794" s="336">
        <v>0</v>
      </c>
      <c r="JM794" s="336">
        <v>0</v>
      </c>
      <c r="JN794" s="336">
        <v>0</v>
      </c>
      <c r="JO794" s="336">
        <v>0</v>
      </c>
      <c r="JP794" s="336">
        <v>0</v>
      </c>
      <c r="JQ794" s="336">
        <v>0</v>
      </c>
      <c r="JR794" s="336">
        <v>0</v>
      </c>
      <c r="JS794" s="336">
        <v>0</v>
      </c>
      <c r="JT794" s="336">
        <v>0</v>
      </c>
      <c r="JU794" s="336">
        <v>9590.15</v>
      </c>
      <c r="JV794" s="336">
        <v>42398.5</v>
      </c>
      <c r="JW794" s="336">
        <v>17597.650000000001</v>
      </c>
      <c r="JX794" s="336">
        <v>0</v>
      </c>
      <c r="JY794" s="336">
        <v>0</v>
      </c>
      <c r="JZ794" s="336">
        <v>0</v>
      </c>
      <c r="KA794" s="336">
        <v>0</v>
      </c>
      <c r="KB794" s="336">
        <v>0</v>
      </c>
      <c r="KC794" s="336">
        <v>0</v>
      </c>
      <c r="KD794" s="336">
        <v>0</v>
      </c>
      <c r="KE794" s="336">
        <v>0</v>
      </c>
      <c r="KF794" s="336">
        <v>0</v>
      </c>
      <c r="KG794" s="336">
        <v>0</v>
      </c>
      <c r="KH794" s="336">
        <v>0</v>
      </c>
      <c r="KI794" s="336">
        <v>0</v>
      </c>
      <c r="KJ794" s="336">
        <v>0</v>
      </c>
      <c r="KK794" s="336">
        <v>0</v>
      </c>
      <c r="KL794" s="336">
        <v>0</v>
      </c>
      <c r="KM794" s="336">
        <v>14953.6</v>
      </c>
      <c r="KN794" s="336">
        <v>0</v>
      </c>
      <c r="KO794" s="336">
        <v>0</v>
      </c>
      <c r="KP794" s="336">
        <v>80699.25</v>
      </c>
      <c r="KQ794" s="336">
        <v>1516799.15</v>
      </c>
      <c r="KR794" s="336">
        <v>0</v>
      </c>
      <c r="KS794" s="336">
        <v>0</v>
      </c>
    </row>
    <row r="795" spans="1:310" x14ac:dyDescent="0.25">
      <c r="A795">
        <v>2023</v>
      </c>
      <c r="C795" s="312">
        <v>60</v>
      </c>
      <c r="F795" s="336">
        <v>0</v>
      </c>
      <c r="G795" s="336">
        <v>0</v>
      </c>
      <c r="H795" s="336">
        <v>0</v>
      </c>
      <c r="I795" s="336">
        <v>0</v>
      </c>
      <c r="J795" s="336">
        <v>0</v>
      </c>
      <c r="K795" s="336">
        <v>0</v>
      </c>
      <c r="L795" s="336">
        <v>0</v>
      </c>
      <c r="M795" s="336">
        <v>0</v>
      </c>
      <c r="N795" s="336">
        <v>0</v>
      </c>
      <c r="O795" s="336">
        <v>6044.9</v>
      </c>
      <c r="P795" s="336">
        <v>0</v>
      </c>
      <c r="Q795" s="336">
        <v>0</v>
      </c>
      <c r="R795" s="336">
        <v>0</v>
      </c>
      <c r="S795" s="336">
        <v>0</v>
      </c>
      <c r="T795" s="336">
        <v>0</v>
      </c>
      <c r="U795" s="336">
        <v>0</v>
      </c>
      <c r="V795" s="336">
        <v>0</v>
      </c>
      <c r="W795" s="336">
        <v>0</v>
      </c>
      <c r="X795" s="336">
        <v>0</v>
      </c>
      <c r="Y795" s="336">
        <v>0</v>
      </c>
      <c r="Z795" s="336">
        <v>0</v>
      </c>
      <c r="AA795" s="336">
        <v>0</v>
      </c>
      <c r="AB795" s="336">
        <v>0</v>
      </c>
      <c r="AC795" s="336">
        <v>0</v>
      </c>
      <c r="AD795" s="336">
        <v>0</v>
      </c>
      <c r="AE795" s="336">
        <v>0</v>
      </c>
      <c r="AF795" s="336">
        <v>0</v>
      </c>
      <c r="AG795" s="336">
        <v>0</v>
      </c>
      <c r="AH795" s="336">
        <v>0</v>
      </c>
      <c r="AI795" s="336">
        <v>0</v>
      </c>
      <c r="AJ795" s="336">
        <v>0</v>
      </c>
      <c r="AK795" s="336">
        <v>0</v>
      </c>
      <c r="AL795" s="336">
        <v>0</v>
      </c>
      <c r="AM795" s="336">
        <v>0</v>
      </c>
      <c r="AN795" s="336">
        <v>0</v>
      </c>
      <c r="AO795" s="336">
        <v>0</v>
      </c>
      <c r="AP795" s="336">
        <v>0</v>
      </c>
      <c r="AQ795" s="336">
        <v>0</v>
      </c>
      <c r="AR795" s="336">
        <v>0</v>
      </c>
      <c r="AS795" s="336">
        <v>0</v>
      </c>
      <c r="AT795" s="336">
        <v>0</v>
      </c>
      <c r="AU795" s="336">
        <v>0</v>
      </c>
      <c r="AV795" s="336">
        <v>0</v>
      </c>
      <c r="AW795" s="336">
        <v>0</v>
      </c>
      <c r="AX795" s="336">
        <v>0</v>
      </c>
      <c r="AY795" s="336">
        <v>0</v>
      </c>
      <c r="AZ795" s="336">
        <v>0</v>
      </c>
      <c r="BA795" s="336">
        <v>0</v>
      </c>
      <c r="BB795" s="336">
        <v>0</v>
      </c>
      <c r="BC795" s="336">
        <v>0</v>
      </c>
      <c r="BD795" s="336">
        <v>0</v>
      </c>
      <c r="BE795" s="336">
        <v>0</v>
      </c>
      <c r="BF795" s="336">
        <v>0</v>
      </c>
      <c r="BG795" s="336">
        <v>0</v>
      </c>
      <c r="BH795" s="336">
        <v>0</v>
      </c>
      <c r="BI795" s="336">
        <v>0</v>
      </c>
      <c r="BJ795" s="336">
        <v>0</v>
      </c>
      <c r="BK795" s="336">
        <v>0</v>
      </c>
      <c r="BL795" s="336">
        <v>0</v>
      </c>
      <c r="BM795" s="336">
        <v>0</v>
      </c>
      <c r="BN795" s="336">
        <v>0</v>
      </c>
      <c r="BO795" s="336">
        <v>0</v>
      </c>
      <c r="BP795" s="336">
        <v>0</v>
      </c>
      <c r="BQ795" s="336">
        <v>3000</v>
      </c>
      <c r="BR795" s="336">
        <v>0</v>
      </c>
      <c r="BS795" s="336">
        <v>0</v>
      </c>
      <c r="BT795" s="336">
        <v>0</v>
      </c>
      <c r="BU795" s="336">
        <v>0</v>
      </c>
      <c r="BV795" s="336">
        <v>0</v>
      </c>
      <c r="BW795" s="336">
        <v>0</v>
      </c>
      <c r="BX795" s="336">
        <v>0</v>
      </c>
      <c r="BY795" s="336">
        <v>0</v>
      </c>
      <c r="BZ795" s="336">
        <v>0</v>
      </c>
      <c r="CA795" s="336">
        <v>0</v>
      </c>
      <c r="CB795" s="336">
        <v>0</v>
      </c>
      <c r="CC795" s="336">
        <v>0</v>
      </c>
      <c r="CD795" s="336">
        <v>0</v>
      </c>
      <c r="CE795" s="336">
        <v>0</v>
      </c>
      <c r="CF795" s="336">
        <v>0</v>
      </c>
      <c r="CG795" s="336">
        <v>0</v>
      </c>
      <c r="CH795" s="336">
        <v>0</v>
      </c>
      <c r="CI795" s="336">
        <v>0</v>
      </c>
      <c r="CJ795" s="336">
        <v>0</v>
      </c>
      <c r="CK795" s="336">
        <v>0</v>
      </c>
      <c r="CL795" s="336">
        <v>0</v>
      </c>
      <c r="CM795" s="336">
        <v>0</v>
      </c>
      <c r="CN795" s="336">
        <v>0</v>
      </c>
      <c r="CO795" s="336">
        <v>0</v>
      </c>
      <c r="CP795" s="336">
        <v>0</v>
      </c>
      <c r="CQ795" s="336">
        <v>0</v>
      </c>
      <c r="CR795" s="336">
        <v>156489.35</v>
      </c>
      <c r="CS795" s="336">
        <v>0</v>
      </c>
      <c r="CT795" s="336">
        <v>0</v>
      </c>
      <c r="CU795" s="336">
        <v>0</v>
      </c>
      <c r="CV795" s="336">
        <v>0</v>
      </c>
      <c r="CW795" s="336">
        <v>0</v>
      </c>
      <c r="CX795" s="336">
        <v>0</v>
      </c>
      <c r="CY795" s="336">
        <v>0</v>
      </c>
      <c r="CZ795" s="336">
        <v>1643805.65</v>
      </c>
      <c r="DA795" s="336">
        <v>0</v>
      </c>
      <c r="DB795" s="336">
        <v>0</v>
      </c>
      <c r="DC795" s="336">
        <v>0</v>
      </c>
      <c r="DD795" s="336">
        <v>0</v>
      </c>
      <c r="DE795" s="336">
        <v>0</v>
      </c>
      <c r="DF795" s="336">
        <v>0</v>
      </c>
      <c r="DG795" s="336">
        <v>0</v>
      </c>
      <c r="DH795" s="336">
        <v>0</v>
      </c>
      <c r="DI795" s="336">
        <v>0</v>
      </c>
      <c r="DJ795" s="336">
        <v>0</v>
      </c>
      <c r="DK795" s="336">
        <v>0</v>
      </c>
      <c r="DL795" s="336">
        <v>0</v>
      </c>
      <c r="DM795" s="336">
        <v>0</v>
      </c>
      <c r="DN795" s="336">
        <v>0</v>
      </c>
      <c r="DO795" s="336">
        <v>0</v>
      </c>
      <c r="DP795" s="336">
        <v>0</v>
      </c>
      <c r="DQ795" s="336">
        <v>0</v>
      </c>
      <c r="DR795" s="336">
        <v>0</v>
      </c>
      <c r="DS795" s="336">
        <v>0</v>
      </c>
      <c r="DT795" s="336">
        <v>0</v>
      </c>
      <c r="DU795" s="336">
        <v>0</v>
      </c>
      <c r="DV795" s="336">
        <v>0</v>
      </c>
      <c r="DW795" s="336">
        <v>0</v>
      </c>
      <c r="DX795" s="336">
        <v>0</v>
      </c>
      <c r="DY795" s="336">
        <v>0</v>
      </c>
      <c r="DZ795" s="336">
        <v>0</v>
      </c>
      <c r="EA795" s="336">
        <v>0</v>
      </c>
      <c r="EB795" s="336">
        <v>0</v>
      </c>
      <c r="EC795" s="336">
        <v>0</v>
      </c>
      <c r="ED795" s="336">
        <v>0</v>
      </c>
      <c r="EE795" s="336">
        <v>0</v>
      </c>
      <c r="EF795" s="336">
        <v>0</v>
      </c>
      <c r="EG795" s="336">
        <v>0</v>
      </c>
      <c r="EH795" s="336">
        <v>0</v>
      </c>
      <c r="EI795" s="336">
        <v>0</v>
      </c>
      <c r="EJ795" s="336">
        <v>218800</v>
      </c>
      <c r="EK795" s="336">
        <v>0</v>
      </c>
      <c r="EL795" s="336">
        <v>0</v>
      </c>
      <c r="EM795" s="336">
        <v>0</v>
      </c>
      <c r="EN795" s="336">
        <v>0</v>
      </c>
      <c r="EO795" s="336">
        <v>0</v>
      </c>
      <c r="EP795" s="336">
        <v>411650</v>
      </c>
      <c r="EQ795" s="336">
        <v>0</v>
      </c>
      <c r="ER795" s="336">
        <v>0</v>
      </c>
      <c r="ES795" s="336">
        <v>0</v>
      </c>
      <c r="ET795" s="336">
        <v>0</v>
      </c>
      <c r="EU795" s="336">
        <v>0</v>
      </c>
      <c r="EV795" s="336">
        <v>32000</v>
      </c>
      <c r="EW795" s="336">
        <v>0</v>
      </c>
      <c r="EX795" s="336">
        <v>0</v>
      </c>
      <c r="EY795" s="336">
        <v>0</v>
      </c>
      <c r="EZ795" s="336">
        <v>0</v>
      </c>
      <c r="FA795" s="336">
        <v>0</v>
      </c>
      <c r="FB795" s="336">
        <v>0</v>
      </c>
      <c r="FC795" s="336">
        <v>0</v>
      </c>
      <c r="FD795" s="336">
        <v>0</v>
      </c>
      <c r="FE795" s="336">
        <v>0</v>
      </c>
      <c r="FF795" s="336">
        <v>0</v>
      </c>
      <c r="FG795" s="336">
        <v>0</v>
      </c>
      <c r="FH795" s="336">
        <v>0</v>
      </c>
      <c r="FI795" s="336">
        <v>0</v>
      </c>
      <c r="FJ795" s="336">
        <v>0</v>
      </c>
      <c r="FK795" s="336">
        <v>0</v>
      </c>
      <c r="FL795" s="336">
        <v>0</v>
      </c>
      <c r="FM795" s="336">
        <v>0</v>
      </c>
      <c r="FN795" s="336">
        <v>0</v>
      </c>
      <c r="FO795" s="336">
        <v>0</v>
      </c>
      <c r="FP795" s="336">
        <v>117679.35</v>
      </c>
      <c r="FQ795" s="336">
        <v>0</v>
      </c>
      <c r="FR795" s="336">
        <v>0</v>
      </c>
      <c r="FS795" s="336">
        <v>0</v>
      </c>
      <c r="FT795" s="336">
        <v>0</v>
      </c>
      <c r="FU795" s="336">
        <v>0</v>
      </c>
      <c r="FV795" s="336">
        <v>0</v>
      </c>
      <c r="FW795" s="336">
        <v>0</v>
      </c>
      <c r="FX795" s="336">
        <v>71371.45</v>
      </c>
      <c r="FY795" s="336">
        <v>0</v>
      </c>
      <c r="FZ795" s="336">
        <v>0</v>
      </c>
      <c r="GA795" s="336">
        <v>0</v>
      </c>
      <c r="GB795" s="336">
        <v>0</v>
      </c>
      <c r="GC795" s="336">
        <v>0</v>
      </c>
      <c r="GD795" s="336">
        <v>0</v>
      </c>
      <c r="GE795" s="336">
        <v>0</v>
      </c>
      <c r="GF795" s="336">
        <v>11590.8</v>
      </c>
      <c r="GG795" s="336">
        <v>0</v>
      </c>
      <c r="GH795" s="336">
        <v>0</v>
      </c>
      <c r="GI795" s="336">
        <v>1835130.96</v>
      </c>
      <c r="GJ795" s="336">
        <v>0</v>
      </c>
      <c r="GK795" s="336">
        <v>0</v>
      </c>
      <c r="GL795" s="336">
        <v>0</v>
      </c>
      <c r="GM795" s="336">
        <v>0</v>
      </c>
      <c r="GN795" s="336">
        <v>0</v>
      </c>
      <c r="GO795" s="336">
        <v>0</v>
      </c>
      <c r="GP795" s="336">
        <v>0</v>
      </c>
      <c r="GQ795" s="336">
        <v>0</v>
      </c>
      <c r="GR795" s="336">
        <v>0</v>
      </c>
      <c r="GS795" s="336">
        <v>0</v>
      </c>
      <c r="GT795" s="336">
        <v>0</v>
      </c>
      <c r="GU795" s="336">
        <v>0</v>
      </c>
      <c r="GV795" s="336">
        <v>0</v>
      </c>
      <c r="GW795" s="336">
        <v>0</v>
      </c>
      <c r="GX795" s="336">
        <v>0</v>
      </c>
      <c r="GY795" s="336">
        <v>0</v>
      </c>
      <c r="GZ795" s="336">
        <v>0</v>
      </c>
      <c r="HA795" s="336">
        <v>0</v>
      </c>
      <c r="HB795" s="336">
        <v>0</v>
      </c>
      <c r="HC795" s="336">
        <v>0</v>
      </c>
      <c r="HD795" s="336">
        <v>0</v>
      </c>
      <c r="HE795" s="336">
        <v>0</v>
      </c>
      <c r="HF795" s="336">
        <v>0</v>
      </c>
      <c r="HG795" s="336">
        <v>0</v>
      </c>
      <c r="HH795" s="336">
        <v>0</v>
      </c>
      <c r="HI795" s="336">
        <v>0</v>
      </c>
      <c r="HJ795" s="336">
        <v>0</v>
      </c>
      <c r="HK795" s="336">
        <v>0</v>
      </c>
      <c r="HL795" s="336">
        <v>17406</v>
      </c>
      <c r="HM795" s="336">
        <v>0</v>
      </c>
      <c r="HN795" s="336">
        <v>0</v>
      </c>
      <c r="HO795" s="336">
        <v>0</v>
      </c>
      <c r="HP795" s="336">
        <v>0</v>
      </c>
      <c r="HQ795" s="336">
        <v>0</v>
      </c>
      <c r="HR795" s="336">
        <v>0</v>
      </c>
      <c r="HS795" s="336">
        <v>0</v>
      </c>
      <c r="HT795" s="336">
        <v>0</v>
      </c>
      <c r="HU795" s="336">
        <v>0</v>
      </c>
      <c r="HV795" s="336">
        <v>0</v>
      </c>
      <c r="HW795" s="336">
        <v>0</v>
      </c>
      <c r="HX795" s="336">
        <v>0</v>
      </c>
      <c r="HY795" s="336">
        <v>0</v>
      </c>
      <c r="HZ795" s="336">
        <v>0</v>
      </c>
      <c r="IA795" s="336">
        <v>0</v>
      </c>
      <c r="IB795" s="336">
        <v>0</v>
      </c>
      <c r="IC795" s="336">
        <v>0</v>
      </c>
      <c r="ID795" s="336">
        <v>0</v>
      </c>
      <c r="IE795" s="336">
        <v>0</v>
      </c>
      <c r="IF795" s="336">
        <v>0</v>
      </c>
      <c r="IG795" s="336">
        <v>122052.2</v>
      </c>
      <c r="IH795" s="336">
        <v>0</v>
      </c>
      <c r="II795" s="336">
        <v>0</v>
      </c>
      <c r="IJ795" s="336">
        <v>0</v>
      </c>
      <c r="IK795" s="336">
        <v>0</v>
      </c>
      <c r="IL795" s="336">
        <v>0</v>
      </c>
      <c r="IM795" s="336">
        <v>0</v>
      </c>
      <c r="IN795" s="336">
        <v>0</v>
      </c>
      <c r="IO795" s="336">
        <v>0</v>
      </c>
      <c r="IP795" s="336">
        <v>0</v>
      </c>
      <c r="IQ795" s="336">
        <v>0</v>
      </c>
      <c r="IR795" s="336">
        <v>213479.85</v>
      </c>
      <c r="IS795" s="336">
        <v>0</v>
      </c>
      <c r="IT795" s="336">
        <v>0</v>
      </c>
      <c r="IU795" s="336">
        <v>0</v>
      </c>
      <c r="IV795" s="336">
        <v>0</v>
      </c>
      <c r="IW795" s="336">
        <v>0</v>
      </c>
      <c r="IX795" s="336">
        <v>0</v>
      </c>
      <c r="IY795" s="336">
        <v>0</v>
      </c>
      <c r="IZ795" s="336">
        <v>4000</v>
      </c>
      <c r="JA795" s="336">
        <v>0</v>
      </c>
      <c r="JB795" s="336">
        <v>700000</v>
      </c>
      <c r="JC795" s="336">
        <v>0</v>
      </c>
      <c r="JD795" s="336">
        <v>0</v>
      </c>
      <c r="JE795" s="336">
        <v>0</v>
      </c>
      <c r="JF795" s="336">
        <v>0</v>
      </c>
      <c r="JG795" s="336">
        <v>2</v>
      </c>
      <c r="JH795" s="336">
        <v>0</v>
      </c>
      <c r="JI795" s="336">
        <v>0</v>
      </c>
      <c r="JJ795" s="336">
        <v>0</v>
      </c>
      <c r="JK795" s="336">
        <v>0</v>
      </c>
      <c r="JL795" s="336">
        <v>0</v>
      </c>
      <c r="JM795" s="336">
        <v>0</v>
      </c>
      <c r="JN795" s="336">
        <v>0</v>
      </c>
      <c r="JO795" s="336">
        <v>0</v>
      </c>
      <c r="JP795" s="336">
        <v>0</v>
      </c>
      <c r="JQ795" s="336">
        <v>0</v>
      </c>
      <c r="JR795" s="336">
        <v>0</v>
      </c>
      <c r="JS795" s="336">
        <v>0</v>
      </c>
      <c r="JT795" s="336">
        <v>0</v>
      </c>
      <c r="JU795" s="336">
        <v>0</v>
      </c>
      <c r="JV795" s="336">
        <v>0</v>
      </c>
      <c r="JW795" s="336">
        <v>0</v>
      </c>
      <c r="JX795" s="336">
        <v>0</v>
      </c>
      <c r="JY795" s="336">
        <v>0</v>
      </c>
      <c r="JZ795" s="336">
        <v>0</v>
      </c>
      <c r="KA795" s="336">
        <v>0</v>
      </c>
      <c r="KB795" s="336">
        <v>0</v>
      </c>
      <c r="KC795" s="336">
        <v>0</v>
      </c>
      <c r="KD795" s="336">
        <v>0</v>
      </c>
      <c r="KE795" s="336">
        <v>0</v>
      </c>
      <c r="KF795" s="336">
        <v>0</v>
      </c>
      <c r="KG795" s="336">
        <v>0</v>
      </c>
      <c r="KH795" s="336">
        <v>0</v>
      </c>
      <c r="KI795" s="336">
        <v>0</v>
      </c>
      <c r="KJ795" s="336">
        <v>0</v>
      </c>
      <c r="KK795" s="336">
        <v>0</v>
      </c>
      <c r="KL795" s="336">
        <v>0</v>
      </c>
      <c r="KM795" s="336">
        <v>0</v>
      </c>
      <c r="KN795" s="336">
        <v>0</v>
      </c>
      <c r="KO795" s="336">
        <v>0</v>
      </c>
      <c r="KP795" s="336">
        <v>0</v>
      </c>
      <c r="KQ795" s="336">
        <v>0</v>
      </c>
      <c r="KR795" s="336">
        <v>0</v>
      </c>
      <c r="KS795" s="336">
        <v>0</v>
      </c>
    </row>
    <row r="796" spans="1:310" x14ac:dyDescent="0.25">
      <c r="A796">
        <v>2023</v>
      </c>
      <c r="C796" s="312">
        <v>61</v>
      </c>
      <c r="F796" s="336">
        <v>0</v>
      </c>
      <c r="G796" s="336">
        <v>0</v>
      </c>
      <c r="H796" s="336">
        <v>421358.45</v>
      </c>
      <c r="I796" s="336">
        <v>19550</v>
      </c>
      <c r="J796" s="336">
        <v>0</v>
      </c>
      <c r="K796" s="336">
        <v>0</v>
      </c>
      <c r="L796" s="336">
        <v>0</v>
      </c>
      <c r="M796" s="336">
        <v>0</v>
      </c>
      <c r="N796" s="336">
        <v>54647.75</v>
      </c>
      <c r="O796" s="336">
        <v>416214.1</v>
      </c>
      <c r="P796" s="336">
        <v>0</v>
      </c>
      <c r="Q796" s="336">
        <v>0</v>
      </c>
      <c r="R796" s="336">
        <v>0</v>
      </c>
      <c r="S796" s="336">
        <v>0</v>
      </c>
      <c r="T796" s="336">
        <v>0</v>
      </c>
      <c r="U796" s="336">
        <v>0</v>
      </c>
      <c r="V796" s="336">
        <v>0</v>
      </c>
      <c r="W796" s="336">
        <v>0</v>
      </c>
      <c r="X796" s="336">
        <v>0</v>
      </c>
      <c r="Y796" s="336">
        <v>0</v>
      </c>
      <c r="Z796" s="336">
        <v>0</v>
      </c>
      <c r="AA796" s="336">
        <v>41491.550000000003</v>
      </c>
      <c r="AB796" s="336">
        <v>0</v>
      </c>
      <c r="AC796" s="336">
        <v>0</v>
      </c>
      <c r="AD796" s="336">
        <v>56494.9</v>
      </c>
      <c r="AE796" s="336">
        <v>0</v>
      </c>
      <c r="AF796" s="336">
        <v>0</v>
      </c>
      <c r="AG796" s="336">
        <v>0</v>
      </c>
      <c r="AH796" s="336">
        <v>0</v>
      </c>
      <c r="AI796" s="336">
        <v>0</v>
      </c>
      <c r="AJ796" s="336">
        <v>0</v>
      </c>
      <c r="AK796" s="336">
        <v>0</v>
      </c>
      <c r="AL796" s="336">
        <v>0</v>
      </c>
      <c r="AM796" s="336">
        <v>0</v>
      </c>
      <c r="AN796" s="336">
        <v>0</v>
      </c>
      <c r="AO796" s="336">
        <v>0</v>
      </c>
      <c r="AP796" s="336">
        <v>0</v>
      </c>
      <c r="AQ796" s="336">
        <v>7500</v>
      </c>
      <c r="AR796" s="336">
        <v>0</v>
      </c>
      <c r="AS796" s="336">
        <v>0</v>
      </c>
      <c r="AT796" s="336">
        <v>0</v>
      </c>
      <c r="AU796" s="336">
        <v>0</v>
      </c>
      <c r="AV796" s="336">
        <v>0</v>
      </c>
      <c r="AW796" s="336">
        <v>606603</v>
      </c>
      <c r="AX796" s="336">
        <v>0</v>
      </c>
      <c r="AY796" s="336">
        <v>49478.7</v>
      </c>
      <c r="AZ796" s="336">
        <v>0</v>
      </c>
      <c r="BA796" s="336">
        <v>0</v>
      </c>
      <c r="BB796" s="336">
        <v>0</v>
      </c>
      <c r="BC796" s="336">
        <v>285930.15000000002</v>
      </c>
      <c r="BD796" s="336">
        <v>0</v>
      </c>
      <c r="BE796" s="336">
        <v>0</v>
      </c>
      <c r="BF796" s="336">
        <v>0</v>
      </c>
      <c r="BG796" s="336">
        <v>0</v>
      </c>
      <c r="BH796" s="336">
        <v>0</v>
      </c>
      <c r="BI796" s="336">
        <v>5625</v>
      </c>
      <c r="BJ796" s="336">
        <v>54600</v>
      </c>
      <c r="BK796" s="336">
        <v>36746.85</v>
      </c>
      <c r="BL796" s="336">
        <v>0</v>
      </c>
      <c r="BM796" s="336">
        <v>0</v>
      </c>
      <c r="BN796" s="336">
        <v>0</v>
      </c>
      <c r="BO796" s="336">
        <v>1636.1</v>
      </c>
      <c r="BP796" s="336">
        <v>4000</v>
      </c>
      <c r="BQ796" s="336">
        <v>0</v>
      </c>
      <c r="BR796" s="336">
        <v>0</v>
      </c>
      <c r="BS796" s="336">
        <v>0</v>
      </c>
      <c r="BT796" s="336">
        <v>0</v>
      </c>
      <c r="BU796" s="336">
        <v>0</v>
      </c>
      <c r="BV796" s="336">
        <v>27200</v>
      </c>
      <c r="BW796" s="336">
        <v>0</v>
      </c>
      <c r="BX796" s="336">
        <v>0</v>
      </c>
      <c r="BY796" s="336">
        <v>0</v>
      </c>
      <c r="BZ796" s="336">
        <v>0</v>
      </c>
      <c r="CA796" s="336">
        <v>0</v>
      </c>
      <c r="CB796" s="336">
        <v>0</v>
      </c>
      <c r="CC796" s="336">
        <v>31509.15</v>
      </c>
      <c r="CD796" s="336">
        <v>0</v>
      </c>
      <c r="CE796" s="336">
        <v>0</v>
      </c>
      <c r="CF796" s="336">
        <v>194939.84</v>
      </c>
      <c r="CG796" s="336">
        <v>0</v>
      </c>
      <c r="CH796" s="336">
        <v>0</v>
      </c>
      <c r="CI796" s="336">
        <v>310004.65000000002</v>
      </c>
      <c r="CJ796" s="336">
        <v>0</v>
      </c>
      <c r="CK796" s="336">
        <v>0</v>
      </c>
      <c r="CL796" s="336">
        <v>0</v>
      </c>
      <c r="CM796" s="336">
        <v>0</v>
      </c>
      <c r="CN796" s="336">
        <v>0</v>
      </c>
      <c r="CO796" s="336">
        <v>0</v>
      </c>
      <c r="CP796" s="336">
        <v>721</v>
      </c>
      <c r="CQ796" s="336">
        <v>0</v>
      </c>
      <c r="CR796" s="336">
        <v>0</v>
      </c>
      <c r="CS796" s="336">
        <v>0</v>
      </c>
      <c r="CT796" s="336">
        <v>0</v>
      </c>
      <c r="CU796" s="336">
        <v>0</v>
      </c>
      <c r="CV796" s="336">
        <v>0</v>
      </c>
      <c r="CW796" s="336">
        <v>0</v>
      </c>
      <c r="CX796" s="336">
        <v>39034.800000000003</v>
      </c>
      <c r="CY796" s="336">
        <v>0</v>
      </c>
      <c r="CZ796" s="336">
        <v>0</v>
      </c>
      <c r="DA796" s="336">
        <v>0</v>
      </c>
      <c r="DB796" s="336">
        <v>0</v>
      </c>
      <c r="DC796" s="336">
        <v>0</v>
      </c>
      <c r="DD796" s="336">
        <v>35660</v>
      </c>
      <c r="DE796" s="336">
        <v>0</v>
      </c>
      <c r="DF796" s="336">
        <v>0</v>
      </c>
      <c r="DG796" s="336">
        <v>0</v>
      </c>
      <c r="DH796" s="336">
        <v>1326181.6499999999</v>
      </c>
      <c r="DI796" s="336">
        <v>0</v>
      </c>
      <c r="DJ796" s="336">
        <v>16833.55</v>
      </c>
      <c r="DK796" s="336">
        <v>0</v>
      </c>
      <c r="DL796" s="336">
        <v>0</v>
      </c>
      <c r="DM796" s="336">
        <v>3279.2</v>
      </c>
      <c r="DN796" s="336">
        <v>0</v>
      </c>
      <c r="DO796" s="336">
        <v>0</v>
      </c>
      <c r="DP796" s="336">
        <v>0</v>
      </c>
      <c r="DQ796" s="336">
        <v>0</v>
      </c>
      <c r="DR796" s="336">
        <v>27803.9</v>
      </c>
      <c r="DS796" s="336">
        <v>2215.98</v>
      </c>
      <c r="DT796" s="336">
        <v>0</v>
      </c>
      <c r="DU796" s="336">
        <v>0</v>
      </c>
      <c r="DV796" s="336">
        <v>0</v>
      </c>
      <c r="DW796" s="336">
        <v>0</v>
      </c>
      <c r="DX796" s="336">
        <v>0</v>
      </c>
      <c r="DY796" s="336">
        <v>0</v>
      </c>
      <c r="DZ796" s="336">
        <v>34569</v>
      </c>
      <c r="EA796" s="336">
        <v>233223.61</v>
      </c>
      <c r="EB796" s="336">
        <v>0</v>
      </c>
      <c r="EC796" s="336">
        <v>71000</v>
      </c>
      <c r="ED796" s="336">
        <v>0</v>
      </c>
      <c r="EE796" s="336">
        <v>25000</v>
      </c>
      <c r="EF796" s="336">
        <v>0</v>
      </c>
      <c r="EG796" s="336">
        <v>298881.19</v>
      </c>
      <c r="EH796" s="336">
        <v>0</v>
      </c>
      <c r="EI796" s="336">
        <v>38150</v>
      </c>
      <c r="EJ796" s="336">
        <v>0</v>
      </c>
      <c r="EK796" s="336">
        <v>0</v>
      </c>
      <c r="EL796" s="336">
        <v>0</v>
      </c>
      <c r="EM796" s="336">
        <v>300</v>
      </c>
      <c r="EN796" s="336">
        <v>0</v>
      </c>
      <c r="EO796" s="336">
        <v>128000</v>
      </c>
      <c r="EP796" s="336">
        <v>0</v>
      </c>
      <c r="EQ796" s="336">
        <v>0</v>
      </c>
      <c r="ER796" s="336">
        <v>3750</v>
      </c>
      <c r="ES796" s="336">
        <v>0</v>
      </c>
      <c r="ET796" s="336">
        <v>0</v>
      </c>
      <c r="EU796" s="336">
        <v>0</v>
      </c>
      <c r="EV796" s="336">
        <v>0</v>
      </c>
      <c r="EW796" s="336">
        <v>0</v>
      </c>
      <c r="EX796" s="336">
        <v>103730.75</v>
      </c>
      <c r="EY796" s="336">
        <v>13783.92</v>
      </c>
      <c r="EZ796" s="336">
        <v>9181748.3000000007</v>
      </c>
      <c r="FA796" s="336">
        <v>120043.35</v>
      </c>
      <c r="FB796" s="336">
        <v>0</v>
      </c>
      <c r="FC796" s="336">
        <v>0</v>
      </c>
      <c r="FD796" s="336">
        <v>2276</v>
      </c>
      <c r="FE796" s="336">
        <v>3019.45</v>
      </c>
      <c r="FF796" s="336">
        <v>0</v>
      </c>
      <c r="FG796" s="336">
        <v>0</v>
      </c>
      <c r="FH796" s="336">
        <v>285000</v>
      </c>
      <c r="FI796" s="336">
        <v>0</v>
      </c>
      <c r="FJ796" s="336">
        <v>0</v>
      </c>
      <c r="FK796" s="336">
        <v>0</v>
      </c>
      <c r="FL796" s="336">
        <v>0</v>
      </c>
      <c r="FM796" s="336">
        <v>129188.3</v>
      </c>
      <c r="FN796" s="336">
        <v>0</v>
      </c>
      <c r="FO796" s="336">
        <v>0</v>
      </c>
      <c r="FP796" s="336">
        <v>0</v>
      </c>
      <c r="FQ796" s="336">
        <v>0</v>
      </c>
      <c r="FR796" s="336">
        <v>62776.26</v>
      </c>
      <c r="FS796" s="336">
        <v>0</v>
      </c>
      <c r="FT796" s="336">
        <v>0</v>
      </c>
      <c r="FU796" s="336">
        <v>0</v>
      </c>
      <c r="FV796" s="336">
        <v>0</v>
      </c>
      <c r="FW796" s="336">
        <v>0</v>
      </c>
      <c r="FX796" s="336">
        <v>0</v>
      </c>
      <c r="FY796" s="336">
        <v>0</v>
      </c>
      <c r="FZ796" s="336">
        <v>0</v>
      </c>
      <c r="GA796" s="336">
        <v>0</v>
      </c>
      <c r="GB796" s="336">
        <v>0</v>
      </c>
      <c r="GC796" s="336">
        <v>0</v>
      </c>
      <c r="GD796" s="336">
        <v>0</v>
      </c>
      <c r="GE796" s="336">
        <v>83110.899999999994</v>
      </c>
      <c r="GF796" s="336">
        <v>0</v>
      </c>
      <c r="GG796" s="336">
        <v>34223.800000000003</v>
      </c>
      <c r="GH796" s="336">
        <v>0</v>
      </c>
      <c r="GI796" s="336">
        <v>20192.25</v>
      </c>
      <c r="GJ796" s="336">
        <v>0</v>
      </c>
      <c r="GK796" s="336">
        <v>46478.400000000001</v>
      </c>
      <c r="GL796" s="336">
        <v>0</v>
      </c>
      <c r="GM796" s="336">
        <v>90839.6</v>
      </c>
      <c r="GN796" s="336">
        <v>0</v>
      </c>
      <c r="GO796" s="336">
        <v>5000</v>
      </c>
      <c r="GP796" s="336">
        <v>0</v>
      </c>
      <c r="GQ796" s="336">
        <v>0</v>
      </c>
      <c r="GR796" s="336">
        <v>0</v>
      </c>
      <c r="GS796" s="336">
        <v>1695754.2</v>
      </c>
      <c r="GT796" s="336">
        <v>0</v>
      </c>
      <c r="GU796" s="336">
        <v>40889.85</v>
      </c>
      <c r="GV796" s="336">
        <v>0</v>
      </c>
      <c r="GW796" s="336">
        <v>0</v>
      </c>
      <c r="GX796" s="336">
        <v>298417.3</v>
      </c>
      <c r="GY796" s="336">
        <v>0</v>
      </c>
      <c r="GZ796" s="336">
        <v>0</v>
      </c>
      <c r="HA796" s="336">
        <v>0</v>
      </c>
      <c r="HB796" s="336">
        <v>0</v>
      </c>
      <c r="HC796" s="336">
        <v>47978.55</v>
      </c>
      <c r="HD796" s="336">
        <v>0</v>
      </c>
      <c r="HE796" s="336">
        <v>0</v>
      </c>
      <c r="HF796" s="336">
        <v>0</v>
      </c>
      <c r="HG796" s="336">
        <v>0</v>
      </c>
      <c r="HH796" s="336">
        <v>68951.3</v>
      </c>
      <c r="HI796" s="336">
        <v>4500</v>
      </c>
      <c r="HJ796" s="336">
        <v>0</v>
      </c>
      <c r="HK796" s="336">
        <v>0</v>
      </c>
      <c r="HL796" s="336">
        <v>0</v>
      </c>
      <c r="HM796" s="336">
        <v>0</v>
      </c>
      <c r="HN796" s="336">
        <v>63406</v>
      </c>
      <c r="HO796" s="336">
        <v>0</v>
      </c>
      <c r="HP796" s="336">
        <v>0</v>
      </c>
      <c r="HQ796" s="336">
        <v>0</v>
      </c>
      <c r="HR796" s="336">
        <v>0</v>
      </c>
      <c r="HS796" s="336">
        <v>0</v>
      </c>
      <c r="HT796" s="336">
        <v>174083.20000000001</v>
      </c>
      <c r="HU796" s="336">
        <v>0</v>
      </c>
      <c r="HV796" s="336">
        <v>82932.05</v>
      </c>
      <c r="HW796" s="336">
        <v>855931.62</v>
      </c>
      <c r="HX796" s="336">
        <v>0</v>
      </c>
      <c r="HY796" s="336">
        <v>714.53</v>
      </c>
      <c r="HZ796" s="336">
        <v>0</v>
      </c>
      <c r="IA796" s="336">
        <v>0</v>
      </c>
      <c r="IB796" s="336">
        <v>0</v>
      </c>
      <c r="IC796" s="336">
        <v>861401.23</v>
      </c>
      <c r="ID796" s="336">
        <v>0</v>
      </c>
      <c r="IE796" s="336">
        <v>0</v>
      </c>
      <c r="IF796" s="336">
        <v>23520.55</v>
      </c>
      <c r="IG796" s="336">
        <v>0</v>
      </c>
      <c r="IH796" s="336">
        <v>0</v>
      </c>
      <c r="II796" s="336">
        <v>0</v>
      </c>
      <c r="IJ796" s="336">
        <v>1268</v>
      </c>
      <c r="IK796" s="336">
        <v>0</v>
      </c>
      <c r="IL796" s="336">
        <v>0</v>
      </c>
      <c r="IM796" s="336">
        <v>0</v>
      </c>
      <c r="IN796" s="336">
        <v>1108144.8500000001</v>
      </c>
      <c r="IO796" s="336">
        <v>63323</v>
      </c>
      <c r="IP796" s="336">
        <v>0</v>
      </c>
      <c r="IQ796" s="336">
        <v>0</v>
      </c>
      <c r="IR796" s="336">
        <v>0</v>
      </c>
      <c r="IS796" s="336">
        <v>0</v>
      </c>
      <c r="IT796" s="336">
        <v>2282608.0499999998</v>
      </c>
      <c r="IU796" s="336">
        <v>0</v>
      </c>
      <c r="IV796" s="336">
        <v>30317.55</v>
      </c>
      <c r="IW796" s="336">
        <v>0</v>
      </c>
      <c r="IX796" s="336">
        <v>0</v>
      </c>
      <c r="IY796" s="336">
        <v>0</v>
      </c>
      <c r="IZ796" s="336">
        <v>0</v>
      </c>
      <c r="JA796" s="336">
        <v>70786.600000000006</v>
      </c>
      <c r="JB796" s="336">
        <v>0</v>
      </c>
      <c r="JC796" s="336">
        <v>4735.3999999999996</v>
      </c>
      <c r="JD796" s="336">
        <v>0</v>
      </c>
      <c r="JE796" s="336">
        <v>0</v>
      </c>
      <c r="JF796" s="336">
        <v>34195.519999999997</v>
      </c>
      <c r="JG796" s="336">
        <v>0</v>
      </c>
      <c r="JH796" s="336">
        <v>209820.79999999999</v>
      </c>
      <c r="JI796" s="336">
        <v>0</v>
      </c>
      <c r="JJ796" s="336">
        <v>172629.81</v>
      </c>
      <c r="JK796" s="336">
        <v>11800</v>
      </c>
      <c r="JL796" s="336">
        <v>0</v>
      </c>
      <c r="JM796" s="336">
        <v>0</v>
      </c>
      <c r="JN796" s="336">
        <v>0</v>
      </c>
      <c r="JO796" s="336">
        <v>0</v>
      </c>
      <c r="JP796" s="336">
        <v>0</v>
      </c>
      <c r="JQ796" s="336">
        <v>0</v>
      </c>
      <c r="JR796" s="336">
        <v>4977.5</v>
      </c>
      <c r="JS796" s="336">
        <v>1200</v>
      </c>
      <c r="JT796" s="336">
        <v>0</v>
      </c>
      <c r="JU796" s="336">
        <v>11500</v>
      </c>
      <c r="JV796" s="336">
        <v>155165.75</v>
      </c>
      <c r="JW796" s="336">
        <v>108884</v>
      </c>
      <c r="JX796" s="336">
        <v>0</v>
      </c>
      <c r="JY796" s="336">
        <v>0</v>
      </c>
      <c r="JZ796" s="336">
        <v>0</v>
      </c>
      <c r="KA796" s="336">
        <v>0</v>
      </c>
      <c r="KB796" s="336">
        <v>0</v>
      </c>
      <c r="KC796" s="336">
        <v>0</v>
      </c>
      <c r="KD796" s="336">
        <v>3051.6</v>
      </c>
      <c r="KE796" s="336">
        <v>0</v>
      </c>
      <c r="KF796" s="336">
        <v>0</v>
      </c>
      <c r="KG796" s="336">
        <v>0</v>
      </c>
      <c r="KH796" s="336">
        <v>8461.5499999999993</v>
      </c>
      <c r="KI796" s="336">
        <v>0</v>
      </c>
      <c r="KJ796" s="336">
        <v>0</v>
      </c>
      <c r="KK796" s="336">
        <v>0</v>
      </c>
      <c r="KL796" s="336">
        <v>0</v>
      </c>
      <c r="KM796" s="336">
        <v>0</v>
      </c>
      <c r="KN796" s="336">
        <v>0</v>
      </c>
      <c r="KO796" s="336">
        <v>0</v>
      </c>
      <c r="KP796" s="336">
        <v>0</v>
      </c>
      <c r="KQ796" s="336">
        <v>1256698.19</v>
      </c>
      <c r="KR796" s="336">
        <v>0</v>
      </c>
      <c r="KS796" s="336">
        <v>0</v>
      </c>
    </row>
    <row r="797" spans="1:310" x14ac:dyDescent="0.25">
      <c r="A797">
        <v>2023</v>
      </c>
      <c r="C797" s="312">
        <v>62</v>
      </c>
      <c r="F797" s="336">
        <v>0</v>
      </c>
      <c r="G797" s="336">
        <v>0</v>
      </c>
      <c r="H797" s="336">
        <v>0</v>
      </c>
      <c r="I797" s="336">
        <v>0</v>
      </c>
      <c r="J797" s="336">
        <v>0</v>
      </c>
      <c r="K797" s="336">
        <v>0</v>
      </c>
      <c r="L797" s="336">
        <v>0</v>
      </c>
      <c r="M797" s="336">
        <v>0</v>
      </c>
      <c r="N797" s="336">
        <v>0</v>
      </c>
      <c r="O797" s="336">
        <v>0</v>
      </c>
      <c r="P797" s="336">
        <v>0</v>
      </c>
      <c r="Q797" s="336">
        <v>0</v>
      </c>
      <c r="R797" s="336">
        <v>0</v>
      </c>
      <c r="S797" s="336">
        <v>15979.55</v>
      </c>
      <c r="T797" s="336">
        <v>0</v>
      </c>
      <c r="U797" s="336">
        <v>0</v>
      </c>
      <c r="V797" s="336">
        <v>38541</v>
      </c>
      <c r="W797" s="336">
        <v>0</v>
      </c>
      <c r="X797" s="336">
        <v>0</v>
      </c>
      <c r="Y797" s="336">
        <v>0</v>
      </c>
      <c r="Z797" s="336">
        <v>0</v>
      </c>
      <c r="AA797" s="336">
        <v>0</v>
      </c>
      <c r="AB797" s="336">
        <v>5000</v>
      </c>
      <c r="AC797" s="336">
        <v>0</v>
      </c>
      <c r="AD797" s="336">
        <v>0</v>
      </c>
      <c r="AE797" s="336">
        <v>0</v>
      </c>
      <c r="AF797" s="336">
        <v>0</v>
      </c>
      <c r="AG797" s="336">
        <v>0</v>
      </c>
      <c r="AH797" s="336">
        <v>0</v>
      </c>
      <c r="AI797" s="336">
        <v>0</v>
      </c>
      <c r="AJ797" s="336">
        <v>0</v>
      </c>
      <c r="AK797" s="336">
        <v>0</v>
      </c>
      <c r="AL797" s="336">
        <v>0</v>
      </c>
      <c r="AM797" s="336">
        <v>0</v>
      </c>
      <c r="AN797" s="336">
        <v>0</v>
      </c>
      <c r="AO797" s="336">
        <v>0</v>
      </c>
      <c r="AP797" s="336">
        <v>0</v>
      </c>
      <c r="AQ797" s="336">
        <v>0</v>
      </c>
      <c r="AR797" s="336">
        <v>0</v>
      </c>
      <c r="AS797" s="336">
        <v>0</v>
      </c>
      <c r="AT797" s="336">
        <v>0</v>
      </c>
      <c r="AU797" s="336">
        <v>0</v>
      </c>
      <c r="AV797" s="336">
        <v>0</v>
      </c>
      <c r="AW797" s="336">
        <v>0</v>
      </c>
      <c r="AX797" s="336">
        <v>2119.6</v>
      </c>
      <c r="AY797" s="336">
        <v>1117.0899999999999</v>
      </c>
      <c r="AZ797" s="336">
        <v>0</v>
      </c>
      <c r="BA797" s="336">
        <v>0</v>
      </c>
      <c r="BB797" s="336">
        <v>17000</v>
      </c>
      <c r="BC797" s="336">
        <v>0</v>
      </c>
      <c r="BD797" s="336">
        <v>15000</v>
      </c>
      <c r="BE797" s="336">
        <v>0</v>
      </c>
      <c r="BF797" s="336">
        <v>0</v>
      </c>
      <c r="BG797" s="336">
        <v>0</v>
      </c>
      <c r="BH797" s="336">
        <v>4000</v>
      </c>
      <c r="BI797" s="336">
        <v>0</v>
      </c>
      <c r="BJ797" s="336">
        <v>0</v>
      </c>
      <c r="BK797" s="336">
        <v>0</v>
      </c>
      <c r="BL797" s="336">
        <v>0</v>
      </c>
      <c r="BM797" s="336">
        <v>0</v>
      </c>
      <c r="BN797" s="336">
        <v>0</v>
      </c>
      <c r="BO797" s="336">
        <v>0</v>
      </c>
      <c r="BP797" s="336">
        <v>0</v>
      </c>
      <c r="BQ797" s="336">
        <v>0</v>
      </c>
      <c r="BR797" s="336">
        <v>0</v>
      </c>
      <c r="BS797" s="336">
        <v>0</v>
      </c>
      <c r="BT797" s="336">
        <v>0</v>
      </c>
      <c r="BU797" s="336">
        <v>200</v>
      </c>
      <c r="BV797" s="336">
        <v>0</v>
      </c>
      <c r="BW797" s="336">
        <v>0</v>
      </c>
      <c r="BX797" s="336">
        <v>0</v>
      </c>
      <c r="BY797" s="336">
        <v>3406.44</v>
      </c>
      <c r="BZ797" s="336">
        <v>0</v>
      </c>
      <c r="CA797" s="336">
        <v>0</v>
      </c>
      <c r="CB797" s="336">
        <v>0</v>
      </c>
      <c r="CC797" s="336">
        <v>0</v>
      </c>
      <c r="CD797" s="336">
        <v>0</v>
      </c>
      <c r="CE797" s="336">
        <v>0</v>
      </c>
      <c r="CF797" s="336">
        <v>10000</v>
      </c>
      <c r="CG797" s="336">
        <v>0</v>
      </c>
      <c r="CH797" s="336">
        <v>0</v>
      </c>
      <c r="CI797" s="336">
        <v>0</v>
      </c>
      <c r="CJ797" s="336">
        <v>0</v>
      </c>
      <c r="CK797" s="336">
        <v>0</v>
      </c>
      <c r="CL797" s="336">
        <v>0</v>
      </c>
      <c r="CM797" s="336">
        <v>0</v>
      </c>
      <c r="CN797" s="336">
        <v>0</v>
      </c>
      <c r="CO797" s="336">
        <v>0</v>
      </c>
      <c r="CP797" s="336">
        <v>0</v>
      </c>
      <c r="CQ797" s="336">
        <v>0</v>
      </c>
      <c r="CR797" s="336">
        <v>0</v>
      </c>
      <c r="CS797" s="336">
        <v>0</v>
      </c>
      <c r="CT797" s="336">
        <v>0</v>
      </c>
      <c r="CU797" s="336">
        <v>0</v>
      </c>
      <c r="CV797" s="336">
        <v>0</v>
      </c>
      <c r="CW797" s="336">
        <v>0</v>
      </c>
      <c r="CX797" s="336">
        <v>0</v>
      </c>
      <c r="CY797" s="336">
        <v>0</v>
      </c>
      <c r="CZ797" s="336">
        <v>0</v>
      </c>
      <c r="DA797" s="336">
        <v>0</v>
      </c>
      <c r="DB797" s="336">
        <v>0</v>
      </c>
      <c r="DC797" s="336">
        <v>0</v>
      </c>
      <c r="DD797" s="336">
        <v>0</v>
      </c>
      <c r="DE797" s="336">
        <v>0</v>
      </c>
      <c r="DF797" s="336">
        <v>24816.25</v>
      </c>
      <c r="DG797" s="336">
        <v>0</v>
      </c>
      <c r="DH797" s="336">
        <v>0</v>
      </c>
      <c r="DI797" s="336">
        <v>0</v>
      </c>
      <c r="DJ797" s="336">
        <v>0</v>
      </c>
      <c r="DK797" s="336">
        <v>0</v>
      </c>
      <c r="DL797" s="336">
        <v>0</v>
      </c>
      <c r="DM797" s="336">
        <v>0</v>
      </c>
      <c r="DN797" s="336">
        <v>0</v>
      </c>
      <c r="DO797" s="336">
        <v>0</v>
      </c>
      <c r="DP797" s="336">
        <v>0</v>
      </c>
      <c r="DQ797" s="336">
        <v>0</v>
      </c>
      <c r="DR797" s="336">
        <v>0</v>
      </c>
      <c r="DS797" s="336">
        <v>0</v>
      </c>
      <c r="DT797" s="336">
        <v>5787</v>
      </c>
      <c r="DU797" s="336">
        <v>0</v>
      </c>
      <c r="DV797" s="336">
        <v>0</v>
      </c>
      <c r="DW797" s="336">
        <v>0</v>
      </c>
      <c r="DX797" s="336">
        <v>0</v>
      </c>
      <c r="DY797" s="336">
        <v>37727</v>
      </c>
      <c r="DZ797" s="336">
        <v>0</v>
      </c>
      <c r="EA797" s="336">
        <v>0</v>
      </c>
      <c r="EB797" s="336">
        <v>0</v>
      </c>
      <c r="EC797" s="336">
        <v>1500</v>
      </c>
      <c r="ED797" s="336">
        <v>0</v>
      </c>
      <c r="EE797" s="336">
        <v>0</v>
      </c>
      <c r="EF797" s="336">
        <v>0</v>
      </c>
      <c r="EG797" s="336">
        <v>145000</v>
      </c>
      <c r="EH797" s="336">
        <v>0</v>
      </c>
      <c r="EI797" s="336">
        <v>0</v>
      </c>
      <c r="EJ797" s="336">
        <v>0</v>
      </c>
      <c r="EK797" s="336">
        <v>0</v>
      </c>
      <c r="EL797" s="336">
        <v>0</v>
      </c>
      <c r="EM797" s="336">
        <v>0</v>
      </c>
      <c r="EN797" s="336">
        <v>0</v>
      </c>
      <c r="EO797" s="336">
        <v>0</v>
      </c>
      <c r="EP797" s="336">
        <v>0</v>
      </c>
      <c r="EQ797" s="336">
        <v>0</v>
      </c>
      <c r="ER797" s="336">
        <v>1685.2</v>
      </c>
      <c r="ES797" s="336">
        <v>0</v>
      </c>
      <c r="ET797" s="336">
        <v>3000</v>
      </c>
      <c r="EU797" s="336">
        <v>0</v>
      </c>
      <c r="EV797" s="336">
        <v>0</v>
      </c>
      <c r="EW797" s="336">
        <v>0</v>
      </c>
      <c r="EX797" s="336">
        <v>0</v>
      </c>
      <c r="EY797" s="336">
        <v>70000</v>
      </c>
      <c r="EZ797" s="336">
        <v>1157000</v>
      </c>
      <c r="FA797" s="336">
        <v>0</v>
      </c>
      <c r="FB797" s="336">
        <v>0</v>
      </c>
      <c r="FC797" s="336">
        <v>125000</v>
      </c>
      <c r="FD797" s="336">
        <v>0</v>
      </c>
      <c r="FE797" s="336">
        <v>24929.19</v>
      </c>
      <c r="FF797" s="336">
        <v>0</v>
      </c>
      <c r="FG797" s="336">
        <v>18000</v>
      </c>
      <c r="FH797" s="336">
        <v>0</v>
      </c>
      <c r="FI797" s="336">
        <v>36000</v>
      </c>
      <c r="FJ797" s="336">
        <v>0</v>
      </c>
      <c r="FK797" s="336">
        <v>0</v>
      </c>
      <c r="FL797" s="336">
        <v>0</v>
      </c>
      <c r="FM797" s="336">
        <v>0</v>
      </c>
      <c r="FN797" s="336">
        <v>0</v>
      </c>
      <c r="FO797" s="336">
        <v>0</v>
      </c>
      <c r="FP797" s="336">
        <v>0</v>
      </c>
      <c r="FQ797" s="336">
        <v>0</v>
      </c>
      <c r="FR797" s="336">
        <v>7000</v>
      </c>
      <c r="FS797" s="336">
        <v>0</v>
      </c>
      <c r="FT797" s="336">
        <v>0</v>
      </c>
      <c r="FU797" s="336">
        <v>0</v>
      </c>
      <c r="FV797" s="336">
        <v>0</v>
      </c>
      <c r="FW797" s="336">
        <v>0</v>
      </c>
      <c r="FX797" s="336">
        <v>0</v>
      </c>
      <c r="FY797" s="336">
        <v>0</v>
      </c>
      <c r="FZ797" s="336">
        <v>0</v>
      </c>
      <c r="GA797" s="336">
        <v>0</v>
      </c>
      <c r="GB797" s="336">
        <v>0</v>
      </c>
      <c r="GC797" s="336">
        <v>0</v>
      </c>
      <c r="GD797" s="336">
        <v>0</v>
      </c>
      <c r="GE797" s="336">
        <v>10000</v>
      </c>
      <c r="GF797" s="336">
        <v>0</v>
      </c>
      <c r="GG797" s="336">
        <v>0</v>
      </c>
      <c r="GH797" s="336">
        <v>0</v>
      </c>
      <c r="GI797" s="336">
        <v>0</v>
      </c>
      <c r="GJ797" s="336">
        <v>0</v>
      </c>
      <c r="GK797" s="336">
        <v>0</v>
      </c>
      <c r="GL797" s="336">
        <v>0</v>
      </c>
      <c r="GM797" s="336">
        <v>0</v>
      </c>
      <c r="GN797" s="336">
        <v>0</v>
      </c>
      <c r="GO797" s="336">
        <v>11500</v>
      </c>
      <c r="GP797" s="336">
        <v>0</v>
      </c>
      <c r="GQ797" s="336">
        <v>0</v>
      </c>
      <c r="GR797" s="336">
        <v>0</v>
      </c>
      <c r="GS797" s="336">
        <v>0</v>
      </c>
      <c r="GT797" s="336">
        <v>0</v>
      </c>
      <c r="GU797" s="336">
        <v>0</v>
      </c>
      <c r="GV797" s="336">
        <v>0</v>
      </c>
      <c r="GW797" s="336">
        <v>0</v>
      </c>
      <c r="GX797" s="336">
        <v>84200</v>
      </c>
      <c r="GY797" s="336">
        <v>0</v>
      </c>
      <c r="GZ797" s="336">
        <v>1300</v>
      </c>
      <c r="HA797" s="336">
        <v>0</v>
      </c>
      <c r="HB797" s="336">
        <v>0</v>
      </c>
      <c r="HC797" s="336">
        <v>0</v>
      </c>
      <c r="HD797" s="336">
        <v>0</v>
      </c>
      <c r="HE797" s="336">
        <v>0</v>
      </c>
      <c r="HF797" s="336">
        <v>0</v>
      </c>
      <c r="HG797" s="336">
        <v>1000</v>
      </c>
      <c r="HH797" s="336">
        <v>0</v>
      </c>
      <c r="HI797" s="336">
        <v>0</v>
      </c>
      <c r="HJ797" s="336">
        <v>0</v>
      </c>
      <c r="HK797" s="336">
        <v>0</v>
      </c>
      <c r="HL797" s="336">
        <v>18431.400000000001</v>
      </c>
      <c r="HM797" s="336">
        <v>0</v>
      </c>
      <c r="HN797" s="336">
        <v>0</v>
      </c>
      <c r="HO797" s="336">
        <v>0</v>
      </c>
      <c r="HP797" s="336">
        <v>0</v>
      </c>
      <c r="HQ797" s="336">
        <v>0</v>
      </c>
      <c r="HR797" s="336">
        <v>0</v>
      </c>
      <c r="HS797" s="336">
        <v>0</v>
      </c>
      <c r="HT797" s="336">
        <v>671925.95</v>
      </c>
      <c r="HU797" s="336">
        <v>0</v>
      </c>
      <c r="HV797" s="336">
        <v>0</v>
      </c>
      <c r="HW797" s="336">
        <v>7826.69</v>
      </c>
      <c r="HX797" s="336">
        <v>42000</v>
      </c>
      <c r="HY797" s="336">
        <v>0</v>
      </c>
      <c r="HZ797" s="336">
        <v>0</v>
      </c>
      <c r="IA797" s="336">
        <v>0</v>
      </c>
      <c r="IB797" s="336">
        <v>0</v>
      </c>
      <c r="IC797" s="336">
        <v>0</v>
      </c>
      <c r="ID797" s="336">
        <v>0</v>
      </c>
      <c r="IE797" s="336">
        <v>0</v>
      </c>
      <c r="IF797" s="336">
        <v>0</v>
      </c>
      <c r="IG797" s="336">
        <v>0</v>
      </c>
      <c r="IH797" s="336">
        <v>0</v>
      </c>
      <c r="II797" s="336">
        <v>0</v>
      </c>
      <c r="IJ797" s="336">
        <v>0</v>
      </c>
      <c r="IK797" s="336">
        <v>0</v>
      </c>
      <c r="IL797" s="336">
        <v>0</v>
      </c>
      <c r="IM797" s="336">
        <v>0</v>
      </c>
      <c r="IN797" s="336">
        <v>0</v>
      </c>
      <c r="IO797" s="336">
        <v>0</v>
      </c>
      <c r="IP797" s="336">
        <v>0</v>
      </c>
      <c r="IQ797" s="336">
        <v>0</v>
      </c>
      <c r="IR797" s="336">
        <v>62600</v>
      </c>
      <c r="IS797" s="336">
        <v>0</v>
      </c>
      <c r="IT797" s="336">
        <v>0</v>
      </c>
      <c r="IU797" s="336">
        <v>0</v>
      </c>
      <c r="IV797" s="336">
        <v>0</v>
      </c>
      <c r="IW797" s="336">
        <v>0</v>
      </c>
      <c r="IX797" s="336">
        <v>0</v>
      </c>
      <c r="IY797" s="336">
        <v>0</v>
      </c>
      <c r="IZ797" s="336">
        <v>1000</v>
      </c>
      <c r="JA797" s="336">
        <v>0</v>
      </c>
      <c r="JB797" s="336">
        <v>3383.3</v>
      </c>
      <c r="JC797" s="336">
        <v>0</v>
      </c>
      <c r="JD797" s="336">
        <v>0</v>
      </c>
      <c r="JE797" s="336">
        <v>0</v>
      </c>
      <c r="JF797" s="336">
        <v>0</v>
      </c>
      <c r="JG797" s="336">
        <v>0</v>
      </c>
      <c r="JH797" s="336">
        <v>0</v>
      </c>
      <c r="JI797" s="336">
        <v>0</v>
      </c>
      <c r="JJ797" s="336">
        <v>0</v>
      </c>
      <c r="JK797" s="336">
        <v>0</v>
      </c>
      <c r="JL797" s="336">
        <v>0</v>
      </c>
      <c r="JM797" s="336">
        <v>0</v>
      </c>
      <c r="JN797" s="336">
        <v>0</v>
      </c>
      <c r="JO797" s="336">
        <v>3174</v>
      </c>
      <c r="JP797" s="336">
        <v>0</v>
      </c>
      <c r="JQ797" s="336">
        <v>40000</v>
      </c>
      <c r="JR797" s="336">
        <v>0</v>
      </c>
      <c r="JS797" s="336">
        <v>1994691.7</v>
      </c>
      <c r="JT797" s="336">
        <v>18000</v>
      </c>
      <c r="JU797" s="336">
        <v>0</v>
      </c>
      <c r="JV797" s="336">
        <v>0</v>
      </c>
      <c r="JW797" s="336">
        <v>0</v>
      </c>
      <c r="JX797" s="336">
        <v>0</v>
      </c>
      <c r="JY797" s="336">
        <v>0</v>
      </c>
      <c r="JZ797" s="336">
        <v>0</v>
      </c>
      <c r="KA797" s="336">
        <v>0</v>
      </c>
      <c r="KB797" s="336">
        <v>0</v>
      </c>
      <c r="KC797" s="336">
        <v>0</v>
      </c>
      <c r="KD797" s="336">
        <v>0</v>
      </c>
      <c r="KE797" s="336">
        <v>0</v>
      </c>
      <c r="KF797" s="336">
        <v>5000</v>
      </c>
      <c r="KG797" s="336">
        <v>0</v>
      </c>
      <c r="KH797" s="336">
        <v>0</v>
      </c>
      <c r="KI797" s="336">
        <v>0</v>
      </c>
      <c r="KJ797" s="336">
        <v>0</v>
      </c>
      <c r="KK797" s="336">
        <v>0</v>
      </c>
      <c r="KL797" s="336">
        <v>0</v>
      </c>
      <c r="KM797" s="336">
        <v>0</v>
      </c>
      <c r="KN797" s="336">
        <v>0</v>
      </c>
      <c r="KO797" s="336">
        <v>0</v>
      </c>
      <c r="KP797" s="336">
        <v>0</v>
      </c>
      <c r="KQ797" s="336">
        <v>351617.65</v>
      </c>
      <c r="KR797" s="336">
        <v>0</v>
      </c>
      <c r="KS797" s="336">
        <v>0</v>
      </c>
    </row>
    <row r="798" spans="1:310" x14ac:dyDescent="0.25">
      <c r="A798">
        <v>2023</v>
      </c>
      <c r="C798" s="312">
        <v>66</v>
      </c>
      <c r="F798" s="336">
        <v>246362</v>
      </c>
      <c r="G798" s="336">
        <v>43042.2</v>
      </c>
      <c r="H798" s="336">
        <v>142779.70000000001</v>
      </c>
      <c r="I798" s="336">
        <v>0</v>
      </c>
      <c r="J798" s="336">
        <v>0</v>
      </c>
      <c r="K798" s="336">
        <v>162068</v>
      </c>
      <c r="L798" s="336">
        <v>6551.53</v>
      </c>
      <c r="M798" s="336">
        <v>0</v>
      </c>
      <c r="N798" s="336">
        <v>910656</v>
      </c>
      <c r="O798" s="336">
        <v>102289.2</v>
      </c>
      <c r="P798" s="336">
        <v>0</v>
      </c>
      <c r="Q798" s="336">
        <v>0</v>
      </c>
      <c r="R798" s="336">
        <v>0</v>
      </c>
      <c r="S798" s="336">
        <v>0</v>
      </c>
      <c r="T798" s="336">
        <v>133405.96</v>
      </c>
      <c r="U798" s="336">
        <v>4578</v>
      </c>
      <c r="V798" s="336">
        <v>0</v>
      </c>
      <c r="W798" s="336">
        <v>0</v>
      </c>
      <c r="X798" s="336">
        <v>0</v>
      </c>
      <c r="Y798" s="336">
        <v>0</v>
      </c>
      <c r="Z798" s="336">
        <v>84926.15</v>
      </c>
      <c r="AA798" s="336">
        <v>277994.5</v>
      </c>
      <c r="AB798" s="336">
        <v>0</v>
      </c>
      <c r="AC798" s="336">
        <v>0</v>
      </c>
      <c r="AD798" s="336">
        <v>1043633.73</v>
      </c>
      <c r="AE798" s="336">
        <v>0</v>
      </c>
      <c r="AF798" s="336">
        <v>0</v>
      </c>
      <c r="AG798" s="336">
        <v>0</v>
      </c>
      <c r="AH798" s="336">
        <v>0</v>
      </c>
      <c r="AI798" s="336">
        <v>34287</v>
      </c>
      <c r="AJ798" s="336">
        <v>0</v>
      </c>
      <c r="AK798" s="336">
        <v>0</v>
      </c>
      <c r="AL798" s="336">
        <v>59630.79</v>
      </c>
      <c r="AM798" s="336">
        <v>19621.900000000001</v>
      </c>
      <c r="AN798" s="336">
        <v>0</v>
      </c>
      <c r="AO798" s="336">
        <v>0</v>
      </c>
      <c r="AP798" s="336">
        <v>0</v>
      </c>
      <c r="AQ798" s="336">
        <v>0</v>
      </c>
      <c r="AR798" s="336">
        <v>3000</v>
      </c>
      <c r="AS798" s="336">
        <v>0</v>
      </c>
      <c r="AT798" s="336">
        <v>0</v>
      </c>
      <c r="AU798" s="336">
        <v>0</v>
      </c>
      <c r="AV798" s="336">
        <v>0</v>
      </c>
      <c r="AW798" s="336">
        <v>286266.34000000003</v>
      </c>
      <c r="AX798" s="336">
        <v>0</v>
      </c>
      <c r="AY798" s="336">
        <v>108000</v>
      </c>
      <c r="AZ798" s="336">
        <v>0</v>
      </c>
      <c r="BA798" s="336">
        <v>0</v>
      </c>
      <c r="BB798" s="336">
        <v>0</v>
      </c>
      <c r="BC798" s="336">
        <v>0</v>
      </c>
      <c r="BD798" s="336">
        <v>546411.48</v>
      </c>
      <c r="BE798" s="336">
        <v>0</v>
      </c>
      <c r="BF798" s="336">
        <v>0</v>
      </c>
      <c r="BG798" s="336">
        <v>18885.400000000001</v>
      </c>
      <c r="BH798" s="336">
        <v>0</v>
      </c>
      <c r="BI798" s="336">
        <v>159488</v>
      </c>
      <c r="BJ798" s="336">
        <v>0</v>
      </c>
      <c r="BK798" s="336">
        <v>82321.100000000006</v>
      </c>
      <c r="BL798" s="336">
        <v>0</v>
      </c>
      <c r="BM798" s="336">
        <v>70796</v>
      </c>
      <c r="BN798" s="336">
        <v>0</v>
      </c>
      <c r="BO798" s="336">
        <v>1056757.98</v>
      </c>
      <c r="BP798" s="336">
        <v>0</v>
      </c>
      <c r="BQ798" s="336">
        <v>0</v>
      </c>
      <c r="BR798" s="336">
        <v>0</v>
      </c>
      <c r="BS798" s="336">
        <v>46496.58</v>
      </c>
      <c r="BT798" s="336">
        <v>0</v>
      </c>
      <c r="BU798" s="336">
        <v>0</v>
      </c>
      <c r="BV798" s="336">
        <v>0</v>
      </c>
      <c r="BW798" s="336">
        <v>58560</v>
      </c>
      <c r="BX798" s="336">
        <v>29119</v>
      </c>
      <c r="BY798" s="336">
        <v>593836.96</v>
      </c>
      <c r="BZ798" s="336">
        <v>342609</v>
      </c>
      <c r="CA798" s="336">
        <v>0</v>
      </c>
      <c r="CB798" s="336">
        <v>0</v>
      </c>
      <c r="CC798" s="336">
        <v>125074</v>
      </c>
      <c r="CD798" s="336">
        <v>0</v>
      </c>
      <c r="CE798" s="336">
        <v>198798</v>
      </c>
      <c r="CF798" s="336">
        <v>0</v>
      </c>
      <c r="CG798" s="336">
        <v>0</v>
      </c>
      <c r="CH798" s="336">
        <v>0</v>
      </c>
      <c r="CI798" s="336">
        <v>552081.19999999995</v>
      </c>
      <c r="CJ798" s="336">
        <v>0</v>
      </c>
      <c r="CK798" s="336">
        <v>0</v>
      </c>
      <c r="CL798" s="336">
        <v>0</v>
      </c>
      <c r="CM798" s="336">
        <v>0</v>
      </c>
      <c r="CN798" s="336">
        <v>323988.09999999998</v>
      </c>
      <c r="CO798" s="336">
        <v>333548.33</v>
      </c>
      <c r="CP798" s="336">
        <v>48020</v>
      </c>
      <c r="CQ798" s="336">
        <v>0</v>
      </c>
      <c r="CR798" s="336">
        <v>0</v>
      </c>
      <c r="CS798" s="336">
        <v>0</v>
      </c>
      <c r="CT798" s="336">
        <v>160443.88</v>
      </c>
      <c r="CU798" s="336">
        <v>0</v>
      </c>
      <c r="CV798" s="336">
        <v>0</v>
      </c>
      <c r="CW798" s="336">
        <v>130445.96</v>
      </c>
      <c r="CX798" s="336">
        <v>23646</v>
      </c>
      <c r="CY798" s="336">
        <v>57537.4</v>
      </c>
      <c r="CZ798" s="336">
        <v>52640</v>
      </c>
      <c r="DA798" s="336">
        <v>337000</v>
      </c>
      <c r="DB798" s="336">
        <v>250380.79999999999</v>
      </c>
      <c r="DC798" s="336">
        <v>1086818</v>
      </c>
      <c r="DD798" s="336">
        <v>806989.86</v>
      </c>
      <c r="DE798" s="336">
        <v>1275552.2</v>
      </c>
      <c r="DF798" s="336">
        <v>0</v>
      </c>
      <c r="DG798" s="336">
        <v>44658</v>
      </c>
      <c r="DH798" s="336">
        <v>30397</v>
      </c>
      <c r="DI798" s="336">
        <v>0</v>
      </c>
      <c r="DJ798" s="336">
        <v>0</v>
      </c>
      <c r="DK798" s="336">
        <v>0</v>
      </c>
      <c r="DL798" s="336">
        <v>3580</v>
      </c>
      <c r="DM798" s="336">
        <v>0</v>
      </c>
      <c r="DN798" s="336">
        <v>14998</v>
      </c>
      <c r="DO798" s="336">
        <v>0</v>
      </c>
      <c r="DP798" s="336">
        <v>0</v>
      </c>
      <c r="DQ798" s="336">
        <v>0</v>
      </c>
      <c r="DR798" s="336">
        <v>1369728</v>
      </c>
      <c r="DS798" s="336">
        <v>49418</v>
      </c>
      <c r="DT798" s="336">
        <v>90726.83</v>
      </c>
      <c r="DU798" s="336">
        <v>356330.12</v>
      </c>
      <c r="DV798" s="336">
        <v>0</v>
      </c>
      <c r="DW798" s="336">
        <v>36250</v>
      </c>
      <c r="DX798" s="336">
        <v>0</v>
      </c>
      <c r="DY798" s="336">
        <v>0</v>
      </c>
      <c r="DZ798" s="336">
        <v>0</v>
      </c>
      <c r="EA798" s="336">
        <v>305140.45</v>
      </c>
      <c r="EB798" s="336">
        <v>48760</v>
      </c>
      <c r="EC798" s="336">
        <v>0</v>
      </c>
      <c r="ED798" s="336">
        <v>0</v>
      </c>
      <c r="EE798" s="336">
        <v>2001.25</v>
      </c>
      <c r="EF798" s="336">
        <v>0</v>
      </c>
      <c r="EG798" s="336">
        <v>0</v>
      </c>
      <c r="EH798" s="336">
        <v>0</v>
      </c>
      <c r="EI798" s="336">
        <v>0</v>
      </c>
      <c r="EJ798" s="336">
        <v>204014.75</v>
      </c>
      <c r="EK798" s="336">
        <v>0</v>
      </c>
      <c r="EL798" s="336">
        <v>0</v>
      </c>
      <c r="EM798" s="336">
        <v>0</v>
      </c>
      <c r="EN798" s="336">
        <v>0</v>
      </c>
      <c r="EO798" s="336">
        <v>57561</v>
      </c>
      <c r="EP798" s="336">
        <v>11226.98</v>
      </c>
      <c r="EQ798" s="336">
        <v>8605</v>
      </c>
      <c r="ER798" s="336">
        <v>48000</v>
      </c>
      <c r="ES798" s="336">
        <v>25721.5</v>
      </c>
      <c r="ET798" s="336">
        <v>253086.6</v>
      </c>
      <c r="EU798" s="336">
        <v>5725.55</v>
      </c>
      <c r="EV798" s="336">
        <v>25280.400000000001</v>
      </c>
      <c r="EW798" s="336">
        <v>290000</v>
      </c>
      <c r="EX798" s="336">
        <v>42875</v>
      </c>
      <c r="EY798" s="336">
        <v>77185</v>
      </c>
      <c r="EZ798" s="336">
        <v>1310572.78</v>
      </c>
      <c r="FA798" s="336">
        <v>4351.3999999999996</v>
      </c>
      <c r="FB798" s="336">
        <v>0</v>
      </c>
      <c r="FC798" s="336">
        <v>211822.55</v>
      </c>
      <c r="FD798" s="336">
        <v>6117</v>
      </c>
      <c r="FE798" s="336">
        <v>0</v>
      </c>
      <c r="FF798" s="336">
        <v>0</v>
      </c>
      <c r="FG798" s="336">
        <v>0</v>
      </c>
      <c r="FH798" s="336">
        <v>503983</v>
      </c>
      <c r="FI798" s="336">
        <v>0</v>
      </c>
      <c r="FJ798" s="336">
        <v>0</v>
      </c>
      <c r="FK798" s="336">
        <v>0</v>
      </c>
      <c r="FL798" s="336">
        <v>0</v>
      </c>
      <c r="FM798" s="336">
        <v>102409.75</v>
      </c>
      <c r="FN798" s="336">
        <v>0</v>
      </c>
      <c r="FO798" s="336">
        <v>305902.75</v>
      </c>
      <c r="FP798" s="336">
        <v>0</v>
      </c>
      <c r="FQ798" s="336">
        <v>0</v>
      </c>
      <c r="FR798" s="336">
        <v>250763.84</v>
      </c>
      <c r="FS798" s="336">
        <v>15455.25</v>
      </c>
      <c r="FT798" s="336">
        <v>0</v>
      </c>
      <c r="FU798" s="336">
        <v>0</v>
      </c>
      <c r="FV798" s="336">
        <v>643247</v>
      </c>
      <c r="FW798" s="336">
        <v>0</v>
      </c>
      <c r="FX798" s="336">
        <v>9900</v>
      </c>
      <c r="FY798" s="336">
        <v>147958.12</v>
      </c>
      <c r="FZ798" s="336">
        <v>0</v>
      </c>
      <c r="GA798" s="336">
        <v>17229.900000000001</v>
      </c>
      <c r="GB798" s="336">
        <v>0</v>
      </c>
      <c r="GC798" s="336">
        <v>0</v>
      </c>
      <c r="GD798" s="336">
        <v>0</v>
      </c>
      <c r="GE798" s="336">
        <v>0</v>
      </c>
      <c r="GF798" s="336">
        <v>0</v>
      </c>
      <c r="GG798" s="336">
        <v>331735</v>
      </c>
      <c r="GH798" s="336">
        <v>3000</v>
      </c>
      <c r="GI798" s="336">
        <v>5848</v>
      </c>
      <c r="GJ798" s="336">
        <v>419951.09</v>
      </c>
      <c r="GK798" s="336">
        <v>1000431.85</v>
      </c>
      <c r="GL798" s="336">
        <v>0</v>
      </c>
      <c r="GM798" s="336">
        <v>337542.1</v>
      </c>
      <c r="GN798" s="336">
        <v>0</v>
      </c>
      <c r="GO798" s="336">
        <v>591298.81000000006</v>
      </c>
      <c r="GP798" s="336">
        <v>0</v>
      </c>
      <c r="GQ798" s="336">
        <v>0</v>
      </c>
      <c r="GR798" s="336">
        <v>675711</v>
      </c>
      <c r="GS798" s="336">
        <v>3515</v>
      </c>
      <c r="GT798" s="336">
        <v>0</v>
      </c>
      <c r="GU798" s="336">
        <v>485632.91000000003</v>
      </c>
      <c r="GV798" s="336">
        <v>6623</v>
      </c>
      <c r="GW798" s="336">
        <v>0</v>
      </c>
      <c r="GX798" s="336">
        <v>399234</v>
      </c>
      <c r="GY798" s="336">
        <v>0</v>
      </c>
      <c r="GZ798" s="336">
        <v>587220</v>
      </c>
      <c r="HA798" s="336">
        <v>222444.28</v>
      </c>
      <c r="HB798" s="336">
        <v>0</v>
      </c>
      <c r="HC798" s="336">
        <v>988752</v>
      </c>
      <c r="HD798" s="336">
        <v>0</v>
      </c>
      <c r="HE798" s="336">
        <v>0</v>
      </c>
      <c r="HF798" s="336">
        <v>114858</v>
      </c>
      <c r="HG798" s="336">
        <v>0</v>
      </c>
      <c r="HH798" s="336">
        <v>301260</v>
      </c>
      <c r="HI798" s="336">
        <v>325210.7</v>
      </c>
      <c r="HJ798" s="336">
        <v>0</v>
      </c>
      <c r="HK798" s="336">
        <v>0</v>
      </c>
      <c r="HL798" s="336">
        <v>50195</v>
      </c>
      <c r="HM798" s="336">
        <v>205724.4</v>
      </c>
      <c r="HN798" s="336">
        <v>105458.05</v>
      </c>
      <c r="HO798" s="336">
        <v>146990</v>
      </c>
      <c r="HP798" s="336">
        <v>17895.099999999999</v>
      </c>
      <c r="HQ798" s="336">
        <v>0</v>
      </c>
      <c r="HR798" s="336">
        <v>19197</v>
      </c>
      <c r="HS798" s="336">
        <v>0</v>
      </c>
      <c r="HT798" s="336">
        <v>2580024.59</v>
      </c>
      <c r="HU798" s="336">
        <v>0</v>
      </c>
      <c r="HV798" s="336">
        <v>1226536.4099999999</v>
      </c>
      <c r="HW798" s="336">
        <v>166566.13</v>
      </c>
      <c r="HX798" s="336">
        <v>0</v>
      </c>
      <c r="HY798" s="336">
        <v>645855.81000000006</v>
      </c>
      <c r="HZ798" s="336">
        <v>9280</v>
      </c>
      <c r="IA798" s="336">
        <v>0</v>
      </c>
      <c r="IB798" s="336">
        <v>45248.13</v>
      </c>
      <c r="IC798" s="336">
        <v>16283.9</v>
      </c>
      <c r="ID798" s="336">
        <v>0</v>
      </c>
      <c r="IE798" s="336">
        <v>545199.05000000005</v>
      </c>
      <c r="IF798" s="336">
        <v>135158.9</v>
      </c>
      <c r="IG798" s="336">
        <v>327</v>
      </c>
      <c r="IH798" s="336">
        <v>0</v>
      </c>
      <c r="II798" s="336">
        <v>83920.5</v>
      </c>
      <c r="IJ798" s="336">
        <v>357783.86</v>
      </c>
      <c r="IK798" s="336">
        <v>0</v>
      </c>
      <c r="IL798" s="336">
        <v>0</v>
      </c>
      <c r="IM798" s="336">
        <v>0</v>
      </c>
      <c r="IN798" s="336">
        <v>80650</v>
      </c>
      <c r="IO798" s="336">
        <v>0</v>
      </c>
      <c r="IP798" s="336">
        <v>0</v>
      </c>
      <c r="IQ798" s="336">
        <v>0</v>
      </c>
      <c r="IR798" s="336">
        <v>150843.75</v>
      </c>
      <c r="IS798" s="336">
        <v>3489</v>
      </c>
      <c r="IT798" s="336">
        <v>72845.55</v>
      </c>
      <c r="IU798" s="336">
        <v>15722.7</v>
      </c>
      <c r="IV798" s="336">
        <v>178100</v>
      </c>
      <c r="IW798" s="336">
        <v>0</v>
      </c>
      <c r="IX798" s="336">
        <v>14278.5</v>
      </c>
      <c r="IY798" s="336">
        <v>480817.85</v>
      </c>
      <c r="IZ798" s="336">
        <v>0</v>
      </c>
      <c r="JA798" s="336">
        <v>176568.40999999997</v>
      </c>
      <c r="JB798" s="336">
        <v>38950</v>
      </c>
      <c r="JC798" s="336">
        <v>71947</v>
      </c>
      <c r="JD798" s="336">
        <v>0</v>
      </c>
      <c r="JE798" s="336">
        <v>0</v>
      </c>
      <c r="JF798" s="336">
        <v>134871.95000000001</v>
      </c>
      <c r="JG798" s="336">
        <v>0</v>
      </c>
      <c r="JH798" s="336">
        <v>0</v>
      </c>
      <c r="JI798" s="336">
        <v>34000</v>
      </c>
      <c r="JJ798" s="336">
        <v>0</v>
      </c>
      <c r="JK798" s="336">
        <v>0</v>
      </c>
      <c r="JL798" s="336">
        <v>0</v>
      </c>
      <c r="JM798" s="336">
        <v>0</v>
      </c>
      <c r="JN798" s="336">
        <v>0</v>
      </c>
      <c r="JO798" s="336">
        <v>110701.7</v>
      </c>
      <c r="JP798" s="336">
        <v>124437</v>
      </c>
      <c r="JQ798" s="336">
        <v>0</v>
      </c>
      <c r="JR798" s="336">
        <v>0</v>
      </c>
      <c r="JS798" s="336">
        <v>649651</v>
      </c>
      <c r="JT798" s="336">
        <v>3982</v>
      </c>
      <c r="JU798" s="336">
        <v>0</v>
      </c>
      <c r="JV798" s="336">
        <v>45394.2</v>
      </c>
      <c r="JW798" s="336">
        <v>125200.35</v>
      </c>
      <c r="JX798" s="336">
        <v>63429</v>
      </c>
      <c r="JY798" s="336">
        <v>0</v>
      </c>
      <c r="JZ798" s="336">
        <v>0</v>
      </c>
      <c r="KA798" s="336">
        <v>0</v>
      </c>
      <c r="KB798" s="336">
        <v>0</v>
      </c>
      <c r="KC798" s="336">
        <v>0</v>
      </c>
      <c r="KD798" s="336">
        <v>24794.5</v>
      </c>
      <c r="KE798" s="336">
        <v>2086335.55</v>
      </c>
      <c r="KF798" s="336">
        <v>0</v>
      </c>
      <c r="KG798" s="336">
        <v>0</v>
      </c>
      <c r="KH798" s="336">
        <v>0</v>
      </c>
      <c r="KI798" s="336">
        <v>0</v>
      </c>
      <c r="KJ798" s="336">
        <v>7999.2</v>
      </c>
      <c r="KK798" s="336">
        <v>0</v>
      </c>
      <c r="KL798" s="336">
        <v>0</v>
      </c>
      <c r="KM798" s="336">
        <v>0</v>
      </c>
      <c r="KN798" s="336">
        <v>0</v>
      </c>
      <c r="KO798" s="336">
        <v>5000</v>
      </c>
      <c r="KP798" s="336">
        <v>11613.25</v>
      </c>
      <c r="KQ798" s="336">
        <v>7599102.5700000003</v>
      </c>
      <c r="KR798" s="336">
        <v>16105.7</v>
      </c>
      <c r="KS798" s="336">
        <v>0</v>
      </c>
    </row>
    <row r="799" spans="1:310" x14ac:dyDescent="0.25">
      <c r="A799">
        <v>2023</v>
      </c>
      <c r="C799" s="312">
        <v>10</v>
      </c>
      <c r="F799" s="336">
        <v>2930220.33</v>
      </c>
      <c r="G799" s="336">
        <v>678404.57000000007</v>
      </c>
      <c r="H799" s="336">
        <v>6938309.2999999998</v>
      </c>
      <c r="I799" s="336">
        <v>1116603.8400000001</v>
      </c>
      <c r="J799" s="336">
        <v>700750.6</v>
      </c>
      <c r="K799" s="336">
        <v>1007910.31</v>
      </c>
      <c r="L799" s="336">
        <v>509808.02</v>
      </c>
      <c r="M799" s="336">
        <v>3091255.8099999996</v>
      </c>
      <c r="N799" s="336">
        <v>13484769.75</v>
      </c>
      <c r="O799" s="336">
        <v>1860989.4100000001</v>
      </c>
      <c r="P799" s="336">
        <v>1797495.4500000002</v>
      </c>
      <c r="Q799" s="336">
        <v>1057047.04</v>
      </c>
      <c r="R799" s="336">
        <v>670865.55000000005</v>
      </c>
      <c r="S799" s="336">
        <v>762428.23</v>
      </c>
      <c r="T799" s="336">
        <v>1300028.19</v>
      </c>
      <c r="U799" s="336">
        <v>6902460.0199999996</v>
      </c>
      <c r="V799" s="336">
        <v>2249512.19</v>
      </c>
      <c r="W799" s="336">
        <v>885017.89</v>
      </c>
      <c r="X799" s="336">
        <v>821681.76</v>
      </c>
      <c r="Y799" s="336">
        <v>883719.45</v>
      </c>
      <c r="Z799" s="336">
        <v>628453.76</v>
      </c>
      <c r="AA799" s="336">
        <v>5316696.91</v>
      </c>
      <c r="AB799" s="336">
        <v>2935172.2199999997</v>
      </c>
      <c r="AC799" s="336">
        <v>602468.49</v>
      </c>
      <c r="AD799" s="336">
        <v>685574.01</v>
      </c>
      <c r="AE799" s="336">
        <v>1531320.8599999999</v>
      </c>
      <c r="AF799" s="336">
        <v>1442355.71</v>
      </c>
      <c r="AG799" s="336">
        <v>595198.59000000008</v>
      </c>
      <c r="AH799" s="336">
        <v>1101689.94</v>
      </c>
      <c r="AI799" s="336">
        <v>1041175.8400000001</v>
      </c>
      <c r="AJ799" s="336">
        <v>1817840.97</v>
      </c>
      <c r="AK799" s="336">
        <v>343979.26999999996</v>
      </c>
      <c r="AL799" s="336">
        <v>6331912.1400000006</v>
      </c>
      <c r="AM799" s="336">
        <v>1107398.1200000001</v>
      </c>
      <c r="AN799" s="336">
        <v>1013817.87</v>
      </c>
      <c r="AO799" s="336">
        <v>2035813.21</v>
      </c>
      <c r="AP799" s="336">
        <v>3498389.8</v>
      </c>
      <c r="AQ799" s="336">
        <v>73855.399999999994</v>
      </c>
      <c r="AR799" s="336">
        <v>299823.26</v>
      </c>
      <c r="AS799" s="336">
        <v>1219267.3799999999</v>
      </c>
      <c r="AT799" s="336">
        <v>2350872.48</v>
      </c>
      <c r="AU799" s="336">
        <v>594610.63</v>
      </c>
      <c r="AV799" s="336">
        <v>1923126.26</v>
      </c>
      <c r="AW799" s="336">
        <v>6402858.8300000001</v>
      </c>
      <c r="AX799" s="336">
        <v>1169024.06</v>
      </c>
      <c r="AY799" s="336">
        <v>280126.90000000002</v>
      </c>
      <c r="AZ799" s="336">
        <v>614958.65999999992</v>
      </c>
      <c r="BA799" s="336">
        <v>260483.78999999998</v>
      </c>
      <c r="BB799" s="336">
        <v>3714460.71</v>
      </c>
      <c r="BC799" s="336">
        <v>5394037.2899999991</v>
      </c>
      <c r="BD799" s="336">
        <v>2487330.17</v>
      </c>
      <c r="BE799" s="336">
        <v>1511974.85</v>
      </c>
      <c r="BF799" s="336">
        <v>1895671.69</v>
      </c>
      <c r="BG799" s="336">
        <v>28690.58</v>
      </c>
      <c r="BH799" s="336">
        <v>103390.42</v>
      </c>
      <c r="BI799" s="336">
        <v>11119667.66</v>
      </c>
      <c r="BJ799" s="336">
        <v>74961.87999999999</v>
      </c>
      <c r="BK799" s="336">
        <v>1953511.87</v>
      </c>
      <c r="BL799" s="336">
        <v>89177.600000000006</v>
      </c>
      <c r="BM799" s="336">
        <v>424660.52</v>
      </c>
      <c r="BN799" s="336">
        <v>8968894.1699999999</v>
      </c>
      <c r="BO799" s="336">
        <v>4864895.04</v>
      </c>
      <c r="BP799" s="336">
        <v>623324.13</v>
      </c>
      <c r="BQ799" s="336">
        <v>550023.54</v>
      </c>
      <c r="BR799" s="336">
        <v>554169.91</v>
      </c>
      <c r="BS799" s="336">
        <v>2086718.53</v>
      </c>
      <c r="BT799" s="336">
        <v>1316110.99</v>
      </c>
      <c r="BU799" s="336">
        <v>615038.01</v>
      </c>
      <c r="BV799" s="336">
        <v>2238086.4699999997</v>
      </c>
      <c r="BW799" s="336">
        <v>1918719.38</v>
      </c>
      <c r="BX799" s="336">
        <v>1470261.74</v>
      </c>
      <c r="BY799" s="336">
        <v>540917.61</v>
      </c>
      <c r="BZ799" s="336">
        <v>502586.98</v>
      </c>
      <c r="CA799" s="336">
        <v>2272020.88</v>
      </c>
      <c r="CB799" s="336">
        <v>1326058.53</v>
      </c>
      <c r="CC799" s="336">
        <v>4407263.51</v>
      </c>
      <c r="CD799" s="336">
        <v>1315876.96</v>
      </c>
      <c r="CE799" s="336">
        <v>2498050.5299999998</v>
      </c>
      <c r="CF799" s="336">
        <v>3140062.49</v>
      </c>
      <c r="CG799" s="336">
        <v>3735126.59</v>
      </c>
      <c r="CH799" s="336">
        <v>2411927.54</v>
      </c>
      <c r="CI799" s="336">
        <v>4857714.87</v>
      </c>
      <c r="CJ799" s="336">
        <v>544915.75</v>
      </c>
      <c r="CK799" s="336">
        <v>1758143.4</v>
      </c>
      <c r="CL799" s="336">
        <v>1859284.07</v>
      </c>
      <c r="CM799" s="336">
        <v>975753.29</v>
      </c>
      <c r="CN799" s="336">
        <v>3978069.71</v>
      </c>
      <c r="CO799" s="336">
        <v>2996477.26</v>
      </c>
      <c r="CP799" s="336">
        <v>421734.49</v>
      </c>
      <c r="CQ799" s="336">
        <v>2155905.62</v>
      </c>
      <c r="CR799" s="336">
        <v>647456.30000000005</v>
      </c>
      <c r="CS799" s="336">
        <v>2027295.76</v>
      </c>
      <c r="CT799" s="336">
        <v>5618252.6200000001</v>
      </c>
      <c r="CU799" s="336">
        <v>141364.63999999998</v>
      </c>
      <c r="CV799" s="336">
        <v>266241.95</v>
      </c>
      <c r="CW799" s="336">
        <v>576462.24</v>
      </c>
      <c r="CX799" s="336">
        <v>1356163.2999999998</v>
      </c>
      <c r="CY799" s="336">
        <v>362252.88</v>
      </c>
      <c r="CZ799" s="336">
        <v>3110293.52</v>
      </c>
      <c r="DA799" s="336">
        <v>3737367.31</v>
      </c>
      <c r="DB799" s="336">
        <v>1676799.1600000001</v>
      </c>
      <c r="DC799" s="336">
        <v>1788225.24</v>
      </c>
      <c r="DD799" s="336">
        <v>2464938.9299999997</v>
      </c>
      <c r="DE799" s="336">
        <v>8519604.9700000007</v>
      </c>
      <c r="DF799" s="336">
        <v>58216.840000000004</v>
      </c>
      <c r="DG799" s="336">
        <v>526404.80000000005</v>
      </c>
      <c r="DH799" s="336">
        <v>889004.85</v>
      </c>
      <c r="DI799" s="336">
        <v>224409.78000000003</v>
      </c>
      <c r="DJ799" s="336">
        <v>5079158.3699999992</v>
      </c>
      <c r="DK799" s="336">
        <v>7455757.4100000001</v>
      </c>
      <c r="DL799" s="336">
        <v>559861.12</v>
      </c>
      <c r="DM799" s="336">
        <v>3315946.27</v>
      </c>
      <c r="DN799" s="336">
        <v>580660.38</v>
      </c>
      <c r="DO799" s="336">
        <v>2014373.08</v>
      </c>
      <c r="DP799" s="336">
        <v>763010.44</v>
      </c>
      <c r="DQ799" s="336">
        <v>787281.8</v>
      </c>
      <c r="DR799" s="336">
        <v>672546.35</v>
      </c>
      <c r="DS799" s="336">
        <v>2897106.52</v>
      </c>
      <c r="DT799" s="336">
        <v>645166.72</v>
      </c>
      <c r="DU799" s="336">
        <v>6194335.7000000002</v>
      </c>
      <c r="DV799" s="336">
        <v>471364.01</v>
      </c>
      <c r="DW799" s="336">
        <v>2476071.44</v>
      </c>
      <c r="DX799" s="336">
        <v>3243156.25</v>
      </c>
      <c r="DY799" s="336">
        <v>4194850.34</v>
      </c>
      <c r="DZ799" s="336">
        <v>421658.30000000005</v>
      </c>
      <c r="EA799" s="336">
        <v>5067289.7</v>
      </c>
      <c r="EB799" s="336">
        <v>2282627.3199999998</v>
      </c>
      <c r="EC799" s="336">
        <v>1916315.7200000002</v>
      </c>
      <c r="ED799" s="336">
        <v>1767597.1700000002</v>
      </c>
      <c r="EE799" s="336">
        <v>1756215.0099999998</v>
      </c>
      <c r="EF799" s="336">
        <v>671911.29999999993</v>
      </c>
      <c r="EG799" s="336">
        <v>2243531.14</v>
      </c>
      <c r="EH799" s="336">
        <v>2987852.08</v>
      </c>
      <c r="EI799" s="336">
        <v>3230997.5700000003</v>
      </c>
      <c r="EJ799" s="336">
        <v>4201982.57</v>
      </c>
      <c r="EK799" s="336">
        <v>845329.17</v>
      </c>
      <c r="EL799" s="336">
        <v>407965.49</v>
      </c>
      <c r="EM799" s="336">
        <v>769122.66</v>
      </c>
      <c r="EN799" s="336">
        <v>1608694.51</v>
      </c>
      <c r="EO799" s="336">
        <v>3169554.48</v>
      </c>
      <c r="EP799" s="336">
        <v>3269479.19</v>
      </c>
      <c r="EQ799" s="336">
        <v>502465.3</v>
      </c>
      <c r="ER799" s="336">
        <v>1019080.8400000001</v>
      </c>
      <c r="ES799" s="336">
        <v>284568.5</v>
      </c>
      <c r="ET799" s="336">
        <v>4582583.8600000003</v>
      </c>
      <c r="EU799" s="336">
        <v>1206027.55</v>
      </c>
      <c r="EV799" s="336">
        <v>626875.5</v>
      </c>
      <c r="EW799" s="336">
        <v>885105.83</v>
      </c>
      <c r="EX799" s="336">
        <v>1133283.75</v>
      </c>
      <c r="EY799" s="336">
        <v>3943827.24</v>
      </c>
      <c r="EZ799" s="336">
        <v>3892999.04</v>
      </c>
      <c r="FA799" s="336">
        <v>3233247.2</v>
      </c>
      <c r="FB799" s="336">
        <v>4984688.1300000008</v>
      </c>
      <c r="FC799" s="336">
        <v>15679768.24</v>
      </c>
      <c r="FD799" s="336">
        <v>1387366.24</v>
      </c>
      <c r="FE799" s="336">
        <v>4182800.4</v>
      </c>
      <c r="FF799" s="336">
        <v>5657583.0199999996</v>
      </c>
      <c r="FG799" s="336">
        <v>1092068.8400000001</v>
      </c>
      <c r="FH799" s="336">
        <v>2756062.58</v>
      </c>
      <c r="FI799" s="336">
        <v>1588493.41</v>
      </c>
      <c r="FJ799" s="336">
        <v>9731288.4900000002</v>
      </c>
      <c r="FK799" s="336">
        <v>634720.22</v>
      </c>
      <c r="FL799" s="336">
        <v>333050.18</v>
      </c>
      <c r="FM799" s="336">
        <v>5929398.7400000002</v>
      </c>
      <c r="FN799" s="336">
        <v>716184.28</v>
      </c>
      <c r="FO799" s="336">
        <v>1614330.32</v>
      </c>
      <c r="FP799" s="336">
        <v>251982.99</v>
      </c>
      <c r="FQ799" s="336">
        <v>4351068.1400000006</v>
      </c>
      <c r="FR799" s="336">
        <v>27412594.870000001</v>
      </c>
      <c r="FS799" s="336">
        <v>949706.03</v>
      </c>
      <c r="FT799" s="336">
        <v>209938.12</v>
      </c>
      <c r="FU799" s="336">
        <v>1039117.0299999999</v>
      </c>
      <c r="FV799" s="336">
        <v>136621.28</v>
      </c>
      <c r="FW799" s="336">
        <v>212633.25</v>
      </c>
      <c r="FX799" s="336">
        <v>989177.28999999992</v>
      </c>
      <c r="FY799" s="336">
        <v>5208746.46</v>
      </c>
      <c r="FZ799" s="336">
        <v>235499.21000000002</v>
      </c>
      <c r="GA799" s="336">
        <v>368218.19</v>
      </c>
      <c r="GB799" s="336">
        <v>1177291.57</v>
      </c>
      <c r="GC799" s="336">
        <v>652158.38</v>
      </c>
      <c r="GD799" s="336">
        <v>1325536.3800000001</v>
      </c>
      <c r="GE799" s="336">
        <v>2940737.69</v>
      </c>
      <c r="GF799" s="336">
        <v>2079978.28</v>
      </c>
      <c r="GG799" s="336">
        <v>1052038.8599999999</v>
      </c>
      <c r="GH799" s="336">
        <v>1034203.07</v>
      </c>
      <c r="GI799" s="336">
        <v>1179022.19</v>
      </c>
      <c r="GJ799" s="336">
        <v>917586.10000000009</v>
      </c>
      <c r="GK799" s="336">
        <v>2811746.24</v>
      </c>
      <c r="GL799" s="336">
        <v>4756390.17</v>
      </c>
      <c r="GM799" s="336">
        <v>10241501.470000001</v>
      </c>
      <c r="GN799" s="336">
        <v>3488657.1</v>
      </c>
      <c r="GO799" s="336">
        <v>6599488.6299999999</v>
      </c>
      <c r="GP799" s="336">
        <v>58825.420000000006</v>
      </c>
      <c r="GQ799" s="336">
        <v>139002.27000000002</v>
      </c>
      <c r="GR799" s="336">
        <v>5618563.3700000001</v>
      </c>
      <c r="GS799" s="336">
        <v>21197787.079999998</v>
      </c>
      <c r="GT799" s="336">
        <v>671317.01</v>
      </c>
      <c r="GU799" s="336">
        <v>7831746.6100000003</v>
      </c>
      <c r="GV799" s="336">
        <v>403088.85000000003</v>
      </c>
      <c r="GW799" s="336">
        <v>607292.77</v>
      </c>
      <c r="GX799" s="336">
        <v>984459.22000000009</v>
      </c>
      <c r="GY799" s="336">
        <v>173840.78</v>
      </c>
      <c r="GZ799" s="336">
        <v>3949576.0300000003</v>
      </c>
      <c r="HA799" s="336">
        <v>2530705.67</v>
      </c>
      <c r="HB799" s="336">
        <v>1476544.57</v>
      </c>
      <c r="HC799" s="336">
        <v>9385834.5500000007</v>
      </c>
      <c r="HD799" s="336">
        <v>573498.68999999994</v>
      </c>
      <c r="HE799" s="336">
        <v>572539.57999999996</v>
      </c>
      <c r="HF799" s="336">
        <v>362896.03</v>
      </c>
      <c r="HG799" s="336">
        <v>8375212.5899999999</v>
      </c>
      <c r="HH799" s="336">
        <v>5311631.4799999995</v>
      </c>
      <c r="HI799" s="336">
        <v>2734509.9</v>
      </c>
      <c r="HJ799" s="336">
        <v>1121961.6499999999</v>
      </c>
      <c r="HK799" s="336">
        <v>759030.44000000006</v>
      </c>
      <c r="HL799" s="336">
        <v>331978.45999999996</v>
      </c>
      <c r="HM799" s="336">
        <v>1052291.98</v>
      </c>
      <c r="HN799" s="336">
        <v>820188.89</v>
      </c>
      <c r="HO799" s="336">
        <v>115000.62</v>
      </c>
      <c r="HP799" s="336">
        <v>76535.17</v>
      </c>
      <c r="HQ799" s="336">
        <v>85373.04</v>
      </c>
      <c r="HR799" s="336">
        <v>2087481.63</v>
      </c>
      <c r="HS799" s="336">
        <v>583351.73</v>
      </c>
      <c r="HT799" s="336">
        <v>5560473.2300000004</v>
      </c>
      <c r="HU799" s="336">
        <v>1799153.41</v>
      </c>
      <c r="HV799" s="336">
        <v>3712404.62</v>
      </c>
      <c r="HW799" s="336">
        <v>30191838.68</v>
      </c>
      <c r="HX799" s="336">
        <v>1132267.45</v>
      </c>
      <c r="HY799" s="336">
        <v>21659678.359999999</v>
      </c>
      <c r="HZ799" s="336">
        <v>2604708.7599999998</v>
      </c>
      <c r="IA799" s="336">
        <v>1115561.6100000001</v>
      </c>
      <c r="IB799" s="336">
        <v>2720981.1999999997</v>
      </c>
      <c r="IC799" s="336">
        <v>32844630.079999998</v>
      </c>
      <c r="ID799" s="336">
        <v>318959.38</v>
      </c>
      <c r="IE799" s="336">
        <v>7698577.1699999999</v>
      </c>
      <c r="IF799" s="336">
        <v>670337.32000000007</v>
      </c>
      <c r="IG799" s="336">
        <v>1285794.96</v>
      </c>
      <c r="IH799" s="336">
        <v>295219.92</v>
      </c>
      <c r="II799" s="336">
        <v>371978.48</v>
      </c>
      <c r="IJ799" s="336">
        <v>1561696.5499999998</v>
      </c>
      <c r="IK799" s="336">
        <v>144107.48000000001</v>
      </c>
      <c r="IL799" s="336">
        <v>62431.640000000007</v>
      </c>
      <c r="IM799" s="336">
        <v>284075.59999999998</v>
      </c>
      <c r="IN799" s="336">
        <v>5017925.34</v>
      </c>
      <c r="IO799" s="336">
        <v>258945.38</v>
      </c>
      <c r="IP799" s="336">
        <v>1201481.45</v>
      </c>
      <c r="IQ799" s="336">
        <v>27471.29</v>
      </c>
      <c r="IR799" s="336">
        <v>6782471.1899999995</v>
      </c>
      <c r="IS799" s="336">
        <v>3123624.44</v>
      </c>
      <c r="IT799" s="336">
        <v>670178.44000000006</v>
      </c>
      <c r="IU799" s="336">
        <v>1071182.95</v>
      </c>
      <c r="IV799" s="336">
        <v>2244271.04</v>
      </c>
      <c r="IW799" s="336">
        <v>421063.67</v>
      </c>
      <c r="IX799" s="336">
        <v>173831.44</v>
      </c>
      <c r="IY799" s="336">
        <v>2004631.7599999998</v>
      </c>
      <c r="IZ799" s="336">
        <v>1252412.78</v>
      </c>
      <c r="JA799" s="336">
        <v>756615.57</v>
      </c>
      <c r="JB799" s="336">
        <v>534143.68000000005</v>
      </c>
      <c r="JC799" s="336">
        <v>832388.88</v>
      </c>
      <c r="JD799" s="336">
        <v>618606.56999999995</v>
      </c>
      <c r="JE799" s="336">
        <v>647723.98</v>
      </c>
      <c r="JF799" s="336">
        <v>5854966.9799999995</v>
      </c>
      <c r="JG799" s="336">
        <v>482818.01999999996</v>
      </c>
      <c r="JH799" s="336">
        <v>660758.65</v>
      </c>
      <c r="JI799" s="336">
        <v>4242178.6900000004</v>
      </c>
      <c r="JJ799" s="336">
        <v>4068975.29</v>
      </c>
      <c r="JK799" s="336">
        <v>510752.67000000004</v>
      </c>
      <c r="JL799" s="336">
        <v>1158987.46</v>
      </c>
      <c r="JM799" s="336">
        <v>525505.71</v>
      </c>
      <c r="JN799" s="336">
        <v>84124.160000000003</v>
      </c>
      <c r="JO799" s="336">
        <v>3614657.9400000004</v>
      </c>
      <c r="JP799" s="336">
        <v>298348.63</v>
      </c>
      <c r="JQ799" s="336">
        <v>1509245</v>
      </c>
      <c r="JR799" s="336">
        <v>338469.19</v>
      </c>
      <c r="JS799" s="336">
        <v>616850.30999999994</v>
      </c>
      <c r="JT799" s="336">
        <v>1187797.8900000001</v>
      </c>
      <c r="JU799" s="336">
        <v>2936662.15</v>
      </c>
      <c r="JV799" s="336">
        <v>8941455.6300000008</v>
      </c>
      <c r="JW799" s="336">
        <v>1092454.3400000001</v>
      </c>
      <c r="JX799" s="336">
        <v>2253140.46</v>
      </c>
      <c r="JY799" s="336">
        <v>63583.69</v>
      </c>
      <c r="JZ799" s="336">
        <v>808085.08000000007</v>
      </c>
      <c r="KA799" s="336">
        <v>1437689.13</v>
      </c>
      <c r="KB799" s="336">
        <v>2200900.63</v>
      </c>
      <c r="KC799" s="336">
        <v>1599633.08</v>
      </c>
      <c r="KD799" s="336">
        <v>485646.72000000003</v>
      </c>
      <c r="KE799" s="336">
        <v>2253962.12</v>
      </c>
      <c r="KF799" s="336">
        <v>558112.29</v>
      </c>
      <c r="KG799" s="336">
        <v>1238360.31</v>
      </c>
      <c r="KH799" s="336">
        <v>277760.82</v>
      </c>
      <c r="KI799" s="336">
        <v>4043503.04</v>
      </c>
      <c r="KJ799" s="336">
        <v>148963.31</v>
      </c>
      <c r="KK799" s="336">
        <v>270452.98</v>
      </c>
      <c r="KL799" s="336">
        <v>1938049.31</v>
      </c>
      <c r="KM799" s="336">
        <v>1455898.48</v>
      </c>
      <c r="KN799" s="336">
        <v>1289744.3900000001</v>
      </c>
      <c r="KO799" s="336">
        <v>7562094.8799999999</v>
      </c>
      <c r="KP799" s="336">
        <v>3517324.1200000006</v>
      </c>
      <c r="KQ799" s="336">
        <v>30717619.789999999</v>
      </c>
      <c r="KR799" s="336">
        <v>3170494.52</v>
      </c>
      <c r="KS799" s="336">
        <v>483759.91</v>
      </c>
      <c r="KX799" s="312">
        <v>910</v>
      </c>
    </row>
    <row r="800" spans="1:310" x14ac:dyDescent="0.25">
      <c r="A800">
        <v>2023</v>
      </c>
      <c r="C800" s="312">
        <v>11</v>
      </c>
      <c r="F800" s="336">
        <v>1564206.84</v>
      </c>
      <c r="G800" s="336">
        <v>184062.38999999998</v>
      </c>
      <c r="H800" s="336">
        <v>9926961.9600000009</v>
      </c>
      <c r="I800" s="336">
        <v>903599.05999999994</v>
      </c>
      <c r="J800" s="336">
        <v>244089.53</v>
      </c>
      <c r="K800" s="336">
        <v>614888.80000000005</v>
      </c>
      <c r="L800" s="336">
        <v>4872112.0900000008</v>
      </c>
      <c r="M800" s="336">
        <v>2712965.5500000003</v>
      </c>
      <c r="N800" s="336">
        <v>13265113.83</v>
      </c>
      <c r="O800" s="336">
        <v>2884581.41</v>
      </c>
      <c r="P800" s="336">
        <v>297144.19</v>
      </c>
      <c r="Q800" s="336">
        <v>727497.55999999994</v>
      </c>
      <c r="R800" s="336">
        <v>2286261.0099999998</v>
      </c>
      <c r="S800" s="336">
        <v>1073617.3400000001</v>
      </c>
      <c r="T800" s="336">
        <v>1632124.48</v>
      </c>
      <c r="U800" s="336">
        <v>3833882.57</v>
      </c>
      <c r="V800" s="336">
        <v>7067614.3199999994</v>
      </c>
      <c r="W800" s="336">
        <v>388424.08999999997</v>
      </c>
      <c r="X800" s="336">
        <v>1747267.21</v>
      </c>
      <c r="Y800" s="336">
        <v>553572.56000000006</v>
      </c>
      <c r="Z800" s="336">
        <v>932990.2</v>
      </c>
      <c r="AA800" s="336">
        <v>10080868.450000001</v>
      </c>
      <c r="AB800" s="336">
        <v>1957677.2600000002</v>
      </c>
      <c r="AC800" s="336">
        <v>265215.25</v>
      </c>
      <c r="AD800" s="336">
        <v>23163791.43</v>
      </c>
      <c r="AE800" s="336">
        <v>210779.1</v>
      </c>
      <c r="AF800" s="336">
        <v>1583004.2999999998</v>
      </c>
      <c r="AG800" s="336">
        <v>418341.54</v>
      </c>
      <c r="AH800" s="336">
        <v>1830745.32</v>
      </c>
      <c r="AI800" s="336">
        <v>1509831.78</v>
      </c>
      <c r="AJ800" s="336">
        <v>1608924.05</v>
      </c>
      <c r="AK800" s="336">
        <v>282597.61</v>
      </c>
      <c r="AL800" s="336">
        <v>11756408.119999999</v>
      </c>
      <c r="AM800" s="336">
        <v>504652.19</v>
      </c>
      <c r="AN800" s="336">
        <v>924442.64999999991</v>
      </c>
      <c r="AO800" s="336">
        <v>1062446.9200000002</v>
      </c>
      <c r="AP800" s="336">
        <v>859181.65999999992</v>
      </c>
      <c r="AQ800" s="336">
        <v>170731.73</v>
      </c>
      <c r="AR800" s="336">
        <v>2891354</v>
      </c>
      <c r="AS800" s="336">
        <v>514017.13999999996</v>
      </c>
      <c r="AT800" s="336">
        <v>1269303.03</v>
      </c>
      <c r="AU800" s="336">
        <v>2509072.3099999996</v>
      </c>
      <c r="AV800" s="336">
        <v>991422.34</v>
      </c>
      <c r="AW800" s="336">
        <v>9873300.9800000004</v>
      </c>
      <c r="AX800" s="336">
        <v>171063.62</v>
      </c>
      <c r="AY800" s="336">
        <v>464397.9</v>
      </c>
      <c r="AZ800" s="336">
        <v>1664868.44</v>
      </c>
      <c r="BA800" s="336">
        <v>327179.08999999997</v>
      </c>
      <c r="BB800" s="336">
        <v>642145.72</v>
      </c>
      <c r="BC800" s="336">
        <v>6142359.29</v>
      </c>
      <c r="BD800" s="336">
        <v>4293727.6100000003</v>
      </c>
      <c r="BE800" s="336">
        <v>1597714.46</v>
      </c>
      <c r="BF800" s="336">
        <v>1647637.19</v>
      </c>
      <c r="BG800" s="336">
        <v>296063.92</v>
      </c>
      <c r="BH800" s="336">
        <v>121214.87</v>
      </c>
      <c r="BI800" s="336">
        <v>14125940.120000001</v>
      </c>
      <c r="BJ800" s="336">
        <v>101529.98999999999</v>
      </c>
      <c r="BK800" s="336">
        <v>4411694.78</v>
      </c>
      <c r="BL800" s="336">
        <v>165669.60999999999</v>
      </c>
      <c r="BM800" s="336">
        <v>1040453.12</v>
      </c>
      <c r="BN800" s="336">
        <v>6982670.1800000006</v>
      </c>
      <c r="BO800" s="336">
        <v>1459773.55</v>
      </c>
      <c r="BP800" s="336">
        <v>579311.49</v>
      </c>
      <c r="BQ800" s="336">
        <v>456582.12</v>
      </c>
      <c r="BR800" s="336">
        <v>1052731.83</v>
      </c>
      <c r="BS800" s="336">
        <v>2618683.8400000003</v>
      </c>
      <c r="BT800" s="336">
        <v>253390.58</v>
      </c>
      <c r="BU800" s="336">
        <v>321598.17000000004</v>
      </c>
      <c r="BV800" s="336">
        <v>671198.47</v>
      </c>
      <c r="BW800" s="336">
        <v>4601639.62</v>
      </c>
      <c r="BX800" s="336">
        <v>3880606.91</v>
      </c>
      <c r="BY800" s="336">
        <v>17154519.190000001</v>
      </c>
      <c r="BZ800" s="336">
        <v>287400.47000000003</v>
      </c>
      <c r="CA800" s="336">
        <v>611823.01</v>
      </c>
      <c r="CB800" s="336">
        <v>295572.45000000007</v>
      </c>
      <c r="CC800" s="336">
        <v>2571464.69</v>
      </c>
      <c r="CD800" s="336">
        <v>4043484.02</v>
      </c>
      <c r="CE800" s="336">
        <v>328835</v>
      </c>
      <c r="CF800" s="336">
        <v>4989983.4999999991</v>
      </c>
      <c r="CG800" s="336">
        <v>6779776.0600000005</v>
      </c>
      <c r="CH800" s="336">
        <v>2123371.12</v>
      </c>
      <c r="CI800" s="336">
        <v>7338794.6400000006</v>
      </c>
      <c r="CJ800" s="336">
        <v>358335.16000000003</v>
      </c>
      <c r="CK800" s="336">
        <v>323720.08999999997</v>
      </c>
      <c r="CL800" s="336">
        <v>756403.52</v>
      </c>
      <c r="CM800" s="336">
        <v>165458.64000000001</v>
      </c>
      <c r="CN800" s="336">
        <v>1101978.57</v>
      </c>
      <c r="CO800" s="336">
        <v>4031764.6599999997</v>
      </c>
      <c r="CP800" s="336">
        <v>400598.01</v>
      </c>
      <c r="CQ800" s="336">
        <v>2109246.96</v>
      </c>
      <c r="CR800" s="336">
        <v>168083.51</v>
      </c>
      <c r="CS800" s="336">
        <v>1126440.6600000001</v>
      </c>
      <c r="CT800" s="336">
        <v>2122707.88</v>
      </c>
      <c r="CU800" s="336">
        <v>232738.1</v>
      </c>
      <c r="CV800" s="336">
        <v>399493.37</v>
      </c>
      <c r="CW800" s="336">
        <v>779075.07</v>
      </c>
      <c r="CX800" s="336">
        <v>2663873.69</v>
      </c>
      <c r="CY800" s="336">
        <v>3254213.68</v>
      </c>
      <c r="CZ800" s="336">
        <v>8278647.7699999996</v>
      </c>
      <c r="DA800" s="336">
        <v>3544501.49</v>
      </c>
      <c r="DB800" s="336">
        <v>4315583.8100000005</v>
      </c>
      <c r="DC800" s="336">
        <v>1561926.37</v>
      </c>
      <c r="DD800" s="336">
        <v>12496819.880000001</v>
      </c>
      <c r="DE800" s="336">
        <v>10850042.66</v>
      </c>
      <c r="DF800" s="336">
        <v>823498.54</v>
      </c>
      <c r="DG800" s="336">
        <v>1247854.8800000001</v>
      </c>
      <c r="DH800" s="336">
        <v>1272125.75</v>
      </c>
      <c r="DI800" s="336">
        <v>882687.91</v>
      </c>
      <c r="DJ800" s="336">
        <v>3706013.7700000005</v>
      </c>
      <c r="DK800" s="336">
        <v>562679.24</v>
      </c>
      <c r="DL800" s="336">
        <v>891747.07</v>
      </c>
      <c r="DM800" s="336">
        <v>2408793.12</v>
      </c>
      <c r="DN800" s="336">
        <v>331590.59000000003</v>
      </c>
      <c r="DO800" s="336">
        <v>578838.71</v>
      </c>
      <c r="DP800" s="336">
        <v>381458.36</v>
      </c>
      <c r="DQ800" s="336">
        <v>153258.79999999999</v>
      </c>
      <c r="DR800" s="336">
        <v>1975980.4000000001</v>
      </c>
      <c r="DS800" s="336">
        <v>8797478.8300000019</v>
      </c>
      <c r="DT800" s="336">
        <v>3317633.04</v>
      </c>
      <c r="DU800" s="336">
        <v>6807316.4299999997</v>
      </c>
      <c r="DV800" s="336">
        <v>1089202.1000000001</v>
      </c>
      <c r="DW800" s="336">
        <v>1806130.35</v>
      </c>
      <c r="DX800" s="336">
        <v>2074009.02</v>
      </c>
      <c r="DY800" s="336">
        <v>4160414.1999999997</v>
      </c>
      <c r="DZ800" s="336">
        <v>2257689.9700000002</v>
      </c>
      <c r="EA800" s="336">
        <v>13741046.35</v>
      </c>
      <c r="EB800" s="336">
        <v>1194335.24</v>
      </c>
      <c r="EC800" s="336">
        <v>975604.33</v>
      </c>
      <c r="ED800" s="336">
        <v>550207.34</v>
      </c>
      <c r="EE800" s="336">
        <v>1156142.43</v>
      </c>
      <c r="EF800" s="336">
        <v>215147.90999999997</v>
      </c>
      <c r="EG800" s="336">
        <v>3607121.51</v>
      </c>
      <c r="EH800" s="336">
        <v>654564.69999999995</v>
      </c>
      <c r="EI800" s="336">
        <v>2692322.43</v>
      </c>
      <c r="EJ800" s="336">
        <v>5754845.4899999993</v>
      </c>
      <c r="EK800" s="336">
        <v>739488.99</v>
      </c>
      <c r="EL800" s="336">
        <v>263594</v>
      </c>
      <c r="EM800" s="336">
        <v>2620444.81</v>
      </c>
      <c r="EN800" s="336">
        <v>1695738.14</v>
      </c>
      <c r="EO800" s="336">
        <v>2707511.9799999995</v>
      </c>
      <c r="EP800" s="336">
        <v>11411248.16</v>
      </c>
      <c r="EQ800" s="336">
        <v>353255.46</v>
      </c>
      <c r="ER800" s="336">
        <v>1338544.1300000001</v>
      </c>
      <c r="ES800" s="336">
        <v>270664.78000000003</v>
      </c>
      <c r="ET800" s="336">
        <v>1388125.3699999999</v>
      </c>
      <c r="EU800" s="336">
        <v>670851.26</v>
      </c>
      <c r="EV800" s="336">
        <v>248335.72999999998</v>
      </c>
      <c r="EW800" s="336">
        <v>1831738.42</v>
      </c>
      <c r="EX800" s="336">
        <v>3440430.48</v>
      </c>
      <c r="EY800" s="336">
        <v>19707887.800000001</v>
      </c>
      <c r="EZ800" s="336">
        <v>319075045.29999995</v>
      </c>
      <c r="FA800" s="336">
        <v>1608138.09</v>
      </c>
      <c r="FB800" s="336">
        <v>1760976.91</v>
      </c>
      <c r="FC800" s="336">
        <v>1324237.2</v>
      </c>
      <c r="FD800" s="336">
        <v>1518579.76</v>
      </c>
      <c r="FE800" s="336">
        <v>14508463.08</v>
      </c>
      <c r="FF800" s="336">
        <v>1686088.33</v>
      </c>
      <c r="FG800" s="336">
        <v>179284.44</v>
      </c>
      <c r="FH800" s="336">
        <v>4367394.87</v>
      </c>
      <c r="FI800" s="336">
        <v>651183.86</v>
      </c>
      <c r="FJ800" s="336">
        <v>3568171.7</v>
      </c>
      <c r="FK800" s="336">
        <v>635944.14999999991</v>
      </c>
      <c r="FL800" s="336">
        <v>66139.27</v>
      </c>
      <c r="FM800" s="336">
        <v>4432970.24</v>
      </c>
      <c r="FN800" s="336">
        <v>692649.63</v>
      </c>
      <c r="FO800" s="336">
        <v>1425955.9100000001</v>
      </c>
      <c r="FP800" s="336">
        <v>387104.18</v>
      </c>
      <c r="FQ800" s="336">
        <v>2812276.94</v>
      </c>
      <c r="FR800" s="336">
        <v>23392980.800000001</v>
      </c>
      <c r="FS800" s="336">
        <v>303498.53999999998</v>
      </c>
      <c r="FT800" s="336">
        <v>942784.09</v>
      </c>
      <c r="FU800" s="336">
        <v>796274.16999999993</v>
      </c>
      <c r="FV800" s="336">
        <v>248030.85</v>
      </c>
      <c r="FW800" s="336">
        <v>62864.42</v>
      </c>
      <c r="FX800" s="336">
        <v>1837075.9500000002</v>
      </c>
      <c r="FY800" s="336">
        <v>5094983.82</v>
      </c>
      <c r="FZ800" s="336">
        <v>268113.88</v>
      </c>
      <c r="GA800" s="336">
        <v>340777.16</v>
      </c>
      <c r="GB800" s="336">
        <v>753631.54</v>
      </c>
      <c r="GC800" s="336">
        <v>239869.66</v>
      </c>
      <c r="GD800" s="336">
        <v>713262.20000000007</v>
      </c>
      <c r="GE800" s="336">
        <v>3934961.2800000003</v>
      </c>
      <c r="GF800" s="336">
        <v>758153.7</v>
      </c>
      <c r="GG800" s="336">
        <v>3025792.2600000002</v>
      </c>
      <c r="GH800" s="336">
        <v>841368.11</v>
      </c>
      <c r="GI800" s="336">
        <v>2813943.46</v>
      </c>
      <c r="GJ800" s="336">
        <v>801461.05</v>
      </c>
      <c r="GK800" s="336">
        <v>44486891.309999995</v>
      </c>
      <c r="GL800" s="336">
        <v>19513916.310000002</v>
      </c>
      <c r="GM800" s="336">
        <v>25165745.84</v>
      </c>
      <c r="GN800" s="336">
        <v>1140147.24</v>
      </c>
      <c r="GO800" s="336">
        <v>9498474.5199999996</v>
      </c>
      <c r="GP800" s="336">
        <v>183094.51</v>
      </c>
      <c r="GQ800" s="336">
        <v>110825.8</v>
      </c>
      <c r="GR800" s="336">
        <v>2910845.42</v>
      </c>
      <c r="GS800" s="336">
        <v>53654956.319999993</v>
      </c>
      <c r="GT800" s="336">
        <v>494164.05</v>
      </c>
      <c r="GU800" s="336">
        <v>15340392.969999999</v>
      </c>
      <c r="GV800" s="336">
        <v>740971.32000000007</v>
      </c>
      <c r="GW800" s="336">
        <v>335176.01999999996</v>
      </c>
      <c r="GX800" s="336">
        <v>8385700.7999999998</v>
      </c>
      <c r="GY800" s="336">
        <v>505166.60000000003</v>
      </c>
      <c r="GZ800" s="336">
        <v>1389973.05</v>
      </c>
      <c r="HA800" s="336">
        <v>2092694.7799999998</v>
      </c>
      <c r="HB800" s="336">
        <v>541241.52</v>
      </c>
      <c r="HC800" s="336">
        <v>5170037.3100000005</v>
      </c>
      <c r="HD800" s="336">
        <v>222301.25</v>
      </c>
      <c r="HE800" s="336">
        <v>826336.7</v>
      </c>
      <c r="HF800" s="336">
        <v>911190.17999999993</v>
      </c>
      <c r="HG800" s="336">
        <v>3695528.18</v>
      </c>
      <c r="HH800" s="336">
        <v>12051987.59</v>
      </c>
      <c r="HI800" s="336">
        <v>3362276.1</v>
      </c>
      <c r="HJ800" s="336">
        <v>1869868.34</v>
      </c>
      <c r="HK800" s="336">
        <v>664403.3600000001</v>
      </c>
      <c r="HL800" s="336">
        <v>3510439.92</v>
      </c>
      <c r="HM800" s="336">
        <v>946700.46</v>
      </c>
      <c r="HN800" s="336">
        <v>529565.29</v>
      </c>
      <c r="HO800" s="336">
        <v>829750.94</v>
      </c>
      <c r="HP800" s="336">
        <v>12779616.73</v>
      </c>
      <c r="HQ800" s="336">
        <v>200141.17</v>
      </c>
      <c r="HR800" s="336">
        <v>6840014.46</v>
      </c>
      <c r="HS800" s="336">
        <v>410407.82</v>
      </c>
      <c r="HT800" s="336">
        <v>27224844.089999996</v>
      </c>
      <c r="HU800" s="336">
        <v>534927.94000000006</v>
      </c>
      <c r="HV800" s="336">
        <v>4063360.3600000003</v>
      </c>
      <c r="HW800" s="336">
        <v>40559146.560000002</v>
      </c>
      <c r="HX800" s="336">
        <v>675404.7300000001</v>
      </c>
      <c r="HY800" s="336">
        <v>25424474.349999998</v>
      </c>
      <c r="HZ800" s="336">
        <v>1380041.4600000002</v>
      </c>
      <c r="IA800" s="336">
        <v>359205.8</v>
      </c>
      <c r="IB800" s="336">
        <v>1696945.91</v>
      </c>
      <c r="IC800" s="336">
        <v>11018018.82</v>
      </c>
      <c r="ID800" s="336">
        <v>463532.09</v>
      </c>
      <c r="IE800" s="336">
        <v>4335235.0200000005</v>
      </c>
      <c r="IF800" s="336">
        <v>571844.07999999996</v>
      </c>
      <c r="IG800" s="336">
        <v>830245.76</v>
      </c>
      <c r="IH800" s="336">
        <v>285195.08</v>
      </c>
      <c r="II800" s="336">
        <v>768675.00999999989</v>
      </c>
      <c r="IJ800" s="336">
        <v>3442269.71</v>
      </c>
      <c r="IK800" s="336">
        <v>225490.93000000002</v>
      </c>
      <c r="IL800" s="336">
        <v>230185.90000000002</v>
      </c>
      <c r="IM800" s="336">
        <v>1100919.8999999999</v>
      </c>
      <c r="IN800" s="336">
        <v>3445678.68</v>
      </c>
      <c r="IO800" s="336">
        <v>1112954.58</v>
      </c>
      <c r="IP800" s="336">
        <v>621020.15</v>
      </c>
      <c r="IQ800" s="336">
        <v>350034.88</v>
      </c>
      <c r="IR800" s="336">
        <v>8666811.8000000007</v>
      </c>
      <c r="IS800" s="336">
        <v>9277513.959999999</v>
      </c>
      <c r="IT800" s="336">
        <v>8927603.4399999995</v>
      </c>
      <c r="IU800" s="336">
        <v>653362.74</v>
      </c>
      <c r="IV800" s="336">
        <v>2934098.3600000003</v>
      </c>
      <c r="IW800" s="336">
        <v>688519.62</v>
      </c>
      <c r="IX800" s="336">
        <v>188690.61</v>
      </c>
      <c r="IY800" s="336">
        <v>2372935.0300000003</v>
      </c>
      <c r="IZ800" s="336">
        <v>6239577.0300000003</v>
      </c>
      <c r="JA800" s="336">
        <v>2110996.42</v>
      </c>
      <c r="JB800" s="336">
        <v>135984.37</v>
      </c>
      <c r="JC800" s="336">
        <v>1229084.2</v>
      </c>
      <c r="JD800" s="336">
        <v>187298.13</v>
      </c>
      <c r="JE800" s="336">
        <v>156127.88</v>
      </c>
      <c r="JF800" s="336">
        <v>4607181.1800000006</v>
      </c>
      <c r="JG800" s="336">
        <v>518035.96</v>
      </c>
      <c r="JH800" s="336">
        <v>714160.44</v>
      </c>
      <c r="JI800" s="336">
        <v>9560900.3399999999</v>
      </c>
      <c r="JJ800" s="336">
        <v>3496834.23</v>
      </c>
      <c r="JK800" s="336">
        <v>303101.07999999996</v>
      </c>
      <c r="JL800" s="336">
        <v>623894.70000000007</v>
      </c>
      <c r="JM800" s="336">
        <v>170954.78999999998</v>
      </c>
      <c r="JN800" s="336">
        <v>390634.43</v>
      </c>
      <c r="JO800" s="336">
        <v>2522684.3499999996</v>
      </c>
      <c r="JP800" s="336">
        <v>801347.31</v>
      </c>
      <c r="JQ800" s="336">
        <v>762847.09</v>
      </c>
      <c r="JR800" s="336">
        <v>185633.08</v>
      </c>
      <c r="JS800" s="336">
        <v>6881356.6799999997</v>
      </c>
      <c r="JT800" s="336">
        <v>294701.88</v>
      </c>
      <c r="JU800" s="336">
        <v>691046.13</v>
      </c>
      <c r="JV800" s="336">
        <v>16760381.800000001</v>
      </c>
      <c r="JW800" s="336">
        <v>1758790.6</v>
      </c>
      <c r="JX800" s="336">
        <v>2044772.53</v>
      </c>
      <c r="JY800" s="336">
        <v>320491.65000000002</v>
      </c>
      <c r="JZ800" s="336">
        <v>168094.65</v>
      </c>
      <c r="KA800" s="336">
        <v>1237676.0699999998</v>
      </c>
      <c r="KB800" s="336">
        <v>2493916.0299999998</v>
      </c>
      <c r="KC800" s="336">
        <v>1160755.27</v>
      </c>
      <c r="KD800" s="336">
        <v>595607.54</v>
      </c>
      <c r="KE800" s="336">
        <v>9235820.1999999993</v>
      </c>
      <c r="KF800" s="336">
        <v>604116.36</v>
      </c>
      <c r="KG800" s="336">
        <v>1311712.19</v>
      </c>
      <c r="KH800" s="336">
        <v>634809.46000000008</v>
      </c>
      <c r="KI800" s="336">
        <v>473452.69</v>
      </c>
      <c r="KJ800" s="336">
        <v>1456529.49</v>
      </c>
      <c r="KK800" s="336">
        <v>172008.07</v>
      </c>
      <c r="KL800" s="336">
        <v>270240.63</v>
      </c>
      <c r="KM800" s="336">
        <v>487826.09</v>
      </c>
      <c r="KN800" s="336">
        <v>995912.35000000009</v>
      </c>
      <c r="KO800" s="336">
        <v>4770099.96</v>
      </c>
      <c r="KP800" s="336">
        <v>2960075.93</v>
      </c>
      <c r="KQ800" s="336">
        <v>43784428.609999999</v>
      </c>
      <c r="KR800" s="336">
        <v>4958984.5500000007</v>
      </c>
      <c r="KS800" s="336">
        <v>1415511.96</v>
      </c>
      <c r="KX800" s="312">
        <v>911</v>
      </c>
    </row>
    <row r="801" spans="1:310" x14ac:dyDescent="0.25">
      <c r="A801">
        <v>2023</v>
      </c>
      <c r="C801" s="312">
        <v>12</v>
      </c>
      <c r="F801" s="336">
        <v>2824681.65</v>
      </c>
      <c r="G801" s="336">
        <v>311328</v>
      </c>
      <c r="H801" s="336">
        <v>49119330.560000002</v>
      </c>
      <c r="I801" s="336">
        <v>3320099.92</v>
      </c>
      <c r="J801" s="336">
        <v>12100</v>
      </c>
      <c r="K801" s="336">
        <v>1814912.15</v>
      </c>
      <c r="L801" s="336">
        <v>3765580.41</v>
      </c>
      <c r="M801" s="336">
        <v>5214463.2</v>
      </c>
      <c r="N801" s="336">
        <v>9241219.1699999999</v>
      </c>
      <c r="O801" s="336">
        <v>870238.27</v>
      </c>
      <c r="P801" s="336">
        <v>750826.79</v>
      </c>
      <c r="Q801" s="336">
        <v>4156075</v>
      </c>
      <c r="R801" s="336">
        <v>120429.07</v>
      </c>
      <c r="S801" s="336">
        <v>3656367.27</v>
      </c>
      <c r="T801" s="336">
        <v>1905726.05</v>
      </c>
      <c r="U801" s="336">
        <v>6640298.0999999996</v>
      </c>
      <c r="V801" s="336">
        <v>6762716.5499999998</v>
      </c>
      <c r="W801" s="336">
        <v>676460</v>
      </c>
      <c r="X801" s="336">
        <v>13978.95</v>
      </c>
      <c r="Y801" s="336">
        <v>1759490.7000000002</v>
      </c>
      <c r="Z801" s="336">
        <v>842131.98</v>
      </c>
      <c r="AA801" s="336">
        <v>10327714.9</v>
      </c>
      <c r="AB801" s="336">
        <v>1442200</v>
      </c>
      <c r="AC801" s="336">
        <v>569126.92000000004</v>
      </c>
      <c r="AD801" s="336">
        <v>9978117.8599999994</v>
      </c>
      <c r="AE801" s="336">
        <v>137800</v>
      </c>
      <c r="AF801" s="336">
        <v>2179176.5</v>
      </c>
      <c r="AG801" s="336">
        <v>495819.38</v>
      </c>
      <c r="AH801" s="336">
        <v>6388610</v>
      </c>
      <c r="AI801" s="336">
        <v>6280787.4199999999</v>
      </c>
      <c r="AJ801" s="336">
        <v>16182489.370000001</v>
      </c>
      <c r="AK801" s="336">
        <v>1146153</v>
      </c>
      <c r="AL801" s="336">
        <v>23528528.800000001</v>
      </c>
      <c r="AM801" s="336">
        <v>156339.25</v>
      </c>
      <c r="AN801" s="336">
        <v>5146214.71</v>
      </c>
      <c r="AO801" s="336">
        <v>210000</v>
      </c>
      <c r="AP801" s="336">
        <v>531588</v>
      </c>
      <c r="AQ801" s="336">
        <v>618722.05999999994</v>
      </c>
      <c r="AR801" s="336">
        <v>30627823.989999998</v>
      </c>
      <c r="AS801" s="336">
        <v>1183866.3800000001</v>
      </c>
      <c r="AT801" s="336">
        <v>4550464.38</v>
      </c>
      <c r="AU801" s="336">
        <v>2889024.1399999997</v>
      </c>
      <c r="AV801" s="336">
        <v>363128</v>
      </c>
      <c r="AW801" s="336">
        <v>7540406.2999999998</v>
      </c>
      <c r="AX801" s="336">
        <v>814587.66999999993</v>
      </c>
      <c r="AY801" s="336">
        <v>1039659.5</v>
      </c>
      <c r="AZ801" s="336">
        <v>2119369.0499999998</v>
      </c>
      <c r="BA801" s="336">
        <v>229682.84</v>
      </c>
      <c r="BB801" s="336">
        <v>1513187.74</v>
      </c>
      <c r="BC801" s="336">
        <v>4309437</v>
      </c>
      <c r="BD801" s="336">
        <v>3559772.88</v>
      </c>
      <c r="BE801" s="336">
        <v>4280081.5</v>
      </c>
      <c r="BF801" s="336">
        <v>10005</v>
      </c>
      <c r="BG801" s="336">
        <v>1279186.51</v>
      </c>
      <c r="BH801" s="336">
        <v>498542.11</v>
      </c>
      <c r="BI801" s="336">
        <v>2949572.83</v>
      </c>
      <c r="BJ801" s="336">
        <v>206420.51</v>
      </c>
      <c r="BK801" s="336">
        <v>7210700.2999999998</v>
      </c>
      <c r="BL801" s="336">
        <v>850976.19</v>
      </c>
      <c r="BM801" s="336">
        <v>620855</v>
      </c>
      <c r="BN801" s="336">
        <v>9000500</v>
      </c>
      <c r="BO801" s="336">
        <v>7574126.5300000003</v>
      </c>
      <c r="BP801" s="336">
        <v>1000871</v>
      </c>
      <c r="BQ801" s="336">
        <v>18500</v>
      </c>
      <c r="BR801" s="336">
        <v>1115524.79</v>
      </c>
      <c r="BS801" s="336">
        <v>4552127.5199999996</v>
      </c>
      <c r="BT801" s="336">
        <v>2999320</v>
      </c>
      <c r="BU801" s="336">
        <v>29114</v>
      </c>
      <c r="BV801" s="336">
        <v>1886274.08</v>
      </c>
      <c r="BW801" s="336">
        <v>3196603.5</v>
      </c>
      <c r="BX801" s="336">
        <v>581973.34000000008</v>
      </c>
      <c r="BY801" s="336">
        <v>4418135.6099999994</v>
      </c>
      <c r="BZ801" s="336">
        <v>3357821.9099999997</v>
      </c>
      <c r="CA801" s="336">
        <v>5936665.2299999995</v>
      </c>
      <c r="CB801" s="336">
        <v>229140</v>
      </c>
      <c r="CC801" s="336">
        <v>2280018.4300000002</v>
      </c>
      <c r="CD801" s="336">
        <v>4234699.58</v>
      </c>
      <c r="CE801" s="336">
        <v>2194730</v>
      </c>
      <c r="CF801" s="336">
        <v>2116865.39</v>
      </c>
      <c r="CG801" s="336">
        <v>6795387</v>
      </c>
      <c r="CH801" s="336">
        <v>10485707</v>
      </c>
      <c r="CI801" s="336">
        <v>26454947.550000001</v>
      </c>
      <c r="CJ801" s="336">
        <v>635608.42000000004</v>
      </c>
      <c r="CK801" s="336">
        <v>121238.55</v>
      </c>
      <c r="CL801" s="336">
        <v>3090337.25</v>
      </c>
      <c r="CM801" s="336">
        <v>695317</v>
      </c>
      <c r="CN801" s="336">
        <v>4829848</v>
      </c>
      <c r="CO801" s="336">
        <v>2018849.3</v>
      </c>
      <c r="CP801" s="336">
        <v>1876689.29</v>
      </c>
      <c r="CQ801" s="336">
        <v>8805036.0800000001</v>
      </c>
      <c r="CR801" s="336">
        <v>549942.07000000007</v>
      </c>
      <c r="CS801" s="336">
        <v>5877644.0300000003</v>
      </c>
      <c r="CT801" s="336">
        <v>1</v>
      </c>
      <c r="CU801" s="336">
        <v>1405101.55</v>
      </c>
      <c r="CV801" s="336">
        <v>822209.52</v>
      </c>
      <c r="CW801" s="336">
        <v>1766301.6</v>
      </c>
      <c r="CX801" s="336">
        <v>2604894.9499999997</v>
      </c>
      <c r="CY801" s="336">
        <v>15798271.880000001</v>
      </c>
      <c r="CZ801" s="336">
        <v>31684247.359999999</v>
      </c>
      <c r="DA801" s="336">
        <v>11616268.49</v>
      </c>
      <c r="DB801" s="336">
        <v>13977032.1</v>
      </c>
      <c r="DC801" s="336">
        <v>4605835.05</v>
      </c>
      <c r="DD801" s="336">
        <v>13805401.289999999</v>
      </c>
      <c r="DE801" s="336">
        <v>5251700.6500000004</v>
      </c>
      <c r="DF801" s="336">
        <v>1890080.81</v>
      </c>
      <c r="DG801" s="336">
        <v>1269722.55</v>
      </c>
      <c r="DH801" s="336">
        <v>3421631.5</v>
      </c>
      <c r="DI801" s="336">
        <v>2488449.2999999998</v>
      </c>
      <c r="DJ801" s="336">
        <v>673127.75</v>
      </c>
      <c r="DK801" s="336">
        <v>11083402.299999999</v>
      </c>
      <c r="DL801" s="336">
        <v>1659477.55</v>
      </c>
      <c r="DM801" s="336">
        <v>5944944.8499999996</v>
      </c>
      <c r="DN801" s="336">
        <v>269537.59999999998</v>
      </c>
      <c r="DO801" s="336">
        <v>1900884</v>
      </c>
      <c r="DP801" s="336">
        <v>111198</v>
      </c>
      <c r="DQ801" s="336">
        <v>1046882.3300000001</v>
      </c>
      <c r="DR801" s="336">
        <v>189650</v>
      </c>
      <c r="DS801" s="336">
        <v>20806944.669999998</v>
      </c>
      <c r="DT801" s="336">
        <v>3312624.33</v>
      </c>
      <c r="DU801" s="336">
        <v>11545472.43</v>
      </c>
      <c r="DV801" s="336">
        <v>1893202</v>
      </c>
      <c r="DW801" s="336">
        <v>1224236.4100000001</v>
      </c>
      <c r="DX801" s="336">
        <v>1280441.82</v>
      </c>
      <c r="DY801" s="336">
        <v>7909233.6500000004</v>
      </c>
      <c r="DZ801" s="336">
        <v>1131020.45</v>
      </c>
      <c r="EA801" s="336">
        <v>23257489.800000001</v>
      </c>
      <c r="EB801" s="336">
        <v>1041963.23</v>
      </c>
      <c r="EC801" s="336">
        <v>952448.55</v>
      </c>
      <c r="ED801" s="336">
        <v>2476232.5499999998</v>
      </c>
      <c r="EE801" s="336">
        <v>944081</v>
      </c>
      <c r="EF801" s="336">
        <v>18315.97</v>
      </c>
      <c r="EG801" s="336">
        <v>8156390.5300000003</v>
      </c>
      <c r="EH801" s="336">
        <v>813703.74</v>
      </c>
      <c r="EI801" s="336">
        <v>4087750</v>
      </c>
      <c r="EJ801" s="336">
        <v>18601456.390000001</v>
      </c>
      <c r="EK801" s="336">
        <v>461392.02</v>
      </c>
      <c r="EL801" s="336">
        <v>273300</v>
      </c>
      <c r="EM801" s="336">
        <v>8878243</v>
      </c>
      <c r="EN801" s="336">
        <v>5230883.42</v>
      </c>
      <c r="EO801" s="336">
        <v>8096973.7799999993</v>
      </c>
      <c r="EP801" s="336">
        <v>2094901</v>
      </c>
      <c r="EQ801" s="336">
        <v>825005</v>
      </c>
      <c r="ER801" s="336">
        <v>2670174.7999999998</v>
      </c>
      <c r="ES801" s="336">
        <v>1097480</v>
      </c>
      <c r="ET801" s="336">
        <v>459032</v>
      </c>
      <c r="EU801" s="336">
        <v>2473909.14</v>
      </c>
      <c r="EV801" s="336">
        <v>227100</v>
      </c>
      <c r="EW801" s="336">
        <v>57000</v>
      </c>
      <c r="EX801" s="336">
        <v>1509785.8</v>
      </c>
      <c r="EY801" s="336">
        <v>24625403.449999999</v>
      </c>
      <c r="EZ801" s="336">
        <v>695939169.15999997</v>
      </c>
      <c r="FA801" s="336">
        <v>731944.75</v>
      </c>
      <c r="FB801" s="336">
        <v>3871475.63</v>
      </c>
      <c r="FC801" s="336">
        <v>10329571.369999999</v>
      </c>
      <c r="FD801" s="336">
        <v>560822</v>
      </c>
      <c r="FE801" s="336">
        <v>1</v>
      </c>
      <c r="FF801" s="336">
        <v>303500</v>
      </c>
      <c r="FG801" s="336">
        <v>1038876.67</v>
      </c>
      <c r="FH801" s="336">
        <v>13665634.51</v>
      </c>
      <c r="FI801" s="336">
        <v>285440</v>
      </c>
      <c r="FJ801" s="336">
        <v>2572000</v>
      </c>
      <c r="FK801" s="336">
        <v>3471611.76</v>
      </c>
      <c r="FL801" s="336">
        <v>200898</v>
      </c>
      <c r="FM801" s="336">
        <v>9330170.3099999987</v>
      </c>
      <c r="FN801" s="336">
        <v>2232443.25</v>
      </c>
      <c r="FO801" s="336">
        <v>2223103.4</v>
      </c>
      <c r="FP801" s="336">
        <v>1500481</v>
      </c>
      <c r="FQ801" s="336">
        <v>217925.11</v>
      </c>
      <c r="FR801" s="336">
        <v>15529039.030000001</v>
      </c>
      <c r="FS801" s="336">
        <v>95619.81</v>
      </c>
      <c r="FT801" s="336">
        <v>2776095.6399999997</v>
      </c>
      <c r="FU801" s="336">
        <v>1864347.17</v>
      </c>
      <c r="FV801" s="336">
        <v>375603</v>
      </c>
      <c r="FW801" s="336">
        <v>4664.5</v>
      </c>
      <c r="FX801" s="336">
        <v>24490296.789999999</v>
      </c>
      <c r="FY801" s="336">
        <v>21319937.109999999</v>
      </c>
      <c r="FZ801" s="336">
        <v>956016.87</v>
      </c>
      <c r="GA801" s="336">
        <v>707199</v>
      </c>
      <c r="GB801" s="336">
        <v>1187590.51</v>
      </c>
      <c r="GC801" s="336">
        <v>2851069.7699999996</v>
      </c>
      <c r="GD801" s="336">
        <v>2156637.4000000004</v>
      </c>
      <c r="GE801" s="336">
        <v>3319392.9499999997</v>
      </c>
      <c r="GF801" s="336">
        <v>549788</v>
      </c>
      <c r="GG801" s="336">
        <v>8385197.6000000006</v>
      </c>
      <c r="GH801" s="336">
        <v>310984.71999999997</v>
      </c>
      <c r="GI801" s="336">
        <v>3839974.23</v>
      </c>
      <c r="GJ801" s="336">
        <v>2281651.14</v>
      </c>
      <c r="GK801" s="336">
        <v>43478730.960000001</v>
      </c>
      <c r="GL801" s="336">
        <v>7696166.6399999997</v>
      </c>
      <c r="GM801" s="336">
        <v>29329850.629999999</v>
      </c>
      <c r="GN801" s="336">
        <v>2772136.47</v>
      </c>
      <c r="GO801" s="336">
        <v>2968663.75</v>
      </c>
      <c r="GP801" s="336">
        <v>137764.71000000002</v>
      </c>
      <c r="GQ801" s="336">
        <v>20825</v>
      </c>
      <c r="GR801" s="336">
        <v>396030</v>
      </c>
      <c r="GS801" s="336">
        <v>25792717.57</v>
      </c>
      <c r="GT801" s="336">
        <v>430139.96</v>
      </c>
      <c r="GU801" s="336">
        <v>21096918.02</v>
      </c>
      <c r="GV801" s="336">
        <v>2579001</v>
      </c>
      <c r="GW801" s="336">
        <v>9442</v>
      </c>
      <c r="GX801" s="336">
        <v>19627108.039999999</v>
      </c>
      <c r="GY801" s="336">
        <v>571714.29</v>
      </c>
      <c r="GZ801" s="336">
        <v>813575.5</v>
      </c>
      <c r="HA801" s="336">
        <v>5329683.05</v>
      </c>
      <c r="HB801" s="336">
        <v>749038.6</v>
      </c>
      <c r="HC801" s="336">
        <v>574037.1</v>
      </c>
      <c r="HD801" s="336">
        <v>154220</v>
      </c>
      <c r="HE801" s="336">
        <v>819435</v>
      </c>
      <c r="HF801" s="336">
        <v>255851</v>
      </c>
      <c r="HG801" s="336">
        <v>6758346.2000000002</v>
      </c>
      <c r="HH801" s="336">
        <v>33810370.799999997</v>
      </c>
      <c r="HI801" s="336">
        <v>2269534.81</v>
      </c>
      <c r="HJ801" s="336">
        <v>877993.05</v>
      </c>
      <c r="HK801" s="336">
        <v>224004</v>
      </c>
      <c r="HL801" s="336">
        <v>6467875.25</v>
      </c>
      <c r="HM801" s="336">
        <v>340002</v>
      </c>
      <c r="HN801" s="336">
        <v>3641481.65</v>
      </c>
      <c r="HO801" s="336">
        <v>1456239.46</v>
      </c>
      <c r="HP801" s="336">
        <v>12497644.960000001</v>
      </c>
      <c r="HQ801" s="336">
        <v>400000</v>
      </c>
      <c r="HR801" s="336">
        <v>2117872.2000000002</v>
      </c>
      <c r="HS801" s="336">
        <v>134500</v>
      </c>
      <c r="HT801" s="336">
        <v>7160193.7800000003</v>
      </c>
      <c r="HU801" s="336">
        <v>888210</v>
      </c>
      <c r="HV801" s="336">
        <v>1689110.3</v>
      </c>
      <c r="HW801" s="336">
        <v>43504405.550000004</v>
      </c>
      <c r="HX801" s="336">
        <v>92499.1</v>
      </c>
      <c r="HY801" s="336">
        <v>17440420</v>
      </c>
      <c r="HZ801" s="336">
        <v>1797565.3900000001</v>
      </c>
      <c r="IA801" s="336">
        <v>2418302</v>
      </c>
      <c r="IB801" s="336">
        <v>3859760.11</v>
      </c>
      <c r="IC801" s="336">
        <v>7398113.1299999999</v>
      </c>
      <c r="ID801" s="336">
        <v>3463179</v>
      </c>
      <c r="IE801" s="336">
        <v>9012609.5999999996</v>
      </c>
      <c r="IF801" s="336">
        <v>21413.9</v>
      </c>
      <c r="IG801" s="336">
        <v>1178577.8599999999</v>
      </c>
      <c r="IH801" s="336">
        <v>302003.8</v>
      </c>
      <c r="II801" s="336">
        <v>513468.54</v>
      </c>
      <c r="IJ801" s="336">
        <v>5662201.7700000005</v>
      </c>
      <c r="IK801" s="336">
        <v>250306.19</v>
      </c>
      <c r="IL801" s="336">
        <v>424502</v>
      </c>
      <c r="IM801" s="336">
        <v>1455578.5899999999</v>
      </c>
      <c r="IN801" s="336">
        <v>18887</v>
      </c>
      <c r="IO801" s="336">
        <v>1388035.96</v>
      </c>
      <c r="IP801" s="336">
        <v>473427.7</v>
      </c>
      <c r="IQ801" s="336">
        <v>2927382</v>
      </c>
      <c r="IR801" s="336">
        <v>46968421.399999999</v>
      </c>
      <c r="IS801" s="336">
        <v>4159832.44</v>
      </c>
      <c r="IT801" s="336">
        <v>4779212.5</v>
      </c>
      <c r="IU801" s="336">
        <v>89653.22</v>
      </c>
      <c r="IV801" s="336">
        <v>2566200</v>
      </c>
      <c r="IW801" s="336">
        <v>5288359</v>
      </c>
      <c r="IX801" s="336">
        <v>501483.85</v>
      </c>
      <c r="IY801" s="336">
        <v>3737829.1</v>
      </c>
      <c r="IZ801" s="336">
        <v>353730.2</v>
      </c>
      <c r="JA801" s="336">
        <v>2561460.42</v>
      </c>
      <c r="JB801" s="336">
        <v>1815750</v>
      </c>
      <c r="JC801" s="336">
        <v>4910836.25</v>
      </c>
      <c r="JD801" s="336">
        <v>523280</v>
      </c>
      <c r="JE801" s="336">
        <v>94646.5</v>
      </c>
      <c r="JF801" s="336">
        <v>7692729.0499999998</v>
      </c>
      <c r="JG801" s="336">
        <v>263546.5</v>
      </c>
      <c r="JH801" s="336">
        <v>1989101</v>
      </c>
      <c r="JI801" s="336">
        <v>547471</v>
      </c>
      <c r="JJ801" s="336">
        <v>8945121.1699999999</v>
      </c>
      <c r="JK801" s="336">
        <v>330868.78000000003</v>
      </c>
      <c r="JL801" s="336">
        <v>1284372.9099999999</v>
      </c>
      <c r="JM801" s="336">
        <v>125174.41</v>
      </c>
      <c r="JN801" s="336">
        <v>597401.41</v>
      </c>
      <c r="JO801" s="336">
        <v>1134842.5900000001</v>
      </c>
      <c r="JP801" s="336">
        <v>545488.14</v>
      </c>
      <c r="JQ801" s="336">
        <v>298658.28999999998</v>
      </c>
      <c r="JR801" s="336">
        <v>75726.69</v>
      </c>
      <c r="JS801" s="336">
        <v>6614156.1599999992</v>
      </c>
      <c r="JT801" s="336">
        <v>2621848.4500000002</v>
      </c>
      <c r="JU801" s="336">
        <v>20503505.189999998</v>
      </c>
      <c r="JV801" s="336">
        <v>119454913.23</v>
      </c>
      <c r="JW801" s="336">
        <v>233986.85</v>
      </c>
      <c r="JX801" s="336">
        <v>143876</v>
      </c>
      <c r="JY801" s="336">
        <v>12300</v>
      </c>
      <c r="JZ801" s="336">
        <v>508436.6</v>
      </c>
      <c r="KA801" s="336">
        <v>123900</v>
      </c>
      <c r="KB801" s="336">
        <v>1200000</v>
      </c>
      <c r="KC801" s="336">
        <v>968454.31</v>
      </c>
      <c r="KD801" s="336">
        <v>1318996</v>
      </c>
      <c r="KE801" s="336">
        <v>2406262.0499999998</v>
      </c>
      <c r="KF801" s="336">
        <v>38381</v>
      </c>
      <c r="KG801" s="336">
        <v>1179500</v>
      </c>
      <c r="KH801" s="336">
        <v>1728630</v>
      </c>
      <c r="KI801" s="336">
        <v>785747</v>
      </c>
      <c r="KJ801" s="336">
        <v>104406.72</v>
      </c>
      <c r="KK801" s="336">
        <v>139685</v>
      </c>
      <c r="KL801" s="336">
        <v>1210000</v>
      </c>
      <c r="KM801" s="336">
        <v>1967246.5</v>
      </c>
      <c r="KN801" s="336">
        <v>3819647.39</v>
      </c>
      <c r="KO801" s="336">
        <v>6155851</v>
      </c>
      <c r="KP801" s="336">
        <v>1128835.7999999998</v>
      </c>
      <c r="KQ801" s="336">
        <v>44573388.460000001</v>
      </c>
      <c r="KR801" s="336">
        <v>4309038.01</v>
      </c>
      <c r="KS801" s="336">
        <v>1828664.2299999997</v>
      </c>
      <c r="KX801" s="312">
        <v>912</v>
      </c>
    </row>
    <row r="802" spans="1:310" x14ac:dyDescent="0.25">
      <c r="A802">
        <v>2023</v>
      </c>
      <c r="C802" s="312">
        <v>13</v>
      </c>
      <c r="F802" s="336">
        <v>64371.75</v>
      </c>
      <c r="G802" s="336">
        <v>36183</v>
      </c>
      <c r="H802" s="336">
        <v>4414212.0999999996</v>
      </c>
      <c r="I802" s="336">
        <v>434867.36</v>
      </c>
      <c r="J802" s="336">
        <v>141280.38</v>
      </c>
      <c r="K802" s="336">
        <v>228111.87</v>
      </c>
      <c r="L802" s="336">
        <v>288428.69</v>
      </c>
      <c r="M802" s="336">
        <v>78497.88</v>
      </c>
      <c r="N802" s="336">
        <v>1028176.22</v>
      </c>
      <c r="O802" s="336">
        <v>1232113.27</v>
      </c>
      <c r="P802" s="336">
        <v>348077.78</v>
      </c>
      <c r="Q802" s="336">
        <v>329488.83</v>
      </c>
      <c r="R802" s="336">
        <v>1033421.18</v>
      </c>
      <c r="S802" s="336">
        <v>704933.41</v>
      </c>
      <c r="T802" s="336">
        <v>189176.6</v>
      </c>
      <c r="U802" s="336">
        <v>578894.62</v>
      </c>
      <c r="V802" s="336">
        <v>2180038.37</v>
      </c>
      <c r="W802" s="336">
        <v>77503.45</v>
      </c>
      <c r="X802" s="336">
        <v>772443.3</v>
      </c>
      <c r="Y802" s="336">
        <v>74816.549999999988</v>
      </c>
      <c r="Z802" s="336">
        <v>185775.8</v>
      </c>
      <c r="AA802" s="336">
        <v>0</v>
      </c>
      <c r="AB802" s="336">
        <v>753353.31</v>
      </c>
      <c r="AC802" s="336">
        <v>162501.70000000001</v>
      </c>
      <c r="AD802" s="336">
        <v>3149317.07</v>
      </c>
      <c r="AE802" s="336">
        <v>93762.18</v>
      </c>
      <c r="AF802" s="336">
        <v>255162.57</v>
      </c>
      <c r="AG802" s="336">
        <v>240007.45</v>
      </c>
      <c r="AH802" s="336">
        <v>77392.179999999993</v>
      </c>
      <c r="AI802" s="336">
        <v>146254.79999999999</v>
      </c>
      <c r="AJ802" s="336">
        <v>575910.39</v>
      </c>
      <c r="AK802" s="336">
        <v>85838.04</v>
      </c>
      <c r="AL802" s="336">
        <v>1389893.11</v>
      </c>
      <c r="AM802" s="336">
        <v>128558.02</v>
      </c>
      <c r="AN802" s="336">
        <v>298875.28000000003</v>
      </c>
      <c r="AO802" s="336">
        <v>87741.97</v>
      </c>
      <c r="AP802" s="336">
        <v>147904.6</v>
      </c>
      <c r="AQ802" s="336">
        <v>119671.25</v>
      </c>
      <c r="AR802" s="336">
        <v>59821.64</v>
      </c>
      <c r="AS802" s="336">
        <v>103653.8</v>
      </c>
      <c r="AT802" s="336">
        <v>87293.739999999991</v>
      </c>
      <c r="AU802" s="336">
        <v>316561.93</v>
      </c>
      <c r="AV802" s="336">
        <v>132539.88</v>
      </c>
      <c r="AW802" s="336">
        <v>6337191.2999999998</v>
      </c>
      <c r="AX802" s="336">
        <v>38223.49</v>
      </c>
      <c r="AY802" s="336">
        <v>916985.38</v>
      </c>
      <c r="AZ802" s="336">
        <v>589272.80000000005</v>
      </c>
      <c r="BA802" s="336">
        <v>36288.1</v>
      </c>
      <c r="BB802" s="336">
        <v>400055.6</v>
      </c>
      <c r="BC802" s="336">
        <v>54327.94</v>
      </c>
      <c r="BD802" s="336">
        <v>1309099.8700000001</v>
      </c>
      <c r="BE802" s="336">
        <v>429133.48</v>
      </c>
      <c r="BF802" s="336">
        <v>2191.9499999999998</v>
      </c>
      <c r="BG802" s="336">
        <v>68765.77</v>
      </c>
      <c r="BH802" s="336">
        <v>39994.22</v>
      </c>
      <c r="BI802" s="336">
        <v>3492334.6</v>
      </c>
      <c r="BJ802" s="336">
        <v>39895.4</v>
      </c>
      <c r="BK802" s="336">
        <v>1416446.96</v>
      </c>
      <c r="BL802" s="336">
        <v>28351.79</v>
      </c>
      <c r="BM802" s="336">
        <v>211593.35</v>
      </c>
      <c r="BN802" s="336">
        <v>1266140.79</v>
      </c>
      <c r="BO802" s="336">
        <v>279605.34999999998</v>
      </c>
      <c r="BP802" s="336">
        <v>168701.7</v>
      </c>
      <c r="BQ802" s="336">
        <v>121375.15</v>
      </c>
      <c r="BR802" s="336">
        <v>398003.33</v>
      </c>
      <c r="BS802" s="336">
        <v>706553.21</v>
      </c>
      <c r="BT802" s="336">
        <v>11066.84</v>
      </c>
      <c r="BU802" s="336">
        <v>92466.04</v>
      </c>
      <c r="BV802" s="336">
        <v>686467.8</v>
      </c>
      <c r="BW802" s="336">
        <v>2056830.9</v>
      </c>
      <c r="BX802" s="336">
        <v>236749.35</v>
      </c>
      <c r="BY802" s="336">
        <v>49980.17</v>
      </c>
      <c r="BZ802" s="336">
        <v>99278.83</v>
      </c>
      <c r="CA802" s="336">
        <v>67796.98</v>
      </c>
      <c r="CB802" s="336">
        <v>85051.67</v>
      </c>
      <c r="CC802" s="336">
        <v>0</v>
      </c>
      <c r="CD802" s="336">
        <v>3387070.03</v>
      </c>
      <c r="CE802" s="336">
        <v>2071308.06</v>
      </c>
      <c r="CF802" s="336">
        <v>1575035.11</v>
      </c>
      <c r="CG802" s="336">
        <v>466862.22</v>
      </c>
      <c r="CH802" s="336">
        <v>18272.5</v>
      </c>
      <c r="CI802" s="336">
        <v>4795924.01</v>
      </c>
      <c r="CJ802" s="336">
        <v>102021.2</v>
      </c>
      <c r="CK802" s="336">
        <v>69664.81</v>
      </c>
      <c r="CL802" s="336">
        <v>220812.6</v>
      </c>
      <c r="CM802" s="336">
        <v>66203.73</v>
      </c>
      <c r="CN802" s="336">
        <v>915905.1</v>
      </c>
      <c r="CO802" s="336">
        <v>689537.13</v>
      </c>
      <c r="CP802" s="336">
        <v>70202.69</v>
      </c>
      <c r="CQ802" s="336">
        <v>274030</v>
      </c>
      <c r="CR802" s="336">
        <v>92208.29</v>
      </c>
      <c r="CS802" s="336">
        <v>201373.92</v>
      </c>
      <c r="CT802" s="336">
        <v>111761.3</v>
      </c>
      <c r="CU802" s="336">
        <v>119727.63</v>
      </c>
      <c r="CV802" s="336">
        <v>71577</v>
      </c>
      <c r="CW802" s="336">
        <v>368516.25</v>
      </c>
      <c r="CX802" s="336">
        <v>891044.8</v>
      </c>
      <c r="CY802" s="336">
        <v>1146167.44</v>
      </c>
      <c r="CZ802" s="336">
        <v>2694248.65</v>
      </c>
      <c r="DA802" s="336">
        <v>1127532.32</v>
      </c>
      <c r="DB802" s="336">
        <v>942750.33</v>
      </c>
      <c r="DC802" s="336">
        <v>681528.29</v>
      </c>
      <c r="DD802" s="336">
        <v>11254912.220000001</v>
      </c>
      <c r="DE802" s="336">
        <v>3480867.99</v>
      </c>
      <c r="DF802" s="336">
        <v>134468.09</v>
      </c>
      <c r="DG802" s="336">
        <v>394887.6</v>
      </c>
      <c r="DH802" s="336">
        <v>213332.03</v>
      </c>
      <c r="DI802" s="336">
        <v>272929.44</v>
      </c>
      <c r="DJ802" s="336">
        <v>1624882.32</v>
      </c>
      <c r="DK802" s="336">
        <v>405285.27</v>
      </c>
      <c r="DL802" s="336">
        <v>581937.05000000005</v>
      </c>
      <c r="DM802" s="336">
        <v>26400.17</v>
      </c>
      <c r="DN802" s="336">
        <v>58606.65</v>
      </c>
      <c r="DO802" s="336">
        <v>148635.20000000001</v>
      </c>
      <c r="DP802" s="336">
        <v>184751.45</v>
      </c>
      <c r="DQ802" s="336">
        <v>121285.35</v>
      </c>
      <c r="DR802" s="336">
        <v>491883.8</v>
      </c>
      <c r="DS802" s="336">
        <v>2134928.08</v>
      </c>
      <c r="DT802" s="336">
        <v>1374439.59</v>
      </c>
      <c r="DU802" s="336">
        <v>977779.05</v>
      </c>
      <c r="DV802" s="336">
        <v>187413.66</v>
      </c>
      <c r="DW802" s="336">
        <v>322579.95</v>
      </c>
      <c r="DX802" s="336">
        <v>819989.09</v>
      </c>
      <c r="DY802" s="336">
        <v>448535.4</v>
      </c>
      <c r="DZ802" s="336">
        <v>98206.49</v>
      </c>
      <c r="EA802" s="336">
        <v>3286281.41</v>
      </c>
      <c r="EB802" s="336">
        <v>552060.34</v>
      </c>
      <c r="EC802" s="336">
        <v>339582.45</v>
      </c>
      <c r="ED802" s="336">
        <v>107588.13</v>
      </c>
      <c r="EE802" s="336">
        <v>311091.71000000002</v>
      </c>
      <c r="EF802" s="336">
        <v>57653.2</v>
      </c>
      <c r="EG802" s="336">
        <v>1963823.8</v>
      </c>
      <c r="EH802" s="336">
        <v>143161.68</v>
      </c>
      <c r="EI802" s="336">
        <v>399707.29</v>
      </c>
      <c r="EJ802" s="336">
        <v>2545317.58</v>
      </c>
      <c r="EK802" s="336">
        <v>227008.13</v>
      </c>
      <c r="EL802" s="336">
        <v>144648</v>
      </c>
      <c r="EM802" s="336">
        <v>681570.57</v>
      </c>
      <c r="EN802" s="336">
        <v>336688.03</v>
      </c>
      <c r="EO802" s="336">
        <v>293109.02</v>
      </c>
      <c r="EP802" s="336">
        <v>793327.12</v>
      </c>
      <c r="EQ802" s="336">
        <v>331227.63</v>
      </c>
      <c r="ER802" s="336">
        <v>382232.03</v>
      </c>
      <c r="ES802" s="336">
        <v>348107.86</v>
      </c>
      <c r="ET802" s="336">
        <v>335334.44</v>
      </c>
      <c r="EU802" s="336">
        <v>200524.95</v>
      </c>
      <c r="EV802" s="336">
        <v>98673.82</v>
      </c>
      <c r="EW802" s="336">
        <v>444407.14</v>
      </c>
      <c r="EX802" s="336">
        <v>138163.06</v>
      </c>
      <c r="EY802" s="336">
        <v>5058061.29</v>
      </c>
      <c r="EZ802" s="336">
        <v>119752002.8</v>
      </c>
      <c r="FA802" s="336">
        <v>413777.29</v>
      </c>
      <c r="FB802" s="336">
        <v>308060.79999999999</v>
      </c>
      <c r="FC802" s="336">
        <v>1632353.46</v>
      </c>
      <c r="FD802" s="336">
        <v>382968.28</v>
      </c>
      <c r="FE802" s="336">
        <v>3254916.56</v>
      </c>
      <c r="FF802" s="336">
        <v>320304.96000000002</v>
      </c>
      <c r="FG802" s="336">
        <v>53435.8</v>
      </c>
      <c r="FH802" s="336">
        <v>1566147.98</v>
      </c>
      <c r="FI802" s="336">
        <v>214836.84</v>
      </c>
      <c r="FJ802" s="336">
        <v>616360.53</v>
      </c>
      <c r="FK802" s="336">
        <v>372080.52</v>
      </c>
      <c r="FL802" s="336">
        <v>32295.51</v>
      </c>
      <c r="FM802" s="336">
        <v>936052.06</v>
      </c>
      <c r="FN802" s="336">
        <v>130786.81</v>
      </c>
      <c r="FO802" s="336">
        <v>136653.5</v>
      </c>
      <c r="FP802" s="336">
        <v>447062.69</v>
      </c>
      <c r="FQ802" s="336">
        <v>857729.7</v>
      </c>
      <c r="FR802" s="336">
        <v>2410303.34</v>
      </c>
      <c r="FS802" s="336">
        <v>75959.3</v>
      </c>
      <c r="FT802" s="336">
        <v>205452.35</v>
      </c>
      <c r="FU802" s="336">
        <v>170302.75</v>
      </c>
      <c r="FV802" s="336">
        <v>688903.9</v>
      </c>
      <c r="FW802" s="336">
        <v>9689.5499999999993</v>
      </c>
      <c r="FX802" s="336">
        <v>978395.28</v>
      </c>
      <c r="FY802" s="336">
        <v>532965.69999999995</v>
      </c>
      <c r="FZ802" s="336">
        <v>101458.98</v>
      </c>
      <c r="GA802" s="336">
        <v>55231.49</v>
      </c>
      <c r="GB802" s="336">
        <v>402015.78</v>
      </c>
      <c r="GC802" s="336">
        <v>67146.05</v>
      </c>
      <c r="GD802" s="336">
        <v>1596611.6199999999</v>
      </c>
      <c r="GE802" s="336">
        <v>3995289.26</v>
      </c>
      <c r="GF802" s="336">
        <v>233495.1</v>
      </c>
      <c r="GG802" s="336">
        <v>707471.9</v>
      </c>
      <c r="GH802" s="336">
        <v>123140.05</v>
      </c>
      <c r="GI802" s="336">
        <v>241100.14</v>
      </c>
      <c r="GJ802" s="336">
        <v>173225.25</v>
      </c>
      <c r="GK802" s="336">
        <v>20412192.609999999</v>
      </c>
      <c r="GL802" s="336">
        <v>378758.05</v>
      </c>
      <c r="GM802" s="336">
        <v>6927016.7599999998</v>
      </c>
      <c r="GN802" s="336">
        <v>196197.08</v>
      </c>
      <c r="GO802" s="336">
        <v>3171920.47</v>
      </c>
      <c r="GP802" s="336">
        <v>150922.74</v>
      </c>
      <c r="GQ802" s="336">
        <v>59082.25</v>
      </c>
      <c r="GR802" s="336">
        <v>344447.11</v>
      </c>
      <c r="GS802" s="336">
        <v>8046920.1600000001</v>
      </c>
      <c r="GT802" s="336">
        <v>104688.25</v>
      </c>
      <c r="GU802" s="336">
        <v>4341143.16</v>
      </c>
      <c r="GV802" s="336">
        <v>149864.32000000001</v>
      </c>
      <c r="GW802" s="336">
        <v>3658.15</v>
      </c>
      <c r="GX802" s="336">
        <v>1210511.75</v>
      </c>
      <c r="GY802" s="336">
        <v>184478.9</v>
      </c>
      <c r="GZ802" s="336">
        <v>1311076.3600000001</v>
      </c>
      <c r="HA802" s="336">
        <v>417832.83</v>
      </c>
      <c r="HB802" s="336">
        <v>407363.78</v>
      </c>
      <c r="HC802" s="336">
        <v>1315723.6399999999</v>
      </c>
      <c r="HD802" s="336">
        <v>25708.41</v>
      </c>
      <c r="HE802" s="336">
        <v>189367.85</v>
      </c>
      <c r="HF802" s="336">
        <v>252303.37</v>
      </c>
      <c r="HG802" s="336">
        <v>2082539.42</v>
      </c>
      <c r="HH802" s="336">
        <v>3594584.82</v>
      </c>
      <c r="HI802" s="336">
        <v>937463.42</v>
      </c>
      <c r="HJ802" s="336">
        <v>361659.12</v>
      </c>
      <c r="HK802" s="336">
        <v>60895.63</v>
      </c>
      <c r="HL802" s="336">
        <v>1514391.7</v>
      </c>
      <c r="HM802" s="336">
        <v>211955.46</v>
      </c>
      <c r="HN802" s="336">
        <v>312764.37</v>
      </c>
      <c r="HO802" s="336">
        <v>289473.07</v>
      </c>
      <c r="HP802" s="336">
        <v>1942726.69</v>
      </c>
      <c r="HQ802" s="336">
        <v>85105.71</v>
      </c>
      <c r="HR802" s="336">
        <v>1078828.69</v>
      </c>
      <c r="HS802" s="336">
        <v>56633.53</v>
      </c>
      <c r="HT802" s="336">
        <v>5648731.8799999999</v>
      </c>
      <c r="HU802" s="336">
        <v>447.5</v>
      </c>
      <c r="HV802" s="336">
        <v>355107.16</v>
      </c>
      <c r="HW802" s="336">
        <v>12568636.75</v>
      </c>
      <c r="HX802" s="336">
        <v>91241.77</v>
      </c>
      <c r="HY802" s="336">
        <v>6654011.8799999999</v>
      </c>
      <c r="HZ802" s="336">
        <v>147274.65</v>
      </c>
      <c r="IA802" s="336">
        <v>58917.89</v>
      </c>
      <c r="IB802" s="336">
        <v>959978.72</v>
      </c>
      <c r="IC802" s="336">
        <v>3804368.86</v>
      </c>
      <c r="ID802" s="336">
        <v>220481.4</v>
      </c>
      <c r="IE802" s="336">
        <v>890253.91</v>
      </c>
      <c r="IF802" s="336">
        <v>158981.75</v>
      </c>
      <c r="IG802" s="336">
        <v>151866.5</v>
      </c>
      <c r="IH802" s="336">
        <v>15342.9</v>
      </c>
      <c r="II802" s="336">
        <v>270090.36</v>
      </c>
      <c r="IJ802" s="336">
        <v>1198419.08</v>
      </c>
      <c r="IK802" s="336">
        <v>118944.45</v>
      </c>
      <c r="IL802" s="336">
        <v>83680.37000000001</v>
      </c>
      <c r="IM802" s="336">
        <v>86803.38</v>
      </c>
      <c r="IN802" s="336">
        <v>787606.65</v>
      </c>
      <c r="IO802" s="336">
        <v>168477.67</v>
      </c>
      <c r="IP802" s="336">
        <v>193650.56</v>
      </c>
      <c r="IQ802" s="336">
        <v>184663.35</v>
      </c>
      <c r="IR802" s="336">
        <v>2717833.97</v>
      </c>
      <c r="IS802" s="336">
        <v>794138.73</v>
      </c>
      <c r="IT802" s="336">
        <v>1569462.67</v>
      </c>
      <c r="IU802" s="336">
        <v>352317.11</v>
      </c>
      <c r="IV802" s="336">
        <v>660796.13</v>
      </c>
      <c r="IW802" s="336">
        <v>153464.34</v>
      </c>
      <c r="IX802" s="336">
        <v>38973.980000000003</v>
      </c>
      <c r="IY802" s="336">
        <v>144156.9</v>
      </c>
      <c r="IZ802" s="336">
        <v>557330.46</v>
      </c>
      <c r="JA802" s="336">
        <v>305778.44</v>
      </c>
      <c r="JB802" s="336">
        <v>267778.34999999998</v>
      </c>
      <c r="JC802" s="336">
        <v>199946.4</v>
      </c>
      <c r="JD802" s="336">
        <v>101133.53</v>
      </c>
      <c r="JE802" s="336">
        <v>88886.66</v>
      </c>
      <c r="JF802" s="336">
        <v>2916.67</v>
      </c>
      <c r="JG802" s="336">
        <v>23863.23</v>
      </c>
      <c r="JH802" s="336">
        <v>199904.6</v>
      </c>
      <c r="JI802" s="336">
        <v>3956299.0700000003</v>
      </c>
      <c r="JJ802" s="336">
        <v>233435.41</v>
      </c>
      <c r="JK802" s="336">
        <v>179194.67</v>
      </c>
      <c r="JL802" s="336">
        <v>29590.14</v>
      </c>
      <c r="JM802" s="336">
        <v>3495.62</v>
      </c>
      <c r="JN802" s="336">
        <v>6759</v>
      </c>
      <c r="JO802" s="336">
        <v>905036.37</v>
      </c>
      <c r="JP802" s="336">
        <v>283928.84999999998</v>
      </c>
      <c r="JQ802" s="336">
        <v>150601.51</v>
      </c>
      <c r="JR802" s="336">
        <v>1017</v>
      </c>
      <c r="JS802" s="336">
        <v>1766565.29</v>
      </c>
      <c r="JT802" s="336">
        <v>276259.56</v>
      </c>
      <c r="JU802" s="336">
        <v>260461.69</v>
      </c>
      <c r="JV802" s="336">
        <v>18751855.969999999</v>
      </c>
      <c r="JW802" s="336">
        <v>159484.04999999999</v>
      </c>
      <c r="JX802" s="336">
        <v>302605.62</v>
      </c>
      <c r="JY802" s="336">
        <v>21627.49</v>
      </c>
      <c r="JZ802" s="336">
        <v>33781</v>
      </c>
      <c r="KA802" s="336">
        <v>534537.35</v>
      </c>
      <c r="KB802" s="336">
        <v>377604.22</v>
      </c>
      <c r="KC802" s="336">
        <v>521790.42</v>
      </c>
      <c r="KD802" s="336">
        <v>217699.76</v>
      </c>
      <c r="KE802" s="336">
        <v>86810.4</v>
      </c>
      <c r="KF802" s="336">
        <v>157578.28</v>
      </c>
      <c r="KG802" s="336">
        <v>451028.2</v>
      </c>
      <c r="KH802" s="336">
        <v>95741.119999999995</v>
      </c>
      <c r="KI802" s="336">
        <v>762688.13</v>
      </c>
      <c r="KJ802" s="336">
        <v>542466.21</v>
      </c>
      <c r="KK802" s="336">
        <v>99456.62</v>
      </c>
      <c r="KL802" s="336">
        <v>198584.72</v>
      </c>
      <c r="KM802" s="336">
        <v>103058.28</v>
      </c>
      <c r="KN802" s="336">
        <v>56521.35</v>
      </c>
      <c r="KO802" s="336">
        <v>145355.32</v>
      </c>
      <c r="KP802" s="336">
        <v>37213.43</v>
      </c>
      <c r="KQ802" s="336">
        <v>19581889.399999999</v>
      </c>
      <c r="KR802" s="336">
        <v>1050525.6000000001</v>
      </c>
      <c r="KS802" s="336">
        <v>298764.5</v>
      </c>
      <c r="KX802" s="312">
        <v>913</v>
      </c>
    </row>
    <row r="803" spans="1:310" x14ac:dyDescent="0.25">
      <c r="A803">
        <v>2023</v>
      </c>
      <c r="C803" s="312">
        <v>14</v>
      </c>
      <c r="F803" s="336">
        <v>3915368</v>
      </c>
      <c r="G803" s="336">
        <v>248036.95</v>
      </c>
      <c r="H803" s="336">
        <v>71353252.530000016</v>
      </c>
      <c r="I803" s="336">
        <v>1958604.34</v>
      </c>
      <c r="J803" s="336">
        <v>191668.4</v>
      </c>
      <c r="K803" s="336">
        <v>3505293</v>
      </c>
      <c r="L803" s="336">
        <v>21899871.039999999</v>
      </c>
      <c r="M803" s="336">
        <v>2913417.75</v>
      </c>
      <c r="N803" s="336">
        <v>18070732.079999998</v>
      </c>
      <c r="O803" s="336">
        <v>24648802.139999997</v>
      </c>
      <c r="P803" s="336">
        <v>6207157.3399999999</v>
      </c>
      <c r="Q803" s="336">
        <v>1922820.4499999997</v>
      </c>
      <c r="R803" s="336">
        <v>13979192.210000001</v>
      </c>
      <c r="S803" s="336">
        <v>6664307.4400000004</v>
      </c>
      <c r="T803" s="336">
        <v>4378433.03</v>
      </c>
      <c r="U803" s="336">
        <v>16502865.720000001</v>
      </c>
      <c r="V803" s="336">
        <v>26432756.929999996</v>
      </c>
      <c r="W803" s="336">
        <v>3206767.07</v>
      </c>
      <c r="X803" s="336">
        <v>11579469.060000001</v>
      </c>
      <c r="Y803" s="336">
        <v>1578264.5</v>
      </c>
      <c r="Z803" s="336">
        <v>7135004.8000000007</v>
      </c>
      <c r="AA803" s="336">
        <v>54540899.040000007</v>
      </c>
      <c r="AB803" s="336">
        <v>6527633.0000000009</v>
      </c>
      <c r="AC803" s="336">
        <v>2060002</v>
      </c>
      <c r="AD803" s="336">
        <v>76475191.680000007</v>
      </c>
      <c r="AE803" s="336">
        <v>928401.7</v>
      </c>
      <c r="AF803" s="336">
        <v>2972550.63</v>
      </c>
      <c r="AG803" s="336">
        <v>849172.64999999991</v>
      </c>
      <c r="AH803" s="336">
        <v>2261198.7400000002</v>
      </c>
      <c r="AI803" s="336">
        <v>4327758.4999999991</v>
      </c>
      <c r="AJ803" s="336">
        <v>4821646.5900000008</v>
      </c>
      <c r="AK803" s="336">
        <v>1380124.15</v>
      </c>
      <c r="AL803" s="336">
        <v>29496369.849999998</v>
      </c>
      <c r="AM803" s="336">
        <v>2742183.59</v>
      </c>
      <c r="AN803" s="336">
        <v>206814.79</v>
      </c>
      <c r="AO803" s="336">
        <v>467461.7</v>
      </c>
      <c r="AP803" s="336">
        <v>6799511</v>
      </c>
      <c r="AQ803" s="336">
        <v>1672874.85</v>
      </c>
      <c r="AR803" s="336">
        <v>1827909.12</v>
      </c>
      <c r="AS803" s="336">
        <v>2894292.77</v>
      </c>
      <c r="AT803" s="336">
        <v>1542456.3</v>
      </c>
      <c r="AU803" s="336">
        <v>1810242.1099999999</v>
      </c>
      <c r="AV803" s="336">
        <v>1569138.65</v>
      </c>
      <c r="AW803" s="336">
        <v>34253463.549999997</v>
      </c>
      <c r="AX803" s="336">
        <v>229901</v>
      </c>
      <c r="AY803" s="336">
        <v>5714268.0300000003</v>
      </c>
      <c r="AZ803" s="336">
        <v>7535228.2200000007</v>
      </c>
      <c r="BA803" s="336">
        <v>487988.7</v>
      </c>
      <c r="BB803" s="336">
        <v>1000378.5700000001</v>
      </c>
      <c r="BC803" s="336">
        <v>6975421.8199999994</v>
      </c>
      <c r="BD803" s="336">
        <v>30580696.749999996</v>
      </c>
      <c r="BE803" s="336">
        <v>2837367.15</v>
      </c>
      <c r="BF803" s="336">
        <v>5650797.5599999996</v>
      </c>
      <c r="BG803" s="336">
        <v>978009</v>
      </c>
      <c r="BH803" s="336">
        <v>307858</v>
      </c>
      <c r="BI803" s="336">
        <v>50402852.539999999</v>
      </c>
      <c r="BJ803" s="336">
        <v>215214.91999999998</v>
      </c>
      <c r="BK803" s="336">
        <v>36513385.590000004</v>
      </c>
      <c r="BL803" s="336">
        <v>191402.55000000002</v>
      </c>
      <c r="BM803" s="336">
        <v>2880627.33</v>
      </c>
      <c r="BN803" s="336">
        <v>20819241.25</v>
      </c>
      <c r="BO803" s="336">
        <v>4379194.9700000007</v>
      </c>
      <c r="BP803" s="336">
        <v>653413.75</v>
      </c>
      <c r="BQ803" s="336">
        <v>950778.04999999993</v>
      </c>
      <c r="BR803" s="336">
        <v>18820994</v>
      </c>
      <c r="BS803" s="336">
        <v>3724097.22</v>
      </c>
      <c r="BT803" s="336">
        <v>472303.67</v>
      </c>
      <c r="BU803" s="336">
        <v>1121175.8999999999</v>
      </c>
      <c r="BV803" s="336">
        <v>2110330.5499999998</v>
      </c>
      <c r="BW803" s="336">
        <v>5953541.2000000002</v>
      </c>
      <c r="BX803" s="336">
        <v>7969206.7999999998</v>
      </c>
      <c r="BY803" s="336">
        <v>15864320.629999999</v>
      </c>
      <c r="BZ803" s="336">
        <v>2496074.6</v>
      </c>
      <c r="CA803" s="336">
        <v>1025363.6000000001</v>
      </c>
      <c r="CB803" s="336">
        <v>3946554.3</v>
      </c>
      <c r="CC803" s="336">
        <v>12745240.109999999</v>
      </c>
      <c r="CD803" s="336">
        <v>12028465.75</v>
      </c>
      <c r="CE803" s="336">
        <v>6291628.0500000007</v>
      </c>
      <c r="CF803" s="336">
        <v>24419608.93</v>
      </c>
      <c r="CG803" s="336">
        <v>1634514</v>
      </c>
      <c r="CH803" s="336">
        <v>1082076.6000000001</v>
      </c>
      <c r="CI803" s="336">
        <v>58065990.710000001</v>
      </c>
      <c r="CJ803" s="336">
        <v>1792939.35</v>
      </c>
      <c r="CK803" s="336">
        <v>439050.69</v>
      </c>
      <c r="CL803" s="336">
        <v>2630190.4</v>
      </c>
      <c r="CM803" s="336">
        <v>4</v>
      </c>
      <c r="CN803" s="336">
        <v>11027792.620000001</v>
      </c>
      <c r="CO803" s="336">
        <v>16685123.42</v>
      </c>
      <c r="CP803" s="336">
        <v>3003</v>
      </c>
      <c r="CQ803" s="336">
        <v>5283753.1900000004</v>
      </c>
      <c r="CR803" s="336">
        <v>303223.3</v>
      </c>
      <c r="CS803" s="336">
        <v>3853956.95</v>
      </c>
      <c r="CT803" s="336">
        <v>1606210.7200000002</v>
      </c>
      <c r="CU803" s="336">
        <v>554446.55000000005</v>
      </c>
      <c r="CV803" s="336">
        <v>463961</v>
      </c>
      <c r="CW803" s="336">
        <v>1558078.67</v>
      </c>
      <c r="CX803" s="336">
        <v>5568795.9400000004</v>
      </c>
      <c r="CY803" s="336">
        <v>603075.05000000005</v>
      </c>
      <c r="CZ803" s="336">
        <v>49580342.549999997</v>
      </c>
      <c r="DA803" s="336">
        <v>10053707.08</v>
      </c>
      <c r="DB803" s="336">
        <v>23798289.050000001</v>
      </c>
      <c r="DC803" s="336">
        <v>4787296.55</v>
      </c>
      <c r="DD803" s="336">
        <v>76020883.849999994</v>
      </c>
      <c r="DE803" s="336">
        <v>93666596.390000015</v>
      </c>
      <c r="DF803" s="336">
        <v>1701747.5000000002</v>
      </c>
      <c r="DG803" s="336">
        <v>3575614.67</v>
      </c>
      <c r="DH803" s="336">
        <v>6517439.4800000004</v>
      </c>
      <c r="DI803" s="336">
        <v>7121852.0999999996</v>
      </c>
      <c r="DJ803" s="336">
        <v>16816181.43</v>
      </c>
      <c r="DK803" s="336">
        <v>1</v>
      </c>
      <c r="DL803" s="336">
        <v>587167.37</v>
      </c>
      <c r="DM803" s="336">
        <v>10267782.51</v>
      </c>
      <c r="DN803" s="336">
        <v>588230</v>
      </c>
      <c r="DO803" s="336">
        <v>273596.78000000003</v>
      </c>
      <c r="DP803" s="336">
        <v>3693083.4200000004</v>
      </c>
      <c r="DQ803" s="336">
        <v>237788</v>
      </c>
      <c r="DR803" s="336">
        <v>15777330.799999999</v>
      </c>
      <c r="DS803" s="336">
        <v>14543628.83</v>
      </c>
      <c r="DT803" s="336">
        <v>15853388.32</v>
      </c>
      <c r="DU803" s="336">
        <v>4385436.2200000007</v>
      </c>
      <c r="DV803" s="336">
        <v>2386372.4300000002</v>
      </c>
      <c r="DW803" s="336">
        <v>2943460.73</v>
      </c>
      <c r="DX803" s="336">
        <v>16795379.670000002</v>
      </c>
      <c r="DY803" s="336">
        <v>6096523.9700000007</v>
      </c>
      <c r="DZ803" s="336">
        <v>7055736.3600000003</v>
      </c>
      <c r="EA803" s="336">
        <v>92909900.829999998</v>
      </c>
      <c r="EB803" s="336">
        <v>11243800.23</v>
      </c>
      <c r="EC803" s="336">
        <v>7136272.1000000006</v>
      </c>
      <c r="ED803" s="336">
        <v>629963.94999999995</v>
      </c>
      <c r="EE803" s="336">
        <v>6167726.8100000005</v>
      </c>
      <c r="EF803" s="336">
        <v>575122.86</v>
      </c>
      <c r="EG803" s="336">
        <v>22168000</v>
      </c>
      <c r="EH803" s="336">
        <v>596437.35</v>
      </c>
      <c r="EI803" s="336">
        <v>9892880.6199999992</v>
      </c>
      <c r="EJ803" s="336">
        <v>14492063.709999999</v>
      </c>
      <c r="EK803" s="336">
        <v>3304181.38</v>
      </c>
      <c r="EL803" s="336">
        <v>1545081.05</v>
      </c>
      <c r="EM803" s="336">
        <v>2060922.81</v>
      </c>
      <c r="EN803" s="336">
        <v>3717256.4300000006</v>
      </c>
      <c r="EO803" s="336">
        <v>6630851.129999999</v>
      </c>
      <c r="EP803" s="336">
        <v>3562461.61</v>
      </c>
      <c r="EQ803" s="336">
        <v>3104270.5900000003</v>
      </c>
      <c r="ER803" s="336">
        <v>7349815.3900000006</v>
      </c>
      <c r="ES803" s="336">
        <v>1395729.7899999998</v>
      </c>
      <c r="ET803" s="336">
        <v>6517909.9000000004</v>
      </c>
      <c r="EU803" s="336">
        <v>1854666.32</v>
      </c>
      <c r="EV803" s="336">
        <v>1914442.54</v>
      </c>
      <c r="EW803" s="336">
        <v>13766714.719999999</v>
      </c>
      <c r="EX803" s="336">
        <v>12718177.300000001</v>
      </c>
      <c r="EY803" s="336">
        <v>53203490.719999999</v>
      </c>
      <c r="EZ803" s="336">
        <v>1167129368.5899999</v>
      </c>
      <c r="FA803" s="336">
        <v>7955521.1500000004</v>
      </c>
      <c r="FB803" s="336">
        <v>2304685.7000000002</v>
      </c>
      <c r="FC803" s="336">
        <v>19807315.300000001</v>
      </c>
      <c r="FD803" s="336">
        <v>4714339.43</v>
      </c>
      <c r="FE803" s="336">
        <v>93088730.089999989</v>
      </c>
      <c r="FF803" s="336">
        <v>11880611.66</v>
      </c>
      <c r="FG803" s="336">
        <v>1480624.52</v>
      </c>
      <c r="FH803" s="336">
        <v>25283925.959999997</v>
      </c>
      <c r="FI803" s="336">
        <v>1729863</v>
      </c>
      <c r="FJ803" s="336">
        <v>14606354.92</v>
      </c>
      <c r="FK803" s="336">
        <v>2006760.7000000002</v>
      </c>
      <c r="FL803" s="336">
        <v>235227.75</v>
      </c>
      <c r="FM803" s="336">
        <v>22888770.27</v>
      </c>
      <c r="FN803" s="336">
        <v>324257.15000000002</v>
      </c>
      <c r="FO803" s="336">
        <v>1683388.15</v>
      </c>
      <c r="FP803" s="336">
        <v>907376.4</v>
      </c>
      <c r="FQ803" s="336">
        <v>604080.14</v>
      </c>
      <c r="FR803" s="336">
        <v>14594264.450000001</v>
      </c>
      <c r="FS803" s="336">
        <v>2033577.44</v>
      </c>
      <c r="FT803" s="336">
        <v>2834702</v>
      </c>
      <c r="FU803" s="336">
        <v>2454484.9</v>
      </c>
      <c r="FV803" s="336">
        <v>1073862.75</v>
      </c>
      <c r="FW803" s="336">
        <v>762771.95000000007</v>
      </c>
      <c r="FX803" s="336">
        <v>1015561</v>
      </c>
      <c r="FY803" s="336">
        <v>9857880.790000001</v>
      </c>
      <c r="FZ803" s="336">
        <v>488421.70999999996</v>
      </c>
      <c r="GA803" s="336">
        <v>1030658.2</v>
      </c>
      <c r="GB803" s="336">
        <v>1240330.29</v>
      </c>
      <c r="GC803" s="336">
        <v>38531</v>
      </c>
      <c r="GD803" s="336">
        <v>4941558.3000000007</v>
      </c>
      <c r="GE803" s="336">
        <v>11436550.74</v>
      </c>
      <c r="GF803" s="336">
        <v>1120596.3</v>
      </c>
      <c r="GG803" s="336">
        <v>12034443.860000001</v>
      </c>
      <c r="GH803" s="336">
        <v>1331996.75</v>
      </c>
      <c r="GI803" s="336">
        <v>4806770.3600000003</v>
      </c>
      <c r="GJ803" s="336">
        <v>3009558.89</v>
      </c>
      <c r="GK803" s="336">
        <v>89441241.159999982</v>
      </c>
      <c r="GL803" s="336">
        <v>99405.35</v>
      </c>
      <c r="GM803" s="336">
        <v>124828834.62</v>
      </c>
      <c r="GN803" s="336">
        <v>2824941.59</v>
      </c>
      <c r="GO803" s="336">
        <v>24368188.009999998</v>
      </c>
      <c r="GP803" s="336">
        <v>885679.1</v>
      </c>
      <c r="GQ803" s="336">
        <v>1085472.0699999998</v>
      </c>
      <c r="GR803" s="336">
        <v>3814815.01</v>
      </c>
      <c r="GS803" s="336">
        <v>314443545.99999994</v>
      </c>
      <c r="GT803" s="336">
        <v>1306067.49</v>
      </c>
      <c r="GU803" s="336">
        <v>70556821.149999991</v>
      </c>
      <c r="GV803" s="336">
        <v>1285856.4000000001</v>
      </c>
      <c r="GW803" s="336">
        <v>952700</v>
      </c>
      <c r="GX803" s="336">
        <v>60490650</v>
      </c>
      <c r="GY803" s="336">
        <v>2449850.42</v>
      </c>
      <c r="GZ803" s="336">
        <v>8658515.1199999992</v>
      </c>
      <c r="HA803" s="336">
        <v>13347622.82</v>
      </c>
      <c r="HB803" s="336">
        <v>142337.85</v>
      </c>
      <c r="HC803" s="336">
        <v>63963843.609999992</v>
      </c>
      <c r="HD803" s="336">
        <v>889400</v>
      </c>
      <c r="HE803" s="336">
        <v>978506.4</v>
      </c>
      <c r="HF803" s="336">
        <v>3025584.84</v>
      </c>
      <c r="HG803" s="336">
        <v>12135801.48</v>
      </c>
      <c r="HH803" s="336">
        <v>36019724.120000005</v>
      </c>
      <c r="HI803" s="336">
        <v>11684286.65</v>
      </c>
      <c r="HJ803" s="336">
        <v>5387525.1500000004</v>
      </c>
      <c r="HK803" s="336">
        <v>2415386.25</v>
      </c>
      <c r="HL803" s="336">
        <v>2547038.9900000002</v>
      </c>
      <c r="HM803" s="336">
        <v>5853150.4499999993</v>
      </c>
      <c r="HN803" s="336">
        <v>317308.25</v>
      </c>
      <c r="HO803" s="336">
        <v>9261775.1799999997</v>
      </c>
      <c r="HP803" s="336">
        <v>19194527.020000003</v>
      </c>
      <c r="HQ803" s="336">
        <v>1081127.9500000002</v>
      </c>
      <c r="HR803" s="336">
        <v>13455781.560000002</v>
      </c>
      <c r="HS803" s="336">
        <v>819701.64999999991</v>
      </c>
      <c r="HT803" s="336">
        <v>62691151.039999999</v>
      </c>
      <c r="HU803" s="336">
        <v>489004</v>
      </c>
      <c r="HV803" s="336">
        <v>24526057.150000002</v>
      </c>
      <c r="HW803" s="336">
        <v>154694833.89000002</v>
      </c>
      <c r="HX803" s="336">
        <v>3012997.9499999997</v>
      </c>
      <c r="HY803" s="336">
        <v>95681317.150000006</v>
      </c>
      <c r="HZ803" s="336">
        <v>3654993.95</v>
      </c>
      <c r="IA803" s="336">
        <v>364070.7</v>
      </c>
      <c r="IB803" s="336">
        <v>8249047</v>
      </c>
      <c r="IC803" s="336">
        <v>36215417.629999995</v>
      </c>
      <c r="ID803" s="336">
        <v>734347</v>
      </c>
      <c r="IE803" s="336">
        <v>16894491.119999997</v>
      </c>
      <c r="IF803" s="336">
        <v>1886532.3</v>
      </c>
      <c r="IG803" s="336">
        <v>1872428.1600000001</v>
      </c>
      <c r="IH803" s="336">
        <v>1000785.95</v>
      </c>
      <c r="II803" s="336">
        <v>3480979.51</v>
      </c>
      <c r="IJ803" s="336">
        <v>9787125.540000001</v>
      </c>
      <c r="IK803" s="336">
        <v>1010426.39</v>
      </c>
      <c r="IL803" s="336">
        <v>1728362</v>
      </c>
      <c r="IM803" s="336">
        <v>1750003</v>
      </c>
      <c r="IN803" s="336">
        <v>15424006.779999999</v>
      </c>
      <c r="IO803" s="336">
        <v>6084579.9200000009</v>
      </c>
      <c r="IP803" s="336">
        <v>952732.85</v>
      </c>
      <c r="IQ803" s="336">
        <v>1571825.6</v>
      </c>
      <c r="IR803" s="336">
        <v>18492760.780000001</v>
      </c>
      <c r="IS803" s="336">
        <v>23431105.489999998</v>
      </c>
      <c r="IT803" s="336">
        <v>16869652.84</v>
      </c>
      <c r="IU803" s="336">
        <v>806672.39999999991</v>
      </c>
      <c r="IV803" s="336">
        <v>18215294.800000001</v>
      </c>
      <c r="IW803" s="336">
        <v>587838.9</v>
      </c>
      <c r="IX803" s="336">
        <v>531777.75</v>
      </c>
      <c r="IY803" s="336">
        <v>3370238.71</v>
      </c>
      <c r="IZ803" s="336">
        <v>577367.68999999994</v>
      </c>
      <c r="JA803" s="336">
        <v>3706717.1799999997</v>
      </c>
      <c r="JB803" s="336">
        <v>2850359.7099999995</v>
      </c>
      <c r="JC803" s="336">
        <v>3449985.1999999997</v>
      </c>
      <c r="JD803" s="336">
        <v>986206.1</v>
      </c>
      <c r="JE803" s="336">
        <v>260653.05000000002</v>
      </c>
      <c r="JF803" s="336">
        <v>10425670.449999999</v>
      </c>
      <c r="JG803" s="336">
        <v>955026.96</v>
      </c>
      <c r="JH803" s="336">
        <v>7081391.7300000004</v>
      </c>
      <c r="JI803" s="336">
        <v>4322787.79</v>
      </c>
      <c r="JJ803" s="336">
        <v>1954979.06</v>
      </c>
      <c r="JK803" s="336">
        <v>1529583.7999999998</v>
      </c>
      <c r="JL803" s="336">
        <v>1567131.68</v>
      </c>
      <c r="JM803" s="336">
        <v>614255.80000000005</v>
      </c>
      <c r="JN803" s="336">
        <v>195838</v>
      </c>
      <c r="JO803" s="336">
        <v>13400085.5</v>
      </c>
      <c r="JP803" s="336">
        <v>1361830.85</v>
      </c>
      <c r="JQ803" s="336">
        <v>675854.45</v>
      </c>
      <c r="JR803" s="336">
        <v>415724.5</v>
      </c>
      <c r="JS803" s="336">
        <v>37109413.269999996</v>
      </c>
      <c r="JT803" s="336">
        <v>1552792.6</v>
      </c>
      <c r="JU803" s="336">
        <v>398630.75</v>
      </c>
      <c r="JV803" s="336">
        <v>63098059.510000005</v>
      </c>
      <c r="JW803" s="336">
        <v>6568118.96</v>
      </c>
      <c r="JX803" s="336">
        <v>3775643.95</v>
      </c>
      <c r="JY803" s="336">
        <v>64090.3</v>
      </c>
      <c r="JZ803" s="336">
        <v>213606.39999999999</v>
      </c>
      <c r="KA803" s="336">
        <v>6757584.8399999999</v>
      </c>
      <c r="KB803" s="336">
        <v>621164.4</v>
      </c>
      <c r="KC803" s="336">
        <v>133462.47</v>
      </c>
      <c r="KD803" s="336">
        <v>2090044.14</v>
      </c>
      <c r="KE803" s="336">
        <v>35514881.830000006</v>
      </c>
      <c r="KF803" s="336">
        <v>503604</v>
      </c>
      <c r="KG803" s="336">
        <v>1567656.4200000002</v>
      </c>
      <c r="KH803" s="336">
        <v>1150058.4500000002</v>
      </c>
      <c r="KI803" s="336">
        <v>6624349.4800000004</v>
      </c>
      <c r="KJ803" s="336">
        <v>2786022.9699999997</v>
      </c>
      <c r="KK803" s="336">
        <v>1041744.7</v>
      </c>
      <c r="KL803" s="336">
        <v>1121399.0999999999</v>
      </c>
      <c r="KM803" s="336">
        <v>1075237.8600000001</v>
      </c>
      <c r="KN803" s="336">
        <v>1399710.72</v>
      </c>
      <c r="KO803" s="336">
        <v>22667750.890000001</v>
      </c>
      <c r="KP803" s="336">
        <v>9946813.0700000022</v>
      </c>
      <c r="KQ803" s="336">
        <v>242650920.42999998</v>
      </c>
      <c r="KR803" s="336">
        <v>24459463.290000003</v>
      </c>
      <c r="KS803" s="336">
        <v>3762951.1199999996</v>
      </c>
      <c r="KX803" s="312">
        <v>914</v>
      </c>
    </row>
    <row r="804" spans="1:310" x14ac:dyDescent="0.25">
      <c r="A804">
        <v>2023</v>
      </c>
      <c r="C804" s="312">
        <v>15</v>
      </c>
      <c r="F804" s="336">
        <v>2601</v>
      </c>
      <c r="G804" s="336">
        <v>26700</v>
      </c>
      <c r="H804" s="336">
        <v>0</v>
      </c>
      <c r="I804" s="336">
        <v>0</v>
      </c>
      <c r="J804" s="336">
        <v>0</v>
      </c>
      <c r="K804" s="336">
        <v>29600</v>
      </c>
      <c r="L804" s="336">
        <v>0</v>
      </c>
      <c r="M804" s="336">
        <v>66940</v>
      </c>
      <c r="N804" s="336">
        <v>1</v>
      </c>
      <c r="O804" s="336">
        <v>28066.9</v>
      </c>
      <c r="P804" s="336">
        <v>215528.9</v>
      </c>
      <c r="Q804" s="336">
        <v>170652</v>
      </c>
      <c r="R804" s="336">
        <v>177995.91</v>
      </c>
      <c r="S804" s="336">
        <v>304942.45</v>
      </c>
      <c r="T804" s="336">
        <v>8</v>
      </c>
      <c r="U804" s="336">
        <v>0</v>
      </c>
      <c r="V804" s="336">
        <v>3</v>
      </c>
      <c r="W804" s="336">
        <v>4</v>
      </c>
      <c r="X804" s="336">
        <v>0</v>
      </c>
      <c r="Y804" s="336">
        <v>160318</v>
      </c>
      <c r="Z804" s="336">
        <v>10002</v>
      </c>
      <c r="AA804" s="336">
        <v>3</v>
      </c>
      <c r="AB804" s="336">
        <v>327366</v>
      </c>
      <c r="AC804" s="336">
        <v>0</v>
      </c>
      <c r="AD804" s="336">
        <v>15613</v>
      </c>
      <c r="AE804" s="336">
        <v>0</v>
      </c>
      <c r="AF804" s="336">
        <v>50900</v>
      </c>
      <c r="AG804" s="336">
        <v>39420</v>
      </c>
      <c r="AH804" s="336">
        <v>60300</v>
      </c>
      <c r="AI804" s="336">
        <v>56651</v>
      </c>
      <c r="AJ804" s="336">
        <v>225916</v>
      </c>
      <c r="AK804" s="336">
        <v>0</v>
      </c>
      <c r="AL804" s="336">
        <v>23603</v>
      </c>
      <c r="AM804" s="336">
        <v>19700</v>
      </c>
      <c r="AN804" s="336">
        <v>80001</v>
      </c>
      <c r="AO804" s="336">
        <v>1</v>
      </c>
      <c r="AP804" s="336">
        <v>1</v>
      </c>
      <c r="AQ804" s="336">
        <v>0</v>
      </c>
      <c r="AR804" s="336">
        <v>41351</v>
      </c>
      <c r="AS804" s="336">
        <v>0</v>
      </c>
      <c r="AT804" s="336">
        <v>7500</v>
      </c>
      <c r="AU804" s="336">
        <v>118000</v>
      </c>
      <c r="AV804" s="336">
        <v>10002</v>
      </c>
      <c r="AW804" s="336">
        <v>101171.6</v>
      </c>
      <c r="AX804" s="336">
        <v>6231</v>
      </c>
      <c r="AY804" s="336">
        <v>1009</v>
      </c>
      <c r="AZ804" s="336">
        <v>196993.01</v>
      </c>
      <c r="BA804" s="336">
        <v>0</v>
      </c>
      <c r="BB804" s="336">
        <v>757263</v>
      </c>
      <c r="BC804" s="336">
        <v>0</v>
      </c>
      <c r="BD804" s="336">
        <v>1</v>
      </c>
      <c r="BE804" s="336">
        <v>29265.8</v>
      </c>
      <c r="BF804" s="336">
        <v>12700</v>
      </c>
      <c r="BG804" s="336">
        <v>104401</v>
      </c>
      <c r="BH804" s="336">
        <v>16000</v>
      </c>
      <c r="BI804" s="336">
        <v>7</v>
      </c>
      <c r="BJ804" s="336">
        <v>1</v>
      </c>
      <c r="BK804" s="336">
        <v>1043201</v>
      </c>
      <c r="BL804" s="336">
        <v>24805</v>
      </c>
      <c r="BM804" s="336">
        <v>1</v>
      </c>
      <c r="BN804" s="336">
        <v>21140</v>
      </c>
      <c r="BO804" s="336">
        <v>32000</v>
      </c>
      <c r="BP804" s="336">
        <v>1</v>
      </c>
      <c r="BQ804" s="336">
        <v>41500</v>
      </c>
      <c r="BR804" s="336">
        <v>19195</v>
      </c>
      <c r="BS804" s="336">
        <v>50013</v>
      </c>
      <c r="BT804" s="336">
        <v>2070</v>
      </c>
      <c r="BU804" s="336">
        <v>12</v>
      </c>
      <c r="BV804" s="336">
        <v>1</v>
      </c>
      <c r="BW804" s="336">
        <v>8500</v>
      </c>
      <c r="BX804" s="336">
        <v>8686</v>
      </c>
      <c r="BY804" s="336">
        <v>39800</v>
      </c>
      <c r="BZ804" s="336">
        <v>0</v>
      </c>
      <c r="CA804" s="336">
        <v>1</v>
      </c>
      <c r="CB804" s="336">
        <v>2203</v>
      </c>
      <c r="CC804" s="336">
        <v>0</v>
      </c>
      <c r="CD804" s="336">
        <v>134999</v>
      </c>
      <c r="CE804" s="336">
        <v>0</v>
      </c>
      <c r="CF804" s="336">
        <v>114750</v>
      </c>
      <c r="CG804" s="336">
        <v>51419.95</v>
      </c>
      <c r="CH804" s="336">
        <v>11402</v>
      </c>
      <c r="CI804" s="336">
        <v>98994.3</v>
      </c>
      <c r="CJ804" s="336">
        <v>55105</v>
      </c>
      <c r="CK804" s="336">
        <v>0</v>
      </c>
      <c r="CL804" s="336">
        <v>1010</v>
      </c>
      <c r="CM804" s="336">
        <v>0</v>
      </c>
      <c r="CN804" s="336">
        <v>0</v>
      </c>
      <c r="CO804" s="336">
        <v>49492</v>
      </c>
      <c r="CP804" s="336">
        <v>16004</v>
      </c>
      <c r="CQ804" s="336">
        <v>0</v>
      </c>
      <c r="CR804" s="336">
        <v>1</v>
      </c>
      <c r="CS804" s="336">
        <v>1167</v>
      </c>
      <c r="CT804" s="336">
        <v>69744</v>
      </c>
      <c r="CU804" s="336">
        <v>23000</v>
      </c>
      <c r="CV804" s="336">
        <v>2751</v>
      </c>
      <c r="CW804" s="336">
        <v>77801</v>
      </c>
      <c r="CX804" s="336">
        <v>356397.05</v>
      </c>
      <c r="CY804" s="336">
        <v>0</v>
      </c>
      <c r="CZ804" s="336">
        <v>1</v>
      </c>
      <c r="DA804" s="336">
        <v>0</v>
      </c>
      <c r="DB804" s="336">
        <v>7686</v>
      </c>
      <c r="DC804" s="336">
        <v>60010</v>
      </c>
      <c r="DD804" s="336">
        <v>15018</v>
      </c>
      <c r="DE804" s="336">
        <v>11794</v>
      </c>
      <c r="DF804" s="336">
        <v>0</v>
      </c>
      <c r="DG804" s="336">
        <v>1</v>
      </c>
      <c r="DH804" s="336">
        <v>0</v>
      </c>
      <c r="DI804" s="336">
        <v>1</v>
      </c>
      <c r="DJ804" s="336">
        <v>641005</v>
      </c>
      <c r="DK804" s="336">
        <v>1</v>
      </c>
      <c r="DL804" s="336">
        <v>1</v>
      </c>
      <c r="DM804" s="336">
        <v>12251</v>
      </c>
      <c r="DN804" s="336">
        <v>11900</v>
      </c>
      <c r="DO804" s="336">
        <v>0</v>
      </c>
      <c r="DP804" s="336">
        <v>6508</v>
      </c>
      <c r="DQ804" s="336">
        <v>16500</v>
      </c>
      <c r="DR804" s="336">
        <v>1</v>
      </c>
      <c r="DS804" s="336">
        <v>31</v>
      </c>
      <c r="DT804" s="336">
        <v>145000</v>
      </c>
      <c r="DU804" s="336">
        <v>850001</v>
      </c>
      <c r="DV804" s="336">
        <v>1</v>
      </c>
      <c r="DW804" s="336">
        <v>0</v>
      </c>
      <c r="DX804" s="336">
        <v>509625</v>
      </c>
      <c r="DY804" s="336">
        <v>85200</v>
      </c>
      <c r="DZ804" s="336">
        <v>1514243</v>
      </c>
      <c r="EA804" s="336">
        <v>1895650</v>
      </c>
      <c r="EB804" s="336">
        <v>9603</v>
      </c>
      <c r="EC804" s="336">
        <v>49400</v>
      </c>
      <c r="ED804" s="336">
        <v>201</v>
      </c>
      <c r="EE804" s="336">
        <v>0</v>
      </c>
      <c r="EF804" s="336">
        <v>4500</v>
      </c>
      <c r="EG804" s="336">
        <v>438000</v>
      </c>
      <c r="EH804" s="336">
        <v>7300</v>
      </c>
      <c r="EI804" s="336">
        <v>8</v>
      </c>
      <c r="EJ804" s="336">
        <v>20</v>
      </c>
      <c r="EK804" s="336">
        <v>49000</v>
      </c>
      <c r="EL804" s="336">
        <v>0</v>
      </c>
      <c r="EM804" s="336">
        <v>19771</v>
      </c>
      <c r="EN804" s="336">
        <v>31902</v>
      </c>
      <c r="EO804" s="336">
        <v>1</v>
      </c>
      <c r="EP804" s="336">
        <v>8150</v>
      </c>
      <c r="EQ804" s="336">
        <v>4</v>
      </c>
      <c r="ER804" s="336">
        <v>0</v>
      </c>
      <c r="ES804" s="336">
        <v>23104</v>
      </c>
      <c r="ET804" s="336">
        <v>34883</v>
      </c>
      <c r="EU804" s="336">
        <v>1</v>
      </c>
      <c r="EV804" s="336">
        <v>1</v>
      </c>
      <c r="EW804" s="336">
        <v>0</v>
      </c>
      <c r="EX804" s="336">
        <v>1</v>
      </c>
      <c r="EY804" s="336">
        <v>1664187</v>
      </c>
      <c r="EZ804" s="336">
        <v>140226232.56</v>
      </c>
      <c r="FA804" s="336">
        <v>76100</v>
      </c>
      <c r="FB804" s="336">
        <v>33</v>
      </c>
      <c r="FC804" s="336">
        <v>7396686.6500000004</v>
      </c>
      <c r="FD804" s="336">
        <v>162555.38</v>
      </c>
      <c r="FE804" s="336">
        <v>156289.46000000002</v>
      </c>
      <c r="FF804" s="336">
        <v>125750</v>
      </c>
      <c r="FG804" s="336">
        <v>99896.89</v>
      </c>
      <c r="FH804" s="336">
        <v>44045.25</v>
      </c>
      <c r="FI804" s="336">
        <v>236327</v>
      </c>
      <c r="FJ804" s="336">
        <v>134400</v>
      </c>
      <c r="FK804" s="336">
        <v>100001</v>
      </c>
      <c r="FL804" s="336">
        <v>0</v>
      </c>
      <c r="FM804" s="336">
        <v>0</v>
      </c>
      <c r="FN804" s="336">
        <v>1</v>
      </c>
      <c r="FO804" s="336">
        <v>4124</v>
      </c>
      <c r="FP804" s="336">
        <v>6</v>
      </c>
      <c r="FQ804" s="336">
        <v>1</v>
      </c>
      <c r="FR804" s="336">
        <v>935310.05</v>
      </c>
      <c r="FS804" s="336">
        <v>12150</v>
      </c>
      <c r="FT804" s="336">
        <v>0</v>
      </c>
      <c r="FU804" s="336">
        <v>15501</v>
      </c>
      <c r="FV804" s="336">
        <v>0</v>
      </c>
      <c r="FW804" s="336">
        <v>0</v>
      </c>
      <c r="FX804" s="336">
        <v>0</v>
      </c>
      <c r="FY804" s="336">
        <v>93462.399999999994</v>
      </c>
      <c r="FZ804" s="336">
        <v>1</v>
      </c>
      <c r="GA804" s="336">
        <v>6180</v>
      </c>
      <c r="GB804" s="336">
        <v>28602</v>
      </c>
      <c r="GC804" s="336">
        <v>24040</v>
      </c>
      <c r="GD804" s="336">
        <v>3</v>
      </c>
      <c r="GE804" s="336">
        <v>66901</v>
      </c>
      <c r="GF804" s="336">
        <v>0</v>
      </c>
      <c r="GG804" s="336">
        <v>69075</v>
      </c>
      <c r="GH804" s="336">
        <v>3101</v>
      </c>
      <c r="GI804" s="336">
        <v>5040</v>
      </c>
      <c r="GJ804" s="336">
        <v>5685</v>
      </c>
      <c r="GK804" s="336">
        <v>6</v>
      </c>
      <c r="GL804" s="336">
        <v>60323</v>
      </c>
      <c r="GM804" s="336">
        <v>2046000</v>
      </c>
      <c r="GN804" s="336">
        <v>4001</v>
      </c>
      <c r="GO804" s="336">
        <v>2126516</v>
      </c>
      <c r="GP804" s="336">
        <v>39088.83</v>
      </c>
      <c r="GQ804" s="336">
        <v>20695</v>
      </c>
      <c r="GR804" s="336">
        <v>1</v>
      </c>
      <c r="GS804" s="336">
        <v>6134980</v>
      </c>
      <c r="GT804" s="336">
        <v>0</v>
      </c>
      <c r="GU804" s="336">
        <v>0</v>
      </c>
      <c r="GV804" s="336">
        <v>85210</v>
      </c>
      <c r="GW804" s="336">
        <v>207</v>
      </c>
      <c r="GX804" s="336">
        <v>965810</v>
      </c>
      <c r="GY804" s="336">
        <v>0</v>
      </c>
      <c r="GZ804" s="336">
        <v>121567</v>
      </c>
      <c r="HA804" s="336">
        <v>569266.80000000005</v>
      </c>
      <c r="HB804" s="336">
        <v>2402</v>
      </c>
      <c r="HC804" s="336">
        <v>240379</v>
      </c>
      <c r="HD804" s="336">
        <v>24057</v>
      </c>
      <c r="HE804" s="336">
        <v>30000</v>
      </c>
      <c r="HF804" s="336">
        <v>10000</v>
      </c>
      <c r="HG804" s="336">
        <v>81202</v>
      </c>
      <c r="HH804" s="336">
        <v>0</v>
      </c>
      <c r="HI804" s="336">
        <v>13</v>
      </c>
      <c r="HJ804" s="336">
        <v>13000</v>
      </c>
      <c r="HK804" s="336">
        <v>0</v>
      </c>
      <c r="HL804" s="336">
        <v>34097</v>
      </c>
      <c r="HM804" s="336">
        <v>1</v>
      </c>
      <c r="HN804" s="336">
        <v>300000</v>
      </c>
      <c r="HO804" s="336">
        <v>49805</v>
      </c>
      <c r="HP804" s="336">
        <v>9</v>
      </c>
      <c r="HQ804" s="336">
        <v>0</v>
      </c>
      <c r="HR804" s="336">
        <v>1</v>
      </c>
      <c r="HS804" s="336">
        <v>9492</v>
      </c>
      <c r="HT804" s="336">
        <v>3573664</v>
      </c>
      <c r="HU804" s="336">
        <v>77200</v>
      </c>
      <c r="HV804" s="336">
        <v>8</v>
      </c>
      <c r="HW804" s="336">
        <v>200048</v>
      </c>
      <c r="HX804" s="336">
        <v>76995</v>
      </c>
      <c r="HY804" s="336">
        <v>441417</v>
      </c>
      <c r="HZ804" s="336">
        <v>55551</v>
      </c>
      <c r="IA804" s="336">
        <v>2</v>
      </c>
      <c r="IB804" s="336">
        <v>0</v>
      </c>
      <c r="IC804" s="336">
        <v>0</v>
      </c>
      <c r="ID804" s="336">
        <v>30100</v>
      </c>
      <c r="IE804" s="336">
        <v>23850</v>
      </c>
      <c r="IF804" s="336">
        <v>1</v>
      </c>
      <c r="IG804" s="336">
        <v>24300</v>
      </c>
      <c r="IH804" s="336">
        <v>6080</v>
      </c>
      <c r="II804" s="336">
        <v>0</v>
      </c>
      <c r="IJ804" s="336">
        <v>329009</v>
      </c>
      <c r="IK804" s="336">
        <v>19900</v>
      </c>
      <c r="IL804" s="336">
        <v>0</v>
      </c>
      <c r="IM804" s="336">
        <v>29452</v>
      </c>
      <c r="IN804" s="336">
        <v>130401</v>
      </c>
      <c r="IO804" s="336">
        <v>0</v>
      </c>
      <c r="IP804" s="336">
        <v>178605</v>
      </c>
      <c r="IQ804" s="336">
        <v>0</v>
      </c>
      <c r="IR804" s="336">
        <v>129652</v>
      </c>
      <c r="IS804" s="336">
        <v>182896</v>
      </c>
      <c r="IT804" s="336">
        <v>1</v>
      </c>
      <c r="IU804" s="336">
        <v>132950</v>
      </c>
      <c r="IV804" s="336">
        <v>1</v>
      </c>
      <c r="IW804" s="336">
        <v>6</v>
      </c>
      <c r="IX804" s="336">
        <v>2501</v>
      </c>
      <c r="IY804" s="336">
        <v>1</v>
      </c>
      <c r="IZ804" s="336">
        <v>7500</v>
      </c>
      <c r="JA804" s="336">
        <v>0</v>
      </c>
      <c r="JB804" s="336">
        <v>0</v>
      </c>
      <c r="JC804" s="336">
        <v>25500</v>
      </c>
      <c r="JD804" s="336">
        <v>38790</v>
      </c>
      <c r="JE804" s="336">
        <v>0</v>
      </c>
      <c r="JF804" s="336">
        <v>1</v>
      </c>
      <c r="JG804" s="336">
        <v>2801</v>
      </c>
      <c r="JH804" s="336">
        <v>165357</v>
      </c>
      <c r="JI804" s="336">
        <v>0</v>
      </c>
      <c r="JJ804" s="336">
        <v>175500</v>
      </c>
      <c r="JK804" s="336">
        <v>1</v>
      </c>
      <c r="JL804" s="336">
        <v>74550</v>
      </c>
      <c r="JM804" s="336">
        <v>49000</v>
      </c>
      <c r="JN804" s="336">
        <v>37450</v>
      </c>
      <c r="JO804" s="336">
        <v>1</v>
      </c>
      <c r="JP804" s="336">
        <v>0</v>
      </c>
      <c r="JQ804" s="336">
        <v>133469.65</v>
      </c>
      <c r="JR804" s="336">
        <v>0</v>
      </c>
      <c r="JS804" s="336">
        <v>2016447.5</v>
      </c>
      <c r="JT804" s="336">
        <v>133800</v>
      </c>
      <c r="JU804" s="336">
        <v>2477</v>
      </c>
      <c r="JV804" s="336">
        <v>2805875</v>
      </c>
      <c r="JW804" s="336">
        <v>68101</v>
      </c>
      <c r="JX804" s="336">
        <v>24001</v>
      </c>
      <c r="JY804" s="336">
        <v>22750</v>
      </c>
      <c r="JZ804" s="336">
        <v>18090</v>
      </c>
      <c r="KA804" s="336">
        <v>1</v>
      </c>
      <c r="KB804" s="336">
        <v>9801</v>
      </c>
      <c r="KC804" s="336">
        <v>86</v>
      </c>
      <c r="KD804" s="336">
        <v>5001</v>
      </c>
      <c r="KE804" s="336">
        <v>293526</v>
      </c>
      <c r="KF804" s="336">
        <v>23204.75</v>
      </c>
      <c r="KG804" s="336">
        <v>58840</v>
      </c>
      <c r="KH804" s="336">
        <v>21670</v>
      </c>
      <c r="KI804" s="336">
        <v>9</v>
      </c>
      <c r="KJ804" s="336">
        <v>28000</v>
      </c>
      <c r="KK804" s="336">
        <v>22180</v>
      </c>
      <c r="KL804" s="336">
        <v>1</v>
      </c>
      <c r="KM804" s="336">
        <v>10000</v>
      </c>
      <c r="KN804" s="336">
        <v>4704</v>
      </c>
      <c r="KO804" s="336">
        <v>21001</v>
      </c>
      <c r="KP804" s="336">
        <v>56506</v>
      </c>
      <c r="KQ804" s="336">
        <v>13993692</v>
      </c>
      <c r="KR804" s="336">
        <v>0</v>
      </c>
      <c r="KS804" s="336">
        <v>0</v>
      </c>
      <c r="KX804" s="312">
        <v>915</v>
      </c>
    </row>
    <row r="805" spans="1:310" x14ac:dyDescent="0.25">
      <c r="A805">
        <v>2023</v>
      </c>
      <c r="C805" s="312">
        <v>16</v>
      </c>
      <c r="F805" s="336">
        <v>0</v>
      </c>
      <c r="G805" s="336">
        <v>0</v>
      </c>
      <c r="H805" s="336">
        <v>0</v>
      </c>
      <c r="I805" s="336">
        <v>1</v>
      </c>
      <c r="J805" s="336">
        <v>0</v>
      </c>
      <c r="K805" s="336">
        <v>0</v>
      </c>
      <c r="L805" s="336">
        <v>44445</v>
      </c>
      <c r="M805" s="336">
        <v>0</v>
      </c>
      <c r="N805" s="336">
        <v>0</v>
      </c>
      <c r="O805" s="336">
        <v>0</v>
      </c>
      <c r="P805" s="336">
        <v>0</v>
      </c>
      <c r="Q805" s="336">
        <v>0</v>
      </c>
      <c r="R805" s="336">
        <v>0</v>
      </c>
      <c r="S805" s="336">
        <v>0</v>
      </c>
      <c r="T805" s="336">
        <v>0</v>
      </c>
      <c r="U805" s="336">
        <v>0</v>
      </c>
      <c r="V805" s="336">
        <v>0</v>
      </c>
      <c r="W805" s="336">
        <v>0</v>
      </c>
      <c r="X805" s="336">
        <v>54181</v>
      </c>
      <c r="Y805" s="336">
        <v>0</v>
      </c>
      <c r="Z805" s="336">
        <v>0</v>
      </c>
      <c r="AA805" s="336">
        <v>1358427.15</v>
      </c>
      <c r="AB805" s="336">
        <v>0</v>
      </c>
      <c r="AC805" s="336">
        <v>0</v>
      </c>
      <c r="AD805" s="336">
        <v>0</v>
      </c>
      <c r="AE805" s="336">
        <v>0</v>
      </c>
      <c r="AF805" s="336">
        <v>21539.1</v>
      </c>
      <c r="AG805" s="336">
        <v>0</v>
      </c>
      <c r="AH805" s="336">
        <v>0</v>
      </c>
      <c r="AI805" s="336">
        <v>0</v>
      </c>
      <c r="AJ805" s="336">
        <v>0</v>
      </c>
      <c r="AK805" s="336">
        <v>0</v>
      </c>
      <c r="AL805" s="336">
        <v>313181</v>
      </c>
      <c r="AM805" s="336">
        <v>0</v>
      </c>
      <c r="AN805" s="336">
        <v>0</v>
      </c>
      <c r="AO805" s="336">
        <v>0</v>
      </c>
      <c r="AP805" s="336">
        <v>0</v>
      </c>
      <c r="AQ805" s="336">
        <v>0</v>
      </c>
      <c r="AR805" s="336">
        <v>0</v>
      </c>
      <c r="AS805" s="336">
        <v>12849.75</v>
      </c>
      <c r="AT805" s="336">
        <v>0</v>
      </c>
      <c r="AU805" s="336">
        <v>0</v>
      </c>
      <c r="AV805" s="336">
        <v>0</v>
      </c>
      <c r="AW805" s="336">
        <v>0</v>
      </c>
      <c r="AX805" s="336">
        <v>107830</v>
      </c>
      <c r="AY805" s="336">
        <v>0</v>
      </c>
      <c r="AZ805" s="336">
        <v>0</v>
      </c>
      <c r="BA805" s="336">
        <v>0</v>
      </c>
      <c r="BB805" s="336">
        <v>0</v>
      </c>
      <c r="BC805" s="336">
        <v>0</v>
      </c>
      <c r="BD805" s="336">
        <v>834173.75</v>
      </c>
      <c r="BE805" s="336">
        <v>0</v>
      </c>
      <c r="BF805" s="336">
        <v>0</v>
      </c>
      <c r="BG805" s="336">
        <v>0</v>
      </c>
      <c r="BH805" s="336">
        <v>0</v>
      </c>
      <c r="BI805" s="336">
        <v>0</v>
      </c>
      <c r="BJ805" s="336">
        <v>0</v>
      </c>
      <c r="BK805" s="336">
        <v>0</v>
      </c>
      <c r="BL805" s="336">
        <v>0</v>
      </c>
      <c r="BM805" s="336">
        <v>0</v>
      </c>
      <c r="BN805" s="336">
        <v>0</v>
      </c>
      <c r="BO805" s="336">
        <v>0</v>
      </c>
      <c r="BP805" s="336">
        <v>0</v>
      </c>
      <c r="BQ805" s="336">
        <v>0</v>
      </c>
      <c r="BR805" s="336">
        <v>0</v>
      </c>
      <c r="BS805" s="336">
        <v>0</v>
      </c>
      <c r="BT805" s="336">
        <v>0</v>
      </c>
      <c r="BU805" s="336">
        <v>30000</v>
      </c>
      <c r="BV805" s="336">
        <v>19022.599999999999</v>
      </c>
      <c r="BW805" s="336">
        <v>92795.95</v>
      </c>
      <c r="BX805" s="336">
        <v>0</v>
      </c>
      <c r="BY805" s="336">
        <v>1911472.99</v>
      </c>
      <c r="BZ805" s="336">
        <v>0</v>
      </c>
      <c r="CA805" s="336">
        <v>0</v>
      </c>
      <c r="CB805" s="336">
        <v>0</v>
      </c>
      <c r="CC805" s="336">
        <v>0</v>
      </c>
      <c r="CD805" s="336">
        <v>196985.25</v>
      </c>
      <c r="CE805" s="336">
        <v>0</v>
      </c>
      <c r="CF805" s="336">
        <v>0</v>
      </c>
      <c r="CG805" s="336">
        <v>0</v>
      </c>
      <c r="CH805" s="336">
        <v>0</v>
      </c>
      <c r="CI805" s="336">
        <v>0</v>
      </c>
      <c r="CJ805" s="336">
        <v>0</v>
      </c>
      <c r="CK805" s="336">
        <v>0</v>
      </c>
      <c r="CL805" s="336">
        <v>0</v>
      </c>
      <c r="CM805" s="336">
        <v>0</v>
      </c>
      <c r="CN805" s="336">
        <v>0</v>
      </c>
      <c r="CO805" s="336">
        <v>16000</v>
      </c>
      <c r="CP805" s="336">
        <v>0</v>
      </c>
      <c r="CQ805" s="336">
        <v>0</v>
      </c>
      <c r="CR805" s="336">
        <v>1</v>
      </c>
      <c r="CS805" s="336">
        <v>0</v>
      </c>
      <c r="CT805" s="336">
        <v>0</v>
      </c>
      <c r="CU805" s="336">
        <v>0</v>
      </c>
      <c r="CV805" s="336">
        <v>0</v>
      </c>
      <c r="CW805" s="336">
        <v>0</v>
      </c>
      <c r="CX805" s="336">
        <v>0</v>
      </c>
      <c r="CY805" s="336">
        <v>0</v>
      </c>
      <c r="CZ805" s="336">
        <v>0</v>
      </c>
      <c r="DA805" s="336">
        <v>0</v>
      </c>
      <c r="DB805" s="336">
        <v>0</v>
      </c>
      <c r="DC805" s="336">
        <v>0</v>
      </c>
      <c r="DD805" s="336">
        <v>151093.29999999999</v>
      </c>
      <c r="DE805" s="336">
        <v>434002</v>
      </c>
      <c r="DF805" s="336">
        <v>0</v>
      </c>
      <c r="DG805" s="336">
        <v>0</v>
      </c>
      <c r="DH805" s="336">
        <v>0</v>
      </c>
      <c r="DI805" s="336">
        <v>0</v>
      </c>
      <c r="DJ805" s="336">
        <v>0</v>
      </c>
      <c r="DK805" s="336">
        <v>0</v>
      </c>
      <c r="DL805" s="336">
        <v>0</v>
      </c>
      <c r="DM805" s="336">
        <v>0</v>
      </c>
      <c r="DN805" s="336">
        <v>0</v>
      </c>
      <c r="DO805" s="336">
        <v>183000</v>
      </c>
      <c r="DP805" s="336">
        <v>0</v>
      </c>
      <c r="DQ805" s="336">
        <v>8734.98</v>
      </c>
      <c r="DR805" s="336">
        <v>0</v>
      </c>
      <c r="DS805" s="336">
        <v>118778.07</v>
      </c>
      <c r="DT805" s="336">
        <v>0</v>
      </c>
      <c r="DU805" s="336">
        <v>0</v>
      </c>
      <c r="DV805" s="336">
        <v>1</v>
      </c>
      <c r="DW805" s="336">
        <v>0</v>
      </c>
      <c r="DX805" s="336">
        <v>0</v>
      </c>
      <c r="DY805" s="336">
        <v>49184.36</v>
      </c>
      <c r="DZ805" s="336">
        <v>0</v>
      </c>
      <c r="EA805" s="336">
        <v>1483793.0899999999</v>
      </c>
      <c r="EB805" s="336">
        <v>0</v>
      </c>
      <c r="EC805" s="336">
        <v>0</v>
      </c>
      <c r="ED805" s="336">
        <v>0</v>
      </c>
      <c r="EE805" s="336">
        <v>0</v>
      </c>
      <c r="EF805" s="336">
        <v>0</v>
      </c>
      <c r="EG805" s="336">
        <v>5000000</v>
      </c>
      <c r="EH805" s="336">
        <v>0</v>
      </c>
      <c r="EI805" s="336">
        <v>0</v>
      </c>
      <c r="EJ805" s="336">
        <v>0</v>
      </c>
      <c r="EK805" s="336">
        <v>0</v>
      </c>
      <c r="EL805" s="336">
        <v>0</v>
      </c>
      <c r="EM805" s="336">
        <v>247374.15</v>
      </c>
      <c r="EN805" s="336">
        <v>0</v>
      </c>
      <c r="EO805" s="336">
        <v>0</v>
      </c>
      <c r="EP805" s="336">
        <v>195800</v>
      </c>
      <c r="EQ805" s="336">
        <v>0</v>
      </c>
      <c r="ER805" s="336">
        <v>351000</v>
      </c>
      <c r="ES805" s="336">
        <v>0</v>
      </c>
      <c r="ET805" s="336">
        <v>0</v>
      </c>
      <c r="EU805" s="336">
        <v>0</v>
      </c>
      <c r="EV805" s="336">
        <v>0</v>
      </c>
      <c r="EW805" s="336">
        <v>0</v>
      </c>
      <c r="EX805" s="336">
        <v>0</v>
      </c>
      <c r="EY805" s="336">
        <v>2760000</v>
      </c>
      <c r="EZ805" s="336">
        <v>25037518.5</v>
      </c>
      <c r="FA805" s="336">
        <v>0</v>
      </c>
      <c r="FB805" s="336">
        <v>0</v>
      </c>
      <c r="FC805" s="336">
        <v>0</v>
      </c>
      <c r="FD805" s="336">
        <v>0</v>
      </c>
      <c r="FE805" s="336">
        <v>0</v>
      </c>
      <c r="FF805" s="336">
        <v>0</v>
      </c>
      <c r="FG805" s="336">
        <v>0</v>
      </c>
      <c r="FH805" s="336">
        <v>0</v>
      </c>
      <c r="FI805" s="336">
        <v>0</v>
      </c>
      <c r="FJ805" s="336">
        <v>0</v>
      </c>
      <c r="FK805" s="336">
        <v>554431</v>
      </c>
      <c r="FL805" s="336">
        <v>0</v>
      </c>
      <c r="FM805" s="336">
        <v>0</v>
      </c>
      <c r="FN805" s="336">
        <v>0</v>
      </c>
      <c r="FO805" s="336">
        <v>0</v>
      </c>
      <c r="FP805" s="336">
        <v>0</v>
      </c>
      <c r="FQ805" s="336">
        <v>0</v>
      </c>
      <c r="FR805" s="336">
        <v>0</v>
      </c>
      <c r="FS805" s="336">
        <v>0</v>
      </c>
      <c r="FT805" s="336">
        <v>0</v>
      </c>
      <c r="FU805" s="336">
        <v>0</v>
      </c>
      <c r="FV805" s="336">
        <v>0</v>
      </c>
      <c r="FW805" s="336">
        <v>0</v>
      </c>
      <c r="FX805" s="336">
        <v>0</v>
      </c>
      <c r="FY805" s="336">
        <v>0</v>
      </c>
      <c r="FZ805" s="336">
        <v>0</v>
      </c>
      <c r="GA805" s="336">
        <v>0</v>
      </c>
      <c r="GB805" s="336">
        <v>0</v>
      </c>
      <c r="GC805" s="336">
        <v>0</v>
      </c>
      <c r="GD805" s="336">
        <v>0</v>
      </c>
      <c r="GE805" s="336">
        <v>0</v>
      </c>
      <c r="GF805" s="336">
        <v>1279764.31</v>
      </c>
      <c r="GG805" s="336">
        <v>0</v>
      </c>
      <c r="GH805" s="336">
        <v>0</v>
      </c>
      <c r="GI805" s="336">
        <v>0</v>
      </c>
      <c r="GJ805" s="336">
        <v>0</v>
      </c>
      <c r="GK805" s="336">
        <v>0</v>
      </c>
      <c r="GL805" s="336">
        <v>0</v>
      </c>
      <c r="GM805" s="336">
        <v>14025</v>
      </c>
      <c r="GN805" s="336">
        <v>1</v>
      </c>
      <c r="GO805" s="336">
        <v>0</v>
      </c>
      <c r="GP805" s="336">
        <v>0</v>
      </c>
      <c r="GQ805" s="336">
        <v>0</v>
      </c>
      <c r="GR805" s="336">
        <v>0</v>
      </c>
      <c r="GS805" s="336">
        <v>169120.83</v>
      </c>
      <c r="GT805" s="336">
        <v>30200</v>
      </c>
      <c r="GU805" s="336">
        <v>318628.84999999998</v>
      </c>
      <c r="GV805" s="336">
        <v>0</v>
      </c>
      <c r="GW805" s="336">
        <v>272100</v>
      </c>
      <c r="GX805" s="336">
        <v>0</v>
      </c>
      <c r="GY805" s="336">
        <v>0</v>
      </c>
      <c r="GZ805" s="336">
        <v>0</v>
      </c>
      <c r="HA805" s="336">
        <v>663896.15</v>
      </c>
      <c r="HB805" s="336">
        <v>0</v>
      </c>
      <c r="HC805" s="336">
        <v>0</v>
      </c>
      <c r="HD805" s="336">
        <v>0</v>
      </c>
      <c r="HE805" s="336">
        <v>0</v>
      </c>
      <c r="HF805" s="336">
        <v>0</v>
      </c>
      <c r="HG805" s="336">
        <v>0</v>
      </c>
      <c r="HH805" s="336">
        <v>0</v>
      </c>
      <c r="HI805" s="336">
        <v>0</v>
      </c>
      <c r="HJ805" s="336">
        <v>0</v>
      </c>
      <c r="HK805" s="336">
        <v>0</v>
      </c>
      <c r="HL805" s="336">
        <v>0</v>
      </c>
      <c r="HM805" s="336">
        <v>1</v>
      </c>
      <c r="HN805" s="336">
        <v>0</v>
      </c>
      <c r="HO805" s="336">
        <v>0</v>
      </c>
      <c r="HP805" s="336">
        <v>0</v>
      </c>
      <c r="HQ805" s="336">
        <v>0</v>
      </c>
      <c r="HR805" s="336">
        <v>0</v>
      </c>
      <c r="HS805" s="336">
        <v>0</v>
      </c>
      <c r="HT805" s="336">
        <v>0</v>
      </c>
      <c r="HU805" s="336">
        <v>0</v>
      </c>
      <c r="HV805" s="336">
        <v>0</v>
      </c>
      <c r="HW805" s="336">
        <v>92200</v>
      </c>
      <c r="HX805" s="336">
        <v>133468.65</v>
      </c>
      <c r="HY805" s="336">
        <v>700000</v>
      </c>
      <c r="HZ805" s="336">
        <v>0</v>
      </c>
      <c r="IA805" s="336">
        <v>0</v>
      </c>
      <c r="IB805" s="336">
        <v>3</v>
      </c>
      <c r="IC805" s="336">
        <v>56000</v>
      </c>
      <c r="ID805" s="336">
        <v>0</v>
      </c>
      <c r="IE805" s="336">
        <v>2324.6999999999998</v>
      </c>
      <c r="IF805" s="336">
        <v>0</v>
      </c>
      <c r="IG805" s="336">
        <v>0</v>
      </c>
      <c r="IH805" s="336">
        <v>0</v>
      </c>
      <c r="II805" s="336">
        <v>169500.85</v>
      </c>
      <c r="IJ805" s="336">
        <v>5099828.59</v>
      </c>
      <c r="IK805" s="336">
        <v>1</v>
      </c>
      <c r="IL805" s="336">
        <v>0</v>
      </c>
      <c r="IM805" s="336">
        <v>0</v>
      </c>
      <c r="IN805" s="336">
        <v>0</v>
      </c>
      <c r="IO805" s="336">
        <v>0</v>
      </c>
      <c r="IP805" s="336">
        <v>0</v>
      </c>
      <c r="IQ805" s="336">
        <v>0</v>
      </c>
      <c r="IR805" s="336">
        <v>0</v>
      </c>
      <c r="IS805" s="336">
        <v>0</v>
      </c>
      <c r="IT805" s="336">
        <v>67500</v>
      </c>
      <c r="IU805" s="336">
        <v>0</v>
      </c>
      <c r="IV805" s="336">
        <v>0</v>
      </c>
      <c r="IW805" s="336">
        <v>0</v>
      </c>
      <c r="IX805" s="336">
        <v>701</v>
      </c>
      <c r="IY805" s="336">
        <v>0</v>
      </c>
      <c r="IZ805" s="336">
        <v>0</v>
      </c>
      <c r="JA805" s="336">
        <v>0</v>
      </c>
      <c r="JB805" s="336">
        <v>0</v>
      </c>
      <c r="JC805" s="336">
        <v>0</v>
      </c>
      <c r="JD805" s="336">
        <v>0</v>
      </c>
      <c r="JE805" s="336">
        <v>0</v>
      </c>
      <c r="JF805" s="336">
        <v>36988.5</v>
      </c>
      <c r="JG805" s="336">
        <v>0</v>
      </c>
      <c r="JH805" s="336">
        <v>0</v>
      </c>
      <c r="JI805" s="336">
        <v>0</v>
      </c>
      <c r="JJ805" s="336">
        <v>0</v>
      </c>
      <c r="JK805" s="336">
        <v>0</v>
      </c>
      <c r="JL805" s="336">
        <v>0</v>
      </c>
      <c r="JM805" s="336">
        <v>0</v>
      </c>
      <c r="JN805" s="336">
        <v>0</v>
      </c>
      <c r="JO805" s="336">
        <v>450584</v>
      </c>
      <c r="JP805" s="336">
        <v>0</v>
      </c>
      <c r="JQ805" s="336">
        <v>0</v>
      </c>
      <c r="JR805" s="336">
        <v>0</v>
      </c>
      <c r="JS805" s="336">
        <v>0</v>
      </c>
      <c r="JT805" s="336">
        <v>0</v>
      </c>
      <c r="JU805" s="336">
        <v>0</v>
      </c>
      <c r="JV805" s="336">
        <v>0</v>
      </c>
      <c r="JW805" s="336">
        <v>0</v>
      </c>
      <c r="JX805" s="336">
        <v>0</v>
      </c>
      <c r="JY805" s="336">
        <v>0</v>
      </c>
      <c r="JZ805" s="336">
        <v>0</v>
      </c>
      <c r="KA805" s="336">
        <v>0</v>
      </c>
      <c r="KB805" s="336">
        <v>0</v>
      </c>
      <c r="KC805" s="336">
        <v>0</v>
      </c>
      <c r="KD805" s="336">
        <v>0</v>
      </c>
      <c r="KE805" s="336">
        <v>0</v>
      </c>
      <c r="KF805" s="336">
        <v>0</v>
      </c>
      <c r="KG805" s="336">
        <v>0</v>
      </c>
      <c r="KH805" s="336">
        <v>0</v>
      </c>
      <c r="KI805" s="336">
        <v>0</v>
      </c>
      <c r="KJ805" s="336">
        <v>0</v>
      </c>
      <c r="KK805" s="336">
        <v>0</v>
      </c>
      <c r="KL805" s="336">
        <v>0</v>
      </c>
      <c r="KM805" s="336">
        <v>0</v>
      </c>
      <c r="KN805" s="336">
        <v>0</v>
      </c>
      <c r="KO805" s="336">
        <v>38850</v>
      </c>
      <c r="KP805" s="336">
        <v>0</v>
      </c>
      <c r="KQ805" s="336">
        <v>0</v>
      </c>
      <c r="KR805" s="336">
        <v>42751.45</v>
      </c>
      <c r="KS805" s="336">
        <v>0</v>
      </c>
      <c r="KX805" s="312">
        <v>916</v>
      </c>
    </row>
    <row r="806" spans="1:310" x14ac:dyDescent="0.25">
      <c r="A806">
        <v>2023</v>
      </c>
      <c r="C806" s="312">
        <v>17</v>
      </c>
      <c r="F806" s="336">
        <v>0</v>
      </c>
      <c r="G806" s="336">
        <v>0</v>
      </c>
      <c r="H806" s="336">
        <v>0</v>
      </c>
      <c r="I806" s="336">
        <v>8290.7000000000007</v>
      </c>
      <c r="J806" s="336">
        <v>0</v>
      </c>
      <c r="K806" s="336">
        <v>0</v>
      </c>
      <c r="L806" s="336">
        <v>0</v>
      </c>
      <c r="M806" s="336">
        <v>0</v>
      </c>
      <c r="N806" s="336">
        <v>496155.3</v>
      </c>
      <c r="O806" s="336">
        <v>72980</v>
      </c>
      <c r="P806" s="336">
        <v>0</v>
      </c>
      <c r="Q806" s="336">
        <v>0</v>
      </c>
      <c r="R806" s="336">
        <v>0</v>
      </c>
      <c r="S806" s="336">
        <v>0</v>
      </c>
      <c r="T806" s="336">
        <v>0</v>
      </c>
      <c r="U806" s="336">
        <v>50476.9</v>
      </c>
      <c r="V806" s="336">
        <v>0</v>
      </c>
      <c r="W806" s="336">
        <v>0</v>
      </c>
      <c r="X806" s="336">
        <v>447926.95</v>
      </c>
      <c r="Y806" s="336">
        <v>0</v>
      </c>
      <c r="Z806" s="336">
        <v>0</v>
      </c>
      <c r="AA806" s="336">
        <v>0</v>
      </c>
      <c r="AB806" s="336">
        <v>0</v>
      </c>
      <c r="AC806" s="336">
        <v>0</v>
      </c>
      <c r="AD806" s="336">
        <v>242691.25</v>
      </c>
      <c r="AE806" s="336">
        <v>0</v>
      </c>
      <c r="AF806" s="336">
        <v>0</v>
      </c>
      <c r="AG806" s="336">
        <v>0</v>
      </c>
      <c r="AH806" s="336">
        <v>0</v>
      </c>
      <c r="AI806" s="336">
        <v>0</v>
      </c>
      <c r="AJ806" s="336">
        <v>0</v>
      </c>
      <c r="AK806" s="336">
        <v>0</v>
      </c>
      <c r="AL806" s="336">
        <v>2724070.73</v>
      </c>
      <c r="AM806" s="336">
        <v>0</v>
      </c>
      <c r="AN806" s="336">
        <v>0</v>
      </c>
      <c r="AO806" s="336">
        <v>0</v>
      </c>
      <c r="AP806" s="336">
        <v>0</v>
      </c>
      <c r="AQ806" s="336">
        <v>0</v>
      </c>
      <c r="AR806" s="336">
        <v>0</v>
      </c>
      <c r="AS806" s="336">
        <v>250239.45</v>
      </c>
      <c r="AT806" s="336">
        <v>0</v>
      </c>
      <c r="AU806" s="336">
        <v>0</v>
      </c>
      <c r="AV806" s="336">
        <v>0</v>
      </c>
      <c r="AW806" s="336">
        <v>0</v>
      </c>
      <c r="AX806" s="336">
        <v>0</v>
      </c>
      <c r="AY806" s="336">
        <v>0</v>
      </c>
      <c r="AZ806" s="336">
        <v>0</v>
      </c>
      <c r="BA806" s="336">
        <v>0</v>
      </c>
      <c r="BB806" s="336">
        <v>0</v>
      </c>
      <c r="BC806" s="336">
        <v>0</v>
      </c>
      <c r="BD806" s="336">
        <v>686695.3</v>
      </c>
      <c r="BE806" s="336">
        <v>0</v>
      </c>
      <c r="BF806" s="336">
        <v>0</v>
      </c>
      <c r="BG806" s="336">
        <v>121173.92</v>
      </c>
      <c r="BH806" s="336">
        <v>0</v>
      </c>
      <c r="BI806" s="336">
        <v>3277116.85</v>
      </c>
      <c r="BJ806" s="336">
        <v>524458.15</v>
      </c>
      <c r="BK806" s="336">
        <v>0</v>
      </c>
      <c r="BL806" s="336">
        <v>0</v>
      </c>
      <c r="BM806" s="336">
        <v>0</v>
      </c>
      <c r="BN806" s="336">
        <v>0</v>
      </c>
      <c r="BO806" s="336">
        <v>0</v>
      </c>
      <c r="BP806" s="336">
        <v>0</v>
      </c>
      <c r="BQ806" s="336">
        <v>0</v>
      </c>
      <c r="BR806" s="336">
        <v>0</v>
      </c>
      <c r="BS806" s="336">
        <v>389659.75</v>
      </c>
      <c r="BT806" s="336">
        <v>0</v>
      </c>
      <c r="BU806" s="336">
        <v>0</v>
      </c>
      <c r="BV806" s="336">
        <v>0</v>
      </c>
      <c r="BW806" s="336">
        <v>530572.80000000005</v>
      </c>
      <c r="BX806" s="336">
        <v>0</v>
      </c>
      <c r="BY806" s="336">
        <v>0</v>
      </c>
      <c r="BZ806" s="336">
        <v>0</v>
      </c>
      <c r="CA806" s="336">
        <v>97960.56</v>
      </c>
      <c r="CB806" s="336">
        <v>0</v>
      </c>
      <c r="CC806" s="336">
        <v>0</v>
      </c>
      <c r="CD806" s="336">
        <v>84587.8</v>
      </c>
      <c r="CE806" s="336">
        <v>0</v>
      </c>
      <c r="CF806" s="336">
        <v>0</v>
      </c>
      <c r="CG806" s="336">
        <v>0</v>
      </c>
      <c r="CH806" s="336">
        <v>0</v>
      </c>
      <c r="CI806" s="336">
        <v>0</v>
      </c>
      <c r="CJ806" s="336">
        <v>0</v>
      </c>
      <c r="CK806" s="336">
        <v>1</v>
      </c>
      <c r="CL806" s="336">
        <v>24856.799999999999</v>
      </c>
      <c r="CM806" s="336">
        <v>0</v>
      </c>
      <c r="CN806" s="336">
        <v>0</v>
      </c>
      <c r="CO806" s="336">
        <v>232168.9</v>
      </c>
      <c r="CP806" s="336">
        <v>0</v>
      </c>
      <c r="CQ806" s="336">
        <v>0</v>
      </c>
      <c r="CR806" s="336">
        <v>0</v>
      </c>
      <c r="CS806" s="336">
        <v>0</v>
      </c>
      <c r="CT806" s="336">
        <v>0</v>
      </c>
      <c r="CU806" s="336">
        <v>0</v>
      </c>
      <c r="CV806" s="336">
        <v>0</v>
      </c>
      <c r="CW806" s="336">
        <v>93201.55</v>
      </c>
      <c r="CX806" s="336">
        <v>0</v>
      </c>
      <c r="CY806" s="336">
        <v>0</v>
      </c>
      <c r="CZ806" s="336">
        <v>0</v>
      </c>
      <c r="DA806" s="336">
        <v>1537166.57</v>
      </c>
      <c r="DB806" s="336">
        <v>0</v>
      </c>
      <c r="DC806" s="336">
        <v>0</v>
      </c>
      <c r="DD806" s="336">
        <v>366171.64</v>
      </c>
      <c r="DE806" s="336">
        <v>0</v>
      </c>
      <c r="DF806" s="336">
        <v>25400</v>
      </c>
      <c r="DG806" s="336">
        <v>0</v>
      </c>
      <c r="DH806" s="336">
        <v>0</v>
      </c>
      <c r="DI806" s="336">
        <v>107205.15</v>
      </c>
      <c r="DJ806" s="336">
        <v>0</v>
      </c>
      <c r="DK806" s="336">
        <v>0</v>
      </c>
      <c r="DL806" s="336">
        <v>68076.3</v>
      </c>
      <c r="DM806" s="336">
        <v>0</v>
      </c>
      <c r="DN806" s="336">
        <v>0</v>
      </c>
      <c r="DO806" s="336">
        <v>0</v>
      </c>
      <c r="DP806" s="336">
        <v>0</v>
      </c>
      <c r="DQ806" s="336">
        <v>0</v>
      </c>
      <c r="DR806" s="336">
        <v>0</v>
      </c>
      <c r="DS806" s="336">
        <v>1349655.61</v>
      </c>
      <c r="DT806" s="336">
        <v>0</v>
      </c>
      <c r="DU806" s="336">
        <v>0</v>
      </c>
      <c r="DV806" s="336">
        <v>123271.3</v>
      </c>
      <c r="DW806" s="336">
        <v>0</v>
      </c>
      <c r="DX806" s="336">
        <v>0</v>
      </c>
      <c r="DY806" s="336">
        <v>0</v>
      </c>
      <c r="DZ806" s="336">
        <v>0</v>
      </c>
      <c r="EA806" s="336">
        <v>0</v>
      </c>
      <c r="EB806" s="336">
        <v>0</v>
      </c>
      <c r="EC806" s="336">
        <v>0</v>
      </c>
      <c r="ED806" s="336">
        <v>1</v>
      </c>
      <c r="EE806" s="336">
        <v>0</v>
      </c>
      <c r="EF806" s="336">
        <v>0</v>
      </c>
      <c r="EG806" s="336">
        <v>0</v>
      </c>
      <c r="EH806" s="336">
        <v>0</v>
      </c>
      <c r="EI806" s="336">
        <v>0</v>
      </c>
      <c r="EJ806" s="336">
        <v>0</v>
      </c>
      <c r="EK806" s="336">
        <v>0</v>
      </c>
      <c r="EL806" s="336">
        <v>0</v>
      </c>
      <c r="EM806" s="336">
        <v>0</v>
      </c>
      <c r="EN806" s="336">
        <v>0</v>
      </c>
      <c r="EO806" s="336">
        <v>0</v>
      </c>
      <c r="EP806" s="336">
        <v>0</v>
      </c>
      <c r="EQ806" s="336">
        <v>0</v>
      </c>
      <c r="ER806" s="336">
        <v>0</v>
      </c>
      <c r="ES806" s="336">
        <v>0</v>
      </c>
      <c r="ET806" s="336">
        <v>0</v>
      </c>
      <c r="EU806" s="336">
        <v>0</v>
      </c>
      <c r="EV806" s="336">
        <v>0</v>
      </c>
      <c r="EW806" s="336">
        <v>0</v>
      </c>
      <c r="EX806" s="336">
        <v>0</v>
      </c>
      <c r="EY806" s="336">
        <v>1951321.3</v>
      </c>
      <c r="EZ806" s="336">
        <v>0</v>
      </c>
      <c r="FA806" s="336">
        <v>0</v>
      </c>
      <c r="FB806" s="336">
        <v>0</v>
      </c>
      <c r="FC806" s="336">
        <v>0</v>
      </c>
      <c r="FD806" s="336">
        <v>0</v>
      </c>
      <c r="FE806" s="336">
        <v>0</v>
      </c>
      <c r="FF806" s="336">
        <v>0</v>
      </c>
      <c r="FG806" s="336">
        <v>0</v>
      </c>
      <c r="FH806" s="336">
        <v>1414121.58</v>
      </c>
      <c r="FI806" s="336">
        <v>0</v>
      </c>
      <c r="FJ806" s="336">
        <v>0</v>
      </c>
      <c r="FK806" s="336">
        <v>0</v>
      </c>
      <c r="FL806" s="336">
        <v>0</v>
      </c>
      <c r="FM806" s="336">
        <v>0</v>
      </c>
      <c r="FN806" s="336">
        <v>0</v>
      </c>
      <c r="FO806" s="336">
        <v>81249.899999999994</v>
      </c>
      <c r="FP806" s="336">
        <v>0</v>
      </c>
      <c r="FQ806" s="336">
        <v>0</v>
      </c>
      <c r="FR806" s="336">
        <v>39973.18</v>
      </c>
      <c r="FS806" s="336">
        <v>0</v>
      </c>
      <c r="FT806" s="336">
        <v>122212.65</v>
      </c>
      <c r="FU806" s="336">
        <v>0</v>
      </c>
      <c r="FV806" s="336">
        <v>0</v>
      </c>
      <c r="FW806" s="336">
        <v>0</v>
      </c>
      <c r="FX806" s="336">
        <v>0</v>
      </c>
      <c r="FY806" s="336">
        <v>0</v>
      </c>
      <c r="FZ806" s="336">
        <v>0</v>
      </c>
      <c r="GA806" s="336">
        <v>0</v>
      </c>
      <c r="GB806" s="336">
        <v>0</v>
      </c>
      <c r="GC806" s="336">
        <v>0</v>
      </c>
      <c r="GD806" s="336">
        <v>0</v>
      </c>
      <c r="GE806" s="336">
        <v>0</v>
      </c>
      <c r="GF806" s="336">
        <v>0</v>
      </c>
      <c r="GG806" s="336">
        <v>0</v>
      </c>
      <c r="GH806" s="336">
        <v>0</v>
      </c>
      <c r="GI806" s="336">
        <v>0</v>
      </c>
      <c r="GJ806" s="336">
        <v>0</v>
      </c>
      <c r="GK806" s="336">
        <v>0</v>
      </c>
      <c r="GL806" s="336">
        <v>0</v>
      </c>
      <c r="GM806" s="336">
        <v>0</v>
      </c>
      <c r="GN806" s="336">
        <v>5616.96</v>
      </c>
      <c r="GO806" s="336">
        <v>0</v>
      </c>
      <c r="GP806" s="336">
        <v>0</v>
      </c>
      <c r="GQ806" s="336">
        <v>0</v>
      </c>
      <c r="GR806" s="336">
        <v>0</v>
      </c>
      <c r="GS806" s="336">
        <v>0</v>
      </c>
      <c r="GT806" s="336">
        <v>0</v>
      </c>
      <c r="GU806" s="336">
        <v>58845.65</v>
      </c>
      <c r="GV806" s="336">
        <v>0</v>
      </c>
      <c r="GW806" s="336">
        <v>0</v>
      </c>
      <c r="GX806" s="336">
        <v>0</v>
      </c>
      <c r="GY806" s="336">
        <v>0</v>
      </c>
      <c r="GZ806" s="336">
        <v>0</v>
      </c>
      <c r="HA806" s="336">
        <v>0</v>
      </c>
      <c r="HB806" s="336">
        <v>0</v>
      </c>
      <c r="HC806" s="336">
        <v>0</v>
      </c>
      <c r="HD806" s="336">
        <v>100000</v>
      </c>
      <c r="HE806" s="336">
        <v>0</v>
      </c>
      <c r="HF806" s="336">
        <v>0</v>
      </c>
      <c r="HG806" s="336">
        <v>168961.5</v>
      </c>
      <c r="HH806" s="336">
        <v>0</v>
      </c>
      <c r="HI806" s="336">
        <v>187573.8</v>
      </c>
      <c r="HJ806" s="336">
        <v>0</v>
      </c>
      <c r="HK806" s="336">
        <v>0</v>
      </c>
      <c r="HL806" s="336">
        <v>0</v>
      </c>
      <c r="HM806" s="336">
        <v>0</v>
      </c>
      <c r="HN806" s="336">
        <v>0</v>
      </c>
      <c r="HO806" s="336">
        <v>0</v>
      </c>
      <c r="HP806" s="336">
        <v>541839.18000000005</v>
      </c>
      <c r="HQ806" s="336">
        <v>0</v>
      </c>
      <c r="HR806" s="336">
        <v>0</v>
      </c>
      <c r="HS806" s="336">
        <v>0</v>
      </c>
      <c r="HT806" s="336">
        <v>0</v>
      </c>
      <c r="HU806" s="336">
        <v>0</v>
      </c>
      <c r="HV806" s="336">
        <v>0</v>
      </c>
      <c r="HW806" s="336">
        <v>457841.87</v>
      </c>
      <c r="HX806" s="336">
        <v>0</v>
      </c>
      <c r="HY806" s="336">
        <v>396400</v>
      </c>
      <c r="HZ806" s="336">
        <v>0</v>
      </c>
      <c r="IA806" s="336">
        <v>0</v>
      </c>
      <c r="IB806" s="336">
        <v>0</v>
      </c>
      <c r="IC806" s="336">
        <v>0</v>
      </c>
      <c r="ID806" s="336">
        <v>0</v>
      </c>
      <c r="IE806" s="336">
        <v>556635.51</v>
      </c>
      <c r="IF806" s="336">
        <v>0</v>
      </c>
      <c r="IG806" s="336">
        <v>0</v>
      </c>
      <c r="IH806" s="336">
        <v>0</v>
      </c>
      <c r="II806" s="336">
        <v>0</v>
      </c>
      <c r="IJ806" s="336">
        <v>0</v>
      </c>
      <c r="IK806" s="336">
        <v>0</v>
      </c>
      <c r="IL806" s="336">
        <v>0</v>
      </c>
      <c r="IM806" s="336">
        <v>0</v>
      </c>
      <c r="IN806" s="336">
        <v>153032.04999999999</v>
      </c>
      <c r="IO806" s="336">
        <v>0</v>
      </c>
      <c r="IP806" s="336">
        <v>0</v>
      </c>
      <c r="IQ806" s="336">
        <v>0</v>
      </c>
      <c r="IR806" s="336">
        <v>0</v>
      </c>
      <c r="IS806" s="336">
        <v>0</v>
      </c>
      <c r="IT806" s="336">
        <v>152436.65</v>
      </c>
      <c r="IU806" s="336">
        <v>0</v>
      </c>
      <c r="IV806" s="336">
        <v>0</v>
      </c>
      <c r="IW806" s="336">
        <v>0</v>
      </c>
      <c r="IX806" s="336">
        <v>0</v>
      </c>
      <c r="IY806" s="336">
        <v>0</v>
      </c>
      <c r="IZ806" s="336">
        <v>0</v>
      </c>
      <c r="JA806" s="336">
        <v>0</v>
      </c>
      <c r="JB806" s="336">
        <v>0</v>
      </c>
      <c r="JC806" s="336">
        <v>0</v>
      </c>
      <c r="JD806" s="336">
        <v>0</v>
      </c>
      <c r="JE806" s="336">
        <v>0</v>
      </c>
      <c r="JF806" s="336">
        <v>0</v>
      </c>
      <c r="JG806" s="336">
        <v>0</v>
      </c>
      <c r="JH806" s="336">
        <v>0</v>
      </c>
      <c r="JI806" s="336">
        <v>0</v>
      </c>
      <c r="JJ806" s="336">
        <v>0</v>
      </c>
      <c r="JK806" s="336">
        <v>0</v>
      </c>
      <c r="JL806" s="336">
        <v>0</v>
      </c>
      <c r="JM806" s="336">
        <v>0</v>
      </c>
      <c r="JN806" s="336">
        <v>0</v>
      </c>
      <c r="JO806" s="336">
        <v>0</v>
      </c>
      <c r="JP806" s="336">
        <v>0</v>
      </c>
      <c r="JQ806" s="336">
        <v>0</v>
      </c>
      <c r="JR806" s="336">
        <v>0</v>
      </c>
      <c r="JS806" s="336">
        <v>0</v>
      </c>
      <c r="JT806" s="336">
        <v>0</v>
      </c>
      <c r="JU806" s="336">
        <v>111527.1</v>
      </c>
      <c r="JV806" s="336">
        <v>42398.5</v>
      </c>
      <c r="JW806" s="336">
        <v>0</v>
      </c>
      <c r="JX806" s="336">
        <v>0</v>
      </c>
      <c r="JY806" s="336">
        <v>0</v>
      </c>
      <c r="JZ806" s="336">
        <v>0</v>
      </c>
      <c r="KA806" s="336">
        <v>0</v>
      </c>
      <c r="KB806" s="336">
        <v>0</v>
      </c>
      <c r="KC806" s="336">
        <v>0</v>
      </c>
      <c r="KD806" s="336">
        <v>0</v>
      </c>
      <c r="KE806" s="336">
        <v>0</v>
      </c>
      <c r="KF806" s="336">
        <v>0</v>
      </c>
      <c r="KG806" s="336">
        <v>0</v>
      </c>
      <c r="KH806" s="336">
        <v>0</v>
      </c>
      <c r="KI806" s="336">
        <v>0</v>
      </c>
      <c r="KJ806" s="336">
        <v>0</v>
      </c>
      <c r="KK806" s="336">
        <v>0</v>
      </c>
      <c r="KL806" s="336">
        <v>0</v>
      </c>
      <c r="KM806" s="336">
        <v>0</v>
      </c>
      <c r="KN806" s="336">
        <v>0</v>
      </c>
      <c r="KO806" s="336">
        <v>0</v>
      </c>
      <c r="KP806" s="336">
        <v>76253.2</v>
      </c>
      <c r="KQ806" s="336">
        <v>0</v>
      </c>
      <c r="KR806" s="336">
        <v>0</v>
      </c>
      <c r="KS806" s="336">
        <v>161961.79999999999</v>
      </c>
      <c r="KX806" s="312">
        <v>917</v>
      </c>
    </row>
    <row r="807" spans="1:310" x14ac:dyDescent="0.25">
      <c r="A807">
        <v>2023</v>
      </c>
      <c r="C807" s="312">
        <v>18</v>
      </c>
      <c r="F807" s="336">
        <v>0</v>
      </c>
      <c r="G807" s="336">
        <v>0</v>
      </c>
      <c r="H807" s="336">
        <v>0</v>
      </c>
      <c r="I807" s="336">
        <v>0</v>
      </c>
      <c r="J807" s="336">
        <v>0</v>
      </c>
      <c r="K807" s="336">
        <v>0</v>
      </c>
      <c r="L807" s="336">
        <v>0</v>
      </c>
      <c r="M807" s="336">
        <v>0</v>
      </c>
      <c r="N807" s="336">
        <v>0</v>
      </c>
      <c r="O807" s="336">
        <v>0</v>
      </c>
      <c r="P807" s="336">
        <v>0</v>
      </c>
      <c r="Q807" s="336">
        <v>0</v>
      </c>
      <c r="R807" s="336">
        <v>0</v>
      </c>
      <c r="S807" s="336">
        <v>0</v>
      </c>
      <c r="T807" s="336">
        <v>0</v>
      </c>
      <c r="U807" s="336">
        <v>0</v>
      </c>
      <c r="V807" s="336">
        <v>151046.62</v>
      </c>
      <c r="W807" s="336">
        <v>0</v>
      </c>
      <c r="X807" s="336">
        <v>0</v>
      </c>
      <c r="Y807" s="336">
        <v>0</v>
      </c>
      <c r="Z807" s="336">
        <v>0</v>
      </c>
      <c r="AA807" s="336">
        <v>0</v>
      </c>
      <c r="AB807" s="336">
        <v>0</v>
      </c>
      <c r="AC807" s="336">
        <v>0</v>
      </c>
      <c r="AD807" s="336">
        <v>0</v>
      </c>
      <c r="AE807" s="336">
        <v>0</v>
      </c>
      <c r="AF807" s="336">
        <v>0</v>
      </c>
      <c r="AG807" s="336">
        <v>0</v>
      </c>
      <c r="AH807" s="336">
        <v>0</v>
      </c>
      <c r="AI807" s="336">
        <v>0</v>
      </c>
      <c r="AJ807" s="336">
        <v>519.17999999999995</v>
      </c>
      <c r="AK807" s="336">
        <v>0</v>
      </c>
      <c r="AL807" s="336">
        <v>0</v>
      </c>
      <c r="AM807" s="336">
        <v>0</v>
      </c>
      <c r="AN807" s="336">
        <v>0</v>
      </c>
      <c r="AO807" s="336">
        <v>0</v>
      </c>
      <c r="AP807" s="336">
        <v>0</v>
      </c>
      <c r="AQ807" s="336">
        <v>0</v>
      </c>
      <c r="AR807" s="336">
        <v>0</v>
      </c>
      <c r="AS807" s="336">
        <v>0</v>
      </c>
      <c r="AT807" s="336">
        <v>0</v>
      </c>
      <c r="AU807" s="336">
        <v>0</v>
      </c>
      <c r="AV807" s="336">
        <v>0</v>
      </c>
      <c r="AW807" s="336">
        <v>0</v>
      </c>
      <c r="AX807" s="336">
        <v>0</v>
      </c>
      <c r="AY807" s="336">
        <v>0</v>
      </c>
      <c r="AZ807" s="336">
        <v>0</v>
      </c>
      <c r="BA807" s="336">
        <v>0</v>
      </c>
      <c r="BB807" s="336">
        <v>0</v>
      </c>
      <c r="BC807" s="336">
        <v>0</v>
      </c>
      <c r="BD807" s="336">
        <v>27607</v>
      </c>
      <c r="BE807" s="336">
        <v>0</v>
      </c>
      <c r="BF807" s="336">
        <v>0</v>
      </c>
      <c r="BG807" s="336">
        <v>0</v>
      </c>
      <c r="BH807" s="336">
        <v>0</v>
      </c>
      <c r="BI807" s="336">
        <v>0</v>
      </c>
      <c r="BJ807" s="336">
        <v>0</v>
      </c>
      <c r="BK807" s="336">
        <v>0</v>
      </c>
      <c r="BL807" s="336">
        <v>0</v>
      </c>
      <c r="BM807" s="336">
        <v>0</v>
      </c>
      <c r="BN807" s="336">
        <v>0</v>
      </c>
      <c r="BO807" s="336">
        <v>0</v>
      </c>
      <c r="BP807" s="336">
        <v>0</v>
      </c>
      <c r="BQ807" s="336">
        <v>0</v>
      </c>
      <c r="BR807" s="336">
        <v>0</v>
      </c>
      <c r="BS807" s="336">
        <v>0</v>
      </c>
      <c r="BT807" s="336">
        <v>0</v>
      </c>
      <c r="BU807" s="336">
        <v>0</v>
      </c>
      <c r="BV807" s="336">
        <v>0</v>
      </c>
      <c r="BW807" s="336">
        <v>0</v>
      </c>
      <c r="BX807" s="336">
        <v>0</v>
      </c>
      <c r="BY807" s="336">
        <v>0</v>
      </c>
      <c r="BZ807" s="336">
        <v>0</v>
      </c>
      <c r="CA807" s="336">
        <v>0</v>
      </c>
      <c r="CB807" s="336">
        <v>0</v>
      </c>
      <c r="CC807" s="336">
        <v>0</v>
      </c>
      <c r="CD807" s="336">
        <v>337.07</v>
      </c>
      <c r="CE807" s="336">
        <v>0</v>
      </c>
      <c r="CF807" s="336">
        <v>0</v>
      </c>
      <c r="CG807" s="336">
        <v>73320.800000000003</v>
      </c>
      <c r="CH807" s="336">
        <v>0</v>
      </c>
      <c r="CI807" s="336">
        <v>0</v>
      </c>
      <c r="CJ807" s="336">
        <v>0</v>
      </c>
      <c r="CK807" s="336">
        <v>0</v>
      </c>
      <c r="CL807" s="336">
        <v>0</v>
      </c>
      <c r="CM807" s="336">
        <v>0</v>
      </c>
      <c r="CN807" s="336">
        <v>0</v>
      </c>
      <c r="CO807" s="336">
        <v>0</v>
      </c>
      <c r="CP807" s="336">
        <v>0</v>
      </c>
      <c r="CQ807" s="336">
        <v>54823.93</v>
      </c>
      <c r="CR807" s="336">
        <v>0</v>
      </c>
      <c r="CS807" s="336">
        <v>0</v>
      </c>
      <c r="CT807" s="336">
        <v>0</v>
      </c>
      <c r="CU807" s="336">
        <v>0</v>
      </c>
      <c r="CV807" s="336">
        <v>0</v>
      </c>
      <c r="CW807" s="336">
        <v>0</v>
      </c>
      <c r="CX807" s="336">
        <v>0</v>
      </c>
      <c r="CY807" s="336">
        <v>5983.71</v>
      </c>
      <c r="CZ807" s="336">
        <v>0</v>
      </c>
      <c r="DA807" s="336">
        <v>0</v>
      </c>
      <c r="DB807" s="336">
        <v>0</v>
      </c>
      <c r="DC807" s="336">
        <v>0</v>
      </c>
      <c r="DD807" s="336">
        <v>0</v>
      </c>
      <c r="DE807" s="336">
        <v>0</v>
      </c>
      <c r="DF807" s="336">
        <v>0</v>
      </c>
      <c r="DG807" s="336">
        <v>0</v>
      </c>
      <c r="DH807" s="336">
        <v>0</v>
      </c>
      <c r="DI807" s="336">
        <v>0</v>
      </c>
      <c r="DJ807" s="336">
        <v>0</v>
      </c>
      <c r="DK807" s="336">
        <v>0</v>
      </c>
      <c r="DL807" s="336">
        <v>4978.96</v>
      </c>
      <c r="DM807" s="336">
        <v>0</v>
      </c>
      <c r="DN807" s="336">
        <v>174534.1</v>
      </c>
      <c r="DO807" s="336">
        <v>0</v>
      </c>
      <c r="DP807" s="336">
        <v>0</v>
      </c>
      <c r="DQ807" s="336">
        <v>0</v>
      </c>
      <c r="DR807" s="336">
        <v>0</v>
      </c>
      <c r="DS807" s="336">
        <v>0</v>
      </c>
      <c r="DT807" s="336">
        <v>0</v>
      </c>
      <c r="DU807" s="336">
        <v>0</v>
      </c>
      <c r="DV807" s="336">
        <v>0</v>
      </c>
      <c r="DW807" s="336">
        <v>0</v>
      </c>
      <c r="DX807" s="336">
        <v>0</v>
      </c>
      <c r="DY807" s="336">
        <v>0</v>
      </c>
      <c r="DZ807" s="336">
        <v>0</v>
      </c>
      <c r="EA807" s="336">
        <v>0</v>
      </c>
      <c r="EB807" s="336">
        <v>0</v>
      </c>
      <c r="EC807" s="336">
        <v>0</v>
      </c>
      <c r="ED807" s="336">
        <v>0</v>
      </c>
      <c r="EE807" s="336">
        <v>0</v>
      </c>
      <c r="EF807" s="336">
        <v>0</v>
      </c>
      <c r="EG807" s="336">
        <v>0</v>
      </c>
      <c r="EH807" s="336">
        <v>0</v>
      </c>
      <c r="EI807" s="336">
        <v>0</v>
      </c>
      <c r="EJ807" s="336">
        <v>0</v>
      </c>
      <c r="EK807" s="336">
        <v>0</v>
      </c>
      <c r="EL807" s="336">
        <v>0</v>
      </c>
      <c r="EM807" s="336">
        <v>0</v>
      </c>
      <c r="EN807" s="336">
        <v>0</v>
      </c>
      <c r="EO807" s="336">
        <v>0</v>
      </c>
      <c r="EP807" s="336">
        <v>171155.65</v>
      </c>
      <c r="EQ807" s="336">
        <v>0</v>
      </c>
      <c r="ER807" s="336">
        <v>0</v>
      </c>
      <c r="ES807" s="336">
        <v>0</v>
      </c>
      <c r="ET807" s="336">
        <v>0</v>
      </c>
      <c r="EU807" s="336">
        <v>0</v>
      </c>
      <c r="EV807" s="336">
        <v>0</v>
      </c>
      <c r="EW807" s="336">
        <v>0</v>
      </c>
      <c r="EX807" s="336">
        <v>0</v>
      </c>
      <c r="EY807" s="336">
        <v>0</v>
      </c>
      <c r="EZ807" s="336">
        <v>42726387.560000002</v>
      </c>
      <c r="FA807" s="336">
        <v>0</v>
      </c>
      <c r="FB807" s="336">
        <v>175299.63</v>
      </c>
      <c r="FC807" s="336">
        <v>0</v>
      </c>
      <c r="FD807" s="336">
        <v>0</v>
      </c>
      <c r="FE807" s="336">
        <v>0</v>
      </c>
      <c r="FF807" s="336">
        <v>0</v>
      </c>
      <c r="FG807" s="336">
        <v>0</v>
      </c>
      <c r="FH807" s="336">
        <v>0</v>
      </c>
      <c r="FI807" s="336">
        <v>0</v>
      </c>
      <c r="FJ807" s="336">
        <v>0</v>
      </c>
      <c r="FK807" s="336">
        <v>0</v>
      </c>
      <c r="FL807" s="336">
        <v>0</v>
      </c>
      <c r="FM807" s="336">
        <v>0</v>
      </c>
      <c r="FN807" s="336">
        <v>0</v>
      </c>
      <c r="FO807" s="336">
        <v>0</v>
      </c>
      <c r="FP807" s="336">
        <v>0</v>
      </c>
      <c r="FQ807" s="336">
        <v>0</v>
      </c>
      <c r="FR807" s="336">
        <v>0</v>
      </c>
      <c r="FS807" s="336">
        <v>0</v>
      </c>
      <c r="FT807" s="336">
        <v>0</v>
      </c>
      <c r="FU807" s="336">
        <v>0</v>
      </c>
      <c r="FV807" s="336">
        <v>0</v>
      </c>
      <c r="FW807" s="336">
        <v>0</v>
      </c>
      <c r="FX807" s="336">
        <v>0</v>
      </c>
      <c r="FY807" s="336">
        <v>0</v>
      </c>
      <c r="FZ807" s="336">
        <v>0</v>
      </c>
      <c r="GA807" s="336">
        <v>0</v>
      </c>
      <c r="GB807" s="336">
        <v>0</v>
      </c>
      <c r="GC807" s="336">
        <v>0</v>
      </c>
      <c r="GD807" s="336">
        <v>0</v>
      </c>
      <c r="GE807" s="336">
        <v>0</v>
      </c>
      <c r="GF807" s="336">
        <v>0</v>
      </c>
      <c r="GG807" s="336">
        <v>0</v>
      </c>
      <c r="GH807" s="336">
        <v>0</v>
      </c>
      <c r="GI807" s="336">
        <v>0</v>
      </c>
      <c r="GJ807" s="336">
        <v>0</v>
      </c>
      <c r="GK807" s="336">
        <v>0</v>
      </c>
      <c r="GL807" s="336">
        <v>0</v>
      </c>
      <c r="GM807" s="336">
        <v>0</v>
      </c>
      <c r="GN807" s="336">
        <v>0</v>
      </c>
      <c r="GO807" s="336">
        <v>0</v>
      </c>
      <c r="GP807" s="336">
        <v>0</v>
      </c>
      <c r="GQ807" s="336">
        <v>0</v>
      </c>
      <c r="GR807" s="336">
        <v>0</v>
      </c>
      <c r="GS807" s="336">
        <v>0</v>
      </c>
      <c r="GT807" s="336">
        <v>0</v>
      </c>
      <c r="GU807" s="336">
        <v>0</v>
      </c>
      <c r="GV807" s="336">
        <v>0</v>
      </c>
      <c r="GW807" s="336">
        <v>5887.85</v>
      </c>
      <c r="GX807" s="336">
        <v>0</v>
      </c>
      <c r="GY807" s="336">
        <v>0</v>
      </c>
      <c r="GZ807" s="336">
        <v>0</v>
      </c>
      <c r="HA807" s="336">
        <v>0</v>
      </c>
      <c r="HB807" s="336">
        <v>0</v>
      </c>
      <c r="HC807" s="336">
        <v>0</v>
      </c>
      <c r="HD807" s="336">
        <v>0</v>
      </c>
      <c r="HE807" s="336">
        <v>0</v>
      </c>
      <c r="HF807" s="336">
        <v>0</v>
      </c>
      <c r="HG807" s="336">
        <v>23999.72</v>
      </c>
      <c r="HH807" s="336">
        <v>0</v>
      </c>
      <c r="HI807" s="336">
        <v>0</v>
      </c>
      <c r="HJ807" s="336">
        <v>0</v>
      </c>
      <c r="HK807" s="336">
        <v>31875</v>
      </c>
      <c r="HL807" s="336">
        <v>0</v>
      </c>
      <c r="HM807" s="336">
        <v>0</v>
      </c>
      <c r="HN807" s="336">
        <v>0</v>
      </c>
      <c r="HO807" s="336">
        <v>0</v>
      </c>
      <c r="HP807" s="336">
        <v>0</v>
      </c>
      <c r="HQ807" s="336">
        <v>0</v>
      </c>
      <c r="HR807" s="336">
        <v>0</v>
      </c>
      <c r="HS807" s="336">
        <v>0</v>
      </c>
      <c r="HT807" s="336">
        <v>0</v>
      </c>
      <c r="HU807" s="336">
        <v>0</v>
      </c>
      <c r="HV807" s="336">
        <v>0</v>
      </c>
      <c r="HW807" s="336">
        <v>0</v>
      </c>
      <c r="HX807" s="336">
        <v>0</v>
      </c>
      <c r="HY807" s="336">
        <v>0</v>
      </c>
      <c r="HZ807" s="336">
        <v>41264.949999999997</v>
      </c>
      <c r="IA807" s="336">
        <v>0</v>
      </c>
      <c r="IB807" s="336">
        <v>0</v>
      </c>
      <c r="IC807" s="336">
        <v>0</v>
      </c>
      <c r="ID807" s="336">
        <v>0</v>
      </c>
      <c r="IE807" s="336">
        <v>0</v>
      </c>
      <c r="IF807" s="336">
        <v>0</v>
      </c>
      <c r="IG807" s="336">
        <v>0</v>
      </c>
      <c r="IH807" s="336">
        <v>0</v>
      </c>
      <c r="II807" s="336">
        <v>0</v>
      </c>
      <c r="IJ807" s="336">
        <v>260102.45</v>
      </c>
      <c r="IK807" s="336">
        <v>0</v>
      </c>
      <c r="IL807" s="336">
        <v>0</v>
      </c>
      <c r="IM807" s="336">
        <v>0</v>
      </c>
      <c r="IN807" s="336">
        <v>0</v>
      </c>
      <c r="IO807" s="336">
        <v>0</v>
      </c>
      <c r="IP807" s="336">
        <v>0</v>
      </c>
      <c r="IQ807" s="336">
        <v>0</v>
      </c>
      <c r="IR807" s="336">
        <v>0</v>
      </c>
      <c r="IS807" s="336">
        <v>0</v>
      </c>
      <c r="IT807" s="336">
        <v>0</v>
      </c>
      <c r="IU807" s="336">
        <v>0</v>
      </c>
      <c r="IV807" s="336">
        <v>0</v>
      </c>
      <c r="IW807" s="336">
        <v>0</v>
      </c>
      <c r="IX807" s="336">
        <v>0</v>
      </c>
      <c r="IY807" s="336">
        <v>0</v>
      </c>
      <c r="IZ807" s="336">
        <v>0</v>
      </c>
      <c r="JA807" s="336">
        <v>0</v>
      </c>
      <c r="JB807" s="336">
        <v>0</v>
      </c>
      <c r="JC807" s="336">
        <v>0</v>
      </c>
      <c r="JD807" s="336">
        <v>0</v>
      </c>
      <c r="JE807" s="336">
        <v>0</v>
      </c>
      <c r="JF807" s="336">
        <v>0</v>
      </c>
      <c r="JG807" s="336">
        <v>0</v>
      </c>
      <c r="JH807" s="336">
        <v>0</v>
      </c>
      <c r="JI807" s="336">
        <v>0</v>
      </c>
      <c r="JJ807" s="336">
        <v>0</v>
      </c>
      <c r="JK807" s="336">
        <v>0</v>
      </c>
      <c r="JL807" s="336">
        <v>0</v>
      </c>
      <c r="JM807" s="336">
        <v>0</v>
      </c>
      <c r="JN807" s="336">
        <v>0</v>
      </c>
      <c r="JO807" s="336">
        <v>0</v>
      </c>
      <c r="JP807" s="336">
        <v>0</v>
      </c>
      <c r="JQ807" s="336">
        <v>0</v>
      </c>
      <c r="JR807" s="336">
        <v>0</v>
      </c>
      <c r="JS807" s="336">
        <v>0</v>
      </c>
      <c r="JT807" s="336">
        <v>0</v>
      </c>
      <c r="JU807" s="336">
        <v>0</v>
      </c>
      <c r="JV807" s="336">
        <v>0</v>
      </c>
      <c r="JW807" s="336">
        <v>0</v>
      </c>
      <c r="JX807" s="336">
        <v>0</v>
      </c>
      <c r="JY807" s="336">
        <v>0</v>
      </c>
      <c r="JZ807" s="336">
        <v>0</v>
      </c>
      <c r="KA807" s="336">
        <v>0</v>
      </c>
      <c r="KB807" s="336">
        <v>0</v>
      </c>
      <c r="KC807" s="336">
        <v>0</v>
      </c>
      <c r="KD807" s="336">
        <v>0</v>
      </c>
      <c r="KE807" s="336">
        <v>0</v>
      </c>
      <c r="KF807" s="336">
        <v>0</v>
      </c>
      <c r="KG807" s="336">
        <v>4537.88</v>
      </c>
      <c r="KH807" s="336">
        <v>0</v>
      </c>
      <c r="KI807" s="336">
        <v>0</v>
      </c>
      <c r="KJ807" s="336">
        <v>0</v>
      </c>
      <c r="KK807" s="336">
        <v>0</v>
      </c>
      <c r="KL807" s="336">
        <v>0</v>
      </c>
      <c r="KM807" s="336">
        <v>0</v>
      </c>
      <c r="KN807" s="336">
        <v>0</v>
      </c>
      <c r="KO807" s="336">
        <v>0</v>
      </c>
      <c r="KP807" s="336">
        <v>76748.19</v>
      </c>
      <c r="KQ807" s="336">
        <v>0</v>
      </c>
      <c r="KR807" s="336">
        <v>32343</v>
      </c>
      <c r="KS807" s="336">
        <v>0</v>
      </c>
      <c r="KX807" s="312">
        <v>918</v>
      </c>
    </row>
    <row r="808" spans="1:310" x14ac:dyDescent="0.25">
      <c r="A808">
        <v>2023</v>
      </c>
      <c r="C808" s="312">
        <v>19</v>
      </c>
      <c r="F808" s="336">
        <v>0</v>
      </c>
      <c r="G808" s="336">
        <v>0</v>
      </c>
      <c r="H808" s="336">
        <v>0</v>
      </c>
      <c r="I808" s="336">
        <v>0</v>
      </c>
      <c r="J808" s="336">
        <v>0</v>
      </c>
      <c r="K808" s="336">
        <v>0</v>
      </c>
      <c r="L808" s="336">
        <v>0</v>
      </c>
      <c r="M808" s="336">
        <v>0</v>
      </c>
      <c r="N808" s="336">
        <v>0</v>
      </c>
      <c r="O808" s="336">
        <v>0</v>
      </c>
      <c r="P808" s="336">
        <v>0</v>
      </c>
      <c r="Q808" s="336">
        <v>0</v>
      </c>
      <c r="R808" s="336">
        <v>0</v>
      </c>
      <c r="S808" s="336">
        <v>0</v>
      </c>
      <c r="T808" s="336">
        <v>0</v>
      </c>
      <c r="U808" s="336">
        <v>0</v>
      </c>
      <c r="V808" s="336">
        <v>0</v>
      </c>
      <c r="W808" s="336">
        <v>0</v>
      </c>
      <c r="X808" s="336">
        <v>0</v>
      </c>
      <c r="Y808" s="336">
        <v>0</v>
      </c>
      <c r="Z808" s="336">
        <v>0</v>
      </c>
      <c r="AA808" s="336">
        <v>0</v>
      </c>
      <c r="AB808" s="336">
        <v>0</v>
      </c>
      <c r="AC808" s="336">
        <v>0</v>
      </c>
      <c r="AD808" s="336">
        <v>0</v>
      </c>
      <c r="AE808" s="336">
        <v>0</v>
      </c>
      <c r="AF808" s="336">
        <v>0</v>
      </c>
      <c r="AG808" s="336">
        <v>0</v>
      </c>
      <c r="AH808" s="336">
        <v>0</v>
      </c>
      <c r="AI808" s="336">
        <v>0</v>
      </c>
      <c r="AJ808" s="336">
        <v>0</v>
      </c>
      <c r="AK808" s="336">
        <v>0</v>
      </c>
      <c r="AL808" s="336">
        <v>0</v>
      </c>
      <c r="AM808" s="336">
        <v>0</v>
      </c>
      <c r="AN808" s="336">
        <v>0</v>
      </c>
      <c r="AO808" s="336">
        <v>0</v>
      </c>
      <c r="AP808" s="336">
        <v>0</v>
      </c>
      <c r="AQ808" s="336">
        <v>0</v>
      </c>
      <c r="AR808" s="336">
        <v>0</v>
      </c>
      <c r="AS808" s="336">
        <v>0</v>
      </c>
      <c r="AT808" s="336">
        <v>0</v>
      </c>
      <c r="AU808" s="336">
        <v>0</v>
      </c>
      <c r="AV808" s="336">
        <v>0</v>
      </c>
      <c r="AW808" s="336">
        <v>0</v>
      </c>
      <c r="AX808" s="336">
        <v>0</v>
      </c>
      <c r="AY808" s="336">
        <v>0</v>
      </c>
      <c r="AZ808" s="336">
        <v>0</v>
      </c>
      <c r="BA808" s="336">
        <v>0</v>
      </c>
      <c r="BB808" s="336">
        <v>0</v>
      </c>
      <c r="BC808" s="336">
        <v>0</v>
      </c>
      <c r="BD808" s="336">
        <v>0</v>
      </c>
      <c r="BE808" s="336">
        <v>0</v>
      </c>
      <c r="BF808" s="336">
        <v>455421.61</v>
      </c>
      <c r="BG808" s="336">
        <v>0</v>
      </c>
      <c r="BH808" s="336">
        <v>0</v>
      </c>
      <c r="BI808" s="336">
        <v>0</v>
      </c>
      <c r="BJ808" s="336">
        <v>0</v>
      </c>
      <c r="BK808" s="336">
        <v>0</v>
      </c>
      <c r="BL808" s="336">
        <v>0</v>
      </c>
      <c r="BM808" s="336">
        <v>0</v>
      </c>
      <c r="BN808" s="336">
        <v>0</v>
      </c>
      <c r="BO808" s="336">
        <v>0</v>
      </c>
      <c r="BP808" s="336">
        <v>0</v>
      </c>
      <c r="BQ808" s="336">
        <v>0</v>
      </c>
      <c r="BR808" s="336">
        <v>0</v>
      </c>
      <c r="BS808" s="336">
        <v>0</v>
      </c>
      <c r="BT808" s="336">
        <v>0</v>
      </c>
      <c r="BU808" s="336">
        <v>0</v>
      </c>
      <c r="BV808" s="336">
        <v>0</v>
      </c>
      <c r="BW808" s="336">
        <v>0</v>
      </c>
      <c r="BX808" s="336">
        <v>0</v>
      </c>
      <c r="BY808" s="336">
        <v>0</v>
      </c>
      <c r="BZ808" s="336">
        <v>0</v>
      </c>
      <c r="CA808" s="336">
        <v>0</v>
      </c>
      <c r="CB808" s="336">
        <v>0</v>
      </c>
      <c r="CC808" s="336">
        <v>0</v>
      </c>
      <c r="CD808" s="336">
        <v>0</v>
      </c>
      <c r="CE808" s="336">
        <v>0</v>
      </c>
      <c r="CF808" s="336">
        <v>0</v>
      </c>
      <c r="CG808" s="336">
        <v>0</v>
      </c>
      <c r="CH808" s="336">
        <v>0</v>
      </c>
      <c r="CI808" s="336">
        <v>0</v>
      </c>
      <c r="CJ808" s="336">
        <v>0</v>
      </c>
      <c r="CK808" s="336">
        <v>0</v>
      </c>
      <c r="CL808" s="336">
        <v>0</v>
      </c>
      <c r="CM808" s="336">
        <v>0</v>
      </c>
      <c r="CN808" s="336">
        <v>0</v>
      </c>
      <c r="CO808" s="336">
        <v>0</v>
      </c>
      <c r="CP808" s="336">
        <v>0</v>
      </c>
      <c r="CQ808" s="336">
        <v>0</v>
      </c>
      <c r="CR808" s="336">
        <v>0</v>
      </c>
      <c r="CS808" s="336">
        <v>0</v>
      </c>
      <c r="CT808" s="336">
        <v>0</v>
      </c>
      <c r="CU808" s="336">
        <v>0</v>
      </c>
      <c r="CV808" s="336">
        <v>0</v>
      </c>
      <c r="CW808" s="336">
        <v>0</v>
      </c>
      <c r="CX808" s="336">
        <v>0</v>
      </c>
      <c r="CY808" s="336">
        <v>0</v>
      </c>
      <c r="CZ808" s="336">
        <v>0</v>
      </c>
      <c r="DA808" s="336">
        <v>0</v>
      </c>
      <c r="DB808" s="336">
        <v>0</v>
      </c>
      <c r="DC808" s="336">
        <v>0</v>
      </c>
      <c r="DD808" s="336">
        <v>0</v>
      </c>
      <c r="DE808" s="336">
        <v>0</v>
      </c>
      <c r="DF808" s="336">
        <v>0</v>
      </c>
      <c r="DG808" s="336">
        <v>0</v>
      </c>
      <c r="DH808" s="336">
        <v>0</v>
      </c>
      <c r="DI808" s="336">
        <v>0</v>
      </c>
      <c r="DJ808" s="336">
        <v>0</v>
      </c>
      <c r="DK808" s="336">
        <v>0</v>
      </c>
      <c r="DL808" s="336">
        <v>0</v>
      </c>
      <c r="DM808" s="336">
        <v>0</v>
      </c>
      <c r="DN808" s="336">
        <v>0</v>
      </c>
      <c r="DO808" s="336">
        <v>0</v>
      </c>
      <c r="DP808" s="336">
        <v>0</v>
      </c>
      <c r="DQ808" s="336">
        <v>0</v>
      </c>
      <c r="DR808" s="336">
        <v>0</v>
      </c>
      <c r="DS808" s="336">
        <v>0</v>
      </c>
      <c r="DT808" s="336">
        <v>0</v>
      </c>
      <c r="DU808" s="336">
        <v>0</v>
      </c>
      <c r="DV808" s="336">
        <v>0</v>
      </c>
      <c r="DW808" s="336">
        <v>0</v>
      </c>
      <c r="DX808" s="336">
        <v>0</v>
      </c>
      <c r="DY808" s="336">
        <v>0</v>
      </c>
      <c r="DZ808" s="336">
        <v>0</v>
      </c>
      <c r="EA808" s="336">
        <v>0</v>
      </c>
      <c r="EB808" s="336">
        <v>0</v>
      </c>
      <c r="EC808" s="336">
        <v>0</v>
      </c>
      <c r="ED808" s="336">
        <v>0</v>
      </c>
      <c r="EE808" s="336">
        <v>0</v>
      </c>
      <c r="EF808" s="336">
        <v>0</v>
      </c>
      <c r="EG808" s="336">
        <v>0</v>
      </c>
      <c r="EH808" s="336">
        <v>0</v>
      </c>
      <c r="EI808" s="336">
        <v>0</v>
      </c>
      <c r="EJ808" s="336">
        <v>0</v>
      </c>
      <c r="EK808" s="336">
        <v>0</v>
      </c>
      <c r="EL808" s="336">
        <v>0</v>
      </c>
      <c r="EM808" s="336">
        <v>0</v>
      </c>
      <c r="EN808" s="336">
        <v>0</v>
      </c>
      <c r="EO808" s="336">
        <v>0</v>
      </c>
      <c r="EP808" s="336">
        <v>914428.11</v>
      </c>
      <c r="EQ808" s="336">
        <v>0</v>
      </c>
      <c r="ER808" s="336">
        <v>0</v>
      </c>
      <c r="ES808" s="336">
        <v>0</v>
      </c>
      <c r="ET808" s="336">
        <v>0</v>
      </c>
      <c r="EU808" s="336">
        <v>0</v>
      </c>
      <c r="EV808" s="336">
        <v>0</v>
      </c>
      <c r="EW808" s="336">
        <v>0</v>
      </c>
      <c r="EX808" s="336">
        <v>0</v>
      </c>
      <c r="EY808" s="336">
        <v>857322.5</v>
      </c>
      <c r="EZ808" s="336">
        <v>1079302486</v>
      </c>
      <c r="FA808" s="336">
        <v>0</v>
      </c>
      <c r="FB808" s="336">
        <v>0</v>
      </c>
      <c r="FC808" s="336">
        <v>0</v>
      </c>
      <c r="FD808" s="336">
        <v>0</v>
      </c>
      <c r="FE808" s="336">
        <v>0</v>
      </c>
      <c r="FF808" s="336">
        <v>0</v>
      </c>
      <c r="FG808" s="336">
        <v>0</v>
      </c>
      <c r="FH808" s="336">
        <v>0</v>
      </c>
      <c r="FI808" s="336">
        <v>0</v>
      </c>
      <c r="FJ808" s="336">
        <v>0</v>
      </c>
      <c r="FK808" s="336">
        <v>0</v>
      </c>
      <c r="FL808" s="336">
        <v>0</v>
      </c>
      <c r="FM808" s="336">
        <v>0</v>
      </c>
      <c r="FN808" s="336">
        <v>0</v>
      </c>
      <c r="FO808" s="336">
        <v>0</v>
      </c>
      <c r="FP808" s="336">
        <v>0</v>
      </c>
      <c r="FQ808" s="336">
        <v>0</v>
      </c>
      <c r="FR808" s="336">
        <v>0</v>
      </c>
      <c r="FS808" s="336">
        <v>0</v>
      </c>
      <c r="FT808" s="336">
        <v>0</v>
      </c>
      <c r="FU808" s="336">
        <v>0</v>
      </c>
      <c r="FV808" s="336">
        <v>0</v>
      </c>
      <c r="FW808" s="336">
        <v>0</v>
      </c>
      <c r="FX808" s="336">
        <v>0</v>
      </c>
      <c r="FY808" s="336">
        <v>0</v>
      </c>
      <c r="FZ808" s="336">
        <v>0</v>
      </c>
      <c r="GA808" s="336">
        <v>0</v>
      </c>
      <c r="GB808" s="336">
        <v>0</v>
      </c>
      <c r="GC808" s="336">
        <v>0</v>
      </c>
      <c r="GD808" s="336">
        <v>0</v>
      </c>
      <c r="GE808" s="336">
        <v>0</v>
      </c>
      <c r="GF808" s="336">
        <v>0</v>
      </c>
      <c r="GG808" s="336">
        <v>0</v>
      </c>
      <c r="GH808" s="336">
        <v>0</v>
      </c>
      <c r="GI808" s="336">
        <v>0</v>
      </c>
      <c r="GJ808" s="336">
        <v>0</v>
      </c>
      <c r="GK808" s="336">
        <v>0</v>
      </c>
      <c r="GL808" s="336">
        <v>0</v>
      </c>
      <c r="GM808" s="336">
        <v>2497069.29</v>
      </c>
      <c r="GN808" s="336">
        <v>0</v>
      </c>
      <c r="GO808" s="336">
        <v>0</v>
      </c>
      <c r="GP808" s="336">
        <v>0</v>
      </c>
      <c r="GQ808" s="336">
        <v>0</v>
      </c>
      <c r="GR808" s="336">
        <v>0</v>
      </c>
      <c r="GS808" s="336">
        <v>4382058.8</v>
      </c>
      <c r="GT808" s="336">
        <v>0</v>
      </c>
      <c r="GU808" s="336">
        <v>0</v>
      </c>
      <c r="GV808" s="336">
        <v>0</v>
      </c>
      <c r="GW808" s="336">
        <v>0</v>
      </c>
      <c r="GX808" s="336">
        <v>0</v>
      </c>
      <c r="GY808" s="336">
        <v>0</v>
      </c>
      <c r="GZ808" s="336">
        <v>0</v>
      </c>
      <c r="HA808" s="336">
        <v>0</v>
      </c>
      <c r="HB808" s="336">
        <v>0</v>
      </c>
      <c r="HC808" s="336">
        <v>0</v>
      </c>
      <c r="HD808" s="336">
        <v>0</v>
      </c>
      <c r="HE808" s="336">
        <v>0</v>
      </c>
      <c r="HF808" s="336">
        <v>0</v>
      </c>
      <c r="HG808" s="336">
        <v>0</v>
      </c>
      <c r="HH808" s="336">
        <v>0</v>
      </c>
      <c r="HI808" s="336">
        <v>0</v>
      </c>
      <c r="HJ808" s="336">
        <v>0</v>
      </c>
      <c r="HK808" s="336">
        <v>0</v>
      </c>
      <c r="HL808" s="336">
        <v>0</v>
      </c>
      <c r="HM808" s="336">
        <v>0</v>
      </c>
      <c r="HN808" s="336">
        <v>0</v>
      </c>
      <c r="HO808" s="336">
        <v>0</v>
      </c>
      <c r="HP808" s="336">
        <v>0</v>
      </c>
      <c r="HQ808" s="336">
        <v>0</v>
      </c>
      <c r="HR808" s="336">
        <v>1531553.03</v>
      </c>
      <c r="HS808" s="336">
        <v>0</v>
      </c>
      <c r="HT808" s="336">
        <v>0</v>
      </c>
      <c r="HU808" s="336">
        <v>0</v>
      </c>
      <c r="HV808" s="336">
        <v>0</v>
      </c>
      <c r="HW808" s="336">
        <v>0</v>
      </c>
      <c r="HX808" s="336">
        <v>0</v>
      </c>
      <c r="HY808" s="336">
        <v>0</v>
      </c>
      <c r="HZ808" s="336">
        <v>0</v>
      </c>
      <c r="IA808" s="336">
        <v>0</v>
      </c>
      <c r="IB808" s="336">
        <v>0</v>
      </c>
      <c r="IC808" s="336">
        <v>0</v>
      </c>
      <c r="ID808" s="336">
        <v>0</v>
      </c>
      <c r="IE808" s="336">
        <v>0</v>
      </c>
      <c r="IF808" s="336">
        <v>0</v>
      </c>
      <c r="IG808" s="336">
        <v>0</v>
      </c>
      <c r="IH808" s="336">
        <v>0</v>
      </c>
      <c r="II808" s="336">
        <v>0</v>
      </c>
      <c r="IJ808" s="336">
        <v>0</v>
      </c>
      <c r="IK808" s="336">
        <v>0</v>
      </c>
      <c r="IL808" s="336">
        <v>0</v>
      </c>
      <c r="IM808" s="336">
        <v>0</v>
      </c>
      <c r="IN808" s="336">
        <v>0</v>
      </c>
      <c r="IO808" s="336">
        <v>0</v>
      </c>
      <c r="IP808" s="336">
        <v>0</v>
      </c>
      <c r="IQ808" s="336">
        <v>0</v>
      </c>
      <c r="IR808" s="336">
        <v>0</v>
      </c>
      <c r="IS808" s="336">
        <v>0</v>
      </c>
      <c r="IT808" s="336">
        <v>0</v>
      </c>
      <c r="IU808" s="336">
        <v>88106.17</v>
      </c>
      <c r="IV808" s="336">
        <v>0</v>
      </c>
      <c r="IW808" s="336">
        <v>0</v>
      </c>
      <c r="IX808" s="336">
        <v>0</v>
      </c>
      <c r="IY808" s="336">
        <v>0</v>
      </c>
      <c r="IZ808" s="336">
        <v>0</v>
      </c>
      <c r="JA808" s="336">
        <v>0</v>
      </c>
      <c r="JB808" s="336">
        <v>0</v>
      </c>
      <c r="JC808" s="336">
        <v>0</v>
      </c>
      <c r="JD808" s="336">
        <v>0</v>
      </c>
      <c r="JE808" s="336">
        <v>0</v>
      </c>
      <c r="JF808" s="336">
        <v>0</v>
      </c>
      <c r="JG808" s="336">
        <v>0</v>
      </c>
      <c r="JH808" s="336">
        <v>0</v>
      </c>
      <c r="JI808" s="336">
        <v>0</v>
      </c>
      <c r="JJ808" s="336">
        <v>0</v>
      </c>
      <c r="JK808" s="336">
        <v>0</v>
      </c>
      <c r="JL808" s="336">
        <v>0</v>
      </c>
      <c r="JM808" s="336">
        <v>0</v>
      </c>
      <c r="JN808" s="336">
        <v>0</v>
      </c>
      <c r="JO808" s="336">
        <v>0</v>
      </c>
      <c r="JP808" s="336">
        <v>0</v>
      </c>
      <c r="JQ808" s="336">
        <v>0</v>
      </c>
      <c r="JR808" s="336">
        <v>0</v>
      </c>
      <c r="JS808" s="336">
        <v>0</v>
      </c>
      <c r="JT808" s="336">
        <v>0</v>
      </c>
      <c r="JU808" s="336">
        <v>0</v>
      </c>
      <c r="JV808" s="336">
        <v>35538477.119999997</v>
      </c>
      <c r="JW808" s="336">
        <v>0</v>
      </c>
      <c r="JX808" s="336">
        <v>0</v>
      </c>
      <c r="JY808" s="336">
        <v>0</v>
      </c>
      <c r="JZ808" s="336">
        <v>0</v>
      </c>
      <c r="KA808" s="336">
        <v>0</v>
      </c>
      <c r="KB808" s="336">
        <v>0</v>
      </c>
      <c r="KC808" s="336">
        <v>0</v>
      </c>
      <c r="KD808" s="336">
        <v>0</v>
      </c>
      <c r="KE808" s="336">
        <v>0</v>
      </c>
      <c r="KF808" s="336">
        <v>0</v>
      </c>
      <c r="KG808" s="336">
        <v>0</v>
      </c>
      <c r="KH808" s="336">
        <v>0</v>
      </c>
      <c r="KI808" s="336">
        <v>0</v>
      </c>
      <c r="KJ808" s="336">
        <v>0</v>
      </c>
      <c r="KK808" s="336">
        <v>0</v>
      </c>
      <c r="KL808" s="336">
        <v>0</v>
      </c>
      <c r="KM808" s="336">
        <v>0</v>
      </c>
      <c r="KN808" s="336">
        <v>0</v>
      </c>
      <c r="KO808" s="336">
        <v>0</v>
      </c>
      <c r="KP808" s="336">
        <v>0</v>
      </c>
      <c r="KQ808" s="336">
        <v>0</v>
      </c>
      <c r="KR808" s="336">
        <v>0</v>
      </c>
      <c r="KS808" s="336">
        <v>0</v>
      </c>
      <c r="KX808" s="312">
        <v>919</v>
      </c>
    </row>
    <row r="809" spans="1:310" x14ac:dyDescent="0.25">
      <c r="A809">
        <v>2023</v>
      </c>
      <c r="C809" s="312">
        <v>20</v>
      </c>
      <c r="F809" s="336">
        <v>227190.29</v>
      </c>
      <c r="G809" s="336">
        <v>0</v>
      </c>
      <c r="H809" s="336">
        <v>3215500.82</v>
      </c>
      <c r="I809" s="336">
        <v>472724.63</v>
      </c>
      <c r="J809" s="336">
        <v>235902.53</v>
      </c>
      <c r="K809" s="336">
        <v>159174.45000000001</v>
      </c>
      <c r="L809" s="336">
        <v>330871.91000000003</v>
      </c>
      <c r="M809" s="336">
        <v>239662.68</v>
      </c>
      <c r="N809" s="336">
        <v>3607161.79</v>
      </c>
      <c r="O809" s="336">
        <v>2693749.28</v>
      </c>
      <c r="P809" s="336">
        <v>35103.040000000001</v>
      </c>
      <c r="Q809" s="336">
        <v>2030.5</v>
      </c>
      <c r="R809" s="336">
        <v>1320140.3400000001</v>
      </c>
      <c r="S809" s="336">
        <v>0</v>
      </c>
      <c r="T809" s="336">
        <v>501828.9</v>
      </c>
      <c r="U809" s="336">
        <v>31721.96</v>
      </c>
      <c r="V809" s="336">
        <v>4005679.11</v>
      </c>
      <c r="W809" s="336">
        <v>0</v>
      </c>
      <c r="X809" s="336">
        <v>466453.3</v>
      </c>
      <c r="Y809" s="336">
        <v>3803.55</v>
      </c>
      <c r="Z809" s="336">
        <v>382820.6</v>
      </c>
      <c r="AA809" s="336">
        <v>3550301.09</v>
      </c>
      <c r="AB809" s="336">
        <v>503730.96</v>
      </c>
      <c r="AC809" s="336">
        <v>1260</v>
      </c>
      <c r="AD809" s="336">
        <v>4821592.63</v>
      </c>
      <c r="AE809" s="336">
        <v>0</v>
      </c>
      <c r="AF809" s="336">
        <v>289425.17</v>
      </c>
      <c r="AG809" s="336">
        <v>277837.55</v>
      </c>
      <c r="AH809" s="336">
        <v>197092.90999999997</v>
      </c>
      <c r="AI809" s="336">
        <v>122360.79</v>
      </c>
      <c r="AJ809" s="336">
        <v>440259.75</v>
      </c>
      <c r="AK809" s="336">
        <v>1500</v>
      </c>
      <c r="AL809" s="336">
        <v>3585770.48</v>
      </c>
      <c r="AM809" s="336">
        <v>226359.39</v>
      </c>
      <c r="AN809" s="336">
        <v>24436.65</v>
      </c>
      <c r="AO809" s="336">
        <v>121920.27</v>
      </c>
      <c r="AP809" s="336">
        <v>0</v>
      </c>
      <c r="AQ809" s="336">
        <v>0</v>
      </c>
      <c r="AR809" s="336">
        <v>323645.38</v>
      </c>
      <c r="AS809" s="336">
        <v>340586.99</v>
      </c>
      <c r="AT809" s="336">
        <v>132443.79</v>
      </c>
      <c r="AU809" s="336">
        <v>202410.96</v>
      </c>
      <c r="AV809" s="336">
        <v>0</v>
      </c>
      <c r="AW809" s="336">
        <v>5575937.6200000001</v>
      </c>
      <c r="AX809" s="336">
        <v>900</v>
      </c>
      <c r="AY809" s="336">
        <v>304840.76</v>
      </c>
      <c r="AZ809" s="336">
        <v>679124.51</v>
      </c>
      <c r="BA809" s="336">
        <v>76584.59</v>
      </c>
      <c r="BB809" s="336">
        <v>171779.4</v>
      </c>
      <c r="BC809" s="336">
        <v>1787566.78</v>
      </c>
      <c r="BD809" s="336">
        <v>3607191.45</v>
      </c>
      <c r="BE809" s="336">
        <v>512073.81</v>
      </c>
      <c r="BF809" s="336">
        <v>304969.3</v>
      </c>
      <c r="BG809" s="336">
        <v>2033.6</v>
      </c>
      <c r="BH809" s="336">
        <v>57617.27</v>
      </c>
      <c r="BI809" s="336">
        <v>4788753.4000000004</v>
      </c>
      <c r="BJ809" s="336">
        <v>18870</v>
      </c>
      <c r="BK809" s="336">
        <v>245572.26</v>
      </c>
      <c r="BL809" s="336">
        <v>0</v>
      </c>
      <c r="BM809" s="336">
        <v>488673.44</v>
      </c>
      <c r="BN809" s="336">
        <v>555495.05000000005</v>
      </c>
      <c r="BO809" s="336">
        <v>494612.1</v>
      </c>
      <c r="BP809" s="336">
        <v>4329.58</v>
      </c>
      <c r="BQ809" s="336">
        <v>0</v>
      </c>
      <c r="BR809" s="336">
        <v>127440.77</v>
      </c>
      <c r="BS809" s="336">
        <v>652389.09</v>
      </c>
      <c r="BT809" s="336">
        <v>417597.92</v>
      </c>
      <c r="BU809" s="336">
        <v>115024.09</v>
      </c>
      <c r="BV809" s="336">
        <v>445825.66000000003</v>
      </c>
      <c r="BW809" s="336">
        <v>3523726.67</v>
      </c>
      <c r="BX809" s="336">
        <v>1046739.5499999999</v>
      </c>
      <c r="BY809" s="336">
        <v>20252054.260000002</v>
      </c>
      <c r="BZ809" s="336">
        <v>23334</v>
      </c>
      <c r="CA809" s="336">
        <v>22033.57</v>
      </c>
      <c r="CB809" s="336">
        <v>104997.75</v>
      </c>
      <c r="CC809" s="336">
        <v>867190.08</v>
      </c>
      <c r="CD809" s="336">
        <v>3340348.6700000004</v>
      </c>
      <c r="CE809" s="336">
        <v>1120464.55</v>
      </c>
      <c r="CF809" s="336">
        <v>1917866.91</v>
      </c>
      <c r="CG809" s="336">
        <v>480140.61</v>
      </c>
      <c r="CH809" s="336">
        <v>140226</v>
      </c>
      <c r="CI809" s="336">
        <v>7027978.2999999998</v>
      </c>
      <c r="CJ809" s="336">
        <v>50967.55</v>
      </c>
      <c r="CK809" s="336">
        <v>910</v>
      </c>
      <c r="CL809" s="336">
        <v>226047.45</v>
      </c>
      <c r="CM809" s="336">
        <v>52459.13</v>
      </c>
      <c r="CN809" s="336">
        <v>1097839.46</v>
      </c>
      <c r="CO809" s="336">
        <v>609027.04999999993</v>
      </c>
      <c r="CP809" s="336">
        <v>71521.95</v>
      </c>
      <c r="CQ809" s="336">
        <v>865369.49</v>
      </c>
      <c r="CR809" s="336">
        <v>0</v>
      </c>
      <c r="CS809" s="336">
        <v>112671.74</v>
      </c>
      <c r="CT809" s="336">
        <v>306674.25</v>
      </c>
      <c r="CU809" s="336">
        <v>0</v>
      </c>
      <c r="CV809" s="336">
        <v>10533.4</v>
      </c>
      <c r="CW809" s="336">
        <v>0</v>
      </c>
      <c r="CX809" s="336">
        <v>324977.57</v>
      </c>
      <c r="CY809" s="336">
        <v>415905.89</v>
      </c>
      <c r="CZ809" s="336">
        <v>2091958.16</v>
      </c>
      <c r="DA809" s="336">
        <v>2146032.85</v>
      </c>
      <c r="DB809" s="336">
        <v>2183588.5500000003</v>
      </c>
      <c r="DC809" s="336">
        <v>634099.48</v>
      </c>
      <c r="DD809" s="336">
        <v>6289864.2800000003</v>
      </c>
      <c r="DE809" s="336">
        <v>4585573.03</v>
      </c>
      <c r="DF809" s="336">
        <v>720</v>
      </c>
      <c r="DG809" s="336">
        <v>419976.01</v>
      </c>
      <c r="DH809" s="336">
        <v>343051.22</v>
      </c>
      <c r="DI809" s="336">
        <v>223697.1</v>
      </c>
      <c r="DJ809" s="336">
        <v>1370859.57</v>
      </c>
      <c r="DK809" s="336">
        <v>277426.71999999997</v>
      </c>
      <c r="DL809" s="336">
        <v>398125.72</v>
      </c>
      <c r="DM809" s="336">
        <v>135567.07</v>
      </c>
      <c r="DN809" s="336">
        <v>2293.6</v>
      </c>
      <c r="DO809" s="336">
        <v>219431.05</v>
      </c>
      <c r="DP809" s="336">
        <v>61799.24</v>
      </c>
      <c r="DQ809" s="336">
        <v>0</v>
      </c>
      <c r="DR809" s="336">
        <v>434812.69</v>
      </c>
      <c r="DS809" s="336">
        <v>1169088.04</v>
      </c>
      <c r="DT809" s="336">
        <v>885225.47</v>
      </c>
      <c r="DU809" s="336">
        <v>839697.45000000007</v>
      </c>
      <c r="DV809" s="336">
        <v>9755.61</v>
      </c>
      <c r="DW809" s="336">
        <v>200166.6</v>
      </c>
      <c r="DX809" s="336">
        <v>1456319.85</v>
      </c>
      <c r="DY809" s="336">
        <v>2900530.02</v>
      </c>
      <c r="DZ809" s="336">
        <v>414186.32</v>
      </c>
      <c r="EA809" s="336">
        <v>4412560.0600000005</v>
      </c>
      <c r="EB809" s="336">
        <v>0</v>
      </c>
      <c r="EC809" s="336">
        <v>0</v>
      </c>
      <c r="ED809" s="336">
        <v>428776.84</v>
      </c>
      <c r="EE809" s="336">
        <v>948007.8</v>
      </c>
      <c r="EF809" s="336">
        <v>93166.95</v>
      </c>
      <c r="EG809" s="336">
        <v>1616197.87</v>
      </c>
      <c r="EH809" s="336">
        <v>1660370.71</v>
      </c>
      <c r="EI809" s="336">
        <v>964844.75</v>
      </c>
      <c r="EJ809" s="336">
        <v>1668369.07</v>
      </c>
      <c r="EK809" s="336">
        <v>13419.05</v>
      </c>
      <c r="EL809" s="336">
        <v>150780.65</v>
      </c>
      <c r="EM809" s="336">
        <v>855711.63</v>
      </c>
      <c r="EN809" s="336">
        <v>752437.71</v>
      </c>
      <c r="EO809" s="336">
        <v>903046.66</v>
      </c>
      <c r="EP809" s="336">
        <v>1918444.64</v>
      </c>
      <c r="EQ809" s="336">
        <v>0</v>
      </c>
      <c r="ER809" s="336">
        <v>1121906.6299999999</v>
      </c>
      <c r="ES809" s="336">
        <v>0</v>
      </c>
      <c r="ET809" s="336">
        <v>589912.42000000004</v>
      </c>
      <c r="EU809" s="336">
        <v>311627.84000000003</v>
      </c>
      <c r="EV809" s="336">
        <v>0</v>
      </c>
      <c r="EW809" s="336">
        <v>603438.25</v>
      </c>
      <c r="EX809" s="336">
        <v>776154.95</v>
      </c>
      <c r="EY809" s="336">
        <v>5949858.75</v>
      </c>
      <c r="EZ809" s="336">
        <v>177805342.5</v>
      </c>
      <c r="FA809" s="336">
        <v>1479843</v>
      </c>
      <c r="FB809" s="336">
        <v>983218.64</v>
      </c>
      <c r="FC809" s="336">
        <v>5935839.5100000007</v>
      </c>
      <c r="FD809" s="336">
        <v>836573.54</v>
      </c>
      <c r="FE809" s="336">
        <v>123371.95</v>
      </c>
      <c r="FF809" s="336">
        <v>550243.25</v>
      </c>
      <c r="FG809" s="336">
        <v>65736.97</v>
      </c>
      <c r="FH809" s="336">
        <v>2083899.32</v>
      </c>
      <c r="FI809" s="336">
        <v>122416.33</v>
      </c>
      <c r="FJ809" s="336">
        <v>1091020.1400000001</v>
      </c>
      <c r="FK809" s="336">
        <v>20742.84</v>
      </c>
      <c r="FL809" s="336">
        <v>25562.15</v>
      </c>
      <c r="FM809" s="336">
        <v>1079562</v>
      </c>
      <c r="FN809" s="336">
        <v>121900.99</v>
      </c>
      <c r="FO809" s="336">
        <v>483211.74</v>
      </c>
      <c r="FP809" s="336">
        <v>213357</v>
      </c>
      <c r="FQ809" s="336">
        <v>3846867.19</v>
      </c>
      <c r="FR809" s="336">
        <v>28030441.400000002</v>
      </c>
      <c r="FS809" s="336">
        <v>224927.03999999998</v>
      </c>
      <c r="FT809" s="336">
        <v>69731.45</v>
      </c>
      <c r="FU809" s="336">
        <v>115022.77</v>
      </c>
      <c r="FV809" s="336">
        <v>0</v>
      </c>
      <c r="FW809" s="336">
        <v>69198.75</v>
      </c>
      <c r="FX809" s="336">
        <v>500449.86</v>
      </c>
      <c r="FY809" s="336">
        <v>556269.6</v>
      </c>
      <c r="FZ809" s="336">
        <v>84913.85</v>
      </c>
      <c r="GA809" s="336">
        <v>86086.68</v>
      </c>
      <c r="GB809" s="336">
        <v>22793.559999999998</v>
      </c>
      <c r="GC809" s="336">
        <v>177562.51</v>
      </c>
      <c r="GD809" s="336">
        <v>742432.55</v>
      </c>
      <c r="GE809" s="336">
        <v>2850289.7399999998</v>
      </c>
      <c r="GF809" s="336">
        <v>209436.75</v>
      </c>
      <c r="GG809" s="336">
        <v>900275.22</v>
      </c>
      <c r="GH809" s="336">
        <v>0</v>
      </c>
      <c r="GI809" s="336">
        <v>9707.81</v>
      </c>
      <c r="GJ809" s="336">
        <v>645882.35</v>
      </c>
      <c r="GK809" s="336">
        <v>9563915.0500000007</v>
      </c>
      <c r="GL809" s="336">
        <v>4022563.4</v>
      </c>
      <c r="GM809" s="336">
        <v>12989358.59</v>
      </c>
      <c r="GN809" s="336">
        <v>5044.8499999999995</v>
      </c>
      <c r="GO809" s="336">
        <v>2195483.2799999998</v>
      </c>
      <c r="GP809" s="336">
        <v>54876</v>
      </c>
      <c r="GQ809" s="336">
        <v>1964.9</v>
      </c>
      <c r="GR809" s="336">
        <v>286509.67</v>
      </c>
      <c r="GS809" s="336">
        <v>27432920.41</v>
      </c>
      <c r="GT809" s="336">
        <v>92668.75</v>
      </c>
      <c r="GU809" s="336">
        <v>3720274.68</v>
      </c>
      <c r="GV809" s="336">
        <v>111153.60000000001</v>
      </c>
      <c r="GW809" s="336">
        <v>69515.399999999994</v>
      </c>
      <c r="GX809" s="336">
        <v>4312284.43</v>
      </c>
      <c r="GY809" s="336">
        <v>0</v>
      </c>
      <c r="GZ809" s="336">
        <v>919873.36</v>
      </c>
      <c r="HA809" s="336">
        <v>894346.46000000008</v>
      </c>
      <c r="HB809" s="336">
        <v>0</v>
      </c>
      <c r="HC809" s="336">
        <v>2552933.7099999995</v>
      </c>
      <c r="HD809" s="336">
        <v>56007.5</v>
      </c>
      <c r="HE809" s="336">
        <v>189131.69</v>
      </c>
      <c r="HF809" s="336">
        <v>389051.45</v>
      </c>
      <c r="HG809" s="336">
        <v>6175343.6600000001</v>
      </c>
      <c r="HH809" s="336">
        <v>4432975.4800000004</v>
      </c>
      <c r="HI809" s="336">
        <v>1687055.0300000003</v>
      </c>
      <c r="HJ809" s="336">
        <v>1036303.61</v>
      </c>
      <c r="HK809" s="336">
        <v>73293.740000000005</v>
      </c>
      <c r="HL809" s="336">
        <v>962999.27</v>
      </c>
      <c r="HM809" s="336">
        <v>15869.05</v>
      </c>
      <c r="HN809" s="336">
        <v>141768.48000000001</v>
      </c>
      <c r="HO809" s="336">
        <v>217363.16</v>
      </c>
      <c r="HP809" s="336">
        <v>3248253</v>
      </c>
      <c r="HQ809" s="336">
        <v>272.2</v>
      </c>
      <c r="HR809" s="336">
        <v>712997.81</v>
      </c>
      <c r="HS809" s="336">
        <v>0</v>
      </c>
      <c r="HT809" s="336">
        <v>2076789.98</v>
      </c>
      <c r="HU809" s="336">
        <v>131010.2</v>
      </c>
      <c r="HV809" s="336">
        <v>1076107.82</v>
      </c>
      <c r="HW809" s="336">
        <v>118519.26</v>
      </c>
      <c r="HX809" s="336">
        <v>165035.79</v>
      </c>
      <c r="HY809" s="336">
        <v>14222284.529999999</v>
      </c>
      <c r="HZ809" s="336">
        <v>669443.77999999991</v>
      </c>
      <c r="IA809" s="336">
        <v>311499.2</v>
      </c>
      <c r="IB809" s="336">
        <v>149839.59999999998</v>
      </c>
      <c r="IC809" s="336">
        <v>2713705.29</v>
      </c>
      <c r="ID809" s="336">
        <v>261863.66</v>
      </c>
      <c r="IE809" s="336">
        <v>3049618.3</v>
      </c>
      <c r="IF809" s="336">
        <v>346144.5</v>
      </c>
      <c r="IG809" s="336">
        <v>11271.55</v>
      </c>
      <c r="IH809" s="336">
        <v>118645.75999999999</v>
      </c>
      <c r="II809" s="336">
        <v>342773.64</v>
      </c>
      <c r="IJ809" s="336">
        <v>1922001.6500000001</v>
      </c>
      <c r="IK809" s="336">
        <v>46601.06</v>
      </c>
      <c r="IL809" s="336">
        <v>137573.65</v>
      </c>
      <c r="IM809" s="336">
        <v>17320.25</v>
      </c>
      <c r="IN809" s="336">
        <v>105144.36</v>
      </c>
      <c r="IO809" s="336">
        <v>718085.70000000007</v>
      </c>
      <c r="IP809" s="336">
        <v>241710.25</v>
      </c>
      <c r="IQ809" s="336">
        <v>164401.91</v>
      </c>
      <c r="IR809" s="336">
        <v>1085415.3899999999</v>
      </c>
      <c r="IS809" s="336">
        <v>1384587.44</v>
      </c>
      <c r="IT809" s="336">
        <v>4034472.4</v>
      </c>
      <c r="IU809" s="336">
        <v>166188.11000000002</v>
      </c>
      <c r="IV809" s="336">
        <v>1337578.6499999999</v>
      </c>
      <c r="IW809" s="336">
        <v>127028.88</v>
      </c>
      <c r="IX809" s="336">
        <v>68788.179999999993</v>
      </c>
      <c r="IY809" s="336">
        <v>527458.91999999993</v>
      </c>
      <c r="IZ809" s="336">
        <v>1580321.25</v>
      </c>
      <c r="JA809" s="336">
        <v>10413.970000000001</v>
      </c>
      <c r="JB809" s="336">
        <v>3514.2</v>
      </c>
      <c r="JC809" s="336">
        <v>1200360.1499999999</v>
      </c>
      <c r="JD809" s="336">
        <v>26308.25</v>
      </c>
      <c r="JE809" s="336">
        <v>12959.45</v>
      </c>
      <c r="JF809" s="336">
        <v>466708.26</v>
      </c>
      <c r="JG809" s="336">
        <v>64534.61</v>
      </c>
      <c r="JH809" s="336">
        <v>453774.52</v>
      </c>
      <c r="JI809" s="336">
        <v>470480.94</v>
      </c>
      <c r="JJ809" s="336">
        <v>338140.58</v>
      </c>
      <c r="JK809" s="336">
        <v>410753.42</v>
      </c>
      <c r="JL809" s="336">
        <v>11869.2</v>
      </c>
      <c r="JM809" s="336">
        <v>72893.740000000005</v>
      </c>
      <c r="JN809" s="336">
        <v>138510.39999999999</v>
      </c>
      <c r="JO809" s="336">
        <v>2265019.41</v>
      </c>
      <c r="JP809" s="336">
        <v>204197.48</v>
      </c>
      <c r="JQ809" s="336">
        <v>148568.79999999999</v>
      </c>
      <c r="JR809" s="336">
        <v>86163.86</v>
      </c>
      <c r="JS809" s="336">
        <v>2497257.7500000005</v>
      </c>
      <c r="JT809" s="336">
        <v>121079.14</v>
      </c>
      <c r="JU809" s="336">
        <v>1329376.42</v>
      </c>
      <c r="JV809" s="336">
        <v>15565684.699999999</v>
      </c>
      <c r="JW809" s="336">
        <v>836285.39999999991</v>
      </c>
      <c r="JX809" s="336">
        <v>108478.22</v>
      </c>
      <c r="JY809" s="336">
        <v>33395.93</v>
      </c>
      <c r="JZ809" s="336">
        <v>49411.15</v>
      </c>
      <c r="KA809" s="336">
        <v>174671.45</v>
      </c>
      <c r="KB809" s="336">
        <v>520189</v>
      </c>
      <c r="KC809" s="336">
        <v>394435.55</v>
      </c>
      <c r="KD809" s="336">
        <v>21210.9</v>
      </c>
      <c r="KE809" s="336">
        <v>3662218.87</v>
      </c>
      <c r="KF809" s="336">
        <v>69379.14</v>
      </c>
      <c r="KG809" s="336">
        <v>89548.97</v>
      </c>
      <c r="KH809" s="336">
        <v>93219.53</v>
      </c>
      <c r="KI809" s="336">
        <v>891430.13</v>
      </c>
      <c r="KJ809" s="336">
        <v>540088.9</v>
      </c>
      <c r="KK809" s="336">
        <v>0</v>
      </c>
      <c r="KL809" s="336">
        <v>0</v>
      </c>
      <c r="KM809" s="336">
        <v>24411.539999999997</v>
      </c>
      <c r="KN809" s="336">
        <v>130654.39</v>
      </c>
      <c r="KO809" s="336">
        <v>5609593.7699999996</v>
      </c>
      <c r="KP809" s="336">
        <v>962382</v>
      </c>
      <c r="KQ809" s="336">
        <v>27523796.41</v>
      </c>
      <c r="KR809" s="336">
        <v>2183886.19</v>
      </c>
      <c r="KS809" s="336">
        <v>379145.06</v>
      </c>
      <c r="KX809" s="312">
        <v>920</v>
      </c>
    </row>
    <row r="810" spans="1:310" x14ac:dyDescent="0.25">
      <c r="A810">
        <v>2023</v>
      </c>
      <c r="C810" s="312">
        <v>21</v>
      </c>
      <c r="F810" s="336">
        <v>0</v>
      </c>
      <c r="G810" s="336">
        <v>0</v>
      </c>
      <c r="H810" s="336">
        <v>0</v>
      </c>
      <c r="I810" s="336">
        <v>26827.7</v>
      </c>
      <c r="J810" s="336">
        <v>0</v>
      </c>
      <c r="K810" s="336">
        <v>0</v>
      </c>
      <c r="L810" s="336">
        <v>200000</v>
      </c>
      <c r="M810" s="336">
        <v>0</v>
      </c>
      <c r="N810" s="336">
        <v>0</v>
      </c>
      <c r="O810" s="336">
        <v>3000000</v>
      </c>
      <c r="P810" s="336">
        <v>0</v>
      </c>
      <c r="Q810" s="336">
        <v>0</v>
      </c>
      <c r="R810" s="336">
        <v>5908.94</v>
      </c>
      <c r="S810" s="336">
        <v>0</v>
      </c>
      <c r="T810" s="336">
        <v>0</v>
      </c>
      <c r="U810" s="336">
        <v>0</v>
      </c>
      <c r="V810" s="336">
        <v>0</v>
      </c>
      <c r="W810" s="336">
        <v>0</v>
      </c>
      <c r="X810" s="336">
        <v>0</v>
      </c>
      <c r="Y810" s="336">
        <v>0</v>
      </c>
      <c r="Z810" s="336">
        <v>0</v>
      </c>
      <c r="AA810" s="336">
        <v>0</v>
      </c>
      <c r="AB810" s="336">
        <v>0</v>
      </c>
      <c r="AC810" s="336">
        <v>0</v>
      </c>
      <c r="AD810" s="336">
        <v>9695869.9100000001</v>
      </c>
      <c r="AE810" s="336">
        <v>0</v>
      </c>
      <c r="AF810" s="336">
        <v>0</v>
      </c>
      <c r="AG810" s="336">
        <v>0</v>
      </c>
      <c r="AH810" s="336">
        <v>0</v>
      </c>
      <c r="AI810" s="336">
        <v>0</v>
      </c>
      <c r="AJ810" s="336">
        <v>0</v>
      </c>
      <c r="AK810" s="336">
        <v>0</v>
      </c>
      <c r="AL810" s="336">
        <v>0</v>
      </c>
      <c r="AM810" s="336">
        <v>0</v>
      </c>
      <c r="AN810" s="336">
        <v>0</v>
      </c>
      <c r="AO810" s="336">
        <v>0</v>
      </c>
      <c r="AP810" s="336">
        <v>0</v>
      </c>
      <c r="AQ810" s="336">
        <v>0</v>
      </c>
      <c r="AR810" s="336">
        <v>0</v>
      </c>
      <c r="AS810" s="336">
        <v>0</v>
      </c>
      <c r="AT810" s="336">
        <v>0</v>
      </c>
      <c r="AU810" s="336">
        <v>5884969.3499999996</v>
      </c>
      <c r="AV810" s="336">
        <v>0</v>
      </c>
      <c r="AW810" s="336">
        <v>0</v>
      </c>
      <c r="AX810" s="336">
        <v>2265.92</v>
      </c>
      <c r="AY810" s="336">
        <v>0</v>
      </c>
      <c r="AZ810" s="336">
        <v>0</v>
      </c>
      <c r="BA810" s="336">
        <v>0</v>
      </c>
      <c r="BB810" s="336">
        <v>3395.83</v>
      </c>
      <c r="BC810" s="336">
        <v>2805.87</v>
      </c>
      <c r="BD810" s="336">
        <v>5000000</v>
      </c>
      <c r="BE810" s="336">
        <v>0</v>
      </c>
      <c r="BF810" s="336">
        <v>0</v>
      </c>
      <c r="BG810" s="336">
        <v>0</v>
      </c>
      <c r="BH810" s="336">
        <v>0</v>
      </c>
      <c r="BI810" s="336">
        <v>0</v>
      </c>
      <c r="BJ810" s="336">
        <v>0</v>
      </c>
      <c r="BK810" s="336">
        <v>3250000</v>
      </c>
      <c r="BL810" s="336">
        <v>0</v>
      </c>
      <c r="BM810" s="336">
        <v>400000</v>
      </c>
      <c r="BN810" s="336">
        <v>90281</v>
      </c>
      <c r="BO810" s="336">
        <v>0</v>
      </c>
      <c r="BP810" s="336">
        <v>0</v>
      </c>
      <c r="BQ810" s="336">
        <v>0</v>
      </c>
      <c r="BR810" s="336">
        <v>45698.26</v>
      </c>
      <c r="BS810" s="336">
        <v>0</v>
      </c>
      <c r="BT810" s="336">
        <v>0</v>
      </c>
      <c r="BU810" s="336">
        <v>0</v>
      </c>
      <c r="BV810" s="336">
        <v>0</v>
      </c>
      <c r="BW810" s="336">
        <v>0</v>
      </c>
      <c r="BX810" s="336">
        <v>0</v>
      </c>
      <c r="BY810" s="336">
        <v>3877661.66</v>
      </c>
      <c r="BZ810" s="336">
        <v>0</v>
      </c>
      <c r="CA810" s="336">
        <v>0</v>
      </c>
      <c r="CB810" s="336">
        <v>0</v>
      </c>
      <c r="CC810" s="336">
        <v>619682</v>
      </c>
      <c r="CD810" s="336">
        <v>4000000</v>
      </c>
      <c r="CE810" s="336">
        <v>0</v>
      </c>
      <c r="CF810" s="336">
        <v>764350</v>
      </c>
      <c r="CG810" s="336">
        <v>0</v>
      </c>
      <c r="CH810" s="336">
        <v>0</v>
      </c>
      <c r="CI810" s="336">
        <v>0</v>
      </c>
      <c r="CJ810" s="336">
        <v>0</v>
      </c>
      <c r="CK810" s="336">
        <v>0</v>
      </c>
      <c r="CL810" s="336">
        <v>0</v>
      </c>
      <c r="CM810" s="336">
        <v>0</v>
      </c>
      <c r="CN810" s="336">
        <v>52949.31</v>
      </c>
      <c r="CO810" s="336">
        <v>0</v>
      </c>
      <c r="CP810" s="336">
        <v>0</v>
      </c>
      <c r="CQ810" s="336">
        <v>0</v>
      </c>
      <c r="CR810" s="336">
        <v>0</v>
      </c>
      <c r="CS810" s="336">
        <v>0</v>
      </c>
      <c r="CT810" s="336">
        <v>0</v>
      </c>
      <c r="CU810" s="336">
        <v>0</v>
      </c>
      <c r="CV810" s="336">
        <v>0</v>
      </c>
      <c r="CW810" s="336">
        <v>0</v>
      </c>
      <c r="CX810" s="336">
        <v>0</v>
      </c>
      <c r="CY810" s="336">
        <v>5500000</v>
      </c>
      <c r="CZ810" s="336">
        <v>0</v>
      </c>
      <c r="DA810" s="336">
        <v>0</v>
      </c>
      <c r="DB810" s="336">
        <v>0</v>
      </c>
      <c r="DC810" s="336">
        <v>0</v>
      </c>
      <c r="DD810" s="336">
        <v>0</v>
      </c>
      <c r="DE810" s="336">
        <v>5000000</v>
      </c>
      <c r="DF810" s="336">
        <v>0</v>
      </c>
      <c r="DG810" s="336">
        <v>19811.71</v>
      </c>
      <c r="DH810" s="336">
        <v>0</v>
      </c>
      <c r="DI810" s="336">
        <v>0</v>
      </c>
      <c r="DJ810" s="336">
        <v>0</v>
      </c>
      <c r="DK810" s="336">
        <v>0</v>
      </c>
      <c r="DL810" s="336">
        <v>0</v>
      </c>
      <c r="DM810" s="336">
        <v>0</v>
      </c>
      <c r="DN810" s="336">
        <v>0</v>
      </c>
      <c r="DO810" s="336">
        <v>0</v>
      </c>
      <c r="DP810" s="336">
        <v>0</v>
      </c>
      <c r="DQ810" s="336">
        <v>0</v>
      </c>
      <c r="DR810" s="336">
        <v>160000</v>
      </c>
      <c r="DS810" s="336">
        <v>0</v>
      </c>
      <c r="DT810" s="336">
        <v>1305.5</v>
      </c>
      <c r="DU810" s="336">
        <v>0</v>
      </c>
      <c r="DV810" s="336">
        <v>0</v>
      </c>
      <c r="DW810" s="336">
        <v>0</v>
      </c>
      <c r="DX810" s="336">
        <v>0</v>
      </c>
      <c r="DY810" s="336">
        <v>2000000</v>
      </c>
      <c r="DZ810" s="336">
        <v>58475.85</v>
      </c>
      <c r="EA810" s="336">
        <v>7000000</v>
      </c>
      <c r="EB810" s="336">
        <v>0</v>
      </c>
      <c r="EC810" s="336">
        <v>0</v>
      </c>
      <c r="ED810" s="336">
        <v>11200</v>
      </c>
      <c r="EE810" s="336">
        <v>0</v>
      </c>
      <c r="EF810" s="336">
        <v>0</v>
      </c>
      <c r="EG810" s="336">
        <v>2000000</v>
      </c>
      <c r="EH810" s="336">
        <v>0</v>
      </c>
      <c r="EI810" s="336">
        <v>0</v>
      </c>
      <c r="EJ810" s="336">
        <v>0</v>
      </c>
      <c r="EK810" s="336">
        <v>3750.01</v>
      </c>
      <c r="EL810" s="336">
        <v>0</v>
      </c>
      <c r="EM810" s="336">
        <v>0</v>
      </c>
      <c r="EN810" s="336">
        <v>0</v>
      </c>
      <c r="EO810" s="336">
        <v>0</v>
      </c>
      <c r="EP810" s="336">
        <v>1000000</v>
      </c>
      <c r="EQ810" s="336">
        <v>0</v>
      </c>
      <c r="ER810" s="336">
        <v>243415.08000000002</v>
      </c>
      <c r="ES810" s="336">
        <v>0</v>
      </c>
      <c r="ET810" s="336">
        <v>0</v>
      </c>
      <c r="EU810" s="336">
        <v>0</v>
      </c>
      <c r="EV810" s="336">
        <v>0</v>
      </c>
      <c r="EW810" s="336">
        <v>0</v>
      </c>
      <c r="EX810" s="336">
        <v>0</v>
      </c>
      <c r="EY810" s="336">
        <v>4000000</v>
      </c>
      <c r="EZ810" s="336">
        <v>680170000</v>
      </c>
      <c r="FA810" s="336">
        <v>0</v>
      </c>
      <c r="FB810" s="336">
        <v>0</v>
      </c>
      <c r="FC810" s="336">
        <v>345213</v>
      </c>
      <c r="FD810" s="336">
        <v>0</v>
      </c>
      <c r="FE810" s="336">
        <v>0</v>
      </c>
      <c r="FF810" s="336">
        <v>0</v>
      </c>
      <c r="FG810" s="336">
        <v>0</v>
      </c>
      <c r="FH810" s="336">
        <v>289420</v>
      </c>
      <c r="FI810" s="336">
        <v>0</v>
      </c>
      <c r="FJ810" s="336">
        <v>0</v>
      </c>
      <c r="FK810" s="336">
        <v>0</v>
      </c>
      <c r="FL810" s="336">
        <v>0</v>
      </c>
      <c r="FM810" s="336">
        <v>0</v>
      </c>
      <c r="FN810" s="336">
        <v>0</v>
      </c>
      <c r="FO810" s="336">
        <v>0</v>
      </c>
      <c r="FP810" s="336">
        <v>0</v>
      </c>
      <c r="FQ810" s="336">
        <v>0</v>
      </c>
      <c r="FR810" s="336">
        <v>940722.89</v>
      </c>
      <c r="FS810" s="336">
        <v>0</v>
      </c>
      <c r="FT810" s="336">
        <v>0</v>
      </c>
      <c r="FU810" s="336">
        <v>0</v>
      </c>
      <c r="FV810" s="336">
        <v>0</v>
      </c>
      <c r="FW810" s="336">
        <v>0</v>
      </c>
      <c r="FX810" s="336">
        <v>1675000</v>
      </c>
      <c r="FY810" s="336">
        <v>0</v>
      </c>
      <c r="FZ810" s="336">
        <v>0</v>
      </c>
      <c r="GA810" s="336">
        <v>0</v>
      </c>
      <c r="GB810" s="336">
        <v>0</v>
      </c>
      <c r="GC810" s="336">
        <v>0</v>
      </c>
      <c r="GD810" s="336">
        <v>0</v>
      </c>
      <c r="GE810" s="336">
        <v>0</v>
      </c>
      <c r="GF810" s="336">
        <v>0</v>
      </c>
      <c r="GG810" s="336">
        <v>0</v>
      </c>
      <c r="GH810" s="336">
        <v>0</v>
      </c>
      <c r="GI810" s="336">
        <v>0</v>
      </c>
      <c r="GJ810" s="336">
        <v>505.34</v>
      </c>
      <c r="GK810" s="336">
        <v>42000000</v>
      </c>
      <c r="GL810" s="336">
        <v>150000</v>
      </c>
      <c r="GM810" s="336">
        <v>32451055.399999999</v>
      </c>
      <c r="GN810" s="336">
        <v>0</v>
      </c>
      <c r="GO810" s="336">
        <v>0</v>
      </c>
      <c r="GP810" s="336">
        <v>0</v>
      </c>
      <c r="GQ810" s="336">
        <v>578125</v>
      </c>
      <c r="GR810" s="336">
        <v>0</v>
      </c>
      <c r="GS810" s="336">
        <v>54000000</v>
      </c>
      <c r="GT810" s="336">
        <v>0</v>
      </c>
      <c r="GU810" s="336">
        <v>7000000</v>
      </c>
      <c r="GV810" s="336">
        <v>0</v>
      </c>
      <c r="GW810" s="336">
        <v>0</v>
      </c>
      <c r="GX810" s="336">
        <v>2822367.46</v>
      </c>
      <c r="GY810" s="336">
        <v>0</v>
      </c>
      <c r="GZ810" s="336">
        <v>0</v>
      </c>
      <c r="HA810" s="336">
        <v>0</v>
      </c>
      <c r="HB810" s="336">
        <v>400000</v>
      </c>
      <c r="HC810" s="336">
        <v>0</v>
      </c>
      <c r="HD810" s="336">
        <v>0</v>
      </c>
      <c r="HE810" s="336">
        <v>0</v>
      </c>
      <c r="HF810" s="336">
        <v>0</v>
      </c>
      <c r="HG810" s="336">
        <v>0</v>
      </c>
      <c r="HH810" s="336">
        <v>5000000</v>
      </c>
      <c r="HI810" s="336">
        <v>0</v>
      </c>
      <c r="HJ810" s="336">
        <v>500000</v>
      </c>
      <c r="HK810" s="336">
        <v>66969.77</v>
      </c>
      <c r="HL810" s="336">
        <v>0</v>
      </c>
      <c r="HM810" s="336">
        <v>0</v>
      </c>
      <c r="HN810" s="336">
        <v>0</v>
      </c>
      <c r="HO810" s="336">
        <v>183408.76</v>
      </c>
      <c r="HP810" s="336">
        <v>69372.88</v>
      </c>
      <c r="HQ810" s="336">
        <v>0</v>
      </c>
      <c r="HR810" s="336">
        <v>1000000</v>
      </c>
      <c r="HS810" s="336">
        <v>0</v>
      </c>
      <c r="HT810" s="336">
        <v>0</v>
      </c>
      <c r="HU810" s="336">
        <v>0</v>
      </c>
      <c r="HV810" s="336">
        <v>1000000</v>
      </c>
      <c r="HW810" s="336">
        <v>0</v>
      </c>
      <c r="HX810" s="336">
        <v>0</v>
      </c>
      <c r="HY810" s="336">
        <v>0</v>
      </c>
      <c r="HZ810" s="336">
        <v>0</v>
      </c>
      <c r="IA810" s="336">
        <v>0</v>
      </c>
      <c r="IB810" s="336">
        <v>0</v>
      </c>
      <c r="IC810" s="336">
        <v>8200000</v>
      </c>
      <c r="ID810" s="336">
        <v>0</v>
      </c>
      <c r="IE810" s="336">
        <v>0</v>
      </c>
      <c r="IF810" s="336">
        <v>0</v>
      </c>
      <c r="IG810" s="336">
        <v>0</v>
      </c>
      <c r="IH810" s="336">
        <v>0</v>
      </c>
      <c r="II810" s="336">
        <v>470007.17</v>
      </c>
      <c r="IJ810" s="336">
        <v>521887.4</v>
      </c>
      <c r="IK810" s="336">
        <v>0</v>
      </c>
      <c r="IL810" s="336">
        <v>8353.8799999999992</v>
      </c>
      <c r="IM810" s="336">
        <v>0</v>
      </c>
      <c r="IN810" s="336">
        <v>0</v>
      </c>
      <c r="IO810" s="336">
        <v>0</v>
      </c>
      <c r="IP810" s="336">
        <v>0</v>
      </c>
      <c r="IQ810" s="336">
        <v>0</v>
      </c>
      <c r="IR810" s="336">
        <v>0</v>
      </c>
      <c r="IS810" s="336">
        <v>0</v>
      </c>
      <c r="IT810" s="336">
        <v>0</v>
      </c>
      <c r="IU810" s="336">
        <v>0</v>
      </c>
      <c r="IV810" s="336">
        <v>0</v>
      </c>
      <c r="IW810" s="336">
        <v>0</v>
      </c>
      <c r="IX810" s="336">
        <v>0</v>
      </c>
      <c r="IY810" s="336">
        <v>0</v>
      </c>
      <c r="IZ810" s="336">
        <v>0</v>
      </c>
      <c r="JA810" s="336">
        <v>1000005.1</v>
      </c>
      <c r="JB810" s="336">
        <v>20000</v>
      </c>
      <c r="JC810" s="336">
        <v>0</v>
      </c>
      <c r="JD810" s="336">
        <v>0</v>
      </c>
      <c r="JE810" s="336">
        <v>0</v>
      </c>
      <c r="JF810" s="336">
        <v>0</v>
      </c>
      <c r="JG810" s="336">
        <v>0</v>
      </c>
      <c r="JH810" s="336">
        <v>0</v>
      </c>
      <c r="JI810" s="336">
        <v>0</v>
      </c>
      <c r="JJ810" s="336">
        <v>0</v>
      </c>
      <c r="JK810" s="336">
        <v>0</v>
      </c>
      <c r="JL810" s="336">
        <v>0</v>
      </c>
      <c r="JM810" s="336">
        <v>0</v>
      </c>
      <c r="JN810" s="336">
        <v>0</v>
      </c>
      <c r="JO810" s="336">
        <v>0</v>
      </c>
      <c r="JP810" s="336">
        <v>6824.05</v>
      </c>
      <c r="JQ810" s="336">
        <v>0</v>
      </c>
      <c r="JR810" s="336">
        <v>0</v>
      </c>
      <c r="JS810" s="336">
        <v>5000000</v>
      </c>
      <c r="JT810" s="336">
        <v>0</v>
      </c>
      <c r="JU810" s="336">
        <v>0</v>
      </c>
      <c r="JV810" s="336">
        <v>74000000</v>
      </c>
      <c r="JW810" s="336">
        <v>0</v>
      </c>
      <c r="JX810" s="336">
        <v>0</v>
      </c>
      <c r="JY810" s="336">
        <v>0</v>
      </c>
      <c r="JZ810" s="336">
        <v>0</v>
      </c>
      <c r="KA810" s="336">
        <v>0</v>
      </c>
      <c r="KB810" s="336">
        <v>0</v>
      </c>
      <c r="KC810" s="336">
        <v>0</v>
      </c>
      <c r="KD810" s="336">
        <v>0</v>
      </c>
      <c r="KE810" s="336">
        <v>7500000</v>
      </c>
      <c r="KF810" s="336">
        <v>2870.35</v>
      </c>
      <c r="KG810" s="336">
        <v>0</v>
      </c>
      <c r="KH810" s="336">
        <v>0</v>
      </c>
      <c r="KI810" s="336">
        <v>0</v>
      </c>
      <c r="KJ810" s="336">
        <v>650000</v>
      </c>
      <c r="KK810" s="336">
        <v>0</v>
      </c>
      <c r="KL810" s="336">
        <v>0</v>
      </c>
      <c r="KM810" s="336">
        <v>0</v>
      </c>
      <c r="KN810" s="336">
        <v>0</v>
      </c>
      <c r="KO810" s="336">
        <v>0</v>
      </c>
      <c r="KP810" s="336">
        <v>0</v>
      </c>
      <c r="KQ810" s="336">
        <v>0</v>
      </c>
      <c r="KR810" s="336">
        <v>0</v>
      </c>
      <c r="KS810" s="336">
        <v>0</v>
      </c>
      <c r="KX810" s="312">
        <v>921</v>
      </c>
    </row>
    <row r="811" spans="1:310" x14ac:dyDescent="0.25">
      <c r="A811">
        <v>2023</v>
      </c>
      <c r="C811" s="312">
        <v>22</v>
      </c>
      <c r="F811" s="336">
        <v>1800000</v>
      </c>
      <c r="G811" s="336">
        <v>43200</v>
      </c>
      <c r="H811" s="336">
        <v>79421256</v>
      </c>
      <c r="I811" s="336">
        <v>1410100</v>
      </c>
      <c r="J811" s="336">
        <v>674960</v>
      </c>
      <c r="K811" s="336">
        <v>3383930</v>
      </c>
      <c r="L811" s="336">
        <v>15797250</v>
      </c>
      <c r="M811" s="336">
        <v>8300000</v>
      </c>
      <c r="N811" s="336">
        <v>19853000</v>
      </c>
      <c r="O811" s="336">
        <v>5800000</v>
      </c>
      <c r="P811" s="336">
        <v>3460000</v>
      </c>
      <c r="Q811" s="336">
        <v>5400085</v>
      </c>
      <c r="R811" s="336">
        <v>14493717.5</v>
      </c>
      <c r="S811" s="336">
        <v>11761250</v>
      </c>
      <c r="T811" s="336">
        <v>7098900</v>
      </c>
      <c r="U811" s="336">
        <v>14907833.1</v>
      </c>
      <c r="V811" s="336">
        <v>25375000</v>
      </c>
      <c r="W811" s="336">
        <v>3035000</v>
      </c>
      <c r="X811" s="336">
        <v>11680850</v>
      </c>
      <c r="Y811" s="336">
        <v>3678197.35</v>
      </c>
      <c r="Z811" s="336">
        <v>6793552.1299999999</v>
      </c>
      <c r="AA811" s="336">
        <v>49615470</v>
      </c>
      <c r="AB811" s="336">
        <v>8503967</v>
      </c>
      <c r="AC811" s="336">
        <v>2423600</v>
      </c>
      <c r="AD811" s="336">
        <v>78800000</v>
      </c>
      <c r="AE811" s="336">
        <v>1513585</v>
      </c>
      <c r="AF811" s="336">
        <v>3530474.3</v>
      </c>
      <c r="AG811" s="336">
        <v>0</v>
      </c>
      <c r="AH811" s="336">
        <v>7144500</v>
      </c>
      <c r="AI811" s="336">
        <v>9301333.1999999993</v>
      </c>
      <c r="AJ811" s="336">
        <v>0</v>
      </c>
      <c r="AK811" s="336">
        <v>336400</v>
      </c>
      <c r="AL811" s="336">
        <v>38100000</v>
      </c>
      <c r="AM811" s="336">
        <v>1082000</v>
      </c>
      <c r="AN811" s="336">
        <v>1850000</v>
      </c>
      <c r="AO811" s="336">
        <v>0</v>
      </c>
      <c r="AP811" s="336">
        <v>3280000</v>
      </c>
      <c r="AQ811" s="336">
        <v>1558500</v>
      </c>
      <c r="AR811" s="336">
        <v>23227500</v>
      </c>
      <c r="AS811" s="336">
        <v>2980000</v>
      </c>
      <c r="AT811" s="336">
        <v>5060000</v>
      </c>
      <c r="AU811" s="336">
        <v>0</v>
      </c>
      <c r="AV811" s="336">
        <v>1200000</v>
      </c>
      <c r="AW811" s="336">
        <v>24916500</v>
      </c>
      <c r="AX811" s="336">
        <v>800000</v>
      </c>
      <c r="AY811" s="336">
        <v>6405000</v>
      </c>
      <c r="AZ811" s="336">
        <v>7330000</v>
      </c>
      <c r="BA811" s="336">
        <v>184200</v>
      </c>
      <c r="BB811" s="336">
        <v>4000</v>
      </c>
      <c r="BC811" s="336">
        <v>11000000</v>
      </c>
      <c r="BD811" s="336">
        <v>24985510</v>
      </c>
      <c r="BE811" s="336">
        <v>2400000</v>
      </c>
      <c r="BF811" s="336">
        <v>6900000</v>
      </c>
      <c r="BG811" s="336">
        <v>2276545.2999999998</v>
      </c>
      <c r="BH811" s="336">
        <v>50500</v>
      </c>
      <c r="BI811" s="336">
        <v>32380000</v>
      </c>
      <c r="BJ811" s="336">
        <v>0</v>
      </c>
      <c r="BK811" s="336">
        <v>25000000</v>
      </c>
      <c r="BL811" s="336">
        <v>0</v>
      </c>
      <c r="BM811" s="336">
        <v>2300000</v>
      </c>
      <c r="BN811" s="336">
        <v>8000000</v>
      </c>
      <c r="BO811" s="336">
        <v>0</v>
      </c>
      <c r="BP811" s="336">
        <v>249500</v>
      </c>
      <c r="BQ811" s="336">
        <v>544000</v>
      </c>
      <c r="BR811" s="336">
        <v>6168050</v>
      </c>
      <c r="BS811" s="336">
        <v>7154000</v>
      </c>
      <c r="BT811" s="336">
        <v>3000000</v>
      </c>
      <c r="BU811" s="336">
        <v>1087500</v>
      </c>
      <c r="BV811" s="336">
        <v>368000</v>
      </c>
      <c r="BW811" s="336">
        <v>0</v>
      </c>
      <c r="BX811" s="336">
        <v>6302989.2999999998</v>
      </c>
      <c r="BY811" s="336">
        <v>12500000</v>
      </c>
      <c r="BZ811" s="336">
        <v>4100028</v>
      </c>
      <c r="CA811" s="336">
        <v>5784390</v>
      </c>
      <c r="CB811" s="336">
        <v>3158950</v>
      </c>
      <c r="CC811" s="336">
        <v>7989247</v>
      </c>
      <c r="CD811" s="336">
        <v>11000000</v>
      </c>
      <c r="CE811" s="336">
        <v>0</v>
      </c>
      <c r="CF811" s="336">
        <v>18748890.5</v>
      </c>
      <c r="CG811" s="336">
        <v>2500000</v>
      </c>
      <c r="CH811" s="336">
        <v>10316200</v>
      </c>
      <c r="CI811" s="336">
        <v>5480000</v>
      </c>
      <c r="CJ811" s="336">
        <v>1952092.35</v>
      </c>
      <c r="CK811" s="336">
        <v>880000</v>
      </c>
      <c r="CL811" s="336">
        <v>4370000</v>
      </c>
      <c r="CM811" s="336">
        <v>117666.25</v>
      </c>
      <c r="CN811" s="336">
        <v>8957383.6999999993</v>
      </c>
      <c r="CO811" s="336">
        <v>14975000</v>
      </c>
      <c r="CP811" s="336">
        <v>950000</v>
      </c>
      <c r="CQ811" s="336">
        <v>11000000</v>
      </c>
      <c r="CR811" s="336">
        <v>648000</v>
      </c>
      <c r="CS811" s="336">
        <v>8002400</v>
      </c>
      <c r="CT811" s="336">
        <v>0</v>
      </c>
      <c r="CU811" s="336">
        <v>409827</v>
      </c>
      <c r="CV811" s="336">
        <v>911750</v>
      </c>
      <c r="CW811" s="336">
        <v>1594583.35</v>
      </c>
      <c r="CX811" s="336">
        <v>4850000</v>
      </c>
      <c r="CY811" s="336">
        <v>9050000</v>
      </c>
      <c r="CZ811" s="336">
        <v>47598875</v>
      </c>
      <c r="DA811" s="336">
        <v>5000000</v>
      </c>
      <c r="DB811" s="336">
        <v>32700000</v>
      </c>
      <c r="DC811" s="336">
        <v>2960664</v>
      </c>
      <c r="DD811" s="336">
        <v>30000000</v>
      </c>
      <c r="DE811" s="336">
        <v>78124997</v>
      </c>
      <c r="DF811" s="336">
        <v>680000</v>
      </c>
      <c r="DG811" s="336">
        <v>4381250</v>
      </c>
      <c r="DH811" s="336">
        <v>9361239.9000000004</v>
      </c>
      <c r="DI811" s="336">
        <v>6722433.0999999996</v>
      </c>
      <c r="DJ811" s="336">
        <v>12900000</v>
      </c>
      <c r="DK811" s="336">
        <v>3000000</v>
      </c>
      <c r="DL811" s="336">
        <v>1500000</v>
      </c>
      <c r="DM811" s="336">
        <v>10625996</v>
      </c>
      <c r="DN811" s="336">
        <v>1000000</v>
      </c>
      <c r="DO811" s="336">
        <v>2337950</v>
      </c>
      <c r="DP811" s="336">
        <v>2985000</v>
      </c>
      <c r="DQ811" s="336">
        <v>1407736.55</v>
      </c>
      <c r="DR811" s="336">
        <v>13384645</v>
      </c>
      <c r="DS811" s="336">
        <v>32950000</v>
      </c>
      <c r="DT811" s="336">
        <v>12323840</v>
      </c>
      <c r="DU811" s="336">
        <v>8850000</v>
      </c>
      <c r="DV811" s="336">
        <v>4690332.5</v>
      </c>
      <c r="DW811" s="336">
        <v>1950000</v>
      </c>
      <c r="DX811" s="336">
        <v>15296545.75</v>
      </c>
      <c r="DY811" s="336">
        <v>6183160</v>
      </c>
      <c r="DZ811" s="336">
        <v>9590983.6999999993</v>
      </c>
      <c r="EA811" s="336">
        <v>85000000</v>
      </c>
      <c r="EB811" s="336">
        <v>10914280</v>
      </c>
      <c r="EC811" s="336">
        <v>6891900</v>
      </c>
      <c r="ED811" s="336">
        <v>2255000</v>
      </c>
      <c r="EE811" s="336">
        <v>6278636</v>
      </c>
      <c r="EF811" s="336">
        <v>706500</v>
      </c>
      <c r="EG811" s="336">
        <v>26098400</v>
      </c>
      <c r="EH811" s="336">
        <v>1500000</v>
      </c>
      <c r="EI811" s="336">
        <v>5119650</v>
      </c>
      <c r="EJ811" s="336">
        <v>19770287.5</v>
      </c>
      <c r="EK811" s="336">
        <v>1177000</v>
      </c>
      <c r="EL811" s="336">
        <v>1625000</v>
      </c>
      <c r="EM811" s="336">
        <v>8050000</v>
      </c>
      <c r="EN811" s="336">
        <v>6866666.4500000002</v>
      </c>
      <c r="EO811" s="336">
        <v>10140637.5</v>
      </c>
      <c r="EP811" s="336">
        <v>12000000</v>
      </c>
      <c r="EQ811" s="336">
        <v>1645000</v>
      </c>
      <c r="ER811" s="336">
        <v>8666055</v>
      </c>
      <c r="ES811" s="336">
        <v>1643180</v>
      </c>
      <c r="ET811" s="336">
        <v>7250000</v>
      </c>
      <c r="EU811" s="336">
        <v>3896300</v>
      </c>
      <c r="EV811" s="336">
        <v>1524650</v>
      </c>
      <c r="EW811" s="336">
        <v>9837500</v>
      </c>
      <c r="EX811" s="336">
        <v>11443003.35</v>
      </c>
      <c r="EY811" s="336">
        <v>55000000</v>
      </c>
      <c r="EZ811" s="336">
        <v>2027652500</v>
      </c>
      <c r="FA811" s="336">
        <v>4318500</v>
      </c>
      <c r="FB811" s="336">
        <v>9915000</v>
      </c>
      <c r="FC811" s="336">
        <v>6921906.1999999993</v>
      </c>
      <c r="FD811" s="336">
        <v>3855348.2</v>
      </c>
      <c r="FE811" s="336">
        <v>53000000</v>
      </c>
      <c r="FF811" s="336">
        <v>8677625</v>
      </c>
      <c r="FG811" s="336">
        <v>2235248.15</v>
      </c>
      <c r="FH811" s="336">
        <v>35720651.049999997</v>
      </c>
      <c r="FI811" s="336">
        <v>2201875</v>
      </c>
      <c r="FJ811" s="336">
        <v>6921000</v>
      </c>
      <c r="FK811" s="336">
        <v>4857880</v>
      </c>
      <c r="FL811" s="336">
        <v>280000</v>
      </c>
      <c r="FM811" s="336">
        <v>26081060</v>
      </c>
      <c r="FN811" s="336">
        <v>840000</v>
      </c>
      <c r="FO811" s="336">
        <v>3455000</v>
      </c>
      <c r="FP811" s="336">
        <v>1560000</v>
      </c>
      <c r="FQ811" s="336">
        <v>110000</v>
      </c>
      <c r="FR811" s="336">
        <v>5011350.72</v>
      </c>
      <c r="FS811" s="336">
        <v>2105107</v>
      </c>
      <c r="FT811" s="336">
        <v>5050540</v>
      </c>
      <c r="FU811" s="336">
        <v>1992000</v>
      </c>
      <c r="FV811" s="336">
        <v>0</v>
      </c>
      <c r="FW811" s="336">
        <v>500000</v>
      </c>
      <c r="FX811" s="336">
        <v>21890635</v>
      </c>
      <c r="FY811" s="336">
        <v>26800000</v>
      </c>
      <c r="FZ811" s="336">
        <v>150000</v>
      </c>
      <c r="GA811" s="336">
        <v>1211000.02</v>
      </c>
      <c r="GB811" s="336">
        <v>2378922</v>
      </c>
      <c r="GC811" s="336">
        <v>1528300</v>
      </c>
      <c r="GD811" s="336">
        <v>6378250</v>
      </c>
      <c r="GE811" s="336">
        <v>8278944</v>
      </c>
      <c r="GF811" s="336">
        <v>2000000</v>
      </c>
      <c r="GG811" s="336">
        <v>15092170</v>
      </c>
      <c r="GH811" s="336">
        <v>1000000</v>
      </c>
      <c r="GI811" s="336">
        <v>7349424.7999999998</v>
      </c>
      <c r="GJ811" s="336">
        <v>3608763</v>
      </c>
      <c r="GK811" s="336">
        <v>70024500</v>
      </c>
      <c r="GL811" s="336">
        <v>1439125</v>
      </c>
      <c r="GM811" s="336">
        <v>56750000</v>
      </c>
      <c r="GN811" s="336">
        <v>4400000</v>
      </c>
      <c r="GO811" s="336">
        <v>12861900</v>
      </c>
      <c r="GP811" s="336">
        <v>594700</v>
      </c>
      <c r="GQ811" s="336">
        <v>0</v>
      </c>
      <c r="GR811" s="336">
        <v>6973250</v>
      </c>
      <c r="GS811" s="336">
        <v>243584000</v>
      </c>
      <c r="GT811" s="336">
        <v>1206430</v>
      </c>
      <c r="GU811" s="336">
        <v>61541665</v>
      </c>
      <c r="GV811" s="336">
        <v>1900000</v>
      </c>
      <c r="GW811" s="336">
        <v>819535</v>
      </c>
      <c r="GX811" s="336">
        <v>72257000</v>
      </c>
      <c r="GY811" s="336">
        <v>1874525</v>
      </c>
      <c r="GZ811" s="336">
        <v>6405331.1699999999</v>
      </c>
      <c r="HA811" s="336">
        <v>16253210</v>
      </c>
      <c r="HB811" s="336">
        <v>204000</v>
      </c>
      <c r="HC811" s="336">
        <v>51992000</v>
      </c>
      <c r="HD811" s="336">
        <v>1080000</v>
      </c>
      <c r="HE811" s="336">
        <v>997000</v>
      </c>
      <c r="HF811" s="336">
        <v>1889750</v>
      </c>
      <c r="HG811" s="336">
        <v>11450333.34</v>
      </c>
      <c r="HH811" s="336">
        <v>32911740</v>
      </c>
      <c r="HI811" s="336">
        <v>9641275</v>
      </c>
      <c r="HJ811" s="336">
        <v>3314000</v>
      </c>
      <c r="HK811" s="336">
        <v>2447182.4500000002</v>
      </c>
      <c r="HL811" s="336">
        <v>9832456</v>
      </c>
      <c r="HM811" s="336">
        <v>5701625</v>
      </c>
      <c r="HN811" s="336">
        <v>1931500</v>
      </c>
      <c r="HO811" s="336">
        <v>9538007.1999999993</v>
      </c>
      <c r="HP811" s="336">
        <v>32500000</v>
      </c>
      <c r="HQ811" s="336">
        <v>929600</v>
      </c>
      <c r="HR811" s="336">
        <v>9000000</v>
      </c>
      <c r="HS811" s="336">
        <v>700000</v>
      </c>
      <c r="HT811" s="336">
        <v>72000000</v>
      </c>
      <c r="HU811" s="336">
        <v>1650000</v>
      </c>
      <c r="HV811" s="336">
        <v>27552000</v>
      </c>
      <c r="HW811" s="336">
        <v>163200000</v>
      </c>
      <c r="HX811" s="336">
        <v>2901625</v>
      </c>
      <c r="HY811" s="336">
        <v>76775280</v>
      </c>
      <c r="HZ811" s="336">
        <v>1550000</v>
      </c>
      <c r="IA811" s="336">
        <v>182500</v>
      </c>
      <c r="IB811" s="336">
        <v>7250000</v>
      </c>
      <c r="IC811" s="336">
        <v>28777400</v>
      </c>
      <c r="ID811" s="336">
        <v>3762220</v>
      </c>
      <c r="IE811" s="336">
        <v>11500000</v>
      </c>
      <c r="IF811" s="336">
        <v>0</v>
      </c>
      <c r="IG811" s="336">
        <v>3414125</v>
      </c>
      <c r="IH811" s="336">
        <v>1000000</v>
      </c>
      <c r="II811" s="336">
        <v>2955563</v>
      </c>
      <c r="IJ811" s="336">
        <v>20995999.399999999</v>
      </c>
      <c r="IK811" s="336">
        <v>661350</v>
      </c>
      <c r="IL811" s="336">
        <v>1225165</v>
      </c>
      <c r="IM811" s="336">
        <v>3800000</v>
      </c>
      <c r="IN811" s="336">
        <v>8375190.7999999998</v>
      </c>
      <c r="IO811" s="336">
        <v>4821264</v>
      </c>
      <c r="IP811" s="336">
        <v>900000</v>
      </c>
      <c r="IQ811" s="336">
        <v>4047753.25</v>
      </c>
      <c r="IR811" s="336">
        <v>61500000</v>
      </c>
      <c r="IS811" s="336">
        <v>12000000</v>
      </c>
      <c r="IT811" s="336">
        <v>19477100</v>
      </c>
      <c r="IU811" s="336">
        <v>1600000</v>
      </c>
      <c r="IV811" s="336">
        <v>14287500</v>
      </c>
      <c r="IW811" s="336">
        <v>2500000</v>
      </c>
      <c r="IX811" s="336">
        <v>593500</v>
      </c>
      <c r="IY811" s="336">
        <v>4372295</v>
      </c>
      <c r="IZ811" s="336">
        <v>2000000</v>
      </c>
      <c r="JA811" s="336">
        <v>3989250</v>
      </c>
      <c r="JB811" s="336">
        <v>4021250</v>
      </c>
      <c r="JC811" s="336">
        <v>5800000</v>
      </c>
      <c r="JD811" s="336">
        <v>478000</v>
      </c>
      <c r="JE811" s="336">
        <v>0</v>
      </c>
      <c r="JF811" s="336">
        <v>15750000</v>
      </c>
      <c r="JG811" s="336">
        <v>1600000</v>
      </c>
      <c r="JH811" s="336">
        <v>7717897.3399999999</v>
      </c>
      <c r="JI811" s="336">
        <v>1940000</v>
      </c>
      <c r="JJ811" s="336">
        <v>6364646</v>
      </c>
      <c r="JK811" s="336">
        <v>1154500</v>
      </c>
      <c r="JL811" s="336">
        <v>2222350</v>
      </c>
      <c r="JM811" s="336">
        <v>500000</v>
      </c>
      <c r="JN811" s="336">
        <v>0</v>
      </c>
      <c r="JO811" s="336">
        <v>9700000</v>
      </c>
      <c r="JP811" s="336">
        <v>1070000</v>
      </c>
      <c r="JQ811" s="336">
        <v>628000</v>
      </c>
      <c r="JR811" s="336">
        <v>0</v>
      </c>
      <c r="JS811" s="336">
        <v>39561300</v>
      </c>
      <c r="JT811" s="336">
        <v>4455862.95</v>
      </c>
      <c r="JU811" s="336">
        <v>0</v>
      </c>
      <c r="JV811" s="336">
        <v>142162500</v>
      </c>
      <c r="JW811" s="336">
        <v>6320000</v>
      </c>
      <c r="JX811" s="336">
        <v>0</v>
      </c>
      <c r="JY811" s="336">
        <v>0</v>
      </c>
      <c r="JZ811" s="336">
        <v>0</v>
      </c>
      <c r="KA811" s="336">
        <v>4929488</v>
      </c>
      <c r="KB811" s="336">
        <v>2400000</v>
      </c>
      <c r="KC811" s="336">
        <v>591000</v>
      </c>
      <c r="KD811" s="336">
        <v>499200</v>
      </c>
      <c r="KE811" s="336">
        <v>17600000</v>
      </c>
      <c r="KF811" s="336">
        <v>300000</v>
      </c>
      <c r="KG811" s="336">
        <v>2000000</v>
      </c>
      <c r="KH811" s="336">
        <v>2198332</v>
      </c>
      <c r="KI811" s="336">
        <v>7037500</v>
      </c>
      <c r="KJ811" s="336">
        <v>0</v>
      </c>
      <c r="KK811" s="336">
        <v>777500</v>
      </c>
      <c r="KL811" s="336">
        <v>766666.65</v>
      </c>
      <c r="KM811" s="336">
        <v>2556500</v>
      </c>
      <c r="KN811" s="336">
        <v>4306200</v>
      </c>
      <c r="KO811" s="336">
        <v>17079996</v>
      </c>
      <c r="KP811" s="336">
        <v>9000000</v>
      </c>
      <c r="KQ811" s="336">
        <v>302350400</v>
      </c>
      <c r="KR811" s="336">
        <v>24396550</v>
      </c>
      <c r="KS811" s="336">
        <v>3370240</v>
      </c>
      <c r="KX811" s="312">
        <v>922</v>
      </c>
    </row>
    <row r="812" spans="1:310" x14ac:dyDescent="0.25">
      <c r="A812">
        <v>2023</v>
      </c>
      <c r="C812" s="312">
        <v>23</v>
      </c>
      <c r="F812" s="336">
        <v>0</v>
      </c>
      <c r="G812" s="336">
        <v>68734.600000000006</v>
      </c>
      <c r="H812" s="336">
        <v>0</v>
      </c>
      <c r="I812" s="336">
        <v>0</v>
      </c>
      <c r="J812" s="336">
        <v>0</v>
      </c>
      <c r="K812" s="336">
        <v>59878.19</v>
      </c>
      <c r="L812" s="336">
        <v>115906.85</v>
      </c>
      <c r="M812" s="336">
        <v>227426.35</v>
      </c>
      <c r="N812" s="336">
        <v>252970.34</v>
      </c>
      <c r="O812" s="336">
        <v>564575.88</v>
      </c>
      <c r="P812" s="336">
        <v>116238.64</v>
      </c>
      <c r="Q812" s="336">
        <v>5749.76</v>
      </c>
      <c r="R812" s="336">
        <v>0</v>
      </c>
      <c r="S812" s="336">
        <v>180000</v>
      </c>
      <c r="T812" s="336">
        <v>0</v>
      </c>
      <c r="U812" s="336">
        <v>0</v>
      </c>
      <c r="V812" s="336">
        <v>0</v>
      </c>
      <c r="W812" s="336">
        <v>40000</v>
      </c>
      <c r="X812" s="336">
        <v>180000</v>
      </c>
      <c r="Y812" s="336">
        <v>0</v>
      </c>
      <c r="Z812" s="336">
        <v>0</v>
      </c>
      <c r="AA812" s="336">
        <v>0</v>
      </c>
      <c r="AB812" s="336">
        <v>0</v>
      </c>
      <c r="AC812" s="336">
        <v>0</v>
      </c>
      <c r="AD812" s="336">
        <v>1836486.1</v>
      </c>
      <c r="AE812" s="336">
        <v>0</v>
      </c>
      <c r="AF812" s="336">
        <v>0</v>
      </c>
      <c r="AG812" s="336">
        <v>0</v>
      </c>
      <c r="AH812" s="336">
        <v>0</v>
      </c>
      <c r="AI812" s="336">
        <v>20000</v>
      </c>
      <c r="AJ812" s="336">
        <v>0</v>
      </c>
      <c r="AK812" s="336">
        <v>0</v>
      </c>
      <c r="AL812" s="336">
        <v>8062022.9000000004</v>
      </c>
      <c r="AM812" s="336">
        <v>0</v>
      </c>
      <c r="AN812" s="336">
        <v>0</v>
      </c>
      <c r="AO812" s="336">
        <v>0</v>
      </c>
      <c r="AP812" s="336">
        <v>0</v>
      </c>
      <c r="AQ812" s="336">
        <v>0</v>
      </c>
      <c r="AR812" s="336">
        <v>0</v>
      </c>
      <c r="AS812" s="336">
        <v>0</v>
      </c>
      <c r="AT812" s="336">
        <v>0</v>
      </c>
      <c r="AU812" s="336">
        <v>0</v>
      </c>
      <c r="AV812" s="336">
        <v>0</v>
      </c>
      <c r="AW812" s="336">
        <v>823208.98</v>
      </c>
      <c r="AX812" s="336">
        <v>0</v>
      </c>
      <c r="AY812" s="336">
        <v>0</v>
      </c>
      <c r="AZ812" s="336">
        <v>0</v>
      </c>
      <c r="BA812" s="336">
        <v>0</v>
      </c>
      <c r="BB812" s="336">
        <v>0</v>
      </c>
      <c r="BC812" s="336">
        <v>276013.5</v>
      </c>
      <c r="BD812" s="336">
        <v>299383.67999999999</v>
      </c>
      <c r="BE812" s="336">
        <v>0</v>
      </c>
      <c r="BF812" s="336">
        <v>0</v>
      </c>
      <c r="BG812" s="336">
        <v>0</v>
      </c>
      <c r="BH812" s="336">
        <v>0</v>
      </c>
      <c r="BI812" s="336">
        <v>6824.2</v>
      </c>
      <c r="BJ812" s="336">
        <v>0</v>
      </c>
      <c r="BK812" s="336">
        <v>230958.7</v>
      </c>
      <c r="BL812" s="336">
        <v>0</v>
      </c>
      <c r="BM812" s="336">
        <v>0</v>
      </c>
      <c r="BN812" s="336">
        <v>0</v>
      </c>
      <c r="BO812" s="336">
        <v>0</v>
      </c>
      <c r="BP812" s="336">
        <v>0</v>
      </c>
      <c r="BQ812" s="336">
        <v>0</v>
      </c>
      <c r="BR812" s="336">
        <v>750</v>
      </c>
      <c r="BS812" s="336">
        <v>84590.04</v>
      </c>
      <c r="BT812" s="336">
        <v>1053</v>
      </c>
      <c r="BU812" s="336">
        <v>0</v>
      </c>
      <c r="BV812" s="336">
        <v>0</v>
      </c>
      <c r="BW812" s="336">
        <v>0</v>
      </c>
      <c r="BX812" s="336">
        <v>0</v>
      </c>
      <c r="BY812" s="336">
        <v>0</v>
      </c>
      <c r="BZ812" s="336">
        <v>0</v>
      </c>
      <c r="CA812" s="336">
        <v>0</v>
      </c>
      <c r="CB812" s="336">
        <v>0</v>
      </c>
      <c r="CC812" s="336">
        <v>0</v>
      </c>
      <c r="CD812" s="336">
        <v>132472.51</v>
      </c>
      <c r="CE812" s="336">
        <v>449989.39</v>
      </c>
      <c r="CF812" s="336">
        <v>787359.28</v>
      </c>
      <c r="CG812" s="336">
        <v>0</v>
      </c>
      <c r="CH812" s="336">
        <v>0</v>
      </c>
      <c r="CI812" s="336">
        <v>9809524.9499999993</v>
      </c>
      <c r="CJ812" s="336">
        <v>0</v>
      </c>
      <c r="CK812" s="336">
        <v>0</v>
      </c>
      <c r="CL812" s="336">
        <v>0</v>
      </c>
      <c r="CM812" s="336">
        <v>0</v>
      </c>
      <c r="CN812" s="336">
        <v>445810.21</v>
      </c>
      <c r="CO812" s="336">
        <v>457349</v>
      </c>
      <c r="CP812" s="336">
        <v>0</v>
      </c>
      <c r="CQ812" s="336">
        <v>0</v>
      </c>
      <c r="CR812" s="336">
        <v>4115</v>
      </c>
      <c r="CS812" s="336">
        <v>70410.98</v>
      </c>
      <c r="CT812" s="336">
        <v>15500</v>
      </c>
      <c r="CU812" s="336">
        <v>0</v>
      </c>
      <c r="CV812" s="336">
        <v>0</v>
      </c>
      <c r="CW812" s="336">
        <v>85710</v>
      </c>
      <c r="CX812" s="336">
        <v>0</v>
      </c>
      <c r="CY812" s="336">
        <v>0</v>
      </c>
      <c r="CZ812" s="336">
        <v>0</v>
      </c>
      <c r="DA812" s="336">
        <v>0</v>
      </c>
      <c r="DB812" s="336">
        <v>0</v>
      </c>
      <c r="DC812" s="336">
        <v>15200</v>
      </c>
      <c r="DD812" s="336">
        <v>12206.47</v>
      </c>
      <c r="DE812" s="336">
        <v>31782.9</v>
      </c>
      <c r="DF812" s="336">
        <v>51084.42</v>
      </c>
      <c r="DG812" s="336">
        <v>16090.6</v>
      </c>
      <c r="DH812" s="336">
        <v>0</v>
      </c>
      <c r="DI812" s="336">
        <v>0</v>
      </c>
      <c r="DJ812" s="336">
        <v>0</v>
      </c>
      <c r="DK812" s="336">
        <v>0</v>
      </c>
      <c r="DL812" s="336">
        <v>0</v>
      </c>
      <c r="DM812" s="336">
        <v>0</v>
      </c>
      <c r="DN812" s="336">
        <v>0</v>
      </c>
      <c r="DO812" s="336">
        <v>120000</v>
      </c>
      <c r="DP812" s="336">
        <v>0</v>
      </c>
      <c r="DQ812" s="336">
        <v>0</v>
      </c>
      <c r="DR812" s="336">
        <v>0</v>
      </c>
      <c r="DS812" s="336">
        <v>223232.95</v>
      </c>
      <c r="DT812" s="336">
        <v>423409</v>
      </c>
      <c r="DU812" s="336">
        <v>0</v>
      </c>
      <c r="DV812" s="336">
        <v>0</v>
      </c>
      <c r="DW812" s="336">
        <v>0</v>
      </c>
      <c r="DX812" s="336">
        <v>0</v>
      </c>
      <c r="DY812" s="336">
        <v>3180</v>
      </c>
      <c r="DZ812" s="336">
        <v>0</v>
      </c>
      <c r="EA812" s="336">
        <v>0</v>
      </c>
      <c r="EB812" s="336">
        <v>10282.450000000001</v>
      </c>
      <c r="EC812" s="336">
        <v>0</v>
      </c>
      <c r="ED812" s="336">
        <v>3471.35</v>
      </c>
      <c r="EE812" s="336">
        <v>0</v>
      </c>
      <c r="EF812" s="336">
        <v>7400</v>
      </c>
      <c r="EG812" s="336">
        <v>159390.53</v>
      </c>
      <c r="EH812" s="336">
        <v>0</v>
      </c>
      <c r="EI812" s="336">
        <v>69712.570000000007</v>
      </c>
      <c r="EJ812" s="336">
        <v>0</v>
      </c>
      <c r="EK812" s="336">
        <v>12848.8</v>
      </c>
      <c r="EL812" s="336">
        <v>0</v>
      </c>
      <c r="EM812" s="336">
        <v>66175.520000000004</v>
      </c>
      <c r="EN812" s="336">
        <v>530751.65999999992</v>
      </c>
      <c r="EO812" s="336">
        <v>0</v>
      </c>
      <c r="EP812" s="336">
        <v>0</v>
      </c>
      <c r="EQ812" s="336">
        <v>19802.79</v>
      </c>
      <c r="ER812" s="336">
        <v>160000</v>
      </c>
      <c r="ES812" s="336">
        <v>0</v>
      </c>
      <c r="ET812" s="336">
        <v>0</v>
      </c>
      <c r="EU812" s="336">
        <v>0</v>
      </c>
      <c r="EV812" s="336">
        <v>0</v>
      </c>
      <c r="EW812" s="336">
        <v>0</v>
      </c>
      <c r="EX812" s="336">
        <v>0</v>
      </c>
      <c r="EY812" s="336">
        <v>1269295.96</v>
      </c>
      <c r="EZ812" s="336">
        <v>122984752.23999999</v>
      </c>
      <c r="FA812" s="336">
        <v>250000</v>
      </c>
      <c r="FB812" s="336">
        <v>0</v>
      </c>
      <c r="FC812" s="336">
        <v>0</v>
      </c>
      <c r="FD812" s="336">
        <v>55714.400000000001</v>
      </c>
      <c r="FE812" s="336">
        <v>18712</v>
      </c>
      <c r="FF812" s="336">
        <v>0</v>
      </c>
      <c r="FG812" s="336">
        <v>0</v>
      </c>
      <c r="FH812" s="336">
        <v>749390.92</v>
      </c>
      <c r="FI812" s="336">
        <v>0</v>
      </c>
      <c r="FJ812" s="336">
        <v>0</v>
      </c>
      <c r="FK812" s="336">
        <v>0</v>
      </c>
      <c r="FL812" s="336">
        <v>0</v>
      </c>
      <c r="FM812" s="336">
        <v>0</v>
      </c>
      <c r="FN812" s="336">
        <v>0</v>
      </c>
      <c r="FO812" s="336">
        <v>3880</v>
      </c>
      <c r="FP812" s="336">
        <v>12402.9</v>
      </c>
      <c r="FQ812" s="336">
        <v>0</v>
      </c>
      <c r="FR812" s="336">
        <v>1886093.12</v>
      </c>
      <c r="FS812" s="336">
        <v>14752.58</v>
      </c>
      <c r="FT812" s="336">
        <v>0</v>
      </c>
      <c r="FU812" s="336">
        <v>0</v>
      </c>
      <c r="FV812" s="336">
        <v>0</v>
      </c>
      <c r="FW812" s="336">
        <v>0</v>
      </c>
      <c r="FX812" s="336">
        <v>0</v>
      </c>
      <c r="FY812" s="336">
        <v>0</v>
      </c>
      <c r="FZ812" s="336">
        <v>733.33</v>
      </c>
      <c r="GA812" s="336">
        <v>0</v>
      </c>
      <c r="GB812" s="336">
        <v>0</v>
      </c>
      <c r="GC812" s="336">
        <v>0</v>
      </c>
      <c r="GD812" s="336">
        <v>56598.01</v>
      </c>
      <c r="GE812" s="336">
        <v>0</v>
      </c>
      <c r="GF812" s="336">
        <v>0</v>
      </c>
      <c r="GG812" s="336">
        <v>17039.650000000001</v>
      </c>
      <c r="GH812" s="336">
        <v>0</v>
      </c>
      <c r="GI812" s="336">
        <v>0</v>
      </c>
      <c r="GJ812" s="336">
        <v>0</v>
      </c>
      <c r="GK812" s="336">
        <v>4772880.76</v>
      </c>
      <c r="GL812" s="336">
        <v>0</v>
      </c>
      <c r="GM812" s="336">
        <v>8939275.3499999996</v>
      </c>
      <c r="GN812" s="336">
        <v>0</v>
      </c>
      <c r="GO812" s="336">
        <v>0</v>
      </c>
      <c r="GP812" s="336">
        <v>0</v>
      </c>
      <c r="GQ812" s="336">
        <v>11075.1</v>
      </c>
      <c r="GR812" s="336">
        <v>0</v>
      </c>
      <c r="GS812" s="336">
        <v>0</v>
      </c>
      <c r="GT812" s="336">
        <v>40000</v>
      </c>
      <c r="GU812" s="336">
        <v>0</v>
      </c>
      <c r="GV812" s="336">
        <v>122000</v>
      </c>
      <c r="GW812" s="336">
        <v>40000</v>
      </c>
      <c r="GX812" s="336">
        <v>0</v>
      </c>
      <c r="GY812" s="336">
        <v>0</v>
      </c>
      <c r="GZ812" s="336">
        <v>835110.03</v>
      </c>
      <c r="HA812" s="336">
        <v>0</v>
      </c>
      <c r="HB812" s="336">
        <v>0</v>
      </c>
      <c r="HC812" s="336">
        <v>0</v>
      </c>
      <c r="HD812" s="336">
        <v>0</v>
      </c>
      <c r="HE812" s="336">
        <v>0</v>
      </c>
      <c r="HF812" s="336">
        <v>0</v>
      </c>
      <c r="HG812" s="336">
        <v>53000</v>
      </c>
      <c r="HH812" s="336">
        <v>0</v>
      </c>
      <c r="HI812" s="336">
        <v>0</v>
      </c>
      <c r="HJ812" s="336">
        <v>0</v>
      </c>
      <c r="HK812" s="336">
        <v>35000</v>
      </c>
      <c r="HL812" s="336">
        <v>0</v>
      </c>
      <c r="HM812" s="336">
        <v>0</v>
      </c>
      <c r="HN812" s="336">
        <v>0</v>
      </c>
      <c r="HO812" s="336">
        <v>0</v>
      </c>
      <c r="HP812" s="336">
        <v>0</v>
      </c>
      <c r="HQ812" s="336">
        <v>0</v>
      </c>
      <c r="HR812" s="336">
        <v>0</v>
      </c>
      <c r="HS812" s="336">
        <v>0</v>
      </c>
      <c r="HT812" s="336">
        <v>790761.43</v>
      </c>
      <c r="HU812" s="336">
        <v>0</v>
      </c>
      <c r="HV812" s="336">
        <v>0</v>
      </c>
      <c r="HW812" s="336">
        <v>5035562.5599999996</v>
      </c>
      <c r="HX812" s="336">
        <v>0</v>
      </c>
      <c r="HY812" s="336">
        <v>1806112.09</v>
      </c>
      <c r="HZ812" s="336">
        <v>0</v>
      </c>
      <c r="IA812" s="336">
        <v>144610.9</v>
      </c>
      <c r="IB812" s="336">
        <v>0</v>
      </c>
      <c r="IC812" s="336">
        <v>0</v>
      </c>
      <c r="ID812" s="336">
        <v>0</v>
      </c>
      <c r="IE812" s="336">
        <v>56454.720000000001</v>
      </c>
      <c r="IF812" s="336">
        <v>0</v>
      </c>
      <c r="IG812" s="336">
        <v>0</v>
      </c>
      <c r="IH812" s="336">
        <v>0</v>
      </c>
      <c r="II812" s="336">
        <v>0</v>
      </c>
      <c r="IJ812" s="336">
        <v>0</v>
      </c>
      <c r="IK812" s="336">
        <v>0</v>
      </c>
      <c r="IL812" s="336">
        <v>30000</v>
      </c>
      <c r="IM812" s="336">
        <v>70000</v>
      </c>
      <c r="IN812" s="336">
        <v>0</v>
      </c>
      <c r="IO812" s="336">
        <v>124000</v>
      </c>
      <c r="IP812" s="336">
        <v>2615.8000000000002</v>
      </c>
      <c r="IQ812" s="336">
        <v>0</v>
      </c>
      <c r="IR812" s="336">
        <v>0</v>
      </c>
      <c r="IS812" s="336">
        <v>0</v>
      </c>
      <c r="IT812" s="336">
        <v>0</v>
      </c>
      <c r="IU812" s="336">
        <v>0</v>
      </c>
      <c r="IV812" s="336">
        <v>279175.5</v>
      </c>
      <c r="IW812" s="336">
        <v>0</v>
      </c>
      <c r="IX812" s="336">
        <v>0</v>
      </c>
      <c r="IY812" s="336">
        <v>0</v>
      </c>
      <c r="IZ812" s="336">
        <v>0</v>
      </c>
      <c r="JA812" s="336">
        <v>0</v>
      </c>
      <c r="JB812" s="336">
        <v>0</v>
      </c>
      <c r="JC812" s="336">
        <v>0</v>
      </c>
      <c r="JD812" s="336">
        <v>0</v>
      </c>
      <c r="JE812" s="336">
        <v>0</v>
      </c>
      <c r="JF812" s="336">
        <v>0</v>
      </c>
      <c r="JG812" s="336">
        <v>0</v>
      </c>
      <c r="JH812" s="336">
        <v>0</v>
      </c>
      <c r="JI812" s="336">
        <v>1483.2</v>
      </c>
      <c r="JJ812" s="336">
        <v>0</v>
      </c>
      <c r="JK812" s="336">
        <v>0</v>
      </c>
      <c r="JL812" s="336">
        <v>0</v>
      </c>
      <c r="JM812" s="336">
        <v>0</v>
      </c>
      <c r="JN812" s="336">
        <v>0</v>
      </c>
      <c r="JO812" s="336">
        <v>28084.82</v>
      </c>
      <c r="JP812" s="336">
        <v>0</v>
      </c>
      <c r="JQ812" s="336">
        <v>0</v>
      </c>
      <c r="JR812" s="336">
        <v>0</v>
      </c>
      <c r="JS812" s="336">
        <v>0</v>
      </c>
      <c r="JT812" s="336">
        <v>44123</v>
      </c>
      <c r="JU812" s="336">
        <v>847825.48</v>
      </c>
      <c r="JV812" s="336">
        <v>0</v>
      </c>
      <c r="JW812" s="336">
        <v>3150.45</v>
      </c>
      <c r="JX812" s="336">
        <v>0</v>
      </c>
      <c r="JY812" s="336">
        <v>0</v>
      </c>
      <c r="JZ812" s="336">
        <v>0</v>
      </c>
      <c r="KA812" s="336">
        <v>0</v>
      </c>
      <c r="KB812" s="336">
        <v>0</v>
      </c>
      <c r="KC812" s="336">
        <v>0</v>
      </c>
      <c r="KD812" s="336">
        <v>0</v>
      </c>
      <c r="KE812" s="336">
        <v>0</v>
      </c>
      <c r="KF812" s="336">
        <v>0</v>
      </c>
      <c r="KG812" s="336">
        <v>0</v>
      </c>
      <c r="KH812" s="336">
        <v>0</v>
      </c>
      <c r="KI812" s="336">
        <v>21437.9</v>
      </c>
      <c r="KJ812" s="336">
        <v>0</v>
      </c>
      <c r="KK812" s="336">
        <v>0</v>
      </c>
      <c r="KL812" s="336">
        <v>0</v>
      </c>
      <c r="KM812" s="336">
        <v>0</v>
      </c>
      <c r="KN812" s="336">
        <v>34349.980000000003</v>
      </c>
      <c r="KO812" s="336">
        <v>0</v>
      </c>
      <c r="KP812" s="336">
        <v>0</v>
      </c>
      <c r="KQ812" s="336">
        <v>12291335.75</v>
      </c>
      <c r="KR812" s="336">
        <v>0</v>
      </c>
      <c r="KS812" s="336">
        <v>0</v>
      </c>
      <c r="KX812" s="312">
        <v>923</v>
      </c>
    </row>
    <row r="813" spans="1:310" x14ac:dyDescent="0.25">
      <c r="A813">
        <v>2023</v>
      </c>
      <c r="C813" s="312">
        <v>25</v>
      </c>
      <c r="F813" s="336">
        <v>68218.100000000006</v>
      </c>
      <c r="G813" s="336">
        <v>60153.9</v>
      </c>
      <c r="H813" s="336">
        <v>3395994.42</v>
      </c>
      <c r="I813" s="336">
        <v>229895</v>
      </c>
      <c r="J813" s="336">
        <v>2560.75</v>
      </c>
      <c r="K813" s="336">
        <v>162101.88</v>
      </c>
      <c r="L813" s="336">
        <v>586274.88</v>
      </c>
      <c r="M813" s="336">
        <v>684775</v>
      </c>
      <c r="N813" s="336">
        <v>6769162.0300000003</v>
      </c>
      <c r="O813" s="336">
        <v>541118.49</v>
      </c>
      <c r="P813" s="336">
        <v>1218023.43</v>
      </c>
      <c r="Q813" s="336">
        <v>357995.44</v>
      </c>
      <c r="R813" s="336">
        <v>115797.26</v>
      </c>
      <c r="S813" s="336">
        <v>385082.65</v>
      </c>
      <c r="T813" s="336">
        <v>246815.64</v>
      </c>
      <c r="U813" s="336">
        <v>779616.61</v>
      </c>
      <c r="V813" s="336">
        <v>1035026.91</v>
      </c>
      <c r="W813" s="336">
        <v>333270.46999999997</v>
      </c>
      <c r="X813" s="336">
        <v>20280.849999999999</v>
      </c>
      <c r="Y813" s="336">
        <v>248253.82</v>
      </c>
      <c r="Z813" s="336">
        <v>38106</v>
      </c>
      <c r="AA813" s="336">
        <v>164511.69</v>
      </c>
      <c r="AB813" s="336">
        <v>378551.11</v>
      </c>
      <c r="AC813" s="336">
        <v>32909.550000000003</v>
      </c>
      <c r="AD813" s="336">
        <v>2157493.83</v>
      </c>
      <c r="AE813" s="336">
        <v>321735.37</v>
      </c>
      <c r="AF813" s="336">
        <v>171373.39</v>
      </c>
      <c r="AG813" s="336">
        <v>104731.94</v>
      </c>
      <c r="AH813" s="336">
        <v>19683.900000000001</v>
      </c>
      <c r="AI813" s="336">
        <v>72219</v>
      </c>
      <c r="AJ813" s="336">
        <v>1863929.53</v>
      </c>
      <c r="AK813" s="336">
        <v>32039.35</v>
      </c>
      <c r="AL813" s="336">
        <v>377936.14</v>
      </c>
      <c r="AM813" s="336">
        <v>126205.34</v>
      </c>
      <c r="AN813" s="336">
        <v>740428.85</v>
      </c>
      <c r="AO813" s="336">
        <v>64160</v>
      </c>
      <c r="AP813" s="336">
        <v>449708.46</v>
      </c>
      <c r="AQ813" s="336">
        <v>75300.89</v>
      </c>
      <c r="AR813" s="336">
        <v>115775.8</v>
      </c>
      <c r="AS813" s="336">
        <v>224786</v>
      </c>
      <c r="AT813" s="336">
        <v>1247940.08</v>
      </c>
      <c r="AU813" s="336">
        <v>627976.35</v>
      </c>
      <c r="AV813" s="336">
        <v>284293.86</v>
      </c>
      <c r="AW813" s="336">
        <v>2231260.1800000002</v>
      </c>
      <c r="AX813" s="336">
        <v>95835.36</v>
      </c>
      <c r="AY813" s="336">
        <v>190587.89</v>
      </c>
      <c r="AZ813" s="336">
        <v>376028.43</v>
      </c>
      <c r="BA813" s="336">
        <v>993.83</v>
      </c>
      <c r="BB813" s="336">
        <v>59023.02</v>
      </c>
      <c r="BC813" s="336">
        <v>700141.16</v>
      </c>
      <c r="BD813" s="336">
        <v>3721.35</v>
      </c>
      <c r="BE813" s="336">
        <v>122125.96</v>
      </c>
      <c r="BF813" s="336">
        <v>498190</v>
      </c>
      <c r="BG813" s="336">
        <v>141329.1</v>
      </c>
      <c r="BH813" s="336">
        <v>24044.9</v>
      </c>
      <c r="BI813" s="336">
        <v>24688607.140000001</v>
      </c>
      <c r="BJ813" s="336">
        <v>19212</v>
      </c>
      <c r="BK813" s="336">
        <v>347457.07</v>
      </c>
      <c r="BL813" s="336">
        <v>107314.03</v>
      </c>
      <c r="BM813" s="336">
        <v>63261.4</v>
      </c>
      <c r="BN813" s="336">
        <v>629213.34</v>
      </c>
      <c r="BO813" s="336">
        <v>646031.73</v>
      </c>
      <c r="BP813" s="336">
        <v>159810.07</v>
      </c>
      <c r="BQ813" s="336">
        <v>141481.75</v>
      </c>
      <c r="BR813" s="336">
        <v>11485490.9</v>
      </c>
      <c r="BS813" s="336">
        <v>230147.76</v>
      </c>
      <c r="BT813" s="336">
        <v>305694.7</v>
      </c>
      <c r="BU813" s="336">
        <v>68442</v>
      </c>
      <c r="BV813" s="336">
        <v>0</v>
      </c>
      <c r="BW813" s="336">
        <v>97488.41</v>
      </c>
      <c r="BX813" s="336">
        <v>879263.84</v>
      </c>
      <c r="BY813" s="336">
        <v>41931.949999999997</v>
      </c>
      <c r="BZ813" s="336">
        <v>320620.85000000003</v>
      </c>
      <c r="CA813" s="336">
        <v>384002.57</v>
      </c>
      <c r="CB813" s="336">
        <v>85444.29</v>
      </c>
      <c r="CC813" s="336">
        <v>0</v>
      </c>
      <c r="CD813" s="336">
        <v>87365.28</v>
      </c>
      <c r="CE813" s="336">
        <v>2638317.91</v>
      </c>
      <c r="CF813" s="336">
        <v>887951.56</v>
      </c>
      <c r="CG813" s="336">
        <v>4362536.92</v>
      </c>
      <c r="CH813" s="336">
        <v>57709.35</v>
      </c>
      <c r="CI813" s="336">
        <v>2886057.06</v>
      </c>
      <c r="CJ813" s="336">
        <v>211194.07</v>
      </c>
      <c r="CK813" s="336">
        <v>189139.98</v>
      </c>
      <c r="CL813" s="336">
        <v>111207.5</v>
      </c>
      <c r="CM813" s="336">
        <v>62616.29</v>
      </c>
      <c r="CN813" s="336">
        <v>458800.49</v>
      </c>
      <c r="CO813" s="336">
        <v>253556.4</v>
      </c>
      <c r="CP813" s="336">
        <v>5216.3999999999996</v>
      </c>
      <c r="CQ813" s="336">
        <v>545624.15999999992</v>
      </c>
      <c r="CR813" s="336">
        <v>212533.75</v>
      </c>
      <c r="CS813" s="336">
        <v>493932.41</v>
      </c>
      <c r="CT813" s="336">
        <v>503963.02</v>
      </c>
      <c r="CU813" s="336">
        <v>80490.720000000001</v>
      </c>
      <c r="CV813" s="336">
        <v>106422.18</v>
      </c>
      <c r="CW813" s="336">
        <v>173087.92</v>
      </c>
      <c r="CX813" s="336">
        <v>118273.84</v>
      </c>
      <c r="CY813" s="336">
        <v>403328.02</v>
      </c>
      <c r="CZ813" s="336">
        <v>5289751.99</v>
      </c>
      <c r="DA813" s="336">
        <v>2595165.85</v>
      </c>
      <c r="DB813" s="336">
        <v>2232902.14</v>
      </c>
      <c r="DC813" s="336">
        <v>293488.40999999997</v>
      </c>
      <c r="DD813" s="336">
        <v>5458386.4500000002</v>
      </c>
      <c r="DE813" s="336">
        <v>1816748.1</v>
      </c>
      <c r="DF813" s="336">
        <v>321130.07</v>
      </c>
      <c r="DG813" s="336">
        <v>5500</v>
      </c>
      <c r="DH813" s="336">
        <v>66213.27</v>
      </c>
      <c r="DI813" s="336">
        <v>81680</v>
      </c>
      <c r="DJ813" s="336">
        <v>2934245.45</v>
      </c>
      <c r="DK813" s="336">
        <v>4185009.04</v>
      </c>
      <c r="DL813" s="336">
        <v>27097.48</v>
      </c>
      <c r="DM813" s="336">
        <v>870600.57</v>
      </c>
      <c r="DN813" s="336">
        <v>29602.1</v>
      </c>
      <c r="DO813" s="336">
        <v>19480</v>
      </c>
      <c r="DP813" s="336">
        <v>34986.01</v>
      </c>
      <c r="DQ813" s="336">
        <v>129885.2</v>
      </c>
      <c r="DR813" s="336">
        <v>179776.04</v>
      </c>
      <c r="DS813" s="336">
        <v>269771.05</v>
      </c>
      <c r="DT813" s="336">
        <v>386753.56</v>
      </c>
      <c r="DU813" s="336">
        <v>4626</v>
      </c>
      <c r="DV813" s="336">
        <v>46867.31</v>
      </c>
      <c r="DW813" s="336">
        <v>201836.27</v>
      </c>
      <c r="DX813" s="336">
        <v>361023.51</v>
      </c>
      <c r="DY813" s="336">
        <v>4878942.1399999997</v>
      </c>
      <c r="DZ813" s="336">
        <v>139159.71</v>
      </c>
      <c r="EA813" s="336">
        <v>4242798.71</v>
      </c>
      <c r="EB813" s="336">
        <v>509274.58</v>
      </c>
      <c r="EC813" s="336">
        <v>264126.21000000002</v>
      </c>
      <c r="ED813" s="336">
        <v>3040</v>
      </c>
      <c r="EE813" s="336">
        <v>58097.26</v>
      </c>
      <c r="EF813" s="336">
        <v>31857.15</v>
      </c>
      <c r="EG813" s="336">
        <v>4400408.2</v>
      </c>
      <c r="EH813" s="336">
        <v>667980.57999999996</v>
      </c>
      <c r="EI813" s="336">
        <v>447875.05</v>
      </c>
      <c r="EJ813" s="336">
        <v>2264453.5299999998</v>
      </c>
      <c r="EK813" s="336">
        <v>640979.46</v>
      </c>
      <c r="EL813" s="336">
        <v>300790.57</v>
      </c>
      <c r="EM813" s="336">
        <v>150359.9</v>
      </c>
      <c r="EN813" s="336">
        <v>274594.05</v>
      </c>
      <c r="EO813" s="336">
        <v>73427.06</v>
      </c>
      <c r="EP813" s="336">
        <v>3611053.6</v>
      </c>
      <c r="EQ813" s="336">
        <v>369802.31</v>
      </c>
      <c r="ER813" s="336">
        <v>264479.44</v>
      </c>
      <c r="ES813" s="336">
        <v>110862.37</v>
      </c>
      <c r="ET813" s="336">
        <v>276754.87</v>
      </c>
      <c r="EU813" s="336">
        <v>106333.83</v>
      </c>
      <c r="EV813" s="336">
        <v>131596.19</v>
      </c>
      <c r="EW813" s="336">
        <v>700517.64</v>
      </c>
      <c r="EX813" s="336">
        <v>620482.99</v>
      </c>
      <c r="EY813" s="336">
        <v>4999539.0999999996</v>
      </c>
      <c r="EZ813" s="336">
        <v>138335806.09999999</v>
      </c>
      <c r="FA813" s="336">
        <v>384103.47</v>
      </c>
      <c r="FB813" s="336">
        <v>23400</v>
      </c>
      <c r="FC813" s="336">
        <v>6157715.1099999994</v>
      </c>
      <c r="FD813" s="336">
        <v>163930.69</v>
      </c>
      <c r="FE813" s="336">
        <v>3932156.05</v>
      </c>
      <c r="FF813" s="336">
        <v>423799.27</v>
      </c>
      <c r="FG813" s="336">
        <v>38993.47</v>
      </c>
      <c r="FH813" s="336">
        <v>1204081.95</v>
      </c>
      <c r="FI813" s="336">
        <v>35676.15</v>
      </c>
      <c r="FJ813" s="336">
        <v>4663299.3899999997</v>
      </c>
      <c r="FK813" s="336">
        <v>212217.88</v>
      </c>
      <c r="FL813" s="336">
        <v>18435.04</v>
      </c>
      <c r="FM813" s="336">
        <v>910760.27</v>
      </c>
      <c r="FN813" s="336">
        <v>225883.27</v>
      </c>
      <c r="FO813" s="336">
        <v>1226440.47</v>
      </c>
      <c r="FP813" s="336">
        <v>55991.47</v>
      </c>
      <c r="FQ813" s="336">
        <v>12072.5</v>
      </c>
      <c r="FR813" s="336">
        <v>2277599.61</v>
      </c>
      <c r="FS813" s="336">
        <v>2680.15</v>
      </c>
      <c r="FT813" s="336">
        <v>318310.7</v>
      </c>
      <c r="FU813" s="336">
        <v>208856.78</v>
      </c>
      <c r="FV813" s="336">
        <v>383550.31</v>
      </c>
      <c r="FW813" s="336">
        <v>11724.2</v>
      </c>
      <c r="FX813" s="336">
        <v>615189.85</v>
      </c>
      <c r="FY813" s="336">
        <v>2814553.7</v>
      </c>
      <c r="FZ813" s="336">
        <v>26539.119999999999</v>
      </c>
      <c r="GA813" s="336">
        <v>1517.5</v>
      </c>
      <c r="GB813" s="336">
        <v>543113.52</v>
      </c>
      <c r="GC813" s="336">
        <v>62655.95</v>
      </c>
      <c r="GD813" s="336">
        <v>49450</v>
      </c>
      <c r="GE813" s="336">
        <v>398251.1</v>
      </c>
      <c r="GF813" s="336">
        <v>303618.53000000003</v>
      </c>
      <c r="GG813" s="336">
        <v>17676.2</v>
      </c>
      <c r="GH813" s="336">
        <v>321991.38</v>
      </c>
      <c r="GI813" s="336">
        <v>933716.62</v>
      </c>
      <c r="GJ813" s="336">
        <v>27638.02</v>
      </c>
      <c r="GK813" s="336">
        <v>4360012.04</v>
      </c>
      <c r="GL813" s="336">
        <v>1236650.25</v>
      </c>
      <c r="GM813" s="336">
        <v>15924252.450000001</v>
      </c>
      <c r="GN813" s="336">
        <v>426072.26</v>
      </c>
      <c r="GO813" s="336">
        <v>3232518.66</v>
      </c>
      <c r="GP813" s="336">
        <v>900</v>
      </c>
      <c r="GQ813" s="336">
        <v>50257.29</v>
      </c>
      <c r="GR813" s="336">
        <v>548269.87</v>
      </c>
      <c r="GS813" s="336">
        <v>5513315.3600000003</v>
      </c>
      <c r="GT813" s="336">
        <v>46318.2</v>
      </c>
      <c r="GU813" s="336">
        <v>1759170.44</v>
      </c>
      <c r="GV813" s="336">
        <v>155554.38</v>
      </c>
      <c r="GW813" s="336">
        <v>48254.95</v>
      </c>
      <c r="GX813" s="336">
        <v>2189450.36</v>
      </c>
      <c r="GY813" s="336">
        <v>108664.32000000001</v>
      </c>
      <c r="GZ813" s="336">
        <v>94887.44</v>
      </c>
      <c r="HA813" s="336">
        <v>652802.23</v>
      </c>
      <c r="HB813" s="336">
        <v>134694.67000000001</v>
      </c>
      <c r="HC813" s="336">
        <v>5645678.0700000003</v>
      </c>
      <c r="HD813" s="336">
        <v>7077.4</v>
      </c>
      <c r="HE813" s="336">
        <v>134265</v>
      </c>
      <c r="HF813" s="336">
        <v>223223.93</v>
      </c>
      <c r="HG813" s="336">
        <v>760232.4</v>
      </c>
      <c r="HH813" s="336">
        <v>1761117.3</v>
      </c>
      <c r="HI813" s="336">
        <v>246699.14</v>
      </c>
      <c r="HJ813" s="336">
        <v>674694.23</v>
      </c>
      <c r="HK813" s="336">
        <v>182350</v>
      </c>
      <c r="HL813" s="336">
        <v>68984.960000000006</v>
      </c>
      <c r="HM813" s="336">
        <v>601033.64</v>
      </c>
      <c r="HN813" s="336">
        <v>187971.85</v>
      </c>
      <c r="HO813" s="336">
        <v>168096.01</v>
      </c>
      <c r="HP813" s="336">
        <v>138649.19</v>
      </c>
      <c r="HQ813" s="336">
        <v>64625.14</v>
      </c>
      <c r="HR813" s="336">
        <v>1719712.13</v>
      </c>
      <c r="HS813" s="336">
        <v>104042.2</v>
      </c>
      <c r="HT813" s="336">
        <v>4405652.51</v>
      </c>
      <c r="HU813" s="336">
        <v>57122.879999999997</v>
      </c>
      <c r="HV813" s="336">
        <v>1225281.1200000001</v>
      </c>
      <c r="HW813" s="336">
        <v>48346483.5</v>
      </c>
      <c r="HX813" s="336">
        <v>154032.49</v>
      </c>
      <c r="HY813" s="336">
        <v>9303512.1199999992</v>
      </c>
      <c r="HZ813" s="336">
        <v>69588.149999999994</v>
      </c>
      <c r="IA813" s="336">
        <v>45509.47</v>
      </c>
      <c r="IB813" s="336">
        <v>375594.86</v>
      </c>
      <c r="IC813" s="336">
        <v>21557608.68</v>
      </c>
      <c r="ID813" s="336">
        <v>143280.81</v>
      </c>
      <c r="IE813" s="336">
        <v>1058296.45</v>
      </c>
      <c r="IF813" s="336">
        <v>118174.05</v>
      </c>
      <c r="IG813" s="336">
        <v>200608.31</v>
      </c>
      <c r="IH813" s="336">
        <v>3387.4</v>
      </c>
      <c r="II813" s="336">
        <v>273237.8</v>
      </c>
      <c r="IJ813" s="336">
        <v>763031.57</v>
      </c>
      <c r="IK813" s="336">
        <v>79543.41</v>
      </c>
      <c r="IL813" s="336">
        <v>192624.4</v>
      </c>
      <c r="IM813" s="336">
        <v>307343.21000000002</v>
      </c>
      <c r="IN813" s="336">
        <v>1673595.15</v>
      </c>
      <c r="IO813" s="336">
        <v>33518.69</v>
      </c>
      <c r="IP813" s="336">
        <v>53005</v>
      </c>
      <c r="IQ813" s="336">
        <v>63262.94</v>
      </c>
      <c r="IR813" s="336">
        <v>2590181.6799999997</v>
      </c>
      <c r="IS813" s="336">
        <v>592629.29</v>
      </c>
      <c r="IT813" s="336">
        <v>763596.08</v>
      </c>
      <c r="IU813" s="336">
        <v>498315.5</v>
      </c>
      <c r="IV813" s="336">
        <v>451006.89</v>
      </c>
      <c r="IW813" s="336">
        <v>378929</v>
      </c>
      <c r="IX813" s="336">
        <v>3500</v>
      </c>
      <c r="IY813" s="336">
        <v>341675.85</v>
      </c>
      <c r="IZ813" s="336">
        <v>626717.72</v>
      </c>
      <c r="JA813" s="336">
        <v>144266.29999999999</v>
      </c>
      <c r="JB813" s="336">
        <v>324753.46000000002</v>
      </c>
      <c r="JC813" s="336">
        <v>296762.34000000003</v>
      </c>
      <c r="JD813" s="336">
        <v>125274.55</v>
      </c>
      <c r="JE813" s="336">
        <v>29865.61</v>
      </c>
      <c r="JF813" s="336">
        <v>1771161.83</v>
      </c>
      <c r="JG813" s="336">
        <v>286957.76</v>
      </c>
      <c r="JH813" s="336">
        <v>240680.21</v>
      </c>
      <c r="JI813" s="336">
        <v>8360686.9100000001</v>
      </c>
      <c r="JJ813" s="336">
        <v>894630.21</v>
      </c>
      <c r="JK813" s="336">
        <v>8540</v>
      </c>
      <c r="JL813" s="336">
        <v>165537.85</v>
      </c>
      <c r="JM813" s="336">
        <v>3418.35</v>
      </c>
      <c r="JN813" s="336">
        <v>0</v>
      </c>
      <c r="JO813" s="336">
        <v>62877.9</v>
      </c>
      <c r="JP813" s="336">
        <v>203102.35</v>
      </c>
      <c r="JQ813" s="336">
        <v>106579.6</v>
      </c>
      <c r="JR813" s="336">
        <v>34500</v>
      </c>
      <c r="JS813" s="336">
        <v>173996.1</v>
      </c>
      <c r="JT813" s="336">
        <v>146748</v>
      </c>
      <c r="JU813" s="336">
        <v>1947829.75</v>
      </c>
      <c r="JV813" s="336">
        <v>9892235.4199999999</v>
      </c>
      <c r="JW813" s="336">
        <v>566202.68000000005</v>
      </c>
      <c r="JX813" s="336">
        <v>283606.65000000002</v>
      </c>
      <c r="JY813" s="336">
        <v>57715.25</v>
      </c>
      <c r="JZ813" s="336">
        <v>18078.830000000002</v>
      </c>
      <c r="KA813" s="336">
        <v>85462</v>
      </c>
      <c r="KB813" s="336">
        <v>283277.25</v>
      </c>
      <c r="KC813" s="336">
        <v>504713.9</v>
      </c>
      <c r="KD813" s="336">
        <v>158108.26999999999</v>
      </c>
      <c r="KE813" s="336">
        <v>1736765.31</v>
      </c>
      <c r="KF813" s="336">
        <v>122423.02</v>
      </c>
      <c r="KG813" s="336">
        <v>22610.1</v>
      </c>
      <c r="KH813" s="336">
        <v>9460.07</v>
      </c>
      <c r="KI813" s="336">
        <v>102507.84</v>
      </c>
      <c r="KJ813" s="336">
        <v>41501.040000000001</v>
      </c>
      <c r="KK813" s="336">
        <v>127606.04</v>
      </c>
      <c r="KL813" s="336">
        <v>305090.89999999997</v>
      </c>
      <c r="KM813" s="336">
        <v>230265.75</v>
      </c>
      <c r="KN813" s="336">
        <v>258205.75</v>
      </c>
      <c r="KO813" s="336">
        <v>191205.34</v>
      </c>
      <c r="KP813" s="336">
        <v>510195.12</v>
      </c>
      <c r="KQ813" s="336">
        <v>17406372.75</v>
      </c>
      <c r="KR813" s="336">
        <v>1062136.33</v>
      </c>
      <c r="KS813" s="336">
        <v>546665.36</v>
      </c>
      <c r="KX813" s="312">
        <v>925</v>
      </c>
    </row>
    <row r="814" spans="1:310" x14ac:dyDescent="0.25">
      <c r="A814">
        <v>2023</v>
      </c>
      <c r="C814" s="312">
        <v>28</v>
      </c>
      <c r="F814" s="336">
        <v>7511891.8999999994</v>
      </c>
      <c r="G814" s="336">
        <v>467182.01</v>
      </c>
      <c r="H814" s="336">
        <v>50928584.259999998</v>
      </c>
      <c r="I814" s="336">
        <v>4664809.1500000004</v>
      </c>
      <c r="J814" s="336">
        <v>190354.37</v>
      </c>
      <c r="K814" s="336">
        <v>1190771.73</v>
      </c>
      <c r="L814" s="336">
        <v>8978636.1999999993</v>
      </c>
      <c r="M814" s="336">
        <v>3797859.55</v>
      </c>
      <c r="N814" s="336">
        <v>18566680.899999999</v>
      </c>
      <c r="O814" s="336">
        <v>14608953.98</v>
      </c>
      <c r="P814" s="336">
        <v>2683161.91</v>
      </c>
      <c r="Q814" s="336">
        <v>1565709.47</v>
      </c>
      <c r="R814" s="336">
        <v>1701475.38</v>
      </c>
      <c r="S814" s="336">
        <v>33806.729999999996</v>
      </c>
      <c r="T814" s="336">
        <v>1026655.3099999999</v>
      </c>
      <c r="U814" s="336">
        <v>14488776.239999998</v>
      </c>
      <c r="V814" s="336">
        <v>12059424.58</v>
      </c>
      <c r="W814" s="336">
        <v>246052.02</v>
      </c>
      <c r="X814" s="336">
        <v>1220522.8500000001</v>
      </c>
      <c r="Y814" s="336">
        <v>668909.01</v>
      </c>
      <c r="Z814" s="336">
        <v>1572162.75</v>
      </c>
      <c r="AA814" s="336">
        <v>22573313.07</v>
      </c>
      <c r="AB814" s="336">
        <v>3575674.1100000003</v>
      </c>
      <c r="AC814" s="336">
        <v>510084.4</v>
      </c>
      <c r="AD814" s="336">
        <v>13895768.16</v>
      </c>
      <c r="AE814" s="336">
        <v>848299.45</v>
      </c>
      <c r="AF814" s="336">
        <v>3806614.15</v>
      </c>
      <c r="AG814" s="336">
        <v>1397718</v>
      </c>
      <c r="AH814" s="336">
        <v>625821.98</v>
      </c>
      <c r="AI814" s="336">
        <v>3129346.26</v>
      </c>
      <c r="AJ814" s="336">
        <v>11777494.470000001</v>
      </c>
      <c r="AK814" s="336">
        <v>949977.85000000009</v>
      </c>
      <c r="AL814" s="336">
        <v>19538411.079999998</v>
      </c>
      <c r="AM814" s="336">
        <v>2642543.4299999997</v>
      </c>
      <c r="AN814" s="336">
        <v>3271077.2399999998</v>
      </c>
      <c r="AO814" s="336">
        <v>3567482.1</v>
      </c>
      <c r="AP814" s="336">
        <v>6783308.2200000007</v>
      </c>
      <c r="AQ814" s="336">
        <v>473269</v>
      </c>
      <c r="AR814" s="336">
        <v>11620208.359999999</v>
      </c>
      <c r="AS814" s="336">
        <v>769666.49</v>
      </c>
      <c r="AT814" s="336">
        <v>2635780.1</v>
      </c>
      <c r="AU814" s="336">
        <v>485602.97</v>
      </c>
      <c r="AV814" s="336">
        <v>2879461.69</v>
      </c>
      <c r="AW814" s="336">
        <v>30897394.530000001</v>
      </c>
      <c r="AX814" s="336">
        <v>1310962.7</v>
      </c>
      <c r="AY814" s="336">
        <v>657476.65</v>
      </c>
      <c r="AZ814" s="336">
        <v>2374467.56</v>
      </c>
      <c r="BA814" s="336">
        <v>477490.69</v>
      </c>
      <c r="BB814" s="336">
        <v>5858177.8599999994</v>
      </c>
      <c r="BC814" s="336">
        <v>6707129.04</v>
      </c>
      <c r="BD814" s="336">
        <v>4196167.05</v>
      </c>
      <c r="BE814" s="336">
        <v>5756951.8900000006</v>
      </c>
      <c r="BF814" s="336">
        <v>1971265.7000000002</v>
      </c>
      <c r="BG814" s="336">
        <v>292820.8</v>
      </c>
      <c r="BH814" s="336">
        <v>460798.76</v>
      </c>
      <c r="BI814" s="336">
        <v>20255716.68</v>
      </c>
      <c r="BJ814" s="336">
        <v>954470.7</v>
      </c>
      <c r="BK814" s="336">
        <v>8118899.3599999994</v>
      </c>
      <c r="BL814" s="336">
        <v>924053.26</v>
      </c>
      <c r="BM814" s="336">
        <v>1369348.67</v>
      </c>
      <c r="BN814" s="336">
        <v>32457672.75</v>
      </c>
      <c r="BO814" s="336">
        <v>13674107.68</v>
      </c>
      <c r="BP814" s="336">
        <v>2111518.41</v>
      </c>
      <c r="BQ814" s="336">
        <v>1010167.99</v>
      </c>
      <c r="BR814" s="336">
        <v>2573571.1800000002</v>
      </c>
      <c r="BS814" s="336">
        <v>2564223.29</v>
      </c>
      <c r="BT814" s="336">
        <v>1065447.7</v>
      </c>
      <c r="BU814" s="336">
        <v>721045.9</v>
      </c>
      <c r="BV814" s="336">
        <v>3951659.9699999997</v>
      </c>
      <c r="BW814" s="336">
        <v>1936525.9300000002</v>
      </c>
      <c r="BX814" s="336">
        <v>3305787.51</v>
      </c>
      <c r="BY814" s="336">
        <v>3307424.84</v>
      </c>
      <c r="BZ814" s="336">
        <v>556779.91999999993</v>
      </c>
      <c r="CA814" s="336">
        <v>753541.37</v>
      </c>
      <c r="CB814" s="336">
        <v>1898833.02</v>
      </c>
      <c r="CC814" s="336">
        <v>6368708</v>
      </c>
      <c r="CD814" s="336">
        <v>1351356.6400000001</v>
      </c>
      <c r="CE814" s="336">
        <v>7423256.0300000003</v>
      </c>
      <c r="CF814" s="336">
        <v>9810363.6900000013</v>
      </c>
      <c r="CG814" s="336">
        <v>7296936.25</v>
      </c>
      <c r="CH814" s="336">
        <v>922969.75</v>
      </c>
      <c r="CI814" s="336">
        <v>41231922.400000006</v>
      </c>
      <c r="CJ814" s="336">
        <v>537998.85</v>
      </c>
      <c r="CK814" s="336">
        <v>632315.05000000005</v>
      </c>
      <c r="CL814" s="336">
        <v>907397.91</v>
      </c>
      <c r="CM814" s="336">
        <v>662925.68999999994</v>
      </c>
      <c r="CN814" s="336">
        <v>8744850.8300000001</v>
      </c>
      <c r="CO814" s="336">
        <v>9824011.120000001</v>
      </c>
      <c r="CP814" s="336">
        <v>1384542.5699999998</v>
      </c>
      <c r="CQ814" s="336">
        <v>4831735.4399999995</v>
      </c>
      <c r="CR814" s="336">
        <v>184700.45</v>
      </c>
      <c r="CS814" s="336">
        <v>3912142.9699999997</v>
      </c>
      <c r="CT814" s="336">
        <v>7396757.25</v>
      </c>
      <c r="CU814" s="336">
        <v>1405002.1600000001</v>
      </c>
      <c r="CV814" s="336">
        <v>542754.14</v>
      </c>
      <c r="CW814" s="336">
        <v>1145567.21</v>
      </c>
      <c r="CX814" s="336">
        <v>8107918.3200000003</v>
      </c>
      <c r="CY814" s="336">
        <v>1275446.52</v>
      </c>
      <c r="CZ814" s="336">
        <v>12088534.609999999</v>
      </c>
      <c r="DA814" s="336">
        <v>20965961.620000001</v>
      </c>
      <c r="DB814" s="336">
        <v>7286235.8499999996</v>
      </c>
      <c r="DC814" s="336">
        <v>3995390.13</v>
      </c>
      <c r="DD814" s="336">
        <v>36586234.450000003</v>
      </c>
      <c r="DE814" s="336">
        <v>27855204.630000003</v>
      </c>
      <c r="DF814" s="336">
        <v>3236174.9099999997</v>
      </c>
      <c r="DG814" s="336">
        <v>805932.38</v>
      </c>
      <c r="DH814" s="336">
        <v>1259524.4300000002</v>
      </c>
      <c r="DI814" s="336">
        <v>3051718.87</v>
      </c>
      <c r="DJ814" s="336">
        <v>9847642.7199999988</v>
      </c>
      <c r="DK814" s="336">
        <v>11421136.279999999</v>
      </c>
      <c r="DL814" s="336">
        <v>1324964.6100000001</v>
      </c>
      <c r="DM814" s="336">
        <v>10216433.100000001</v>
      </c>
      <c r="DN814" s="336">
        <v>278438.98</v>
      </c>
      <c r="DO814" s="336">
        <v>1844402.45</v>
      </c>
      <c r="DP814" s="336">
        <v>1697632.28</v>
      </c>
      <c r="DQ814" s="336">
        <v>182622.38</v>
      </c>
      <c r="DR814" s="336">
        <v>3966563.09</v>
      </c>
      <c r="DS814" s="336">
        <v>7801343.9100000001</v>
      </c>
      <c r="DT814" s="336">
        <v>9579490.6099999994</v>
      </c>
      <c r="DU814" s="336">
        <v>19204697.440000001</v>
      </c>
      <c r="DV814" s="336">
        <v>1242500.96</v>
      </c>
      <c r="DW814" s="336">
        <v>2412138.38</v>
      </c>
      <c r="DX814" s="336">
        <v>5830188.6600000001</v>
      </c>
      <c r="DY814" s="336">
        <v>5771581.2100000009</v>
      </c>
      <c r="DZ814" s="336">
        <v>1939439.8800000001</v>
      </c>
      <c r="EA814" s="336">
        <v>16446694.93</v>
      </c>
      <c r="EB814" s="336">
        <v>2899640.69</v>
      </c>
      <c r="EC814" s="336">
        <v>2963879.59</v>
      </c>
      <c r="ED814" s="336">
        <v>2325474.37</v>
      </c>
      <c r="EE814" s="336">
        <v>2154849.4</v>
      </c>
      <c r="EF814" s="336">
        <v>495267.37</v>
      </c>
      <c r="EG814" s="336">
        <v>7161958.75</v>
      </c>
      <c r="EH814" s="336">
        <v>1270731.99</v>
      </c>
      <c r="EI814" s="336">
        <v>10676604.109999999</v>
      </c>
      <c r="EJ814" s="336">
        <v>17949737.509999998</v>
      </c>
      <c r="EK814" s="336">
        <v>2919228.37</v>
      </c>
      <c r="EL814" s="336">
        <v>374664.49</v>
      </c>
      <c r="EM814" s="336">
        <v>3386970.53</v>
      </c>
      <c r="EN814" s="336">
        <v>3816303.2399999998</v>
      </c>
      <c r="EO814" s="336">
        <v>4936531.99</v>
      </c>
      <c r="EP814" s="336">
        <v>3891452.6</v>
      </c>
      <c r="EQ814" s="336">
        <v>1256130.1299999999</v>
      </c>
      <c r="ER814" s="336">
        <v>1446482.3</v>
      </c>
      <c r="ES814" s="336">
        <v>900459.8600000001</v>
      </c>
      <c r="ET814" s="336">
        <v>4141352.98</v>
      </c>
      <c r="EU814" s="336">
        <v>1168361.95</v>
      </c>
      <c r="EV814" s="336">
        <v>718378.84</v>
      </c>
      <c r="EW814" s="336">
        <v>4070192.7</v>
      </c>
      <c r="EX814" s="336">
        <v>3072240.15</v>
      </c>
      <c r="EY814" s="336">
        <v>42552807.490000002</v>
      </c>
      <c r="EZ814" s="336">
        <v>446132808.60000002</v>
      </c>
      <c r="FA814" s="336">
        <v>3464408.85</v>
      </c>
      <c r="FB814" s="336">
        <v>2112725.02</v>
      </c>
      <c r="FC814" s="336">
        <v>28699066.760000002</v>
      </c>
      <c r="FD814" s="336">
        <v>2908328.14</v>
      </c>
      <c r="FE814" s="336">
        <v>20467846</v>
      </c>
      <c r="FF814" s="336">
        <v>3574771.0500000003</v>
      </c>
      <c r="FG814" s="336">
        <v>608478.28</v>
      </c>
      <c r="FH814" s="336">
        <v>5878583.9100000001</v>
      </c>
      <c r="FI814" s="336">
        <v>1002021.02</v>
      </c>
      <c r="FJ814" s="336">
        <v>13323125.119999999</v>
      </c>
      <c r="FK814" s="336">
        <v>2066544.4700000002</v>
      </c>
      <c r="FL814" s="336">
        <v>238057.75</v>
      </c>
      <c r="FM814" s="336">
        <v>13917551.93</v>
      </c>
      <c r="FN814" s="336">
        <v>1332578.68</v>
      </c>
      <c r="FO814" s="336">
        <v>1835780.4400000002</v>
      </c>
      <c r="FP814" s="336">
        <v>1384103.7200000002</v>
      </c>
      <c r="FQ814" s="336">
        <v>4032790.23</v>
      </c>
      <c r="FR814" s="336">
        <v>45618036.969999999</v>
      </c>
      <c r="FS814" s="336">
        <v>864871.49</v>
      </c>
      <c r="FT814" s="336">
        <v>1166709.4099999999</v>
      </c>
      <c r="FU814" s="336">
        <v>2101218.0499999998</v>
      </c>
      <c r="FV814" s="336">
        <v>1088895</v>
      </c>
      <c r="FW814" s="336">
        <v>121375</v>
      </c>
      <c r="FX814" s="336">
        <v>4111176.34</v>
      </c>
      <c r="FY814" s="336">
        <v>7951784.7300000004</v>
      </c>
      <c r="FZ814" s="336">
        <v>698675.86</v>
      </c>
      <c r="GA814" s="336">
        <v>793267.51</v>
      </c>
      <c r="GB814" s="336">
        <v>971591.12</v>
      </c>
      <c r="GC814" s="336">
        <v>743614.32000000007</v>
      </c>
      <c r="GD814" s="336">
        <v>1881726.95</v>
      </c>
      <c r="GE814" s="336">
        <v>13258547.450000001</v>
      </c>
      <c r="GF814" s="336">
        <v>1839436.31</v>
      </c>
      <c r="GG814" s="336">
        <v>4476201.91</v>
      </c>
      <c r="GH814" s="336">
        <v>1797024.73</v>
      </c>
      <c r="GI814" s="336">
        <v>3477412.5500000003</v>
      </c>
      <c r="GJ814" s="336">
        <v>1802111.6099999999</v>
      </c>
      <c r="GK814" s="336">
        <v>61113168.030000001</v>
      </c>
      <c r="GL814" s="336">
        <v>19920089.43</v>
      </c>
      <c r="GM814" s="336">
        <v>73996101.819999993</v>
      </c>
      <c r="GN814" s="336">
        <v>4040547.1199999996</v>
      </c>
      <c r="GO814" s="336">
        <v>25288162.270000003</v>
      </c>
      <c r="GP814" s="336">
        <v>519413.26</v>
      </c>
      <c r="GQ814" s="336">
        <v>304958.95</v>
      </c>
      <c r="GR814" s="336">
        <v>4962434.6400000006</v>
      </c>
      <c r="GS814" s="336">
        <v>103291850.95</v>
      </c>
      <c r="GT814" s="336">
        <v>1503773.86</v>
      </c>
      <c r="GU814" s="336">
        <v>34251810.869999997</v>
      </c>
      <c r="GV814" s="336">
        <v>789209.78</v>
      </c>
      <c r="GW814" s="336">
        <v>409423.4</v>
      </c>
      <c r="GX814" s="336">
        <v>8787895.8900000006</v>
      </c>
      <c r="GY814" s="336">
        <v>733209.52</v>
      </c>
      <c r="GZ814" s="336">
        <v>6112767.9199999999</v>
      </c>
      <c r="HA814" s="336">
        <v>5774161.4800000004</v>
      </c>
      <c r="HB814" s="336">
        <v>1326842.8700000001</v>
      </c>
      <c r="HC814" s="336">
        <v>11283877.560000001</v>
      </c>
      <c r="HD814" s="336">
        <v>624210.19999999995</v>
      </c>
      <c r="HE814" s="336">
        <v>1293936.3999999999</v>
      </c>
      <c r="HF814" s="336">
        <v>1755953.06</v>
      </c>
      <c r="HG814" s="336">
        <v>10449355.57</v>
      </c>
      <c r="HH814" s="336">
        <v>43236779.280000001</v>
      </c>
      <c r="HI814" s="336">
        <v>8464971.4600000009</v>
      </c>
      <c r="HJ814" s="336">
        <v>2611798.08</v>
      </c>
      <c r="HK814" s="336">
        <v>815939.72</v>
      </c>
      <c r="HL814" s="336">
        <v>2367089.9</v>
      </c>
      <c r="HM814" s="336">
        <v>1437585.27</v>
      </c>
      <c r="HN814" s="336">
        <v>1734449.6199999999</v>
      </c>
      <c r="HO814" s="336">
        <v>1771259.29</v>
      </c>
      <c r="HP814" s="336">
        <v>8892609.0700000003</v>
      </c>
      <c r="HQ814" s="336">
        <v>243964.82</v>
      </c>
      <c r="HR814" s="336">
        <v>14678822.630000001</v>
      </c>
      <c r="HS814" s="336">
        <v>421158.27</v>
      </c>
      <c r="HT814" s="336">
        <v>27345628.18</v>
      </c>
      <c r="HU814" s="336">
        <v>1208666.52</v>
      </c>
      <c r="HV814" s="336">
        <v>3201660</v>
      </c>
      <c r="HW814" s="336">
        <v>57705442.719999999</v>
      </c>
      <c r="HX814" s="336">
        <v>1095584.8</v>
      </c>
      <c r="HY814" s="336">
        <v>43489048.560000002</v>
      </c>
      <c r="HZ814" s="336">
        <v>4615194.9399999995</v>
      </c>
      <c r="IA814" s="336">
        <v>2152121.9</v>
      </c>
      <c r="IB814" s="336">
        <v>8169610.6699999999</v>
      </c>
      <c r="IC814" s="336">
        <v>29957714.100000001</v>
      </c>
      <c r="ID814" s="336">
        <v>768000</v>
      </c>
      <c r="IE814" s="336">
        <v>16453724.58</v>
      </c>
      <c r="IF814" s="336">
        <v>1828201.45</v>
      </c>
      <c r="IG814" s="336">
        <v>873292.57000000007</v>
      </c>
      <c r="IH814" s="336">
        <v>510958.30000000005</v>
      </c>
      <c r="II814" s="336">
        <v>1283343.79</v>
      </c>
      <c r="IJ814" s="336">
        <v>2347204.56</v>
      </c>
      <c r="IK814" s="336">
        <v>113754.76</v>
      </c>
      <c r="IL814" s="336">
        <v>551108.25</v>
      </c>
      <c r="IM814" s="336">
        <v>304600.8</v>
      </c>
      <c r="IN814" s="336">
        <v>8004929.8100000005</v>
      </c>
      <c r="IO814" s="336">
        <v>1579543.37</v>
      </c>
      <c r="IP814" s="336">
        <v>1709570.69</v>
      </c>
      <c r="IQ814" s="336">
        <v>320463.27</v>
      </c>
      <c r="IR814" s="336">
        <v>18432366.530000001</v>
      </c>
      <c r="IS814" s="336">
        <v>26929658.560000002</v>
      </c>
      <c r="IT814" s="336">
        <v>5940822.8300000001</v>
      </c>
      <c r="IU814" s="336">
        <v>929740.98</v>
      </c>
      <c r="IV814" s="336">
        <v>10265400.290000001</v>
      </c>
      <c r="IW814" s="336">
        <v>2955884.25</v>
      </c>
      <c r="IX814" s="336">
        <v>607137.96</v>
      </c>
      <c r="IY814" s="336">
        <v>2790567.64</v>
      </c>
      <c r="IZ814" s="336">
        <v>2050379.51</v>
      </c>
      <c r="JA814" s="336">
        <v>2620304.6399999997</v>
      </c>
      <c r="JB814" s="336">
        <v>665975.97</v>
      </c>
      <c r="JC814" s="336">
        <v>2726187.45</v>
      </c>
      <c r="JD814" s="336">
        <v>997120.59</v>
      </c>
      <c r="JE814" s="336">
        <v>586024.85</v>
      </c>
      <c r="JF814" s="336">
        <v>10428635.970000001</v>
      </c>
      <c r="JG814" s="336">
        <v>202910.90999999997</v>
      </c>
      <c r="JH814" s="336">
        <v>375732.78</v>
      </c>
      <c r="JI814" s="336">
        <v>10151823.91</v>
      </c>
      <c r="JJ814" s="336">
        <v>6113217.4900000002</v>
      </c>
      <c r="JK814" s="336">
        <v>733712.04999999993</v>
      </c>
      <c r="JL814" s="336">
        <v>1295333.6099999999</v>
      </c>
      <c r="JM814" s="336">
        <v>470914.62</v>
      </c>
      <c r="JN814" s="336">
        <v>808853.75</v>
      </c>
      <c r="JO814" s="336">
        <v>4844062.83</v>
      </c>
      <c r="JP814" s="336">
        <v>740385.85</v>
      </c>
      <c r="JQ814" s="336">
        <v>1289583.2</v>
      </c>
      <c r="JR814" s="336">
        <v>393798.65</v>
      </c>
      <c r="JS814" s="336">
        <v>6603073.8799999999</v>
      </c>
      <c r="JT814" s="336">
        <v>643595.35000000009</v>
      </c>
      <c r="JU814" s="336">
        <v>20194829.509999998</v>
      </c>
      <c r="JV814" s="336">
        <v>23772996.59</v>
      </c>
      <c r="JW814" s="336">
        <v>1834305.6199999999</v>
      </c>
      <c r="JX814" s="336">
        <v>4396628.71</v>
      </c>
      <c r="JY814" s="336">
        <v>281656.01</v>
      </c>
      <c r="JZ814" s="336">
        <v>265834.15000000002</v>
      </c>
      <c r="KA814" s="336">
        <v>4239473.6399999997</v>
      </c>
      <c r="KB814" s="336">
        <v>3461277.16</v>
      </c>
      <c r="KC814" s="336">
        <v>2381241.46</v>
      </c>
      <c r="KD814" s="336">
        <v>3102087.3</v>
      </c>
      <c r="KE814" s="336">
        <v>16719676.489999998</v>
      </c>
      <c r="KF814" s="336">
        <v>1068988.29</v>
      </c>
      <c r="KG814" s="336">
        <v>2188487.12</v>
      </c>
      <c r="KH814" s="336">
        <v>944630.10000000009</v>
      </c>
      <c r="KI814" s="336">
        <v>4419508.8000000007</v>
      </c>
      <c r="KJ814" s="336">
        <v>1183181.8999999999</v>
      </c>
      <c r="KK814" s="336">
        <v>184607.34</v>
      </c>
      <c r="KL814" s="336">
        <v>3183330.1</v>
      </c>
      <c r="KM814" s="336">
        <v>1709800.37</v>
      </c>
      <c r="KN814" s="336">
        <v>2641324.17</v>
      </c>
      <c r="KO814" s="336">
        <v>12913981.300000001</v>
      </c>
      <c r="KP814" s="336">
        <v>6229757.5599999996</v>
      </c>
      <c r="KQ814" s="336">
        <v>27901695.969999999</v>
      </c>
      <c r="KR814" s="336">
        <v>10180671.75</v>
      </c>
      <c r="KS814" s="336">
        <v>1729033.1500000001</v>
      </c>
      <c r="KX814" s="312">
        <v>928</v>
      </c>
    </row>
    <row r="815" spans="1:310" x14ac:dyDescent="0.25">
      <c r="A815">
        <v>2023</v>
      </c>
      <c r="C815" s="312">
        <v>29</v>
      </c>
      <c r="F815" s="336">
        <v>1694149.28</v>
      </c>
      <c r="G815" s="336">
        <v>845444.4</v>
      </c>
      <c r="H815" s="336">
        <v>4790730.95</v>
      </c>
      <c r="I815" s="336">
        <v>937709.74</v>
      </c>
      <c r="J815" s="336">
        <v>186111.26</v>
      </c>
      <c r="K815" s="336">
        <v>2244859.88</v>
      </c>
      <c r="L815" s="336">
        <v>5371305.4100000001</v>
      </c>
      <c r="M815" s="336">
        <v>827816.61</v>
      </c>
      <c r="N815" s="336">
        <v>6537192.29</v>
      </c>
      <c r="O815" s="336">
        <v>4389373.7699999996</v>
      </c>
      <c r="P815" s="336">
        <v>2103703.4300000002</v>
      </c>
      <c r="Q815" s="336">
        <v>1032010.71</v>
      </c>
      <c r="R815" s="336">
        <v>631125.51</v>
      </c>
      <c r="S815" s="336">
        <v>806456.76</v>
      </c>
      <c r="T815" s="336">
        <v>531296.5</v>
      </c>
      <c r="U815" s="336">
        <v>4300930.0199999996</v>
      </c>
      <c r="V815" s="336">
        <v>2368557.38</v>
      </c>
      <c r="W815" s="336">
        <v>1579854.01</v>
      </c>
      <c r="X815" s="336">
        <v>1868841.23</v>
      </c>
      <c r="Y815" s="336">
        <v>411018.03</v>
      </c>
      <c r="Z815" s="336">
        <v>947717.06</v>
      </c>
      <c r="AA815" s="336">
        <v>5721013.5999999996</v>
      </c>
      <c r="AB815" s="336">
        <v>981478.61</v>
      </c>
      <c r="AC815" s="336">
        <v>691460.41</v>
      </c>
      <c r="AD815" s="336">
        <v>2503085.67</v>
      </c>
      <c r="AE815" s="336">
        <v>218444.02</v>
      </c>
      <c r="AF815" s="336">
        <v>706801.8</v>
      </c>
      <c r="AG815" s="336">
        <v>857672.12</v>
      </c>
      <c r="AH815" s="336">
        <v>3732837.39</v>
      </c>
      <c r="AI815" s="336">
        <v>717200.09</v>
      </c>
      <c r="AJ815" s="336">
        <v>11151562.800000001</v>
      </c>
      <c r="AK815" s="336">
        <v>1918774.87</v>
      </c>
      <c r="AL815" s="336">
        <v>5899826.1500000004</v>
      </c>
      <c r="AM815" s="336">
        <v>581723.01</v>
      </c>
      <c r="AN815" s="336">
        <v>1784223.56</v>
      </c>
      <c r="AO815" s="336">
        <v>109902.43</v>
      </c>
      <c r="AP815" s="336">
        <v>1323559.3799999999</v>
      </c>
      <c r="AQ815" s="336">
        <v>548785.4</v>
      </c>
      <c r="AR815" s="336">
        <v>460953.47</v>
      </c>
      <c r="AS815" s="336">
        <v>1863147.19</v>
      </c>
      <c r="AT815" s="336">
        <v>731725.96</v>
      </c>
      <c r="AU815" s="336">
        <v>1036551.49</v>
      </c>
      <c r="AV815" s="336">
        <v>625601.57999999996</v>
      </c>
      <c r="AW815" s="336">
        <v>64091.25</v>
      </c>
      <c r="AX815" s="336">
        <v>326896.86</v>
      </c>
      <c r="AY815" s="336">
        <v>858541.41</v>
      </c>
      <c r="AZ815" s="336">
        <v>1961069.68</v>
      </c>
      <c r="BA815" s="336">
        <v>602353.41</v>
      </c>
      <c r="BB815" s="336">
        <v>1931115.23</v>
      </c>
      <c r="BC815" s="336">
        <v>2401926.9900000002</v>
      </c>
      <c r="BD815" s="336">
        <v>5687130.7999999998</v>
      </c>
      <c r="BE815" s="336">
        <v>1894385.58</v>
      </c>
      <c r="BF815" s="336">
        <v>0</v>
      </c>
      <c r="BG815" s="336">
        <v>163561.9</v>
      </c>
      <c r="BH815" s="336">
        <v>494038.69</v>
      </c>
      <c r="BI815" s="336">
        <v>3247590.18</v>
      </c>
      <c r="BJ815" s="336">
        <v>169929.15</v>
      </c>
      <c r="BK815" s="336">
        <v>15356053.109999999</v>
      </c>
      <c r="BL815" s="336">
        <v>319015.45</v>
      </c>
      <c r="BM815" s="336">
        <v>556906.81000000006</v>
      </c>
      <c r="BN815" s="336">
        <v>5325924.25</v>
      </c>
      <c r="BO815" s="336">
        <v>3774843.93</v>
      </c>
      <c r="BP815" s="336">
        <v>500465.01</v>
      </c>
      <c r="BQ815" s="336">
        <v>443109.12</v>
      </c>
      <c r="BR815" s="336">
        <v>1559617.75</v>
      </c>
      <c r="BS815" s="336">
        <v>3442502.89</v>
      </c>
      <c r="BT815" s="336">
        <v>264468.76</v>
      </c>
      <c r="BU815" s="336">
        <v>217392.13</v>
      </c>
      <c r="BV815" s="336">
        <v>2845895.34</v>
      </c>
      <c r="BW815" s="336">
        <v>12801462.34</v>
      </c>
      <c r="BX815" s="336">
        <v>2612703.94</v>
      </c>
      <c r="BY815" s="336">
        <v>73.489999999999995</v>
      </c>
      <c r="BZ815" s="336">
        <v>1742400.02</v>
      </c>
      <c r="CA815" s="336">
        <v>3067663.75</v>
      </c>
      <c r="CB815" s="336">
        <v>636354.89</v>
      </c>
      <c r="CC815" s="336">
        <v>6159159.6600000001</v>
      </c>
      <c r="CD815" s="336">
        <v>5514962.3600000003</v>
      </c>
      <c r="CE815" s="336">
        <v>1752523.76</v>
      </c>
      <c r="CF815" s="336">
        <v>3439523.48</v>
      </c>
      <c r="CG815" s="336">
        <v>4896792.84</v>
      </c>
      <c r="CH815" s="336">
        <v>4695651.66</v>
      </c>
      <c r="CI815" s="336">
        <v>35176883.369999997</v>
      </c>
      <c r="CJ815" s="336">
        <v>736672.06</v>
      </c>
      <c r="CK815" s="336">
        <v>1009453.51</v>
      </c>
      <c r="CL815" s="336">
        <v>2968241.78</v>
      </c>
      <c r="CM815" s="336">
        <v>1007069.3</v>
      </c>
      <c r="CN815" s="336">
        <v>2095960</v>
      </c>
      <c r="CO815" s="336">
        <v>600469.1</v>
      </c>
      <c r="CP815" s="336">
        <v>376950.56</v>
      </c>
      <c r="CQ815" s="336">
        <v>1440066.69</v>
      </c>
      <c r="CR815" s="336">
        <v>711566.27</v>
      </c>
      <c r="CS815" s="336">
        <v>496320.22</v>
      </c>
      <c r="CT815" s="336">
        <v>1305783</v>
      </c>
      <c r="CU815" s="336">
        <v>581058.59</v>
      </c>
      <c r="CV815" s="336">
        <v>454774.12</v>
      </c>
      <c r="CW815" s="336">
        <v>2220487.9</v>
      </c>
      <c r="CX815" s="336">
        <v>40000</v>
      </c>
      <c r="CY815" s="336">
        <v>4525284.21</v>
      </c>
      <c r="CZ815" s="336">
        <v>28278661.09</v>
      </c>
      <c r="DA815" s="336">
        <v>909382.94</v>
      </c>
      <c r="DB815" s="336">
        <v>315413.90999999997</v>
      </c>
      <c r="DC815" s="336">
        <v>5585979.4800000004</v>
      </c>
      <c r="DD815" s="336">
        <v>38228547.460000001</v>
      </c>
      <c r="DE815" s="336">
        <v>4800303</v>
      </c>
      <c r="DF815" s="336">
        <v>344302.38</v>
      </c>
      <c r="DG815" s="336">
        <v>1365924.8</v>
      </c>
      <c r="DH815" s="336">
        <v>1283504.79</v>
      </c>
      <c r="DI815" s="336">
        <v>1018005.61</v>
      </c>
      <c r="DJ815" s="336">
        <v>1487620.9</v>
      </c>
      <c r="DK815" s="336">
        <v>623554.18000000005</v>
      </c>
      <c r="DL815" s="336">
        <v>1103058.6100000001</v>
      </c>
      <c r="DM815" s="336">
        <v>127521.18</v>
      </c>
      <c r="DN815" s="336">
        <v>704724.64</v>
      </c>
      <c r="DO815" s="336">
        <v>558064.27</v>
      </c>
      <c r="DP815" s="336">
        <v>360592.14</v>
      </c>
      <c r="DQ815" s="336">
        <v>651487.13</v>
      </c>
      <c r="DR815" s="336">
        <v>981595.53</v>
      </c>
      <c r="DS815" s="336">
        <v>8235115.6600000001</v>
      </c>
      <c r="DT815" s="336">
        <v>1048227.86</v>
      </c>
      <c r="DU815" s="336">
        <v>1861319.94</v>
      </c>
      <c r="DV815" s="336">
        <v>161371.12</v>
      </c>
      <c r="DW815" s="336">
        <v>4008337.63</v>
      </c>
      <c r="DX815" s="336">
        <v>1778523.08</v>
      </c>
      <c r="DY815" s="336">
        <v>1206548.55</v>
      </c>
      <c r="DZ815" s="336">
        <v>336309.11</v>
      </c>
      <c r="EA815" s="336">
        <v>24539397.48</v>
      </c>
      <c r="EB815" s="336">
        <v>1990911.64</v>
      </c>
      <c r="EC815" s="336">
        <v>1249717.3500000001</v>
      </c>
      <c r="ED815" s="336">
        <v>504828.58</v>
      </c>
      <c r="EE815" s="336">
        <v>895666.5</v>
      </c>
      <c r="EF815" s="336">
        <v>208459.77</v>
      </c>
      <c r="EG815" s="336">
        <v>2140511.63</v>
      </c>
      <c r="EH815" s="336">
        <v>103936.27</v>
      </c>
      <c r="EI815" s="336">
        <v>3024979.43</v>
      </c>
      <c r="EJ815" s="336">
        <v>3942838.13</v>
      </c>
      <c r="EK815" s="336">
        <v>859174</v>
      </c>
      <c r="EL815" s="336">
        <v>183352.83</v>
      </c>
      <c r="EM815" s="336">
        <v>2768231.42</v>
      </c>
      <c r="EN815" s="336">
        <v>380409.42</v>
      </c>
      <c r="EO815" s="336">
        <v>4844358.18</v>
      </c>
      <c r="EP815" s="336">
        <v>0</v>
      </c>
      <c r="EQ815" s="336">
        <v>1825492.75</v>
      </c>
      <c r="ER815" s="336">
        <v>1208508.74</v>
      </c>
      <c r="ES815" s="336">
        <v>765152.7</v>
      </c>
      <c r="ET815" s="336">
        <v>1059848.3</v>
      </c>
      <c r="EU815" s="336">
        <v>923356.6</v>
      </c>
      <c r="EV815" s="336">
        <v>740803.56</v>
      </c>
      <c r="EW815" s="336">
        <v>1773317.52</v>
      </c>
      <c r="EX815" s="336">
        <v>3027959.95</v>
      </c>
      <c r="EY815" s="336">
        <v>0</v>
      </c>
      <c r="EZ815" s="336">
        <v>0</v>
      </c>
      <c r="FA815" s="336">
        <v>4121873.16</v>
      </c>
      <c r="FB815" s="336">
        <v>370876.14</v>
      </c>
      <c r="FC815" s="336">
        <v>8110191.6399999997</v>
      </c>
      <c r="FD815" s="336">
        <v>906736.12</v>
      </c>
      <c r="FE815" s="336">
        <v>37649114.590000004</v>
      </c>
      <c r="FF815" s="336">
        <v>6747399.4000000004</v>
      </c>
      <c r="FG815" s="336">
        <v>995730.29</v>
      </c>
      <c r="FH815" s="336">
        <v>3171305.58</v>
      </c>
      <c r="FI815" s="336">
        <v>1344155.61</v>
      </c>
      <c r="FJ815" s="336">
        <v>5230130.99</v>
      </c>
      <c r="FK815" s="336">
        <v>618164.16</v>
      </c>
      <c r="FL815" s="336">
        <v>305555.77</v>
      </c>
      <c r="FM815" s="336">
        <v>1528427.42</v>
      </c>
      <c r="FN815" s="336">
        <v>1575959.18</v>
      </c>
      <c r="FO815" s="336">
        <v>164492.53</v>
      </c>
      <c r="FP815" s="336">
        <v>268158.17</v>
      </c>
      <c r="FQ815" s="336">
        <v>841351.11</v>
      </c>
      <c r="FR815" s="336">
        <v>550221.01</v>
      </c>
      <c r="FS815" s="336">
        <v>258172.86</v>
      </c>
      <c r="FT815" s="336">
        <v>485893.29</v>
      </c>
      <c r="FU815" s="336">
        <v>1922929.42</v>
      </c>
      <c r="FV815" s="336">
        <v>1050576.47</v>
      </c>
      <c r="FW815" s="336">
        <v>350325.72</v>
      </c>
      <c r="FX815" s="336">
        <v>518055.26</v>
      </c>
      <c r="FY815" s="336">
        <v>3985368.25</v>
      </c>
      <c r="FZ815" s="336">
        <v>1088649.49</v>
      </c>
      <c r="GA815" s="336">
        <v>416392.33</v>
      </c>
      <c r="GB815" s="336">
        <v>873041.49</v>
      </c>
      <c r="GC815" s="336">
        <v>1360682.08</v>
      </c>
      <c r="GD815" s="336">
        <v>1625151.39</v>
      </c>
      <c r="GE815" s="336">
        <v>907800.63</v>
      </c>
      <c r="GF815" s="336">
        <v>1669284.1</v>
      </c>
      <c r="GG815" s="336">
        <v>4770656.5</v>
      </c>
      <c r="GH815" s="336">
        <v>525777.59</v>
      </c>
      <c r="GI815" s="336">
        <v>1115588.6000000001</v>
      </c>
      <c r="GJ815" s="336">
        <v>1104267.1100000001</v>
      </c>
      <c r="GK815" s="336">
        <v>8796332.4000000004</v>
      </c>
      <c r="GL815" s="336">
        <v>5736531.4400000004</v>
      </c>
      <c r="GM815" s="336">
        <v>0</v>
      </c>
      <c r="GN815" s="336">
        <v>1560034.21</v>
      </c>
      <c r="GO815" s="336">
        <v>5155187.17</v>
      </c>
      <c r="GP815" s="336">
        <v>285486.05</v>
      </c>
      <c r="GQ815" s="336">
        <v>489521.15</v>
      </c>
      <c r="GR815" s="336">
        <v>314237.73</v>
      </c>
      <c r="GS815" s="336">
        <v>0</v>
      </c>
      <c r="GT815" s="336">
        <v>147385.95000000001</v>
      </c>
      <c r="GU815" s="336">
        <v>11271575.42</v>
      </c>
      <c r="GV815" s="336">
        <v>2166074.13</v>
      </c>
      <c r="GW815" s="336">
        <v>799735.04</v>
      </c>
      <c r="GX815" s="336">
        <v>1295241.67</v>
      </c>
      <c r="GY815" s="336">
        <v>1168652.1499999999</v>
      </c>
      <c r="GZ815" s="336">
        <v>1876313.14</v>
      </c>
      <c r="HA815" s="336">
        <v>1377181.93</v>
      </c>
      <c r="HB815" s="336">
        <v>1253390.78</v>
      </c>
      <c r="HC815" s="336">
        <v>9175365.8699999992</v>
      </c>
      <c r="HD815" s="336">
        <v>221890.25</v>
      </c>
      <c r="HE815" s="336">
        <v>801852.44</v>
      </c>
      <c r="HF815" s="336">
        <v>559846.98</v>
      </c>
      <c r="HG815" s="336">
        <v>4433326.12</v>
      </c>
      <c r="HH815" s="336">
        <v>3445686.75</v>
      </c>
      <c r="HI815" s="336">
        <v>1135657.05</v>
      </c>
      <c r="HJ815" s="336">
        <v>1495211.39</v>
      </c>
      <c r="HK815" s="336">
        <v>534859</v>
      </c>
      <c r="HL815" s="336">
        <v>1174291.19</v>
      </c>
      <c r="HM815" s="336">
        <v>647989.39</v>
      </c>
      <c r="HN815" s="336">
        <v>1925618.5</v>
      </c>
      <c r="HO815" s="336">
        <v>123909.85</v>
      </c>
      <c r="HP815" s="336">
        <v>2184014.61</v>
      </c>
      <c r="HQ815" s="336">
        <v>613285.71</v>
      </c>
      <c r="HR815" s="336">
        <v>0</v>
      </c>
      <c r="HS815" s="336">
        <v>788886.26</v>
      </c>
      <c r="HT815" s="336">
        <v>5240225.92</v>
      </c>
      <c r="HU815" s="336">
        <v>742143.25</v>
      </c>
      <c r="HV815" s="336">
        <v>290998.65000000002</v>
      </c>
      <c r="HW815" s="336">
        <v>7862943.2599999998</v>
      </c>
      <c r="HX815" s="336">
        <v>898596.57</v>
      </c>
      <c r="HY815" s="336">
        <v>22801481.440000001</v>
      </c>
      <c r="HZ815" s="336">
        <v>2777173.29</v>
      </c>
      <c r="IA815" s="336">
        <v>1479818.53</v>
      </c>
      <c r="IB815" s="336">
        <v>1541670.81</v>
      </c>
      <c r="IC815" s="336">
        <v>130120.45</v>
      </c>
      <c r="ID815" s="336">
        <v>295234.40000000002</v>
      </c>
      <c r="IE815" s="336">
        <v>7295882.9800000004</v>
      </c>
      <c r="IF815" s="336">
        <v>1016590.35</v>
      </c>
      <c r="IG815" s="336">
        <v>843915.81</v>
      </c>
      <c r="IH815" s="336">
        <v>271636.19</v>
      </c>
      <c r="II815" s="336">
        <v>249767.35</v>
      </c>
      <c r="IJ815" s="336">
        <v>790528.11</v>
      </c>
      <c r="IK815" s="336">
        <v>867927.21</v>
      </c>
      <c r="IL815" s="336">
        <v>384336.73</v>
      </c>
      <c r="IM815" s="336">
        <v>207568.21</v>
      </c>
      <c r="IN815" s="336">
        <v>6818677.3799999999</v>
      </c>
      <c r="IO815" s="336">
        <v>1736581.75</v>
      </c>
      <c r="IP815" s="336">
        <v>714015.97</v>
      </c>
      <c r="IQ815" s="336">
        <v>465495.75</v>
      </c>
      <c r="IR815" s="336">
        <v>149987.54</v>
      </c>
      <c r="IS815" s="336">
        <v>62235.77</v>
      </c>
      <c r="IT815" s="336">
        <v>2820056.23</v>
      </c>
      <c r="IU815" s="336">
        <v>0</v>
      </c>
      <c r="IV815" s="336">
        <v>0</v>
      </c>
      <c r="IW815" s="336">
        <v>1177409.3999999999</v>
      </c>
      <c r="IX815" s="336">
        <v>165033.49</v>
      </c>
      <c r="IY815" s="336">
        <v>3597795.09</v>
      </c>
      <c r="IZ815" s="336">
        <v>2730499.68</v>
      </c>
      <c r="JA815" s="336">
        <v>1677328.02</v>
      </c>
      <c r="JB815" s="336">
        <v>568522.48</v>
      </c>
      <c r="JC815" s="336">
        <v>624430.99</v>
      </c>
      <c r="JD815" s="336">
        <v>828610.94</v>
      </c>
      <c r="JE815" s="336">
        <v>619188.16</v>
      </c>
      <c r="JF815" s="336">
        <v>203947.77</v>
      </c>
      <c r="JG815" s="336">
        <v>91688.39</v>
      </c>
      <c r="JH815" s="336">
        <v>2022588.57</v>
      </c>
      <c r="JI815" s="336">
        <v>1705161.93</v>
      </c>
      <c r="JJ815" s="336">
        <v>5164210.88</v>
      </c>
      <c r="JK815" s="336">
        <v>545996.53</v>
      </c>
      <c r="JL815" s="336">
        <v>1043436.23</v>
      </c>
      <c r="JM815" s="336">
        <v>441159.62</v>
      </c>
      <c r="JN815" s="336">
        <v>364842.85</v>
      </c>
      <c r="JO815" s="336">
        <v>5127846.79</v>
      </c>
      <c r="JP815" s="336">
        <v>1066434.05</v>
      </c>
      <c r="JQ815" s="336">
        <v>1357944.39</v>
      </c>
      <c r="JR815" s="336">
        <v>502107.95</v>
      </c>
      <c r="JS815" s="336">
        <v>1169161.48</v>
      </c>
      <c r="JT815" s="336">
        <v>655791.93999999994</v>
      </c>
      <c r="JU815" s="336">
        <v>584448.85</v>
      </c>
      <c r="JV815" s="336">
        <v>0</v>
      </c>
      <c r="JW815" s="336">
        <v>320991.65000000002</v>
      </c>
      <c r="JX815" s="336">
        <v>3755325.98</v>
      </c>
      <c r="JY815" s="336">
        <v>132075.94</v>
      </c>
      <c r="JZ815" s="336">
        <v>1416769.6</v>
      </c>
      <c r="KA815" s="336">
        <v>662293.30000000005</v>
      </c>
      <c r="KB815" s="336">
        <v>238642.87</v>
      </c>
      <c r="KC815" s="336">
        <v>512790.64</v>
      </c>
      <c r="KD815" s="336">
        <v>932388.69</v>
      </c>
      <c r="KE815" s="336">
        <v>2572601.9300000002</v>
      </c>
      <c r="KF815" s="336">
        <v>321335.88</v>
      </c>
      <c r="KG815" s="336">
        <v>1510988.81</v>
      </c>
      <c r="KH815" s="336">
        <v>663028.15</v>
      </c>
      <c r="KI815" s="336">
        <v>217364.67</v>
      </c>
      <c r="KJ815" s="336">
        <v>2651616.86</v>
      </c>
      <c r="KK815" s="336">
        <v>655813.99</v>
      </c>
      <c r="KL815" s="336">
        <v>483187.11</v>
      </c>
      <c r="KM815" s="336">
        <v>578289.55000000005</v>
      </c>
      <c r="KN815" s="336">
        <v>195505.91</v>
      </c>
      <c r="KO815" s="336">
        <v>5566226.6399999997</v>
      </c>
      <c r="KP815" s="336">
        <v>1097435.06</v>
      </c>
      <c r="KQ815" s="336">
        <v>7828337.7699999996</v>
      </c>
      <c r="KR815" s="336">
        <v>200356.15</v>
      </c>
      <c r="KS815" s="336">
        <v>1926529.95</v>
      </c>
      <c r="KX815" s="312">
        <v>929</v>
      </c>
    </row>
    <row r="816" spans="1:310" x14ac:dyDescent="0.25">
      <c r="KU816" s="338" t="str">
        <f t="shared" ref="KU816" si="7">IF(D816="total","",LEFT(C816,2))</f>
        <v/>
      </c>
    </row>
    <row r="824" spans="1:30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row>
    <row r="825" spans="1:30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row>
    <row r="826" spans="1:30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row>
    <row r="828" spans="1:30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row>
    <row r="829" spans="1:30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row>
    <row r="830" spans="1:30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row>
    <row r="832" spans="1:30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c r="JW832"/>
      <c r="JX832"/>
      <c r="JY832"/>
      <c r="JZ832"/>
      <c r="KA832"/>
      <c r="KB832"/>
      <c r="KC832"/>
      <c r="KD832"/>
      <c r="KE832"/>
      <c r="KF832"/>
      <c r="KG832"/>
      <c r="KH832"/>
      <c r="KI832"/>
      <c r="KJ832"/>
      <c r="KK832"/>
      <c r="KL832"/>
      <c r="KM832"/>
      <c r="KN832"/>
      <c r="KO832"/>
      <c r="KP832"/>
      <c r="KQ832"/>
      <c r="KR832"/>
      <c r="KS832"/>
    </row>
    <row r="833" spans="1:30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row>
    <row r="834" spans="1:30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c r="JW834"/>
      <c r="JX834"/>
      <c r="JY834"/>
      <c r="JZ834"/>
      <c r="KA834"/>
      <c r="KB834"/>
      <c r="KC834"/>
      <c r="KD834"/>
      <c r="KE834"/>
      <c r="KF834"/>
      <c r="KG834"/>
      <c r="KH834"/>
      <c r="KI834"/>
      <c r="KJ834"/>
      <c r="KK834"/>
      <c r="KL834"/>
      <c r="KM834"/>
      <c r="KN834"/>
      <c r="KO834"/>
      <c r="KP834"/>
      <c r="KQ834"/>
      <c r="KR834"/>
      <c r="KS834"/>
    </row>
    <row r="835" spans="1:305" x14ac:dyDescent="0.25">
      <c r="A835"/>
      <c r="B835"/>
      <c r="C835"/>
      <c r="D835"/>
      <c r="E835"/>
      <c r="F835" s="339"/>
      <c r="G835" s="339"/>
      <c r="H835" s="339"/>
      <c r="I835" s="339"/>
      <c r="J835" s="339"/>
      <c r="K835" s="339"/>
      <c r="L835" s="339"/>
      <c r="M835" s="339"/>
      <c r="N835" s="339"/>
      <c r="O835" s="339"/>
      <c r="P835" s="339"/>
      <c r="Q835" s="339"/>
      <c r="R835" s="339"/>
      <c r="S835" s="339"/>
      <c r="T835" s="339"/>
      <c r="U835" s="339"/>
      <c r="V835" s="339"/>
      <c r="W835" s="339"/>
      <c r="X835" s="339"/>
      <c r="Y835" s="339"/>
      <c r="Z835" s="339"/>
      <c r="AA835" s="339"/>
      <c r="AB835" s="339"/>
      <c r="AC835" s="339"/>
      <c r="AD835" s="339"/>
      <c r="AE835" s="339"/>
      <c r="AF835" s="339"/>
      <c r="AG835" s="339"/>
      <c r="AH835" s="339"/>
      <c r="AI835" s="339"/>
      <c r="AJ835" s="339"/>
      <c r="AK835" s="339"/>
      <c r="AL835" s="339"/>
      <c r="AM835" s="339"/>
      <c r="AN835" s="339"/>
      <c r="AO835" s="339"/>
      <c r="AP835" s="339"/>
      <c r="AQ835" s="339"/>
      <c r="AR835" s="339"/>
      <c r="AS835" s="339"/>
      <c r="AT835" s="339"/>
      <c r="AU835" s="339"/>
      <c r="AV835" s="339"/>
      <c r="AW835" s="339"/>
      <c r="AX835" s="339"/>
      <c r="AY835" s="339"/>
      <c r="AZ835" s="339"/>
      <c r="BA835" s="339"/>
      <c r="BB835" s="339"/>
      <c r="BC835" s="339"/>
      <c r="BD835" s="339"/>
      <c r="BE835" s="339"/>
      <c r="BF835" s="339"/>
      <c r="BG835" s="339"/>
      <c r="BH835" s="339"/>
      <c r="BI835" s="339"/>
      <c r="BJ835" s="339"/>
      <c r="BK835" s="339"/>
      <c r="BL835" s="339"/>
      <c r="BM835" s="339"/>
      <c r="BN835" s="339"/>
      <c r="BO835" s="339"/>
      <c r="BP835" s="339"/>
      <c r="BQ835" s="339"/>
      <c r="BR835" s="339"/>
      <c r="BS835" s="339"/>
      <c r="BT835" s="339"/>
      <c r="BU835" s="339"/>
      <c r="BV835" s="339"/>
      <c r="BW835" s="339"/>
      <c r="BX835" s="339"/>
      <c r="BY835" s="339"/>
      <c r="BZ835" s="339"/>
      <c r="CA835" s="339"/>
      <c r="CB835" s="339"/>
      <c r="CC835" s="339"/>
      <c r="CD835" s="339"/>
      <c r="CE835" s="339"/>
      <c r="CF835" s="339"/>
      <c r="CG835" s="339"/>
      <c r="CH835" s="339"/>
      <c r="CI835" s="339"/>
      <c r="CJ835" s="339"/>
      <c r="CK835" s="339"/>
      <c r="CL835" s="339"/>
      <c r="CM835" s="339"/>
      <c r="CN835" s="339"/>
      <c r="CO835" s="339"/>
      <c r="CP835" s="339"/>
      <c r="CQ835" s="339"/>
      <c r="CR835" s="339"/>
      <c r="CS835" s="339"/>
      <c r="CT835" s="339"/>
      <c r="CU835" s="339"/>
      <c r="CV835" s="339"/>
      <c r="CW835" s="339"/>
      <c r="CX835" s="339"/>
      <c r="CY835" s="339"/>
      <c r="CZ835" s="339"/>
      <c r="DA835" s="339"/>
      <c r="DB835" s="339"/>
      <c r="DC835" s="339"/>
      <c r="DD835" s="339"/>
      <c r="DE835" s="339"/>
      <c r="DF835" s="339"/>
      <c r="DG835" s="339"/>
      <c r="DH835" s="339"/>
      <c r="DI835" s="339"/>
      <c r="DJ835" s="339"/>
      <c r="DK835" s="339"/>
      <c r="DL835" s="339"/>
      <c r="DM835" s="339"/>
      <c r="DN835" s="339"/>
      <c r="DO835" s="339"/>
      <c r="DP835" s="339"/>
      <c r="DQ835" s="339"/>
      <c r="DR835" s="339"/>
      <c r="DS835" s="339"/>
      <c r="DT835" s="339"/>
      <c r="DU835" s="339"/>
      <c r="DV835" s="339"/>
      <c r="DW835" s="339"/>
      <c r="DX835" s="339"/>
      <c r="DY835" s="339"/>
      <c r="DZ835" s="339"/>
      <c r="EA835" s="339"/>
      <c r="EB835" s="339"/>
      <c r="EC835" s="339"/>
      <c r="ED835" s="339"/>
      <c r="EE835" s="339"/>
      <c r="EF835" s="339"/>
      <c r="EG835" s="339"/>
      <c r="EH835" s="339"/>
      <c r="EI835" s="339"/>
      <c r="EJ835" s="339"/>
      <c r="EK835" s="339"/>
      <c r="EL835" s="339"/>
      <c r="EM835" s="339"/>
      <c r="EN835" s="339"/>
      <c r="EO835" s="339"/>
      <c r="EP835" s="339"/>
      <c r="EQ835" s="339"/>
      <c r="ER835" s="339"/>
      <c r="ES835" s="339"/>
      <c r="ET835" s="339"/>
      <c r="EU835" s="339"/>
      <c r="EV835" s="339"/>
      <c r="EW835" s="339"/>
      <c r="EX835" s="339"/>
      <c r="EY835" s="339"/>
      <c r="EZ835" s="339"/>
      <c r="FA835" s="339"/>
      <c r="FB835" s="339"/>
      <c r="FC835" s="339"/>
      <c r="FD835" s="339"/>
      <c r="FE835" s="339"/>
      <c r="FF835" s="339"/>
      <c r="FG835" s="339"/>
      <c r="FH835" s="339"/>
      <c r="FI835" s="339"/>
      <c r="FJ835" s="339"/>
      <c r="FK835" s="339"/>
      <c r="FL835" s="339"/>
      <c r="FM835" s="339"/>
      <c r="FN835" s="339"/>
      <c r="FO835" s="339"/>
      <c r="FP835" s="339"/>
      <c r="FQ835" s="339"/>
      <c r="FR835" s="339"/>
      <c r="FS835" s="339"/>
      <c r="FT835" s="339"/>
      <c r="FU835" s="339"/>
      <c r="FV835" s="339"/>
      <c r="FW835" s="339"/>
      <c r="FX835" s="339"/>
      <c r="FY835" s="339"/>
      <c r="FZ835" s="339"/>
      <c r="GA835" s="339"/>
      <c r="GB835" s="339"/>
      <c r="GC835" s="339"/>
      <c r="GD835" s="339"/>
      <c r="GE835" s="339"/>
      <c r="GF835" s="339"/>
      <c r="GG835" s="339"/>
      <c r="GH835" s="339"/>
      <c r="GI835" s="339"/>
      <c r="GJ835" s="339"/>
      <c r="GK835" s="339"/>
      <c r="GL835" s="339"/>
      <c r="GM835" s="339"/>
      <c r="GN835" s="339"/>
      <c r="GO835" s="339"/>
      <c r="GP835" s="339"/>
      <c r="GQ835" s="339"/>
      <c r="GR835" s="339"/>
      <c r="GS835" s="339"/>
      <c r="GT835" s="339"/>
      <c r="GU835" s="339"/>
      <c r="GV835" s="339"/>
      <c r="GW835" s="339"/>
      <c r="GX835" s="339"/>
      <c r="GY835" s="339"/>
      <c r="GZ835" s="339"/>
      <c r="HA835" s="339"/>
      <c r="HB835" s="339"/>
      <c r="HC835" s="339"/>
      <c r="HD835" s="339"/>
      <c r="HE835" s="339"/>
      <c r="HF835" s="339"/>
      <c r="HG835" s="339"/>
      <c r="HH835" s="339"/>
      <c r="HI835" s="339"/>
      <c r="HJ835" s="339"/>
      <c r="HK835" s="339"/>
      <c r="HL835" s="339"/>
      <c r="HM835" s="339"/>
      <c r="HN835" s="339"/>
      <c r="HO835" s="339"/>
      <c r="HP835" s="339"/>
      <c r="HQ835" s="339"/>
      <c r="HR835" s="339"/>
      <c r="HS835" s="339"/>
      <c r="HT835" s="339"/>
      <c r="HU835" s="339"/>
      <c r="HV835" s="339"/>
      <c r="HW835" s="339"/>
      <c r="HX835" s="339"/>
      <c r="HY835" s="339"/>
      <c r="HZ835" s="339"/>
      <c r="IA835" s="339"/>
      <c r="IB835" s="339"/>
      <c r="IC835" s="339"/>
      <c r="ID835" s="339"/>
      <c r="IE835" s="339"/>
      <c r="IF835" s="339"/>
      <c r="IG835" s="339"/>
      <c r="IH835" s="339"/>
      <c r="II835" s="339"/>
      <c r="IJ835" s="339"/>
      <c r="IK835" s="339"/>
      <c r="IL835" s="339"/>
      <c r="IM835" s="339"/>
      <c r="IN835" s="339"/>
      <c r="IO835" s="339"/>
      <c r="IP835" s="339"/>
      <c r="IQ835" s="339"/>
      <c r="IR835" s="339"/>
      <c r="IS835" s="339"/>
      <c r="IT835" s="339"/>
      <c r="IU835" s="339"/>
      <c r="IV835" s="339"/>
      <c r="IW835" s="339"/>
      <c r="IX835" s="339"/>
      <c r="IY835" s="339"/>
      <c r="IZ835" s="339"/>
      <c r="JA835" s="339"/>
      <c r="JB835" s="339"/>
      <c r="JC835" s="339"/>
      <c r="JD835" s="339"/>
      <c r="JE835" s="339"/>
      <c r="JF835" s="339"/>
      <c r="JG835" s="339"/>
      <c r="JH835" s="339"/>
      <c r="JI835" s="339"/>
      <c r="JJ835" s="339"/>
      <c r="JK835" s="339"/>
      <c r="JL835" s="339"/>
      <c r="JM835" s="339"/>
      <c r="JN835" s="339"/>
      <c r="JO835" s="339"/>
      <c r="JP835" s="339"/>
      <c r="JQ835" s="339"/>
      <c r="JR835" s="339"/>
      <c r="JS835" s="339"/>
      <c r="JT835" s="339"/>
      <c r="JU835" s="339"/>
      <c r="JV835" s="339"/>
      <c r="JW835" s="339"/>
      <c r="JX835" s="339"/>
      <c r="JY835" s="339"/>
      <c r="JZ835" s="339"/>
      <c r="KA835" s="339"/>
      <c r="KB835" s="339"/>
      <c r="KC835" s="339"/>
      <c r="KD835" s="339"/>
      <c r="KE835" s="339"/>
      <c r="KF835" s="339"/>
      <c r="KG835" s="339"/>
      <c r="KH835" s="339"/>
      <c r="KI835" s="339"/>
      <c r="KJ835" s="339"/>
      <c r="KK835" s="339"/>
      <c r="KL835" s="339"/>
      <c r="KM835" s="339"/>
      <c r="KN835" s="339"/>
      <c r="KO835" s="339"/>
      <c r="KP835" s="339"/>
      <c r="KQ835" s="339"/>
      <c r="KR835" s="339"/>
      <c r="KS835" s="339"/>
    </row>
    <row r="836" spans="1:305" x14ac:dyDescent="0.25">
      <c r="A836"/>
      <c r="B836"/>
      <c r="C836"/>
      <c r="D836"/>
      <c r="E836"/>
      <c r="F836" s="339"/>
      <c r="G836" s="339"/>
      <c r="H836" s="339"/>
      <c r="I836" s="339"/>
      <c r="J836" s="339"/>
      <c r="K836" s="339"/>
      <c r="L836" s="339"/>
      <c r="M836" s="339"/>
      <c r="N836" s="339"/>
      <c r="O836" s="339"/>
      <c r="P836" s="339"/>
      <c r="Q836" s="339"/>
      <c r="R836" s="339"/>
      <c r="S836" s="339"/>
      <c r="T836" s="339"/>
      <c r="U836" s="339"/>
      <c r="V836" s="339"/>
      <c r="W836" s="339"/>
      <c r="X836" s="339"/>
      <c r="Y836" s="339"/>
      <c r="Z836" s="339"/>
      <c r="AA836" s="339"/>
      <c r="AB836" s="339"/>
      <c r="AC836" s="339"/>
      <c r="AD836" s="339"/>
      <c r="AE836" s="339"/>
      <c r="AF836" s="339"/>
      <c r="AG836" s="339"/>
      <c r="AH836" s="339"/>
      <c r="AI836" s="339"/>
      <c r="AJ836" s="339"/>
      <c r="AK836" s="339"/>
      <c r="AL836" s="339"/>
      <c r="AM836" s="339"/>
      <c r="AN836" s="339"/>
      <c r="AO836" s="339"/>
      <c r="AP836" s="339"/>
      <c r="AQ836" s="339"/>
      <c r="AR836" s="339"/>
      <c r="AS836" s="339"/>
      <c r="AT836" s="339"/>
      <c r="AU836" s="339"/>
      <c r="AV836" s="339"/>
      <c r="AW836" s="339"/>
      <c r="AX836" s="339"/>
      <c r="AY836" s="339"/>
      <c r="AZ836" s="339"/>
      <c r="BA836" s="339"/>
      <c r="BB836" s="339"/>
      <c r="BC836" s="339"/>
      <c r="BD836" s="339"/>
      <c r="BE836" s="339"/>
      <c r="BF836" s="339"/>
      <c r="BG836" s="339"/>
      <c r="BH836" s="339"/>
      <c r="BI836" s="339"/>
      <c r="BJ836" s="339"/>
      <c r="BK836" s="339"/>
      <c r="BL836" s="339"/>
      <c r="BM836" s="339"/>
      <c r="BN836" s="339"/>
      <c r="BO836" s="339"/>
      <c r="BP836" s="339"/>
      <c r="BQ836" s="339"/>
      <c r="BR836" s="339"/>
      <c r="BS836" s="339"/>
      <c r="BT836" s="339"/>
      <c r="BU836" s="339"/>
      <c r="BV836" s="339"/>
      <c r="BW836" s="339"/>
      <c r="BX836" s="339"/>
      <c r="BY836" s="339"/>
      <c r="BZ836" s="339"/>
      <c r="CA836" s="339"/>
      <c r="CB836" s="339"/>
      <c r="CC836" s="339"/>
      <c r="CD836" s="339"/>
      <c r="CE836" s="339"/>
      <c r="CF836" s="339"/>
      <c r="CG836" s="339"/>
      <c r="CH836" s="339"/>
      <c r="CI836" s="339"/>
      <c r="CJ836" s="339"/>
      <c r="CK836" s="339"/>
      <c r="CL836" s="339"/>
      <c r="CM836" s="339"/>
      <c r="CN836" s="339"/>
      <c r="CO836" s="339"/>
      <c r="CP836" s="339"/>
      <c r="CQ836" s="339"/>
      <c r="CR836" s="339"/>
      <c r="CS836" s="339"/>
      <c r="CT836" s="339"/>
      <c r="CU836" s="339"/>
      <c r="CV836" s="339"/>
      <c r="CW836" s="339"/>
      <c r="CX836" s="339"/>
      <c r="CY836" s="339"/>
      <c r="CZ836" s="339"/>
      <c r="DA836" s="339"/>
      <c r="DB836" s="339"/>
      <c r="DC836" s="339"/>
      <c r="DD836" s="339"/>
      <c r="DE836" s="339"/>
      <c r="DF836" s="339"/>
      <c r="DG836" s="339"/>
      <c r="DH836" s="339"/>
      <c r="DI836" s="339"/>
      <c r="DJ836" s="339"/>
      <c r="DK836" s="339"/>
      <c r="DL836" s="339"/>
      <c r="DM836" s="339"/>
      <c r="DN836" s="339"/>
      <c r="DO836" s="339"/>
      <c r="DP836" s="339"/>
      <c r="DQ836" s="339"/>
      <c r="DR836" s="339"/>
      <c r="DS836" s="339"/>
      <c r="DT836" s="339"/>
      <c r="DU836" s="339"/>
      <c r="DV836" s="339"/>
      <c r="DW836" s="339"/>
      <c r="DX836" s="339"/>
      <c r="DY836" s="339"/>
      <c r="DZ836" s="339"/>
      <c r="EA836" s="339"/>
      <c r="EB836" s="339"/>
      <c r="EC836" s="339"/>
      <c r="ED836" s="339"/>
      <c r="EE836" s="339"/>
      <c r="EF836" s="339"/>
      <c r="EG836" s="339"/>
      <c r="EH836" s="339"/>
      <c r="EI836" s="339"/>
      <c r="EJ836" s="339"/>
      <c r="EK836" s="339"/>
      <c r="EL836" s="339"/>
      <c r="EM836" s="339"/>
      <c r="EN836" s="339"/>
      <c r="EO836" s="339"/>
      <c r="EP836" s="339"/>
      <c r="EQ836" s="339"/>
      <c r="ER836" s="339"/>
      <c r="ES836" s="339"/>
      <c r="ET836" s="339"/>
      <c r="EU836" s="339"/>
      <c r="EV836" s="339"/>
      <c r="EW836" s="339"/>
      <c r="EX836" s="339"/>
      <c r="EY836" s="339"/>
      <c r="EZ836" s="339"/>
      <c r="FA836" s="339"/>
      <c r="FB836" s="339"/>
      <c r="FC836" s="339"/>
      <c r="FD836" s="339"/>
      <c r="FE836" s="339"/>
      <c r="FF836" s="339"/>
      <c r="FG836" s="339"/>
      <c r="FH836" s="339"/>
      <c r="FI836" s="339"/>
      <c r="FJ836" s="339"/>
      <c r="FK836" s="339"/>
      <c r="FL836" s="339"/>
      <c r="FM836" s="339"/>
      <c r="FN836" s="339"/>
      <c r="FO836" s="339"/>
      <c r="FP836" s="339"/>
      <c r="FQ836" s="339"/>
      <c r="FR836" s="339"/>
      <c r="FS836" s="339"/>
      <c r="FT836" s="339"/>
      <c r="FU836" s="339"/>
      <c r="FV836" s="339"/>
      <c r="FW836" s="339"/>
      <c r="FX836" s="339"/>
      <c r="FY836" s="339"/>
      <c r="FZ836" s="339"/>
      <c r="GA836" s="339"/>
      <c r="GB836" s="339"/>
      <c r="GC836" s="339"/>
      <c r="GD836" s="339"/>
      <c r="GE836" s="339"/>
      <c r="GF836" s="339"/>
      <c r="GG836" s="339"/>
      <c r="GH836" s="339"/>
      <c r="GI836" s="339"/>
      <c r="GJ836" s="339"/>
      <c r="GK836" s="339"/>
      <c r="GL836" s="339"/>
      <c r="GM836" s="339"/>
      <c r="GN836" s="339"/>
      <c r="GO836" s="339"/>
      <c r="GP836" s="339"/>
      <c r="GQ836" s="339"/>
      <c r="GR836" s="339"/>
      <c r="GS836" s="339"/>
      <c r="GT836" s="339"/>
      <c r="GU836" s="339"/>
      <c r="GV836" s="339"/>
      <c r="GW836" s="339"/>
      <c r="GX836" s="339"/>
      <c r="GY836" s="339"/>
      <c r="GZ836" s="339"/>
      <c r="HA836" s="339"/>
      <c r="HB836" s="339"/>
      <c r="HC836" s="339"/>
      <c r="HD836" s="339"/>
      <c r="HE836" s="339"/>
      <c r="HF836" s="339"/>
      <c r="HG836" s="339"/>
      <c r="HH836" s="339"/>
      <c r="HI836" s="339"/>
      <c r="HJ836" s="339"/>
      <c r="HK836" s="339"/>
      <c r="HL836" s="339"/>
      <c r="HM836" s="339"/>
      <c r="HN836" s="339"/>
      <c r="HO836" s="339"/>
      <c r="HP836" s="339"/>
      <c r="HQ836" s="339"/>
      <c r="HR836" s="339"/>
      <c r="HS836" s="339"/>
      <c r="HT836" s="339"/>
      <c r="HU836" s="339"/>
      <c r="HV836" s="339"/>
      <c r="HW836" s="339"/>
      <c r="HX836" s="339"/>
      <c r="HY836" s="339"/>
      <c r="HZ836" s="339"/>
      <c r="IA836" s="339"/>
      <c r="IB836" s="339"/>
      <c r="IC836" s="339"/>
      <c r="ID836" s="339"/>
      <c r="IE836" s="339"/>
      <c r="IF836" s="339"/>
      <c r="IG836" s="339"/>
      <c r="IH836" s="339"/>
      <c r="II836" s="339"/>
      <c r="IJ836" s="339"/>
      <c r="IK836" s="339"/>
      <c r="IL836" s="339"/>
      <c r="IM836" s="339"/>
      <c r="IN836" s="339"/>
      <c r="IO836" s="339"/>
      <c r="IP836" s="339"/>
      <c r="IQ836" s="339"/>
      <c r="IR836" s="339"/>
      <c r="IS836" s="339"/>
      <c r="IT836" s="339"/>
      <c r="IU836" s="339"/>
      <c r="IV836" s="339"/>
      <c r="IW836" s="339"/>
      <c r="IX836" s="339"/>
      <c r="IY836" s="339"/>
      <c r="IZ836" s="339"/>
      <c r="JA836" s="339"/>
      <c r="JB836" s="339"/>
      <c r="JC836" s="339"/>
      <c r="JD836" s="339"/>
      <c r="JE836" s="339"/>
      <c r="JF836" s="339"/>
      <c r="JG836" s="339"/>
      <c r="JH836" s="339"/>
      <c r="JI836" s="339"/>
      <c r="JJ836" s="339"/>
      <c r="JK836" s="339"/>
      <c r="JL836" s="339"/>
      <c r="JM836" s="339"/>
      <c r="JN836" s="339"/>
      <c r="JO836" s="339"/>
      <c r="JP836" s="339"/>
      <c r="JQ836" s="339"/>
      <c r="JR836" s="339"/>
      <c r="JS836" s="339"/>
      <c r="JT836" s="339"/>
      <c r="JU836" s="339"/>
      <c r="JV836" s="339"/>
      <c r="JW836" s="339"/>
      <c r="JX836" s="339"/>
      <c r="JY836" s="339"/>
      <c r="JZ836" s="339"/>
      <c r="KA836" s="339"/>
      <c r="KB836" s="339"/>
      <c r="KC836" s="339"/>
      <c r="KD836" s="339"/>
      <c r="KE836" s="339"/>
      <c r="KF836" s="339"/>
      <c r="KG836" s="339"/>
      <c r="KH836" s="339"/>
      <c r="KI836" s="339"/>
      <c r="KJ836" s="339"/>
      <c r="KK836" s="339"/>
      <c r="KL836" s="339"/>
      <c r="KM836" s="339"/>
      <c r="KN836" s="339"/>
      <c r="KO836" s="339"/>
      <c r="KP836" s="339"/>
      <c r="KQ836" s="339"/>
      <c r="KR836" s="339"/>
      <c r="KS836" s="339"/>
    </row>
    <row r="837" spans="1:30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c r="IW837"/>
      <c r="IX837"/>
      <c r="IY837"/>
      <c r="IZ837"/>
      <c r="JA837"/>
      <c r="JB837"/>
      <c r="JC837"/>
      <c r="JD837"/>
      <c r="JE837"/>
      <c r="JF837"/>
      <c r="JG837"/>
      <c r="JH837"/>
      <c r="JI837"/>
      <c r="JJ837"/>
      <c r="JK837"/>
      <c r="JL837"/>
      <c r="JM837"/>
      <c r="JN837"/>
      <c r="JO837"/>
      <c r="JP837"/>
      <c r="JQ837"/>
      <c r="JR837"/>
      <c r="JS837"/>
      <c r="JT837"/>
      <c r="JU837"/>
      <c r="JV837"/>
      <c r="JW837"/>
      <c r="JX837"/>
      <c r="JY837"/>
      <c r="JZ837"/>
      <c r="KA837"/>
      <c r="KB837"/>
      <c r="KC837"/>
      <c r="KD837"/>
      <c r="KE837"/>
      <c r="KF837"/>
      <c r="KG837"/>
      <c r="KH837"/>
      <c r="KI837"/>
      <c r="KJ837"/>
      <c r="KK837"/>
      <c r="KL837"/>
      <c r="KM837"/>
      <c r="KN837"/>
      <c r="KO837"/>
      <c r="KP837"/>
      <c r="KQ837"/>
      <c r="KR837"/>
      <c r="KS837"/>
    </row>
    <row r="838" spans="1:30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c r="IW838"/>
      <c r="IX838"/>
      <c r="IY838"/>
      <c r="IZ838"/>
      <c r="JA838"/>
      <c r="JB838"/>
      <c r="JC838"/>
      <c r="JD838"/>
      <c r="JE838"/>
      <c r="JF838"/>
      <c r="JG838"/>
      <c r="JH838"/>
      <c r="JI838"/>
      <c r="JJ838"/>
      <c r="JK838"/>
      <c r="JL838"/>
      <c r="JM838"/>
      <c r="JN838"/>
      <c r="JO838"/>
      <c r="JP838"/>
      <c r="JQ838"/>
      <c r="JR838"/>
      <c r="JS838"/>
      <c r="JT838"/>
      <c r="JU838"/>
      <c r="JV838"/>
      <c r="JW838"/>
      <c r="JX838"/>
      <c r="JY838"/>
      <c r="JZ838"/>
      <c r="KA838"/>
      <c r="KB838"/>
      <c r="KC838"/>
      <c r="KD838"/>
      <c r="KE838"/>
      <c r="KF838"/>
      <c r="KG838"/>
      <c r="KH838"/>
      <c r="KI838"/>
      <c r="KJ838"/>
      <c r="KK838"/>
      <c r="KL838"/>
      <c r="KM838"/>
      <c r="KN838"/>
      <c r="KO838"/>
      <c r="KP838"/>
      <c r="KQ838"/>
      <c r="KR838"/>
      <c r="KS838"/>
    </row>
    <row r="839" spans="1:30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c r="IW839"/>
      <c r="IX839"/>
      <c r="IY839"/>
      <c r="IZ839"/>
      <c r="JA839"/>
      <c r="JB839"/>
      <c r="JC839"/>
      <c r="JD839"/>
      <c r="JE839"/>
      <c r="JF839"/>
      <c r="JG839"/>
      <c r="JH839"/>
      <c r="JI839"/>
      <c r="JJ839"/>
      <c r="JK839"/>
      <c r="JL839"/>
      <c r="JM839"/>
      <c r="JN839"/>
      <c r="JO839"/>
      <c r="JP839"/>
      <c r="JQ839"/>
      <c r="JR839"/>
      <c r="JS839"/>
      <c r="JT839"/>
      <c r="JU839"/>
      <c r="JV839"/>
      <c r="JW839"/>
      <c r="JX839"/>
      <c r="JY839"/>
      <c r="JZ839"/>
      <c r="KA839"/>
      <c r="KB839"/>
      <c r="KC839"/>
      <c r="KD839"/>
      <c r="KE839"/>
      <c r="KF839"/>
      <c r="KG839"/>
      <c r="KH839"/>
      <c r="KI839"/>
      <c r="KJ839"/>
      <c r="KK839"/>
      <c r="KL839"/>
      <c r="KM839"/>
      <c r="KN839"/>
      <c r="KO839"/>
      <c r="KP839"/>
      <c r="KQ839"/>
      <c r="KR839"/>
      <c r="KS83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2883-7DA8-4B5C-88AA-A7C7A2B55AE9}">
  <sheetPr codeName="Feuil8"/>
  <dimension ref="A1:K320"/>
  <sheetViews>
    <sheetView workbookViewId="0"/>
  </sheetViews>
  <sheetFormatPr defaultColWidth="9.19921875" defaultRowHeight="13.5" x14ac:dyDescent="0.25"/>
  <sheetData>
    <row r="1" spans="1:11" x14ac:dyDescent="0.25">
      <c r="A1" t="s">
        <v>975</v>
      </c>
    </row>
    <row r="3" spans="1:11" x14ac:dyDescent="0.25">
      <c r="A3" t="s">
        <v>976</v>
      </c>
    </row>
    <row r="4" spans="1:11" x14ac:dyDescent="0.25">
      <c r="A4" s="615" t="s">
        <v>977</v>
      </c>
      <c r="B4" s="615"/>
      <c r="C4" s="615"/>
      <c r="D4" s="615"/>
      <c r="E4" s="615"/>
      <c r="F4" s="615"/>
      <c r="G4" s="615"/>
      <c r="H4" s="615"/>
      <c r="I4" s="615"/>
      <c r="J4" s="615"/>
      <c r="K4" s="615"/>
    </row>
    <row r="5" spans="1:11" x14ac:dyDescent="0.25">
      <c r="D5" s="340"/>
      <c r="E5" s="340"/>
      <c r="F5" s="340"/>
      <c r="G5" s="340"/>
      <c r="H5" s="340"/>
      <c r="I5" s="340"/>
      <c r="J5" s="340"/>
      <c r="K5" s="340"/>
    </row>
    <row r="6" spans="1:11" x14ac:dyDescent="0.25">
      <c r="A6" t="s">
        <v>978</v>
      </c>
      <c r="B6" t="s">
        <v>932</v>
      </c>
      <c r="D6" t="s">
        <v>979</v>
      </c>
      <c r="E6" t="s">
        <v>979</v>
      </c>
      <c r="F6" t="s">
        <v>979</v>
      </c>
      <c r="G6" t="s">
        <v>979</v>
      </c>
      <c r="H6" t="s">
        <v>979</v>
      </c>
      <c r="I6" t="s">
        <v>979</v>
      </c>
      <c r="J6" t="s">
        <v>979</v>
      </c>
      <c r="K6" t="s">
        <v>979</v>
      </c>
    </row>
    <row r="7" spans="1:11" x14ac:dyDescent="0.25">
      <c r="B7" t="s">
        <v>980</v>
      </c>
      <c r="D7">
        <v>2017</v>
      </c>
      <c r="E7">
        <v>2018</v>
      </c>
      <c r="F7">
        <v>2019</v>
      </c>
      <c r="G7">
        <v>2020</v>
      </c>
      <c r="H7">
        <v>2021</v>
      </c>
      <c r="I7">
        <v>2022</v>
      </c>
      <c r="J7">
        <v>2023</v>
      </c>
      <c r="K7">
        <v>2024</v>
      </c>
    </row>
    <row r="8" spans="1:11" x14ac:dyDescent="0.25">
      <c r="A8" t="s">
        <v>321</v>
      </c>
      <c r="D8" s="340">
        <v>794384</v>
      </c>
      <c r="E8" s="340">
        <v>800162</v>
      </c>
      <c r="F8" s="340">
        <v>806088</v>
      </c>
      <c r="G8" s="340">
        <v>815300</v>
      </c>
      <c r="H8" s="340">
        <v>823753</v>
      </c>
      <c r="I8" s="340">
        <v>830791</v>
      </c>
      <c r="J8" s="340">
        <v>846303</v>
      </c>
      <c r="K8" s="340">
        <v>855749</v>
      </c>
    </row>
    <row r="9" spans="1:11" x14ac:dyDescent="0.25">
      <c r="A9" t="s">
        <v>428</v>
      </c>
      <c r="B9" t="s">
        <v>321</v>
      </c>
      <c r="D9" s="340">
        <v>45376</v>
      </c>
      <c r="E9" s="340">
        <v>45551</v>
      </c>
      <c r="F9" s="340">
        <v>45848</v>
      </c>
      <c r="G9" s="340">
        <v>46316</v>
      </c>
      <c r="H9" s="340">
        <v>47200</v>
      </c>
      <c r="I9" s="340">
        <v>47842</v>
      </c>
      <c r="J9" s="340">
        <v>49205</v>
      </c>
      <c r="K9" s="340">
        <v>49993</v>
      </c>
    </row>
    <row r="10" spans="1:11" x14ac:dyDescent="0.25">
      <c r="A10" t="s">
        <v>428</v>
      </c>
      <c r="B10" t="s">
        <v>428</v>
      </c>
      <c r="C10">
        <v>5401</v>
      </c>
      <c r="D10" s="340">
        <v>10153</v>
      </c>
      <c r="E10" s="340">
        <v>10134</v>
      </c>
      <c r="F10" s="340">
        <v>10217</v>
      </c>
      <c r="G10" s="340">
        <v>10518</v>
      </c>
      <c r="H10" s="340">
        <v>10823</v>
      </c>
      <c r="I10" s="340">
        <v>10937</v>
      </c>
      <c r="J10" s="340">
        <v>11437</v>
      </c>
      <c r="K10" s="340">
        <v>11780</v>
      </c>
    </row>
    <row r="11" spans="1:11" x14ac:dyDescent="0.25">
      <c r="A11" t="s">
        <v>428</v>
      </c>
      <c r="B11" t="s">
        <v>447</v>
      </c>
      <c r="C11">
        <v>5402</v>
      </c>
      <c r="D11" s="340">
        <v>7719</v>
      </c>
      <c r="E11" s="340">
        <v>7757</v>
      </c>
      <c r="F11" s="340">
        <v>7869</v>
      </c>
      <c r="G11" s="340">
        <v>7828</v>
      </c>
      <c r="H11" s="340">
        <v>8060</v>
      </c>
      <c r="I11" s="340">
        <v>8151</v>
      </c>
      <c r="J11" s="340">
        <v>8508</v>
      </c>
      <c r="K11" s="340">
        <v>8806</v>
      </c>
    </row>
    <row r="12" spans="1:11" x14ac:dyDescent="0.25">
      <c r="A12" t="s">
        <v>428</v>
      </c>
      <c r="B12" t="s">
        <v>488</v>
      </c>
      <c r="C12">
        <v>5403</v>
      </c>
      <c r="D12" s="340">
        <v>403</v>
      </c>
      <c r="E12" s="340">
        <v>426</v>
      </c>
      <c r="F12" s="340">
        <v>429</v>
      </c>
      <c r="G12" s="340">
        <v>444</v>
      </c>
      <c r="H12" s="340">
        <v>497</v>
      </c>
      <c r="I12" s="340">
        <v>528</v>
      </c>
      <c r="J12" s="340">
        <v>519</v>
      </c>
      <c r="K12" s="340">
        <v>528</v>
      </c>
    </row>
    <row r="13" spans="1:11" x14ac:dyDescent="0.25">
      <c r="A13" t="s">
        <v>428</v>
      </c>
      <c r="B13" t="s">
        <v>498</v>
      </c>
      <c r="C13">
        <v>5404</v>
      </c>
      <c r="D13" s="340">
        <v>437</v>
      </c>
      <c r="E13" s="340">
        <v>438</v>
      </c>
      <c r="F13" s="340">
        <v>437</v>
      </c>
      <c r="G13" s="340">
        <v>445</v>
      </c>
      <c r="H13" s="340">
        <v>439</v>
      </c>
      <c r="I13" s="340">
        <v>440</v>
      </c>
      <c r="J13" s="340">
        <v>464</v>
      </c>
      <c r="K13" s="340">
        <v>452</v>
      </c>
    </row>
    <row r="14" spans="1:11" x14ac:dyDescent="0.25">
      <c r="A14" t="s">
        <v>428</v>
      </c>
      <c r="B14" t="s">
        <v>559</v>
      </c>
      <c r="C14">
        <v>5405</v>
      </c>
      <c r="D14" s="340">
        <v>1364</v>
      </c>
      <c r="E14" s="340">
        <v>1332</v>
      </c>
      <c r="F14" s="340">
        <v>1347</v>
      </c>
      <c r="G14" s="340">
        <v>1378</v>
      </c>
      <c r="H14" s="340">
        <v>1382</v>
      </c>
      <c r="I14" s="340">
        <v>1389</v>
      </c>
      <c r="J14" s="340">
        <v>1520</v>
      </c>
      <c r="K14" s="340">
        <v>1525</v>
      </c>
    </row>
    <row r="15" spans="1:11" x14ac:dyDescent="0.25">
      <c r="A15" t="s">
        <v>428</v>
      </c>
      <c r="B15" t="s">
        <v>577</v>
      </c>
      <c r="C15">
        <v>5406</v>
      </c>
      <c r="D15" s="340">
        <v>926</v>
      </c>
      <c r="E15" s="340">
        <v>946</v>
      </c>
      <c r="F15" s="340">
        <v>931</v>
      </c>
      <c r="G15" s="340">
        <v>944</v>
      </c>
      <c r="H15" s="340">
        <v>965</v>
      </c>
      <c r="I15" s="340">
        <v>979</v>
      </c>
      <c r="J15" s="340">
        <v>1022</v>
      </c>
      <c r="K15" s="340">
        <v>1014</v>
      </c>
    </row>
    <row r="16" spans="1:11" x14ac:dyDescent="0.25">
      <c r="A16" t="s">
        <v>428</v>
      </c>
      <c r="B16" t="s">
        <v>584</v>
      </c>
      <c r="C16">
        <v>5407</v>
      </c>
      <c r="D16" s="340">
        <v>4023</v>
      </c>
      <c r="E16" s="340">
        <v>3939</v>
      </c>
      <c r="F16" s="340">
        <v>3776</v>
      </c>
      <c r="G16" s="340">
        <v>3645</v>
      </c>
      <c r="H16" s="340">
        <v>3637</v>
      </c>
      <c r="I16" s="340">
        <v>3743</v>
      </c>
      <c r="J16" s="340">
        <v>3729</v>
      </c>
      <c r="K16" s="340">
        <v>3685</v>
      </c>
    </row>
    <row r="17" spans="1:11" x14ac:dyDescent="0.25">
      <c r="A17" t="s">
        <v>428</v>
      </c>
      <c r="B17" t="s">
        <v>620</v>
      </c>
      <c r="C17">
        <v>5408</v>
      </c>
      <c r="D17" s="340">
        <v>1055</v>
      </c>
      <c r="E17" s="340">
        <v>1113</v>
      </c>
      <c r="F17" s="340">
        <v>1167</v>
      </c>
      <c r="G17" s="340">
        <v>1170</v>
      </c>
      <c r="H17" s="340">
        <v>1169</v>
      </c>
      <c r="I17" s="340">
        <v>1169</v>
      </c>
      <c r="J17" s="340">
        <v>1180</v>
      </c>
      <c r="K17" s="340">
        <v>1208</v>
      </c>
    </row>
    <row r="18" spans="1:11" x14ac:dyDescent="0.25">
      <c r="A18" t="s">
        <v>428</v>
      </c>
      <c r="B18" t="s">
        <v>623</v>
      </c>
      <c r="C18">
        <v>5409</v>
      </c>
      <c r="D18" s="340">
        <v>7494</v>
      </c>
      <c r="E18" s="340">
        <v>7461</v>
      </c>
      <c r="F18" s="340">
        <v>7560</v>
      </c>
      <c r="G18" s="340">
        <v>7634</v>
      </c>
      <c r="H18" s="340">
        <v>7904</v>
      </c>
      <c r="I18" s="340">
        <v>7967</v>
      </c>
      <c r="J18" s="340">
        <v>8137</v>
      </c>
      <c r="K18" s="340">
        <v>8222</v>
      </c>
    </row>
    <row r="19" spans="1:11" x14ac:dyDescent="0.25">
      <c r="A19" t="s">
        <v>428</v>
      </c>
      <c r="B19" t="s">
        <v>628</v>
      </c>
      <c r="C19">
        <v>5410</v>
      </c>
      <c r="D19" s="340">
        <v>1117</v>
      </c>
      <c r="E19" s="340">
        <v>1121</v>
      </c>
      <c r="F19" s="340">
        <v>1141</v>
      </c>
      <c r="G19" s="340">
        <v>1180</v>
      </c>
      <c r="H19" s="340">
        <v>1161</v>
      </c>
      <c r="I19" s="340">
        <v>1178</v>
      </c>
      <c r="J19" s="340">
        <v>1211</v>
      </c>
      <c r="K19" s="340">
        <v>1244</v>
      </c>
    </row>
    <row r="20" spans="1:11" x14ac:dyDescent="0.25">
      <c r="A20" t="s">
        <v>428</v>
      </c>
      <c r="B20" t="s">
        <v>629</v>
      </c>
      <c r="C20">
        <v>5411</v>
      </c>
      <c r="D20" s="340">
        <v>1467</v>
      </c>
      <c r="E20" s="340">
        <v>1446</v>
      </c>
      <c r="F20" s="340">
        <v>1434</v>
      </c>
      <c r="G20" s="340">
        <v>1466</v>
      </c>
      <c r="H20" s="340">
        <v>1452</v>
      </c>
      <c r="I20" s="340">
        <v>1425</v>
      </c>
      <c r="J20" s="340">
        <v>1427</v>
      </c>
      <c r="K20" s="340">
        <v>1435</v>
      </c>
    </row>
    <row r="21" spans="1:11" x14ac:dyDescent="0.25">
      <c r="A21" t="s">
        <v>428</v>
      </c>
      <c r="B21" t="s">
        <v>654</v>
      </c>
      <c r="C21">
        <v>5412</v>
      </c>
      <c r="D21" s="340">
        <v>839</v>
      </c>
      <c r="E21" s="340">
        <v>826</v>
      </c>
      <c r="F21" s="340">
        <v>871</v>
      </c>
      <c r="G21" s="340">
        <v>889</v>
      </c>
      <c r="H21" s="340">
        <v>883</v>
      </c>
      <c r="I21" s="340">
        <v>929</v>
      </c>
      <c r="J21" s="340">
        <v>928</v>
      </c>
      <c r="K21" s="340">
        <v>949</v>
      </c>
    </row>
    <row r="22" spans="1:11" x14ac:dyDescent="0.25">
      <c r="A22" t="s">
        <v>428</v>
      </c>
      <c r="B22" t="s">
        <v>656</v>
      </c>
      <c r="C22">
        <v>5413</v>
      </c>
      <c r="D22" s="340">
        <v>1650</v>
      </c>
      <c r="E22" s="340">
        <v>1775</v>
      </c>
      <c r="F22" s="340">
        <v>1826</v>
      </c>
      <c r="G22" s="340">
        <v>1868</v>
      </c>
      <c r="H22" s="340">
        <v>1872</v>
      </c>
      <c r="I22" s="340">
        <v>1940</v>
      </c>
      <c r="J22" s="340">
        <v>1958</v>
      </c>
      <c r="K22" s="340">
        <v>1996</v>
      </c>
    </row>
    <row r="23" spans="1:11" x14ac:dyDescent="0.25">
      <c r="A23" t="s">
        <v>428</v>
      </c>
      <c r="B23" t="s">
        <v>711</v>
      </c>
      <c r="C23">
        <v>5414</v>
      </c>
      <c r="D23" s="340">
        <v>5672</v>
      </c>
      <c r="E23" s="340">
        <v>5771</v>
      </c>
      <c r="F23" s="340">
        <v>5772</v>
      </c>
      <c r="G23" s="340">
        <v>5837</v>
      </c>
      <c r="H23" s="340">
        <v>5918</v>
      </c>
      <c r="I23" s="340">
        <v>5979</v>
      </c>
      <c r="J23" s="340">
        <v>6057</v>
      </c>
      <c r="K23" s="340">
        <v>6039</v>
      </c>
    </row>
    <row r="24" spans="1:11" x14ac:dyDescent="0.25">
      <c r="A24" t="s">
        <v>428</v>
      </c>
      <c r="B24" t="s">
        <v>725</v>
      </c>
      <c r="C24">
        <v>5415</v>
      </c>
      <c r="D24" s="340">
        <v>1057</v>
      </c>
      <c r="E24" s="340">
        <v>1066</v>
      </c>
      <c r="F24" s="340">
        <v>1071</v>
      </c>
      <c r="G24" s="340">
        <v>1070</v>
      </c>
      <c r="H24" s="340">
        <v>1038</v>
      </c>
      <c r="I24" s="340">
        <v>1088</v>
      </c>
      <c r="J24" s="340">
        <v>1108</v>
      </c>
      <c r="K24" s="340">
        <v>1110</v>
      </c>
    </row>
    <row r="25" spans="1:11" x14ac:dyDescent="0.25">
      <c r="A25" t="s">
        <v>981</v>
      </c>
      <c r="B25" t="s">
        <v>321</v>
      </c>
      <c r="D25" s="340">
        <v>42368</v>
      </c>
      <c r="E25" s="340">
        <v>43155</v>
      </c>
      <c r="F25" s="340">
        <v>43769</v>
      </c>
      <c r="G25" s="340">
        <v>44642</v>
      </c>
      <c r="H25" s="340">
        <v>45360</v>
      </c>
      <c r="I25" s="340">
        <v>45963</v>
      </c>
      <c r="J25" s="340">
        <v>47143</v>
      </c>
      <c r="K25" s="340">
        <v>47862</v>
      </c>
    </row>
    <row r="26" spans="1:11" x14ac:dyDescent="0.25">
      <c r="A26" t="s">
        <v>981</v>
      </c>
      <c r="B26" t="s">
        <v>435</v>
      </c>
      <c r="C26">
        <v>5451</v>
      </c>
      <c r="D26" s="340">
        <v>4210</v>
      </c>
      <c r="E26" s="340">
        <v>4282</v>
      </c>
      <c r="F26" s="340">
        <v>4305</v>
      </c>
      <c r="G26" s="340">
        <v>4482</v>
      </c>
      <c r="H26" s="340">
        <v>4617</v>
      </c>
      <c r="I26" s="340">
        <v>4696</v>
      </c>
      <c r="J26" s="340">
        <v>4873</v>
      </c>
      <c r="K26" s="340">
        <v>4895</v>
      </c>
    </row>
    <row r="27" spans="1:11" x14ac:dyDescent="0.25">
      <c r="A27" t="s">
        <v>981</v>
      </c>
      <c r="B27" t="s">
        <v>470</v>
      </c>
      <c r="C27">
        <v>5663</v>
      </c>
      <c r="D27" s="340">
        <v>209</v>
      </c>
      <c r="E27" s="340">
        <v>214</v>
      </c>
      <c r="F27" s="340">
        <v>218</v>
      </c>
      <c r="G27" s="340">
        <v>219</v>
      </c>
      <c r="H27" s="340">
        <v>236</v>
      </c>
      <c r="I27" s="340">
        <v>246</v>
      </c>
      <c r="J27" s="340">
        <v>251</v>
      </c>
      <c r="K27" s="340">
        <v>262</v>
      </c>
    </row>
    <row r="28" spans="1:11" x14ac:dyDescent="0.25">
      <c r="A28" t="s">
        <v>981</v>
      </c>
      <c r="B28" t="s">
        <v>473</v>
      </c>
      <c r="C28">
        <v>5812</v>
      </c>
      <c r="D28" s="340">
        <v>128</v>
      </c>
      <c r="E28" s="340">
        <v>122</v>
      </c>
      <c r="F28" s="340">
        <v>130</v>
      </c>
      <c r="G28" s="340">
        <v>144</v>
      </c>
      <c r="H28" s="340">
        <v>169</v>
      </c>
      <c r="I28" s="340">
        <v>169</v>
      </c>
      <c r="J28" s="340">
        <v>188</v>
      </c>
      <c r="K28" s="340">
        <v>196</v>
      </c>
    </row>
    <row r="29" spans="1:11" x14ac:dyDescent="0.25">
      <c r="A29" t="s">
        <v>981</v>
      </c>
      <c r="B29" t="s">
        <v>482</v>
      </c>
      <c r="C29">
        <v>5665</v>
      </c>
      <c r="D29" s="340">
        <v>220</v>
      </c>
      <c r="E29" s="340">
        <v>216</v>
      </c>
      <c r="F29" s="340">
        <v>210</v>
      </c>
      <c r="G29" s="340">
        <v>223</v>
      </c>
      <c r="H29" s="340">
        <v>222</v>
      </c>
      <c r="I29" s="340">
        <v>218</v>
      </c>
      <c r="J29" s="340">
        <v>238</v>
      </c>
      <c r="K29" s="340">
        <v>229</v>
      </c>
    </row>
    <row r="30" spans="1:11" x14ac:dyDescent="0.25">
      <c r="A30" t="s">
        <v>981</v>
      </c>
      <c r="B30" t="s">
        <v>490</v>
      </c>
      <c r="C30">
        <v>5813</v>
      </c>
      <c r="D30" s="340">
        <v>470</v>
      </c>
      <c r="E30" s="340">
        <v>480</v>
      </c>
      <c r="F30" s="340">
        <v>492</v>
      </c>
      <c r="G30" s="340">
        <v>495</v>
      </c>
      <c r="H30" s="340">
        <v>506</v>
      </c>
      <c r="I30" s="340">
        <v>522</v>
      </c>
      <c r="J30" s="340">
        <v>524</v>
      </c>
      <c r="K30" s="340">
        <v>495</v>
      </c>
    </row>
    <row r="31" spans="1:11" x14ac:dyDescent="0.25">
      <c r="A31" t="s">
        <v>981</v>
      </c>
      <c r="B31" t="s">
        <v>499</v>
      </c>
      <c r="C31">
        <v>5785</v>
      </c>
      <c r="D31" s="340">
        <v>460</v>
      </c>
      <c r="E31" s="340">
        <v>445</v>
      </c>
      <c r="F31" s="340">
        <v>458</v>
      </c>
      <c r="G31" s="340">
        <v>451</v>
      </c>
      <c r="H31" s="340">
        <v>489</v>
      </c>
      <c r="I31" s="340">
        <v>485</v>
      </c>
      <c r="J31" s="340">
        <v>500</v>
      </c>
      <c r="K31" s="340">
        <v>499</v>
      </c>
    </row>
    <row r="32" spans="1:11" x14ac:dyDescent="0.25">
      <c r="A32" t="s">
        <v>981</v>
      </c>
      <c r="B32" t="s">
        <v>501</v>
      </c>
      <c r="C32">
        <v>5816</v>
      </c>
      <c r="D32" s="340">
        <v>2448</v>
      </c>
      <c r="E32" s="340">
        <v>2479</v>
      </c>
      <c r="F32" s="340">
        <v>2571</v>
      </c>
      <c r="G32" s="340">
        <v>2681</v>
      </c>
      <c r="H32" s="340">
        <v>2720</v>
      </c>
      <c r="I32" s="340">
        <v>2856</v>
      </c>
      <c r="J32" s="340">
        <v>2915</v>
      </c>
      <c r="K32" s="340">
        <v>3004</v>
      </c>
    </row>
    <row r="33" spans="1:11" x14ac:dyDescent="0.25">
      <c r="A33" t="s">
        <v>981</v>
      </c>
      <c r="B33" t="s">
        <v>512</v>
      </c>
      <c r="C33">
        <v>5456</v>
      </c>
      <c r="D33" s="340">
        <v>1589</v>
      </c>
      <c r="E33" s="340">
        <v>1633</v>
      </c>
      <c r="F33" s="340">
        <v>1735</v>
      </c>
      <c r="G33" s="340">
        <v>1780</v>
      </c>
      <c r="H33" s="340">
        <v>1837</v>
      </c>
      <c r="I33" s="340">
        <v>1876</v>
      </c>
      <c r="J33" s="340">
        <v>1878</v>
      </c>
      <c r="K33" s="340">
        <v>1885</v>
      </c>
    </row>
    <row r="34" spans="1:11" x14ac:dyDescent="0.25">
      <c r="A34" t="s">
        <v>981</v>
      </c>
      <c r="B34" t="s">
        <v>514</v>
      </c>
      <c r="C34">
        <v>5669</v>
      </c>
      <c r="D34" s="340">
        <v>318</v>
      </c>
      <c r="E34" s="340">
        <v>313</v>
      </c>
      <c r="F34" s="340">
        <v>310</v>
      </c>
      <c r="G34" s="340">
        <v>301</v>
      </c>
      <c r="H34" s="340">
        <v>296</v>
      </c>
      <c r="I34" s="340">
        <v>294</v>
      </c>
      <c r="J34" s="340">
        <v>310</v>
      </c>
      <c r="K34" s="340">
        <v>308</v>
      </c>
    </row>
    <row r="35" spans="1:11" x14ac:dyDescent="0.25">
      <c r="A35" t="s">
        <v>981</v>
      </c>
      <c r="B35" t="s">
        <v>520</v>
      </c>
      <c r="C35">
        <v>5671</v>
      </c>
      <c r="D35" s="340">
        <v>259</v>
      </c>
      <c r="E35" s="340">
        <v>239</v>
      </c>
      <c r="F35" s="340">
        <v>232</v>
      </c>
      <c r="G35" s="340">
        <v>245</v>
      </c>
      <c r="H35" s="340">
        <v>246</v>
      </c>
      <c r="I35" s="340">
        <v>248</v>
      </c>
      <c r="J35" s="340">
        <v>253</v>
      </c>
      <c r="K35" s="340">
        <v>240</v>
      </c>
    </row>
    <row r="36" spans="1:11" x14ac:dyDescent="0.25">
      <c r="A36" t="s">
        <v>981</v>
      </c>
      <c r="B36" t="s">
        <v>536</v>
      </c>
      <c r="C36">
        <v>5458</v>
      </c>
      <c r="D36" s="340">
        <v>893</v>
      </c>
      <c r="E36" s="340">
        <v>904</v>
      </c>
      <c r="F36" s="340">
        <v>884</v>
      </c>
      <c r="G36" s="340">
        <v>881</v>
      </c>
      <c r="H36" s="340">
        <v>865</v>
      </c>
      <c r="I36" s="340">
        <v>903</v>
      </c>
      <c r="J36" s="340">
        <v>906</v>
      </c>
      <c r="K36" s="340">
        <v>900</v>
      </c>
    </row>
    <row r="37" spans="1:11" x14ac:dyDescent="0.25">
      <c r="A37" t="s">
        <v>981</v>
      </c>
      <c r="B37" t="s">
        <v>555</v>
      </c>
      <c r="C37">
        <v>5817</v>
      </c>
      <c r="D37" s="340">
        <v>890</v>
      </c>
      <c r="E37" s="340">
        <v>929</v>
      </c>
      <c r="F37" s="340">
        <v>953</v>
      </c>
      <c r="G37" s="340">
        <v>967</v>
      </c>
      <c r="H37" s="340">
        <v>987</v>
      </c>
      <c r="I37" s="340">
        <v>1001</v>
      </c>
      <c r="J37" s="340">
        <v>1006</v>
      </c>
      <c r="K37" s="340">
        <v>983</v>
      </c>
    </row>
    <row r="38" spans="1:11" x14ac:dyDescent="0.25">
      <c r="A38" t="s">
        <v>981</v>
      </c>
      <c r="B38" t="s">
        <v>561</v>
      </c>
      <c r="C38">
        <v>5819</v>
      </c>
      <c r="D38" s="340">
        <v>359</v>
      </c>
      <c r="E38" s="340">
        <v>341</v>
      </c>
      <c r="F38" s="340">
        <v>376</v>
      </c>
      <c r="G38" s="340">
        <v>396</v>
      </c>
      <c r="H38" s="340">
        <v>407</v>
      </c>
      <c r="I38" s="340">
        <v>414</v>
      </c>
      <c r="J38" s="340">
        <v>454</v>
      </c>
      <c r="K38" s="340">
        <v>468</v>
      </c>
    </row>
    <row r="39" spans="1:11" x14ac:dyDescent="0.25">
      <c r="A39" t="s">
        <v>981</v>
      </c>
      <c r="B39" t="s">
        <v>562</v>
      </c>
      <c r="C39">
        <v>5673</v>
      </c>
      <c r="D39" s="340">
        <v>379</v>
      </c>
      <c r="E39" s="340">
        <v>364</v>
      </c>
      <c r="F39" s="340">
        <v>367</v>
      </c>
      <c r="G39" s="340">
        <v>384</v>
      </c>
      <c r="H39" s="340">
        <v>371</v>
      </c>
      <c r="I39" s="340">
        <v>374</v>
      </c>
      <c r="J39" s="340">
        <v>377</v>
      </c>
      <c r="K39" s="340">
        <v>373</v>
      </c>
    </row>
    <row r="40" spans="1:11" x14ac:dyDescent="0.25">
      <c r="A40" t="s">
        <v>981</v>
      </c>
      <c r="B40" t="s">
        <v>588</v>
      </c>
      <c r="C40">
        <v>5674</v>
      </c>
      <c r="D40" s="340">
        <v>141</v>
      </c>
      <c r="E40" s="340">
        <v>146</v>
      </c>
      <c r="F40" s="340">
        <v>136</v>
      </c>
      <c r="G40" s="340">
        <v>142</v>
      </c>
      <c r="H40" s="340">
        <v>146</v>
      </c>
      <c r="I40" s="340">
        <v>143</v>
      </c>
      <c r="J40" s="340">
        <v>142</v>
      </c>
      <c r="K40" s="340">
        <v>146</v>
      </c>
    </row>
    <row r="41" spans="1:11" x14ac:dyDescent="0.25">
      <c r="A41" t="s">
        <v>981</v>
      </c>
      <c r="B41" t="s">
        <v>589</v>
      </c>
      <c r="C41">
        <v>5675</v>
      </c>
      <c r="D41" s="340">
        <v>4157</v>
      </c>
      <c r="E41" s="340">
        <v>4199</v>
      </c>
      <c r="F41" s="340">
        <v>4220</v>
      </c>
      <c r="G41" s="340">
        <v>4309</v>
      </c>
      <c r="H41" s="340">
        <v>4373</v>
      </c>
      <c r="I41" s="340">
        <v>4420</v>
      </c>
      <c r="J41" s="340">
        <v>4599</v>
      </c>
      <c r="K41" s="340">
        <v>4734</v>
      </c>
    </row>
    <row r="42" spans="1:11" x14ac:dyDescent="0.25">
      <c r="A42" t="s">
        <v>981</v>
      </c>
      <c r="B42" t="s">
        <v>602</v>
      </c>
      <c r="C42">
        <v>5821</v>
      </c>
      <c r="D42" s="340">
        <v>352</v>
      </c>
      <c r="E42" s="340">
        <v>368</v>
      </c>
      <c r="F42" s="340">
        <v>362</v>
      </c>
      <c r="G42" s="340">
        <v>368</v>
      </c>
      <c r="H42" s="340">
        <v>366</v>
      </c>
      <c r="I42" s="340">
        <v>387</v>
      </c>
      <c r="J42" s="340">
        <v>377</v>
      </c>
      <c r="K42" s="340">
        <v>384</v>
      </c>
    </row>
    <row r="43" spans="1:11" x14ac:dyDescent="0.25">
      <c r="A43" t="s">
        <v>981</v>
      </c>
      <c r="B43" t="s">
        <v>617</v>
      </c>
      <c r="C43">
        <v>5678</v>
      </c>
      <c r="D43" s="340">
        <v>6185</v>
      </c>
      <c r="E43" s="340">
        <v>6135</v>
      </c>
      <c r="F43" s="340">
        <v>6080</v>
      </c>
      <c r="G43" s="340">
        <v>6109</v>
      </c>
      <c r="H43" s="340">
        <v>6116</v>
      </c>
      <c r="I43" s="340">
        <v>6132</v>
      </c>
      <c r="J43" s="340">
        <v>6375</v>
      </c>
      <c r="K43" s="340">
        <v>6651</v>
      </c>
    </row>
    <row r="44" spans="1:11" x14ac:dyDescent="0.25">
      <c r="A44" t="s">
        <v>981</v>
      </c>
      <c r="B44" t="s">
        <v>636</v>
      </c>
      <c r="C44">
        <v>5822</v>
      </c>
      <c r="D44" s="340">
        <v>9716</v>
      </c>
      <c r="E44" s="340">
        <v>9971</v>
      </c>
      <c r="F44" s="340">
        <v>10072</v>
      </c>
      <c r="G44" s="340">
        <v>10108</v>
      </c>
      <c r="H44" s="340">
        <v>10256</v>
      </c>
      <c r="I44" s="340">
        <v>10372</v>
      </c>
      <c r="J44" s="340">
        <v>10577</v>
      </c>
      <c r="K44" s="340">
        <v>10802</v>
      </c>
    </row>
    <row r="45" spans="1:11" x14ac:dyDescent="0.25">
      <c r="A45" t="s">
        <v>981</v>
      </c>
      <c r="B45" t="s">
        <v>647</v>
      </c>
      <c r="C45">
        <v>5683</v>
      </c>
      <c r="D45" s="340">
        <v>160</v>
      </c>
      <c r="E45" s="340">
        <v>184</v>
      </c>
      <c r="F45" s="340">
        <v>194</v>
      </c>
      <c r="G45" s="340">
        <v>202</v>
      </c>
      <c r="H45" s="340">
        <v>215</v>
      </c>
      <c r="I45" s="340">
        <v>220</v>
      </c>
      <c r="J45" s="340">
        <v>226</v>
      </c>
      <c r="K45" s="340">
        <v>231</v>
      </c>
    </row>
    <row r="46" spans="1:11" x14ac:dyDescent="0.25">
      <c r="A46" t="s">
        <v>981</v>
      </c>
      <c r="B46" t="s">
        <v>661</v>
      </c>
      <c r="C46">
        <v>5798</v>
      </c>
      <c r="D46" s="340">
        <v>450</v>
      </c>
      <c r="E46" s="340">
        <v>494</v>
      </c>
      <c r="F46" s="340">
        <v>488</v>
      </c>
      <c r="G46" s="340">
        <v>528</v>
      </c>
      <c r="H46" s="340">
        <v>534</v>
      </c>
      <c r="I46" s="340">
        <v>529</v>
      </c>
      <c r="J46" s="340">
        <v>535</v>
      </c>
      <c r="K46" s="340">
        <v>529</v>
      </c>
    </row>
    <row r="47" spans="1:11" x14ac:dyDescent="0.25">
      <c r="A47" t="s">
        <v>981</v>
      </c>
      <c r="B47" t="s">
        <v>662</v>
      </c>
      <c r="C47">
        <v>5684</v>
      </c>
      <c r="D47" s="340">
        <v>63</v>
      </c>
      <c r="E47" s="340">
        <v>65</v>
      </c>
      <c r="F47" s="340">
        <v>84</v>
      </c>
      <c r="G47" s="340">
        <v>84</v>
      </c>
      <c r="H47" s="340">
        <v>93</v>
      </c>
      <c r="I47" s="340">
        <v>93</v>
      </c>
      <c r="J47" s="340">
        <v>88</v>
      </c>
      <c r="K47" s="340">
        <v>90</v>
      </c>
    </row>
    <row r="48" spans="1:11" x14ac:dyDescent="0.25">
      <c r="A48" t="s">
        <v>981</v>
      </c>
      <c r="B48" t="s">
        <v>685</v>
      </c>
      <c r="C48">
        <v>5688</v>
      </c>
      <c r="D48" s="340">
        <v>150</v>
      </c>
      <c r="E48" s="340">
        <v>159</v>
      </c>
      <c r="F48" s="340">
        <v>155</v>
      </c>
      <c r="G48" s="340">
        <v>156</v>
      </c>
      <c r="H48" s="340">
        <v>161</v>
      </c>
      <c r="I48" s="340">
        <v>164</v>
      </c>
      <c r="J48" s="340">
        <v>166</v>
      </c>
      <c r="K48" s="340">
        <v>151</v>
      </c>
    </row>
    <row r="49" spans="1:11" x14ac:dyDescent="0.25">
      <c r="A49" t="s">
        <v>981</v>
      </c>
      <c r="B49" t="s">
        <v>691</v>
      </c>
      <c r="C49">
        <v>5827</v>
      </c>
      <c r="D49" s="340">
        <v>268</v>
      </c>
      <c r="E49" s="340">
        <v>267</v>
      </c>
      <c r="F49" s="340">
        <v>285</v>
      </c>
      <c r="G49" s="340">
        <v>302</v>
      </c>
      <c r="H49" s="340">
        <v>321</v>
      </c>
      <c r="I49" s="340">
        <v>302</v>
      </c>
      <c r="J49" s="340">
        <v>315</v>
      </c>
      <c r="K49" s="340">
        <v>318</v>
      </c>
    </row>
    <row r="50" spans="1:11" x14ac:dyDescent="0.25">
      <c r="A50" t="s">
        <v>981</v>
      </c>
      <c r="B50" t="s">
        <v>693</v>
      </c>
      <c r="C50">
        <v>5828</v>
      </c>
      <c r="D50" s="340">
        <v>122</v>
      </c>
      <c r="E50" s="340">
        <v>119</v>
      </c>
      <c r="F50" s="340">
        <v>111</v>
      </c>
      <c r="G50" s="340">
        <v>114</v>
      </c>
      <c r="H50" s="340">
        <v>110</v>
      </c>
      <c r="I50" s="340">
        <v>105</v>
      </c>
      <c r="J50" s="340">
        <v>109</v>
      </c>
      <c r="K50" s="340">
        <v>109</v>
      </c>
    </row>
    <row r="51" spans="1:11" x14ac:dyDescent="0.25">
      <c r="A51" t="s">
        <v>981</v>
      </c>
      <c r="B51" t="s">
        <v>695</v>
      </c>
      <c r="C51">
        <v>5831</v>
      </c>
      <c r="D51" s="340">
        <v>3035</v>
      </c>
      <c r="E51" s="340">
        <v>3174</v>
      </c>
      <c r="F51" s="340">
        <v>3296</v>
      </c>
      <c r="G51" s="340">
        <v>3373</v>
      </c>
      <c r="H51" s="340">
        <v>3349</v>
      </c>
      <c r="I51" s="340">
        <v>3361</v>
      </c>
      <c r="J51" s="340">
        <v>3406</v>
      </c>
      <c r="K51" s="340">
        <v>3435</v>
      </c>
    </row>
    <row r="52" spans="1:11" x14ac:dyDescent="0.25">
      <c r="A52" t="s">
        <v>981</v>
      </c>
      <c r="B52" t="s">
        <v>706</v>
      </c>
      <c r="C52">
        <v>5690</v>
      </c>
      <c r="D52" s="340">
        <v>142</v>
      </c>
      <c r="E52" s="340">
        <v>132</v>
      </c>
      <c r="F52" s="340">
        <v>122</v>
      </c>
      <c r="G52" s="340">
        <v>120</v>
      </c>
      <c r="H52" s="340">
        <v>133</v>
      </c>
      <c r="I52" s="340">
        <v>138</v>
      </c>
      <c r="J52" s="340">
        <v>135</v>
      </c>
      <c r="K52" s="340">
        <v>132</v>
      </c>
    </row>
    <row r="53" spans="1:11" x14ac:dyDescent="0.25">
      <c r="A53" t="s">
        <v>981</v>
      </c>
      <c r="B53" t="s">
        <v>710</v>
      </c>
      <c r="C53">
        <v>5830</v>
      </c>
      <c r="D53" s="340">
        <v>417</v>
      </c>
      <c r="E53" s="340">
        <v>446</v>
      </c>
      <c r="F53" s="340">
        <v>451</v>
      </c>
      <c r="G53" s="340">
        <v>477</v>
      </c>
      <c r="H53" s="340">
        <v>500</v>
      </c>
      <c r="I53" s="340">
        <v>486</v>
      </c>
      <c r="J53" s="340">
        <v>525</v>
      </c>
      <c r="K53" s="340">
        <v>524</v>
      </c>
    </row>
    <row r="54" spans="1:11" x14ac:dyDescent="0.25">
      <c r="A54" t="s">
        <v>981</v>
      </c>
      <c r="B54" t="s">
        <v>714</v>
      </c>
      <c r="C54">
        <v>5692</v>
      </c>
      <c r="D54" s="340">
        <v>583</v>
      </c>
      <c r="E54" s="340">
        <v>577</v>
      </c>
      <c r="F54" s="340">
        <v>580</v>
      </c>
      <c r="G54" s="340">
        <v>617</v>
      </c>
      <c r="H54" s="340">
        <v>623</v>
      </c>
      <c r="I54" s="340">
        <v>637</v>
      </c>
      <c r="J54" s="340">
        <v>635</v>
      </c>
      <c r="K54" s="340">
        <v>622</v>
      </c>
    </row>
    <row r="55" spans="1:11" x14ac:dyDescent="0.25">
      <c r="A55" t="s">
        <v>981</v>
      </c>
      <c r="B55" t="s">
        <v>719</v>
      </c>
      <c r="C55">
        <v>5803</v>
      </c>
      <c r="D55" s="340">
        <v>515</v>
      </c>
      <c r="E55" s="340">
        <v>595</v>
      </c>
      <c r="F55" s="340">
        <v>614</v>
      </c>
      <c r="G55" s="340">
        <v>624</v>
      </c>
      <c r="H55" s="340">
        <v>631</v>
      </c>
      <c r="I55" s="340">
        <v>632</v>
      </c>
      <c r="J55" s="340">
        <v>646</v>
      </c>
      <c r="K55" s="340">
        <v>628</v>
      </c>
    </row>
    <row r="56" spans="1:11" x14ac:dyDescent="0.25">
      <c r="A56" t="s">
        <v>981</v>
      </c>
      <c r="B56" t="s">
        <v>721</v>
      </c>
      <c r="C56">
        <v>5464</v>
      </c>
      <c r="D56" s="340">
        <v>3080</v>
      </c>
      <c r="E56" s="340">
        <v>3163</v>
      </c>
      <c r="F56" s="340">
        <v>3278</v>
      </c>
      <c r="G56" s="340">
        <v>3360</v>
      </c>
      <c r="H56" s="340">
        <v>3465</v>
      </c>
      <c r="I56" s="340">
        <v>3540</v>
      </c>
      <c r="J56" s="340">
        <v>3614</v>
      </c>
      <c r="K56" s="340">
        <v>3639</v>
      </c>
    </row>
    <row r="57" spans="1:11" x14ac:dyDescent="0.25">
      <c r="A57" t="s">
        <v>982</v>
      </c>
      <c r="B57" t="s">
        <v>321</v>
      </c>
      <c r="D57" s="340">
        <v>44666</v>
      </c>
      <c r="E57" s="340">
        <v>45264</v>
      </c>
      <c r="F57" s="340">
        <v>45731</v>
      </c>
      <c r="G57" s="340">
        <v>46413</v>
      </c>
      <c r="H57" s="340">
        <v>46815</v>
      </c>
      <c r="I57" s="340">
        <v>47155</v>
      </c>
      <c r="J57" s="340">
        <v>48115</v>
      </c>
      <c r="K57" s="340">
        <v>48555</v>
      </c>
    </row>
    <row r="58" spans="1:11" x14ac:dyDescent="0.25">
      <c r="A58" t="s">
        <v>982</v>
      </c>
      <c r="B58" t="s">
        <v>433</v>
      </c>
      <c r="C58">
        <v>5511</v>
      </c>
      <c r="D58" s="340">
        <v>1569</v>
      </c>
      <c r="E58" s="340">
        <v>1593</v>
      </c>
      <c r="F58" s="340">
        <v>1595</v>
      </c>
      <c r="G58" s="340">
        <v>1666</v>
      </c>
      <c r="H58" s="340">
        <v>1669</v>
      </c>
      <c r="I58" s="340">
        <v>1669</v>
      </c>
      <c r="J58" s="340">
        <v>1698</v>
      </c>
      <c r="K58" s="340">
        <v>1711</v>
      </c>
    </row>
    <row r="59" spans="1:11" x14ac:dyDescent="0.25">
      <c r="A59" t="s">
        <v>982</v>
      </c>
      <c r="B59" t="s">
        <v>444</v>
      </c>
      <c r="C59">
        <v>5512</v>
      </c>
      <c r="D59" s="340">
        <v>1221</v>
      </c>
      <c r="E59" s="340">
        <v>1239</v>
      </c>
      <c r="F59" s="340">
        <v>1280</v>
      </c>
      <c r="G59" s="340">
        <v>1323</v>
      </c>
      <c r="H59" s="340">
        <v>1320</v>
      </c>
      <c r="I59" s="340">
        <v>1359</v>
      </c>
      <c r="J59" s="340">
        <v>1330</v>
      </c>
      <c r="K59" s="340">
        <v>1344</v>
      </c>
    </row>
    <row r="60" spans="1:11" x14ac:dyDescent="0.25">
      <c r="A60" t="s">
        <v>982</v>
      </c>
      <c r="B60" t="s">
        <v>446</v>
      </c>
      <c r="C60">
        <v>5471</v>
      </c>
      <c r="D60" s="340">
        <v>574</v>
      </c>
      <c r="E60" s="340">
        <v>592</v>
      </c>
      <c r="F60" s="340">
        <v>650</v>
      </c>
      <c r="G60" s="340">
        <v>636</v>
      </c>
      <c r="H60" s="340">
        <v>626</v>
      </c>
      <c r="I60" s="340">
        <v>650</v>
      </c>
      <c r="J60" s="340">
        <v>644</v>
      </c>
      <c r="K60" s="340">
        <v>653</v>
      </c>
    </row>
    <row r="61" spans="1:11" x14ac:dyDescent="0.25">
      <c r="A61" t="s">
        <v>982</v>
      </c>
      <c r="B61" t="s">
        <v>455</v>
      </c>
      <c r="C61">
        <v>5514</v>
      </c>
      <c r="D61" s="340">
        <v>1263</v>
      </c>
      <c r="E61" s="340">
        <v>1298</v>
      </c>
      <c r="F61" s="340">
        <v>1299</v>
      </c>
      <c r="G61" s="340">
        <v>1330</v>
      </c>
      <c r="H61" s="340">
        <v>1357</v>
      </c>
      <c r="I61" s="340">
        <v>1356</v>
      </c>
      <c r="J61" s="340">
        <v>1378</v>
      </c>
      <c r="K61" s="340">
        <v>1358</v>
      </c>
    </row>
    <row r="62" spans="1:11" x14ac:dyDescent="0.25">
      <c r="A62" t="s">
        <v>982</v>
      </c>
      <c r="B62" t="s">
        <v>457</v>
      </c>
      <c r="C62">
        <v>5661</v>
      </c>
      <c r="D62" s="340">
        <v>377</v>
      </c>
      <c r="E62" s="340">
        <v>384</v>
      </c>
      <c r="F62" s="340">
        <v>361</v>
      </c>
      <c r="G62" s="340">
        <v>369</v>
      </c>
      <c r="H62" s="340">
        <v>371</v>
      </c>
      <c r="I62" s="340">
        <v>383</v>
      </c>
      <c r="J62" s="340">
        <v>379</v>
      </c>
      <c r="K62" s="340">
        <v>368</v>
      </c>
    </row>
    <row r="63" spans="1:11" x14ac:dyDescent="0.25">
      <c r="A63" t="s">
        <v>982</v>
      </c>
      <c r="B63" t="s">
        <v>459</v>
      </c>
      <c r="C63">
        <v>5472</v>
      </c>
      <c r="D63" s="340">
        <v>419</v>
      </c>
      <c r="E63" s="340">
        <v>404</v>
      </c>
      <c r="F63" s="340">
        <v>422</v>
      </c>
      <c r="G63" s="340">
        <v>490</v>
      </c>
      <c r="H63" s="340">
        <v>507</v>
      </c>
      <c r="I63" s="340">
        <v>514</v>
      </c>
      <c r="J63" s="340">
        <v>519</v>
      </c>
      <c r="K63" s="340">
        <v>532</v>
      </c>
    </row>
    <row r="64" spans="1:11" x14ac:dyDescent="0.25">
      <c r="A64" t="s">
        <v>982</v>
      </c>
      <c r="B64" t="s">
        <v>460</v>
      </c>
      <c r="C64">
        <v>5473</v>
      </c>
      <c r="D64" s="340">
        <v>982</v>
      </c>
      <c r="E64" s="340">
        <v>968</v>
      </c>
      <c r="F64" s="340">
        <v>993</v>
      </c>
      <c r="G64" s="340">
        <v>999</v>
      </c>
      <c r="H64" s="340">
        <v>1001</v>
      </c>
      <c r="I64" s="340">
        <v>1009</v>
      </c>
      <c r="J64" s="340">
        <v>1023</v>
      </c>
      <c r="K64" s="340">
        <v>1007</v>
      </c>
    </row>
    <row r="65" spans="1:11" x14ac:dyDescent="0.25">
      <c r="A65" t="s">
        <v>982</v>
      </c>
      <c r="B65" t="s">
        <v>462</v>
      </c>
      <c r="C65">
        <v>5515</v>
      </c>
      <c r="D65" s="340">
        <v>825</v>
      </c>
      <c r="E65" s="340">
        <v>843</v>
      </c>
      <c r="F65" s="340">
        <v>861</v>
      </c>
      <c r="G65" s="340">
        <v>859</v>
      </c>
      <c r="H65" s="340">
        <v>882</v>
      </c>
      <c r="I65" s="340">
        <v>878</v>
      </c>
      <c r="J65" s="340">
        <v>893</v>
      </c>
      <c r="K65" s="340">
        <v>898</v>
      </c>
    </row>
    <row r="66" spans="1:11" x14ac:dyDescent="0.25">
      <c r="A66" t="s">
        <v>982</v>
      </c>
      <c r="B66" t="s">
        <v>513</v>
      </c>
      <c r="C66">
        <v>5516</v>
      </c>
      <c r="D66" s="340">
        <v>2744</v>
      </c>
      <c r="E66" s="340">
        <v>2742</v>
      </c>
      <c r="F66" s="340">
        <v>2768</v>
      </c>
      <c r="G66" s="340">
        <v>2760</v>
      </c>
      <c r="H66" s="340">
        <v>2733</v>
      </c>
      <c r="I66" s="340">
        <v>2697</v>
      </c>
      <c r="J66" s="340">
        <v>2733</v>
      </c>
      <c r="K66" s="340">
        <v>2790</v>
      </c>
    </row>
    <row r="67" spans="1:11" x14ac:dyDescent="0.25">
      <c r="A67" t="s">
        <v>982</v>
      </c>
      <c r="B67" t="s">
        <v>515</v>
      </c>
      <c r="C67">
        <v>5480</v>
      </c>
      <c r="D67" s="340">
        <v>998</v>
      </c>
      <c r="E67" s="340">
        <v>1027</v>
      </c>
      <c r="F67" s="340">
        <v>1034</v>
      </c>
      <c r="G67" s="340">
        <v>1048</v>
      </c>
      <c r="H67" s="340">
        <v>1051</v>
      </c>
      <c r="I67" s="340">
        <v>1057</v>
      </c>
      <c r="J67" s="340">
        <v>1062</v>
      </c>
      <c r="K67" s="340">
        <v>1099</v>
      </c>
    </row>
    <row r="68" spans="1:11" x14ac:dyDescent="0.25">
      <c r="A68" t="s">
        <v>982</v>
      </c>
      <c r="B68" t="s">
        <v>524</v>
      </c>
      <c r="C68">
        <v>5518</v>
      </c>
      <c r="D68" s="340">
        <v>5728</v>
      </c>
      <c r="E68" s="340">
        <v>5742</v>
      </c>
      <c r="F68" s="340">
        <v>5725</v>
      </c>
      <c r="G68" s="340">
        <v>5731</v>
      </c>
      <c r="H68" s="340">
        <v>5739</v>
      </c>
      <c r="I68" s="340">
        <v>5816</v>
      </c>
      <c r="J68" s="340">
        <v>6572</v>
      </c>
      <c r="K68" s="340">
        <v>6722</v>
      </c>
    </row>
    <row r="69" spans="1:11" x14ac:dyDescent="0.25">
      <c r="A69" t="s">
        <v>982</v>
      </c>
      <c r="B69" t="s">
        <v>532</v>
      </c>
      <c r="C69">
        <v>5520</v>
      </c>
      <c r="D69" s="340">
        <v>981</v>
      </c>
      <c r="E69" s="340">
        <v>1024</v>
      </c>
      <c r="F69" s="340">
        <v>1030</v>
      </c>
      <c r="G69" s="340">
        <v>1036</v>
      </c>
      <c r="H69" s="340">
        <v>1059</v>
      </c>
      <c r="I69" s="340">
        <v>1081</v>
      </c>
      <c r="J69" s="340">
        <v>1105</v>
      </c>
      <c r="K69" s="340">
        <v>1148</v>
      </c>
    </row>
    <row r="70" spans="1:11" x14ac:dyDescent="0.25">
      <c r="A70" t="s">
        <v>982</v>
      </c>
      <c r="B70" t="s">
        <v>533</v>
      </c>
      <c r="C70">
        <v>5521</v>
      </c>
      <c r="D70" s="340">
        <v>1119</v>
      </c>
      <c r="E70" s="340">
        <v>1118</v>
      </c>
      <c r="F70" s="340">
        <v>1143</v>
      </c>
      <c r="G70" s="340">
        <v>1148</v>
      </c>
      <c r="H70" s="340">
        <v>1148</v>
      </c>
      <c r="I70" s="340">
        <v>1154</v>
      </c>
      <c r="J70" s="340">
        <v>1172</v>
      </c>
      <c r="K70" s="340">
        <v>1189</v>
      </c>
    </row>
    <row r="71" spans="1:11" x14ac:dyDescent="0.25">
      <c r="A71" t="s">
        <v>982</v>
      </c>
      <c r="B71" t="s">
        <v>539</v>
      </c>
      <c r="C71">
        <v>5522</v>
      </c>
      <c r="D71" s="340">
        <v>703</v>
      </c>
      <c r="E71" s="340">
        <v>734</v>
      </c>
      <c r="F71" s="340">
        <v>751</v>
      </c>
      <c r="G71" s="340">
        <v>749</v>
      </c>
      <c r="H71" s="340">
        <v>754</v>
      </c>
      <c r="I71" s="340">
        <v>736</v>
      </c>
      <c r="J71" s="340">
        <v>763</v>
      </c>
      <c r="K71" s="340">
        <v>789</v>
      </c>
    </row>
    <row r="72" spans="1:11" x14ac:dyDescent="0.25">
      <c r="A72" t="s">
        <v>982</v>
      </c>
      <c r="B72" t="s">
        <v>544</v>
      </c>
      <c r="C72">
        <v>5523</v>
      </c>
      <c r="D72" s="340">
        <v>2561</v>
      </c>
      <c r="E72" s="340">
        <v>2576</v>
      </c>
      <c r="F72" s="340">
        <v>2638</v>
      </c>
      <c r="G72" s="340">
        <v>2694</v>
      </c>
      <c r="H72" s="340">
        <v>2672</v>
      </c>
      <c r="I72" s="340">
        <v>2720</v>
      </c>
      <c r="J72" s="340">
        <v>2728</v>
      </c>
      <c r="K72" s="340">
        <v>2731</v>
      </c>
    </row>
    <row r="73" spans="1:11" x14ac:dyDescent="0.25">
      <c r="A73" t="s">
        <v>982</v>
      </c>
      <c r="B73" t="s">
        <v>553</v>
      </c>
      <c r="C73">
        <v>5541</v>
      </c>
      <c r="D73" s="340">
        <v>1110</v>
      </c>
      <c r="E73" s="340">
        <v>1119</v>
      </c>
      <c r="F73" s="340">
        <v>1140</v>
      </c>
      <c r="G73" s="340">
        <v>1153</v>
      </c>
      <c r="H73" s="340">
        <v>1166</v>
      </c>
      <c r="I73" s="340">
        <v>1175</v>
      </c>
      <c r="J73" s="340">
        <v>1212</v>
      </c>
      <c r="K73" s="340">
        <v>1211</v>
      </c>
    </row>
    <row r="74" spans="1:11" x14ac:dyDescent="0.25">
      <c r="A74" t="s">
        <v>982</v>
      </c>
      <c r="B74" t="s">
        <v>564</v>
      </c>
      <c r="C74">
        <v>5804</v>
      </c>
      <c r="D74" s="340">
        <v>1532</v>
      </c>
      <c r="E74" s="340">
        <v>1586</v>
      </c>
      <c r="F74" s="340">
        <v>1591</v>
      </c>
      <c r="G74" s="340">
        <v>1602</v>
      </c>
      <c r="H74" s="340">
        <v>1603</v>
      </c>
      <c r="I74" s="340">
        <v>1565</v>
      </c>
      <c r="J74" s="340">
        <v>1557</v>
      </c>
      <c r="K74" s="340">
        <v>1576</v>
      </c>
    </row>
    <row r="75" spans="1:11" x14ac:dyDescent="0.25">
      <c r="A75" t="s">
        <v>982</v>
      </c>
      <c r="B75" t="s">
        <v>592</v>
      </c>
      <c r="C75">
        <v>5487</v>
      </c>
      <c r="D75" s="340">
        <v>459</v>
      </c>
      <c r="E75" s="340">
        <v>462</v>
      </c>
      <c r="F75" s="340">
        <v>459</v>
      </c>
      <c r="G75" s="340">
        <v>459</v>
      </c>
      <c r="H75" s="340">
        <v>475</v>
      </c>
      <c r="I75" s="340">
        <v>482</v>
      </c>
      <c r="J75" s="340">
        <v>473</v>
      </c>
      <c r="K75" s="340">
        <v>468</v>
      </c>
    </row>
    <row r="76" spans="1:11" x14ac:dyDescent="0.25">
      <c r="A76" t="s">
        <v>982</v>
      </c>
      <c r="B76" t="s">
        <v>600</v>
      </c>
      <c r="C76">
        <v>5489</v>
      </c>
      <c r="D76" s="340">
        <v>718</v>
      </c>
      <c r="E76" s="340">
        <v>725</v>
      </c>
      <c r="F76" s="340">
        <v>718</v>
      </c>
      <c r="G76" s="340">
        <v>791</v>
      </c>
      <c r="H76" s="340">
        <v>795</v>
      </c>
      <c r="I76" s="340">
        <v>817</v>
      </c>
      <c r="J76" s="340">
        <v>816</v>
      </c>
      <c r="K76" s="340">
        <v>809</v>
      </c>
    </row>
    <row r="77" spans="1:11" x14ac:dyDescent="0.25">
      <c r="A77" t="s">
        <v>982</v>
      </c>
      <c r="B77" t="s">
        <v>609</v>
      </c>
      <c r="C77">
        <v>5693</v>
      </c>
      <c r="D77" s="340">
        <v>2606</v>
      </c>
      <c r="E77" s="340">
        <v>2685</v>
      </c>
      <c r="F77" s="340">
        <v>2717</v>
      </c>
      <c r="G77" s="340">
        <v>2782</v>
      </c>
      <c r="H77" s="340">
        <v>2766</v>
      </c>
      <c r="I77" s="340">
        <v>2820</v>
      </c>
      <c r="J77" s="340">
        <v>2835</v>
      </c>
      <c r="K77" s="340">
        <v>2861</v>
      </c>
    </row>
    <row r="78" spans="1:11" x14ac:dyDescent="0.25">
      <c r="A78" t="s">
        <v>982</v>
      </c>
      <c r="B78" t="s">
        <v>611</v>
      </c>
      <c r="C78">
        <v>5540</v>
      </c>
      <c r="D78" s="340">
        <v>1731</v>
      </c>
      <c r="E78" s="340">
        <v>1781</v>
      </c>
      <c r="F78" s="340">
        <v>1819</v>
      </c>
      <c r="G78" s="340">
        <v>1857</v>
      </c>
      <c r="H78" s="340">
        <v>1883</v>
      </c>
      <c r="I78" s="340">
        <v>1895</v>
      </c>
      <c r="J78" s="340">
        <v>1894</v>
      </c>
      <c r="K78" s="340">
        <v>1874</v>
      </c>
    </row>
    <row r="79" spans="1:11" x14ac:dyDescent="0.25">
      <c r="A79" t="s">
        <v>982</v>
      </c>
      <c r="B79" t="s">
        <v>616</v>
      </c>
      <c r="C79">
        <v>5527</v>
      </c>
      <c r="D79" s="340">
        <v>1092</v>
      </c>
      <c r="E79" s="340">
        <v>1077</v>
      </c>
      <c r="F79" s="340">
        <v>1126</v>
      </c>
      <c r="G79" s="340">
        <v>1153</v>
      </c>
      <c r="H79" s="340">
        <v>1156</v>
      </c>
      <c r="I79" s="340">
        <v>1172</v>
      </c>
      <c r="J79" s="340">
        <v>1142</v>
      </c>
      <c r="K79" s="340">
        <v>1153</v>
      </c>
    </row>
    <row r="80" spans="1:11" x14ac:dyDescent="0.25">
      <c r="A80" t="s">
        <v>982</v>
      </c>
      <c r="B80" t="s">
        <v>622</v>
      </c>
      <c r="C80">
        <v>5680</v>
      </c>
      <c r="D80" s="340">
        <v>304</v>
      </c>
      <c r="E80" s="340">
        <v>299</v>
      </c>
      <c r="F80" s="340">
        <v>296</v>
      </c>
      <c r="G80" s="340">
        <v>301</v>
      </c>
      <c r="H80" s="340">
        <v>321</v>
      </c>
      <c r="I80" s="340">
        <v>324</v>
      </c>
      <c r="J80" s="340">
        <v>332</v>
      </c>
      <c r="K80" s="340">
        <v>341</v>
      </c>
    </row>
    <row r="81" spans="1:11" x14ac:dyDescent="0.25">
      <c r="A81" t="s">
        <v>982</v>
      </c>
      <c r="B81" t="s">
        <v>625</v>
      </c>
      <c r="C81">
        <v>5923</v>
      </c>
      <c r="D81" s="340">
        <v>187</v>
      </c>
      <c r="E81" s="340">
        <v>196</v>
      </c>
      <c r="F81" s="340">
        <v>202</v>
      </c>
      <c r="G81" s="340">
        <v>201</v>
      </c>
      <c r="H81" s="340">
        <v>201</v>
      </c>
      <c r="I81" s="340">
        <v>202</v>
      </c>
      <c r="J81" s="340">
        <v>202</v>
      </c>
      <c r="K81" s="340">
        <v>202</v>
      </c>
    </row>
    <row r="82" spans="1:11" x14ac:dyDescent="0.25">
      <c r="A82" t="s">
        <v>982</v>
      </c>
      <c r="B82" t="s">
        <v>633</v>
      </c>
      <c r="C82">
        <v>5529</v>
      </c>
      <c r="D82" s="340">
        <v>577</v>
      </c>
      <c r="E82" s="340">
        <v>611</v>
      </c>
      <c r="F82" s="340">
        <v>615</v>
      </c>
      <c r="G82" s="340">
        <v>618</v>
      </c>
      <c r="H82" s="340">
        <v>619</v>
      </c>
      <c r="I82" s="340">
        <v>606</v>
      </c>
      <c r="J82" s="340">
        <v>600</v>
      </c>
      <c r="K82" s="340">
        <v>607</v>
      </c>
    </row>
    <row r="83" spans="1:11" x14ac:dyDescent="0.25">
      <c r="A83" t="s">
        <v>982</v>
      </c>
      <c r="B83" t="s">
        <v>634</v>
      </c>
      <c r="C83">
        <v>5530</v>
      </c>
      <c r="D83" s="340">
        <v>543</v>
      </c>
      <c r="E83" s="340">
        <v>561</v>
      </c>
      <c r="F83" s="340">
        <v>563</v>
      </c>
      <c r="G83" s="340">
        <v>567</v>
      </c>
      <c r="H83" s="340">
        <v>575</v>
      </c>
      <c r="I83" s="340">
        <v>566</v>
      </c>
      <c r="J83" s="340">
        <v>576</v>
      </c>
      <c r="K83" s="340">
        <v>576</v>
      </c>
    </row>
    <row r="84" spans="1:11" x14ac:dyDescent="0.25">
      <c r="A84" t="s">
        <v>982</v>
      </c>
      <c r="B84" t="s">
        <v>637</v>
      </c>
      <c r="C84">
        <v>5495</v>
      </c>
      <c r="D84" s="340">
        <v>3282</v>
      </c>
      <c r="E84" s="340">
        <v>3283</v>
      </c>
      <c r="F84" s="340">
        <v>3257</v>
      </c>
      <c r="G84" s="340">
        <v>3207</v>
      </c>
      <c r="H84" s="340">
        <v>3211</v>
      </c>
      <c r="I84" s="340">
        <v>3214</v>
      </c>
      <c r="J84" s="340">
        <v>3199</v>
      </c>
      <c r="K84" s="340">
        <v>3177</v>
      </c>
    </row>
    <row r="85" spans="1:11" x14ac:dyDescent="0.25">
      <c r="A85" t="s">
        <v>982</v>
      </c>
      <c r="B85" t="s">
        <v>638</v>
      </c>
      <c r="C85">
        <v>5496</v>
      </c>
      <c r="D85" s="340">
        <v>1726</v>
      </c>
      <c r="E85" s="340">
        <v>1747</v>
      </c>
      <c r="F85" s="340">
        <v>1760</v>
      </c>
      <c r="G85" s="340">
        <v>1855</v>
      </c>
      <c r="H85" s="340">
        <v>1890</v>
      </c>
      <c r="I85" s="340">
        <v>1923</v>
      </c>
      <c r="J85" s="340">
        <v>1899</v>
      </c>
      <c r="K85" s="340">
        <v>1946</v>
      </c>
    </row>
    <row r="86" spans="1:11" x14ac:dyDescent="0.25">
      <c r="A86" t="s">
        <v>982</v>
      </c>
      <c r="B86" t="s">
        <v>639</v>
      </c>
      <c r="C86">
        <v>5531</v>
      </c>
      <c r="D86" s="340">
        <v>418</v>
      </c>
      <c r="E86" s="340">
        <v>421</v>
      </c>
      <c r="F86" s="340">
        <v>421</v>
      </c>
      <c r="G86" s="340">
        <v>419</v>
      </c>
      <c r="H86" s="340">
        <v>417</v>
      </c>
      <c r="I86" s="340">
        <v>433</v>
      </c>
      <c r="J86" s="340">
        <v>437</v>
      </c>
      <c r="K86" s="340">
        <v>430</v>
      </c>
    </row>
    <row r="87" spans="1:11" x14ac:dyDescent="0.25">
      <c r="A87" t="s">
        <v>982</v>
      </c>
      <c r="B87" t="s">
        <v>641</v>
      </c>
      <c r="C87">
        <v>5533</v>
      </c>
      <c r="D87" s="340">
        <v>849</v>
      </c>
      <c r="E87" s="340">
        <v>846</v>
      </c>
      <c r="F87" s="340">
        <v>829</v>
      </c>
      <c r="G87" s="340">
        <v>829</v>
      </c>
      <c r="H87" s="340">
        <v>833</v>
      </c>
      <c r="I87" s="340">
        <v>848</v>
      </c>
      <c r="J87" s="340">
        <v>876</v>
      </c>
      <c r="K87" s="340">
        <v>850</v>
      </c>
    </row>
    <row r="88" spans="1:11" x14ac:dyDescent="0.25">
      <c r="A88" t="s">
        <v>982</v>
      </c>
      <c r="B88" t="s">
        <v>666</v>
      </c>
      <c r="C88">
        <v>5534</v>
      </c>
      <c r="D88" s="340">
        <v>257</v>
      </c>
      <c r="E88" s="340">
        <v>255</v>
      </c>
      <c r="F88" s="340">
        <v>265</v>
      </c>
      <c r="G88" s="340">
        <v>266</v>
      </c>
      <c r="H88" s="340">
        <v>304</v>
      </c>
      <c r="I88" s="340">
        <v>303</v>
      </c>
      <c r="J88" s="340">
        <v>302</v>
      </c>
      <c r="K88" s="340">
        <v>304</v>
      </c>
    </row>
    <row r="89" spans="1:11" x14ac:dyDescent="0.25">
      <c r="A89" t="s">
        <v>982</v>
      </c>
      <c r="B89" t="s">
        <v>667</v>
      </c>
      <c r="C89">
        <v>5535</v>
      </c>
      <c r="D89" s="340">
        <v>769</v>
      </c>
      <c r="E89" s="340">
        <v>778</v>
      </c>
      <c r="F89" s="340">
        <v>791</v>
      </c>
      <c r="G89" s="340">
        <v>784</v>
      </c>
      <c r="H89" s="340">
        <v>809</v>
      </c>
      <c r="I89" s="340">
        <v>814</v>
      </c>
      <c r="J89" s="340">
        <v>829</v>
      </c>
      <c r="K89" s="340">
        <v>837</v>
      </c>
    </row>
    <row r="90" spans="1:11" x14ac:dyDescent="0.25">
      <c r="A90" t="s">
        <v>982</v>
      </c>
      <c r="B90" t="s">
        <v>683</v>
      </c>
      <c r="C90">
        <v>5501</v>
      </c>
      <c r="D90" s="340">
        <v>1005</v>
      </c>
      <c r="E90" s="340">
        <v>1036</v>
      </c>
      <c r="F90" s="340">
        <v>1035</v>
      </c>
      <c r="G90" s="340">
        <v>1041</v>
      </c>
      <c r="H90" s="340">
        <v>1143</v>
      </c>
      <c r="I90" s="340">
        <v>1169</v>
      </c>
      <c r="J90" s="340">
        <v>1198</v>
      </c>
      <c r="K90" s="340">
        <v>1225</v>
      </c>
    </row>
    <row r="91" spans="1:11" x14ac:dyDescent="0.25">
      <c r="A91" t="s">
        <v>982</v>
      </c>
      <c r="B91" t="s">
        <v>707</v>
      </c>
      <c r="C91">
        <v>5537</v>
      </c>
      <c r="D91" s="340">
        <v>1150</v>
      </c>
      <c r="E91" s="340">
        <v>1213</v>
      </c>
      <c r="F91" s="340">
        <v>1228</v>
      </c>
      <c r="G91" s="340">
        <v>1281</v>
      </c>
      <c r="H91" s="340">
        <v>1316</v>
      </c>
      <c r="I91" s="340">
        <v>1308</v>
      </c>
      <c r="J91" s="340">
        <v>1298</v>
      </c>
      <c r="K91" s="340">
        <v>1307</v>
      </c>
    </row>
    <row r="92" spans="1:11" x14ac:dyDescent="0.25">
      <c r="A92" t="s">
        <v>982</v>
      </c>
      <c r="B92" t="s">
        <v>713</v>
      </c>
      <c r="C92">
        <v>5539</v>
      </c>
      <c r="D92" s="340">
        <v>1003</v>
      </c>
      <c r="E92" s="340">
        <v>1001</v>
      </c>
      <c r="F92" s="340">
        <v>1054</v>
      </c>
      <c r="G92" s="340">
        <v>1060</v>
      </c>
      <c r="H92" s="340">
        <v>1097</v>
      </c>
      <c r="I92" s="340">
        <v>1106</v>
      </c>
      <c r="J92" s="340">
        <v>1103</v>
      </c>
      <c r="K92" s="340">
        <v>1120</v>
      </c>
    </row>
    <row r="93" spans="1:11" x14ac:dyDescent="0.25">
      <c r="A93" t="s">
        <v>982</v>
      </c>
      <c r="B93" t="s">
        <v>715</v>
      </c>
      <c r="C93">
        <v>5503</v>
      </c>
      <c r="D93" s="340">
        <v>1284</v>
      </c>
      <c r="E93" s="340">
        <v>1298</v>
      </c>
      <c r="F93" s="340">
        <v>1295</v>
      </c>
      <c r="G93" s="340">
        <v>1349</v>
      </c>
      <c r="H93" s="340">
        <v>1346</v>
      </c>
      <c r="I93" s="340">
        <v>1334</v>
      </c>
      <c r="J93" s="340">
        <v>1336</v>
      </c>
      <c r="K93" s="340">
        <v>1342</v>
      </c>
    </row>
    <row r="94" spans="1:11" x14ac:dyDescent="0.25">
      <c r="A94" t="s">
        <v>983</v>
      </c>
      <c r="B94" t="s">
        <v>321</v>
      </c>
      <c r="D94" s="340">
        <v>91695</v>
      </c>
      <c r="E94" s="340">
        <v>92073</v>
      </c>
      <c r="F94" s="340">
        <v>92740</v>
      </c>
      <c r="G94" s="340">
        <v>93162</v>
      </c>
      <c r="H94" s="340">
        <v>93972</v>
      </c>
      <c r="I94" s="340">
        <v>94580</v>
      </c>
      <c r="J94" s="340">
        <v>95950</v>
      </c>
      <c r="K94" s="340">
        <v>96731</v>
      </c>
    </row>
    <row r="95" spans="1:11" x14ac:dyDescent="0.25">
      <c r="A95" t="s">
        <v>983</v>
      </c>
      <c r="B95" t="s">
        <v>568</v>
      </c>
      <c r="C95">
        <v>5871</v>
      </c>
      <c r="D95" s="340">
        <v>1492</v>
      </c>
      <c r="E95" s="340">
        <v>1481</v>
      </c>
      <c r="F95" s="340">
        <v>1481</v>
      </c>
      <c r="G95" s="340">
        <v>1473</v>
      </c>
      <c r="H95" s="340">
        <v>1521</v>
      </c>
      <c r="I95" s="340">
        <v>1534</v>
      </c>
      <c r="J95" s="340">
        <v>1534</v>
      </c>
      <c r="K95" s="340">
        <v>1538</v>
      </c>
    </row>
    <row r="96" spans="1:11" x14ac:dyDescent="0.25">
      <c r="A96" t="s">
        <v>983</v>
      </c>
      <c r="B96" t="s">
        <v>569</v>
      </c>
      <c r="C96">
        <v>5741</v>
      </c>
      <c r="D96" s="340">
        <v>237</v>
      </c>
      <c r="E96" s="340">
        <v>248</v>
      </c>
      <c r="F96" s="340">
        <v>244</v>
      </c>
      <c r="G96" s="340">
        <v>256</v>
      </c>
      <c r="H96" s="340">
        <v>256</v>
      </c>
      <c r="I96" s="340">
        <v>260</v>
      </c>
      <c r="J96" s="340">
        <v>268</v>
      </c>
      <c r="K96" s="340">
        <v>270</v>
      </c>
    </row>
    <row r="97" spans="1:11" x14ac:dyDescent="0.25">
      <c r="A97" t="s">
        <v>983</v>
      </c>
      <c r="B97" t="s">
        <v>427</v>
      </c>
      <c r="C97">
        <v>5742</v>
      </c>
      <c r="D97" s="340">
        <v>314</v>
      </c>
      <c r="E97" s="340">
        <v>327</v>
      </c>
      <c r="F97" s="340">
        <v>354</v>
      </c>
      <c r="G97" s="340">
        <v>377</v>
      </c>
      <c r="H97" s="340">
        <v>375</v>
      </c>
      <c r="I97" s="340">
        <v>381</v>
      </c>
      <c r="J97" s="340">
        <v>383</v>
      </c>
      <c r="K97" s="340">
        <v>373</v>
      </c>
    </row>
    <row r="98" spans="1:11" x14ac:dyDescent="0.25">
      <c r="A98" t="s">
        <v>983</v>
      </c>
      <c r="B98" t="s">
        <v>431</v>
      </c>
      <c r="C98">
        <v>5743</v>
      </c>
      <c r="D98" s="340">
        <v>642</v>
      </c>
      <c r="E98" s="340">
        <v>631</v>
      </c>
      <c r="F98" s="340">
        <v>633</v>
      </c>
      <c r="G98" s="340">
        <v>637</v>
      </c>
      <c r="H98" s="340">
        <v>665</v>
      </c>
      <c r="I98" s="340">
        <v>692</v>
      </c>
      <c r="J98" s="340">
        <v>661</v>
      </c>
      <c r="K98" s="340">
        <v>697</v>
      </c>
    </row>
    <row r="99" spans="1:11" x14ac:dyDescent="0.25">
      <c r="A99" t="s">
        <v>983</v>
      </c>
      <c r="B99" t="s">
        <v>436</v>
      </c>
      <c r="C99">
        <v>5744</v>
      </c>
      <c r="D99" s="340">
        <v>1095</v>
      </c>
      <c r="E99" s="340">
        <v>1075</v>
      </c>
      <c r="F99" s="340">
        <v>1108</v>
      </c>
      <c r="G99" s="340">
        <v>1143</v>
      </c>
      <c r="H99" s="340">
        <v>1173</v>
      </c>
      <c r="I99" s="340">
        <v>1152</v>
      </c>
      <c r="J99" s="340">
        <v>1193</v>
      </c>
      <c r="K99" s="340">
        <v>1209</v>
      </c>
    </row>
    <row r="100" spans="1:11" x14ac:dyDescent="0.25">
      <c r="A100" t="s">
        <v>983</v>
      </c>
      <c r="B100" t="s">
        <v>439</v>
      </c>
      <c r="C100">
        <v>5745</v>
      </c>
      <c r="D100" s="340">
        <v>1053</v>
      </c>
      <c r="E100" s="340">
        <v>1027</v>
      </c>
      <c r="F100" s="340">
        <v>1042</v>
      </c>
      <c r="G100" s="340">
        <v>1074</v>
      </c>
      <c r="H100" s="340">
        <v>1126</v>
      </c>
      <c r="I100" s="340">
        <v>1132</v>
      </c>
      <c r="J100" s="340">
        <v>1146</v>
      </c>
      <c r="K100" s="340">
        <v>1168</v>
      </c>
    </row>
    <row r="101" spans="1:11" x14ac:dyDescent="0.25">
      <c r="A101" t="s">
        <v>983</v>
      </c>
      <c r="B101" t="s">
        <v>440</v>
      </c>
      <c r="C101">
        <v>5746</v>
      </c>
      <c r="D101" s="340">
        <v>928</v>
      </c>
      <c r="E101" s="340">
        <v>942</v>
      </c>
      <c r="F101" s="340">
        <v>952</v>
      </c>
      <c r="G101" s="340">
        <v>994</v>
      </c>
      <c r="H101" s="340">
        <v>978</v>
      </c>
      <c r="I101" s="340">
        <v>1009</v>
      </c>
      <c r="J101" s="340">
        <v>1037</v>
      </c>
      <c r="K101" s="340">
        <v>1041</v>
      </c>
    </row>
    <row r="102" spans="1:11" x14ac:dyDescent="0.25">
      <c r="A102" t="s">
        <v>983</v>
      </c>
      <c r="B102" t="s">
        <v>443</v>
      </c>
      <c r="C102">
        <v>5902</v>
      </c>
      <c r="D102" s="340">
        <v>378</v>
      </c>
      <c r="E102" s="340">
        <v>384</v>
      </c>
      <c r="F102" s="340">
        <v>374</v>
      </c>
      <c r="G102" s="340">
        <v>396</v>
      </c>
      <c r="H102" s="340">
        <v>415</v>
      </c>
      <c r="I102" s="340">
        <v>434</v>
      </c>
      <c r="J102" s="340">
        <v>443</v>
      </c>
      <c r="K102" s="340">
        <v>445</v>
      </c>
    </row>
    <row r="103" spans="1:11" x14ac:dyDescent="0.25">
      <c r="A103" t="s">
        <v>983</v>
      </c>
      <c r="B103" t="s">
        <v>449</v>
      </c>
      <c r="C103">
        <v>5903</v>
      </c>
      <c r="D103" s="340">
        <v>225</v>
      </c>
      <c r="E103" s="340">
        <v>225</v>
      </c>
      <c r="F103" s="340">
        <v>228</v>
      </c>
      <c r="G103" s="340">
        <v>230</v>
      </c>
      <c r="H103" s="340">
        <v>234</v>
      </c>
      <c r="I103" s="340">
        <v>247</v>
      </c>
      <c r="J103" s="340">
        <v>253</v>
      </c>
      <c r="K103" s="340">
        <v>257</v>
      </c>
    </row>
    <row r="104" spans="1:11" x14ac:dyDescent="0.25">
      <c r="A104" t="s">
        <v>983</v>
      </c>
      <c r="B104" t="s">
        <v>451</v>
      </c>
      <c r="C104">
        <v>5747</v>
      </c>
      <c r="D104" s="340">
        <v>191</v>
      </c>
      <c r="E104" s="340">
        <v>196</v>
      </c>
      <c r="F104" s="340">
        <v>194</v>
      </c>
      <c r="G104" s="340">
        <v>206</v>
      </c>
      <c r="H104" s="340">
        <v>206</v>
      </c>
      <c r="I104" s="340">
        <v>204</v>
      </c>
      <c r="J104" s="340">
        <v>194</v>
      </c>
      <c r="K104" s="340">
        <v>200</v>
      </c>
    </row>
    <row r="105" spans="1:11" x14ac:dyDescent="0.25">
      <c r="A105" t="s">
        <v>983</v>
      </c>
      <c r="B105" t="s">
        <v>453</v>
      </c>
      <c r="C105">
        <v>5551</v>
      </c>
      <c r="D105" s="340">
        <v>495</v>
      </c>
      <c r="E105" s="340">
        <v>505</v>
      </c>
      <c r="F105" s="340">
        <v>490</v>
      </c>
      <c r="G105" s="340">
        <v>489</v>
      </c>
      <c r="H105" s="340">
        <v>481</v>
      </c>
      <c r="I105" s="340">
        <v>501</v>
      </c>
      <c r="J105" s="340">
        <v>526</v>
      </c>
      <c r="K105" s="340">
        <v>518</v>
      </c>
    </row>
    <row r="106" spans="1:11" x14ac:dyDescent="0.25">
      <c r="A106" t="s">
        <v>983</v>
      </c>
      <c r="B106" t="s">
        <v>463</v>
      </c>
      <c r="C106">
        <v>5748</v>
      </c>
      <c r="D106" s="340">
        <v>262</v>
      </c>
      <c r="E106" s="340">
        <v>265</v>
      </c>
      <c r="F106" s="340">
        <v>269</v>
      </c>
      <c r="G106" s="340">
        <v>268</v>
      </c>
      <c r="H106" s="340">
        <v>266</v>
      </c>
      <c r="I106" s="340">
        <v>264</v>
      </c>
      <c r="J106" s="340">
        <v>259</v>
      </c>
      <c r="K106" s="340">
        <v>261</v>
      </c>
    </row>
    <row r="107" spans="1:11" x14ac:dyDescent="0.25">
      <c r="A107" t="s">
        <v>983</v>
      </c>
      <c r="B107" t="s">
        <v>465</v>
      </c>
      <c r="C107">
        <v>5552</v>
      </c>
      <c r="D107" s="340">
        <v>644</v>
      </c>
      <c r="E107" s="340">
        <v>655</v>
      </c>
      <c r="F107" s="340">
        <v>657</v>
      </c>
      <c r="G107" s="340">
        <v>657</v>
      </c>
      <c r="H107" s="340">
        <v>657</v>
      </c>
      <c r="I107" s="340">
        <v>651</v>
      </c>
      <c r="J107" s="340">
        <v>675</v>
      </c>
      <c r="K107" s="340">
        <v>682</v>
      </c>
    </row>
    <row r="108" spans="1:11" x14ac:dyDescent="0.25">
      <c r="A108" t="s">
        <v>983</v>
      </c>
      <c r="B108" t="s">
        <v>471</v>
      </c>
      <c r="C108">
        <v>5904</v>
      </c>
      <c r="D108" s="340">
        <v>534</v>
      </c>
      <c r="E108" s="340">
        <v>542</v>
      </c>
      <c r="F108" s="340">
        <v>540</v>
      </c>
      <c r="G108" s="340">
        <v>559</v>
      </c>
      <c r="H108" s="340">
        <v>561</v>
      </c>
      <c r="I108" s="340">
        <v>567</v>
      </c>
      <c r="J108" s="340">
        <v>561</v>
      </c>
      <c r="K108" s="340">
        <v>554</v>
      </c>
    </row>
    <row r="109" spans="1:11" x14ac:dyDescent="0.25">
      <c r="A109" t="s">
        <v>983</v>
      </c>
      <c r="B109" t="s">
        <v>472</v>
      </c>
      <c r="C109">
        <v>5553</v>
      </c>
      <c r="D109" s="340">
        <v>1027</v>
      </c>
      <c r="E109" s="340">
        <v>1034</v>
      </c>
      <c r="F109" s="340">
        <v>1059</v>
      </c>
      <c r="G109" s="340">
        <v>1061</v>
      </c>
      <c r="H109" s="340">
        <v>1085</v>
      </c>
      <c r="I109" s="340">
        <v>1077</v>
      </c>
      <c r="J109" s="340">
        <v>1071</v>
      </c>
      <c r="K109" s="340">
        <v>1071</v>
      </c>
    </row>
    <row r="110" spans="1:11" x14ac:dyDescent="0.25">
      <c r="A110" t="s">
        <v>983</v>
      </c>
      <c r="B110" t="s">
        <v>474</v>
      </c>
      <c r="C110">
        <v>5905</v>
      </c>
      <c r="D110" s="340">
        <v>669</v>
      </c>
      <c r="E110" s="340">
        <v>685</v>
      </c>
      <c r="F110" s="340">
        <v>689</v>
      </c>
      <c r="G110" s="340">
        <v>696</v>
      </c>
      <c r="H110" s="340">
        <v>712</v>
      </c>
      <c r="I110" s="340">
        <v>734</v>
      </c>
      <c r="J110" s="340">
        <v>731</v>
      </c>
      <c r="K110" s="340">
        <v>725</v>
      </c>
    </row>
    <row r="111" spans="1:11" x14ac:dyDescent="0.25">
      <c r="A111" t="s">
        <v>983</v>
      </c>
      <c r="B111" t="s">
        <v>479</v>
      </c>
      <c r="C111">
        <v>5907</v>
      </c>
      <c r="D111" s="340">
        <v>298</v>
      </c>
      <c r="E111" s="340">
        <v>308</v>
      </c>
      <c r="F111" s="340">
        <v>311</v>
      </c>
      <c r="G111" s="340">
        <v>324</v>
      </c>
      <c r="H111" s="340">
        <v>325</v>
      </c>
      <c r="I111" s="340">
        <v>316</v>
      </c>
      <c r="J111" s="340">
        <v>317</v>
      </c>
      <c r="K111" s="340">
        <v>322</v>
      </c>
    </row>
    <row r="112" spans="1:11" x14ac:dyDescent="0.25">
      <c r="A112" t="s">
        <v>983</v>
      </c>
      <c r="B112" t="s">
        <v>483</v>
      </c>
      <c r="C112">
        <v>5749</v>
      </c>
      <c r="D112" s="340">
        <v>4908</v>
      </c>
      <c r="E112" s="340">
        <v>4996</v>
      </c>
      <c r="F112" s="340">
        <v>5135</v>
      </c>
      <c r="G112" s="340">
        <v>5227</v>
      </c>
      <c r="H112" s="340">
        <v>5370</v>
      </c>
      <c r="I112" s="340">
        <v>5405</v>
      </c>
      <c r="J112" s="340">
        <v>5423</v>
      </c>
      <c r="K112" s="340">
        <v>5442</v>
      </c>
    </row>
    <row r="113" spans="1:11" x14ac:dyDescent="0.25">
      <c r="A113" t="s">
        <v>983</v>
      </c>
      <c r="B113" t="s">
        <v>484</v>
      </c>
      <c r="C113">
        <v>5908</v>
      </c>
      <c r="D113" s="340">
        <v>139</v>
      </c>
      <c r="E113" s="340">
        <v>141</v>
      </c>
      <c r="F113" s="340">
        <v>153</v>
      </c>
      <c r="G113" s="340">
        <v>144</v>
      </c>
      <c r="H113" s="340">
        <v>153</v>
      </c>
      <c r="I113" s="340">
        <v>163</v>
      </c>
      <c r="J113" s="340">
        <v>175</v>
      </c>
      <c r="K113" s="340">
        <v>173</v>
      </c>
    </row>
    <row r="114" spans="1:11" x14ac:dyDescent="0.25">
      <c r="A114" t="s">
        <v>983</v>
      </c>
      <c r="B114" t="s">
        <v>579</v>
      </c>
      <c r="C114">
        <v>5872</v>
      </c>
      <c r="D114" s="340">
        <v>4612</v>
      </c>
      <c r="E114" s="340">
        <v>4605</v>
      </c>
      <c r="F114" s="340">
        <v>4657</v>
      </c>
      <c r="G114" s="340">
        <v>4600</v>
      </c>
      <c r="H114" s="340">
        <v>4569</v>
      </c>
      <c r="I114" s="340">
        <v>4613</v>
      </c>
      <c r="J114" s="340">
        <v>4712</v>
      </c>
      <c r="K114" s="340">
        <v>4760</v>
      </c>
    </row>
    <row r="115" spans="1:11" x14ac:dyDescent="0.25">
      <c r="A115" t="s">
        <v>983</v>
      </c>
      <c r="B115" t="s">
        <v>485</v>
      </c>
      <c r="C115">
        <v>5909</v>
      </c>
      <c r="D115" s="340">
        <v>705</v>
      </c>
      <c r="E115" s="340">
        <v>721</v>
      </c>
      <c r="F115" s="340">
        <v>725</v>
      </c>
      <c r="G115" s="340">
        <v>741</v>
      </c>
      <c r="H115" s="340">
        <v>728</v>
      </c>
      <c r="I115" s="340">
        <v>734</v>
      </c>
      <c r="J115" s="340">
        <v>739</v>
      </c>
      <c r="K115" s="340">
        <v>734</v>
      </c>
    </row>
    <row r="116" spans="1:11" x14ac:dyDescent="0.25">
      <c r="A116" t="s">
        <v>983</v>
      </c>
      <c r="B116" t="s">
        <v>583</v>
      </c>
      <c r="C116">
        <v>5750</v>
      </c>
      <c r="D116" s="340">
        <v>181</v>
      </c>
      <c r="E116" s="340">
        <v>185</v>
      </c>
      <c r="F116" s="340">
        <v>185</v>
      </c>
      <c r="G116" s="340">
        <v>187</v>
      </c>
      <c r="H116" s="340">
        <v>182</v>
      </c>
      <c r="I116" s="340">
        <v>186</v>
      </c>
      <c r="J116" s="340">
        <v>192</v>
      </c>
      <c r="K116" s="340">
        <v>194</v>
      </c>
    </row>
    <row r="117" spans="1:11" x14ac:dyDescent="0.25">
      <c r="A117" t="s">
        <v>983</v>
      </c>
      <c r="B117" t="s">
        <v>496</v>
      </c>
      <c r="C117">
        <v>5554</v>
      </c>
      <c r="D117" s="340">
        <v>969</v>
      </c>
      <c r="E117" s="340">
        <v>995</v>
      </c>
      <c r="F117" s="340">
        <v>1025</v>
      </c>
      <c r="G117" s="340">
        <v>1001</v>
      </c>
      <c r="H117" s="340">
        <v>1004</v>
      </c>
      <c r="I117" s="340">
        <v>1002</v>
      </c>
      <c r="J117" s="340">
        <v>1022</v>
      </c>
      <c r="K117" s="340">
        <v>1025</v>
      </c>
    </row>
    <row r="118" spans="1:11" x14ac:dyDescent="0.25">
      <c r="A118" t="s">
        <v>983</v>
      </c>
      <c r="B118" t="s">
        <v>500</v>
      </c>
      <c r="C118">
        <v>5555</v>
      </c>
      <c r="D118" s="340">
        <v>377</v>
      </c>
      <c r="E118" s="340">
        <v>401</v>
      </c>
      <c r="F118" s="340">
        <v>401</v>
      </c>
      <c r="G118" s="340">
        <v>419</v>
      </c>
      <c r="H118" s="340">
        <v>416</v>
      </c>
      <c r="I118" s="340">
        <v>412</v>
      </c>
      <c r="J118" s="340">
        <v>425</v>
      </c>
      <c r="K118" s="340">
        <v>438</v>
      </c>
    </row>
    <row r="119" spans="1:11" x14ac:dyDescent="0.25">
      <c r="A119" t="s">
        <v>983</v>
      </c>
      <c r="B119" t="s">
        <v>508</v>
      </c>
      <c r="C119">
        <v>5910</v>
      </c>
      <c r="D119" s="340">
        <v>380</v>
      </c>
      <c r="E119" s="340">
        <v>385</v>
      </c>
      <c r="F119" s="340">
        <v>394</v>
      </c>
      <c r="G119" s="340">
        <v>393</v>
      </c>
      <c r="H119" s="340">
        <v>403</v>
      </c>
      <c r="I119" s="340">
        <v>410</v>
      </c>
      <c r="J119" s="340">
        <v>422</v>
      </c>
      <c r="K119" s="340">
        <v>425</v>
      </c>
    </row>
    <row r="120" spans="1:11" x14ac:dyDescent="0.25">
      <c r="A120" t="s">
        <v>983</v>
      </c>
      <c r="B120" t="s">
        <v>509</v>
      </c>
      <c r="C120">
        <v>5752</v>
      </c>
      <c r="D120" s="340">
        <v>379</v>
      </c>
      <c r="E120" s="340">
        <v>404</v>
      </c>
      <c r="F120" s="340">
        <v>403</v>
      </c>
      <c r="G120" s="340">
        <v>397</v>
      </c>
      <c r="H120" s="340">
        <v>390</v>
      </c>
      <c r="I120" s="340">
        <v>386</v>
      </c>
      <c r="J120" s="340">
        <v>397</v>
      </c>
      <c r="K120" s="340">
        <v>403</v>
      </c>
    </row>
    <row r="121" spans="1:11" x14ac:dyDescent="0.25">
      <c r="A121" t="s">
        <v>983</v>
      </c>
      <c r="B121" t="s">
        <v>511</v>
      </c>
      <c r="C121">
        <v>5911</v>
      </c>
      <c r="D121" s="340">
        <v>241</v>
      </c>
      <c r="E121" s="340">
        <v>243</v>
      </c>
      <c r="F121" s="340">
        <v>239</v>
      </c>
      <c r="G121" s="340">
        <v>234</v>
      </c>
      <c r="H121" s="340">
        <v>245</v>
      </c>
      <c r="I121" s="340">
        <v>236</v>
      </c>
      <c r="J121" s="340">
        <v>242</v>
      </c>
      <c r="K121" s="340">
        <v>241</v>
      </c>
    </row>
    <row r="122" spans="1:11" x14ac:dyDescent="0.25">
      <c r="A122" t="s">
        <v>983</v>
      </c>
      <c r="B122" t="s">
        <v>516</v>
      </c>
      <c r="C122">
        <v>5912</v>
      </c>
      <c r="D122" s="340">
        <v>146</v>
      </c>
      <c r="E122" s="340">
        <v>141</v>
      </c>
      <c r="F122" s="340">
        <v>156</v>
      </c>
      <c r="G122" s="340">
        <v>158</v>
      </c>
      <c r="H122" s="340">
        <v>164</v>
      </c>
      <c r="I122" s="340">
        <v>167</v>
      </c>
      <c r="J122" s="340">
        <v>160</v>
      </c>
      <c r="K122" s="340">
        <v>172</v>
      </c>
    </row>
    <row r="123" spans="1:11" x14ac:dyDescent="0.25">
      <c r="A123" t="s">
        <v>983</v>
      </c>
      <c r="B123" t="s">
        <v>521</v>
      </c>
      <c r="C123">
        <v>5913</v>
      </c>
      <c r="D123" s="340">
        <v>813</v>
      </c>
      <c r="E123" s="340">
        <v>809</v>
      </c>
      <c r="F123" s="340">
        <v>823</v>
      </c>
      <c r="G123" s="340">
        <v>829</v>
      </c>
      <c r="H123" s="340">
        <v>891</v>
      </c>
      <c r="I123" s="340">
        <v>905</v>
      </c>
      <c r="J123" s="340">
        <v>919</v>
      </c>
      <c r="K123" s="340">
        <v>917</v>
      </c>
    </row>
    <row r="124" spans="1:11" x14ac:dyDescent="0.25">
      <c r="A124" t="s">
        <v>983</v>
      </c>
      <c r="B124" t="s">
        <v>530</v>
      </c>
      <c r="C124">
        <v>5914</v>
      </c>
      <c r="D124" s="340">
        <v>361</v>
      </c>
      <c r="E124" s="340">
        <v>360</v>
      </c>
      <c r="F124" s="340">
        <v>357</v>
      </c>
      <c r="G124" s="340">
        <v>388</v>
      </c>
      <c r="H124" s="340">
        <v>381</v>
      </c>
      <c r="I124" s="340">
        <v>372</v>
      </c>
      <c r="J124" s="340">
        <v>388</v>
      </c>
      <c r="K124" s="340">
        <v>381</v>
      </c>
    </row>
    <row r="125" spans="1:11" x14ac:dyDescent="0.25">
      <c r="A125" t="s">
        <v>983</v>
      </c>
      <c r="B125" t="s">
        <v>540</v>
      </c>
      <c r="C125">
        <v>5556</v>
      </c>
      <c r="D125" s="340">
        <v>425</v>
      </c>
      <c r="E125" s="340">
        <v>447</v>
      </c>
      <c r="F125" s="340">
        <v>445</v>
      </c>
      <c r="G125" s="340">
        <v>451</v>
      </c>
      <c r="H125" s="340">
        <v>442</v>
      </c>
      <c r="I125" s="340">
        <v>436</v>
      </c>
      <c r="J125" s="340">
        <v>436</v>
      </c>
      <c r="K125" s="340">
        <v>431</v>
      </c>
    </row>
    <row r="126" spans="1:11" x14ac:dyDescent="0.25">
      <c r="A126" t="s">
        <v>983</v>
      </c>
      <c r="B126" t="s">
        <v>541</v>
      </c>
      <c r="C126">
        <v>5557</v>
      </c>
      <c r="D126" s="340">
        <v>210</v>
      </c>
      <c r="E126" s="340">
        <v>218</v>
      </c>
      <c r="F126" s="340">
        <v>215</v>
      </c>
      <c r="G126" s="340">
        <v>219</v>
      </c>
      <c r="H126" s="340">
        <v>220</v>
      </c>
      <c r="I126" s="340">
        <v>214</v>
      </c>
      <c r="J126" s="340">
        <v>199</v>
      </c>
      <c r="K126" s="340">
        <v>220</v>
      </c>
    </row>
    <row r="127" spans="1:11" x14ac:dyDescent="0.25">
      <c r="A127" t="s">
        <v>983</v>
      </c>
      <c r="B127" t="s">
        <v>546</v>
      </c>
      <c r="C127">
        <v>5559</v>
      </c>
      <c r="D127" s="340">
        <v>421</v>
      </c>
      <c r="E127" s="340">
        <v>412</v>
      </c>
      <c r="F127" s="340">
        <v>414</v>
      </c>
      <c r="G127" s="340">
        <v>414</v>
      </c>
      <c r="H127" s="340">
        <v>443</v>
      </c>
      <c r="I127" s="340">
        <v>450</v>
      </c>
      <c r="J127" s="340">
        <v>459</v>
      </c>
      <c r="K127" s="340">
        <v>464</v>
      </c>
    </row>
    <row r="128" spans="1:11" x14ac:dyDescent="0.25">
      <c r="A128" t="s">
        <v>983</v>
      </c>
      <c r="B128" t="s">
        <v>556</v>
      </c>
      <c r="C128">
        <v>5560</v>
      </c>
      <c r="D128" s="340">
        <v>229</v>
      </c>
      <c r="E128" s="340">
        <v>238</v>
      </c>
      <c r="F128" s="340">
        <v>222</v>
      </c>
      <c r="G128" s="340">
        <v>226</v>
      </c>
      <c r="H128" s="340">
        <v>238</v>
      </c>
      <c r="I128" s="340">
        <v>237</v>
      </c>
      <c r="J128" s="340">
        <v>237</v>
      </c>
      <c r="K128" s="340">
        <v>241</v>
      </c>
    </row>
    <row r="129" spans="1:11" x14ac:dyDescent="0.25">
      <c r="A129" t="s">
        <v>983</v>
      </c>
      <c r="B129" t="s">
        <v>557</v>
      </c>
      <c r="C129">
        <v>5561</v>
      </c>
      <c r="D129" s="340">
        <v>3284</v>
      </c>
      <c r="E129" s="340">
        <v>3360</v>
      </c>
      <c r="F129" s="340">
        <v>3340</v>
      </c>
      <c r="G129" s="340">
        <v>3356</v>
      </c>
      <c r="H129" s="340">
        <v>3366</v>
      </c>
      <c r="I129" s="340">
        <v>3358</v>
      </c>
      <c r="J129" s="340">
        <v>3386</v>
      </c>
      <c r="K129" s="340">
        <v>3396</v>
      </c>
    </row>
    <row r="130" spans="1:11" x14ac:dyDescent="0.25">
      <c r="A130" t="s">
        <v>983</v>
      </c>
      <c r="B130" t="s">
        <v>567</v>
      </c>
      <c r="C130">
        <v>5754</v>
      </c>
      <c r="D130" s="340">
        <v>309</v>
      </c>
      <c r="E130" s="340">
        <v>308</v>
      </c>
      <c r="F130" s="340">
        <v>328</v>
      </c>
      <c r="G130" s="340">
        <v>336</v>
      </c>
      <c r="H130" s="340">
        <v>348</v>
      </c>
      <c r="I130" s="340">
        <v>346</v>
      </c>
      <c r="J130" s="340">
        <v>351</v>
      </c>
      <c r="K130" s="340">
        <v>348</v>
      </c>
    </row>
    <row r="131" spans="1:11" x14ac:dyDescent="0.25">
      <c r="A131" t="s">
        <v>983</v>
      </c>
      <c r="B131" t="s">
        <v>580</v>
      </c>
      <c r="C131">
        <v>5873</v>
      </c>
      <c r="D131" s="340">
        <v>869</v>
      </c>
      <c r="E131" s="340">
        <v>875</v>
      </c>
      <c r="F131" s="340">
        <v>900</v>
      </c>
      <c r="G131" s="340">
        <v>888</v>
      </c>
      <c r="H131" s="340">
        <v>881</v>
      </c>
      <c r="I131" s="340">
        <v>886</v>
      </c>
      <c r="J131" s="340">
        <v>910</v>
      </c>
      <c r="K131" s="340">
        <v>925</v>
      </c>
    </row>
    <row r="132" spans="1:11" x14ac:dyDescent="0.25">
      <c r="A132" t="s">
        <v>983</v>
      </c>
      <c r="B132" t="s">
        <v>585</v>
      </c>
      <c r="C132">
        <v>5755</v>
      </c>
      <c r="D132" s="340">
        <v>417</v>
      </c>
      <c r="E132" s="340">
        <v>422</v>
      </c>
      <c r="F132" s="340">
        <v>437</v>
      </c>
      <c r="G132" s="340">
        <v>435</v>
      </c>
      <c r="H132" s="340">
        <v>408</v>
      </c>
      <c r="I132" s="340">
        <v>447</v>
      </c>
      <c r="J132" s="340">
        <v>462</v>
      </c>
      <c r="K132" s="340">
        <v>463</v>
      </c>
    </row>
    <row r="133" spans="1:11" x14ac:dyDescent="0.25">
      <c r="A133" t="s">
        <v>983</v>
      </c>
      <c r="B133" t="s">
        <v>597</v>
      </c>
      <c r="C133">
        <v>5919</v>
      </c>
      <c r="D133" s="340">
        <v>617</v>
      </c>
      <c r="E133" s="340">
        <v>611</v>
      </c>
      <c r="F133" s="340">
        <v>601</v>
      </c>
      <c r="G133" s="340">
        <v>651</v>
      </c>
      <c r="H133" s="340">
        <v>655</v>
      </c>
      <c r="I133" s="340">
        <v>684</v>
      </c>
      <c r="J133" s="340">
        <v>709</v>
      </c>
      <c r="K133" s="340">
        <v>725</v>
      </c>
    </row>
    <row r="134" spans="1:11" x14ac:dyDescent="0.25">
      <c r="A134" t="s">
        <v>983</v>
      </c>
      <c r="B134" t="s">
        <v>598</v>
      </c>
      <c r="C134">
        <v>5562</v>
      </c>
      <c r="D134" s="340">
        <v>119</v>
      </c>
      <c r="E134" s="340">
        <v>122</v>
      </c>
      <c r="F134" s="340">
        <v>120</v>
      </c>
      <c r="G134" s="340">
        <v>128</v>
      </c>
      <c r="H134" s="340">
        <v>137</v>
      </c>
      <c r="I134" s="340">
        <v>138</v>
      </c>
      <c r="J134" s="340">
        <v>134</v>
      </c>
      <c r="K134" s="340">
        <v>145</v>
      </c>
    </row>
    <row r="135" spans="1:11" x14ac:dyDescent="0.25">
      <c r="A135" t="s">
        <v>983</v>
      </c>
      <c r="B135" t="s">
        <v>605</v>
      </c>
      <c r="C135">
        <v>5921</v>
      </c>
      <c r="D135" s="340">
        <v>232</v>
      </c>
      <c r="E135" s="340">
        <v>235</v>
      </c>
      <c r="F135" s="340">
        <v>240</v>
      </c>
      <c r="G135" s="340">
        <v>252</v>
      </c>
      <c r="H135" s="340">
        <v>239</v>
      </c>
      <c r="I135" s="340">
        <v>257</v>
      </c>
      <c r="J135" s="340">
        <v>282</v>
      </c>
      <c r="K135" s="340">
        <v>269</v>
      </c>
    </row>
    <row r="136" spans="1:11" x14ac:dyDescent="0.25">
      <c r="A136" t="s">
        <v>983</v>
      </c>
      <c r="B136" t="s">
        <v>608</v>
      </c>
      <c r="C136">
        <v>5922</v>
      </c>
      <c r="D136" s="340">
        <v>717</v>
      </c>
      <c r="E136" s="340">
        <v>738</v>
      </c>
      <c r="F136" s="340">
        <v>747</v>
      </c>
      <c r="G136" s="340">
        <v>737</v>
      </c>
      <c r="H136" s="340">
        <v>775</v>
      </c>
      <c r="I136" s="340">
        <v>770</v>
      </c>
      <c r="J136" s="340">
        <v>777</v>
      </c>
      <c r="K136" s="340">
        <v>783</v>
      </c>
    </row>
    <row r="137" spans="1:11" x14ac:dyDescent="0.25">
      <c r="A137" t="s">
        <v>983</v>
      </c>
      <c r="B137" t="s">
        <v>610</v>
      </c>
      <c r="C137">
        <v>5756</v>
      </c>
      <c r="D137" s="340">
        <v>482</v>
      </c>
      <c r="E137" s="340">
        <v>489</v>
      </c>
      <c r="F137" s="340">
        <v>505</v>
      </c>
      <c r="G137" s="340">
        <v>506</v>
      </c>
      <c r="H137" s="340">
        <v>502</v>
      </c>
      <c r="I137" s="340">
        <v>496</v>
      </c>
      <c r="J137" s="340">
        <v>494</v>
      </c>
      <c r="K137" s="340">
        <v>489</v>
      </c>
    </row>
    <row r="138" spans="1:11" x14ac:dyDescent="0.25">
      <c r="A138" t="s">
        <v>983</v>
      </c>
      <c r="B138" t="s">
        <v>618</v>
      </c>
      <c r="C138">
        <v>5563</v>
      </c>
      <c r="D138" s="340">
        <v>163</v>
      </c>
      <c r="E138" s="340">
        <v>158</v>
      </c>
      <c r="F138" s="340">
        <v>153</v>
      </c>
      <c r="G138" s="340">
        <v>149</v>
      </c>
      <c r="H138" s="340">
        <v>151</v>
      </c>
      <c r="I138" s="340">
        <v>151</v>
      </c>
      <c r="J138" s="340">
        <v>145</v>
      </c>
      <c r="K138" s="340">
        <v>144</v>
      </c>
    </row>
    <row r="139" spans="1:11" x14ac:dyDescent="0.25">
      <c r="A139" t="s">
        <v>983</v>
      </c>
      <c r="B139" t="s">
        <v>619</v>
      </c>
      <c r="C139">
        <v>5564</v>
      </c>
      <c r="D139" s="340">
        <v>101</v>
      </c>
      <c r="E139" s="340">
        <v>101</v>
      </c>
      <c r="F139" s="340">
        <v>100</v>
      </c>
      <c r="G139" s="340">
        <v>99</v>
      </c>
      <c r="H139" s="340">
        <v>103</v>
      </c>
      <c r="I139" s="340">
        <v>99</v>
      </c>
      <c r="J139" s="340">
        <v>102</v>
      </c>
      <c r="K139" s="340">
        <v>106</v>
      </c>
    </row>
    <row r="140" spans="1:11" x14ac:dyDescent="0.25">
      <c r="A140" t="s">
        <v>983</v>
      </c>
      <c r="B140" t="s">
        <v>624</v>
      </c>
      <c r="C140">
        <v>5565</v>
      </c>
      <c r="D140" s="340">
        <v>477</v>
      </c>
      <c r="E140" s="340">
        <v>494</v>
      </c>
      <c r="F140" s="340">
        <v>497</v>
      </c>
      <c r="G140" s="340">
        <v>505</v>
      </c>
      <c r="H140" s="340">
        <v>495</v>
      </c>
      <c r="I140" s="340">
        <v>496</v>
      </c>
      <c r="J140" s="340">
        <v>498</v>
      </c>
      <c r="K140" s="340">
        <v>520</v>
      </c>
    </row>
    <row r="141" spans="1:11" x14ac:dyDescent="0.25">
      <c r="A141" t="s">
        <v>983</v>
      </c>
      <c r="B141" t="s">
        <v>626</v>
      </c>
      <c r="C141">
        <v>5757</v>
      </c>
      <c r="D141" s="340">
        <v>6985</v>
      </c>
      <c r="E141" s="340">
        <v>6942</v>
      </c>
      <c r="F141" s="340">
        <v>7030</v>
      </c>
      <c r="G141" s="340">
        <v>7124</v>
      </c>
      <c r="H141" s="340">
        <v>7569</v>
      </c>
      <c r="I141" s="340">
        <v>7617</v>
      </c>
      <c r="J141" s="340">
        <v>7827</v>
      </c>
      <c r="K141" s="340">
        <v>7962</v>
      </c>
    </row>
    <row r="142" spans="1:11" x14ac:dyDescent="0.25">
      <c r="A142" t="s">
        <v>983</v>
      </c>
      <c r="B142" t="s">
        <v>627</v>
      </c>
      <c r="C142">
        <v>5924</v>
      </c>
      <c r="D142" s="340">
        <v>336</v>
      </c>
      <c r="E142" s="340">
        <v>332</v>
      </c>
      <c r="F142" s="340">
        <v>332</v>
      </c>
      <c r="G142" s="340">
        <v>343</v>
      </c>
      <c r="H142" s="340">
        <v>367</v>
      </c>
      <c r="I142" s="340">
        <v>407</v>
      </c>
      <c r="J142" s="340">
        <v>416</v>
      </c>
      <c r="K142" s="340">
        <v>424</v>
      </c>
    </row>
    <row r="143" spans="1:11" x14ac:dyDescent="0.25">
      <c r="A143" t="s">
        <v>983</v>
      </c>
      <c r="B143" t="s">
        <v>632</v>
      </c>
      <c r="C143">
        <v>5925</v>
      </c>
      <c r="D143" s="340">
        <v>195</v>
      </c>
      <c r="E143" s="340">
        <v>196</v>
      </c>
      <c r="F143" s="340">
        <v>208</v>
      </c>
      <c r="G143" s="340">
        <v>201</v>
      </c>
      <c r="H143" s="340">
        <v>202</v>
      </c>
      <c r="I143" s="340">
        <v>212</v>
      </c>
      <c r="J143" s="340">
        <v>214</v>
      </c>
      <c r="K143" s="340">
        <v>216</v>
      </c>
    </row>
    <row r="144" spans="1:11" x14ac:dyDescent="0.25">
      <c r="A144" t="s">
        <v>983</v>
      </c>
      <c r="B144" t="s">
        <v>643</v>
      </c>
      <c r="C144">
        <v>5926</v>
      </c>
      <c r="D144" s="340">
        <v>785</v>
      </c>
      <c r="E144" s="340">
        <v>780</v>
      </c>
      <c r="F144" s="340">
        <v>793</v>
      </c>
      <c r="G144" s="340">
        <v>803</v>
      </c>
      <c r="H144" s="340">
        <v>838</v>
      </c>
      <c r="I144" s="340">
        <v>868</v>
      </c>
      <c r="J144" s="340">
        <v>875</v>
      </c>
      <c r="K144" s="340">
        <v>877</v>
      </c>
    </row>
    <row r="145" spans="1:11" x14ac:dyDescent="0.25">
      <c r="A145" t="s">
        <v>983</v>
      </c>
      <c r="B145" t="s">
        <v>572</v>
      </c>
      <c r="C145">
        <v>5758</v>
      </c>
      <c r="D145" s="340">
        <v>160</v>
      </c>
      <c r="E145" s="340">
        <v>165</v>
      </c>
      <c r="F145" s="340">
        <v>165</v>
      </c>
      <c r="G145" s="340">
        <v>175</v>
      </c>
      <c r="H145" s="340">
        <v>182</v>
      </c>
      <c r="I145" s="340">
        <v>183</v>
      </c>
      <c r="J145" s="340">
        <v>206</v>
      </c>
      <c r="K145" s="340">
        <v>207</v>
      </c>
    </row>
    <row r="146" spans="1:11" x14ac:dyDescent="0.25">
      <c r="A146" t="s">
        <v>983</v>
      </c>
      <c r="B146" t="s">
        <v>645</v>
      </c>
      <c r="C146">
        <v>5759</v>
      </c>
      <c r="D146" s="340">
        <v>210</v>
      </c>
      <c r="E146" s="340">
        <v>213</v>
      </c>
      <c r="F146" s="340">
        <v>215</v>
      </c>
      <c r="G146" s="340">
        <v>218</v>
      </c>
      <c r="H146" s="340">
        <v>232</v>
      </c>
      <c r="I146" s="340">
        <v>236</v>
      </c>
      <c r="J146" s="340">
        <v>233</v>
      </c>
      <c r="K146" s="340">
        <v>228</v>
      </c>
    </row>
    <row r="147" spans="1:11" x14ac:dyDescent="0.25">
      <c r="A147" t="s">
        <v>983</v>
      </c>
      <c r="B147" t="s">
        <v>649</v>
      </c>
      <c r="C147">
        <v>5566</v>
      </c>
      <c r="D147" s="340">
        <v>388</v>
      </c>
      <c r="E147" s="340">
        <v>373</v>
      </c>
      <c r="F147" s="340">
        <v>379</v>
      </c>
      <c r="G147" s="340">
        <v>392</v>
      </c>
      <c r="H147" s="340">
        <v>403</v>
      </c>
      <c r="I147" s="340">
        <v>403</v>
      </c>
      <c r="J147" s="340">
        <v>415</v>
      </c>
      <c r="K147" s="340">
        <v>411</v>
      </c>
    </row>
    <row r="148" spans="1:11" x14ac:dyDescent="0.25">
      <c r="A148" t="s">
        <v>983</v>
      </c>
      <c r="B148" t="s">
        <v>652</v>
      </c>
      <c r="C148">
        <v>5760</v>
      </c>
      <c r="D148" s="340">
        <v>485</v>
      </c>
      <c r="E148" s="340">
        <v>482</v>
      </c>
      <c r="F148" s="340">
        <v>505</v>
      </c>
      <c r="G148" s="340">
        <v>513</v>
      </c>
      <c r="H148" s="340">
        <v>512</v>
      </c>
      <c r="I148" s="340">
        <v>521</v>
      </c>
      <c r="J148" s="340">
        <v>525</v>
      </c>
      <c r="K148" s="340">
        <v>508</v>
      </c>
    </row>
    <row r="149" spans="1:11" x14ac:dyDescent="0.25">
      <c r="A149" t="s">
        <v>983</v>
      </c>
      <c r="B149" t="s">
        <v>658</v>
      </c>
      <c r="C149">
        <v>5761</v>
      </c>
      <c r="D149" s="340">
        <v>551</v>
      </c>
      <c r="E149" s="340">
        <v>540</v>
      </c>
      <c r="F149" s="340">
        <v>535</v>
      </c>
      <c r="G149" s="340">
        <v>525</v>
      </c>
      <c r="H149" s="340">
        <v>551</v>
      </c>
      <c r="I149" s="340">
        <v>559</v>
      </c>
      <c r="J149" s="340">
        <v>575</v>
      </c>
      <c r="K149" s="340">
        <v>560</v>
      </c>
    </row>
    <row r="150" spans="1:11" x14ac:dyDescent="0.25">
      <c r="A150" t="s">
        <v>983</v>
      </c>
      <c r="B150" t="s">
        <v>665</v>
      </c>
      <c r="C150">
        <v>5928</v>
      </c>
      <c r="D150" s="340">
        <v>187</v>
      </c>
      <c r="E150" s="340">
        <v>180</v>
      </c>
      <c r="F150" s="340">
        <v>185</v>
      </c>
      <c r="G150" s="340">
        <v>204</v>
      </c>
      <c r="H150" s="340">
        <v>206</v>
      </c>
      <c r="I150" s="340">
        <v>197</v>
      </c>
      <c r="J150" s="340">
        <v>199</v>
      </c>
      <c r="K150" s="340">
        <v>195</v>
      </c>
    </row>
    <row r="151" spans="1:11" x14ac:dyDescent="0.25">
      <c r="A151" t="s">
        <v>983</v>
      </c>
      <c r="B151" t="s">
        <v>674</v>
      </c>
      <c r="C151">
        <v>5568</v>
      </c>
      <c r="D151" s="340">
        <v>4919</v>
      </c>
      <c r="E151" s="340">
        <v>4845</v>
      </c>
      <c r="F151" s="340">
        <v>4888</v>
      </c>
      <c r="G151" s="340">
        <v>4917</v>
      </c>
      <c r="H151" s="340">
        <v>4948</v>
      </c>
      <c r="I151" s="340">
        <v>4869</v>
      </c>
      <c r="J151" s="340">
        <v>5051</v>
      </c>
      <c r="K151" s="340">
        <v>5130</v>
      </c>
    </row>
    <row r="152" spans="1:11" x14ac:dyDescent="0.25">
      <c r="A152" t="s">
        <v>983</v>
      </c>
      <c r="B152" t="s">
        <v>678</v>
      </c>
      <c r="C152">
        <v>5762</v>
      </c>
      <c r="D152" s="340">
        <v>137</v>
      </c>
      <c r="E152" s="340">
        <v>146</v>
      </c>
      <c r="F152" s="340">
        <v>145</v>
      </c>
      <c r="G152" s="340">
        <v>145</v>
      </c>
      <c r="H152" s="340">
        <v>141</v>
      </c>
      <c r="I152" s="340">
        <v>140</v>
      </c>
      <c r="J152" s="340">
        <v>137</v>
      </c>
      <c r="K152" s="340">
        <v>133</v>
      </c>
    </row>
    <row r="153" spans="1:11" x14ac:dyDescent="0.25">
      <c r="A153" t="s">
        <v>983</v>
      </c>
      <c r="B153" t="s">
        <v>682</v>
      </c>
      <c r="C153">
        <v>5929</v>
      </c>
      <c r="D153" s="340">
        <v>605</v>
      </c>
      <c r="E153" s="340">
        <v>599</v>
      </c>
      <c r="F153" s="340">
        <v>645</v>
      </c>
      <c r="G153" s="340">
        <v>656</v>
      </c>
      <c r="H153" s="340">
        <v>656</v>
      </c>
      <c r="I153" s="340">
        <v>671</v>
      </c>
      <c r="J153" s="340">
        <v>665</v>
      </c>
      <c r="K153" s="340">
        <v>670</v>
      </c>
    </row>
    <row r="154" spans="1:11" x14ac:dyDescent="0.25">
      <c r="A154" t="s">
        <v>983</v>
      </c>
      <c r="B154" t="s">
        <v>684</v>
      </c>
      <c r="C154">
        <v>5930</v>
      </c>
      <c r="D154" s="340">
        <v>200</v>
      </c>
      <c r="E154" s="340">
        <v>213</v>
      </c>
      <c r="F154" s="340">
        <v>215</v>
      </c>
      <c r="G154" s="340">
        <v>204</v>
      </c>
      <c r="H154" s="340">
        <v>215</v>
      </c>
      <c r="I154" s="340">
        <v>220</v>
      </c>
      <c r="J154" s="340">
        <v>217</v>
      </c>
      <c r="K154" s="340">
        <v>237</v>
      </c>
    </row>
    <row r="155" spans="1:11" x14ac:dyDescent="0.25">
      <c r="A155" t="s">
        <v>983</v>
      </c>
      <c r="B155" t="s">
        <v>688</v>
      </c>
      <c r="C155">
        <v>5571</v>
      </c>
      <c r="D155" s="340">
        <v>843</v>
      </c>
      <c r="E155" s="340">
        <v>877</v>
      </c>
      <c r="F155" s="340">
        <v>896</v>
      </c>
      <c r="G155" s="340">
        <v>894</v>
      </c>
      <c r="H155" s="340">
        <v>883</v>
      </c>
      <c r="I155" s="340">
        <v>867</v>
      </c>
      <c r="J155" s="340">
        <v>865</v>
      </c>
      <c r="K155" s="340">
        <v>861</v>
      </c>
    </row>
    <row r="156" spans="1:11" x14ac:dyDescent="0.25">
      <c r="A156" t="s">
        <v>983</v>
      </c>
      <c r="B156" t="s">
        <v>692</v>
      </c>
      <c r="C156">
        <v>5931</v>
      </c>
      <c r="D156" s="340">
        <v>456</v>
      </c>
      <c r="E156" s="340">
        <v>480</v>
      </c>
      <c r="F156" s="340">
        <v>492</v>
      </c>
      <c r="G156" s="340">
        <v>485</v>
      </c>
      <c r="H156" s="340">
        <v>490</v>
      </c>
      <c r="I156" s="340">
        <v>520</v>
      </c>
      <c r="J156" s="340">
        <v>522</v>
      </c>
      <c r="K156" s="340">
        <v>513</v>
      </c>
    </row>
    <row r="157" spans="1:11" x14ac:dyDescent="0.25">
      <c r="A157" t="s">
        <v>983</v>
      </c>
      <c r="B157" t="s">
        <v>694</v>
      </c>
      <c r="C157">
        <v>5932</v>
      </c>
      <c r="D157" s="340">
        <v>218</v>
      </c>
      <c r="E157" s="340">
        <v>230</v>
      </c>
      <c r="F157" s="340">
        <v>225</v>
      </c>
      <c r="G157" s="340">
        <v>238</v>
      </c>
      <c r="H157" s="340">
        <v>228</v>
      </c>
      <c r="I157" s="340">
        <v>230</v>
      </c>
      <c r="J157" s="340">
        <v>234</v>
      </c>
      <c r="K157" s="340">
        <v>233</v>
      </c>
    </row>
    <row r="158" spans="1:11" x14ac:dyDescent="0.25">
      <c r="A158" t="s">
        <v>983</v>
      </c>
      <c r="B158" t="s">
        <v>696</v>
      </c>
      <c r="C158">
        <v>5933</v>
      </c>
      <c r="D158" s="340">
        <v>705</v>
      </c>
      <c r="E158" s="340">
        <v>708</v>
      </c>
      <c r="F158" s="340">
        <v>709</v>
      </c>
      <c r="G158" s="340">
        <v>714</v>
      </c>
      <c r="H158" s="340">
        <v>697</v>
      </c>
      <c r="I158" s="340">
        <v>703</v>
      </c>
      <c r="J158" s="340">
        <v>703</v>
      </c>
      <c r="K158" s="340">
        <v>706</v>
      </c>
    </row>
    <row r="159" spans="1:11" x14ac:dyDescent="0.25">
      <c r="A159" t="s">
        <v>983</v>
      </c>
      <c r="B159" t="s">
        <v>697</v>
      </c>
      <c r="C159">
        <v>5763</v>
      </c>
      <c r="D159" s="340">
        <v>631</v>
      </c>
      <c r="E159" s="340">
        <v>622</v>
      </c>
      <c r="F159" s="340">
        <v>620</v>
      </c>
      <c r="G159" s="340">
        <v>609</v>
      </c>
      <c r="H159" s="340">
        <v>614</v>
      </c>
      <c r="I159" s="340">
        <v>606</v>
      </c>
      <c r="J159" s="340">
        <v>583</v>
      </c>
      <c r="K159" s="340">
        <v>583</v>
      </c>
    </row>
    <row r="160" spans="1:11" x14ac:dyDescent="0.25">
      <c r="A160" t="s">
        <v>983</v>
      </c>
      <c r="B160" t="s">
        <v>698</v>
      </c>
      <c r="C160">
        <v>5934</v>
      </c>
      <c r="D160" s="340">
        <v>238</v>
      </c>
      <c r="E160" s="340">
        <v>232</v>
      </c>
      <c r="F160" s="340">
        <v>227</v>
      </c>
      <c r="G160" s="340">
        <v>241</v>
      </c>
      <c r="H160" s="340">
        <v>247</v>
      </c>
      <c r="I160" s="340">
        <v>241</v>
      </c>
      <c r="J160" s="340">
        <v>237</v>
      </c>
      <c r="K160" s="340">
        <v>236</v>
      </c>
    </row>
    <row r="161" spans="1:11" x14ac:dyDescent="0.25">
      <c r="A161" t="s">
        <v>983</v>
      </c>
      <c r="B161" t="s">
        <v>699</v>
      </c>
      <c r="C161">
        <v>5764</v>
      </c>
      <c r="D161" s="340">
        <v>3851</v>
      </c>
      <c r="E161" s="340">
        <v>3852</v>
      </c>
      <c r="F161" s="340">
        <v>3857</v>
      </c>
      <c r="G161" s="340">
        <v>3874</v>
      </c>
      <c r="H161" s="340">
        <v>3923</v>
      </c>
      <c r="I161" s="340">
        <v>3987</v>
      </c>
      <c r="J161" s="340">
        <v>4121</v>
      </c>
      <c r="K161" s="340">
        <v>4328</v>
      </c>
    </row>
    <row r="162" spans="1:11" x14ac:dyDescent="0.25">
      <c r="A162" t="s">
        <v>983</v>
      </c>
      <c r="B162" t="s">
        <v>700</v>
      </c>
      <c r="C162">
        <v>5765</v>
      </c>
      <c r="D162" s="340">
        <v>482</v>
      </c>
      <c r="E162" s="340">
        <v>469</v>
      </c>
      <c r="F162" s="340">
        <v>496</v>
      </c>
      <c r="G162" s="340">
        <v>506</v>
      </c>
      <c r="H162" s="340">
        <v>492</v>
      </c>
      <c r="I162" s="340">
        <v>483</v>
      </c>
      <c r="J162" s="340">
        <v>486</v>
      </c>
      <c r="K162" s="340">
        <v>489</v>
      </c>
    </row>
    <row r="163" spans="1:11" x14ac:dyDescent="0.25">
      <c r="A163" t="s">
        <v>983</v>
      </c>
      <c r="B163" t="s">
        <v>705</v>
      </c>
      <c r="C163">
        <v>5935</v>
      </c>
      <c r="D163" s="340">
        <v>106</v>
      </c>
      <c r="E163" s="340">
        <v>100</v>
      </c>
      <c r="F163" s="340">
        <v>102</v>
      </c>
      <c r="G163" s="340">
        <v>101</v>
      </c>
      <c r="H163" s="340">
        <v>95</v>
      </c>
      <c r="I163" s="340">
        <v>92</v>
      </c>
      <c r="J163" s="340">
        <v>101</v>
      </c>
      <c r="K163" s="340">
        <v>108</v>
      </c>
    </row>
    <row r="164" spans="1:11" x14ac:dyDescent="0.25">
      <c r="A164" t="s">
        <v>983</v>
      </c>
      <c r="B164" t="s">
        <v>717</v>
      </c>
      <c r="C164">
        <v>5937</v>
      </c>
      <c r="D164" s="340">
        <v>122</v>
      </c>
      <c r="E164" s="340">
        <v>132</v>
      </c>
      <c r="F164" s="340">
        <v>135</v>
      </c>
      <c r="G164" s="340">
        <v>138</v>
      </c>
      <c r="H164" s="340">
        <v>140</v>
      </c>
      <c r="I164" s="340">
        <v>137</v>
      </c>
      <c r="J164" s="340">
        <v>151</v>
      </c>
      <c r="K164" s="340">
        <v>147</v>
      </c>
    </row>
    <row r="165" spans="1:11" x14ac:dyDescent="0.25">
      <c r="A165" t="s">
        <v>983</v>
      </c>
      <c r="B165" t="s">
        <v>718</v>
      </c>
      <c r="C165">
        <v>5766</v>
      </c>
      <c r="D165" s="340">
        <v>574</v>
      </c>
      <c r="E165" s="340">
        <v>584</v>
      </c>
      <c r="F165" s="340">
        <v>576</v>
      </c>
      <c r="G165" s="340">
        <v>584</v>
      </c>
      <c r="H165" s="340">
        <v>591</v>
      </c>
      <c r="I165" s="340">
        <v>592</v>
      </c>
      <c r="J165" s="340">
        <v>586</v>
      </c>
      <c r="K165" s="340">
        <v>607</v>
      </c>
    </row>
    <row r="166" spans="1:11" x14ac:dyDescent="0.25">
      <c r="A166" t="s">
        <v>983</v>
      </c>
      <c r="B166" t="s">
        <v>723</v>
      </c>
      <c r="C166">
        <v>5938</v>
      </c>
      <c r="D166" s="340">
        <v>30208</v>
      </c>
      <c r="E166" s="340">
        <v>30211</v>
      </c>
      <c r="F166" s="340">
        <v>30189</v>
      </c>
      <c r="G166" s="340">
        <v>29981</v>
      </c>
      <c r="H166" s="340">
        <v>29705</v>
      </c>
      <c r="I166" s="340">
        <v>29877</v>
      </c>
      <c r="J166" s="340">
        <v>30221</v>
      </c>
      <c r="K166" s="340">
        <v>30332</v>
      </c>
    </row>
    <row r="167" spans="1:11" x14ac:dyDescent="0.25">
      <c r="A167" t="s">
        <v>983</v>
      </c>
      <c r="B167" t="s">
        <v>724</v>
      </c>
      <c r="C167">
        <v>5939</v>
      </c>
      <c r="D167" s="340">
        <v>3351</v>
      </c>
      <c r="E167" s="340">
        <v>3426</v>
      </c>
      <c r="F167" s="340">
        <v>3434</v>
      </c>
      <c r="G167" s="340">
        <v>3467</v>
      </c>
      <c r="H167" s="340">
        <v>3510</v>
      </c>
      <c r="I167" s="340">
        <v>3531</v>
      </c>
      <c r="J167" s="340">
        <v>3536</v>
      </c>
      <c r="K167" s="340">
        <v>3525</v>
      </c>
    </row>
    <row r="168" spans="1:11" x14ac:dyDescent="0.25">
      <c r="A168" t="s">
        <v>576</v>
      </c>
      <c r="B168" t="s">
        <v>321</v>
      </c>
      <c r="D168" s="340">
        <v>166178</v>
      </c>
      <c r="E168" s="340">
        <v>166980</v>
      </c>
      <c r="F168" s="340">
        <v>167474</v>
      </c>
      <c r="G168" s="340">
        <v>168346</v>
      </c>
      <c r="H168" s="340">
        <v>169209</v>
      </c>
      <c r="I168" s="340">
        <v>170426</v>
      </c>
      <c r="J168" s="340">
        <v>173876</v>
      </c>
      <c r="K168" s="340">
        <v>175147</v>
      </c>
    </row>
    <row r="169" spans="1:11" x14ac:dyDescent="0.25">
      <c r="A169" t="s">
        <v>576</v>
      </c>
      <c r="B169" t="s">
        <v>486</v>
      </c>
      <c r="C169">
        <v>5582</v>
      </c>
      <c r="D169" s="340">
        <v>4357</v>
      </c>
      <c r="E169" s="340">
        <v>4338</v>
      </c>
      <c r="F169" s="340">
        <v>4339</v>
      </c>
      <c r="G169" s="340">
        <v>4367</v>
      </c>
      <c r="H169" s="340">
        <v>4449</v>
      </c>
      <c r="I169" s="340">
        <v>4525</v>
      </c>
      <c r="J169" s="340">
        <v>4842</v>
      </c>
      <c r="K169" s="340">
        <v>4855</v>
      </c>
    </row>
    <row r="170" spans="1:11" x14ac:dyDescent="0.25">
      <c r="A170" t="s">
        <v>576</v>
      </c>
      <c r="B170" t="s">
        <v>529</v>
      </c>
      <c r="C170">
        <v>5584</v>
      </c>
      <c r="D170" s="340">
        <v>9335</v>
      </c>
      <c r="E170" s="340">
        <v>9624</v>
      </c>
      <c r="F170" s="340">
        <v>9701</v>
      </c>
      <c r="G170" s="340">
        <v>9755</v>
      </c>
      <c r="H170" s="340">
        <v>9813</v>
      </c>
      <c r="I170" s="340">
        <v>9825</v>
      </c>
      <c r="J170" s="340">
        <v>9910</v>
      </c>
      <c r="K170" s="340">
        <v>9905</v>
      </c>
    </row>
    <row r="171" spans="1:11" x14ac:dyDescent="0.25">
      <c r="A171" t="s">
        <v>576</v>
      </c>
      <c r="B171" t="s">
        <v>566</v>
      </c>
      <c r="C171">
        <v>5585</v>
      </c>
      <c r="D171" s="340">
        <v>1469</v>
      </c>
      <c r="E171" s="340">
        <v>1471</v>
      </c>
      <c r="F171" s="340">
        <v>1423</v>
      </c>
      <c r="G171" s="340">
        <v>1411</v>
      </c>
      <c r="H171" s="340">
        <v>1460</v>
      </c>
      <c r="I171" s="340">
        <v>1468</v>
      </c>
      <c r="J171" s="340">
        <v>1493</v>
      </c>
      <c r="K171" s="340">
        <v>1482</v>
      </c>
    </row>
    <row r="172" spans="1:11" x14ac:dyDescent="0.25">
      <c r="A172" t="s">
        <v>576</v>
      </c>
      <c r="B172" t="s">
        <v>576</v>
      </c>
      <c r="C172">
        <v>5586</v>
      </c>
      <c r="D172" s="340">
        <v>139624</v>
      </c>
      <c r="E172" s="340">
        <v>139720</v>
      </c>
      <c r="F172" s="340">
        <v>139726</v>
      </c>
      <c r="G172" s="340">
        <v>140430</v>
      </c>
      <c r="H172" s="340">
        <v>140789</v>
      </c>
      <c r="I172" s="340">
        <v>141513</v>
      </c>
      <c r="J172" s="340">
        <v>144365</v>
      </c>
      <c r="K172" s="340">
        <v>145037</v>
      </c>
    </row>
    <row r="173" spans="1:11" x14ac:dyDescent="0.25">
      <c r="A173" t="s">
        <v>576</v>
      </c>
      <c r="B173" t="s">
        <v>581</v>
      </c>
      <c r="C173">
        <v>5587</v>
      </c>
      <c r="D173" s="340">
        <v>8093</v>
      </c>
      <c r="E173" s="340">
        <v>8516</v>
      </c>
      <c r="F173" s="340">
        <v>8991</v>
      </c>
      <c r="G173" s="340">
        <v>9136</v>
      </c>
      <c r="H173" s="340">
        <v>9216</v>
      </c>
      <c r="I173" s="340">
        <v>9297</v>
      </c>
      <c r="J173" s="340">
        <v>9274</v>
      </c>
      <c r="K173" s="340">
        <v>9543</v>
      </c>
    </row>
    <row r="174" spans="1:11" x14ac:dyDescent="0.25">
      <c r="A174" t="s">
        <v>576</v>
      </c>
      <c r="B174" t="s">
        <v>659</v>
      </c>
      <c r="C174">
        <v>5592</v>
      </c>
      <c r="D174" s="340">
        <v>3300</v>
      </c>
      <c r="E174" s="340">
        <v>3311</v>
      </c>
      <c r="F174" s="340">
        <v>3294</v>
      </c>
      <c r="G174" s="340">
        <v>3247</v>
      </c>
      <c r="H174" s="340">
        <v>3482</v>
      </c>
      <c r="I174" s="340">
        <v>3798</v>
      </c>
      <c r="J174" s="340">
        <v>3992</v>
      </c>
      <c r="K174" s="340">
        <v>4325</v>
      </c>
    </row>
    <row r="175" spans="1:11" x14ac:dyDescent="0.25">
      <c r="A175" t="s">
        <v>984</v>
      </c>
      <c r="B175" t="s">
        <v>321</v>
      </c>
      <c r="D175" s="340">
        <v>61643</v>
      </c>
      <c r="E175" s="340">
        <v>62350</v>
      </c>
      <c r="F175" s="340">
        <v>62957</v>
      </c>
      <c r="G175" s="340">
        <v>63434</v>
      </c>
      <c r="H175" s="340">
        <v>64298</v>
      </c>
      <c r="I175" s="340">
        <v>64479</v>
      </c>
      <c r="J175" s="340">
        <v>65135</v>
      </c>
      <c r="K175" s="340">
        <v>65729</v>
      </c>
    </row>
    <row r="176" spans="1:11" x14ac:dyDescent="0.25">
      <c r="A176" t="s">
        <v>984</v>
      </c>
      <c r="B176" t="s">
        <v>442</v>
      </c>
      <c r="C176">
        <v>5581</v>
      </c>
      <c r="D176" s="340">
        <v>3662</v>
      </c>
      <c r="E176" s="340">
        <v>3732</v>
      </c>
      <c r="F176" s="340">
        <v>3773</v>
      </c>
      <c r="G176" s="340">
        <v>3756</v>
      </c>
      <c r="H176" s="340">
        <v>3871</v>
      </c>
      <c r="I176" s="340">
        <v>3835</v>
      </c>
      <c r="J176" s="340">
        <v>3896</v>
      </c>
      <c r="K176" s="340">
        <v>3922</v>
      </c>
    </row>
    <row r="177" spans="1:11" x14ac:dyDescent="0.25">
      <c r="A177" t="s">
        <v>984</v>
      </c>
      <c r="B177" t="s">
        <v>458</v>
      </c>
      <c r="C177">
        <v>5613</v>
      </c>
      <c r="D177" s="340">
        <v>5288</v>
      </c>
      <c r="E177" s="340">
        <v>5367</v>
      </c>
      <c r="F177" s="340">
        <v>5345</v>
      </c>
      <c r="G177" s="340">
        <v>5389</v>
      </c>
      <c r="H177" s="340">
        <v>5366</v>
      </c>
      <c r="I177" s="340">
        <v>5389</v>
      </c>
      <c r="J177" s="340">
        <v>5411</v>
      </c>
      <c r="K177" s="340">
        <v>5465</v>
      </c>
    </row>
    <row r="178" spans="1:11" x14ac:dyDescent="0.25">
      <c r="A178" t="s">
        <v>984</v>
      </c>
      <c r="B178" t="s">
        <v>491</v>
      </c>
      <c r="C178">
        <v>5601</v>
      </c>
      <c r="D178" s="340">
        <v>2250</v>
      </c>
      <c r="E178" s="340">
        <v>2238</v>
      </c>
      <c r="F178" s="340">
        <v>2235</v>
      </c>
      <c r="G178" s="340">
        <v>2251</v>
      </c>
      <c r="H178" s="340">
        <v>2229</v>
      </c>
      <c r="I178" s="340">
        <v>2204</v>
      </c>
      <c r="J178" s="340">
        <v>2230</v>
      </c>
      <c r="K178" s="340">
        <v>2263</v>
      </c>
    </row>
    <row r="179" spans="1:11" x14ac:dyDescent="0.25">
      <c r="A179" t="s">
        <v>984</v>
      </c>
      <c r="B179" t="s">
        <v>542</v>
      </c>
      <c r="C179">
        <v>5604</v>
      </c>
      <c r="D179" s="340">
        <v>2084</v>
      </c>
      <c r="E179" s="340">
        <v>2082</v>
      </c>
      <c r="F179" s="340">
        <v>2064</v>
      </c>
      <c r="G179" s="340">
        <v>2105</v>
      </c>
      <c r="H179" s="340">
        <v>2110</v>
      </c>
      <c r="I179" s="340">
        <v>2067</v>
      </c>
      <c r="J179" s="340">
        <v>2068</v>
      </c>
      <c r="K179" s="340">
        <v>2088</v>
      </c>
    </row>
    <row r="180" spans="1:11" x14ac:dyDescent="0.25">
      <c r="A180" t="s">
        <v>984</v>
      </c>
      <c r="B180" t="s">
        <v>565</v>
      </c>
      <c r="C180">
        <v>5806</v>
      </c>
      <c r="D180" s="340">
        <v>2850</v>
      </c>
      <c r="E180" s="340">
        <v>2869</v>
      </c>
      <c r="F180" s="340">
        <v>2949</v>
      </c>
      <c r="G180" s="340">
        <v>2966</v>
      </c>
      <c r="H180" s="340">
        <v>3095</v>
      </c>
      <c r="I180" s="340">
        <v>3110</v>
      </c>
      <c r="J180" s="340">
        <v>3177</v>
      </c>
      <c r="K180" s="340">
        <v>3189</v>
      </c>
    </row>
    <row r="181" spans="1:11" x14ac:dyDescent="0.25">
      <c r="A181" t="s">
        <v>984</v>
      </c>
      <c r="B181" t="s">
        <v>594</v>
      </c>
      <c r="C181">
        <v>5606</v>
      </c>
      <c r="D181" s="340">
        <v>10001</v>
      </c>
      <c r="E181" s="340">
        <v>10285</v>
      </c>
      <c r="F181" s="340">
        <v>10357</v>
      </c>
      <c r="G181" s="340">
        <v>10455</v>
      </c>
      <c r="H181" s="340">
        <v>10701</v>
      </c>
      <c r="I181" s="340">
        <v>10713</v>
      </c>
      <c r="J181" s="340">
        <v>10796</v>
      </c>
      <c r="K181" s="340">
        <v>10750</v>
      </c>
    </row>
    <row r="182" spans="1:11" x14ac:dyDescent="0.25">
      <c r="A182" t="s">
        <v>984</v>
      </c>
      <c r="B182" t="s">
        <v>595</v>
      </c>
      <c r="C182">
        <v>5790</v>
      </c>
      <c r="D182" s="340">
        <v>477</v>
      </c>
      <c r="E182" s="340">
        <v>492</v>
      </c>
      <c r="F182" s="340">
        <v>538</v>
      </c>
      <c r="G182" s="340">
        <v>538</v>
      </c>
      <c r="H182" s="340">
        <v>547</v>
      </c>
      <c r="I182" s="340">
        <v>544</v>
      </c>
      <c r="J182" s="340">
        <v>567</v>
      </c>
      <c r="K182" s="340">
        <v>569</v>
      </c>
    </row>
    <row r="183" spans="1:11" x14ac:dyDescent="0.25">
      <c r="A183" t="s">
        <v>984</v>
      </c>
      <c r="B183" t="s">
        <v>612</v>
      </c>
      <c r="C183">
        <v>5792</v>
      </c>
      <c r="D183" s="340">
        <v>648</v>
      </c>
      <c r="E183" s="340">
        <v>643</v>
      </c>
      <c r="F183" s="340">
        <v>657</v>
      </c>
      <c r="G183" s="340">
        <v>653</v>
      </c>
      <c r="H183" s="340">
        <v>662</v>
      </c>
      <c r="I183" s="340">
        <v>661</v>
      </c>
      <c r="J183" s="340">
        <v>632</v>
      </c>
      <c r="K183" s="340">
        <v>653</v>
      </c>
    </row>
    <row r="184" spans="1:11" x14ac:dyDescent="0.25">
      <c r="A184" t="s">
        <v>984</v>
      </c>
      <c r="B184" t="s">
        <v>631</v>
      </c>
      <c r="C184">
        <v>5805</v>
      </c>
      <c r="D184" s="340">
        <v>5809</v>
      </c>
      <c r="E184" s="340">
        <v>5875</v>
      </c>
      <c r="F184" s="340">
        <v>6049</v>
      </c>
      <c r="G184" s="340">
        <v>6052</v>
      </c>
      <c r="H184" s="340">
        <v>6100</v>
      </c>
      <c r="I184" s="340">
        <v>6119</v>
      </c>
      <c r="J184" s="340">
        <v>6173</v>
      </c>
      <c r="K184" s="340">
        <v>6345</v>
      </c>
    </row>
    <row r="185" spans="1:11" x14ac:dyDescent="0.25">
      <c r="A185" t="s">
        <v>984</v>
      </c>
      <c r="B185" t="s">
        <v>635</v>
      </c>
      <c r="C185">
        <v>5588</v>
      </c>
      <c r="D185" s="340">
        <v>1480</v>
      </c>
      <c r="E185" s="340">
        <v>1507</v>
      </c>
      <c r="F185" s="340">
        <v>1532</v>
      </c>
      <c r="G185" s="340">
        <v>1538</v>
      </c>
      <c r="H185" s="340">
        <v>1545</v>
      </c>
      <c r="I185" s="340">
        <v>1550</v>
      </c>
      <c r="J185" s="340">
        <v>1538</v>
      </c>
      <c r="K185" s="340">
        <v>1512</v>
      </c>
    </row>
    <row r="186" spans="1:11" x14ac:dyDescent="0.25">
      <c r="A186" t="s">
        <v>984</v>
      </c>
      <c r="B186" t="s">
        <v>650</v>
      </c>
      <c r="C186">
        <v>5607</v>
      </c>
      <c r="D186" s="340">
        <v>2904</v>
      </c>
      <c r="E186" s="340">
        <v>2880</v>
      </c>
      <c r="F186" s="340">
        <v>2881</v>
      </c>
      <c r="G186" s="340">
        <v>2894</v>
      </c>
      <c r="H186" s="340">
        <v>2924</v>
      </c>
      <c r="I186" s="340">
        <v>2991</v>
      </c>
      <c r="J186" s="340">
        <v>3012</v>
      </c>
      <c r="K186" s="340">
        <v>2976</v>
      </c>
    </row>
    <row r="187" spans="1:11" x14ac:dyDescent="0.25">
      <c r="A187" t="s">
        <v>984</v>
      </c>
      <c r="B187" t="s">
        <v>651</v>
      </c>
      <c r="C187">
        <v>5590</v>
      </c>
      <c r="D187" s="340">
        <v>18194</v>
      </c>
      <c r="E187" s="340">
        <v>18336</v>
      </c>
      <c r="F187" s="340">
        <v>18495</v>
      </c>
      <c r="G187" s="340">
        <v>18688</v>
      </c>
      <c r="H187" s="340">
        <v>18945</v>
      </c>
      <c r="I187" s="340">
        <v>19005</v>
      </c>
      <c r="J187" s="340">
        <v>19298</v>
      </c>
      <c r="K187" s="340">
        <v>19545</v>
      </c>
    </row>
    <row r="188" spans="1:11" x14ac:dyDescent="0.25">
      <c r="A188" t="s">
        <v>984</v>
      </c>
      <c r="B188" t="s">
        <v>655</v>
      </c>
      <c r="C188">
        <v>5609</v>
      </c>
      <c r="D188" s="340">
        <v>351</v>
      </c>
      <c r="E188" s="340">
        <v>358</v>
      </c>
      <c r="F188" s="340">
        <v>342</v>
      </c>
      <c r="G188" s="340">
        <v>337</v>
      </c>
      <c r="H188" s="340">
        <v>331</v>
      </c>
      <c r="I188" s="340">
        <v>332</v>
      </c>
      <c r="J188" s="340">
        <v>326</v>
      </c>
      <c r="K188" s="340">
        <v>329</v>
      </c>
    </row>
    <row r="189" spans="1:11" x14ac:dyDescent="0.25">
      <c r="A189" t="s">
        <v>984</v>
      </c>
      <c r="B189" t="s">
        <v>681</v>
      </c>
      <c r="C189">
        <v>5610</v>
      </c>
      <c r="D189" s="340">
        <v>389</v>
      </c>
      <c r="E189" s="340">
        <v>391</v>
      </c>
      <c r="F189" s="340">
        <v>384</v>
      </c>
      <c r="G189" s="340">
        <v>388</v>
      </c>
      <c r="H189" s="340">
        <v>395</v>
      </c>
      <c r="I189" s="340">
        <v>402</v>
      </c>
      <c r="J189" s="340">
        <v>391</v>
      </c>
      <c r="K189" s="340">
        <v>389</v>
      </c>
    </row>
    <row r="190" spans="1:11" x14ac:dyDescent="0.25">
      <c r="A190" t="s">
        <v>984</v>
      </c>
      <c r="B190" t="s">
        <v>676</v>
      </c>
      <c r="C190">
        <v>5611</v>
      </c>
      <c r="D190" s="340">
        <v>3352</v>
      </c>
      <c r="E190" s="340">
        <v>3353</v>
      </c>
      <c r="F190" s="340">
        <v>3359</v>
      </c>
      <c r="G190" s="340">
        <v>3348</v>
      </c>
      <c r="H190" s="340">
        <v>3370</v>
      </c>
      <c r="I190" s="340">
        <v>3421</v>
      </c>
      <c r="J190" s="340">
        <v>3448</v>
      </c>
      <c r="K190" s="340">
        <v>3506</v>
      </c>
    </row>
    <row r="191" spans="1:11" x14ac:dyDescent="0.25">
      <c r="A191" t="s">
        <v>984</v>
      </c>
      <c r="B191" t="s">
        <v>679</v>
      </c>
      <c r="C191">
        <v>5799</v>
      </c>
      <c r="D191" s="340">
        <v>1904</v>
      </c>
      <c r="E191" s="340">
        <v>1942</v>
      </c>
      <c r="F191" s="340">
        <v>1997</v>
      </c>
      <c r="G191" s="340">
        <v>2076</v>
      </c>
      <c r="H191" s="340">
        <v>2107</v>
      </c>
      <c r="I191" s="340">
        <v>2136</v>
      </c>
      <c r="J191" s="340">
        <v>2172</v>
      </c>
      <c r="K191" s="340">
        <v>2228</v>
      </c>
    </row>
    <row r="192" spans="1:11" x14ac:dyDescent="0.25">
      <c r="A192" t="s">
        <v>615</v>
      </c>
      <c r="B192" t="s">
        <v>321</v>
      </c>
      <c r="D192" s="340">
        <v>81807</v>
      </c>
      <c r="E192" s="340">
        <v>82632</v>
      </c>
      <c r="F192" s="340">
        <v>83533</v>
      </c>
      <c r="G192" s="340">
        <v>84561</v>
      </c>
      <c r="H192" s="340">
        <v>86031</v>
      </c>
      <c r="I192" s="340">
        <v>87249</v>
      </c>
      <c r="J192" s="340">
        <v>88437</v>
      </c>
      <c r="K192" s="340">
        <v>88875</v>
      </c>
    </row>
    <row r="193" spans="1:11" x14ac:dyDescent="0.25">
      <c r="A193" t="s">
        <v>615</v>
      </c>
      <c r="B193" t="s">
        <v>426</v>
      </c>
      <c r="C193">
        <v>5621</v>
      </c>
      <c r="D193" s="340">
        <v>545</v>
      </c>
      <c r="E193" s="340">
        <v>535</v>
      </c>
      <c r="F193" s="340">
        <v>539</v>
      </c>
      <c r="G193" s="340">
        <v>528</v>
      </c>
      <c r="H193" s="340">
        <v>517</v>
      </c>
      <c r="I193" s="340">
        <v>557</v>
      </c>
      <c r="J193" s="340">
        <v>578</v>
      </c>
      <c r="K193" s="340">
        <v>587</v>
      </c>
    </row>
    <row r="194" spans="1:11" x14ac:dyDescent="0.25">
      <c r="A194" t="s">
        <v>615</v>
      </c>
      <c r="B194" t="s">
        <v>429</v>
      </c>
      <c r="C194">
        <v>5851</v>
      </c>
      <c r="D194" s="340">
        <v>442</v>
      </c>
      <c r="E194" s="340">
        <v>434</v>
      </c>
      <c r="F194" s="340">
        <v>451</v>
      </c>
      <c r="G194" s="340">
        <v>443</v>
      </c>
      <c r="H194" s="340">
        <v>430</v>
      </c>
      <c r="I194" s="340">
        <v>420</v>
      </c>
      <c r="J194" s="340">
        <v>431</v>
      </c>
      <c r="K194" s="340">
        <v>430</v>
      </c>
    </row>
    <row r="195" spans="1:11" x14ac:dyDescent="0.25">
      <c r="A195" t="s">
        <v>615</v>
      </c>
      <c r="B195" t="s">
        <v>434</v>
      </c>
      <c r="C195">
        <v>5422</v>
      </c>
      <c r="D195" s="340">
        <v>3803</v>
      </c>
      <c r="E195" s="340">
        <v>3778</v>
      </c>
      <c r="F195" s="340">
        <v>3817</v>
      </c>
      <c r="G195" s="340">
        <v>3764</v>
      </c>
      <c r="H195" s="340">
        <v>3780</v>
      </c>
      <c r="I195" s="340">
        <v>3792</v>
      </c>
      <c r="J195" s="340">
        <v>3841</v>
      </c>
      <c r="K195" s="340">
        <v>3862</v>
      </c>
    </row>
    <row r="196" spans="1:11" x14ac:dyDescent="0.25">
      <c r="A196" t="s">
        <v>615</v>
      </c>
      <c r="B196" t="s">
        <v>437</v>
      </c>
      <c r="C196">
        <v>5423</v>
      </c>
      <c r="D196" s="340">
        <v>527</v>
      </c>
      <c r="E196" s="340">
        <v>536</v>
      </c>
      <c r="F196" s="340">
        <v>545</v>
      </c>
      <c r="G196" s="340">
        <v>562</v>
      </c>
      <c r="H196" s="340">
        <v>567</v>
      </c>
      <c r="I196" s="340">
        <v>590</v>
      </c>
      <c r="J196" s="340">
        <v>576</v>
      </c>
      <c r="K196" s="340">
        <v>579</v>
      </c>
    </row>
    <row r="197" spans="1:11" x14ac:dyDescent="0.25">
      <c r="A197" t="s">
        <v>615</v>
      </c>
      <c r="B197" t="s">
        <v>445</v>
      </c>
      <c r="C197">
        <v>5424</v>
      </c>
      <c r="D197" s="340">
        <v>301</v>
      </c>
      <c r="E197" s="340">
        <v>307</v>
      </c>
      <c r="F197" s="340">
        <v>300</v>
      </c>
      <c r="G197" s="340">
        <v>313</v>
      </c>
      <c r="H197" s="340">
        <v>308</v>
      </c>
      <c r="I197" s="340">
        <v>303</v>
      </c>
      <c r="J197" s="340">
        <v>304</v>
      </c>
      <c r="K197" s="340">
        <v>303</v>
      </c>
    </row>
    <row r="198" spans="1:11" x14ac:dyDescent="0.25">
      <c r="A198" t="s">
        <v>615</v>
      </c>
      <c r="B198" t="s">
        <v>448</v>
      </c>
      <c r="C198">
        <v>5425</v>
      </c>
      <c r="D198" s="340">
        <v>1577</v>
      </c>
      <c r="E198" s="340">
        <v>1595</v>
      </c>
      <c r="F198" s="340">
        <v>1596</v>
      </c>
      <c r="G198" s="340">
        <v>1627</v>
      </c>
      <c r="H198" s="340">
        <v>1635</v>
      </c>
      <c r="I198" s="340">
        <v>1683</v>
      </c>
      <c r="J198" s="340">
        <v>1717</v>
      </c>
      <c r="K198" s="340">
        <v>1680</v>
      </c>
    </row>
    <row r="199" spans="1:11" x14ac:dyDescent="0.25">
      <c r="A199" t="s">
        <v>615</v>
      </c>
      <c r="B199" t="s">
        <v>456</v>
      </c>
      <c r="C199">
        <v>5426</v>
      </c>
      <c r="D199" s="340">
        <v>483</v>
      </c>
      <c r="E199" s="340">
        <v>490</v>
      </c>
      <c r="F199" s="340">
        <v>475</v>
      </c>
      <c r="G199" s="340">
        <v>477</v>
      </c>
      <c r="H199" s="340">
        <v>496</v>
      </c>
      <c r="I199" s="340">
        <v>506</v>
      </c>
      <c r="J199" s="340">
        <v>512</v>
      </c>
      <c r="K199" s="340">
        <v>511</v>
      </c>
    </row>
    <row r="200" spans="1:11" x14ac:dyDescent="0.25">
      <c r="A200" t="s">
        <v>615</v>
      </c>
      <c r="B200" t="s">
        <v>461</v>
      </c>
      <c r="C200">
        <v>5622</v>
      </c>
      <c r="D200" s="340">
        <v>547</v>
      </c>
      <c r="E200" s="340">
        <v>548</v>
      </c>
      <c r="F200" s="340">
        <v>577</v>
      </c>
      <c r="G200" s="340">
        <v>583</v>
      </c>
      <c r="H200" s="340">
        <v>607</v>
      </c>
      <c r="I200" s="340">
        <v>604</v>
      </c>
      <c r="J200" s="340">
        <v>614</v>
      </c>
      <c r="K200" s="340">
        <v>615</v>
      </c>
    </row>
    <row r="201" spans="1:11" x14ac:dyDescent="0.25">
      <c r="A201" t="s">
        <v>615</v>
      </c>
      <c r="B201" t="s">
        <v>464</v>
      </c>
      <c r="C201">
        <v>5623</v>
      </c>
      <c r="D201" s="340">
        <v>638</v>
      </c>
      <c r="E201" s="340">
        <v>650</v>
      </c>
      <c r="F201" s="340">
        <v>686</v>
      </c>
      <c r="G201" s="340">
        <v>686</v>
      </c>
      <c r="H201" s="340">
        <v>669</v>
      </c>
      <c r="I201" s="340">
        <v>670</v>
      </c>
      <c r="J201" s="340">
        <v>687</v>
      </c>
      <c r="K201" s="340">
        <v>686</v>
      </c>
    </row>
    <row r="202" spans="1:11" x14ac:dyDescent="0.25">
      <c r="A202" t="s">
        <v>615</v>
      </c>
      <c r="B202" t="s">
        <v>571</v>
      </c>
      <c r="C202">
        <v>5474</v>
      </c>
      <c r="D202" s="340">
        <v>420</v>
      </c>
      <c r="E202" s="340">
        <v>410</v>
      </c>
      <c r="F202" s="340">
        <v>395</v>
      </c>
      <c r="G202" s="340">
        <v>391</v>
      </c>
      <c r="H202" s="340">
        <v>398</v>
      </c>
      <c r="I202" s="340">
        <v>412</v>
      </c>
      <c r="J202" s="340">
        <v>433</v>
      </c>
      <c r="K202" s="340">
        <v>436</v>
      </c>
    </row>
    <row r="203" spans="1:11" x14ac:dyDescent="0.25">
      <c r="A203" t="s">
        <v>615</v>
      </c>
      <c r="B203" t="s">
        <v>480</v>
      </c>
      <c r="C203">
        <v>5475</v>
      </c>
      <c r="D203" s="340">
        <v>141</v>
      </c>
      <c r="E203" s="340">
        <v>142</v>
      </c>
      <c r="F203" s="340">
        <v>152</v>
      </c>
      <c r="G203" s="340">
        <v>152</v>
      </c>
      <c r="H203" s="340">
        <v>155</v>
      </c>
      <c r="I203" s="340">
        <v>163</v>
      </c>
      <c r="J203" s="340">
        <v>158</v>
      </c>
      <c r="K203" s="340">
        <v>160</v>
      </c>
    </row>
    <row r="204" spans="1:11" x14ac:dyDescent="0.25">
      <c r="A204" t="s">
        <v>615</v>
      </c>
      <c r="B204" t="s">
        <v>489</v>
      </c>
      <c r="C204">
        <v>5476</v>
      </c>
      <c r="D204" s="340">
        <v>298</v>
      </c>
      <c r="E204" s="340">
        <v>314</v>
      </c>
      <c r="F204" s="340">
        <v>317</v>
      </c>
      <c r="G204" s="340">
        <v>317</v>
      </c>
      <c r="H204" s="340">
        <v>322</v>
      </c>
      <c r="I204" s="340">
        <v>331</v>
      </c>
      <c r="J204" s="340">
        <v>337</v>
      </c>
      <c r="K204" s="340">
        <v>346</v>
      </c>
    </row>
    <row r="205" spans="1:11" x14ac:dyDescent="0.25">
      <c r="A205" t="s">
        <v>615</v>
      </c>
      <c r="B205" t="s">
        <v>492</v>
      </c>
      <c r="C205">
        <v>5628</v>
      </c>
      <c r="D205" s="340">
        <v>338</v>
      </c>
      <c r="E205" s="340">
        <v>358</v>
      </c>
      <c r="F205" s="340">
        <v>382</v>
      </c>
      <c r="G205" s="340">
        <v>396</v>
      </c>
      <c r="H205" s="340">
        <v>405</v>
      </c>
      <c r="I205" s="340">
        <v>419</v>
      </c>
      <c r="J205" s="340">
        <v>422</v>
      </c>
      <c r="K205" s="340">
        <v>420</v>
      </c>
    </row>
    <row r="206" spans="1:11" x14ac:dyDescent="0.25">
      <c r="A206" t="s">
        <v>615</v>
      </c>
      <c r="B206" t="s">
        <v>493</v>
      </c>
      <c r="C206">
        <v>5629</v>
      </c>
      <c r="D206" s="340">
        <v>189</v>
      </c>
      <c r="E206" s="340">
        <v>190</v>
      </c>
      <c r="F206" s="340">
        <v>191</v>
      </c>
      <c r="G206" s="340">
        <v>201</v>
      </c>
      <c r="H206" s="340">
        <v>211</v>
      </c>
      <c r="I206" s="340">
        <v>213</v>
      </c>
      <c r="J206" s="340">
        <v>219</v>
      </c>
      <c r="K206" s="340">
        <v>228</v>
      </c>
    </row>
    <row r="207" spans="1:11" x14ac:dyDescent="0.25">
      <c r="A207" t="s">
        <v>615</v>
      </c>
      <c r="B207" t="s">
        <v>504</v>
      </c>
      <c r="C207">
        <v>5477</v>
      </c>
      <c r="D207" s="340">
        <v>3808</v>
      </c>
      <c r="E207" s="340">
        <v>3871</v>
      </c>
      <c r="F207" s="340">
        <v>4045</v>
      </c>
      <c r="G207" s="340">
        <v>4222</v>
      </c>
      <c r="H207" s="340">
        <v>4326</v>
      </c>
      <c r="I207" s="340">
        <v>4389</v>
      </c>
      <c r="J207" s="340">
        <v>4772</v>
      </c>
      <c r="K207" s="340">
        <v>4902</v>
      </c>
    </row>
    <row r="208" spans="1:11" x14ac:dyDescent="0.25">
      <c r="A208" t="s">
        <v>615</v>
      </c>
      <c r="B208" t="s">
        <v>510</v>
      </c>
      <c r="C208">
        <v>5479</v>
      </c>
      <c r="D208" s="340">
        <v>479</v>
      </c>
      <c r="E208" s="340">
        <v>479</v>
      </c>
      <c r="F208" s="340">
        <v>486</v>
      </c>
      <c r="G208" s="340">
        <v>527</v>
      </c>
      <c r="H208" s="340">
        <v>531</v>
      </c>
      <c r="I208" s="340">
        <v>545</v>
      </c>
      <c r="J208" s="340">
        <v>541</v>
      </c>
      <c r="K208" s="340">
        <v>561</v>
      </c>
    </row>
    <row r="209" spans="1:11" x14ac:dyDescent="0.25">
      <c r="A209" t="s">
        <v>615</v>
      </c>
      <c r="B209" t="s">
        <v>517</v>
      </c>
      <c r="C209">
        <v>5631</v>
      </c>
      <c r="D209" s="340">
        <v>774</v>
      </c>
      <c r="E209" s="340">
        <v>747</v>
      </c>
      <c r="F209" s="340">
        <v>742</v>
      </c>
      <c r="G209" s="340">
        <v>742</v>
      </c>
      <c r="H209" s="340">
        <v>733</v>
      </c>
      <c r="I209" s="340">
        <v>715</v>
      </c>
      <c r="J209" s="340">
        <v>742</v>
      </c>
      <c r="K209" s="340">
        <v>742</v>
      </c>
    </row>
    <row r="210" spans="1:11" x14ac:dyDescent="0.25">
      <c r="A210" t="s">
        <v>615</v>
      </c>
      <c r="B210" t="s">
        <v>518</v>
      </c>
      <c r="C210">
        <v>5632</v>
      </c>
      <c r="D210" s="340">
        <v>1614</v>
      </c>
      <c r="E210" s="340">
        <v>1610</v>
      </c>
      <c r="F210" s="340">
        <v>1609</v>
      </c>
      <c r="G210" s="340">
        <v>1730</v>
      </c>
      <c r="H210" s="340">
        <v>1742</v>
      </c>
      <c r="I210" s="340">
        <v>1778</v>
      </c>
      <c r="J210" s="340">
        <v>1821</v>
      </c>
      <c r="K210" s="340">
        <v>1837</v>
      </c>
    </row>
    <row r="211" spans="1:11" x14ac:dyDescent="0.25">
      <c r="A211" t="s">
        <v>615</v>
      </c>
      <c r="B211" t="s">
        <v>519</v>
      </c>
      <c r="C211">
        <v>5481</v>
      </c>
      <c r="D211" s="340">
        <v>229</v>
      </c>
      <c r="E211" s="340">
        <v>223</v>
      </c>
      <c r="F211" s="340">
        <v>234</v>
      </c>
      <c r="G211" s="340">
        <v>224</v>
      </c>
      <c r="H211" s="340">
        <v>225</v>
      </c>
      <c r="I211" s="340">
        <v>232</v>
      </c>
      <c r="J211" s="340">
        <v>237</v>
      </c>
      <c r="K211" s="340">
        <v>238</v>
      </c>
    </row>
    <row r="212" spans="1:11" x14ac:dyDescent="0.25">
      <c r="A212" t="s">
        <v>615</v>
      </c>
      <c r="B212" t="s">
        <v>525</v>
      </c>
      <c r="C212">
        <v>5633</v>
      </c>
      <c r="D212" s="340">
        <v>2757</v>
      </c>
      <c r="E212" s="340">
        <v>2789</v>
      </c>
      <c r="F212" s="340">
        <v>2739</v>
      </c>
      <c r="G212" s="340">
        <v>2743</v>
      </c>
      <c r="H212" s="340">
        <v>2775</v>
      </c>
      <c r="I212" s="340">
        <v>2891</v>
      </c>
      <c r="J212" s="340">
        <v>2910</v>
      </c>
      <c r="K212" s="340">
        <v>3004</v>
      </c>
    </row>
    <row r="213" spans="1:11" x14ac:dyDescent="0.25">
      <c r="A213" t="s">
        <v>615</v>
      </c>
      <c r="B213" t="s">
        <v>526</v>
      </c>
      <c r="C213">
        <v>5634</v>
      </c>
      <c r="D213" s="340">
        <v>2712</v>
      </c>
      <c r="E213" s="340">
        <v>3050</v>
      </c>
      <c r="F213" s="340">
        <v>3077</v>
      </c>
      <c r="G213" s="340">
        <v>3127</v>
      </c>
      <c r="H213" s="340">
        <v>3142</v>
      </c>
      <c r="I213" s="340">
        <v>3211</v>
      </c>
      <c r="J213" s="340">
        <v>3181</v>
      </c>
      <c r="K213" s="340">
        <v>3218</v>
      </c>
    </row>
    <row r="214" spans="1:11" x14ac:dyDescent="0.25">
      <c r="A214" t="s">
        <v>615</v>
      </c>
      <c r="B214" t="s">
        <v>527</v>
      </c>
      <c r="C214">
        <v>5482</v>
      </c>
      <c r="D214" s="340">
        <v>1091</v>
      </c>
      <c r="E214" s="340">
        <v>1211</v>
      </c>
      <c r="F214" s="340">
        <v>1222</v>
      </c>
      <c r="G214" s="340">
        <v>1220</v>
      </c>
      <c r="H214" s="340">
        <v>1198</v>
      </c>
      <c r="I214" s="340">
        <v>1199</v>
      </c>
      <c r="J214" s="340">
        <v>1182</v>
      </c>
      <c r="K214" s="340">
        <v>1211</v>
      </c>
    </row>
    <row r="215" spans="1:11" x14ac:dyDescent="0.25">
      <c r="A215" t="s">
        <v>615</v>
      </c>
      <c r="B215" t="s">
        <v>534</v>
      </c>
      <c r="C215">
        <v>5636</v>
      </c>
      <c r="D215" s="340">
        <v>2908</v>
      </c>
      <c r="E215" s="340">
        <v>2905</v>
      </c>
      <c r="F215" s="340">
        <v>2933</v>
      </c>
      <c r="G215" s="340">
        <v>2909</v>
      </c>
      <c r="H215" s="340">
        <v>2918</v>
      </c>
      <c r="I215" s="340">
        <v>2938</v>
      </c>
      <c r="J215" s="340">
        <v>2920</v>
      </c>
      <c r="K215" s="340">
        <v>2966</v>
      </c>
    </row>
    <row r="216" spans="1:11" x14ac:dyDescent="0.25">
      <c r="A216" t="s">
        <v>615</v>
      </c>
      <c r="B216" t="s">
        <v>537</v>
      </c>
      <c r="C216">
        <v>5427</v>
      </c>
      <c r="D216" s="340">
        <v>895</v>
      </c>
      <c r="E216" s="340">
        <v>860</v>
      </c>
      <c r="F216" s="340">
        <v>861</v>
      </c>
      <c r="G216" s="340">
        <v>869</v>
      </c>
      <c r="H216" s="340">
        <v>890</v>
      </c>
      <c r="I216" s="340">
        <v>887</v>
      </c>
      <c r="J216" s="340">
        <v>896</v>
      </c>
      <c r="K216" s="340">
        <v>919</v>
      </c>
    </row>
    <row r="217" spans="1:11" x14ac:dyDescent="0.25">
      <c r="A217" t="s">
        <v>615</v>
      </c>
      <c r="B217" t="s">
        <v>538</v>
      </c>
      <c r="C217">
        <v>5483</v>
      </c>
      <c r="D217" s="340">
        <v>322</v>
      </c>
      <c r="E217" s="340">
        <v>310</v>
      </c>
      <c r="F217" s="340">
        <v>320</v>
      </c>
      <c r="G217" s="340">
        <v>319</v>
      </c>
      <c r="H217" s="340">
        <v>319</v>
      </c>
      <c r="I217" s="340">
        <v>308</v>
      </c>
      <c r="J217" s="340">
        <v>319</v>
      </c>
      <c r="K217" s="340">
        <v>309</v>
      </c>
    </row>
    <row r="218" spans="1:11" x14ac:dyDescent="0.25">
      <c r="A218" t="s">
        <v>615</v>
      </c>
      <c r="B218" t="s">
        <v>548</v>
      </c>
      <c r="C218">
        <v>5428</v>
      </c>
      <c r="D218" s="340">
        <v>2016</v>
      </c>
      <c r="E218" s="340">
        <v>2186</v>
      </c>
      <c r="F218" s="340">
        <v>2238</v>
      </c>
      <c r="G218" s="340">
        <v>2307</v>
      </c>
      <c r="H218" s="340">
        <v>2401</v>
      </c>
      <c r="I218" s="340">
        <v>2414</v>
      </c>
      <c r="J218" s="340">
        <v>2465</v>
      </c>
      <c r="K218" s="340">
        <v>2458</v>
      </c>
    </row>
    <row r="219" spans="1:11" x14ac:dyDescent="0.25">
      <c r="A219" t="s">
        <v>615</v>
      </c>
      <c r="B219" t="s">
        <v>552</v>
      </c>
      <c r="C219">
        <v>5484</v>
      </c>
      <c r="D219" s="340">
        <v>918</v>
      </c>
      <c r="E219" s="340">
        <v>939</v>
      </c>
      <c r="F219" s="340">
        <v>939</v>
      </c>
      <c r="G219" s="340">
        <v>996</v>
      </c>
      <c r="H219" s="340">
        <v>1018</v>
      </c>
      <c r="I219" s="340">
        <v>1033</v>
      </c>
      <c r="J219" s="340">
        <v>1064</v>
      </c>
      <c r="K219" s="340">
        <v>1064</v>
      </c>
    </row>
    <row r="220" spans="1:11" x14ac:dyDescent="0.25">
      <c r="A220" t="s">
        <v>615</v>
      </c>
      <c r="B220" t="s">
        <v>554</v>
      </c>
      <c r="C220">
        <v>5485</v>
      </c>
      <c r="D220" s="340">
        <v>403</v>
      </c>
      <c r="E220" s="340">
        <v>398</v>
      </c>
      <c r="F220" s="340">
        <v>397</v>
      </c>
      <c r="G220" s="340">
        <v>406</v>
      </c>
      <c r="H220" s="340">
        <v>445</v>
      </c>
      <c r="I220" s="340">
        <v>489</v>
      </c>
      <c r="J220" s="340">
        <v>547</v>
      </c>
      <c r="K220" s="340">
        <v>540</v>
      </c>
    </row>
    <row r="221" spans="1:11" x14ac:dyDescent="0.25">
      <c r="A221" t="s">
        <v>615</v>
      </c>
      <c r="B221" t="s">
        <v>560</v>
      </c>
      <c r="C221">
        <v>5656</v>
      </c>
      <c r="D221" s="340">
        <v>4024</v>
      </c>
      <c r="E221" s="340">
        <v>4068</v>
      </c>
      <c r="F221" s="340">
        <v>4074</v>
      </c>
      <c r="G221" s="340">
        <v>4101</v>
      </c>
      <c r="H221" s="340">
        <v>4173</v>
      </c>
      <c r="I221" s="340">
        <v>4257</v>
      </c>
      <c r="J221" s="340">
        <v>4343</v>
      </c>
      <c r="K221" s="340">
        <v>4387</v>
      </c>
    </row>
    <row r="222" spans="1:11" x14ac:dyDescent="0.25">
      <c r="A222" t="s">
        <v>615</v>
      </c>
      <c r="B222" t="s">
        <v>570</v>
      </c>
      <c r="C222">
        <v>5486</v>
      </c>
      <c r="D222" s="340">
        <v>1005</v>
      </c>
      <c r="E222" s="340">
        <v>1005</v>
      </c>
      <c r="F222" s="340">
        <v>1011</v>
      </c>
      <c r="G222" s="340">
        <v>1065</v>
      </c>
      <c r="H222" s="340">
        <v>1079</v>
      </c>
      <c r="I222" s="340">
        <v>1095</v>
      </c>
      <c r="J222" s="340">
        <v>1088</v>
      </c>
      <c r="K222" s="340">
        <v>1096</v>
      </c>
    </row>
    <row r="223" spans="1:11" x14ac:dyDescent="0.25">
      <c r="A223" t="s">
        <v>615</v>
      </c>
      <c r="B223" t="s">
        <v>578</v>
      </c>
      <c r="C223">
        <v>5637</v>
      </c>
      <c r="D223" s="340">
        <v>1007</v>
      </c>
      <c r="E223" s="340">
        <v>999</v>
      </c>
      <c r="F223" s="340">
        <v>992</v>
      </c>
      <c r="G223" s="340">
        <v>1008</v>
      </c>
      <c r="H223" s="340">
        <v>1026</v>
      </c>
      <c r="I223" s="340">
        <v>1038</v>
      </c>
      <c r="J223" s="340">
        <v>1052</v>
      </c>
      <c r="K223" s="340">
        <v>1100</v>
      </c>
    </row>
    <row r="224" spans="1:11" x14ac:dyDescent="0.25">
      <c r="A224" t="s">
        <v>615</v>
      </c>
      <c r="B224" t="s">
        <v>586</v>
      </c>
      <c r="C224">
        <v>5638</v>
      </c>
      <c r="D224" s="340">
        <v>2492</v>
      </c>
      <c r="E224" s="340">
        <v>2593</v>
      </c>
      <c r="F224" s="340">
        <v>2676</v>
      </c>
      <c r="G224" s="340">
        <v>2679</v>
      </c>
      <c r="H224" s="340">
        <v>2751</v>
      </c>
      <c r="I224" s="340">
        <v>2675</v>
      </c>
      <c r="J224" s="340">
        <v>2693</v>
      </c>
      <c r="K224" s="340">
        <v>2733</v>
      </c>
    </row>
    <row r="225" spans="1:11" x14ac:dyDescent="0.25">
      <c r="A225" t="s">
        <v>615</v>
      </c>
      <c r="B225" t="s">
        <v>591</v>
      </c>
      <c r="C225">
        <v>5639</v>
      </c>
      <c r="D225" s="340">
        <v>795</v>
      </c>
      <c r="E225" s="340">
        <v>790</v>
      </c>
      <c r="F225" s="340">
        <v>818</v>
      </c>
      <c r="G225" s="340">
        <v>825</v>
      </c>
      <c r="H225" s="340">
        <v>828</v>
      </c>
      <c r="I225" s="340">
        <v>825</v>
      </c>
      <c r="J225" s="340">
        <v>833</v>
      </c>
      <c r="K225" s="340">
        <v>838</v>
      </c>
    </row>
    <row r="226" spans="1:11" x14ac:dyDescent="0.25">
      <c r="A226" t="s">
        <v>615</v>
      </c>
      <c r="B226" t="s">
        <v>593</v>
      </c>
      <c r="C226">
        <v>5640</v>
      </c>
      <c r="D226" s="340">
        <v>667</v>
      </c>
      <c r="E226" s="340">
        <v>687</v>
      </c>
      <c r="F226" s="340">
        <v>696</v>
      </c>
      <c r="G226" s="340">
        <v>722</v>
      </c>
      <c r="H226" s="340">
        <v>740</v>
      </c>
      <c r="I226" s="340">
        <v>730</v>
      </c>
      <c r="J226" s="340">
        <v>732</v>
      </c>
      <c r="K226" s="340">
        <v>719</v>
      </c>
    </row>
    <row r="227" spans="1:11" x14ac:dyDescent="0.25">
      <c r="A227" t="s">
        <v>615</v>
      </c>
      <c r="B227" t="s">
        <v>599</v>
      </c>
      <c r="C227">
        <v>5488</v>
      </c>
      <c r="D227" s="340">
        <v>60</v>
      </c>
      <c r="E227" s="340">
        <v>59</v>
      </c>
      <c r="F227" s="340">
        <v>57</v>
      </c>
      <c r="G227" s="340">
        <v>58</v>
      </c>
      <c r="H227" s="340">
        <v>60</v>
      </c>
      <c r="I227" s="340">
        <v>65</v>
      </c>
      <c r="J227" s="340">
        <v>64</v>
      </c>
      <c r="K227" s="340">
        <v>67</v>
      </c>
    </row>
    <row r="228" spans="1:11" x14ac:dyDescent="0.25">
      <c r="A228" t="s">
        <v>615</v>
      </c>
      <c r="B228" t="s">
        <v>603</v>
      </c>
      <c r="C228">
        <v>5490</v>
      </c>
      <c r="D228" s="340">
        <v>316</v>
      </c>
      <c r="E228" s="340">
        <v>310</v>
      </c>
      <c r="F228" s="340">
        <v>310</v>
      </c>
      <c r="G228" s="340">
        <v>311</v>
      </c>
      <c r="H228" s="340">
        <v>301</v>
      </c>
      <c r="I228" s="340">
        <v>296</v>
      </c>
      <c r="J228" s="340">
        <v>297</v>
      </c>
      <c r="K228" s="340">
        <v>299</v>
      </c>
    </row>
    <row r="229" spans="1:11" x14ac:dyDescent="0.25">
      <c r="A229" t="s">
        <v>615</v>
      </c>
      <c r="B229" t="s">
        <v>604</v>
      </c>
      <c r="C229">
        <v>5431</v>
      </c>
      <c r="D229" s="340">
        <v>301</v>
      </c>
      <c r="E229" s="340">
        <v>283</v>
      </c>
      <c r="F229" s="340">
        <v>308</v>
      </c>
      <c r="G229" s="340">
        <v>330</v>
      </c>
      <c r="H229" s="340">
        <v>319</v>
      </c>
      <c r="I229" s="340">
        <v>324</v>
      </c>
      <c r="J229" s="340">
        <v>322</v>
      </c>
      <c r="K229" s="340">
        <v>324</v>
      </c>
    </row>
    <row r="230" spans="1:11" x14ac:dyDescent="0.25">
      <c r="A230" t="s">
        <v>615</v>
      </c>
      <c r="B230" t="s">
        <v>606</v>
      </c>
      <c r="C230">
        <v>5491</v>
      </c>
      <c r="D230" s="340">
        <v>417</v>
      </c>
      <c r="E230" s="340">
        <v>466</v>
      </c>
      <c r="F230" s="340">
        <v>478</v>
      </c>
      <c r="G230" s="340">
        <v>490</v>
      </c>
      <c r="H230" s="340">
        <v>508</v>
      </c>
      <c r="I230" s="340">
        <v>502</v>
      </c>
      <c r="J230" s="340">
        <v>497</v>
      </c>
      <c r="K230" s="340">
        <v>495</v>
      </c>
    </row>
    <row r="231" spans="1:11" x14ac:dyDescent="0.25">
      <c r="A231" t="s">
        <v>615</v>
      </c>
      <c r="B231" t="s">
        <v>614</v>
      </c>
      <c r="C231">
        <v>5492</v>
      </c>
      <c r="D231" s="340">
        <v>986</v>
      </c>
      <c r="E231" s="340">
        <v>940</v>
      </c>
      <c r="F231" s="340">
        <v>964</v>
      </c>
      <c r="G231" s="340">
        <v>964</v>
      </c>
      <c r="H231" s="340">
        <v>981</v>
      </c>
      <c r="I231" s="340">
        <v>978</v>
      </c>
      <c r="J231" s="340">
        <v>962</v>
      </c>
      <c r="K231" s="340">
        <v>943</v>
      </c>
    </row>
    <row r="232" spans="1:11" x14ac:dyDescent="0.25">
      <c r="A232" t="s">
        <v>615</v>
      </c>
      <c r="B232" t="s">
        <v>615</v>
      </c>
      <c r="C232">
        <v>5642</v>
      </c>
      <c r="D232" s="340">
        <v>15839</v>
      </c>
      <c r="E232" s="340">
        <v>15725</v>
      </c>
      <c r="F232" s="340">
        <v>15862</v>
      </c>
      <c r="G232" s="340">
        <v>16095</v>
      </c>
      <c r="H232" s="340">
        <v>16887</v>
      </c>
      <c r="I232" s="340">
        <v>17530</v>
      </c>
      <c r="J232" s="340">
        <v>17755</v>
      </c>
      <c r="K232" s="340">
        <v>17715</v>
      </c>
    </row>
    <row r="233" spans="1:11" x14ac:dyDescent="0.25">
      <c r="A233" t="s">
        <v>615</v>
      </c>
      <c r="B233" t="s">
        <v>630</v>
      </c>
      <c r="C233">
        <v>5493</v>
      </c>
      <c r="D233" s="340">
        <v>356</v>
      </c>
      <c r="E233" s="340">
        <v>368</v>
      </c>
      <c r="F233" s="340">
        <v>416</v>
      </c>
      <c r="G233" s="340">
        <v>462</v>
      </c>
      <c r="H233" s="340">
        <v>480</v>
      </c>
      <c r="I233" s="340">
        <v>484</v>
      </c>
      <c r="J233" s="340">
        <v>500</v>
      </c>
      <c r="K233" s="340">
        <v>497</v>
      </c>
    </row>
    <row r="234" spans="1:11" x14ac:dyDescent="0.25">
      <c r="A234" t="s">
        <v>615</v>
      </c>
      <c r="B234" t="s">
        <v>642</v>
      </c>
      <c r="C234">
        <v>5497</v>
      </c>
      <c r="D234" s="340">
        <v>854</v>
      </c>
      <c r="E234" s="340">
        <v>847</v>
      </c>
      <c r="F234" s="340">
        <v>851</v>
      </c>
      <c r="G234" s="340">
        <v>847</v>
      </c>
      <c r="H234" s="340">
        <v>849</v>
      </c>
      <c r="I234" s="340">
        <v>860</v>
      </c>
      <c r="J234" s="340">
        <v>926</v>
      </c>
      <c r="K234" s="340">
        <v>930</v>
      </c>
    </row>
    <row r="235" spans="1:11" x14ac:dyDescent="0.25">
      <c r="A235" t="s">
        <v>615</v>
      </c>
      <c r="B235" t="s">
        <v>646</v>
      </c>
      <c r="C235">
        <v>5643</v>
      </c>
      <c r="D235" s="340">
        <v>5291</v>
      </c>
      <c r="E235" s="340">
        <v>5298</v>
      </c>
      <c r="F235" s="340">
        <v>5243</v>
      </c>
      <c r="G235" s="340">
        <v>5241</v>
      </c>
      <c r="H235" s="340">
        <v>5207</v>
      </c>
      <c r="I235" s="340">
        <v>5209</v>
      </c>
      <c r="J235" s="340">
        <v>5223</v>
      </c>
      <c r="K235" s="340">
        <v>5273</v>
      </c>
    </row>
    <row r="236" spans="1:11" x14ac:dyDescent="0.25">
      <c r="A236" t="s">
        <v>615</v>
      </c>
      <c r="B236" t="s">
        <v>660</v>
      </c>
      <c r="C236">
        <v>5645</v>
      </c>
      <c r="D236" s="340">
        <v>470</v>
      </c>
      <c r="E236" s="340">
        <v>458</v>
      </c>
      <c r="F236" s="340">
        <v>470</v>
      </c>
      <c r="G236" s="340">
        <v>466</v>
      </c>
      <c r="H236" s="340">
        <v>466</v>
      </c>
      <c r="I236" s="340">
        <v>458</v>
      </c>
      <c r="J236" s="340">
        <v>462</v>
      </c>
      <c r="K236" s="340">
        <v>454</v>
      </c>
    </row>
    <row r="237" spans="1:11" x14ac:dyDescent="0.25">
      <c r="A237" t="s">
        <v>615</v>
      </c>
      <c r="B237" t="s">
        <v>670</v>
      </c>
      <c r="C237">
        <v>5435</v>
      </c>
      <c r="D237" s="340">
        <v>683</v>
      </c>
      <c r="E237" s="340">
        <v>690</v>
      </c>
      <c r="F237" s="340">
        <v>691</v>
      </c>
      <c r="G237" s="340">
        <v>683</v>
      </c>
      <c r="H237" s="340">
        <v>674</v>
      </c>
      <c r="I237" s="340">
        <v>697</v>
      </c>
      <c r="J237" s="340">
        <v>697</v>
      </c>
      <c r="K237" s="340">
        <v>715</v>
      </c>
    </row>
    <row r="238" spans="1:11" x14ac:dyDescent="0.25">
      <c r="A238" t="s">
        <v>615</v>
      </c>
      <c r="B238" t="s">
        <v>671</v>
      </c>
      <c r="C238">
        <v>5436</v>
      </c>
      <c r="D238" s="340">
        <v>366</v>
      </c>
      <c r="E238" s="340">
        <v>448</v>
      </c>
      <c r="F238" s="340">
        <v>447</v>
      </c>
      <c r="G238" s="340">
        <v>461</v>
      </c>
      <c r="H238" s="340">
        <v>458</v>
      </c>
      <c r="I238" s="340">
        <v>456</v>
      </c>
      <c r="J238" s="340">
        <v>450</v>
      </c>
      <c r="K238" s="340">
        <v>457</v>
      </c>
    </row>
    <row r="239" spans="1:11" x14ac:dyDescent="0.25">
      <c r="A239" t="s">
        <v>615</v>
      </c>
      <c r="B239" t="s">
        <v>672</v>
      </c>
      <c r="C239">
        <v>5646</v>
      </c>
      <c r="D239" s="340">
        <v>5695</v>
      </c>
      <c r="E239" s="340">
        <v>5684</v>
      </c>
      <c r="F239" s="340">
        <v>5774</v>
      </c>
      <c r="G239" s="340">
        <v>5865</v>
      </c>
      <c r="H239" s="340">
        <v>5865</v>
      </c>
      <c r="I239" s="340">
        <v>5876</v>
      </c>
      <c r="J239" s="340">
        <v>5907</v>
      </c>
      <c r="K239" s="340">
        <v>5868</v>
      </c>
    </row>
    <row r="240" spans="1:11" x14ac:dyDescent="0.25">
      <c r="A240" t="s">
        <v>615</v>
      </c>
      <c r="B240" t="s">
        <v>574</v>
      </c>
      <c r="C240">
        <v>5498</v>
      </c>
      <c r="D240" s="340">
        <v>2609</v>
      </c>
      <c r="E240" s="340">
        <v>2596</v>
      </c>
      <c r="F240" s="340">
        <v>2651</v>
      </c>
      <c r="G240" s="340">
        <v>2598</v>
      </c>
      <c r="H240" s="340">
        <v>2620</v>
      </c>
      <c r="I240" s="340">
        <v>2608</v>
      </c>
      <c r="J240" s="340">
        <v>2599</v>
      </c>
      <c r="K240" s="340">
        <v>2618</v>
      </c>
    </row>
    <row r="241" spans="1:11" x14ac:dyDescent="0.25">
      <c r="A241" t="s">
        <v>615</v>
      </c>
      <c r="B241" t="s">
        <v>675</v>
      </c>
      <c r="C241">
        <v>5437</v>
      </c>
      <c r="D241" s="340">
        <v>420</v>
      </c>
      <c r="E241" s="340">
        <v>418</v>
      </c>
      <c r="F241" s="340">
        <v>423</v>
      </c>
      <c r="G241" s="340">
        <v>423</v>
      </c>
      <c r="H241" s="340">
        <v>444</v>
      </c>
      <c r="I241" s="340">
        <v>449</v>
      </c>
      <c r="J241" s="340">
        <v>449</v>
      </c>
      <c r="K241" s="340">
        <v>446</v>
      </c>
    </row>
    <row r="242" spans="1:11" x14ac:dyDescent="0.25">
      <c r="A242" t="s">
        <v>615</v>
      </c>
      <c r="B242" t="s">
        <v>677</v>
      </c>
      <c r="C242">
        <v>5499</v>
      </c>
      <c r="D242" s="340">
        <v>505</v>
      </c>
      <c r="E242" s="340">
        <v>488</v>
      </c>
      <c r="F242" s="340">
        <v>477</v>
      </c>
      <c r="G242" s="340">
        <v>496</v>
      </c>
      <c r="H242" s="340">
        <v>491</v>
      </c>
      <c r="I242" s="340">
        <v>496</v>
      </c>
      <c r="J242" s="340">
        <v>491</v>
      </c>
      <c r="K242" s="340">
        <v>480</v>
      </c>
    </row>
    <row r="243" spans="1:11" x14ac:dyDescent="0.25">
      <c r="A243" t="s">
        <v>615</v>
      </c>
      <c r="B243" t="s">
        <v>689</v>
      </c>
      <c r="C243">
        <v>5649</v>
      </c>
      <c r="D243" s="340">
        <v>1883</v>
      </c>
      <c r="E243" s="340">
        <v>1933</v>
      </c>
      <c r="F243" s="340">
        <v>1907</v>
      </c>
      <c r="G243" s="340">
        <v>1889</v>
      </c>
      <c r="H243" s="340">
        <v>1886</v>
      </c>
      <c r="I243" s="340">
        <v>1890</v>
      </c>
      <c r="J243" s="340">
        <v>1922</v>
      </c>
      <c r="K243" s="340">
        <v>1934</v>
      </c>
    </row>
    <row r="244" spans="1:11" x14ac:dyDescent="0.25">
      <c r="A244" t="s">
        <v>615</v>
      </c>
      <c r="B244" t="s">
        <v>701</v>
      </c>
      <c r="C244">
        <v>5650</v>
      </c>
      <c r="D244" s="340">
        <v>199</v>
      </c>
      <c r="E244" s="340">
        <v>184</v>
      </c>
      <c r="F244" s="340">
        <v>196</v>
      </c>
      <c r="G244" s="340">
        <v>194</v>
      </c>
      <c r="H244" s="340">
        <v>196</v>
      </c>
      <c r="I244" s="340">
        <v>185</v>
      </c>
      <c r="J244" s="340">
        <v>180</v>
      </c>
      <c r="K244" s="340">
        <v>185</v>
      </c>
    </row>
    <row r="245" spans="1:11" x14ac:dyDescent="0.25">
      <c r="A245" t="s">
        <v>615</v>
      </c>
      <c r="B245" t="s">
        <v>709</v>
      </c>
      <c r="C245">
        <v>5652</v>
      </c>
      <c r="D245" s="340">
        <v>614</v>
      </c>
      <c r="E245" s="340">
        <v>608</v>
      </c>
      <c r="F245" s="340">
        <v>603</v>
      </c>
      <c r="G245" s="340">
        <v>615</v>
      </c>
      <c r="H245" s="340">
        <v>626</v>
      </c>
      <c r="I245" s="340">
        <v>615</v>
      </c>
      <c r="J245" s="340">
        <v>609</v>
      </c>
      <c r="K245" s="340">
        <v>602</v>
      </c>
    </row>
    <row r="246" spans="1:11" x14ac:dyDescent="0.25">
      <c r="A246" t="s">
        <v>615</v>
      </c>
      <c r="B246" t="s">
        <v>716</v>
      </c>
      <c r="C246">
        <v>5653</v>
      </c>
      <c r="D246" s="340">
        <v>884</v>
      </c>
      <c r="E246" s="340">
        <v>886</v>
      </c>
      <c r="F246" s="340">
        <v>883</v>
      </c>
      <c r="G246" s="340">
        <v>870</v>
      </c>
      <c r="H246" s="340">
        <v>894</v>
      </c>
      <c r="I246" s="340">
        <v>884</v>
      </c>
      <c r="J246" s="340">
        <v>882</v>
      </c>
      <c r="K246" s="340">
        <v>838</v>
      </c>
    </row>
    <row r="247" spans="1:11" x14ac:dyDescent="0.25">
      <c r="A247" t="s">
        <v>615</v>
      </c>
      <c r="B247" t="s">
        <v>720</v>
      </c>
      <c r="C247">
        <v>5654</v>
      </c>
      <c r="D247" s="340">
        <v>499</v>
      </c>
      <c r="E247" s="340">
        <v>507</v>
      </c>
      <c r="F247" s="340">
        <v>513</v>
      </c>
      <c r="G247" s="340">
        <v>542</v>
      </c>
      <c r="H247" s="340">
        <v>560</v>
      </c>
      <c r="I247" s="340">
        <v>562</v>
      </c>
      <c r="J247" s="340">
        <v>571</v>
      </c>
      <c r="K247" s="340">
        <v>548</v>
      </c>
    </row>
    <row r="248" spans="1:11" x14ac:dyDescent="0.25">
      <c r="A248" t="s">
        <v>615</v>
      </c>
      <c r="B248" t="s">
        <v>722</v>
      </c>
      <c r="C248">
        <v>5655</v>
      </c>
      <c r="D248" s="340">
        <v>1395</v>
      </c>
      <c r="E248" s="340">
        <v>1429</v>
      </c>
      <c r="F248" s="340">
        <v>1477</v>
      </c>
      <c r="G248" s="340">
        <v>1480</v>
      </c>
      <c r="H248" s="340">
        <v>1499</v>
      </c>
      <c r="I248" s="340">
        <v>1513</v>
      </c>
      <c r="J248" s="340">
        <v>1505</v>
      </c>
      <c r="K248" s="340">
        <v>1502</v>
      </c>
    </row>
    <row r="249" spans="1:11" x14ac:dyDescent="0.25">
      <c r="A249" t="s">
        <v>621</v>
      </c>
      <c r="B249" t="s">
        <v>321</v>
      </c>
      <c r="D249" s="340">
        <v>99579</v>
      </c>
      <c r="E249" s="340">
        <v>100761</v>
      </c>
      <c r="F249" s="340">
        <v>101855</v>
      </c>
      <c r="G249" s="340">
        <v>103219</v>
      </c>
      <c r="H249" s="340">
        <v>104168</v>
      </c>
      <c r="I249" s="340">
        <v>105290</v>
      </c>
      <c r="J249" s="340">
        <v>106963</v>
      </c>
      <c r="K249" s="340">
        <v>107535</v>
      </c>
    </row>
    <row r="250" spans="1:11" x14ac:dyDescent="0.25">
      <c r="A250" t="s">
        <v>621</v>
      </c>
      <c r="B250" t="s">
        <v>430</v>
      </c>
      <c r="C250">
        <v>5701</v>
      </c>
      <c r="D250" s="340">
        <v>224</v>
      </c>
      <c r="E250" s="340">
        <v>235</v>
      </c>
      <c r="F250" s="340">
        <v>229</v>
      </c>
      <c r="G250" s="340">
        <v>240</v>
      </c>
      <c r="H250" s="340">
        <v>226</v>
      </c>
      <c r="I250" s="340">
        <v>240</v>
      </c>
      <c r="J250" s="340">
        <v>242</v>
      </c>
      <c r="K250" s="340">
        <v>267</v>
      </c>
    </row>
    <row r="251" spans="1:11" x14ac:dyDescent="0.25">
      <c r="A251" t="s">
        <v>621</v>
      </c>
      <c r="B251" t="s">
        <v>432</v>
      </c>
      <c r="C251">
        <v>5702</v>
      </c>
      <c r="D251" s="340">
        <v>2653</v>
      </c>
      <c r="E251" s="340">
        <v>2697</v>
      </c>
      <c r="F251" s="340">
        <v>2801</v>
      </c>
      <c r="G251" s="340">
        <v>2912</v>
      </c>
      <c r="H251" s="340">
        <v>2947</v>
      </c>
      <c r="I251" s="340">
        <v>2954</v>
      </c>
      <c r="J251" s="340">
        <v>2971</v>
      </c>
      <c r="K251" s="340">
        <v>2968</v>
      </c>
    </row>
    <row r="252" spans="1:11" x14ac:dyDescent="0.25">
      <c r="A252" t="s">
        <v>621</v>
      </c>
      <c r="B252" t="s">
        <v>438</v>
      </c>
      <c r="C252">
        <v>5703</v>
      </c>
      <c r="D252" s="340">
        <v>1356</v>
      </c>
      <c r="E252" s="340">
        <v>1347</v>
      </c>
      <c r="F252" s="340">
        <v>1395</v>
      </c>
      <c r="G252" s="340">
        <v>1475</v>
      </c>
      <c r="H252" s="340">
        <v>1487</v>
      </c>
      <c r="I252" s="340">
        <v>1478</v>
      </c>
      <c r="J252" s="340">
        <v>1483</v>
      </c>
      <c r="K252" s="340">
        <v>1484</v>
      </c>
    </row>
    <row r="253" spans="1:11" x14ac:dyDescent="0.25">
      <c r="A253" t="s">
        <v>621</v>
      </c>
      <c r="B253" t="s">
        <v>441</v>
      </c>
      <c r="C253">
        <v>5704</v>
      </c>
      <c r="D253" s="340">
        <v>1910</v>
      </c>
      <c r="E253" s="340">
        <v>1952</v>
      </c>
      <c r="F253" s="340">
        <v>1931</v>
      </c>
      <c r="G253" s="340">
        <v>1928</v>
      </c>
      <c r="H253" s="340">
        <v>1940</v>
      </c>
      <c r="I253" s="340">
        <v>1938</v>
      </c>
      <c r="J253" s="340">
        <v>2008</v>
      </c>
      <c r="K253" s="340">
        <v>2041</v>
      </c>
    </row>
    <row r="254" spans="1:11" x14ac:dyDescent="0.25">
      <c r="A254" t="s">
        <v>621</v>
      </c>
      <c r="B254" t="s">
        <v>452</v>
      </c>
      <c r="C254">
        <v>5705</v>
      </c>
      <c r="D254" s="340">
        <v>893</v>
      </c>
      <c r="E254" s="340">
        <v>867</v>
      </c>
      <c r="F254" s="340">
        <v>825</v>
      </c>
      <c r="G254" s="340">
        <v>835</v>
      </c>
      <c r="H254" s="340">
        <v>888</v>
      </c>
      <c r="I254" s="340">
        <v>923</v>
      </c>
      <c r="J254" s="340">
        <v>983</v>
      </c>
      <c r="K254" s="340">
        <v>990</v>
      </c>
    </row>
    <row r="255" spans="1:11" x14ac:dyDescent="0.25">
      <c r="A255" t="s">
        <v>621</v>
      </c>
      <c r="B255" t="s">
        <v>454</v>
      </c>
      <c r="C255">
        <v>5706</v>
      </c>
      <c r="D255" s="340">
        <v>1126</v>
      </c>
      <c r="E255" s="340">
        <v>1140</v>
      </c>
      <c r="F255" s="340">
        <v>1132</v>
      </c>
      <c r="G255" s="340">
        <v>1157</v>
      </c>
      <c r="H255" s="340">
        <v>1164</v>
      </c>
      <c r="I255" s="340">
        <v>1131</v>
      </c>
      <c r="J255" s="340">
        <v>1135</v>
      </c>
      <c r="K255" s="340">
        <v>1144</v>
      </c>
    </row>
    <row r="256" spans="1:11" x14ac:dyDescent="0.25">
      <c r="A256" t="s">
        <v>621</v>
      </c>
      <c r="B256" t="s">
        <v>466</v>
      </c>
      <c r="C256">
        <v>5852</v>
      </c>
      <c r="D256" s="340">
        <v>488</v>
      </c>
      <c r="E256" s="340">
        <v>471</v>
      </c>
      <c r="F256" s="340">
        <v>473</v>
      </c>
      <c r="G256" s="340">
        <v>491</v>
      </c>
      <c r="H256" s="340">
        <v>515</v>
      </c>
      <c r="I256" s="340">
        <v>503</v>
      </c>
      <c r="J256" s="340">
        <v>521</v>
      </c>
      <c r="K256" s="340">
        <v>530</v>
      </c>
    </row>
    <row r="257" spans="1:11" x14ac:dyDescent="0.25">
      <c r="A257" t="s">
        <v>621</v>
      </c>
      <c r="B257" t="s">
        <v>467</v>
      </c>
      <c r="C257">
        <v>5853</v>
      </c>
      <c r="D257" s="340">
        <v>745</v>
      </c>
      <c r="E257" s="340">
        <v>752</v>
      </c>
      <c r="F257" s="340">
        <v>782</v>
      </c>
      <c r="G257" s="340">
        <v>773</v>
      </c>
      <c r="H257" s="340">
        <v>773</v>
      </c>
      <c r="I257" s="340">
        <v>766</v>
      </c>
      <c r="J257" s="340">
        <v>796</v>
      </c>
      <c r="K257" s="340">
        <v>825</v>
      </c>
    </row>
    <row r="258" spans="1:11" x14ac:dyDescent="0.25">
      <c r="A258" t="s">
        <v>621</v>
      </c>
      <c r="B258" t="s">
        <v>468</v>
      </c>
      <c r="C258">
        <v>5854</v>
      </c>
      <c r="D258" s="340">
        <v>361</v>
      </c>
      <c r="E258" s="340">
        <v>391</v>
      </c>
      <c r="F258" s="340">
        <v>390</v>
      </c>
      <c r="G258" s="340">
        <v>404</v>
      </c>
      <c r="H258" s="340">
        <v>416</v>
      </c>
      <c r="I258" s="340">
        <v>414</v>
      </c>
      <c r="J258" s="340">
        <v>412</v>
      </c>
      <c r="K258" s="340">
        <v>401</v>
      </c>
    </row>
    <row r="259" spans="1:11" x14ac:dyDescent="0.25">
      <c r="A259" t="s">
        <v>621</v>
      </c>
      <c r="B259" t="s">
        <v>477</v>
      </c>
      <c r="C259">
        <v>5707</v>
      </c>
      <c r="D259" s="340">
        <v>1290</v>
      </c>
      <c r="E259" s="340">
        <v>1281</v>
      </c>
      <c r="F259" s="340">
        <v>1357</v>
      </c>
      <c r="G259" s="340">
        <v>1329</v>
      </c>
      <c r="H259" s="340">
        <v>1330</v>
      </c>
      <c r="I259" s="340">
        <v>1314</v>
      </c>
      <c r="J259" s="340">
        <v>1394</v>
      </c>
      <c r="K259" s="340">
        <v>1388</v>
      </c>
    </row>
    <row r="260" spans="1:11" x14ac:dyDescent="0.25">
      <c r="A260" t="s">
        <v>621</v>
      </c>
      <c r="B260" t="s">
        <v>478</v>
      </c>
      <c r="C260">
        <v>5708</v>
      </c>
      <c r="D260" s="340">
        <v>942</v>
      </c>
      <c r="E260" s="340">
        <v>964</v>
      </c>
      <c r="F260" s="340">
        <v>960</v>
      </c>
      <c r="G260" s="340">
        <v>1013</v>
      </c>
      <c r="H260" s="340">
        <v>1005</v>
      </c>
      <c r="I260" s="340">
        <v>1019</v>
      </c>
      <c r="J260" s="340">
        <v>1011</v>
      </c>
      <c r="K260" s="340">
        <v>982</v>
      </c>
    </row>
    <row r="261" spans="1:11" x14ac:dyDescent="0.25">
      <c r="A261" t="s">
        <v>621</v>
      </c>
      <c r="B261" t="s">
        <v>487</v>
      </c>
      <c r="C261">
        <v>5709</v>
      </c>
      <c r="D261" s="340">
        <v>1219</v>
      </c>
      <c r="E261" s="340">
        <v>1227</v>
      </c>
      <c r="F261" s="340">
        <v>1238</v>
      </c>
      <c r="G261" s="340">
        <v>1248</v>
      </c>
      <c r="H261" s="340">
        <v>1263</v>
      </c>
      <c r="I261" s="340">
        <v>1251</v>
      </c>
      <c r="J261" s="340">
        <v>1276</v>
      </c>
      <c r="K261" s="340">
        <v>1277</v>
      </c>
    </row>
    <row r="262" spans="1:11" x14ac:dyDescent="0.25">
      <c r="A262" t="s">
        <v>621</v>
      </c>
      <c r="B262" t="s">
        <v>494</v>
      </c>
      <c r="C262">
        <v>5710</v>
      </c>
      <c r="D262" s="340">
        <v>484</v>
      </c>
      <c r="E262" s="340">
        <v>499</v>
      </c>
      <c r="F262" s="340">
        <v>494</v>
      </c>
      <c r="G262" s="340">
        <v>509</v>
      </c>
      <c r="H262" s="340">
        <v>508</v>
      </c>
      <c r="I262" s="340">
        <v>499</v>
      </c>
      <c r="J262" s="340">
        <v>519</v>
      </c>
      <c r="K262" s="340">
        <v>517</v>
      </c>
    </row>
    <row r="263" spans="1:11" x14ac:dyDescent="0.25">
      <c r="A263" t="s">
        <v>621</v>
      </c>
      <c r="B263" t="s">
        <v>495</v>
      </c>
      <c r="C263">
        <v>5711</v>
      </c>
      <c r="D263" s="340">
        <v>2858</v>
      </c>
      <c r="E263" s="340">
        <v>2877</v>
      </c>
      <c r="F263" s="340">
        <v>2935</v>
      </c>
      <c r="G263" s="340">
        <v>2997</v>
      </c>
      <c r="H263" s="340">
        <v>3001</v>
      </c>
      <c r="I263" s="340">
        <v>2983</v>
      </c>
      <c r="J263" s="340">
        <v>2993</v>
      </c>
      <c r="K263" s="340">
        <v>2987</v>
      </c>
    </row>
    <row r="264" spans="1:11" x14ac:dyDescent="0.25">
      <c r="A264" t="s">
        <v>621</v>
      </c>
      <c r="B264" t="s">
        <v>497</v>
      </c>
      <c r="C264">
        <v>5712</v>
      </c>
      <c r="D264" s="340">
        <v>3123</v>
      </c>
      <c r="E264" s="340">
        <v>3126</v>
      </c>
      <c r="F264" s="340">
        <v>3211</v>
      </c>
      <c r="G264" s="340">
        <v>3247</v>
      </c>
      <c r="H264" s="340">
        <v>3211</v>
      </c>
      <c r="I264" s="340">
        <v>3184</v>
      </c>
      <c r="J264" s="340">
        <v>3183</v>
      </c>
      <c r="K264" s="340">
        <v>3216</v>
      </c>
    </row>
    <row r="265" spans="1:11" x14ac:dyDescent="0.25">
      <c r="A265" t="s">
        <v>621</v>
      </c>
      <c r="B265" t="s">
        <v>505</v>
      </c>
      <c r="C265">
        <v>5713</v>
      </c>
      <c r="D265" s="340">
        <v>2177</v>
      </c>
      <c r="E265" s="340">
        <v>2193</v>
      </c>
      <c r="F265" s="340">
        <v>2286</v>
      </c>
      <c r="G265" s="340">
        <v>2340</v>
      </c>
      <c r="H265" s="340">
        <v>2373</v>
      </c>
      <c r="I265" s="340">
        <v>2357</v>
      </c>
      <c r="J265" s="340">
        <v>2424</v>
      </c>
      <c r="K265" s="340">
        <v>2455</v>
      </c>
    </row>
    <row r="266" spans="1:11" x14ac:dyDescent="0.25">
      <c r="A266" t="s">
        <v>621</v>
      </c>
      <c r="B266" t="s">
        <v>506</v>
      </c>
      <c r="C266">
        <v>5714</v>
      </c>
      <c r="D266" s="340">
        <v>1161</v>
      </c>
      <c r="E266" s="340">
        <v>1175</v>
      </c>
      <c r="F266" s="340">
        <v>1169</v>
      </c>
      <c r="G266" s="340">
        <v>1174</v>
      </c>
      <c r="H266" s="340">
        <v>1228</v>
      </c>
      <c r="I266" s="340">
        <v>1233</v>
      </c>
      <c r="J266" s="340">
        <v>1273</v>
      </c>
      <c r="K266" s="340">
        <v>1274</v>
      </c>
    </row>
    <row r="267" spans="1:11" x14ac:dyDescent="0.25">
      <c r="A267" t="s">
        <v>621</v>
      </c>
      <c r="B267" t="s">
        <v>522</v>
      </c>
      <c r="C267">
        <v>5715</v>
      </c>
      <c r="D267" s="340">
        <v>1078</v>
      </c>
      <c r="E267" s="340">
        <v>1085</v>
      </c>
      <c r="F267" s="340">
        <v>1090</v>
      </c>
      <c r="G267" s="340">
        <v>1128</v>
      </c>
      <c r="H267" s="340">
        <v>1146</v>
      </c>
      <c r="I267" s="340">
        <v>1116</v>
      </c>
      <c r="J267" s="340">
        <v>1115</v>
      </c>
      <c r="K267" s="340">
        <v>1143</v>
      </c>
    </row>
    <row r="268" spans="1:11" x14ac:dyDescent="0.25">
      <c r="A268" t="s">
        <v>621</v>
      </c>
      <c r="B268" t="s">
        <v>523</v>
      </c>
      <c r="C268">
        <v>5855</v>
      </c>
      <c r="D268" s="340">
        <v>640</v>
      </c>
      <c r="E268" s="340">
        <v>635</v>
      </c>
      <c r="F268" s="340">
        <v>639</v>
      </c>
      <c r="G268" s="340">
        <v>628</v>
      </c>
      <c r="H268" s="340">
        <v>634</v>
      </c>
      <c r="I268" s="340">
        <v>631</v>
      </c>
      <c r="J268" s="340">
        <v>632</v>
      </c>
      <c r="K268" s="340">
        <v>623</v>
      </c>
    </row>
    <row r="269" spans="1:11" x14ac:dyDescent="0.25">
      <c r="A269" t="s">
        <v>621</v>
      </c>
      <c r="B269" t="s">
        <v>531</v>
      </c>
      <c r="C269">
        <v>5856</v>
      </c>
      <c r="D269" s="340">
        <v>696</v>
      </c>
      <c r="E269" s="340">
        <v>726</v>
      </c>
      <c r="F269" s="340">
        <v>722</v>
      </c>
      <c r="G269" s="340">
        <v>740</v>
      </c>
      <c r="H269" s="340">
        <v>753</v>
      </c>
      <c r="I269" s="340">
        <v>749</v>
      </c>
      <c r="J269" s="340">
        <v>768</v>
      </c>
      <c r="K269" s="340">
        <v>789</v>
      </c>
    </row>
    <row r="270" spans="1:11" x14ac:dyDescent="0.25">
      <c r="A270" t="s">
        <v>621</v>
      </c>
      <c r="B270" t="s">
        <v>535</v>
      </c>
      <c r="C270">
        <v>5716</v>
      </c>
      <c r="D270" s="340">
        <v>1603</v>
      </c>
      <c r="E270" s="340">
        <v>1618</v>
      </c>
      <c r="F270" s="340">
        <v>1737</v>
      </c>
      <c r="G270" s="340">
        <v>1740</v>
      </c>
      <c r="H270" s="340">
        <v>1736</v>
      </c>
      <c r="I270" s="340">
        <v>1768</v>
      </c>
      <c r="J270" s="340">
        <v>1739</v>
      </c>
      <c r="K270" s="340">
        <v>1772</v>
      </c>
    </row>
    <row r="271" spans="1:11" x14ac:dyDescent="0.25">
      <c r="A271" t="s">
        <v>621</v>
      </c>
      <c r="B271" t="s">
        <v>543</v>
      </c>
      <c r="C271">
        <v>5717</v>
      </c>
      <c r="D271" s="340">
        <v>3788</v>
      </c>
      <c r="E271" s="340">
        <v>3790</v>
      </c>
      <c r="F271" s="340">
        <v>3772</v>
      </c>
      <c r="G271" s="340">
        <v>3834</v>
      </c>
      <c r="H271" s="340">
        <v>3822</v>
      </c>
      <c r="I271" s="340">
        <v>3763</v>
      </c>
      <c r="J271" s="340">
        <v>3792</v>
      </c>
      <c r="K271" s="340">
        <v>3748</v>
      </c>
    </row>
    <row r="272" spans="1:11" x14ac:dyDescent="0.25">
      <c r="A272" t="s">
        <v>621</v>
      </c>
      <c r="B272" t="s">
        <v>545</v>
      </c>
      <c r="C272">
        <v>5718</v>
      </c>
      <c r="D272" s="340">
        <v>1945</v>
      </c>
      <c r="E272" s="340">
        <v>1961</v>
      </c>
      <c r="F272" s="340">
        <v>2000</v>
      </c>
      <c r="G272" s="340">
        <v>1996</v>
      </c>
      <c r="H272" s="340">
        <v>2022</v>
      </c>
      <c r="I272" s="340">
        <v>2026</v>
      </c>
      <c r="J272" s="340">
        <v>2038</v>
      </c>
      <c r="K272" s="340">
        <v>2012</v>
      </c>
    </row>
    <row r="273" spans="1:11" x14ac:dyDescent="0.25">
      <c r="A273" t="s">
        <v>621</v>
      </c>
      <c r="B273" t="s">
        <v>547</v>
      </c>
      <c r="C273">
        <v>5857</v>
      </c>
      <c r="D273" s="340">
        <v>1294</v>
      </c>
      <c r="E273" s="340">
        <v>1324</v>
      </c>
      <c r="F273" s="340">
        <v>1370</v>
      </c>
      <c r="G273" s="340">
        <v>1428</v>
      </c>
      <c r="H273" s="340">
        <v>1438</v>
      </c>
      <c r="I273" s="340">
        <v>1446</v>
      </c>
      <c r="J273" s="340">
        <v>1475</v>
      </c>
      <c r="K273" s="340">
        <v>1441</v>
      </c>
    </row>
    <row r="274" spans="1:11" x14ac:dyDescent="0.25">
      <c r="A274" t="s">
        <v>621</v>
      </c>
      <c r="B274" t="s">
        <v>549</v>
      </c>
      <c r="C274">
        <v>5719</v>
      </c>
      <c r="D274" s="340">
        <v>1212</v>
      </c>
      <c r="E274" s="340">
        <v>1226</v>
      </c>
      <c r="F274" s="340">
        <v>1239</v>
      </c>
      <c r="G274" s="340">
        <v>1257</v>
      </c>
      <c r="H274" s="340">
        <v>1265</v>
      </c>
      <c r="I274" s="340">
        <v>1270</v>
      </c>
      <c r="J274" s="340">
        <v>1262</v>
      </c>
      <c r="K274" s="340">
        <v>1253</v>
      </c>
    </row>
    <row r="275" spans="1:11" x14ac:dyDescent="0.25">
      <c r="A275" t="s">
        <v>621</v>
      </c>
      <c r="B275" t="s">
        <v>550</v>
      </c>
      <c r="C275">
        <v>5720</v>
      </c>
      <c r="D275" s="340">
        <v>995</v>
      </c>
      <c r="E275" s="340">
        <v>1033</v>
      </c>
      <c r="F275" s="340">
        <v>1032</v>
      </c>
      <c r="G275" s="340">
        <v>1031</v>
      </c>
      <c r="H275" s="340">
        <v>1010</v>
      </c>
      <c r="I275" s="340">
        <v>1024</v>
      </c>
      <c r="J275" s="340">
        <v>1019</v>
      </c>
      <c r="K275" s="340">
        <v>1071</v>
      </c>
    </row>
    <row r="276" spans="1:11" x14ac:dyDescent="0.25">
      <c r="A276" t="s">
        <v>621</v>
      </c>
      <c r="B276" t="s">
        <v>551</v>
      </c>
      <c r="C276">
        <v>5721</v>
      </c>
      <c r="D276" s="340">
        <v>13081</v>
      </c>
      <c r="E276" s="340">
        <v>13101</v>
      </c>
      <c r="F276" s="340">
        <v>13194</v>
      </c>
      <c r="G276" s="340">
        <v>13243</v>
      </c>
      <c r="H276" s="340">
        <v>13303</v>
      </c>
      <c r="I276" s="340">
        <v>13686</v>
      </c>
      <c r="J276" s="340">
        <v>13976</v>
      </c>
      <c r="K276" s="340">
        <v>13968</v>
      </c>
    </row>
    <row r="277" spans="1:11" x14ac:dyDescent="0.25">
      <c r="A277" t="s">
        <v>621</v>
      </c>
      <c r="B277" t="s">
        <v>558</v>
      </c>
      <c r="C277">
        <v>5722</v>
      </c>
      <c r="D277" s="340">
        <v>382</v>
      </c>
      <c r="E277" s="340">
        <v>391</v>
      </c>
      <c r="F277" s="340">
        <v>383</v>
      </c>
      <c r="G277" s="340">
        <v>405</v>
      </c>
      <c r="H277" s="340">
        <v>401</v>
      </c>
      <c r="I277" s="340">
        <v>400</v>
      </c>
      <c r="J277" s="340">
        <v>392</v>
      </c>
      <c r="K277" s="340">
        <v>394</v>
      </c>
    </row>
    <row r="278" spans="1:11" x14ac:dyDescent="0.25">
      <c r="A278" t="s">
        <v>621</v>
      </c>
      <c r="B278" t="s">
        <v>587</v>
      </c>
      <c r="C278">
        <v>5429</v>
      </c>
      <c r="D278" s="340">
        <v>469</v>
      </c>
      <c r="E278" s="340">
        <v>478</v>
      </c>
      <c r="F278" s="340">
        <v>482</v>
      </c>
      <c r="G278" s="340">
        <v>494</v>
      </c>
      <c r="H278" s="340">
        <v>520</v>
      </c>
      <c r="I278" s="340">
        <v>541</v>
      </c>
      <c r="J278" s="340">
        <v>555</v>
      </c>
      <c r="K278" s="340">
        <v>555</v>
      </c>
    </row>
    <row r="279" spans="1:11" x14ac:dyDescent="0.25">
      <c r="A279" t="s">
        <v>621</v>
      </c>
      <c r="B279" t="s">
        <v>590</v>
      </c>
      <c r="C279">
        <v>5858</v>
      </c>
      <c r="D279" s="340">
        <v>608</v>
      </c>
      <c r="E279" s="340">
        <v>613</v>
      </c>
      <c r="F279" s="340">
        <v>621</v>
      </c>
      <c r="G279" s="340">
        <v>619</v>
      </c>
      <c r="H279" s="340">
        <v>630</v>
      </c>
      <c r="I279" s="340">
        <v>618</v>
      </c>
      <c r="J279" s="340">
        <v>629</v>
      </c>
      <c r="K279" s="340">
        <v>637</v>
      </c>
    </row>
    <row r="280" spans="1:11" x14ac:dyDescent="0.25">
      <c r="A280" t="s">
        <v>621</v>
      </c>
      <c r="B280" t="s">
        <v>596</v>
      </c>
      <c r="C280">
        <v>5430</v>
      </c>
      <c r="D280" s="340">
        <v>455</v>
      </c>
      <c r="E280" s="340">
        <v>463</v>
      </c>
      <c r="F280" s="340">
        <v>472</v>
      </c>
      <c r="G280" s="340">
        <v>481</v>
      </c>
      <c r="H280" s="340">
        <v>485</v>
      </c>
      <c r="I280" s="340">
        <v>499</v>
      </c>
      <c r="J280" s="340">
        <v>508</v>
      </c>
      <c r="K280" s="340">
        <v>510</v>
      </c>
    </row>
    <row r="281" spans="1:11" x14ac:dyDescent="0.25">
      <c r="A281" t="s">
        <v>621</v>
      </c>
      <c r="B281" t="s">
        <v>601</v>
      </c>
      <c r="C281">
        <v>5723</v>
      </c>
      <c r="D281" s="340">
        <v>2037</v>
      </c>
      <c r="E281" s="340">
        <v>2075</v>
      </c>
      <c r="F281" s="340">
        <v>2116</v>
      </c>
      <c r="G281" s="340">
        <v>2172</v>
      </c>
      <c r="H281" s="340">
        <v>2195</v>
      </c>
      <c r="I281" s="340">
        <v>2226</v>
      </c>
      <c r="J281" s="340">
        <v>2171</v>
      </c>
      <c r="K281" s="340">
        <v>2163</v>
      </c>
    </row>
    <row r="282" spans="1:11" x14ac:dyDescent="0.25">
      <c r="A282" t="s">
        <v>621</v>
      </c>
      <c r="B282" t="s">
        <v>607</v>
      </c>
      <c r="C282">
        <v>5859</v>
      </c>
      <c r="D282" s="340">
        <v>2701</v>
      </c>
      <c r="E282" s="340">
        <v>2651</v>
      </c>
      <c r="F282" s="340">
        <v>2677</v>
      </c>
      <c r="G282" s="340">
        <v>2646</v>
      </c>
      <c r="H282" s="340">
        <v>2739</v>
      </c>
      <c r="I282" s="340">
        <v>2759</v>
      </c>
      <c r="J282" s="340">
        <v>2784</v>
      </c>
      <c r="K282" s="340">
        <v>2749</v>
      </c>
    </row>
    <row r="283" spans="1:11" x14ac:dyDescent="0.25">
      <c r="A283" t="s">
        <v>621</v>
      </c>
      <c r="B283" t="s">
        <v>621</v>
      </c>
      <c r="C283">
        <v>5724</v>
      </c>
      <c r="D283" s="340">
        <v>20551</v>
      </c>
      <c r="E283" s="340">
        <v>21239</v>
      </c>
      <c r="F283" s="340">
        <v>21416</v>
      </c>
      <c r="G283" s="340">
        <v>21743</v>
      </c>
      <c r="H283" s="340">
        <v>22120</v>
      </c>
      <c r="I283" s="340">
        <v>22461</v>
      </c>
      <c r="J283" s="340">
        <v>22978</v>
      </c>
      <c r="K283" s="340">
        <v>23328</v>
      </c>
    </row>
    <row r="284" spans="1:11" x14ac:dyDescent="0.25">
      <c r="A284" t="s">
        <v>621</v>
      </c>
      <c r="B284" t="s">
        <v>640</v>
      </c>
      <c r="C284">
        <v>5860</v>
      </c>
      <c r="D284" s="340">
        <v>1514</v>
      </c>
      <c r="E284" s="340">
        <v>1542</v>
      </c>
      <c r="F284" s="340">
        <v>1497</v>
      </c>
      <c r="G284" s="340">
        <v>1518</v>
      </c>
      <c r="H284" s="340">
        <v>1514</v>
      </c>
      <c r="I284" s="340">
        <v>1542</v>
      </c>
      <c r="J284" s="340">
        <v>1600</v>
      </c>
      <c r="K284" s="340">
        <v>1588</v>
      </c>
    </row>
    <row r="285" spans="1:11" x14ac:dyDescent="0.25">
      <c r="A285" t="s">
        <v>621</v>
      </c>
      <c r="B285" t="s">
        <v>644</v>
      </c>
      <c r="C285">
        <v>5725</v>
      </c>
      <c r="D285" s="340">
        <v>4069</v>
      </c>
      <c r="E285" s="340">
        <v>4040</v>
      </c>
      <c r="F285" s="340">
        <v>4088</v>
      </c>
      <c r="G285" s="340">
        <v>4101</v>
      </c>
      <c r="H285" s="340">
        <v>4059</v>
      </c>
      <c r="I285" s="340">
        <v>4277</v>
      </c>
      <c r="J285" s="340">
        <v>4284</v>
      </c>
      <c r="K285" s="340">
        <v>4280</v>
      </c>
    </row>
    <row r="286" spans="1:11" x14ac:dyDescent="0.25">
      <c r="A286" t="s">
        <v>621</v>
      </c>
      <c r="B286" t="s">
        <v>573</v>
      </c>
      <c r="C286">
        <v>5726</v>
      </c>
      <c r="D286" s="340">
        <v>1164</v>
      </c>
      <c r="E286" s="340">
        <v>1161</v>
      </c>
      <c r="F286" s="340">
        <v>1136</v>
      </c>
      <c r="G286" s="340">
        <v>1131</v>
      </c>
      <c r="H286" s="340">
        <v>1165</v>
      </c>
      <c r="I286" s="340">
        <v>1197</v>
      </c>
      <c r="J286" s="340">
        <v>1206</v>
      </c>
      <c r="K286" s="340">
        <v>1194</v>
      </c>
    </row>
    <row r="287" spans="1:11" x14ac:dyDescent="0.25">
      <c r="A287" t="s">
        <v>621</v>
      </c>
      <c r="B287" t="s">
        <v>657</v>
      </c>
      <c r="C287">
        <v>5861</v>
      </c>
      <c r="D287" s="340">
        <v>6225</v>
      </c>
      <c r="E287" s="340">
        <v>6246</v>
      </c>
      <c r="F287" s="340">
        <v>6245</v>
      </c>
      <c r="G287" s="340">
        <v>6259</v>
      </c>
      <c r="H287" s="340">
        <v>6291</v>
      </c>
      <c r="I287" s="340">
        <v>6321</v>
      </c>
      <c r="J287" s="340">
        <v>6453</v>
      </c>
      <c r="K287" s="340">
        <v>6537</v>
      </c>
    </row>
    <row r="288" spans="1:11" x14ac:dyDescent="0.25">
      <c r="A288" t="s">
        <v>621</v>
      </c>
      <c r="B288" t="s">
        <v>668</v>
      </c>
      <c r="C288">
        <v>5727</v>
      </c>
      <c r="D288" s="340">
        <v>2559</v>
      </c>
      <c r="E288" s="340">
        <v>2583</v>
      </c>
      <c r="F288" s="340">
        <v>2603</v>
      </c>
      <c r="G288" s="340">
        <v>2674</v>
      </c>
      <c r="H288" s="340">
        <v>2754</v>
      </c>
      <c r="I288" s="340">
        <v>2786</v>
      </c>
      <c r="J288" s="340">
        <v>2916</v>
      </c>
      <c r="K288" s="340">
        <v>3012</v>
      </c>
    </row>
    <row r="289" spans="1:11" x14ac:dyDescent="0.25">
      <c r="A289" t="s">
        <v>621</v>
      </c>
      <c r="B289" t="s">
        <v>669</v>
      </c>
      <c r="C289">
        <v>5434</v>
      </c>
      <c r="D289" s="340">
        <v>1031</v>
      </c>
      <c r="E289" s="340">
        <v>1031</v>
      </c>
      <c r="F289" s="340">
        <v>1063</v>
      </c>
      <c r="G289" s="340">
        <v>1074</v>
      </c>
      <c r="H289" s="340">
        <v>1072</v>
      </c>
      <c r="I289" s="340">
        <v>1069</v>
      </c>
      <c r="J289" s="340">
        <v>1061</v>
      </c>
      <c r="K289" s="340">
        <v>1083</v>
      </c>
    </row>
    <row r="290" spans="1:11" x14ac:dyDescent="0.25">
      <c r="A290" t="s">
        <v>621</v>
      </c>
      <c r="B290" t="s">
        <v>680</v>
      </c>
      <c r="C290">
        <v>5728</v>
      </c>
      <c r="D290" s="340">
        <v>567</v>
      </c>
      <c r="E290" s="340">
        <v>592</v>
      </c>
      <c r="F290" s="340">
        <v>586</v>
      </c>
      <c r="G290" s="340">
        <v>581</v>
      </c>
      <c r="H290" s="340">
        <v>584</v>
      </c>
      <c r="I290" s="340">
        <v>583</v>
      </c>
      <c r="J290" s="340">
        <v>606</v>
      </c>
      <c r="K290" s="340">
        <v>605</v>
      </c>
    </row>
    <row r="291" spans="1:11" x14ac:dyDescent="0.25">
      <c r="A291" t="s">
        <v>621</v>
      </c>
      <c r="B291" t="s">
        <v>686</v>
      </c>
      <c r="C291">
        <v>5729</v>
      </c>
      <c r="D291" s="340">
        <v>1585</v>
      </c>
      <c r="E291" s="340">
        <v>1593</v>
      </c>
      <c r="F291" s="340">
        <v>1600</v>
      </c>
      <c r="G291" s="340">
        <v>1636</v>
      </c>
      <c r="H291" s="340">
        <v>1642</v>
      </c>
      <c r="I291" s="340">
        <v>1720</v>
      </c>
      <c r="J291" s="340">
        <v>1715</v>
      </c>
      <c r="K291" s="340">
        <v>1728</v>
      </c>
    </row>
    <row r="292" spans="1:11" x14ac:dyDescent="0.25">
      <c r="A292" t="s">
        <v>621</v>
      </c>
      <c r="B292" t="s">
        <v>687</v>
      </c>
      <c r="C292">
        <v>5862</v>
      </c>
      <c r="D292" s="340">
        <v>235</v>
      </c>
      <c r="E292" s="340">
        <v>246</v>
      </c>
      <c r="F292" s="340">
        <v>233</v>
      </c>
      <c r="G292" s="340">
        <v>236</v>
      </c>
      <c r="H292" s="340">
        <v>241</v>
      </c>
      <c r="I292" s="340">
        <v>249</v>
      </c>
      <c r="J292" s="340">
        <v>250</v>
      </c>
      <c r="K292" s="340">
        <v>238</v>
      </c>
    </row>
    <row r="293" spans="1:11" x14ac:dyDescent="0.25">
      <c r="A293" t="s">
        <v>621</v>
      </c>
      <c r="B293" t="s">
        <v>690</v>
      </c>
      <c r="C293">
        <v>5730</v>
      </c>
      <c r="D293" s="340">
        <v>1405</v>
      </c>
      <c r="E293" s="340">
        <v>1408</v>
      </c>
      <c r="F293" s="340">
        <v>1434</v>
      </c>
      <c r="G293" s="340">
        <v>1445</v>
      </c>
      <c r="H293" s="340">
        <v>1439</v>
      </c>
      <c r="I293" s="340">
        <v>1427</v>
      </c>
      <c r="J293" s="340">
        <v>1447</v>
      </c>
      <c r="K293" s="340">
        <v>1428</v>
      </c>
    </row>
    <row r="294" spans="1:11" x14ac:dyDescent="0.25">
      <c r="A294" t="s">
        <v>621</v>
      </c>
      <c r="B294" t="s">
        <v>582</v>
      </c>
      <c r="C294">
        <v>5731</v>
      </c>
      <c r="D294" s="340">
        <v>1283</v>
      </c>
      <c r="E294" s="340">
        <v>1319</v>
      </c>
      <c r="F294" s="340">
        <v>1362</v>
      </c>
      <c r="G294" s="340">
        <v>1366</v>
      </c>
      <c r="H294" s="340">
        <v>1387</v>
      </c>
      <c r="I294" s="340">
        <v>1411</v>
      </c>
      <c r="J294" s="340">
        <v>1413</v>
      </c>
      <c r="K294" s="340">
        <v>1374</v>
      </c>
    </row>
    <row r="295" spans="1:11" x14ac:dyDescent="0.25">
      <c r="A295" t="s">
        <v>621</v>
      </c>
      <c r="B295" t="s">
        <v>704</v>
      </c>
      <c r="C295">
        <v>5732</v>
      </c>
      <c r="D295" s="340">
        <v>1026</v>
      </c>
      <c r="E295" s="340">
        <v>1039</v>
      </c>
      <c r="F295" s="340">
        <v>1083</v>
      </c>
      <c r="G295" s="340">
        <v>1156</v>
      </c>
      <c r="H295" s="340">
        <v>1157</v>
      </c>
      <c r="I295" s="340">
        <v>1160</v>
      </c>
      <c r="J295" s="340">
        <v>1174</v>
      </c>
      <c r="K295" s="340">
        <v>1179</v>
      </c>
    </row>
    <row r="296" spans="1:11" x14ac:dyDescent="0.25">
      <c r="A296" t="s">
        <v>621</v>
      </c>
      <c r="B296" t="s">
        <v>712</v>
      </c>
      <c r="C296">
        <v>5863</v>
      </c>
      <c r="D296" s="340">
        <v>371</v>
      </c>
      <c r="E296" s="340">
        <v>358</v>
      </c>
      <c r="F296" s="340">
        <v>355</v>
      </c>
      <c r="G296" s="340">
        <v>385</v>
      </c>
      <c r="H296" s="340">
        <v>369</v>
      </c>
      <c r="I296" s="340">
        <v>378</v>
      </c>
      <c r="J296" s="340">
        <v>381</v>
      </c>
      <c r="K296" s="340">
        <v>387</v>
      </c>
    </row>
    <row r="297" spans="1:11" x14ac:dyDescent="0.25">
      <c r="A297" t="s">
        <v>985</v>
      </c>
      <c r="B297" t="s">
        <v>321</v>
      </c>
      <c r="D297" s="340">
        <v>75576</v>
      </c>
      <c r="E297" s="340">
        <v>76336</v>
      </c>
      <c r="F297" s="340">
        <v>76923</v>
      </c>
      <c r="G297" s="340">
        <v>79078</v>
      </c>
      <c r="H297" s="340">
        <v>80335</v>
      </c>
      <c r="I297" s="340">
        <v>80855</v>
      </c>
      <c r="J297" s="340">
        <v>82666</v>
      </c>
      <c r="K297" s="340">
        <v>85955</v>
      </c>
    </row>
    <row r="298" spans="1:11" x14ac:dyDescent="0.25">
      <c r="A298" t="s">
        <v>985</v>
      </c>
      <c r="B298" t="s">
        <v>469</v>
      </c>
      <c r="C298">
        <v>5624</v>
      </c>
      <c r="D298" s="340">
        <v>8677</v>
      </c>
      <c r="E298" s="340">
        <v>8759</v>
      </c>
      <c r="F298" s="340">
        <v>8962</v>
      </c>
      <c r="G298" s="340">
        <v>9614</v>
      </c>
      <c r="H298" s="340">
        <v>10248</v>
      </c>
      <c r="I298" s="340">
        <v>10392</v>
      </c>
      <c r="J298" s="340">
        <v>10645</v>
      </c>
      <c r="K298" s="340">
        <v>11667</v>
      </c>
    </row>
    <row r="299" spans="1:11" x14ac:dyDescent="0.25">
      <c r="A299" t="s">
        <v>985</v>
      </c>
      <c r="B299" t="s">
        <v>481</v>
      </c>
      <c r="C299">
        <v>5627</v>
      </c>
      <c r="D299" s="340">
        <v>7653</v>
      </c>
      <c r="E299" s="340">
        <v>7741</v>
      </c>
      <c r="F299" s="340">
        <v>7887</v>
      </c>
      <c r="G299" s="340">
        <v>8487</v>
      </c>
      <c r="H299" s="340">
        <v>8766</v>
      </c>
      <c r="I299" s="340">
        <v>8725</v>
      </c>
      <c r="J299" s="340">
        <v>9337</v>
      </c>
      <c r="K299" s="340">
        <v>9771</v>
      </c>
    </row>
    <row r="300" spans="1:11" x14ac:dyDescent="0.25">
      <c r="A300" t="s">
        <v>985</v>
      </c>
      <c r="B300" t="s">
        <v>507</v>
      </c>
      <c r="C300">
        <v>5583</v>
      </c>
      <c r="D300" s="340">
        <v>8008</v>
      </c>
      <c r="E300" s="340">
        <v>7905</v>
      </c>
      <c r="F300" s="340">
        <v>7944</v>
      </c>
      <c r="G300" s="340">
        <v>8700</v>
      </c>
      <c r="H300" s="340">
        <v>8973</v>
      </c>
      <c r="I300" s="340">
        <v>9161</v>
      </c>
      <c r="J300" s="340">
        <v>9327</v>
      </c>
      <c r="K300" s="340">
        <v>10680</v>
      </c>
    </row>
    <row r="301" spans="1:11" x14ac:dyDescent="0.25">
      <c r="A301" t="s">
        <v>985</v>
      </c>
      <c r="B301" t="s">
        <v>528</v>
      </c>
      <c r="C301">
        <v>5635</v>
      </c>
      <c r="D301" s="340">
        <v>12560</v>
      </c>
      <c r="E301" s="340">
        <v>12939</v>
      </c>
      <c r="F301" s="340">
        <v>13089</v>
      </c>
      <c r="G301" s="340">
        <v>13164</v>
      </c>
      <c r="H301" s="340">
        <v>13212</v>
      </c>
      <c r="I301" s="340">
        <v>13129</v>
      </c>
      <c r="J301" s="340">
        <v>13334</v>
      </c>
      <c r="K301" s="340">
        <v>13391</v>
      </c>
    </row>
    <row r="302" spans="1:11" x14ac:dyDescent="0.25">
      <c r="A302" t="s">
        <v>985</v>
      </c>
      <c r="B302" t="s">
        <v>648</v>
      </c>
      <c r="C302">
        <v>5589</v>
      </c>
      <c r="D302" s="340">
        <v>12105</v>
      </c>
      <c r="E302" s="340">
        <v>12392</v>
      </c>
      <c r="F302" s="340">
        <v>12423</v>
      </c>
      <c r="G302" s="340">
        <v>12383</v>
      </c>
      <c r="H302" s="340">
        <v>12338</v>
      </c>
      <c r="I302" s="340">
        <v>12318</v>
      </c>
      <c r="J302" s="340">
        <v>12439</v>
      </c>
      <c r="K302" s="340">
        <v>12766</v>
      </c>
    </row>
    <row r="303" spans="1:11" x14ac:dyDescent="0.25">
      <c r="A303" t="s">
        <v>985</v>
      </c>
      <c r="B303" t="s">
        <v>653</v>
      </c>
      <c r="C303">
        <v>5591</v>
      </c>
      <c r="D303" s="340">
        <v>21114</v>
      </c>
      <c r="E303" s="340">
        <v>20968</v>
      </c>
      <c r="F303" s="340">
        <v>20928</v>
      </c>
      <c r="G303" s="340">
        <v>20863</v>
      </c>
      <c r="H303" s="340">
        <v>20908</v>
      </c>
      <c r="I303" s="340">
        <v>21116</v>
      </c>
      <c r="J303" s="340">
        <v>21466</v>
      </c>
      <c r="K303" s="340">
        <v>21568</v>
      </c>
    </row>
    <row r="304" spans="1:11" x14ac:dyDescent="0.25">
      <c r="A304" t="s">
        <v>985</v>
      </c>
      <c r="B304" t="s">
        <v>673</v>
      </c>
      <c r="C304">
        <v>5648</v>
      </c>
      <c r="D304" s="340">
        <v>4524</v>
      </c>
      <c r="E304" s="340">
        <v>4669</v>
      </c>
      <c r="F304" s="340">
        <v>4717</v>
      </c>
      <c r="G304" s="340">
        <v>4909</v>
      </c>
      <c r="H304" s="340">
        <v>4932</v>
      </c>
      <c r="I304" s="340">
        <v>5036</v>
      </c>
      <c r="J304" s="340">
        <v>5138</v>
      </c>
      <c r="K304" s="340">
        <v>5157</v>
      </c>
    </row>
    <row r="305" spans="1:11" x14ac:dyDescent="0.25">
      <c r="A305" t="s">
        <v>985</v>
      </c>
      <c r="B305" t="s">
        <v>708</v>
      </c>
      <c r="C305">
        <v>5651</v>
      </c>
      <c r="D305" s="340">
        <v>935</v>
      </c>
      <c r="E305" s="340">
        <v>963</v>
      </c>
      <c r="F305" s="340">
        <v>973</v>
      </c>
      <c r="G305" s="340">
        <v>958</v>
      </c>
      <c r="H305" s="340">
        <v>958</v>
      </c>
      <c r="I305" s="340">
        <v>978</v>
      </c>
      <c r="J305" s="340">
        <v>980</v>
      </c>
      <c r="K305" s="340">
        <v>955</v>
      </c>
    </row>
    <row r="306" spans="1:11" x14ac:dyDescent="0.25">
      <c r="A306" t="s">
        <v>986</v>
      </c>
      <c r="B306" t="s">
        <v>321</v>
      </c>
      <c r="D306" s="340">
        <v>85496</v>
      </c>
      <c r="E306" s="340">
        <v>85060</v>
      </c>
      <c r="F306" s="340">
        <v>85258</v>
      </c>
      <c r="G306" s="340">
        <v>86129</v>
      </c>
      <c r="H306" s="340">
        <v>86365</v>
      </c>
      <c r="I306" s="340">
        <v>86952</v>
      </c>
      <c r="J306" s="340">
        <v>88813</v>
      </c>
      <c r="K306" s="340">
        <v>89367</v>
      </c>
    </row>
    <row r="307" spans="1:11" x14ac:dyDescent="0.25">
      <c r="A307" t="s">
        <v>986</v>
      </c>
      <c r="B307" t="s">
        <v>450</v>
      </c>
      <c r="C307">
        <v>5892</v>
      </c>
      <c r="D307" s="340">
        <v>11350</v>
      </c>
      <c r="E307" s="340">
        <v>11360</v>
      </c>
      <c r="F307" s="340">
        <v>11394</v>
      </c>
      <c r="G307" s="340">
        <v>11737</v>
      </c>
      <c r="H307" s="340">
        <v>11924</v>
      </c>
      <c r="I307" s="340">
        <v>12123</v>
      </c>
      <c r="J307" s="340">
        <v>12340</v>
      </c>
      <c r="K307" s="340">
        <v>12463</v>
      </c>
    </row>
    <row r="308" spans="1:11" x14ac:dyDescent="0.25">
      <c r="A308" t="s">
        <v>986</v>
      </c>
      <c r="B308" t="s">
        <v>475</v>
      </c>
      <c r="C308">
        <v>5882</v>
      </c>
      <c r="D308" s="340">
        <v>2921</v>
      </c>
      <c r="E308" s="340">
        <v>2941</v>
      </c>
      <c r="F308" s="340">
        <v>3032</v>
      </c>
      <c r="G308" s="340">
        <v>3093</v>
      </c>
      <c r="H308" s="340">
        <v>3077</v>
      </c>
      <c r="I308" s="340">
        <v>3192</v>
      </c>
      <c r="J308" s="340">
        <v>3243</v>
      </c>
      <c r="K308" s="340">
        <v>3340</v>
      </c>
    </row>
    <row r="309" spans="1:11" x14ac:dyDescent="0.25">
      <c r="A309" t="s">
        <v>986</v>
      </c>
      <c r="B309" t="s">
        <v>476</v>
      </c>
      <c r="C309">
        <v>5841</v>
      </c>
      <c r="D309" s="340">
        <v>3433</v>
      </c>
      <c r="E309" s="340">
        <v>3460</v>
      </c>
      <c r="F309" s="340">
        <v>3468</v>
      </c>
      <c r="G309" s="340">
        <v>3494</v>
      </c>
      <c r="H309" s="340">
        <v>3549</v>
      </c>
      <c r="I309" s="340">
        <v>3568</v>
      </c>
      <c r="J309" s="340">
        <v>3625</v>
      </c>
      <c r="K309" s="340">
        <v>3656</v>
      </c>
    </row>
    <row r="310" spans="1:11" x14ac:dyDescent="0.25">
      <c r="A310" t="s">
        <v>986</v>
      </c>
      <c r="B310" t="s">
        <v>502</v>
      </c>
      <c r="C310">
        <v>5883</v>
      </c>
      <c r="D310" s="340">
        <v>2289</v>
      </c>
      <c r="E310" s="340">
        <v>2282</v>
      </c>
      <c r="F310" s="340">
        <v>2287</v>
      </c>
      <c r="G310" s="340">
        <v>2311</v>
      </c>
      <c r="H310" s="340">
        <v>2328</v>
      </c>
      <c r="I310" s="340">
        <v>2307</v>
      </c>
      <c r="J310" s="340">
        <v>2339</v>
      </c>
      <c r="K310" s="340">
        <v>2322</v>
      </c>
    </row>
    <row r="311" spans="1:11" x14ac:dyDescent="0.25">
      <c r="A311" t="s">
        <v>986</v>
      </c>
      <c r="B311" t="s">
        <v>503</v>
      </c>
      <c r="C311">
        <v>5884</v>
      </c>
      <c r="D311" s="340">
        <v>3396</v>
      </c>
      <c r="E311" s="340">
        <v>3386</v>
      </c>
      <c r="F311" s="340">
        <v>3363</v>
      </c>
      <c r="G311" s="340">
        <v>3420</v>
      </c>
      <c r="H311" s="340">
        <v>3389</v>
      </c>
      <c r="I311" s="340">
        <v>3366</v>
      </c>
      <c r="J311" s="340">
        <v>3429</v>
      </c>
      <c r="K311" s="340">
        <v>3389</v>
      </c>
    </row>
    <row r="312" spans="1:11" x14ac:dyDescent="0.25">
      <c r="A312" t="s">
        <v>986</v>
      </c>
      <c r="B312" t="s">
        <v>563</v>
      </c>
      <c r="C312">
        <v>5885</v>
      </c>
      <c r="D312" s="340">
        <v>1549</v>
      </c>
      <c r="E312" s="340">
        <v>1536</v>
      </c>
      <c r="F312" s="340">
        <v>1544</v>
      </c>
      <c r="G312" s="340">
        <v>1670</v>
      </c>
      <c r="H312" s="340">
        <v>1805</v>
      </c>
      <c r="I312" s="340">
        <v>1842</v>
      </c>
      <c r="J312" s="340">
        <v>1918</v>
      </c>
      <c r="K312" s="340">
        <v>1921</v>
      </c>
    </row>
    <row r="313" spans="1:11" x14ac:dyDescent="0.25">
      <c r="A313" t="s">
        <v>986</v>
      </c>
      <c r="B313" t="s">
        <v>613</v>
      </c>
      <c r="C313">
        <v>5886</v>
      </c>
      <c r="D313" s="340">
        <v>26653</v>
      </c>
      <c r="E313" s="340">
        <v>26006</v>
      </c>
      <c r="F313" s="340">
        <v>26065</v>
      </c>
      <c r="G313" s="340">
        <v>26180</v>
      </c>
      <c r="H313" s="340">
        <v>26004</v>
      </c>
      <c r="I313" s="340">
        <v>26081</v>
      </c>
      <c r="J313" s="340">
        <v>26837</v>
      </c>
      <c r="K313" s="340">
        <v>26964</v>
      </c>
    </row>
    <row r="314" spans="1:11" x14ac:dyDescent="0.25">
      <c r="A314" t="s">
        <v>986</v>
      </c>
      <c r="B314" t="s">
        <v>663</v>
      </c>
      <c r="C314">
        <v>5842</v>
      </c>
      <c r="D314" s="340">
        <v>545</v>
      </c>
      <c r="E314" s="340">
        <v>548</v>
      </c>
      <c r="F314" s="340">
        <v>548</v>
      </c>
      <c r="G314" s="340">
        <v>537</v>
      </c>
      <c r="H314" s="340">
        <v>534</v>
      </c>
      <c r="I314" s="340">
        <v>534</v>
      </c>
      <c r="J314" s="340">
        <v>529</v>
      </c>
      <c r="K314" s="340">
        <v>499</v>
      </c>
    </row>
    <row r="315" spans="1:11" x14ac:dyDescent="0.25">
      <c r="A315" t="s">
        <v>986</v>
      </c>
      <c r="B315" t="s">
        <v>664</v>
      </c>
      <c r="C315">
        <v>5843</v>
      </c>
      <c r="D315" s="340">
        <v>882</v>
      </c>
      <c r="E315" s="340">
        <v>882</v>
      </c>
      <c r="F315" s="340">
        <v>858</v>
      </c>
      <c r="G315" s="340">
        <v>863</v>
      </c>
      <c r="H315" s="340">
        <v>862</v>
      </c>
      <c r="I315" s="340">
        <v>826</v>
      </c>
      <c r="J315" s="340">
        <v>796</v>
      </c>
      <c r="K315" s="340">
        <v>812</v>
      </c>
    </row>
    <row r="316" spans="1:11" x14ac:dyDescent="0.25">
      <c r="A316" t="s">
        <v>986</v>
      </c>
      <c r="B316" t="s">
        <v>575</v>
      </c>
      <c r="C316">
        <v>5889</v>
      </c>
      <c r="D316" s="340">
        <v>11779</v>
      </c>
      <c r="E316" s="340">
        <v>11871</v>
      </c>
      <c r="F316" s="340">
        <v>11906</v>
      </c>
      <c r="G316" s="340">
        <v>12088</v>
      </c>
      <c r="H316" s="340">
        <v>12220</v>
      </c>
      <c r="I316" s="340">
        <v>12400</v>
      </c>
      <c r="J316" s="340">
        <v>12605</v>
      </c>
      <c r="K316" s="340">
        <v>12812</v>
      </c>
    </row>
    <row r="317" spans="1:11" x14ac:dyDescent="0.25">
      <c r="A317" t="s">
        <v>986</v>
      </c>
      <c r="B317" t="s">
        <v>702</v>
      </c>
      <c r="C317">
        <v>5890</v>
      </c>
      <c r="D317" s="340">
        <v>19829</v>
      </c>
      <c r="E317" s="340">
        <v>19904</v>
      </c>
      <c r="F317" s="340">
        <v>19871</v>
      </c>
      <c r="G317" s="340">
        <v>19780</v>
      </c>
      <c r="H317" s="340">
        <v>19721</v>
      </c>
      <c r="I317" s="340">
        <v>19743</v>
      </c>
      <c r="J317" s="340">
        <v>20155</v>
      </c>
      <c r="K317" s="340">
        <v>20146</v>
      </c>
    </row>
    <row r="318" spans="1:11" x14ac:dyDescent="0.25">
      <c r="A318" t="s">
        <v>986</v>
      </c>
      <c r="B318" t="s">
        <v>703</v>
      </c>
      <c r="C318">
        <v>5891</v>
      </c>
      <c r="D318" s="340">
        <v>870</v>
      </c>
      <c r="E318" s="340">
        <v>884</v>
      </c>
      <c r="F318" s="340">
        <v>922</v>
      </c>
      <c r="G318" s="340">
        <v>956</v>
      </c>
      <c r="H318" s="340">
        <v>952</v>
      </c>
      <c r="I318" s="340">
        <v>970</v>
      </c>
      <c r="J318" s="340">
        <v>997</v>
      </c>
      <c r="K318" s="340">
        <v>1043</v>
      </c>
    </row>
    <row r="320" spans="1:11" x14ac:dyDescent="0.25">
      <c r="A320" t="s">
        <v>987</v>
      </c>
    </row>
  </sheetData>
  <mergeCells count="1">
    <mergeCell ref="A4:K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2B4F0-5515-4B58-BB33-8F64040631B2}">
  <sheetPr codeName="Feuil9"/>
  <dimension ref="A1:BH348"/>
  <sheetViews>
    <sheetView workbookViewId="0"/>
  </sheetViews>
  <sheetFormatPr defaultColWidth="9.19921875" defaultRowHeight="13.5" x14ac:dyDescent="0.25"/>
  <cols>
    <col min="2" max="2" width="31.19921875" bestFit="1" customWidth="1"/>
  </cols>
  <sheetData>
    <row r="1" spans="1:60" ht="44.25" customHeight="1" x14ac:dyDescent="0.25">
      <c r="A1" s="342"/>
      <c r="B1" s="343"/>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44"/>
      <c r="BE1" s="344"/>
      <c r="BF1" s="344"/>
      <c r="BG1" s="344"/>
      <c r="BH1" s="344"/>
    </row>
    <row r="2" spans="1:60" ht="14.25" thickBot="1" x14ac:dyDescent="0.3">
      <c r="A2" s="345"/>
      <c r="B2" s="346"/>
      <c r="C2" s="346"/>
      <c r="D2" s="346"/>
      <c r="E2" s="346"/>
      <c r="F2" s="346"/>
      <c r="G2" s="346"/>
      <c r="H2" s="346"/>
      <c r="I2" s="346"/>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4"/>
      <c r="BF2" s="344"/>
      <c r="BG2" s="344"/>
      <c r="BH2" s="344"/>
    </row>
    <row r="3" spans="1:60" x14ac:dyDescent="0.25">
      <c r="A3" s="342"/>
      <c r="B3" s="343"/>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44"/>
      <c r="BG3" s="344"/>
      <c r="BH3" s="344"/>
    </row>
    <row r="4" spans="1:60" ht="15.75" x14ac:dyDescent="0.25">
      <c r="A4" s="347" t="s">
        <v>988</v>
      </c>
      <c r="B4" s="348"/>
      <c r="C4" s="349"/>
      <c r="D4" s="349"/>
      <c r="E4" s="349"/>
      <c r="F4" s="349"/>
      <c r="G4" s="349"/>
      <c r="H4" s="349"/>
      <c r="I4" s="349"/>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row>
    <row r="5" spans="1:60" ht="15.75" x14ac:dyDescent="0.25">
      <c r="A5" s="347" t="s">
        <v>989</v>
      </c>
      <c r="B5" s="348"/>
      <c r="C5" s="349"/>
      <c r="D5" s="349"/>
      <c r="E5" s="349"/>
      <c r="F5" s="349"/>
      <c r="G5" s="349"/>
      <c r="H5" s="349"/>
      <c r="I5" s="349"/>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c r="AT5" s="348"/>
      <c r="AU5" s="348"/>
      <c r="AV5" s="348"/>
      <c r="AW5" s="348"/>
      <c r="AX5" s="348"/>
      <c r="AY5" s="348"/>
      <c r="AZ5" s="348"/>
      <c r="BA5" s="348"/>
      <c r="BB5" s="348"/>
      <c r="BC5" s="348"/>
      <c r="BD5" s="348"/>
      <c r="BE5" s="348"/>
      <c r="BF5" s="348"/>
      <c r="BG5" s="348"/>
      <c r="BH5" s="348"/>
    </row>
    <row r="6" spans="1:60" x14ac:dyDescent="0.25">
      <c r="A6" s="350" t="s">
        <v>990</v>
      </c>
      <c r="B6" s="351"/>
      <c r="C6" s="352"/>
      <c r="D6" s="352"/>
      <c r="E6" s="352"/>
      <c r="F6" s="352"/>
      <c r="G6" s="352"/>
      <c r="H6" s="352"/>
      <c r="I6" s="352"/>
      <c r="J6" s="348"/>
      <c r="K6" s="348"/>
      <c r="L6" s="348"/>
      <c r="M6" s="348"/>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c r="AT6" s="348"/>
      <c r="AU6" s="348"/>
      <c r="AV6" s="348"/>
      <c r="AW6" s="348"/>
      <c r="AX6" s="348"/>
      <c r="AY6" s="348"/>
      <c r="AZ6" s="348"/>
      <c r="BA6" s="348"/>
      <c r="BB6" s="348"/>
      <c r="BC6" s="348"/>
      <c r="BD6" s="348"/>
      <c r="BE6" s="348"/>
      <c r="BF6" s="348"/>
      <c r="BG6" s="348"/>
      <c r="BH6" s="348"/>
    </row>
    <row r="7" spans="1:60" x14ac:dyDescent="0.25">
      <c r="A7" s="353"/>
      <c r="B7" s="354"/>
      <c r="C7" s="355">
        <v>2017</v>
      </c>
      <c r="D7" s="355">
        <v>2018</v>
      </c>
      <c r="E7" s="355">
        <v>2019</v>
      </c>
      <c r="F7" s="355" t="s">
        <v>991</v>
      </c>
      <c r="G7" s="355">
        <v>2021</v>
      </c>
      <c r="H7" s="355">
        <v>2022</v>
      </c>
      <c r="I7" s="355">
        <v>2023</v>
      </c>
      <c r="J7" s="354">
        <v>2024</v>
      </c>
      <c r="K7" s="354">
        <v>2025</v>
      </c>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row>
    <row r="8" spans="1:60" x14ac:dyDescent="0.25">
      <c r="A8" s="356"/>
      <c r="B8" s="357"/>
      <c r="C8" s="358"/>
      <c r="D8" s="358"/>
      <c r="E8" s="358"/>
      <c r="F8" s="358"/>
      <c r="G8" s="358"/>
      <c r="H8" s="358"/>
      <c r="I8" s="348"/>
      <c r="J8" s="348"/>
      <c r="K8" s="348"/>
      <c r="L8" s="348"/>
      <c r="M8" s="348"/>
      <c r="N8" s="348"/>
      <c r="O8" s="348"/>
      <c r="P8" s="348"/>
      <c r="Q8" s="348"/>
      <c r="R8" s="348"/>
      <c r="S8" s="348"/>
      <c r="T8" s="348"/>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8"/>
      <c r="AY8" s="348"/>
      <c r="AZ8" s="348"/>
      <c r="BA8" s="348"/>
      <c r="BB8" s="348"/>
      <c r="BC8" s="348"/>
      <c r="BD8" s="348"/>
      <c r="BE8" s="348"/>
      <c r="BF8" s="348"/>
      <c r="BG8" s="348"/>
      <c r="BH8" s="348"/>
    </row>
    <row r="9" spans="1:60" x14ac:dyDescent="0.25">
      <c r="A9" s="359" t="s">
        <v>992</v>
      </c>
      <c r="B9" s="360"/>
      <c r="C9" s="361">
        <v>67.933036444472606</v>
      </c>
      <c r="D9" s="361">
        <v>67.957703702489297</v>
      </c>
      <c r="E9" s="361">
        <v>68.070454947715206</v>
      </c>
      <c r="F9" s="361">
        <v>67.214724382683102</v>
      </c>
      <c r="G9" s="361">
        <v>67.522130702009093</v>
      </c>
      <c r="H9" s="361">
        <v>67.451659099101093</v>
      </c>
      <c r="I9" s="362">
        <v>67.388046509494743</v>
      </c>
      <c r="J9" s="348"/>
      <c r="K9" s="348"/>
      <c r="L9" s="348"/>
      <c r="M9" s="348"/>
      <c r="N9" s="348"/>
      <c r="O9" s="348"/>
      <c r="P9" s="348"/>
      <c r="Q9" s="348"/>
      <c r="R9" s="348"/>
      <c r="S9" s="348"/>
      <c r="T9" s="348"/>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8"/>
      <c r="AW9" s="348"/>
      <c r="AX9" s="348"/>
      <c r="AY9" s="348"/>
      <c r="AZ9" s="348"/>
      <c r="BA9" s="348"/>
      <c r="BB9" s="348"/>
      <c r="BC9" s="348"/>
      <c r="BD9" s="348"/>
      <c r="BE9" s="348"/>
      <c r="BF9" s="348"/>
      <c r="BG9" s="348"/>
      <c r="BH9" s="348"/>
    </row>
    <row r="10" spans="1:60" x14ac:dyDescent="0.25">
      <c r="A10" s="359"/>
      <c r="B10" s="360"/>
      <c r="C10" s="361"/>
      <c r="D10" s="361"/>
      <c r="E10" s="361"/>
      <c r="F10" s="361"/>
      <c r="G10" s="361"/>
      <c r="H10" s="361"/>
      <c r="I10" s="348"/>
      <c r="J10" s="348"/>
      <c r="K10" s="348"/>
      <c r="L10" s="348"/>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8"/>
      <c r="BA10" s="348"/>
      <c r="BB10" s="348"/>
      <c r="BC10" s="348"/>
      <c r="BD10" s="348"/>
      <c r="BE10" s="348"/>
      <c r="BF10" s="348"/>
      <c r="BG10" s="348"/>
      <c r="BH10" s="348"/>
    </row>
    <row r="11" spans="1:60" x14ac:dyDescent="0.25">
      <c r="A11" s="359" t="s">
        <v>428</v>
      </c>
      <c r="B11" s="360"/>
      <c r="C11" s="358">
        <v>70.433303729111898</v>
      </c>
      <c r="D11" s="358">
        <v>70.512122541071307</v>
      </c>
      <c r="E11" s="358">
        <v>70.3926385609915</v>
      </c>
      <c r="F11" s="358">
        <v>69.920834873218297</v>
      </c>
      <c r="G11" s="358">
        <v>69.893819947024596</v>
      </c>
      <c r="H11" s="358">
        <v>69.739446358709003</v>
      </c>
      <c r="I11" s="362">
        <v>69.73944635870896</v>
      </c>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c r="AT11" s="348"/>
      <c r="AU11" s="348"/>
      <c r="AV11" s="348"/>
      <c r="AW11" s="348"/>
      <c r="AX11" s="348"/>
      <c r="AY11" s="348"/>
      <c r="AZ11" s="348"/>
      <c r="BA11" s="348"/>
      <c r="BB11" s="348"/>
      <c r="BC11" s="348"/>
      <c r="BD11" s="348"/>
      <c r="BE11" s="348"/>
      <c r="BF11" s="348"/>
      <c r="BG11" s="348"/>
      <c r="BH11" s="348"/>
    </row>
    <row r="12" spans="1:60" x14ac:dyDescent="0.25">
      <c r="A12" s="359"/>
      <c r="B12" s="360"/>
      <c r="C12" s="358"/>
      <c r="D12" s="358"/>
      <c r="E12" s="358"/>
      <c r="F12" s="358"/>
      <c r="G12" s="358"/>
      <c r="H12" s="35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c r="AT12" s="348"/>
      <c r="AU12" s="348"/>
      <c r="AV12" s="348"/>
      <c r="AW12" s="348"/>
      <c r="AX12" s="348"/>
      <c r="AY12" s="348"/>
      <c r="AZ12" s="348"/>
      <c r="BA12" s="348"/>
      <c r="BB12" s="348"/>
      <c r="BC12" s="348"/>
      <c r="BD12" s="348"/>
      <c r="BE12" s="348"/>
      <c r="BF12" s="348"/>
      <c r="BG12" s="348"/>
      <c r="BH12" s="348"/>
    </row>
    <row r="13" spans="1:60" x14ac:dyDescent="0.25">
      <c r="A13" s="363">
        <v>5401</v>
      </c>
      <c r="B13" s="348" t="s">
        <v>428</v>
      </c>
      <c r="C13" s="349">
        <v>67.5</v>
      </c>
      <c r="D13" s="349">
        <v>67.5</v>
      </c>
      <c r="E13" s="349">
        <v>67.5</v>
      </c>
      <c r="F13" s="349">
        <v>66</v>
      </c>
      <c r="G13" s="349">
        <v>66</v>
      </c>
      <c r="H13" s="349">
        <v>66</v>
      </c>
      <c r="I13" s="364">
        <v>66</v>
      </c>
      <c r="J13" s="348">
        <v>66</v>
      </c>
      <c r="K13" s="348">
        <v>66</v>
      </c>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c r="AW13" s="348"/>
      <c r="AX13" s="348"/>
      <c r="AY13" s="348"/>
      <c r="AZ13" s="348"/>
      <c r="BA13" s="348"/>
      <c r="BB13" s="348"/>
      <c r="BC13" s="348"/>
      <c r="BD13" s="348"/>
      <c r="BE13" s="348"/>
      <c r="BF13" s="348"/>
      <c r="BG13" s="348"/>
      <c r="BH13" s="348"/>
    </row>
    <row r="14" spans="1:60" x14ac:dyDescent="0.25">
      <c r="A14" s="363">
        <v>5402</v>
      </c>
      <c r="B14" s="348" t="s">
        <v>447</v>
      </c>
      <c r="C14" s="349">
        <v>71</v>
      </c>
      <c r="D14" s="349">
        <v>71</v>
      </c>
      <c r="E14" s="349">
        <v>71</v>
      </c>
      <c r="F14" s="349">
        <v>71</v>
      </c>
      <c r="G14" s="349">
        <v>71</v>
      </c>
      <c r="H14" s="349">
        <v>71</v>
      </c>
      <c r="I14" s="364">
        <v>71</v>
      </c>
      <c r="J14" s="348">
        <v>71</v>
      </c>
      <c r="K14" s="348">
        <v>71</v>
      </c>
      <c r="L14" s="348"/>
      <c r="M14" s="348"/>
      <c r="N14" s="348"/>
      <c r="O14" s="348"/>
      <c r="P14" s="348"/>
      <c r="Q14" s="348"/>
      <c r="R14" s="348"/>
      <c r="S14" s="348"/>
      <c r="T14" s="348"/>
      <c r="U14" s="348"/>
      <c r="V14" s="348"/>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c r="AT14" s="348"/>
      <c r="AU14" s="348"/>
      <c r="AV14" s="348"/>
      <c r="AW14" s="348"/>
      <c r="AX14" s="348"/>
      <c r="AY14" s="348"/>
      <c r="AZ14" s="348"/>
      <c r="BA14" s="348"/>
      <c r="BB14" s="348"/>
      <c r="BC14" s="348"/>
      <c r="BD14" s="348"/>
      <c r="BE14" s="348"/>
      <c r="BF14" s="348"/>
      <c r="BG14" s="348"/>
      <c r="BH14" s="348"/>
    </row>
    <row r="15" spans="1:60" x14ac:dyDescent="0.25">
      <c r="A15" s="363">
        <v>5403</v>
      </c>
      <c r="B15" s="348" t="s">
        <v>488</v>
      </c>
      <c r="C15" s="349">
        <v>74</v>
      </c>
      <c r="D15" s="349">
        <v>74</v>
      </c>
      <c r="E15" s="349">
        <v>74</v>
      </c>
      <c r="F15" s="349">
        <v>74</v>
      </c>
      <c r="G15" s="349">
        <v>74</v>
      </c>
      <c r="H15" s="349">
        <v>65</v>
      </c>
      <c r="I15" s="364">
        <v>65</v>
      </c>
      <c r="J15" s="348">
        <v>65</v>
      </c>
      <c r="K15" s="348">
        <v>65</v>
      </c>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8"/>
      <c r="AU15" s="348"/>
      <c r="AV15" s="348"/>
      <c r="AW15" s="348"/>
      <c r="AX15" s="348"/>
      <c r="AY15" s="348"/>
      <c r="AZ15" s="348"/>
      <c r="BA15" s="348"/>
      <c r="BB15" s="348"/>
      <c r="BC15" s="348"/>
      <c r="BD15" s="348"/>
      <c r="BE15" s="348"/>
      <c r="BF15" s="348"/>
      <c r="BG15" s="348"/>
      <c r="BH15" s="348"/>
    </row>
    <row r="16" spans="1:60" x14ac:dyDescent="0.25">
      <c r="A16" s="363">
        <v>5404</v>
      </c>
      <c r="B16" s="348" t="s">
        <v>498</v>
      </c>
      <c r="C16" s="349">
        <v>70</v>
      </c>
      <c r="D16" s="349">
        <v>70</v>
      </c>
      <c r="E16" s="349">
        <v>74</v>
      </c>
      <c r="F16" s="349">
        <v>74</v>
      </c>
      <c r="G16" s="349">
        <v>74</v>
      </c>
      <c r="H16" s="349">
        <v>74</v>
      </c>
      <c r="I16" s="364">
        <v>74</v>
      </c>
      <c r="J16" s="348">
        <v>74</v>
      </c>
      <c r="K16" s="348">
        <v>74</v>
      </c>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row>
    <row r="17" spans="1:60" x14ac:dyDescent="0.25">
      <c r="A17" s="363">
        <v>5405</v>
      </c>
      <c r="B17" s="348" t="s">
        <v>559</v>
      </c>
      <c r="C17" s="349">
        <v>75</v>
      </c>
      <c r="D17" s="349">
        <v>75</v>
      </c>
      <c r="E17" s="349">
        <v>75</v>
      </c>
      <c r="F17" s="349">
        <v>73.5</v>
      </c>
      <c r="G17" s="349">
        <v>73.5</v>
      </c>
      <c r="H17" s="349">
        <v>73.5</v>
      </c>
      <c r="I17" s="364">
        <v>73.5</v>
      </c>
      <c r="J17" s="348">
        <v>73.5</v>
      </c>
      <c r="K17" s="348">
        <v>73.5</v>
      </c>
      <c r="L17" s="348"/>
      <c r="M17" s="348"/>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8"/>
      <c r="AX17" s="348"/>
      <c r="AY17" s="348"/>
      <c r="AZ17" s="348"/>
      <c r="BA17" s="348"/>
      <c r="BB17" s="348"/>
      <c r="BC17" s="348"/>
      <c r="BD17" s="348"/>
      <c r="BE17" s="348"/>
      <c r="BF17" s="348"/>
      <c r="BG17" s="348"/>
      <c r="BH17" s="348"/>
    </row>
    <row r="18" spans="1:60" x14ac:dyDescent="0.25">
      <c r="A18" s="363">
        <v>5406</v>
      </c>
      <c r="B18" s="348" t="s">
        <v>577</v>
      </c>
      <c r="C18" s="349">
        <v>71</v>
      </c>
      <c r="D18" s="349">
        <v>71</v>
      </c>
      <c r="E18" s="349">
        <v>71</v>
      </c>
      <c r="F18" s="349">
        <v>71.5</v>
      </c>
      <c r="G18" s="349">
        <v>71.5</v>
      </c>
      <c r="H18" s="349">
        <v>71.5</v>
      </c>
      <c r="I18" s="364">
        <v>71.5</v>
      </c>
      <c r="J18" s="348">
        <v>71.5</v>
      </c>
      <c r="K18" s="348">
        <v>71.5</v>
      </c>
      <c r="L18" s="348"/>
      <c r="M18" s="348"/>
      <c r="N18" s="34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row>
    <row r="19" spans="1:60" x14ac:dyDescent="0.25">
      <c r="A19" s="363">
        <v>5407</v>
      </c>
      <c r="B19" s="348" t="s">
        <v>584</v>
      </c>
      <c r="C19" s="349">
        <v>78</v>
      </c>
      <c r="D19" s="349">
        <v>78</v>
      </c>
      <c r="E19" s="349">
        <v>78</v>
      </c>
      <c r="F19" s="349">
        <v>78</v>
      </c>
      <c r="G19" s="349">
        <v>78</v>
      </c>
      <c r="H19" s="349">
        <v>78</v>
      </c>
      <c r="I19" s="364">
        <v>78</v>
      </c>
      <c r="J19" s="348">
        <v>78</v>
      </c>
      <c r="K19" s="348">
        <v>78</v>
      </c>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8"/>
      <c r="BA19" s="348"/>
      <c r="BB19" s="348"/>
      <c r="BC19" s="348"/>
      <c r="BD19" s="348"/>
      <c r="BE19" s="348"/>
      <c r="BF19" s="348"/>
      <c r="BG19" s="348"/>
      <c r="BH19" s="348"/>
    </row>
    <row r="20" spans="1:60" x14ac:dyDescent="0.25">
      <c r="A20" s="363">
        <v>5408</v>
      </c>
      <c r="B20" s="348" t="s">
        <v>620</v>
      </c>
      <c r="C20" s="349">
        <v>78.5</v>
      </c>
      <c r="D20" s="349">
        <v>78.5</v>
      </c>
      <c r="E20" s="349">
        <v>78.5</v>
      </c>
      <c r="F20" s="349">
        <v>78.5</v>
      </c>
      <c r="G20" s="349">
        <v>78.5</v>
      </c>
      <c r="H20" s="349">
        <v>75</v>
      </c>
      <c r="I20" s="364">
        <v>75</v>
      </c>
      <c r="J20" s="348">
        <v>75</v>
      </c>
      <c r="K20" s="348">
        <v>75</v>
      </c>
      <c r="L20" s="348"/>
      <c r="M20" s="348"/>
      <c r="N20" s="348"/>
      <c r="O20" s="348"/>
      <c r="P20" s="348"/>
      <c r="Q20" s="348"/>
      <c r="R20" s="348"/>
      <c r="S20" s="348"/>
      <c r="T20" s="348"/>
      <c r="U20" s="348"/>
      <c r="V20" s="348"/>
      <c r="W20" s="348"/>
      <c r="X20" s="348"/>
      <c r="Y20" s="348"/>
      <c r="Z20" s="348"/>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c r="AX20" s="348"/>
      <c r="AY20" s="348"/>
      <c r="AZ20" s="348"/>
      <c r="BA20" s="348"/>
      <c r="BB20" s="348"/>
      <c r="BC20" s="348"/>
      <c r="BD20" s="348"/>
      <c r="BE20" s="348"/>
      <c r="BF20" s="348"/>
      <c r="BG20" s="348"/>
      <c r="BH20" s="348"/>
    </row>
    <row r="21" spans="1:60" x14ac:dyDescent="0.25">
      <c r="A21" s="363">
        <v>5409</v>
      </c>
      <c r="B21" s="348" t="s">
        <v>623</v>
      </c>
      <c r="C21" s="349">
        <v>68</v>
      </c>
      <c r="D21" s="349">
        <v>68</v>
      </c>
      <c r="E21" s="349">
        <v>68</v>
      </c>
      <c r="F21" s="349">
        <v>68</v>
      </c>
      <c r="G21" s="349">
        <v>68</v>
      </c>
      <c r="H21" s="349">
        <v>68</v>
      </c>
      <c r="I21" s="364">
        <v>68</v>
      </c>
      <c r="J21" s="348">
        <v>68</v>
      </c>
      <c r="K21" s="348">
        <v>68</v>
      </c>
      <c r="L21" s="348"/>
      <c r="M21" s="348"/>
      <c r="N21" s="348"/>
      <c r="O21" s="348"/>
      <c r="P21" s="348"/>
      <c r="Q21" s="348"/>
      <c r="R21" s="348"/>
      <c r="S21" s="348"/>
      <c r="T21" s="348"/>
      <c r="U21" s="348"/>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348"/>
      <c r="AZ21" s="348"/>
      <c r="BA21" s="348"/>
      <c r="BB21" s="348"/>
      <c r="BC21" s="348"/>
      <c r="BD21" s="348"/>
      <c r="BE21" s="348"/>
      <c r="BF21" s="348"/>
      <c r="BG21" s="348"/>
      <c r="BH21" s="348"/>
    </row>
    <row r="22" spans="1:60" x14ac:dyDescent="0.25">
      <c r="A22" s="363">
        <v>5410</v>
      </c>
      <c r="B22" s="348" t="s">
        <v>628</v>
      </c>
      <c r="C22" s="349">
        <v>78.5</v>
      </c>
      <c r="D22" s="349">
        <v>78.5</v>
      </c>
      <c r="E22" s="349">
        <v>78.5</v>
      </c>
      <c r="F22" s="349">
        <v>77</v>
      </c>
      <c r="G22" s="349">
        <v>77</v>
      </c>
      <c r="H22" s="349">
        <v>77</v>
      </c>
      <c r="I22" s="364">
        <v>77</v>
      </c>
      <c r="J22" s="348">
        <v>77</v>
      </c>
      <c r="K22" s="348">
        <v>77</v>
      </c>
      <c r="L22" s="348"/>
      <c r="M22" s="348"/>
      <c r="N22" s="348"/>
      <c r="O22" s="348"/>
      <c r="P22" s="348"/>
      <c r="Q22" s="348"/>
      <c r="R22" s="348"/>
      <c r="S22" s="348"/>
      <c r="T22" s="348"/>
      <c r="U22" s="348"/>
      <c r="V22" s="348"/>
      <c r="W22" s="348"/>
      <c r="X22" s="348"/>
      <c r="Y22" s="348"/>
      <c r="Z22" s="348"/>
      <c r="AA22" s="348"/>
      <c r="AB22" s="348"/>
      <c r="AC22" s="348"/>
      <c r="AD22" s="348"/>
      <c r="AE22" s="348"/>
      <c r="AF22" s="348"/>
      <c r="AG22" s="348"/>
      <c r="AH22" s="348"/>
      <c r="AI22" s="348"/>
      <c r="AJ22" s="348"/>
      <c r="AK22" s="348"/>
      <c r="AL22" s="348"/>
      <c r="AM22" s="348"/>
      <c r="AN22" s="348"/>
      <c r="AO22" s="348"/>
      <c r="AP22" s="348"/>
      <c r="AQ22" s="348"/>
      <c r="AR22" s="348"/>
      <c r="AS22" s="348"/>
      <c r="AT22" s="348"/>
      <c r="AU22" s="348"/>
      <c r="AV22" s="348"/>
      <c r="AW22" s="348"/>
      <c r="AX22" s="348"/>
      <c r="AY22" s="348"/>
      <c r="AZ22" s="348"/>
      <c r="BA22" s="348"/>
      <c r="BB22" s="348"/>
      <c r="BC22" s="348"/>
      <c r="BD22" s="348"/>
      <c r="BE22" s="348"/>
      <c r="BF22" s="348"/>
      <c r="BG22" s="348"/>
      <c r="BH22" s="348"/>
    </row>
    <row r="23" spans="1:60" x14ac:dyDescent="0.25">
      <c r="A23" s="363">
        <v>5411</v>
      </c>
      <c r="B23" s="348" t="s">
        <v>629</v>
      </c>
      <c r="C23" s="349">
        <v>76</v>
      </c>
      <c r="D23" s="349">
        <v>76</v>
      </c>
      <c r="E23" s="349">
        <v>76</v>
      </c>
      <c r="F23" s="349">
        <v>76</v>
      </c>
      <c r="G23" s="349">
        <v>76</v>
      </c>
      <c r="H23" s="349">
        <v>76</v>
      </c>
      <c r="I23" s="364">
        <v>76</v>
      </c>
      <c r="J23" s="348">
        <v>76</v>
      </c>
      <c r="K23" s="348">
        <v>76</v>
      </c>
      <c r="L23" s="348"/>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348"/>
      <c r="AZ23" s="348"/>
      <c r="BA23" s="348"/>
      <c r="BB23" s="348"/>
      <c r="BC23" s="348"/>
      <c r="BD23" s="348"/>
      <c r="BE23" s="348"/>
      <c r="BF23" s="348"/>
      <c r="BG23" s="348"/>
      <c r="BH23" s="348"/>
    </row>
    <row r="24" spans="1:60" x14ac:dyDescent="0.25">
      <c r="A24" s="363">
        <v>5412</v>
      </c>
      <c r="B24" s="348" t="s">
        <v>654</v>
      </c>
      <c r="C24" s="349">
        <v>67.5</v>
      </c>
      <c r="D24" s="349">
        <v>67.5</v>
      </c>
      <c r="E24" s="349">
        <v>67.5</v>
      </c>
      <c r="F24" s="349">
        <v>69</v>
      </c>
      <c r="G24" s="349">
        <v>69</v>
      </c>
      <c r="H24" s="349">
        <v>69</v>
      </c>
      <c r="I24" s="364">
        <v>69</v>
      </c>
      <c r="J24" s="348">
        <v>66</v>
      </c>
      <c r="K24" s="348">
        <v>66</v>
      </c>
      <c r="L24" s="348"/>
      <c r="M24" s="348"/>
      <c r="N24" s="348"/>
      <c r="O24" s="348"/>
      <c r="P24" s="348"/>
      <c r="Q24" s="348"/>
      <c r="R24" s="348"/>
      <c r="S24" s="348"/>
      <c r="T24" s="348"/>
      <c r="U24" s="348"/>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8"/>
      <c r="BH24" s="348"/>
    </row>
    <row r="25" spans="1:60" x14ac:dyDescent="0.25">
      <c r="A25" s="363">
        <v>5413</v>
      </c>
      <c r="B25" s="348" t="s">
        <v>656</v>
      </c>
      <c r="C25" s="349">
        <v>68</v>
      </c>
      <c r="D25" s="349">
        <v>68</v>
      </c>
      <c r="E25" s="349">
        <v>68</v>
      </c>
      <c r="F25" s="349">
        <v>68</v>
      </c>
      <c r="G25" s="349">
        <v>68</v>
      </c>
      <c r="H25" s="349">
        <v>68</v>
      </c>
      <c r="I25" s="364">
        <v>68</v>
      </c>
      <c r="J25" s="348">
        <v>68</v>
      </c>
      <c r="K25" s="348">
        <v>66.5</v>
      </c>
      <c r="L25" s="348"/>
      <c r="M25" s="348"/>
      <c r="N25" s="348"/>
      <c r="O25" s="348"/>
      <c r="P25" s="348"/>
      <c r="Q25" s="348"/>
      <c r="R25" s="348"/>
      <c r="S25" s="348"/>
      <c r="T25" s="348"/>
      <c r="U25" s="348"/>
      <c r="V25" s="348"/>
      <c r="W25" s="348"/>
      <c r="X25" s="348"/>
      <c r="Y25" s="348"/>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c r="AW25" s="348"/>
      <c r="AX25" s="348"/>
      <c r="AY25" s="348"/>
      <c r="AZ25" s="348"/>
      <c r="BA25" s="348"/>
      <c r="BB25" s="348"/>
      <c r="BC25" s="348"/>
      <c r="BD25" s="348"/>
      <c r="BE25" s="348"/>
      <c r="BF25" s="348"/>
      <c r="BG25" s="348"/>
      <c r="BH25" s="348"/>
    </row>
    <row r="26" spans="1:60" x14ac:dyDescent="0.25">
      <c r="A26" s="363">
        <v>5414</v>
      </c>
      <c r="B26" s="348" t="s">
        <v>711</v>
      </c>
      <c r="C26" s="349">
        <v>69</v>
      </c>
      <c r="D26" s="349">
        <v>69</v>
      </c>
      <c r="E26" s="349">
        <v>69</v>
      </c>
      <c r="F26" s="349">
        <v>67.5</v>
      </c>
      <c r="G26" s="349">
        <v>67.5</v>
      </c>
      <c r="H26" s="349">
        <v>67.5</v>
      </c>
      <c r="I26" s="364">
        <v>67.5</v>
      </c>
      <c r="J26" s="348">
        <v>66.5</v>
      </c>
      <c r="K26" s="348">
        <v>66.5</v>
      </c>
      <c r="L26" s="348"/>
      <c r="M26" s="348"/>
      <c r="N26" s="348"/>
      <c r="O26" s="348"/>
      <c r="P26" s="348"/>
      <c r="Q26" s="348"/>
      <c r="R26" s="348"/>
      <c r="S26" s="348"/>
      <c r="T26" s="348"/>
      <c r="U26" s="348"/>
      <c r="V26" s="348"/>
      <c r="W26" s="348"/>
      <c r="X26" s="348"/>
      <c r="Y26" s="348"/>
      <c r="Z26" s="348"/>
      <c r="AA26" s="348"/>
      <c r="AB26" s="348"/>
      <c r="AC26" s="348"/>
      <c r="AD26" s="348"/>
      <c r="AE26" s="348"/>
      <c r="AF26" s="348"/>
      <c r="AG26" s="348"/>
      <c r="AH26" s="348"/>
      <c r="AI26" s="348"/>
      <c r="AJ26" s="348"/>
      <c r="AK26" s="348"/>
      <c r="AL26" s="348"/>
      <c r="AM26" s="348"/>
      <c r="AN26" s="348"/>
      <c r="AO26" s="348"/>
      <c r="AP26" s="348"/>
      <c r="AQ26" s="348"/>
      <c r="AR26" s="348"/>
      <c r="AS26" s="348"/>
      <c r="AT26" s="348"/>
      <c r="AU26" s="348"/>
      <c r="AV26" s="348"/>
      <c r="AW26" s="348"/>
      <c r="AX26" s="348"/>
      <c r="AY26" s="348"/>
      <c r="AZ26" s="348"/>
      <c r="BA26" s="348"/>
      <c r="BB26" s="348"/>
      <c r="BC26" s="348"/>
      <c r="BD26" s="348"/>
      <c r="BE26" s="348"/>
      <c r="BF26" s="348"/>
      <c r="BG26" s="348"/>
      <c r="BH26" s="348"/>
    </row>
    <row r="27" spans="1:60" x14ac:dyDescent="0.25">
      <c r="A27" s="363">
        <v>5415</v>
      </c>
      <c r="B27" s="348" t="s">
        <v>725</v>
      </c>
      <c r="C27" s="349">
        <v>71.5</v>
      </c>
      <c r="D27" s="349">
        <v>71.5</v>
      </c>
      <c r="E27" s="349">
        <v>71.5</v>
      </c>
      <c r="F27" s="349">
        <v>71.5</v>
      </c>
      <c r="G27" s="349">
        <v>71.5</v>
      </c>
      <c r="H27" s="349">
        <v>71.5</v>
      </c>
      <c r="I27" s="364">
        <v>71.5</v>
      </c>
      <c r="J27" s="348">
        <v>71.5</v>
      </c>
      <c r="K27" s="348">
        <v>71.5</v>
      </c>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348"/>
      <c r="BB27" s="348"/>
      <c r="BC27" s="348"/>
      <c r="BD27" s="348"/>
      <c r="BE27" s="348"/>
      <c r="BF27" s="348"/>
      <c r="BG27" s="348"/>
      <c r="BH27" s="348"/>
    </row>
    <row r="28" spans="1:60" x14ac:dyDescent="0.25">
      <c r="A28" s="363"/>
      <c r="B28" s="348"/>
      <c r="C28" s="349"/>
      <c r="D28" s="349"/>
      <c r="E28" s="349"/>
      <c r="F28" s="349"/>
      <c r="G28" s="349"/>
      <c r="H28" s="349"/>
      <c r="I28" s="348"/>
      <c r="J28" s="348"/>
      <c r="K28" s="348"/>
      <c r="L28" s="348"/>
      <c r="M28" s="348"/>
      <c r="N28" s="348"/>
      <c r="O28" s="348"/>
      <c r="P28" s="348"/>
      <c r="Q28" s="348"/>
      <c r="R28" s="348"/>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348"/>
      <c r="BB28" s="348"/>
      <c r="BC28" s="348"/>
      <c r="BD28" s="348"/>
      <c r="BE28" s="348"/>
      <c r="BF28" s="348"/>
      <c r="BG28" s="348"/>
      <c r="BH28" s="348"/>
    </row>
    <row r="29" spans="1:60" x14ac:dyDescent="0.25">
      <c r="A29" s="359" t="s">
        <v>981</v>
      </c>
      <c r="B29" s="360"/>
      <c r="C29" s="358">
        <v>71.647662403938199</v>
      </c>
      <c r="D29" s="358">
        <v>71.657695461758607</v>
      </c>
      <c r="E29" s="358">
        <v>71.630093081262203</v>
      </c>
      <c r="F29" s="358">
        <v>70.144852436469506</v>
      </c>
      <c r="G29" s="358">
        <v>69.949431239679498</v>
      </c>
      <c r="H29" s="358">
        <v>70.081097195562194</v>
      </c>
      <c r="I29" s="362">
        <v>69.097589039346445</v>
      </c>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348"/>
      <c r="BA29" s="348"/>
      <c r="BB29" s="348"/>
      <c r="BC29" s="348"/>
      <c r="BD29" s="348"/>
      <c r="BE29" s="348"/>
      <c r="BF29" s="348"/>
      <c r="BG29" s="348"/>
      <c r="BH29" s="348"/>
    </row>
    <row r="30" spans="1:60" x14ac:dyDescent="0.25">
      <c r="A30" s="359"/>
      <c r="B30" s="360"/>
      <c r="C30" s="358"/>
      <c r="D30" s="358"/>
      <c r="E30" s="358"/>
      <c r="F30" s="358"/>
      <c r="G30" s="358"/>
      <c r="H30" s="358"/>
      <c r="I30" s="348"/>
      <c r="J30" s="348"/>
      <c r="K30" s="348"/>
      <c r="L30" s="348"/>
      <c r="M30" s="348"/>
      <c r="N30" s="348"/>
      <c r="O30" s="348"/>
      <c r="P30" s="348"/>
      <c r="Q30" s="348"/>
      <c r="R30" s="348"/>
      <c r="S30" s="348"/>
      <c r="T30" s="348"/>
      <c r="U30" s="348"/>
      <c r="V30" s="348"/>
      <c r="W30" s="348"/>
      <c r="X30" s="348"/>
      <c r="Y30" s="348"/>
      <c r="Z30" s="348"/>
      <c r="AA30" s="348"/>
      <c r="AB30" s="348"/>
      <c r="AC30" s="348"/>
      <c r="AD30" s="348"/>
      <c r="AE30" s="348"/>
      <c r="AF30" s="348"/>
      <c r="AG30" s="348"/>
      <c r="AH30" s="348"/>
      <c r="AI30" s="348"/>
      <c r="AJ30" s="348"/>
      <c r="AK30" s="348"/>
      <c r="AL30" s="348"/>
      <c r="AM30" s="348"/>
      <c r="AN30" s="348"/>
      <c r="AO30" s="348"/>
      <c r="AP30" s="348"/>
      <c r="AQ30" s="348"/>
      <c r="AR30" s="348"/>
      <c r="AS30" s="348"/>
      <c r="AT30" s="348"/>
      <c r="AU30" s="348"/>
      <c r="AV30" s="348"/>
      <c r="AW30" s="348"/>
      <c r="AX30" s="348"/>
      <c r="AY30" s="348"/>
      <c r="AZ30" s="348"/>
      <c r="BA30" s="348"/>
      <c r="BB30" s="348"/>
      <c r="BC30" s="348"/>
      <c r="BD30" s="348"/>
      <c r="BE30" s="348"/>
      <c r="BF30" s="348"/>
      <c r="BG30" s="348"/>
      <c r="BH30" s="348"/>
    </row>
    <row r="31" spans="1:60" x14ac:dyDescent="0.25">
      <c r="A31" s="363">
        <v>5451</v>
      </c>
      <c r="B31" s="348" t="s">
        <v>435</v>
      </c>
      <c r="C31" s="349">
        <v>68</v>
      </c>
      <c r="D31" s="349">
        <v>68</v>
      </c>
      <c r="E31" s="349">
        <v>68</v>
      </c>
      <c r="F31" s="349">
        <v>66.5</v>
      </c>
      <c r="G31" s="349">
        <v>66.5</v>
      </c>
      <c r="H31" s="349">
        <v>66.5</v>
      </c>
      <c r="I31" s="364">
        <v>65</v>
      </c>
      <c r="J31" s="348">
        <v>65</v>
      </c>
      <c r="K31" s="348">
        <v>65</v>
      </c>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348"/>
      <c r="AZ31" s="348"/>
      <c r="BA31" s="348"/>
      <c r="BB31" s="348"/>
      <c r="BC31" s="348"/>
      <c r="BD31" s="348"/>
      <c r="BE31" s="348"/>
      <c r="BF31" s="348"/>
      <c r="BG31" s="348"/>
      <c r="BH31" s="348"/>
    </row>
    <row r="32" spans="1:60" x14ac:dyDescent="0.25">
      <c r="A32" s="363">
        <v>5663</v>
      </c>
      <c r="B32" s="348" t="s">
        <v>470</v>
      </c>
      <c r="C32" s="349">
        <v>80</v>
      </c>
      <c r="D32" s="349">
        <v>80</v>
      </c>
      <c r="E32" s="349">
        <v>80</v>
      </c>
      <c r="F32" s="349">
        <v>80</v>
      </c>
      <c r="G32" s="349">
        <v>78.5</v>
      </c>
      <c r="H32" s="349">
        <v>78.5</v>
      </c>
      <c r="I32" s="364">
        <v>78.5</v>
      </c>
      <c r="J32" s="348">
        <v>78.5</v>
      </c>
      <c r="K32" s="348">
        <v>78.5</v>
      </c>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row>
    <row r="33" spans="1:60" x14ac:dyDescent="0.25">
      <c r="A33" s="363">
        <v>5812</v>
      </c>
      <c r="B33" s="348" t="s">
        <v>473</v>
      </c>
      <c r="C33" s="349">
        <v>77</v>
      </c>
      <c r="D33" s="349">
        <v>77</v>
      </c>
      <c r="E33" s="349">
        <v>77</v>
      </c>
      <c r="F33" s="349">
        <v>77</v>
      </c>
      <c r="G33" s="349">
        <v>77</v>
      </c>
      <c r="H33" s="349">
        <v>77</v>
      </c>
      <c r="I33" s="364">
        <v>77</v>
      </c>
      <c r="J33" s="348">
        <v>77</v>
      </c>
      <c r="K33" s="348">
        <v>77</v>
      </c>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348"/>
      <c r="BD33" s="348"/>
      <c r="BE33" s="348"/>
      <c r="BF33" s="348"/>
      <c r="BG33" s="348"/>
      <c r="BH33" s="348"/>
    </row>
    <row r="34" spans="1:60" x14ac:dyDescent="0.25">
      <c r="A34" s="363">
        <v>5665</v>
      </c>
      <c r="B34" s="348" t="s">
        <v>482</v>
      </c>
      <c r="C34" s="349">
        <v>73</v>
      </c>
      <c r="D34" s="349">
        <v>73</v>
      </c>
      <c r="E34" s="349">
        <v>73</v>
      </c>
      <c r="F34" s="349">
        <v>73</v>
      </c>
      <c r="G34" s="349">
        <v>70</v>
      </c>
      <c r="H34" s="349">
        <v>70</v>
      </c>
      <c r="I34" s="364">
        <v>70</v>
      </c>
      <c r="J34" s="348">
        <v>70</v>
      </c>
      <c r="K34" s="348">
        <v>70</v>
      </c>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348"/>
      <c r="AZ34" s="348"/>
      <c r="BA34" s="348"/>
      <c r="BB34" s="348"/>
      <c r="BC34" s="348"/>
      <c r="BD34" s="348"/>
      <c r="BE34" s="348"/>
      <c r="BF34" s="348"/>
      <c r="BG34" s="348"/>
      <c r="BH34" s="348"/>
    </row>
    <row r="35" spans="1:60" x14ac:dyDescent="0.25">
      <c r="A35" s="363">
        <v>5813</v>
      </c>
      <c r="B35" s="348" t="s">
        <v>490</v>
      </c>
      <c r="C35" s="349">
        <v>70</v>
      </c>
      <c r="D35" s="349">
        <v>70</v>
      </c>
      <c r="E35" s="349">
        <v>70</v>
      </c>
      <c r="F35" s="349">
        <v>68.5</v>
      </c>
      <c r="G35" s="349">
        <v>68.5</v>
      </c>
      <c r="H35" s="349">
        <v>68.5</v>
      </c>
      <c r="I35" s="364">
        <v>68.5</v>
      </c>
      <c r="J35" s="348">
        <v>68.5</v>
      </c>
      <c r="K35" s="348">
        <v>68.5</v>
      </c>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8"/>
      <c r="AN35" s="348"/>
      <c r="AO35" s="348"/>
      <c r="AP35" s="348"/>
      <c r="AQ35" s="348"/>
      <c r="AR35" s="348"/>
      <c r="AS35" s="348"/>
      <c r="AT35" s="348"/>
      <c r="AU35" s="348"/>
      <c r="AV35" s="348"/>
      <c r="AW35" s="348"/>
      <c r="AX35" s="348"/>
      <c r="AY35" s="348"/>
      <c r="AZ35" s="348"/>
      <c r="BA35" s="348"/>
      <c r="BB35" s="348"/>
      <c r="BC35" s="348"/>
      <c r="BD35" s="348"/>
      <c r="BE35" s="348"/>
      <c r="BF35" s="348"/>
      <c r="BG35" s="348"/>
      <c r="BH35" s="348"/>
    </row>
    <row r="36" spans="1:60" x14ac:dyDescent="0.25">
      <c r="A36" s="363">
        <v>5785</v>
      </c>
      <c r="B36" s="348" t="s">
        <v>499</v>
      </c>
      <c r="C36" s="349">
        <v>77</v>
      </c>
      <c r="D36" s="349">
        <v>77</v>
      </c>
      <c r="E36" s="349">
        <v>77</v>
      </c>
      <c r="F36" s="349">
        <v>77</v>
      </c>
      <c r="G36" s="349">
        <v>77</v>
      </c>
      <c r="H36" s="349">
        <v>75</v>
      </c>
      <c r="I36" s="364">
        <v>75</v>
      </c>
      <c r="J36" s="348">
        <v>75</v>
      </c>
      <c r="K36" s="348">
        <v>75</v>
      </c>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348"/>
      <c r="AY36" s="348"/>
      <c r="AZ36" s="348"/>
      <c r="BA36" s="348"/>
      <c r="BB36" s="348"/>
      <c r="BC36" s="348"/>
      <c r="BD36" s="348"/>
      <c r="BE36" s="348"/>
      <c r="BF36" s="348"/>
      <c r="BG36" s="348"/>
      <c r="BH36" s="348"/>
    </row>
    <row r="37" spans="1:60" x14ac:dyDescent="0.25">
      <c r="A37" s="363">
        <v>5816</v>
      </c>
      <c r="B37" s="348" t="s">
        <v>501</v>
      </c>
      <c r="C37" s="349">
        <v>72</v>
      </c>
      <c r="D37" s="349">
        <v>72</v>
      </c>
      <c r="E37" s="349">
        <v>70</v>
      </c>
      <c r="F37" s="349">
        <v>68.5</v>
      </c>
      <c r="G37" s="349">
        <v>68.5</v>
      </c>
      <c r="H37" s="349">
        <v>68.5</v>
      </c>
      <c r="I37" s="364">
        <v>65</v>
      </c>
      <c r="J37" s="348">
        <v>65</v>
      </c>
      <c r="K37" s="348">
        <v>65</v>
      </c>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V37" s="348"/>
      <c r="AW37" s="348"/>
      <c r="AX37" s="348"/>
      <c r="AY37" s="348"/>
      <c r="AZ37" s="348"/>
      <c r="BA37" s="348"/>
      <c r="BB37" s="348"/>
      <c r="BC37" s="348"/>
      <c r="BD37" s="348"/>
      <c r="BE37" s="348"/>
      <c r="BF37" s="348"/>
      <c r="BG37" s="348"/>
      <c r="BH37" s="348"/>
    </row>
    <row r="38" spans="1:60" x14ac:dyDescent="0.25">
      <c r="A38" s="363">
        <v>5456</v>
      </c>
      <c r="B38" s="348" t="s">
        <v>512</v>
      </c>
      <c r="C38" s="349">
        <v>59</v>
      </c>
      <c r="D38" s="349">
        <v>59</v>
      </c>
      <c r="E38" s="349">
        <v>59</v>
      </c>
      <c r="F38" s="349">
        <v>59</v>
      </c>
      <c r="G38" s="349">
        <v>59</v>
      </c>
      <c r="H38" s="349">
        <v>59</v>
      </c>
      <c r="I38" s="364">
        <v>59</v>
      </c>
      <c r="J38" s="348">
        <v>59</v>
      </c>
      <c r="K38" s="348">
        <v>59</v>
      </c>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8"/>
      <c r="AS38" s="348"/>
      <c r="AT38" s="348"/>
      <c r="AU38" s="348"/>
      <c r="AV38" s="348"/>
      <c r="AW38" s="348"/>
      <c r="AX38" s="348"/>
      <c r="AY38" s="348"/>
      <c r="AZ38" s="348"/>
      <c r="BA38" s="348"/>
      <c r="BB38" s="348"/>
      <c r="BC38" s="348"/>
      <c r="BD38" s="348"/>
      <c r="BE38" s="348"/>
      <c r="BF38" s="348"/>
      <c r="BG38" s="348"/>
      <c r="BH38" s="348"/>
    </row>
    <row r="39" spans="1:60" x14ac:dyDescent="0.25">
      <c r="A39" s="363">
        <v>5669</v>
      </c>
      <c r="B39" s="348" t="s">
        <v>514</v>
      </c>
      <c r="C39" s="349">
        <v>75</v>
      </c>
      <c r="D39" s="349">
        <v>75</v>
      </c>
      <c r="E39" s="349">
        <v>75</v>
      </c>
      <c r="F39" s="349">
        <v>73</v>
      </c>
      <c r="G39" s="349">
        <v>73</v>
      </c>
      <c r="H39" s="349">
        <v>73</v>
      </c>
      <c r="I39" s="364">
        <v>73</v>
      </c>
      <c r="J39" s="348">
        <v>73</v>
      </c>
      <c r="K39" s="348">
        <v>73</v>
      </c>
      <c r="L39" s="348"/>
      <c r="M39" s="348"/>
      <c r="N39" s="348"/>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c r="AL39" s="348"/>
      <c r="AM39" s="348"/>
      <c r="AN39" s="348"/>
      <c r="AO39" s="348"/>
      <c r="AP39" s="348"/>
      <c r="AQ39" s="348"/>
      <c r="AR39" s="348"/>
      <c r="AS39" s="348"/>
      <c r="AT39" s="348"/>
      <c r="AU39" s="348"/>
      <c r="AV39" s="348"/>
      <c r="AW39" s="348"/>
      <c r="AX39" s="348"/>
      <c r="AY39" s="348"/>
      <c r="AZ39" s="348"/>
      <c r="BA39" s="348"/>
      <c r="BB39" s="348"/>
      <c r="BC39" s="348"/>
      <c r="BD39" s="348"/>
      <c r="BE39" s="348"/>
      <c r="BF39" s="348"/>
      <c r="BG39" s="348"/>
      <c r="BH39" s="348"/>
    </row>
    <row r="40" spans="1:60" x14ac:dyDescent="0.25">
      <c r="A40" s="363">
        <v>5671</v>
      </c>
      <c r="B40" s="348" t="s">
        <v>520</v>
      </c>
      <c r="C40" s="349">
        <v>80</v>
      </c>
      <c r="D40" s="349">
        <v>80</v>
      </c>
      <c r="E40" s="349">
        <v>80</v>
      </c>
      <c r="F40" s="349">
        <v>78</v>
      </c>
      <c r="G40" s="349">
        <v>78</v>
      </c>
      <c r="H40" s="349">
        <v>78</v>
      </c>
      <c r="I40" s="364">
        <v>78</v>
      </c>
      <c r="J40" s="348">
        <v>78</v>
      </c>
      <c r="K40" s="348">
        <v>78</v>
      </c>
      <c r="L40" s="348"/>
      <c r="M40" s="348"/>
      <c r="N40" s="348"/>
      <c r="O40" s="348"/>
      <c r="P40" s="348"/>
      <c r="Q40" s="348"/>
      <c r="R40" s="348"/>
      <c r="S40" s="348"/>
      <c r="T40" s="348"/>
      <c r="U40" s="348"/>
      <c r="V40" s="348"/>
      <c r="W40" s="348"/>
      <c r="X40" s="348"/>
      <c r="Y40" s="348"/>
      <c r="Z40" s="348"/>
      <c r="AA40" s="348"/>
      <c r="AB40" s="348"/>
      <c r="AC40" s="348"/>
      <c r="AD40" s="348"/>
      <c r="AE40" s="348"/>
      <c r="AF40" s="348"/>
      <c r="AG40" s="348"/>
      <c r="AH40" s="348"/>
      <c r="AI40" s="348"/>
      <c r="AJ40" s="348"/>
      <c r="AK40" s="348"/>
      <c r="AL40" s="348"/>
      <c r="AM40" s="348"/>
      <c r="AN40" s="348"/>
      <c r="AO40" s="348"/>
      <c r="AP40" s="348"/>
      <c r="AQ40" s="348"/>
      <c r="AR40" s="348"/>
      <c r="AS40" s="348"/>
      <c r="AT40" s="348"/>
      <c r="AU40" s="348"/>
      <c r="AV40" s="348"/>
      <c r="AW40" s="348"/>
      <c r="AX40" s="348"/>
      <c r="AY40" s="348"/>
      <c r="AZ40" s="348"/>
      <c r="BA40" s="348"/>
      <c r="BB40" s="348"/>
      <c r="BC40" s="348"/>
      <c r="BD40" s="348"/>
      <c r="BE40" s="348"/>
      <c r="BF40" s="348"/>
      <c r="BG40" s="348"/>
      <c r="BH40" s="348"/>
    </row>
    <row r="41" spans="1:60" x14ac:dyDescent="0.25">
      <c r="A41" s="363">
        <v>5458</v>
      </c>
      <c r="B41" s="348" t="s">
        <v>536</v>
      </c>
      <c r="C41" s="349">
        <v>64</v>
      </c>
      <c r="D41" s="349">
        <v>64</v>
      </c>
      <c r="E41" s="349">
        <v>66</v>
      </c>
      <c r="F41" s="349">
        <v>66</v>
      </c>
      <c r="G41" s="349">
        <v>65</v>
      </c>
      <c r="H41" s="349">
        <v>65</v>
      </c>
      <c r="I41" s="364">
        <v>65</v>
      </c>
      <c r="J41" s="348">
        <v>65</v>
      </c>
      <c r="K41" s="348">
        <v>65</v>
      </c>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348"/>
      <c r="AW41" s="348"/>
      <c r="AX41" s="348"/>
      <c r="AY41" s="348"/>
      <c r="AZ41" s="348"/>
      <c r="BA41" s="348"/>
      <c r="BB41" s="348"/>
      <c r="BC41" s="348"/>
      <c r="BD41" s="348"/>
      <c r="BE41" s="348"/>
      <c r="BF41" s="348"/>
      <c r="BG41" s="348"/>
      <c r="BH41" s="348"/>
    </row>
    <row r="42" spans="1:60" x14ac:dyDescent="0.25">
      <c r="A42" s="363">
        <v>5817</v>
      </c>
      <c r="B42" s="348" t="s">
        <v>555</v>
      </c>
      <c r="C42" s="349">
        <v>79.5</v>
      </c>
      <c r="D42" s="349">
        <v>77</v>
      </c>
      <c r="E42" s="349">
        <v>77</v>
      </c>
      <c r="F42" s="349">
        <v>73.5</v>
      </c>
      <c r="G42" s="349">
        <v>73.5</v>
      </c>
      <c r="H42" s="349">
        <v>73.5</v>
      </c>
      <c r="I42" s="364">
        <v>73.5</v>
      </c>
      <c r="J42" s="348">
        <v>72</v>
      </c>
      <c r="K42" s="348">
        <v>72</v>
      </c>
      <c r="L42" s="348"/>
      <c r="M42" s="348"/>
      <c r="N42" s="348"/>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348"/>
      <c r="AY42" s="348"/>
      <c r="AZ42" s="348"/>
      <c r="BA42" s="348"/>
      <c r="BB42" s="348"/>
      <c r="BC42" s="348"/>
      <c r="BD42" s="348"/>
      <c r="BE42" s="348"/>
      <c r="BF42" s="348"/>
      <c r="BG42" s="348"/>
      <c r="BH42" s="348"/>
    </row>
    <row r="43" spans="1:60" x14ac:dyDescent="0.25">
      <c r="A43" s="363">
        <v>5819</v>
      </c>
      <c r="B43" s="348" t="s">
        <v>561</v>
      </c>
      <c r="C43" s="349">
        <v>69</v>
      </c>
      <c r="D43" s="349">
        <v>69</v>
      </c>
      <c r="E43" s="349">
        <v>69</v>
      </c>
      <c r="F43" s="349">
        <v>69</v>
      </c>
      <c r="G43" s="349">
        <v>69</v>
      </c>
      <c r="H43" s="349">
        <v>69</v>
      </c>
      <c r="I43" s="364">
        <v>69</v>
      </c>
      <c r="J43" s="348">
        <v>69</v>
      </c>
      <c r="K43" s="348">
        <v>69</v>
      </c>
      <c r="L43" s="348"/>
      <c r="M43" s="348"/>
      <c r="N43" s="348"/>
      <c r="O43" s="348"/>
      <c r="P43" s="348"/>
      <c r="Q43" s="348"/>
      <c r="R43" s="348"/>
      <c r="S43" s="348"/>
      <c r="T43" s="348"/>
      <c r="U43" s="348"/>
      <c r="V43" s="348"/>
      <c r="W43" s="348"/>
      <c r="X43" s="348"/>
      <c r="Y43" s="348"/>
      <c r="Z43" s="348"/>
      <c r="AA43" s="348"/>
      <c r="AB43" s="348"/>
      <c r="AC43" s="348"/>
      <c r="AD43" s="348"/>
      <c r="AE43" s="348"/>
      <c r="AF43" s="348"/>
      <c r="AG43" s="348"/>
      <c r="AH43" s="348"/>
      <c r="AI43" s="348"/>
      <c r="AJ43" s="348"/>
      <c r="AK43" s="348"/>
      <c r="AL43" s="348"/>
      <c r="AM43" s="348"/>
      <c r="AN43" s="348"/>
      <c r="AO43" s="348"/>
      <c r="AP43" s="348"/>
      <c r="AQ43" s="348"/>
      <c r="AR43" s="348"/>
      <c r="AS43" s="348"/>
      <c r="AT43" s="348"/>
      <c r="AU43" s="348"/>
      <c r="AV43" s="348"/>
      <c r="AW43" s="348"/>
      <c r="AX43" s="348"/>
      <c r="AY43" s="348"/>
      <c r="AZ43" s="348"/>
      <c r="BA43" s="348"/>
      <c r="BB43" s="348"/>
      <c r="BC43" s="348"/>
      <c r="BD43" s="348"/>
      <c r="BE43" s="348"/>
      <c r="BF43" s="348"/>
      <c r="BG43" s="348"/>
      <c r="BH43" s="348"/>
    </row>
    <row r="44" spans="1:60" x14ac:dyDescent="0.25">
      <c r="A44" s="363">
        <v>5673</v>
      </c>
      <c r="B44" s="348" t="s">
        <v>562</v>
      </c>
      <c r="C44" s="349">
        <v>75</v>
      </c>
      <c r="D44" s="349">
        <v>75</v>
      </c>
      <c r="E44" s="349">
        <v>75</v>
      </c>
      <c r="F44" s="349">
        <v>73.5</v>
      </c>
      <c r="G44" s="349">
        <v>73.5</v>
      </c>
      <c r="H44" s="349">
        <v>73.5</v>
      </c>
      <c r="I44" s="364">
        <v>73.5</v>
      </c>
      <c r="J44" s="348">
        <v>73.5</v>
      </c>
      <c r="K44" s="348">
        <v>73.5</v>
      </c>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W44" s="348"/>
      <c r="AX44" s="348"/>
      <c r="AY44" s="348"/>
      <c r="AZ44" s="348"/>
      <c r="BA44" s="348"/>
      <c r="BB44" s="348"/>
      <c r="BC44" s="348"/>
      <c r="BD44" s="348"/>
      <c r="BE44" s="348"/>
      <c r="BF44" s="348"/>
      <c r="BG44" s="348"/>
      <c r="BH44" s="348"/>
    </row>
    <row r="45" spans="1:60" x14ac:dyDescent="0.25">
      <c r="A45" s="363">
        <v>5674</v>
      </c>
      <c r="B45" s="348" t="s">
        <v>588</v>
      </c>
      <c r="C45" s="349">
        <v>75</v>
      </c>
      <c r="D45" s="349">
        <v>75</v>
      </c>
      <c r="E45" s="349">
        <v>75</v>
      </c>
      <c r="F45" s="349">
        <v>75</v>
      </c>
      <c r="G45" s="349">
        <v>75</v>
      </c>
      <c r="H45" s="349">
        <v>75</v>
      </c>
      <c r="I45" s="364">
        <v>75</v>
      </c>
      <c r="J45" s="348">
        <v>75</v>
      </c>
      <c r="K45" s="348">
        <v>75</v>
      </c>
      <c r="L45" s="348"/>
      <c r="M45" s="348"/>
      <c r="N45" s="348"/>
      <c r="O45" s="348"/>
      <c r="P45" s="348"/>
      <c r="Q45" s="348"/>
      <c r="R45" s="348"/>
      <c r="S45" s="348"/>
      <c r="T45" s="348"/>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c r="AX45" s="348"/>
      <c r="AY45" s="348"/>
      <c r="AZ45" s="348"/>
      <c r="BA45" s="348"/>
      <c r="BB45" s="348"/>
      <c r="BC45" s="348"/>
      <c r="BD45" s="348"/>
      <c r="BE45" s="348"/>
      <c r="BF45" s="348"/>
      <c r="BG45" s="348"/>
      <c r="BH45" s="348"/>
    </row>
    <row r="46" spans="1:60" x14ac:dyDescent="0.25">
      <c r="A46" s="363">
        <v>5675</v>
      </c>
      <c r="B46" s="348" t="s">
        <v>589</v>
      </c>
      <c r="C46" s="349">
        <v>66</v>
      </c>
      <c r="D46" s="349">
        <v>69</v>
      </c>
      <c r="E46" s="349">
        <v>69</v>
      </c>
      <c r="F46" s="349">
        <v>67.5</v>
      </c>
      <c r="G46" s="349">
        <v>67.5</v>
      </c>
      <c r="H46" s="349">
        <v>69.5</v>
      </c>
      <c r="I46" s="364">
        <v>69.5</v>
      </c>
      <c r="J46" s="348">
        <v>69.5</v>
      </c>
      <c r="K46" s="348">
        <v>69.5</v>
      </c>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348"/>
      <c r="AY46" s="348"/>
      <c r="AZ46" s="348"/>
      <c r="BA46" s="348"/>
      <c r="BB46" s="348"/>
      <c r="BC46" s="348"/>
      <c r="BD46" s="348"/>
      <c r="BE46" s="348"/>
      <c r="BF46" s="348"/>
      <c r="BG46" s="348"/>
      <c r="BH46" s="348"/>
    </row>
    <row r="47" spans="1:60" x14ac:dyDescent="0.25">
      <c r="A47" s="363">
        <v>5821</v>
      </c>
      <c r="B47" s="348" t="s">
        <v>602</v>
      </c>
      <c r="C47" s="349">
        <v>72</v>
      </c>
      <c r="D47" s="349">
        <v>72</v>
      </c>
      <c r="E47" s="349">
        <v>72</v>
      </c>
      <c r="F47" s="349">
        <v>72</v>
      </c>
      <c r="G47" s="349">
        <v>72</v>
      </c>
      <c r="H47" s="349">
        <v>72</v>
      </c>
      <c r="I47" s="364">
        <v>72</v>
      </c>
      <c r="J47" s="348">
        <v>69</v>
      </c>
      <c r="K47" s="348">
        <v>69</v>
      </c>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348"/>
      <c r="AT47" s="348"/>
      <c r="AU47" s="348"/>
      <c r="AV47" s="348"/>
      <c r="AW47" s="348"/>
      <c r="AX47" s="348"/>
      <c r="AY47" s="348"/>
      <c r="AZ47" s="348"/>
      <c r="BA47" s="348"/>
      <c r="BB47" s="348"/>
      <c r="BC47" s="348"/>
      <c r="BD47" s="348"/>
      <c r="BE47" s="348"/>
      <c r="BF47" s="348"/>
      <c r="BG47" s="348"/>
      <c r="BH47" s="348"/>
    </row>
    <row r="48" spans="1:60" x14ac:dyDescent="0.25">
      <c r="A48" s="363">
        <v>5678</v>
      </c>
      <c r="B48" s="348" t="s">
        <v>617</v>
      </c>
      <c r="C48" s="349">
        <v>75</v>
      </c>
      <c r="D48" s="349">
        <v>75</v>
      </c>
      <c r="E48" s="349">
        <v>75</v>
      </c>
      <c r="F48" s="349">
        <v>72.5</v>
      </c>
      <c r="G48" s="349">
        <v>72.5</v>
      </c>
      <c r="H48" s="349">
        <v>72.5</v>
      </c>
      <c r="I48" s="364">
        <v>72.5</v>
      </c>
      <c r="J48" s="348">
        <v>72.5</v>
      </c>
      <c r="K48" s="348">
        <v>72.5</v>
      </c>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c r="AX48" s="348"/>
      <c r="AY48" s="348"/>
      <c r="AZ48" s="348"/>
      <c r="BA48" s="348"/>
      <c r="BB48" s="348"/>
      <c r="BC48" s="348"/>
      <c r="BD48" s="348"/>
      <c r="BE48" s="348"/>
      <c r="BF48" s="348"/>
      <c r="BG48" s="348"/>
      <c r="BH48" s="348"/>
    </row>
    <row r="49" spans="1:60" x14ac:dyDescent="0.25">
      <c r="A49" s="363">
        <v>5822</v>
      </c>
      <c r="B49" s="348" t="s">
        <v>636</v>
      </c>
      <c r="C49" s="349">
        <v>75</v>
      </c>
      <c r="D49" s="349">
        <v>75</v>
      </c>
      <c r="E49" s="349">
        <v>75</v>
      </c>
      <c r="F49" s="349">
        <v>73</v>
      </c>
      <c r="G49" s="349">
        <v>73</v>
      </c>
      <c r="H49" s="349">
        <v>73</v>
      </c>
      <c r="I49" s="364">
        <v>70</v>
      </c>
      <c r="J49" s="348">
        <v>70</v>
      </c>
      <c r="K49" s="348">
        <v>70</v>
      </c>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c r="AW49" s="348"/>
      <c r="AX49" s="348"/>
      <c r="AY49" s="348"/>
      <c r="AZ49" s="348"/>
      <c r="BA49" s="348"/>
      <c r="BB49" s="348"/>
      <c r="BC49" s="348"/>
      <c r="BD49" s="348"/>
      <c r="BE49" s="348"/>
      <c r="BF49" s="348"/>
      <c r="BG49" s="348"/>
      <c r="BH49" s="348"/>
    </row>
    <row r="50" spans="1:60" x14ac:dyDescent="0.25">
      <c r="A50" s="363">
        <v>5683</v>
      </c>
      <c r="B50" s="348" t="s">
        <v>647</v>
      </c>
      <c r="C50" s="349">
        <v>74</v>
      </c>
      <c r="D50" s="349">
        <v>74</v>
      </c>
      <c r="E50" s="349">
        <v>74</v>
      </c>
      <c r="F50" s="349">
        <v>72.5</v>
      </c>
      <c r="G50" s="349">
        <v>72.5</v>
      </c>
      <c r="H50" s="349">
        <v>72.5</v>
      </c>
      <c r="I50" s="364">
        <v>72.5</v>
      </c>
      <c r="J50" s="348">
        <v>72.5</v>
      </c>
      <c r="K50" s="348">
        <v>72.5</v>
      </c>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348"/>
      <c r="AT50" s="348"/>
      <c r="AU50" s="348"/>
      <c r="AV50" s="348"/>
      <c r="AW50" s="348"/>
      <c r="AX50" s="348"/>
      <c r="AY50" s="348"/>
      <c r="AZ50" s="348"/>
      <c r="BA50" s="348"/>
      <c r="BB50" s="348"/>
      <c r="BC50" s="348"/>
      <c r="BD50" s="348"/>
      <c r="BE50" s="348"/>
      <c r="BF50" s="348"/>
      <c r="BG50" s="348"/>
      <c r="BH50" s="348"/>
    </row>
    <row r="51" spans="1:60" x14ac:dyDescent="0.25">
      <c r="A51" s="363">
        <v>5798</v>
      </c>
      <c r="B51" s="348" t="s">
        <v>661</v>
      </c>
      <c r="C51" s="349">
        <v>77.5</v>
      </c>
      <c r="D51" s="349">
        <v>77.5</v>
      </c>
      <c r="E51" s="349">
        <v>77.5</v>
      </c>
      <c r="F51" s="349">
        <v>77.5</v>
      </c>
      <c r="G51" s="349">
        <v>77.5</v>
      </c>
      <c r="H51" s="349">
        <v>77.5</v>
      </c>
      <c r="I51" s="364">
        <v>77.5</v>
      </c>
      <c r="J51" s="348">
        <v>77.5</v>
      </c>
      <c r="K51" s="348">
        <v>77.5</v>
      </c>
      <c r="L51" s="348"/>
      <c r="M51" s="348"/>
      <c r="N51" s="348"/>
      <c r="O51" s="348"/>
      <c r="P51" s="348"/>
      <c r="Q51" s="348"/>
      <c r="R51" s="348"/>
      <c r="S51" s="348"/>
      <c r="T51" s="348"/>
      <c r="U51" s="348"/>
      <c r="V51" s="348"/>
      <c r="W51" s="348"/>
      <c r="X51" s="348"/>
      <c r="Y51" s="348"/>
      <c r="Z51" s="348"/>
      <c r="AA51" s="348"/>
      <c r="AB51" s="348"/>
      <c r="AC51" s="348"/>
      <c r="AD51" s="348"/>
      <c r="AE51" s="348"/>
      <c r="AF51" s="348"/>
      <c r="AG51" s="348"/>
      <c r="AH51" s="348"/>
      <c r="AI51" s="348"/>
      <c r="AJ51" s="348"/>
      <c r="AK51" s="348"/>
      <c r="AL51" s="348"/>
      <c r="AM51" s="348"/>
      <c r="AN51" s="348"/>
      <c r="AO51" s="348"/>
      <c r="AP51" s="348"/>
      <c r="AQ51" s="348"/>
      <c r="AR51" s="348"/>
      <c r="AS51" s="348"/>
      <c r="AT51" s="348"/>
      <c r="AU51" s="348"/>
      <c r="AV51" s="348"/>
      <c r="AW51" s="348"/>
      <c r="AX51" s="348"/>
      <c r="AY51" s="348"/>
      <c r="AZ51" s="348"/>
      <c r="BA51" s="348"/>
      <c r="BB51" s="348"/>
      <c r="BC51" s="348"/>
      <c r="BD51" s="348"/>
      <c r="BE51" s="348"/>
      <c r="BF51" s="348"/>
      <c r="BG51" s="348"/>
      <c r="BH51" s="348"/>
    </row>
    <row r="52" spans="1:60" x14ac:dyDescent="0.25">
      <c r="A52" s="363">
        <v>5684</v>
      </c>
      <c r="B52" s="348" t="s">
        <v>662</v>
      </c>
      <c r="C52" s="349">
        <v>60</v>
      </c>
      <c r="D52" s="349">
        <v>75</v>
      </c>
      <c r="E52" s="349">
        <v>75</v>
      </c>
      <c r="F52" s="349">
        <v>75</v>
      </c>
      <c r="G52" s="349">
        <v>75</v>
      </c>
      <c r="H52" s="349">
        <v>75</v>
      </c>
      <c r="I52" s="364">
        <v>70</v>
      </c>
      <c r="J52" s="348">
        <v>65</v>
      </c>
      <c r="K52" s="348">
        <v>65</v>
      </c>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348"/>
      <c r="AY52" s="348"/>
      <c r="AZ52" s="348"/>
      <c r="BA52" s="348"/>
      <c r="BB52" s="348"/>
      <c r="BC52" s="348"/>
      <c r="BD52" s="348"/>
      <c r="BE52" s="348"/>
      <c r="BF52" s="348"/>
      <c r="BG52" s="348"/>
      <c r="BH52" s="348"/>
    </row>
    <row r="53" spans="1:60" x14ac:dyDescent="0.25">
      <c r="A53" s="363">
        <v>5688</v>
      </c>
      <c r="B53" s="348" t="s">
        <v>685</v>
      </c>
      <c r="C53" s="349">
        <v>75.599999999999994</v>
      </c>
      <c r="D53" s="349">
        <v>75.599999999999994</v>
      </c>
      <c r="E53" s="349">
        <v>75.599999999999994</v>
      </c>
      <c r="F53" s="349">
        <v>75.599999999999994</v>
      </c>
      <c r="G53" s="349">
        <v>65</v>
      </c>
      <c r="H53" s="349">
        <v>65</v>
      </c>
      <c r="I53" s="364">
        <v>65</v>
      </c>
      <c r="J53" s="348" t="s">
        <v>1001</v>
      </c>
      <c r="K53" s="348">
        <v>65</v>
      </c>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row>
    <row r="54" spans="1:60" x14ac:dyDescent="0.25">
      <c r="A54" s="363">
        <v>5827</v>
      </c>
      <c r="B54" s="348" t="s">
        <v>691</v>
      </c>
      <c r="C54" s="349">
        <v>80</v>
      </c>
      <c r="D54" s="349">
        <v>80</v>
      </c>
      <c r="E54" s="349">
        <v>80</v>
      </c>
      <c r="F54" s="349">
        <v>78</v>
      </c>
      <c r="G54" s="349">
        <v>78</v>
      </c>
      <c r="H54" s="349">
        <v>78</v>
      </c>
      <c r="I54" s="364">
        <v>78</v>
      </c>
      <c r="J54" s="348">
        <v>78</v>
      </c>
      <c r="K54" s="348">
        <v>78</v>
      </c>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8"/>
      <c r="AZ54" s="348"/>
      <c r="BA54" s="348"/>
      <c r="BB54" s="348"/>
      <c r="BC54" s="348"/>
      <c r="BD54" s="348"/>
      <c r="BE54" s="348"/>
      <c r="BF54" s="348"/>
      <c r="BG54" s="348"/>
      <c r="BH54" s="348"/>
    </row>
    <row r="55" spans="1:60" x14ac:dyDescent="0.25">
      <c r="A55" s="363">
        <v>5828</v>
      </c>
      <c r="B55" s="348" t="s">
        <v>693</v>
      </c>
      <c r="C55" s="349">
        <v>84</v>
      </c>
      <c r="D55" s="349">
        <v>84</v>
      </c>
      <c r="E55" s="349">
        <v>84</v>
      </c>
      <c r="F55" s="349">
        <v>84</v>
      </c>
      <c r="G55" s="349">
        <v>82.5</v>
      </c>
      <c r="H55" s="349">
        <v>81.5</v>
      </c>
      <c r="I55" s="364">
        <v>81.5</v>
      </c>
      <c r="J55" s="348">
        <v>81.5</v>
      </c>
      <c r="K55" s="348">
        <v>81.5</v>
      </c>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W55" s="348"/>
      <c r="AX55" s="348"/>
      <c r="AY55" s="348"/>
      <c r="AZ55" s="348"/>
      <c r="BA55" s="348"/>
      <c r="BB55" s="348"/>
      <c r="BC55" s="348"/>
      <c r="BD55" s="348"/>
      <c r="BE55" s="348"/>
      <c r="BF55" s="348"/>
      <c r="BG55" s="348"/>
      <c r="BH55" s="348"/>
    </row>
    <row r="56" spans="1:60" x14ac:dyDescent="0.25">
      <c r="A56" s="363">
        <v>5831</v>
      </c>
      <c r="B56" s="348" t="s">
        <v>695</v>
      </c>
      <c r="C56" s="349">
        <v>73</v>
      </c>
      <c r="D56" s="349">
        <v>73</v>
      </c>
      <c r="E56" s="349">
        <v>73</v>
      </c>
      <c r="F56" s="349">
        <v>70.5</v>
      </c>
      <c r="G56" s="349">
        <v>70.5</v>
      </c>
      <c r="H56" s="349">
        <v>70.5</v>
      </c>
      <c r="I56" s="364">
        <v>70.5</v>
      </c>
      <c r="J56" s="348">
        <v>70.5</v>
      </c>
      <c r="K56" s="348">
        <v>70.5</v>
      </c>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348"/>
      <c r="AZ56" s="348"/>
      <c r="BA56" s="348"/>
      <c r="BB56" s="348"/>
      <c r="BC56" s="348"/>
      <c r="BD56" s="348"/>
      <c r="BE56" s="348"/>
      <c r="BF56" s="348"/>
      <c r="BG56" s="348"/>
      <c r="BH56" s="348"/>
    </row>
    <row r="57" spans="1:60" x14ac:dyDescent="0.25">
      <c r="A57" s="363">
        <v>5690</v>
      </c>
      <c r="B57" s="348" t="s">
        <v>706</v>
      </c>
      <c r="C57" s="349">
        <v>70</v>
      </c>
      <c r="D57" s="349">
        <v>70</v>
      </c>
      <c r="E57" s="349">
        <v>70</v>
      </c>
      <c r="F57" s="349">
        <v>70</v>
      </c>
      <c r="G57" s="349">
        <v>70</v>
      </c>
      <c r="H57" s="349">
        <v>70</v>
      </c>
      <c r="I57" s="364">
        <v>68</v>
      </c>
      <c r="J57" s="348">
        <v>68</v>
      </c>
      <c r="K57" s="348">
        <v>68</v>
      </c>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348"/>
      <c r="AI57" s="348"/>
      <c r="AJ57" s="348"/>
      <c r="AK57" s="348"/>
      <c r="AL57" s="348"/>
      <c r="AM57" s="348"/>
      <c r="AN57" s="348"/>
      <c r="AO57" s="348"/>
      <c r="AP57" s="348"/>
      <c r="AQ57" s="348"/>
      <c r="AR57" s="348"/>
      <c r="AS57" s="348"/>
      <c r="AT57" s="348"/>
      <c r="AU57" s="348"/>
      <c r="AV57" s="348"/>
      <c r="AW57" s="348"/>
      <c r="AX57" s="348"/>
      <c r="AY57" s="348"/>
      <c r="AZ57" s="348"/>
      <c r="BA57" s="348"/>
      <c r="BB57" s="348"/>
      <c r="BC57" s="348"/>
      <c r="BD57" s="348"/>
      <c r="BE57" s="348"/>
      <c r="BF57" s="348"/>
      <c r="BG57" s="348"/>
      <c r="BH57" s="348"/>
    </row>
    <row r="58" spans="1:60" x14ac:dyDescent="0.25">
      <c r="A58" s="363">
        <v>5830</v>
      </c>
      <c r="B58" s="348" t="s">
        <v>710</v>
      </c>
      <c r="C58" s="349">
        <v>79</v>
      </c>
      <c r="D58" s="349">
        <v>79</v>
      </c>
      <c r="E58" s="349">
        <v>77</v>
      </c>
      <c r="F58" s="349">
        <v>77</v>
      </c>
      <c r="G58" s="349">
        <v>75</v>
      </c>
      <c r="H58" s="349">
        <v>75</v>
      </c>
      <c r="I58" s="364">
        <v>75</v>
      </c>
      <c r="J58" s="348">
        <v>75</v>
      </c>
      <c r="K58" s="348">
        <v>75</v>
      </c>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348"/>
      <c r="BD58" s="348"/>
      <c r="BE58" s="348"/>
      <c r="BF58" s="348"/>
      <c r="BG58" s="348"/>
      <c r="BH58" s="348"/>
    </row>
    <row r="59" spans="1:60" x14ac:dyDescent="0.25">
      <c r="A59" s="363">
        <v>5692</v>
      </c>
      <c r="B59" s="348" t="s">
        <v>714</v>
      </c>
      <c r="C59" s="349">
        <v>79</v>
      </c>
      <c r="D59" s="349">
        <v>79</v>
      </c>
      <c r="E59" s="349">
        <v>79</v>
      </c>
      <c r="F59" s="349">
        <v>77</v>
      </c>
      <c r="G59" s="349">
        <v>77</v>
      </c>
      <c r="H59" s="349">
        <v>77</v>
      </c>
      <c r="I59" s="364">
        <v>77</v>
      </c>
      <c r="J59" s="348">
        <v>75</v>
      </c>
      <c r="K59" s="348">
        <v>75</v>
      </c>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c r="AX59" s="348"/>
      <c r="AY59" s="348"/>
      <c r="AZ59" s="348"/>
      <c r="BA59" s="348"/>
      <c r="BB59" s="348"/>
      <c r="BC59" s="348"/>
      <c r="BD59" s="348"/>
      <c r="BE59" s="348"/>
      <c r="BF59" s="348"/>
      <c r="BG59" s="348"/>
      <c r="BH59" s="348"/>
    </row>
    <row r="60" spans="1:60" x14ac:dyDescent="0.25">
      <c r="A60" s="363">
        <v>5803</v>
      </c>
      <c r="B60" s="348" t="s">
        <v>719</v>
      </c>
      <c r="C60" s="349">
        <v>78</v>
      </c>
      <c r="D60" s="349">
        <v>78</v>
      </c>
      <c r="E60" s="349">
        <v>78</v>
      </c>
      <c r="F60" s="349">
        <v>76</v>
      </c>
      <c r="G60" s="349">
        <v>76</v>
      </c>
      <c r="H60" s="349">
        <v>74</v>
      </c>
      <c r="I60" s="364">
        <v>74</v>
      </c>
      <c r="J60" s="348">
        <v>74</v>
      </c>
      <c r="K60" s="348">
        <v>74</v>
      </c>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348"/>
      <c r="AI60" s="348"/>
      <c r="AJ60" s="348"/>
      <c r="AK60" s="348"/>
      <c r="AL60" s="348"/>
      <c r="AM60" s="348"/>
      <c r="AN60" s="348"/>
      <c r="AO60" s="348"/>
      <c r="AP60" s="348"/>
      <c r="AQ60" s="348"/>
      <c r="AR60" s="348"/>
      <c r="AS60" s="348"/>
      <c r="AT60" s="348"/>
      <c r="AU60" s="348"/>
      <c r="AV60" s="348"/>
      <c r="AW60" s="348"/>
      <c r="AX60" s="348"/>
      <c r="AY60" s="348"/>
      <c r="AZ60" s="348"/>
      <c r="BA60" s="348"/>
      <c r="BB60" s="348"/>
      <c r="BC60" s="348"/>
      <c r="BD60" s="348"/>
      <c r="BE60" s="348"/>
      <c r="BF60" s="348"/>
      <c r="BG60" s="348"/>
      <c r="BH60" s="348"/>
    </row>
    <row r="61" spans="1:60" x14ac:dyDescent="0.25">
      <c r="A61" s="363">
        <v>5464</v>
      </c>
      <c r="B61" s="348" t="s">
        <v>721</v>
      </c>
      <c r="C61" s="349">
        <v>67</v>
      </c>
      <c r="D61" s="349">
        <v>67</v>
      </c>
      <c r="E61" s="349">
        <v>67</v>
      </c>
      <c r="F61" s="349">
        <v>67</v>
      </c>
      <c r="G61" s="349">
        <v>67</v>
      </c>
      <c r="H61" s="349">
        <v>67</v>
      </c>
      <c r="I61" s="364">
        <v>67</v>
      </c>
      <c r="J61" s="348">
        <v>67</v>
      </c>
      <c r="K61" s="348">
        <v>67</v>
      </c>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348"/>
      <c r="AI61" s="348"/>
      <c r="AJ61" s="348"/>
      <c r="AK61" s="348"/>
      <c r="AL61" s="348"/>
      <c r="AM61" s="348"/>
      <c r="AN61" s="348"/>
      <c r="AO61" s="348"/>
      <c r="AP61" s="348"/>
      <c r="AQ61" s="348"/>
      <c r="AR61" s="348"/>
      <c r="AS61" s="348"/>
      <c r="AT61" s="348"/>
      <c r="AU61" s="348"/>
      <c r="AV61" s="348"/>
      <c r="AW61" s="348"/>
      <c r="AX61" s="348"/>
      <c r="AY61" s="348"/>
      <c r="AZ61" s="348"/>
      <c r="BA61" s="348"/>
      <c r="BB61" s="348"/>
      <c r="BC61" s="348"/>
      <c r="BD61" s="348"/>
      <c r="BE61" s="348"/>
      <c r="BF61" s="348"/>
      <c r="BG61" s="348"/>
      <c r="BH61" s="348"/>
    </row>
    <row r="62" spans="1:60" x14ac:dyDescent="0.25">
      <c r="A62" s="363"/>
      <c r="B62" s="348"/>
      <c r="C62" s="349"/>
      <c r="D62" s="349"/>
      <c r="E62" s="349"/>
      <c r="F62" s="349"/>
      <c r="G62" s="349"/>
      <c r="H62" s="349"/>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348"/>
      <c r="AT62" s="348"/>
      <c r="AU62" s="348"/>
      <c r="AV62" s="348"/>
      <c r="AW62" s="348"/>
      <c r="AX62" s="348"/>
      <c r="AY62" s="348"/>
      <c r="AZ62" s="348"/>
      <c r="BA62" s="348"/>
      <c r="BB62" s="348"/>
      <c r="BC62" s="348"/>
      <c r="BD62" s="348"/>
      <c r="BE62" s="348"/>
      <c r="BF62" s="348"/>
      <c r="BG62" s="348"/>
      <c r="BH62" s="348"/>
    </row>
    <row r="63" spans="1:60" x14ac:dyDescent="0.25">
      <c r="A63" s="356" t="s">
        <v>982</v>
      </c>
      <c r="B63" s="357"/>
      <c r="C63" s="358">
        <v>72.283578138921797</v>
      </c>
      <c r="D63" s="358">
        <v>72.904809795459201</v>
      </c>
      <c r="E63" s="358">
        <v>72.991199243487799</v>
      </c>
      <c r="F63" s="358">
        <v>72.158434700015903</v>
      </c>
      <c r="G63" s="358">
        <v>72.147438946750498</v>
      </c>
      <c r="H63" s="358">
        <v>71.729691046446902</v>
      </c>
      <c r="I63" s="362">
        <v>71.637516557014521</v>
      </c>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row>
    <row r="64" spans="1:60" x14ac:dyDescent="0.25">
      <c r="A64" s="356"/>
      <c r="B64" s="357"/>
      <c r="C64" s="358"/>
      <c r="D64" s="358"/>
      <c r="E64" s="358"/>
      <c r="F64" s="358"/>
      <c r="G64" s="358"/>
      <c r="H64" s="35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W64" s="348"/>
      <c r="AX64" s="348"/>
      <c r="AY64" s="348"/>
      <c r="AZ64" s="348"/>
      <c r="BA64" s="348"/>
      <c r="BB64" s="348"/>
      <c r="BC64" s="348"/>
      <c r="BD64" s="348"/>
      <c r="BE64" s="348"/>
      <c r="BF64" s="348"/>
      <c r="BG64" s="348"/>
      <c r="BH64" s="348"/>
    </row>
    <row r="65" spans="1:60" x14ac:dyDescent="0.25">
      <c r="A65" s="365">
        <v>5511</v>
      </c>
      <c r="B65" s="366" t="s">
        <v>433</v>
      </c>
      <c r="C65" s="349">
        <v>69.381936918659804</v>
      </c>
      <c r="D65" s="349">
        <v>69.348266360399194</v>
      </c>
      <c r="E65" s="349">
        <v>69.422478884657295</v>
      </c>
      <c r="F65" s="349">
        <v>69.334287364599206</v>
      </c>
      <c r="G65" s="349">
        <v>69.393679781801495</v>
      </c>
      <c r="H65" s="349">
        <v>70</v>
      </c>
      <c r="I65" s="364">
        <v>70</v>
      </c>
      <c r="J65" s="348">
        <v>70</v>
      </c>
      <c r="K65" s="348">
        <v>70</v>
      </c>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348"/>
      <c r="AI65" s="348"/>
      <c r="AJ65" s="348"/>
      <c r="AK65" s="348"/>
      <c r="AL65" s="348"/>
      <c r="AM65" s="348"/>
      <c r="AN65" s="348"/>
      <c r="AO65" s="348"/>
      <c r="AP65" s="348"/>
      <c r="AQ65" s="348"/>
      <c r="AR65" s="348"/>
      <c r="AS65" s="348"/>
      <c r="AT65" s="348"/>
      <c r="AU65" s="348"/>
      <c r="AV65" s="348"/>
      <c r="AW65" s="348"/>
      <c r="AX65" s="348"/>
      <c r="AY65" s="348"/>
      <c r="AZ65" s="348"/>
      <c r="BA65" s="348"/>
      <c r="BB65" s="348"/>
      <c r="BC65" s="348"/>
      <c r="BD65" s="348"/>
      <c r="BE65" s="348"/>
      <c r="BF65" s="348"/>
      <c r="BG65" s="348"/>
      <c r="BH65" s="348"/>
    </row>
    <row r="66" spans="1:60" x14ac:dyDescent="0.25">
      <c r="A66" s="365">
        <v>5512</v>
      </c>
      <c r="B66" s="366" t="s">
        <v>444</v>
      </c>
      <c r="C66" s="349">
        <v>79</v>
      </c>
      <c r="D66" s="349">
        <v>79</v>
      </c>
      <c r="E66" s="349">
        <v>79</v>
      </c>
      <c r="F66" s="349">
        <v>79</v>
      </c>
      <c r="G66" s="349">
        <v>79</v>
      </c>
      <c r="H66" s="349">
        <v>79</v>
      </c>
      <c r="I66" s="364">
        <v>79</v>
      </c>
      <c r="J66" s="348">
        <v>79</v>
      </c>
      <c r="K66" s="348">
        <v>79</v>
      </c>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348"/>
      <c r="AY66" s="348"/>
      <c r="AZ66" s="348"/>
      <c r="BA66" s="348"/>
      <c r="BB66" s="348"/>
      <c r="BC66" s="348"/>
      <c r="BD66" s="348"/>
      <c r="BE66" s="348"/>
      <c r="BF66" s="348"/>
      <c r="BG66" s="348"/>
      <c r="BH66" s="348"/>
    </row>
    <row r="67" spans="1:60" x14ac:dyDescent="0.25">
      <c r="A67" s="365">
        <v>5471</v>
      </c>
      <c r="B67" s="366" t="s">
        <v>446</v>
      </c>
      <c r="C67" s="349">
        <v>70</v>
      </c>
      <c r="D67" s="349">
        <v>70</v>
      </c>
      <c r="E67" s="349">
        <v>70</v>
      </c>
      <c r="F67" s="349">
        <v>70</v>
      </c>
      <c r="G67" s="349">
        <v>70</v>
      </c>
      <c r="H67" s="349">
        <v>70</v>
      </c>
      <c r="I67" s="364">
        <v>70</v>
      </c>
      <c r="J67" s="348">
        <v>70</v>
      </c>
      <c r="K67" s="348">
        <v>70</v>
      </c>
      <c r="L67" s="348"/>
      <c r="M67" s="348"/>
      <c r="N67" s="348"/>
      <c r="O67" s="348"/>
      <c r="P67" s="348"/>
      <c r="Q67" s="348"/>
      <c r="R67" s="348"/>
      <c r="S67" s="348"/>
      <c r="T67" s="348"/>
      <c r="U67" s="348"/>
      <c r="V67" s="348"/>
      <c r="W67" s="348"/>
      <c r="X67" s="348"/>
      <c r="Y67" s="348"/>
      <c r="Z67" s="348"/>
      <c r="AA67" s="348"/>
      <c r="AB67" s="348"/>
      <c r="AC67" s="348"/>
      <c r="AD67" s="348"/>
      <c r="AE67" s="348"/>
      <c r="AF67" s="348"/>
      <c r="AG67" s="348"/>
      <c r="AH67" s="348"/>
      <c r="AI67" s="348"/>
      <c r="AJ67" s="348"/>
      <c r="AK67" s="348"/>
      <c r="AL67" s="348"/>
      <c r="AM67" s="348"/>
      <c r="AN67" s="348"/>
      <c r="AO67" s="348"/>
      <c r="AP67" s="348"/>
      <c r="AQ67" s="348"/>
      <c r="AR67" s="348"/>
      <c r="AS67" s="348"/>
      <c r="AT67" s="348"/>
      <c r="AU67" s="348"/>
      <c r="AV67" s="348"/>
      <c r="AW67" s="348"/>
      <c r="AX67" s="348"/>
      <c r="AY67" s="348"/>
      <c r="AZ67" s="348"/>
      <c r="BA67" s="348"/>
      <c r="BB67" s="348"/>
      <c r="BC67" s="348"/>
      <c r="BD67" s="348"/>
      <c r="BE67" s="348"/>
      <c r="BF67" s="348"/>
      <c r="BG67" s="348"/>
      <c r="BH67" s="348"/>
    </row>
    <row r="68" spans="1:60" x14ac:dyDescent="0.25">
      <c r="A68" s="365">
        <v>5514</v>
      </c>
      <c r="B68" s="366" t="s">
        <v>455</v>
      </c>
      <c r="C68" s="349">
        <v>69</v>
      </c>
      <c r="D68" s="349">
        <v>69</v>
      </c>
      <c r="E68" s="349">
        <v>74</v>
      </c>
      <c r="F68" s="349">
        <v>72.5</v>
      </c>
      <c r="G68" s="349">
        <v>72.5</v>
      </c>
      <c r="H68" s="349">
        <v>72.5</v>
      </c>
      <c r="I68" s="364">
        <v>72.5</v>
      </c>
      <c r="J68" s="364">
        <v>72.5</v>
      </c>
      <c r="K68" s="348">
        <v>72.5</v>
      </c>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W68" s="348"/>
      <c r="AX68" s="348"/>
      <c r="AY68" s="348"/>
      <c r="AZ68" s="348"/>
      <c r="BA68" s="348"/>
      <c r="BB68" s="348"/>
      <c r="BC68" s="348"/>
      <c r="BD68" s="348"/>
      <c r="BE68" s="348"/>
      <c r="BF68" s="348"/>
      <c r="BG68" s="348"/>
      <c r="BH68" s="348"/>
    </row>
    <row r="69" spans="1:60" x14ac:dyDescent="0.25">
      <c r="A69" s="365">
        <v>5661</v>
      </c>
      <c r="B69" s="366" t="s">
        <v>457</v>
      </c>
      <c r="C69" s="349">
        <v>79</v>
      </c>
      <c r="D69" s="349">
        <v>79</v>
      </c>
      <c r="E69" s="349">
        <v>73</v>
      </c>
      <c r="F69" s="349">
        <v>71.5</v>
      </c>
      <c r="G69" s="349">
        <v>71.5</v>
      </c>
      <c r="H69" s="349">
        <v>71.5</v>
      </c>
      <c r="I69" s="364">
        <v>71.5</v>
      </c>
      <c r="J69" s="348">
        <v>71.5</v>
      </c>
      <c r="K69" s="348">
        <v>71.5</v>
      </c>
      <c r="L69" s="348"/>
      <c r="M69" s="348"/>
      <c r="N69" s="348"/>
      <c r="O69" s="348"/>
      <c r="P69" s="348"/>
      <c r="Q69" s="348"/>
      <c r="R69" s="348"/>
      <c r="S69" s="348"/>
      <c r="T69" s="348"/>
      <c r="U69" s="348"/>
      <c r="V69" s="348"/>
      <c r="W69" s="348"/>
      <c r="X69" s="348"/>
      <c r="Y69" s="348"/>
      <c r="Z69" s="348"/>
      <c r="AA69" s="348"/>
      <c r="AB69" s="348"/>
      <c r="AC69" s="348"/>
      <c r="AD69" s="348"/>
      <c r="AE69" s="348"/>
      <c r="AF69" s="348"/>
      <c r="AG69" s="348"/>
      <c r="AH69" s="348"/>
      <c r="AI69" s="348"/>
      <c r="AJ69" s="348"/>
      <c r="AK69" s="348"/>
      <c r="AL69" s="348"/>
      <c r="AM69" s="348"/>
      <c r="AN69" s="348"/>
      <c r="AO69" s="348"/>
      <c r="AP69" s="348"/>
      <c r="AQ69" s="348"/>
      <c r="AR69" s="348"/>
      <c r="AS69" s="348"/>
      <c r="AT69" s="348"/>
      <c r="AU69" s="348"/>
      <c r="AV69" s="348"/>
      <c r="AW69" s="348"/>
      <c r="AX69" s="348"/>
      <c r="AY69" s="348"/>
      <c r="AZ69" s="348"/>
      <c r="BA69" s="348"/>
      <c r="BB69" s="348"/>
      <c r="BC69" s="348"/>
      <c r="BD69" s="348"/>
      <c r="BE69" s="348"/>
      <c r="BF69" s="348"/>
      <c r="BG69" s="348"/>
      <c r="BH69" s="348"/>
    </row>
    <row r="70" spans="1:60" x14ac:dyDescent="0.25">
      <c r="A70" s="365">
        <v>5472</v>
      </c>
      <c r="B70" s="366" t="s">
        <v>459</v>
      </c>
      <c r="C70" s="349">
        <v>80</v>
      </c>
      <c r="D70" s="349">
        <v>76</v>
      </c>
      <c r="E70" s="349">
        <v>76</v>
      </c>
      <c r="F70" s="349">
        <v>72</v>
      </c>
      <c r="G70" s="349">
        <v>72</v>
      </c>
      <c r="H70" s="349">
        <v>68</v>
      </c>
      <c r="I70" s="364">
        <v>68</v>
      </c>
      <c r="J70" s="348">
        <v>65</v>
      </c>
      <c r="K70" s="348">
        <v>65</v>
      </c>
      <c r="L70" s="348"/>
      <c r="M70" s="348"/>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8"/>
      <c r="AN70" s="348"/>
      <c r="AO70" s="348"/>
      <c r="AP70" s="348"/>
      <c r="AQ70" s="348"/>
      <c r="AR70" s="348"/>
      <c r="AS70" s="348"/>
      <c r="AT70" s="348"/>
      <c r="AU70" s="348"/>
      <c r="AV70" s="348"/>
      <c r="AW70" s="348"/>
      <c r="AX70" s="348"/>
      <c r="AY70" s="348"/>
      <c r="AZ70" s="348"/>
      <c r="BA70" s="348"/>
      <c r="BB70" s="348"/>
      <c r="BC70" s="348"/>
      <c r="BD70" s="348"/>
      <c r="BE70" s="348"/>
      <c r="BF70" s="348"/>
      <c r="BG70" s="348"/>
      <c r="BH70" s="348"/>
    </row>
    <row r="71" spans="1:60" x14ac:dyDescent="0.25">
      <c r="A71" s="365">
        <v>5473</v>
      </c>
      <c r="B71" s="366" t="s">
        <v>460</v>
      </c>
      <c r="C71" s="349">
        <v>69</v>
      </c>
      <c r="D71" s="349">
        <v>69</v>
      </c>
      <c r="E71" s="349">
        <v>69</v>
      </c>
      <c r="F71" s="349">
        <v>67.5</v>
      </c>
      <c r="G71" s="349">
        <v>67.5</v>
      </c>
      <c r="H71" s="349">
        <v>66</v>
      </c>
      <c r="I71" s="364">
        <v>66</v>
      </c>
      <c r="J71" s="348">
        <v>64</v>
      </c>
      <c r="K71" s="348">
        <v>64</v>
      </c>
      <c r="L71" s="348"/>
      <c r="M71" s="348"/>
      <c r="N71" s="348"/>
      <c r="O71" s="348"/>
      <c r="P71" s="348"/>
      <c r="Q71" s="348"/>
      <c r="R71" s="348"/>
      <c r="S71" s="348"/>
      <c r="T71" s="348"/>
      <c r="U71" s="348"/>
      <c r="V71" s="348"/>
      <c r="W71" s="348"/>
      <c r="X71" s="348"/>
      <c r="Y71" s="348"/>
      <c r="Z71" s="348"/>
      <c r="AA71" s="348"/>
      <c r="AB71" s="348"/>
      <c r="AC71" s="348"/>
      <c r="AD71" s="348"/>
      <c r="AE71" s="348"/>
      <c r="AF71" s="348"/>
      <c r="AG71" s="348"/>
      <c r="AH71" s="348"/>
      <c r="AI71" s="348"/>
      <c r="AJ71" s="348"/>
      <c r="AK71" s="348"/>
      <c r="AL71" s="348"/>
      <c r="AM71" s="348"/>
      <c r="AN71" s="348"/>
      <c r="AO71" s="348"/>
      <c r="AP71" s="348"/>
      <c r="AQ71" s="348"/>
      <c r="AR71" s="348"/>
      <c r="AS71" s="348"/>
      <c r="AT71" s="348"/>
      <c r="AU71" s="348"/>
      <c r="AV71" s="348"/>
      <c r="AW71" s="348"/>
      <c r="AX71" s="348"/>
      <c r="AY71" s="348"/>
      <c r="AZ71" s="348"/>
      <c r="BA71" s="348"/>
      <c r="BB71" s="348"/>
      <c r="BC71" s="348"/>
      <c r="BD71" s="348"/>
      <c r="BE71" s="348"/>
      <c r="BF71" s="348"/>
      <c r="BG71" s="348"/>
      <c r="BH71" s="348"/>
    </row>
    <row r="72" spans="1:60" x14ac:dyDescent="0.25">
      <c r="A72" s="365">
        <v>5515</v>
      </c>
      <c r="B72" s="366" t="s">
        <v>462</v>
      </c>
      <c r="C72" s="349">
        <v>73</v>
      </c>
      <c r="D72" s="349">
        <v>81</v>
      </c>
      <c r="E72" s="349">
        <v>81</v>
      </c>
      <c r="F72" s="349">
        <v>81</v>
      </c>
      <c r="G72" s="349">
        <v>78</v>
      </c>
      <c r="H72" s="349">
        <v>78</v>
      </c>
      <c r="I72" s="364">
        <v>78</v>
      </c>
      <c r="J72" s="348">
        <v>78</v>
      </c>
      <c r="K72" s="348">
        <v>76</v>
      </c>
      <c r="L72" s="348"/>
      <c r="M72" s="348"/>
      <c r="N72" s="348"/>
      <c r="O72" s="348"/>
      <c r="P72" s="348"/>
      <c r="Q72" s="348"/>
      <c r="R72" s="348"/>
      <c r="S72" s="348"/>
      <c r="T72" s="348"/>
      <c r="U72" s="348"/>
      <c r="V72" s="348"/>
      <c r="W72" s="348"/>
      <c r="X72" s="348"/>
      <c r="Y72" s="348"/>
      <c r="Z72" s="348"/>
      <c r="AA72" s="348"/>
      <c r="AB72" s="348"/>
      <c r="AC72" s="348"/>
      <c r="AD72" s="348"/>
      <c r="AE72" s="348"/>
      <c r="AF72" s="348"/>
      <c r="AG72" s="348"/>
      <c r="AH72" s="348"/>
      <c r="AI72" s="348"/>
      <c r="AJ72" s="348"/>
      <c r="AK72" s="348"/>
      <c r="AL72" s="348"/>
      <c r="AM72" s="348"/>
      <c r="AN72" s="348"/>
      <c r="AO72" s="348"/>
      <c r="AP72" s="348"/>
      <c r="AQ72" s="348"/>
      <c r="AR72" s="348"/>
      <c r="AS72" s="348"/>
      <c r="AT72" s="348"/>
      <c r="AU72" s="348"/>
      <c r="AV72" s="348"/>
      <c r="AW72" s="348"/>
      <c r="AX72" s="348"/>
      <c r="AY72" s="348"/>
      <c r="AZ72" s="348"/>
      <c r="BA72" s="348"/>
      <c r="BB72" s="348"/>
      <c r="BC72" s="348"/>
      <c r="BD72" s="348"/>
      <c r="BE72" s="348"/>
      <c r="BF72" s="348"/>
      <c r="BG72" s="348"/>
      <c r="BH72" s="348"/>
    </row>
    <row r="73" spans="1:60" x14ac:dyDescent="0.25">
      <c r="A73" s="365">
        <v>5516</v>
      </c>
      <c r="B73" s="366" t="s">
        <v>513</v>
      </c>
      <c r="C73" s="349">
        <v>70</v>
      </c>
      <c r="D73" s="349">
        <v>78</v>
      </c>
      <c r="E73" s="349">
        <v>78</v>
      </c>
      <c r="F73" s="349">
        <v>78</v>
      </c>
      <c r="G73" s="349">
        <v>78</v>
      </c>
      <c r="H73" s="349">
        <v>76</v>
      </c>
      <c r="I73" s="364">
        <v>76</v>
      </c>
      <c r="J73" s="348">
        <v>76</v>
      </c>
      <c r="K73" s="348">
        <v>76</v>
      </c>
      <c r="L73" s="348"/>
      <c r="M73" s="348"/>
      <c r="N73" s="348"/>
      <c r="O73" s="348"/>
      <c r="P73" s="348"/>
      <c r="Q73" s="348"/>
      <c r="R73" s="348"/>
      <c r="S73" s="348"/>
      <c r="T73" s="348"/>
      <c r="U73" s="348"/>
      <c r="V73" s="348"/>
      <c r="W73" s="348"/>
      <c r="X73" s="348"/>
      <c r="Y73" s="348"/>
      <c r="Z73" s="348"/>
      <c r="AA73" s="348"/>
      <c r="AB73" s="348"/>
      <c r="AC73" s="348"/>
      <c r="AD73" s="348"/>
      <c r="AE73" s="348"/>
      <c r="AF73" s="348"/>
      <c r="AG73" s="348"/>
      <c r="AH73" s="348"/>
      <c r="AI73" s="348"/>
      <c r="AJ73" s="348"/>
      <c r="AK73" s="348"/>
      <c r="AL73" s="348"/>
      <c r="AM73" s="348"/>
      <c r="AN73" s="348"/>
      <c r="AO73" s="348"/>
      <c r="AP73" s="348"/>
      <c r="AQ73" s="348"/>
      <c r="AR73" s="348"/>
      <c r="AS73" s="348"/>
      <c r="AT73" s="348"/>
      <c r="AU73" s="348"/>
      <c r="AV73" s="348"/>
      <c r="AW73" s="348"/>
      <c r="AX73" s="348"/>
      <c r="AY73" s="348"/>
      <c r="AZ73" s="348"/>
      <c r="BA73" s="348"/>
      <c r="BB73" s="348"/>
      <c r="BC73" s="348"/>
      <c r="BD73" s="348"/>
      <c r="BE73" s="348"/>
      <c r="BF73" s="348"/>
      <c r="BG73" s="348"/>
      <c r="BH73" s="348"/>
    </row>
    <row r="74" spans="1:60" x14ac:dyDescent="0.25">
      <c r="A74" s="365">
        <v>5480</v>
      </c>
      <c r="B74" s="366" t="s">
        <v>515</v>
      </c>
      <c r="C74" s="349">
        <v>71</v>
      </c>
      <c r="D74" s="349">
        <v>71</v>
      </c>
      <c r="E74" s="349">
        <v>66</v>
      </c>
      <c r="F74" s="349">
        <v>66</v>
      </c>
      <c r="G74" s="349">
        <v>66</v>
      </c>
      <c r="H74" s="349">
        <v>66</v>
      </c>
      <c r="I74" s="364">
        <v>66</v>
      </c>
      <c r="J74" s="348">
        <v>66</v>
      </c>
      <c r="K74" s="348">
        <v>66</v>
      </c>
      <c r="L74" s="348"/>
      <c r="M74" s="348"/>
      <c r="N74" s="348"/>
      <c r="O74" s="348"/>
      <c r="P74" s="348"/>
      <c r="Q74" s="348"/>
      <c r="R74" s="348"/>
      <c r="S74" s="348"/>
      <c r="T74" s="348"/>
      <c r="U74" s="348"/>
      <c r="V74" s="348"/>
      <c r="W74" s="348"/>
      <c r="X74" s="348"/>
      <c r="Y74" s="348"/>
      <c r="Z74" s="348"/>
      <c r="AA74" s="348"/>
      <c r="AB74" s="348"/>
      <c r="AC74" s="348"/>
      <c r="AD74" s="348"/>
      <c r="AE74" s="348"/>
      <c r="AF74" s="348"/>
      <c r="AG74" s="348"/>
      <c r="AH74" s="348"/>
      <c r="AI74" s="348"/>
      <c r="AJ74" s="348"/>
      <c r="AK74" s="348"/>
      <c r="AL74" s="348"/>
      <c r="AM74" s="348"/>
      <c r="AN74" s="348"/>
      <c r="AO74" s="348"/>
      <c r="AP74" s="348"/>
      <c r="AQ74" s="348"/>
      <c r="AR74" s="348"/>
      <c r="AS74" s="348"/>
      <c r="AT74" s="348"/>
      <c r="AU74" s="348"/>
      <c r="AV74" s="348"/>
      <c r="AW74" s="348"/>
      <c r="AX74" s="348"/>
      <c r="AY74" s="348"/>
      <c r="AZ74" s="348"/>
      <c r="BA74" s="348"/>
      <c r="BB74" s="348"/>
      <c r="BC74" s="348"/>
      <c r="BD74" s="348"/>
      <c r="BE74" s="348"/>
      <c r="BF74" s="348"/>
      <c r="BG74" s="348"/>
      <c r="BH74" s="348"/>
    </row>
    <row r="75" spans="1:60" x14ac:dyDescent="0.25">
      <c r="A75" s="365">
        <v>5518</v>
      </c>
      <c r="B75" s="366" t="s">
        <v>524</v>
      </c>
      <c r="C75" s="349">
        <v>74</v>
      </c>
      <c r="D75" s="349">
        <v>74</v>
      </c>
      <c r="E75" s="349">
        <v>74</v>
      </c>
      <c r="F75" s="349">
        <v>72.5</v>
      </c>
      <c r="G75" s="349">
        <v>72.5</v>
      </c>
      <c r="H75" s="349">
        <v>72.5</v>
      </c>
      <c r="I75" s="364">
        <v>72.5</v>
      </c>
      <c r="J75" s="348">
        <v>72.5</v>
      </c>
      <c r="K75" s="348">
        <v>72.5</v>
      </c>
      <c r="L75" s="348"/>
      <c r="M75" s="348"/>
      <c r="N75" s="348"/>
      <c r="O75" s="348"/>
      <c r="P75" s="348"/>
      <c r="Q75" s="348"/>
      <c r="R75" s="348"/>
      <c r="S75" s="348"/>
      <c r="T75" s="348"/>
      <c r="U75" s="348"/>
      <c r="V75" s="348"/>
      <c r="W75" s="348"/>
      <c r="X75" s="348"/>
      <c r="Y75" s="348"/>
      <c r="Z75" s="348"/>
      <c r="AA75" s="348"/>
      <c r="AB75" s="348"/>
      <c r="AC75" s="348"/>
      <c r="AD75" s="348"/>
      <c r="AE75" s="348"/>
      <c r="AF75" s="348"/>
      <c r="AG75" s="348"/>
      <c r="AH75" s="348"/>
      <c r="AI75" s="348"/>
      <c r="AJ75" s="348"/>
      <c r="AK75" s="348"/>
      <c r="AL75" s="348"/>
      <c r="AM75" s="348"/>
      <c r="AN75" s="348"/>
      <c r="AO75" s="348"/>
      <c r="AP75" s="348"/>
      <c r="AQ75" s="348"/>
      <c r="AR75" s="348"/>
      <c r="AS75" s="348"/>
      <c r="AT75" s="348"/>
      <c r="AU75" s="348"/>
      <c r="AV75" s="348"/>
      <c r="AW75" s="348"/>
      <c r="AX75" s="348"/>
      <c r="AY75" s="348"/>
      <c r="AZ75" s="348"/>
      <c r="BA75" s="348"/>
      <c r="BB75" s="348"/>
      <c r="BC75" s="348"/>
      <c r="BD75" s="348"/>
      <c r="BE75" s="348"/>
      <c r="BF75" s="348"/>
      <c r="BG75" s="348"/>
      <c r="BH75" s="348"/>
    </row>
    <row r="76" spans="1:60" x14ac:dyDescent="0.25">
      <c r="A76" s="365">
        <v>5520</v>
      </c>
      <c r="B76" s="366" t="s">
        <v>532</v>
      </c>
      <c r="C76" s="349">
        <v>73</v>
      </c>
      <c r="D76" s="349">
        <v>73</v>
      </c>
      <c r="E76" s="349">
        <v>73</v>
      </c>
      <c r="F76" s="349">
        <v>73</v>
      </c>
      <c r="G76" s="349">
        <v>73</v>
      </c>
      <c r="H76" s="349">
        <v>74</v>
      </c>
      <c r="I76" s="364">
        <v>74</v>
      </c>
      <c r="J76" s="348">
        <v>74</v>
      </c>
      <c r="K76" s="348">
        <v>72</v>
      </c>
      <c r="L76" s="348"/>
      <c r="M76" s="348"/>
      <c r="N76" s="348"/>
      <c r="O76" s="348"/>
      <c r="P76" s="348"/>
      <c r="Q76" s="348"/>
      <c r="R76" s="348"/>
      <c r="S76" s="348"/>
      <c r="T76" s="348"/>
      <c r="U76" s="348"/>
      <c r="V76" s="348"/>
      <c r="W76" s="348"/>
      <c r="X76" s="348"/>
      <c r="Y76" s="348"/>
      <c r="Z76" s="348"/>
      <c r="AA76" s="348"/>
      <c r="AB76" s="348"/>
      <c r="AC76" s="348"/>
      <c r="AD76" s="348"/>
      <c r="AE76" s="348"/>
      <c r="AF76" s="348"/>
      <c r="AG76" s="348"/>
      <c r="AH76" s="348"/>
      <c r="AI76" s="348"/>
      <c r="AJ76" s="348"/>
      <c r="AK76" s="348"/>
      <c r="AL76" s="348"/>
      <c r="AM76" s="348"/>
      <c r="AN76" s="348"/>
      <c r="AO76" s="348"/>
      <c r="AP76" s="348"/>
      <c r="AQ76" s="348"/>
      <c r="AR76" s="348"/>
      <c r="AS76" s="348"/>
      <c r="AT76" s="348"/>
      <c r="AU76" s="348"/>
      <c r="AV76" s="348"/>
      <c r="AW76" s="348"/>
      <c r="AX76" s="348"/>
      <c r="AY76" s="348"/>
      <c r="AZ76" s="348"/>
      <c r="BA76" s="348"/>
      <c r="BB76" s="348"/>
      <c r="BC76" s="348"/>
      <c r="BD76" s="348"/>
      <c r="BE76" s="348"/>
      <c r="BF76" s="348"/>
      <c r="BG76" s="348"/>
      <c r="BH76" s="348"/>
    </row>
    <row r="77" spans="1:60" x14ac:dyDescent="0.25">
      <c r="A77" s="365">
        <v>5521</v>
      </c>
      <c r="B77" s="366" t="s">
        <v>533</v>
      </c>
      <c r="C77" s="349">
        <v>73</v>
      </c>
      <c r="D77" s="349">
        <v>73</v>
      </c>
      <c r="E77" s="349">
        <v>73</v>
      </c>
      <c r="F77" s="349">
        <v>73</v>
      </c>
      <c r="G77" s="349">
        <v>73</v>
      </c>
      <c r="H77" s="349">
        <v>73</v>
      </c>
      <c r="I77" s="364">
        <v>73</v>
      </c>
      <c r="J77" s="348">
        <v>73</v>
      </c>
      <c r="K77" s="348">
        <v>73</v>
      </c>
      <c r="L77" s="348"/>
      <c r="M77" s="348"/>
      <c r="N77" s="348"/>
      <c r="O77" s="348"/>
      <c r="P77" s="348"/>
      <c r="Q77" s="348"/>
      <c r="R77" s="348"/>
      <c r="S77" s="348"/>
      <c r="T77" s="348"/>
      <c r="U77" s="348"/>
      <c r="V77" s="348"/>
      <c r="W77" s="348"/>
      <c r="X77" s="348"/>
      <c r="Y77" s="348"/>
      <c r="Z77" s="348"/>
      <c r="AA77" s="348"/>
      <c r="AB77" s="348"/>
      <c r="AC77" s="348"/>
      <c r="AD77" s="348"/>
      <c r="AE77" s="348"/>
      <c r="AF77" s="348"/>
      <c r="AG77" s="348"/>
      <c r="AH77" s="348"/>
      <c r="AI77" s="348"/>
      <c r="AJ77" s="348"/>
      <c r="AK77" s="348"/>
      <c r="AL77" s="348"/>
      <c r="AM77" s="348"/>
      <c r="AN77" s="348"/>
      <c r="AO77" s="348"/>
      <c r="AP77" s="348"/>
      <c r="AQ77" s="348"/>
      <c r="AR77" s="348"/>
      <c r="AS77" s="348"/>
      <c r="AT77" s="348"/>
      <c r="AU77" s="348"/>
      <c r="AV77" s="348"/>
      <c r="AW77" s="348"/>
      <c r="AX77" s="348"/>
      <c r="AY77" s="348"/>
      <c r="AZ77" s="348"/>
      <c r="BA77" s="348"/>
      <c r="BB77" s="348"/>
      <c r="BC77" s="348"/>
      <c r="BD77" s="348"/>
      <c r="BE77" s="348"/>
      <c r="BF77" s="348"/>
      <c r="BG77" s="348"/>
      <c r="BH77" s="348"/>
    </row>
    <row r="78" spans="1:60" x14ac:dyDescent="0.25">
      <c r="A78" s="365">
        <v>5522</v>
      </c>
      <c r="B78" s="366" t="s">
        <v>539</v>
      </c>
      <c r="C78" s="349">
        <v>75</v>
      </c>
      <c r="D78" s="349">
        <v>75</v>
      </c>
      <c r="E78" s="349">
        <v>75</v>
      </c>
      <c r="F78" s="349">
        <v>75</v>
      </c>
      <c r="G78" s="349">
        <v>75</v>
      </c>
      <c r="H78" s="349">
        <v>75</v>
      </c>
      <c r="I78" s="364">
        <v>75</v>
      </c>
      <c r="J78" s="348">
        <v>75</v>
      </c>
      <c r="K78" s="348">
        <v>75</v>
      </c>
      <c r="L78" s="348"/>
      <c r="M78" s="348"/>
      <c r="N78" s="348"/>
      <c r="O78" s="348"/>
      <c r="P78" s="348"/>
      <c r="Q78" s="348"/>
      <c r="R78" s="348"/>
      <c r="S78" s="348"/>
      <c r="T78" s="348"/>
      <c r="U78" s="348"/>
      <c r="V78" s="348"/>
      <c r="W78" s="348"/>
      <c r="X78" s="348"/>
      <c r="Y78" s="348"/>
      <c r="Z78" s="348"/>
      <c r="AA78" s="348"/>
      <c r="AB78" s="348"/>
      <c r="AC78" s="348"/>
      <c r="AD78" s="348"/>
      <c r="AE78" s="348"/>
      <c r="AF78" s="348"/>
      <c r="AG78" s="348"/>
      <c r="AH78" s="348"/>
      <c r="AI78" s="348"/>
      <c r="AJ78" s="348"/>
      <c r="AK78" s="348"/>
      <c r="AL78" s="348"/>
      <c r="AM78" s="348"/>
      <c r="AN78" s="348"/>
      <c r="AO78" s="348"/>
      <c r="AP78" s="348"/>
      <c r="AQ78" s="348"/>
      <c r="AR78" s="348"/>
      <c r="AS78" s="348"/>
      <c r="AT78" s="348"/>
      <c r="AU78" s="348"/>
      <c r="AV78" s="348"/>
      <c r="AW78" s="348"/>
      <c r="AX78" s="348"/>
      <c r="AY78" s="348"/>
      <c r="AZ78" s="348"/>
      <c r="BA78" s="348"/>
      <c r="BB78" s="348"/>
      <c r="BC78" s="348"/>
      <c r="BD78" s="348"/>
      <c r="BE78" s="348"/>
      <c r="BF78" s="348"/>
      <c r="BG78" s="348"/>
      <c r="BH78" s="348"/>
    </row>
    <row r="79" spans="1:60" x14ac:dyDescent="0.25">
      <c r="A79" s="365">
        <v>5523</v>
      </c>
      <c r="B79" s="366" t="s">
        <v>544</v>
      </c>
      <c r="C79" s="349">
        <v>76</v>
      </c>
      <c r="D79" s="349">
        <v>76</v>
      </c>
      <c r="E79" s="349">
        <v>76</v>
      </c>
      <c r="F79" s="349">
        <v>72</v>
      </c>
      <c r="G79" s="349">
        <v>72</v>
      </c>
      <c r="H79" s="349">
        <v>72</v>
      </c>
      <c r="I79" s="364">
        <v>72</v>
      </c>
      <c r="J79" s="348">
        <v>72</v>
      </c>
      <c r="K79" s="348">
        <v>72</v>
      </c>
      <c r="L79" s="348"/>
      <c r="M79" s="348"/>
      <c r="N79" s="348"/>
      <c r="O79" s="348"/>
      <c r="P79" s="348"/>
      <c r="Q79" s="348"/>
      <c r="R79" s="348"/>
      <c r="S79" s="348"/>
      <c r="T79" s="348"/>
      <c r="U79" s="348"/>
      <c r="V79" s="348"/>
      <c r="W79" s="348"/>
      <c r="X79" s="348"/>
      <c r="Y79" s="348"/>
      <c r="Z79" s="348"/>
      <c r="AA79" s="348"/>
      <c r="AB79" s="348"/>
      <c r="AC79" s="348"/>
      <c r="AD79" s="348"/>
      <c r="AE79" s="348"/>
      <c r="AF79" s="348"/>
      <c r="AG79" s="348"/>
      <c r="AH79" s="348"/>
      <c r="AI79" s="348"/>
      <c r="AJ79" s="348"/>
      <c r="AK79" s="348"/>
      <c r="AL79" s="348"/>
      <c r="AM79" s="348"/>
      <c r="AN79" s="348"/>
      <c r="AO79" s="348"/>
      <c r="AP79" s="348"/>
      <c r="AQ79" s="348"/>
      <c r="AR79" s="348"/>
      <c r="AS79" s="348"/>
      <c r="AT79" s="348"/>
      <c r="AU79" s="348"/>
      <c r="AV79" s="348"/>
      <c r="AW79" s="348"/>
      <c r="AX79" s="348"/>
      <c r="AY79" s="348"/>
      <c r="AZ79" s="348"/>
      <c r="BA79" s="348"/>
      <c r="BB79" s="348"/>
      <c r="BC79" s="348"/>
      <c r="BD79" s="348"/>
      <c r="BE79" s="348"/>
      <c r="BF79" s="348"/>
      <c r="BG79" s="348"/>
      <c r="BH79" s="348"/>
    </row>
    <row r="80" spans="1:60" x14ac:dyDescent="0.25">
      <c r="A80" s="365">
        <v>5541</v>
      </c>
      <c r="B80" s="366" t="s">
        <v>553</v>
      </c>
      <c r="C80" s="349">
        <v>77</v>
      </c>
      <c r="D80" s="349">
        <v>77</v>
      </c>
      <c r="E80" s="349">
        <v>77</v>
      </c>
      <c r="F80" s="349">
        <v>75.5</v>
      </c>
      <c r="G80" s="349">
        <v>75.5</v>
      </c>
      <c r="H80" s="349">
        <v>75.5</v>
      </c>
      <c r="I80" s="364">
        <v>75.5</v>
      </c>
      <c r="J80" s="348">
        <v>75.5</v>
      </c>
      <c r="K80" s="348">
        <v>75.5</v>
      </c>
      <c r="L80" s="348"/>
      <c r="M80" s="348"/>
      <c r="N80" s="348"/>
      <c r="O80" s="348"/>
      <c r="P80" s="348"/>
      <c r="Q80" s="348"/>
      <c r="R80" s="348"/>
      <c r="S80" s="348"/>
      <c r="T80" s="348"/>
      <c r="U80" s="348"/>
      <c r="V80" s="348"/>
      <c r="W80" s="348"/>
      <c r="X80" s="348"/>
      <c r="Y80" s="348"/>
      <c r="Z80" s="348"/>
      <c r="AA80" s="348"/>
      <c r="AB80" s="348"/>
      <c r="AC80" s="348"/>
      <c r="AD80" s="348"/>
      <c r="AE80" s="348"/>
      <c r="AF80" s="348"/>
      <c r="AG80" s="348"/>
      <c r="AH80" s="348"/>
      <c r="AI80" s="348"/>
      <c r="AJ80" s="348"/>
      <c r="AK80" s="348"/>
      <c r="AL80" s="348"/>
      <c r="AM80" s="348"/>
      <c r="AN80" s="348"/>
      <c r="AO80" s="348"/>
      <c r="AP80" s="348"/>
      <c r="AQ80" s="348"/>
      <c r="AR80" s="348"/>
      <c r="AS80" s="348"/>
      <c r="AT80" s="348"/>
      <c r="AU80" s="348"/>
      <c r="AV80" s="348"/>
      <c r="AW80" s="348"/>
      <c r="AX80" s="348"/>
      <c r="AY80" s="348"/>
      <c r="AZ80" s="348"/>
      <c r="BA80" s="348"/>
      <c r="BB80" s="348"/>
      <c r="BC80" s="348"/>
      <c r="BD80" s="348"/>
      <c r="BE80" s="348"/>
      <c r="BF80" s="348"/>
      <c r="BG80" s="348"/>
      <c r="BH80" s="348"/>
    </row>
    <row r="81" spans="1:60" x14ac:dyDescent="0.25">
      <c r="A81" s="366">
        <v>5804</v>
      </c>
      <c r="B81" s="366" t="s">
        <v>564</v>
      </c>
      <c r="C81" s="349">
        <v>72</v>
      </c>
      <c r="D81" s="349">
        <v>72</v>
      </c>
      <c r="E81" s="349">
        <v>72</v>
      </c>
      <c r="F81" s="349">
        <v>70.5</v>
      </c>
      <c r="G81" s="349">
        <v>70.5</v>
      </c>
      <c r="H81" s="349">
        <v>70.5</v>
      </c>
      <c r="I81" s="364">
        <v>70.5</v>
      </c>
      <c r="J81" s="348">
        <v>70.5</v>
      </c>
      <c r="K81" s="348">
        <v>70.5</v>
      </c>
      <c r="L81" s="348"/>
      <c r="M81" s="348"/>
      <c r="N81" s="348"/>
      <c r="O81" s="348"/>
      <c r="P81" s="348"/>
      <c r="Q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348"/>
      <c r="AN81" s="348"/>
      <c r="AO81" s="348"/>
      <c r="AP81" s="348"/>
      <c r="AQ81" s="348"/>
      <c r="AR81" s="348"/>
      <c r="AS81" s="348"/>
      <c r="AT81" s="348"/>
      <c r="AU81" s="348"/>
      <c r="AV81" s="348"/>
      <c r="AW81" s="348"/>
      <c r="AX81" s="348"/>
      <c r="AY81" s="348"/>
      <c r="AZ81" s="348"/>
      <c r="BA81" s="348"/>
      <c r="BB81" s="348"/>
      <c r="BC81" s="348"/>
      <c r="BD81" s="348"/>
      <c r="BE81" s="348"/>
      <c r="BF81" s="348"/>
      <c r="BG81" s="348"/>
      <c r="BH81" s="348"/>
    </row>
    <row r="82" spans="1:60" x14ac:dyDescent="0.25">
      <c r="A82" s="365">
        <v>5487</v>
      </c>
      <c r="B82" s="366" t="s">
        <v>592</v>
      </c>
      <c r="C82" s="349">
        <v>72</v>
      </c>
      <c r="D82" s="349">
        <v>75</v>
      </c>
      <c r="E82" s="349">
        <v>75</v>
      </c>
      <c r="F82" s="349">
        <v>75</v>
      </c>
      <c r="G82" s="349">
        <v>75</v>
      </c>
      <c r="H82" s="349">
        <v>75</v>
      </c>
      <c r="I82" s="364">
        <v>75</v>
      </c>
      <c r="J82" s="348">
        <v>75</v>
      </c>
      <c r="K82" s="348">
        <v>75</v>
      </c>
      <c r="L82" s="348"/>
      <c r="M82" s="348"/>
      <c r="N82" s="348"/>
      <c r="O82" s="348"/>
      <c r="P82" s="348"/>
      <c r="Q82" s="348"/>
      <c r="R82" s="348"/>
      <c r="S82" s="348"/>
      <c r="T82" s="348"/>
      <c r="U82" s="348"/>
      <c r="V82" s="348"/>
      <c r="W82" s="348"/>
      <c r="X82" s="348"/>
      <c r="Y82" s="348"/>
      <c r="Z82" s="348"/>
      <c r="AA82" s="348"/>
      <c r="AB82" s="348"/>
      <c r="AC82" s="348"/>
      <c r="AD82" s="348"/>
      <c r="AE82" s="348"/>
      <c r="AF82" s="348"/>
      <c r="AG82" s="348"/>
      <c r="AH82" s="348"/>
      <c r="AI82" s="348"/>
      <c r="AJ82" s="348"/>
      <c r="AK82" s="348"/>
      <c r="AL82" s="348"/>
      <c r="AM82" s="348"/>
      <c r="AN82" s="348"/>
      <c r="AO82" s="348"/>
      <c r="AP82" s="348"/>
      <c r="AQ82" s="348"/>
      <c r="AR82" s="348"/>
      <c r="AS82" s="348"/>
      <c r="AT82" s="348"/>
      <c r="AU82" s="348"/>
      <c r="AV82" s="348"/>
      <c r="AW82" s="348"/>
      <c r="AX82" s="348"/>
      <c r="AY82" s="348"/>
      <c r="AZ82" s="348"/>
      <c r="BA82" s="348"/>
      <c r="BB82" s="348"/>
      <c r="BC82" s="348"/>
      <c r="BD82" s="348"/>
      <c r="BE82" s="348"/>
      <c r="BF82" s="348"/>
      <c r="BG82" s="348"/>
      <c r="BH82" s="348"/>
    </row>
    <row r="83" spans="1:60" x14ac:dyDescent="0.25">
      <c r="A83" s="365">
        <v>5489</v>
      </c>
      <c r="B83" s="366" t="s">
        <v>600</v>
      </c>
      <c r="C83" s="349">
        <v>61</v>
      </c>
      <c r="D83" s="349">
        <v>61</v>
      </c>
      <c r="E83" s="349">
        <v>61</v>
      </c>
      <c r="F83" s="349">
        <v>59.5</v>
      </c>
      <c r="G83" s="349">
        <v>59.5</v>
      </c>
      <c r="H83" s="349">
        <v>59.5</v>
      </c>
      <c r="I83" s="364">
        <v>59.5</v>
      </c>
      <c r="J83" s="348">
        <v>59.5</v>
      </c>
      <c r="K83" s="348">
        <v>59.5</v>
      </c>
      <c r="L83" s="348"/>
      <c r="M83" s="348"/>
      <c r="N83" s="348"/>
      <c r="O83" s="348"/>
      <c r="P83" s="348"/>
      <c r="Q83" s="348"/>
      <c r="R83" s="348"/>
      <c r="S83" s="348"/>
      <c r="T83" s="348"/>
      <c r="U83" s="348"/>
      <c r="V83" s="348"/>
      <c r="W83" s="348"/>
      <c r="X83" s="348"/>
      <c r="Y83" s="348"/>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8"/>
      <c r="AZ83" s="348"/>
      <c r="BA83" s="348"/>
      <c r="BB83" s="348"/>
      <c r="BC83" s="348"/>
      <c r="BD83" s="348"/>
      <c r="BE83" s="348"/>
      <c r="BF83" s="348"/>
      <c r="BG83" s="348"/>
      <c r="BH83" s="348"/>
    </row>
    <row r="84" spans="1:60" x14ac:dyDescent="0.25">
      <c r="A84" s="365">
        <v>5693</v>
      </c>
      <c r="B84" s="366" t="s">
        <v>609</v>
      </c>
      <c r="C84" s="349">
        <v>72</v>
      </c>
      <c r="D84" s="349">
        <v>72</v>
      </c>
      <c r="E84" s="349">
        <v>72</v>
      </c>
      <c r="F84" s="349">
        <v>72</v>
      </c>
      <c r="G84" s="349">
        <v>70</v>
      </c>
      <c r="H84" s="349">
        <v>70</v>
      </c>
      <c r="I84" s="364">
        <v>70</v>
      </c>
      <c r="J84" s="348">
        <v>70</v>
      </c>
      <c r="K84" s="348">
        <v>70</v>
      </c>
      <c r="L84" s="348"/>
      <c r="M84" s="348"/>
      <c r="N84" s="348"/>
      <c r="O84" s="348"/>
      <c r="P84" s="348"/>
      <c r="Q84" s="348"/>
      <c r="R84" s="348"/>
      <c r="S84" s="348"/>
      <c r="T84" s="348"/>
      <c r="U84" s="348"/>
      <c r="V84" s="348"/>
      <c r="W84" s="348"/>
      <c r="X84" s="348"/>
      <c r="Y84" s="348"/>
      <c r="Z84" s="348"/>
      <c r="AA84" s="348"/>
      <c r="AB84" s="348"/>
      <c r="AC84" s="348"/>
      <c r="AD84" s="348"/>
      <c r="AE84" s="348"/>
      <c r="AF84" s="348"/>
      <c r="AG84" s="348"/>
      <c r="AH84" s="348"/>
      <c r="AI84" s="348"/>
      <c r="AJ84" s="348"/>
      <c r="AK84" s="348"/>
      <c r="AL84" s="348"/>
      <c r="AM84" s="348"/>
      <c r="AN84" s="348"/>
      <c r="AO84" s="348"/>
      <c r="AP84" s="348"/>
      <c r="AQ84" s="348"/>
      <c r="AR84" s="348"/>
      <c r="AS84" s="348"/>
      <c r="AT84" s="348"/>
      <c r="AU84" s="348"/>
      <c r="AV84" s="348"/>
      <c r="AW84" s="348"/>
      <c r="AX84" s="348"/>
      <c r="AY84" s="348"/>
      <c r="AZ84" s="348"/>
      <c r="BA84" s="348"/>
      <c r="BB84" s="348"/>
      <c r="BC84" s="348"/>
      <c r="BD84" s="348"/>
      <c r="BE84" s="348"/>
      <c r="BF84" s="348"/>
      <c r="BG84" s="348"/>
      <c r="BH84" s="348"/>
    </row>
    <row r="85" spans="1:60" x14ac:dyDescent="0.25">
      <c r="A85" s="365">
        <v>5540</v>
      </c>
      <c r="B85" s="366" t="s">
        <v>611</v>
      </c>
      <c r="C85" s="349">
        <v>74</v>
      </c>
      <c r="D85" s="349">
        <v>74</v>
      </c>
      <c r="E85" s="349">
        <v>74</v>
      </c>
      <c r="F85" s="349">
        <v>72.5</v>
      </c>
      <c r="G85" s="349">
        <v>72.5</v>
      </c>
      <c r="H85" s="349">
        <v>72.5</v>
      </c>
      <c r="I85" s="364">
        <v>72.5</v>
      </c>
      <c r="J85" s="348">
        <v>72.5</v>
      </c>
      <c r="K85" s="348">
        <v>72.5</v>
      </c>
      <c r="L85" s="348"/>
      <c r="M85" s="348"/>
      <c r="N85" s="348"/>
      <c r="O85" s="348"/>
      <c r="P85" s="348"/>
      <c r="Q85" s="348"/>
      <c r="R85" s="348"/>
      <c r="S85" s="348"/>
      <c r="T85" s="348"/>
      <c r="U85" s="348"/>
      <c r="V85" s="348"/>
      <c r="W85" s="348"/>
      <c r="X85" s="34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c r="AW85" s="348"/>
      <c r="AX85" s="348"/>
      <c r="AY85" s="348"/>
      <c r="AZ85" s="348"/>
      <c r="BA85" s="348"/>
      <c r="BB85" s="348"/>
      <c r="BC85" s="348"/>
      <c r="BD85" s="348"/>
      <c r="BE85" s="348"/>
      <c r="BF85" s="348"/>
      <c r="BG85" s="348"/>
      <c r="BH85" s="348"/>
    </row>
    <row r="86" spans="1:60" x14ac:dyDescent="0.25">
      <c r="A86" s="365">
        <v>5527</v>
      </c>
      <c r="B86" s="366" t="s">
        <v>616</v>
      </c>
      <c r="C86" s="349">
        <v>71</v>
      </c>
      <c r="D86" s="349">
        <v>74</v>
      </c>
      <c r="E86" s="349">
        <v>74</v>
      </c>
      <c r="F86" s="349">
        <v>74</v>
      </c>
      <c r="G86" s="349">
        <v>74</v>
      </c>
      <c r="H86" s="349">
        <v>74</v>
      </c>
      <c r="I86" s="364">
        <v>74</v>
      </c>
      <c r="J86" s="348">
        <v>74</v>
      </c>
      <c r="K86" s="348">
        <v>74</v>
      </c>
      <c r="L86" s="348"/>
      <c r="M86" s="348"/>
      <c r="N86" s="348"/>
      <c r="O86" s="348"/>
      <c r="P86" s="348"/>
      <c r="Q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c r="AW86" s="348"/>
      <c r="AX86" s="348"/>
      <c r="AY86" s="348"/>
      <c r="AZ86" s="348"/>
      <c r="BA86" s="348"/>
      <c r="BB86" s="348"/>
      <c r="BC86" s="348"/>
      <c r="BD86" s="348"/>
      <c r="BE86" s="348"/>
      <c r="BF86" s="348"/>
      <c r="BG86" s="348"/>
      <c r="BH86" s="348"/>
    </row>
    <row r="87" spans="1:60" x14ac:dyDescent="0.25">
      <c r="A87" s="365">
        <v>5680</v>
      </c>
      <c r="B87" s="366" t="s">
        <v>622</v>
      </c>
      <c r="C87" s="349">
        <v>78</v>
      </c>
      <c r="D87" s="349">
        <v>78</v>
      </c>
      <c r="E87" s="349">
        <v>78</v>
      </c>
      <c r="F87" s="349">
        <v>78</v>
      </c>
      <c r="G87" s="349">
        <v>78</v>
      </c>
      <c r="H87" s="349">
        <v>78</v>
      </c>
      <c r="I87" s="364">
        <v>78</v>
      </c>
      <c r="J87" s="348">
        <v>78</v>
      </c>
      <c r="K87" s="348">
        <v>78</v>
      </c>
      <c r="L87" s="348"/>
      <c r="M87" s="348"/>
      <c r="N87" s="348"/>
      <c r="O87" s="348"/>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s="348"/>
      <c r="AO87" s="348"/>
      <c r="AP87" s="348"/>
      <c r="AQ87" s="348"/>
      <c r="AR87" s="348"/>
      <c r="AS87" s="348"/>
      <c r="AT87" s="348"/>
      <c r="AU87" s="348"/>
      <c r="AV87" s="348"/>
      <c r="AW87" s="348"/>
      <c r="AX87" s="348"/>
      <c r="AY87" s="348"/>
      <c r="AZ87" s="348"/>
      <c r="BA87" s="348"/>
      <c r="BB87" s="348"/>
      <c r="BC87" s="348"/>
      <c r="BD87" s="348"/>
      <c r="BE87" s="348"/>
      <c r="BF87" s="348"/>
      <c r="BG87" s="348"/>
      <c r="BH87" s="348"/>
    </row>
    <row r="88" spans="1:60" x14ac:dyDescent="0.25">
      <c r="A88" s="365">
        <v>5923</v>
      </c>
      <c r="B88" s="366" t="s">
        <v>625</v>
      </c>
      <c r="C88" s="349">
        <v>81</v>
      </c>
      <c r="D88" s="349">
        <v>81</v>
      </c>
      <c r="E88" s="349">
        <v>81</v>
      </c>
      <c r="F88" s="349">
        <v>81</v>
      </c>
      <c r="G88" s="349">
        <v>81</v>
      </c>
      <c r="H88" s="349">
        <v>81</v>
      </c>
      <c r="I88" s="364">
        <v>81</v>
      </c>
      <c r="J88" s="348">
        <v>79</v>
      </c>
      <c r="K88" s="348">
        <v>79</v>
      </c>
      <c r="L88" s="348"/>
      <c r="M88" s="348"/>
      <c r="N88" s="348"/>
      <c r="O88" s="348"/>
      <c r="P88" s="348"/>
      <c r="Q88" s="348"/>
      <c r="R88" s="348"/>
      <c r="S88" s="348"/>
      <c r="T88" s="348"/>
      <c r="U88" s="348"/>
      <c r="V88" s="348"/>
      <c r="W88" s="348"/>
      <c r="X88" s="348"/>
      <c r="Y88" s="348"/>
      <c r="Z88" s="348"/>
      <c r="AA88" s="348"/>
      <c r="AB88" s="348"/>
      <c r="AC88" s="348"/>
      <c r="AD88" s="348"/>
      <c r="AE88" s="348"/>
      <c r="AF88" s="348"/>
      <c r="AG88" s="348"/>
      <c r="AH88" s="348"/>
      <c r="AI88" s="348"/>
      <c r="AJ88" s="348"/>
      <c r="AK88" s="348"/>
      <c r="AL88" s="348"/>
      <c r="AM88" s="348"/>
      <c r="AN88" s="348"/>
      <c r="AO88" s="348"/>
      <c r="AP88" s="348"/>
      <c r="AQ88" s="348"/>
      <c r="AR88" s="348"/>
      <c r="AS88" s="348"/>
      <c r="AT88" s="348"/>
      <c r="AU88" s="348"/>
      <c r="AV88" s="348"/>
      <c r="AW88" s="348"/>
      <c r="AX88" s="348"/>
      <c r="AY88" s="348"/>
      <c r="AZ88" s="348"/>
      <c r="BA88" s="348"/>
      <c r="BB88" s="348"/>
      <c r="BC88" s="348"/>
      <c r="BD88" s="348"/>
      <c r="BE88" s="348"/>
      <c r="BF88" s="348"/>
      <c r="BG88" s="348"/>
      <c r="BH88" s="348"/>
    </row>
    <row r="89" spans="1:60" x14ac:dyDescent="0.25">
      <c r="A89" s="365">
        <v>5529</v>
      </c>
      <c r="B89" s="366" t="s">
        <v>633</v>
      </c>
      <c r="C89" s="349">
        <v>71</v>
      </c>
      <c r="D89" s="349">
        <v>71</v>
      </c>
      <c r="E89" s="349">
        <v>71</v>
      </c>
      <c r="F89" s="349">
        <v>70</v>
      </c>
      <c r="G89" s="349">
        <v>70</v>
      </c>
      <c r="H89" s="349">
        <v>71</v>
      </c>
      <c r="I89" s="364">
        <v>71</v>
      </c>
      <c r="J89" s="348">
        <v>71</v>
      </c>
      <c r="K89" s="348">
        <v>71</v>
      </c>
      <c r="L89" s="348"/>
      <c r="M89" s="348"/>
      <c r="N89" s="348"/>
      <c r="O89" s="348"/>
      <c r="P89" s="348"/>
      <c r="Q89" s="348"/>
      <c r="R89" s="348"/>
      <c r="S89" s="348"/>
      <c r="T89" s="348"/>
      <c r="U89" s="348"/>
      <c r="V89" s="348"/>
      <c r="W89" s="348"/>
      <c r="X89" s="348"/>
      <c r="Y89" s="348"/>
      <c r="Z89" s="348"/>
      <c r="AA89" s="348"/>
      <c r="AB89" s="348"/>
      <c r="AC89" s="348"/>
      <c r="AD89" s="348"/>
      <c r="AE89" s="348"/>
      <c r="AF89" s="348"/>
      <c r="AG89" s="348"/>
      <c r="AH89" s="348"/>
      <c r="AI89" s="348"/>
      <c r="AJ89" s="348"/>
      <c r="AK89" s="348"/>
      <c r="AL89" s="348"/>
      <c r="AM89" s="348"/>
      <c r="AN89" s="348"/>
      <c r="AO89" s="348"/>
      <c r="AP89" s="348"/>
      <c r="AQ89" s="348"/>
      <c r="AR89" s="348"/>
      <c r="AS89" s="348"/>
      <c r="AT89" s="348"/>
      <c r="AU89" s="348"/>
      <c r="AV89" s="348"/>
      <c r="AW89" s="348"/>
      <c r="AX89" s="348"/>
      <c r="AY89" s="348"/>
      <c r="AZ89" s="348"/>
      <c r="BA89" s="348"/>
      <c r="BB89" s="348"/>
      <c r="BC89" s="348"/>
      <c r="BD89" s="348"/>
      <c r="BE89" s="348"/>
      <c r="BF89" s="348"/>
      <c r="BG89" s="348"/>
      <c r="BH89" s="348"/>
    </row>
    <row r="90" spans="1:60" x14ac:dyDescent="0.25">
      <c r="A90" s="365">
        <v>5530</v>
      </c>
      <c r="B90" s="366" t="s">
        <v>634</v>
      </c>
      <c r="C90" s="349">
        <v>77.5</v>
      </c>
      <c r="D90" s="349">
        <v>77.5</v>
      </c>
      <c r="E90" s="349">
        <v>77.5</v>
      </c>
      <c r="F90" s="349">
        <v>76</v>
      </c>
      <c r="G90" s="349">
        <v>76</v>
      </c>
      <c r="H90" s="349">
        <v>76</v>
      </c>
      <c r="I90" s="364">
        <v>76</v>
      </c>
      <c r="J90" s="348">
        <v>76</v>
      </c>
      <c r="K90" s="348">
        <v>76</v>
      </c>
      <c r="L90" s="348"/>
      <c r="M90" s="348"/>
      <c r="N90" s="348"/>
      <c r="O90" s="348"/>
      <c r="P90" s="348"/>
      <c r="Q90" s="348"/>
      <c r="R90" s="348"/>
      <c r="S90" s="348"/>
      <c r="T90" s="348"/>
      <c r="U90" s="348"/>
      <c r="V90" s="348"/>
      <c r="W90" s="348"/>
      <c r="X90" s="348"/>
      <c r="Y90" s="348"/>
      <c r="Z90" s="348"/>
      <c r="AA90" s="348"/>
      <c r="AB90" s="348"/>
      <c r="AC90" s="348"/>
      <c r="AD90" s="348"/>
      <c r="AE90" s="348"/>
      <c r="AF90" s="348"/>
      <c r="AG90" s="348"/>
      <c r="AH90" s="348"/>
      <c r="AI90" s="348"/>
      <c r="AJ90" s="348"/>
      <c r="AK90" s="348"/>
      <c r="AL90" s="348"/>
      <c r="AM90" s="348"/>
      <c r="AN90" s="348"/>
      <c r="AO90" s="348"/>
      <c r="AP90" s="348"/>
      <c r="AQ90" s="348"/>
      <c r="AR90" s="348"/>
      <c r="AS90" s="348"/>
      <c r="AT90" s="348"/>
      <c r="AU90" s="348"/>
      <c r="AV90" s="348"/>
      <c r="AW90" s="348"/>
      <c r="AX90" s="348"/>
      <c r="AY90" s="348"/>
      <c r="AZ90" s="348"/>
      <c r="BA90" s="348"/>
      <c r="BB90" s="348"/>
      <c r="BC90" s="348"/>
      <c r="BD90" s="348"/>
      <c r="BE90" s="348"/>
      <c r="BF90" s="348"/>
      <c r="BG90" s="348"/>
      <c r="BH90" s="348"/>
    </row>
    <row r="91" spans="1:60" x14ac:dyDescent="0.25">
      <c r="A91" s="365">
        <v>5495</v>
      </c>
      <c r="B91" s="366" t="s">
        <v>637</v>
      </c>
      <c r="C91" s="349">
        <v>74</v>
      </c>
      <c r="D91" s="349">
        <v>74</v>
      </c>
      <c r="E91" s="349">
        <v>74</v>
      </c>
      <c r="F91" s="349">
        <v>74</v>
      </c>
      <c r="G91" s="349">
        <v>74</v>
      </c>
      <c r="H91" s="349">
        <v>74</v>
      </c>
      <c r="I91" s="364">
        <v>72.5</v>
      </c>
      <c r="J91" s="348">
        <v>72.5</v>
      </c>
      <c r="K91" s="348">
        <v>72.5</v>
      </c>
      <c r="L91" s="348"/>
      <c r="M91" s="348"/>
      <c r="N91" s="348"/>
      <c r="O91" s="348"/>
      <c r="P91" s="348"/>
      <c r="Q91" s="348"/>
      <c r="R91" s="348"/>
      <c r="S91" s="348"/>
      <c r="T91" s="348"/>
      <c r="U91" s="348"/>
      <c r="V91" s="348"/>
      <c r="W91" s="348"/>
      <c r="X91" s="348"/>
      <c r="Y91" s="348"/>
      <c r="Z91" s="348"/>
      <c r="AA91" s="348"/>
      <c r="AB91" s="348"/>
      <c r="AC91" s="348"/>
      <c r="AD91" s="348"/>
      <c r="AE91" s="348"/>
      <c r="AF91" s="348"/>
      <c r="AG91" s="348"/>
      <c r="AH91" s="348"/>
      <c r="AI91" s="348"/>
      <c r="AJ91" s="348"/>
      <c r="AK91" s="348"/>
      <c r="AL91" s="348"/>
      <c r="AM91" s="348"/>
      <c r="AN91" s="348"/>
      <c r="AO91" s="348"/>
      <c r="AP91" s="348"/>
      <c r="AQ91" s="348"/>
      <c r="AR91" s="348"/>
      <c r="AS91" s="348"/>
      <c r="AT91" s="348"/>
      <c r="AU91" s="348"/>
      <c r="AV91" s="348"/>
      <c r="AW91" s="348"/>
      <c r="AX91" s="348"/>
      <c r="AY91" s="348"/>
      <c r="AZ91" s="348"/>
      <c r="BA91" s="348"/>
      <c r="BB91" s="348"/>
      <c r="BC91" s="348"/>
      <c r="BD91" s="348"/>
      <c r="BE91" s="348"/>
      <c r="BF91" s="348"/>
      <c r="BG91" s="348"/>
      <c r="BH91" s="348"/>
    </row>
    <row r="92" spans="1:60" x14ac:dyDescent="0.25">
      <c r="A92" s="365">
        <v>5496</v>
      </c>
      <c r="B92" s="366" t="s">
        <v>638</v>
      </c>
      <c r="C92" s="349">
        <v>71</v>
      </c>
      <c r="D92" s="349">
        <v>71</v>
      </c>
      <c r="E92" s="349">
        <v>71</v>
      </c>
      <c r="F92" s="349">
        <v>69.5</v>
      </c>
      <c r="G92" s="349">
        <v>69.5</v>
      </c>
      <c r="H92" s="349">
        <v>69.5</v>
      </c>
      <c r="I92" s="364">
        <v>69.5</v>
      </c>
      <c r="J92" s="348">
        <v>69.5</v>
      </c>
      <c r="K92" s="348">
        <v>69.5</v>
      </c>
      <c r="L92" s="348"/>
      <c r="M92" s="348"/>
      <c r="N92" s="348"/>
      <c r="O92" s="348"/>
      <c r="P92" s="348"/>
      <c r="Q92" s="348"/>
      <c r="R92" s="348"/>
      <c r="S92" s="348"/>
      <c r="T92" s="348"/>
      <c r="U92" s="348"/>
      <c r="V92" s="348"/>
      <c r="W92" s="348"/>
      <c r="X92" s="348"/>
      <c r="Y92" s="348"/>
      <c r="Z92" s="348"/>
      <c r="AA92" s="348"/>
      <c r="AB92" s="348"/>
      <c r="AC92" s="348"/>
      <c r="AD92" s="348"/>
      <c r="AE92" s="348"/>
      <c r="AF92" s="348"/>
      <c r="AG92" s="348"/>
      <c r="AH92" s="348"/>
      <c r="AI92" s="348"/>
      <c r="AJ92" s="348"/>
      <c r="AK92" s="348"/>
      <c r="AL92" s="348"/>
      <c r="AM92" s="348"/>
      <c r="AN92" s="348"/>
      <c r="AO92" s="348"/>
      <c r="AP92" s="348"/>
      <c r="AQ92" s="348"/>
      <c r="AR92" s="348"/>
      <c r="AS92" s="348"/>
      <c r="AT92" s="348"/>
      <c r="AU92" s="348"/>
      <c r="AV92" s="348"/>
      <c r="AW92" s="348"/>
      <c r="AX92" s="348"/>
      <c r="AY92" s="348"/>
      <c r="AZ92" s="348"/>
      <c r="BA92" s="348"/>
      <c r="BB92" s="348"/>
      <c r="BC92" s="348"/>
      <c r="BD92" s="348"/>
      <c r="BE92" s="348"/>
      <c r="BF92" s="348"/>
      <c r="BG92" s="348"/>
      <c r="BH92" s="348"/>
    </row>
    <row r="93" spans="1:60" x14ac:dyDescent="0.25">
      <c r="A93" s="365">
        <v>5531</v>
      </c>
      <c r="B93" s="366" t="s">
        <v>639</v>
      </c>
      <c r="C93" s="349">
        <v>78</v>
      </c>
      <c r="D93" s="349">
        <v>78</v>
      </c>
      <c r="E93" s="349">
        <v>78</v>
      </c>
      <c r="F93" s="349">
        <v>74</v>
      </c>
      <c r="G93" s="349">
        <v>74</v>
      </c>
      <c r="H93" s="349">
        <v>74</v>
      </c>
      <c r="I93" s="364">
        <v>74</v>
      </c>
      <c r="J93" s="348">
        <v>74</v>
      </c>
      <c r="K93" s="348">
        <v>74</v>
      </c>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8"/>
      <c r="AK93" s="348"/>
      <c r="AL93" s="348"/>
      <c r="AM93" s="348"/>
      <c r="AN93" s="348"/>
      <c r="AO93" s="348"/>
      <c r="AP93" s="348"/>
      <c r="AQ93" s="348"/>
      <c r="AR93" s="348"/>
      <c r="AS93" s="348"/>
      <c r="AT93" s="348"/>
      <c r="AU93" s="348"/>
      <c r="AV93" s="348"/>
      <c r="AW93" s="348"/>
      <c r="AX93" s="348"/>
      <c r="AY93" s="348"/>
      <c r="AZ93" s="348"/>
      <c r="BA93" s="348"/>
      <c r="BB93" s="348"/>
      <c r="BC93" s="348"/>
      <c r="BD93" s="348"/>
      <c r="BE93" s="348"/>
      <c r="BF93" s="348"/>
      <c r="BG93" s="348"/>
      <c r="BH93" s="348"/>
    </row>
    <row r="94" spans="1:60" x14ac:dyDescent="0.25">
      <c r="A94" s="365">
        <v>5533</v>
      </c>
      <c r="B94" s="366" t="s">
        <v>641</v>
      </c>
      <c r="C94" s="349">
        <v>71</v>
      </c>
      <c r="D94" s="349">
        <v>71</v>
      </c>
      <c r="E94" s="349">
        <v>73</v>
      </c>
      <c r="F94" s="349">
        <v>73</v>
      </c>
      <c r="G94" s="349">
        <v>73</v>
      </c>
      <c r="H94" s="349">
        <v>73</v>
      </c>
      <c r="I94" s="364">
        <v>73</v>
      </c>
      <c r="J94" s="348">
        <v>73</v>
      </c>
      <c r="K94" s="348">
        <v>73</v>
      </c>
      <c r="L94" s="348"/>
      <c r="M94" s="348"/>
      <c r="N94" s="348"/>
      <c r="O94" s="348"/>
      <c r="P94" s="348"/>
      <c r="Q94" s="348"/>
      <c r="R94" s="348"/>
      <c r="S94" s="348"/>
      <c r="T94" s="348"/>
      <c r="U94" s="348"/>
      <c r="V94" s="348"/>
      <c r="W94" s="348"/>
      <c r="X94" s="348"/>
      <c r="Y94" s="348"/>
      <c r="Z94" s="348"/>
      <c r="AA94" s="348"/>
      <c r="AB94" s="348"/>
      <c r="AC94" s="348"/>
      <c r="AD94" s="348"/>
      <c r="AE94" s="348"/>
      <c r="AF94" s="348"/>
      <c r="AG94" s="348"/>
      <c r="AH94" s="348"/>
      <c r="AI94" s="348"/>
      <c r="AJ94" s="348"/>
      <c r="AK94" s="348"/>
      <c r="AL94" s="348"/>
      <c r="AM94" s="348"/>
      <c r="AN94" s="348"/>
      <c r="AO94" s="348"/>
      <c r="AP94" s="348"/>
      <c r="AQ94" s="348"/>
      <c r="AR94" s="348"/>
      <c r="AS94" s="348"/>
      <c r="AT94" s="348"/>
      <c r="AU94" s="348"/>
      <c r="AV94" s="348"/>
      <c r="AW94" s="348"/>
      <c r="AX94" s="348"/>
      <c r="AY94" s="348"/>
      <c r="AZ94" s="348"/>
      <c r="BA94" s="348"/>
      <c r="BB94" s="348"/>
      <c r="BC94" s="348"/>
      <c r="BD94" s="348"/>
      <c r="BE94" s="348"/>
      <c r="BF94" s="348"/>
      <c r="BG94" s="348"/>
      <c r="BH94" s="348"/>
    </row>
    <row r="95" spans="1:60" x14ac:dyDescent="0.25">
      <c r="A95" s="365">
        <v>5534</v>
      </c>
      <c r="B95" s="366" t="s">
        <v>666</v>
      </c>
      <c r="C95" s="349">
        <v>73</v>
      </c>
      <c r="D95" s="349">
        <v>73</v>
      </c>
      <c r="E95" s="349">
        <v>73</v>
      </c>
      <c r="F95" s="349">
        <v>73</v>
      </c>
      <c r="G95" s="349">
        <v>73</v>
      </c>
      <c r="H95" s="349">
        <v>73</v>
      </c>
      <c r="I95" s="364">
        <v>73</v>
      </c>
      <c r="J95" s="348">
        <v>73</v>
      </c>
      <c r="K95" s="348">
        <v>73</v>
      </c>
      <c r="L95" s="348"/>
      <c r="M95" s="348"/>
      <c r="N95" s="348"/>
      <c r="O95" s="348"/>
      <c r="P95" s="348"/>
      <c r="Q95" s="348"/>
      <c r="R95" s="348"/>
      <c r="S95" s="348"/>
      <c r="T95" s="348"/>
      <c r="U95" s="348"/>
      <c r="V95" s="348"/>
      <c r="W95" s="348"/>
      <c r="X95" s="348"/>
      <c r="Y95" s="348"/>
      <c r="Z95" s="348"/>
      <c r="AA95" s="348"/>
      <c r="AB95" s="348"/>
      <c r="AC95" s="348"/>
      <c r="AD95" s="348"/>
      <c r="AE95" s="348"/>
      <c r="AF95" s="348"/>
      <c r="AG95" s="348"/>
      <c r="AH95" s="348"/>
      <c r="AI95" s="348"/>
      <c r="AJ95" s="348"/>
      <c r="AK95" s="348"/>
      <c r="AL95" s="348"/>
      <c r="AM95" s="348"/>
      <c r="AN95" s="348"/>
      <c r="AO95" s="348"/>
      <c r="AP95" s="348"/>
      <c r="AQ95" s="348"/>
      <c r="AR95" s="348"/>
      <c r="AS95" s="348"/>
      <c r="AT95" s="348"/>
      <c r="AU95" s="348"/>
      <c r="AV95" s="348"/>
      <c r="AW95" s="348"/>
      <c r="AX95" s="348"/>
      <c r="AY95" s="348"/>
      <c r="AZ95" s="348"/>
      <c r="BA95" s="348"/>
      <c r="BB95" s="348"/>
      <c r="BC95" s="348"/>
      <c r="BD95" s="348"/>
      <c r="BE95" s="348"/>
      <c r="BF95" s="348"/>
      <c r="BG95" s="348"/>
      <c r="BH95" s="348"/>
    </row>
    <row r="96" spans="1:60" x14ac:dyDescent="0.25">
      <c r="A96" s="365">
        <v>5535</v>
      </c>
      <c r="B96" s="366" t="s">
        <v>667</v>
      </c>
      <c r="C96" s="349">
        <v>77</v>
      </c>
      <c r="D96" s="349">
        <v>77</v>
      </c>
      <c r="E96" s="349">
        <v>77</v>
      </c>
      <c r="F96" s="349">
        <v>75</v>
      </c>
      <c r="G96" s="349">
        <v>75</v>
      </c>
      <c r="H96" s="349">
        <v>75</v>
      </c>
      <c r="I96" s="364">
        <v>75</v>
      </c>
      <c r="J96" s="348">
        <v>75</v>
      </c>
      <c r="K96" s="348">
        <v>75</v>
      </c>
      <c r="L96" s="348"/>
      <c r="M96" s="348"/>
      <c r="N96" s="348"/>
      <c r="O96" s="348"/>
      <c r="P96" s="348"/>
      <c r="Q96" s="348"/>
      <c r="R96" s="348"/>
      <c r="S96" s="348"/>
      <c r="T96" s="348"/>
      <c r="U96" s="348"/>
      <c r="V96" s="348"/>
      <c r="W96" s="348"/>
      <c r="X96" s="348"/>
      <c r="Y96" s="348"/>
      <c r="Z96" s="348"/>
      <c r="AA96" s="348"/>
      <c r="AB96" s="348"/>
      <c r="AC96" s="348"/>
      <c r="AD96" s="348"/>
      <c r="AE96" s="348"/>
      <c r="AF96" s="348"/>
      <c r="AG96" s="348"/>
      <c r="AH96" s="348"/>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row>
    <row r="97" spans="1:60" x14ac:dyDescent="0.25">
      <c r="A97" s="365">
        <v>5501</v>
      </c>
      <c r="B97" s="366" t="s">
        <v>683</v>
      </c>
      <c r="C97" s="349">
        <v>70</v>
      </c>
      <c r="D97" s="349">
        <v>70</v>
      </c>
      <c r="E97" s="349">
        <v>70</v>
      </c>
      <c r="F97" s="349">
        <v>68.5</v>
      </c>
      <c r="G97" s="349">
        <v>68.5</v>
      </c>
      <c r="H97" s="349">
        <v>64</v>
      </c>
      <c r="I97" s="364">
        <v>64</v>
      </c>
      <c r="J97" s="348">
        <v>64</v>
      </c>
      <c r="K97" s="348">
        <v>64</v>
      </c>
      <c r="L97" s="348"/>
      <c r="M97" s="348"/>
      <c r="N97" s="348"/>
      <c r="O97" s="348"/>
      <c r="P97" s="348"/>
      <c r="Q97" s="348"/>
      <c r="R97" s="348"/>
      <c r="S97" s="348"/>
      <c r="T97" s="348"/>
      <c r="U97" s="348"/>
      <c r="V97" s="348"/>
      <c r="W97" s="348"/>
      <c r="X97" s="348"/>
      <c r="Y97" s="348"/>
      <c r="Z97" s="348"/>
      <c r="AA97" s="348"/>
      <c r="AB97" s="348"/>
      <c r="AC97" s="348"/>
      <c r="AD97" s="348"/>
      <c r="AE97" s="348"/>
      <c r="AF97" s="348"/>
      <c r="AG97" s="348"/>
      <c r="AH97" s="348"/>
      <c r="AI97" s="348"/>
      <c r="AJ97" s="348"/>
      <c r="AK97" s="348"/>
      <c r="AL97" s="348"/>
      <c r="AM97" s="348"/>
      <c r="AN97" s="348"/>
      <c r="AO97" s="348"/>
      <c r="AP97" s="348"/>
      <c r="AQ97" s="348"/>
      <c r="AR97" s="348"/>
      <c r="AS97" s="348"/>
      <c r="AT97" s="348"/>
      <c r="AU97" s="348"/>
      <c r="AV97" s="348"/>
      <c r="AW97" s="348"/>
      <c r="AX97" s="348"/>
      <c r="AY97" s="348"/>
      <c r="AZ97" s="348"/>
      <c r="BA97" s="348"/>
      <c r="BB97" s="348"/>
      <c r="BC97" s="348"/>
      <c r="BD97" s="348"/>
      <c r="BE97" s="348"/>
      <c r="BF97" s="348"/>
      <c r="BG97" s="348"/>
      <c r="BH97" s="348"/>
    </row>
    <row r="98" spans="1:60" x14ac:dyDescent="0.25">
      <c r="A98" s="365">
        <v>5537</v>
      </c>
      <c r="B98" s="366" t="s">
        <v>707</v>
      </c>
      <c r="C98" s="349">
        <v>73</v>
      </c>
      <c r="D98" s="349">
        <v>73</v>
      </c>
      <c r="E98" s="349">
        <v>73</v>
      </c>
      <c r="F98" s="349">
        <v>73</v>
      </c>
      <c r="G98" s="349">
        <v>76</v>
      </c>
      <c r="H98" s="349">
        <v>76</v>
      </c>
      <c r="I98" s="364">
        <v>76</v>
      </c>
      <c r="J98" s="348">
        <v>76</v>
      </c>
      <c r="K98" s="348">
        <v>76</v>
      </c>
      <c r="L98" s="348"/>
      <c r="M98" s="348"/>
      <c r="N98" s="348"/>
      <c r="O98" s="348"/>
      <c r="P98" s="348"/>
      <c r="Q98" s="348"/>
      <c r="R98" s="348"/>
      <c r="S98" s="348"/>
      <c r="T98" s="348"/>
      <c r="U98" s="348"/>
      <c r="V98" s="348"/>
      <c r="W98" s="348"/>
      <c r="X98" s="348"/>
      <c r="Y98" s="348"/>
      <c r="Z98" s="348"/>
      <c r="AA98" s="348"/>
      <c r="AB98" s="348"/>
      <c r="AC98" s="348"/>
      <c r="AD98" s="348"/>
      <c r="AE98" s="348"/>
      <c r="AF98" s="348"/>
      <c r="AG98" s="348"/>
      <c r="AH98" s="348"/>
      <c r="AI98" s="348"/>
      <c r="AJ98" s="348"/>
      <c r="AK98" s="348"/>
      <c r="AL98" s="348"/>
      <c r="AM98" s="348"/>
      <c r="AN98" s="348"/>
      <c r="AO98" s="348"/>
      <c r="AP98" s="348"/>
      <c r="AQ98" s="348"/>
      <c r="AR98" s="348"/>
      <c r="AS98" s="348"/>
      <c r="AT98" s="348"/>
      <c r="AU98" s="348"/>
      <c r="AV98" s="348"/>
      <c r="AW98" s="348"/>
      <c r="AX98" s="348"/>
      <c r="AY98" s="348"/>
      <c r="AZ98" s="348"/>
      <c r="BA98" s="348"/>
      <c r="BB98" s="348"/>
      <c r="BC98" s="348"/>
      <c r="BD98" s="348"/>
      <c r="BE98" s="348"/>
      <c r="BF98" s="348"/>
      <c r="BG98" s="348"/>
      <c r="BH98" s="348"/>
    </row>
    <row r="99" spans="1:60" x14ac:dyDescent="0.25">
      <c r="A99" s="365">
        <v>5539</v>
      </c>
      <c r="B99" s="366" t="s">
        <v>713</v>
      </c>
      <c r="C99" s="349">
        <v>75</v>
      </c>
      <c r="D99" s="349">
        <v>75</v>
      </c>
      <c r="E99" s="349">
        <v>75</v>
      </c>
      <c r="F99" s="349">
        <v>73.5</v>
      </c>
      <c r="G99" s="349">
        <v>73.5</v>
      </c>
      <c r="H99" s="349">
        <v>73.5</v>
      </c>
      <c r="I99" s="364">
        <v>73.5</v>
      </c>
      <c r="J99" s="348">
        <v>73.5</v>
      </c>
      <c r="K99" s="348">
        <v>73.5</v>
      </c>
      <c r="L99" s="348"/>
      <c r="M99" s="348"/>
      <c r="N99" s="348"/>
      <c r="O99" s="348"/>
      <c r="P99" s="348"/>
      <c r="Q99" s="348"/>
      <c r="R99" s="348"/>
      <c r="S99" s="348"/>
      <c r="T99" s="348"/>
      <c r="U99" s="348"/>
      <c r="V99" s="348"/>
      <c r="W99" s="348"/>
      <c r="X99" s="348"/>
      <c r="Y99" s="348"/>
      <c r="Z99" s="348"/>
      <c r="AA99" s="348"/>
      <c r="AB99" s="348"/>
      <c r="AC99" s="348"/>
      <c r="AD99" s="348"/>
      <c r="AE99" s="348"/>
      <c r="AF99" s="348"/>
      <c r="AG99" s="348"/>
      <c r="AH99" s="348"/>
      <c r="AI99" s="348"/>
      <c r="AJ99" s="348"/>
      <c r="AK99" s="348"/>
      <c r="AL99" s="348"/>
      <c r="AM99" s="348"/>
      <c r="AN99" s="348"/>
      <c r="AO99" s="348"/>
      <c r="AP99" s="348"/>
      <c r="AQ99" s="348"/>
      <c r="AR99" s="348"/>
      <c r="AS99" s="348"/>
      <c r="AT99" s="348"/>
      <c r="AU99" s="348"/>
      <c r="AV99" s="348"/>
      <c r="AW99" s="348"/>
      <c r="AX99" s="348"/>
      <c r="AY99" s="348"/>
      <c r="AZ99" s="348"/>
      <c r="BA99" s="348"/>
      <c r="BB99" s="348"/>
      <c r="BC99" s="348"/>
      <c r="BD99" s="348"/>
      <c r="BE99" s="348"/>
      <c r="BF99" s="348"/>
      <c r="BG99" s="348"/>
      <c r="BH99" s="348"/>
    </row>
    <row r="100" spans="1:60" x14ac:dyDescent="0.25">
      <c r="A100" s="365">
        <v>5503</v>
      </c>
      <c r="B100" s="366" t="s">
        <v>715</v>
      </c>
      <c r="C100" s="349">
        <v>67</v>
      </c>
      <c r="D100" s="349">
        <v>67</v>
      </c>
      <c r="E100" s="349">
        <v>67</v>
      </c>
      <c r="F100" s="349">
        <v>67</v>
      </c>
      <c r="G100" s="349">
        <v>67</v>
      </c>
      <c r="H100" s="349">
        <v>67</v>
      </c>
      <c r="I100" s="364">
        <v>67</v>
      </c>
      <c r="J100" s="348">
        <v>67</v>
      </c>
      <c r="K100" s="348">
        <v>67</v>
      </c>
      <c r="L100" s="348"/>
      <c r="M100" s="348"/>
      <c r="N100" s="348"/>
      <c r="O100" s="348"/>
      <c r="P100" s="348"/>
      <c r="Q100" s="348"/>
      <c r="R100" s="348"/>
      <c r="S100" s="348"/>
      <c r="T100" s="348"/>
      <c r="U100" s="348"/>
      <c r="V100" s="348"/>
      <c r="W100" s="348"/>
      <c r="X100" s="348"/>
      <c r="Y100" s="348"/>
      <c r="Z100" s="348"/>
      <c r="AA100" s="348"/>
      <c r="AB100" s="348"/>
      <c r="AC100" s="348"/>
      <c r="AD100" s="348"/>
      <c r="AE100" s="348"/>
      <c r="AF100" s="348"/>
      <c r="AG100" s="348"/>
      <c r="AH100" s="348"/>
      <c r="AI100" s="348"/>
      <c r="AJ100" s="348"/>
      <c r="AK100" s="348"/>
      <c r="AL100" s="348"/>
      <c r="AM100" s="348"/>
      <c r="AN100" s="348"/>
      <c r="AO100" s="348"/>
      <c r="AP100" s="348"/>
      <c r="AQ100" s="348"/>
      <c r="AR100" s="348"/>
      <c r="AS100" s="348"/>
      <c r="AT100" s="348"/>
      <c r="AU100" s="348"/>
      <c r="AV100" s="348"/>
      <c r="AW100" s="348"/>
      <c r="AX100" s="348"/>
      <c r="AY100" s="348"/>
      <c r="AZ100" s="348"/>
      <c r="BA100" s="348"/>
      <c r="BB100" s="348"/>
      <c r="BC100" s="348"/>
      <c r="BD100" s="348"/>
      <c r="BE100" s="348"/>
      <c r="BF100" s="348"/>
      <c r="BG100" s="348"/>
      <c r="BH100" s="348"/>
    </row>
    <row r="101" spans="1:60" x14ac:dyDescent="0.25">
      <c r="A101" s="363"/>
      <c r="B101" s="348"/>
      <c r="C101" s="349"/>
      <c r="D101" s="349"/>
      <c r="E101" s="349"/>
      <c r="F101" s="349"/>
      <c r="G101" s="349"/>
      <c r="H101" s="349"/>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H101" s="348"/>
      <c r="AI101" s="348"/>
      <c r="AJ101" s="348"/>
      <c r="AK101" s="348"/>
      <c r="AL101" s="348"/>
      <c r="AM101" s="348"/>
      <c r="AN101" s="348"/>
      <c r="AO101" s="348"/>
      <c r="AP101" s="348"/>
      <c r="AQ101" s="348"/>
      <c r="AR101" s="348"/>
      <c r="AS101" s="348"/>
      <c r="AT101" s="348"/>
      <c r="AU101" s="348"/>
      <c r="AV101" s="348"/>
      <c r="AW101" s="348"/>
      <c r="AX101" s="348"/>
      <c r="AY101" s="348"/>
      <c r="AZ101" s="348"/>
      <c r="BA101" s="348"/>
      <c r="BB101" s="348"/>
      <c r="BC101" s="348"/>
      <c r="BD101" s="348"/>
      <c r="BE101" s="348"/>
      <c r="BF101" s="348"/>
      <c r="BG101" s="348"/>
      <c r="BH101" s="348"/>
    </row>
    <row r="102" spans="1:60" x14ac:dyDescent="0.25">
      <c r="A102" s="356" t="s">
        <v>983</v>
      </c>
      <c r="B102" s="357"/>
      <c r="C102" s="358">
        <v>73.174670630746405</v>
      </c>
      <c r="D102" s="358">
        <v>73.309492020686605</v>
      </c>
      <c r="E102" s="358">
        <v>73.2260525502424</v>
      </c>
      <c r="F102" s="358">
        <v>72.243248676658894</v>
      </c>
      <c r="G102" s="358">
        <v>72.279351400211794</v>
      </c>
      <c r="H102" s="358">
        <v>72.054123523401699</v>
      </c>
      <c r="I102" s="362">
        <v>72.07329645178217</v>
      </c>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348"/>
      <c r="BB102" s="348"/>
      <c r="BC102" s="348"/>
      <c r="BD102" s="348"/>
      <c r="BE102" s="348"/>
      <c r="BF102" s="348"/>
      <c r="BG102" s="348"/>
      <c r="BH102" s="348"/>
    </row>
    <row r="103" spans="1:60" x14ac:dyDescent="0.25">
      <c r="A103" s="356"/>
      <c r="B103" s="357"/>
      <c r="C103" s="358"/>
      <c r="D103" s="358"/>
      <c r="E103" s="358"/>
      <c r="F103" s="358"/>
      <c r="G103" s="358"/>
      <c r="H103" s="35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348"/>
      <c r="BB103" s="348"/>
      <c r="BC103" s="348"/>
      <c r="BD103" s="348"/>
      <c r="BE103" s="348"/>
      <c r="BF103" s="348"/>
      <c r="BG103" s="348"/>
      <c r="BH103" s="348"/>
    </row>
    <row r="104" spans="1:60" x14ac:dyDescent="0.25">
      <c r="A104" s="363">
        <v>5871</v>
      </c>
      <c r="B104" s="348" t="s">
        <v>568</v>
      </c>
      <c r="C104" s="349">
        <v>77.3</v>
      </c>
      <c r="D104" s="349">
        <v>77.36</v>
      </c>
      <c r="E104" s="349">
        <v>77.599999999999994</v>
      </c>
      <c r="F104" s="349">
        <v>77.760000000000005</v>
      </c>
      <c r="G104" s="349">
        <v>77.900000000000006</v>
      </c>
      <c r="H104" s="349">
        <v>77.3</v>
      </c>
      <c r="I104" s="364">
        <v>77.39116094986808</v>
      </c>
      <c r="J104" s="348">
        <v>76</v>
      </c>
      <c r="K104" s="348">
        <v>76</v>
      </c>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8"/>
      <c r="AH104" s="348"/>
      <c r="AI104" s="348"/>
      <c r="AJ104" s="348"/>
      <c r="AK104" s="348"/>
      <c r="AL104" s="348"/>
      <c r="AM104" s="348"/>
      <c r="AN104" s="348"/>
      <c r="AO104" s="348"/>
      <c r="AP104" s="348"/>
      <c r="AQ104" s="348"/>
      <c r="AR104" s="348"/>
      <c r="AS104" s="348"/>
      <c r="AT104" s="348"/>
      <c r="AU104" s="348"/>
      <c r="AV104" s="348"/>
      <c r="AW104" s="348"/>
      <c r="AX104" s="348"/>
      <c r="AY104" s="348"/>
      <c r="AZ104" s="348"/>
      <c r="BA104" s="348"/>
      <c r="BB104" s="348"/>
      <c r="BC104" s="348"/>
      <c r="BD104" s="348"/>
      <c r="BE104" s="348"/>
      <c r="BF104" s="348"/>
      <c r="BG104" s="348"/>
      <c r="BH104" s="348"/>
    </row>
    <row r="105" spans="1:60" x14ac:dyDescent="0.25">
      <c r="A105" s="363">
        <v>5741</v>
      </c>
      <c r="B105" s="348" t="s">
        <v>569</v>
      </c>
      <c r="C105" s="349">
        <v>81</v>
      </c>
      <c r="D105" s="349">
        <v>81</v>
      </c>
      <c r="E105" s="349">
        <v>81</v>
      </c>
      <c r="F105" s="349">
        <v>81</v>
      </c>
      <c r="G105" s="349">
        <v>81</v>
      </c>
      <c r="H105" s="349">
        <v>80</v>
      </c>
      <c r="I105" s="364">
        <v>80</v>
      </c>
      <c r="J105" s="348">
        <v>80</v>
      </c>
      <c r="K105" s="348">
        <v>80</v>
      </c>
      <c r="L105" s="348"/>
      <c r="M105" s="348"/>
      <c r="N105" s="348"/>
      <c r="O105" s="348"/>
      <c r="P105" s="348"/>
      <c r="Q105" s="348"/>
      <c r="R105" s="348"/>
      <c r="S105" s="348"/>
      <c r="T105" s="348"/>
      <c r="U105" s="348"/>
      <c r="V105" s="348"/>
      <c r="W105" s="348"/>
      <c r="X105" s="348"/>
      <c r="Y105" s="348"/>
      <c r="Z105" s="348"/>
      <c r="AA105" s="348"/>
      <c r="AB105" s="348"/>
      <c r="AC105" s="348"/>
      <c r="AD105" s="348"/>
      <c r="AE105" s="348"/>
      <c r="AF105" s="348"/>
      <c r="AG105" s="348"/>
      <c r="AH105" s="348"/>
      <c r="AI105" s="348"/>
      <c r="AJ105" s="348"/>
      <c r="AK105" s="348"/>
      <c r="AL105" s="348"/>
      <c r="AM105" s="348"/>
      <c r="AN105" s="348"/>
      <c r="AO105" s="348"/>
      <c r="AP105" s="348"/>
      <c r="AQ105" s="348"/>
      <c r="AR105" s="348"/>
      <c r="AS105" s="348"/>
      <c r="AT105" s="348"/>
      <c r="AU105" s="348"/>
      <c r="AV105" s="348"/>
      <c r="AW105" s="348"/>
      <c r="AX105" s="348"/>
      <c r="AY105" s="348"/>
      <c r="AZ105" s="348"/>
      <c r="BA105" s="348"/>
      <c r="BB105" s="348"/>
      <c r="BC105" s="348"/>
      <c r="BD105" s="348"/>
      <c r="BE105" s="348"/>
      <c r="BF105" s="348"/>
      <c r="BG105" s="348"/>
      <c r="BH105" s="348"/>
    </row>
    <row r="106" spans="1:60" x14ac:dyDescent="0.25">
      <c r="A106" s="363">
        <v>5742</v>
      </c>
      <c r="B106" s="348" t="s">
        <v>427</v>
      </c>
      <c r="C106" s="349">
        <v>76</v>
      </c>
      <c r="D106" s="349">
        <v>76</v>
      </c>
      <c r="E106" s="349">
        <v>76</v>
      </c>
      <c r="F106" s="349">
        <v>76</v>
      </c>
      <c r="G106" s="349">
        <v>76</v>
      </c>
      <c r="H106" s="349">
        <v>76</v>
      </c>
      <c r="I106" s="364">
        <v>76</v>
      </c>
      <c r="J106" s="348">
        <v>76</v>
      </c>
      <c r="K106" s="348">
        <v>76</v>
      </c>
      <c r="L106" s="348"/>
      <c r="M106" s="348"/>
      <c r="N106" s="348"/>
      <c r="O106" s="348"/>
      <c r="P106" s="348"/>
      <c r="Q106" s="348"/>
      <c r="R106" s="348"/>
      <c r="S106" s="348"/>
      <c r="T106" s="348"/>
      <c r="U106" s="348"/>
      <c r="V106" s="348"/>
      <c r="W106" s="348"/>
      <c r="X106" s="348"/>
      <c r="Y106" s="348"/>
      <c r="Z106" s="348"/>
      <c r="AA106" s="348"/>
      <c r="AB106" s="348"/>
      <c r="AC106" s="348"/>
      <c r="AD106" s="348"/>
      <c r="AE106" s="348"/>
      <c r="AF106" s="348"/>
      <c r="AG106" s="348"/>
      <c r="AH106" s="348"/>
      <c r="AI106" s="348"/>
      <c r="AJ106" s="348"/>
      <c r="AK106" s="348"/>
      <c r="AL106" s="348"/>
      <c r="AM106" s="348"/>
      <c r="AN106" s="348"/>
      <c r="AO106" s="348"/>
      <c r="AP106" s="348"/>
      <c r="AQ106" s="348"/>
      <c r="AR106" s="348"/>
      <c r="AS106" s="348"/>
      <c r="AT106" s="348"/>
      <c r="AU106" s="348"/>
      <c r="AV106" s="348"/>
      <c r="AW106" s="348"/>
      <c r="AX106" s="348"/>
      <c r="AY106" s="348"/>
      <c r="AZ106" s="348"/>
      <c r="BA106" s="348"/>
      <c r="BB106" s="348"/>
      <c r="BC106" s="348"/>
      <c r="BD106" s="348"/>
      <c r="BE106" s="348"/>
      <c r="BF106" s="348"/>
      <c r="BG106" s="348"/>
      <c r="BH106" s="348"/>
    </row>
    <row r="107" spans="1:60" x14ac:dyDescent="0.25">
      <c r="A107" s="363">
        <v>5743</v>
      </c>
      <c r="B107" s="348" t="s">
        <v>431</v>
      </c>
      <c r="C107" s="349">
        <v>73</v>
      </c>
      <c r="D107" s="349">
        <v>73</v>
      </c>
      <c r="E107" s="349">
        <v>73</v>
      </c>
      <c r="F107" s="349">
        <v>71</v>
      </c>
      <c r="G107" s="349">
        <v>71</v>
      </c>
      <c r="H107" s="349">
        <v>71</v>
      </c>
      <c r="I107" s="364">
        <v>71</v>
      </c>
      <c r="J107" s="348">
        <v>71</v>
      </c>
      <c r="K107" s="348">
        <v>71</v>
      </c>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AN107" s="348"/>
      <c r="AO107" s="348"/>
      <c r="AP107" s="348"/>
      <c r="AQ107" s="348"/>
      <c r="AR107" s="348"/>
      <c r="AS107" s="348"/>
      <c r="AT107" s="348"/>
      <c r="AU107" s="348"/>
      <c r="AV107" s="348"/>
      <c r="AW107" s="348"/>
      <c r="AX107" s="348"/>
      <c r="AY107" s="348"/>
      <c r="AZ107" s="348"/>
      <c r="BA107" s="348"/>
      <c r="BB107" s="348"/>
      <c r="BC107" s="348"/>
      <c r="BD107" s="348"/>
      <c r="BE107" s="348"/>
      <c r="BF107" s="348"/>
      <c r="BG107" s="348"/>
      <c r="BH107" s="348"/>
    </row>
    <row r="108" spans="1:60" x14ac:dyDescent="0.25">
      <c r="A108" s="363">
        <v>5744</v>
      </c>
      <c r="B108" s="348" t="s">
        <v>436</v>
      </c>
      <c r="C108" s="349">
        <v>66</v>
      </c>
      <c r="D108" s="349">
        <v>66</v>
      </c>
      <c r="E108" s="349">
        <v>66</v>
      </c>
      <c r="F108" s="349">
        <v>65</v>
      </c>
      <c r="G108" s="349">
        <v>65</v>
      </c>
      <c r="H108" s="349">
        <v>65</v>
      </c>
      <c r="I108" s="364">
        <v>65</v>
      </c>
      <c r="J108" s="348">
        <v>65</v>
      </c>
      <c r="K108" s="348">
        <v>65</v>
      </c>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c r="AK108" s="348"/>
      <c r="AL108" s="348"/>
      <c r="AM108" s="348"/>
      <c r="AN108" s="348"/>
      <c r="AO108" s="348"/>
      <c r="AP108" s="348"/>
      <c r="AQ108" s="348"/>
      <c r="AR108" s="348"/>
      <c r="AS108" s="348"/>
      <c r="AT108" s="348"/>
      <c r="AU108" s="348"/>
      <c r="AV108" s="348"/>
      <c r="AW108" s="348"/>
      <c r="AX108" s="348"/>
      <c r="AY108" s="348"/>
      <c r="AZ108" s="348"/>
      <c r="BA108" s="348"/>
      <c r="BB108" s="348"/>
      <c r="BC108" s="348"/>
      <c r="BD108" s="348"/>
      <c r="BE108" s="348"/>
      <c r="BF108" s="348"/>
      <c r="BG108" s="348"/>
      <c r="BH108" s="348"/>
    </row>
    <row r="109" spans="1:60" x14ac:dyDescent="0.25">
      <c r="A109" s="363">
        <v>5745</v>
      </c>
      <c r="B109" s="348" t="s">
        <v>439</v>
      </c>
      <c r="C109" s="349">
        <v>78</v>
      </c>
      <c r="D109" s="349">
        <v>78</v>
      </c>
      <c r="E109" s="349">
        <v>78</v>
      </c>
      <c r="F109" s="349">
        <v>76.5</v>
      </c>
      <c r="G109" s="349">
        <v>76.5</v>
      </c>
      <c r="H109" s="349">
        <v>76.5</v>
      </c>
      <c r="I109" s="364">
        <v>76.5</v>
      </c>
      <c r="J109" s="348">
        <v>76.5</v>
      </c>
      <c r="K109" s="348">
        <v>76.5</v>
      </c>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H109" s="348"/>
      <c r="AI109" s="348"/>
      <c r="AJ109" s="348"/>
      <c r="AK109" s="348"/>
      <c r="AL109" s="348"/>
      <c r="AM109" s="348"/>
      <c r="AN109" s="348"/>
      <c r="AO109" s="348"/>
      <c r="AP109" s="348"/>
      <c r="AQ109" s="348"/>
      <c r="AR109" s="348"/>
      <c r="AS109" s="348"/>
      <c r="AT109" s="348"/>
      <c r="AU109" s="348"/>
      <c r="AV109" s="348"/>
      <c r="AW109" s="348"/>
      <c r="AX109" s="348"/>
      <c r="AY109" s="348"/>
      <c r="AZ109" s="348"/>
      <c r="BA109" s="348"/>
      <c r="BB109" s="348"/>
      <c r="BC109" s="348"/>
      <c r="BD109" s="348"/>
      <c r="BE109" s="348"/>
      <c r="BF109" s="348"/>
      <c r="BG109" s="348"/>
      <c r="BH109" s="348"/>
    </row>
    <row r="110" spans="1:60" x14ac:dyDescent="0.25">
      <c r="A110" s="363">
        <v>5746</v>
      </c>
      <c r="B110" s="348" t="s">
        <v>440</v>
      </c>
      <c r="C110" s="349">
        <v>73</v>
      </c>
      <c r="D110" s="349">
        <v>73</v>
      </c>
      <c r="E110" s="349">
        <v>73</v>
      </c>
      <c r="F110" s="349">
        <v>73</v>
      </c>
      <c r="G110" s="349">
        <v>73</v>
      </c>
      <c r="H110" s="349">
        <v>72</v>
      </c>
      <c r="I110" s="364">
        <v>72</v>
      </c>
      <c r="J110" s="348">
        <v>72</v>
      </c>
      <c r="K110" s="348">
        <v>72</v>
      </c>
      <c r="L110" s="348"/>
      <c r="M110" s="348"/>
      <c r="N110" s="348"/>
      <c r="O110" s="348"/>
      <c r="P110" s="348"/>
      <c r="Q110" s="348"/>
      <c r="R110" s="348"/>
      <c r="S110" s="348"/>
      <c r="T110" s="348"/>
      <c r="U110" s="348"/>
      <c r="V110" s="348"/>
      <c r="W110" s="348"/>
      <c r="X110" s="348"/>
      <c r="Y110" s="348"/>
      <c r="Z110" s="348"/>
      <c r="AA110" s="348"/>
      <c r="AB110" s="348"/>
      <c r="AC110" s="348"/>
      <c r="AD110" s="348"/>
      <c r="AE110" s="348"/>
      <c r="AF110" s="348"/>
      <c r="AG110" s="348"/>
      <c r="AH110" s="348"/>
      <c r="AI110" s="348"/>
      <c r="AJ110" s="348"/>
      <c r="AK110" s="348"/>
      <c r="AL110" s="348"/>
      <c r="AM110" s="348"/>
      <c r="AN110" s="348"/>
      <c r="AO110" s="348"/>
      <c r="AP110" s="348"/>
      <c r="AQ110" s="348"/>
      <c r="AR110" s="348"/>
      <c r="AS110" s="348"/>
      <c r="AT110" s="348"/>
      <c r="AU110" s="348"/>
      <c r="AV110" s="348"/>
      <c r="AW110" s="348"/>
      <c r="AX110" s="348"/>
      <c r="AY110" s="348"/>
      <c r="AZ110" s="348"/>
      <c r="BA110" s="348"/>
      <c r="BB110" s="348"/>
      <c r="BC110" s="348"/>
      <c r="BD110" s="348"/>
      <c r="BE110" s="348"/>
      <c r="BF110" s="348"/>
      <c r="BG110" s="348"/>
      <c r="BH110" s="348"/>
    </row>
    <row r="111" spans="1:60" x14ac:dyDescent="0.25">
      <c r="A111" s="363">
        <v>5902</v>
      </c>
      <c r="B111" s="348" t="s">
        <v>443</v>
      </c>
      <c r="C111" s="349">
        <v>76</v>
      </c>
      <c r="D111" s="349">
        <v>76</v>
      </c>
      <c r="E111" s="349">
        <v>76</v>
      </c>
      <c r="F111" s="349">
        <v>70</v>
      </c>
      <c r="G111" s="349">
        <v>70</v>
      </c>
      <c r="H111" s="349">
        <v>70</v>
      </c>
      <c r="I111" s="364">
        <v>70</v>
      </c>
      <c r="J111" s="348">
        <v>70</v>
      </c>
      <c r="K111" s="348">
        <v>70</v>
      </c>
      <c r="L111" s="348"/>
      <c r="M111" s="348"/>
      <c r="N111" s="348"/>
      <c r="O111" s="348"/>
      <c r="P111" s="348"/>
      <c r="Q111" s="348"/>
      <c r="R111" s="348"/>
      <c r="S111" s="348"/>
      <c r="T111" s="348"/>
      <c r="U111" s="348"/>
      <c r="V111" s="348"/>
      <c r="W111" s="348"/>
      <c r="X111" s="348"/>
      <c r="Y111" s="348"/>
      <c r="Z111" s="348"/>
      <c r="AA111" s="348"/>
      <c r="AB111" s="348"/>
      <c r="AC111" s="348"/>
      <c r="AD111" s="348"/>
      <c r="AE111" s="348"/>
      <c r="AF111" s="348"/>
      <c r="AG111" s="348"/>
      <c r="AH111" s="348"/>
      <c r="AI111" s="348"/>
      <c r="AJ111" s="348"/>
      <c r="AK111" s="348"/>
      <c r="AL111" s="348"/>
      <c r="AM111" s="348"/>
      <c r="AN111" s="348"/>
      <c r="AO111" s="348"/>
      <c r="AP111" s="348"/>
      <c r="AQ111" s="348"/>
      <c r="AR111" s="348"/>
      <c r="AS111" s="348"/>
      <c r="AT111" s="348"/>
      <c r="AU111" s="348"/>
      <c r="AV111" s="348"/>
      <c r="AW111" s="348"/>
      <c r="AX111" s="348"/>
      <c r="AY111" s="348"/>
      <c r="AZ111" s="348"/>
      <c r="BA111" s="348"/>
      <c r="BB111" s="348"/>
      <c r="BC111" s="348"/>
      <c r="BD111" s="348"/>
      <c r="BE111" s="348"/>
      <c r="BF111" s="348"/>
      <c r="BG111" s="348"/>
      <c r="BH111" s="348"/>
    </row>
    <row r="112" spans="1:60" x14ac:dyDescent="0.25">
      <c r="A112" s="363">
        <v>5903</v>
      </c>
      <c r="B112" s="348" t="s">
        <v>449</v>
      </c>
      <c r="C112" s="349">
        <v>74</v>
      </c>
      <c r="D112" s="349">
        <v>74</v>
      </c>
      <c r="E112" s="349">
        <v>74</v>
      </c>
      <c r="F112" s="349">
        <v>72</v>
      </c>
      <c r="G112" s="349">
        <v>72</v>
      </c>
      <c r="H112" s="349">
        <v>72</v>
      </c>
      <c r="I112" s="364">
        <v>72</v>
      </c>
      <c r="J112" s="348">
        <v>72</v>
      </c>
      <c r="K112" s="348">
        <v>72</v>
      </c>
      <c r="L112" s="348"/>
      <c r="M112" s="348"/>
      <c r="N112" s="348"/>
      <c r="O112" s="348"/>
      <c r="P112" s="348"/>
      <c r="Q112" s="348"/>
      <c r="R112" s="348"/>
      <c r="S112" s="348"/>
      <c r="T112" s="348"/>
      <c r="U112" s="348"/>
      <c r="V112" s="348"/>
      <c r="W112" s="348"/>
      <c r="X112" s="348"/>
      <c r="Y112" s="348"/>
      <c r="Z112" s="348"/>
      <c r="AA112" s="348"/>
      <c r="AB112" s="348"/>
      <c r="AC112" s="348"/>
      <c r="AD112" s="348"/>
      <c r="AE112" s="348"/>
      <c r="AF112" s="348"/>
      <c r="AG112" s="348"/>
      <c r="AH112" s="348"/>
      <c r="AI112" s="348"/>
      <c r="AJ112" s="348"/>
      <c r="AK112" s="348"/>
      <c r="AL112" s="348"/>
      <c r="AM112" s="348"/>
      <c r="AN112" s="348"/>
      <c r="AO112" s="348"/>
      <c r="AP112" s="348"/>
      <c r="AQ112" s="348"/>
      <c r="AR112" s="348"/>
      <c r="AS112" s="348"/>
      <c r="AT112" s="348"/>
      <c r="AU112" s="348"/>
      <c r="AV112" s="348"/>
      <c r="AW112" s="348"/>
      <c r="AX112" s="348"/>
      <c r="AY112" s="348"/>
      <c r="AZ112" s="348"/>
      <c r="BA112" s="348"/>
      <c r="BB112" s="348"/>
      <c r="BC112" s="348"/>
      <c r="BD112" s="348"/>
      <c r="BE112" s="348"/>
      <c r="BF112" s="348"/>
      <c r="BG112" s="348"/>
      <c r="BH112" s="348"/>
    </row>
    <row r="113" spans="1:60" x14ac:dyDescent="0.25">
      <c r="A113" s="363">
        <v>5747</v>
      </c>
      <c r="B113" s="348" t="s">
        <v>451</v>
      </c>
      <c r="C113" s="349">
        <v>69</v>
      </c>
      <c r="D113" s="349">
        <v>69</v>
      </c>
      <c r="E113" s="349">
        <v>69</v>
      </c>
      <c r="F113" s="349">
        <v>69</v>
      </c>
      <c r="G113" s="349">
        <v>69</v>
      </c>
      <c r="H113" s="349">
        <v>69</v>
      </c>
      <c r="I113" s="364">
        <v>69</v>
      </c>
      <c r="J113" s="348">
        <v>69</v>
      </c>
      <c r="K113" s="348">
        <v>69</v>
      </c>
      <c r="L113" s="348"/>
      <c r="M113" s="348"/>
      <c r="N113" s="348"/>
      <c r="O113" s="348"/>
      <c r="P113" s="348"/>
      <c r="Q113" s="348"/>
      <c r="R113" s="348"/>
      <c r="S113" s="348"/>
      <c r="T113" s="348"/>
      <c r="U113" s="348"/>
      <c r="V113" s="348"/>
      <c r="W113" s="348"/>
      <c r="X113" s="348"/>
      <c r="Y113" s="348"/>
      <c r="Z113" s="348"/>
      <c r="AA113" s="348"/>
      <c r="AB113" s="348"/>
      <c r="AC113" s="348"/>
      <c r="AD113" s="348"/>
      <c r="AE113" s="348"/>
      <c r="AF113" s="348"/>
      <c r="AG113" s="348"/>
      <c r="AH113" s="348"/>
      <c r="AI113" s="348"/>
      <c r="AJ113" s="348"/>
      <c r="AK113" s="348"/>
      <c r="AL113" s="348"/>
      <c r="AM113" s="348"/>
      <c r="AN113" s="348"/>
      <c r="AO113" s="348"/>
      <c r="AP113" s="348"/>
      <c r="AQ113" s="348"/>
      <c r="AR113" s="348"/>
      <c r="AS113" s="348"/>
      <c r="AT113" s="348"/>
      <c r="AU113" s="348"/>
      <c r="AV113" s="348"/>
      <c r="AW113" s="348"/>
      <c r="AX113" s="348"/>
      <c r="AY113" s="348"/>
      <c r="AZ113" s="348"/>
      <c r="BA113" s="348"/>
      <c r="BB113" s="348"/>
      <c r="BC113" s="348"/>
      <c r="BD113" s="348"/>
      <c r="BE113" s="348"/>
      <c r="BF113" s="348"/>
      <c r="BG113" s="348"/>
      <c r="BH113" s="348"/>
    </row>
    <row r="114" spans="1:60" x14ac:dyDescent="0.25">
      <c r="A114" s="363">
        <v>5551</v>
      </c>
      <c r="B114" s="348" t="s">
        <v>453</v>
      </c>
      <c r="C114" s="349">
        <v>55</v>
      </c>
      <c r="D114" s="349">
        <v>55</v>
      </c>
      <c r="E114" s="349">
        <v>55</v>
      </c>
      <c r="F114" s="349">
        <v>55</v>
      </c>
      <c r="G114" s="349">
        <v>55</v>
      </c>
      <c r="H114" s="349">
        <v>56</v>
      </c>
      <c r="I114" s="364">
        <v>57</v>
      </c>
      <c r="J114" s="348">
        <v>57</v>
      </c>
      <c r="K114" s="348">
        <v>67</v>
      </c>
      <c r="L114" s="348"/>
      <c r="M114" s="348"/>
      <c r="N114" s="348"/>
      <c r="O114" s="348"/>
      <c r="P114" s="348"/>
      <c r="Q114" s="348"/>
      <c r="R114" s="348"/>
      <c r="S114" s="348"/>
      <c r="T114" s="348"/>
      <c r="U114" s="348"/>
      <c r="V114" s="348"/>
      <c r="W114" s="348"/>
      <c r="X114" s="348"/>
      <c r="Y114" s="348"/>
      <c r="Z114" s="348"/>
      <c r="AA114" s="348"/>
      <c r="AB114" s="348"/>
      <c r="AC114" s="348"/>
      <c r="AD114" s="348"/>
      <c r="AE114" s="348"/>
      <c r="AF114" s="348"/>
      <c r="AG114" s="348"/>
      <c r="AH114" s="348"/>
      <c r="AI114" s="348"/>
      <c r="AJ114" s="348"/>
      <c r="AK114" s="348"/>
      <c r="AL114" s="348"/>
      <c r="AM114" s="348"/>
      <c r="AN114" s="348"/>
      <c r="AO114" s="348"/>
      <c r="AP114" s="348"/>
      <c r="AQ114" s="348"/>
      <c r="AR114" s="348"/>
      <c r="AS114" s="348"/>
      <c r="AT114" s="348"/>
      <c r="AU114" s="348"/>
      <c r="AV114" s="348"/>
      <c r="AW114" s="348"/>
      <c r="AX114" s="348"/>
      <c r="AY114" s="348"/>
      <c r="AZ114" s="348"/>
      <c r="BA114" s="348"/>
      <c r="BB114" s="348"/>
      <c r="BC114" s="348"/>
      <c r="BD114" s="348"/>
      <c r="BE114" s="348"/>
      <c r="BF114" s="348"/>
      <c r="BG114" s="348"/>
      <c r="BH114" s="348"/>
    </row>
    <row r="115" spans="1:60" x14ac:dyDescent="0.25">
      <c r="A115" s="363">
        <v>5748</v>
      </c>
      <c r="B115" s="348" t="s">
        <v>463</v>
      </c>
      <c r="C115" s="349">
        <v>72</v>
      </c>
      <c r="D115" s="349">
        <v>72</v>
      </c>
      <c r="E115" s="349">
        <v>72</v>
      </c>
      <c r="F115" s="349">
        <v>70.5</v>
      </c>
      <c r="G115" s="349">
        <v>70.5</v>
      </c>
      <c r="H115" s="349">
        <v>70.5</v>
      </c>
      <c r="I115" s="364">
        <v>70.5</v>
      </c>
      <c r="J115" s="348">
        <v>70.5</v>
      </c>
      <c r="K115" s="348">
        <v>69</v>
      </c>
      <c r="L115" s="348"/>
      <c r="M115" s="348"/>
      <c r="N115" s="348"/>
      <c r="O115" s="348"/>
      <c r="P115" s="348"/>
      <c r="Q115" s="348"/>
      <c r="R115" s="348"/>
      <c r="S115" s="348"/>
      <c r="T115" s="348"/>
      <c r="U115" s="348"/>
      <c r="V115" s="348"/>
      <c r="W115" s="348"/>
      <c r="X115" s="348"/>
      <c r="Y115" s="348"/>
      <c r="Z115" s="348"/>
      <c r="AA115" s="348"/>
      <c r="AB115" s="348"/>
      <c r="AC115" s="348"/>
      <c r="AD115" s="348"/>
      <c r="AE115" s="348"/>
      <c r="AF115" s="348"/>
      <c r="AG115" s="348"/>
      <c r="AH115" s="348"/>
      <c r="AI115" s="348"/>
      <c r="AJ115" s="348"/>
      <c r="AK115" s="348"/>
      <c r="AL115" s="348"/>
      <c r="AM115" s="348"/>
      <c r="AN115" s="348"/>
      <c r="AO115" s="348"/>
      <c r="AP115" s="348"/>
      <c r="AQ115" s="348"/>
      <c r="AR115" s="348"/>
      <c r="AS115" s="348"/>
      <c r="AT115" s="348"/>
      <c r="AU115" s="348"/>
      <c r="AV115" s="348"/>
      <c r="AW115" s="348"/>
      <c r="AX115" s="348"/>
      <c r="AY115" s="348"/>
      <c r="AZ115" s="348"/>
      <c r="BA115" s="348"/>
      <c r="BB115" s="348"/>
      <c r="BC115" s="348"/>
      <c r="BD115" s="348"/>
      <c r="BE115" s="348"/>
      <c r="BF115" s="348"/>
      <c r="BG115" s="348"/>
      <c r="BH115" s="348"/>
    </row>
    <row r="116" spans="1:60" x14ac:dyDescent="0.25">
      <c r="A116" s="363">
        <v>5552</v>
      </c>
      <c r="B116" s="348" t="s">
        <v>465</v>
      </c>
      <c r="C116" s="349">
        <v>70</v>
      </c>
      <c r="D116" s="349">
        <v>73</v>
      </c>
      <c r="E116" s="349">
        <v>73</v>
      </c>
      <c r="F116" s="349">
        <v>71.5</v>
      </c>
      <c r="G116" s="349">
        <v>71.5</v>
      </c>
      <c r="H116" s="349">
        <v>71.5</v>
      </c>
      <c r="I116" s="364">
        <v>70</v>
      </c>
      <c r="J116" s="348">
        <v>72</v>
      </c>
      <c r="K116" s="348">
        <v>72</v>
      </c>
      <c r="L116" s="348"/>
      <c r="M116" s="348"/>
      <c r="N116" s="348"/>
      <c r="O116" s="348"/>
      <c r="P116" s="348"/>
      <c r="Q116" s="348"/>
      <c r="R116" s="348"/>
      <c r="S116" s="348"/>
      <c r="T116" s="348"/>
      <c r="U116" s="348"/>
      <c r="V116" s="348"/>
      <c r="W116" s="348"/>
      <c r="X116" s="348"/>
      <c r="Y116" s="348"/>
      <c r="Z116" s="348"/>
      <c r="AA116" s="348"/>
      <c r="AB116" s="348"/>
      <c r="AC116" s="348"/>
      <c r="AD116" s="348"/>
      <c r="AE116" s="348"/>
      <c r="AF116" s="348"/>
      <c r="AG116" s="348"/>
      <c r="AH116" s="348"/>
      <c r="AI116" s="348"/>
      <c r="AJ116" s="348"/>
      <c r="AK116" s="348"/>
      <c r="AL116" s="348"/>
      <c r="AM116" s="348"/>
      <c r="AN116" s="348"/>
      <c r="AO116" s="348"/>
      <c r="AP116" s="348"/>
      <c r="AQ116" s="348"/>
      <c r="AR116" s="348"/>
      <c r="AS116" s="348"/>
      <c r="AT116" s="348"/>
      <c r="AU116" s="348"/>
      <c r="AV116" s="348"/>
      <c r="AW116" s="348"/>
      <c r="AX116" s="348"/>
      <c r="AY116" s="348"/>
      <c r="AZ116" s="348"/>
      <c r="BA116" s="348"/>
      <c r="BB116" s="348"/>
      <c r="BC116" s="348"/>
      <c r="BD116" s="348"/>
      <c r="BE116" s="348"/>
      <c r="BF116" s="348"/>
      <c r="BG116" s="348"/>
      <c r="BH116" s="348"/>
    </row>
    <row r="117" spans="1:60" x14ac:dyDescent="0.25">
      <c r="A117" s="363">
        <v>5904</v>
      </c>
      <c r="B117" s="348" t="s">
        <v>471</v>
      </c>
      <c r="C117" s="349">
        <v>66</v>
      </c>
      <c r="D117" s="349">
        <v>66</v>
      </c>
      <c r="E117" s="349">
        <v>66</v>
      </c>
      <c r="F117" s="349">
        <v>66</v>
      </c>
      <c r="G117" s="349">
        <v>66</v>
      </c>
      <c r="H117" s="349">
        <v>66</v>
      </c>
      <c r="I117" s="364">
        <v>66</v>
      </c>
      <c r="J117" s="348">
        <v>66</v>
      </c>
      <c r="K117" s="348">
        <v>66</v>
      </c>
      <c r="L117" s="348"/>
      <c r="M117" s="348"/>
      <c r="N117" s="348"/>
      <c r="O117" s="348"/>
      <c r="P117" s="348"/>
      <c r="Q117" s="348"/>
      <c r="R117" s="348"/>
      <c r="S117" s="348"/>
      <c r="T117" s="348"/>
      <c r="U117" s="348"/>
      <c r="V117" s="348"/>
      <c r="W117" s="348"/>
      <c r="X117" s="348"/>
      <c r="Y117" s="348"/>
      <c r="Z117" s="348"/>
      <c r="AA117" s="348"/>
      <c r="AB117" s="348"/>
      <c r="AC117" s="348"/>
      <c r="AD117" s="348"/>
      <c r="AE117" s="348"/>
      <c r="AF117" s="348"/>
      <c r="AG117" s="348"/>
      <c r="AH117" s="348"/>
      <c r="AI117" s="348"/>
      <c r="AJ117" s="348"/>
      <c r="AK117" s="348"/>
      <c r="AL117" s="348"/>
      <c r="AM117" s="348"/>
      <c r="AN117" s="348"/>
      <c r="AO117" s="348"/>
      <c r="AP117" s="348"/>
      <c r="AQ117" s="348"/>
      <c r="AR117" s="348"/>
      <c r="AS117" s="348"/>
      <c r="AT117" s="348"/>
      <c r="AU117" s="348"/>
      <c r="AV117" s="348"/>
      <c r="AW117" s="348"/>
      <c r="AX117" s="348"/>
      <c r="AY117" s="348"/>
      <c r="AZ117" s="348"/>
      <c r="BA117" s="348"/>
      <c r="BB117" s="348"/>
      <c r="BC117" s="348"/>
      <c r="BD117" s="348"/>
      <c r="BE117" s="348"/>
      <c r="BF117" s="348"/>
      <c r="BG117" s="348"/>
      <c r="BH117" s="348"/>
    </row>
    <row r="118" spans="1:60" x14ac:dyDescent="0.25">
      <c r="A118" s="363">
        <v>5553</v>
      </c>
      <c r="B118" s="348" t="s">
        <v>472</v>
      </c>
      <c r="C118" s="349">
        <v>65</v>
      </c>
      <c r="D118" s="349">
        <v>65</v>
      </c>
      <c r="E118" s="349">
        <v>65</v>
      </c>
      <c r="F118" s="349">
        <v>65</v>
      </c>
      <c r="G118" s="349">
        <v>65</v>
      </c>
      <c r="H118" s="349">
        <v>65</v>
      </c>
      <c r="I118" s="364">
        <v>65</v>
      </c>
      <c r="J118" s="348">
        <v>65</v>
      </c>
      <c r="K118" s="348">
        <v>65</v>
      </c>
      <c r="L118" s="348"/>
      <c r="M118" s="348"/>
      <c r="N118" s="348"/>
      <c r="O118" s="348"/>
      <c r="P118" s="348"/>
      <c r="Q118" s="348"/>
      <c r="R118" s="348"/>
      <c r="S118" s="348"/>
      <c r="T118" s="348"/>
      <c r="U118" s="348"/>
      <c r="V118" s="348"/>
      <c r="W118" s="348"/>
      <c r="X118" s="348"/>
      <c r="Y118" s="348"/>
      <c r="Z118" s="348"/>
      <c r="AA118" s="348"/>
      <c r="AB118" s="348"/>
      <c r="AC118" s="348"/>
      <c r="AD118" s="348"/>
      <c r="AE118" s="348"/>
      <c r="AF118" s="348"/>
      <c r="AG118" s="348"/>
      <c r="AH118" s="348"/>
      <c r="AI118" s="348"/>
      <c r="AJ118" s="348"/>
      <c r="AK118" s="348"/>
      <c r="AL118" s="348"/>
      <c r="AM118" s="348"/>
      <c r="AN118" s="348"/>
      <c r="AO118" s="348"/>
      <c r="AP118" s="348"/>
      <c r="AQ118" s="348"/>
      <c r="AR118" s="348"/>
      <c r="AS118" s="348"/>
      <c r="AT118" s="348"/>
      <c r="AU118" s="348"/>
      <c r="AV118" s="348"/>
      <c r="AW118" s="348"/>
      <c r="AX118" s="348"/>
      <c r="AY118" s="348"/>
      <c r="AZ118" s="348"/>
      <c r="BA118" s="348"/>
      <c r="BB118" s="348"/>
      <c r="BC118" s="348"/>
      <c r="BD118" s="348"/>
      <c r="BE118" s="348"/>
      <c r="BF118" s="348"/>
      <c r="BG118" s="348"/>
      <c r="BH118" s="348"/>
    </row>
    <row r="119" spans="1:60" x14ac:dyDescent="0.25">
      <c r="A119" s="363">
        <v>5905</v>
      </c>
      <c r="B119" s="348" t="s">
        <v>474</v>
      </c>
      <c r="C119" s="349">
        <v>71</v>
      </c>
      <c r="D119" s="349">
        <v>71</v>
      </c>
      <c r="E119" s="349">
        <v>71</v>
      </c>
      <c r="F119" s="349">
        <v>71</v>
      </c>
      <c r="G119" s="349">
        <v>70</v>
      </c>
      <c r="H119" s="349">
        <v>70</v>
      </c>
      <c r="I119" s="364">
        <v>70</v>
      </c>
      <c r="J119" s="348">
        <v>70</v>
      </c>
      <c r="K119" s="348">
        <v>70</v>
      </c>
      <c r="L119" s="348"/>
      <c r="M119" s="348"/>
      <c r="N119" s="348"/>
      <c r="O119" s="348"/>
      <c r="P119" s="348"/>
      <c r="Q119" s="348"/>
      <c r="R119" s="348"/>
      <c r="S119" s="348"/>
      <c r="T119" s="348"/>
      <c r="U119" s="348"/>
      <c r="V119" s="348"/>
      <c r="W119" s="348"/>
      <c r="X119" s="348"/>
      <c r="Y119" s="348"/>
      <c r="Z119" s="348"/>
      <c r="AA119" s="348"/>
      <c r="AB119" s="348"/>
      <c r="AC119" s="348"/>
      <c r="AD119" s="348"/>
      <c r="AE119" s="348"/>
      <c r="AF119" s="348"/>
      <c r="AG119" s="348"/>
      <c r="AH119" s="348"/>
      <c r="AI119" s="348"/>
      <c r="AJ119" s="348"/>
      <c r="AK119" s="348"/>
      <c r="AL119" s="348"/>
      <c r="AM119" s="348"/>
      <c r="AN119" s="348"/>
      <c r="AO119" s="348"/>
      <c r="AP119" s="348"/>
      <c r="AQ119" s="348"/>
      <c r="AR119" s="348"/>
      <c r="AS119" s="348"/>
      <c r="AT119" s="348"/>
      <c r="AU119" s="348"/>
      <c r="AV119" s="348"/>
      <c r="AW119" s="348"/>
      <c r="AX119" s="348"/>
      <c r="AY119" s="348"/>
      <c r="AZ119" s="348"/>
      <c r="BA119" s="348"/>
      <c r="BB119" s="348"/>
      <c r="BC119" s="348"/>
      <c r="BD119" s="348"/>
      <c r="BE119" s="348"/>
      <c r="BF119" s="348"/>
      <c r="BG119" s="348"/>
      <c r="BH119" s="348"/>
    </row>
    <row r="120" spans="1:60" x14ac:dyDescent="0.25">
      <c r="A120" s="363">
        <v>5907</v>
      </c>
      <c r="B120" s="348" t="s">
        <v>479</v>
      </c>
      <c r="C120" s="349">
        <v>78</v>
      </c>
      <c r="D120" s="349">
        <v>78</v>
      </c>
      <c r="E120" s="349">
        <v>78</v>
      </c>
      <c r="F120" s="349">
        <v>75</v>
      </c>
      <c r="G120" s="349">
        <v>75</v>
      </c>
      <c r="H120" s="349">
        <v>75</v>
      </c>
      <c r="I120" s="364">
        <v>75</v>
      </c>
      <c r="J120" s="348">
        <v>75</v>
      </c>
      <c r="K120" s="348">
        <v>75</v>
      </c>
      <c r="L120" s="348"/>
      <c r="M120" s="348"/>
      <c r="N120" s="348"/>
      <c r="O120" s="348"/>
      <c r="P120" s="348"/>
      <c r="Q120" s="348"/>
      <c r="R120" s="348"/>
      <c r="S120" s="348"/>
      <c r="T120" s="348"/>
      <c r="U120" s="348"/>
      <c r="V120" s="348"/>
      <c r="W120" s="348"/>
      <c r="X120" s="348"/>
      <c r="Y120" s="348"/>
      <c r="Z120" s="348"/>
      <c r="AA120" s="348"/>
      <c r="AB120" s="348"/>
      <c r="AC120" s="348"/>
      <c r="AD120" s="348"/>
      <c r="AE120" s="348"/>
      <c r="AF120" s="348"/>
      <c r="AG120" s="348"/>
      <c r="AH120" s="348"/>
      <c r="AI120" s="348"/>
      <c r="AJ120" s="348"/>
      <c r="AK120" s="348"/>
      <c r="AL120" s="348"/>
      <c r="AM120" s="348"/>
      <c r="AN120" s="348"/>
      <c r="AO120" s="348"/>
      <c r="AP120" s="348"/>
      <c r="AQ120" s="348"/>
      <c r="AR120" s="348"/>
      <c r="AS120" s="348"/>
      <c r="AT120" s="348"/>
      <c r="AU120" s="348"/>
      <c r="AV120" s="348"/>
      <c r="AW120" s="348"/>
      <c r="AX120" s="348"/>
      <c r="AY120" s="348"/>
      <c r="AZ120" s="348"/>
      <c r="BA120" s="348"/>
      <c r="BB120" s="348"/>
      <c r="BC120" s="348"/>
      <c r="BD120" s="348"/>
      <c r="BE120" s="348"/>
      <c r="BF120" s="348"/>
      <c r="BG120" s="348"/>
      <c r="BH120" s="348"/>
    </row>
    <row r="121" spans="1:60" x14ac:dyDescent="0.25">
      <c r="A121" s="363">
        <v>5749</v>
      </c>
      <c r="B121" s="348" t="s">
        <v>483</v>
      </c>
      <c r="C121" s="349">
        <v>72</v>
      </c>
      <c r="D121" s="349">
        <v>72</v>
      </c>
      <c r="E121" s="349">
        <v>72</v>
      </c>
      <c r="F121" s="349">
        <v>70.5</v>
      </c>
      <c r="G121" s="349">
        <v>70.5</v>
      </c>
      <c r="H121" s="349">
        <v>70.5</v>
      </c>
      <c r="I121" s="364">
        <v>70.5</v>
      </c>
      <c r="J121" s="348">
        <v>70.5</v>
      </c>
      <c r="K121" s="348">
        <v>70.5</v>
      </c>
      <c r="L121" s="348"/>
      <c r="M121" s="348"/>
      <c r="N121" s="348"/>
      <c r="O121" s="348"/>
      <c r="P121" s="348"/>
      <c r="Q121" s="348"/>
      <c r="R121" s="348"/>
      <c r="S121" s="348"/>
      <c r="T121" s="348"/>
      <c r="U121" s="348"/>
      <c r="V121" s="348"/>
      <c r="W121" s="348"/>
      <c r="X121" s="348"/>
      <c r="Y121" s="348"/>
      <c r="Z121" s="348"/>
      <c r="AA121" s="348"/>
      <c r="AB121" s="348"/>
      <c r="AC121" s="348"/>
      <c r="AD121" s="348"/>
      <c r="AE121" s="348"/>
      <c r="AF121" s="348"/>
      <c r="AG121" s="348"/>
      <c r="AH121" s="348"/>
      <c r="AI121" s="348"/>
      <c r="AJ121" s="348"/>
      <c r="AK121" s="348"/>
      <c r="AL121" s="348"/>
      <c r="AM121" s="348"/>
      <c r="AN121" s="348"/>
      <c r="AO121" s="348"/>
      <c r="AP121" s="348"/>
      <c r="AQ121" s="348"/>
      <c r="AR121" s="348"/>
      <c r="AS121" s="348"/>
      <c r="AT121" s="348"/>
      <c r="AU121" s="348"/>
      <c r="AV121" s="348"/>
      <c r="AW121" s="348"/>
      <c r="AX121" s="348"/>
      <c r="AY121" s="348"/>
      <c r="AZ121" s="348"/>
      <c r="BA121" s="348"/>
      <c r="BB121" s="348"/>
      <c r="BC121" s="348"/>
      <c r="BD121" s="348"/>
      <c r="BE121" s="348"/>
      <c r="BF121" s="348"/>
      <c r="BG121" s="348"/>
      <c r="BH121" s="348"/>
    </row>
    <row r="122" spans="1:60" x14ac:dyDescent="0.25">
      <c r="A122" s="363">
        <v>5908</v>
      </c>
      <c r="B122" s="348" t="s">
        <v>484</v>
      </c>
      <c r="C122" s="349">
        <v>79</v>
      </c>
      <c r="D122" s="349">
        <v>79</v>
      </c>
      <c r="E122" s="349">
        <v>79</v>
      </c>
      <c r="F122" s="349">
        <v>79</v>
      </c>
      <c r="G122" s="349">
        <v>79</v>
      </c>
      <c r="H122" s="349">
        <v>75</v>
      </c>
      <c r="I122" s="364">
        <v>75</v>
      </c>
      <c r="J122" s="348">
        <v>75</v>
      </c>
      <c r="K122" s="348">
        <v>75</v>
      </c>
      <c r="L122" s="348"/>
      <c r="M122" s="348"/>
      <c r="N122" s="348"/>
      <c r="O122" s="348"/>
      <c r="P122" s="348"/>
      <c r="Q122" s="348"/>
      <c r="R122" s="348"/>
      <c r="S122" s="348"/>
      <c r="T122" s="348"/>
      <c r="U122" s="348"/>
      <c r="V122" s="348"/>
      <c r="W122" s="348"/>
      <c r="X122" s="348"/>
      <c r="Y122" s="348"/>
      <c r="Z122" s="348"/>
      <c r="AA122" s="348"/>
      <c r="AB122" s="348"/>
      <c r="AC122" s="348"/>
      <c r="AD122" s="348"/>
      <c r="AE122" s="348"/>
      <c r="AF122" s="348"/>
      <c r="AG122" s="348"/>
      <c r="AH122" s="348"/>
      <c r="AI122" s="348"/>
      <c r="AJ122" s="348"/>
      <c r="AK122" s="348"/>
      <c r="AL122" s="348"/>
      <c r="AM122" s="348"/>
      <c r="AN122" s="348"/>
      <c r="AO122" s="348"/>
      <c r="AP122" s="348"/>
      <c r="AQ122" s="348"/>
      <c r="AR122" s="348"/>
      <c r="AS122" s="348"/>
      <c r="AT122" s="348"/>
      <c r="AU122" s="348"/>
      <c r="AV122" s="348"/>
      <c r="AW122" s="348"/>
      <c r="AX122" s="348"/>
      <c r="AY122" s="348"/>
      <c r="AZ122" s="348"/>
      <c r="BA122" s="348"/>
      <c r="BB122" s="348"/>
      <c r="BC122" s="348"/>
      <c r="BD122" s="348"/>
      <c r="BE122" s="348"/>
      <c r="BF122" s="348"/>
      <c r="BG122" s="348"/>
      <c r="BH122" s="348"/>
    </row>
    <row r="123" spans="1:60" x14ac:dyDescent="0.25">
      <c r="A123" s="363">
        <v>5872</v>
      </c>
      <c r="B123" s="348" t="s">
        <v>579</v>
      </c>
      <c r="C123" s="349">
        <v>69.56</v>
      </c>
      <c r="D123" s="349">
        <v>68.959999999999994</v>
      </c>
      <c r="E123" s="349">
        <v>68.39</v>
      </c>
      <c r="F123" s="349">
        <v>66.95</v>
      </c>
      <c r="G123" s="349">
        <v>67.5</v>
      </c>
      <c r="H123" s="349">
        <v>66.83</v>
      </c>
      <c r="I123" s="364">
        <v>67.473055859802841</v>
      </c>
      <c r="J123" s="348">
        <v>58.5</v>
      </c>
      <c r="K123" s="348">
        <v>58.5</v>
      </c>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c r="AG123" s="348"/>
      <c r="AH123" s="348"/>
      <c r="AI123" s="348"/>
      <c r="AJ123" s="348"/>
      <c r="AK123" s="348"/>
      <c r="AL123" s="348"/>
      <c r="AM123" s="348"/>
      <c r="AN123" s="348"/>
      <c r="AO123" s="348"/>
      <c r="AP123" s="348"/>
      <c r="AQ123" s="348"/>
      <c r="AR123" s="348"/>
      <c r="AS123" s="348"/>
      <c r="AT123" s="348"/>
      <c r="AU123" s="348"/>
      <c r="AV123" s="348"/>
      <c r="AW123" s="348"/>
      <c r="AX123" s="348"/>
      <c r="AY123" s="348"/>
      <c r="AZ123" s="348"/>
      <c r="BA123" s="348"/>
      <c r="BB123" s="348"/>
      <c r="BC123" s="348"/>
      <c r="BD123" s="348"/>
      <c r="BE123" s="348"/>
      <c r="BF123" s="348"/>
      <c r="BG123" s="348"/>
      <c r="BH123" s="348"/>
    </row>
    <row r="124" spans="1:60" x14ac:dyDescent="0.25">
      <c r="A124" s="363">
        <v>5909</v>
      </c>
      <c r="B124" s="348" t="s">
        <v>485</v>
      </c>
      <c r="C124" s="349">
        <v>70</v>
      </c>
      <c r="D124" s="349">
        <v>70</v>
      </c>
      <c r="E124" s="349">
        <v>70</v>
      </c>
      <c r="F124" s="349">
        <v>67</v>
      </c>
      <c r="G124" s="349">
        <v>67</v>
      </c>
      <c r="H124" s="349">
        <v>67</v>
      </c>
      <c r="I124" s="364">
        <v>67</v>
      </c>
      <c r="J124" s="348">
        <v>67</v>
      </c>
      <c r="K124" s="348">
        <v>67</v>
      </c>
      <c r="L124" s="348"/>
      <c r="M124" s="348"/>
      <c r="N124" s="348"/>
      <c r="O124" s="348"/>
      <c r="P124" s="348"/>
      <c r="Q124" s="348"/>
      <c r="R124" s="348"/>
      <c r="S124" s="348"/>
      <c r="T124" s="348"/>
      <c r="U124" s="348"/>
      <c r="V124" s="348"/>
      <c r="W124" s="348"/>
      <c r="X124" s="348"/>
      <c r="Y124" s="348"/>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8"/>
      <c r="AV124" s="348"/>
      <c r="AW124" s="348"/>
      <c r="AX124" s="348"/>
      <c r="AY124" s="348"/>
      <c r="AZ124" s="348"/>
      <c r="BA124" s="348"/>
      <c r="BB124" s="348"/>
      <c r="BC124" s="348"/>
      <c r="BD124" s="348"/>
      <c r="BE124" s="348"/>
      <c r="BF124" s="348"/>
      <c r="BG124" s="348"/>
      <c r="BH124" s="348"/>
    </row>
    <row r="125" spans="1:60" x14ac:dyDescent="0.25">
      <c r="A125" s="363">
        <v>5750</v>
      </c>
      <c r="B125" s="348" t="s">
        <v>583</v>
      </c>
      <c r="C125" s="349">
        <v>80</v>
      </c>
      <c r="D125" s="349">
        <v>80</v>
      </c>
      <c r="E125" s="349">
        <v>80</v>
      </c>
      <c r="F125" s="349">
        <v>80</v>
      </c>
      <c r="G125" s="349">
        <v>80</v>
      </c>
      <c r="H125" s="349">
        <v>80</v>
      </c>
      <c r="I125" s="364">
        <v>80</v>
      </c>
      <c r="J125" s="348">
        <v>80</v>
      </c>
      <c r="K125" s="348">
        <v>80</v>
      </c>
      <c r="L125" s="348"/>
      <c r="M125" s="348"/>
      <c r="N125" s="348"/>
      <c r="O125" s="348"/>
      <c r="P125" s="348"/>
      <c r="Q125" s="348"/>
      <c r="R125" s="348"/>
      <c r="S125" s="348"/>
      <c r="T125" s="348"/>
      <c r="U125" s="348"/>
      <c r="V125" s="348"/>
      <c r="W125" s="348"/>
      <c r="X125" s="348"/>
      <c r="Y125" s="348"/>
      <c r="Z125" s="348"/>
      <c r="AA125" s="348"/>
      <c r="AB125" s="348"/>
      <c r="AC125" s="348"/>
      <c r="AD125" s="348"/>
      <c r="AE125" s="348"/>
      <c r="AF125" s="348"/>
      <c r="AG125" s="348"/>
      <c r="AH125" s="348"/>
      <c r="AI125" s="348"/>
      <c r="AJ125" s="348"/>
      <c r="AK125" s="348"/>
      <c r="AL125" s="348"/>
      <c r="AM125" s="348"/>
      <c r="AN125" s="348"/>
      <c r="AO125" s="348"/>
      <c r="AP125" s="348"/>
      <c r="AQ125" s="348"/>
      <c r="AR125" s="348"/>
      <c r="AS125" s="348"/>
      <c r="AT125" s="348"/>
      <c r="AU125" s="348"/>
      <c r="AV125" s="348"/>
      <c r="AW125" s="348"/>
      <c r="AX125" s="348"/>
      <c r="AY125" s="348"/>
      <c r="AZ125" s="348"/>
      <c r="BA125" s="348"/>
      <c r="BB125" s="348"/>
      <c r="BC125" s="348"/>
      <c r="BD125" s="348"/>
      <c r="BE125" s="348"/>
      <c r="BF125" s="348"/>
      <c r="BG125" s="348"/>
      <c r="BH125" s="348"/>
    </row>
    <row r="126" spans="1:60" x14ac:dyDescent="0.25">
      <c r="A126" s="363">
        <v>5554</v>
      </c>
      <c r="B126" s="348" t="s">
        <v>496</v>
      </c>
      <c r="C126" s="349">
        <v>75</v>
      </c>
      <c r="D126" s="349">
        <v>75</v>
      </c>
      <c r="E126" s="349">
        <v>75</v>
      </c>
      <c r="F126" s="349">
        <v>75</v>
      </c>
      <c r="G126" s="349">
        <v>75</v>
      </c>
      <c r="H126" s="349">
        <v>75</v>
      </c>
      <c r="I126" s="364">
        <v>72</v>
      </c>
      <c r="J126" s="348">
        <v>71</v>
      </c>
      <c r="K126" s="348">
        <v>69</v>
      </c>
      <c r="L126" s="348"/>
      <c r="M126" s="348"/>
      <c r="N126" s="348"/>
      <c r="O126" s="348"/>
      <c r="P126" s="348"/>
      <c r="Q126" s="348"/>
      <c r="R126" s="348"/>
      <c r="S126" s="348"/>
      <c r="T126" s="348"/>
      <c r="U126" s="348"/>
      <c r="V126" s="348"/>
      <c r="W126" s="348"/>
      <c r="X126" s="348"/>
      <c r="Y126" s="348"/>
      <c r="Z126" s="348"/>
      <c r="AA126" s="348"/>
      <c r="AB126" s="348"/>
      <c r="AC126" s="348"/>
      <c r="AD126" s="348"/>
      <c r="AE126" s="348"/>
      <c r="AF126" s="348"/>
      <c r="AG126" s="348"/>
      <c r="AH126" s="348"/>
      <c r="AI126" s="348"/>
      <c r="AJ126" s="348"/>
      <c r="AK126" s="348"/>
      <c r="AL126" s="348"/>
      <c r="AM126" s="348"/>
      <c r="AN126" s="348"/>
      <c r="AO126" s="348"/>
      <c r="AP126" s="348"/>
      <c r="AQ126" s="348"/>
      <c r="AR126" s="348"/>
      <c r="AS126" s="348"/>
      <c r="AT126" s="348"/>
      <c r="AU126" s="348"/>
      <c r="AV126" s="348"/>
      <c r="AW126" s="348"/>
      <c r="AX126" s="348"/>
      <c r="AY126" s="348"/>
      <c r="AZ126" s="348"/>
      <c r="BA126" s="348"/>
      <c r="BB126" s="348"/>
      <c r="BC126" s="348"/>
      <c r="BD126" s="348"/>
      <c r="BE126" s="348"/>
      <c r="BF126" s="348"/>
      <c r="BG126" s="348"/>
      <c r="BH126" s="348"/>
    </row>
    <row r="127" spans="1:60" x14ac:dyDescent="0.25">
      <c r="A127" s="363">
        <v>5555</v>
      </c>
      <c r="B127" s="348" t="s">
        <v>500</v>
      </c>
      <c r="C127" s="349">
        <v>71</v>
      </c>
      <c r="D127" s="349">
        <v>71</v>
      </c>
      <c r="E127" s="349">
        <v>71</v>
      </c>
      <c r="F127" s="349">
        <v>69</v>
      </c>
      <c r="G127" s="349">
        <v>69</v>
      </c>
      <c r="H127" s="349">
        <v>69</v>
      </c>
      <c r="I127" s="364">
        <v>69</v>
      </c>
      <c r="J127" s="348">
        <v>69</v>
      </c>
      <c r="K127" s="348">
        <v>69</v>
      </c>
      <c r="L127" s="348"/>
      <c r="M127" s="348"/>
      <c r="N127" s="348"/>
      <c r="O127" s="348"/>
      <c r="P127" s="348"/>
      <c r="Q127" s="348"/>
      <c r="R127" s="348"/>
      <c r="S127" s="348"/>
      <c r="T127" s="348"/>
      <c r="U127" s="348"/>
      <c r="V127" s="348"/>
      <c r="W127" s="348"/>
      <c r="X127" s="348"/>
      <c r="Y127" s="348"/>
      <c r="Z127" s="348"/>
      <c r="AA127" s="348"/>
      <c r="AB127" s="348"/>
      <c r="AC127" s="348"/>
      <c r="AD127" s="348"/>
      <c r="AE127" s="348"/>
      <c r="AF127" s="348"/>
      <c r="AG127" s="348"/>
      <c r="AH127" s="348"/>
      <c r="AI127" s="348"/>
      <c r="AJ127" s="348"/>
      <c r="AK127" s="348"/>
      <c r="AL127" s="348"/>
      <c r="AM127" s="348"/>
      <c r="AN127" s="348"/>
      <c r="AO127" s="348"/>
      <c r="AP127" s="348"/>
      <c r="AQ127" s="348"/>
      <c r="AR127" s="348"/>
      <c r="AS127" s="348"/>
      <c r="AT127" s="348"/>
      <c r="AU127" s="348"/>
      <c r="AV127" s="348"/>
      <c r="AW127" s="348"/>
      <c r="AX127" s="348"/>
      <c r="AY127" s="348"/>
      <c r="AZ127" s="348"/>
      <c r="BA127" s="348"/>
      <c r="BB127" s="348"/>
      <c r="BC127" s="348"/>
      <c r="BD127" s="348"/>
      <c r="BE127" s="348"/>
      <c r="BF127" s="348"/>
      <c r="BG127" s="348"/>
      <c r="BH127" s="348"/>
    </row>
    <row r="128" spans="1:60" x14ac:dyDescent="0.25">
      <c r="A128" s="363">
        <v>5910</v>
      </c>
      <c r="B128" s="348" t="s">
        <v>508</v>
      </c>
      <c r="C128" s="349">
        <v>79</v>
      </c>
      <c r="D128" s="349">
        <v>79</v>
      </c>
      <c r="E128" s="349">
        <v>79</v>
      </c>
      <c r="F128" s="349">
        <v>77</v>
      </c>
      <c r="G128" s="349">
        <v>77</v>
      </c>
      <c r="H128" s="349">
        <v>77</v>
      </c>
      <c r="I128" s="364">
        <v>77</v>
      </c>
      <c r="J128" s="348">
        <v>75</v>
      </c>
      <c r="K128" s="348">
        <v>75</v>
      </c>
      <c r="L128" s="348"/>
      <c r="M128" s="348"/>
      <c r="N128" s="348"/>
      <c r="O128" s="348"/>
      <c r="P128" s="348"/>
      <c r="Q128" s="348"/>
      <c r="R128" s="348"/>
      <c r="S128" s="348"/>
      <c r="T128" s="348"/>
      <c r="U128" s="348"/>
      <c r="V128" s="348"/>
      <c r="W128" s="348"/>
      <c r="X128" s="348"/>
      <c r="Y128" s="348"/>
      <c r="Z128" s="348"/>
      <c r="AA128" s="348"/>
      <c r="AB128" s="348"/>
      <c r="AC128" s="348"/>
      <c r="AD128" s="348"/>
      <c r="AE128" s="348"/>
      <c r="AF128" s="348"/>
      <c r="AG128" s="348"/>
      <c r="AH128" s="348"/>
      <c r="AI128" s="348"/>
      <c r="AJ128" s="348"/>
      <c r="AK128" s="348"/>
      <c r="AL128" s="348"/>
      <c r="AM128" s="348"/>
      <c r="AN128" s="348"/>
      <c r="AO128" s="348"/>
      <c r="AP128" s="348"/>
      <c r="AQ128" s="348"/>
      <c r="AR128" s="348"/>
      <c r="AS128" s="348"/>
      <c r="AT128" s="348"/>
      <c r="AU128" s="348"/>
      <c r="AV128" s="348"/>
      <c r="AW128" s="348"/>
      <c r="AX128" s="348"/>
      <c r="AY128" s="348"/>
      <c r="AZ128" s="348"/>
      <c r="BA128" s="348"/>
      <c r="BB128" s="348"/>
      <c r="BC128" s="348"/>
      <c r="BD128" s="348"/>
      <c r="BE128" s="348"/>
      <c r="BF128" s="348"/>
      <c r="BG128" s="348"/>
      <c r="BH128" s="348"/>
    </row>
    <row r="129" spans="1:60" x14ac:dyDescent="0.25">
      <c r="A129" s="363">
        <v>5752</v>
      </c>
      <c r="B129" s="348" t="s">
        <v>509</v>
      </c>
      <c r="C129" s="349">
        <v>74</v>
      </c>
      <c r="D129" s="349">
        <v>74</v>
      </c>
      <c r="E129" s="349">
        <v>74</v>
      </c>
      <c r="F129" s="349">
        <v>74</v>
      </c>
      <c r="G129" s="349">
        <v>74</v>
      </c>
      <c r="H129" s="349">
        <v>74</v>
      </c>
      <c r="I129" s="364">
        <v>74</v>
      </c>
      <c r="J129" s="348">
        <v>74</v>
      </c>
      <c r="K129" s="348">
        <v>74</v>
      </c>
      <c r="L129" s="348"/>
      <c r="M129" s="348"/>
      <c r="N129" s="348"/>
      <c r="O129" s="348"/>
      <c r="P129" s="348"/>
      <c r="Q129" s="348"/>
      <c r="R129" s="348"/>
      <c r="S129" s="348"/>
      <c r="T129" s="348"/>
      <c r="U129" s="348"/>
      <c r="V129" s="348"/>
      <c r="W129" s="348"/>
      <c r="X129" s="348"/>
      <c r="Y129" s="348"/>
      <c r="Z129" s="348"/>
      <c r="AA129" s="348"/>
      <c r="AB129" s="348"/>
      <c r="AC129" s="348"/>
      <c r="AD129" s="348"/>
      <c r="AE129" s="348"/>
      <c r="AF129" s="348"/>
      <c r="AG129" s="348"/>
      <c r="AH129" s="348"/>
      <c r="AI129" s="348"/>
      <c r="AJ129" s="348"/>
      <c r="AK129" s="348"/>
      <c r="AL129" s="348"/>
      <c r="AM129" s="348"/>
      <c r="AN129" s="348"/>
      <c r="AO129" s="348"/>
      <c r="AP129" s="348"/>
      <c r="AQ129" s="348"/>
      <c r="AR129" s="348"/>
      <c r="AS129" s="348"/>
      <c r="AT129" s="348"/>
      <c r="AU129" s="348"/>
      <c r="AV129" s="348"/>
      <c r="AW129" s="348"/>
      <c r="AX129" s="348"/>
      <c r="AY129" s="348"/>
      <c r="AZ129" s="348"/>
      <c r="BA129" s="348"/>
      <c r="BB129" s="348"/>
      <c r="BC129" s="348"/>
      <c r="BD129" s="348"/>
      <c r="BE129" s="348"/>
      <c r="BF129" s="348"/>
      <c r="BG129" s="348"/>
      <c r="BH129" s="348"/>
    </row>
    <row r="130" spans="1:60" x14ac:dyDescent="0.25">
      <c r="A130" s="363">
        <v>5911</v>
      </c>
      <c r="B130" s="348" t="s">
        <v>511</v>
      </c>
      <c r="C130" s="349">
        <v>79</v>
      </c>
      <c r="D130" s="349">
        <v>79</v>
      </c>
      <c r="E130" s="349">
        <v>79</v>
      </c>
      <c r="F130" s="349">
        <v>77</v>
      </c>
      <c r="G130" s="349">
        <v>77</v>
      </c>
      <c r="H130" s="349">
        <v>77</v>
      </c>
      <c r="I130" s="364">
        <v>77</v>
      </c>
      <c r="J130" s="348">
        <v>77</v>
      </c>
      <c r="K130" s="348">
        <v>77</v>
      </c>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8"/>
      <c r="BB130" s="348"/>
      <c r="BC130" s="348"/>
      <c r="BD130" s="348"/>
      <c r="BE130" s="348"/>
      <c r="BF130" s="348"/>
      <c r="BG130" s="348"/>
      <c r="BH130" s="348"/>
    </row>
    <row r="131" spans="1:60" x14ac:dyDescent="0.25">
      <c r="A131" s="363">
        <v>5912</v>
      </c>
      <c r="B131" s="348" t="s">
        <v>516</v>
      </c>
      <c r="C131" s="349">
        <v>81</v>
      </c>
      <c r="D131" s="349">
        <v>81</v>
      </c>
      <c r="E131" s="349">
        <v>81</v>
      </c>
      <c r="F131" s="349">
        <v>81</v>
      </c>
      <c r="G131" s="349">
        <v>81</v>
      </c>
      <c r="H131" s="349">
        <v>78</v>
      </c>
      <c r="I131" s="364">
        <v>78</v>
      </c>
      <c r="J131" s="348">
        <v>78</v>
      </c>
      <c r="K131" s="348">
        <v>78</v>
      </c>
      <c r="L131" s="348"/>
      <c r="M131" s="348"/>
      <c r="N131" s="348"/>
      <c r="O131" s="348"/>
      <c r="P131" s="348"/>
      <c r="Q131" s="348"/>
      <c r="R131" s="348"/>
      <c r="S131" s="348"/>
      <c r="T131" s="348"/>
      <c r="U131" s="348"/>
      <c r="V131" s="348"/>
      <c r="W131" s="348"/>
      <c r="X131" s="348"/>
      <c r="Y131" s="348"/>
      <c r="Z131" s="348"/>
      <c r="AA131" s="348"/>
      <c r="AB131" s="348"/>
      <c r="AC131" s="348"/>
      <c r="AD131" s="348"/>
      <c r="AE131" s="348"/>
      <c r="AF131" s="348"/>
      <c r="AG131" s="348"/>
      <c r="AH131" s="348"/>
      <c r="AI131" s="348"/>
      <c r="AJ131" s="348"/>
      <c r="AK131" s="348"/>
      <c r="AL131" s="348"/>
      <c r="AM131" s="348"/>
      <c r="AN131" s="348"/>
      <c r="AO131" s="348"/>
      <c r="AP131" s="348"/>
      <c r="AQ131" s="348"/>
      <c r="AR131" s="348"/>
      <c r="AS131" s="348"/>
      <c r="AT131" s="348"/>
      <c r="AU131" s="348"/>
      <c r="AV131" s="348"/>
      <c r="AW131" s="348"/>
      <c r="AX131" s="348"/>
      <c r="AY131" s="348"/>
      <c r="AZ131" s="348"/>
      <c r="BA131" s="348"/>
      <c r="BB131" s="348"/>
      <c r="BC131" s="348"/>
      <c r="BD131" s="348"/>
      <c r="BE131" s="348"/>
      <c r="BF131" s="348"/>
      <c r="BG131" s="348"/>
      <c r="BH131" s="348"/>
    </row>
    <row r="132" spans="1:60" x14ac:dyDescent="0.25">
      <c r="A132" s="363">
        <v>5913</v>
      </c>
      <c r="B132" s="348" t="s">
        <v>521</v>
      </c>
      <c r="C132" s="349">
        <v>73</v>
      </c>
      <c r="D132" s="349">
        <v>73</v>
      </c>
      <c r="E132" s="349">
        <v>73</v>
      </c>
      <c r="F132" s="349">
        <v>73</v>
      </c>
      <c r="G132" s="349">
        <v>73</v>
      </c>
      <c r="H132" s="349">
        <v>73</v>
      </c>
      <c r="I132" s="364">
        <v>73</v>
      </c>
      <c r="J132" s="348">
        <v>73</v>
      </c>
      <c r="K132" s="348">
        <v>73</v>
      </c>
      <c r="L132" s="348"/>
      <c r="M132" s="348"/>
      <c r="N132" s="348"/>
      <c r="O132" s="348"/>
      <c r="P132" s="348"/>
      <c r="Q132" s="348"/>
      <c r="R132" s="348"/>
      <c r="S132" s="348"/>
      <c r="T132" s="348"/>
      <c r="U132" s="348"/>
      <c r="V132" s="348"/>
      <c r="W132" s="348"/>
      <c r="X132" s="348"/>
      <c r="Y132" s="348"/>
      <c r="Z132" s="348"/>
      <c r="AA132" s="348"/>
      <c r="AB132" s="348"/>
      <c r="AC132" s="348"/>
      <c r="AD132" s="348"/>
      <c r="AE132" s="348"/>
      <c r="AF132" s="348"/>
      <c r="AG132" s="348"/>
      <c r="AH132" s="348"/>
      <c r="AI132" s="348"/>
      <c r="AJ132" s="348"/>
      <c r="AK132" s="348"/>
      <c r="AL132" s="348"/>
      <c r="AM132" s="348"/>
      <c r="AN132" s="348"/>
      <c r="AO132" s="348"/>
      <c r="AP132" s="348"/>
      <c r="AQ132" s="348"/>
      <c r="AR132" s="348"/>
      <c r="AS132" s="348"/>
      <c r="AT132" s="348"/>
      <c r="AU132" s="348"/>
      <c r="AV132" s="348"/>
      <c r="AW132" s="348"/>
      <c r="AX132" s="348"/>
      <c r="AY132" s="348"/>
      <c r="AZ132" s="348"/>
      <c r="BA132" s="348"/>
      <c r="BB132" s="348"/>
      <c r="BC132" s="348"/>
      <c r="BD132" s="348"/>
      <c r="BE132" s="348"/>
      <c r="BF132" s="348"/>
      <c r="BG132" s="348"/>
      <c r="BH132" s="348"/>
    </row>
    <row r="133" spans="1:60" x14ac:dyDescent="0.25">
      <c r="A133" s="363">
        <v>5914</v>
      </c>
      <c r="B133" s="348" t="s">
        <v>530</v>
      </c>
      <c r="C133" s="349">
        <v>75</v>
      </c>
      <c r="D133" s="349">
        <v>75</v>
      </c>
      <c r="E133" s="349">
        <v>75</v>
      </c>
      <c r="F133" s="349">
        <v>73.5</v>
      </c>
      <c r="G133" s="349">
        <v>73.5</v>
      </c>
      <c r="H133" s="349">
        <v>73.5</v>
      </c>
      <c r="I133" s="364">
        <v>73.5</v>
      </c>
      <c r="J133" s="348">
        <v>73.5</v>
      </c>
      <c r="K133" s="348">
        <v>73.5</v>
      </c>
      <c r="L133" s="348"/>
      <c r="M133" s="348"/>
      <c r="N133" s="348"/>
      <c r="O133" s="348"/>
      <c r="P133" s="348"/>
      <c r="Q133" s="348"/>
      <c r="R133" s="348"/>
      <c r="S133" s="348"/>
      <c r="T133" s="348"/>
      <c r="U133" s="348"/>
      <c r="V133" s="348"/>
      <c r="W133" s="348"/>
      <c r="X133" s="348"/>
      <c r="Y133" s="348"/>
      <c r="Z133" s="348"/>
      <c r="AA133" s="348"/>
      <c r="AB133" s="348"/>
      <c r="AC133" s="348"/>
      <c r="AD133" s="348"/>
      <c r="AE133" s="348"/>
      <c r="AF133" s="348"/>
      <c r="AG133" s="348"/>
      <c r="AH133" s="348"/>
      <c r="AI133" s="348"/>
      <c r="AJ133" s="348"/>
      <c r="AK133" s="348"/>
      <c r="AL133" s="348"/>
      <c r="AM133" s="348"/>
      <c r="AN133" s="348"/>
      <c r="AO133" s="348"/>
      <c r="AP133" s="348"/>
      <c r="AQ133" s="348"/>
      <c r="AR133" s="348"/>
      <c r="AS133" s="348"/>
      <c r="AT133" s="348"/>
      <c r="AU133" s="348"/>
      <c r="AV133" s="348"/>
      <c r="AW133" s="348"/>
      <c r="AX133" s="348"/>
      <c r="AY133" s="348"/>
      <c r="AZ133" s="348"/>
      <c r="BA133" s="348"/>
      <c r="BB133" s="348"/>
      <c r="BC133" s="348"/>
      <c r="BD133" s="348"/>
      <c r="BE133" s="348"/>
      <c r="BF133" s="348"/>
      <c r="BG133" s="348"/>
      <c r="BH133" s="348"/>
    </row>
    <row r="134" spans="1:60" x14ac:dyDescent="0.25">
      <c r="A134" s="363">
        <v>5556</v>
      </c>
      <c r="B134" s="348" t="s">
        <v>540</v>
      </c>
      <c r="C134" s="349">
        <v>69</v>
      </c>
      <c r="D134" s="349">
        <v>69</v>
      </c>
      <c r="E134" s="349">
        <v>69</v>
      </c>
      <c r="F134" s="349">
        <v>69</v>
      </c>
      <c r="G134" s="349">
        <v>69</v>
      </c>
      <c r="H134" s="349">
        <v>69</v>
      </c>
      <c r="I134" s="364">
        <v>69</v>
      </c>
      <c r="J134" s="348">
        <v>69</v>
      </c>
      <c r="K134" s="348">
        <v>69</v>
      </c>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8"/>
      <c r="AL134" s="348"/>
      <c r="AM134" s="348"/>
      <c r="AN134" s="348"/>
      <c r="AO134" s="348"/>
      <c r="AP134" s="348"/>
      <c r="AQ134" s="348"/>
      <c r="AR134" s="348"/>
      <c r="AS134" s="348"/>
      <c r="AT134" s="348"/>
      <c r="AU134" s="348"/>
      <c r="AV134" s="348"/>
      <c r="AW134" s="348"/>
      <c r="AX134" s="348"/>
      <c r="AY134" s="348"/>
      <c r="AZ134" s="348"/>
      <c r="BA134" s="348"/>
      <c r="BB134" s="348"/>
      <c r="BC134" s="348"/>
      <c r="BD134" s="348"/>
      <c r="BE134" s="348"/>
      <c r="BF134" s="348"/>
      <c r="BG134" s="348"/>
      <c r="BH134" s="348"/>
    </row>
    <row r="135" spans="1:60" x14ac:dyDescent="0.25">
      <c r="A135" s="363">
        <v>5557</v>
      </c>
      <c r="B135" s="348" t="s">
        <v>541</v>
      </c>
      <c r="C135" s="349">
        <v>69</v>
      </c>
      <c r="D135" s="349">
        <v>69</v>
      </c>
      <c r="E135" s="349">
        <v>69</v>
      </c>
      <c r="F135" s="349">
        <v>69</v>
      </c>
      <c r="G135" s="349">
        <v>69</v>
      </c>
      <c r="H135" s="349">
        <v>69</v>
      </c>
      <c r="I135" s="364">
        <v>69</v>
      </c>
      <c r="J135" s="348">
        <v>69</v>
      </c>
      <c r="K135" s="348">
        <v>72</v>
      </c>
      <c r="L135" s="348"/>
      <c r="M135" s="348"/>
      <c r="N135" s="348"/>
      <c r="O135" s="348"/>
      <c r="P135" s="348"/>
      <c r="Q135" s="348"/>
      <c r="R135" s="348"/>
      <c r="S135" s="348"/>
      <c r="T135" s="348"/>
      <c r="U135" s="348"/>
      <c r="V135" s="348"/>
      <c r="W135" s="348"/>
      <c r="X135" s="348"/>
      <c r="Y135" s="348"/>
      <c r="Z135" s="348"/>
      <c r="AA135" s="348"/>
      <c r="AB135" s="348"/>
      <c r="AC135" s="348"/>
      <c r="AD135" s="348"/>
      <c r="AE135" s="348"/>
      <c r="AF135" s="348"/>
      <c r="AG135" s="348"/>
      <c r="AH135" s="348"/>
      <c r="AI135" s="348"/>
      <c r="AJ135" s="348"/>
      <c r="AK135" s="348"/>
      <c r="AL135" s="348"/>
      <c r="AM135" s="348"/>
      <c r="AN135" s="348"/>
      <c r="AO135" s="348"/>
      <c r="AP135" s="348"/>
      <c r="AQ135" s="348"/>
      <c r="AR135" s="348"/>
      <c r="AS135" s="348"/>
      <c r="AT135" s="348"/>
      <c r="AU135" s="348"/>
      <c r="AV135" s="348"/>
      <c r="AW135" s="348"/>
      <c r="AX135" s="348"/>
      <c r="AY135" s="348"/>
      <c r="AZ135" s="348"/>
      <c r="BA135" s="348"/>
      <c r="BB135" s="348"/>
      <c r="BC135" s="348"/>
      <c r="BD135" s="348"/>
      <c r="BE135" s="348"/>
      <c r="BF135" s="348"/>
      <c r="BG135" s="348"/>
      <c r="BH135" s="348"/>
    </row>
    <row r="136" spans="1:60" x14ac:dyDescent="0.25">
      <c r="A136" s="363">
        <v>5559</v>
      </c>
      <c r="B136" s="348" t="s">
        <v>546</v>
      </c>
      <c r="C136" s="349">
        <v>66</v>
      </c>
      <c r="D136" s="349">
        <v>66</v>
      </c>
      <c r="E136" s="349">
        <v>66</v>
      </c>
      <c r="F136" s="349">
        <v>66</v>
      </c>
      <c r="G136" s="349">
        <v>66</v>
      </c>
      <c r="H136" s="349">
        <v>66</v>
      </c>
      <c r="I136" s="364">
        <v>66</v>
      </c>
      <c r="J136" s="348">
        <v>68</v>
      </c>
      <c r="K136" s="348">
        <v>68</v>
      </c>
      <c r="L136" s="348"/>
      <c r="M136" s="348"/>
      <c r="N136" s="348"/>
      <c r="O136" s="348"/>
      <c r="P136" s="348"/>
      <c r="Q136" s="348"/>
      <c r="R136" s="348"/>
      <c r="S136" s="348"/>
      <c r="T136" s="348"/>
      <c r="U136" s="348"/>
      <c r="V136" s="348"/>
      <c r="W136" s="348"/>
      <c r="X136" s="348"/>
      <c r="Y136" s="348"/>
      <c r="Z136" s="348"/>
      <c r="AA136" s="348"/>
      <c r="AB136" s="348"/>
      <c r="AC136" s="348"/>
      <c r="AD136" s="348"/>
      <c r="AE136" s="348"/>
      <c r="AF136" s="348"/>
      <c r="AG136" s="348"/>
      <c r="AH136" s="348"/>
      <c r="AI136" s="348"/>
      <c r="AJ136" s="348"/>
      <c r="AK136" s="348"/>
      <c r="AL136" s="348"/>
      <c r="AM136" s="348"/>
      <c r="AN136" s="348"/>
      <c r="AO136" s="348"/>
      <c r="AP136" s="348"/>
      <c r="AQ136" s="348"/>
      <c r="AR136" s="348"/>
      <c r="AS136" s="348"/>
      <c r="AT136" s="348"/>
      <c r="AU136" s="348"/>
      <c r="AV136" s="348"/>
      <c r="AW136" s="348"/>
      <c r="AX136" s="348"/>
      <c r="AY136" s="348"/>
      <c r="AZ136" s="348"/>
      <c r="BA136" s="348"/>
      <c r="BB136" s="348"/>
      <c r="BC136" s="348"/>
      <c r="BD136" s="348"/>
      <c r="BE136" s="348"/>
      <c r="BF136" s="348"/>
      <c r="BG136" s="348"/>
      <c r="BH136" s="348"/>
    </row>
    <row r="137" spans="1:60" x14ac:dyDescent="0.25">
      <c r="A137" s="363">
        <v>5560</v>
      </c>
      <c r="B137" s="348" t="s">
        <v>556</v>
      </c>
      <c r="C137" s="349">
        <v>68</v>
      </c>
      <c r="D137" s="349">
        <v>68</v>
      </c>
      <c r="E137" s="349">
        <v>68</v>
      </c>
      <c r="F137" s="349">
        <v>68</v>
      </c>
      <c r="G137" s="349">
        <v>68</v>
      </c>
      <c r="H137" s="349">
        <v>71</v>
      </c>
      <c r="I137" s="364">
        <v>70</v>
      </c>
      <c r="J137" s="348">
        <v>70</v>
      </c>
      <c r="K137" s="348">
        <v>71</v>
      </c>
      <c r="L137" s="348"/>
      <c r="M137" s="348"/>
      <c r="N137" s="348"/>
      <c r="O137" s="348"/>
      <c r="P137" s="348"/>
      <c r="Q137" s="348"/>
      <c r="R137" s="348"/>
      <c r="S137" s="348"/>
      <c r="T137" s="348"/>
      <c r="U137" s="348"/>
      <c r="V137" s="348"/>
      <c r="W137" s="348"/>
      <c r="X137" s="348"/>
      <c r="Y137" s="348"/>
      <c r="Z137" s="348"/>
      <c r="AA137" s="348"/>
      <c r="AB137" s="348"/>
      <c r="AC137" s="348"/>
      <c r="AD137" s="348"/>
      <c r="AE137" s="348"/>
      <c r="AF137" s="348"/>
      <c r="AG137" s="348"/>
      <c r="AH137" s="348"/>
      <c r="AI137" s="348"/>
      <c r="AJ137" s="348"/>
      <c r="AK137" s="348"/>
      <c r="AL137" s="348"/>
      <c r="AM137" s="348"/>
      <c r="AN137" s="348"/>
      <c r="AO137" s="348"/>
      <c r="AP137" s="348"/>
      <c r="AQ137" s="348"/>
      <c r="AR137" s="348"/>
      <c r="AS137" s="348"/>
      <c r="AT137" s="348"/>
      <c r="AU137" s="348"/>
      <c r="AV137" s="348"/>
      <c r="AW137" s="348"/>
      <c r="AX137" s="348"/>
      <c r="AY137" s="348"/>
      <c r="AZ137" s="348"/>
      <c r="BA137" s="348"/>
      <c r="BB137" s="348"/>
      <c r="BC137" s="348"/>
      <c r="BD137" s="348"/>
      <c r="BE137" s="348"/>
      <c r="BF137" s="348"/>
      <c r="BG137" s="348"/>
      <c r="BH137" s="348"/>
    </row>
    <row r="138" spans="1:60" x14ac:dyDescent="0.25">
      <c r="A138" s="363">
        <v>5561</v>
      </c>
      <c r="B138" s="348" t="s">
        <v>557</v>
      </c>
      <c r="C138" s="349">
        <v>69</v>
      </c>
      <c r="D138" s="349">
        <v>69</v>
      </c>
      <c r="E138" s="349">
        <v>69</v>
      </c>
      <c r="F138" s="349">
        <v>69</v>
      </c>
      <c r="G138" s="349">
        <v>69</v>
      </c>
      <c r="H138" s="349">
        <v>69</v>
      </c>
      <c r="I138" s="364">
        <v>69</v>
      </c>
      <c r="J138" s="348">
        <v>69</v>
      </c>
      <c r="K138" s="348">
        <v>69</v>
      </c>
      <c r="L138" s="348"/>
      <c r="M138" s="348"/>
      <c r="N138" s="348"/>
      <c r="O138" s="348"/>
      <c r="P138" s="348"/>
      <c r="Q138" s="348"/>
      <c r="R138" s="348"/>
      <c r="S138" s="348"/>
      <c r="T138" s="348"/>
      <c r="U138" s="348"/>
      <c r="V138" s="348"/>
      <c r="W138" s="348"/>
      <c r="X138" s="348"/>
      <c r="Y138" s="348"/>
      <c r="Z138" s="348"/>
      <c r="AA138" s="348"/>
      <c r="AB138" s="348"/>
      <c r="AC138" s="348"/>
      <c r="AD138" s="348"/>
      <c r="AE138" s="348"/>
      <c r="AF138" s="348"/>
      <c r="AG138" s="348"/>
      <c r="AH138" s="348"/>
      <c r="AI138" s="348"/>
      <c r="AJ138" s="348"/>
      <c r="AK138" s="348"/>
      <c r="AL138" s="348"/>
      <c r="AM138" s="348"/>
      <c r="AN138" s="348"/>
      <c r="AO138" s="348"/>
      <c r="AP138" s="348"/>
      <c r="AQ138" s="348"/>
      <c r="AR138" s="348"/>
      <c r="AS138" s="348"/>
      <c r="AT138" s="348"/>
      <c r="AU138" s="348"/>
      <c r="AV138" s="348"/>
      <c r="AW138" s="348"/>
      <c r="AX138" s="348"/>
      <c r="AY138" s="348"/>
      <c r="AZ138" s="348"/>
      <c r="BA138" s="348"/>
      <c r="BB138" s="348"/>
      <c r="BC138" s="348"/>
      <c r="BD138" s="348"/>
      <c r="BE138" s="348"/>
      <c r="BF138" s="348"/>
      <c r="BG138" s="348"/>
      <c r="BH138" s="348"/>
    </row>
    <row r="139" spans="1:60" x14ac:dyDescent="0.25">
      <c r="A139" s="363">
        <v>5754</v>
      </c>
      <c r="B139" s="348" t="s">
        <v>567</v>
      </c>
      <c r="C139" s="349">
        <v>79</v>
      </c>
      <c r="D139" s="349">
        <v>79</v>
      </c>
      <c r="E139" s="349">
        <v>79</v>
      </c>
      <c r="F139" s="349">
        <v>79</v>
      </c>
      <c r="G139" s="349">
        <v>79</v>
      </c>
      <c r="H139" s="349">
        <v>79</v>
      </c>
      <c r="I139" s="364">
        <v>79</v>
      </c>
      <c r="J139" s="348">
        <v>79</v>
      </c>
      <c r="K139" s="348">
        <v>79</v>
      </c>
      <c r="L139" s="348"/>
      <c r="M139" s="348"/>
      <c r="N139" s="348"/>
      <c r="O139" s="348"/>
      <c r="P139" s="348"/>
      <c r="Q139" s="348"/>
      <c r="R139" s="348"/>
      <c r="S139" s="348"/>
      <c r="T139" s="348"/>
      <c r="U139" s="348"/>
      <c r="V139" s="348"/>
      <c r="W139" s="348"/>
      <c r="X139" s="348"/>
      <c r="Y139" s="348"/>
      <c r="Z139" s="348"/>
      <c r="AA139" s="348"/>
      <c r="AB139" s="348"/>
      <c r="AC139" s="348"/>
      <c r="AD139" s="348"/>
      <c r="AE139" s="348"/>
      <c r="AF139" s="348"/>
      <c r="AG139" s="348"/>
      <c r="AH139" s="348"/>
      <c r="AI139" s="348"/>
      <c r="AJ139" s="348"/>
      <c r="AK139" s="348"/>
      <c r="AL139" s="348"/>
      <c r="AM139" s="348"/>
      <c r="AN139" s="348"/>
      <c r="AO139" s="348"/>
      <c r="AP139" s="348"/>
      <c r="AQ139" s="348"/>
      <c r="AR139" s="348"/>
      <c r="AS139" s="348"/>
      <c r="AT139" s="348"/>
      <c r="AU139" s="348"/>
      <c r="AV139" s="348"/>
      <c r="AW139" s="348"/>
      <c r="AX139" s="348"/>
      <c r="AY139" s="348"/>
      <c r="AZ139" s="348"/>
      <c r="BA139" s="348"/>
      <c r="BB139" s="348"/>
      <c r="BC139" s="348"/>
      <c r="BD139" s="348"/>
      <c r="BE139" s="348"/>
      <c r="BF139" s="348"/>
      <c r="BG139" s="348"/>
      <c r="BH139" s="348"/>
    </row>
    <row r="140" spans="1:60" x14ac:dyDescent="0.25">
      <c r="A140" s="363">
        <v>5873</v>
      </c>
      <c r="B140" s="348" t="s">
        <v>580</v>
      </c>
      <c r="C140" s="349">
        <v>65</v>
      </c>
      <c r="D140" s="349">
        <v>70</v>
      </c>
      <c r="E140" s="349">
        <v>70</v>
      </c>
      <c r="F140" s="349">
        <v>70</v>
      </c>
      <c r="G140" s="349">
        <v>70</v>
      </c>
      <c r="H140" s="349">
        <v>70</v>
      </c>
      <c r="I140" s="364">
        <v>70</v>
      </c>
      <c r="J140" s="348">
        <v>70</v>
      </c>
      <c r="K140" s="348">
        <v>70</v>
      </c>
      <c r="L140" s="348"/>
      <c r="M140" s="348"/>
      <c r="N140" s="348"/>
      <c r="O140" s="348"/>
      <c r="P140" s="348"/>
      <c r="Q140" s="348"/>
      <c r="R140" s="348"/>
      <c r="S140" s="348"/>
      <c r="T140" s="348"/>
      <c r="U140" s="348"/>
      <c r="V140" s="348"/>
      <c r="W140" s="348"/>
      <c r="X140" s="348"/>
      <c r="Y140" s="348"/>
      <c r="Z140" s="348"/>
      <c r="AA140" s="348"/>
      <c r="AB140" s="348"/>
      <c r="AC140" s="348"/>
      <c r="AD140" s="348"/>
      <c r="AE140" s="348"/>
      <c r="AF140" s="348"/>
      <c r="AG140" s="348"/>
      <c r="AH140" s="348"/>
      <c r="AI140" s="348"/>
      <c r="AJ140" s="348"/>
      <c r="AK140" s="348"/>
      <c r="AL140" s="348"/>
      <c r="AM140" s="348"/>
      <c r="AN140" s="348"/>
      <c r="AO140" s="348"/>
      <c r="AP140" s="348"/>
      <c r="AQ140" s="348"/>
      <c r="AR140" s="348"/>
      <c r="AS140" s="348"/>
      <c r="AT140" s="348"/>
      <c r="AU140" s="348"/>
      <c r="AV140" s="348"/>
      <c r="AW140" s="348"/>
      <c r="AX140" s="348"/>
      <c r="AY140" s="348"/>
      <c r="AZ140" s="348"/>
      <c r="BA140" s="348"/>
      <c r="BB140" s="348"/>
      <c r="BC140" s="348"/>
      <c r="BD140" s="348"/>
      <c r="BE140" s="348"/>
      <c r="BF140" s="348"/>
      <c r="BG140" s="348"/>
      <c r="BH140" s="348"/>
    </row>
    <row r="141" spans="1:60" x14ac:dyDescent="0.25">
      <c r="A141" s="363">
        <v>5755</v>
      </c>
      <c r="B141" s="348" t="s">
        <v>585</v>
      </c>
      <c r="C141" s="349">
        <v>80</v>
      </c>
      <c r="D141" s="349">
        <v>80</v>
      </c>
      <c r="E141" s="349">
        <v>80</v>
      </c>
      <c r="F141" s="349">
        <v>78.5</v>
      </c>
      <c r="G141" s="349">
        <v>78.5</v>
      </c>
      <c r="H141" s="349">
        <v>78.5</v>
      </c>
      <c r="I141" s="364">
        <v>78.5</v>
      </c>
      <c r="J141" s="348">
        <v>78.5</v>
      </c>
      <c r="K141" s="348">
        <v>78.5</v>
      </c>
      <c r="L141" s="348"/>
      <c r="M141" s="348"/>
      <c r="N141" s="348"/>
      <c r="O141" s="348"/>
      <c r="P141" s="348"/>
      <c r="Q141" s="348"/>
      <c r="R141" s="348"/>
      <c r="S141" s="348"/>
      <c r="T141" s="348"/>
      <c r="U141" s="348"/>
      <c r="V141" s="348"/>
      <c r="W141" s="348"/>
      <c r="X141" s="348"/>
      <c r="Y141" s="348"/>
      <c r="Z141" s="348"/>
      <c r="AA141" s="348"/>
      <c r="AB141" s="348"/>
      <c r="AC141" s="348"/>
      <c r="AD141" s="348"/>
      <c r="AE141" s="348"/>
      <c r="AF141" s="348"/>
      <c r="AG141" s="348"/>
      <c r="AH141" s="348"/>
      <c r="AI141" s="348"/>
      <c r="AJ141" s="348"/>
      <c r="AK141" s="348"/>
      <c r="AL141" s="348"/>
      <c r="AM141" s="348"/>
      <c r="AN141" s="348"/>
      <c r="AO141" s="348"/>
      <c r="AP141" s="348"/>
      <c r="AQ141" s="348"/>
      <c r="AR141" s="348"/>
      <c r="AS141" s="348"/>
      <c r="AT141" s="348"/>
      <c r="AU141" s="348"/>
      <c r="AV141" s="348"/>
      <c r="AW141" s="348"/>
      <c r="AX141" s="348"/>
      <c r="AY141" s="348"/>
      <c r="AZ141" s="348"/>
      <c r="BA141" s="348"/>
      <c r="BB141" s="348"/>
      <c r="BC141" s="348"/>
      <c r="BD141" s="348"/>
      <c r="BE141" s="348"/>
      <c r="BF141" s="348"/>
      <c r="BG141" s="348"/>
      <c r="BH141" s="348"/>
    </row>
    <row r="142" spans="1:60" x14ac:dyDescent="0.25">
      <c r="A142" s="363">
        <v>5919</v>
      </c>
      <c r="B142" s="348" t="s">
        <v>597</v>
      </c>
      <c r="C142" s="349">
        <v>72</v>
      </c>
      <c r="D142" s="349">
        <v>72</v>
      </c>
      <c r="E142" s="349">
        <v>72</v>
      </c>
      <c r="F142" s="349">
        <v>72</v>
      </c>
      <c r="G142" s="349">
        <v>72</v>
      </c>
      <c r="H142" s="349">
        <v>72</v>
      </c>
      <c r="I142" s="364">
        <v>72</v>
      </c>
      <c r="J142" s="348">
        <v>72</v>
      </c>
      <c r="K142" s="348">
        <v>72</v>
      </c>
      <c r="L142" s="348"/>
      <c r="M142" s="348"/>
      <c r="N142" s="348"/>
      <c r="O142" s="348"/>
      <c r="P142" s="348"/>
      <c r="Q142" s="348"/>
      <c r="R142" s="348"/>
      <c r="S142" s="348"/>
      <c r="T142" s="348"/>
      <c r="U142" s="348"/>
      <c r="V142" s="348"/>
      <c r="W142" s="348"/>
      <c r="X142" s="348"/>
      <c r="Y142" s="348"/>
      <c r="Z142" s="348"/>
      <c r="AA142" s="348"/>
      <c r="AB142" s="348"/>
      <c r="AC142" s="348"/>
      <c r="AD142" s="348"/>
      <c r="AE142" s="348"/>
      <c r="AF142" s="348"/>
      <c r="AG142" s="348"/>
      <c r="AH142" s="348"/>
      <c r="AI142" s="348"/>
      <c r="AJ142" s="348"/>
      <c r="AK142" s="348"/>
      <c r="AL142" s="348"/>
      <c r="AM142" s="348"/>
      <c r="AN142" s="348"/>
      <c r="AO142" s="348"/>
      <c r="AP142" s="348"/>
      <c r="AQ142" s="348"/>
      <c r="AR142" s="348"/>
      <c r="AS142" s="348"/>
      <c r="AT142" s="348"/>
      <c r="AU142" s="348"/>
      <c r="AV142" s="348"/>
      <c r="AW142" s="348"/>
      <c r="AX142" s="348"/>
      <c r="AY142" s="348"/>
      <c r="AZ142" s="348"/>
      <c r="BA142" s="348"/>
      <c r="BB142" s="348"/>
      <c r="BC142" s="348"/>
      <c r="BD142" s="348"/>
      <c r="BE142" s="348"/>
      <c r="BF142" s="348"/>
      <c r="BG142" s="348"/>
      <c r="BH142" s="348"/>
    </row>
    <row r="143" spans="1:60" x14ac:dyDescent="0.25">
      <c r="A143" s="363">
        <v>5562</v>
      </c>
      <c r="B143" s="348" t="s">
        <v>598</v>
      </c>
      <c r="C143" s="349">
        <v>70</v>
      </c>
      <c r="D143" s="349">
        <v>70</v>
      </c>
      <c r="E143" s="349">
        <v>70</v>
      </c>
      <c r="F143" s="349">
        <v>70</v>
      </c>
      <c r="G143" s="349">
        <v>70</v>
      </c>
      <c r="H143" s="349">
        <v>70</v>
      </c>
      <c r="I143" s="364">
        <v>70</v>
      </c>
      <c r="J143" s="348">
        <v>70</v>
      </c>
      <c r="K143" s="348">
        <v>70</v>
      </c>
      <c r="L143" s="348"/>
      <c r="M143" s="348"/>
      <c r="N143" s="348"/>
      <c r="O143" s="348"/>
      <c r="P143" s="348"/>
      <c r="Q143" s="348"/>
      <c r="R143" s="348"/>
      <c r="S143" s="348"/>
      <c r="T143" s="348"/>
      <c r="U143" s="348"/>
      <c r="V143" s="348"/>
      <c r="W143" s="348"/>
      <c r="X143" s="348"/>
      <c r="Y143" s="348"/>
      <c r="Z143" s="348"/>
      <c r="AA143" s="348"/>
      <c r="AB143" s="348"/>
      <c r="AC143" s="348"/>
      <c r="AD143" s="348"/>
      <c r="AE143" s="348"/>
      <c r="AF143" s="348"/>
      <c r="AG143" s="348"/>
      <c r="AH143" s="348"/>
      <c r="AI143" s="348"/>
      <c r="AJ143" s="348"/>
      <c r="AK143" s="348"/>
      <c r="AL143" s="348"/>
      <c r="AM143" s="348"/>
      <c r="AN143" s="348"/>
      <c r="AO143" s="348"/>
      <c r="AP143" s="348"/>
      <c r="AQ143" s="348"/>
      <c r="AR143" s="348"/>
      <c r="AS143" s="348"/>
      <c r="AT143" s="348"/>
      <c r="AU143" s="348"/>
      <c r="AV143" s="348"/>
      <c r="AW143" s="348"/>
      <c r="AX143" s="348"/>
      <c r="AY143" s="348"/>
      <c r="AZ143" s="348"/>
      <c r="BA143" s="348"/>
      <c r="BB143" s="348"/>
      <c r="BC143" s="348"/>
      <c r="BD143" s="348"/>
      <c r="BE143" s="348"/>
      <c r="BF143" s="348"/>
      <c r="BG143" s="348"/>
      <c r="BH143" s="348"/>
    </row>
    <row r="144" spans="1:60" x14ac:dyDescent="0.25">
      <c r="A144" s="363">
        <v>5921</v>
      </c>
      <c r="B144" s="348" t="s">
        <v>605</v>
      </c>
      <c r="C144" s="349">
        <v>81</v>
      </c>
      <c r="D144" s="349">
        <v>81</v>
      </c>
      <c r="E144" s="349">
        <v>81</v>
      </c>
      <c r="F144" s="349">
        <v>81</v>
      </c>
      <c r="G144" s="349">
        <v>81</v>
      </c>
      <c r="H144" s="349">
        <v>81</v>
      </c>
      <c r="I144" s="364">
        <v>81</v>
      </c>
      <c r="J144" s="348">
        <v>81</v>
      </c>
      <c r="K144" s="348">
        <v>81</v>
      </c>
      <c r="L144" s="348"/>
      <c r="M144" s="348"/>
      <c r="N144" s="348"/>
      <c r="O144" s="348"/>
      <c r="P144" s="348"/>
      <c r="Q144" s="348"/>
      <c r="R144" s="348"/>
      <c r="S144" s="348"/>
      <c r="T144" s="348"/>
      <c r="U144" s="348"/>
      <c r="V144" s="348"/>
      <c r="W144" s="348"/>
      <c r="X144" s="348"/>
      <c r="Y144" s="348"/>
      <c r="Z144" s="348"/>
      <c r="AA144" s="348"/>
      <c r="AB144" s="348"/>
      <c r="AC144" s="348"/>
      <c r="AD144" s="348"/>
      <c r="AE144" s="348"/>
      <c r="AF144" s="348"/>
      <c r="AG144" s="348"/>
      <c r="AH144" s="348"/>
      <c r="AI144" s="348"/>
      <c r="AJ144" s="348"/>
      <c r="AK144" s="348"/>
      <c r="AL144" s="348"/>
      <c r="AM144" s="348"/>
      <c r="AN144" s="348"/>
      <c r="AO144" s="348"/>
      <c r="AP144" s="348"/>
      <c r="AQ144" s="348"/>
      <c r="AR144" s="348"/>
      <c r="AS144" s="348"/>
      <c r="AT144" s="348"/>
      <c r="AU144" s="348"/>
      <c r="AV144" s="348"/>
      <c r="AW144" s="348"/>
      <c r="AX144" s="348"/>
      <c r="AY144" s="348"/>
      <c r="AZ144" s="348"/>
      <c r="BA144" s="348"/>
      <c r="BB144" s="348"/>
      <c r="BC144" s="348"/>
      <c r="BD144" s="348"/>
      <c r="BE144" s="348"/>
      <c r="BF144" s="348"/>
      <c r="BG144" s="348"/>
      <c r="BH144" s="348"/>
    </row>
    <row r="145" spans="1:60" x14ac:dyDescent="0.25">
      <c r="A145" s="363">
        <v>5922</v>
      </c>
      <c r="B145" s="348" t="s">
        <v>608</v>
      </c>
      <c r="C145" s="349">
        <v>61</v>
      </c>
      <c r="D145" s="349">
        <v>65</v>
      </c>
      <c r="E145" s="349">
        <v>65</v>
      </c>
      <c r="F145" s="349">
        <v>63.5</v>
      </c>
      <c r="G145" s="349">
        <v>64.5</v>
      </c>
      <c r="H145" s="349">
        <v>64.5</v>
      </c>
      <c r="I145" s="364">
        <v>64.5</v>
      </c>
      <c r="J145" s="348">
        <v>64.5</v>
      </c>
      <c r="K145" s="348">
        <v>64.5</v>
      </c>
      <c r="L145" s="348"/>
      <c r="M145" s="348"/>
      <c r="N145" s="348"/>
      <c r="O145" s="348"/>
      <c r="P145" s="348"/>
      <c r="Q145" s="348"/>
      <c r="R145" s="348"/>
      <c r="S145" s="348"/>
      <c r="T145" s="348"/>
      <c r="U145" s="348"/>
      <c r="V145" s="348"/>
      <c r="W145" s="348"/>
      <c r="X145" s="348"/>
      <c r="Y145" s="348"/>
      <c r="Z145" s="348"/>
      <c r="AA145" s="348"/>
      <c r="AB145" s="348"/>
      <c r="AC145" s="348"/>
      <c r="AD145" s="348"/>
      <c r="AE145" s="348"/>
      <c r="AF145" s="348"/>
      <c r="AG145" s="348"/>
      <c r="AH145" s="348"/>
      <c r="AI145" s="348"/>
      <c r="AJ145" s="348"/>
      <c r="AK145" s="348"/>
      <c r="AL145" s="348"/>
      <c r="AM145" s="348"/>
      <c r="AN145" s="348"/>
      <c r="AO145" s="348"/>
      <c r="AP145" s="348"/>
      <c r="AQ145" s="348"/>
      <c r="AR145" s="348"/>
      <c r="AS145" s="348"/>
      <c r="AT145" s="348"/>
      <c r="AU145" s="348"/>
      <c r="AV145" s="348"/>
      <c r="AW145" s="348"/>
      <c r="AX145" s="348"/>
      <c r="AY145" s="348"/>
      <c r="AZ145" s="348"/>
      <c r="BA145" s="348"/>
      <c r="BB145" s="348"/>
      <c r="BC145" s="348"/>
      <c r="BD145" s="348"/>
      <c r="BE145" s="348"/>
      <c r="BF145" s="348"/>
      <c r="BG145" s="348"/>
      <c r="BH145" s="348"/>
    </row>
    <row r="146" spans="1:60" x14ac:dyDescent="0.25">
      <c r="A146" s="363">
        <v>5756</v>
      </c>
      <c r="B146" s="348" t="s">
        <v>610</v>
      </c>
      <c r="C146" s="349">
        <v>72</v>
      </c>
      <c r="D146" s="349">
        <v>72</v>
      </c>
      <c r="E146" s="349">
        <v>72</v>
      </c>
      <c r="F146" s="349">
        <v>72</v>
      </c>
      <c r="G146" s="349">
        <v>72</v>
      </c>
      <c r="H146" s="349">
        <v>72</v>
      </c>
      <c r="I146" s="364">
        <v>72</v>
      </c>
      <c r="J146" s="348">
        <v>72</v>
      </c>
      <c r="K146" s="348">
        <v>72</v>
      </c>
      <c r="L146" s="348"/>
      <c r="M146" s="348"/>
      <c r="N146" s="348"/>
      <c r="O146" s="348"/>
      <c r="P146" s="348"/>
      <c r="Q146" s="348"/>
      <c r="R146" s="348"/>
      <c r="S146" s="348"/>
      <c r="T146" s="348"/>
      <c r="U146" s="348"/>
      <c r="V146" s="348"/>
      <c r="W146" s="348"/>
      <c r="X146" s="348"/>
      <c r="Y146" s="348"/>
      <c r="Z146" s="348"/>
      <c r="AA146" s="348"/>
      <c r="AB146" s="348"/>
      <c r="AC146" s="348"/>
      <c r="AD146" s="348"/>
      <c r="AE146" s="348"/>
      <c r="AF146" s="348"/>
      <c r="AG146" s="348"/>
      <c r="AH146" s="348"/>
      <c r="AI146" s="348"/>
      <c r="AJ146" s="348"/>
      <c r="AK146" s="348"/>
      <c r="AL146" s="348"/>
      <c r="AM146" s="348"/>
      <c r="AN146" s="348"/>
      <c r="AO146" s="348"/>
      <c r="AP146" s="348"/>
      <c r="AQ146" s="348"/>
      <c r="AR146" s="348"/>
      <c r="AS146" s="348"/>
      <c r="AT146" s="348"/>
      <c r="AU146" s="348"/>
      <c r="AV146" s="348"/>
      <c r="AW146" s="348"/>
      <c r="AX146" s="348"/>
      <c r="AY146" s="348"/>
      <c r="AZ146" s="348"/>
      <c r="BA146" s="348"/>
      <c r="BB146" s="348"/>
      <c r="BC146" s="348"/>
      <c r="BD146" s="348"/>
      <c r="BE146" s="348"/>
      <c r="BF146" s="348"/>
      <c r="BG146" s="348"/>
      <c r="BH146" s="348"/>
    </row>
    <row r="147" spans="1:60" x14ac:dyDescent="0.25">
      <c r="A147" s="363">
        <v>5563</v>
      </c>
      <c r="B147" s="348" t="s">
        <v>618</v>
      </c>
      <c r="C147" s="349">
        <v>78.5</v>
      </c>
      <c r="D147" s="349">
        <v>78.5</v>
      </c>
      <c r="E147" s="349">
        <v>80</v>
      </c>
      <c r="F147" s="349">
        <v>80</v>
      </c>
      <c r="G147" s="349">
        <v>80</v>
      </c>
      <c r="H147" s="349">
        <v>80</v>
      </c>
      <c r="I147" s="364">
        <v>80</v>
      </c>
      <c r="J147" s="348">
        <v>80</v>
      </c>
      <c r="K147" s="348">
        <v>80</v>
      </c>
      <c r="L147" s="348"/>
      <c r="M147" s="348"/>
      <c r="N147" s="348"/>
      <c r="O147" s="348"/>
      <c r="P147" s="348"/>
      <c r="Q147" s="348"/>
      <c r="R147" s="348"/>
      <c r="S147" s="348"/>
      <c r="T147" s="348"/>
      <c r="U147" s="348"/>
      <c r="V147" s="348"/>
      <c r="W147" s="348"/>
      <c r="X147" s="348"/>
      <c r="Y147" s="348"/>
      <c r="Z147" s="348"/>
      <c r="AA147" s="348"/>
      <c r="AB147" s="348"/>
      <c r="AC147" s="348"/>
      <c r="AD147" s="348"/>
      <c r="AE147" s="348"/>
      <c r="AF147" s="348"/>
      <c r="AG147" s="348"/>
      <c r="AH147" s="348"/>
      <c r="AI147" s="348"/>
      <c r="AJ147" s="348"/>
      <c r="AK147" s="348"/>
      <c r="AL147" s="348"/>
      <c r="AM147" s="348"/>
      <c r="AN147" s="348"/>
      <c r="AO147" s="348"/>
      <c r="AP147" s="348"/>
      <c r="AQ147" s="348"/>
      <c r="AR147" s="348"/>
      <c r="AS147" s="348"/>
      <c r="AT147" s="348"/>
      <c r="AU147" s="348"/>
      <c r="AV147" s="348"/>
      <c r="AW147" s="348"/>
      <c r="AX147" s="348"/>
      <c r="AY147" s="348"/>
      <c r="AZ147" s="348"/>
      <c r="BA147" s="348"/>
      <c r="BB147" s="348"/>
      <c r="BC147" s="348"/>
      <c r="BD147" s="348"/>
      <c r="BE147" s="348"/>
      <c r="BF147" s="348"/>
      <c r="BG147" s="348"/>
      <c r="BH147" s="348"/>
    </row>
    <row r="148" spans="1:60" x14ac:dyDescent="0.25">
      <c r="A148" s="363">
        <v>5564</v>
      </c>
      <c r="B148" s="348" t="s">
        <v>619</v>
      </c>
      <c r="C148" s="349">
        <v>76</v>
      </c>
      <c r="D148" s="349">
        <v>76</v>
      </c>
      <c r="E148" s="349">
        <v>76</v>
      </c>
      <c r="F148" s="349">
        <v>76</v>
      </c>
      <c r="G148" s="349">
        <v>76</v>
      </c>
      <c r="H148" s="349">
        <v>76</v>
      </c>
      <c r="I148" s="364">
        <v>76</v>
      </c>
      <c r="J148" s="348">
        <v>76</v>
      </c>
      <c r="K148" s="348">
        <v>76</v>
      </c>
      <c r="L148" s="348"/>
      <c r="M148" s="348"/>
      <c r="N148" s="348"/>
      <c r="O148" s="348"/>
      <c r="P148" s="348"/>
      <c r="Q148" s="348"/>
      <c r="R148" s="348"/>
      <c r="S148" s="348"/>
      <c r="T148" s="348"/>
      <c r="U148" s="348"/>
      <c r="V148" s="348"/>
      <c r="W148" s="348"/>
      <c r="X148" s="348"/>
      <c r="Y148" s="348"/>
      <c r="Z148" s="348"/>
      <c r="AA148" s="348"/>
      <c r="AB148" s="348"/>
      <c r="AC148" s="348"/>
      <c r="AD148" s="348"/>
      <c r="AE148" s="348"/>
      <c r="AF148" s="348"/>
      <c r="AG148" s="348"/>
      <c r="AH148" s="348"/>
      <c r="AI148" s="348"/>
      <c r="AJ148" s="348"/>
      <c r="AK148" s="348"/>
      <c r="AL148" s="348"/>
      <c r="AM148" s="348"/>
      <c r="AN148" s="348"/>
      <c r="AO148" s="348"/>
      <c r="AP148" s="348"/>
      <c r="AQ148" s="348"/>
      <c r="AR148" s="348"/>
      <c r="AS148" s="348"/>
      <c r="AT148" s="348"/>
      <c r="AU148" s="348"/>
      <c r="AV148" s="348"/>
      <c r="AW148" s="348"/>
      <c r="AX148" s="348"/>
      <c r="AY148" s="348"/>
      <c r="AZ148" s="348"/>
      <c r="BA148" s="348"/>
      <c r="BB148" s="348"/>
      <c r="BC148" s="348"/>
      <c r="BD148" s="348"/>
      <c r="BE148" s="348"/>
      <c r="BF148" s="348"/>
      <c r="BG148" s="348"/>
      <c r="BH148" s="348"/>
    </row>
    <row r="149" spans="1:60" x14ac:dyDescent="0.25">
      <c r="A149" s="363">
        <v>5565</v>
      </c>
      <c r="B149" s="348" t="s">
        <v>624</v>
      </c>
      <c r="C149" s="349">
        <v>65</v>
      </c>
      <c r="D149" s="349">
        <v>65</v>
      </c>
      <c r="E149" s="349">
        <v>65</v>
      </c>
      <c r="F149" s="349">
        <v>63.5</v>
      </c>
      <c r="G149" s="349">
        <v>63.5</v>
      </c>
      <c r="H149" s="349">
        <v>63.5</v>
      </c>
      <c r="I149" s="364">
        <v>63.5</v>
      </c>
      <c r="J149" s="348">
        <v>63.5</v>
      </c>
      <c r="K149" s="348">
        <v>65</v>
      </c>
      <c r="L149" s="348"/>
      <c r="M149" s="348"/>
      <c r="N149" s="348"/>
      <c r="O149" s="348"/>
      <c r="P149" s="348"/>
      <c r="Q149" s="348"/>
      <c r="R149" s="348"/>
      <c r="S149" s="348"/>
      <c r="T149" s="348"/>
      <c r="U149" s="348"/>
      <c r="V149" s="348"/>
      <c r="W149" s="348"/>
      <c r="X149" s="348"/>
      <c r="Y149" s="348"/>
      <c r="Z149" s="348"/>
      <c r="AA149" s="348"/>
      <c r="AB149" s="348"/>
      <c r="AC149" s="348"/>
      <c r="AD149" s="348"/>
      <c r="AE149" s="348"/>
      <c r="AF149" s="348"/>
      <c r="AG149" s="348"/>
      <c r="AH149" s="348"/>
      <c r="AI149" s="348"/>
      <c r="AJ149" s="348"/>
      <c r="AK149" s="348"/>
      <c r="AL149" s="348"/>
      <c r="AM149" s="348"/>
      <c r="AN149" s="348"/>
      <c r="AO149" s="348"/>
      <c r="AP149" s="348"/>
      <c r="AQ149" s="348"/>
      <c r="AR149" s="348"/>
      <c r="AS149" s="348"/>
      <c r="AT149" s="348"/>
      <c r="AU149" s="348"/>
      <c r="AV149" s="348"/>
      <c r="AW149" s="348"/>
      <c r="AX149" s="348"/>
      <c r="AY149" s="348"/>
      <c r="AZ149" s="348"/>
      <c r="BA149" s="348"/>
      <c r="BB149" s="348"/>
      <c r="BC149" s="348"/>
      <c r="BD149" s="348"/>
      <c r="BE149" s="348"/>
      <c r="BF149" s="348"/>
      <c r="BG149" s="348"/>
      <c r="BH149" s="348"/>
    </row>
    <row r="150" spans="1:60" x14ac:dyDescent="0.25">
      <c r="A150" s="363">
        <v>5757</v>
      </c>
      <c r="B150" s="348" t="s">
        <v>626</v>
      </c>
      <c r="C150" s="349">
        <v>77</v>
      </c>
      <c r="D150" s="349">
        <v>77</v>
      </c>
      <c r="E150" s="349">
        <v>77</v>
      </c>
      <c r="F150" s="349">
        <v>75.5</v>
      </c>
      <c r="G150" s="349">
        <v>75.5</v>
      </c>
      <c r="H150" s="349">
        <v>75.5</v>
      </c>
      <c r="I150" s="364">
        <v>75.5</v>
      </c>
      <c r="J150" s="348">
        <v>75.5</v>
      </c>
      <c r="K150" s="348">
        <v>75.5</v>
      </c>
      <c r="L150" s="348"/>
      <c r="M150" s="348"/>
      <c r="N150" s="348"/>
      <c r="O150" s="348"/>
      <c r="P150" s="348"/>
      <c r="Q150" s="348"/>
      <c r="R150" s="348"/>
      <c r="S150" s="348"/>
      <c r="T150" s="348"/>
      <c r="U150" s="348"/>
      <c r="V150" s="348"/>
      <c r="W150" s="348"/>
      <c r="X150" s="348"/>
      <c r="Y150" s="348"/>
      <c r="Z150" s="348"/>
      <c r="AA150" s="348"/>
      <c r="AB150" s="348"/>
      <c r="AC150" s="348"/>
      <c r="AD150" s="348"/>
      <c r="AE150" s="348"/>
      <c r="AF150" s="348"/>
      <c r="AG150" s="348"/>
      <c r="AH150" s="348"/>
      <c r="AI150" s="348"/>
      <c r="AJ150" s="348"/>
      <c r="AK150" s="348"/>
      <c r="AL150" s="348"/>
      <c r="AM150" s="348"/>
      <c r="AN150" s="348"/>
      <c r="AO150" s="348"/>
      <c r="AP150" s="348"/>
      <c r="AQ150" s="348"/>
      <c r="AR150" s="348"/>
      <c r="AS150" s="348"/>
      <c r="AT150" s="348"/>
      <c r="AU150" s="348"/>
      <c r="AV150" s="348"/>
      <c r="AW150" s="348"/>
      <c r="AX150" s="348"/>
      <c r="AY150" s="348"/>
      <c r="AZ150" s="348"/>
      <c r="BA150" s="348"/>
      <c r="BB150" s="348"/>
      <c r="BC150" s="348"/>
      <c r="BD150" s="348"/>
      <c r="BE150" s="348"/>
      <c r="BF150" s="348"/>
      <c r="BG150" s="348"/>
      <c r="BH150" s="348"/>
    </row>
    <row r="151" spans="1:60" x14ac:dyDescent="0.25">
      <c r="A151" s="363">
        <v>5924</v>
      </c>
      <c r="B151" s="348" t="s">
        <v>627</v>
      </c>
      <c r="C151" s="349">
        <v>74</v>
      </c>
      <c r="D151" s="349">
        <v>74</v>
      </c>
      <c r="E151" s="349">
        <v>74</v>
      </c>
      <c r="F151" s="349">
        <v>74</v>
      </c>
      <c r="G151" s="349">
        <v>74</v>
      </c>
      <c r="H151" s="349">
        <v>74</v>
      </c>
      <c r="I151" s="364">
        <v>74</v>
      </c>
      <c r="J151" s="348">
        <v>74</v>
      </c>
      <c r="K151" s="348">
        <v>74</v>
      </c>
      <c r="L151" s="348"/>
      <c r="M151" s="348"/>
      <c r="N151" s="348"/>
      <c r="O151" s="348"/>
      <c r="P151" s="348"/>
      <c r="Q151" s="348"/>
      <c r="R151" s="348"/>
      <c r="S151" s="348"/>
      <c r="T151" s="348"/>
      <c r="U151" s="348"/>
      <c r="V151" s="348"/>
      <c r="W151" s="348"/>
      <c r="X151" s="348"/>
      <c r="Y151" s="348"/>
      <c r="Z151" s="348"/>
      <c r="AA151" s="348"/>
      <c r="AB151" s="348"/>
      <c r="AC151" s="348"/>
      <c r="AD151" s="348"/>
      <c r="AE151" s="348"/>
      <c r="AF151" s="348"/>
      <c r="AG151" s="348"/>
      <c r="AH151" s="348"/>
      <c r="AI151" s="348"/>
      <c r="AJ151" s="348"/>
      <c r="AK151" s="348"/>
      <c r="AL151" s="348"/>
      <c r="AM151" s="348"/>
      <c r="AN151" s="348"/>
      <c r="AO151" s="348"/>
      <c r="AP151" s="348"/>
      <c r="AQ151" s="348"/>
      <c r="AR151" s="348"/>
      <c r="AS151" s="348"/>
      <c r="AT151" s="348"/>
      <c r="AU151" s="348"/>
      <c r="AV151" s="348"/>
      <c r="AW151" s="348"/>
      <c r="AX151" s="348"/>
      <c r="AY151" s="348"/>
      <c r="AZ151" s="348"/>
      <c r="BA151" s="348"/>
      <c r="BB151" s="348"/>
      <c r="BC151" s="348"/>
      <c r="BD151" s="348"/>
      <c r="BE151" s="348"/>
      <c r="BF151" s="348"/>
      <c r="BG151" s="348"/>
      <c r="BH151" s="348"/>
    </row>
    <row r="152" spans="1:60" x14ac:dyDescent="0.25">
      <c r="A152" s="363">
        <v>5925</v>
      </c>
      <c r="B152" s="348" t="s">
        <v>632</v>
      </c>
      <c r="C152" s="349">
        <v>79</v>
      </c>
      <c r="D152" s="349">
        <v>79</v>
      </c>
      <c r="E152" s="349">
        <v>79</v>
      </c>
      <c r="F152" s="349">
        <v>79</v>
      </c>
      <c r="G152" s="349">
        <v>79</v>
      </c>
      <c r="H152" s="349">
        <v>79</v>
      </c>
      <c r="I152" s="364">
        <v>79</v>
      </c>
      <c r="J152" s="348">
        <v>79</v>
      </c>
      <c r="K152" s="348">
        <v>79</v>
      </c>
      <c r="L152" s="348"/>
      <c r="M152" s="348"/>
      <c r="N152" s="348"/>
      <c r="O152" s="348"/>
      <c r="P152" s="348"/>
      <c r="Q152" s="348"/>
      <c r="R152" s="348"/>
      <c r="S152" s="348"/>
      <c r="T152" s="348"/>
      <c r="U152" s="348"/>
      <c r="V152" s="348"/>
      <c r="W152" s="348"/>
      <c r="X152" s="348"/>
      <c r="Y152" s="348"/>
      <c r="Z152" s="348"/>
      <c r="AA152" s="348"/>
      <c r="AB152" s="348"/>
      <c r="AC152" s="348"/>
      <c r="AD152" s="348"/>
      <c r="AE152" s="348"/>
      <c r="AF152" s="348"/>
      <c r="AG152" s="348"/>
      <c r="AH152" s="348"/>
      <c r="AI152" s="348"/>
      <c r="AJ152" s="348"/>
      <c r="AK152" s="348"/>
      <c r="AL152" s="348"/>
      <c r="AM152" s="348"/>
      <c r="AN152" s="348"/>
      <c r="AO152" s="348"/>
      <c r="AP152" s="348"/>
      <c r="AQ152" s="348"/>
      <c r="AR152" s="348"/>
      <c r="AS152" s="348"/>
      <c r="AT152" s="348"/>
      <c r="AU152" s="348"/>
      <c r="AV152" s="348"/>
      <c r="AW152" s="348"/>
      <c r="AX152" s="348"/>
      <c r="AY152" s="348"/>
      <c r="AZ152" s="348"/>
      <c r="BA152" s="348"/>
      <c r="BB152" s="348"/>
      <c r="BC152" s="348"/>
      <c r="BD152" s="348"/>
      <c r="BE152" s="348"/>
      <c r="BF152" s="348"/>
      <c r="BG152" s="348"/>
      <c r="BH152" s="348"/>
    </row>
    <row r="153" spans="1:60" x14ac:dyDescent="0.25">
      <c r="A153" s="363">
        <v>5926</v>
      </c>
      <c r="B153" s="348" t="s">
        <v>643</v>
      </c>
      <c r="C153" s="349">
        <v>71</v>
      </c>
      <c r="D153" s="349">
        <v>71</v>
      </c>
      <c r="E153" s="349">
        <v>71</v>
      </c>
      <c r="F153" s="349">
        <v>71</v>
      </c>
      <c r="G153" s="349">
        <v>71</v>
      </c>
      <c r="H153" s="349">
        <v>71</v>
      </c>
      <c r="I153" s="364">
        <v>71</v>
      </c>
      <c r="J153" s="348">
        <v>71</v>
      </c>
      <c r="K153" s="348">
        <v>71</v>
      </c>
      <c r="L153" s="348"/>
      <c r="M153" s="348"/>
      <c r="N153" s="348"/>
      <c r="O153" s="348"/>
      <c r="P153" s="348"/>
      <c r="Q153" s="348"/>
      <c r="R153" s="348"/>
      <c r="S153" s="348"/>
      <c r="T153" s="348"/>
      <c r="U153" s="348"/>
      <c r="V153" s="348"/>
      <c r="W153" s="348"/>
      <c r="X153" s="348"/>
      <c r="Y153" s="348"/>
      <c r="Z153" s="348"/>
      <c r="AA153" s="348"/>
      <c r="AB153" s="348"/>
      <c r="AC153" s="348"/>
      <c r="AD153" s="348"/>
      <c r="AE153" s="348"/>
      <c r="AF153" s="348"/>
      <c r="AG153" s="348"/>
      <c r="AH153" s="348"/>
      <c r="AI153" s="348"/>
      <c r="AJ153" s="348"/>
      <c r="AK153" s="348"/>
      <c r="AL153" s="348"/>
      <c r="AM153" s="348"/>
      <c r="AN153" s="348"/>
      <c r="AO153" s="348"/>
      <c r="AP153" s="348"/>
      <c r="AQ153" s="348"/>
      <c r="AR153" s="348"/>
      <c r="AS153" s="348"/>
      <c r="AT153" s="348"/>
      <c r="AU153" s="348"/>
      <c r="AV153" s="348"/>
      <c r="AW153" s="348"/>
      <c r="AX153" s="348"/>
      <c r="AY153" s="348"/>
      <c r="AZ153" s="348"/>
      <c r="BA153" s="348"/>
      <c r="BB153" s="348"/>
      <c r="BC153" s="348"/>
      <c r="BD153" s="348"/>
      <c r="BE153" s="348"/>
      <c r="BF153" s="348"/>
      <c r="BG153" s="348"/>
      <c r="BH153" s="348"/>
    </row>
    <row r="154" spans="1:60" x14ac:dyDescent="0.25">
      <c r="A154" s="363">
        <v>5758</v>
      </c>
      <c r="B154" s="348" t="s">
        <v>572</v>
      </c>
      <c r="C154" s="349">
        <v>83</v>
      </c>
      <c r="D154" s="349">
        <v>83</v>
      </c>
      <c r="E154" s="349">
        <v>83</v>
      </c>
      <c r="F154" s="349">
        <v>83</v>
      </c>
      <c r="G154" s="349">
        <v>83</v>
      </c>
      <c r="H154" s="349">
        <v>83</v>
      </c>
      <c r="I154" s="364">
        <v>83</v>
      </c>
      <c r="J154" s="348">
        <v>83</v>
      </c>
      <c r="K154" s="348">
        <v>83</v>
      </c>
      <c r="L154" s="348"/>
      <c r="M154" s="348"/>
      <c r="N154" s="348"/>
      <c r="O154" s="348"/>
      <c r="P154" s="348"/>
      <c r="Q154" s="348"/>
      <c r="R154" s="348"/>
      <c r="S154" s="348"/>
      <c r="T154" s="348"/>
      <c r="U154" s="348"/>
      <c r="V154" s="348"/>
      <c r="W154" s="348"/>
      <c r="X154" s="348"/>
      <c r="Y154" s="348"/>
      <c r="Z154" s="348"/>
      <c r="AA154" s="348"/>
      <c r="AB154" s="348"/>
      <c r="AC154" s="348"/>
      <c r="AD154" s="348"/>
      <c r="AE154" s="348"/>
      <c r="AF154" s="348"/>
      <c r="AG154" s="348"/>
      <c r="AH154" s="348"/>
      <c r="AI154" s="348"/>
      <c r="AJ154" s="348"/>
      <c r="AK154" s="348"/>
      <c r="AL154" s="348"/>
      <c r="AM154" s="348"/>
      <c r="AN154" s="348"/>
      <c r="AO154" s="348"/>
      <c r="AP154" s="348"/>
      <c r="AQ154" s="348"/>
      <c r="AR154" s="348"/>
      <c r="AS154" s="348"/>
      <c r="AT154" s="348"/>
      <c r="AU154" s="348"/>
      <c r="AV154" s="348"/>
      <c r="AW154" s="348"/>
      <c r="AX154" s="348"/>
      <c r="AY154" s="348"/>
      <c r="AZ154" s="348"/>
      <c r="BA154" s="348"/>
      <c r="BB154" s="348"/>
      <c r="BC154" s="348"/>
      <c r="BD154" s="348"/>
      <c r="BE154" s="348"/>
      <c r="BF154" s="348"/>
      <c r="BG154" s="348"/>
      <c r="BH154" s="348"/>
    </row>
    <row r="155" spans="1:60" x14ac:dyDescent="0.25">
      <c r="A155" s="363">
        <v>5759</v>
      </c>
      <c r="B155" s="348" t="s">
        <v>645</v>
      </c>
      <c r="C155" s="349">
        <v>81</v>
      </c>
      <c r="D155" s="349">
        <v>81</v>
      </c>
      <c r="E155" s="349">
        <v>81</v>
      </c>
      <c r="F155" s="349">
        <v>79.5</v>
      </c>
      <c r="G155" s="349">
        <v>79.5</v>
      </c>
      <c r="H155" s="349">
        <v>79.5</v>
      </c>
      <c r="I155" s="364">
        <v>79.5</v>
      </c>
      <c r="J155" s="348">
        <v>79.5</v>
      </c>
      <c r="K155" s="348">
        <v>79.5</v>
      </c>
      <c r="L155" s="348"/>
      <c r="M155" s="348"/>
      <c r="N155" s="348"/>
      <c r="O155" s="348"/>
      <c r="P155" s="348"/>
      <c r="Q155" s="348"/>
      <c r="R155" s="348"/>
      <c r="S155" s="348"/>
      <c r="T155" s="348"/>
      <c r="U155" s="348"/>
      <c r="V155" s="348"/>
      <c r="W155" s="348"/>
      <c r="X155" s="348"/>
      <c r="Y155" s="348"/>
      <c r="Z155" s="348"/>
      <c r="AA155" s="348"/>
      <c r="AB155" s="348"/>
      <c r="AC155" s="348"/>
      <c r="AD155" s="348"/>
      <c r="AE155" s="348"/>
      <c r="AF155" s="348"/>
      <c r="AG155" s="348"/>
      <c r="AH155" s="348"/>
      <c r="AI155" s="348"/>
      <c r="AJ155" s="348"/>
      <c r="AK155" s="348"/>
      <c r="AL155" s="348"/>
      <c r="AM155" s="348"/>
      <c r="AN155" s="348"/>
      <c r="AO155" s="348"/>
      <c r="AP155" s="348"/>
      <c r="AQ155" s="348"/>
      <c r="AR155" s="348"/>
      <c r="AS155" s="348"/>
      <c r="AT155" s="348"/>
      <c r="AU155" s="348"/>
      <c r="AV155" s="348"/>
      <c r="AW155" s="348"/>
      <c r="AX155" s="348"/>
      <c r="AY155" s="348"/>
      <c r="AZ155" s="348"/>
      <c r="BA155" s="348"/>
      <c r="BB155" s="348"/>
      <c r="BC155" s="348"/>
      <c r="BD155" s="348"/>
      <c r="BE155" s="348"/>
      <c r="BF155" s="348"/>
      <c r="BG155" s="348"/>
      <c r="BH155" s="348"/>
    </row>
    <row r="156" spans="1:60" x14ac:dyDescent="0.25">
      <c r="A156" s="363">
        <v>5566</v>
      </c>
      <c r="B156" s="348" t="s">
        <v>649</v>
      </c>
      <c r="C156" s="349">
        <v>81</v>
      </c>
      <c r="D156" s="349">
        <v>81</v>
      </c>
      <c r="E156" s="349">
        <v>81</v>
      </c>
      <c r="F156" s="349">
        <v>81</v>
      </c>
      <c r="G156" s="349">
        <v>81</v>
      </c>
      <c r="H156" s="349">
        <v>81</v>
      </c>
      <c r="I156" s="364">
        <v>81</v>
      </c>
      <c r="J156" s="348">
        <v>81</v>
      </c>
      <c r="K156" s="348">
        <v>81</v>
      </c>
      <c r="L156" s="348"/>
      <c r="M156" s="348"/>
      <c r="N156" s="348"/>
      <c r="O156" s="348"/>
      <c r="P156" s="348"/>
      <c r="Q156" s="348"/>
      <c r="R156" s="348"/>
      <c r="S156" s="348"/>
      <c r="T156" s="348"/>
      <c r="U156" s="348"/>
      <c r="V156" s="348"/>
      <c r="W156" s="348"/>
      <c r="X156" s="348"/>
      <c r="Y156" s="348"/>
      <c r="Z156" s="348"/>
      <c r="AA156" s="348"/>
      <c r="AB156" s="348"/>
      <c r="AC156" s="348"/>
      <c r="AD156" s="348"/>
      <c r="AE156" s="348"/>
      <c r="AF156" s="348"/>
      <c r="AG156" s="348"/>
      <c r="AH156" s="348"/>
      <c r="AI156" s="348"/>
      <c r="AJ156" s="348"/>
      <c r="AK156" s="348"/>
      <c r="AL156" s="348"/>
      <c r="AM156" s="348"/>
      <c r="AN156" s="348"/>
      <c r="AO156" s="348"/>
      <c r="AP156" s="348"/>
      <c r="AQ156" s="348"/>
      <c r="AR156" s="348"/>
      <c r="AS156" s="348"/>
      <c r="AT156" s="348"/>
      <c r="AU156" s="348"/>
      <c r="AV156" s="348"/>
      <c r="AW156" s="348"/>
      <c r="AX156" s="348"/>
      <c r="AY156" s="348"/>
      <c r="AZ156" s="348"/>
      <c r="BA156" s="348"/>
      <c r="BB156" s="348"/>
      <c r="BC156" s="348"/>
      <c r="BD156" s="348"/>
      <c r="BE156" s="348"/>
      <c r="BF156" s="348"/>
      <c r="BG156" s="348"/>
      <c r="BH156" s="348"/>
    </row>
    <row r="157" spans="1:60" x14ac:dyDescent="0.25">
      <c r="A157" s="363">
        <v>5760</v>
      </c>
      <c r="B157" s="348" t="s">
        <v>652</v>
      </c>
      <c r="C157" s="349">
        <v>78</v>
      </c>
      <c r="D157" s="349">
        <v>78</v>
      </c>
      <c r="E157" s="349">
        <v>78</v>
      </c>
      <c r="F157" s="349">
        <v>76.5</v>
      </c>
      <c r="G157" s="349">
        <v>76.5</v>
      </c>
      <c r="H157" s="349">
        <v>76.5</v>
      </c>
      <c r="I157" s="364">
        <v>76.5</v>
      </c>
      <c r="J157" s="348">
        <v>76.5</v>
      </c>
      <c r="K157" s="348">
        <v>76.5</v>
      </c>
      <c r="L157" s="348"/>
      <c r="M157" s="348"/>
      <c r="N157" s="348"/>
      <c r="O157" s="348"/>
      <c r="P157" s="348"/>
      <c r="Q157" s="348"/>
      <c r="R157" s="348"/>
      <c r="S157" s="348"/>
      <c r="T157" s="348"/>
      <c r="U157" s="348"/>
      <c r="V157" s="348"/>
      <c r="W157" s="348"/>
      <c r="X157" s="348"/>
      <c r="Y157" s="348"/>
      <c r="Z157" s="348"/>
      <c r="AA157" s="348"/>
      <c r="AB157" s="348"/>
      <c r="AC157" s="348"/>
      <c r="AD157" s="348"/>
      <c r="AE157" s="348"/>
      <c r="AF157" s="348"/>
      <c r="AG157" s="348"/>
      <c r="AH157" s="348"/>
      <c r="AI157" s="348"/>
      <c r="AJ157" s="348"/>
      <c r="AK157" s="348"/>
      <c r="AL157" s="348"/>
      <c r="AM157" s="348"/>
      <c r="AN157" s="348"/>
      <c r="AO157" s="348"/>
      <c r="AP157" s="348"/>
      <c r="AQ157" s="348"/>
      <c r="AR157" s="348"/>
      <c r="AS157" s="348"/>
      <c r="AT157" s="348"/>
      <c r="AU157" s="348"/>
      <c r="AV157" s="348"/>
      <c r="AW157" s="348"/>
      <c r="AX157" s="348"/>
      <c r="AY157" s="348"/>
      <c r="AZ157" s="348"/>
      <c r="BA157" s="348"/>
      <c r="BB157" s="348"/>
      <c r="BC157" s="348"/>
      <c r="BD157" s="348"/>
      <c r="BE157" s="348"/>
      <c r="BF157" s="348"/>
      <c r="BG157" s="348"/>
      <c r="BH157" s="348"/>
    </row>
    <row r="158" spans="1:60" x14ac:dyDescent="0.25">
      <c r="A158" s="363">
        <v>5761</v>
      </c>
      <c r="B158" s="348" t="s">
        <v>658</v>
      </c>
      <c r="C158" s="349">
        <v>81</v>
      </c>
      <c r="D158" s="349">
        <v>81</v>
      </c>
      <c r="E158" s="349">
        <v>81</v>
      </c>
      <c r="F158" s="349">
        <v>81</v>
      </c>
      <c r="G158" s="349">
        <v>81</v>
      </c>
      <c r="H158" s="349">
        <v>81</v>
      </c>
      <c r="I158" s="364">
        <v>81</v>
      </c>
      <c r="J158" s="348">
        <v>81</v>
      </c>
      <c r="K158" s="348">
        <v>81</v>
      </c>
      <c r="L158" s="348"/>
      <c r="M158" s="348"/>
      <c r="N158" s="348"/>
      <c r="O158" s="348"/>
      <c r="P158" s="348"/>
      <c r="Q158" s="348"/>
      <c r="R158" s="348"/>
      <c r="S158" s="348"/>
      <c r="T158" s="348"/>
      <c r="U158" s="348"/>
      <c r="V158" s="348"/>
      <c r="W158" s="348"/>
      <c r="X158" s="348"/>
      <c r="Y158" s="348"/>
      <c r="Z158" s="348"/>
      <c r="AA158" s="348"/>
      <c r="AB158" s="348"/>
      <c r="AC158" s="348"/>
      <c r="AD158" s="348"/>
      <c r="AE158" s="348"/>
      <c r="AF158" s="348"/>
      <c r="AG158" s="348"/>
      <c r="AH158" s="348"/>
      <c r="AI158" s="348"/>
      <c r="AJ158" s="348"/>
      <c r="AK158" s="348"/>
      <c r="AL158" s="348"/>
      <c r="AM158" s="348"/>
      <c r="AN158" s="348"/>
      <c r="AO158" s="348"/>
      <c r="AP158" s="348"/>
      <c r="AQ158" s="348"/>
      <c r="AR158" s="348"/>
      <c r="AS158" s="348"/>
      <c r="AT158" s="348"/>
      <c r="AU158" s="348"/>
      <c r="AV158" s="348"/>
      <c r="AW158" s="348"/>
      <c r="AX158" s="348"/>
      <c r="AY158" s="348"/>
      <c r="AZ158" s="348"/>
      <c r="BA158" s="348"/>
      <c r="BB158" s="348"/>
      <c r="BC158" s="348"/>
      <c r="BD158" s="348"/>
      <c r="BE158" s="348"/>
      <c r="BF158" s="348"/>
      <c r="BG158" s="348"/>
      <c r="BH158" s="348"/>
    </row>
    <row r="159" spans="1:60" x14ac:dyDescent="0.25">
      <c r="A159" s="363">
        <v>5928</v>
      </c>
      <c r="B159" s="348" t="s">
        <v>665</v>
      </c>
      <c r="C159" s="349">
        <v>73</v>
      </c>
      <c r="D159" s="349">
        <v>73</v>
      </c>
      <c r="E159" s="349">
        <v>73</v>
      </c>
      <c r="F159" s="349">
        <v>71.5</v>
      </c>
      <c r="G159" s="349">
        <v>71.5</v>
      </c>
      <c r="H159" s="349">
        <v>71.5</v>
      </c>
      <c r="I159" s="364">
        <v>73</v>
      </c>
      <c r="J159" s="348">
        <v>73</v>
      </c>
      <c r="K159" s="348">
        <v>73</v>
      </c>
      <c r="L159" s="348"/>
      <c r="M159" s="348"/>
      <c r="N159" s="348"/>
      <c r="O159" s="348"/>
      <c r="P159" s="348"/>
      <c r="Q159" s="348"/>
      <c r="R159" s="348"/>
      <c r="S159" s="348"/>
      <c r="T159" s="348"/>
      <c r="U159" s="348"/>
      <c r="V159" s="348"/>
      <c r="W159" s="348"/>
      <c r="X159" s="348"/>
      <c r="Y159" s="348"/>
      <c r="Z159" s="348"/>
      <c r="AA159" s="348"/>
      <c r="AB159" s="348"/>
      <c r="AC159" s="348"/>
      <c r="AD159" s="348"/>
      <c r="AE159" s="348"/>
      <c r="AF159" s="348"/>
      <c r="AG159" s="348"/>
      <c r="AH159" s="348"/>
      <c r="AI159" s="348"/>
      <c r="AJ159" s="348"/>
      <c r="AK159" s="348"/>
      <c r="AL159" s="348"/>
      <c r="AM159" s="348"/>
      <c r="AN159" s="348"/>
      <c r="AO159" s="348"/>
      <c r="AP159" s="348"/>
      <c r="AQ159" s="348"/>
      <c r="AR159" s="348"/>
      <c r="AS159" s="348"/>
      <c r="AT159" s="348"/>
      <c r="AU159" s="348"/>
      <c r="AV159" s="348"/>
      <c r="AW159" s="348"/>
      <c r="AX159" s="348"/>
      <c r="AY159" s="348"/>
      <c r="AZ159" s="348"/>
      <c r="BA159" s="348"/>
      <c r="BB159" s="348"/>
      <c r="BC159" s="348"/>
      <c r="BD159" s="348"/>
      <c r="BE159" s="348"/>
      <c r="BF159" s="348"/>
      <c r="BG159" s="348"/>
      <c r="BH159" s="348"/>
    </row>
    <row r="160" spans="1:60" x14ac:dyDescent="0.25">
      <c r="A160" s="363">
        <v>5568</v>
      </c>
      <c r="B160" s="348" t="s">
        <v>674</v>
      </c>
      <c r="C160" s="349">
        <v>70</v>
      </c>
      <c r="D160" s="349">
        <v>70</v>
      </c>
      <c r="E160" s="349">
        <v>70</v>
      </c>
      <c r="F160" s="349">
        <v>70</v>
      </c>
      <c r="G160" s="349">
        <v>70</v>
      </c>
      <c r="H160" s="349">
        <v>70</v>
      </c>
      <c r="I160" s="364">
        <v>70</v>
      </c>
      <c r="J160" s="348">
        <v>70</v>
      </c>
      <c r="K160" s="348">
        <v>70</v>
      </c>
      <c r="L160" s="348"/>
      <c r="M160" s="348"/>
      <c r="N160" s="348"/>
      <c r="O160" s="348"/>
      <c r="P160" s="348"/>
      <c r="Q160" s="348"/>
      <c r="R160" s="348"/>
      <c r="S160" s="348"/>
      <c r="T160" s="348"/>
      <c r="U160" s="348"/>
      <c r="V160" s="348"/>
      <c r="W160" s="348"/>
      <c r="X160" s="348"/>
      <c r="Y160" s="348"/>
      <c r="Z160" s="348"/>
      <c r="AA160" s="348"/>
      <c r="AB160" s="348"/>
      <c r="AC160" s="348"/>
      <c r="AD160" s="348"/>
      <c r="AE160" s="348"/>
      <c r="AF160" s="348"/>
      <c r="AG160" s="348"/>
      <c r="AH160" s="348"/>
      <c r="AI160" s="348"/>
      <c r="AJ160" s="348"/>
      <c r="AK160" s="348"/>
      <c r="AL160" s="348"/>
      <c r="AM160" s="348"/>
      <c r="AN160" s="348"/>
      <c r="AO160" s="348"/>
      <c r="AP160" s="348"/>
      <c r="AQ160" s="348"/>
      <c r="AR160" s="348"/>
      <c r="AS160" s="348"/>
      <c r="AT160" s="348"/>
      <c r="AU160" s="348"/>
      <c r="AV160" s="348"/>
      <c r="AW160" s="348"/>
      <c r="AX160" s="348"/>
      <c r="AY160" s="348"/>
      <c r="AZ160" s="348"/>
      <c r="BA160" s="348"/>
      <c r="BB160" s="348"/>
      <c r="BC160" s="348"/>
      <c r="BD160" s="348"/>
      <c r="BE160" s="348"/>
      <c r="BF160" s="348"/>
      <c r="BG160" s="348"/>
      <c r="BH160" s="348"/>
    </row>
    <row r="161" spans="1:60" x14ac:dyDescent="0.25">
      <c r="A161" s="363">
        <v>5762</v>
      </c>
      <c r="B161" s="348" t="s">
        <v>678</v>
      </c>
      <c r="C161" s="349">
        <v>78</v>
      </c>
      <c r="D161" s="349">
        <v>78</v>
      </c>
      <c r="E161" s="349">
        <v>78</v>
      </c>
      <c r="F161" s="349">
        <v>78</v>
      </c>
      <c r="G161" s="349">
        <v>78</v>
      </c>
      <c r="H161" s="349">
        <v>78</v>
      </c>
      <c r="I161" s="364">
        <v>78</v>
      </c>
      <c r="J161" s="348">
        <v>76</v>
      </c>
      <c r="K161" s="348">
        <v>76</v>
      </c>
      <c r="L161" s="348"/>
      <c r="M161" s="348"/>
      <c r="N161" s="348"/>
      <c r="O161" s="348"/>
      <c r="P161" s="348"/>
      <c r="Q161" s="348"/>
      <c r="R161" s="348"/>
      <c r="S161" s="348"/>
      <c r="T161" s="348"/>
      <c r="U161" s="348"/>
      <c r="V161" s="348"/>
      <c r="W161" s="348"/>
      <c r="X161" s="348"/>
      <c r="Y161" s="348"/>
      <c r="Z161" s="348"/>
      <c r="AA161" s="348"/>
      <c r="AB161" s="348"/>
      <c r="AC161" s="348"/>
      <c r="AD161" s="348"/>
      <c r="AE161" s="348"/>
      <c r="AF161" s="348"/>
      <c r="AG161" s="348"/>
      <c r="AH161" s="348"/>
      <c r="AI161" s="348"/>
      <c r="AJ161" s="348"/>
      <c r="AK161" s="348"/>
      <c r="AL161" s="348"/>
      <c r="AM161" s="348"/>
      <c r="AN161" s="348"/>
      <c r="AO161" s="348"/>
      <c r="AP161" s="348"/>
      <c r="AQ161" s="348"/>
      <c r="AR161" s="348"/>
      <c r="AS161" s="348"/>
      <c r="AT161" s="348"/>
      <c r="AU161" s="348"/>
      <c r="AV161" s="348"/>
      <c r="AW161" s="348"/>
      <c r="AX161" s="348"/>
      <c r="AY161" s="348"/>
      <c r="AZ161" s="348"/>
      <c r="BA161" s="348"/>
      <c r="BB161" s="348"/>
      <c r="BC161" s="348"/>
      <c r="BD161" s="348"/>
      <c r="BE161" s="348"/>
      <c r="BF161" s="348"/>
      <c r="BG161" s="348"/>
      <c r="BH161" s="348"/>
    </row>
    <row r="162" spans="1:60" x14ac:dyDescent="0.25">
      <c r="A162" s="363">
        <v>5929</v>
      </c>
      <c r="B162" s="348" t="s">
        <v>682</v>
      </c>
      <c r="C162" s="349">
        <v>70</v>
      </c>
      <c r="D162" s="349">
        <v>70</v>
      </c>
      <c r="E162" s="349">
        <v>70</v>
      </c>
      <c r="F162" s="349">
        <v>70</v>
      </c>
      <c r="G162" s="349">
        <v>70</v>
      </c>
      <c r="H162" s="349">
        <v>70</v>
      </c>
      <c r="I162" s="364">
        <v>70</v>
      </c>
      <c r="J162" s="348">
        <v>70</v>
      </c>
      <c r="K162" s="348">
        <v>70</v>
      </c>
      <c r="L162" s="348"/>
      <c r="M162" s="348"/>
      <c r="N162" s="348"/>
      <c r="O162" s="348"/>
      <c r="P162" s="348"/>
      <c r="Q162" s="348"/>
      <c r="R162" s="348"/>
      <c r="S162" s="348"/>
      <c r="T162" s="348"/>
      <c r="U162" s="348"/>
      <c r="V162" s="348"/>
      <c r="W162" s="348"/>
      <c r="X162" s="348"/>
      <c r="Y162" s="348"/>
      <c r="Z162" s="348"/>
      <c r="AA162" s="348"/>
      <c r="AB162" s="348"/>
      <c r="AC162" s="348"/>
      <c r="AD162" s="348"/>
      <c r="AE162" s="348"/>
      <c r="AF162" s="348"/>
      <c r="AG162" s="348"/>
      <c r="AH162" s="348"/>
      <c r="AI162" s="348"/>
      <c r="AJ162" s="348"/>
      <c r="AK162" s="348"/>
      <c r="AL162" s="348"/>
      <c r="AM162" s="348"/>
      <c r="AN162" s="348"/>
      <c r="AO162" s="348"/>
      <c r="AP162" s="348"/>
      <c r="AQ162" s="348"/>
      <c r="AR162" s="348"/>
      <c r="AS162" s="348"/>
      <c r="AT162" s="348"/>
      <c r="AU162" s="348"/>
      <c r="AV162" s="348"/>
      <c r="AW162" s="348"/>
      <c r="AX162" s="348"/>
      <c r="AY162" s="348"/>
      <c r="AZ162" s="348"/>
      <c r="BA162" s="348"/>
      <c r="BB162" s="348"/>
      <c r="BC162" s="348"/>
      <c r="BD162" s="348"/>
      <c r="BE162" s="348"/>
      <c r="BF162" s="348"/>
      <c r="BG162" s="348"/>
      <c r="BH162" s="348"/>
    </row>
    <row r="163" spans="1:60" x14ac:dyDescent="0.25">
      <c r="A163" s="363">
        <v>5930</v>
      </c>
      <c r="B163" s="348" t="s">
        <v>684</v>
      </c>
      <c r="C163" s="349">
        <v>72</v>
      </c>
      <c r="D163" s="349">
        <v>72</v>
      </c>
      <c r="E163" s="349">
        <v>72</v>
      </c>
      <c r="F163" s="349">
        <v>72</v>
      </c>
      <c r="G163" s="349">
        <v>72</v>
      </c>
      <c r="H163" s="349">
        <v>72</v>
      </c>
      <c r="I163" s="364">
        <v>72</v>
      </c>
      <c r="J163" s="348">
        <v>72</v>
      </c>
      <c r="K163" s="348">
        <v>72</v>
      </c>
      <c r="L163" s="348"/>
      <c r="M163" s="348"/>
      <c r="N163" s="348"/>
      <c r="O163" s="348"/>
      <c r="P163" s="348"/>
      <c r="Q163" s="348"/>
      <c r="R163" s="348"/>
      <c r="S163" s="348"/>
      <c r="T163" s="348"/>
      <c r="U163" s="348"/>
      <c r="V163" s="348"/>
      <c r="W163" s="348"/>
      <c r="X163" s="348"/>
      <c r="Y163" s="348"/>
      <c r="Z163" s="348"/>
      <c r="AA163" s="348"/>
      <c r="AB163" s="348"/>
      <c r="AC163" s="348"/>
      <c r="AD163" s="348"/>
      <c r="AE163" s="348"/>
      <c r="AF163" s="348"/>
      <c r="AG163" s="348"/>
      <c r="AH163" s="348"/>
      <c r="AI163" s="348"/>
      <c r="AJ163" s="348"/>
      <c r="AK163" s="348"/>
      <c r="AL163" s="348"/>
      <c r="AM163" s="348"/>
      <c r="AN163" s="348"/>
      <c r="AO163" s="348"/>
      <c r="AP163" s="348"/>
      <c r="AQ163" s="348"/>
      <c r="AR163" s="348"/>
      <c r="AS163" s="348"/>
      <c r="AT163" s="348"/>
      <c r="AU163" s="348"/>
      <c r="AV163" s="348"/>
      <c r="AW163" s="348"/>
      <c r="AX163" s="348"/>
      <c r="AY163" s="348"/>
      <c r="AZ163" s="348"/>
      <c r="BA163" s="348"/>
      <c r="BB163" s="348"/>
      <c r="BC163" s="348"/>
      <c r="BD163" s="348"/>
      <c r="BE163" s="348"/>
      <c r="BF163" s="348"/>
      <c r="BG163" s="348"/>
      <c r="BH163" s="348"/>
    </row>
    <row r="164" spans="1:60" x14ac:dyDescent="0.25">
      <c r="A164" s="363">
        <v>5571</v>
      </c>
      <c r="B164" s="348" t="s">
        <v>688</v>
      </c>
      <c r="C164" s="349">
        <v>73</v>
      </c>
      <c r="D164" s="349">
        <v>73</v>
      </c>
      <c r="E164" s="349">
        <v>73</v>
      </c>
      <c r="F164" s="349">
        <v>71.5</v>
      </c>
      <c r="G164" s="349">
        <v>71.5</v>
      </c>
      <c r="H164" s="349">
        <v>71.5</v>
      </c>
      <c r="I164" s="364">
        <v>71.5</v>
      </c>
      <c r="J164" s="348">
        <v>71.5</v>
      </c>
      <c r="K164" s="348">
        <v>71.5</v>
      </c>
      <c r="L164" s="348"/>
      <c r="M164" s="348"/>
      <c r="N164" s="348"/>
      <c r="O164" s="348"/>
      <c r="P164" s="348"/>
      <c r="Q164" s="348"/>
      <c r="R164" s="348"/>
      <c r="S164" s="348"/>
      <c r="T164" s="348"/>
      <c r="U164" s="348"/>
      <c r="V164" s="348"/>
      <c r="W164" s="348"/>
      <c r="X164" s="348"/>
      <c r="Y164" s="348"/>
      <c r="Z164" s="348"/>
      <c r="AA164" s="348"/>
      <c r="AB164" s="348"/>
      <c r="AC164" s="348"/>
      <c r="AD164" s="348"/>
      <c r="AE164" s="348"/>
      <c r="AF164" s="348"/>
      <c r="AG164" s="348"/>
      <c r="AH164" s="348"/>
      <c r="AI164" s="348"/>
      <c r="AJ164" s="348"/>
      <c r="AK164" s="348"/>
      <c r="AL164" s="348"/>
      <c r="AM164" s="348"/>
      <c r="AN164" s="348"/>
      <c r="AO164" s="348"/>
      <c r="AP164" s="348"/>
      <c r="AQ164" s="348"/>
      <c r="AR164" s="348"/>
      <c r="AS164" s="348"/>
      <c r="AT164" s="348"/>
      <c r="AU164" s="348"/>
      <c r="AV164" s="348"/>
      <c r="AW164" s="348"/>
      <c r="AX164" s="348"/>
      <c r="AY164" s="348"/>
      <c r="AZ164" s="348"/>
      <c r="BA164" s="348"/>
      <c r="BB164" s="348"/>
      <c r="BC164" s="348"/>
      <c r="BD164" s="348"/>
      <c r="BE164" s="348"/>
      <c r="BF164" s="348"/>
      <c r="BG164" s="348"/>
      <c r="BH164" s="348"/>
    </row>
    <row r="165" spans="1:60" x14ac:dyDescent="0.25">
      <c r="A165" s="363">
        <v>5931</v>
      </c>
      <c r="B165" s="348" t="s">
        <v>692</v>
      </c>
      <c r="C165" s="349">
        <v>75</v>
      </c>
      <c r="D165" s="349">
        <v>75</v>
      </c>
      <c r="E165" s="349">
        <v>75</v>
      </c>
      <c r="F165" s="349">
        <v>75</v>
      </c>
      <c r="G165" s="349">
        <v>75</v>
      </c>
      <c r="H165" s="349">
        <v>75</v>
      </c>
      <c r="I165" s="364">
        <v>73</v>
      </c>
      <c r="J165" s="348">
        <v>73</v>
      </c>
      <c r="K165" s="348">
        <v>73</v>
      </c>
      <c r="L165" s="348"/>
      <c r="M165" s="348"/>
      <c r="N165" s="348"/>
      <c r="O165" s="348"/>
      <c r="P165" s="348"/>
      <c r="Q165" s="348"/>
      <c r="R165" s="348"/>
      <c r="S165" s="348"/>
      <c r="T165" s="348"/>
      <c r="U165" s="348"/>
      <c r="V165" s="348"/>
      <c r="W165" s="348"/>
      <c r="X165" s="348"/>
      <c r="Y165" s="348"/>
      <c r="Z165" s="348"/>
      <c r="AA165" s="348"/>
      <c r="AB165" s="348"/>
      <c r="AC165" s="348"/>
      <c r="AD165" s="348"/>
      <c r="AE165" s="348"/>
      <c r="AF165" s="348"/>
      <c r="AG165" s="348"/>
      <c r="AH165" s="348"/>
      <c r="AI165" s="348"/>
      <c r="AJ165" s="348"/>
      <c r="AK165" s="348"/>
      <c r="AL165" s="348"/>
      <c r="AM165" s="348"/>
      <c r="AN165" s="348"/>
      <c r="AO165" s="348"/>
      <c r="AP165" s="348"/>
      <c r="AQ165" s="348"/>
      <c r="AR165" s="348"/>
      <c r="AS165" s="348"/>
      <c r="AT165" s="348"/>
      <c r="AU165" s="348"/>
      <c r="AV165" s="348"/>
      <c r="AW165" s="348"/>
      <c r="AX165" s="348"/>
      <c r="AY165" s="348"/>
      <c r="AZ165" s="348"/>
      <c r="BA165" s="348"/>
      <c r="BB165" s="348"/>
      <c r="BC165" s="348"/>
      <c r="BD165" s="348"/>
      <c r="BE165" s="348"/>
      <c r="BF165" s="348"/>
      <c r="BG165" s="348"/>
      <c r="BH165" s="348"/>
    </row>
    <row r="166" spans="1:60" x14ac:dyDescent="0.25">
      <c r="A166" s="363">
        <v>5932</v>
      </c>
      <c r="B166" s="348" t="s">
        <v>694</v>
      </c>
      <c r="C166" s="349">
        <v>78</v>
      </c>
      <c r="D166" s="349">
        <v>77</v>
      </c>
      <c r="E166" s="349">
        <v>77</v>
      </c>
      <c r="F166" s="349">
        <v>75</v>
      </c>
      <c r="G166" s="349">
        <v>75</v>
      </c>
      <c r="H166" s="349">
        <v>75</v>
      </c>
      <c r="I166" s="364">
        <v>75</v>
      </c>
      <c r="J166" s="348">
        <v>75</v>
      </c>
      <c r="K166" s="348">
        <v>75</v>
      </c>
      <c r="L166" s="348"/>
      <c r="M166" s="348"/>
      <c r="N166" s="34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8"/>
      <c r="BB166" s="348"/>
      <c r="BC166" s="348"/>
      <c r="BD166" s="348"/>
      <c r="BE166" s="348"/>
      <c r="BF166" s="348"/>
      <c r="BG166" s="348"/>
      <c r="BH166" s="348"/>
    </row>
    <row r="167" spans="1:60" x14ac:dyDescent="0.25">
      <c r="A167" s="363">
        <v>5933</v>
      </c>
      <c r="B167" s="348" t="s">
        <v>696</v>
      </c>
      <c r="C167" s="349">
        <v>72</v>
      </c>
      <c r="D167" s="349">
        <v>72</v>
      </c>
      <c r="E167" s="349">
        <v>72</v>
      </c>
      <c r="F167" s="349">
        <v>70.5</v>
      </c>
      <c r="G167" s="349">
        <v>70.5</v>
      </c>
      <c r="H167" s="349">
        <v>70.5</v>
      </c>
      <c r="I167" s="364">
        <v>70.5</v>
      </c>
      <c r="J167" s="348">
        <v>70.5</v>
      </c>
      <c r="K167" s="348">
        <v>70.5</v>
      </c>
      <c r="L167" s="348"/>
      <c r="M167" s="348"/>
      <c r="N167" s="348"/>
      <c r="O167" s="348"/>
      <c r="P167" s="348"/>
      <c r="Q167" s="348"/>
      <c r="R167" s="348"/>
      <c r="S167" s="348"/>
      <c r="T167" s="348"/>
      <c r="U167" s="348"/>
      <c r="V167" s="348"/>
      <c r="W167" s="348"/>
      <c r="X167" s="348"/>
      <c r="Y167" s="348"/>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8"/>
      <c r="AV167" s="348"/>
      <c r="AW167" s="348"/>
      <c r="AX167" s="348"/>
      <c r="AY167" s="348"/>
      <c r="AZ167" s="348"/>
      <c r="BA167" s="348"/>
      <c r="BB167" s="348"/>
      <c r="BC167" s="348"/>
      <c r="BD167" s="348"/>
      <c r="BE167" s="348"/>
      <c r="BF167" s="348"/>
      <c r="BG167" s="348"/>
      <c r="BH167" s="348"/>
    </row>
    <row r="168" spans="1:60" x14ac:dyDescent="0.25">
      <c r="A168" s="363">
        <v>5763</v>
      </c>
      <c r="B168" s="348" t="s">
        <v>697</v>
      </c>
      <c r="C168" s="349">
        <v>65</v>
      </c>
      <c r="D168" s="349">
        <v>65</v>
      </c>
      <c r="E168" s="349">
        <v>68</v>
      </c>
      <c r="F168" s="349">
        <v>68</v>
      </c>
      <c r="G168" s="349">
        <v>68</v>
      </c>
      <c r="H168" s="349">
        <v>71</v>
      </c>
      <c r="I168" s="364">
        <v>71</v>
      </c>
      <c r="J168" s="348">
        <v>71</v>
      </c>
      <c r="K168" s="348">
        <v>71</v>
      </c>
      <c r="L168" s="348"/>
      <c r="M168" s="348"/>
      <c r="N168" s="348"/>
      <c r="O168" s="348"/>
      <c r="P168" s="348"/>
      <c r="Q168" s="348"/>
      <c r="R168" s="348"/>
      <c r="S168" s="348"/>
      <c r="T168" s="348"/>
      <c r="U168" s="348"/>
      <c r="V168" s="348"/>
      <c r="W168" s="348"/>
      <c r="X168" s="348"/>
      <c r="Y168" s="348"/>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8"/>
      <c r="AV168" s="348"/>
      <c r="AW168" s="348"/>
      <c r="AX168" s="348"/>
      <c r="AY168" s="348"/>
      <c r="AZ168" s="348"/>
      <c r="BA168" s="348"/>
      <c r="BB168" s="348"/>
      <c r="BC168" s="348"/>
      <c r="BD168" s="348"/>
      <c r="BE168" s="348"/>
      <c r="BF168" s="348"/>
      <c r="BG168" s="348"/>
      <c r="BH168" s="348"/>
    </row>
    <row r="169" spans="1:60" x14ac:dyDescent="0.25">
      <c r="A169" s="363">
        <v>5934</v>
      </c>
      <c r="B169" s="348" t="s">
        <v>698</v>
      </c>
      <c r="C169" s="349">
        <v>79</v>
      </c>
      <c r="D169" s="349">
        <v>79</v>
      </c>
      <c r="E169" s="349">
        <v>79</v>
      </c>
      <c r="F169" s="349">
        <v>79</v>
      </c>
      <c r="G169" s="349">
        <v>77</v>
      </c>
      <c r="H169" s="349">
        <v>77</v>
      </c>
      <c r="I169" s="364">
        <v>77</v>
      </c>
      <c r="J169" s="348">
        <v>77</v>
      </c>
      <c r="K169" s="348">
        <v>77</v>
      </c>
      <c r="L169" s="348"/>
      <c r="M169" s="348"/>
      <c r="N169" s="348"/>
      <c r="O169" s="348"/>
      <c r="P169" s="348"/>
      <c r="Q169" s="348"/>
      <c r="R169" s="348"/>
      <c r="S169" s="348"/>
      <c r="T169" s="348"/>
      <c r="U169" s="348"/>
      <c r="V169" s="348"/>
      <c r="W169" s="348"/>
      <c r="X169" s="348"/>
      <c r="Y169" s="348"/>
      <c r="Z169" s="348"/>
      <c r="AA169" s="348"/>
      <c r="AB169" s="348"/>
      <c r="AC169" s="348"/>
      <c r="AD169" s="348"/>
      <c r="AE169" s="348"/>
      <c r="AF169" s="348"/>
      <c r="AG169" s="348"/>
      <c r="AH169" s="348"/>
      <c r="AI169" s="348"/>
      <c r="AJ169" s="348"/>
      <c r="AK169" s="348"/>
      <c r="AL169" s="348"/>
      <c r="AM169" s="348"/>
      <c r="AN169" s="348"/>
      <c r="AO169" s="348"/>
      <c r="AP169" s="348"/>
      <c r="AQ169" s="348"/>
      <c r="AR169" s="348"/>
      <c r="AS169" s="348"/>
      <c r="AT169" s="348"/>
      <c r="AU169" s="348"/>
      <c r="AV169" s="348"/>
      <c r="AW169" s="348"/>
      <c r="AX169" s="348"/>
      <c r="AY169" s="348"/>
      <c r="AZ169" s="348"/>
      <c r="BA169" s="348"/>
      <c r="BB169" s="348"/>
      <c r="BC169" s="348"/>
      <c r="BD169" s="348"/>
      <c r="BE169" s="348"/>
      <c r="BF169" s="348"/>
      <c r="BG169" s="348"/>
      <c r="BH169" s="348"/>
    </row>
    <row r="170" spans="1:60" x14ac:dyDescent="0.25">
      <c r="A170" s="363">
        <v>5764</v>
      </c>
      <c r="B170" s="348" t="s">
        <v>699</v>
      </c>
      <c r="C170" s="349">
        <v>73</v>
      </c>
      <c r="D170" s="349">
        <v>73</v>
      </c>
      <c r="E170" s="349">
        <v>73</v>
      </c>
      <c r="F170" s="349">
        <v>71.5</v>
      </c>
      <c r="G170" s="349">
        <v>71.5</v>
      </c>
      <c r="H170" s="349">
        <v>71.5</v>
      </c>
      <c r="I170" s="364">
        <v>71.5</v>
      </c>
      <c r="J170" s="348">
        <v>71.5</v>
      </c>
      <c r="K170" s="348">
        <v>70</v>
      </c>
      <c r="L170" s="348"/>
      <c r="M170" s="348"/>
      <c r="N170" s="348"/>
      <c r="O170" s="348"/>
      <c r="P170" s="348"/>
      <c r="Q170" s="348"/>
      <c r="R170" s="348"/>
      <c r="S170" s="348"/>
      <c r="T170" s="348"/>
      <c r="U170" s="348"/>
      <c r="V170" s="348"/>
      <c r="W170" s="348"/>
      <c r="X170" s="348"/>
      <c r="Y170" s="348"/>
      <c r="Z170" s="348"/>
      <c r="AA170" s="348"/>
      <c r="AB170" s="348"/>
      <c r="AC170" s="348"/>
      <c r="AD170" s="348"/>
      <c r="AE170" s="348"/>
      <c r="AF170" s="348"/>
      <c r="AG170" s="348"/>
      <c r="AH170" s="348"/>
      <c r="AI170" s="348"/>
      <c r="AJ170" s="348"/>
      <c r="AK170" s="348"/>
      <c r="AL170" s="348"/>
      <c r="AM170" s="348"/>
      <c r="AN170" s="348"/>
      <c r="AO170" s="348"/>
      <c r="AP170" s="348"/>
      <c r="AQ170" s="348"/>
      <c r="AR170" s="348"/>
      <c r="AS170" s="348"/>
      <c r="AT170" s="348"/>
      <c r="AU170" s="348"/>
      <c r="AV170" s="348"/>
      <c r="AW170" s="348"/>
      <c r="AX170" s="348"/>
      <c r="AY170" s="348"/>
      <c r="AZ170" s="348"/>
      <c r="BA170" s="348"/>
      <c r="BB170" s="348"/>
      <c r="BC170" s="348"/>
      <c r="BD170" s="348"/>
      <c r="BE170" s="348"/>
      <c r="BF170" s="348"/>
      <c r="BG170" s="348"/>
      <c r="BH170" s="348"/>
    </row>
    <row r="171" spans="1:60" x14ac:dyDescent="0.25">
      <c r="A171" s="363">
        <v>5765</v>
      </c>
      <c r="B171" s="348" t="s">
        <v>700</v>
      </c>
      <c r="C171" s="349">
        <v>81</v>
      </c>
      <c r="D171" s="349">
        <v>81</v>
      </c>
      <c r="E171" s="349">
        <v>81</v>
      </c>
      <c r="F171" s="349">
        <v>81</v>
      </c>
      <c r="G171" s="349">
        <v>81</v>
      </c>
      <c r="H171" s="349">
        <v>81</v>
      </c>
      <c r="I171" s="364">
        <v>81</v>
      </c>
      <c r="J171" s="348">
        <v>81</v>
      </c>
      <c r="K171" s="348">
        <v>81</v>
      </c>
      <c r="L171" s="348"/>
      <c r="M171" s="348"/>
      <c r="N171" s="348"/>
      <c r="O171" s="348"/>
      <c r="P171" s="348"/>
      <c r="Q171" s="348"/>
      <c r="R171" s="348"/>
      <c r="S171" s="348"/>
      <c r="T171" s="348"/>
      <c r="U171" s="348"/>
      <c r="V171" s="348"/>
      <c r="W171" s="348"/>
      <c r="X171" s="348"/>
      <c r="Y171" s="348"/>
      <c r="Z171" s="348"/>
      <c r="AA171" s="348"/>
      <c r="AB171" s="348"/>
      <c r="AC171" s="348"/>
      <c r="AD171" s="348"/>
      <c r="AE171" s="348"/>
      <c r="AF171" s="348"/>
      <c r="AG171" s="348"/>
      <c r="AH171" s="348"/>
      <c r="AI171" s="348"/>
      <c r="AJ171" s="348"/>
      <c r="AK171" s="348"/>
      <c r="AL171" s="348"/>
      <c r="AM171" s="348"/>
      <c r="AN171" s="348"/>
      <c r="AO171" s="348"/>
      <c r="AP171" s="348"/>
      <c r="AQ171" s="348"/>
      <c r="AR171" s="348"/>
      <c r="AS171" s="348"/>
      <c r="AT171" s="348"/>
      <c r="AU171" s="348"/>
      <c r="AV171" s="348"/>
      <c r="AW171" s="348"/>
      <c r="AX171" s="348"/>
      <c r="AY171" s="348"/>
      <c r="AZ171" s="348"/>
      <c r="BA171" s="348"/>
      <c r="BB171" s="348"/>
      <c r="BC171" s="348"/>
      <c r="BD171" s="348"/>
      <c r="BE171" s="348"/>
      <c r="BF171" s="348"/>
      <c r="BG171" s="348"/>
      <c r="BH171" s="348"/>
    </row>
    <row r="172" spans="1:60" x14ac:dyDescent="0.25">
      <c r="A172" s="363">
        <v>5935</v>
      </c>
      <c r="B172" s="348" t="s">
        <v>705</v>
      </c>
      <c r="C172" s="349">
        <v>60</v>
      </c>
      <c r="D172" s="349">
        <v>60</v>
      </c>
      <c r="E172" s="349">
        <v>60</v>
      </c>
      <c r="F172" s="349">
        <v>60</v>
      </c>
      <c r="G172" s="349">
        <v>60</v>
      </c>
      <c r="H172" s="349">
        <v>68</v>
      </c>
      <c r="I172" s="364">
        <v>68</v>
      </c>
      <c r="J172" s="348">
        <v>68</v>
      </c>
      <c r="K172" s="348">
        <v>68</v>
      </c>
      <c r="L172" s="348"/>
      <c r="M172" s="348"/>
      <c r="N172" s="348"/>
      <c r="O172" s="348"/>
      <c r="P172" s="348"/>
      <c r="Q172" s="348"/>
      <c r="R172" s="348"/>
      <c r="S172" s="348"/>
      <c r="T172" s="348"/>
      <c r="U172" s="348"/>
      <c r="V172" s="348"/>
      <c r="W172" s="348"/>
      <c r="X172" s="348"/>
      <c r="Y172" s="348"/>
      <c r="Z172" s="348"/>
      <c r="AA172" s="348"/>
      <c r="AB172" s="348"/>
      <c r="AC172" s="348"/>
      <c r="AD172" s="348"/>
      <c r="AE172" s="348"/>
      <c r="AF172" s="348"/>
      <c r="AG172" s="348"/>
      <c r="AH172" s="348"/>
      <c r="AI172" s="348"/>
      <c r="AJ172" s="348"/>
      <c r="AK172" s="348"/>
      <c r="AL172" s="348"/>
      <c r="AM172" s="348"/>
      <c r="AN172" s="348"/>
      <c r="AO172" s="348"/>
      <c r="AP172" s="348"/>
      <c r="AQ172" s="348"/>
      <c r="AR172" s="348"/>
      <c r="AS172" s="348"/>
      <c r="AT172" s="348"/>
      <c r="AU172" s="348"/>
      <c r="AV172" s="348"/>
      <c r="AW172" s="348"/>
      <c r="AX172" s="348"/>
      <c r="AY172" s="348"/>
      <c r="AZ172" s="348"/>
      <c r="BA172" s="348"/>
      <c r="BB172" s="348"/>
      <c r="BC172" s="348"/>
      <c r="BD172" s="348"/>
      <c r="BE172" s="348"/>
      <c r="BF172" s="348"/>
      <c r="BG172" s="348"/>
      <c r="BH172" s="348"/>
    </row>
    <row r="173" spans="1:60" x14ac:dyDescent="0.25">
      <c r="A173" s="363">
        <v>5937</v>
      </c>
      <c r="B173" s="348" t="s">
        <v>717</v>
      </c>
      <c r="C173" s="349">
        <v>70</v>
      </c>
      <c r="D173" s="349">
        <v>70</v>
      </c>
      <c r="E173" s="349">
        <v>70</v>
      </c>
      <c r="F173" s="349">
        <v>70</v>
      </c>
      <c r="G173" s="349">
        <v>70</v>
      </c>
      <c r="H173" s="349">
        <v>70</v>
      </c>
      <c r="I173" s="364">
        <v>70</v>
      </c>
      <c r="J173" s="348">
        <v>70</v>
      </c>
      <c r="K173" s="348">
        <v>70</v>
      </c>
      <c r="L173" s="348"/>
      <c r="M173" s="348"/>
      <c r="N173" s="348"/>
      <c r="O173" s="348"/>
      <c r="P173" s="348"/>
      <c r="Q173" s="348"/>
      <c r="R173" s="348"/>
      <c r="S173" s="348"/>
      <c r="T173" s="348"/>
      <c r="U173" s="348"/>
      <c r="V173" s="348"/>
      <c r="W173" s="348"/>
      <c r="X173" s="348"/>
      <c r="Y173" s="348"/>
      <c r="Z173" s="348"/>
      <c r="AA173" s="348"/>
      <c r="AB173" s="348"/>
      <c r="AC173" s="348"/>
      <c r="AD173" s="348"/>
      <c r="AE173" s="348"/>
      <c r="AF173" s="348"/>
      <c r="AG173" s="348"/>
      <c r="AH173" s="348"/>
      <c r="AI173" s="348"/>
      <c r="AJ173" s="348"/>
      <c r="AK173" s="348"/>
      <c r="AL173" s="348"/>
      <c r="AM173" s="348"/>
      <c r="AN173" s="348"/>
      <c r="AO173" s="348"/>
      <c r="AP173" s="348"/>
      <c r="AQ173" s="348"/>
      <c r="AR173" s="348"/>
      <c r="AS173" s="348"/>
      <c r="AT173" s="348"/>
      <c r="AU173" s="348"/>
      <c r="AV173" s="348"/>
      <c r="AW173" s="348"/>
      <c r="AX173" s="348"/>
      <c r="AY173" s="348"/>
      <c r="AZ173" s="348"/>
      <c r="BA173" s="348"/>
      <c r="BB173" s="348"/>
      <c r="BC173" s="348"/>
      <c r="BD173" s="348"/>
      <c r="BE173" s="348"/>
      <c r="BF173" s="348"/>
      <c r="BG173" s="348"/>
      <c r="BH173" s="348"/>
    </row>
    <row r="174" spans="1:60" x14ac:dyDescent="0.25">
      <c r="A174" s="363">
        <v>5766</v>
      </c>
      <c r="B174" s="348" t="s">
        <v>718</v>
      </c>
      <c r="C174" s="349">
        <v>77</v>
      </c>
      <c r="D174" s="349">
        <v>77</v>
      </c>
      <c r="E174" s="349">
        <v>77</v>
      </c>
      <c r="F174" s="349">
        <v>77</v>
      </c>
      <c r="G174" s="349">
        <v>75</v>
      </c>
      <c r="H174" s="349">
        <v>75</v>
      </c>
      <c r="I174" s="364">
        <v>75</v>
      </c>
      <c r="J174" s="348">
        <v>75</v>
      </c>
      <c r="K174" s="348">
        <v>75</v>
      </c>
      <c r="L174" s="348"/>
      <c r="M174" s="348"/>
      <c r="N174" s="348"/>
      <c r="O174" s="348"/>
      <c r="P174" s="348"/>
      <c r="Q174" s="348"/>
      <c r="R174" s="348"/>
      <c r="S174" s="348"/>
      <c r="T174" s="348"/>
      <c r="U174" s="348"/>
      <c r="V174" s="348"/>
      <c r="W174" s="348"/>
      <c r="X174" s="348"/>
      <c r="Y174" s="348"/>
      <c r="Z174" s="348"/>
      <c r="AA174" s="348"/>
      <c r="AB174" s="348"/>
      <c r="AC174" s="348"/>
      <c r="AD174" s="348"/>
      <c r="AE174" s="348"/>
      <c r="AF174" s="348"/>
      <c r="AG174" s="348"/>
      <c r="AH174" s="348"/>
      <c r="AI174" s="348"/>
      <c r="AJ174" s="348"/>
      <c r="AK174" s="348"/>
      <c r="AL174" s="348"/>
      <c r="AM174" s="348"/>
      <c r="AN174" s="348"/>
      <c r="AO174" s="348"/>
      <c r="AP174" s="348"/>
      <c r="AQ174" s="348"/>
      <c r="AR174" s="348"/>
      <c r="AS174" s="348"/>
      <c r="AT174" s="348"/>
      <c r="AU174" s="348"/>
      <c r="AV174" s="348"/>
      <c r="AW174" s="348"/>
      <c r="AX174" s="348"/>
      <c r="AY174" s="348"/>
      <c r="AZ174" s="348"/>
      <c r="BA174" s="348"/>
      <c r="BB174" s="348"/>
      <c r="BC174" s="348"/>
      <c r="BD174" s="348"/>
      <c r="BE174" s="348"/>
      <c r="BF174" s="348"/>
      <c r="BG174" s="348"/>
      <c r="BH174" s="348"/>
    </row>
    <row r="175" spans="1:60" x14ac:dyDescent="0.25">
      <c r="A175" s="363">
        <v>5938</v>
      </c>
      <c r="B175" s="348" t="s">
        <v>723</v>
      </c>
      <c r="C175" s="349">
        <v>76.5</v>
      </c>
      <c r="D175" s="349">
        <v>76.5</v>
      </c>
      <c r="E175" s="349">
        <v>76.5</v>
      </c>
      <c r="F175" s="349">
        <v>75</v>
      </c>
      <c r="G175" s="349">
        <v>75</v>
      </c>
      <c r="H175" s="349">
        <v>75</v>
      </c>
      <c r="I175" s="364">
        <v>75</v>
      </c>
      <c r="J175" s="348">
        <v>75</v>
      </c>
      <c r="K175" s="348">
        <v>75</v>
      </c>
      <c r="L175" s="348"/>
      <c r="M175" s="348"/>
      <c r="N175" s="348"/>
      <c r="O175" s="348"/>
      <c r="P175" s="348"/>
      <c r="Q175" s="348"/>
      <c r="R175" s="348"/>
      <c r="S175" s="348"/>
      <c r="T175" s="348"/>
      <c r="U175" s="348"/>
      <c r="V175" s="348"/>
      <c r="W175" s="348"/>
      <c r="X175" s="348"/>
      <c r="Y175" s="348"/>
      <c r="Z175" s="348"/>
      <c r="AA175" s="348"/>
      <c r="AB175" s="348"/>
      <c r="AC175" s="348"/>
      <c r="AD175" s="348"/>
      <c r="AE175" s="348"/>
      <c r="AF175" s="348"/>
      <c r="AG175" s="348"/>
      <c r="AH175" s="348"/>
      <c r="AI175" s="348"/>
      <c r="AJ175" s="348"/>
      <c r="AK175" s="348"/>
      <c r="AL175" s="348"/>
      <c r="AM175" s="348"/>
      <c r="AN175" s="348"/>
      <c r="AO175" s="348"/>
      <c r="AP175" s="348"/>
      <c r="AQ175" s="348"/>
      <c r="AR175" s="348"/>
      <c r="AS175" s="348"/>
      <c r="AT175" s="348"/>
      <c r="AU175" s="348"/>
      <c r="AV175" s="348"/>
      <c r="AW175" s="348"/>
      <c r="AX175" s="348"/>
      <c r="AY175" s="348"/>
      <c r="AZ175" s="348"/>
      <c r="BA175" s="348"/>
      <c r="BB175" s="348"/>
      <c r="BC175" s="348"/>
      <c r="BD175" s="348"/>
      <c r="BE175" s="348"/>
      <c r="BF175" s="348"/>
      <c r="BG175" s="348"/>
      <c r="BH175" s="348"/>
    </row>
    <row r="176" spans="1:60" x14ac:dyDescent="0.25">
      <c r="A176" s="363">
        <v>5939</v>
      </c>
      <c r="B176" s="348" t="s">
        <v>724</v>
      </c>
      <c r="C176" s="349">
        <v>73</v>
      </c>
      <c r="D176" s="349">
        <v>73</v>
      </c>
      <c r="E176" s="349">
        <v>73</v>
      </c>
      <c r="F176" s="349">
        <v>71.5</v>
      </c>
      <c r="G176" s="349">
        <v>71.5</v>
      </c>
      <c r="H176" s="349">
        <v>71.5</v>
      </c>
      <c r="I176" s="364">
        <v>71.5</v>
      </c>
      <c r="J176" s="348">
        <v>71.5</v>
      </c>
      <c r="K176" s="348">
        <v>73</v>
      </c>
      <c r="L176" s="348"/>
      <c r="M176" s="348"/>
      <c r="N176" s="348"/>
      <c r="O176" s="348"/>
      <c r="P176" s="348"/>
      <c r="Q176" s="348"/>
      <c r="R176" s="348"/>
      <c r="S176" s="348"/>
      <c r="T176" s="348"/>
      <c r="U176" s="348"/>
      <c r="V176" s="348"/>
      <c r="W176" s="348"/>
      <c r="X176" s="348"/>
      <c r="Y176" s="348"/>
      <c r="Z176" s="348"/>
      <c r="AA176" s="348"/>
      <c r="AB176" s="348"/>
      <c r="AC176" s="348"/>
      <c r="AD176" s="348"/>
      <c r="AE176" s="348"/>
      <c r="AF176" s="348"/>
      <c r="AG176" s="348"/>
      <c r="AH176" s="348"/>
      <c r="AI176" s="348"/>
      <c r="AJ176" s="348"/>
      <c r="AK176" s="348"/>
      <c r="AL176" s="348"/>
      <c r="AM176" s="348"/>
      <c r="AN176" s="348"/>
      <c r="AO176" s="348"/>
      <c r="AP176" s="348"/>
      <c r="AQ176" s="348"/>
      <c r="AR176" s="348"/>
      <c r="AS176" s="348"/>
      <c r="AT176" s="348"/>
      <c r="AU176" s="348"/>
      <c r="AV176" s="348"/>
      <c r="AW176" s="348"/>
      <c r="AX176" s="348"/>
      <c r="AY176" s="348"/>
      <c r="AZ176" s="348"/>
      <c r="BA176" s="348"/>
      <c r="BB176" s="348"/>
      <c r="BC176" s="348"/>
      <c r="BD176" s="348"/>
      <c r="BE176" s="348"/>
      <c r="BF176" s="348"/>
      <c r="BG176" s="348"/>
      <c r="BH176" s="348"/>
    </row>
    <row r="177" spans="1:60" x14ac:dyDescent="0.25">
      <c r="A177" s="363"/>
      <c r="B177" s="348"/>
      <c r="C177" s="349"/>
      <c r="D177" s="349"/>
      <c r="E177" s="349"/>
      <c r="F177" s="349"/>
      <c r="G177" s="349"/>
      <c r="H177" s="349"/>
      <c r="I177" s="348"/>
      <c r="J177" s="348"/>
      <c r="K177" s="348"/>
      <c r="L177" s="348"/>
      <c r="M177" s="348"/>
      <c r="N177" s="348"/>
      <c r="O177" s="348"/>
      <c r="P177" s="348"/>
      <c r="Q177" s="348"/>
      <c r="R177" s="348"/>
      <c r="S177" s="348"/>
      <c r="T177" s="348"/>
      <c r="U177" s="348"/>
      <c r="V177" s="348"/>
      <c r="W177" s="348"/>
      <c r="X177" s="348"/>
      <c r="Y177" s="348"/>
      <c r="Z177" s="348"/>
      <c r="AA177" s="348"/>
      <c r="AB177" s="348"/>
      <c r="AC177" s="348"/>
      <c r="AD177" s="348"/>
      <c r="AE177" s="348"/>
      <c r="AF177" s="348"/>
      <c r="AG177" s="348"/>
      <c r="AH177" s="348"/>
      <c r="AI177" s="348"/>
      <c r="AJ177" s="348"/>
      <c r="AK177" s="348"/>
      <c r="AL177" s="348"/>
      <c r="AM177" s="348"/>
      <c r="AN177" s="348"/>
      <c r="AO177" s="348"/>
      <c r="AP177" s="348"/>
      <c r="AQ177" s="348"/>
      <c r="AR177" s="348"/>
      <c r="AS177" s="348"/>
      <c r="AT177" s="348"/>
      <c r="AU177" s="348"/>
      <c r="AV177" s="348"/>
      <c r="AW177" s="348"/>
      <c r="AX177" s="348"/>
      <c r="AY177" s="348"/>
      <c r="AZ177" s="348"/>
      <c r="BA177" s="348"/>
      <c r="BB177" s="348"/>
      <c r="BC177" s="348"/>
      <c r="BD177" s="348"/>
      <c r="BE177" s="348"/>
      <c r="BF177" s="348"/>
      <c r="BG177" s="348"/>
      <c r="BH177" s="348"/>
    </row>
    <row r="178" spans="1:60" x14ac:dyDescent="0.25">
      <c r="A178" s="356" t="s">
        <v>576</v>
      </c>
      <c r="B178" s="357"/>
      <c r="C178" s="358">
        <v>77.173358296797005</v>
      </c>
      <c r="D178" s="358">
        <v>76.870395304815105</v>
      </c>
      <c r="E178" s="358">
        <v>77.011432027083998</v>
      </c>
      <c r="F178" s="358">
        <v>76.484160887121902</v>
      </c>
      <c r="G178" s="358">
        <v>76.500139362937901</v>
      </c>
      <c r="H178" s="358">
        <v>76.462946362718696</v>
      </c>
      <c r="I178" s="362">
        <v>76.462946362718682</v>
      </c>
      <c r="J178" s="348"/>
      <c r="K178" s="348"/>
      <c r="L178" s="348"/>
      <c r="M178" s="348"/>
      <c r="N178" s="348"/>
      <c r="O178" s="348"/>
      <c r="P178" s="348"/>
      <c r="Q178" s="348"/>
      <c r="R178" s="348"/>
      <c r="S178" s="348"/>
      <c r="T178" s="348"/>
      <c r="U178" s="348"/>
      <c r="V178" s="348"/>
      <c r="W178" s="348"/>
      <c r="X178" s="348"/>
      <c r="Y178" s="348"/>
      <c r="Z178" s="348"/>
      <c r="AA178" s="348"/>
      <c r="AB178" s="348"/>
      <c r="AC178" s="348"/>
      <c r="AD178" s="348"/>
      <c r="AE178" s="348"/>
      <c r="AF178" s="348"/>
      <c r="AG178" s="348"/>
      <c r="AH178" s="348"/>
      <c r="AI178" s="348"/>
      <c r="AJ178" s="348"/>
      <c r="AK178" s="348"/>
      <c r="AL178" s="348"/>
      <c r="AM178" s="348"/>
      <c r="AN178" s="348"/>
      <c r="AO178" s="348"/>
      <c r="AP178" s="348"/>
      <c r="AQ178" s="348"/>
      <c r="AR178" s="348"/>
      <c r="AS178" s="348"/>
      <c r="AT178" s="348"/>
      <c r="AU178" s="348"/>
      <c r="AV178" s="348"/>
      <c r="AW178" s="348"/>
      <c r="AX178" s="348"/>
      <c r="AY178" s="348"/>
      <c r="AZ178" s="348"/>
      <c r="BA178" s="348"/>
      <c r="BB178" s="348"/>
      <c r="BC178" s="348"/>
      <c r="BD178" s="348"/>
      <c r="BE178" s="348"/>
      <c r="BF178" s="348"/>
      <c r="BG178" s="348"/>
      <c r="BH178" s="348"/>
    </row>
    <row r="179" spans="1:60" x14ac:dyDescent="0.25">
      <c r="A179" s="356"/>
      <c r="B179" s="357"/>
      <c r="C179" s="358"/>
      <c r="D179" s="358"/>
      <c r="E179" s="358"/>
      <c r="F179" s="358"/>
      <c r="G179" s="358"/>
      <c r="H179" s="358"/>
      <c r="I179" s="348"/>
      <c r="J179" s="348"/>
      <c r="K179" s="348"/>
      <c r="L179" s="348"/>
      <c r="M179" s="348"/>
      <c r="N179" s="348"/>
      <c r="O179" s="348"/>
      <c r="P179" s="348"/>
      <c r="Q179" s="348"/>
      <c r="R179" s="348"/>
      <c r="S179" s="348"/>
      <c r="T179" s="348"/>
      <c r="U179" s="348"/>
      <c r="V179" s="348"/>
      <c r="W179" s="348"/>
      <c r="X179" s="348"/>
      <c r="Y179" s="348"/>
      <c r="Z179" s="348"/>
      <c r="AA179" s="348"/>
      <c r="AB179" s="348"/>
      <c r="AC179" s="348"/>
      <c r="AD179" s="348"/>
      <c r="AE179" s="348"/>
      <c r="AF179" s="348"/>
      <c r="AG179" s="348"/>
      <c r="AH179" s="348"/>
      <c r="AI179" s="348"/>
      <c r="AJ179" s="348"/>
      <c r="AK179" s="348"/>
      <c r="AL179" s="348"/>
      <c r="AM179" s="348"/>
      <c r="AN179" s="348"/>
      <c r="AO179" s="348"/>
      <c r="AP179" s="348"/>
      <c r="AQ179" s="348"/>
      <c r="AR179" s="348"/>
      <c r="AS179" s="348"/>
      <c r="AT179" s="348"/>
      <c r="AU179" s="348"/>
      <c r="AV179" s="348"/>
      <c r="AW179" s="348"/>
      <c r="AX179" s="348"/>
      <c r="AY179" s="348"/>
      <c r="AZ179" s="348"/>
      <c r="BA179" s="348"/>
      <c r="BB179" s="348"/>
      <c r="BC179" s="348"/>
      <c r="BD179" s="348"/>
      <c r="BE179" s="348"/>
      <c r="BF179" s="348"/>
      <c r="BG179" s="348"/>
      <c r="BH179" s="348"/>
    </row>
    <row r="180" spans="1:60" x14ac:dyDescent="0.25">
      <c r="A180" s="363">
        <v>5582</v>
      </c>
      <c r="B180" s="348" t="s">
        <v>486</v>
      </c>
      <c r="C180" s="349">
        <v>74.5</v>
      </c>
      <c r="D180" s="349">
        <v>74.5</v>
      </c>
      <c r="E180" s="349">
        <v>74.5</v>
      </c>
      <c r="F180" s="349">
        <v>73</v>
      </c>
      <c r="G180" s="349">
        <v>73</v>
      </c>
      <c r="H180" s="349">
        <v>73</v>
      </c>
      <c r="I180" s="364">
        <v>73</v>
      </c>
      <c r="J180" s="348">
        <v>73</v>
      </c>
      <c r="K180" s="348">
        <v>73</v>
      </c>
      <c r="L180" s="348"/>
      <c r="M180" s="348"/>
      <c r="N180" s="348"/>
      <c r="O180" s="348"/>
      <c r="P180" s="348"/>
      <c r="Q180" s="348"/>
      <c r="R180" s="348"/>
      <c r="S180" s="348"/>
      <c r="T180" s="348"/>
      <c r="U180" s="348"/>
      <c r="V180" s="348"/>
      <c r="W180" s="348"/>
      <c r="X180" s="348"/>
      <c r="Y180" s="348"/>
      <c r="Z180" s="348"/>
      <c r="AA180" s="348"/>
      <c r="AB180" s="348"/>
      <c r="AC180" s="348"/>
      <c r="AD180" s="348"/>
      <c r="AE180" s="348"/>
      <c r="AF180" s="348"/>
      <c r="AG180" s="348"/>
      <c r="AH180" s="348"/>
      <c r="AI180" s="348"/>
      <c r="AJ180" s="348"/>
      <c r="AK180" s="348"/>
      <c r="AL180" s="348"/>
      <c r="AM180" s="348"/>
      <c r="AN180" s="348"/>
      <c r="AO180" s="348"/>
      <c r="AP180" s="348"/>
      <c r="AQ180" s="348"/>
      <c r="AR180" s="348"/>
      <c r="AS180" s="348"/>
      <c r="AT180" s="348"/>
      <c r="AU180" s="348"/>
      <c r="AV180" s="348"/>
      <c r="AW180" s="348"/>
      <c r="AX180" s="348"/>
      <c r="AY180" s="348"/>
      <c r="AZ180" s="348"/>
      <c r="BA180" s="348"/>
      <c r="BB180" s="348"/>
      <c r="BC180" s="348"/>
      <c r="BD180" s="348"/>
      <c r="BE180" s="348"/>
      <c r="BF180" s="348"/>
      <c r="BG180" s="348"/>
      <c r="BH180" s="348"/>
    </row>
    <row r="181" spans="1:60" x14ac:dyDescent="0.25">
      <c r="A181" s="363">
        <v>5584</v>
      </c>
      <c r="B181" s="348" t="s">
        <v>529</v>
      </c>
      <c r="C181" s="349">
        <v>66</v>
      </c>
      <c r="D181" s="349">
        <v>66</v>
      </c>
      <c r="E181" s="349">
        <v>66</v>
      </c>
      <c r="F181" s="349">
        <v>64.5</v>
      </c>
      <c r="G181" s="349">
        <v>64.5</v>
      </c>
      <c r="H181" s="349">
        <v>64.5</v>
      </c>
      <c r="I181" s="364">
        <v>64.5</v>
      </c>
      <c r="J181" s="348">
        <v>64.5</v>
      </c>
      <c r="K181" s="348">
        <v>64.5</v>
      </c>
      <c r="L181" s="348"/>
      <c r="M181" s="348"/>
      <c r="N181" s="348"/>
      <c r="O181" s="348"/>
      <c r="P181" s="348"/>
      <c r="Q181" s="348"/>
      <c r="R181" s="348"/>
      <c r="S181" s="348"/>
      <c r="T181" s="348"/>
      <c r="U181" s="348"/>
      <c r="V181" s="348"/>
      <c r="W181" s="348"/>
      <c r="X181" s="348"/>
      <c r="Y181" s="348"/>
      <c r="Z181" s="348"/>
      <c r="AA181" s="348"/>
      <c r="AB181" s="348"/>
      <c r="AC181" s="348"/>
      <c r="AD181" s="348"/>
      <c r="AE181" s="348"/>
      <c r="AF181" s="348"/>
      <c r="AG181" s="348"/>
      <c r="AH181" s="348"/>
      <c r="AI181" s="348"/>
      <c r="AJ181" s="348"/>
      <c r="AK181" s="348"/>
      <c r="AL181" s="348"/>
      <c r="AM181" s="348"/>
      <c r="AN181" s="348"/>
      <c r="AO181" s="348"/>
      <c r="AP181" s="348"/>
      <c r="AQ181" s="348"/>
      <c r="AR181" s="348"/>
      <c r="AS181" s="348"/>
      <c r="AT181" s="348"/>
      <c r="AU181" s="348"/>
      <c r="AV181" s="348"/>
      <c r="AW181" s="348"/>
      <c r="AX181" s="348"/>
      <c r="AY181" s="348"/>
      <c r="AZ181" s="348"/>
      <c r="BA181" s="348"/>
      <c r="BB181" s="348"/>
      <c r="BC181" s="348"/>
      <c r="BD181" s="348"/>
      <c r="BE181" s="348"/>
      <c r="BF181" s="348"/>
      <c r="BG181" s="348"/>
      <c r="BH181" s="348"/>
    </row>
    <row r="182" spans="1:60" x14ac:dyDescent="0.25">
      <c r="A182" s="363">
        <v>5585</v>
      </c>
      <c r="B182" s="348" t="s">
        <v>566</v>
      </c>
      <c r="C182" s="349">
        <v>53</v>
      </c>
      <c r="D182" s="349">
        <v>53</v>
      </c>
      <c r="E182" s="349">
        <v>59</v>
      </c>
      <c r="F182" s="349">
        <v>59</v>
      </c>
      <c r="G182" s="349">
        <v>59</v>
      </c>
      <c r="H182" s="349">
        <v>59</v>
      </c>
      <c r="I182" s="364">
        <v>59</v>
      </c>
      <c r="J182" s="348">
        <v>59</v>
      </c>
      <c r="K182" s="348">
        <v>59</v>
      </c>
      <c r="L182" s="348"/>
      <c r="M182" s="348"/>
      <c r="N182" s="348"/>
      <c r="O182" s="348"/>
      <c r="P182" s="348"/>
      <c r="Q182" s="348"/>
      <c r="R182" s="348"/>
      <c r="S182" s="348"/>
      <c r="T182" s="348"/>
      <c r="U182" s="348"/>
      <c r="V182" s="348"/>
      <c r="W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c r="AS182" s="348"/>
      <c r="AT182" s="348"/>
      <c r="AU182" s="348"/>
      <c r="AV182" s="348"/>
      <c r="AW182" s="348"/>
      <c r="AX182" s="348"/>
      <c r="AY182" s="348"/>
      <c r="AZ182" s="348"/>
      <c r="BA182" s="348"/>
      <c r="BB182" s="348"/>
      <c r="BC182" s="348"/>
      <c r="BD182" s="348"/>
      <c r="BE182" s="348"/>
      <c r="BF182" s="348"/>
      <c r="BG182" s="348"/>
      <c r="BH182" s="348"/>
    </row>
    <row r="183" spans="1:60" x14ac:dyDescent="0.25">
      <c r="A183" s="363">
        <v>5586</v>
      </c>
      <c r="B183" s="348" t="s">
        <v>576</v>
      </c>
      <c r="C183" s="349">
        <v>79</v>
      </c>
      <c r="D183" s="349">
        <v>79</v>
      </c>
      <c r="E183" s="349">
        <v>79</v>
      </c>
      <c r="F183" s="349">
        <v>78.5</v>
      </c>
      <c r="G183" s="349">
        <v>78.5</v>
      </c>
      <c r="H183" s="349">
        <v>78.5</v>
      </c>
      <c r="I183" s="364">
        <v>78.5</v>
      </c>
      <c r="J183" s="348">
        <v>78.5</v>
      </c>
      <c r="K183" s="348">
        <v>78.5</v>
      </c>
      <c r="L183" s="348"/>
      <c r="M183" s="348"/>
      <c r="N183" s="348"/>
      <c r="O183" s="348"/>
      <c r="P183" s="348"/>
      <c r="Q183" s="348"/>
      <c r="R183" s="348"/>
      <c r="S183" s="348"/>
      <c r="T183" s="348"/>
      <c r="U183" s="348"/>
      <c r="V183" s="348"/>
      <c r="W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c r="AS183" s="348"/>
      <c r="AT183" s="348"/>
      <c r="AU183" s="348"/>
      <c r="AV183" s="348"/>
      <c r="AW183" s="348"/>
      <c r="AX183" s="348"/>
      <c r="AY183" s="348"/>
      <c r="AZ183" s="348"/>
      <c r="BA183" s="348"/>
      <c r="BB183" s="348"/>
      <c r="BC183" s="348"/>
      <c r="BD183" s="348"/>
      <c r="BE183" s="348"/>
      <c r="BF183" s="348"/>
      <c r="BG183" s="348"/>
      <c r="BH183" s="348"/>
    </row>
    <row r="184" spans="1:60" x14ac:dyDescent="0.25">
      <c r="A184" s="363">
        <v>5587</v>
      </c>
      <c r="B184" s="348" t="s">
        <v>581</v>
      </c>
      <c r="C184" s="349">
        <v>75</v>
      </c>
      <c r="D184" s="349">
        <v>75</v>
      </c>
      <c r="E184" s="349">
        <v>75</v>
      </c>
      <c r="F184" s="349">
        <v>73.5</v>
      </c>
      <c r="G184" s="349">
        <v>73.5</v>
      </c>
      <c r="H184" s="349">
        <v>73.5</v>
      </c>
      <c r="I184" s="364">
        <v>73.5</v>
      </c>
      <c r="J184" s="348">
        <v>72</v>
      </c>
      <c r="K184" s="348">
        <v>72</v>
      </c>
      <c r="L184" s="348"/>
      <c r="M184" s="348"/>
      <c r="N184" s="348"/>
      <c r="O184" s="348"/>
      <c r="P184" s="348"/>
      <c r="Q184" s="348"/>
      <c r="R184" s="348"/>
      <c r="S184" s="348"/>
      <c r="T184" s="348"/>
      <c r="U184" s="348"/>
      <c r="V184" s="348"/>
      <c r="W184" s="348"/>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c r="AS184" s="348"/>
      <c r="AT184" s="348"/>
      <c r="AU184" s="348"/>
      <c r="AV184" s="348"/>
      <c r="AW184" s="348"/>
      <c r="AX184" s="348"/>
      <c r="AY184" s="348"/>
      <c r="AZ184" s="348"/>
      <c r="BA184" s="348"/>
      <c r="BB184" s="348"/>
      <c r="BC184" s="348"/>
      <c r="BD184" s="348"/>
      <c r="BE184" s="348"/>
      <c r="BF184" s="348"/>
      <c r="BG184" s="348"/>
      <c r="BH184" s="348"/>
    </row>
    <row r="185" spans="1:60" x14ac:dyDescent="0.25">
      <c r="A185" s="363">
        <v>5592</v>
      </c>
      <c r="B185" s="348" t="s">
        <v>659</v>
      </c>
      <c r="C185" s="349">
        <v>70</v>
      </c>
      <c r="D185" s="349">
        <v>70</v>
      </c>
      <c r="E185" s="349">
        <v>72</v>
      </c>
      <c r="F185" s="349">
        <v>70.5</v>
      </c>
      <c r="G185" s="349">
        <v>70.5</v>
      </c>
      <c r="H185" s="349">
        <v>70.5</v>
      </c>
      <c r="I185" s="364">
        <v>70.5</v>
      </c>
      <c r="J185" s="348">
        <v>70.5</v>
      </c>
      <c r="K185" s="348">
        <v>70.5</v>
      </c>
      <c r="L185" s="348"/>
      <c r="M185" s="348"/>
      <c r="N185" s="348"/>
      <c r="O185" s="348"/>
      <c r="P185" s="348"/>
      <c r="Q185" s="348"/>
      <c r="R185" s="348"/>
      <c r="S185" s="348"/>
      <c r="T185" s="348"/>
      <c r="U185" s="348"/>
      <c r="V185" s="348"/>
      <c r="W185" s="348"/>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c r="AS185" s="348"/>
      <c r="AT185" s="348"/>
      <c r="AU185" s="348"/>
      <c r="AV185" s="348"/>
      <c r="AW185" s="348"/>
      <c r="AX185" s="348"/>
      <c r="AY185" s="348"/>
      <c r="AZ185" s="348"/>
      <c r="BA185" s="348"/>
      <c r="BB185" s="348"/>
      <c r="BC185" s="348"/>
      <c r="BD185" s="348"/>
      <c r="BE185" s="348"/>
      <c r="BF185" s="348"/>
      <c r="BG185" s="348"/>
      <c r="BH185" s="348"/>
    </row>
    <row r="186" spans="1:60" x14ac:dyDescent="0.25">
      <c r="A186" s="363"/>
      <c r="B186" s="348"/>
      <c r="C186" s="349"/>
      <c r="D186" s="349"/>
      <c r="E186" s="349"/>
      <c r="F186" s="349"/>
      <c r="G186" s="349"/>
      <c r="H186" s="349"/>
      <c r="I186" s="348"/>
      <c r="J186" s="348"/>
      <c r="K186" s="348"/>
      <c r="L186" s="348"/>
      <c r="M186" s="348"/>
      <c r="N186" s="348"/>
      <c r="O186" s="348"/>
      <c r="P186" s="348"/>
      <c r="Q186" s="348"/>
      <c r="R186" s="348"/>
      <c r="S186" s="348"/>
      <c r="T186" s="348"/>
      <c r="U186" s="348"/>
      <c r="V186" s="348"/>
      <c r="W186" s="348"/>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c r="AS186" s="348"/>
      <c r="AT186" s="348"/>
      <c r="AU186" s="348"/>
      <c r="AV186" s="348"/>
      <c r="AW186" s="348"/>
      <c r="AX186" s="348"/>
      <c r="AY186" s="348"/>
      <c r="AZ186" s="348"/>
      <c r="BA186" s="348"/>
      <c r="BB186" s="348"/>
      <c r="BC186" s="348"/>
      <c r="BD186" s="348"/>
      <c r="BE186" s="348"/>
      <c r="BF186" s="348"/>
      <c r="BG186" s="348"/>
      <c r="BH186" s="348"/>
    </row>
    <row r="187" spans="1:60" x14ac:dyDescent="0.25">
      <c r="A187" s="356" t="s">
        <v>984</v>
      </c>
      <c r="B187" s="357"/>
      <c r="C187" s="358">
        <v>61.999791823939297</v>
      </c>
      <c r="D187" s="358">
        <v>62.297079636236703</v>
      </c>
      <c r="E187" s="358">
        <v>62.850246166292997</v>
      </c>
      <c r="F187" s="358">
        <v>62.0659843706744</v>
      </c>
      <c r="G187" s="358">
        <v>62.115887808098499</v>
      </c>
      <c r="H187" s="358">
        <v>61.598798765429898</v>
      </c>
      <c r="I187" s="362">
        <v>61.596498177158267</v>
      </c>
      <c r="J187" s="348"/>
      <c r="K187" s="348"/>
      <c r="L187" s="348"/>
      <c r="M187" s="348"/>
      <c r="N187" s="348"/>
      <c r="O187" s="348"/>
      <c r="P187" s="348"/>
      <c r="Q187" s="348"/>
      <c r="R187" s="348"/>
      <c r="S187" s="348"/>
      <c r="T187" s="348"/>
      <c r="U187" s="348"/>
      <c r="V187" s="348"/>
      <c r="W187" s="348"/>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c r="AS187" s="348"/>
      <c r="AT187" s="348"/>
      <c r="AU187" s="348"/>
      <c r="AV187" s="348"/>
      <c r="AW187" s="348"/>
      <c r="AX187" s="348"/>
      <c r="AY187" s="348"/>
      <c r="AZ187" s="348"/>
      <c r="BA187" s="348"/>
      <c r="BB187" s="348"/>
      <c r="BC187" s="348"/>
      <c r="BD187" s="348"/>
      <c r="BE187" s="348"/>
      <c r="BF187" s="348"/>
      <c r="BG187" s="348"/>
      <c r="BH187" s="348"/>
    </row>
    <row r="188" spans="1:60" x14ac:dyDescent="0.25">
      <c r="A188" s="356"/>
      <c r="B188" s="357"/>
      <c r="C188" s="358"/>
      <c r="D188" s="358"/>
      <c r="E188" s="358"/>
      <c r="F188" s="358"/>
      <c r="G188" s="358"/>
      <c r="H188" s="358"/>
      <c r="I188" s="348"/>
      <c r="J188" s="348"/>
      <c r="K188" s="348"/>
      <c r="L188" s="348"/>
      <c r="M188" s="348"/>
      <c r="N188" s="348"/>
      <c r="O188" s="348"/>
      <c r="P188" s="348"/>
      <c r="Q188" s="348"/>
      <c r="R188" s="348"/>
      <c r="S188" s="348"/>
      <c r="T188" s="348"/>
      <c r="U188" s="348"/>
      <c r="V188" s="348"/>
      <c r="W188" s="348"/>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c r="AS188" s="348"/>
      <c r="AT188" s="348"/>
      <c r="AU188" s="348"/>
      <c r="AV188" s="348"/>
      <c r="AW188" s="348"/>
      <c r="AX188" s="348"/>
      <c r="AY188" s="348"/>
      <c r="AZ188" s="348"/>
      <c r="BA188" s="348"/>
      <c r="BB188" s="348"/>
      <c r="BC188" s="348"/>
      <c r="BD188" s="348"/>
      <c r="BE188" s="348"/>
      <c r="BF188" s="348"/>
      <c r="BG188" s="348"/>
      <c r="BH188" s="348"/>
    </row>
    <row r="189" spans="1:60" x14ac:dyDescent="0.25">
      <c r="A189" s="363">
        <v>5581</v>
      </c>
      <c r="B189" s="348" t="s">
        <v>442</v>
      </c>
      <c r="C189" s="349">
        <v>69.5</v>
      </c>
      <c r="D189" s="349">
        <v>69.5</v>
      </c>
      <c r="E189" s="349">
        <v>72</v>
      </c>
      <c r="F189" s="349">
        <v>72</v>
      </c>
      <c r="G189" s="349">
        <v>72</v>
      </c>
      <c r="H189" s="349">
        <v>72</v>
      </c>
      <c r="I189" s="364">
        <v>72</v>
      </c>
      <c r="J189" s="348">
        <v>72</v>
      </c>
      <c r="K189" s="348">
        <v>72</v>
      </c>
      <c r="L189" s="348"/>
      <c r="M189" s="348"/>
      <c r="N189" s="348"/>
      <c r="O189" s="348"/>
      <c r="P189" s="348"/>
      <c r="Q189" s="348"/>
      <c r="R189" s="348"/>
      <c r="S189" s="348"/>
      <c r="T189" s="348"/>
      <c r="U189" s="348"/>
      <c r="V189" s="348"/>
      <c r="W189" s="348"/>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c r="AS189" s="348"/>
      <c r="AT189" s="348"/>
      <c r="AU189" s="348"/>
      <c r="AV189" s="348"/>
      <c r="AW189" s="348"/>
      <c r="AX189" s="348"/>
      <c r="AY189" s="348"/>
      <c r="AZ189" s="348"/>
      <c r="BA189" s="348"/>
      <c r="BB189" s="348"/>
      <c r="BC189" s="348"/>
      <c r="BD189" s="348"/>
      <c r="BE189" s="348"/>
      <c r="BF189" s="348"/>
      <c r="BG189" s="348"/>
      <c r="BH189" s="348"/>
    </row>
    <row r="190" spans="1:60" x14ac:dyDescent="0.25">
      <c r="A190" s="363">
        <v>5613</v>
      </c>
      <c r="B190" s="348" t="s">
        <v>458</v>
      </c>
      <c r="C190" s="349">
        <v>61</v>
      </c>
      <c r="D190" s="349">
        <v>61</v>
      </c>
      <c r="E190" s="349">
        <v>64</v>
      </c>
      <c r="F190" s="349">
        <v>62.5</v>
      </c>
      <c r="G190" s="349">
        <v>62.5</v>
      </c>
      <c r="H190" s="349">
        <v>62.5</v>
      </c>
      <c r="I190" s="364">
        <v>62.5</v>
      </c>
      <c r="J190" s="348">
        <v>62.5</v>
      </c>
      <c r="K190" s="348">
        <v>62.5</v>
      </c>
      <c r="L190" s="348"/>
      <c r="M190" s="348"/>
      <c r="N190" s="348"/>
      <c r="O190" s="348"/>
      <c r="P190" s="348"/>
      <c r="Q190" s="348"/>
      <c r="R190" s="348"/>
      <c r="S190" s="348"/>
      <c r="T190" s="348"/>
      <c r="U190" s="348"/>
      <c r="V190" s="348"/>
      <c r="W190" s="348"/>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c r="AS190" s="348"/>
      <c r="AT190" s="348"/>
      <c r="AU190" s="348"/>
      <c r="AV190" s="348"/>
      <c r="AW190" s="348"/>
      <c r="AX190" s="348"/>
      <c r="AY190" s="348"/>
      <c r="AZ190" s="348"/>
      <c r="BA190" s="348"/>
      <c r="BB190" s="348"/>
      <c r="BC190" s="348"/>
      <c r="BD190" s="348"/>
      <c r="BE190" s="348"/>
      <c r="BF190" s="348"/>
      <c r="BG190" s="348"/>
      <c r="BH190" s="348"/>
    </row>
    <row r="191" spans="1:60" x14ac:dyDescent="0.25">
      <c r="A191" s="363">
        <v>5601</v>
      </c>
      <c r="B191" s="348" t="s">
        <v>491</v>
      </c>
      <c r="C191" s="349">
        <v>64</v>
      </c>
      <c r="D191" s="349">
        <v>69</v>
      </c>
      <c r="E191" s="349">
        <v>69</v>
      </c>
      <c r="F191" s="349">
        <v>67.5</v>
      </c>
      <c r="G191" s="349">
        <v>67.5</v>
      </c>
      <c r="H191" s="349">
        <v>67.5</v>
      </c>
      <c r="I191" s="364">
        <v>67.5</v>
      </c>
      <c r="J191" s="348">
        <v>67.5</v>
      </c>
      <c r="K191" s="348">
        <v>67.5</v>
      </c>
      <c r="L191" s="348"/>
      <c r="M191" s="348"/>
      <c r="N191" s="348"/>
      <c r="O191" s="348"/>
      <c r="P191" s="348"/>
      <c r="Q191" s="348"/>
      <c r="R191" s="348"/>
      <c r="S191" s="348"/>
      <c r="T191" s="348"/>
      <c r="U191" s="348"/>
      <c r="V191" s="348"/>
      <c r="W191" s="34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c r="AS191" s="348"/>
      <c r="AT191" s="348"/>
      <c r="AU191" s="348"/>
      <c r="AV191" s="348"/>
      <c r="AW191" s="348"/>
      <c r="AX191" s="348"/>
      <c r="AY191" s="348"/>
      <c r="AZ191" s="348"/>
      <c r="BA191" s="348"/>
      <c r="BB191" s="348"/>
      <c r="BC191" s="348"/>
      <c r="BD191" s="348"/>
      <c r="BE191" s="348"/>
      <c r="BF191" s="348"/>
      <c r="BG191" s="348"/>
      <c r="BH191" s="348"/>
    </row>
    <row r="192" spans="1:60" x14ac:dyDescent="0.25">
      <c r="A192" s="363">
        <v>5604</v>
      </c>
      <c r="B192" s="348" t="s">
        <v>542</v>
      </c>
      <c r="C192" s="349">
        <v>68</v>
      </c>
      <c r="D192" s="349">
        <v>70</v>
      </c>
      <c r="E192" s="349">
        <v>70</v>
      </c>
      <c r="F192" s="349">
        <v>69</v>
      </c>
      <c r="G192" s="349">
        <v>69</v>
      </c>
      <c r="H192" s="349">
        <v>69</v>
      </c>
      <c r="I192" s="364">
        <v>69</v>
      </c>
      <c r="J192" s="348">
        <v>69</v>
      </c>
      <c r="K192" s="348">
        <v>69</v>
      </c>
      <c r="L192" s="348"/>
      <c r="M192" s="348"/>
      <c r="N192" s="348"/>
      <c r="O192" s="348"/>
      <c r="P192" s="348"/>
      <c r="Q192" s="348"/>
      <c r="R192" s="348"/>
      <c r="S192" s="348"/>
      <c r="T192" s="348"/>
      <c r="U192" s="348"/>
      <c r="V192" s="348"/>
      <c r="W192" s="34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c r="AS192" s="348"/>
      <c r="AT192" s="348"/>
      <c r="AU192" s="348"/>
      <c r="AV192" s="348"/>
      <c r="AW192" s="348"/>
      <c r="AX192" s="348"/>
      <c r="AY192" s="348"/>
      <c r="AZ192" s="348"/>
      <c r="BA192" s="348"/>
      <c r="BB192" s="348"/>
      <c r="BC192" s="348"/>
      <c r="BD192" s="348"/>
      <c r="BE192" s="348"/>
      <c r="BF192" s="348"/>
      <c r="BG192" s="348"/>
      <c r="BH192" s="348"/>
    </row>
    <row r="193" spans="1:60" x14ac:dyDescent="0.25">
      <c r="A193" s="363">
        <v>5806</v>
      </c>
      <c r="B193" s="348" t="s">
        <v>565</v>
      </c>
      <c r="C193" s="349">
        <v>76</v>
      </c>
      <c r="D193" s="349">
        <v>76</v>
      </c>
      <c r="E193" s="349">
        <v>76</v>
      </c>
      <c r="F193" s="349">
        <v>73</v>
      </c>
      <c r="G193" s="349">
        <v>73</v>
      </c>
      <c r="H193" s="349">
        <v>73</v>
      </c>
      <c r="I193" s="364">
        <v>73</v>
      </c>
      <c r="J193" s="348">
        <v>71</v>
      </c>
      <c r="K193" s="348">
        <v>71</v>
      </c>
      <c r="L193" s="348"/>
      <c r="M193" s="348"/>
      <c r="N193" s="348"/>
      <c r="O193" s="348"/>
      <c r="P193" s="348"/>
      <c r="Q193" s="348"/>
      <c r="R193" s="348"/>
      <c r="S193" s="348"/>
      <c r="T193" s="348"/>
      <c r="U193" s="348"/>
      <c r="V193" s="348"/>
      <c r="W193" s="34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c r="AS193" s="348"/>
      <c r="AT193" s="348"/>
      <c r="AU193" s="348"/>
      <c r="AV193" s="348"/>
      <c r="AW193" s="348"/>
      <c r="AX193" s="348"/>
      <c r="AY193" s="348"/>
      <c r="AZ193" s="348"/>
      <c r="BA193" s="348"/>
      <c r="BB193" s="348"/>
      <c r="BC193" s="348"/>
      <c r="BD193" s="348"/>
      <c r="BE193" s="348"/>
      <c r="BF193" s="348"/>
      <c r="BG193" s="348"/>
      <c r="BH193" s="348"/>
    </row>
    <row r="194" spans="1:60" x14ac:dyDescent="0.25">
      <c r="A194" s="363">
        <v>5606</v>
      </c>
      <c r="B194" s="348" t="s">
        <v>594</v>
      </c>
      <c r="C194" s="349">
        <v>55.5</v>
      </c>
      <c r="D194" s="349">
        <v>55.5</v>
      </c>
      <c r="E194" s="349">
        <v>55.5</v>
      </c>
      <c r="F194" s="349">
        <v>54</v>
      </c>
      <c r="G194" s="349">
        <v>54</v>
      </c>
      <c r="H194" s="349">
        <v>54</v>
      </c>
      <c r="I194" s="364">
        <v>54</v>
      </c>
      <c r="J194" s="348">
        <v>54</v>
      </c>
      <c r="K194" s="348">
        <v>54</v>
      </c>
      <c r="L194" s="348"/>
      <c r="M194" s="348"/>
      <c r="N194" s="348"/>
      <c r="O194" s="348"/>
      <c r="P194" s="348"/>
      <c r="Q194" s="348"/>
      <c r="R194" s="348"/>
      <c r="S194" s="348"/>
      <c r="T194" s="348"/>
      <c r="U194" s="348"/>
      <c r="V194" s="348"/>
      <c r="W194" s="34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c r="AS194" s="348"/>
      <c r="AT194" s="348"/>
      <c r="AU194" s="348"/>
      <c r="AV194" s="348"/>
      <c r="AW194" s="348"/>
      <c r="AX194" s="348"/>
      <c r="AY194" s="348"/>
      <c r="AZ194" s="348"/>
      <c r="BA194" s="348"/>
      <c r="BB194" s="348"/>
      <c r="BC194" s="348"/>
      <c r="BD194" s="348"/>
      <c r="BE194" s="348"/>
      <c r="BF194" s="348"/>
      <c r="BG194" s="348"/>
      <c r="BH194" s="348"/>
    </row>
    <row r="195" spans="1:60" x14ac:dyDescent="0.25">
      <c r="A195" s="363">
        <v>5790</v>
      </c>
      <c r="B195" s="348" t="s">
        <v>595</v>
      </c>
      <c r="C195" s="349">
        <v>76</v>
      </c>
      <c r="D195" s="349">
        <v>76</v>
      </c>
      <c r="E195" s="349">
        <v>76</v>
      </c>
      <c r="F195" s="349">
        <v>74.5</v>
      </c>
      <c r="G195" s="349">
        <v>74.5</v>
      </c>
      <c r="H195" s="349">
        <v>74.5</v>
      </c>
      <c r="I195" s="364">
        <v>74.5</v>
      </c>
      <c r="J195" s="348">
        <v>74.5</v>
      </c>
      <c r="K195" s="348">
        <v>74.5</v>
      </c>
      <c r="L195" s="348"/>
      <c r="M195" s="348"/>
      <c r="N195" s="348"/>
      <c r="O195" s="348"/>
      <c r="P195" s="348"/>
      <c r="Q195" s="348"/>
      <c r="R195" s="348"/>
      <c r="S195" s="348"/>
      <c r="T195" s="348"/>
      <c r="U195" s="348"/>
      <c r="V195" s="348"/>
      <c r="W195" s="34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c r="AS195" s="348"/>
      <c r="AT195" s="348"/>
      <c r="AU195" s="348"/>
      <c r="AV195" s="348"/>
      <c r="AW195" s="348"/>
      <c r="AX195" s="348"/>
      <c r="AY195" s="348"/>
      <c r="AZ195" s="348"/>
      <c r="BA195" s="348"/>
      <c r="BB195" s="348"/>
      <c r="BC195" s="348"/>
      <c r="BD195" s="348"/>
      <c r="BE195" s="348"/>
      <c r="BF195" s="348"/>
      <c r="BG195" s="348"/>
      <c r="BH195" s="348"/>
    </row>
    <row r="196" spans="1:60" x14ac:dyDescent="0.25">
      <c r="A196" s="363">
        <v>5792</v>
      </c>
      <c r="B196" s="348" t="s">
        <v>612</v>
      </c>
      <c r="C196" s="349">
        <v>77</v>
      </c>
      <c r="D196" s="349">
        <v>77</v>
      </c>
      <c r="E196" s="349">
        <v>77</v>
      </c>
      <c r="F196" s="349">
        <v>75</v>
      </c>
      <c r="G196" s="349">
        <v>75.5</v>
      </c>
      <c r="H196" s="349">
        <v>75.5</v>
      </c>
      <c r="I196" s="364">
        <v>75</v>
      </c>
      <c r="J196" s="348">
        <v>74.5</v>
      </c>
      <c r="K196" s="348">
        <v>74.5</v>
      </c>
      <c r="L196" s="348"/>
      <c r="M196" s="348"/>
      <c r="N196" s="348"/>
      <c r="O196" s="348"/>
      <c r="P196" s="348"/>
      <c r="Q196" s="348"/>
      <c r="R196" s="348"/>
      <c r="S196" s="348"/>
      <c r="T196" s="348"/>
      <c r="U196" s="348"/>
      <c r="V196" s="348"/>
      <c r="W196" s="34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c r="AS196" s="348"/>
      <c r="AT196" s="348"/>
      <c r="AU196" s="348"/>
      <c r="AV196" s="348"/>
      <c r="AW196" s="348"/>
      <c r="AX196" s="348"/>
      <c r="AY196" s="348"/>
      <c r="AZ196" s="348"/>
      <c r="BA196" s="348"/>
      <c r="BB196" s="348"/>
      <c r="BC196" s="348"/>
      <c r="BD196" s="348"/>
      <c r="BE196" s="348"/>
      <c r="BF196" s="348"/>
      <c r="BG196" s="348"/>
      <c r="BH196" s="348"/>
    </row>
    <row r="197" spans="1:60" x14ac:dyDescent="0.25">
      <c r="A197" s="363">
        <v>5805</v>
      </c>
      <c r="B197" s="348" t="s">
        <v>631</v>
      </c>
      <c r="C197" s="349">
        <v>69.223876988447302</v>
      </c>
      <c r="D197" s="349">
        <v>69.209756351703007</v>
      </c>
      <c r="E197" s="349">
        <v>69.220031550499797</v>
      </c>
      <c r="F197" s="349">
        <v>69.241247989406503</v>
      </c>
      <c r="G197" s="349">
        <v>69.185601421843799</v>
      </c>
      <c r="H197" s="349">
        <v>69</v>
      </c>
      <c r="I197" s="364">
        <v>69</v>
      </c>
      <c r="J197" s="348">
        <v>69</v>
      </c>
      <c r="K197" s="348">
        <v>69</v>
      </c>
      <c r="L197" s="348"/>
      <c r="M197" s="348"/>
      <c r="N197" s="348"/>
      <c r="O197" s="348"/>
      <c r="P197" s="348"/>
      <c r="Q197" s="348"/>
      <c r="R197" s="348"/>
      <c r="S197" s="348"/>
      <c r="T197" s="348"/>
      <c r="U197" s="348"/>
      <c r="V197" s="348"/>
      <c r="W197" s="34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c r="AS197" s="348"/>
      <c r="AT197" s="348"/>
      <c r="AU197" s="348"/>
      <c r="AV197" s="348"/>
      <c r="AW197" s="348"/>
      <c r="AX197" s="348"/>
      <c r="AY197" s="348"/>
      <c r="AZ197" s="348"/>
      <c r="BA197" s="348"/>
      <c r="BB197" s="348"/>
      <c r="BC197" s="348"/>
      <c r="BD197" s="348"/>
      <c r="BE197" s="348"/>
      <c r="BF197" s="348"/>
      <c r="BG197" s="348"/>
      <c r="BH197" s="348"/>
    </row>
    <row r="198" spans="1:60" x14ac:dyDescent="0.25">
      <c r="A198" s="363">
        <v>5588</v>
      </c>
      <c r="B198" s="348" t="s">
        <v>635</v>
      </c>
      <c r="C198" s="349">
        <v>61.5</v>
      </c>
      <c r="D198" s="349">
        <v>61.5</v>
      </c>
      <c r="E198" s="349">
        <v>68</v>
      </c>
      <c r="F198" s="349">
        <v>66.5</v>
      </c>
      <c r="G198" s="349">
        <v>66.5</v>
      </c>
      <c r="H198" s="349">
        <v>66.5</v>
      </c>
      <c r="I198" s="364">
        <v>66.5</v>
      </c>
      <c r="J198" s="348">
        <v>66.5</v>
      </c>
      <c r="K198" s="348">
        <v>66.5</v>
      </c>
      <c r="L198" s="348"/>
      <c r="M198" s="348"/>
      <c r="N198" s="348"/>
      <c r="O198" s="348"/>
      <c r="P198" s="348"/>
      <c r="Q198" s="348"/>
      <c r="R198" s="348"/>
      <c r="S198" s="348"/>
      <c r="T198" s="348"/>
      <c r="U198" s="348"/>
      <c r="V198" s="348"/>
      <c r="W198" s="34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c r="AS198" s="348"/>
      <c r="AT198" s="348"/>
      <c r="AU198" s="348"/>
      <c r="AV198" s="348"/>
      <c r="AW198" s="348"/>
      <c r="AX198" s="348"/>
      <c r="AY198" s="348"/>
      <c r="AZ198" s="348"/>
      <c r="BA198" s="348"/>
      <c r="BB198" s="348"/>
      <c r="BC198" s="348"/>
      <c r="BD198" s="348"/>
      <c r="BE198" s="348"/>
      <c r="BF198" s="348"/>
      <c r="BG198" s="348"/>
      <c r="BH198" s="348"/>
    </row>
    <row r="199" spans="1:60" x14ac:dyDescent="0.25">
      <c r="A199" s="363">
        <v>5607</v>
      </c>
      <c r="B199" s="348" t="s">
        <v>650</v>
      </c>
      <c r="C199" s="349">
        <v>70</v>
      </c>
      <c r="D199" s="349">
        <v>70</v>
      </c>
      <c r="E199" s="349">
        <v>70</v>
      </c>
      <c r="F199" s="349">
        <v>68.5</v>
      </c>
      <c r="G199" s="349">
        <v>68.5</v>
      </c>
      <c r="H199" s="349">
        <v>68.5</v>
      </c>
      <c r="I199" s="364">
        <v>68.5</v>
      </c>
      <c r="J199" s="348">
        <v>68.5</v>
      </c>
      <c r="K199" s="348">
        <v>68.5</v>
      </c>
      <c r="L199" s="348"/>
      <c r="M199" s="348"/>
      <c r="N199" s="348"/>
      <c r="O199" s="348"/>
      <c r="P199" s="348"/>
      <c r="Q199" s="348"/>
      <c r="R199" s="348"/>
      <c r="S199" s="348"/>
      <c r="T199" s="348"/>
      <c r="U199" s="348"/>
      <c r="V199" s="348"/>
      <c r="W199" s="34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c r="AS199" s="348"/>
      <c r="AT199" s="348"/>
      <c r="AU199" s="348"/>
      <c r="AV199" s="348"/>
      <c r="AW199" s="348"/>
      <c r="AX199" s="348"/>
      <c r="AY199" s="348"/>
      <c r="AZ199" s="348"/>
      <c r="BA199" s="348"/>
      <c r="BB199" s="348"/>
      <c r="BC199" s="348"/>
      <c r="BD199" s="348"/>
      <c r="BE199" s="348"/>
      <c r="BF199" s="348"/>
      <c r="BG199" s="348"/>
      <c r="BH199" s="348"/>
    </row>
    <row r="200" spans="1:60" x14ac:dyDescent="0.25">
      <c r="A200" s="363">
        <v>5590</v>
      </c>
      <c r="B200" s="348" t="s">
        <v>651</v>
      </c>
      <c r="C200" s="349">
        <v>61</v>
      </c>
      <c r="D200" s="349">
        <v>61</v>
      </c>
      <c r="E200" s="349">
        <v>61</v>
      </c>
      <c r="F200" s="349">
        <v>61</v>
      </c>
      <c r="G200" s="349">
        <v>61</v>
      </c>
      <c r="H200" s="349">
        <v>61</v>
      </c>
      <c r="I200" s="364">
        <v>61</v>
      </c>
      <c r="J200" s="348">
        <v>61</v>
      </c>
      <c r="K200" s="348">
        <v>61</v>
      </c>
      <c r="L200" s="348"/>
      <c r="M200" s="348"/>
      <c r="N200" s="348"/>
      <c r="O200" s="348"/>
      <c r="P200" s="348"/>
      <c r="Q200" s="348"/>
      <c r="R200" s="348"/>
      <c r="S200" s="348"/>
      <c r="T200" s="348"/>
      <c r="U200" s="348"/>
      <c r="V200" s="348"/>
      <c r="W200" s="34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c r="AS200" s="348"/>
      <c r="AT200" s="348"/>
      <c r="AU200" s="348"/>
      <c r="AV200" s="348"/>
      <c r="AW200" s="348"/>
      <c r="AX200" s="348"/>
      <c r="AY200" s="348"/>
      <c r="AZ200" s="348"/>
      <c r="BA200" s="348"/>
      <c r="BB200" s="348"/>
      <c r="BC200" s="348"/>
      <c r="BD200" s="348"/>
      <c r="BE200" s="348"/>
      <c r="BF200" s="348"/>
      <c r="BG200" s="348"/>
      <c r="BH200" s="348"/>
    </row>
    <row r="201" spans="1:60" x14ac:dyDescent="0.25">
      <c r="A201" s="363">
        <v>5609</v>
      </c>
      <c r="B201" s="348" t="s">
        <v>655</v>
      </c>
      <c r="C201" s="349">
        <v>63.5</v>
      </c>
      <c r="D201" s="349">
        <v>63.5</v>
      </c>
      <c r="E201" s="349">
        <v>63.5</v>
      </c>
      <c r="F201" s="349">
        <v>62</v>
      </c>
      <c r="G201" s="349">
        <v>62</v>
      </c>
      <c r="H201" s="349">
        <v>62</v>
      </c>
      <c r="I201" s="364">
        <v>62</v>
      </c>
      <c r="J201" s="348">
        <v>62</v>
      </c>
      <c r="K201" s="348">
        <v>62</v>
      </c>
      <c r="L201" s="348"/>
      <c r="M201" s="348"/>
      <c r="N201" s="348"/>
      <c r="O201" s="348"/>
      <c r="P201" s="348"/>
      <c r="Q201" s="348"/>
      <c r="R201" s="348"/>
      <c r="S201" s="348"/>
      <c r="T201" s="348"/>
      <c r="U201" s="348"/>
      <c r="V201" s="348"/>
      <c r="W201" s="34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c r="AS201" s="348"/>
      <c r="AT201" s="348"/>
      <c r="AU201" s="348"/>
      <c r="AV201" s="348"/>
      <c r="AW201" s="348"/>
      <c r="AX201" s="348"/>
      <c r="AY201" s="348"/>
      <c r="AZ201" s="348"/>
      <c r="BA201" s="348"/>
      <c r="BB201" s="348"/>
      <c r="BC201" s="348"/>
      <c r="BD201" s="348"/>
      <c r="BE201" s="348"/>
      <c r="BF201" s="348"/>
      <c r="BG201" s="348"/>
      <c r="BH201" s="348"/>
    </row>
    <row r="202" spans="1:60" x14ac:dyDescent="0.25">
      <c r="A202" s="363">
        <v>5610</v>
      </c>
      <c r="B202" s="348" t="s">
        <v>681</v>
      </c>
      <c r="C202" s="349">
        <v>67</v>
      </c>
      <c r="D202" s="349">
        <v>70</v>
      </c>
      <c r="E202" s="349">
        <v>70</v>
      </c>
      <c r="F202" s="349">
        <v>72</v>
      </c>
      <c r="G202" s="349">
        <v>72</v>
      </c>
      <c r="H202" s="349">
        <v>72</v>
      </c>
      <c r="I202" s="364">
        <v>72</v>
      </c>
      <c r="J202" s="348">
        <v>74</v>
      </c>
      <c r="K202" s="348">
        <v>74</v>
      </c>
      <c r="L202" s="348"/>
      <c r="M202" s="348"/>
      <c r="N202" s="348"/>
      <c r="O202" s="348"/>
      <c r="P202" s="348"/>
      <c r="Q202" s="348"/>
      <c r="R202" s="348"/>
      <c r="S202" s="348"/>
      <c r="T202" s="348"/>
      <c r="U202" s="348"/>
      <c r="V202" s="348"/>
      <c r="W202" s="34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c r="AS202" s="348"/>
      <c r="AT202" s="348"/>
      <c r="AU202" s="348"/>
      <c r="AV202" s="348"/>
      <c r="AW202" s="348"/>
      <c r="AX202" s="348"/>
      <c r="AY202" s="348"/>
      <c r="AZ202" s="348"/>
      <c r="BA202" s="348"/>
      <c r="BB202" s="348"/>
      <c r="BC202" s="348"/>
      <c r="BD202" s="348"/>
      <c r="BE202" s="348"/>
      <c r="BF202" s="348"/>
      <c r="BG202" s="348"/>
      <c r="BH202" s="348"/>
    </row>
    <row r="203" spans="1:60" x14ac:dyDescent="0.25">
      <c r="A203" s="363">
        <v>5611</v>
      </c>
      <c r="B203" s="348" t="s">
        <v>676</v>
      </c>
      <c r="C203" s="349">
        <v>69</v>
      </c>
      <c r="D203" s="349">
        <v>69</v>
      </c>
      <c r="E203" s="349">
        <v>69</v>
      </c>
      <c r="F203" s="349">
        <v>69</v>
      </c>
      <c r="G203" s="349">
        <v>69</v>
      </c>
      <c r="H203" s="349">
        <v>69</v>
      </c>
      <c r="I203" s="364">
        <v>69</v>
      </c>
      <c r="J203" s="348">
        <v>69</v>
      </c>
      <c r="K203" s="348">
        <v>69</v>
      </c>
      <c r="L203" s="348"/>
      <c r="M203" s="348"/>
      <c r="N203" s="348"/>
      <c r="O203" s="348"/>
      <c r="P203" s="348"/>
      <c r="Q203" s="348"/>
      <c r="R203" s="348"/>
      <c r="S203" s="348"/>
      <c r="T203" s="348"/>
      <c r="U203" s="348"/>
      <c r="V203" s="348"/>
      <c r="W203" s="34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c r="AS203" s="348"/>
      <c r="AT203" s="348"/>
      <c r="AU203" s="348"/>
      <c r="AV203" s="348"/>
      <c r="AW203" s="348"/>
      <c r="AX203" s="348"/>
      <c r="AY203" s="348"/>
      <c r="AZ203" s="348"/>
      <c r="BA203" s="348"/>
      <c r="BB203" s="348"/>
      <c r="BC203" s="348"/>
      <c r="BD203" s="348"/>
      <c r="BE203" s="348"/>
      <c r="BF203" s="348"/>
      <c r="BG203" s="348"/>
      <c r="BH203" s="348"/>
    </row>
    <row r="204" spans="1:60" x14ac:dyDescent="0.25">
      <c r="A204" s="363">
        <v>5799</v>
      </c>
      <c r="B204" s="348" t="s">
        <v>679</v>
      </c>
      <c r="C204" s="349">
        <v>69</v>
      </c>
      <c r="D204" s="349">
        <v>69</v>
      </c>
      <c r="E204" s="349">
        <v>69</v>
      </c>
      <c r="F204" s="349">
        <v>69</v>
      </c>
      <c r="G204" s="349">
        <v>69</v>
      </c>
      <c r="H204" s="349">
        <v>69</v>
      </c>
      <c r="I204" s="364">
        <v>69</v>
      </c>
      <c r="J204" s="348">
        <v>69</v>
      </c>
      <c r="K204" s="348">
        <v>69</v>
      </c>
      <c r="L204" s="348"/>
      <c r="M204" s="348"/>
      <c r="N204" s="348"/>
      <c r="O204" s="348"/>
      <c r="P204" s="348"/>
      <c r="Q204" s="348"/>
      <c r="R204" s="348"/>
      <c r="S204" s="348"/>
      <c r="T204" s="348"/>
      <c r="U204" s="348"/>
      <c r="V204" s="348"/>
      <c r="W204" s="34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c r="AS204" s="348"/>
      <c r="AT204" s="348"/>
      <c r="AU204" s="348"/>
      <c r="AV204" s="348"/>
      <c r="AW204" s="348"/>
      <c r="AX204" s="348"/>
      <c r="AY204" s="348"/>
      <c r="AZ204" s="348"/>
      <c r="BA204" s="348"/>
      <c r="BB204" s="348"/>
      <c r="BC204" s="348"/>
      <c r="BD204" s="348"/>
      <c r="BE204" s="348"/>
      <c r="BF204" s="348"/>
      <c r="BG204" s="348"/>
      <c r="BH204" s="348"/>
    </row>
    <row r="205" spans="1:60" x14ac:dyDescent="0.25">
      <c r="A205" s="363"/>
      <c r="B205" s="348"/>
      <c r="C205" s="349"/>
      <c r="D205" s="349"/>
      <c r="E205" s="349"/>
      <c r="F205" s="349"/>
      <c r="G205" s="349"/>
      <c r="H205" s="349"/>
      <c r="I205" s="348"/>
      <c r="J205" s="348"/>
      <c r="K205" s="348"/>
      <c r="L205" s="348"/>
      <c r="M205" s="348"/>
      <c r="N205" s="348"/>
      <c r="O205" s="348"/>
      <c r="P205" s="348"/>
      <c r="Q205" s="348"/>
      <c r="R205" s="348"/>
      <c r="S205" s="348"/>
      <c r="T205" s="348"/>
      <c r="U205" s="348"/>
      <c r="V205" s="348"/>
      <c r="W205" s="34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c r="AS205" s="348"/>
      <c r="AT205" s="348"/>
      <c r="AU205" s="348"/>
      <c r="AV205" s="348"/>
      <c r="AW205" s="348"/>
      <c r="AX205" s="348"/>
      <c r="AY205" s="348"/>
      <c r="AZ205" s="348"/>
      <c r="BA205" s="348"/>
      <c r="BB205" s="348"/>
      <c r="BC205" s="348"/>
      <c r="BD205" s="348"/>
      <c r="BE205" s="348"/>
      <c r="BF205" s="348"/>
      <c r="BG205" s="348"/>
      <c r="BH205" s="348"/>
    </row>
    <row r="206" spans="1:60" x14ac:dyDescent="0.25">
      <c r="A206" s="356" t="s">
        <v>615</v>
      </c>
      <c r="B206" s="357"/>
      <c r="C206" s="358">
        <v>64.9608895820665</v>
      </c>
      <c r="D206" s="358">
        <v>64.581096968398498</v>
      </c>
      <c r="E206" s="358">
        <v>65.284728137021304</v>
      </c>
      <c r="F206" s="358">
        <v>64.329399710189506</v>
      </c>
      <c r="G206" s="358">
        <v>64.933268555847107</v>
      </c>
      <c r="H206" s="358">
        <v>64.862011891548704</v>
      </c>
      <c r="I206" s="362">
        <v>64.627159259204717</v>
      </c>
      <c r="J206" s="348"/>
      <c r="K206" s="348"/>
      <c r="L206" s="348"/>
      <c r="M206" s="348"/>
      <c r="N206" s="348"/>
      <c r="O206" s="348"/>
      <c r="P206" s="348"/>
      <c r="Q206" s="348"/>
      <c r="R206" s="348"/>
      <c r="S206" s="348"/>
      <c r="T206" s="348"/>
      <c r="U206" s="348"/>
      <c r="V206" s="348"/>
      <c r="W206" s="34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c r="AS206" s="348"/>
      <c r="AT206" s="348"/>
      <c r="AU206" s="348"/>
      <c r="AV206" s="348"/>
      <c r="AW206" s="348"/>
      <c r="AX206" s="348"/>
      <c r="AY206" s="348"/>
      <c r="AZ206" s="348"/>
      <c r="BA206" s="348"/>
      <c r="BB206" s="348"/>
      <c r="BC206" s="348"/>
      <c r="BD206" s="348"/>
      <c r="BE206" s="348"/>
      <c r="BF206" s="348"/>
      <c r="BG206" s="348"/>
      <c r="BH206" s="348"/>
    </row>
    <row r="207" spans="1:60" x14ac:dyDescent="0.25">
      <c r="A207" s="356"/>
      <c r="B207" s="357"/>
      <c r="C207" s="358"/>
      <c r="D207" s="358"/>
      <c r="E207" s="358"/>
      <c r="F207" s="358"/>
      <c r="G207" s="358"/>
      <c r="H207" s="358"/>
      <c r="I207" s="348"/>
      <c r="J207" s="348"/>
      <c r="K207" s="348"/>
      <c r="L207" s="348"/>
      <c r="M207" s="348"/>
      <c r="N207" s="348"/>
      <c r="O207" s="348"/>
      <c r="P207" s="348"/>
      <c r="Q207" s="348"/>
      <c r="R207" s="348"/>
      <c r="S207" s="348"/>
      <c r="T207" s="348"/>
      <c r="U207" s="348"/>
      <c r="V207" s="348"/>
      <c r="W207" s="34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c r="AS207" s="348"/>
      <c r="AT207" s="348"/>
      <c r="AU207" s="348"/>
      <c r="AV207" s="348"/>
      <c r="AW207" s="348"/>
      <c r="AX207" s="348"/>
      <c r="AY207" s="348"/>
      <c r="AZ207" s="348"/>
      <c r="BA207" s="348"/>
      <c r="BB207" s="348"/>
      <c r="BC207" s="348"/>
      <c r="BD207" s="348"/>
      <c r="BE207" s="348"/>
      <c r="BF207" s="348"/>
      <c r="BG207" s="348"/>
      <c r="BH207" s="348"/>
    </row>
    <row r="208" spans="1:60" x14ac:dyDescent="0.25">
      <c r="A208" s="367">
        <v>5621</v>
      </c>
      <c r="B208" s="366" t="s">
        <v>426</v>
      </c>
      <c r="C208" s="349">
        <v>62</v>
      </c>
      <c r="D208" s="349">
        <v>62</v>
      </c>
      <c r="E208" s="349">
        <v>62</v>
      </c>
      <c r="F208" s="349">
        <v>62</v>
      </c>
      <c r="G208" s="349">
        <v>62</v>
      </c>
      <c r="H208" s="349">
        <v>62</v>
      </c>
      <c r="I208" s="364">
        <v>62</v>
      </c>
      <c r="J208" s="348">
        <v>60</v>
      </c>
      <c r="K208" s="348">
        <v>60</v>
      </c>
      <c r="L208" s="348"/>
      <c r="M208" s="348"/>
      <c r="N208" s="348"/>
      <c r="O208" s="348"/>
      <c r="P208" s="348"/>
      <c r="Q208" s="348"/>
      <c r="R208" s="348"/>
      <c r="S208" s="348"/>
      <c r="T208" s="348"/>
      <c r="U208" s="348"/>
      <c r="V208" s="348"/>
      <c r="W208" s="34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c r="AS208" s="348"/>
      <c r="AT208" s="348"/>
      <c r="AU208" s="348"/>
      <c r="AV208" s="348"/>
      <c r="AW208" s="348"/>
      <c r="AX208" s="348"/>
      <c r="AY208" s="348"/>
      <c r="AZ208" s="348"/>
      <c r="BA208" s="348"/>
      <c r="BB208" s="348"/>
      <c r="BC208" s="348"/>
      <c r="BD208" s="348"/>
      <c r="BE208" s="348"/>
      <c r="BF208" s="348"/>
      <c r="BG208" s="348"/>
      <c r="BH208" s="348"/>
    </row>
    <row r="209" spans="1:60" x14ac:dyDescent="0.25">
      <c r="A209" s="367">
        <v>5851</v>
      </c>
      <c r="B209" s="366" t="s">
        <v>429</v>
      </c>
      <c r="C209" s="349">
        <v>62</v>
      </c>
      <c r="D209" s="349">
        <v>62</v>
      </c>
      <c r="E209" s="349">
        <v>62</v>
      </c>
      <c r="F209" s="349">
        <v>60</v>
      </c>
      <c r="G209" s="349">
        <v>60</v>
      </c>
      <c r="H209" s="349">
        <v>65</v>
      </c>
      <c r="I209" s="364">
        <v>65</v>
      </c>
      <c r="J209" s="348">
        <v>65</v>
      </c>
      <c r="K209" s="348">
        <v>65</v>
      </c>
      <c r="L209" s="348"/>
      <c r="M209" s="348"/>
      <c r="N209" s="348"/>
      <c r="O209" s="348"/>
      <c r="P209" s="348"/>
      <c r="Q209" s="348"/>
      <c r="R209" s="348"/>
      <c r="S209" s="348"/>
      <c r="T209" s="348"/>
      <c r="U209" s="348"/>
      <c r="V209" s="348"/>
      <c r="W209" s="34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c r="AS209" s="348"/>
      <c r="AT209" s="348"/>
      <c r="AU209" s="348"/>
      <c r="AV209" s="348"/>
      <c r="AW209" s="348"/>
      <c r="AX209" s="348"/>
      <c r="AY209" s="348"/>
      <c r="AZ209" s="348"/>
      <c r="BA209" s="348"/>
      <c r="BB209" s="348"/>
      <c r="BC209" s="348"/>
      <c r="BD209" s="348"/>
      <c r="BE209" s="348"/>
      <c r="BF209" s="348"/>
      <c r="BG209" s="348"/>
      <c r="BH209" s="348"/>
    </row>
    <row r="210" spans="1:60" x14ac:dyDescent="0.25">
      <c r="A210" s="367">
        <v>5422</v>
      </c>
      <c r="B210" s="366" t="s">
        <v>434</v>
      </c>
      <c r="C210" s="349">
        <v>68.630364622510996</v>
      </c>
      <c r="D210" s="349">
        <v>68.719699736180004</v>
      </c>
      <c r="E210" s="349">
        <v>70.556449105389206</v>
      </c>
      <c r="F210" s="349">
        <v>68.934242873752495</v>
      </c>
      <c r="G210" s="349">
        <v>70</v>
      </c>
      <c r="H210" s="349">
        <v>70</v>
      </c>
      <c r="I210" s="364">
        <v>68</v>
      </c>
      <c r="J210" s="348">
        <v>68</v>
      </c>
      <c r="K210" s="348">
        <v>68</v>
      </c>
      <c r="L210" s="348"/>
      <c r="M210" s="348"/>
      <c r="N210" s="348"/>
      <c r="O210" s="348"/>
      <c r="P210" s="348"/>
      <c r="Q210" s="348"/>
      <c r="R210" s="348"/>
      <c r="S210" s="348"/>
      <c r="T210" s="348"/>
      <c r="U210" s="348"/>
      <c r="V210" s="348"/>
      <c r="W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c r="AS210" s="348"/>
      <c r="AT210" s="348"/>
      <c r="AU210" s="348"/>
      <c r="AV210" s="348"/>
      <c r="AW210" s="348"/>
      <c r="AX210" s="348"/>
      <c r="AY210" s="348"/>
      <c r="AZ210" s="348"/>
      <c r="BA210" s="348"/>
      <c r="BB210" s="348"/>
      <c r="BC210" s="348"/>
      <c r="BD210" s="348"/>
      <c r="BE210" s="348"/>
      <c r="BF210" s="348"/>
      <c r="BG210" s="348"/>
      <c r="BH210" s="348"/>
    </row>
    <row r="211" spans="1:60" x14ac:dyDescent="0.25">
      <c r="A211" s="367">
        <v>5423</v>
      </c>
      <c r="B211" s="366" t="s">
        <v>437</v>
      </c>
      <c r="C211" s="349">
        <v>69</v>
      </c>
      <c r="D211" s="349">
        <v>73</v>
      </c>
      <c r="E211" s="349">
        <v>73</v>
      </c>
      <c r="F211" s="349">
        <v>73</v>
      </c>
      <c r="G211" s="349">
        <v>73</v>
      </c>
      <c r="H211" s="349">
        <v>73</v>
      </c>
      <c r="I211" s="364">
        <v>73</v>
      </c>
      <c r="J211" s="348">
        <v>73</v>
      </c>
      <c r="K211" s="348">
        <v>73</v>
      </c>
      <c r="L211" s="348"/>
      <c r="M211" s="348"/>
      <c r="N211" s="348"/>
      <c r="O211" s="348"/>
      <c r="P211" s="348"/>
      <c r="Q211" s="348"/>
      <c r="R211" s="348"/>
      <c r="S211" s="348"/>
      <c r="T211" s="348"/>
      <c r="U211" s="348"/>
      <c r="V211" s="348"/>
      <c r="W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c r="AS211" s="348"/>
      <c r="AT211" s="348"/>
      <c r="AU211" s="348"/>
      <c r="AV211" s="348"/>
      <c r="AW211" s="348"/>
      <c r="AX211" s="348"/>
      <c r="AY211" s="348"/>
      <c r="AZ211" s="348"/>
      <c r="BA211" s="348"/>
      <c r="BB211" s="348"/>
      <c r="BC211" s="348"/>
      <c r="BD211" s="348"/>
      <c r="BE211" s="348"/>
      <c r="BF211" s="348"/>
      <c r="BG211" s="348"/>
      <c r="BH211" s="348"/>
    </row>
    <row r="212" spans="1:60" x14ac:dyDescent="0.25">
      <c r="A212" s="367">
        <v>5424</v>
      </c>
      <c r="B212" s="366" t="s">
        <v>445</v>
      </c>
      <c r="C212" s="349">
        <v>77</v>
      </c>
      <c r="D212" s="349">
        <v>77</v>
      </c>
      <c r="E212" s="349">
        <v>77</v>
      </c>
      <c r="F212" s="349">
        <v>75.5</v>
      </c>
      <c r="G212" s="349">
        <v>75.5</v>
      </c>
      <c r="H212" s="349">
        <v>75.5</v>
      </c>
      <c r="I212" s="364">
        <v>75.5</v>
      </c>
      <c r="J212" s="348">
        <v>75.5</v>
      </c>
      <c r="K212" s="348">
        <v>75.5</v>
      </c>
      <c r="L212" s="348"/>
      <c r="M212" s="348"/>
      <c r="N212" s="348"/>
      <c r="O212" s="348"/>
      <c r="P212" s="348"/>
      <c r="Q212" s="348"/>
      <c r="R212" s="348"/>
      <c r="S212" s="348"/>
      <c r="T212" s="348"/>
      <c r="U212" s="348"/>
      <c r="V212" s="348"/>
      <c r="W212" s="34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c r="AS212" s="348"/>
      <c r="AT212" s="348"/>
      <c r="AU212" s="348"/>
      <c r="AV212" s="348"/>
      <c r="AW212" s="348"/>
      <c r="AX212" s="348"/>
      <c r="AY212" s="348"/>
      <c r="AZ212" s="348"/>
      <c r="BA212" s="348"/>
      <c r="BB212" s="348"/>
      <c r="BC212" s="348"/>
      <c r="BD212" s="348"/>
      <c r="BE212" s="348"/>
      <c r="BF212" s="348"/>
      <c r="BG212" s="348"/>
      <c r="BH212" s="348"/>
    </row>
    <row r="213" spans="1:60" x14ac:dyDescent="0.25">
      <c r="A213" s="367">
        <v>5425</v>
      </c>
      <c r="B213" s="366" t="s">
        <v>448</v>
      </c>
      <c r="C213" s="349">
        <v>68</v>
      </c>
      <c r="D213" s="349">
        <v>70</v>
      </c>
      <c r="E213" s="349">
        <v>70</v>
      </c>
      <c r="F213" s="349">
        <v>69</v>
      </c>
      <c r="G213" s="349">
        <v>69</v>
      </c>
      <c r="H213" s="349">
        <v>69</v>
      </c>
      <c r="I213" s="364">
        <v>69</v>
      </c>
      <c r="J213" s="348">
        <v>69</v>
      </c>
      <c r="K213" s="348">
        <v>69</v>
      </c>
      <c r="L213" s="348"/>
      <c r="M213" s="348"/>
      <c r="N213" s="348"/>
      <c r="O213" s="348"/>
      <c r="P213" s="348"/>
      <c r="Q213" s="348"/>
      <c r="R213" s="348"/>
      <c r="S213" s="348"/>
      <c r="T213" s="348"/>
      <c r="U213" s="348"/>
      <c r="V213" s="348"/>
      <c r="W213" s="34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c r="AS213" s="348"/>
      <c r="AT213" s="348"/>
      <c r="AU213" s="348"/>
      <c r="AV213" s="348"/>
      <c r="AW213" s="348"/>
      <c r="AX213" s="348"/>
      <c r="AY213" s="348"/>
      <c r="AZ213" s="348"/>
      <c r="BA213" s="348"/>
      <c r="BB213" s="348"/>
      <c r="BC213" s="348"/>
      <c r="BD213" s="348"/>
      <c r="BE213" s="348"/>
      <c r="BF213" s="348"/>
      <c r="BG213" s="348"/>
      <c r="BH213" s="348"/>
    </row>
    <row r="214" spans="1:60" x14ac:dyDescent="0.25">
      <c r="A214" s="367">
        <v>5426</v>
      </c>
      <c r="B214" s="366" t="s">
        <v>456</v>
      </c>
      <c r="C214" s="349">
        <v>66</v>
      </c>
      <c r="D214" s="349">
        <v>66</v>
      </c>
      <c r="E214" s="349">
        <v>66</v>
      </c>
      <c r="F214" s="349">
        <v>64.5</v>
      </c>
      <c r="G214" s="349">
        <v>64.5</v>
      </c>
      <c r="H214" s="349">
        <v>64.5</v>
      </c>
      <c r="I214" s="364">
        <v>64.5</v>
      </c>
      <c r="J214" s="348">
        <v>64.5</v>
      </c>
      <c r="K214" s="348">
        <v>62</v>
      </c>
      <c r="L214" s="348"/>
      <c r="M214" s="348"/>
      <c r="N214" s="348"/>
      <c r="O214" s="348"/>
      <c r="P214" s="348"/>
      <c r="Q214" s="348"/>
      <c r="R214" s="348"/>
      <c r="S214" s="348"/>
      <c r="T214" s="348"/>
      <c r="U214" s="348"/>
      <c r="V214" s="348"/>
      <c r="W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c r="AS214" s="348"/>
      <c r="AT214" s="348"/>
      <c r="AU214" s="348"/>
      <c r="AV214" s="348"/>
      <c r="AW214" s="348"/>
      <c r="AX214" s="348"/>
      <c r="AY214" s="348"/>
      <c r="AZ214" s="348"/>
      <c r="BA214" s="348"/>
      <c r="BB214" s="348"/>
      <c r="BC214" s="348"/>
      <c r="BD214" s="348"/>
      <c r="BE214" s="348"/>
      <c r="BF214" s="348"/>
      <c r="BG214" s="348"/>
      <c r="BH214" s="348"/>
    </row>
    <row r="215" spans="1:60" x14ac:dyDescent="0.25">
      <c r="A215" s="367">
        <v>5622</v>
      </c>
      <c r="B215" s="366" t="s">
        <v>461</v>
      </c>
      <c r="C215" s="349">
        <v>66</v>
      </c>
      <c r="D215" s="349">
        <v>66</v>
      </c>
      <c r="E215" s="349">
        <v>66</v>
      </c>
      <c r="F215" s="349">
        <v>68</v>
      </c>
      <c r="G215" s="349">
        <v>68</v>
      </c>
      <c r="H215" s="349">
        <v>68</v>
      </c>
      <c r="I215" s="364">
        <v>68</v>
      </c>
      <c r="J215" s="348">
        <v>68</v>
      </c>
      <c r="K215" s="348">
        <v>68</v>
      </c>
      <c r="L215" s="348"/>
      <c r="M215" s="348"/>
      <c r="N215" s="348"/>
      <c r="O215" s="348"/>
      <c r="P215" s="348"/>
      <c r="Q215" s="348"/>
      <c r="R215" s="348"/>
      <c r="S215" s="348"/>
      <c r="T215" s="348"/>
      <c r="U215" s="348"/>
      <c r="V215" s="348"/>
      <c r="W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c r="AS215" s="348"/>
      <c r="AT215" s="348"/>
      <c r="AU215" s="348"/>
      <c r="AV215" s="348"/>
      <c r="AW215" s="348"/>
      <c r="AX215" s="348"/>
      <c r="AY215" s="348"/>
      <c r="AZ215" s="348"/>
      <c r="BA215" s="348"/>
      <c r="BB215" s="348"/>
      <c r="BC215" s="348"/>
      <c r="BD215" s="348"/>
      <c r="BE215" s="348"/>
      <c r="BF215" s="348"/>
      <c r="BG215" s="348"/>
      <c r="BH215" s="348"/>
    </row>
    <row r="216" spans="1:60" x14ac:dyDescent="0.25">
      <c r="A216" s="367">
        <v>5623</v>
      </c>
      <c r="B216" s="366" t="s">
        <v>464</v>
      </c>
      <c r="C216" s="349">
        <v>53</v>
      </c>
      <c r="D216" s="349">
        <v>53</v>
      </c>
      <c r="E216" s="349">
        <v>53</v>
      </c>
      <c r="F216" s="349">
        <v>52</v>
      </c>
      <c r="G216" s="349">
        <v>52</v>
      </c>
      <c r="H216" s="349">
        <v>52</v>
      </c>
      <c r="I216" s="364">
        <v>52</v>
      </c>
      <c r="J216" s="348">
        <v>52</v>
      </c>
      <c r="K216" s="348">
        <v>52</v>
      </c>
      <c r="L216" s="348"/>
      <c r="M216" s="348"/>
      <c r="N216" s="348"/>
      <c r="O216" s="348"/>
      <c r="P216" s="348"/>
      <c r="Q216" s="348"/>
      <c r="R216" s="348"/>
      <c r="S216" s="348"/>
      <c r="T216" s="348"/>
      <c r="U216" s="348"/>
      <c r="V216" s="348"/>
      <c r="W216" s="34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c r="AS216" s="348"/>
      <c r="AT216" s="348"/>
      <c r="AU216" s="348"/>
      <c r="AV216" s="348"/>
      <c r="AW216" s="348"/>
      <c r="AX216" s="348"/>
      <c r="AY216" s="348"/>
      <c r="AZ216" s="348"/>
      <c r="BA216" s="348"/>
      <c r="BB216" s="348"/>
      <c r="BC216" s="348"/>
      <c r="BD216" s="348"/>
      <c r="BE216" s="348"/>
      <c r="BF216" s="348"/>
      <c r="BG216" s="348"/>
      <c r="BH216" s="348"/>
    </row>
    <row r="217" spans="1:60" x14ac:dyDescent="0.25">
      <c r="A217" s="367">
        <v>5474</v>
      </c>
      <c r="B217" s="366" t="s">
        <v>571</v>
      </c>
      <c r="C217" s="349">
        <v>77</v>
      </c>
      <c r="D217" s="349">
        <v>77</v>
      </c>
      <c r="E217" s="349">
        <v>77</v>
      </c>
      <c r="F217" s="349">
        <v>77</v>
      </c>
      <c r="G217" s="349">
        <v>76</v>
      </c>
      <c r="H217" s="349">
        <v>76</v>
      </c>
      <c r="I217" s="364">
        <v>76</v>
      </c>
      <c r="J217" s="348">
        <v>76</v>
      </c>
      <c r="K217" s="348">
        <v>76</v>
      </c>
      <c r="L217" s="348"/>
      <c r="M217" s="348"/>
      <c r="N217" s="348"/>
      <c r="O217" s="348"/>
      <c r="P217" s="348"/>
      <c r="Q217" s="348"/>
      <c r="R217" s="348"/>
      <c r="S217" s="348"/>
      <c r="T217" s="348"/>
      <c r="U217" s="348"/>
      <c r="V217" s="348"/>
      <c r="W217" s="34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c r="AS217" s="348"/>
      <c r="AT217" s="348"/>
      <c r="AU217" s="348"/>
      <c r="AV217" s="348"/>
      <c r="AW217" s="348"/>
      <c r="AX217" s="348"/>
      <c r="AY217" s="348"/>
      <c r="AZ217" s="348"/>
      <c r="BA217" s="348"/>
      <c r="BB217" s="348"/>
      <c r="BC217" s="348"/>
      <c r="BD217" s="348"/>
      <c r="BE217" s="348"/>
      <c r="BF217" s="348"/>
      <c r="BG217" s="348"/>
      <c r="BH217" s="348"/>
    </row>
    <row r="218" spans="1:60" x14ac:dyDescent="0.25">
      <c r="A218" s="367">
        <v>5475</v>
      </c>
      <c r="B218" s="366" t="s">
        <v>480</v>
      </c>
      <c r="C218" s="349">
        <v>77</v>
      </c>
      <c r="D218" s="349">
        <v>77</v>
      </c>
      <c r="E218" s="349">
        <v>77</v>
      </c>
      <c r="F218" s="349">
        <v>77</v>
      </c>
      <c r="G218" s="349">
        <v>75</v>
      </c>
      <c r="H218" s="349">
        <v>75</v>
      </c>
      <c r="I218" s="364">
        <v>75</v>
      </c>
      <c r="J218" s="348">
        <v>75</v>
      </c>
      <c r="K218" s="348">
        <v>77</v>
      </c>
      <c r="L218" s="348"/>
      <c r="M218" s="348"/>
      <c r="N218" s="348"/>
      <c r="O218" s="348"/>
      <c r="P218" s="348"/>
      <c r="Q218" s="348"/>
      <c r="R218" s="348"/>
      <c r="S218" s="348"/>
      <c r="T218" s="348"/>
      <c r="U218" s="348"/>
      <c r="V218" s="348"/>
      <c r="W218" s="34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c r="AS218" s="348"/>
      <c r="AT218" s="348"/>
      <c r="AU218" s="348"/>
      <c r="AV218" s="348"/>
      <c r="AW218" s="348"/>
      <c r="AX218" s="348"/>
      <c r="AY218" s="348"/>
      <c r="AZ218" s="348"/>
      <c r="BA218" s="348"/>
      <c r="BB218" s="348"/>
      <c r="BC218" s="348"/>
      <c r="BD218" s="348"/>
      <c r="BE218" s="348"/>
      <c r="BF218" s="348"/>
      <c r="BG218" s="348"/>
      <c r="BH218" s="348"/>
    </row>
    <row r="219" spans="1:60" x14ac:dyDescent="0.25">
      <c r="A219" s="367">
        <v>5476</v>
      </c>
      <c r="B219" s="366" t="s">
        <v>489</v>
      </c>
      <c r="C219" s="349">
        <v>74</v>
      </c>
      <c r="D219" s="349">
        <v>74</v>
      </c>
      <c r="E219" s="349">
        <v>74</v>
      </c>
      <c r="F219" s="349">
        <v>74</v>
      </c>
      <c r="G219" s="349">
        <v>72.5</v>
      </c>
      <c r="H219" s="349">
        <v>72.5</v>
      </c>
      <c r="I219" s="364">
        <v>71</v>
      </c>
      <c r="J219" s="348">
        <v>70</v>
      </c>
      <c r="K219" s="348">
        <v>70</v>
      </c>
      <c r="L219" s="348"/>
      <c r="M219" s="348"/>
      <c r="N219" s="348"/>
      <c r="O219" s="348"/>
      <c r="P219" s="348"/>
      <c r="Q219" s="348"/>
      <c r="R219" s="348"/>
      <c r="S219" s="348"/>
      <c r="T219" s="348"/>
      <c r="U219" s="348"/>
      <c r="V219" s="348"/>
      <c r="W219" s="34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c r="AS219" s="348"/>
      <c r="AT219" s="348"/>
      <c r="AU219" s="348"/>
      <c r="AV219" s="348"/>
      <c r="AW219" s="348"/>
      <c r="AX219" s="348"/>
      <c r="AY219" s="348"/>
      <c r="AZ219" s="348"/>
      <c r="BA219" s="348"/>
      <c r="BB219" s="348"/>
      <c r="BC219" s="348"/>
      <c r="BD219" s="348"/>
      <c r="BE219" s="348"/>
      <c r="BF219" s="348"/>
      <c r="BG219" s="348"/>
      <c r="BH219" s="348"/>
    </row>
    <row r="220" spans="1:60" x14ac:dyDescent="0.25">
      <c r="A220" s="367">
        <v>5628</v>
      </c>
      <c r="B220" s="366" t="s">
        <v>492</v>
      </c>
      <c r="C220" s="349">
        <v>62</v>
      </c>
      <c r="D220" s="349">
        <v>62</v>
      </c>
      <c r="E220" s="349">
        <v>62</v>
      </c>
      <c r="F220" s="349">
        <v>62</v>
      </c>
      <c r="G220" s="349">
        <v>62</v>
      </c>
      <c r="H220" s="349">
        <v>62</v>
      </c>
      <c r="I220" s="364">
        <v>62</v>
      </c>
      <c r="J220" s="348">
        <v>62</v>
      </c>
      <c r="K220" s="348">
        <v>62</v>
      </c>
      <c r="L220" s="348"/>
      <c r="M220" s="348"/>
      <c r="N220" s="348"/>
      <c r="O220" s="348"/>
      <c r="P220" s="348"/>
      <c r="Q220" s="348"/>
      <c r="R220" s="348"/>
      <c r="S220" s="348"/>
      <c r="T220" s="348"/>
      <c r="U220" s="348"/>
      <c r="V220" s="348"/>
      <c r="W220" s="34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c r="AS220" s="348"/>
      <c r="AT220" s="348"/>
      <c r="AU220" s="348"/>
      <c r="AV220" s="348"/>
      <c r="AW220" s="348"/>
      <c r="AX220" s="348"/>
      <c r="AY220" s="348"/>
      <c r="AZ220" s="348"/>
      <c r="BA220" s="348"/>
      <c r="BB220" s="348"/>
      <c r="BC220" s="348"/>
      <c r="BD220" s="348"/>
      <c r="BE220" s="348"/>
      <c r="BF220" s="348"/>
      <c r="BG220" s="348"/>
      <c r="BH220" s="348"/>
    </row>
    <row r="221" spans="1:60" x14ac:dyDescent="0.25">
      <c r="A221" s="367">
        <v>5629</v>
      </c>
      <c r="B221" s="366" t="s">
        <v>493</v>
      </c>
      <c r="C221" s="349">
        <v>75</v>
      </c>
      <c r="D221" s="349">
        <v>75</v>
      </c>
      <c r="E221" s="349">
        <v>75</v>
      </c>
      <c r="F221" s="349">
        <v>73.5</v>
      </c>
      <c r="G221" s="349">
        <v>73.5</v>
      </c>
      <c r="H221" s="349">
        <v>72</v>
      </c>
      <c r="I221" s="364">
        <v>72</v>
      </c>
      <c r="J221" s="348">
        <v>72</v>
      </c>
      <c r="K221" s="348">
        <v>72</v>
      </c>
      <c r="L221" s="348"/>
      <c r="M221" s="348"/>
      <c r="N221" s="348"/>
      <c r="O221" s="348"/>
      <c r="P221" s="348"/>
      <c r="Q221" s="348"/>
      <c r="R221" s="348"/>
      <c r="S221" s="348"/>
      <c r="T221" s="348"/>
      <c r="U221" s="348"/>
      <c r="V221" s="348"/>
      <c r="W221" s="34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c r="AS221" s="348"/>
      <c r="AT221" s="348"/>
      <c r="AU221" s="348"/>
      <c r="AV221" s="348"/>
      <c r="AW221" s="348"/>
      <c r="AX221" s="348"/>
      <c r="AY221" s="348"/>
      <c r="AZ221" s="348"/>
      <c r="BA221" s="348"/>
      <c r="BB221" s="348"/>
      <c r="BC221" s="348"/>
      <c r="BD221" s="348"/>
      <c r="BE221" s="348"/>
      <c r="BF221" s="348"/>
      <c r="BG221" s="348"/>
      <c r="BH221" s="348"/>
    </row>
    <row r="222" spans="1:60" x14ac:dyDescent="0.25">
      <c r="A222" s="367">
        <v>5477</v>
      </c>
      <c r="B222" s="366" t="s">
        <v>504</v>
      </c>
      <c r="C222" s="349">
        <v>71</v>
      </c>
      <c r="D222" s="349">
        <v>71</v>
      </c>
      <c r="E222" s="349">
        <v>71</v>
      </c>
      <c r="F222" s="349">
        <v>69.5</v>
      </c>
      <c r="G222" s="349">
        <v>69.5</v>
      </c>
      <c r="H222" s="349">
        <v>68</v>
      </c>
      <c r="I222" s="364">
        <v>68</v>
      </c>
      <c r="J222" s="348">
        <v>68</v>
      </c>
      <c r="K222" s="348">
        <v>66</v>
      </c>
      <c r="L222" s="348"/>
      <c r="M222" s="348"/>
      <c r="N222" s="348"/>
      <c r="O222" s="348"/>
      <c r="P222" s="348"/>
      <c r="Q222" s="348"/>
      <c r="R222" s="348"/>
      <c r="S222" s="348"/>
      <c r="T222" s="348"/>
      <c r="U222" s="348"/>
      <c r="V222" s="348"/>
      <c r="W222" s="34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c r="AS222" s="348"/>
      <c r="AT222" s="348"/>
      <c r="AU222" s="348"/>
      <c r="AV222" s="348"/>
      <c r="AW222" s="348"/>
      <c r="AX222" s="348"/>
      <c r="AY222" s="348"/>
      <c r="AZ222" s="348"/>
      <c r="BA222" s="348"/>
      <c r="BB222" s="348"/>
      <c r="BC222" s="348"/>
      <c r="BD222" s="348"/>
      <c r="BE222" s="348"/>
      <c r="BF222" s="348"/>
      <c r="BG222" s="348"/>
      <c r="BH222" s="348"/>
    </row>
    <row r="223" spans="1:60" x14ac:dyDescent="0.25">
      <c r="A223" s="367">
        <v>5479</v>
      </c>
      <c r="B223" s="366" t="s">
        <v>510</v>
      </c>
      <c r="C223" s="349">
        <v>77</v>
      </c>
      <c r="D223" s="349">
        <v>77</v>
      </c>
      <c r="E223" s="349">
        <v>77</v>
      </c>
      <c r="F223" s="349">
        <v>77</v>
      </c>
      <c r="G223" s="349">
        <v>77</v>
      </c>
      <c r="H223" s="349">
        <v>77</v>
      </c>
      <c r="I223" s="364">
        <v>76</v>
      </c>
      <c r="J223" s="348">
        <v>76</v>
      </c>
      <c r="K223" s="348">
        <v>76</v>
      </c>
      <c r="L223" s="348"/>
      <c r="M223" s="348"/>
      <c r="N223" s="348"/>
      <c r="O223" s="348"/>
      <c r="P223" s="348"/>
      <c r="Q223" s="348"/>
      <c r="R223" s="348"/>
      <c r="S223" s="348"/>
      <c r="T223" s="348"/>
      <c r="U223" s="348"/>
      <c r="V223" s="348"/>
      <c r="W223" s="34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c r="AS223" s="348"/>
      <c r="AT223" s="348"/>
      <c r="AU223" s="348"/>
      <c r="AV223" s="348"/>
      <c r="AW223" s="348"/>
      <c r="AX223" s="348"/>
      <c r="AY223" s="348"/>
      <c r="AZ223" s="348"/>
      <c r="BA223" s="348"/>
      <c r="BB223" s="348"/>
      <c r="BC223" s="348"/>
      <c r="BD223" s="348"/>
      <c r="BE223" s="348"/>
      <c r="BF223" s="348"/>
      <c r="BG223" s="348"/>
      <c r="BH223" s="348"/>
    </row>
    <row r="224" spans="1:60" x14ac:dyDescent="0.25">
      <c r="A224" s="367">
        <v>5631</v>
      </c>
      <c r="B224" s="366" t="s">
        <v>517</v>
      </c>
      <c r="C224" s="349">
        <v>70</v>
      </c>
      <c r="D224" s="349">
        <v>70</v>
      </c>
      <c r="E224" s="349">
        <v>70</v>
      </c>
      <c r="F224" s="349">
        <v>68</v>
      </c>
      <c r="G224" s="349">
        <v>68</v>
      </c>
      <c r="H224" s="349">
        <v>68</v>
      </c>
      <c r="I224" s="364">
        <v>65</v>
      </c>
      <c r="J224" s="348">
        <v>65</v>
      </c>
      <c r="K224" s="348">
        <v>65</v>
      </c>
      <c r="L224" s="348"/>
      <c r="M224" s="348"/>
      <c r="N224" s="348"/>
      <c r="O224" s="348"/>
      <c r="P224" s="348"/>
      <c r="Q224" s="348"/>
      <c r="R224" s="348"/>
      <c r="S224" s="348"/>
      <c r="T224" s="348"/>
      <c r="U224" s="348"/>
      <c r="V224" s="348"/>
      <c r="W224" s="34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c r="AS224" s="348"/>
      <c r="AT224" s="348"/>
      <c r="AU224" s="348"/>
      <c r="AV224" s="348"/>
      <c r="AW224" s="348"/>
      <c r="AX224" s="348"/>
      <c r="AY224" s="348"/>
      <c r="AZ224" s="348"/>
      <c r="BA224" s="348"/>
      <c r="BB224" s="348"/>
      <c r="BC224" s="348"/>
      <c r="BD224" s="348"/>
      <c r="BE224" s="348"/>
      <c r="BF224" s="348"/>
      <c r="BG224" s="348"/>
      <c r="BH224" s="348"/>
    </row>
    <row r="225" spans="1:60" x14ac:dyDescent="0.25">
      <c r="A225" s="367">
        <v>5632</v>
      </c>
      <c r="B225" s="366" t="s">
        <v>518</v>
      </c>
      <c r="C225" s="349">
        <v>62</v>
      </c>
      <c r="D225" s="349">
        <v>62</v>
      </c>
      <c r="E225" s="349">
        <v>62</v>
      </c>
      <c r="F225" s="349">
        <v>62</v>
      </c>
      <c r="G225" s="349">
        <v>62</v>
      </c>
      <c r="H225" s="349">
        <v>62</v>
      </c>
      <c r="I225" s="364">
        <v>62</v>
      </c>
      <c r="J225" s="348">
        <v>62</v>
      </c>
      <c r="K225" s="348">
        <v>62</v>
      </c>
      <c r="L225" s="348"/>
      <c r="M225" s="348"/>
      <c r="N225" s="348"/>
      <c r="O225" s="348"/>
      <c r="P225" s="348"/>
      <c r="Q225" s="348"/>
      <c r="R225" s="348"/>
      <c r="S225" s="348"/>
      <c r="T225" s="348"/>
      <c r="U225" s="348"/>
      <c r="V225" s="348"/>
      <c r="W225" s="34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c r="AS225" s="348"/>
      <c r="AT225" s="348"/>
      <c r="AU225" s="348"/>
      <c r="AV225" s="348"/>
      <c r="AW225" s="348"/>
      <c r="AX225" s="348"/>
      <c r="AY225" s="348"/>
      <c r="AZ225" s="348"/>
      <c r="BA225" s="348"/>
      <c r="BB225" s="348"/>
      <c r="BC225" s="348"/>
      <c r="BD225" s="348"/>
      <c r="BE225" s="348"/>
      <c r="BF225" s="348"/>
      <c r="BG225" s="348"/>
      <c r="BH225" s="348"/>
    </row>
    <row r="226" spans="1:60" x14ac:dyDescent="0.25">
      <c r="A226" s="367">
        <v>5481</v>
      </c>
      <c r="B226" s="366" t="s">
        <v>519</v>
      </c>
      <c r="C226" s="349">
        <v>79</v>
      </c>
      <c r="D226" s="349">
        <v>79</v>
      </c>
      <c r="E226" s="349">
        <v>79</v>
      </c>
      <c r="F226" s="349">
        <v>75</v>
      </c>
      <c r="G226" s="349">
        <v>75</v>
      </c>
      <c r="H226" s="349">
        <v>75</v>
      </c>
      <c r="I226" s="364">
        <v>75</v>
      </c>
      <c r="J226" s="348">
        <v>75</v>
      </c>
      <c r="K226" s="348">
        <v>75</v>
      </c>
      <c r="L226" s="348"/>
      <c r="M226" s="348"/>
      <c r="N226" s="348"/>
      <c r="O226" s="348"/>
      <c r="P226" s="348"/>
      <c r="Q226" s="348"/>
      <c r="R226" s="348"/>
      <c r="S226" s="348"/>
      <c r="T226" s="348"/>
      <c r="U226" s="348"/>
      <c r="V226" s="348"/>
      <c r="W226" s="34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c r="AS226" s="348"/>
      <c r="AT226" s="348"/>
      <c r="AU226" s="348"/>
      <c r="AV226" s="348"/>
      <c r="AW226" s="348"/>
      <c r="AX226" s="348"/>
      <c r="AY226" s="348"/>
      <c r="AZ226" s="348"/>
      <c r="BA226" s="348"/>
      <c r="BB226" s="348"/>
      <c r="BC226" s="348"/>
      <c r="BD226" s="348"/>
      <c r="BE226" s="348"/>
      <c r="BF226" s="348"/>
      <c r="BG226" s="348"/>
      <c r="BH226" s="348"/>
    </row>
    <row r="227" spans="1:60" x14ac:dyDescent="0.25">
      <c r="A227" s="367">
        <v>5633</v>
      </c>
      <c r="B227" s="366" t="s">
        <v>525</v>
      </c>
      <c r="C227" s="349">
        <v>62</v>
      </c>
      <c r="D227" s="349">
        <v>62</v>
      </c>
      <c r="E227" s="349">
        <v>62</v>
      </c>
      <c r="F227" s="349">
        <v>60.5</v>
      </c>
      <c r="G227" s="349">
        <v>60.5</v>
      </c>
      <c r="H227" s="349">
        <v>60.5</v>
      </c>
      <c r="I227" s="364">
        <v>60.5</v>
      </c>
      <c r="J227" s="348">
        <v>60.5</v>
      </c>
      <c r="K227" s="348">
        <v>60.5</v>
      </c>
      <c r="L227" s="348"/>
      <c r="M227" s="348"/>
      <c r="N227" s="348"/>
      <c r="O227" s="348"/>
      <c r="P227" s="348"/>
      <c r="Q227" s="348"/>
      <c r="R227" s="348"/>
      <c r="S227" s="348"/>
      <c r="T227" s="348"/>
      <c r="U227" s="348"/>
      <c r="V227" s="348"/>
      <c r="W227" s="34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c r="AS227" s="348"/>
      <c r="AT227" s="348"/>
      <c r="AU227" s="348"/>
      <c r="AV227" s="348"/>
      <c r="AW227" s="348"/>
      <c r="AX227" s="348"/>
      <c r="AY227" s="348"/>
      <c r="AZ227" s="348"/>
      <c r="BA227" s="348"/>
      <c r="BB227" s="348"/>
      <c r="BC227" s="348"/>
      <c r="BD227" s="348"/>
      <c r="BE227" s="348"/>
      <c r="BF227" s="348"/>
      <c r="BG227" s="348"/>
      <c r="BH227" s="348"/>
    </row>
    <row r="228" spans="1:60" x14ac:dyDescent="0.25">
      <c r="A228" s="367">
        <v>5634</v>
      </c>
      <c r="B228" s="366" t="s">
        <v>526</v>
      </c>
      <c r="C228" s="349">
        <v>68</v>
      </c>
      <c r="D228" s="349">
        <v>68</v>
      </c>
      <c r="E228" s="349">
        <v>68</v>
      </c>
      <c r="F228" s="349">
        <v>66</v>
      </c>
      <c r="G228" s="349">
        <v>66</v>
      </c>
      <c r="H228" s="349">
        <v>66</v>
      </c>
      <c r="I228" s="364">
        <v>66</v>
      </c>
      <c r="J228" s="348">
        <v>66</v>
      </c>
      <c r="K228" s="348">
        <v>66</v>
      </c>
      <c r="L228" s="348"/>
      <c r="M228" s="348"/>
      <c r="N228" s="348"/>
      <c r="O228" s="348"/>
      <c r="P228" s="348"/>
      <c r="Q228" s="348"/>
      <c r="R228" s="348"/>
      <c r="S228" s="348"/>
      <c r="T228" s="348"/>
      <c r="U228" s="348"/>
      <c r="V228" s="348"/>
      <c r="W228" s="34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c r="AS228" s="348"/>
      <c r="AT228" s="348"/>
      <c r="AU228" s="348"/>
      <c r="AV228" s="348"/>
      <c r="AW228" s="348"/>
      <c r="AX228" s="348"/>
      <c r="AY228" s="348"/>
      <c r="AZ228" s="348"/>
      <c r="BA228" s="348"/>
      <c r="BB228" s="348"/>
      <c r="BC228" s="348"/>
      <c r="BD228" s="348"/>
      <c r="BE228" s="348"/>
      <c r="BF228" s="348"/>
      <c r="BG228" s="348"/>
      <c r="BH228" s="348"/>
    </row>
    <row r="229" spans="1:60" x14ac:dyDescent="0.25">
      <c r="A229" s="367">
        <v>5482</v>
      </c>
      <c r="B229" s="366" t="s">
        <v>527</v>
      </c>
      <c r="C229" s="349">
        <v>46</v>
      </c>
      <c r="D229" s="349">
        <v>46</v>
      </c>
      <c r="E229" s="349">
        <v>46</v>
      </c>
      <c r="F229" s="349">
        <v>46</v>
      </c>
      <c r="G229" s="349">
        <v>46</v>
      </c>
      <c r="H229" s="349">
        <v>46</v>
      </c>
      <c r="I229" s="364">
        <v>46</v>
      </c>
      <c r="J229" s="348">
        <v>46</v>
      </c>
      <c r="K229" s="348">
        <v>46</v>
      </c>
      <c r="L229" s="348"/>
      <c r="M229" s="348"/>
      <c r="N229" s="348"/>
      <c r="O229" s="348"/>
      <c r="P229" s="348"/>
      <c r="Q229" s="348"/>
      <c r="R229" s="348"/>
      <c r="S229" s="348"/>
      <c r="T229" s="348"/>
      <c r="U229" s="348"/>
      <c r="V229" s="348"/>
      <c r="W229" s="34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c r="AS229" s="348"/>
      <c r="AT229" s="348"/>
      <c r="AU229" s="348"/>
      <c r="AV229" s="348"/>
      <c r="AW229" s="348"/>
      <c r="AX229" s="348"/>
      <c r="AY229" s="348"/>
      <c r="AZ229" s="348"/>
      <c r="BA229" s="348"/>
      <c r="BB229" s="348"/>
      <c r="BC229" s="348"/>
      <c r="BD229" s="348"/>
      <c r="BE229" s="348"/>
      <c r="BF229" s="348"/>
      <c r="BG229" s="348"/>
      <c r="BH229" s="348"/>
    </row>
    <row r="230" spans="1:60" x14ac:dyDescent="0.25">
      <c r="A230" s="367">
        <v>5636</v>
      </c>
      <c r="B230" s="366" t="s">
        <v>534</v>
      </c>
      <c r="C230" s="349">
        <v>61</v>
      </c>
      <c r="D230" s="349">
        <v>61</v>
      </c>
      <c r="E230" s="349">
        <v>61</v>
      </c>
      <c r="F230" s="349">
        <v>60</v>
      </c>
      <c r="G230" s="349">
        <v>60</v>
      </c>
      <c r="H230" s="349">
        <v>60</v>
      </c>
      <c r="I230" s="364">
        <v>60</v>
      </c>
      <c r="J230" s="348">
        <v>60</v>
      </c>
      <c r="K230" s="348">
        <v>60</v>
      </c>
      <c r="L230" s="348"/>
      <c r="M230" s="348"/>
      <c r="N230" s="348"/>
      <c r="O230" s="348"/>
      <c r="P230" s="348"/>
      <c r="Q230" s="348"/>
      <c r="R230" s="348"/>
      <c r="S230" s="348"/>
      <c r="T230" s="348"/>
      <c r="U230" s="348"/>
      <c r="V230" s="348"/>
      <c r="W230" s="34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c r="AS230" s="348"/>
      <c r="AT230" s="348"/>
      <c r="AU230" s="348"/>
      <c r="AV230" s="348"/>
      <c r="AW230" s="348"/>
      <c r="AX230" s="348"/>
      <c r="AY230" s="348"/>
      <c r="AZ230" s="348"/>
      <c r="BA230" s="348"/>
      <c r="BB230" s="348"/>
      <c r="BC230" s="348"/>
      <c r="BD230" s="348"/>
      <c r="BE230" s="348"/>
      <c r="BF230" s="348"/>
      <c r="BG230" s="348"/>
      <c r="BH230" s="348"/>
    </row>
    <row r="231" spans="1:60" x14ac:dyDescent="0.25">
      <c r="A231" s="367">
        <v>5427</v>
      </c>
      <c r="B231" s="366" t="s">
        <v>537</v>
      </c>
      <c r="C231" s="349">
        <v>64</v>
      </c>
      <c r="D231" s="349">
        <v>64</v>
      </c>
      <c r="E231" s="349">
        <v>64</v>
      </c>
      <c r="F231" s="349">
        <v>64</v>
      </c>
      <c r="G231" s="349">
        <v>64</v>
      </c>
      <c r="H231" s="349">
        <v>64</v>
      </c>
      <c r="I231" s="364">
        <v>64</v>
      </c>
      <c r="J231" s="348">
        <v>64</v>
      </c>
      <c r="K231" s="348">
        <v>64</v>
      </c>
      <c r="L231" s="348"/>
      <c r="M231" s="348"/>
      <c r="N231" s="348"/>
      <c r="O231" s="348"/>
      <c r="P231" s="348"/>
      <c r="Q231" s="348"/>
      <c r="R231" s="348"/>
      <c r="S231" s="348"/>
      <c r="T231" s="348"/>
      <c r="U231" s="348"/>
      <c r="V231" s="348"/>
      <c r="W231" s="34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c r="AS231" s="348"/>
      <c r="AT231" s="348"/>
      <c r="AU231" s="348"/>
      <c r="AV231" s="348"/>
      <c r="AW231" s="348"/>
      <c r="AX231" s="348"/>
      <c r="AY231" s="348"/>
      <c r="AZ231" s="348"/>
      <c r="BA231" s="348"/>
      <c r="BB231" s="348"/>
      <c r="BC231" s="348"/>
      <c r="BD231" s="348"/>
      <c r="BE231" s="348"/>
      <c r="BF231" s="348"/>
      <c r="BG231" s="348"/>
      <c r="BH231" s="348"/>
    </row>
    <row r="232" spans="1:60" x14ac:dyDescent="0.25">
      <c r="A232" s="367">
        <v>5483</v>
      </c>
      <c r="B232" s="366" t="s">
        <v>538</v>
      </c>
      <c r="C232" s="349">
        <v>76</v>
      </c>
      <c r="D232" s="349">
        <v>76</v>
      </c>
      <c r="E232" s="349">
        <v>76</v>
      </c>
      <c r="F232" s="349">
        <v>76</v>
      </c>
      <c r="G232" s="349">
        <v>76</v>
      </c>
      <c r="H232" s="349">
        <v>76</v>
      </c>
      <c r="I232" s="364">
        <v>76</v>
      </c>
      <c r="J232" s="348">
        <v>76</v>
      </c>
      <c r="K232" s="348">
        <v>76</v>
      </c>
      <c r="L232" s="348"/>
      <c r="M232" s="348"/>
      <c r="N232" s="348"/>
      <c r="O232" s="348"/>
      <c r="P232" s="348"/>
      <c r="Q232" s="348"/>
      <c r="R232" s="348"/>
      <c r="S232" s="348"/>
      <c r="T232" s="348"/>
      <c r="U232" s="348"/>
      <c r="V232" s="348"/>
      <c r="W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c r="AS232" s="348"/>
      <c r="AT232" s="348"/>
      <c r="AU232" s="348"/>
      <c r="AV232" s="348"/>
      <c r="AW232" s="348"/>
      <c r="AX232" s="348"/>
      <c r="AY232" s="348"/>
      <c r="AZ232" s="348"/>
      <c r="BA232" s="348"/>
      <c r="BB232" s="348"/>
      <c r="BC232" s="348"/>
      <c r="BD232" s="348"/>
      <c r="BE232" s="348"/>
      <c r="BF232" s="348"/>
      <c r="BG232" s="348"/>
      <c r="BH232" s="348"/>
    </row>
    <row r="233" spans="1:60" x14ac:dyDescent="0.25">
      <c r="A233" s="367">
        <v>5428</v>
      </c>
      <c r="B233" s="366" t="s">
        <v>548</v>
      </c>
      <c r="C233" s="349">
        <v>71.5</v>
      </c>
      <c r="D233" s="349">
        <v>71.5</v>
      </c>
      <c r="E233" s="349">
        <v>74.5</v>
      </c>
      <c r="F233" s="349">
        <v>74.5</v>
      </c>
      <c r="G233" s="349">
        <v>74.5</v>
      </c>
      <c r="H233" s="349">
        <v>74.5</v>
      </c>
      <c r="I233" s="364">
        <v>73</v>
      </c>
      <c r="J233" s="348">
        <v>73</v>
      </c>
      <c r="K233" s="348">
        <v>73</v>
      </c>
      <c r="L233" s="348"/>
      <c r="M233" s="348"/>
      <c r="N233" s="348"/>
      <c r="O233" s="348"/>
      <c r="P233" s="348"/>
      <c r="Q233" s="348"/>
      <c r="R233" s="348"/>
      <c r="S233" s="348"/>
      <c r="T233" s="348"/>
      <c r="U233" s="348"/>
      <c r="V233" s="348"/>
      <c r="W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c r="AS233" s="348"/>
      <c r="AT233" s="348"/>
      <c r="AU233" s="348"/>
      <c r="AV233" s="348"/>
      <c r="AW233" s="348"/>
      <c r="AX233" s="348"/>
      <c r="AY233" s="348"/>
      <c r="AZ233" s="348"/>
      <c r="BA233" s="348"/>
      <c r="BB233" s="348"/>
      <c r="BC233" s="348"/>
      <c r="BD233" s="348"/>
      <c r="BE233" s="348"/>
      <c r="BF233" s="348"/>
      <c r="BG233" s="348"/>
      <c r="BH233" s="348"/>
    </row>
    <row r="234" spans="1:60" x14ac:dyDescent="0.25">
      <c r="A234" s="367">
        <v>5484</v>
      </c>
      <c r="B234" s="366" t="s">
        <v>552</v>
      </c>
      <c r="C234" s="349">
        <v>74</v>
      </c>
      <c r="D234" s="349">
        <v>74</v>
      </c>
      <c r="E234" s="349">
        <v>74</v>
      </c>
      <c r="F234" s="349">
        <v>74</v>
      </c>
      <c r="G234" s="349">
        <v>74</v>
      </c>
      <c r="H234" s="349">
        <v>74</v>
      </c>
      <c r="I234" s="364">
        <v>74</v>
      </c>
      <c r="J234" s="348">
        <v>74</v>
      </c>
      <c r="K234" s="348">
        <v>74</v>
      </c>
      <c r="L234" s="348"/>
      <c r="M234" s="348"/>
      <c r="N234" s="348"/>
      <c r="O234" s="348"/>
      <c r="P234" s="348"/>
      <c r="Q234" s="348"/>
      <c r="R234" s="348"/>
      <c r="S234" s="348"/>
      <c r="T234" s="348"/>
      <c r="U234" s="348"/>
      <c r="V234" s="348"/>
      <c r="W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c r="AS234" s="348"/>
      <c r="AT234" s="348"/>
      <c r="AU234" s="348"/>
      <c r="AV234" s="348"/>
      <c r="AW234" s="348"/>
      <c r="AX234" s="348"/>
      <c r="AY234" s="348"/>
      <c r="AZ234" s="348"/>
      <c r="BA234" s="348"/>
      <c r="BB234" s="348"/>
      <c r="BC234" s="348"/>
      <c r="BD234" s="348"/>
      <c r="BE234" s="348"/>
      <c r="BF234" s="348"/>
      <c r="BG234" s="348"/>
      <c r="BH234" s="348"/>
    </row>
    <row r="235" spans="1:60" x14ac:dyDescent="0.25">
      <c r="A235" s="367">
        <v>5485</v>
      </c>
      <c r="B235" s="366" t="s">
        <v>554</v>
      </c>
      <c r="C235" s="349">
        <v>70</v>
      </c>
      <c r="D235" s="349">
        <v>70</v>
      </c>
      <c r="E235" s="349">
        <v>70</v>
      </c>
      <c r="F235" s="349">
        <v>70</v>
      </c>
      <c r="G235" s="349">
        <v>70</v>
      </c>
      <c r="H235" s="349">
        <v>70</v>
      </c>
      <c r="I235" s="364">
        <v>70</v>
      </c>
      <c r="J235" s="348">
        <v>70</v>
      </c>
      <c r="K235" s="348">
        <v>70</v>
      </c>
      <c r="L235" s="348"/>
      <c r="M235" s="348"/>
      <c r="N235" s="348"/>
      <c r="O235" s="348"/>
      <c r="P235" s="348"/>
      <c r="Q235" s="348"/>
      <c r="R235" s="348"/>
      <c r="S235" s="348"/>
      <c r="T235" s="348"/>
      <c r="U235" s="348"/>
      <c r="V235" s="348"/>
      <c r="W235" s="34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c r="AS235" s="348"/>
      <c r="AT235" s="348"/>
      <c r="AU235" s="348"/>
      <c r="AV235" s="348"/>
      <c r="AW235" s="348"/>
      <c r="AX235" s="348"/>
      <c r="AY235" s="348"/>
      <c r="AZ235" s="348"/>
      <c r="BA235" s="348"/>
      <c r="BB235" s="348"/>
      <c r="BC235" s="348"/>
      <c r="BD235" s="348"/>
      <c r="BE235" s="348"/>
      <c r="BF235" s="348"/>
      <c r="BG235" s="348"/>
      <c r="BH235" s="348"/>
    </row>
    <row r="236" spans="1:60" x14ac:dyDescent="0.25">
      <c r="A236" s="367">
        <v>5656</v>
      </c>
      <c r="B236" s="366" t="s">
        <v>560</v>
      </c>
      <c r="C236" s="349">
        <v>75.644894379255405</v>
      </c>
      <c r="D236" s="349">
        <v>75.689863942418896</v>
      </c>
      <c r="E236" s="349">
        <v>75.619077915462498</v>
      </c>
      <c r="F236" s="349">
        <v>74.045261503183099</v>
      </c>
      <c r="G236" s="349">
        <v>73.456257569849001</v>
      </c>
      <c r="H236" s="349">
        <v>72.5</v>
      </c>
      <c r="I236" s="364">
        <v>71</v>
      </c>
      <c r="J236" s="364">
        <v>71</v>
      </c>
      <c r="K236" s="348">
        <v>68</v>
      </c>
      <c r="L236" s="348"/>
      <c r="M236" s="348"/>
      <c r="N236" s="348"/>
      <c r="O236" s="348"/>
      <c r="P236" s="348"/>
      <c r="Q236" s="348"/>
      <c r="R236" s="348"/>
      <c r="S236" s="348"/>
      <c r="T236" s="348"/>
      <c r="U236" s="348"/>
      <c r="V236" s="348"/>
      <c r="W236" s="34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c r="AS236" s="348"/>
      <c r="AT236" s="348"/>
      <c r="AU236" s="348"/>
      <c r="AV236" s="348"/>
      <c r="AW236" s="348"/>
      <c r="AX236" s="348"/>
      <c r="AY236" s="348"/>
      <c r="AZ236" s="348"/>
      <c r="BA236" s="348"/>
      <c r="BB236" s="348"/>
      <c r="BC236" s="348"/>
      <c r="BD236" s="348"/>
      <c r="BE236" s="348"/>
      <c r="BF236" s="348"/>
      <c r="BG236" s="348"/>
      <c r="BH236" s="348"/>
    </row>
    <row r="237" spans="1:60" x14ac:dyDescent="0.25">
      <c r="A237" s="367">
        <v>5486</v>
      </c>
      <c r="B237" s="366" t="s">
        <v>570</v>
      </c>
      <c r="C237" s="349">
        <v>76</v>
      </c>
      <c r="D237" s="349">
        <v>76</v>
      </c>
      <c r="E237" s="349">
        <v>76</v>
      </c>
      <c r="F237" s="349">
        <v>75</v>
      </c>
      <c r="G237" s="349">
        <v>75</v>
      </c>
      <c r="H237" s="349">
        <v>75</v>
      </c>
      <c r="I237" s="364">
        <v>75</v>
      </c>
      <c r="J237" s="348">
        <v>75</v>
      </c>
      <c r="K237" s="348">
        <v>75</v>
      </c>
      <c r="L237" s="348"/>
      <c r="M237" s="348"/>
      <c r="N237" s="348"/>
      <c r="O237" s="348"/>
      <c r="P237" s="348"/>
      <c r="Q237" s="348"/>
      <c r="R237" s="348"/>
      <c r="S237" s="348"/>
      <c r="T237" s="348"/>
      <c r="U237" s="348"/>
      <c r="V237" s="348"/>
      <c r="W237" s="34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c r="AS237" s="348"/>
      <c r="AT237" s="348"/>
      <c r="AU237" s="348"/>
      <c r="AV237" s="348"/>
      <c r="AW237" s="348"/>
      <c r="AX237" s="348"/>
      <c r="AY237" s="348"/>
      <c r="AZ237" s="348"/>
      <c r="BA237" s="348"/>
      <c r="BB237" s="348"/>
      <c r="BC237" s="348"/>
      <c r="BD237" s="348"/>
      <c r="BE237" s="348"/>
      <c r="BF237" s="348"/>
      <c r="BG237" s="348"/>
      <c r="BH237" s="348"/>
    </row>
    <row r="238" spans="1:60" x14ac:dyDescent="0.25">
      <c r="A238" s="367">
        <v>5637</v>
      </c>
      <c r="B238" s="366" t="s">
        <v>578</v>
      </c>
      <c r="C238" s="349">
        <v>74.5</v>
      </c>
      <c r="D238" s="349">
        <v>74.5</v>
      </c>
      <c r="E238" s="349">
        <v>74.5</v>
      </c>
      <c r="F238" s="349">
        <v>73</v>
      </c>
      <c r="G238" s="349">
        <v>73</v>
      </c>
      <c r="H238" s="349">
        <v>73</v>
      </c>
      <c r="I238" s="364">
        <v>73</v>
      </c>
      <c r="J238" s="348">
        <v>73</v>
      </c>
      <c r="K238" s="348">
        <v>73</v>
      </c>
      <c r="L238" s="348"/>
      <c r="M238" s="348"/>
      <c r="N238" s="348"/>
      <c r="O238" s="348"/>
      <c r="P238" s="348"/>
      <c r="Q238" s="348"/>
      <c r="R238" s="348"/>
      <c r="S238" s="348"/>
      <c r="T238" s="348"/>
      <c r="U238" s="348"/>
      <c r="V238" s="348"/>
      <c r="W238" s="34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c r="AS238" s="348"/>
      <c r="AT238" s="348"/>
      <c r="AU238" s="348"/>
      <c r="AV238" s="348"/>
      <c r="AW238" s="348"/>
      <c r="AX238" s="348"/>
      <c r="AY238" s="348"/>
      <c r="AZ238" s="348"/>
      <c r="BA238" s="348"/>
      <c r="BB238" s="348"/>
      <c r="BC238" s="348"/>
      <c r="BD238" s="348"/>
      <c r="BE238" s="348"/>
      <c r="BF238" s="348"/>
      <c r="BG238" s="348"/>
      <c r="BH238" s="348"/>
    </row>
    <row r="239" spans="1:60" x14ac:dyDescent="0.25">
      <c r="A239" s="367">
        <v>5638</v>
      </c>
      <c r="B239" s="366" t="s">
        <v>586</v>
      </c>
      <c r="C239" s="349">
        <v>55</v>
      </c>
      <c r="D239" s="349">
        <v>55</v>
      </c>
      <c r="E239" s="349">
        <v>55</v>
      </c>
      <c r="F239" s="349">
        <v>55</v>
      </c>
      <c r="G239" s="349">
        <v>55</v>
      </c>
      <c r="H239" s="349">
        <v>55</v>
      </c>
      <c r="I239" s="364">
        <v>55</v>
      </c>
      <c r="J239" s="348">
        <v>55</v>
      </c>
      <c r="K239" s="348">
        <v>55</v>
      </c>
      <c r="L239" s="348"/>
      <c r="M239" s="348"/>
      <c r="N239" s="348"/>
      <c r="O239" s="348"/>
      <c r="P239" s="348"/>
      <c r="Q239" s="348"/>
      <c r="R239" s="348"/>
      <c r="S239" s="348"/>
      <c r="T239" s="348"/>
      <c r="U239" s="348"/>
      <c r="V239" s="348"/>
      <c r="W239" s="34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c r="AS239" s="348"/>
      <c r="AT239" s="348"/>
      <c r="AU239" s="348"/>
      <c r="AV239" s="348"/>
      <c r="AW239" s="348"/>
      <c r="AX239" s="348"/>
      <c r="AY239" s="348"/>
      <c r="AZ239" s="348"/>
      <c r="BA239" s="348"/>
      <c r="BB239" s="348"/>
      <c r="BC239" s="348"/>
      <c r="BD239" s="348"/>
      <c r="BE239" s="348"/>
      <c r="BF239" s="348"/>
      <c r="BG239" s="348"/>
      <c r="BH239" s="348"/>
    </row>
    <row r="240" spans="1:60" x14ac:dyDescent="0.25">
      <c r="A240" s="367">
        <v>5639</v>
      </c>
      <c r="B240" s="366" t="s">
        <v>591</v>
      </c>
      <c r="C240" s="349">
        <v>61</v>
      </c>
      <c r="D240" s="349">
        <v>61</v>
      </c>
      <c r="E240" s="349">
        <v>61</v>
      </c>
      <c r="F240" s="349">
        <v>61</v>
      </c>
      <c r="G240" s="349">
        <v>61</v>
      </c>
      <c r="H240" s="349">
        <v>61</v>
      </c>
      <c r="I240" s="364">
        <v>61</v>
      </c>
      <c r="J240" s="348">
        <v>61</v>
      </c>
      <c r="K240" s="348">
        <v>58</v>
      </c>
      <c r="L240" s="348"/>
      <c r="M240" s="348"/>
      <c r="N240" s="348"/>
      <c r="O240" s="348"/>
      <c r="P240" s="348"/>
      <c r="Q240" s="348"/>
      <c r="R240" s="348"/>
      <c r="S240" s="348"/>
      <c r="T240" s="348"/>
      <c r="U240" s="348"/>
      <c r="V240" s="348"/>
      <c r="W240" s="34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c r="AS240" s="348"/>
      <c r="AT240" s="348"/>
      <c r="AU240" s="348"/>
      <c r="AV240" s="348"/>
      <c r="AW240" s="348"/>
      <c r="AX240" s="348"/>
      <c r="AY240" s="348"/>
      <c r="AZ240" s="348"/>
      <c r="BA240" s="348"/>
      <c r="BB240" s="348"/>
      <c r="BC240" s="348"/>
      <c r="BD240" s="348"/>
      <c r="BE240" s="348"/>
      <c r="BF240" s="348"/>
      <c r="BG240" s="348"/>
      <c r="BH240" s="348"/>
    </row>
    <row r="241" spans="1:60" x14ac:dyDescent="0.25">
      <c r="A241" s="367">
        <v>5640</v>
      </c>
      <c r="B241" s="366" t="s">
        <v>593</v>
      </c>
      <c r="C241" s="349">
        <v>66</v>
      </c>
      <c r="D241" s="349">
        <v>66</v>
      </c>
      <c r="E241" s="349">
        <v>66</v>
      </c>
      <c r="F241" s="349">
        <v>66</v>
      </c>
      <c r="G241" s="349">
        <v>64.5</v>
      </c>
      <c r="H241" s="349">
        <v>64.5</v>
      </c>
      <c r="I241" s="364">
        <v>61.5</v>
      </c>
      <c r="J241" s="348">
        <v>61.5</v>
      </c>
      <c r="K241" s="348">
        <v>61.5</v>
      </c>
      <c r="L241" s="348"/>
      <c r="M241" s="348"/>
      <c r="N241" s="348"/>
      <c r="O241" s="348"/>
      <c r="P241" s="348"/>
      <c r="Q241" s="348"/>
      <c r="R241" s="348"/>
      <c r="S241" s="348"/>
      <c r="T241" s="348"/>
      <c r="U241" s="348"/>
      <c r="V241" s="348"/>
      <c r="W241" s="34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c r="AS241" s="348"/>
      <c r="AT241" s="348"/>
      <c r="AU241" s="348"/>
      <c r="AV241" s="348"/>
      <c r="AW241" s="348"/>
      <c r="AX241" s="348"/>
      <c r="AY241" s="348"/>
      <c r="AZ241" s="348"/>
      <c r="BA241" s="348"/>
      <c r="BB241" s="348"/>
      <c r="BC241" s="348"/>
      <c r="BD241" s="348"/>
      <c r="BE241" s="348"/>
      <c r="BF241" s="348"/>
      <c r="BG241" s="348"/>
      <c r="BH241" s="348"/>
    </row>
    <row r="242" spans="1:60" x14ac:dyDescent="0.25">
      <c r="A242" s="367">
        <v>5488</v>
      </c>
      <c r="B242" s="366" t="s">
        <v>599</v>
      </c>
      <c r="C242" s="349">
        <v>74</v>
      </c>
      <c r="D242" s="349">
        <v>78</v>
      </c>
      <c r="E242" s="349">
        <v>78</v>
      </c>
      <c r="F242" s="349">
        <v>77</v>
      </c>
      <c r="G242" s="349">
        <v>77</v>
      </c>
      <c r="H242" s="349">
        <v>77</v>
      </c>
      <c r="I242" s="364">
        <v>77</v>
      </c>
      <c r="J242" s="348">
        <v>77</v>
      </c>
      <c r="K242" s="348">
        <v>75</v>
      </c>
      <c r="L242" s="348"/>
      <c r="M242" s="348"/>
      <c r="N242" s="348"/>
      <c r="O242" s="348"/>
      <c r="P242" s="348"/>
      <c r="Q242" s="348"/>
      <c r="R242" s="348"/>
      <c r="S242" s="348"/>
      <c r="T242" s="348"/>
      <c r="U242" s="348"/>
      <c r="V242" s="348"/>
      <c r="W242" s="34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c r="AS242" s="348"/>
      <c r="AT242" s="348"/>
      <c r="AU242" s="348"/>
      <c r="AV242" s="348"/>
      <c r="AW242" s="348"/>
      <c r="AX242" s="348"/>
      <c r="AY242" s="348"/>
      <c r="AZ242" s="348"/>
      <c r="BA242" s="348"/>
      <c r="BB242" s="348"/>
      <c r="BC242" s="348"/>
      <c r="BD242" s="348"/>
      <c r="BE242" s="348"/>
      <c r="BF242" s="348"/>
      <c r="BG242" s="348"/>
      <c r="BH242" s="348"/>
    </row>
    <row r="243" spans="1:60" x14ac:dyDescent="0.25">
      <c r="A243" s="367">
        <v>5490</v>
      </c>
      <c r="B243" s="366" t="s">
        <v>603</v>
      </c>
      <c r="C243" s="349">
        <v>81</v>
      </c>
      <c r="D243" s="349">
        <v>80</v>
      </c>
      <c r="E243" s="349">
        <v>78.5</v>
      </c>
      <c r="F243" s="349">
        <v>77.5</v>
      </c>
      <c r="G243" s="349">
        <v>77.5</v>
      </c>
      <c r="H243" s="349">
        <v>77</v>
      </c>
      <c r="I243" s="364">
        <v>76</v>
      </c>
      <c r="J243" s="348">
        <v>76</v>
      </c>
      <c r="K243" s="348">
        <v>76</v>
      </c>
      <c r="L243" s="348"/>
      <c r="M243" s="348"/>
      <c r="N243" s="348"/>
      <c r="O243" s="348"/>
      <c r="P243" s="348"/>
      <c r="Q243" s="348"/>
      <c r="R243" s="348"/>
      <c r="S243" s="348"/>
      <c r="T243" s="348"/>
      <c r="U243" s="348"/>
      <c r="V243" s="348"/>
      <c r="W243" s="34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c r="AS243" s="348"/>
      <c r="AT243" s="348"/>
      <c r="AU243" s="348"/>
      <c r="AV243" s="348"/>
      <c r="AW243" s="348"/>
      <c r="AX243" s="348"/>
      <c r="AY243" s="348"/>
      <c r="AZ243" s="348"/>
      <c r="BA243" s="348"/>
      <c r="BB243" s="348"/>
      <c r="BC243" s="348"/>
      <c r="BD243" s="348"/>
      <c r="BE243" s="348"/>
      <c r="BF243" s="348"/>
      <c r="BG243" s="348"/>
      <c r="BH243" s="348"/>
    </row>
    <row r="244" spans="1:60" x14ac:dyDescent="0.25">
      <c r="A244" s="367">
        <v>5431</v>
      </c>
      <c r="B244" s="366" t="s">
        <v>604</v>
      </c>
      <c r="C244" s="349">
        <v>74</v>
      </c>
      <c r="D244" s="349">
        <v>74</v>
      </c>
      <c r="E244" s="349">
        <v>74</v>
      </c>
      <c r="F244" s="349">
        <v>74</v>
      </c>
      <c r="G244" s="349">
        <v>74</v>
      </c>
      <c r="H244" s="349">
        <v>74</v>
      </c>
      <c r="I244" s="364">
        <v>74</v>
      </c>
      <c r="J244" s="348">
        <v>74</v>
      </c>
      <c r="K244" s="348">
        <v>74</v>
      </c>
      <c r="L244" s="348"/>
      <c r="M244" s="348"/>
      <c r="N244" s="348"/>
      <c r="O244" s="348"/>
      <c r="P244" s="348"/>
      <c r="Q244" s="348"/>
      <c r="R244" s="348"/>
      <c r="S244" s="348"/>
      <c r="T244" s="348"/>
      <c r="U244" s="348"/>
      <c r="V244" s="348"/>
      <c r="W244" s="34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c r="AS244" s="348"/>
      <c r="AT244" s="348"/>
      <c r="AU244" s="348"/>
      <c r="AV244" s="348"/>
      <c r="AW244" s="348"/>
      <c r="AX244" s="348"/>
      <c r="AY244" s="348"/>
      <c r="AZ244" s="348"/>
      <c r="BA244" s="348"/>
      <c r="BB244" s="348"/>
      <c r="BC244" s="348"/>
      <c r="BD244" s="348"/>
      <c r="BE244" s="348"/>
      <c r="BF244" s="348"/>
      <c r="BG244" s="348"/>
      <c r="BH244" s="348"/>
    </row>
    <row r="245" spans="1:60" x14ac:dyDescent="0.25">
      <c r="A245" s="367">
        <v>5491</v>
      </c>
      <c r="B245" s="366" t="s">
        <v>606</v>
      </c>
      <c r="C245" s="349">
        <v>76</v>
      </c>
      <c r="D245" s="349">
        <v>76</v>
      </c>
      <c r="E245" s="349">
        <v>76</v>
      </c>
      <c r="F245" s="349">
        <v>76</v>
      </c>
      <c r="G245" s="349">
        <v>76</v>
      </c>
      <c r="H245" s="349">
        <v>76</v>
      </c>
      <c r="I245" s="364">
        <v>76</v>
      </c>
      <c r="J245" s="348">
        <v>76</v>
      </c>
      <c r="K245" s="348">
        <v>76</v>
      </c>
      <c r="L245" s="348"/>
      <c r="M245" s="348"/>
      <c r="N245" s="348"/>
      <c r="O245" s="348"/>
      <c r="P245" s="348"/>
      <c r="Q245" s="348"/>
      <c r="R245" s="348"/>
      <c r="S245" s="348"/>
      <c r="T245" s="348"/>
      <c r="U245" s="348"/>
      <c r="V245" s="348"/>
      <c r="W245" s="34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c r="AS245" s="348"/>
      <c r="AT245" s="348"/>
      <c r="AU245" s="348"/>
      <c r="AV245" s="348"/>
      <c r="AW245" s="348"/>
      <c r="AX245" s="348"/>
      <c r="AY245" s="348"/>
      <c r="AZ245" s="348"/>
      <c r="BA245" s="348"/>
      <c r="BB245" s="348"/>
      <c r="BC245" s="348"/>
      <c r="BD245" s="348"/>
      <c r="BE245" s="348"/>
      <c r="BF245" s="348"/>
      <c r="BG245" s="348"/>
      <c r="BH245" s="348"/>
    </row>
    <row r="246" spans="1:60" x14ac:dyDescent="0.25">
      <c r="A246" s="367">
        <v>5492</v>
      </c>
      <c r="B246" s="366" t="s">
        <v>614</v>
      </c>
      <c r="C246" s="349">
        <v>64</v>
      </c>
      <c r="D246" s="349">
        <v>64</v>
      </c>
      <c r="E246" s="349">
        <v>64</v>
      </c>
      <c r="F246" s="349">
        <v>64</v>
      </c>
      <c r="G246" s="349">
        <v>64</v>
      </c>
      <c r="H246" s="349">
        <v>64</v>
      </c>
      <c r="I246" s="364">
        <v>64</v>
      </c>
      <c r="J246" s="348">
        <v>64</v>
      </c>
      <c r="K246" s="348">
        <v>64</v>
      </c>
      <c r="L246" s="348"/>
      <c r="M246" s="348"/>
      <c r="N246" s="348"/>
      <c r="O246" s="348"/>
      <c r="P246" s="348"/>
      <c r="Q246" s="348"/>
      <c r="R246" s="348"/>
      <c r="S246" s="348"/>
      <c r="T246" s="348"/>
      <c r="U246" s="348"/>
      <c r="V246" s="348"/>
      <c r="W246" s="34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c r="AS246" s="348"/>
      <c r="AT246" s="348"/>
      <c r="AU246" s="348"/>
      <c r="AV246" s="348"/>
      <c r="AW246" s="348"/>
      <c r="AX246" s="348"/>
      <c r="AY246" s="348"/>
      <c r="AZ246" s="348"/>
      <c r="BA246" s="348"/>
      <c r="BB246" s="348"/>
      <c r="BC246" s="348"/>
      <c r="BD246" s="348"/>
      <c r="BE246" s="348"/>
      <c r="BF246" s="348"/>
      <c r="BG246" s="348"/>
      <c r="BH246" s="348"/>
    </row>
    <row r="247" spans="1:60" x14ac:dyDescent="0.25">
      <c r="A247" s="367">
        <v>5642</v>
      </c>
      <c r="B247" s="366" t="s">
        <v>615</v>
      </c>
      <c r="C247" s="349">
        <v>68.5</v>
      </c>
      <c r="D247" s="349">
        <v>68.5</v>
      </c>
      <c r="E247" s="349">
        <v>68.5</v>
      </c>
      <c r="F247" s="349">
        <v>67</v>
      </c>
      <c r="G247" s="349">
        <v>67</v>
      </c>
      <c r="H247" s="349">
        <v>67</v>
      </c>
      <c r="I247" s="364">
        <v>67</v>
      </c>
      <c r="J247" s="348">
        <v>67</v>
      </c>
      <c r="K247" s="348">
        <v>67</v>
      </c>
      <c r="L247" s="348"/>
      <c r="M247" s="348"/>
      <c r="N247" s="348"/>
      <c r="O247" s="348"/>
      <c r="P247" s="348"/>
      <c r="Q247" s="348"/>
      <c r="R247" s="348"/>
      <c r="S247" s="348"/>
      <c r="T247" s="348"/>
      <c r="U247" s="348"/>
      <c r="V247" s="348"/>
      <c r="W247" s="34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c r="AS247" s="348"/>
      <c r="AT247" s="348"/>
      <c r="AU247" s="348"/>
      <c r="AV247" s="348"/>
      <c r="AW247" s="348"/>
      <c r="AX247" s="348"/>
      <c r="AY247" s="348"/>
      <c r="AZ247" s="348"/>
      <c r="BA247" s="348"/>
      <c r="BB247" s="348"/>
      <c r="BC247" s="348"/>
      <c r="BD247" s="348"/>
      <c r="BE247" s="348"/>
      <c r="BF247" s="348"/>
      <c r="BG247" s="348"/>
      <c r="BH247" s="348"/>
    </row>
    <row r="248" spans="1:60" x14ac:dyDescent="0.25">
      <c r="A248" s="367">
        <v>5493</v>
      </c>
      <c r="B248" s="366" t="s">
        <v>630</v>
      </c>
      <c r="C248" s="349">
        <v>73</v>
      </c>
      <c r="D248" s="349">
        <v>73</v>
      </c>
      <c r="E248" s="349">
        <v>73</v>
      </c>
      <c r="F248" s="349">
        <v>73</v>
      </c>
      <c r="G248" s="349">
        <v>73</v>
      </c>
      <c r="H248" s="349">
        <v>73</v>
      </c>
      <c r="I248" s="364">
        <v>73</v>
      </c>
      <c r="J248" s="348">
        <v>73</v>
      </c>
      <c r="K248" s="348">
        <v>73</v>
      </c>
      <c r="L248" s="348"/>
      <c r="M248" s="348"/>
      <c r="N248" s="348"/>
      <c r="O248" s="348"/>
      <c r="P248" s="348"/>
      <c r="Q248" s="348"/>
      <c r="R248" s="348"/>
      <c r="S248" s="348"/>
      <c r="T248" s="348"/>
      <c r="U248" s="348"/>
      <c r="V248" s="348"/>
      <c r="W248" s="34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c r="AS248" s="348"/>
      <c r="AT248" s="348"/>
      <c r="AU248" s="348"/>
      <c r="AV248" s="348"/>
      <c r="AW248" s="348"/>
      <c r="AX248" s="348"/>
      <c r="AY248" s="348"/>
      <c r="AZ248" s="348"/>
      <c r="BA248" s="348"/>
      <c r="BB248" s="348"/>
      <c r="BC248" s="348"/>
      <c r="BD248" s="348"/>
      <c r="BE248" s="348"/>
      <c r="BF248" s="348"/>
      <c r="BG248" s="348"/>
      <c r="BH248" s="348"/>
    </row>
    <row r="249" spans="1:60" x14ac:dyDescent="0.25">
      <c r="A249" s="367">
        <v>5497</v>
      </c>
      <c r="B249" s="366" t="s">
        <v>642</v>
      </c>
      <c r="C249" s="349">
        <v>66</v>
      </c>
      <c r="D249" s="349">
        <v>66</v>
      </c>
      <c r="E249" s="349">
        <v>66</v>
      </c>
      <c r="F249" s="349">
        <v>66</v>
      </c>
      <c r="G249" s="349">
        <v>66</v>
      </c>
      <c r="H249" s="349">
        <v>66</v>
      </c>
      <c r="I249" s="364">
        <v>66</v>
      </c>
      <c r="J249" s="348">
        <v>66</v>
      </c>
      <c r="K249" s="348">
        <v>66</v>
      </c>
      <c r="L249" s="348"/>
      <c r="M249" s="348"/>
      <c r="N249" s="348"/>
      <c r="O249" s="348"/>
      <c r="P249" s="348"/>
      <c r="Q249" s="348"/>
      <c r="R249" s="348"/>
      <c r="S249" s="348"/>
      <c r="T249" s="348"/>
      <c r="U249" s="348"/>
      <c r="V249" s="348"/>
      <c r="W249" s="34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c r="AS249" s="348"/>
      <c r="AT249" s="348"/>
      <c r="AU249" s="348"/>
      <c r="AV249" s="348"/>
      <c r="AW249" s="348"/>
      <c r="AX249" s="348"/>
      <c r="AY249" s="348"/>
      <c r="AZ249" s="348"/>
      <c r="BA249" s="348"/>
      <c r="BB249" s="348"/>
      <c r="BC249" s="348"/>
      <c r="BD249" s="348"/>
      <c r="BE249" s="348"/>
      <c r="BF249" s="348"/>
      <c r="BG249" s="348"/>
      <c r="BH249" s="348"/>
    </row>
    <row r="250" spans="1:60" x14ac:dyDescent="0.25">
      <c r="A250" s="367">
        <v>5643</v>
      </c>
      <c r="B250" s="366" t="s">
        <v>646</v>
      </c>
      <c r="C250" s="349">
        <v>64</v>
      </c>
      <c r="D250" s="349">
        <v>64</v>
      </c>
      <c r="E250" s="349">
        <v>64</v>
      </c>
      <c r="F250" s="349">
        <v>62.5</v>
      </c>
      <c r="G250" s="349">
        <v>62.5</v>
      </c>
      <c r="H250" s="349">
        <v>62.5</v>
      </c>
      <c r="I250" s="364">
        <v>62.5</v>
      </c>
      <c r="J250" s="348">
        <v>65</v>
      </c>
      <c r="K250" s="348">
        <v>65</v>
      </c>
      <c r="L250" s="348"/>
      <c r="M250" s="348"/>
      <c r="N250" s="348"/>
      <c r="O250" s="348"/>
      <c r="P250" s="348"/>
      <c r="Q250" s="348"/>
      <c r="R250" s="348"/>
      <c r="S250" s="348"/>
      <c r="T250" s="348"/>
      <c r="U250" s="348"/>
      <c r="V250" s="348"/>
      <c r="W250" s="34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c r="AS250" s="348"/>
      <c r="AT250" s="348"/>
      <c r="AU250" s="348"/>
      <c r="AV250" s="348"/>
      <c r="AW250" s="348"/>
      <c r="AX250" s="348"/>
      <c r="AY250" s="348"/>
      <c r="AZ250" s="348"/>
      <c r="BA250" s="348"/>
      <c r="BB250" s="348"/>
      <c r="BC250" s="348"/>
      <c r="BD250" s="348"/>
      <c r="BE250" s="348"/>
      <c r="BF250" s="348"/>
      <c r="BG250" s="348"/>
      <c r="BH250" s="348"/>
    </row>
    <row r="251" spans="1:60" x14ac:dyDescent="0.25">
      <c r="A251" s="367">
        <v>5645</v>
      </c>
      <c r="B251" s="366" t="s">
        <v>660</v>
      </c>
      <c r="C251" s="349">
        <v>56</v>
      </c>
      <c r="D251" s="349">
        <v>56</v>
      </c>
      <c r="E251" s="349">
        <v>56</v>
      </c>
      <c r="F251" s="349">
        <v>56</v>
      </c>
      <c r="G251" s="349">
        <v>56</v>
      </c>
      <c r="H251" s="349">
        <v>56</v>
      </c>
      <c r="I251" s="364">
        <v>56</v>
      </c>
      <c r="J251" s="348">
        <v>56</v>
      </c>
      <c r="K251" s="348">
        <v>56</v>
      </c>
      <c r="L251" s="348"/>
      <c r="M251" s="348"/>
      <c r="N251" s="348"/>
      <c r="O251" s="348"/>
      <c r="P251" s="348"/>
      <c r="Q251" s="348"/>
      <c r="R251" s="348"/>
      <c r="S251" s="348"/>
      <c r="T251" s="348"/>
      <c r="U251" s="348"/>
      <c r="V251" s="348"/>
      <c r="W251" s="34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c r="AS251" s="348"/>
      <c r="AT251" s="348"/>
      <c r="AU251" s="348"/>
      <c r="AV251" s="348"/>
      <c r="AW251" s="348"/>
      <c r="AX251" s="348"/>
      <c r="AY251" s="348"/>
      <c r="AZ251" s="348"/>
      <c r="BA251" s="348"/>
      <c r="BB251" s="348"/>
      <c r="BC251" s="348"/>
      <c r="BD251" s="348"/>
      <c r="BE251" s="348"/>
      <c r="BF251" s="348"/>
      <c r="BG251" s="348"/>
      <c r="BH251" s="348"/>
    </row>
    <row r="252" spans="1:60" x14ac:dyDescent="0.25">
      <c r="A252" s="367">
        <v>5435</v>
      </c>
      <c r="B252" s="366" t="s">
        <v>670</v>
      </c>
      <c r="C252" s="349">
        <v>69</v>
      </c>
      <c r="D252" s="349">
        <v>69</v>
      </c>
      <c r="E252" s="349">
        <v>69</v>
      </c>
      <c r="F252" s="349">
        <v>69</v>
      </c>
      <c r="G252" s="349">
        <v>69</v>
      </c>
      <c r="H252" s="349">
        <v>69</v>
      </c>
      <c r="I252" s="364">
        <v>69</v>
      </c>
      <c r="J252" s="348">
        <v>69</v>
      </c>
      <c r="K252" s="348">
        <v>69</v>
      </c>
      <c r="L252" s="348"/>
      <c r="M252" s="348"/>
      <c r="N252" s="348"/>
      <c r="O252" s="348"/>
      <c r="P252" s="348"/>
      <c r="Q252" s="348"/>
      <c r="R252" s="348"/>
      <c r="S252" s="348"/>
      <c r="T252" s="348"/>
      <c r="U252" s="348"/>
      <c r="V252" s="348"/>
      <c r="W252" s="34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c r="AS252" s="348"/>
      <c r="AT252" s="348"/>
      <c r="AU252" s="348"/>
      <c r="AV252" s="348"/>
      <c r="AW252" s="348"/>
      <c r="AX252" s="348"/>
      <c r="AY252" s="348"/>
      <c r="AZ252" s="348"/>
      <c r="BA252" s="348"/>
      <c r="BB252" s="348"/>
      <c r="BC252" s="348"/>
      <c r="BD252" s="348"/>
      <c r="BE252" s="348"/>
      <c r="BF252" s="348"/>
      <c r="BG252" s="348"/>
      <c r="BH252" s="348"/>
    </row>
    <row r="253" spans="1:60" x14ac:dyDescent="0.25">
      <c r="A253" s="367">
        <v>5436</v>
      </c>
      <c r="B253" s="366" t="s">
        <v>671</v>
      </c>
      <c r="C253" s="349">
        <v>81</v>
      </c>
      <c r="D253" s="349">
        <v>81</v>
      </c>
      <c r="E253" s="349">
        <v>81</v>
      </c>
      <c r="F253" s="349">
        <v>81</v>
      </c>
      <c r="G253" s="349">
        <v>81</v>
      </c>
      <c r="H253" s="349">
        <v>79</v>
      </c>
      <c r="I253" s="364">
        <v>79</v>
      </c>
      <c r="J253" s="348">
        <v>79</v>
      </c>
      <c r="K253" s="348">
        <v>77</v>
      </c>
      <c r="L253" s="348"/>
      <c r="M253" s="348"/>
      <c r="N253" s="348"/>
      <c r="O253" s="348"/>
      <c r="P253" s="348"/>
      <c r="Q253" s="348"/>
      <c r="R253" s="348"/>
      <c r="S253" s="348"/>
      <c r="T253" s="348"/>
      <c r="U253" s="348"/>
      <c r="V253" s="348"/>
      <c r="W253" s="34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c r="AS253" s="348"/>
      <c r="AT253" s="348"/>
      <c r="AU253" s="348"/>
      <c r="AV253" s="348"/>
      <c r="AW253" s="348"/>
      <c r="AX253" s="348"/>
      <c r="AY253" s="348"/>
      <c r="AZ253" s="348"/>
      <c r="BA253" s="348"/>
      <c r="BB253" s="348"/>
      <c r="BC253" s="348"/>
      <c r="BD253" s="348"/>
      <c r="BE253" s="348"/>
      <c r="BF253" s="348"/>
      <c r="BG253" s="348"/>
      <c r="BH253" s="348"/>
    </row>
    <row r="254" spans="1:60" x14ac:dyDescent="0.25">
      <c r="A254" s="367">
        <v>5646</v>
      </c>
      <c r="B254" s="366" t="s">
        <v>672</v>
      </c>
      <c r="C254" s="349">
        <v>55</v>
      </c>
      <c r="D254" s="349">
        <v>55</v>
      </c>
      <c r="E254" s="349">
        <v>55</v>
      </c>
      <c r="F254" s="349">
        <v>55</v>
      </c>
      <c r="G254" s="349">
        <v>59</v>
      </c>
      <c r="H254" s="349">
        <v>59</v>
      </c>
      <c r="I254" s="364">
        <v>59</v>
      </c>
      <c r="J254" s="348">
        <v>59</v>
      </c>
      <c r="K254" s="348">
        <v>59</v>
      </c>
      <c r="L254" s="348"/>
      <c r="M254" s="348"/>
      <c r="N254" s="348"/>
      <c r="O254" s="348"/>
      <c r="P254" s="348"/>
      <c r="Q254" s="348"/>
      <c r="R254" s="348"/>
      <c r="S254" s="348"/>
      <c r="T254" s="348"/>
      <c r="U254" s="348"/>
      <c r="V254" s="348"/>
      <c r="W254" s="34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c r="AS254" s="348"/>
      <c r="AT254" s="348"/>
      <c r="AU254" s="348"/>
      <c r="AV254" s="348"/>
      <c r="AW254" s="348"/>
      <c r="AX254" s="348"/>
      <c r="AY254" s="348"/>
      <c r="AZ254" s="348"/>
      <c r="BA254" s="348"/>
      <c r="BB254" s="348"/>
      <c r="BC254" s="348"/>
      <c r="BD254" s="348"/>
      <c r="BE254" s="348"/>
      <c r="BF254" s="348"/>
      <c r="BG254" s="348"/>
      <c r="BH254" s="348"/>
    </row>
    <row r="255" spans="1:60" x14ac:dyDescent="0.25">
      <c r="A255" s="367">
        <v>5498</v>
      </c>
      <c r="B255" s="366" t="s">
        <v>574</v>
      </c>
      <c r="C255" s="349">
        <v>66</v>
      </c>
      <c r="D255" s="349">
        <v>66</v>
      </c>
      <c r="E255" s="349">
        <v>66</v>
      </c>
      <c r="F255" s="349">
        <v>66</v>
      </c>
      <c r="G255" s="349">
        <v>66</v>
      </c>
      <c r="H255" s="349">
        <v>66</v>
      </c>
      <c r="I255" s="364">
        <v>66</v>
      </c>
      <c r="J255" s="348">
        <v>70</v>
      </c>
      <c r="K255" s="348">
        <v>70</v>
      </c>
      <c r="L255" s="348"/>
      <c r="M255" s="348"/>
      <c r="N255" s="348"/>
      <c r="O255" s="348"/>
      <c r="P255" s="348"/>
      <c r="Q255" s="348"/>
      <c r="R255" s="348"/>
      <c r="S255" s="348"/>
      <c r="T255" s="348"/>
      <c r="U255" s="348"/>
      <c r="V255" s="348"/>
      <c r="W255" s="34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c r="AS255" s="348"/>
      <c r="AT255" s="348"/>
      <c r="AU255" s="348"/>
      <c r="AV255" s="348"/>
      <c r="AW255" s="348"/>
      <c r="AX255" s="348"/>
      <c r="AY255" s="348"/>
      <c r="AZ255" s="348"/>
      <c r="BA255" s="348"/>
      <c r="BB255" s="348"/>
      <c r="BC255" s="348"/>
      <c r="BD255" s="348"/>
      <c r="BE255" s="348"/>
      <c r="BF255" s="348"/>
      <c r="BG255" s="348"/>
      <c r="BH255" s="348"/>
    </row>
    <row r="256" spans="1:60" x14ac:dyDescent="0.25">
      <c r="A256" s="367">
        <v>5437</v>
      </c>
      <c r="B256" s="366" t="s">
        <v>675</v>
      </c>
      <c r="C256" s="349">
        <v>80</v>
      </c>
      <c r="D256" s="349">
        <v>80</v>
      </c>
      <c r="E256" s="349">
        <v>80</v>
      </c>
      <c r="F256" s="349">
        <v>80</v>
      </c>
      <c r="G256" s="349">
        <v>80</v>
      </c>
      <c r="H256" s="349">
        <v>80</v>
      </c>
      <c r="I256" s="364">
        <v>80</v>
      </c>
      <c r="J256" s="348">
        <v>80</v>
      </c>
      <c r="K256" s="348">
        <v>80</v>
      </c>
      <c r="L256" s="348"/>
      <c r="M256" s="348"/>
      <c r="N256" s="348"/>
      <c r="O256" s="348"/>
      <c r="P256" s="348"/>
      <c r="Q256" s="348"/>
      <c r="R256" s="348"/>
      <c r="S256" s="348"/>
      <c r="T256" s="348"/>
      <c r="U256" s="348"/>
      <c r="V256" s="348"/>
      <c r="W256" s="34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c r="AS256" s="348"/>
      <c r="AT256" s="348"/>
      <c r="AU256" s="348"/>
      <c r="AV256" s="348"/>
      <c r="AW256" s="348"/>
      <c r="AX256" s="348"/>
      <c r="AY256" s="348"/>
      <c r="AZ256" s="348"/>
      <c r="BA256" s="348"/>
      <c r="BB256" s="348"/>
      <c r="BC256" s="348"/>
      <c r="BD256" s="348"/>
      <c r="BE256" s="348"/>
      <c r="BF256" s="348"/>
      <c r="BG256" s="348"/>
      <c r="BH256" s="348"/>
    </row>
    <row r="257" spans="1:60" x14ac:dyDescent="0.25">
      <c r="A257" s="367">
        <v>5499</v>
      </c>
      <c r="B257" s="366" t="s">
        <v>677</v>
      </c>
      <c r="C257" s="349">
        <v>68.5</v>
      </c>
      <c r="D257" s="349">
        <v>68.5</v>
      </c>
      <c r="E257" s="349">
        <v>68.5</v>
      </c>
      <c r="F257" s="349">
        <v>68.5</v>
      </c>
      <c r="G257" s="349">
        <v>68.5</v>
      </c>
      <c r="H257" s="349">
        <v>68.5</v>
      </c>
      <c r="I257" s="364">
        <v>68.5</v>
      </c>
      <c r="J257" s="348">
        <v>68.5</v>
      </c>
      <c r="K257" s="348">
        <v>68.5</v>
      </c>
      <c r="L257" s="348"/>
      <c r="M257" s="348"/>
      <c r="N257" s="348"/>
      <c r="O257" s="348"/>
      <c r="P257" s="348"/>
      <c r="Q257" s="348"/>
      <c r="R257" s="348"/>
      <c r="S257" s="348"/>
      <c r="T257" s="348"/>
      <c r="U257" s="348"/>
      <c r="V257" s="348"/>
      <c r="W257" s="34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c r="AS257" s="348"/>
      <c r="AT257" s="348"/>
      <c r="AU257" s="348"/>
      <c r="AV257" s="348"/>
      <c r="AW257" s="348"/>
      <c r="AX257" s="348"/>
      <c r="AY257" s="348"/>
      <c r="AZ257" s="348"/>
      <c r="BA257" s="348"/>
      <c r="BB257" s="348"/>
      <c r="BC257" s="348"/>
      <c r="BD257" s="348"/>
      <c r="BE257" s="348"/>
      <c r="BF257" s="348"/>
      <c r="BG257" s="348"/>
      <c r="BH257" s="348"/>
    </row>
    <row r="258" spans="1:60" x14ac:dyDescent="0.25">
      <c r="A258" s="367">
        <v>5649</v>
      </c>
      <c r="B258" s="366" t="s">
        <v>689</v>
      </c>
      <c r="C258" s="349">
        <v>65</v>
      </c>
      <c r="D258" s="349">
        <v>65</v>
      </c>
      <c r="E258" s="349">
        <v>65</v>
      </c>
      <c r="F258" s="349">
        <v>65</v>
      </c>
      <c r="G258" s="349">
        <v>64</v>
      </c>
      <c r="H258" s="349">
        <v>64</v>
      </c>
      <c r="I258" s="364">
        <v>64</v>
      </c>
      <c r="J258" s="348">
        <v>64</v>
      </c>
      <c r="K258" s="348">
        <v>64</v>
      </c>
      <c r="L258" s="348"/>
      <c r="M258" s="348"/>
      <c r="N258" s="348"/>
      <c r="O258" s="348"/>
      <c r="P258" s="348"/>
      <c r="Q258" s="348"/>
      <c r="R258" s="348"/>
      <c r="S258" s="348"/>
      <c r="T258" s="348"/>
      <c r="U258" s="348"/>
      <c r="V258" s="348"/>
      <c r="W258" s="34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c r="AS258" s="348"/>
      <c r="AT258" s="348"/>
      <c r="AU258" s="348"/>
      <c r="AV258" s="348"/>
      <c r="AW258" s="348"/>
      <c r="AX258" s="348"/>
      <c r="AY258" s="348"/>
      <c r="AZ258" s="348"/>
      <c r="BA258" s="348"/>
      <c r="BB258" s="348"/>
      <c r="BC258" s="348"/>
      <c r="BD258" s="348"/>
      <c r="BE258" s="348"/>
      <c r="BF258" s="348"/>
      <c r="BG258" s="348"/>
      <c r="BH258" s="348"/>
    </row>
    <row r="259" spans="1:60" x14ac:dyDescent="0.25">
      <c r="A259" s="367">
        <v>5650</v>
      </c>
      <c r="B259" s="366" t="s">
        <v>701</v>
      </c>
      <c r="C259" s="349">
        <v>56</v>
      </c>
      <c r="D259" s="349">
        <v>56</v>
      </c>
      <c r="E259" s="349">
        <v>56</v>
      </c>
      <c r="F259" s="349">
        <v>56</v>
      </c>
      <c r="G259" s="349">
        <v>56</v>
      </c>
      <c r="H259" s="349">
        <v>56</v>
      </c>
      <c r="I259" s="364">
        <v>56</v>
      </c>
      <c r="J259" s="348">
        <v>56</v>
      </c>
      <c r="K259" s="348">
        <v>56</v>
      </c>
      <c r="L259" s="348"/>
      <c r="M259" s="348"/>
      <c r="N259" s="348"/>
      <c r="O259" s="348"/>
      <c r="P259" s="348"/>
      <c r="Q259" s="348"/>
      <c r="R259" s="348"/>
      <c r="S259" s="348"/>
      <c r="T259" s="348"/>
      <c r="U259" s="348"/>
      <c r="V259" s="348"/>
      <c r="W259" s="34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c r="AS259" s="348"/>
      <c r="AT259" s="348"/>
      <c r="AU259" s="348"/>
      <c r="AV259" s="348"/>
      <c r="AW259" s="348"/>
      <c r="AX259" s="348"/>
      <c r="AY259" s="348"/>
      <c r="AZ259" s="348"/>
      <c r="BA259" s="348"/>
      <c r="BB259" s="348"/>
      <c r="BC259" s="348"/>
      <c r="BD259" s="348"/>
      <c r="BE259" s="348"/>
      <c r="BF259" s="348"/>
      <c r="BG259" s="348"/>
      <c r="BH259" s="348"/>
    </row>
    <row r="260" spans="1:60" x14ac:dyDescent="0.25">
      <c r="A260" s="367">
        <v>5652</v>
      </c>
      <c r="B260" s="366" t="s">
        <v>709</v>
      </c>
      <c r="C260" s="349">
        <v>76</v>
      </c>
      <c r="D260" s="349">
        <v>76</v>
      </c>
      <c r="E260" s="349">
        <v>76</v>
      </c>
      <c r="F260" s="349">
        <v>76</v>
      </c>
      <c r="G260" s="349">
        <v>76</v>
      </c>
      <c r="H260" s="349">
        <v>76</v>
      </c>
      <c r="I260" s="364">
        <v>76</v>
      </c>
      <c r="J260" s="348">
        <v>74</v>
      </c>
      <c r="K260" s="348">
        <v>74</v>
      </c>
      <c r="L260" s="348"/>
      <c r="M260" s="348"/>
      <c r="N260" s="348"/>
      <c r="O260" s="348"/>
      <c r="P260" s="348"/>
      <c r="Q260" s="348"/>
      <c r="R260" s="348"/>
      <c r="S260" s="348"/>
      <c r="T260" s="348"/>
      <c r="U260" s="348"/>
      <c r="V260" s="348"/>
      <c r="W260" s="34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c r="AS260" s="348"/>
      <c r="AT260" s="348"/>
      <c r="AU260" s="348"/>
      <c r="AV260" s="348"/>
      <c r="AW260" s="348"/>
      <c r="AX260" s="348"/>
      <c r="AY260" s="348"/>
      <c r="AZ260" s="348"/>
      <c r="BA260" s="348"/>
      <c r="BB260" s="348"/>
      <c r="BC260" s="348"/>
      <c r="BD260" s="348"/>
      <c r="BE260" s="348"/>
      <c r="BF260" s="348"/>
      <c r="BG260" s="348"/>
      <c r="BH260" s="348"/>
    </row>
    <row r="261" spans="1:60" x14ac:dyDescent="0.25">
      <c r="A261" s="367">
        <v>5653</v>
      </c>
      <c r="B261" s="366" t="s">
        <v>716</v>
      </c>
      <c r="C261" s="349">
        <v>55</v>
      </c>
      <c r="D261" s="349">
        <v>55</v>
      </c>
      <c r="E261" s="349">
        <v>60</v>
      </c>
      <c r="F261" s="349">
        <v>58.5</v>
      </c>
      <c r="G261" s="349">
        <v>58.5</v>
      </c>
      <c r="H261" s="349">
        <v>58.5</v>
      </c>
      <c r="I261" s="364">
        <v>62.5</v>
      </c>
      <c r="J261" s="348">
        <v>60.5</v>
      </c>
      <c r="K261" s="348">
        <v>60.5</v>
      </c>
      <c r="L261" s="348"/>
      <c r="M261" s="348"/>
      <c r="N261" s="348"/>
      <c r="O261" s="348"/>
      <c r="P261" s="348"/>
      <c r="Q261" s="348"/>
      <c r="R261" s="348"/>
      <c r="S261" s="348"/>
      <c r="T261" s="348"/>
      <c r="U261" s="348"/>
      <c r="V261" s="348"/>
      <c r="W261" s="34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c r="AS261" s="348"/>
      <c r="AT261" s="348"/>
      <c r="AU261" s="348"/>
      <c r="AV261" s="348"/>
      <c r="AW261" s="348"/>
      <c r="AX261" s="348"/>
      <c r="AY261" s="348"/>
      <c r="AZ261" s="348"/>
      <c r="BA261" s="348"/>
      <c r="BB261" s="348"/>
      <c r="BC261" s="348"/>
      <c r="BD261" s="348"/>
      <c r="BE261" s="348"/>
      <c r="BF261" s="348"/>
      <c r="BG261" s="348"/>
      <c r="BH261" s="348"/>
    </row>
    <row r="262" spans="1:60" x14ac:dyDescent="0.25">
      <c r="A262" s="367">
        <v>5654</v>
      </c>
      <c r="B262" s="366" t="s">
        <v>720</v>
      </c>
      <c r="C262" s="349">
        <v>76</v>
      </c>
      <c r="D262" s="349">
        <v>76</v>
      </c>
      <c r="E262" s="349">
        <v>76</v>
      </c>
      <c r="F262" s="349">
        <v>76</v>
      </c>
      <c r="G262" s="349">
        <v>76</v>
      </c>
      <c r="H262" s="349">
        <v>76</v>
      </c>
      <c r="I262" s="364">
        <v>76</v>
      </c>
      <c r="J262" s="348">
        <v>76</v>
      </c>
      <c r="K262" s="348">
        <v>76</v>
      </c>
      <c r="L262" s="348"/>
      <c r="M262" s="348"/>
      <c r="N262" s="348"/>
      <c r="O262" s="348"/>
      <c r="P262" s="348"/>
      <c r="Q262" s="348"/>
      <c r="R262" s="348"/>
      <c r="S262" s="348"/>
      <c r="T262" s="348"/>
      <c r="U262" s="348"/>
      <c r="V262" s="348"/>
      <c r="W262" s="34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c r="AS262" s="348"/>
      <c r="AT262" s="348"/>
      <c r="AU262" s="348"/>
      <c r="AV262" s="348"/>
      <c r="AW262" s="348"/>
      <c r="AX262" s="348"/>
      <c r="AY262" s="348"/>
      <c r="AZ262" s="348"/>
      <c r="BA262" s="348"/>
      <c r="BB262" s="348"/>
      <c r="BC262" s="348"/>
      <c r="BD262" s="348"/>
      <c r="BE262" s="348"/>
      <c r="BF262" s="348"/>
      <c r="BG262" s="348"/>
      <c r="BH262" s="348"/>
    </row>
    <row r="263" spans="1:60" x14ac:dyDescent="0.25">
      <c r="A263" s="367">
        <v>5655</v>
      </c>
      <c r="B263" s="366" t="s">
        <v>722</v>
      </c>
      <c r="C263" s="349">
        <v>73</v>
      </c>
      <c r="D263" s="349">
        <v>73</v>
      </c>
      <c r="E263" s="349">
        <v>73</v>
      </c>
      <c r="F263" s="349">
        <v>71.5</v>
      </c>
      <c r="G263" s="349">
        <v>71.5</v>
      </c>
      <c r="H263" s="349">
        <v>71.5</v>
      </c>
      <c r="I263" s="364">
        <v>70</v>
      </c>
      <c r="J263" s="348">
        <v>70</v>
      </c>
      <c r="K263" s="348">
        <v>70</v>
      </c>
      <c r="L263" s="348"/>
      <c r="M263" s="348"/>
      <c r="N263" s="348"/>
      <c r="O263" s="348"/>
      <c r="P263" s="348"/>
      <c r="Q263" s="348"/>
      <c r="R263" s="348"/>
      <c r="S263" s="348"/>
      <c r="T263" s="348"/>
      <c r="U263" s="348"/>
      <c r="V263" s="348"/>
      <c r="W263" s="34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c r="AS263" s="348"/>
      <c r="AT263" s="348"/>
      <c r="AU263" s="348"/>
      <c r="AV263" s="348"/>
      <c r="AW263" s="348"/>
      <c r="AX263" s="348"/>
      <c r="AY263" s="348"/>
      <c r="AZ263" s="348"/>
      <c r="BA263" s="348"/>
      <c r="BB263" s="348"/>
      <c r="BC263" s="348"/>
      <c r="BD263" s="348"/>
      <c r="BE263" s="348"/>
      <c r="BF263" s="348"/>
      <c r="BG263" s="348"/>
      <c r="BH263" s="348"/>
    </row>
    <row r="264" spans="1:60" x14ac:dyDescent="0.25">
      <c r="A264" s="363"/>
      <c r="B264" s="348"/>
      <c r="C264" s="349"/>
      <c r="D264" s="349"/>
      <c r="E264" s="349"/>
      <c r="F264" s="349"/>
      <c r="G264" s="349"/>
      <c r="H264" s="349"/>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c r="AS264" s="348"/>
      <c r="AT264" s="348"/>
      <c r="AU264" s="348"/>
      <c r="AV264" s="348"/>
      <c r="AW264" s="348"/>
      <c r="AX264" s="348"/>
      <c r="AY264" s="348"/>
      <c r="AZ264" s="348"/>
      <c r="BA264" s="348"/>
      <c r="BB264" s="348"/>
      <c r="BC264" s="348"/>
      <c r="BD264" s="348"/>
      <c r="BE264" s="348"/>
      <c r="BF264" s="348"/>
      <c r="BG264" s="348"/>
      <c r="BH264" s="348"/>
    </row>
    <row r="265" spans="1:60" x14ac:dyDescent="0.25">
      <c r="A265" s="356" t="s">
        <v>621</v>
      </c>
      <c r="B265" s="357"/>
      <c r="C265" s="358">
        <v>59.490419604264297</v>
      </c>
      <c r="D265" s="358">
        <v>59.334449313462997</v>
      </c>
      <c r="E265" s="358">
        <v>59.8239391201597</v>
      </c>
      <c r="F265" s="358">
        <v>59.662979329036901</v>
      </c>
      <c r="G265" s="358">
        <v>59.821694966707298</v>
      </c>
      <c r="H265" s="358">
        <v>59.863136795758898</v>
      </c>
      <c r="I265" s="362">
        <v>59.856199475203994</v>
      </c>
      <c r="J265" s="348"/>
      <c r="K265" s="348"/>
      <c r="L265" s="348"/>
      <c r="M265" s="348"/>
      <c r="N265" s="348"/>
      <c r="O265" s="348"/>
      <c r="P265" s="348"/>
      <c r="Q265" s="348"/>
      <c r="R265" s="348"/>
      <c r="S265" s="348"/>
      <c r="T265" s="348"/>
      <c r="U265" s="348"/>
      <c r="V265" s="348"/>
      <c r="W265" s="34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c r="AS265" s="348"/>
      <c r="AT265" s="348"/>
      <c r="AU265" s="348"/>
      <c r="AV265" s="348"/>
      <c r="AW265" s="348"/>
      <c r="AX265" s="348"/>
      <c r="AY265" s="348"/>
      <c r="AZ265" s="348"/>
      <c r="BA265" s="348"/>
      <c r="BB265" s="348"/>
      <c r="BC265" s="348"/>
      <c r="BD265" s="348"/>
      <c r="BE265" s="348"/>
      <c r="BF265" s="348"/>
      <c r="BG265" s="348"/>
      <c r="BH265" s="348"/>
    </row>
    <row r="266" spans="1:60" x14ac:dyDescent="0.25">
      <c r="A266" s="356"/>
      <c r="B266" s="357"/>
      <c r="C266" s="358"/>
      <c r="D266" s="358"/>
      <c r="E266" s="358"/>
      <c r="F266" s="358"/>
      <c r="G266" s="358"/>
      <c r="H266" s="358"/>
      <c r="I266" s="348"/>
      <c r="J266" s="348"/>
      <c r="K266" s="348"/>
      <c r="L266" s="348"/>
      <c r="M266" s="348"/>
      <c r="N266" s="348"/>
      <c r="O266" s="348"/>
      <c r="P266" s="348"/>
      <c r="Q266" s="348"/>
      <c r="R266" s="348"/>
      <c r="S266" s="348"/>
      <c r="T266" s="348"/>
      <c r="U266" s="348"/>
      <c r="V266" s="348"/>
      <c r="W266" s="34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c r="AS266" s="348"/>
      <c r="AT266" s="348"/>
      <c r="AU266" s="348"/>
      <c r="AV266" s="348"/>
      <c r="AW266" s="348"/>
      <c r="AX266" s="348"/>
      <c r="AY266" s="348"/>
      <c r="AZ266" s="348"/>
      <c r="BA266" s="348"/>
      <c r="BB266" s="348"/>
      <c r="BC266" s="348"/>
      <c r="BD266" s="348"/>
      <c r="BE266" s="348"/>
      <c r="BF266" s="348"/>
      <c r="BG266" s="348"/>
      <c r="BH266" s="348"/>
    </row>
    <row r="267" spans="1:60" x14ac:dyDescent="0.25">
      <c r="A267" s="363">
        <v>5701</v>
      </c>
      <c r="B267" s="348" t="s">
        <v>430</v>
      </c>
      <c r="C267" s="349">
        <v>70</v>
      </c>
      <c r="D267" s="349">
        <v>70</v>
      </c>
      <c r="E267" s="349">
        <v>70</v>
      </c>
      <c r="F267" s="349">
        <v>70</v>
      </c>
      <c r="G267" s="349">
        <v>70</v>
      </c>
      <c r="H267" s="349">
        <v>70</v>
      </c>
      <c r="I267" s="364">
        <v>70</v>
      </c>
      <c r="J267" s="348">
        <v>68</v>
      </c>
      <c r="K267" s="348">
        <v>68</v>
      </c>
      <c r="L267" s="348"/>
      <c r="M267" s="348"/>
      <c r="N267" s="348"/>
      <c r="O267" s="348"/>
      <c r="P267" s="348"/>
      <c r="Q267" s="348"/>
      <c r="R267" s="348"/>
      <c r="S267" s="348"/>
      <c r="T267" s="348"/>
      <c r="U267" s="348"/>
      <c r="V267" s="348"/>
      <c r="W267" s="34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c r="AS267" s="348"/>
      <c r="AT267" s="348"/>
      <c r="AU267" s="348"/>
      <c r="AV267" s="348"/>
      <c r="AW267" s="348"/>
      <c r="AX267" s="348"/>
      <c r="AY267" s="348"/>
      <c r="AZ267" s="348"/>
      <c r="BA267" s="348"/>
      <c r="BB267" s="348"/>
      <c r="BC267" s="348"/>
      <c r="BD267" s="348"/>
      <c r="BE267" s="348"/>
      <c r="BF267" s="348"/>
      <c r="BG267" s="348"/>
      <c r="BH267" s="348"/>
    </row>
    <row r="268" spans="1:60" x14ac:dyDescent="0.25">
      <c r="A268" s="363">
        <v>5702</v>
      </c>
      <c r="B268" s="348" t="s">
        <v>432</v>
      </c>
      <c r="C268" s="349">
        <v>64</v>
      </c>
      <c r="D268" s="349">
        <v>64</v>
      </c>
      <c r="E268" s="349">
        <v>64</v>
      </c>
      <c r="F268" s="349">
        <v>64</v>
      </c>
      <c r="G268" s="349">
        <v>64</v>
      </c>
      <c r="H268" s="349">
        <v>64</v>
      </c>
      <c r="I268" s="364">
        <v>64</v>
      </c>
      <c r="J268" s="348">
        <v>64</v>
      </c>
      <c r="K268" s="348">
        <v>64</v>
      </c>
      <c r="L268" s="348"/>
      <c r="M268" s="348"/>
      <c r="N268" s="348"/>
      <c r="O268" s="348"/>
      <c r="P268" s="348"/>
      <c r="Q268" s="348"/>
      <c r="R268" s="348"/>
      <c r="S268" s="348"/>
      <c r="T268" s="348"/>
      <c r="U268" s="348"/>
      <c r="V268" s="348"/>
      <c r="W268" s="34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c r="AS268" s="348"/>
      <c r="AT268" s="348"/>
      <c r="AU268" s="348"/>
      <c r="AV268" s="348"/>
      <c r="AW268" s="348"/>
      <c r="AX268" s="348"/>
      <c r="AY268" s="348"/>
      <c r="AZ268" s="348"/>
      <c r="BA268" s="348"/>
      <c r="BB268" s="348"/>
      <c r="BC268" s="348"/>
      <c r="BD268" s="348"/>
      <c r="BE268" s="348"/>
      <c r="BF268" s="348"/>
      <c r="BG268" s="348"/>
      <c r="BH268" s="348"/>
    </row>
    <row r="269" spans="1:60" x14ac:dyDescent="0.25">
      <c r="A269" s="363">
        <v>5703</v>
      </c>
      <c r="B269" s="348" t="s">
        <v>438</v>
      </c>
      <c r="C269" s="349">
        <v>74</v>
      </c>
      <c r="D269" s="349">
        <v>74</v>
      </c>
      <c r="E269" s="349">
        <v>74</v>
      </c>
      <c r="F269" s="349">
        <v>72.5</v>
      </c>
      <c r="G269" s="349">
        <v>72.5</v>
      </c>
      <c r="H269" s="349">
        <v>72.5</v>
      </c>
      <c r="I269" s="364">
        <v>72.5</v>
      </c>
      <c r="J269" s="348">
        <v>72.5</v>
      </c>
      <c r="K269" s="348">
        <v>72.5</v>
      </c>
      <c r="L269" s="348"/>
      <c r="M269" s="348"/>
      <c r="N269" s="348"/>
      <c r="O269" s="348"/>
      <c r="P269" s="348"/>
      <c r="Q269" s="348"/>
      <c r="R269" s="348"/>
      <c r="S269" s="348"/>
      <c r="T269" s="348"/>
      <c r="U269" s="348"/>
      <c r="V269" s="348"/>
      <c r="W269" s="34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c r="AS269" s="348"/>
      <c r="AT269" s="348"/>
      <c r="AU269" s="348"/>
      <c r="AV269" s="348"/>
      <c r="AW269" s="348"/>
      <c r="AX269" s="348"/>
      <c r="AY269" s="348"/>
      <c r="AZ269" s="348"/>
      <c r="BA269" s="348"/>
      <c r="BB269" s="348"/>
      <c r="BC269" s="348"/>
      <c r="BD269" s="348"/>
      <c r="BE269" s="348"/>
      <c r="BF269" s="348"/>
      <c r="BG269" s="348"/>
      <c r="BH269" s="348"/>
    </row>
    <row r="270" spans="1:60" x14ac:dyDescent="0.25">
      <c r="A270" s="363">
        <v>5704</v>
      </c>
      <c r="B270" s="348" t="s">
        <v>441</v>
      </c>
      <c r="C270" s="349">
        <v>67</v>
      </c>
      <c r="D270" s="349">
        <v>64</v>
      </c>
      <c r="E270" s="349">
        <v>64</v>
      </c>
      <c r="F270" s="349">
        <v>62.5</v>
      </c>
      <c r="G270" s="349">
        <v>62.5</v>
      </c>
      <c r="H270" s="349">
        <v>62.5</v>
      </c>
      <c r="I270" s="364">
        <v>62.5</v>
      </c>
      <c r="J270" s="348">
        <v>62.5</v>
      </c>
      <c r="K270" s="348">
        <v>62.5</v>
      </c>
      <c r="L270" s="348"/>
      <c r="M270" s="348"/>
      <c r="N270" s="348"/>
      <c r="O270" s="348"/>
      <c r="P270" s="348"/>
      <c r="Q270" s="348"/>
      <c r="R270" s="348"/>
      <c r="S270" s="348"/>
      <c r="T270" s="348"/>
      <c r="U270" s="348"/>
      <c r="V270" s="348"/>
      <c r="W270" s="34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c r="AS270" s="348"/>
      <c r="AT270" s="348"/>
      <c r="AU270" s="348"/>
      <c r="AV270" s="348"/>
      <c r="AW270" s="348"/>
      <c r="AX270" s="348"/>
      <c r="AY270" s="348"/>
      <c r="AZ270" s="348"/>
      <c r="BA270" s="348"/>
      <c r="BB270" s="348"/>
      <c r="BC270" s="348"/>
      <c r="BD270" s="348"/>
      <c r="BE270" s="348"/>
      <c r="BF270" s="348"/>
      <c r="BG270" s="348"/>
      <c r="BH270" s="348"/>
    </row>
    <row r="271" spans="1:60" x14ac:dyDescent="0.25">
      <c r="A271" s="363">
        <v>5705</v>
      </c>
      <c r="B271" s="348" t="s">
        <v>452</v>
      </c>
      <c r="C271" s="349">
        <v>70</v>
      </c>
      <c r="D271" s="349">
        <v>70</v>
      </c>
      <c r="E271" s="349">
        <v>76</v>
      </c>
      <c r="F271" s="349">
        <v>74.5</v>
      </c>
      <c r="G271" s="349">
        <v>74.5</v>
      </c>
      <c r="H271" s="349">
        <v>74.5</v>
      </c>
      <c r="I271" s="364">
        <v>72</v>
      </c>
      <c r="J271" s="348">
        <v>71</v>
      </c>
      <c r="K271" s="348">
        <v>70</v>
      </c>
      <c r="L271" s="348"/>
      <c r="M271" s="348"/>
      <c r="N271" s="348"/>
      <c r="O271" s="348"/>
      <c r="P271" s="348"/>
      <c r="Q271" s="348"/>
      <c r="R271" s="348"/>
      <c r="S271" s="348"/>
      <c r="T271" s="348"/>
      <c r="U271" s="348"/>
      <c r="V271" s="348"/>
      <c r="W271" s="34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c r="AS271" s="348"/>
      <c r="AT271" s="348"/>
      <c r="AU271" s="348"/>
      <c r="AV271" s="348"/>
      <c r="AW271" s="348"/>
      <c r="AX271" s="348"/>
      <c r="AY271" s="348"/>
      <c r="AZ271" s="348"/>
      <c r="BA271" s="348"/>
      <c r="BB271" s="348"/>
      <c r="BC271" s="348"/>
      <c r="BD271" s="348"/>
      <c r="BE271" s="348"/>
      <c r="BF271" s="348"/>
      <c r="BG271" s="348"/>
      <c r="BH271" s="348"/>
    </row>
    <row r="272" spans="1:60" x14ac:dyDescent="0.25">
      <c r="A272" s="363">
        <v>5706</v>
      </c>
      <c r="B272" s="348" t="s">
        <v>454</v>
      </c>
      <c r="C272" s="349">
        <v>58</v>
      </c>
      <c r="D272" s="349">
        <v>58</v>
      </c>
      <c r="E272" s="349">
        <v>58</v>
      </c>
      <c r="F272" s="349">
        <v>57</v>
      </c>
      <c r="G272" s="349">
        <v>57</v>
      </c>
      <c r="H272" s="349">
        <v>57</v>
      </c>
      <c r="I272" s="364">
        <v>57</v>
      </c>
      <c r="J272" s="348">
        <v>57</v>
      </c>
      <c r="K272" s="348">
        <v>57</v>
      </c>
      <c r="L272" s="348"/>
      <c r="M272" s="348"/>
      <c r="N272" s="348"/>
      <c r="O272" s="348"/>
      <c r="P272" s="348"/>
      <c r="Q272" s="348"/>
      <c r="R272" s="348"/>
      <c r="S272" s="348"/>
      <c r="T272" s="348"/>
      <c r="U272" s="348"/>
      <c r="V272" s="348"/>
      <c r="W272" s="34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c r="AS272" s="348"/>
      <c r="AT272" s="348"/>
      <c r="AU272" s="348"/>
      <c r="AV272" s="348"/>
      <c r="AW272" s="348"/>
      <c r="AX272" s="348"/>
      <c r="AY272" s="348"/>
      <c r="AZ272" s="348"/>
      <c r="BA272" s="348"/>
      <c r="BB272" s="348"/>
      <c r="BC272" s="348"/>
      <c r="BD272" s="348"/>
      <c r="BE272" s="348"/>
      <c r="BF272" s="348"/>
      <c r="BG272" s="348"/>
      <c r="BH272" s="348"/>
    </row>
    <row r="273" spans="1:60" x14ac:dyDescent="0.25">
      <c r="A273" s="363">
        <v>5852</v>
      </c>
      <c r="B273" s="348" t="s">
        <v>466</v>
      </c>
      <c r="C273" s="349">
        <v>65.5</v>
      </c>
      <c r="D273" s="349">
        <v>65.5</v>
      </c>
      <c r="E273" s="349">
        <v>65.5</v>
      </c>
      <c r="F273" s="349">
        <v>65.5</v>
      </c>
      <c r="G273" s="349">
        <v>62</v>
      </c>
      <c r="H273" s="349">
        <v>62</v>
      </c>
      <c r="I273" s="364">
        <v>62</v>
      </c>
      <c r="J273" s="348">
        <v>62</v>
      </c>
      <c r="K273" s="348">
        <v>62</v>
      </c>
      <c r="L273" s="348"/>
      <c r="M273" s="348"/>
      <c r="N273" s="348"/>
      <c r="O273" s="348"/>
      <c r="P273" s="348"/>
      <c r="Q273" s="348"/>
      <c r="R273" s="348"/>
      <c r="S273" s="348"/>
      <c r="T273" s="348"/>
      <c r="U273" s="348"/>
      <c r="V273" s="348"/>
      <c r="W273" s="34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c r="AS273" s="348"/>
      <c r="AT273" s="348"/>
      <c r="AU273" s="348"/>
      <c r="AV273" s="348"/>
      <c r="AW273" s="348"/>
      <c r="AX273" s="348"/>
      <c r="AY273" s="348"/>
      <c r="AZ273" s="348"/>
      <c r="BA273" s="348"/>
      <c r="BB273" s="348"/>
      <c r="BC273" s="348"/>
      <c r="BD273" s="348"/>
      <c r="BE273" s="348"/>
      <c r="BF273" s="348"/>
      <c r="BG273" s="348"/>
      <c r="BH273" s="348"/>
    </row>
    <row r="274" spans="1:60" x14ac:dyDescent="0.25">
      <c r="A274" s="363">
        <v>5853</v>
      </c>
      <c r="B274" s="348" t="s">
        <v>467</v>
      </c>
      <c r="C274" s="349">
        <v>71</v>
      </c>
      <c r="D274" s="349">
        <v>71</v>
      </c>
      <c r="E274" s="349">
        <v>71</v>
      </c>
      <c r="F274" s="349">
        <v>71</v>
      </c>
      <c r="G274" s="349">
        <v>71</v>
      </c>
      <c r="H274" s="349">
        <v>71</v>
      </c>
      <c r="I274" s="364">
        <v>71</v>
      </c>
      <c r="J274" s="348">
        <v>71</v>
      </c>
      <c r="K274" s="348">
        <v>71</v>
      </c>
      <c r="L274" s="348"/>
      <c r="M274" s="348"/>
      <c r="N274" s="348"/>
      <c r="O274" s="348"/>
      <c r="P274" s="348"/>
      <c r="Q274" s="348"/>
      <c r="R274" s="348"/>
      <c r="S274" s="348"/>
      <c r="T274" s="348"/>
      <c r="U274" s="348"/>
      <c r="V274" s="348"/>
      <c r="W274" s="34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c r="AS274" s="348"/>
      <c r="AT274" s="348"/>
      <c r="AU274" s="348"/>
      <c r="AV274" s="348"/>
      <c r="AW274" s="348"/>
      <c r="AX274" s="348"/>
      <c r="AY274" s="348"/>
      <c r="AZ274" s="348"/>
      <c r="BA274" s="348"/>
      <c r="BB274" s="348"/>
      <c r="BC274" s="348"/>
      <c r="BD274" s="348"/>
      <c r="BE274" s="348"/>
      <c r="BF274" s="348"/>
      <c r="BG274" s="348"/>
      <c r="BH274" s="348"/>
    </row>
    <row r="275" spans="1:60" x14ac:dyDescent="0.25">
      <c r="A275" s="363">
        <v>5854</v>
      </c>
      <c r="B275" s="348" t="s">
        <v>468</v>
      </c>
      <c r="C275" s="349">
        <v>80</v>
      </c>
      <c r="D275" s="349">
        <v>80</v>
      </c>
      <c r="E275" s="349">
        <v>80</v>
      </c>
      <c r="F275" s="349">
        <v>80</v>
      </c>
      <c r="G275" s="349">
        <v>80</v>
      </c>
      <c r="H275" s="349">
        <v>78.5</v>
      </c>
      <c r="I275" s="364">
        <v>78.5</v>
      </c>
      <c r="J275" s="348">
        <v>75</v>
      </c>
      <c r="K275" s="348">
        <v>75</v>
      </c>
      <c r="L275" s="348"/>
      <c r="M275" s="348"/>
      <c r="N275" s="348"/>
      <c r="O275" s="348"/>
      <c r="P275" s="348"/>
      <c r="Q275" s="348"/>
      <c r="R275" s="348"/>
      <c r="S275" s="348"/>
      <c r="T275" s="348"/>
      <c r="U275" s="348"/>
      <c r="V275" s="348"/>
      <c r="W275" s="34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c r="AS275" s="348"/>
      <c r="AT275" s="348"/>
      <c r="AU275" s="348"/>
      <c r="AV275" s="348"/>
      <c r="AW275" s="348"/>
      <c r="AX275" s="348"/>
      <c r="AY275" s="348"/>
      <c r="AZ275" s="348"/>
      <c r="BA275" s="348"/>
      <c r="BB275" s="348"/>
      <c r="BC275" s="348"/>
      <c r="BD275" s="348"/>
      <c r="BE275" s="348"/>
      <c r="BF275" s="348"/>
      <c r="BG275" s="348"/>
      <c r="BH275" s="348"/>
    </row>
    <row r="276" spans="1:60" x14ac:dyDescent="0.25">
      <c r="A276" s="363">
        <v>5707</v>
      </c>
      <c r="B276" s="348" t="s">
        <v>477</v>
      </c>
      <c r="C276" s="349">
        <v>59</v>
      </c>
      <c r="D276" s="349">
        <v>59</v>
      </c>
      <c r="E276" s="349">
        <v>59</v>
      </c>
      <c r="F276" s="349">
        <v>58</v>
      </c>
      <c r="G276" s="349">
        <v>58</v>
      </c>
      <c r="H276" s="349">
        <v>58</v>
      </c>
      <c r="I276" s="364">
        <v>58</v>
      </c>
      <c r="J276" s="348">
        <v>58</v>
      </c>
      <c r="K276" s="348">
        <v>58</v>
      </c>
      <c r="L276" s="348"/>
      <c r="M276" s="348"/>
      <c r="N276" s="348"/>
      <c r="O276" s="348"/>
      <c r="P276" s="348"/>
      <c r="Q276" s="348"/>
      <c r="R276" s="348"/>
      <c r="S276" s="348"/>
      <c r="T276" s="348"/>
      <c r="U276" s="348"/>
      <c r="V276" s="348"/>
      <c r="W276" s="34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c r="AS276" s="348"/>
      <c r="AT276" s="348"/>
      <c r="AU276" s="348"/>
      <c r="AV276" s="348"/>
      <c r="AW276" s="348"/>
      <c r="AX276" s="348"/>
      <c r="AY276" s="348"/>
      <c r="AZ276" s="348"/>
      <c r="BA276" s="348"/>
      <c r="BB276" s="348"/>
      <c r="BC276" s="348"/>
      <c r="BD276" s="348"/>
      <c r="BE276" s="348"/>
      <c r="BF276" s="348"/>
      <c r="BG276" s="348"/>
      <c r="BH276" s="348"/>
    </row>
    <row r="277" spans="1:60" x14ac:dyDescent="0.25">
      <c r="A277" s="363">
        <v>5708</v>
      </c>
      <c r="B277" s="348" t="s">
        <v>478</v>
      </c>
      <c r="C277" s="349">
        <v>59</v>
      </c>
      <c r="D277" s="349">
        <v>63</v>
      </c>
      <c r="E277" s="349">
        <v>68</v>
      </c>
      <c r="F277" s="349">
        <v>68</v>
      </c>
      <c r="G277" s="349">
        <v>68</v>
      </c>
      <c r="H277" s="349">
        <v>68</v>
      </c>
      <c r="I277" s="364">
        <v>68</v>
      </c>
      <c r="J277" s="348">
        <v>68</v>
      </c>
      <c r="K277" s="348">
        <v>66</v>
      </c>
      <c r="L277" s="348"/>
      <c r="M277" s="348"/>
      <c r="N277" s="348"/>
      <c r="O277" s="348"/>
      <c r="P277" s="348"/>
      <c r="Q277" s="348"/>
      <c r="R277" s="348"/>
      <c r="S277" s="348"/>
      <c r="T277" s="348"/>
      <c r="U277" s="348"/>
      <c r="V277" s="348"/>
      <c r="W277" s="34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c r="AS277" s="348"/>
      <c r="AT277" s="348"/>
      <c r="AU277" s="348"/>
      <c r="AV277" s="348"/>
      <c r="AW277" s="348"/>
      <c r="AX277" s="348"/>
      <c r="AY277" s="348"/>
      <c r="AZ277" s="348"/>
      <c r="BA277" s="348"/>
      <c r="BB277" s="348"/>
      <c r="BC277" s="348"/>
      <c r="BD277" s="348"/>
      <c r="BE277" s="348"/>
      <c r="BF277" s="348"/>
      <c r="BG277" s="348"/>
      <c r="BH277" s="348"/>
    </row>
    <row r="278" spans="1:60" x14ac:dyDescent="0.25">
      <c r="A278" s="363">
        <v>5709</v>
      </c>
      <c r="B278" s="348" t="s">
        <v>487</v>
      </c>
      <c r="C278" s="349">
        <v>57</v>
      </c>
      <c r="D278" s="349">
        <v>57</v>
      </c>
      <c r="E278" s="349">
        <v>57</v>
      </c>
      <c r="F278" s="349">
        <v>57</v>
      </c>
      <c r="G278" s="349">
        <v>57</v>
      </c>
      <c r="H278" s="349">
        <v>57</v>
      </c>
      <c r="I278" s="364">
        <v>57</v>
      </c>
      <c r="J278" s="348">
        <v>59</v>
      </c>
      <c r="K278" s="348">
        <v>59</v>
      </c>
      <c r="L278" s="348"/>
      <c r="M278" s="348"/>
      <c r="N278" s="348"/>
      <c r="O278" s="348"/>
      <c r="P278" s="348"/>
      <c r="Q278" s="348"/>
      <c r="R278" s="348"/>
      <c r="S278" s="348"/>
      <c r="T278" s="348"/>
      <c r="U278" s="348"/>
      <c r="V278" s="348"/>
      <c r="W278" s="34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c r="AS278" s="348"/>
      <c r="AT278" s="348"/>
      <c r="AU278" s="348"/>
      <c r="AV278" s="348"/>
      <c r="AW278" s="348"/>
      <c r="AX278" s="348"/>
      <c r="AY278" s="348"/>
      <c r="AZ278" s="348"/>
      <c r="BA278" s="348"/>
      <c r="BB278" s="348"/>
      <c r="BC278" s="348"/>
      <c r="BD278" s="348"/>
      <c r="BE278" s="348"/>
      <c r="BF278" s="348"/>
      <c r="BG278" s="348"/>
      <c r="BH278" s="348"/>
    </row>
    <row r="279" spans="1:60" x14ac:dyDescent="0.25">
      <c r="A279" s="363">
        <v>5710</v>
      </c>
      <c r="B279" s="348" t="s">
        <v>494</v>
      </c>
      <c r="C279" s="349">
        <v>51</v>
      </c>
      <c r="D279" s="349">
        <v>51</v>
      </c>
      <c r="E279" s="349">
        <v>51</v>
      </c>
      <c r="F279" s="349">
        <v>51</v>
      </c>
      <c r="G279" s="349">
        <v>51</v>
      </c>
      <c r="H279" s="349">
        <v>51</v>
      </c>
      <c r="I279" s="364">
        <v>51</v>
      </c>
      <c r="J279" s="348">
        <v>49</v>
      </c>
      <c r="K279" s="348">
        <v>49</v>
      </c>
      <c r="L279" s="348"/>
      <c r="M279" s="348"/>
      <c r="N279" s="348"/>
      <c r="O279" s="348"/>
      <c r="P279" s="348"/>
      <c r="Q279" s="348"/>
      <c r="R279" s="348"/>
      <c r="S279" s="348"/>
      <c r="T279" s="348"/>
      <c r="U279" s="348"/>
      <c r="V279" s="348"/>
      <c r="W279" s="34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c r="AS279" s="348"/>
      <c r="AT279" s="348"/>
      <c r="AU279" s="348"/>
      <c r="AV279" s="348"/>
      <c r="AW279" s="348"/>
      <c r="AX279" s="348"/>
      <c r="AY279" s="348"/>
      <c r="AZ279" s="348"/>
      <c r="BA279" s="348"/>
      <c r="BB279" s="348"/>
      <c r="BC279" s="348"/>
      <c r="BD279" s="348"/>
      <c r="BE279" s="348"/>
      <c r="BF279" s="348"/>
      <c r="BG279" s="348"/>
      <c r="BH279" s="348"/>
    </row>
    <row r="280" spans="1:60" x14ac:dyDescent="0.25">
      <c r="A280" s="363">
        <v>5711</v>
      </c>
      <c r="B280" s="348" t="s">
        <v>495</v>
      </c>
      <c r="C280" s="349">
        <v>57</v>
      </c>
      <c r="D280" s="349">
        <v>57</v>
      </c>
      <c r="E280" s="349">
        <v>57</v>
      </c>
      <c r="F280" s="349">
        <v>55.5</v>
      </c>
      <c r="G280" s="349">
        <v>55.5</v>
      </c>
      <c r="H280" s="349">
        <v>57</v>
      </c>
      <c r="I280" s="364">
        <v>57</v>
      </c>
      <c r="J280" s="348">
        <v>57</v>
      </c>
      <c r="K280" s="348">
        <v>57</v>
      </c>
      <c r="L280" s="348"/>
      <c r="M280" s="348"/>
      <c r="N280" s="348"/>
      <c r="O280" s="348"/>
      <c r="P280" s="348"/>
      <c r="Q280" s="348"/>
      <c r="R280" s="348"/>
      <c r="S280" s="348"/>
      <c r="T280" s="348"/>
      <c r="U280" s="348"/>
      <c r="V280" s="348"/>
      <c r="W280" s="34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c r="AS280" s="348"/>
      <c r="AT280" s="348"/>
      <c r="AU280" s="348"/>
      <c r="AV280" s="348"/>
      <c r="AW280" s="348"/>
      <c r="AX280" s="348"/>
      <c r="AY280" s="348"/>
      <c r="AZ280" s="348"/>
      <c r="BA280" s="348"/>
      <c r="BB280" s="348"/>
      <c r="BC280" s="348"/>
      <c r="BD280" s="348"/>
      <c r="BE280" s="348"/>
      <c r="BF280" s="348"/>
      <c r="BG280" s="348"/>
      <c r="BH280" s="348"/>
    </row>
    <row r="281" spans="1:60" x14ac:dyDescent="0.25">
      <c r="A281" s="363">
        <v>5712</v>
      </c>
      <c r="B281" s="348" t="s">
        <v>497</v>
      </c>
      <c r="C281" s="349">
        <v>53</v>
      </c>
      <c r="D281" s="349">
        <v>53</v>
      </c>
      <c r="E281" s="349">
        <v>53</v>
      </c>
      <c r="F281" s="349">
        <v>53</v>
      </c>
      <c r="G281" s="349">
        <v>53</v>
      </c>
      <c r="H281" s="349">
        <v>53</v>
      </c>
      <c r="I281" s="364">
        <v>55</v>
      </c>
      <c r="J281" s="348">
        <v>57</v>
      </c>
      <c r="K281" s="348">
        <v>57</v>
      </c>
      <c r="L281" s="348"/>
      <c r="M281" s="348"/>
      <c r="N281" s="348"/>
      <c r="O281" s="348"/>
      <c r="P281" s="348"/>
      <c r="Q281" s="348"/>
      <c r="R281" s="348"/>
      <c r="S281" s="348"/>
      <c r="T281" s="348"/>
      <c r="U281" s="348"/>
      <c r="V281" s="348"/>
      <c r="W281" s="34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c r="AS281" s="348"/>
      <c r="AT281" s="348"/>
      <c r="AU281" s="348"/>
      <c r="AV281" s="348"/>
      <c r="AW281" s="348"/>
      <c r="AX281" s="348"/>
      <c r="AY281" s="348"/>
      <c r="AZ281" s="348"/>
      <c r="BA281" s="348"/>
      <c r="BB281" s="348"/>
      <c r="BC281" s="348"/>
      <c r="BD281" s="348"/>
      <c r="BE281" s="348"/>
      <c r="BF281" s="348"/>
      <c r="BG281" s="348"/>
      <c r="BH281" s="348"/>
    </row>
    <row r="282" spans="1:60" x14ac:dyDescent="0.25">
      <c r="A282" s="363">
        <v>5713</v>
      </c>
      <c r="B282" s="348" t="s">
        <v>505</v>
      </c>
      <c r="C282" s="349">
        <v>53</v>
      </c>
      <c r="D282" s="349">
        <v>53</v>
      </c>
      <c r="E282" s="349">
        <v>56</v>
      </c>
      <c r="F282" s="349">
        <v>56</v>
      </c>
      <c r="G282" s="349">
        <v>56</v>
      </c>
      <c r="H282" s="349">
        <v>59</v>
      </c>
      <c r="I282" s="364">
        <v>59</v>
      </c>
      <c r="J282" s="348">
        <v>59</v>
      </c>
      <c r="K282" s="348">
        <v>59</v>
      </c>
      <c r="L282" s="348"/>
      <c r="M282" s="348"/>
      <c r="N282" s="348"/>
      <c r="O282" s="348"/>
      <c r="P282" s="348"/>
      <c r="Q282" s="348"/>
      <c r="R282" s="348"/>
      <c r="S282" s="348"/>
      <c r="T282" s="348"/>
      <c r="U282" s="348"/>
      <c r="V282" s="348"/>
      <c r="W282" s="34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c r="AS282" s="348"/>
      <c r="AT282" s="348"/>
      <c r="AU282" s="348"/>
      <c r="AV282" s="348"/>
      <c r="AW282" s="348"/>
      <c r="AX282" s="348"/>
      <c r="AY282" s="348"/>
      <c r="AZ282" s="348"/>
      <c r="BA282" s="348"/>
      <c r="BB282" s="348"/>
      <c r="BC282" s="348"/>
      <c r="BD282" s="348"/>
      <c r="BE282" s="348"/>
      <c r="BF282" s="348"/>
      <c r="BG282" s="348"/>
      <c r="BH282" s="348"/>
    </row>
    <row r="283" spans="1:60" x14ac:dyDescent="0.25">
      <c r="A283" s="363">
        <v>5714</v>
      </c>
      <c r="B283" s="348" t="s">
        <v>506</v>
      </c>
      <c r="C283" s="349">
        <v>64</v>
      </c>
      <c r="D283" s="349">
        <v>64</v>
      </c>
      <c r="E283" s="349">
        <v>68</v>
      </c>
      <c r="F283" s="349">
        <v>68</v>
      </c>
      <c r="G283" s="349">
        <v>68</v>
      </c>
      <c r="H283" s="349">
        <v>66.5</v>
      </c>
      <c r="I283" s="364">
        <v>66.5</v>
      </c>
      <c r="J283" s="348">
        <v>66.5</v>
      </c>
      <c r="K283" s="348">
        <v>65</v>
      </c>
      <c r="L283" s="348"/>
      <c r="M283" s="348"/>
      <c r="N283" s="348"/>
      <c r="O283" s="348"/>
      <c r="P283" s="348"/>
      <c r="Q283" s="348"/>
      <c r="R283" s="348"/>
      <c r="S283" s="348"/>
      <c r="T283" s="348"/>
      <c r="U283" s="348"/>
      <c r="V283" s="348"/>
      <c r="W283" s="34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c r="AS283" s="348"/>
      <c r="AT283" s="348"/>
      <c r="AU283" s="348"/>
      <c r="AV283" s="348"/>
      <c r="AW283" s="348"/>
      <c r="AX283" s="348"/>
      <c r="AY283" s="348"/>
      <c r="AZ283" s="348"/>
      <c r="BA283" s="348"/>
      <c r="BB283" s="348"/>
      <c r="BC283" s="348"/>
      <c r="BD283" s="348"/>
      <c r="BE283" s="348"/>
      <c r="BF283" s="348"/>
      <c r="BG283" s="348"/>
      <c r="BH283" s="348"/>
    </row>
    <row r="284" spans="1:60" x14ac:dyDescent="0.25">
      <c r="A284" s="363">
        <v>5715</v>
      </c>
      <c r="B284" s="348" t="s">
        <v>522</v>
      </c>
      <c r="C284" s="349">
        <v>66</v>
      </c>
      <c r="D284" s="349">
        <v>66</v>
      </c>
      <c r="E284" s="349">
        <v>66</v>
      </c>
      <c r="F284" s="349">
        <v>66</v>
      </c>
      <c r="G284" s="349">
        <v>66</v>
      </c>
      <c r="H284" s="349">
        <v>66</v>
      </c>
      <c r="I284" s="364">
        <v>66</v>
      </c>
      <c r="J284" s="348">
        <v>66</v>
      </c>
      <c r="K284" s="348">
        <v>66</v>
      </c>
      <c r="L284" s="348"/>
      <c r="M284" s="348"/>
      <c r="N284" s="348"/>
      <c r="O284" s="348"/>
      <c r="P284" s="348"/>
      <c r="Q284" s="348"/>
      <c r="R284" s="348"/>
      <c r="S284" s="348"/>
      <c r="T284" s="348"/>
      <c r="U284" s="348"/>
      <c r="V284" s="348"/>
      <c r="W284" s="34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c r="AS284" s="348"/>
      <c r="AT284" s="348"/>
      <c r="AU284" s="348"/>
      <c r="AV284" s="348"/>
      <c r="AW284" s="348"/>
      <c r="AX284" s="348"/>
      <c r="AY284" s="348"/>
      <c r="AZ284" s="348"/>
      <c r="BA284" s="348"/>
      <c r="BB284" s="348"/>
      <c r="BC284" s="348"/>
      <c r="BD284" s="348"/>
      <c r="BE284" s="348"/>
      <c r="BF284" s="348"/>
      <c r="BG284" s="348"/>
      <c r="BH284" s="348"/>
    </row>
    <row r="285" spans="1:60" x14ac:dyDescent="0.25">
      <c r="A285" s="363">
        <v>5855</v>
      </c>
      <c r="B285" s="348" t="s">
        <v>523</v>
      </c>
      <c r="C285" s="349">
        <v>49</v>
      </c>
      <c r="D285" s="349">
        <v>49</v>
      </c>
      <c r="E285" s="349">
        <v>49</v>
      </c>
      <c r="F285" s="349">
        <v>49</v>
      </c>
      <c r="G285" s="349">
        <v>49</v>
      </c>
      <c r="H285" s="349">
        <v>53</v>
      </c>
      <c r="I285" s="364">
        <v>53</v>
      </c>
      <c r="J285" s="348">
        <v>53</v>
      </c>
      <c r="K285" s="348">
        <v>53</v>
      </c>
      <c r="L285" s="348"/>
      <c r="M285" s="348"/>
      <c r="N285" s="348"/>
      <c r="O285" s="348"/>
      <c r="P285" s="348"/>
      <c r="Q285" s="348"/>
      <c r="R285" s="348"/>
      <c r="S285" s="348"/>
      <c r="T285" s="348"/>
      <c r="U285" s="348"/>
      <c r="V285" s="348"/>
      <c r="W285" s="34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c r="AS285" s="348"/>
      <c r="AT285" s="348"/>
      <c r="AU285" s="348"/>
      <c r="AV285" s="348"/>
      <c r="AW285" s="348"/>
      <c r="AX285" s="348"/>
      <c r="AY285" s="348"/>
      <c r="AZ285" s="348"/>
      <c r="BA285" s="348"/>
      <c r="BB285" s="348"/>
      <c r="BC285" s="348"/>
      <c r="BD285" s="348"/>
      <c r="BE285" s="348"/>
      <c r="BF285" s="348"/>
      <c r="BG285" s="348"/>
      <c r="BH285" s="348"/>
    </row>
    <row r="286" spans="1:60" x14ac:dyDescent="0.25">
      <c r="A286" s="363">
        <v>5856</v>
      </c>
      <c r="B286" s="348" t="s">
        <v>531</v>
      </c>
      <c r="C286" s="349">
        <v>68</v>
      </c>
      <c r="D286" s="349">
        <v>68</v>
      </c>
      <c r="E286" s="349">
        <v>68</v>
      </c>
      <c r="F286" s="349">
        <v>66.5</v>
      </c>
      <c r="G286" s="349">
        <v>66.5</v>
      </c>
      <c r="H286" s="349">
        <v>66.5</v>
      </c>
      <c r="I286" s="364">
        <v>66.5</v>
      </c>
      <c r="J286" s="348">
        <v>66.5</v>
      </c>
      <c r="K286" s="348">
        <v>66.5</v>
      </c>
      <c r="L286" s="348"/>
      <c r="M286" s="348"/>
      <c r="N286" s="348"/>
      <c r="O286" s="348"/>
      <c r="P286" s="348"/>
      <c r="Q286" s="348"/>
      <c r="R286" s="348"/>
      <c r="S286" s="348"/>
      <c r="T286" s="348"/>
      <c r="U286" s="348"/>
      <c r="V286" s="348"/>
      <c r="W286" s="34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c r="AS286" s="348"/>
      <c r="AT286" s="348"/>
      <c r="AU286" s="348"/>
      <c r="AV286" s="348"/>
      <c r="AW286" s="348"/>
      <c r="AX286" s="348"/>
      <c r="AY286" s="348"/>
      <c r="AZ286" s="348"/>
      <c r="BA286" s="348"/>
      <c r="BB286" s="348"/>
      <c r="BC286" s="348"/>
      <c r="BD286" s="348"/>
      <c r="BE286" s="348"/>
      <c r="BF286" s="348"/>
      <c r="BG286" s="348"/>
      <c r="BH286" s="348"/>
    </row>
    <row r="287" spans="1:60" x14ac:dyDescent="0.25">
      <c r="A287" s="363">
        <v>5716</v>
      </c>
      <c r="B287" s="348" t="s">
        <v>535</v>
      </c>
      <c r="C287" s="349">
        <v>61</v>
      </c>
      <c r="D287" s="349">
        <v>61</v>
      </c>
      <c r="E287" s="349">
        <v>61</v>
      </c>
      <c r="F287" s="349">
        <v>59.5</v>
      </c>
      <c r="G287" s="349">
        <v>59.5</v>
      </c>
      <c r="H287" s="349">
        <v>59.5</v>
      </c>
      <c r="I287" s="364">
        <v>59.5</v>
      </c>
      <c r="J287" s="348">
        <v>59.5</v>
      </c>
      <c r="K287" s="348">
        <v>59.5</v>
      </c>
      <c r="L287" s="348"/>
      <c r="M287" s="348"/>
      <c r="N287" s="348"/>
      <c r="O287" s="348"/>
      <c r="P287" s="348"/>
      <c r="Q287" s="348"/>
      <c r="R287" s="348"/>
      <c r="S287" s="348"/>
      <c r="T287" s="348"/>
      <c r="U287" s="348"/>
      <c r="V287" s="348"/>
      <c r="W287" s="34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c r="AS287" s="348"/>
      <c r="AT287" s="348"/>
      <c r="AU287" s="348"/>
      <c r="AV287" s="348"/>
      <c r="AW287" s="348"/>
      <c r="AX287" s="348"/>
      <c r="AY287" s="348"/>
      <c r="AZ287" s="348"/>
      <c r="BA287" s="348"/>
      <c r="BB287" s="348"/>
      <c r="BC287" s="348"/>
      <c r="BD287" s="348"/>
      <c r="BE287" s="348"/>
      <c r="BF287" s="348"/>
      <c r="BG287" s="348"/>
      <c r="BH287" s="348"/>
    </row>
    <row r="288" spans="1:60" x14ac:dyDescent="0.25">
      <c r="A288" s="363">
        <v>5717</v>
      </c>
      <c r="B288" s="348" t="s">
        <v>543</v>
      </c>
      <c r="C288" s="349">
        <v>57</v>
      </c>
      <c r="D288" s="349">
        <v>57</v>
      </c>
      <c r="E288" s="349">
        <v>57</v>
      </c>
      <c r="F288" s="349">
        <v>57</v>
      </c>
      <c r="G288" s="349">
        <v>57</v>
      </c>
      <c r="H288" s="349">
        <v>57</v>
      </c>
      <c r="I288" s="364">
        <v>57</v>
      </c>
      <c r="J288" s="348">
        <v>57</v>
      </c>
      <c r="K288" s="348">
        <v>57</v>
      </c>
      <c r="L288" s="348"/>
      <c r="M288" s="348"/>
      <c r="N288" s="348"/>
      <c r="O288" s="348"/>
      <c r="P288" s="348"/>
      <c r="Q288" s="348"/>
      <c r="R288" s="348"/>
      <c r="S288" s="348"/>
      <c r="T288" s="348"/>
      <c r="U288" s="348"/>
      <c r="V288" s="348"/>
      <c r="W288" s="34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c r="AS288" s="348"/>
      <c r="AT288" s="348"/>
      <c r="AU288" s="348"/>
      <c r="AV288" s="348"/>
      <c r="AW288" s="348"/>
      <c r="AX288" s="348"/>
      <c r="AY288" s="348"/>
      <c r="AZ288" s="348"/>
      <c r="BA288" s="348"/>
      <c r="BB288" s="348"/>
      <c r="BC288" s="348"/>
      <c r="BD288" s="348"/>
      <c r="BE288" s="348"/>
      <c r="BF288" s="348"/>
      <c r="BG288" s="348"/>
      <c r="BH288" s="348"/>
    </row>
    <row r="289" spans="1:60" x14ac:dyDescent="0.25">
      <c r="A289" s="363">
        <v>5718</v>
      </c>
      <c r="B289" s="348" t="s">
        <v>545</v>
      </c>
      <c r="C289" s="349">
        <v>55</v>
      </c>
      <c r="D289" s="349">
        <v>55</v>
      </c>
      <c r="E289" s="349">
        <v>55</v>
      </c>
      <c r="F289" s="349">
        <v>55</v>
      </c>
      <c r="G289" s="349">
        <v>55</v>
      </c>
      <c r="H289" s="349">
        <v>55</v>
      </c>
      <c r="I289" s="364">
        <v>52</v>
      </c>
      <c r="J289" s="348">
        <v>52</v>
      </c>
      <c r="K289" s="348">
        <v>52</v>
      </c>
      <c r="L289" s="348"/>
      <c r="M289" s="348"/>
      <c r="N289" s="348"/>
      <c r="O289" s="348"/>
      <c r="P289" s="348"/>
      <c r="Q289" s="348"/>
      <c r="R289" s="348"/>
      <c r="S289" s="348"/>
      <c r="T289" s="348"/>
      <c r="U289" s="348"/>
      <c r="V289" s="348"/>
      <c r="W289" s="34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c r="AS289" s="348"/>
      <c r="AT289" s="348"/>
      <c r="AU289" s="348"/>
      <c r="AV289" s="348"/>
      <c r="AW289" s="348"/>
      <c r="AX289" s="348"/>
      <c r="AY289" s="348"/>
      <c r="AZ289" s="348"/>
      <c r="BA289" s="348"/>
      <c r="BB289" s="348"/>
      <c r="BC289" s="348"/>
      <c r="BD289" s="348"/>
      <c r="BE289" s="348"/>
      <c r="BF289" s="348"/>
      <c r="BG289" s="348"/>
      <c r="BH289" s="348"/>
    </row>
    <row r="290" spans="1:60" x14ac:dyDescent="0.25">
      <c r="A290" s="363">
        <v>5857</v>
      </c>
      <c r="B290" s="348" t="s">
        <v>547</v>
      </c>
      <c r="C290" s="349">
        <v>66</v>
      </c>
      <c r="D290" s="349">
        <v>66</v>
      </c>
      <c r="E290" s="349">
        <v>66</v>
      </c>
      <c r="F290" s="349">
        <v>64.5</v>
      </c>
      <c r="G290" s="349">
        <v>64.5</v>
      </c>
      <c r="H290" s="349">
        <v>64.5</v>
      </c>
      <c r="I290" s="364">
        <v>64.5</v>
      </c>
      <c r="J290" s="348">
        <v>64.5</v>
      </c>
      <c r="K290" s="348">
        <v>62.5</v>
      </c>
      <c r="L290" s="348"/>
      <c r="M290" s="348"/>
      <c r="N290" s="348"/>
      <c r="O290" s="348"/>
      <c r="P290" s="348"/>
      <c r="Q290" s="348"/>
      <c r="R290" s="348"/>
      <c r="S290" s="348"/>
      <c r="T290" s="348"/>
      <c r="U290" s="348"/>
      <c r="V290" s="348"/>
      <c r="W290" s="34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c r="AS290" s="348"/>
      <c r="AT290" s="348"/>
      <c r="AU290" s="348"/>
      <c r="AV290" s="348"/>
      <c r="AW290" s="348"/>
      <c r="AX290" s="348"/>
      <c r="AY290" s="348"/>
      <c r="AZ290" s="348"/>
      <c r="BA290" s="348"/>
      <c r="BB290" s="348"/>
      <c r="BC290" s="348"/>
      <c r="BD290" s="348"/>
      <c r="BE290" s="348"/>
      <c r="BF290" s="348"/>
      <c r="BG290" s="348"/>
      <c r="BH290" s="348"/>
    </row>
    <row r="291" spans="1:60" x14ac:dyDescent="0.25">
      <c r="A291" s="363">
        <v>5719</v>
      </c>
      <c r="B291" s="348" t="s">
        <v>549</v>
      </c>
      <c r="C291" s="349">
        <v>57</v>
      </c>
      <c r="D291" s="349">
        <v>57</v>
      </c>
      <c r="E291" s="349">
        <v>57</v>
      </c>
      <c r="F291" s="349">
        <v>57</v>
      </c>
      <c r="G291" s="349">
        <v>60</v>
      </c>
      <c r="H291" s="349">
        <v>60</v>
      </c>
      <c r="I291" s="364">
        <v>60</v>
      </c>
      <c r="J291" s="348">
        <v>60</v>
      </c>
      <c r="K291" s="348">
        <v>60</v>
      </c>
      <c r="L291" s="348"/>
      <c r="M291" s="348"/>
      <c r="N291" s="348"/>
      <c r="O291" s="348"/>
      <c r="P291" s="348"/>
      <c r="Q291" s="348"/>
      <c r="R291" s="348"/>
      <c r="S291" s="348"/>
      <c r="T291" s="348"/>
      <c r="U291" s="348"/>
      <c r="V291" s="348"/>
      <c r="W291" s="34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c r="AS291" s="348"/>
      <c r="AT291" s="348"/>
      <c r="AU291" s="348"/>
      <c r="AV291" s="348"/>
      <c r="AW291" s="348"/>
      <c r="AX291" s="348"/>
      <c r="AY291" s="348"/>
      <c r="AZ291" s="348"/>
      <c r="BA291" s="348"/>
      <c r="BB291" s="348"/>
      <c r="BC291" s="348"/>
      <c r="BD291" s="348"/>
      <c r="BE291" s="348"/>
      <c r="BF291" s="348"/>
      <c r="BG291" s="348"/>
      <c r="BH291" s="348"/>
    </row>
    <row r="292" spans="1:60" x14ac:dyDescent="0.25">
      <c r="A292" s="363">
        <v>5720</v>
      </c>
      <c r="B292" s="348" t="s">
        <v>550</v>
      </c>
      <c r="C292" s="349">
        <v>61</v>
      </c>
      <c r="D292" s="349">
        <v>67</v>
      </c>
      <c r="E292" s="349">
        <v>67</v>
      </c>
      <c r="F292" s="349">
        <v>67</v>
      </c>
      <c r="G292" s="349">
        <v>67</v>
      </c>
      <c r="H292" s="349">
        <v>67</v>
      </c>
      <c r="I292" s="364">
        <v>67</v>
      </c>
      <c r="J292" s="348">
        <v>67</v>
      </c>
      <c r="K292" s="348">
        <v>67</v>
      </c>
      <c r="L292" s="348"/>
      <c r="M292" s="348"/>
      <c r="N292" s="348"/>
      <c r="O292" s="348"/>
      <c r="P292" s="348"/>
      <c r="Q292" s="348"/>
      <c r="R292" s="348"/>
      <c r="S292" s="348"/>
      <c r="T292" s="348"/>
      <c r="U292" s="348"/>
      <c r="V292" s="348"/>
      <c r="W292" s="34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c r="AS292" s="348"/>
      <c r="AT292" s="348"/>
      <c r="AU292" s="348"/>
      <c r="AV292" s="348"/>
      <c r="AW292" s="348"/>
      <c r="AX292" s="348"/>
      <c r="AY292" s="348"/>
      <c r="AZ292" s="348"/>
      <c r="BA292" s="348"/>
      <c r="BB292" s="348"/>
      <c r="BC292" s="348"/>
      <c r="BD292" s="348"/>
      <c r="BE292" s="348"/>
      <c r="BF292" s="348"/>
      <c r="BG292" s="348"/>
      <c r="BH292" s="348"/>
    </row>
    <row r="293" spans="1:60" x14ac:dyDescent="0.25">
      <c r="A293" s="363">
        <v>5721</v>
      </c>
      <c r="B293" s="348" t="s">
        <v>551</v>
      </c>
      <c r="C293" s="349">
        <v>62.5</v>
      </c>
      <c r="D293" s="349">
        <v>62.5</v>
      </c>
      <c r="E293" s="349">
        <v>62.5</v>
      </c>
      <c r="F293" s="349">
        <v>61</v>
      </c>
      <c r="G293" s="349">
        <v>61</v>
      </c>
      <c r="H293" s="349">
        <v>61</v>
      </c>
      <c r="I293" s="364">
        <v>61</v>
      </c>
      <c r="J293" s="348">
        <v>61</v>
      </c>
      <c r="K293" s="348">
        <v>61</v>
      </c>
      <c r="L293" s="348"/>
      <c r="M293" s="348"/>
      <c r="N293" s="348"/>
      <c r="O293" s="348"/>
      <c r="P293" s="348"/>
      <c r="Q293" s="348"/>
      <c r="R293" s="348"/>
      <c r="S293" s="348"/>
      <c r="T293" s="348"/>
      <c r="U293" s="348"/>
      <c r="V293" s="348"/>
      <c r="W293" s="34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c r="AS293" s="348"/>
      <c r="AT293" s="348"/>
      <c r="AU293" s="348"/>
      <c r="AV293" s="348"/>
      <c r="AW293" s="348"/>
      <c r="AX293" s="348"/>
      <c r="AY293" s="348"/>
      <c r="AZ293" s="348"/>
      <c r="BA293" s="348"/>
      <c r="BB293" s="348"/>
      <c r="BC293" s="348"/>
      <c r="BD293" s="348"/>
      <c r="BE293" s="348"/>
      <c r="BF293" s="348"/>
      <c r="BG293" s="348"/>
      <c r="BH293" s="348"/>
    </row>
    <row r="294" spans="1:60" x14ac:dyDescent="0.25">
      <c r="A294" s="363">
        <v>5722</v>
      </c>
      <c r="B294" s="348" t="s">
        <v>558</v>
      </c>
      <c r="C294" s="349">
        <v>62</v>
      </c>
      <c r="D294" s="349">
        <v>62</v>
      </c>
      <c r="E294" s="349">
        <v>62</v>
      </c>
      <c r="F294" s="349">
        <v>62</v>
      </c>
      <c r="G294" s="349">
        <v>62</v>
      </c>
      <c r="H294" s="349">
        <v>62</v>
      </c>
      <c r="I294" s="364">
        <v>62</v>
      </c>
      <c r="J294" s="348">
        <v>62</v>
      </c>
      <c r="K294" s="348">
        <v>62</v>
      </c>
      <c r="L294" s="348"/>
      <c r="M294" s="348"/>
      <c r="N294" s="348"/>
      <c r="O294" s="348"/>
      <c r="P294" s="348"/>
      <c r="Q294" s="348"/>
      <c r="R294" s="348"/>
      <c r="S294" s="348"/>
      <c r="T294" s="348"/>
      <c r="U294" s="348"/>
      <c r="V294" s="348"/>
      <c r="W294" s="34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c r="AS294" s="348"/>
      <c r="AT294" s="348"/>
      <c r="AU294" s="348"/>
      <c r="AV294" s="348"/>
      <c r="AW294" s="348"/>
      <c r="AX294" s="348"/>
      <c r="AY294" s="348"/>
      <c r="AZ294" s="348"/>
      <c r="BA294" s="348"/>
      <c r="BB294" s="348"/>
      <c r="BC294" s="348"/>
      <c r="BD294" s="348"/>
      <c r="BE294" s="348"/>
      <c r="BF294" s="348"/>
      <c r="BG294" s="348"/>
      <c r="BH294" s="348"/>
    </row>
    <row r="295" spans="1:60" x14ac:dyDescent="0.25">
      <c r="A295" s="363">
        <v>5429</v>
      </c>
      <c r="B295" s="348" t="s">
        <v>587</v>
      </c>
      <c r="C295" s="349">
        <v>81</v>
      </c>
      <c r="D295" s="349">
        <v>81</v>
      </c>
      <c r="E295" s="349">
        <v>81</v>
      </c>
      <c r="F295" s="349">
        <v>77.5</v>
      </c>
      <c r="G295" s="349">
        <v>77.5</v>
      </c>
      <c r="H295" s="349">
        <v>77.5</v>
      </c>
      <c r="I295" s="364">
        <v>77.5</v>
      </c>
      <c r="J295" s="348">
        <v>77.5</v>
      </c>
      <c r="K295" s="348">
        <v>77.5</v>
      </c>
      <c r="L295" s="348"/>
      <c r="M295" s="348"/>
      <c r="N295" s="348"/>
      <c r="O295" s="348"/>
      <c r="P295" s="348"/>
      <c r="Q295" s="348"/>
      <c r="R295" s="348"/>
      <c r="S295" s="348"/>
      <c r="T295" s="348"/>
      <c r="U295" s="348"/>
      <c r="V295" s="348"/>
      <c r="W295" s="34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c r="AS295" s="348"/>
      <c r="AT295" s="348"/>
      <c r="AU295" s="348"/>
      <c r="AV295" s="348"/>
      <c r="AW295" s="348"/>
      <c r="AX295" s="348"/>
      <c r="AY295" s="348"/>
      <c r="AZ295" s="348"/>
      <c r="BA295" s="348"/>
      <c r="BB295" s="348"/>
      <c r="BC295" s="348"/>
      <c r="BD295" s="348"/>
      <c r="BE295" s="348"/>
      <c r="BF295" s="348"/>
      <c r="BG295" s="348"/>
      <c r="BH295" s="348"/>
    </row>
    <row r="296" spans="1:60" x14ac:dyDescent="0.25">
      <c r="A296" s="363">
        <v>5858</v>
      </c>
      <c r="B296" s="348" t="s">
        <v>590</v>
      </c>
      <c r="C296" s="349">
        <v>60</v>
      </c>
      <c r="D296" s="349">
        <v>60</v>
      </c>
      <c r="E296" s="349">
        <v>60</v>
      </c>
      <c r="F296" s="349">
        <v>58.5</v>
      </c>
      <c r="G296" s="349">
        <v>58.5</v>
      </c>
      <c r="H296" s="349">
        <v>58.5</v>
      </c>
      <c r="I296" s="364">
        <v>58.5</v>
      </c>
      <c r="J296" s="348">
        <v>58.5</v>
      </c>
      <c r="K296" s="348">
        <v>58.5</v>
      </c>
      <c r="L296" s="348"/>
      <c r="M296" s="348"/>
      <c r="N296" s="348"/>
      <c r="O296" s="348"/>
      <c r="P296" s="348"/>
      <c r="Q296" s="348"/>
      <c r="R296" s="348"/>
      <c r="S296" s="348"/>
      <c r="T296" s="348"/>
      <c r="U296" s="348"/>
      <c r="V296" s="348"/>
      <c r="W296" s="34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c r="AS296" s="348"/>
      <c r="AT296" s="348"/>
      <c r="AU296" s="348"/>
      <c r="AV296" s="348"/>
      <c r="AW296" s="348"/>
      <c r="AX296" s="348"/>
      <c r="AY296" s="348"/>
      <c r="AZ296" s="348"/>
      <c r="BA296" s="348"/>
      <c r="BB296" s="348"/>
      <c r="BC296" s="348"/>
      <c r="BD296" s="348"/>
      <c r="BE296" s="348"/>
      <c r="BF296" s="348"/>
      <c r="BG296" s="348"/>
      <c r="BH296" s="348"/>
    </row>
    <row r="297" spans="1:60" x14ac:dyDescent="0.25">
      <c r="A297" s="363">
        <v>5430</v>
      </c>
      <c r="B297" s="348" t="s">
        <v>596</v>
      </c>
      <c r="C297" s="349">
        <v>79</v>
      </c>
      <c r="D297" s="349">
        <v>79</v>
      </c>
      <c r="E297" s="349">
        <v>79</v>
      </c>
      <c r="F297" s="349">
        <v>77.5</v>
      </c>
      <c r="G297" s="349">
        <v>77.5</v>
      </c>
      <c r="H297" s="349">
        <v>77.5</v>
      </c>
      <c r="I297" s="364">
        <v>77.5</v>
      </c>
      <c r="J297" s="348">
        <v>77.5</v>
      </c>
      <c r="K297" s="348">
        <v>77.5</v>
      </c>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row>
    <row r="298" spans="1:60" x14ac:dyDescent="0.25">
      <c r="A298" s="363">
        <v>5723</v>
      </c>
      <c r="B298" s="348" t="s">
        <v>601</v>
      </c>
      <c r="C298" s="349">
        <v>49</v>
      </c>
      <c r="D298" s="349">
        <v>49</v>
      </c>
      <c r="E298" s="349">
        <v>53</v>
      </c>
      <c r="F298" s="349">
        <v>52</v>
      </c>
      <c r="G298" s="349">
        <v>52</v>
      </c>
      <c r="H298" s="349">
        <v>52</v>
      </c>
      <c r="I298" s="364">
        <v>52</v>
      </c>
      <c r="J298" s="348">
        <v>53</v>
      </c>
      <c r="K298" s="348">
        <v>54</v>
      </c>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row>
    <row r="299" spans="1:60" x14ac:dyDescent="0.25">
      <c r="A299" s="363">
        <v>5859</v>
      </c>
      <c r="B299" s="348" t="s">
        <v>607</v>
      </c>
      <c r="C299" s="349">
        <v>64</v>
      </c>
      <c r="D299" s="349">
        <v>65</v>
      </c>
      <c r="E299" s="349">
        <v>65</v>
      </c>
      <c r="F299" s="349">
        <v>63.5</v>
      </c>
      <c r="G299" s="349">
        <v>63.5</v>
      </c>
      <c r="H299" s="349">
        <v>63.5</v>
      </c>
      <c r="I299" s="364">
        <v>63.5</v>
      </c>
      <c r="J299" s="348">
        <v>63.5</v>
      </c>
      <c r="K299" s="348">
        <v>62</v>
      </c>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row>
    <row r="300" spans="1:60" x14ac:dyDescent="0.25">
      <c r="A300" s="363">
        <v>5724</v>
      </c>
      <c r="B300" s="348" t="s">
        <v>621</v>
      </c>
      <c r="C300" s="349">
        <v>61</v>
      </c>
      <c r="D300" s="349">
        <v>61</v>
      </c>
      <c r="E300" s="349">
        <v>61</v>
      </c>
      <c r="F300" s="349">
        <v>61</v>
      </c>
      <c r="G300" s="349">
        <v>61</v>
      </c>
      <c r="H300" s="349">
        <v>61</v>
      </c>
      <c r="I300" s="364">
        <v>61</v>
      </c>
      <c r="J300" s="348">
        <v>61</v>
      </c>
      <c r="K300" s="348">
        <v>61</v>
      </c>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row>
    <row r="301" spans="1:60" x14ac:dyDescent="0.25">
      <c r="A301" s="363">
        <v>5860</v>
      </c>
      <c r="B301" s="348" t="s">
        <v>640</v>
      </c>
      <c r="C301" s="349">
        <v>60</v>
      </c>
      <c r="D301" s="349">
        <v>60</v>
      </c>
      <c r="E301" s="349">
        <v>60</v>
      </c>
      <c r="F301" s="349">
        <v>58.5</v>
      </c>
      <c r="G301" s="349">
        <v>58.5</v>
      </c>
      <c r="H301" s="349">
        <v>58.5</v>
      </c>
      <c r="I301" s="364">
        <v>58.5</v>
      </c>
      <c r="J301" s="348">
        <v>58.5</v>
      </c>
      <c r="K301" s="348">
        <v>60.5</v>
      </c>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row>
    <row r="302" spans="1:60" x14ac:dyDescent="0.25">
      <c r="A302" s="363">
        <v>5725</v>
      </c>
      <c r="B302" s="348" t="s">
        <v>644</v>
      </c>
      <c r="C302" s="349">
        <v>56</v>
      </c>
      <c r="D302" s="349">
        <v>56</v>
      </c>
      <c r="E302" s="349">
        <v>56</v>
      </c>
      <c r="F302" s="349">
        <v>55</v>
      </c>
      <c r="G302" s="349">
        <v>55</v>
      </c>
      <c r="H302" s="349">
        <v>55</v>
      </c>
      <c r="I302" s="364">
        <v>55</v>
      </c>
      <c r="J302" s="348">
        <v>55</v>
      </c>
      <c r="K302" s="348">
        <v>55</v>
      </c>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row>
    <row r="303" spans="1:60" x14ac:dyDescent="0.25">
      <c r="A303" s="363">
        <v>5726</v>
      </c>
      <c r="B303" s="348" t="s">
        <v>573</v>
      </c>
      <c r="C303" s="349">
        <v>65</v>
      </c>
      <c r="D303" s="349">
        <v>65</v>
      </c>
      <c r="E303" s="349">
        <v>65</v>
      </c>
      <c r="F303" s="349">
        <v>65</v>
      </c>
      <c r="G303" s="349">
        <v>64</v>
      </c>
      <c r="H303" s="349">
        <v>64</v>
      </c>
      <c r="I303" s="364">
        <v>63.5</v>
      </c>
      <c r="J303" s="348">
        <v>63.5</v>
      </c>
      <c r="K303" s="348">
        <v>63.5</v>
      </c>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row>
    <row r="304" spans="1:60" x14ac:dyDescent="0.25">
      <c r="A304" s="363">
        <v>5861</v>
      </c>
      <c r="B304" s="348" t="s">
        <v>657</v>
      </c>
      <c r="C304" s="349">
        <v>59.5</v>
      </c>
      <c r="D304" s="349">
        <v>59.5</v>
      </c>
      <c r="E304" s="349">
        <v>59.5</v>
      </c>
      <c r="F304" s="349">
        <v>59.5</v>
      </c>
      <c r="G304" s="349">
        <v>59.5</v>
      </c>
      <c r="H304" s="349">
        <v>59.5</v>
      </c>
      <c r="I304" s="364">
        <v>59.5</v>
      </c>
      <c r="J304" s="348">
        <v>59.5</v>
      </c>
      <c r="K304" s="348">
        <v>59.5</v>
      </c>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row>
    <row r="305" spans="1:60" x14ac:dyDescent="0.25">
      <c r="A305" s="363">
        <v>5727</v>
      </c>
      <c r="B305" s="348" t="s">
        <v>668</v>
      </c>
      <c r="C305" s="349">
        <v>66</v>
      </c>
      <c r="D305" s="349">
        <v>66</v>
      </c>
      <c r="E305" s="349">
        <v>66</v>
      </c>
      <c r="F305" s="349">
        <v>66</v>
      </c>
      <c r="G305" s="349">
        <v>66</v>
      </c>
      <c r="H305" s="349">
        <v>66</v>
      </c>
      <c r="I305" s="364">
        <v>66</v>
      </c>
      <c r="J305" s="348">
        <v>66</v>
      </c>
      <c r="K305" s="348">
        <v>66</v>
      </c>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row>
    <row r="306" spans="1:60" x14ac:dyDescent="0.25">
      <c r="A306" s="363">
        <v>5434</v>
      </c>
      <c r="B306" s="348" t="s">
        <v>669</v>
      </c>
      <c r="C306" s="349">
        <v>71</v>
      </c>
      <c r="D306" s="349">
        <v>71</v>
      </c>
      <c r="E306" s="349">
        <v>71</v>
      </c>
      <c r="F306" s="349">
        <v>69.5</v>
      </c>
      <c r="G306" s="349">
        <v>69.5</v>
      </c>
      <c r="H306" s="349">
        <v>69.5</v>
      </c>
      <c r="I306" s="364">
        <v>69.5</v>
      </c>
      <c r="J306" s="348">
        <v>69.5</v>
      </c>
      <c r="K306" s="348">
        <v>69.5</v>
      </c>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row>
    <row r="307" spans="1:60" x14ac:dyDescent="0.25">
      <c r="A307" s="363">
        <v>5728</v>
      </c>
      <c r="B307" s="348" t="s">
        <v>680</v>
      </c>
      <c r="C307" s="349">
        <v>58</v>
      </c>
      <c r="D307" s="349">
        <v>58</v>
      </c>
      <c r="E307" s="349">
        <v>58</v>
      </c>
      <c r="F307" s="349">
        <v>58</v>
      </c>
      <c r="G307" s="349">
        <v>58</v>
      </c>
      <c r="H307" s="349">
        <v>58</v>
      </c>
      <c r="I307" s="364">
        <v>58</v>
      </c>
      <c r="J307" s="348">
        <v>58</v>
      </c>
      <c r="K307" s="348">
        <v>58</v>
      </c>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row>
    <row r="308" spans="1:60" x14ac:dyDescent="0.25">
      <c r="A308" s="363">
        <v>5729</v>
      </c>
      <c r="B308" s="348" t="s">
        <v>686</v>
      </c>
      <c r="C308" s="349">
        <v>61</v>
      </c>
      <c r="D308" s="349">
        <v>61</v>
      </c>
      <c r="E308" s="349">
        <v>61</v>
      </c>
      <c r="F308" s="349">
        <v>60.5</v>
      </c>
      <c r="G308" s="349">
        <v>60.5</v>
      </c>
      <c r="H308" s="349">
        <v>60.5</v>
      </c>
      <c r="I308" s="364">
        <v>60.5</v>
      </c>
      <c r="J308" s="348">
        <v>60.5</v>
      </c>
      <c r="K308" s="348">
        <v>60.5</v>
      </c>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row>
    <row r="309" spans="1:60" x14ac:dyDescent="0.25">
      <c r="A309" s="363">
        <v>5862</v>
      </c>
      <c r="B309" s="348" t="s">
        <v>687</v>
      </c>
      <c r="C309" s="349">
        <v>81</v>
      </c>
      <c r="D309" s="349">
        <v>81</v>
      </c>
      <c r="E309" s="349">
        <v>81</v>
      </c>
      <c r="F309" s="349">
        <v>79</v>
      </c>
      <c r="G309" s="349">
        <v>79</v>
      </c>
      <c r="H309" s="349">
        <v>79</v>
      </c>
      <c r="I309" s="364">
        <v>79</v>
      </c>
      <c r="J309" s="348">
        <v>79</v>
      </c>
      <c r="K309" s="348">
        <v>79</v>
      </c>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row>
    <row r="310" spans="1:60" x14ac:dyDescent="0.25">
      <c r="A310" s="363">
        <v>5730</v>
      </c>
      <c r="B310" s="348" t="s">
        <v>690</v>
      </c>
      <c r="C310" s="349">
        <v>57</v>
      </c>
      <c r="D310" s="349">
        <v>57</v>
      </c>
      <c r="E310" s="349">
        <v>57</v>
      </c>
      <c r="F310" s="349">
        <v>55.5</v>
      </c>
      <c r="G310" s="349">
        <v>55.5</v>
      </c>
      <c r="H310" s="349">
        <v>55.5</v>
      </c>
      <c r="I310" s="364">
        <v>55.5</v>
      </c>
      <c r="J310" s="348">
        <v>55.5</v>
      </c>
      <c r="K310" s="348">
        <v>55.5</v>
      </c>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row>
    <row r="311" spans="1:60" x14ac:dyDescent="0.25">
      <c r="A311" s="363">
        <v>5731</v>
      </c>
      <c r="B311" s="348" t="s">
        <v>582</v>
      </c>
      <c r="C311" s="349">
        <v>75</v>
      </c>
      <c r="D311" s="349">
        <v>75</v>
      </c>
      <c r="E311" s="349">
        <v>75</v>
      </c>
      <c r="F311" s="349">
        <v>74</v>
      </c>
      <c r="G311" s="349">
        <v>74</v>
      </c>
      <c r="H311" s="349">
        <v>74</v>
      </c>
      <c r="I311" s="364">
        <v>73</v>
      </c>
      <c r="J311" s="348">
        <v>71</v>
      </c>
      <c r="K311" s="348">
        <v>69</v>
      </c>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row>
    <row r="312" spans="1:60" x14ac:dyDescent="0.25">
      <c r="A312" s="363">
        <v>5732</v>
      </c>
      <c r="B312" s="348" t="s">
        <v>704</v>
      </c>
      <c r="C312" s="349">
        <v>68</v>
      </c>
      <c r="D312" s="349">
        <v>67</v>
      </c>
      <c r="E312" s="349">
        <v>66</v>
      </c>
      <c r="F312" s="349">
        <v>63</v>
      </c>
      <c r="G312" s="349">
        <v>63</v>
      </c>
      <c r="H312" s="349">
        <v>63</v>
      </c>
      <c r="I312" s="364">
        <v>63</v>
      </c>
      <c r="J312" s="348">
        <v>63</v>
      </c>
      <c r="K312" s="348">
        <v>63</v>
      </c>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row>
    <row r="313" spans="1:60" x14ac:dyDescent="0.25">
      <c r="A313" s="363">
        <v>5863</v>
      </c>
      <c r="B313" s="348" t="s">
        <v>712</v>
      </c>
      <c r="C313" s="349">
        <v>67</v>
      </c>
      <c r="D313" s="349">
        <v>67</v>
      </c>
      <c r="E313" s="349">
        <v>67</v>
      </c>
      <c r="F313" s="349">
        <v>67</v>
      </c>
      <c r="G313" s="349">
        <v>67</v>
      </c>
      <c r="H313" s="349">
        <v>67</v>
      </c>
      <c r="I313" s="364">
        <v>65</v>
      </c>
      <c r="J313" s="348">
        <v>65</v>
      </c>
      <c r="K313" s="348">
        <v>65</v>
      </c>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row>
    <row r="314" spans="1:60" x14ac:dyDescent="0.25">
      <c r="A314" s="363"/>
      <c r="B314" s="348"/>
      <c r="C314" s="349"/>
      <c r="D314" s="349"/>
      <c r="E314" s="349"/>
      <c r="F314" s="349"/>
      <c r="G314" s="349"/>
      <c r="H314" s="349"/>
      <c r="I314" s="348"/>
      <c r="J314" s="348"/>
      <c r="K314" s="348"/>
      <c r="L314" s="348"/>
      <c r="M314" s="348"/>
      <c r="N314" s="348"/>
      <c r="O314" s="348"/>
      <c r="P314" s="348"/>
      <c r="Q314" s="348"/>
      <c r="R314" s="348"/>
      <c r="S314" s="348"/>
      <c r="T314" s="348"/>
      <c r="U314" s="348"/>
      <c r="V314" s="348"/>
      <c r="W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c r="AS314" s="348"/>
      <c r="AT314" s="348"/>
      <c r="AU314" s="348"/>
      <c r="AV314" s="348"/>
      <c r="AW314" s="348"/>
      <c r="AX314" s="348"/>
      <c r="AY314" s="348"/>
      <c r="AZ314" s="348"/>
      <c r="BA314" s="348"/>
      <c r="BB314" s="348"/>
      <c r="BC314" s="348"/>
      <c r="BD314" s="348"/>
      <c r="BE314" s="348"/>
      <c r="BF314" s="348"/>
      <c r="BG314" s="348"/>
      <c r="BH314" s="348"/>
    </row>
    <row r="315" spans="1:60" x14ac:dyDescent="0.25">
      <c r="A315" s="356" t="s">
        <v>985</v>
      </c>
      <c r="B315" s="357"/>
      <c r="C315" s="358">
        <v>67.686351948936206</v>
      </c>
      <c r="D315" s="358">
        <v>68.721908400256595</v>
      </c>
      <c r="E315" s="358">
        <v>68.206929380146804</v>
      </c>
      <c r="F315" s="358">
        <v>66.657802430389694</v>
      </c>
      <c r="G315" s="358">
        <v>66.292461361682797</v>
      </c>
      <c r="H315" s="358">
        <v>66.553668820707003</v>
      </c>
      <c r="I315" s="362">
        <v>66.553668820707031</v>
      </c>
      <c r="J315" s="348"/>
      <c r="K315" s="348"/>
      <c r="L315" s="348"/>
      <c r="M315" s="348"/>
      <c r="N315" s="348"/>
      <c r="O315" s="348"/>
      <c r="P315" s="348"/>
      <c r="Q315" s="348"/>
      <c r="R315" s="348"/>
      <c r="S315" s="348"/>
      <c r="T315" s="348"/>
      <c r="U315" s="348"/>
      <c r="V315" s="348"/>
      <c r="W315" s="34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c r="AS315" s="348"/>
      <c r="AT315" s="348"/>
      <c r="AU315" s="348"/>
      <c r="AV315" s="348"/>
      <c r="AW315" s="348"/>
      <c r="AX315" s="348"/>
      <c r="AY315" s="348"/>
      <c r="AZ315" s="348"/>
      <c r="BA315" s="348"/>
      <c r="BB315" s="348"/>
      <c r="BC315" s="348"/>
      <c r="BD315" s="348"/>
      <c r="BE315" s="348"/>
      <c r="BF315" s="348"/>
      <c r="BG315" s="348"/>
      <c r="BH315" s="348"/>
    </row>
    <row r="316" spans="1:60" x14ac:dyDescent="0.25">
      <c r="A316" s="356"/>
      <c r="B316" s="357"/>
      <c r="C316" s="358"/>
      <c r="D316" s="358"/>
      <c r="E316" s="358"/>
      <c r="F316" s="358"/>
      <c r="G316" s="358"/>
      <c r="H316" s="358"/>
      <c r="I316" s="348"/>
      <c r="J316" s="348"/>
      <c r="K316" s="348"/>
      <c r="L316" s="348"/>
      <c r="M316" s="348"/>
      <c r="N316" s="348"/>
      <c r="O316" s="348"/>
      <c r="P316" s="348"/>
      <c r="Q316" s="348"/>
      <c r="R316" s="348"/>
      <c r="S316" s="348"/>
      <c r="T316" s="348"/>
      <c r="U316" s="348"/>
      <c r="V316" s="348"/>
      <c r="W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c r="AS316" s="348"/>
      <c r="AT316" s="348"/>
      <c r="AU316" s="348"/>
      <c r="AV316" s="348"/>
      <c r="AW316" s="348"/>
      <c r="AX316" s="348"/>
      <c r="AY316" s="348"/>
      <c r="AZ316" s="348"/>
      <c r="BA316" s="348"/>
      <c r="BB316" s="348"/>
      <c r="BC316" s="348"/>
      <c r="BD316" s="348"/>
      <c r="BE316" s="348"/>
      <c r="BF316" s="348"/>
      <c r="BG316" s="348"/>
      <c r="BH316" s="348"/>
    </row>
    <row r="317" spans="1:60" x14ac:dyDescent="0.25">
      <c r="A317" s="363">
        <v>5624</v>
      </c>
      <c r="B317" s="348" t="s">
        <v>469</v>
      </c>
      <c r="C317" s="349">
        <v>62</v>
      </c>
      <c r="D317" s="349">
        <v>63</v>
      </c>
      <c r="E317" s="349">
        <v>64</v>
      </c>
      <c r="F317" s="349">
        <v>62.5</v>
      </c>
      <c r="G317" s="349">
        <v>62.5</v>
      </c>
      <c r="H317" s="349">
        <v>62.5</v>
      </c>
      <c r="I317" s="364">
        <v>62.5</v>
      </c>
      <c r="J317" s="348">
        <v>62.5</v>
      </c>
      <c r="K317" s="348">
        <v>62.5</v>
      </c>
      <c r="L317" s="348"/>
      <c r="M317" s="348"/>
      <c r="N317" s="348"/>
      <c r="O317" s="348"/>
      <c r="P317" s="348"/>
      <c r="Q317" s="348"/>
      <c r="R317" s="348"/>
      <c r="S317" s="348"/>
      <c r="T317" s="348"/>
      <c r="U317" s="348"/>
      <c r="V317" s="348"/>
      <c r="W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c r="AS317" s="348"/>
      <c r="AT317" s="348"/>
      <c r="AU317" s="348"/>
      <c r="AV317" s="348"/>
      <c r="AW317" s="348"/>
      <c r="AX317" s="348"/>
      <c r="AY317" s="348"/>
      <c r="AZ317" s="348"/>
      <c r="BA317" s="348"/>
      <c r="BB317" s="348"/>
      <c r="BC317" s="348"/>
      <c r="BD317" s="348"/>
      <c r="BE317" s="348"/>
      <c r="BF317" s="348"/>
      <c r="BG317" s="348"/>
      <c r="BH317" s="348"/>
    </row>
    <row r="318" spans="1:60" x14ac:dyDescent="0.25">
      <c r="A318" s="363">
        <v>5627</v>
      </c>
      <c r="B318" s="348" t="s">
        <v>481</v>
      </c>
      <c r="C318" s="349">
        <v>79</v>
      </c>
      <c r="D318" s="349">
        <v>79</v>
      </c>
      <c r="E318" s="349">
        <v>79</v>
      </c>
      <c r="F318" s="349">
        <v>77.5</v>
      </c>
      <c r="G318" s="349">
        <v>77.5</v>
      </c>
      <c r="H318" s="349">
        <v>77.5</v>
      </c>
      <c r="I318" s="364">
        <v>77.5</v>
      </c>
      <c r="J318" s="348">
        <v>77.5</v>
      </c>
      <c r="K318" s="348">
        <v>77.5</v>
      </c>
      <c r="L318" s="348"/>
      <c r="M318" s="348"/>
      <c r="N318" s="348"/>
      <c r="O318" s="348"/>
      <c r="P318" s="348"/>
      <c r="Q318" s="348"/>
      <c r="R318" s="348"/>
      <c r="S318" s="348"/>
      <c r="T318" s="348"/>
      <c r="U318" s="348"/>
      <c r="V318" s="348"/>
      <c r="W318" s="34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c r="AS318" s="348"/>
      <c r="AT318" s="348"/>
      <c r="AU318" s="348"/>
      <c r="AV318" s="348"/>
      <c r="AW318" s="348"/>
      <c r="AX318" s="348"/>
      <c r="AY318" s="348"/>
      <c r="AZ318" s="348"/>
      <c r="BA318" s="348"/>
      <c r="BB318" s="348"/>
      <c r="BC318" s="348"/>
      <c r="BD318" s="348"/>
      <c r="BE318" s="348"/>
      <c r="BF318" s="348"/>
      <c r="BG318" s="348"/>
      <c r="BH318" s="348"/>
    </row>
    <row r="319" spans="1:60" x14ac:dyDescent="0.25">
      <c r="A319" s="363">
        <v>5583</v>
      </c>
      <c r="B319" s="348" t="s">
        <v>507</v>
      </c>
      <c r="C319" s="349">
        <v>65</v>
      </c>
      <c r="D319" s="349">
        <v>65</v>
      </c>
      <c r="E319" s="349">
        <v>65</v>
      </c>
      <c r="F319" s="349">
        <v>63.5</v>
      </c>
      <c r="G319" s="349">
        <v>63.5</v>
      </c>
      <c r="H319" s="349">
        <v>63.5</v>
      </c>
      <c r="I319" s="364">
        <v>63.5</v>
      </c>
      <c r="J319" s="348">
        <v>63.5</v>
      </c>
      <c r="K319" s="348">
        <v>63.5</v>
      </c>
      <c r="L319" s="348"/>
      <c r="M319" s="348"/>
      <c r="N319" s="348"/>
      <c r="O319" s="348"/>
      <c r="P319" s="348"/>
      <c r="Q319" s="348"/>
      <c r="R319" s="348"/>
      <c r="S319" s="348"/>
      <c r="T319" s="348"/>
      <c r="U319" s="348"/>
      <c r="V319" s="348"/>
      <c r="W319" s="34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c r="AS319" s="348"/>
      <c r="AT319" s="348"/>
      <c r="AU319" s="348"/>
      <c r="AV319" s="348"/>
      <c r="AW319" s="348"/>
      <c r="AX319" s="348"/>
      <c r="AY319" s="348"/>
      <c r="AZ319" s="348"/>
      <c r="BA319" s="348"/>
      <c r="BB319" s="348"/>
      <c r="BC319" s="348"/>
      <c r="BD319" s="348"/>
      <c r="BE319" s="348"/>
      <c r="BF319" s="348"/>
      <c r="BG319" s="348"/>
      <c r="BH319" s="348"/>
    </row>
    <row r="320" spans="1:60" x14ac:dyDescent="0.25">
      <c r="A320" s="363">
        <v>5635</v>
      </c>
      <c r="B320" s="348" t="s">
        <v>528</v>
      </c>
      <c r="C320" s="349">
        <v>62</v>
      </c>
      <c r="D320" s="349">
        <v>64</v>
      </c>
      <c r="E320" s="349">
        <v>64</v>
      </c>
      <c r="F320" s="349">
        <v>62.5</v>
      </c>
      <c r="G320" s="349">
        <v>62.5</v>
      </c>
      <c r="H320" s="349">
        <v>62.5</v>
      </c>
      <c r="I320" s="364">
        <v>62.5</v>
      </c>
      <c r="J320" s="348">
        <v>62.5</v>
      </c>
      <c r="K320" s="348">
        <v>62.5</v>
      </c>
      <c r="L320" s="348"/>
      <c r="M320" s="348"/>
      <c r="N320" s="348"/>
      <c r="O320" s="348"/>
      <c r="P320" s="348"/>
      <c r="Q320" s="348"/>
      <c r="R320" s="348"/>
      <c r="S320" s="348"/>
      <c r="T320" s="348"/>
      <c r="U320" s="348"/>
      <c r="V320" s="348"/>
      <c r="W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c r="AS320" s="348"/>
      <c r="AT320" s="348"/>
      <c r="AU320" s="348"/>
      <c r="AV320" s="348"/>
      <c r="AW320" s="348"/>
      <c r="AX320" s="348"/>
      <c r="AY320" s="348"/>
      <c r="AZ320" s="348"/>
      <c r="BA320" s="348"/>
      <c r="BB320" s="348"/>
      <c r="BC320" s="348"/>
      <c r="BD320" s="348"/>
      <c r="BE320" s="348"/>
      <c r="BF320" s="348"/>
      <c r="BG320" s="348"/>
      <c r="BH320" s="348"/>
    </row>
    <row r="321" spans="1:60" x14ac:dyDescent="0.25">
      <c r="A321" s="363">
        <v>5589</v>
      </c>
      <c r="B321" s="348" t="s">
        <v>648</v>
      </c>
      <c r="C321" s="349">
        <v>73.5</v>
      </c>
      <c r="D321" s="349">
        <v>73.5</v>
      </c>
      <c r="E321" s="349">
        <v>73.5</v>
      </c>
      <c r="F321" s="349">
        <v>72.5</v>
      </c>
      <c r="G321" s="349">
        <v>72.5</v>
      </c>
      <c r="H321" s="349">
        <v>72.5</v>
      </c>
      <c r="I321" s="364">
        <v>72.5</v>
      </c>
      <c r="J321" s="348">
        <v>72.5</v>
      </c>
      <c r="K321" s="348">
        <v>72.5</v>
      </c>
      <c r="L321" s="348"/>
      <c r="M321" s="348"/>
      <c r="N321" s="348"/>
      <c r="O321" s="348"/>
      <c r="P321" s="348"/>
      <c r="Q321" s="348"/>
      <c r="R321" s="348"/>
      <c r="S321" s="348"/>
      <c r="T321" s="348"/>
      <c r="U321" s="348"/>
      <c r="V321" s="348"/>
      <c r="W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c r="AS321" s="348"/>
      <c r="AT321" s="348"/>
      <c r="AU321" s="348"/>
      <c r="AV321" s="348"/>
      <c r="AW321" s="348"/>
      <c r="AX321" s="348"/>
      <c r="AY321" s="348"/>
      <c r="AZ321" s="348"/>
      <c r="BA321" s="348"/>
      <c r="BB321" s="348"/>
      <c r="BC321" s="348"/>
      <c r="BD321" s="348"/>
      <c r="BE321" s="348"/>
      <c r="BF321" s="348"/>
      <c r="BG321" s="348"/>
      <c r="BH321" s="348"/>
    </row>
    <row r="322" spans="1:60" x14ac:dyDescent="0.25">
      <c r="A322" s="363">
        <v>5591</v>
      </c>
      <c r="B322" s="348" t="s">
        <v>653</v>
      </c>
      <c r="C322" s="349">
        <v>78.5</v>
      </c>
      <c r="D322" s="349">
        <v>78.5</v>
      </c>
      <c r="E322" s="349">
        <v>78.5</v>
      </c>
      <c r="F322" s="349">
        <v>77</v>
      </c>
      <c r="G322" s="349">
        <v>77</v>
      </c>
      <c r="H322" s="349">
        <v>77</v>
      </c>
      <c r="I322" s="364">
        <v>77</v>
      </c>
      <c r="J322" s="348">
        <v>77</v>
      </c>
      <c r="K322" s="348">
        <v>77</v>
      </c>
      <c r="L322" s="348"/>
      <c r="M322" s="348"/>
      <c r="N322" s="348"/>
      <c r="O322" s="348"/>
      <c r="P322" s="348"/>
      <c r="Q322" s="348"/>
      <c r="R322" s="348"/>
      <c r="S322" s="348"/>
      <c r="T322" s="348"/>
      <c r="U322" s="348"/>
      <c r="V322" s="348"/>
      <c r="W322" s="34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c r="AS322" s="348"/>
      <c r="AT322" s="348"/>
      <c r="AU322" s="348"/>
      <c r="AV322" s="348"/>
      <c r="AW322" s="348"/>
      <c r="AX322" s="348"/>
      <c r="AY322" s="348"/>
      <c r="AZ322" s="348"/>
      <c r="BA322" s="348"/>
      <c r="BB322" s="348"/>
      <c r="BC322" s="348"/>
      <c r="BD322" s="348"/>
      <c r="BE322" s="348"/>
      <c r="BF322" s="348"/>
      <c r="BG322" s="348"/>
      <c r="BH322" s="348"/>
    </row>
    <row r="323" spans="1:60" x14ac:dyDescent="0.25">
      <c r="A323" s="363">
        <v>5648</v>
      </c>
      <c r="B323" s="348" t="s">
        <v>673</v>
      </c>
      <c r="C323" s="349">
        <v>55</v>
      </c>
      <c r="D323" s="349">
        <v>55</v>
      </c>
      <c r="E323" s="349">
        <v>55</v>
      </c>
      <c r="F323" s="349">
        <v>55</v>
      </c>
      <c r="G323" s="349">
        <v>55</v>
      </c>
      <c r="H323" s="349">
        <v>55</v>
      </c>
      <c r="I323" s="364">
        <v>55</v>
      </c>
      <c r="J323" s="348">
        <v>55</v>
      </c>
      <c r="K323" s="348">
        <v>55</v>
      </c>
      <c r="L323" s="348"/>
      <c r="M323" s="348"/>
      <c r="N323" s="348"/>
      <c r="O323" s="348"/>
      <c r="P323" s="348"/>
      <c r="Q323" s="348"/>
      <c r="R323" s="348"/>
      <c r="S323" s="348"/>
      <c r="T323" s="348"/>
      <c r="U323" s="348"/>
      <c r="V323" s="348"/>
      <c r="W323" s="34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c r="AS323" s="348"/>
      <c r="AT323" s="348"/>
      <c r="AU323" s="348"/>
      <c r="AV323" s="348"/>
      <c r="AW323" s="348"/>
      <c r="AX323" s="348"/>
      <c r="AY323" s="348"/>
      <c r="AZ323" s="348"/>
      <c r="BA323" s="348"/>
      <c r="BB323" s="348"/>
      <c r="BC323" s="348"/>
      <c r="BD323" s="348"/>
      <c r="BE323" s="348"/>
      <c r="BF323" s="348"/>
      <c r="BG323" s="348"/>
      <c r="BH323" s="348"/>
    </row>
    <row r="324" spans="1:60" x14ac:dyDescent="0.25">
      <c r="A324" s="363">
        <v>5651</v>
      </c>
      <c r="B324" s="348" t="s">
        <v>708</v>
      </c>
      <c r="C324" s="349">
        <v>59</v>
      </c>
      <c r="D324" s="349">
        <v>59</v>
      </c>
      <c r="E324" s="349">
        <v>62</v>
      </c>
      <c r="F324" s="349">
        <v>60.5</v>
      </c>
      <c r="G324" s="349">
        <v>60.5</v>
      </c>
      <c r="H324" s="349">
        <v>60.5</v>
      </c>
      <c r="I324" s="364">
        <v>60.5</v>
      </c>
      <c r="J324" s="348">
        <v>60.5</v>
      </c>
      <c r="K324" s="348">
        <v>60.5</v>
      </c>
      <c r="L324" s="348"/>
      <c r="M324" s="348"/>
      <c r="N324" s="348"/>
      <c r="O324" s="348"/>
      <c r="P324" s="348"/>
      <c r="Q324" s="348"/>
      <c r="R324" s="348"/>
      <c r="S324" s="348"/>
      <c r="T324" s="348"/>
      <c r="U324" s="348"/>
      <c r="V324" s="348"/>
      <c r="W324" s="34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c r="AS324" s="348"/>
      <c r="AT324" s="348"/>
      <c r="AU324" s="348"/>
      <c r="AV324" s="348"/>
      <c r="AW324" s="348"/>
      <c r="AX324" s="348"/>
      <c r="AY324" s="348"/>
      <c r="AZ324" s="348"/>
      <c r="BA324" s="348"/>
      <c r="BB324" s="348"/>
      <c r="BC324" s="348"/>
      <c r="BD324" s="348"/>
      <c r="BE324" s="348"/>
      <c r="BF324" s="348"/>
      <c r="BG324" s="348"/>
      <c r="BH324" s="348"/>
    </row>
    <row r="325" spans="1:60" x14ac:dyDescent="0.25">
      <c r="A325" s="363"/>
      <c r="B325" s="348"/>
      <c r="C325" s="349"/>
      <c r="D325" s="349"/>
      <c r="E325" s="349"/>
      <c r="F325" s="349"/>
      <c r="G325" s="349"/>
      <c r="H325" s="349"/>
      <c r="I325" s="348"/>
      <c r="J325" s="348"/>
      <c r="K325" s="348"/>
      <c r="L325" s="348"/>
      <c r="M325" s="348"/>
      <c r="N325" s="348"/>
      <c r="O325" s="348"/>
      <c r="P325" s="348"/>
      <c r="Q325" s="348"/>
      <c r="R325" s="348"/>
      <c r="S325" s="348"/>
      <c r="T325" s="348"/>
      <c r="U325" s="348"/>
      <c r="V325" s="348"/>
      <c r="W325" s="34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c r="AS325" s="348"/>
      <c r="AT325" s="348"/>
      <c r="AU325" s="348"/>
      <c r="AV325" s="348"/>
      <c r="AW325" s="348"/>
      <c r="AX325" s="348"/>
      <c r="AY325" s="348"/>
      <c r="AZ325" s="348"/>
      <c r="BA325" s="348"/>
      <c r="BB325" s="348"/>
      <c r="BC325" s="348"/>
      <c r="BD325" s="348"/>
      <c r="BE325" s="348"/>
      <c r="BF325" s="348"/>
      <c r="BG325" s="348"/>
      <c r="BH325" s="348"/>
    </row>
    <row r="326" spans="1:60" x14ac:dyDescent="0.25">
      <c r="A326" s="356" t="s">
        <v>986</v>
      </c>
      <c r="B326" s="357"/>
      <c r="C326" s="358">
        <v>68.421435501254905</v>
      </c>
      <c r="D326" s="358">
        <v>69.357367783538507</v>
      </c>
      <c r="E326" s="358">
        <v>69.280645236885306</v>
      </c>
      <c r="F326" s="358">
        <v>68.443068361016799</v>
      </c>
      <c r="G326" s="358">
        <v>68.363060478454898</v>
      </c>
      <c r="H326" s="358">
        <v>68.566362449523098</v>
      </c>
      <c r="I326" s="362">
        <v>68.548242047650845</v>
      </c>
      <c r="J326" s="348"/>
      <c r="K326" s="348"/>
      <c r="L326" s="348"/>
      <c r="M326" s="348"/>
      <c r="N326" s="348"/>
      <c r="O326" s="348"/>
      <c r="P326" s="348"/>
      <c r="Q326" s="348"/>
      <c r="R326" s="348"/>
      <c r="S326" s="348"/>
      <c r="T326" s="348"/>
      <c r="U326" s="348"/>
      <c r="V326" s="348"/>
      <c r="W326" s="34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c r="AS326" s="348"/>
      <c r="AT326" s="348"/>
      <c r="AU326" s="348"/>
      <c r="AV326" s="348"/>
      <c r="AW326" s="348"/>
      <c r="AX326" s="348"/>
      <c r="AY326" s="348"/>
      <c r="AZ326" s="348"/>
      <c r="BA326" s="348"/>
      <c r="BB326" s="348"/>
      <c r="BC326" s="348"/>
      <c r="BD326" s="348"/>
      <c r="BE326" s="348"/>
      <c r="BF326" s="348"/>
      <c r="BG326" s="348"/>
      <c r="BH326" s="348"/>
    </row>
    <row r="327" spans="1:60" x14ac:dyDescent="0.25">
      <c r="A327" s="363"/>
      <c r="B327" s="348"/>
      <c r="C327" s="349"/>
      <c r="D327" s="349"/>
      <c r="E327" s="349"/>
      <c r="F327" s="349"/>
      <c r="G327" s="349"/>
      <c r="H327" s="349"/>
      <c r="I327" s="348"/>
      <c r="J327" s="348"/>
      <c r="K327" s="348"/>
      <c r="L327" s="348"/>
      <c r="M327" s="348"/>
      <c r="N327" s="348"/>
      <c r="O327" s="348"/>
      <c r="P327" s="348"/>
      <c r="Q327" s="348"/>
      <c r="R327" s="348"/>
      <c r="S327" s="348"/>
      <c r="T327" s="348"/>
      <c r="U327" s="348"/>
      <c r="V327" s="348"/>
      <c r="W327" s="34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c r="AS327" s="348"/>
      <c r="AT327" s="348"/>
      <c r="AU327" s="348"/>
      <c r="AV327" s="348"/>
      <c r="AW327" s="348"/>
      <c r="AX327" s="348"/>
      <c r="AY327" s="348"/>
      <c r="AZ327" s="348"/>
      <c r="BA327" s="348"/>
      <c r="BB327" s="348"/>
      <c r="BC327" s="348"/>
      <c r="BD327" s="348"/>
      <c r="BE327" s="348"/>
      <c r="BF327" s="348"/>
      <c r="BG327" s="348"/>
      <c r="BH327" s="348"/>
    </row>
    <row r="328" spans="1:60" x14ac:dyDescent="0.25">
      <c r="A328" s="363">
        <v>5892</v>
      </c>
      <c r="B328" s="348" t="s">
        <v>450</v>
      </c>
      <c r="C328" s="349">
        <v>68.618889304615905</v>
      </c>
      <c r="D328" s="349">
        <v>70</v>
      </c>
      <c r="E328" s="349">
        <v>70</v>
      </c>
      <c r="F328" s="349">
        <v>68.5</v>
      </c>
      <c r="G328" s="349">
        <v>68.5</v>
      </c>
      <c r="H328" s="349">
        <v>68.5</v>
      </c>
      <c r="I328" s="364">
        <v>68.5</v>
      </c>
      <c r="J328" s="348">
        <v>68.5</v>
      </c>
      <c r="K328" s="348">
        <v>67.5</v>
      </c>
      <c r="L328" s="348"/>
      <c r="M328" s="348"/>
      <c r="N328" s="348"/>
      <c r="O328" s="348"/>
      <c r="P328" s="348"/>
      <c r="Q328" s="348"/>
      <c r="R328" s="348"/>
      <c r="S328" s="348"/>
      <c r="T328" s="348"/>
      <c r="U328" s="348"/>
      <c r="V328" s="348"/>
      <c r="W328" s="34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c r="AS328" s="348"/>
      <c r="AT328" s="348"/>
      <c r="AU328" s="348"/>
      <c r="AV328" s="348"/>
      <c r="AW328" s="348"/>
      <c r="AX328" s="348"/>
      <c r="AY328" s="348"/>
      <c r="AZ328" s="348"/>
      <c r="BA328" s="348"/>
      <c r="BB328" s="348"/>
      <c r="BC328" s="348"/>
      <c r="BD328" s="348"/>
      <c r="BE328" s="348"/>
      <c r="BF328" s="348"/>
      <c r="BG328" s="348"/>
      <c r="BH328" s="348"/>
    </row>
    <row r="329" spans="1:60" x14ac:dyDescent="0.25">
      <c r="A329" s="363">
        <v>5882</v>
      </c>
      <c r="B329" s="348" t="s">
        <v>475</v>
      </c>
      <c r="C329" s="349">
        <v>68</v>
      </c>
      <c r="D329" s="349">
        <v>68</v>
      </c>
      <c r="E329" s="349">
        <v>68</v>
      </c>
      <c r="F329" s="349">
        <v>68</v>
      </c>
      <c r="G329" s="349">
        <v>68</v>
      </c>
      <c r="H329" s="349">
        <v>68</v>
      </c>
      <c r="I329" s="364">
        <v>68</v>
      </c>
      <c r="J329" s="348">
        <v>68</v>
      </c>
      <c r="K329" s="348">
        <v>68</v>
      </c>
      <c r="L329" s="348"/>
      <c r="M329" s="348"/>
      <c r="N329" s="348"/>
      <c r="O329" s="348"/>
      <c r="P329" s="348"/>
      <c r="Q329" s="348"/>
      <c r="R329" s="348"/>
      <c r="S329" s="348"/>
      <c r="T329" s="348"/>
      <c r="U329" s="348"/>
      <c r="V329" s="348"/>
      <c r="W329" s="34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c r="AS329" s="348"/>
      <c r="AT329" s="348"/>
      <c r="AU329" s="348"/>
      <c r="AV329" s="348"/>
      <c r="AW329" s="348"/>
      <c r="AX329" s="348"/>
      <c r="AY329" s="348"/>
      <c r="AZ329" s="348"/>
      <c r="BA329" s="348"/>
      <c r="BB329" s="348"/>
      <c r="BC329" s="348"/>
      <c r="BD329" s="348"/>
      <c r="BE329" s="348"/>
      <c r="BF329" s="348"/>
      <c r="BG329" s="348"/>
      <c r="BH329" s="348"/>
    </row>
    <row r="330" spans="1:60" x14ac:dyDescent="0.25">
      <c r="A330" s="363">
        <v>5841</v>
      </c>
      <c r="B330" s="348" t="s">
        <v>476</v>
      </c>
      <c r="C330" s="349">
        <v>83</v>
      </c>
      <c r="D330" s="349">
        <v>83</v>
      </c>
      <c r="E330" s="349">
        <v>83</v>
      </c>
      <c r="F330" s="349">
        <v>81.5</v>
      </c>
      <c r="G330" s="349">
        <v>81.5</v>
      </c>
      <c r="H330" s="349">
        <v>81.5</v>
      </c>
      <c r="I330" s="364">
        <v>81.5</v>
      </c>
      <c r="J330" s="348">
        <v>81.5</v>
      </c>
      <c r="K330" s="348">
        <v>81.5</v>
      </c>
      <c r="L330" s="348"/>
      <c r="M330" s="348"/>
      <c r="N330" s="348"/>
      <c r="O330" s="348"/>
      <c r="P330" s="348"/>
      <c r="Q330" s="348"/>
      <c r="R330" s="348"/>
      <c r="S330" s="348"/>
      <c r="T330" s="348"/>
      <c r="U330" s="348"/>
      <c r="V330" s="348"/>
      <c r="W330" s="34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c r="AS330" s="348"/>
      <c r="AT330" s="348"/>
      <c r="AU330" s="348"/>
      <c r="AV330" s="348"/>
      <c r="AW330" s="348"/>
      <c r="AX330" s="348"/>
      <c r="AY330" s="348"/>
      <c r="AZ330" s="348"/>
      <c r="BA330" s="348"/>
      <c r="BB330" s="348"/>
      <c r="BC330" s="348"/>
      <c r="BD330" s="348"/>
      <c r="BE330" s="348"/>
      <c r="BF330" s="348"/>
      <c r="BG330" s="348"/>
      <c r="BH330" s="348"/>
    </row>
    <row r="331" spans="1:60" x14ac:dyDescent="0.25">
      <c r="A331" s="363">
        <v>5883</v>
      </c>
      <c r="B331" s="348" t="s">
        <v>502</v>
      </c>
      <c r="C331" s="349">
        <v>69</v>
      </c>
      <c r="D331" s="349">
        <v>69</v>
      </c>
      <c r="E331" s="349">
        <v>69</v>
      </c>
      <c r="F331" s="349">
        <v>67.5</v>
      </c>
      <c r="G331" s="349">
        <v>67.5</v>
      </c>
      <c r="H331" s="349">
        <v>67.5</v>
      </c>
      <c r="I331" s="364">
        <v>67.5</v>
      </c>
      <c r="J331" s="348">
        <v>67.5</v>
      </c>
      <c r="K331" s="348">
        <v>67.5</v>
      </c>
      <c r="L331" s="348"/>
      <c r="M331" s="348"/>
      <c r="N331" s="348"/>
      <c r="O331" s="348"/>
      <c r="P331" s="348"/>
      <c r="Q331" s="348"/>
      <c r="R331" s="348"/>
      <c r="S331" s="348"/>
      <c r="T331" s="348"/>
      <c r="U331" s="348"/>
      <c r="V331" s="348"/>
      <c r="W331" s="34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c r="AS331" s="348"/>
      <c r="AT331" s="348"/>
      <c r="AU331" s="348"/>
      <c r="AV331" s="348"/>
      <c r="AW331" s="348"/>
      <c r="AX331" s="348"/>
      <c r="AY331" s="348"/>
      <c r="AZ331" s="348"/>
      <c r="BA331" s="348"/>
      <c r="BB331" s="348"/>
      <c r="BC331" s="348"/>
      <c r="BD331" s="348"/>
      <c r="BE331" s="348"/>
      <c r="BF331" s="348"/>
      <c r="BG331" s="348"/>
      <c r="BH331" s="348"/>
    </row>
    <row r="332" spans="1:60" x14ac:dyDescent="0.25">
      <c r="A332" s="363">
        <v>5884</v>
      </c>
      <c r="B332" s="348" t="s">
        <v>503</v>
      </c>
      <c r="C332" s="349">
        <v>66</v>
      </c>
      <c r="D332" s="349">
        <v>66</v>
      </c>
      <c r="E332" s="349">
        <v>66</v>
      </c>
      <c r="F332" s="349">
        <v>66</v>
      </c>
      <c r="G332" s="349">
        <v>64.5</v>
      </c>
      <c r="H332" s="349">
        <v>64.5</v>
      </c>
      <c r="I332" s="364">
        <v>64.5</v>
      </c>
      <c r="J332" s="348">
        <v>64.5</v>
      </c>
      <c r="K332" s="348">
        <v>64.5</v>
      </c>
      <c r="L332" s="348"/>
      <c r="M332" s="348"/>
      <c r="N332" s="348"/>
      <c r="O332" s="348"/>
      <c r="P332" s="348"/>
      <c r="Q332" s="348"/>
      <c r="R332" s="348"/>
      <c r="S332" s="348"/>
      <c r="T332" s="348"/>
      <c r="U332" s="348"/>
      <c r="V332" s="348"/>
      <c r="W332" s="34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c r="AS332" s="348"/>
      <c r="AT332" s="348"/>
      <c r="AU332" s="348"/>
      <c r="AV332" s="348"/>
      <c r="AW332" s="348"/>
      <c r="AX332" s="348"/>
      <c r="AY332" s="348"/>
      <c r="AZ332" s="348"/>
      <c r="BA332" s="348"/>
      <c r="BB332" s="348"/>
      <c r="BC332" s="348"/>
      <c r="BD332" s="348"/>
      <c r="BE332" s="348"/>
      <c r="BF332" s="348"/>
      <c r="BG332" s="348"/>
      <c r="BH332" s="348"/>
    </row>
    <row r="333" spans="1:60" x14ac:dyDescent="0.25">
      <c r="A333" s="363">
        <v>5885</v>
      </c>
      <c r="B333" s="348" t="s">
        <v>563</v>
      </c>
      <c r="C333" s="349">
        <v>71</v>
      </c>
      <c r="D333" s="349">
        <v>71</v>
      </c>
      <c r="E333" s="349">
        <v>71</v>
      </c>
      <c r="F333" s="349">
        <v>69.5</v>
      </c>
      <c r="G333" s="349">
        <v>69.5</v>
      </c>
      <c r="H333" s="349">
        <v>69.5</v>
      </c>
      <c r="I333" s="364">
        <v>69.5</v>
      </c>
      <c r="J333" s="348">
        <v>69.5</v>
      </c>
      <c r="K333" s="348">
        <v>69.5</v>
      </c>
      <c r="L333" s="348"/>
      <c r="M333" s="348"/>
      <c r="N333" s="348"/>
      <c r="O333" s="348"/>
      <c r="P333" s="348"/>
      <c r="Q333" s="348"/>
      <c r="R333" s="348"/>
      <c r="S333" s="348"/>
      <c r="T333" s="348"/>
      <c r="U333" s="348"/>
      <c r="V333" s="348"/>
      <c r="W333" s="34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c r="AS333" s="348"/>
      <c r="AT333" s="348"/>
      <c r="AU333" s="348"/>
      <c r="AV333" s="348"/>
      <c r="AW333" s="348"/>
      <c r="AX333" s="348"/>
      <c r="AY333" s="348"/>
      <c r="AZ333" s="348"/>
      <c r="BA333" s="348"/>
      <c r="BB333" s="348"/>
      <c r="BC333" s="348"/>
      <c r="BD333" s="348"/>
      <c r="BE333" s="348"/>
      <c r="BF333" s="348"/>
      <c r="BG333" s="348"/>
      <c r="BH333" s="348"/>
    </row>
    <row r="334" spans="1:60" x14ac:dyDescent="0.25">
      <c r="A334" s="363">
        <v>5886</v>
      </c>
      <c r="B334" s="348" t="s">
        <v>613</v>
      </c>
      <c r="C334" s="349">
        <v>65</v>
      </c>
      <c r="D334" s="349">
        <v>65</v>
      </c>
      <c r="E334" s="349">
        <v>65</v>
      </c>
      <c r="F334" s="349">
        <v>65</v>
      </c>
      <c r="G334" s="349">
        <v>65</v>
      </c>
      <c r="H334" s="349">
        <v>65</v>
      </c>
      <c r="I334" s="364">
        <v>65</v>
      </c>
      <c r="J334" s="348">
        <v>65</v>
      </c>
      <c r="K334" s="348">
        <v>65</v>
      </c>
      <c r="L334" s="348"/>
      <c r="M334" s="348"/>
      <c r="N334" s="348"/>
      <c r="O334" s="348"/>
      <c r="P334" s="348"/>
      <c r="Q334" s="348"/>
      <c r="R334" s="348"/>
      <c r="S334" s="348"/>
      <c r="T334" s="348"/>
      <c r="U334" s="348"/>
      <c r="V334" s="348"/>
      <c r="W334" s="34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c r="AS334" s="348"/>
      <c r="AT334" s="348"/>
      <c r="AU334" s="348"/>
      <c r="AV334" s="348"/>
      <c r="AW334" s="348"/>
      <c r="AX334" s="348"/>
      <c r="AY334" s="348"/>
      <c r="AZ334" s="348"/>
      <c r="BA334" s="348"/>
      <c r="BB334" s="348"/>
      <c r="BC334" s="348"/>
      <c r="BD334" s="348"/>
      <c r="BE334" s="348"/>
      <c r="BF334" s="348"/>
      <c r="BG334" s="348"/>
      <c r="BH334" s="348"/>
    </row>
    <row r="335" spans="1:60" x14ac:dyDescent="0.25">
      <c r="A335" s="363">
        <v>5842</v>
      </c>
      <c r="B335" s="348" t="s">
        <v>663</v>
      </c>
      <c r="C335" s="349">
        <v>81</v>
      </c>
      <c r="D335" s="349">
        <v>81</v>
      </c>
      <c r="E335" s="349">
        <v>81</v>
      </c>
      <c r="F335" s="349">
        <v>81</v>
      </c>
      <c r="G335" s="349">
        <v>81</v>
      </c>
      <c r="H335" s="349">
        <v>81</v>
      </c>
      <c r="I335" s="364">
        <v>81</v>
      </c>
      <c r="J335" s="348">
        <v>81</v>
      </c>
      <c r="K335" s="348">
        <v>81</v>
      </c>
      <c r="L335" s="348"/>
      <c r="M335" s="348"/>
      <c r="N335" s="348"/>
      <c r="O335" s="348"/>
      <c r="P335" s="348"/>
      <c r="Q335" s="348"/>
      <c r="R335" s="348"/>
      <c r="S335" s="348"/>
      <c r="T335" s="348"/>
      <c r="U335" s="348"/>
      <c r="V335" s="348"/>
      <c r="W335" s="34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c r="AS335" s="348"/>
      <c r="AT335" s="348"/>
      <c r="AU335" s="348"/>
      <c r="AV335" s="348"/>
      <c r="AW335" s="348"/>
      <c r="AX335" s="348"/>
      <c r="AY335" s="348"/>
      <c r="AZ335" s="348"/>
      <c r="BA335" s="348"/>
      <c r="BB335" s="348"/>
      <c r="BC335" s="348"/>
      <c r="BD335" s="348"/>
      <c r="BE335" s="348"/>
      <c r="BF335" s="348"/>
      <c r="BG335" s="348"/>
      <c r="BH335" s="348"/>
    </row>
    <row r="336" spans="1:60" x14ac:dyDescent="0.25">
      <c r="A336" s="363">
        <v>5843</v>
      </c>
      <c r="B336" s="348" t="s">
        <v>664</v>
      </c>
      <c r="C336" s="349">
        <v>74</v>
      </c>
      <c r="D336" s="349">
        <v>74</v>
      </c>
      <c r="E336" s="349">
        <v>74</v>
      </c>
      <c r="F336" s="349">
        <v>74</v>
      </c>
      <c r="G336" s="349">
        <v>74</v>
      </c>
      <c r="H336" s="349">
        <v>79</v>
      </c>
      <c r="I336" s="364">
        <v>79</v>
      </c>
      <c r="J336" s="348">
        <v>79</v>
      </c>
      <c r="K336" s="348">
        <v>79</v>
      </c>
      <c r="L336" s="348"/>
      <c r="M336" s="348"/>
      <c r="N336" s="348"/>
      <c r="O336" s="348"/>
      <c r="P336" s="348"/>
      <c r="Q336" s="348"/>
      <c r="R336" s="348"/>
      <c r="S336" s="348"/>
      <c r="T336" s="348"/>
      <c r="U336" s="348"/>
      <c r="V336" s="348"/>
      <c r="W336" s="34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c r="AS336" s="348"/>
      <c r="AT336" s="348"/>
      <c r="AU336" s="348"/>
      <c r="AV336" s="348"/>
      <c r="AW336" s="348"/>
      <c r="AX336" s="348"/>
      <c r="AY336" s="348"/>
      <c r="AZ336" s="348"/>
      <c r="BA336" s="348"/>
      <c r="BB336" s="348"/>
      <c r="BC336" s="348"/>
      <c r="BD336" s="348"/>
      <c r="BE336" s="348"/>
      <c r="BF336" s="348"/>
      <c r="BG336" s="348"/>
      <c r="BH336" s="348"/>
    </row>
    <row r="337" spans="1:60" x14ac:dyDescent="0.25">
      <c r="A337" s="363">
        <v>5889</v>
      </c>
      <c r="B337" s="348" t="s">
        <v>575</v>
      </c>
      <c r="C337" s="349">
        <v>64</v>
      </c>
      <c r="D337" s="349">
        <v>64</v>
      </c>
      <c r="E337" s="349">
        <v>64</v>
      </c>
      <c r="F337" s="349">
        <v>64</v>
      </c>
      <c r="G337" s="349">
        <v>64</v>
      </c>
      <c r="H337" s="349">
        <v>64</v>
      </c>
      <c r="I337" s="364">
        <v>64</v>
      </c>
      <c r="J337" s="348">
        <v>64</v>
      </c>
      <c r="K337" s="348">
        <v>64</v>
      </c>
      <c r="L337" s="348"/>
      <c r="M337" s="348"/>
      <c r="N337" s="348"/>
      <c r="O337" s="348"/>
      <c r="P337" s="348"/>
      <c r="Q337" s="348"/>
      <c r="R337" s="348"/>
      <c r="S337" s="348"/>
      <c r="T337" s="348"/>
      <c r="U337" s="348"/>
      <c r="V337" s="348"/>
      <c r="W337" s="34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c r="AS337" s="348"/>
      <c r="AT337" s="348"/>
      <c r="AU337" s="348"/>
      <c r="AV337" s="348"/>
      <c r="AW337" s="348"/>
      <c r="AX337" s="348"/>
      <c r="AY337" s="348"/>
      <c r="AZ337" s="348"/>
      <c r="BA337" s="348"/>
      <c r="BB337" s="348"/>
      <c r="BC337" s="348"/>
      <c r="BD337" s="348"/>
      <c r="BE337" s="348"/>
      <c r="BF337" s="348"/>
      <c r="BG337" s="348"/>
      <c r="BH337" s="348"/>
    </row>
    <row r="338" spans="1:60" x14ac:dyDescent="0.25">
      <c r="A338" s="363">
        <v>5890</v>
      </c>
      <c r="B338" s="348" t="s">
        <v>702</v>
      </c>
      <c r="C338" s="349">
        <v>73</v>
      </c>
      <c r="D338" s="349">
        <v>76</v>
      </c>
      <c r="E338" s="349">
        <v>76</v>
      </c>
      <c r="F338" s="349">
        <v>74.5</v>
      </c>
      <c r="G338" s="349">
        <v>74.5</v>
      </c>
      <c r="H338" s="349">
        <v>74.5</v>
      </c>
      <c r="I338" s="364">
        <v>74.5</v>
      </c>
      <c r="J338" s="348">
        <v>74.5</v>
      </c>
      <c r="K338" s="348">
        <v>74.5</v>
      </c>
      <c r="L338" s="348"/>
      <c r="M338" s="348"/>
      <c r="N338" s="348"/>
      <c r="O338" s="348"/>
      <c r="P338" s="348"/>
      <c r="Q338" s="348"/>
      <c r="R338" s="348"/>
      <c r="S338" s="348"/>
      <c r="T338" s="348"/>
      <c r="U338" s="348"/>
      <c r="V338" s="348"/>
      <c r="W338" s="34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c r="AS338" s="348"/>
      <c r="AT338" s="348"/>
      <c r="AU338" s="348"/>
      <c r="AV338" s="348"/>
      <c r="AW338" s="348"/>
      <c r="AX338" s="348"/>
      <c r="AY338" s="348"/>
      <c r="AZ338" s="348"/>
      <c r="BA338" s="348"/>
      <c r="BB338" s="348"/>
      <c r="BC338" s="348"/>
      <c r="BD338" s="348"/>
      <c r="BE338" s="348"/>
      <c r="BF338" s="348"/>
      <c r="BG338" s="348"/>
      <c r="BH338" s="348"/>
    </row>
    <row r="339" spans="1:60" ht="14.25" thickBot="1" x14ac:dyDescent="0.3">
      <c r="A339" s="368">
        <v>5891</v>
      </c>
      <c r="B339" s="369" t="s">
        <v>703</v>
      </c>
      <c r="C339" s="370">
        <v>69</v>
      </c>
      <c r="D339" s="370">
        <v>71</v>
      </c>
      <c r="E339" s="370">
        <v>71</v>
      </c>
      <c r="F339" s="370">
        <v>69.5</v>
      </c>
      <c r="G339" s="370">
        <v>69.5</v>
      </c>
      <c r="H339" s="370">
        <v>69.5</v>
      </c>
      <c r="I339" s="371">
        <v>67.5</v>
      </c>
      <c r="J339" s="348">
        <v>67.5</v>
      </c>
      <c r="K339" s="348">
        <v>65</v>
      </c>
      <c r="L339" s="348"/>
      <c r="M339" s="348"/>
      <c r="N339" s="348"/>
      <c r="O339" s="348"/>
      <c r="P339" s="348"/>
      <c r="Q339" s="348"/>
      <c r="R339" s="348"/>
      <c r="S339" s="348"/>
      <c r="T339" s="348"/>
      <c r="U339" s="348"/>
      <c r="V339" s="348"/>
      <c r="W339" s="34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c r="AS339" s="348"/>
      <c r="AT339" s="348"/>
      <c r="AU339" s="348"/>
      <c r="AV339" s="348"/>
      <c r="AW339" s="348"/>
      <c r="AX339" s="348"/>
      <c r="AY339" s="348"/>
      <c r="AZ339" s="348"/>
      <c r="BA339" s="348"/>
      <c r="BB339" s="348"/>
      <c r="BC339" s="348"/>
      <c r="BD339" s="348"/>
      <c r="BE339" s="348"/>
      <c r="BF339" s="348"/>
      <c r="BG339" s="348"/>
      <c r="BH339" s="348"/>
    </row>
    <row r="340" spans="1:60" x14ac:dyDescent="0.25">
      <c r="A340" s="363"/>
      <c r="B340" s="348"/>
      <c r="C340" s="349"/>
      <c r="D340" s="349"/>
      <c r="E340" s="349"/>
      <c r="F340" s="349"/>
      <c r="G340" s="349"/>
      <c r="H340" s="349"/>
      <c r="I340" s="348"/>
      <c r="J340" s="348"/>
      <c r="K340" s="348"/>
      <c r="L340" s="348"/>
      <c r="M340" s="348"/>
      <c r="N340" s="348"/>
      <c r="O340" s="348"/>
      <c r="P340" s="348"/>
      <c r="Q340" s="348"/>
      <c r="R340" s="348"/>
      <c r="S340" s="348"/>
      <c r="T340" s="348"/>
      <c r="U340" s="348"/>
      <c r="V340" s="348"/>
      <c r="W340" s="34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c r="AS340" s="348"/>
      <c r="AT340" s="348"/>
      <c r="AU340" s="348"/>
      <c r="AV340" s="348"/>
      <c r="AW340" s="348"/>
      <c r="AX340" s="348"/>
      <c r="AY340" s="348"/>
      <c r="AZ340" s="348"/>
      <c r="BA340" s="348"/>
      <c r="BB340" s="348"/>
      <c r="BC340" s="348"/>
      <c r="BD340" s="348"/>
      <c r="BE340" s="348"/>
      <c r="BF340" s="348"/>
      <c r="BG340" s="348"/>
      <c r="BH340" s="348"/>
    </row>
    <row r="341" spans="1:60" x14ac:dyDescent="0.25">
      <c r="A341" s="619" t="s">
        <v>993</v>
      </c>
      <c r="B341" s="618"/>
      <c r="C341" s="372"/>
      <c r="D341" s="372"/>
      <c r="E341" s="372"/>
      <c r="F341" s="372"/>
      <c r="G341" s="372"/>
      <c r="H341" s="372"/>
      <c r="I341" s="353"/>
      <c r="J341" s="353"/>
      <c r="K341" s="353"/>
      <c r="L341" s="353"/>
      <c r="M341" s="353"/>
      <c r="N341" s="353"/>
      <c r="O341" s="353"/>
      <c r="P341" s="353"/>
      <c r="Q341" s="353"/>
      <c r="R341" s="353"/>
      <c r="S341" s="353"/>
      <c r="T341" s="353"/>
      <c r="U341" s="353"/>
      <c r="V341" s="353"/>
      <c r="W341" s="353"/>
      <c r="X341" s="353"/>
      <c r="Y341" s="353"/>
      <c r="Z341" s="353"/>
      <c r="AA341" s="353"/>
      <c r="AB341" s="353"/>
      <c r="AC341" s="353"/>
      <c r="AD341" s="353"/>
      <c r="AE341" s="353"/>
      <c r="AF341" s="353"/>
      <c r="AG341" s="353"/>
      <c r="AH341" s="353"/>
      <c r="AI341" s="353"/>
      <c r="AJ341" s="353"/>
      <c r="AK341" s="353"/>
      <c r="AL341" s="353"/>
      <c r="AM341" s="353"/>
      <c r="AN341" s="353"/>
      <c r="AO341" s="353"/>
      <c r="AP341" s="353"/>
      <c r="AQ341" s="353"/>
      <c r="AR341" s="353"/>
      <c r="AS341" s="353"/>
      <c r="AT341" s="353"/>
      <c r="AU341" s="353"/>
      <c r="AV341" s="353"/>
      <c r="AW341" s="353"/>
      <c r="AX341" s="353"/>
      <c r="AY341" s="353"/>
      <c r="AZ341" s="353"/>
      <c r="BA341" s="353"/>
      <c r="BB341" s="353"/>
      <c r="BC341" s="353"/>
      <c r="BD341" s="353"/>
      <c r="BE341" s="353"/>
      <c r="BF341" s="353"/>
      <c r="BG341" s="353"/>
      <c r="BH341" s="353"/>
    </row>
    <row r="342" spans="1:60" x14ac:dyDescent="0.25">
      <c r="A342" s="619" t="s">
        <v>994</v>
      </c>
      <c r="B342" s="618"/>
      <c r="C342" s="372"/>
      <c r="D342" s="372"/>
      <c r="E342" s="372"/>
      <c r="F342" s="372"/>
      <c r="G342" s="372"/>
      <c r="H342" s="372"/>
      <c r="I342" s="353"/>
      <c r="J342" s="353"/>
      <c r="K342" s="353"/>
      <c r="L342" s="353"/>
      <c r="M342" s="353"/>
      <c r="N342" s="353"/>
      <c r="O342" s="353"/>
      <c r="P342" s="353"/>
      <c r="Q342" s="353"/>
      <c r="R342" s="353"/>
      <c r="S342" s="353"/>
      <c r="T342" s="353"/>
      <c r="U342" s="353"/>
      <c r="V342" s="353"/>
      <c r="W342" s="353"/>
      <c r="X342" s="353"/>
      <c r="Y342" s="353"/>
      <c r="Z342" s="353"/>
      <c r="AA342" s="353"/>
      <c r="AB342" s="353"/>
      <c r="AC342" s="353"/>
      <c r="AD342" s="353"/>
      <c r="AE342" s="353"/>
      <c r="AF342" s="353"/>
      <c r="AG342" s="353"/>
      <c r="AH342" s="353"/>
      <c r="AI342" s="353"/>
      <c r="AJ342" s="353"/>
      <c r="AK342" s="353"/>
      <c r="AL342" s="353"/>
      <c r="AM342" s="353"/>
      <c r="AN342" s="353"/>
      <c r="AO342" s="353"/>
      <c r="AP342" s="353"/>
      <c r="AQ342" s="353"/>
      <c r="AR342" s="353"/>
      <c r="AS342" s="353"/>
      <c r="AT342" s="353"/>
      <c r="AU342" s="353"/>
      <c r="AV342" s="353"/>
      <c r="AW342" s="353"/>
      <c r="AX342" s="353"/>
      <c r="AY342" s="353"/>
      <c r="AZ342" s="353"/>
      <c r="BA342" s="353"/>
      <c r="BB342" s="353"/>
      <c r="BC342" s="353"/>
      <c r="BD342" s="353"/>
      <c r="BE342" s="353"/>
      <c r="BF342" s="353"/>
      <c r="BG342" s="353"/>
      <c r="BH342" s="353"/>
    </row>
    <row r="343" spans="1:60" x14ac:dyDescent="0.25">
      <c r="A343" s="616" t="s">
        <v>995</v>
      </c>
      <c r="B343" s="618"/>
      <c r="C343" s="372"/>
      <c r="D343" s="372"/>
      <c r="E343" s="372"/>
      <c r="F343" s="372"/>
      <c r="G343" s="372"/>
      <c r="H343" s="372"/>
      <c r="I343" s="353"/>
      <c r="J343" s="353"/>
      <c r="K343" s="353"/>
      <c r="L343" s="353"/>
      <c r="M343" s="353"/>
      <c r="N343" s="353"/>
      <c r="O343" s="353"/>
      <c r="P343" s="353"/>
      <c r="Q343" s="353"/>
      <c r="R343" s="353"/>
      <c r="S343" s="353"/>
      <c r="T343" s="353"/>
      <c r="U343" s="353"/>
      <c r="V343" s="353"/>
      <c r="W343" s="353"/>
      <c r="X343" s="353"/>
      <c r="Y343" s="353"/>
      <c r="Z343" s="353"/>
      <c r="AA343" s="353"/>
      <c r="AB343" s="353"/>
      <c r="AC343" s="353"/>
      <c r="AD343" s="353"/>
      <c r="AE343" s="353"/>
      <c r="AF343" s="353"/>
      <c r="AG343" s="353"/>
      <c r="AH343" s="353"/>
      <c r="AI343" s="353"/>
      <c r="AJ343" s="353"/>
      <c r="AK343" s="353"/>
      <c r="AL343" s="353"/>
      <c r="AM343" s="353"/>
      <c r="AN343" s="353"/>
      <c r="AO343" s="353"/>
      <c r="AP343" s="353"/>
      <c r="AQ343" s="353"/>
      <c r="AR343" s="353"/>
      <c r="AS343" s="353"/>
      <c r="AT343" s="353"/>
      <c r="AU343" s="353"/>
      <c r="AV343" s="353"/>
      <c r="AW343" s="353"/>
      <c r="AX343" s="353"/>
      <c r="AY343" s="353"/>
      <c r="AZ343" s="353"/>
      <c r="BA343" s="353"/>
      <c r="BB343" s="353"/>
      <c r="BC343" s="353"/>
      <c r="BD343" s="353"/>
      <c r="BE343" s="353"/>
      <c r="BF343" s="353"/>
      <c r="BG343" s="353"/>
      <c r="BH343" s="353"/>
    </row>
    <row r="344" spans="1:60" x14ac:dyDescent="0.25">
      <c r="A344" s="616" t="s">
        <v>996</v>
      </c>
      <c r="B344" s="618"/>
      <c r="C344" s="372"/>
      <c r="D344" s="372"/>
      <c r="E344" s="372"/>
      <c r="F344" s="372"/>
      <c r="G344" s="372"/>
      <c r="H344" s="372"/>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row>
    <row r="345" spans="1:60" x14ac:dyDescent="0.25">
      <c r="A345" s="616" t="s">
        <v>997</v>
      </c>
      <c r="B345" s="618"/>
      <c r="C345" s="372"/>
      <c r="D345" s="372"/>
      <c r="E345" s="372"/>
      <c r="F345" s="372"/>
      <c r="G345" s="372"/>
      <c r="H345" s="372"/>
      <c r="I345" s="354"/>
      <c r="J345" s="354"/>
      <c r="K345" s="354"/>
      <c r="L345" s="354"/>
      <c r="M345" s="354"/>
      <c r="N345" s="354"/>
      <c r="O345" s="354"/>
      <c r="P345" s="354"/>
      <c r="Q345" s="354"/>
      <c r="R345" s="354"/>
      <c r="S345" s="354"/>
      <c r="T345" s="354"/>
      <c r="U345" s="354"/>
      <c r="V345" s="354"/>
      <c r="W345" s="354"/>
      <c r="X345" s="354"/>
      <c r="Y345" s="354"/>
      <c r="Z345" s="354"/>
      <c r="AA345" s="354"/>
      <c r="AB345" s="354"/>
      <c r="AC345" s="354"/>
      <c r="AD345" s="354"/>
      <c r="AE345" s="354"/>
      <c r="AF345" s="354"/>
      <c r="AG345" s="354"/>
      <c r="AH345" s="354"/>
      <c r="AI345" s="354"/>
      <c r="AJ345" s="354"/>
      <c r="AK345" s="354"/>
      <c r="AL345" s="354"/>
      <c r="AM345" s="354"/>
      <c r="AN345" s="354"/>
      <c r="AO345" s="354"/>
      <c r="AP345" s="354"/>
      <c r="AQ345" s="354"/>
      <c r="AR345" s="354"/>
      <c r="AS345" s="354"/>
      <c r="AT345" s="354"/>
      <c r="AU345" s="354"/>
      <c r="AV345" s="354"/>
      <c r="AW345" s="354"/>
      <c r="AX345" s="354"/>
      <c r="AY345" s="354"/>
      <c r="AZ345" s="354"/>
      <c r="BA345" s="354"/>
      <c r="BB345" s="354"/>
      <c r="BC345" s="354"/>
      <c r="BD345" s="354"/>
      <c r="BE345" s="354"/>
      <c r="BF345" s="354"/>
      <c r="BG345" s="354"/>
      <c r="BH345" s="354"/>
    </row>
    <row r="346" spans="1:60" x14ac:dyDescent="0.25">
      <c r="A346" s="616" t="s">
        <v>998</v>
      </c>
      <c r="B346" s="618"/>
      <c r="C346" s="373"/>
      <c r="D346" s="373"/>
      <c r="E346" s="373"/>
      <c r="F346" s="373"/>
      <c r="G346" s="373"/>
      <c r="H346" s="373"/>
      <c r="I346" s="354"/>
      <c r="J346" s="354"/>
      <c r="K346" s="354"/>
      <c r="L346" s="354"/>
      <c r="M346" s="354"/>
      <c r="N346" s="354"/>
      <c r="O346" s="354"/>
      <c r="P346" s="354"/>
      <c r="Q346" s="354"/>
      <c r="R346" s="354"/>
      <c r="S346" s="354"/>
      <c r="T346" s="354"/>
      <c r="U346" s="354"/>
      <c r="V346" s="354"/>
      <c r="W346" s="354"/>
      <c r="X346" s="354"/>
      <c r="Y346" s="354"/>
      <c r="Z346" s="354"/>
      <c r="AA346" s="354"/>
      <c r="AB346" s="354"/>
      <c r="AC346" s="354"/>
      <c r="AD346" s="354"/>
      <c r="AE346" s="354"/>
      <c r="AF346" s="354"/>
      <c r="AG346" s="354"/>
      <c r="AH346" s="354"/>
      <c r="AI346" s="354"/>
      <c r="AJ346" s="354"/>
      <c r="AK346" s="354"/>
      <c r="AL346" s="354"/>
      <c r="AM346" s="354"/>
      <c r="AN346" s="354"/>
      <c r="AO346" s="354"/>
      <c r="AP346" s="354"/>
      <c r="AQ346" s="354"/>
      <c r="AR346" s="354"/>
      <c r="AS346" s="354"/>
      <c r="AT346" s="354"/>
      <c r="AU346" s="354"/>
      <c r="AV346" s="354"/>
      <c r="AW346" s="354"/>
      <c r="AX346" s="354"/>
      <c r="AY346" s="354"/>
      <c r="AZ346" s="354"/>
      <c r="BA346" s="354"/>
      <c r="BB346" s="354"/>
      <c r="BC346" s="354"/>
      <c r="BD346" s="354"/>
      <c r="BE346" s="354"/>
      <c r="BF346" s="354"/>
      <c r="BG346" s="354"/>
      <c r="BH346" s="354"/>
    </row>
    <row r="347" spans="1:60" x14ac:dyDescent="0.25">
      <c r="A347" s="616" t="s">
        <v>999</v>
      </c>
      <c r="B347" s="617"/>
      <c r="C347" s="373"/>
      <c r="D347" s="373"/>
      <c r="E347" s="373"/>
      <c r="F347" s="373"/>
      <c r="G347" s="373"/>
      <c r="H347" s="373"/>
      <c r="I347" s="354"/>
      <c r="J347" s="354"/>
      <c r="K347" s="354"/>
      <c r="L347" s="354"/>
      <c r="M347" s="354"/>
      <c r="N347" s="354"/>
      <c r="O347" s="354"/>
      <c r="P347" s="354"/>
      <c r="Q347" s="354"/>
      <c r="R347" s="354"/>
      <c r="S347" s="354"/>
      <c r="T347" s="354"/>
      <c r="U347" s="354"/>
      <c r="V347" s="354"/>
      <c r="W347" s="354"/>
      <c r="X347" s="354"/>
      <c r="Y347" s="354"/>
      <c r="Z347" s="354"/>
      <c r="AA347" s="354"/>
      <c r="AB347" s="354"/>
      <c r="AC347" s="354"/>
      <c r="AD347" s="354"/>
      <c r="AE347" s="354"/>
      <c r="AF347" s="354"/>
      <c r="AG347" s="354"/>
      <c r="AH347" s="354"/>
      <c r="AI347" s="354"/>
      <c r="AJ347" s="354"/>
      <c r="AK347" s="354"/>
      <c r="AL347" s="354"/>
      <c r="AM347" s="354"/>
      <c r="AN347" s="354"/>
      <c r="AO347" s="354"/>
      <c r="AP347" s="354"/>
      <c r="AQ347" s="354"/>
      <c r="AR347" s="354"/>
      <c r="AS347" s="354"/>
      <c r="AT347" s="354"/>
      <c r="AU347" s="354"/>
      <c r="AV347" s="354"/>
      <c r="AW347" s="354"/>
      <c r="AX347" s="354"/>
      <c r="AY347" s="354"/>
      <c r="AZ347" s="354"/>
      <c r="BA347" s="354"/>
      <c r="BB347" s="354"/>
      <c r="BC347" s="354"/>
      <c r="BD347" s="354"/>
      <c r="BE347" s="354"/>
      <c r="BF347" s="354"/>
      <c r="BG347" s="354"/>
      <c r="BH347" s="354"/>
    </row>
    <row r="348" spans="1:60" x14ac:dyDescent="0.25">
      <c r="A348" s="616" t="s">
        <v>1000</v>
      </c>
      <c r="B348" s="618"/>
      <c r="C348" s="373"/>
      <c r="D348" s="373"/>
      <c r="E348" s="373"/>
      <c r="F348" s="373"/>
      <c r="G348" s="373"/>
      <c r="H348" s="373"/>
      <c r="I348" s="354"/>
      <c r="J348" s="354"/>
      <c r="K348" s="354"/>
      <c r="L348" s="354"/>
      <c r="M348" s="354"/>
      <c r="N348" s="354"/>
      <c r="O348" s="354"/>
      <c r="P348" s="354"/>
      <c r="Q348" s="354"/>
      <c r="R348" s="354"/>
      <c r="S348" s="354"/>
      <c r="T348" s="354"/>
      <c r="U348" s="354"/>
      <c r="V348" s="354"/>
      <c r="W348" s="354"/>
      <c r="X348" s="354"/>
      <c r="Y348" s="354"/>
      <c r="Z348" s="354"/>
      <c r="AA348" s="354"/>
      <c r="AB348" s="354"/>
      <c r="AC348" s="354"/>
      <c r="AD348" s="354"/>
      <c r="AE348" s="354"/>
      <c r="AF348" s="354"/>
      <c r="AG348" s="354"/>
      <c r="AH348" s="354"/>
      <c r="AI348" s="354"/>
      <c r="AJ348" s="354"/>
      <c r="AK348" s="354"/>
      <c r="AL348" s="354"/>
      <c r="AM348" s="354"/>
      <c r="AN348" s="354"/>
      <c r="AO348" s="354"/>
      <c r="AP348" s="354"/>
      <c r="AQ348" s="354"/>
      <c r="AR348" s="354"/>
      <c r="AS348" s="354"/>
      <c r="AT348" s="354"/>
      <c r="AU348" s="354"/>
      <c r="AV348" s="354"/>
      <c r="AW348" s="354"/>
      <c r="AX348" s="354"/>
      <c r="AY348" s="354"/>
      <c r="AZ348" s="354"/>
      <c r="BA348" s="354"/>
      <c r="BB348" s="354"/>
      <c r="BC348" s="354"/>
      <c r="BD348" s="354"/>
      <c r="BE348" s="354"/>
      <c r="BF348" s="354"/>
      <c r="BG348" s="354"/>
      <c r="BH348" s="354"/>
    </row>
  </sheetData>
  <mergeCells count="8">
    <mergeCell ref="A347:B347"/>
    <mergeCell ref="A348:B348"/>
    <mergeCell ref="A341:B341"/>
    <mergeCell ref="A342:B342"/>
    <mergeCell ref="A343:B343"/>
    <mergeCell ref="A344:B344"/>
    <mergeCell ref="A345:B345"/>
    <mergeCell ref="A346:B34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B0BF4-76D9-47EA-99DB-21D6C6B59976}">
  <sheetPr codeName="Feuil3"/>
  <dimension ref="A1:K303"/>
  <sheetViews>
    <sheetView workbookViewId="0"/>
  </sheetViews>
  <sheetFormatPr defaultColWidth="9.19921875" defaultRowHeight="13.5" x14ac:dyDescent="0.25"/>
  <cols>
    <col min="1" max="1" width="23.19921875" bestFit="1" customWidth="1"/>
    <col min="2" max="4" width="18.59765625" customWidth="1"/>
    <col min="5" max="5" width="22.796875" style="88" customWidth="1"/>
    <col min="6" max="6" width="12.59765625" bestFit="1" customWidth="1"/>
    <col min="7" max="7" width="21" customWidth="1"/>
    <col min="9" max="11" width="23.3984375" customWidth="1"/>
  </cols>
  <sheetData>
    <row r="1" spans="1:11" x14ac:dyDescent="0.25">
      <c r="B1" s="532">
        <v>2024</v>
      </c>
      <c r="C1" s="532"/>
      <c r="D1" s="532"/>
      <c r="E1" s="532"/>
      <c r="F1" s="532"/>
      <c r="G1" s="532"/>
      <c r="H1" s="532"/>
      <c r="I1" s="532">
        <v>2025</v>
      </c>
      <c r="J1" s="532"/>
      <c r="K1" s="532"/>
    </row>
    <row r="2" spans="1:11" ht="40.5" x14ac:dyDescent="0.25">
      <c r="B2" s="306" t="s">
        <v>772</v>
      </c>
      <c r="C2" s="306" t="s">
        <v>773</v>
      </c>
      <c r="D2" s="306" t="s">
        <v>774</v>
      </c>
      <c r="E2" s="307" t="s">
        <v>775</v>
      </c>
      <c r="F2" s="306" t="s">
        <v>777</v>
      </c>
      <c r="G2" s="306" t="s">
        <v>776</v>
      </c>
      <c r="H2" s="306" t="s">
        <v>778</v>
      </c>
      <c r="I2" s="306" t="s">
        <v>772</v>
      </c>
      <c r="J2" s="306" t="s">
        <v>773</v>
      </c>
      <c r="K2" s="306" t="s">
        <v>774</v>
      </c>
    </row>
    <row r="3" spans="1:11" x14ac:dyDescent="0.25">
      <c r="A3" t="s">
        <v>426</v>
      </c>
      <c r="B3" s="255">
        <v>570114.67758189351</v>
      </c>
      <c r="C3" s="255">
        <v>444579.89722029178</v>
      </c>
      <c r="D3" s="255">
        <v>86048.739113400588</v>
      </c>
      <c r="E3" s="305">
        <f t="shared" ref="E3:E6" si="0">SUM(B3:D3)</f>
        <v>1100743.3139155859</v>
      </c>
      <c r="F3">
        <v>587</v>
      </c>
      <c r="G3" s="223">
        <f t="shared" ref="G3:G66" si="1">($B$303/$F$303*F3)-B3-C3</f>
        <v>-461375.62671810982</v>
      </c>
      <c r="I3" s="223">
        <v>560942.23346957297</v>
      </c>
      <c r="J3" s="223">
        <v>690359.81495882513</v>
      </c>
      <c r="K3" s="223">
        <v>85437.488333764137</v>
      </c>
    </row>
    <row r="4" spans="1:11" x14ac:dyDescent="0.25">
      <c r="A4" t="s">
        <v>427</v>
      </c>
      <c r="B4" s="255">
        <v>135280.14769113602</v>
      </c>
      <c r="C4" s="255">
        <v>102805.55081461705</v>
      </c>
      <c r="D4" s="255">
        <v>28363.191564951456</v>
      </c>
      <c r="E4" s="305">
        <f t="shared" si="0"/>
        <v>266448.89007070451</v>
      </c>
      <c r="F4">
        <v>373</v>
      </c>
      <c r="G4" s="223">
        <f t="shared" si="1"/>
        <v>113512.20206555899</v>
      </c>
      <c r="I4" s="223">
        <v>371697.01629558206</v>
      </c>
      <c r="J4" s="223">
        <v>-430862.98826746288</v>
      </c>
      <c r="K4" s="223">
        <v>56613.422200400804</v>
      </c>
    </row>
    <row r="5" spans="1:11" x14ac:dyDescent="0.25">
      <c r="A5" t="s">
        <v>428</v>
      </c>
      <c r="B5" s="255">
        <v>5113361.0753987674</v>
      </c>
      <c r="C5" s="255">
        <v>-5017866.8985038251</v>
      </c>
      <c r="D5" s="255">
        <v>350165.42642756313</v>
      </c>
      <c r="E5" s="305">
        <f t="shared" si="0"/>
        <v>445659.60332250543</v>
      </c>
      <c r="F5">
        <v>11780</v>
      </c>
      <c r="G5" s="223">
        <f t="shared" si="1"/>
        <v>11008589.653480543</v>
      </c>
      <c r="I5" s="223">
        <v>11099474.609327864</v>
      </c>
      <c r="J5" s="223">
        <v>-14524799.972357951</v>
      </c>
      <c r="K5" s="223">
        <v>351290.45721875021</v>
      </c>
    </row>
    <row r="6" spans="1:11" x14ac:dyDescent="0.25">
      <c r="A6" t="s">
        <v>429</v>
      </c>
      <c r="B6" s="255">
        <v>448854.69938099431</v>
      </c>
      <c r="C6" s="255">
        <v>486868.07487557962</v>
      </c>
      <c r="D6" s="255">
        <v>70762.390368839726</v>
      </c>
      <c r="E6" s="305">
        <f t="shared" si="0"/>
        <v>1006485.1646254137</v>
      </c>
      <c r="F6">
        <v>430</v>
      </c>
      <c r="G6" s="223">
        <f t="shared" si="1"/>
        <v>-530395.43579634826</v>
      </c>
      <c r="I6" s="223">
        <v>418280.45436917985</v>
      </c>
      <c r="J6" s="223">
        <v>541621.26120411884</v>
      </c>
      <c r="K6" s="223">
        <v>63708.576940921004</v>
      </c>
    </row>
    <row r="7" spans="1:11" x14ac:dyDescent="0.25">
      <c r="A7" t="s">
        <v>430</v>
      </c>
      <c r="B7" s="255">
        <v>519240.49097505817</v>
      </c>
      <c r="C7" s="255">
        <v>406499.53035551478</v>
      </c>
      <c r="D7" s="255">
        <v>49905.927556957991</v>
      </c>
      <c r="E7" s="305">
        <f>SUM(B7:D7)</f>
        <v>975645.94888753095</v>
      </c>
      <c r="F7">
        <v>267</v>
      </c>
      <c r="G7" s="223">
        <f t="shared" si="1"/>
        <v>-674060.02279829327</v>
      </c>
      <c r="I7" s="223">
        <v>234858.16695438867</v>
      </c>
      <c r="J7" s="223">
        <v>263214.75152859744</v>
      </c>
      <c r="K7" s="223">
        <v>35771.4051501227</v>
      </c>
    </row>
    <row r="8" spans="1:11" x14ac:dyDescent="0.25">
      <c r="A8" t="s">
        <v>431</v>
      </c>
      <c r="B8" s="255">
        <v>255063.5270857359</v>
      </c>
      <c r="C8" s="255">
        <v>206859.43049381272</v>
      </c>
      <c r="D8" s="255">
        <v>58379.729114590868</v>
      </c>
      <c r="E8" s="305">
        <f t="shared" ref="E8:E71" si="2">SUM(B8:D8)</f>
        <v>520302.68669413944</v>
      </c>
      <c r="F8">
        <v>697</v>
      </c>
      <c r="G8" s="223">
        <f t="shared" si="1"/>
        <v>195084.37941295671</v>
      </c>
      <c r="I8" s="223">
        <v>641492.76180516905</v>
      </c>
      <c r="J8" s="223">
        <v>-364195.70563138492</v>
      </c>
      <c r="K8" s="223">
        <v>97706.193405913655</v>
      </c>
    </row>
    <row r="9" spans="1:11" x14ac:dyDescent="0.25">
      <c r="A9" t="s">
        <v>432</v>
      </c>
      <c r="B9" s="255">
        <v>3228085.15300941</v>
      </c>
      <c r="C9" s="255">
        <v>2474577.5605218331</v>
      </c>
      <c r="D9" s="255">
        <v>485882.3923796973</v>
      </c>
      <c r="E9" s="305">
        <f t="shared" si="2"/>
        <v>6188545.1059109401</v>
      </c>
      <c r="F9">
        <v>2968</v>
      </c>
      <c r="G9" s="223">
        <f t="shared" si="1"/>
        <v>-2904961.4564383365</v>
      </c>
      <c r="I9" s="223">
        <v>2883320.7190970611</v>
      </c>
      <c r="J9" s="223">
        <v>2958309.5369894002</v>
      </c>
      <c r="K9" s="223">
        <v>488517.69063859608</v>
      </c>
    </row>
    <row r="10" spans="1:11" x14ac:dyDescent="0.25">
      <c r="A10" t="s">
        <v>433</v>
      </c>
      <c r="B10" s="255">
        <v>1087044.9808024769</v>
      </c>
      <c r="C10" s="255">
        <v>771097.82850133977</v>
      </c>
      <c r="D10" s="255">
        <v>205796.42525160074</v>
      </c>
      <c r="E10" s="305">
        <f t="shared" si="2"/>
        <v>2063939.2345554174</v>
      </c>
      <c r="F10">
        <v>1711</v>
      </c>
      <c r="G10" s="223">
        <f t="shared" si="1"/>
        <v>-245317.05091905827</v>
      </c>
      <c r="I10" s="223">
        <v>1647889.1218535206</v>
      </c>
      <c r="J10" s="223">
        <v>262789.90368024807</v>
      </c>
      <c r="K10" s="223">
        <v>268470.20010821224</v>
      </c>
    </row>
    <row r="11" spans="1:11" x14ac:dyDescent="0.25">
      <c r="A11" t="s">
        <v>434</v>
      </c>
      <c r="B11" s="255">
        <v>8646538.1952608582</v>
      </c>
      <c r="C11" s="255">
        <v>5879718.5439809132</v>
      </c>
      <c r="D11" s="255">
        <v>768951.86110720073</v>
      </c>
      <c r="E11" s="305">
        <f t="shared" si="2"/>
        <v>15295208.600348972</v>
      </c>
      <c r="F11">
        <v>3862</v>
      </c>
      <c r="G11" s="223">
        <f t="shared" si="1"/>
        <v>-10885851.666838534</v>
      </c>
      <c r="I11" s="223">
        <v>3727645.5341810202</v>
      </c>
      <c r="J11" s="223">
        <v>10076211.766136251</v>
      </c>
      <c r="K11" s="223">
        <v>649433.6741070305</v>
      </c>
    </row>
    <row r="12" spans="1:11" x14ac:dyDescent="0.25">
      <c r="A12" t="s">
        <v>435</v>
      </c>
      <c r="B12" s="255">
        <v>2092047.3464954367</v>
      </c>
      <c r="C12" s="255">
        <v>-432828.70599747915</v>
      </c>
      <c r="D12" s="255">
        <v>406290.74837624154</v>
      </c>
      <c r="E12" s="305">
        <f t="shared" si="2"/>
        <v>2065509.3888741992</v>
      </c>
      <c r="F12">
        <v>4895</v>
      </c>
      <c r="G12" s="223">
        <f t="shared" si="1"/>
        <v>2954914.6659271698</v>
      </c>
      <c r="I12" s="223">
        <v>4729189.4527633721</v>
      </c>
      <c r="J12" s="223">
        <v>-4664548.9924355419</v>
      </c>
      <c r="K12" s="223">
        <v>840744.0405686961</v>
      </c>
    </row>
    <row r="13" spans="1:11" x14ac:dyDescent="0.25">
      <c r="A13" t="s">
        <v>436</v>
      </c>
      <c r="B13" s="255">
        <v>1726601.2490458298</v>
      </c>
      <c r="C13" s="255">
        <v>1187374.7534128805</v>
      </c>
      <c r="D13" s="255">
        <v>202466.11914492847</v>
      </c>
      <c r="E13" s="305">
        <f t="shared" si="2"/>
        <v>3116442.1216036389</v>
      </c>
      <c r="F13">
        <v>1209</v>
      </c>
      <c r="G13" s="223">
        <f t="shared" si="1"/>
        <v>-1774346.3461833315</v>
      </c>
      <c r="I13" s="223">
        <v>1157792.5337875441</v>
      </c>
      <c r="J13" s="223">
        <v>903106.04110558238</v>
      </c>
      <c r="K13" s="223">
        <v>181177.2050431346</v>
      </c>
    </row>
    <row r="14" spans="1:11" x14ac:dyDescent="0.25">
      <c r="A14" t="s">
        <v>437</v>
      </c>
      <c r="B14" s="255">
        <v>216858.75932014087</v>
      </c>
      <c r="C14" s="255">
        <v>75351.742182232672</v>
      </c>
      <c r="D14" s="255">
        <v>49139.158707822047</v>
      </c>
      <c r="E14" s="305">
        <f t="shared" si="2"/>
        <v>341349.66021019558</v>
      </c>
      <c r="F14">
        <v>579</v>
      </c>
      <c r="G14" s="223">
        <f t="shared" si="1"/>
        <v>253567.47284290713</v>
      </c>
      <c r="I14" s="223">
        <v>559001.25688317302</v>
      </c>
      <c r="J14" s="223">
        <v>-296248.47190878639</v>
      </c>
      <c r="K14" s="223">
        <v>85141.856886242458</v>
      </c>
    </row>
    <row r="15" spans="1:11" x14ac:dyDescent="0.25">
      <c r="A15" t="s">
        <v>438</v>
      </c>
      <c r="B15" s="255">
        <v>921198.19821215642</v>
      </c>
      <c r="C15" s="255">
        <v>1058046.556603627</v>
      </c>
      <c r="D15" s="255">
        <v>208269.79450730945</v>
      </c>
      <c r="E15" s="305">
        <f t="shared" si="2"/>
        <v>2187514.5493230927</v>
      </c>
      <c r="F15">
        <v>1484</v>
      </c>
      <c r="G15" s="223">
        <f t="shared" si="1"/>
        <v>-580394.12626933015</v>
      </c>
      <c r="I15" s="223">
        <v>1439234.1388155306</v>
      </c>
      <c r="J15" s="223">
        <v>106088.15538823488</v>
      </c>
      <c r="K15" s="223">
        <v>231305.85567456533</v>
      </c>
    </row>
    <row r="16" spans="1:11" x14ac:dyDescent="0.25">
      <c r="A16" t="s">
        <v>439</v>
      </c>
      <c r="B16" s="255">
        <v>405346.37296476064</v>
      </c>
      <c r="C16" s="255">
        <v>16766.607149087475</v>
      </c>
      <c r="D16" s="255">
        <v>88071.405907554916</v>
      </c>
      <c r="E16" s="305">
        <f t="shared" si="2"/>
        <v>510184.38602140301</v>
      </c>
      <c r="F16">
        <v>1168</v>
      </c>
      <c r="G16" s="223">
        <f t="shared" si="1"/>
        <v>678869.1857502067</v>
      </c>
      <c r="I16" s="223">
        <v>1112179.5840071463</v>
      </c>
      <c r="J16" s="223">
        <v>-1265256.9943690342</v>
      </c>
      <c r="K16" s="223">
        <v>173052.90649252344</v>
      </c>
    </row>
    <row r="17" spans="1:11" x14ac:dyDescent="0.25">
      <c r="A17" t="s">
        <v>440</v>
      </c>
      <c r="B17" s="255">
        <v>512916.36379802786</v>
      </c>
      <c r="C17" s="255">
        <v>382222.106541346</v>
      </c>
      <c r="D17" s="255">
        <v>109634.29422224427</v>
      </c>
      <c r="E17" s="305">
        <f t="shared" si="2"/>
        <v>1004772.7645616182</v>
      </c>
      <c r="F17">
        <v>1041</v>
      </c>
      <c r="G17" s="223">
        <f t="shared" si="1"/>
        <v>86130.737421311962</v>
      </c>
      <c r="I17" s="223">
        <v>1006396.3600483515</v>
      </c>
      <c r="J17" s="223">
        <v>-489406.51040498505</v>
      </c>
      <c r="K17" s="223">
        <v>154211.44815174429</v>
      </c>
    </row>
    <row r="18" spans="1:11" x14ac:dyDescent="0.25">
      <c r="A18" t="s">
        <v>441</v>
      </c>
      <c r="B18" s="255">
        <v>2719625.0086492468</v>
      </c>
      <c r="C18" s="255">
        <v>2456385.3315921603</v>
      </c>
      <c r="D18" s="255">
        <v>358471.35518744099</v>
      </c>
      <c r="E18" s="305">
        <f t="shared" si="2"/>
        <v>5534481.6954288483</v>
      </c>
      <c r="F18">
        <v>2041</v>
      </c>
      <c r="G18" s="223">
        <f t="shared" si="1"/>
        <v>-3252119.4151313594</v>
      </c>
      <c r="I18" s="223">
        <v>1948740.4927455061</v>
      </c>
      <c r="J18" s="223">
        <v>3352904.5200516423</v>
      </c>
      <c r="K18" s="223">
        <v>322055.99905905197</v>
      </c>
    </row>
    <row r="19" spans="1:11" x14ac:dyDescent="0.25">
      <c r="A19" t="s">
        <v>442</v>
      </c>
      <c r="B19" s="255">
        <v>4190477.7155191358</v>
      </c>
      <c r="C19" s="255">
        <v>2350447.3526676525</v>
      </c>
      <c r="D19" s="255">
        <v>277479.46511767991</v>
      </c>
      <c r="E19" s="305">
        <f t="shared" si="2"/>
        <v>6818404.5333044678</v>
      </c>
      <c r="F19">
        <v>3922</v>
      </c>
      <c r="G19" s="223">
        <f t="shared" si="1"/>
        <v>-2843962.6927425903</v>
      </c>
      <c r="I19" s="223">
        <v>3781022.3903070176</v>
      </c>
      <c r="J19" s="223">
        <v>1674553.9024904787</v>
      </c>
      <c r="K19" s="223">
        <v>119666.66270212912</v>
      </c>
    </row>
    <row r="20" spans="1:11" x14ac:dyDescent="0.25">
      <c r="A20" t="s">
        <v>443</v>
      </c>
      <c r="B20" s="255">
        <v>150903.48877067465</v>
      </c>
      <c r="C20" s="255">
        <v>160152.15433180431</v>
      </c>
      <c r="D20" s="255">
        <v>36466.420798182015</v>
      </c>
      <c r="E20" s="305">
        <f t="shared" si="2"/>
        <v>347522.06390066096</v>
      </c>
      <c r="F20">
        <v>445</v>
      </c>
      <c r="G20" s="223">
        <f t="shared" si="1"/>
        <v>108411.02111798717</v>
      </c>
      <c r="I20" s="223">
        <v>429926.31388757925</v>
      </c>
      <c r="J20" s="223">
        <v>-285957.10133461346</v>
      </c>
      <c r="K20" s="223">
        <v>65482.365626051062</v>
      </c>
    </row>
    <row r="21" spans="1:11" x14ac:dyDescent="0.25">
      <c r="A21" t="s">
        <v>444</v>
      </c>
      <c r="B21" s="255">
        <v>634668.65020254604</v>
      </c>
      <c r="C21" s="255">
        <v>280778.10178624757</v>
      </c>
      <c r="D21" s="255">
        <v>120922.76504760643</v>
      </c>
      <c r="E21" s="305">
        <f t="shared" si="2"/>
        <v>1036369.5170364</v>
      </c>
      <c r="F21">
        <v>1344</v>
      </c>
      <c r="G21" s="223">
        <f t="shared" si="1"/>
        <v>351436.83612874907</v>
      </c>
      <c r="I21" s="223">
        <v>1290749.4299559377</v>
      </c>
      <c r="J21" s="223">
        <v>-828483.17515486572</v>
      </c>
      <c r="K21" s="223">
        <v>204858.67103108636</v>
      </c>
    </row>
    <row r="22" spans="1:11" x14ac:dyDescent="0.25">
      <c r="A22" t="s">
        <v>445</v>
      </c>
      <c r="B22" s="255">
        <v>139115.78570742591</v>
      </c>
      <c r="C22" s="255">
        <v>59201.931694731888</v>
      </c>
      <c r="D22" s="255">
        <v>28930.982135362465</v>
      </c>
      <c r="E22" s="305">
        <f t="shared" si="2"/>
        <v>227248.69953752024</v>
      </c>
      <c r="F22">
        <v>303</v>
      </c>
      <c r="G22" s="223">
        <f t="shared" si="1"/>
        <v>87296.662954698884</v>
      </c>
      <c r="I22" s="223">
        <v>295028.44113278575</v>
      </c>
      <c r="J22" s="223">
        <v>-181767.58034317405</v>
      </c>
      <c r="K22" s="223">
        <v>44935.980023294636</v>
      </c>
    </row>
    <row r="23" spans="1:11" x14ac:dyDescent="0.25">
      <c r="A23" t="s">
        <v>446</v>
      </c>
      <c r="B23" s="255">
        <v>370253.12437919201</v>
      </c>
      <c r="C23" s="255">
        <v>375600.75435143732</v>
      </c>
      <c r="D23" s="255">
        <v>70145.962160762923</v>
      </c>
      <c r="E23" s="305">
        <f t="shared" si="2"/>
        <v>815999.8408913922</v>
      </c>
      <c r="F23">
        <v>653</v>
      </c>
      <c r="G23" s="223">
        <f t="shared" si="1"/>
        <v>-130321.89730149589</v>
      </c>
      <c r="I23" s="223">
        <v>624994.46082076989</v>
      </c>
      <c r="J23" s="223">
        <v>-155541.21129025891</v>
      </c>
      <c r="K23" s="223">
        <v>95193.326101979415</v>
      </c>
    </row>
    <row r="24" spans="1:11" x14ac:dyDescent="0.25">
      <c r="A24" t="s">
        <v>447</v>
      </c>
      <c r="B24" s="255">
        <v>3370664.5636032568</v>
      </c>
      <c r="C24" s="255">
        <v>-3445935.8435397521</v>
      </c>
      <c r="D24" s="255">
        <v>224293.96029846408</v>
      </c>
      <c r="E24" s="305">
        <f t="shared" si="2"/>
        <v>149022.68036196884</v>
      </c>
      <c r="F24">
        <v>8806</v>
      </c>
      <c r="G24" s="223">
        <f t="shared" si="1"/>
        <v>8375998.1229149774</v>
      </c>
      <c r="I24" s="223">
        <v>8256914.3985452019</v>
      </c>
      <c r="J24" s="223">
        <v>-11326363.531303778</v>
      </c>
      <c r="K24" s="223">
        <v>261325.45335464954</v>
      </c>
    </row>
    <row r="25" spans="1:11" x14ac:dyDescent="0.25">
      <c r="A25" t="s">
        <v>448</v>
      </c>
      <c r="B25" s="255">
        <v>650958.57004173775</v>
      </c>
      <c r="C25" s="255">
        <v>-244097.67674526933</v>
      </c>
      <c r="D25" s="255">
        <v>132588.94184425808</v>
      </c>
      <c r="E25" s="305">
        <f t="shared" si="2"/>
        <v>539449.83514072653</v>
      </c>
      <c r="F25">
        <v>1680</v>
      </c>
      <c r="G25" s="223">
        <f t="shared" si="1"/>
        <v>1176743.5918504596</v>
      </c>
      <c r="I25" s="223">
        <v>1666328.3994243196</v>
      </c>
      <c r="J25" s="223">
        <v>-1678097.9968011996</v>
      </c>
      <c r="K25" s="223">
        <v>271754.49101165083</v>
      </c>
    </row>
    <row r="26" spans="1:11" x14ac:dyDescent="0.25">
      <c r="A26" t="s">
        <v>449</v>
      </c>
      <c r="B26" s="255">
        <v>107162.85506315471</v>
      </c>
      <c r="C26" s="255">
        <v>-99317.299233463273</v>
      </c>
      <c r="D26" s="255">
        <v>20732.538075484244</v>
      </c>
      <c r="E26" s="305">
        <f t="shared" si="2"/>
        <v>28578.093905175683</v>
      </c>
      <c r="F26">
        <v>257</v>
      </c>
      <c r="G26" s="223">
        <f t="shared" si="1"/>
        <v>234408.22552909461</v>
      </c>
      <c r="I26" s="223">
        <v>245533.53817958815</v>
      </c>
      <c r="J26" s="223">
        <v>-359337.10585545888</v>
      </c>
      <c r="K26" s="223">
        <v>37397.378111491918</v>
      </c>
    </row>
    <row r="27" spans="1:11" x14ac:dyDescent="0.25">
      <c r="A27" t="s">
        <v>450</v>
      </c>
      <c r="B27" s="255">
        <v>13846861.564877875</v>
      </c>
      <c r="C27" s="255">
        <v>4633010.2053059991</v>
      </c>
      <c r="D27" s="255">
        <v>849421.98722248303</v>
      </c>
      <c r="E27" s="305">
        <f t="shared" si="2"/>
        <v>19329293.757406358</v>
      </c>
      <c r="F27">
        <v>12463</v>
      </c>
      <c r="G27" s="223">
        <f t="shared" si="1"/>
        <v>-6731977.3068587761</v>
      </c>
      <c r="I27" s="223">
        <v>11975825.538087422</v>
      </c>
      <c r="J27" s="223">
        <v>7748765.45113701</v>
      </c>
      <c r="K27" s="223">
        <v>379026.33925674367</v>
      </c>
    </row>
    <row r="28" spans="1:11" x14ac:dyDescent="0.25">
      <c r="A28" t="s">
        <v>451</v>
      </c>
      <c r="B28" s="255">
        <v>100050.46146850151</v>
      </c>
      <c r="C28" s="255">
        <v>90751.666069430998</v>
      </c>
      <c r="D28" s="255">
        <v>22420.148000231442</v>
      </c>
      <c r="E28" s="305">
        <f t="shared" si="2"/>
        <v>213222.27553816396</v>
      </c>
      <c r="F28">
        <v>200</v>
      </c>
      <c r="G28" s="223">
        <f t="shared" si="1"/>
        <v>-2277.7840680601075</v>
      </c>
      <c r="I28" s="223">
        <v>188274.72888079094</v>
      </c>
      <c r="J28" s="223">
        <v>-122588.99570930174</v>
      </c>
      <c r="K28" s="223">
        <v>28676.250409602493</v>
      </c>
    </row>
    <row r="29" spans="1:11" x14ac:dyDescent="0.25">
      <c r="A29" t="s">
        <v>452</v>
      </c>
      <c r="B29" s="255">
        <v>1035813.4118668317</v>
      </c>
      <c r="C29" s="255">
        <v>1049717.6977200122</v>
      </c>
      <c r="D29" s="255">
        <v>158839.42510985999</v>
      </c>
      <c r="E29" s="305">
        <f t="shared" si="2"/>
        <v>2244370.5346967038</v>
      </c>
      <c r="F29">
        <v>990</v>
      </c>
      <c r="G29" s="223">
        <f t="shared" si="1"/>
        <v>-1152335.6094109756</v>
      </c>
      <c r="I29" s="223">
        <v>953989.992215554</v>
      </c>
      <c r="J29" s="223">
        <v>958739.67061460018</v>
      </c>
      <c r="K29" s="223">
        <v>145302.85645690336</v>
      </c>
    </row>
    <row r="30" spans="1:11" x14ac:dyDescent="0.25">
      <c r="A30" t="s">
        <v>453</v>
      </c>
      <c r="B30" s="255">
        <v>289582.98806018103</v>
      </c>
      <c r="C30" s="255">
        <v>251436.26849893801</v>
      </c>
      <c r="D30" s="255">
        <v>56110.490964825382</v>
      </c>
      <c r="E30" s="305">
        <f t="shared" si="2"/>
        <v>597129.74752394448</v>
      </c>
      <c r="F30">
        <v>518</v>
      </c>
      <c r="G30" s="223">
        <f t="shared" si="1"/>
        <v>-52741.206972149492</v>
      </c>
      <c r="I30" s="223">
        <v>510476.84222317539</v>
      </c>
      <c r="J30" s="223">
        <v>-168841.18916361465</v>
      </c>
      <c r="K30" s="223">
        <v>77751.070698200579</v>
      </c>
    </row>
    <row r="31" spans="1:11" x14ac:dyDescent="0.25">
      <c r="A31" t="s">
        <v>454</v>
      </c>
      <c r="B31" s="255">
        <v>1105073.2066121749</v>
      </c>
      <c r="C31" s="255">
        <v>1170469.969526629</v>
      </c>
      <c r="D31" s="255">
        <v>183084.78822693508</v>
      </c>
      <c r="E31" s="305">
        <f t="shared" si="2"/>
        <v>2458627.9643657389</v>
      </c>
      <c r="F31">
        <v>1144</v>
      </c>
      <c r="G31" s="223">
        <f t="shared" si="1"/>
        <v>-1197183.9314911338</v>
      </c>
      <c r="I31" s="223">
        <v>1101504.2127819469</v>
      </c>
      <c r="J31" s="223">
        <v>1303228.5560083701</v>
      </c>
      <c r="K31" s="223">
        <v>171151.47491684847</v>
      </c>
    </row>
    <row r="32" spans="1:11" x14ac:dyDescent="0.25">
      <c r="A32" t="s">
        <v>455</v>
      </c>
      <c r="B32" s="255">
        <v>623109.07905097841</v>
      </c>
      <c r="C32" s="255">
        <v>588785.8909809147</v>
      </c>
      <c r="D32" s="255">
        <v>136267.34748831223</v>
      </c>
      <c r="E32" s="305">
        <f t="shared" si="2"/>
        <v>1348162.3175202054</v>
      </c>
      <c r="F32">
        <v>1358</v>
      </c>
      <c r="G32" s="223">
        <f t="shared" si="1"/>
        <v>68185.322128540603</v>
      </c>
      <c r="I32" s="223">
        <v>1337332.8680295355</v>
      </c>
      <c r="J32" s="223">
        <v>-736471.11723254388</v>
      </c>
      <c r="K32" s="223">
        <v>213155.82699766799</v>
      </c>
    </row>
    <row r="33" spans="1:11" x14ac:dyDescent="0.25">
      <c r="A33" t="s">
        <v>456</v>
      </c>
      <c r="B33" s="255">
        <v>2436129.9633273333</v>
      </c>
      <c r="C33" s="255">
        <v>1280034.0405758081</v>
      </c>
      <c r="D33" s="255">
        <v>124267.99449053683</v>
      </c>
      <c r="E33" s="305">
        <f t="shared" si="2"/>
        <v>3840431.9983936781</v>
      </c>
      <c r="F33">
        <v>511</v>
      </c>
      <c r="G33" s="223">
        <f t="shared" si="1"/>
        <v>-3234484.3063376173</v>
      </c>
      <c r="I33" s="223">
        <v>496890.00611837604</v>
      </c>
      <c r="J33" s="223">
        <v>2952911.4090539771</v>
      </c>
      <c r="K33" s="223">
        <v>75681.650565548858</v>
      </c>
    </row>
    <row r="34" spans="1:11" x14ac:dyDescent="0.25">
      <c r="A34" t="s">
        <v>457</v>
      </c>
      <c r="B34" s="255">
        <v>143684.06373905361</v>
      </c>
      <c r="C34" s="255">
        <v>137728.65396956555</v>
      </c>
      <c r="D34" s="255">
        <v>29651.877872751647</v>
      </c>
      <c r="E34" s="305">
        <f t="shared" si="2"/>
        <v>311064.59558137087</v>
      </c>
      <c r="F34">
        <v>368</v>
      </c>
      <c r="G34" s="223">
        <f t="shared" si="1"/>
        <v>65472.074275946041</v>
      </c>
      <c r="I34" s="223">
        <v>367815.06312278227</v>
      </c>
      <c r="J34" s="223">
        <v>-298420.10449820186</v>
      </c>
      <c r="K34" s="223">
        <v>56022.159305357447</v>
      </c>
    </row>
    <row r="35" spans="1:11" x14ac:dyDescent="0.25">
      <c r="A35" t="s">
        <v>458</v>
      </c>
      <c r="B35" s="255">
        <v>6691928.7616325505</v>
      </c>
      <c r="C35" s="255">
        <v>4870324.404598562</v>
      </c>
      <c r="D35" s="255">
        <v>407094.08940809418</v>
      </c>
      <c r="E35" s="305">
        <f t="shared" si="2"/>
        <v>11969347.255639207</v>
      </c>
      <c r="F35">
        <v>5465</v>
      </c>
      <c r="G35" s="223">
        <f t="shared" si="1"/>
        <v>-6410825.4809168493</v>
      </c>
      <c r="I35" s="223">
        <v>5251312.1545049464</v>
      </c>
      <c r="J35" s="223">
        <v>6888788.4062117692</v>
      </c>
      <c r="K35" s="223">
        <v>166200.28539045705</v>
      </c>
    </row>
    <row r="36" spans="1:11" x14ac:dyDescent="0.25">
      <c r="A36" t="s">
        <v>459</v>
      </c>
      <c r="B36" s="255">
        <v>276168.45277936093</v>
      </c>
      <c r="C36" s="255">
        <v>249448.31195818691</v>
      </c>
      <c r="D36" s="255">
        <v>58071.920611809808</v>
      </c>
      <c r="E36" s="305">
        <f t="shared" si="2"/>
        <v>583688.68534935766</v>
      </c>
      <c r="F36">
        <v>532</v>
      </c>
      <c r="G36" s="223">
        <f t="shared" si="1"/>
        <v>-24142.011107687256</v>
      </c>
      <c r="I36" s="223">
        <v>503683.42417077569</v>
      </c>
      <c r="J36" s="223">
        <v>-15227.702543774096</v>
      </c>
      <c r="K36" s="223">
        <v>76716.360631874719</v>
      </c>
    </row>
    <row r="37" spans="1:11" x14ac:dyDescent="0.25">
      <c r="A37" t="s">
        <v>460</v>
      </c>
      <c r="B37" s="255">
        <v>494548.69580532034</v>
      </c>
      <c r="C37" s="255">
        <v>622532.62823612243</v>
      </c>
      <c r="D37" s="255">
        <v>113950.14706284383</v>
      </c>
      <c r="E37" s="305">
        <f t="shared" si="2"/>
        <v>1231031.4711042866</v>
      </c>
      <c r="F37">
        <v>1007</v>
      </c>
      <c r="G37" s="223">
        <f t="shared" si="1"/>
        <v>-167861.25467063516</v>
      </c>
      <c r="I37" s="223">
        <v>992809.52394355217</v>
      </c>
      <c r="J37" s="223">
        <v>-270261.43870042136</v>
      </c>
      <c r="K37" s="223">
        <v>151791.44432815799</v>
      </c>
    </row>
    <row r="38" spans="1:11" x14ac:dyDescent="0.25">
      <c r="A38" t="s">
        <v>461</v>
      </c>
      <c r="B38" s="255">
        <v>356772.07691036951</v>
      </c>
      <c r="C38" s="255">
        <v>499892.23180991522</v>
      </c>
      <c r="D38" s="255">
        <v>87485.206788808617</v>
      </c>
      <c r="E38" s="305">
        <f t="shared" si="2"/>
        <v>944149.5155090933</v>
      </c>
      <c r="F38">
        <v>615</v>
      </c>
      <c r="G38" s="223">
        <f t="shared" si="1"/>
        <v>-276951.95255042706</v>
      </c>
      <c r="I38" s="223">
        <v>595879.81202477124</v>
      </c>
      <c r="J38" s="223">
        <v>292423.87082227238</v>
      </c>
      <c r="K38" s="223">
        <v>90758.854389154294</v>
      </c>
    </row>
    <row r="39" spans="1:11" x14ac:dyDescent="0.25">
      <c r="A39" t="s">
        <v>462</v>
      </c>
      <c r="B39" s="255">
        <v>403565.3296048622</v>
      </c>
      <c r="C39" s="255">
        <v>509988.00774043781</v>
      </c>
      <c r="D39" s="255">
        <v>94920.345855235806</v>
      </c>
      <c r="E39" s="305">
        <f t="shared" si="2"/>
        <v>1008473.6832005358</v>
      </c>
      <c r="F39">
        <v>898</v>
      </c>
      <c r="G39" s="223">
        <f t="shared" si="1"/>
        <v>-67079.035165572888</v>
      </c>
      <c r="I39" s="223">
        <v>866646.04582755826</v>
      </c>
      <c r="J39" s="223">
        <v>-187731.55257573456</v>
      </c>
      <c r="K39" s="223">
        <v>131999.44131842797</v>
      </c>
    </row>
    <row r="40" spans="1:11" x14ac:dyDescent="0.25">
      <c r="A40" t="s">
        <v>463</v>
      </c>
      <c r="B40" s="255">
        <v>98673.004154758091</v>
      </c>
      <c r="C40" s="255">
        <v>19280.728999825427</v>
      </c>
      <c r="D40" s="255">
        <v>20272.223141901326</v>
      </c>
      <c r="E40" s="305">
        <f t="shared" si="2"/>
        <v>138225.95629648486</v>
      </c>
      <c r="F40">
        <v>261</v>
      </c>
      <c r="G40" s="223">
        <f t="shared" si="1"/>
        <v>128070.53507359998</v>
      </c>
      <c r="I40" s="223">
        <v>251356.46793878789</v>
      </c>
      <c r="J40" s="223">
        <v>-284330.06248802191</v>
      </c>
      <c r="K40" s="223">
        <v>38284.27245405694</v>
      </c>
    </row>
    <row r="41" spans="1:11" x14ac:dyDescent="0.25">
      <c r="A41" t="s">
        <v>464</v>
      </c>
      <c r="B41" s="255">
        <v>3142083.6260233792</v>
      </c>
      <c r="C41" s="255">
        <v>1922358.922929995</v>
      </c>
      <c r="D41" s="255">
        <v>115326.26315491079</v>
      </c>
      <c r="E41" s="305">
        <f t="shared" si="2"/>
        <v>5179768.8121082848</v>
      </c>
      <c r="F41">
        <v>686</v>
      </c>
      <c r="G41" s="223">
        <f t="shared" si="1"/>
        <v>-4417804.050851712</v>
      </c>
      <c r="I41" s="223">
        <v>666725.45742836781</v>
      </c>
      <c r="J41" s="223">
        <v>3588416.4300634814</v>
      </c>
      <c r="K41" s="223">
        <v>21101.385337875439</v>
      </c>
    </row>
    <row r="42" spans="1:11" x14ac:dyDescent="0.25">
      <c r="A42" t="s">
        <v>465</v>
      </c>
      <c r="B42" s="255">
        <v>348338.77737383859</v>
      </c>
      <c r="C42" s="255">
        <v>63564.903920771147</v>
      </c>
      <c r="D42" s="255">
        <v>58531.377606660011</v>
      </c>
      <c r="E42" s="305">
        <f t="shared" si="2"/>
        <v>470435.05890126975</v>
      </c>
      <c r="F42">
        <v>682</v>
      </c>
      <c r="G42" s="223">
        <f t="shared" si="1"/>
        <v>230964.32993765519</v>
      </c>
      <c r="I42" s="223">
        <v>655079.59790996846</v>
      </c>
      <c r="J42" s="223">
        <v>-352407.6526682016</v>
      </c>
      <c r="K42" s="223">
        <v>99775.613538565376</v>
      </c>
    </row>
    <row r="43" spans="1:11" x14ac:dyDescent="0.25">
      <c r="A43" t="s">
        <v>466</v>
      </c>
      <c r="B43" s="255">
        <v>837986.90804678365</v>
      </c>
      <c r="C43" s="255">
        <v>772088.8104837219</v>
      </c>
      <c r="D43" s="255">
        <v>97069.85470758767</v>
      </c>
      <c r="E43" s="305">
        <f t="shared" si="2"/>
        <v>1707145.5732380932</v>
      </c>
      <c r="F43">
        <v>530</v>
      </c>
      <c r="G43" s="223">
        <f t="shared" si="1"/>
        <v>-1110486.2083353437</v>
      </c>
      <c r="I43" s="223">
        <v>505624.40075717564</v>
      </c>
      <c r="J43" s="223">
        <v>814131.5239337032</v>
      </c>
      <c r="K43" s="223">
        <v>77011.992079396397</v>
      </c>
    </row>
    <row r="44" spans="1:11" x14ac:dyDescent="0.25">
      <c r="A44" t="s">
        <v>467</v>
      </c>
      <c r="B44" s="255">
        <v>637741.29990886315</v>
      </c>
      <c r="C44" s="255">
        <v>746718.73736508458</v>
      </c>
      <c r="D44" s="255">
        <v>126546.45269698127</v>
      </c>
      <c r="E44" s="305">
        <f t="shared" si="2"/>
        <v>1511006.489970929</v>
      </c>
      <c r="F44">
        <v>825</v>
      </c>
      <c r="G44" s="223">
        <f t="shared" si="1"/>
        <v>-606797.12046072411</v>
      </c>
      <c r="I44" s="223">
        <v>772508.68138716277</v>
      </c>
      <c r="J44" s="223">
        <v>772353.52135711152</v>
      </c>
      <c r="K44" s="223">
        <v>117661.31611362674</v>
      </c>
    </row>
    <row r="45" spans="1:11" x14ac:dyDescent="0.25">
      <c r="A45" t="s">
        <v>468</v>
      </c>
      <c r="B45" s="255">
        <v>262007.11575101849</v>
      </c>
      <c r="C45" s="255">
        <v>268722.58936686529</v>
      </c>
      <c r="D45" s="255">
        <v>49754.089905054068</v>
      </c>
      <c r="E45" s="305">
        <f t="shared" si="2"/>
        <v>580483.79502293782</v>
      </c>
      <c r="F45">
        <v>401</v>
      </c>
      <c r="G45" s="223">
        <f t="shared" si="1"/>
        <v>-152738.39646078958</v>
      </c>
      <c r="I45" s="223">
        <v>399841.17679838074</v>
      </c>
      <c r="J45" s="223">
        <v>-12436.890526944189</v>
      </c>
      <c r="K45" s="223">
        <v>60900.078189465101</v>
      </c>
    </row>
    <row r="46" spans="1:11" x14ac:dyDescent="0.25">
      <c r="A46" t="s">
        <v>469</v>
      </c>
      <c r="B46" s="255">
        <v>6233920.1411635857</v>
      </c>
      <c r="C46" s="255">
        <v>-597343.69935169094</v>
      </c>
      <c r="D46" s="255">
        <v>506421.91452867829</v>
      </c>
      <c r="E46" s="305">
        <f t="shared" si="2"/>
        <v>6142998.3563405732</v>
      </c>
      <c r="F46">
        <v>11667</v>
      </c>
      <c r="G46" s="223">
        <f t="shared" si="1"/>
        <v>5360991.1345031112</v>
      </c>
      <c r="I46" s="223">
        <v>10330847.881113501</v>
      </c>
      <c r="J46" s="223">
        <v>-6812998.1279035788</v>
      </c>
      <c r="K46" s="223">
        <v>326963.96931831737</v>
      </c>
    </row>
    <row r="47" spans="1:11" x14ac:dyDescent="0.25">
      <c r="A47" t="s">
        <v>470</v>
      </c>
      <c r="B47" s="255">
        <v>77979.685695972003</v>
      </c>
      <c r="C47" s="255">
        <v>71702.3111964946</v>
      </c>
      <c r="D47" s="255">
        <v>17244.910242974576</v>
      </c>
      <c r="E47" s="305">
        <f t="shared" si="2"/>
        <v>166926.9071354412</v>
      </c>
      <c r="F47">
        <v>262</v>
      </c>
      <c r="G47" s="223">
        <f t="shared" si="1"/>
        <v>97284.893053066262</v>
      </c>
      <c r="I47" s="223">
        <v>243592.56159318826</v>
      </c>
      <c r="J47" s="223">
        <v>-193474.89604288645</v>
      </c>
      <c r="K47" s="223">
        <v>37101.74666397024</v>
      </c>
    </row>
    <row r="48" spans="1:11" x14ac:dyDescent="0.25">
      <c r="A48" t="s">
        <v>471</v>
      </c>
      <c r="B48" s="255">
        <v>246577.93434363129</v>
      </c>
      <c r="C48" s="255">
        <v>256622.81059142767</v>
      </c>
      <c r="D48" s="255">
        <v>19209.279702969467</v>
      </c>
      <c r="E48" s="305">
        <f t="shared" si="2"/>
        <v>522410.02463802847</v>
      </c>
      <c r="F48">
        <v>554</v>
      </c>
      <c r="G48" s="223">
        <f t="shared" si="1"/>
        <v>19011.686476487608</v>
      </c>
      <c r="I48" s="223">
        <v>544443.93248517381</v>
      </c>
      <c r="J48" s="223">
        <v>-239753.17152058805</v>
      </c>
      <c r="K48" s="223">
        <v>17231.26226280658</v>
      </c>
    </row>
    <row r="49" spans="1:11" x14ac:dyDescent="0.25">
      <c r="A49" t="s">
        <v>472</v>
      </c>
      <c r="B49" s="255">
        <v>629101.82254318555</v>
      </c>
      <c r="C49" s="255">
        <v>167719.04963478679</v>
      </c>
      <c r="D49" s="255">
        <v>110931.50534135467</v>
      </c>
      <c r="E49" s="305">
        <f t="shared" si="2"/>
        <v>907752.37751932698</v>
      </c>
      <c r="F49">
        <v>1071</v>
      </c>
      <c r="G49" s="223">
        <f t="shared" si="1"/>
        <v>212726.98710319435</v>
      </c>
      <c r="I49" s="223">
        <v>1039392.9620171499</v>
      </c>
      <c r="J49" s="223">
        <v>-325001.16525874101</v>
      </c>
      <c r="K49" s="223">
        <v>160088.60029473962</v>
      </c>
    </row>
    <row r="50" spans="1:11" x14ac:dyDescent="0.25">
      <c r="A50" t="s">
        <v>473</v>
      </c>
      <c r="B50" s="255">
        <v>61682.978462545165</v>
      </c>
      <c r="C50" s="255">
        <v>42345.748446505735</v>
      </c>
      <c r="D50" s="255">
        <v>11722.602148950962</v>
      </c>
      <c r="E50" s="305">
        <f t="shared" si="2"/>
        <v>115751.32905800185</v>
      </c>
      <c r="F50">
        <v>196</v>
      </c>
      <c r="G50" s="223">
        <f t="shared" si="1"/>
        <v>80725.129691424037</v>
      </c>
      <c r="I50" s="223">
        <v>182451.7991215912</v>
      </c>
      <c r="J50" s="223">
        <v>-234323.16319774269</v>
      </c>
      <c r="K50" s="223">
        <v>27789.356067037472</v>
      </c>
    </row>
    <row r="51" spans="1:11" x14ac:dyDescent="0.25">
      <c r="A51" t="s">
        <v>474</v>
      </c>
      <c r="B51" s="255">
        <v>334460.68591118278</v>
      </c>
      <c r="C51" s="255">
        <v>201446.18137313391</v>
      </c>
      <c r="D51" s="255">
        <v>62352.871835856829</v>
      </c>
      <c r="E51" s="305">
        <f t="shared" si="2"/>
        <v>598259.7391201735</v>
      </c>
      <c r="F51">
        <v>725</v>
      </c>
      <c r="G51" s="223">
        <f t="shared" si="1"/>
        <v>147493.87779397075</v>
      </c>
      <c r="I51" s="223">
        <v>709426.94232916576</v>
      </c>
      <c r="J51" s="223">
        <v>-430048.72228615929</v>
      </c>
      <c r="K51" s="223">
        <v>108053.29406917229</v>
      </c>
    </row>
    <row r="52" spans="1:11" x14ac:dyDescent="0.25">
      <c r="A52" t="s">
        <v>475</v>
      </c>
      <c r="B52" s="255">
        <v>3396753.6555179115</v>
      </c>
      <c r="C52" s="255">
        <v>2623732.9173962972</v>
      </c>
      <c r="D52" s="255">
        <v>227047.19354349215</v>
      </c>
      <c r="E52" s="305">
        <f t="shared" si="2"/>
        <v>6247533.7664577011</v>
      </c>
      <c r="F52">
        <v>3340</v>
      </c>
      <c r="G52" s="223">
        <f t="shared" si="1"/>
        <v>-2872130.0369673395</v>
      </c>
      <c r="I52" s="223">
        <v>3147293.5348474481</v>
      </c>
      <c r="J52" s="223">
        <v>3436313.8061650889</v>
      </c>
      <c r="K52" s="223">
        <v>99609.596289272275</v>
      </c>
    </row>
    <row r="53" spans="1:11" x14ac:dyDescent="0.25">
      <c r="A53" t="s">
        <v>476</v>
      </c>
      <c r="B53" s="255">
        <v>2231770.4394533336</v>
      </c>
      <c r="C53" s="255">
        <v>-1193651.2535239034</v>
      </c>
      <c r="D53" s="255">
        <v>359713.95105353661</v>
      </c>
      <c r="E53" s="305">
        <f t="shared" si="2"/>
        <v>1397833.1369829667</v>
      </c>
      <c r="F53">
        <v>3656</v>
      </c>
      <c r="G53" s="223">
        <f t="shared" si="1"/>
        <v>2408105.8126998376</v>
      </c>
      <c r="I53" s="223">
        <v>3518020.0628498304</v>
      </c>
      <c r="J53" s="223">
        <v>-3298455.1910877442</v>
      </c>
      <c r="K53" s="223">
        <v>609391.96949877497</v>
      </c>
    </row>
    <row r="54" spans="1:11" x14ac:dyDescent="0.25">
      <c r="A54" t="s">
        <v>477</v>
      </c>
      <c r="B54" s="255">
        <v>1903726.5624396587</v>
      </c>
      <c r="C54" s="255">
        <v>1691045.9123313867</v>
      </c>
      <c r="D54" s="255">
        <v>240574.76406558347</v>
      </c>
      <c r="E54" s="305">
        <f t="shared" si="2"/>
        <v>3835347.2388366284</v>
      </c>
      <c r="F54">
        <v>1388</v>
      </c>
      <c r="G54" s="223">
        <f t="shared" si="1"/>
        <v>-2286413.531090131</v>
      </c>
      <c r="I54" s="223">
        <v>1352860.6807207349</v>
      </c>
      <c r="J54" s="223">
        <v>2264583.6507001864</v>
      </c>
      <c r="K54" s="223">
        <v>215921.54565319521</v>
      </c>
    </row>
    <row r="55" spans="1:11" x14ac:dyDescent="0.25">
      <c r="A55" t="s">
        <v>478</v>
      </c>
      <c r="B55" s="255">
        <v>1221375.7835109527</v>
      </c>
      <c r="C55" s="255">
        <v>1250236.7334163182</v>
      </c>
      <c r="D55" s="255">
        <v>169526.49737487</v>
      </c>
      <c r="E55" s="305">
        <f t="shared" si="2"/>
        <v>2641139.014302141</v>
      </c>
      <c r="F55">
        <v>982</v>
      </c>
      <c r="G55" s="223">
        <f t="shared" si="1"/>
        <v>-1545957.9904901974</v>
      </c>
      <c r="I55" s="223">
        <v>981163.6644251527</v>
      </c>
      <c r="J55" s="223">
        <v>2056928.9119543019</v>
      </c>
      <c r="K55" s="223">
        <v>149717.15533651254</v>
      </c>
    </row>
    <row r="56" spans="1:11" x14ac:dyDescent="0.25">
      <c r="A56" t="s">
        <v>479</v>
      </c>
      <c r="B56" s="255">
        <v>101199.31048109298</v>
      </c>
      <c r="C56" s="255">
        <v>40551.724848880229</v>
      </c>
      <c r="D56" s="255">
        <v>22819.750599487255</v>
      </c>
      <c r="E56" s="305">
        <f t="shared" si="2"/>
        <v>164570.78592946046</v>
      </c>
      <c r="F56">
        <v>322</v>
      </c>
      <c r="G56" s="223">
        <f t="shared" si="1"/>
        <v>161773.15765652136</v>
      </c>
      <c r="I56" s="223">
        <v>307644.78894438519</v>
      </c>
      <c r="J56" s="223">
        <v>-220337.53943446933</v>
      </c>
      <c r="K56" s="223">
        <v>46857.584432185526</v>
      </c>
    </row>
    <row r="57" spans="1:11" x14ac:dyDescent="0.25">
      <c r="A57" t="s">
        <v>480</v>
      </c>
      <c r="B57" s="255">
        <v>106312.90883296303</v>
      </c>
      <c r="C57" s="255">
        <v>-49770.749155383382</v>
      </c>
      <c r="D57" s="255">
        <v>12041.49676175945</v>
      </c>
      <c r="E57" s="305">
        <f t="shared" si="2"/>
        <v>68583.656439339102</v>
      </c>
      <c r="F57">
        <v>160</v>
      </c>
      <c r="G57" s="223">
        <f t="shared" si="1"/>
        <v>94277.315098318271</v>
      </c>
      <c r="I57" s="223">
        <v>153337.15032559261</v>
      </c>
      <c r="J57" s="223">
        <v>-146982.72404242092</v>
      </c>
      <c r="K57" s="223">
        <v>23354.884354212343</v>
      </c>
    </row>
    <row r="58" spans="1:11" x14ac:dyDescent="0.25">
      <c r="A58" t="s">
        <v>481</v>
      </c>
      <c r="B58" s="255">
        <v>3284246.6620307961</v>
      </c>
      <c r="C58" s="255">
        <v>-1223215.1874697097</v>
      </c>
      <c r="D58" s="255">
        <v>227042.75820271295</v>
      </c>
      <c r="E58" s="305">
        <f t="shared" si="2"/>
        <v>2288074.2327637994</v>
      </c>
      <c r="F58">
        <v>9771</v>
      </c>
      <c r="G58" s="223">
        <f t="shared" si="1"/>
        <v>7149325.3256595302</v>
      </c>
      <c r="I58" s="223">
        <v>9061449.1936079636</v>
      </c>
      <c r="J58" s="223">
        <v>-15653910.189897427</v>
      </c>
      <c r="K58" s="223">
        <v>286788.40596760256</v>
      </c>
    </row>
    <row r="59" spans="1:11" x14ac:dyDescent="0.25">
      <c r="A59" t="s">
        <v>482</v>
      </c>
      <c r="B59" s="255">
        <v>74668.206315319476</v>
      </c>
      <c r="C59" s="255">
        <v>82748.443317268626</v>
      </c>
      <c r="D59" s="255">
        <v>19586.152053548256</v>
      </c>
      <c r="E59" s="305">
        <f t="shared" si="2"/>
        <v>177002.80168613634</v>
      </c>
      <c r="F59">
        <v>229</v>
      </c>
      <c r="G59" s="223">
        <f t="shared" si="1"/>
        <v>58443.723640415817</v>
      </c>
      <c r="I59" s="223">
        <v>230976.21378158886</v>
      </c>
      <c r="J59" s="223">
        <v>-249746.23298825166</v>
      </c>
      <c r="K59" s="223">
        <v>35180.14225507935</v>
      </c>
    </row>
    <row r="60" spans="1:11" x14ac:dyDescent="0.25">
      <c r="A60" t="s">
        <v>483</v>
      </c>
      <c r="B60" s="255">
        <v>2251488.8741803607</v>
      </c>
      <c r="C60" s="255">
        <v>14099.322571589146</v>
      </c>
      <c r="D60" s="255">
        <v>458323.74481968913</v>
      </c>
      <c r="E60" s="305">
        <f t="shared" si="2"/>
        <v>2723911.9415716389</v>
      </c>
      <c r="F60">
        <v>5442</v>
      </c>
      <c r="G60" s="223">
        <f t="shared" si="1"/>
        <v>2864159.1890632785</v>
      </c>
      <c r="I60" s="223">
        <v>5262958.0140233459</v>
      </c>
      <c r="J60" s="223">
        <v>-5026391.9211428799</v>
      </c>
      <c r="K60" s="223">
        <v>947998.40261242073</v>
      </c>
    </row>
    <row r="61" spans="1:11" x14ac:dyDescent="0.25">
      <c r="A61" t="s">
        <v>484</v>
      </c>
      <c r="B61" s="255">
        <v>84949.974912093676</v>
      </c>
      <c r="C61" s="255">
        <v>62098.524330565182</v>
      </c>
      <c r="D61" s="255">
        <v>16897.972912000725</v>
      </c>
      <c r="E61" s="305">
        <f t="shared" si="2"/>
        <v>163946.47215465957</v>
      </c>
      <c r="F61">
        <v>173</v>
      </c>
      <c r="G61" s="223">
        <f t="shared" si="1"/>
        <v>16025.057858780769</v>
      </c>
      <c r="I61" s="223">
        <v>169835.4513099918</v>
      </c>
      <c r="J61" s="223">
        <v>-115803.90275247717</v>
      </c>
      <c r="K61" s="223">
        <v>25867.751658146582</v>
      </c>
    </row>
    <row r="62" spans="1:11" x14ac:dyDescent="0.25">
      <c r="A62" t="s">
        <v>485</v>
      </c>
      <c r="B62" s="255">
        <v>570739.7491381052</v>
      </c>
      <c r="C62" s="255">
        <v>423332.03894309513</v>
      </c>
      <c r="D62" s="255">
        <v>35402.063438282457</v>
      </c>
      <c r="E62" s="305">
        <f t="shared" si="2"/>
        <v>1029473.8515194828</v>
      </c>
      <c r="F62">
        <v>734</v>
      </c>
      <c r="G62" s="223">
        <f t="shared" si="1"/>
        <v>-302187.44754676858</v>
      </c>
      <c r="I62" s="223">
        <v>717190.84867476544</v>
      </c>
      <c r="J62" s="223">
        <v>424141.60844675155</v>
      </c>
      <c r="K62" s="223">
        <v>22698.578987903857</v>
      </c>
    </row>
    <row r="63" spans="1:11" x14ac:dyDescent="0.25">
      <c r="A63" t="s">
        <v>486</v>
      </c>
      <c r="B63" s="255">
        <v>2524610.0638957079</v>
      </c>
      <c r="C63" s="255">
        <v>1094073.7594004469</v>
      </c>
      <c r="D63" s="255">
        <v>529154.42220991536</v>
      </c>
      <c r="E63" s="305">
        <f t="shared" si="2"/>
        <v>4147838.2455060701</v>
      </c>
      <c r="F63">
        <v>4855</v>
      </c>
      <c r="G63" s="223">
        <f t="shared" si="1"/>
        <v>957744.61443499755</v>
      </c>
      <c r="I63" s="223">
        <v>4699104.3156741736</v>
      </c>
      <c r="J63" s="223">
        <v>-2083204.4194707307</v>
      </c>
      <c r="K63" s="223">
        <v>834997.31444436312</v>
      </c>
    </row>
    <row r="64" spans="1:11" x14ac:dyDescent="0.25">
      <c r="A64" t="s">
        <v>487</v>
      </c>
      <c r="B64" s="255">
        <v>2449649.2441355586</v>
      </c>
      <c r="C64" s="255">
        <v>1939799.0705867</v>
      </c>
      <c r="D64" s="255">
        <v>242232.8356541596</v>
      </c>
      <c r="E64" s="305">
        <f t="shared" si="2"/>
        <v>4631681.1503764186</v>
      </c>
      <c r="F64">
        <v>1277</v>
      </c>
      <c r="G64" s="223">
        <f t="shared" si="1"/>
        <v>-3185720.3816671232</v>
      </c>
      <c r="I64" s="223">
        <v>1238343.0621231403</v>
      </c>
      <c r="J64" s="223">
        <v>3130526.2658541882</v>
      </c>
      <c r="K64" s="223">
        <v>195524.370568682</v>
      </c>
    </row>
    <row r="65" spans="1:11" x14ac:dyDescent="0.25">
      <c r="A65" t="s">
        <v>488</v>
      </c>
      <c r="B65" s="255">
        <v>222543.56599040871</v>
      </c>
      <c r="C65" s="255">
        <v>149325.76447717546</v>
      </c>
      <c r="D65" s="255">
        <v>35111.834359558939</v>
      </c>
      <c r="E65" s="305">
        <f t="shared" si="2"/>
        <v>406981.16482714313</v>
      </c>
      <c r="F65">
        <v>528</v>
      </c>
      <c r="G65" s="223">
        <f t="shared" si="1"/>
        <v>125834.93629287896</v>
      </c>
      <c r="I65" s="223">
        <v>503683.42417077569</v>
      </c>
      <c r="J65" s="223">
        <v>-461311.83870823489</v>
      </c>
      <c r="K65" s="223">
        <v>76716.360631874719</v>
      </c>
    </row>
    <row r="66" spans="1:11" x14ac:dyDescent="0.25">
      <c r="A66" t="s">
        <v>489</v>
      </c>
      <c r="B66" s="255">
        <v>162632.35532228867</v>
      </c>
      <c r="C66" s="255">
        <v>74851.418688451318</v>
      </c>
      <c r="D66" s="255">
        <v>35520.581777029351</v>
      </c>
      <c r="E66" s="305">
        <f t="shared" si="2"/>
        <v>273004.35578776931</v>
      </c>
      <c r="F66">
        <v>346</v>
      </c>
      <c r="G66" s="223">
        <f t="shared" si="1"/>
        <v>88663.340192139265</v>
      </c>
      <c r="I66" s="223">
        <v>327054.55480838421</v>
      </c>
      <c r="J66" s="223">
        <v>-21494.452465472452</v>
      </c>
      <c r="K66" s="223">
        <v>49813.898907402268</v>
      </c>
    </row>
    <row r="67" spans="1:11" x14ac:dyDescent="0.25">
      <c r="A67" t="s">
        <v>490</v>
      </c>
      <c r="B67" s="255">
        <v>241186.82289241691</v>
      </c>
      <c r="C67" s="255">
        <v>158926.9342825753</v>
      </c>
      <c r="D67" s="255">
        <v>57064.02120658342</v>
      </c>
      <c r="E67" s="305">
        <f t="shared" si="2"/>
        <v>457177.77838157566</v>
      </c>
      <c r="F67">
        <v>495</v>
      </c>
      <c r="G67" s="223">
        <f t="shared" ref="G67:G127" si="3">($B$303/$F$303*F67)-B67-C67</f>
        <v>66483.992912941991</v>
      </c>
      <c r="I67" s="223">
        <v>508535.8656367755</v>
      </c>
      <c r="J67" s="223">
        <v>-82059.782356309122</v>
      </c>
      <c r="K67" s="223">
        <v>77455.439250678915</v>
      </c>
    </row>
    <row r="68" spans="1:11" x14ac:dyDescent="0.25">
      <c r="A68" t="s">
        <v>491</v>
      </c>
      <c r="B68" s="255">
        <v>1998641.0124670509</v>
      </c>
      <c r="C68" s="255">
        <v>1278632.840985134</v>
      </c>
      <c r="D68" s="255">
        <v>124739.47665941231</v>
      </c>
      <c r="E68" s="305">
        <f t="shared" si="2"/>
        <v>3402013.3301115977</v>
      </c>
      <c r="F68">
        <v>2263</v>
      </c>
      <c r="G68" s="223">
        <f t="shared" si="3"/>
        <v>-1144120.9070905785</v>
      </c>
      <c r="I68" s="223">
        <v>2164188.8938358957</v>
      </c>
      <c r="J68" s="223">
        <v>423779.69323990541</v>
      </c>
      <c r="K68" s="223">
        <v>68495.035376218671</v>
      </c>
    </row>
    <row r="69" spans="1:11" x14ac:dyDescent="0.25">
      <c r="A69" t="s">
        <v>492</v>
      </c>
      <c r="B69" s="255">
        <v>641113.75997656491</v>
      </c>
      <c r="C69" s="255">
        <v>567410.13017206872</v>
      </c>
      <c r="D69" s="255">
        <v>74378.321328954626</v>
      </c>
      <c r="E69" s="305">
        <f t="shared" si="2"/>
        <v>1282902.2114775882</v>
      </c>
      <c r="F69">
        <v>420</v>
      </c>
      <c r="G69" s="223">
        <f t="shared" si="3"/>
        <v>-812622.7688619016</v>
      </c>
      <c r="I69" s="223">
        <v>409546.05973038025</v>
      </c>
      <c r="J69" s="223">
        <v>735720.10000810865</v>
      </c>
      <c r="K69" s="223">
        <v>62378.235427073465</v>
      </c>
    </row>
    <row r="70" spans="1:11" x14ac:dyDescent="0.25">
      <c r="A70" t="s">
        <v>493</v>
      </c>
      <c r="B70" s="255">
        <v>108832.17109621529</v>
      </c>
      <c r="C70" s="255">
        <v>61951.797384303747</v>
      </c>
      <c r="D70" s="255">
        <v>23969.178420931668</v>
      </c>
      <c r="E70" s="305">
        <f t="shared" si="2"/>
        <v>194753.1469014507</v>
      </c>
      <c r="F70">
        <v>228</v>
      </c>
      <c r="G70" s="223">
        <f t="shared" si="3"/>
        <v>44133.783075135507</v>
      </c>
      <c r="I70" s="223">
        <v>212536.93621078975</v>
      </c>
      <c r="J70" s="223">
        <v>109614.26066793935</v>
      </c>
      <c r="K70" s="223">
        <v>32371.643503623436</v>
      </c>
    </row>
    <row r="71" spans="1:11" x14ac:dyDescent="0.25">
      <c r="A71" t="s">
        <v>494</v>
      </c>
      <c r="B71" s="255">
        <v>386544.91486958787</v>
      </c>
      <c r="C71" s="255">
        <v>435586.266472822</v>
      </c>
      <c r="D71" s="255">
        <v>74709.611871273853</v>
      </c>
      <c r="E71" s="305">
        <f t="shared" si="2"/>
        <v>896840.79321368376</v>
      </c>
      <c r="F71">
        <v>517</v>
      </c>
      <c r="G71" s="223">
        <f t="shared" si="3"/>
        <v>-334795.75347278971</v>
      </c>
      <c r="I71" s="223">
        <v>503683.42417077569</v>
      </c>
      <c r="J71" s="223">
        <v>584322.17600539257</v>
      </c>
      <c r="K71" s="223">
        <v>76716.360631874719</v>
      </c>
    </row>
    <row r="72" spans="1:11" x14ac:dyDescent="0.25">
      <c r="A72" t="s">
        <v>495</v>
      </c>
      <c r="B72" s="255">
        <v>6815212.9356073141</v>
      </c>
      <c r="C72" s="255">
        <v>4910120.4979458544</v>
      </c>
      <c r="D72" s="255">
        <v>606302.56953596207</v>
      </c>
      <c r="E72" s="305">
        <f t="shared" ref="E72:E135" si="4">SUM(B72:D72)</f>
        <v>12331636.00308913</v>
      </c>
      <c r="F72">
        <v>2987</v>
      </c>
      <c r="G72" s="223">
        <f t="shared" si="3"/>
        <v>-8909722.3638306241</v>
      </c>
      <c r="I72" s="223">
        <v>2904671.4615474599</v>
      </c>
      <c r="J72" s="223">
        <v>7691097.3719641073</v>
      </c>
      <c r="K72" s="223">
        <v>492320.55378994602</v>
      </c>
    </row>
    <row r="73" spans="1:11" x14ac:dyDescent="0.25">
      <c r="A73" t="s">
        <v>496</v>
      </c>
      <c r="B73" s="255">
        <v>497245.52395487262</v>
      </c>
      <c r="C73" s="255">
        <v>260096.75563250075</v>
      </c>
      <c r="D73" s="255">
        <v>97332.330390327756</v>
      </c>
      <c r="E73" s="305">
        <f t="shared" si="4"/>
        <v>854674.6099777011</v>
      </c>
      <c r="F73">
        <v>1025</v>
      </c>
      <c r="G73" s="223">
        <f t="shared" si="3"/>
        <v>208844.98069572274</v>
      </c>
      <c r="I73" s="223">
        <v>991839.03565035213</v>
      </c>
      <c r="J73" s="223">
        <v>-330880.26852404559</v>
      </c>
      <c r="K73" s="223">
        <v>151618.58691218751</v>
      </c>
    </row>
    <row r="74" spans="1:11" x14ac:dyDescent="0.25">
      <c r="A74" t="s">
        <v>497</v>
      </c>
      <c r="B74" s="255">
        <v>12966122.894453852</v>
      </c>
      <c r="C74" s="255">
        <v>7989641.2118820865</v>
      </c>
      <c r="D74" s="255">
        <v>810628.87081444915</v>
      </c>
      <c r="E74" s="305">
        <f t="shared" si="4"/>
        <v>21766392.977150388</v>
      </c>
      <c r="F74">
        <v>3216</v>
      </c>
      <c r="G74" s="223">
        <f t="shared" si="3"/>
        <v>-17924292.66334039</v>
      </c>
      <c r="I74" s="223">
        <v>3089064.2372554513</v>
      </c>
      <c r="J74" s="223">
        <v>14222574.724574033</v>
      </c>
      <c r="K74" s="223">
        <v>527454.77766151121</v>
      </c>
    </row>
    <row r="75" spans="1:11" x14ac:dyDescent="0.25">
      <c r="A75" t="s">
        <v>498</v>
      </c>
      <c r="B75" s="255">
        <v>166777.05857886359</v>
      </c>
      <c r="C75" s="255">
        <v>-30267.156778492703</v>
      </c>
      <c r="D75" s="255">
        <v>35187.225474532992</v>
      </c>
      <c r="E75" s="305">
        <f t="shared" si="4"/>
        <v>171697.12727490388</v>
      </c>
      <c r="F75">
        <v>452</v>
      </c>
      <c r="G75" s="223">
        <f t="shared" si="3"/>
        <v>289555.11444154073</v>
      </c>
      <c r="I75" s="223">
        <v>450306.56804477831</v>
      </c>
      <c r="J75" s="223">
        <v>-745540.40347179759</v>
      </c>
      <c r="K75" s="223">
        <v>68586.495825028644</v>
      </c>
    </row>
    <row r="76" spans="1:11" x14ac:dyDescent="0.25">
      <c r="A76" t="s">
        <v>499</v>
      </c>
      <c r="B76" s="255">
        <v>343578.51950386795</v>
      </c>
      <c r="C76" s="255">
        <v>179763.30025955674</v>
      </c>
      <c r="D76" s="255">
        <v>45020.932800146198</v>
      </c>
      <c r="E76" s="305">
        <f t="shared" si="4"/>
        <v>568362.75256357086</v>
      </c>
      <c r="F76">
        <v>499</v>
      </c>
      <c r="G76" s="223">
        <f t="shared" si="3"/>
        <v>-52973.582806093036</v>
      </c>
      <c r="I76" s="223">
        <v>485244.14659997658</v>
      </c>
      <c r="J76" s="223">
        <v>-129108.06004528212</v>
      </c>
      <c r="K76" s="223">
        <v>73907.861880418801</v>
      </c>
    </row>
    <row r="77" spans="1:11" x14ac:dyDescent="0.25">
      <c r="A77" t="s">
        <v>500</v>
      </c>
      <c r="B77" s="255">
        <v>230497.07144207397</v>
      </c>
      <c r="C77" s="255">
        <v>12989.254833886051</v>
      </c>
      <c r="D77" s="255">
        <v>41302.379052477554</v>
      </c>
      <c r="E77" s="305">
        <f t="shared" si="4"/>
        <v>284788.70532843756</v>
      </c>
      <c r="F77">
        <v>438</v>
      </c>
      <c r="G77" s="223">
        <f t="shared" si="3"/>
        <v>169381.98592306057</v>
      </c>
      <c r="I77" s="223">
        <v>412457.52460998012</v>
      </c>
      <c r="J77" s="223">
        <v>-198693.44992952733</v>
      </c>
      <c r="K77" s="223">
        <v>62821.682598355983</v>
      </c>
    </row>
    <row r="78" spans="1:11" x14ac:dyDescent="0.25">
      <c r="A78" t="s">
        <v>501</v>
      </c>
      <c r="B78" s="255">
        <v>1165141.8111091461</v>
      </c>
      <c r="C78" s="255">
        <v>164413.87498666206</v>
      </c>
      <c r="D78" s="255">
        <v>217341.88275749545</v>
      </c>
      <c r="E78" s="305">
        <f t="shared" si="4"/>
        <v>1546897.5688533036</v>
      </c>
      <c r="F78">
        <v>3004</v>
      </c>
      <c r="G78" s="223">
        <f t="shared" si="3"/>
        <v>1502079.9528216752</v>
      </c>
      <c r="I78" s="223">
        <v>2828973.3746778634</v>
      </c>
      <c r="J78" s="223">
        <v>-2795572.9426668072</v>
      </c>
      <c r="K78" s="223">
        <v>478837.67534425086</v>
      </c>
    </row>
    <row r="79" spans="1:11" x14ac:dyDescent="0.25">
      <c r="A79" t="s">
        <v>502</v>
      </c>
      <c r="B79" s="255">
        <v>3965095.0383759928</v>
      </c>
      <c r="C79" s="255">
        <v>3058592.8491279446</v>
      </c>
      <c r="D79" s="255">
        <v>210975.82943525267</v>
      </c>
      <c r="E79" s="305">
        <f t="shared" si="4"/>
        <v>7234663.7169391895</v>
      </c>
      <c r="F79">
        <v>2322</v>
      </c>
      <c r="G79" s="223">
        <f t="shared" si="3"/>
        <v>-4834920.2598187188</v>
      </c>
      <c r="I79" s="223">
        <v>2269972.1177946907</v>
      </c>
      <c r="J79" s="223">
        <v>4312475.7192827575</v>
      </c>
      <c r="K79" s="223">
        <v>71842.998988778243</v>
      </c>
    </row>
    <row r="80" spans="1:11" x14ac:dyDescent="0.25">
      <c r="A80" t="s">
        <v>503</v>
      </c>
      <c r="B80" s="255">
        <v>2370232.341452335</v>
      </c>
      <c r="C80" s="255">
        <v>736018.96373285772</v>
      </c>
      <c r="D80" s="255">
        <v>180141.9933768386</v>
      </c>
      <c r="E80" s="305">
        <f t="shared" si="4"/>
        <v>3286393.2985620312</v>
      </c>
      <c r="F80">
        <v>3389</v>
      </c>
      <c r="G80" s="223">
        <f t="shared" si="3"/>
        <v>88293.694911795203</v>
      </c>
      <c r="I80" s="223">
        <v>3327804.3573826393</v>
      </c>
      <c r="J80" s="223">
        <v>-459951.74113627081</v>
      </c>
      <c r="K80" s="223">
        <v>105322.63511437392</v>
      </c>
    </row>
    <row r="81" spans="1:11" x14ac:dyDescent="0.25">
      <c r="A81" t="s">
        <v>504</v>
      </c>
      <c r="B81" s="255">
        <v>3101953.2740242602</v>
      </c>
      <c r="C81" s="255">
        <v>833558.55315217655</v>
      </c>
      <c r="D81" s="255">
        <v>538358.18244682357</v>
      </c>
      <c r="E81" s="305">
        <f t="shared" si="4"/>
        <v>4473870.0096232602</v>
      </c>
      <c r="F81">
        <v>4902</v>
      </c>
      <c r="G81" s="223">
        <f t="shared" si="3"/>
        <v>685219.83127013594</v>
      </c>
      <c r="I81" s="223">
        <v>4631170.1351501765</v>
      </c>
      <c r="J81" s="223">
        <v>-3020287.8376398101</v>
      </c>
      <c r="K81" s="223">
        <v>822020.83609909506</v>
      </c>
    </row>
    <row r="82" spans="1:11" x14ac:dyDescent="0.25">
      <c r="A82" t="s">
        <v>505</v>
      </c>
      <c r="B82" s="255">
        <v>8182981.6777051892</v>
      </c>
      <c r="C82" s="255">
        <v>4921566.2179854224</v>
      </c>
      <c r="D82" s="255">
        <v>320513.27758206084</v>
      </c>
      <c r="E82" s="305">
        <f t="shared" si="4"/>
        <v>13425061.173272673</v>
      </c>
      <c r="F82">
        <v>2455</v>
      </c>
      <c r="G82" s="223">
        <f t="shared" si="3"/>
        <v>-10790411.579597928</v>
      </c>
      <c r="I82" s="223">
        <v>2352463.6227166867</v>
      </c>
      <c r="J82" s="223">
        <v>11177160.439134745</v>
      </c>
      <c r="K82" s="223">
        <v>74453.796301324692</v>
      </c>
    </row>
    <row r="83" spans="1:11" x14ac:dyDescent="0.25">
      <c r="A83" t="s">
        <v>506</v>
      </c>
      <c r="B83" s="255">
        <v>976984.49906089134</v>
      </c>
      <c r="C83" s="255">
        <v>1079947.3147545937</v>
      </c>
      <c r="D83" s="255">
        <v>192644.34221057827</v>
      </c>
      <c r="E83" s="305">
        <f t="shared" si="4"/>
        <v>2249576.1560260635</v>
      </c>
      <c r="F83">
        <v>1274</v>
      </c>
      <c r="G83" s="223">
        <f t="shared" si="3"/>
        <v>-856031.74591239775</v>
      </c>
      <c r="I83" s="223">
        <v>1235431.5972435405</v>
      </c>
      <c r="J83" s="223">
        <v>940876.56780552771</v>
      </c>
      <c r="K83" s="223">
        <v>195005.79832077067</v>
      </c>
    </row>
    <row r="84" spans="1:11" x14ac:dyDescent="0.25">
      <c r="A84" t="s">
        <v>507</v>
      </c>
      <c r="B84" s="255">
        <v>8664896.746571755</v>
      </c>
      <c r="C84" s="255">
        <v>-677006.66505815578</v>
      </c>
      <c r="D84" s="255">
        <v>512803.44476934336</v>
      </c>
      <c r="E84" s="305">
        <f t="shared" si="4"/>
        <v>8500693.5262829438</v>
      </c>
      <c r="F84">
        <v>10680</v>
      </c>
      <c r="G84" s="223">
        <f t="shared" si="3"/>
        <v>2079309.8597775877</v>
      </c>
      <c r="I84" s="223">
        <v>9051744.3106759638</v>
      </c>
      <c r="J84" s="223">
        <v>-6116106.0097490065</v>
      </c>
      <c r="K84" s="223">
        <v>286481.25334259711</v>
      </c>
    </row>
    <row r="85" spans="1:11" x14ac:dyDescent="0.25">
      <c r="A85" t="s">
        <v>508</v>
      </c>
      <c r="B85" s="255">
        <v>132857.67428317052</v>
      </c>
      <c r="C85" s="255">
        <v>27030.850391644402</v>
      </c>
      <c r="D85" s="255">
        <v>34063.979450875653</v>
      </c>
      <c r="E85" s="305">
        <f t="shared" si="4"/>
        <v>193952.50412569058</v>
      </c>
      <c r="F85">
        <v>425</v>
      </c>
      <c r="G85" s="223">
        <f t="shared" si="3"/>
        <v>240725.70519866399</v>
      </c>
      <c r="I85" s="223">
        <v>409546.05973038025</v>
      </c>
      <c r="J85" s="223">
        <v>-413668.55780766171</v>
      </c>
      <c r="K85" s="223">
        <v>62378.235427073465</v>
      </c>
    </row>
    <row r="86" spans="1:11" x14ac:dyDescent="0.25">
      <c r="A86" t="s">
        <v>509</v>
      </c>
      <c r="B86" s="255">
        <v>167543.97798958144</v>
      </c>
      <c r="C86" s="255">
        <v>108395.27406620939</v>
      </c>
      <c r="D86" s="255">
        <v>31227.442393174275</v>
      </c>
      <c r="E86" s="305">
        <f t="shared" si="4"/>
        <v>307166.69444896514</v>
      </c>
      <c r="F86">
        <v>403</v>
      </c>
      <c r="G86" s="223">
        <f t="shared" si="3"/>
        <v>103937.3000360021</v>
      </c>
      <c r="I86" s="223">
        <v>385283.85240038141</v>
      </c>
      <c r="J86" s="223">
        <v>-334833.93645265244</v>
      </c>
      <c r="K86" s="223">
        <v>58682.84233305254</v>
      </c>
    </row>
    <row r="87" spans="1:11" x14ac:dyDescent="0.25">
      <c r="A87" t="s">
        <v>510</v>
      </c>
      <c r="B87" s="255">
        <v>231296.7382846867</v>
      </c>
      <c r="C87" s="255">
        <v>99688.301777746703</v>
      </c>
      <c r="D87" s="255">
        <v>57152.940603852709</v>
      </c>
      <c r="E87" s="305">
        <f t="shared" si="4"/>
        <v>388137.98066628608</v>
      </c>
      <c r="F87">
        <v>561</v>
      </c>
      <c r="G87" s="223">
        <f t="shared" si="3"/>
        <v>197825.74337055866</v>
      </c>
      <c r="I87" s="223">
        <v>525034.16662117466</v>
      </c>
      <c r="J87" s="223">
        <v>-358554.98993208061</v>
      </c>
      <c r="K87" s="223">
        <v>79968.30655461314</v>
      </c>
    </row>
    <row r="88" spans="1:11" x14ac:dyDescent="0.25">
      <c r="A88" t="s">
        <v>511</v>
      </c>
      <c r="B88" s="255">
        <v>328134.91158020217</v>
      </c>
      <c r="C88" s="255">
        <v>33526.264237381911</v>
      </c>
      <c r="D88" s="255">
        <v>21046.638186546221</v>
      </c>
      <c r="E88" s="305">
        <f t="shared" si="4"/>
        <v>382707.81400413031</v>
      </c>
      <c r="F88">
        <v>241</v>
      </c>
      <c r="G88" s="223">
        <f t="shared" si="3"/>
        <v>-134489.34193638782</v>
      </c>
      <c r="I88" s="223">
        <v>234858.16695438867</v>
      </c>
      <c r="J88" s="223">
        <v>-139296.11205341143</v>
      </c>
      <c r="K88" s="223">
        <v>35771.4051501227</v>
      </c>
    </row>
    <row r="89" spans="1:11" x14ac:dyDescent="0.25">
      <c r="A89" t="s">
        <v>512</v>
      </c>
      <c r="B89" s="255">
        <v>923085.3651877176</v>
      </c>
      <c r="C89" s="255">
        <v>669265.9611384552</v>
      </c>
      <c r="D89" s="255">
        <v>202663.24418130988</v>
      </c>
      <c r="E89" s="305">
        <f t="shared" si="4"/>
        <v>1795014.5705074826</v>
      </c>
      <c r="F89">
        <v>1885</v>
      </c>
      <c r="G89" s="223">
        <f t="shared" si="3"/>
        <v>184490.61087737465</v>
      </c>
      <c r="I89" s="223">
        <v>1822577.0146295121</v>
      </c>
      <c r="J89" s="223">
        <v>-400355.10465574625</v>
      </c>
      <c r="K89" s="223">
        <v>299584.53498289338</v>
      </c>
    </row>
    <row r="90" spans="1:11" x14ac:dyDescent="0.25">
      <c r="A90" t="s">
        <v>513</v>
      </c>
      <c r="B90" s="255">
        <v>1577115.408326274</v>
      </c>
      <c r="C90" s="255">
        <v>1018582.5486379622</v>
      </c>
      <c r="D90" s="255">
        <v>333138.77223699843</v>
      </c>
      <c r="E90" s="305">
        <f t="shared" si="4"/>
        <v>2928836.7292012349</v>
      </c>
      <c r="F90">
        <v>2790</v>
      </c>
      <c r="G90" s="223">
        <f t="shared" si="3"/>
        <v>34216.634440483991</v>
      </c>
      <c r="I90" s="223">
        <v>2652344.5053154719</v>
      </c>
      <c r="J90" s="223">
        <v>-106692.24314430589</v>
      </c>
      <c r="K90" s="223">
        <v>447377.62563762878</v>
      </c>
    </row>
    <row r="91" spans="1:11" x14ac:dyDescent="0.25">
      <c r="A91" t="s">
        <v>514</v>
      </c>
      <c r="B91" s="255">
        <v>136467.12366321619</v>
      </c>
      <c r="C91" s="255">
        <v>134336.06830436733</v>
      </c>
      <c r="D91" s="255">
        <v>28561.926618284342</v>
      </c>
      <c r="E91" s="305">
        <f t="shared" si="4"/>
        <v>299365.11858586781</v>
      </c>
      <c r="F91">
        <v>308</v>
      </c>
      <c r="G91" s="223">
        <f t="shared" si="3"/>
        <v>19524.296976020007</v>
      </c>
      <c r="I91" s="223">
        <v>300851.37089198548</v>
      </c>
      <c r="J91" s="223">
        <v>-135655.38653899176</v>
      </c>
      <c r="K91" s="223">
        <v>45822.874365859658</v>
      </c>
    </row>
    <row r="92" spans="1:11" x14ac:dyDescent="0.25">
      <c r="A92" t="s">
        <v>515</v>
      </c>
      <c r="B92" s="255">
        <v>781318.62869865424</v>
      </c>
      <c r="C92" s="255">
        <v>704610.90866745694</v>
      </c>
      <c r="D92" s="255">
        <v>143952.99611007841</v>
      </c>
      <c r="E92" s="305">
        <f t="shared" si="4"/>
        <v>1629882.5334761897</v>
      </c>
      <c r="F92">
        <v>1099</v>
      </c>
      <c r="G92" s="223">
        <f t="shared" si="3"/>
        <v>-449988.26999916229</v>
      </c>
      <c r="I92" s="223">
        <v>1030658.5673783503</v>
      </c>
      <c r="J92" s="223">
        <v>186755.82439603686</v>
      </c>
      <c r="K92" s="223">
        <v>158532.88355100557</v>
      </c>
    </row>
    <row r="93" spans="1:11" x14ac:dyDescent="0.25">
      <c r="A93" t="s">
        <v>516</v>
      </c>
      <c r="B93" s="255">
        <v>53487.971405907178</v>
      </c>
      <c r="C93" s="255">
        <v>17696.715090618134</v>
      </c>
      <c r="D93" s="255">
        <v>12016.063622293208</v>
      </c>
      <c r="E93" s="305">
        <f t="shared" si="4"/>
        <v>83200.750118818512</v>
      </c>
      <c r="F93">
        <v>172</v>
      </c>
      <c r="G93" s="223">
        <f t="shared" si="3"/>
        <v>90946.248887564943</v>
      </c>
      <c r="I93" s="223">
        <v>155278.1269119925</v>
      </c>
      <c r="J93" s="223">
        <v>-220972.98397463124</v>
      </c>
      <c r="K93" s="223">
        <v>23650.515801734018</v>
      </c>
    </row>
    <row r="94" spans="1:11" x14ac:dyDescent="0.25">
      <c r="A94" t="s">
        <v>517</v>
      </c>
      <c r="B94" s="255">
        <v>739129.73306104471</v>
      </c>
      <c r="C94" s="255">
        <v>820695.62579919421</v>
      </c>
      <c r="D94" s="255">
        <v>120993.12710811777</v>
      </c>
      <c r="E94" s="305">
        <f t="shared" si="4"/>
        <v>1680818.4859683567</v>
      </c>
      <c r="F94">
        <v>742</v>
      </c>
      <c r="G94" s="223">
        <f t="shared" si="3"/>
        <v>-860400.04458701226</v>
      </c>
      <c r="I94" s="223">
        <v>720102.3135543653</v>
      </c>
      <c r="J94" s="223">
        <v>1057208.398245981</v>
      </c>
      <c r="K94" s="223">
        <v>109679.26703054151</v>
      </c>
    </row>
    <row r="95" spans="1:11" x14ac:dyDescent="0.25">
      <c r="A95" t="s">
        <v>518</v>
      </c>
      <c r="B95" s="255">
        <v>1294298.4274167465</v>
      </c>
      <c r="C95" s="255">
        <v>1129649.4040447513</v>
      </c>
      <c r="D95" s="255">
        <v>250788.68391136051</v>
      </c>
      <c r="E95" s="305">
        <f t="shared" si="4"/>
        <v>2674736.5153728579</v>
      </c>
      <c r="F95">
        <v>1837</v>
      </c>
      <c r="G95" s="223">
        <f t="shared" si="3"/>
        <v>-692351.73669071984</v>
      </c>
      <c r="I95" s="223">
        <v>1767259.1819171149</v>
      </c>
      <c r="J95" s="223">
        <v>520764.0495217584</v>
      </c>
      <c r="K95" s="223">
        <v>289731.6622725777</v>
      </c>
    </row>
    <row r="96" spans="1:11" x14ac:dyDescent="0.25">
      <c r="A96" t="s">
        <v>519</v>
      </c>
      <c r="B96" s="255">
        <v>165158.06593374402</v>
      </c>
      <c r="C96" s="255">
        <v>204156.45537669386</v>
      </c>
      <c r="D96" s="255">
        <v>35837.09979041628</v>
      </c>
      <c r="E96" s="305">
        <f t="shared" si="4"/>
        <v>405151.62110085413</v>
      </c>
      <c r="F96">
        <v>238</v>
      </c>
      <c r="G96" s="223">
        <f t="shared" si="3"/>
        <v>-144970.55258128972</v>
      </c>
      <c r="I96" s="223">
        <v>230005.72548838891</v>
      </c>
      <c r="J96" s="223">
        <v>-48763.752248172124</v>
      </c>
      <c r="K96" s="223">
        <v>35032.326531318511</v>
      </c>
    </row>
    <row r="97" spans="1:11" x14ac:dyDescent="0.25">
      <c r="A97" t="s">
        <v>520</v>
      </c>
      <c r="B97" s="255">
        <v>69137.251077974346</v>
      </c>
      <c r="C97" s="255">
        <v>67026.065320986687</v>
      </c>
      <c r="D97" s="255">
        <v>17947.489089283939</v>
      </c>
      <c r="E97" s="305">
        <f t="shared" si="4"/>
        <v>154110.80548824498</v>
      </c>
      <c r="F97">
        <v>240</v>
      </c>
      <c r="G97" s="223">
        <f t="shared" si="3"/>
        <v>90065.895764885863</v>
      </c>
      <c r="I97" s="223">
        <v>245533.53817958815</v>
      </c>
      <c r="J97" s="223">
        <v>-182330.91227118648</v>
      </c>
      <c r="K97" s="223">
        <v>37397.378111491918</v>
      </c>
    </row>
    <row r="98" spans="1:11" x14ac:dyDescent="0.25">
      <c r="A98" t="s">
        <v>521</v>
      </c>
      <c r="B98" s="255">
        <v>324727.44605235185</v>
      </c>
      <c r="C98" s="255">
        <v>222864.68591824215</v>
      </c>
      <c r="D98" s="255">
        <v>64579.826188458566</v>
      </c>
      <c r="E98" s="305">
        <f t="shared" si="4"/>
        <v>612171.95815905253</v>
      </c>
      <c r="F98">
        <v>917</v>
      </c>
      <c r="G98" s="223">
        <f t="shared" si="3"/>
        <v>316791.98283877101</v>
      </c>
      <c r="I98" s="223">
        <v>891878.74145075702</v>
      </c>
      <c r="J98" s="223">
        <v>-970797.36586486467</v>
      </c>
      <c r="K98" s="223">
        <v>135842.65013620976</v>
      </c>
    </row>
    <row r="99" spans="1:11" x14ac:dyDescent="0.25">
      <c r="A99" t="s">
        <v>522</v>
      </c>
      <c r="B99" s="255">
        <v>877585.33484370331</v>
      </c>
      <c r="C99" s="255">
        <v>961588.16930196632</v>
      </c>
      <c r="D99" s="255">
        <v>171007.60937423928</v>
      </c>
      <c r="E99" s="305">
        <f t="shared" si="4"/>
        <v>2010181.1135199091</v>
      </c>
      <c r="F99">
        <v>1143</v>
      </c>
      <c r="G99" s="223">
        <f t="shared" si="3"/>
        <v>-761756.88121534872</v>
      </c>
      <c r="I99" s="223">
        <v>1082094.4469179478</v>
      </c>
      <c r="J99" s="223">
        <v>1023546.724544168</v>
      </c>
      <c r="K99" s="223">
        <v>167694.32659743945</v>
      </c>
    </row>
    <row r="100" spans="1:11" x14ac:dyDescent="0.25">
      <c r="A100" t="s">
        <v>523</v>
      </c>
      <c r="B100" s="255">
        <v>2693324.4345675875</v>
      </c>
      <c r="C100" s="255">
        <v>1859457.6243138481</v>
      </c>
      <c r="D100" s="255">
        <v>168622.57067419981</v>
      </c>
      <c r="E100" s="305">
        <f t="shared" si="4"/>
        <v>4721404.6295556352</v>
      </c>
      <c r="F100">
        <v>623</v>
      </c>
      <c r="G100" s="223">
        <f t="shared" si="3"/>
        <v>-3965528.7289727828</v>
      </c>
      <c r="I100" s="223">
        <v>613348.60130237043</v>
      </c>
      <c r="J100" s="223">
        <v>3010428.1936493553</v>
      </c>
      <c r="K100" s="223">
        <v>93419.537416849373</v>
      </c>
    </row>
    <row r="101" spans="1:11" x14ac:dyDescent="0.25">
      <c r="A101" t="s">
        <v>524</v>
      </c>
      <c r="B101" s="255">
        <v>3053349.8436041377</v>
      </c>
      <c r="C101" s="255">
        <v>-272828.28159223637</v>
      </c>
      <c r="D101" s="255">
        <v>639969.95768696466</v>
      </c>
      <c r="E101" s="305">
        <f t="shared" si="4"/>
        <v>3420491.5196988657</v>
      </c>
      <c r="F101">
        <v>6722</v>
      </c>
      <c r="G101" s="223">
        <f t="shared" si="3"/>
        <v>3555781.6220105104</v>
      </c>
      <c r="I101" s="223">
        <v>6378049.0629100921</v>
      </c>
      <c r="J101" s="223">
        <v>-5927734.2489814833</v>
      </c>
      <c r="K101" s="223">
        <v>1175384.4779113142</v>
      </c>
    </row>
    <row r="102" spans="1:11" x14ac:dyDescent="0.25">
      <c r="A102" t="s">
        <v>525</v>
      </c>
      <c r="B102" s="255">
        <v>2390221.6918669925</v>
      </c>
      <c r="C102" s="255">
        <v>1311717.9144249712</v>
      </c>
      <c r="D102" s="255">
        <v>448392.29272484028</v>
      </c>
      <c r="E102" s="305">
        <f t="shared" si="4"/>
        <v>4150331.8990168041</v>
      </c>
      <c r="F102">
        <v>3004</v>
      </c>
      <c r="G102" s="223">
        <f t="shared" si="3"/>
        <v>-870303.96737448033</v>
      </c>
      <c r="I102" s="223">
        <v>2824120.933211864</v>
      </c>
      <c r="J102" s="223">
        <v>969260.48138858564</v>
      </c>
      <c r="K102" s="223">
        <v>477973.38826439856</v>
      </c>
    </row>
    <row r="103" spans="1:11" x14ac:dyDescent="0.25">
      <c r="A103" t="s">
        <v>526</v>
      </c>
      <c r="B103" s="255">
        <v>2590651.8439852302</v>
      </c>
      <c r="C103" s="255">
        <v>2214883.9421969727</v>
      </c>
      <c r="D103" s="255">
        <v>490055.78761214006</v>
      </c>
      <c r="E103" s="305">
        <f t="shared" si="4"/>
        <v>5295591.5737943426</v>
      </c>
      <c r="F103">
        <v>3218</v>
      </c>
      <c r="G103" s="223">
        <f t="shared" si="3"/>
        <v>-1772179.0997519558</v>
      </c>
      <c r="I103" s="223">
        <v>3087123.2606690512</v>
      </c>
      <c r="J103" s="223">
        <v>2571663.9658157993</v>
      </c>
      <c r="K103" s="223">
        <v>527084.02113736072</v>
      </c>
    </row>
    <row r="104" spans="1:11" x14ac:dyDescent="0.25">
      <c r="A104" t="s">
        <v>527</v>
      </c>
      <c r="B104" s="255">
        <v>813230.03092252021</v>
      </c>
      <c r="C104" s="255">
        <v>698077.17267999693</v>
      </c>
      <c r="D104" s="255">
        <v>149132.59865379892</v>
      </c>
      <c r="E104" s="305">
        <f t="shared" si="4"/>
        <v>1660439.8022563159</v>
      </c>
      <c r="F104">
        <v>1211</v>
      </c>
      <c r="G104" s="223">
        <f t="shared" si="3"/>
        <v>-369792.30389243981</v>
      </c>
      <c r="I104" s="223">
        <v>1147117.1625623447</v>
      </c>
      <c r="J104" s="223">
        <v>469573.43536333204</v>
      </c>
      <c r="K104" s="223">
        <v>179275.77346745966</v>
      </c>
    </row>
    <row r="105" spans="1:11" x14ac:dyDescent="0.25">
      <c r="A105" t="s">
        <v>528</v>
      </c>
      <c r="B105" s="255">
        <v>8539210.165963877</v>
      </c>
      <c r="C105" s="255">
        <v>-1990191.6120880726</v>
      </c>
      <c r="D105" s="255">
        <v>612292.76179787528</v>
      </c>
      <c r="E105" s="305">
        <f t="shared" si="4"/>
        <v>7161311.3156736791</v>
      </c>
      <c r="F105">
        <v>13391</v>
      </c>
      <c r="G105" s="223">
        <f t="shared" si="3"/>
        <v>6073628.8631495032</v>
      </c>
      <c r="I105" s="223">
        <v>12940490.901528176</v>
      </c>
      <c r="J105" s="223">
        <v>-9600963.9724344499</v>
      </c>
      <c r="K105" s="223">
        <v>409557.31018228689</v>
      </c>
    </row>
    <row r="106" spans="1:11" x14ac:dyDescent="0.25">
      <c r="A106" t="s">
        <v>529</v>
      </c>
      <c r="B106" s="255">
        <v>7855813.6245960752</v>
      </c>
      <c r="C106" s="255">
        <v>750307.85175055452</v>
      </c>
      <c r="D106" s="255">
        <v>1505219.0278242051</v>
      </c>
      <c r="E106" s="305">
        <f t="shared" si="4"/>
        <v>10111340.504170835</v>
      </c>
      <c r="F106">
        <v>9905</v>
      </c>
      <c r="G106" s="223">
        <f t="shared" si="3"/>
        <v>730546.633998801</v>
      </c>
      <c r="I106" s="223">
        <v>9617538.9856115356</v>
      </c>
      <c r="J106" s="223">
        <v>-400496.3862938385</v>
      </c>
      <c r="K106" s="223">
        <v>1835971.7010163674</v>
      </c>
    </row>
    <row r="107" spans="1:11" x14ac:dyDescent="0.25">
      <c r="A107" t="s">
        <v>530</v>
      </c>
      <c r="B107" s="255">
        <v>142193.39205906817</v>
      </c>
      <c r="C107" s="255">
        <v>82589.533484241139</v>
      </c>
      <c r="D107" s="255">
        <v>11918.482225013988</v>
      </c>
      <c r="E107" s="305">
        <f t="shared" si="4"/>
        <v>236701.40776832329</v>
      </c>
      <c r="F107">
        <v>381</v>
      </c>
      <c r="G107" s="223">
        <f t="shared" si="3"/>
        <v>134355.94876679761</v>
      </c>
      <c r="I107" s="223">
        <v>376549.45776158187</v>
      </c>
      <c r="J107" s="223">
        <v>-270008.32060616952</v>
      </c>
      <c r="K107" s="223">
        <v>11917.521850212039</v>
      </c>
    </row>
    <row r="108" spans="1:11" x14ac:dyDescent="0.25">
      <c r="A108" t="s">
        <v>531</v>
      </c>
      <c r="B108" s="255">
        <v>552086.01196615957</v>
      </c>
      <c r="C108" s="255">
        <v>613757.43627125409</v>
      </c>
      <c r="D108" s="255">
        <v>108118.0273909331</v>
      </c>
      <c r="E108" s="305">
        <f t="shared" si="4"/>
        <v>1273961.4756283467</v>
      </c>
      <c r="F108">
        <v>789</v>
      </c>
      <c r="G108" s="223">
        <f t="shared" si="3"/>
        <v>-422114.91324876703</v>
      </c>
      <c r="I108" s="223">
        <v>745335.00917756406</v>
      </c>
      <c r="J108" s="223">
        <v>519101.69935153029</v>
      </c>
      <c r="K108" s="223">
        <v>113522.47584832329</v>
      </c>
    </row>
    <row r="109" spans="1:11" x14ac:dyDescent="0.25">
      <c r="A109" t="s">
        <v>532</v>
      </c>
      <c r="B109" s="255">
        <v>483249.99799026386</v>
      </c>
      <c r="C109" s="255">
        <v>-370425.28394368524</v>
      </c>
      <c r="D109" s="255">
        <v>104225.66480473735</v>
      </c>
      <c r="E109" s="305">
        <f t="shared" si="4"/>
        <v>217050.37885131597</v>
      </c>
      <c r="F109">
        <v>1148</v>
      </c>
      <c r="G109" s="223">
        <f t="shared" si="3"/>
        <v>969305.01747048902</v>
      </c>
      <c r="I109" s="223">
        <v>1072389.5639859482</v>
      </c>
      <c r="J109" s="223">
        <v>-671255.08980145247</v>
      </c>
      <c r="K109" s="223">
        <v>165965.75243773492</v>
      </c>
    </row>
    <row r="110" spans="1:11" x14ac:dyDescent="0.25">
      <c r="A110" t="s">
        <v>533</v>
      </c>
      <c r="B110" s="255">
        <v>804523.05051549315</v>
      </c>
      <c r="C110" s="255">
        <v>562510.82936930517</v>
      </c>
      <c r="D110" s="255">
        <v>137774.51975913366</v>
      </c>
      <c r="E110" s="305">
        <f t="shared" si="4"/>
        <v>1504808.399643932</v>
      </c>
      <c r="F110">
        <v>1189</v>
      </c>
      <c r="G110" s="223">
        <f t="shared" si="3"/>
        <v>-246256.65795640694</v>
      </c>
      <c r="I110" s="223">
        <v>1137412.2796303451</v>
      </c>
      <c r="J110" s="223">
        <v>-109479.54395486577</v>
      </c>
      <c r="K110" s="223">
        <v>177547.19930775513</v>
      </c>
    </row>
    <row r="111" spans="1:11" x14ac:dyDescent="0.25">
      <c r="A111" t="s">
        <v>534</v>
      </c>
      <c r="B111" s="255">
        <v>3739061.9725424722</v>
      </c>
      <c r="C111" s="255">
        <v>3343749.4964279197</v>
      </c>
      <c r="D111" s="255">
        <v>514206.48235274613</v>
      </c>
      <c r="E111" s="305">
        <f t="shared" si="4"/>
        <v>7597017.9513231376</v>
      </c>
      <c r="F111">
        <v>2966</v>
      </c>
      <c r="G111" s="223">
        <f t="shared" si="3"/>
        <v>-4286995.4553121841</v>
      </c>
      <c r="I111" s="223">
        <v>2833825.8161438634</v>
      </c>
      <c r="J111" s="223">
        <v>6688753.428177502</v>
      </c>
      <c r="K111" s="223">
        <v>479701.96242410305</v>
      </c>
    </row>
    <row r="112" spans="1:11" x14ac:dyDescent="0.25">
      <c r="A112" t="s">
        <v>535</v>
      </c>
      <c r="B112" s="255">
        <v>13708434.096747858</v>
      </c>
      <c r="C112" s="255">
        <v>5597740.8530655364</v>
      </c>
      <c r="D112" s="255">
        <v>599085.39978509163</v>
      </c>
      <c r="E112" s="305">
        <f t="shared" si="4"/>
        <v>19905260.349598486</v>
      </c>
      <c r="F112">
        <v>1772</v>
      </c>
      <c r="G112" s="223">
        <f t="shared" si="3"/>
        <v>-17635849.266670324</v>
      </c>
      <c r="I112" s="223">
        <v>1687679.1418747187</v>
      </c>
      <c r="J112" s="223">
        <v>10418142.541664612</v>
      </c>
      <c r="K112" s="223">
        <v>275557.35416300071</v>
      </c>
    </row>
    <row r="113" spans="1:11" x14ac:dyDescent="0.25">
      <c r="A113" t="s">
        <v>536</v>
      </c>
      <c r="B113" s="255">
        <v>448961.28292411612</v>
      </c>
      <c r="C113" s="255">
        <v>431589.25970613078</v>
      </c>
      <c r="D113" s="255">
        <v>97421.557905349677</v>
      </c>
      <c r="E113" s="305">
        <f t="shared" si="4"/>
        <v>977972.10053559649</v>
      </c>
      <c r="F113">
        <v>900</v>
      </c>
      <c r="G113" s="223">
        <f t="shared" si="3"/>
        <v>-32190.997015821107</v>
      </c>
      <c r="I113" s="223">
        <v>879262.39363915764</v>
      </c>
      <c r="J113" s="223">
        <v>-332972.0381262083</v>
      </c>
      <c r="K113" s="223">
        <v>133921.04572731888</v>
      </c>
    </row>
    <row r="114" spans="1:11" x14ac:dyDescent="0.25">
      <c r="A114" t="s">
        <v>537</v>
      </c>
      <c r="B114" s="255">
        <v>2791570.5889240704</v>
      </c>
      <c r="C114" s="255">
        <v>1899015.6908935718</v>
      </c>
      <c r="D114" s="255">
        <v>200403.52417002982</v>
      </c>
      <c r="E114" s="305">
        <f t="shared" si="4"/>
        <v>4890989.8039876726</v>
      </c>
      <c r="F114">
        <v>919</v>
      </c>
      <c r="G114" s="223">
        <f t="shared" si="3"/>
        <v>-3824316.9215735784</v>
      </c>
      <c r="I114" s="223">
        <v>869557.51070715813</v>
      </c>
      <c r="J114" s="223">
        <v>2855663.5249509546</v>
      </c>
      <c r="K114" s="223">
        <v>132442.88848971049</v>
      </c>
    </row>
    <row r="115" spans="1:11" x14ac:dyDescent="0.25">
      <c r="A115" t="s">
        <v>538</v>
      </c>
      <c r="B115" s="255">
        <v>139566.583967846</v>
      </c>
      <c r="C115" s="255">
        <v>175714.42557727074</v>
      </c>
      <c r="D115" s="255">
        <v>33423.865188605458</v>
      </c>
      <c r="E115" s="305">
        <f t="shared" si="4"/>
        <v>348704.87473372219</v>
      </c>
      <c r="F115">
        <v>309</v>
      </c>
      <c r="G115" s="223">
        <f t="shared" si="3"/>
        <v>-24010.898884163878</v>
      </c>
      <c r="I115" s="223">
        <v>309585.76553078508</v>
      </c>
      <c r="J115" s="223">
        <v>-99955.110582517314</v>
      </c>
      <c r="K115" s="223">
        <v>47153.21587970719</v>
      </c>
    </row>
    <row r="116" spans="1:11" x14ac:dyDescent="0.25">
      <c r="A116" t="s">
        <v>539</v>
      </c>
      <c r="B116" s="255">
        <v>344068.84812739457</v>
      </c>
      <c r="C116" s="255">
        <v>183256.7354822479</v>
      </c>
      <c r="D116" s="255">
        <v>74561.076239310845</v>
      </c>
      <c r="E116" s="305">
        <f t="shared" si="4"/>
        <v>601886.65984895336</v>
      </c>
      <c r="F116">
        <v>789</v>
      </c>
      <c r="G116" s="223">
        <f t="shared" si="3"/>
        <v>216402.95137900417</v>
      </c>
      <c r="I116" s="223">
        <v>740482.56771156425</v>
      </c>
      <c r="J116" s="223">
        <v>-524776.68739028939</v>
      </c>
      <c r="K116" s="223">
        <v>112783.39722951909</v>
      </c>
    </row>
    <row r="117" spans="1:11" x14ac:dyDescent="0.25">
      <c r="A117" t="s">
        <v>540</v>
      </c>
      <c r="B117" s="255">
        <v>222731.31530195015</v>
      </c>
      <c r="C117" s="255">
        <v>151787.93194537153</v>
      </c>
      <c r="D117" s="255">
        <v>37705.996047742614</v>
      </c>
      <c r="E117" s="305">
        <f t="shared" si="4"/>
        <v>412225.24329506425</v>
      </c>
      <c r="F117">
        <v>431</v>
      </c>
      <c r="G117" s="223">
        <f t="shared" si="3"/>
        <v>31750.712930253387</v>
      </c>
      <c r="I117" s="223">
        <v>423132.8958351796</v>
      </c>
      <c r="J117" s="223">
        <v>-348649.77257657726</v>
      </c>
      <c r="K117" s="223">
        <v>64447.655559725201</v>
      </c>
    </row>
    <row r="118" spans="1:11" x14ac:dyDescent="0.25">
      <c r="A118" t="s">
        <v>541</v>
      </c>
      <c r="B118" s="255">
        <v>66974.050716690283</v>
      </c>
      <c r="C118" s="255">
        <v>7235.3571037084766</v>
      </c>
      <c r="D118" s="255">
        <v>14984.539748517996</v>
      </c>
      <c r="E118" s="305">
        <f t="shared" si="4"/>
        <v>89193.947568916759</v>
      </c>
      <c r="F118">
        <v>220</v>
      </c>
      <c r="G118" s="223">
        <f t="shared" si="3"/>
        <v>133167.36999646091</v>
      </c>
      <c r="I118" s="223">
        <v>193127.17034679069</v>
      </c>
      <c r="J118" s="223">
        <v>-271928.26865351241</v>
      </c>
      <c r="K118" s="223">
        <v>29415.329028406686</v>
      </c>
    </row>
    <row r="119" spans="1:11" x14ac:dyDescent="0.25">
      <c r="A119" t="s">
        <v>542</v>
      </c>
      <c r="B119" s="255">
        <v>1031446.0044302598</v>
      </c>
      <c r="C119" s="255">
        <v>553785.68870764854</v>
      </c>
      <c r="D119" s="255">
        <v>217644.38860032923</v>
      </c>
      <c r="E119" s="305">
        <f t="shared" si="4"/>
        <v>1802876.0817382375</v>
      </c>
      <c r="F119">
        <v>2088</v>
      </c>
      <c r="G119" s="223">
        <f t="shared" si="3"/>
        <v>382962.45268755965</v>
      </c>
      <c r="I119" s="223">
        <v>2006969.7903375032</v>
      </c>
      <c r="J119" s="223">
        <v>-713848.54904565739</v>
      </c>
      <c r="K119" s="223">
        <v>332427.44401727902</v>
      </c>
    </row>
    <row r="120" spans="1:11" x14ac:dyDescent="0.25">
      <c r="A120" t="s">
        <v>543</v>
      </c>
      <c r="B120" s="255">
        <v>9448288.8184093535</v>
      </c>
      <c r="C120" s="255">
        <v>6366941.7701866971</v>
      </c>
      <c r="D120" s="255">
        <v>782886.63570723752</v>
      </c>
      <c r="E120" s="305">
        <f t="shared" si="4"/>
        <v>16598117.224303287</v>
      </c>
      <c r="F120">
        <v>3748</v>
      </c>
      <c r="G120" s="223">
        <f t="shared" si="3"/>
        <v>-12282284.391970642</v>
      </c>
      <c r="I120" s="223">
        <v>3680091.6078142226</v>
      </c>
      <c r="J120" s="223">
        <v>12272288.868102409</v>
      </c>
      <c r="K120" s="223">
        <v>640350.13926534285</v>
      </c>
    </row>
    <row r="121" spans="1:11" x14ac:dyDescent="0.25">
      <c r="A121" t="s">
        <v>544</v>
      </c>
      <c r="B121" s="255">
        <v>1064103.0899218791</v>
      </c>
      <c r="C121" s="255">
        <v>719843.16173602769</v>
      </c>
      <c r="D121" s="255">
        <v>262034.70520814028</v>
      </c>
      <c r="E121" s="305">
        <f t="shared" si="4"/>
        <v>2045980.9568660471</v>
      </c>
      <c r="F121">
        <v>2731</v>
      </c>
      <c r="G121" s="223">
        <f t="shared" si="3"/>
        <v>790353.65842320083</v>
      </c>
      <c r="I121" s="223">
        <v>2647492.0638494724</v>
      </c>
      <c r="J121" s="223">
        <v>-1449914.9609016664</v>
      </c>
      <c r="K121" s="223">
        <v>446513.33855777653</v>
      </c>
    </row>
    <row r="122" spans="1:11" x14ac:dyDescent="0.25">
      <c r="A122" t="s">
        <v>545</v>
      </c>
      <c r="B122" s="255">
        <v>6057737.0399602652</v>
      </c>
      <c r="C122" s="255">
        <v>4191534.7083787876</v>
      </c>
      <c r="D122" s="255">
        <v>454563.39877501794</v>
      </c>
      <c r="E122" s="305">
        <f t="shared" si="4"/>
        <v>10703835.147114072</v>
      </c>
      <c r="F122">
        <v>2012</v>
      </c>
      <c r="G122" s="223">
        <f t="shared" si="3"/>
        <v>-8352716.8530321363</v>
      </c>
      <c r="I122" s="223">
        <v>1977855.1415415045</v>
      </c>
      <c r="J122" s="223">
        <v>6217542.2405917402</v>
      </c>
      <c r="K122" s="223">
        <v>327241.72153816547</v>
      </c>
    </row>
    <row r="123" spans="1:11" x14ac:dyDescent="0.25">
      <c r="A123" t="s">
        <v>546</v>
      </c>
      <c r="B123" s="255">
        <v>294204.97412002762</v>
      </c>
      <c r="C123" s="255">
        <v>351584.95523124607</v>
      </c>
      <c r="D123" s="255">
        <v>68887.161869138843</v>
      </c>
      <c r="E123" s="305">
        <f t="shared" si="4"/>
        <v>714677.09122041252</v>
      </c>
      <c r="F123">
        <v>464</v>
      </c>
      <c r="G123" s="223">
        <f t="shared" si="3"/>
        <v>-208413.4525011697</v>
      </c>
      <c r="I123" s="223">
        <v>445454.12657877849</v>
      </c>
      <c r="J123" s="223">
        <v>92191.653591658105</v>
      </c>
      <c r="K123" s="223">
        <v>67847.417206224462</v>
      </c>
    </row>
    <row r="124" spans="1:11" x14ac:dyDescent="0.25">
      <c r="A124" t="s">
        <v>547</v>
      </c>
      <c r="B124" s="255">
        <v>1689374.3517865019</v>
      </c>
      <c r="C124" s="255">
        <v>1599738.787410778</v>
      </c>
      <c r="D124" s="255">
        <v>241356.24665169677</v>
      </c>
      <c r="E124" s="305">
        <f t="shared" si="4"/>
        <v>3530469.3858489767</v>
      </c>
      <c r="F124">
        <v>1441</v>
      </c>
      <c r="G124" s="223">
        <f t="shared" si="3"/>
        <v>-1930795.2444968491</v>
      </c>
      <c r="I124" s="223">
        <v>1431470.232469931</v>
      </c>
      <c r="J124" s="223">
        <v>1727211.5163720611</v>
      </c>
      <c r="K124" s="223">
        <v>229922.99634680172</v>
      </c>
    </row>
    <row r="125" spans="1:11" x14ac:dyDescent="0.25">
      <c r="A125" t="s">
        <v>548</v>
      </c>
      <c r="B125" s="255">
        <v>1070396.214682054</v>
      </c>
      <c r="C125" s="255">
        <v>169381.01814952423</v>
      </c>
      <c r="D125" s="255">
        <v>221739.22543818364</v>
      </c>
      <c r="E125" s="305">
        <f t="shared" si="4"/>
        <v>1461516.4582697619</v>
      </c>
      <c r="F125">
        <v>2458</v>
      </c>
      <c r="G125" s="223">
        <f t="shared" si="3"/>
        <v>1077186.9484131536</v>
      </c>
      <c r="I125" s="223">
        <v>2392253.6427378845</v>
      </c>
      <c r="J125" s="223">
        <v>-1841428.1488416891</v>
      </c>
      <c r="K125" s="223">
        <v>401051.83815754799</v>
      </c>
    </row>
    <row r="126" spans="1:11" x14ac:dyDescent="0.25">
      <c r="A126" t="s">
        <v>549</v>
      </c>
      <c r="B126" s="255">
        <v>5598638.630128718</v>
      </c>
      <c r="C126" s="255">
        <v>3172467.7152342228</v>
      </c>
      <c r="D126" s="255">
        <v>310112.2468493263</v>
      </c>
      <c r="E126" s="305">
        <f t="shared" si="4"/>
        <v>9081218.5922122672</v>
      </c>
      <c r="F126">
        <v>1253</v>
      </c>
      <c r="G126" s="223">
        <f t="shared" si="3"/>
        <v>-7590001.3335241899</v>
      </c>
      <c r="I126" s="223">
        <v>1224756.226018341</v>
      </c>
      <c r="J126" s="223">
        <v>5180806.8627049122</v>
      </c>
      <c r="K126" s="223">
        <v>193104.3667450957</v>
      </c>
    </row>
    <row r="127" spans="1:11" x14ac:dyDescent="0.25">
      <c r="A127" t="s">
        <v>550</v>
      </c>
      <c r="B127" s="255">
        <v>2863694.5624213843</v>
      </c>
      <c r="C127" s="255">
        <v>1331837.2882332536</v>
      </c>
      <c r="D127" s="255">
        <v>185559.23865496163</v>
      </c>
      <c r="E127" s="305">
        <f t="shared" si="4"/>
        <v>4381091.0893095993</v>
      </c>
      <c r="F127">
        <v>1071</v>
      </c>
      <c r="G127" s="223">
        <f t="shared" si="3"/>
        <v>-3185983.991373471</v>
      </c>
      <c r="I127" s="223">
        <v>988927.57077075227</v>
      </c>
      <c r="J127" s="223">
        <v>2202664.347129859</v>
      </c>
      <c r="K127" s="223">
        <v>151100.01466427618</v>
      </c>
    </row>
    <row r="128" spans="1:11" x14ac:dyDescent="0.25">
      <c r="A128" t="s">
        <v>551</v>
      </c>
      <c r="B128" s="255">
        <v>11618909.027636187</v>
      </c>
      <c r="C128" s="255">
        <v>4983625.1995545216</v>
      </c>
      <c r="D128" s="255">
        <v>2104394.4396871943</v>
      </c>
      <c r="E128" s="305">
        <f t="shared" si="4"/>
        <v>18706928.666877903</v>
      </c>
      <c r="F128">
        <v>13968</v>
      </c>
      <c r="G128" s="223">
        <f>($B$303/$F$303*F128)-B128-C128</f>
        <v>-3435994.0792548191</v>
      </c>
      <c r="I128" s="223">
        <v>13563544.385762546</v>
      </c>
      <c r="J128" s="223">
        <v>3308541.1061274288</v>
      </c>
      <c r="K128" s="223">
        <v>2690111.8586827028</v>
      </c>
    </row>
    <row r="129" spans="1:11" x14ac:dyDescent="0.25">
      <c r="A129" t="s">
        <v>552</v>
      </c>
      <c r="B129" s="255">
        <v>499083.31610188948</v>
      </c>
      <c r="C129" s="255">
        <v>84410.293732981256</v>
      </c>
      <c r="D129" s="255">
        <v>99337.913465593767</v>
      </c>
      <c r="E129" s="305">
        <f t="shared" si="4"/>
        <v>682831.5233004645</v>
      </c>
      <c r="F129">
        <v>1064</v>
      </c>
      <c r="G129" s="223">
        <f t="shared" ref="G129:G192" si="5">($B$303/$F$303*F129)-B129-C129</f>
        <v>419455.89742485044</v>
      </c>
      <c r="I129" s="223">
        <v>1032599.5439647502</v>
      </c>
      <c r="J129" s="223">
        <v>-578180.4201203218</v>
      </c>
      <c r="K129" s="223">
        <v>158878.59838294645</v>
      </c>
    </row>
    <row r="130" spans="1:11" x14ac:dyDescent="0.25">
      <c r="A130" t="s">
        <v>553</v>
      </c>
      <c r="B130" s="255">
        <v>485921.06773315126</v>
      </c>
      <c r="C130" s="255">
        <v>539488.22352018254</v>
      </c>
      <c r="D130" s="255">
        <v>121739.05081384857</v>
      </c>
      <c r="E130" s="305">
        <f t="shared" si="4"/>
        <v>1147148.3420671823</v>
      </c>
      <c r="F130">
        <v>1211</v>
      </c>
      <c r="G130" s="223">
        <f t="shared" si="5"/>
        <v>116105.60845674353</v>
      </c>
      <c r="I130" s="223">
        <v>1176231.8113583433</v>
      </c>
      <c r="J130" s="223">
        <v>-656785.95879286982</v>
      </c>
      <c r="K130" s="223">
        <v>184461.49594657318</v>
      </c>
    </row>
    <row r="131" spans="1:11" x14ac:dyDescent="0.25">
      <c r="A131" t="s">
        <v>554</v>
      </c>
      <c r="B131" s="255">
        <v>364897.21340549004</v>
      </c>
      <c r="C131" s="255">
        <v>355056.97573696548</v>
      </c>
      <c r="D131" s="255">
        <v>79455.989271565035</v>
      </c>
      <c r="E131" s="305">
        <f t="shared" si="4"/>
        <v>799410.17841402057</v>
      </c>
      <c r="F131">
        <v>540</v>
      </c>
      <c r="G131" s="223">
        <f t="shared" si="5"/>
        <v>-210938.46177380002</v>
      </c>
      <c r="I131" s="223">
        <v>530857.09638037439</v>
      </c>
      <c r="J131" s="223">
        <v>335163.84890880366</v>
      </c>
      <c r="K131" s="223">
        <v>80855.200897178176</v>
      </c>
    </row>
    <row r="132" spans="1:11" x14ac:dyDescent="0.25">
      <c r="A132" t="s">
        <v>555</v>
      </c>
      <c r="B132" s="255">
        <v>369157.94453605055</v>
      </c>
      <c r="C132" s="255">
        <v>234971.23278158525</v>
      </c>
      <c r="D132" s="255">
        <v>80612.611347285245</v>
      </c>
      <c r="E132" s="305">
        <f t="shared" si="4"/>
        <v>684741.78866492107</v>
      </c>
      <c r="F132">
        <v>983</v>
      </c>
      <c r="G132" s="223">
        <f t="shared" si="5"/>
        <v>322467.97083678708</v>
      </c>
      <c r="I132" s="223">
        <v>976311.22295915289</v>
      </c>
      <c r="J132" s="223">
        <v>-883680.11288912036</v>
      </c>
      <c r="K132" s="223">
        <v>148852.86825666029</v>
      </c>
    </row>
    <row r="133" spans="1:11" x14ac:dyDescent="0.25">
      <c r="A133" t="s">
        <v>556</v>
      </c>
      <c r="B133" s="255">
        <v>104466.9272292446</v>
      </c>
      <c r="C133" s="255">
        <v>-47551.846924147627</v>
      </c>
      <c r="D133" s="255">
        <v>23681.550797212349</v>
      </c>
      <c r="E133" s="305">
        <f t="shared" si="4"/>
        <v>80596.631102309315</v>
      </c>
      <c r="F133">
        <v>241</v>
      </c>
      <c r="G133" s="223">
        <f t="shared" si="5"/>
        <v>170256.75357609929</v>
      </c>
      <c r="I133" s="223">
        <v>230005.72548838891</v>
      </c>
      <c r="J133" s="223">
        <v>-88187.573478406557</v>
      </c>
      <c r="K133" s="223">
        <v>35032.326531318511</v>
      </c>
    </row>
    <row r="134" spans="1:11" x14ac:dyDescent="0.25">
      <c r="A134" t="s">
        <v>557</v>
      </c>
      <c r="B134" s="255">
        <v>1874907.0817128608</v>
      </c>
      <c r="C134" s="255">
        <v>260201.29421638872</v>
      </c>
      <c r="D134" s="255">
        <v>370414.2485910313</v>
      </c>
      <c r="E134" s="305">
        <f t="shared" si="4"/>
        <v>2505522.6245202809</v>
      </c>
      <c r="F134">
        <v>3396</v>
      </c>
      <c r="G134" s="223">
        <f t="shared" si="5"/>
        <v>1066034.976189184</v>
      </c>
      <c r="I134" s="223">
        <v>3286073.3607750414</v>
      </c>
      <c r="J134" s="223">
        <v>-1224877.6339519501</v>
      </c>
      <c r="K134" s="223">
        <v>565086.56486278842</v>
      </c>
    </row>
    <row r="135" spans="1:11" x14ac:dyDescent="0.25">
      <c r="A135" t="s">
        <v>558</v>
      </c>
      <c r="B135" s="255">
        <v>747240.33153919573</v>
      </c>
      <c r="C135" s="255">
        <v>608706.09439211828</v>
      </c>
      <c r="D135" s="255">
        <v>74151.00267270107</v>
      </c>
      <c r="E135" s="305">
        <f t="shared" si="4"/>
        <v>1430097.4286040151</v>
      </c>
      <c r="F135">
        <v>394</v>
      </c>
      <c r="G135" s="223">
        <f t="shared" si="5"/>
        <v>-984553.46929566539</v>
      </c>
      <c r="I135" s="223">
        <v>380431.41093438165</v>
      </c>
      <c r="J135" s="223">
        <v>786254.55722340697</v>
      </c>
      <c r="K135" s="223">
        <v>57943.763714248344</v>
      </c>
    </row>
    <row r="136" spans="1:11" x14ac:dyDescent="0.25">
      <c r="A136" t="s">
        <v>559</v>
      </c>
      <c r="B136" s="255">
        <v>1468252.8455000382</v>
      </c>
      <c r="C136" s="255">
        <v>323499.82467171457</v>
      </c>
      <c r="D136" s="255">
        <v>225980.36738966394</v>
      </c>
      <c r="E136" s="305">
        <f t="shared" ref="E136:E199" si="6">SUM(B136:D136)</f>
        <v>2017733.0375614166</v>
      </c>
      <c r="F136">
        <v>1525</v>
      </c>
      <c r="G136" s="223">
        <f t="shared" si="5"/>
        <v>-354254.55121397576</v>
      </c>
      <c r="I136" s="223">
        <v>1475142.2056639288</v>
      </c>
      <c r="J136" s="223">
        <v>712691.82844542386</v>
      </c>
      <c r="K136" s="223">
        <v>237701.58006547199</v>
      </c>
    </row>
    <row r="137" spans="1:11" x14ac:dyDescent="0.25">
      <c r="A137" t="s">
        <v>560</v>
      </c>
      <c r="B137" s="255">
        <v>2385070.5618809541</v>
      </c>
      <c r="C137" s="255">
        <v>543393.37033457321</v>
      </c>
      <c r="D137" s="255">
        <v>516073.74599675636</v>
      </c>
      <c r="E137" s="305">
        <f t="shared" si="6"/>
        <v>3444537.6782122836</v>
      </c>
      <c r="F137">
        <v>4387</v>
      </c>
      <c r="G137" s="223">
        <f t="shared" si="5"/>
        <v>1206817.5417961241</v>
      </c>
      <c r="I137" s="223">
        <v>4214830.6573673971</v>
      </c>
      <c r="J137" s="223">
        <v>-1539143.9436778137</v>
      </c>
      <c r="K137" s="223">
        <v>742493.56166880974</v>
      </c>
    </row>
    <row r="138" spans="1:11" x14ac:dyDescent="0.25">
      <c r="A138" t="s">
        <v>561</v>
      </c>
      <c r="B138" s="255">
        <v>187879.75669835234</v>
      </c>
      <c r="C138" s="255">
        <v>161196.25212255161</v>
      </c>
      <c r="D138" s="255">
        <v>43415.267681136524</v>
      </c>
      <c r="E138" s="305">
        <f t="shared" si="6"/>
        <v>392491.27650204045</v>
      </c>
      <c r="F138">
        <v>468</v>
      </c>
      <c r="G138" s="223">
        <f t="shared" si="5"/>
        <v>92070.954898597498</v>
      </c>
      <c r="I138" s="223">
        <v>440601.68511277874</v>
      </c>
      <c r="J138" s="223">
        <v>-342787.2485251617</v>
      </c>
      <c r="K138" s="223">
        <v>67108.33858742028</v>
      </c>
    </row>
    <row r="139" spans="1:11" x14ac:dyDescent="0.25">
      <c r="A139" t="s">
        <v>562</v>
      </c>
      <c r="B139" s="255">
        <v>139989.85343481833</v>
      </c>
      <c r="C139" s="255">
        <v>-482795.3668132638</v>
      </c>
      <c r="D139" s="255">
        <v>29870.293866782835</v>
      </c>
      <c r="E139" s="305">
        <f t="shared" si="6"/>
        <v>-312935.21951166261</v>
      </c>
      <c r="F139">
        <v>373</v>
      </c>
      <c r="G139" s="223">
        <f t="shared" si="5"/>
        <v>694403.41394975758</v>
      </c>
      <c r="I139" s="223">
        <v>365874.08653638238</v>
      </c>
      <c r="J139" s="223">
        <v>-250728.78915630424</v>
      </c>
      <c r="K139" s="223">
        <v>55726.527857835776</v>
      </c>
    </row>
    <row r="140" spans="1:11" x14ac:dyDescent="0.25">
      <c r="A140" t="s">
        <v>563</v>
      </c>
      <c r="B140" s="255">
        <v>1610251.6862458917</v>
      </c>
      <c r="C140" s="255">
        <v>1452037.1868518852</v>
      </c>
      <c r="D140" s="255">
        <v>118162.30598317838</v>
      </c>
      <c r="E140" s="305">
        <f t="shared" si="6"/>
        <v>3180451.1790809552</v>
      </c>
      <c r="F140">
        <v>1921</v>
      </c>
      <c r="G140" s="223">
        <f t="shared" si="5"/>
        <v>-1251512.5540696525</v>
      </c>
      <c r="I140" s="223">
        <v>1861396.5463575101</v>
      </c>
      <c r="J140" s="223">
        <v>1133229.0967206242</v>
      </c>
      <c r="K140" s="223">
        <v>58911.873476048168</v>
      </c>
    </row>
    <row r="141" spans="1:11" x14ac:dyDescent="0.25">
      <c r="A141" t="s">
        <v>564</v>
      </c>
      <c r="B141" s="255">
        <v>676793.36939963442</v>
      </c>
      <c r="C141" s="255">
        <v>102937.48650048429</v>
      </c>
      <c r="D141" s="255">
        <v>142176.5614455535</v>
      </c>
      <c r="E141" s="305">
        <f t="shared" si="6"/>
        <v>921907.41734567215</v>
      </c>
      <c r="F141">
        <v>1576</v>
      </c>
      <c r="G141" s="223">
        <f t="shared" si="5"/>
        <v>705840.97064247576</v>
      </c>
      <c r="I141" s="223">
        <v>1511050.2725123272</v>
      </c>
      <c r="J141" s="223">
        <v>-1188848.44664204</v>
      </c>
      <c r="K141" s="223">
        <v>244097.30445637868</v>
      </c>
    </row>
    <row r="142" spans="1:11" x14ac:dyDescent="0.25">
      <c r="A142" t="s">
        <v>565</v>
      </c>
      <c r="B142" s="255">
        <v>1575898.9608575916</v>
      </c>
      <c r="C142" s="255">
        <v>656845.49960397556</v>
      </c>
      <c r="D142" s="255">
        <v>300909.57974653319</v>
      </c>
      <c r="E142" s="305">
        <f t="shared" si="6"/>
        <v>2533654.0402081003</v>
      </c>
      <c r="F142">
        <v>3189</v>
      </c>
      <c r="G142" s="223">
        <f t="shared" si="5"/>
        <v>773276.19616554817</v>
      </c>
      <c r="I142" s="223">
        <v>3083241.3074962515</v>
      </c>
      <c r="J142" s="223">
        <v>-2023769.1221619672</v>
      </c>
      <c r="K142" s="223">
        <v>526342.50808905973</v>
      </c>
    </row>
    <row r="143" spans="1:11" x14ac:dyDescent="0.25">
      <c r="A143" t="s">
        <v>566</v>
      </c>
      <c r="B143" s="255">
        <v>5744306.0074942736</v>
      </c>
      <c r="C143" s="255">
        <v>3765405.8361191163</v>
      </c>
      <c r="D143" s="255">
        <v>370045.5247858087</v>
      </c>
      <c r="E143" s="305">
        <f t="shared" si="6"/>
        <v>9879757.3683991991</v>
      </c>
      <c r="F143">
        <v>1482</v>
      </c>
      <c r="G143" s="223">
        <f t="shared" si="5"/>
        <v>-8112746.4585016351</v>
      </c>
      <c r="I143" s="223">
        <v>1448939.0217475302</v>
      </c>
      <c r="J143" s="223">
        <v>10404352.952397391</v>
      </c>
      <c r="K143" s="223">
        <v>233034.4298342698</v>
      </c>
    </row>
    <row r="144" spans="1:11" x14ac:dyDescent="0.25">
      <c r="A144" t="s">
        <v>567</v>
      </c>
      <c r="B144" s="255">
        <v>121446.19605046907</v>
      </c>
      <c r="C144" s="255">
        <v>54579.294487746723</v>
      </c>
      <c r="D144" s="255">
        <v>26680.2810957654</v>
      </c>
      <c r="E144" s="305">
        <f t="shared" si="6"/>
        <v>202705.7716339812</v>
      </c>
      <c r="F144">
        <v>348</v>
      </c>
      <c r="G144" s="223">
        <f t="shared" si="5"/>
        <v>152006.86709936219</v>
      </c>
      <c r="I144" s="223">
        <v>340641.39091318357</v>
      </c>
      <c r="J144" s="223">
        <v>-380279.77407672233</v>
      </c>
      <c r="K144" s="223">
        <v>51883.319040053997</v>
      </c>
    </row>
    <row r="145" spans="1:11" x14ac:dyDescent="0.25">
      <c r="A145" t="s">
        <v>571</v>
      </c>
      <c r="B145" s="255">
        <v>195051.56032335263</v>
      </c>
      <c r="C145" s="255">
        <v>94104.422250291449</v>
      </c>
      <c r="D145" s="255">
        <v>39367.630823456049</v>
      </c>
      <c r="E145" s="305">
        <f t="shared" si="6"/>
        <v>328523.61339710013</v>
      </c>
      <c r="F145">
        <v>436</v>
      </c>
      <c r="G145" s="223">
        <f t="shared" si="5"/>
        <v>121827.08619067777</v>
      </c>
      <c r="I145" s="223">
        <v>420221.43095557974</v>
      </c>
      <c r="J145" s="223">
        <v>-243039.52659701658</v>
      </c>
      <c r="K145" s="223">
        <v>64004.208388442683</v>
      </c>
    </row>
    <row r="146" spans="1:11" x14ac:dyDescent="0.25">
      <c r="A146" t="s">
        <v>572</v>
      </c>
      <c r="B146" s="255">
        <v>78164.29530911133</v>
      </c>
      <c r="C146" s="255">
        <v>-163212.57089981012</v>
      </c>
      <c r="D146" s="255">
        <v>15726.560756783187</v>
      </c>
      <c r="E146" s="305">
        <f t="shared" si="6"/>
        <v>-69321.714833915597</v>
      </c>
      <c r="F146">
        <v>207</v>
      </c>
      <c r="G146" s="223">
        <f t="shared" si="5"/>
        <v>280170.97108201671</v>
      </c>
      <c r="I146" s="223">
        <v>199920.58839919037</v>
      </c>
      <c r="J146" s="223">
        <v>-227373.40010931902</v>
      </c>
      <c r="K146" s="223">
        <v>30450.03909473255</v>
      </c>
    </row>
    <row r="147" spans="1:11" x14ac:dyDescent="0.25">
      <c r="A147" t="s">
        <v>573</v>
      </c>
      <c r="B147" s="255">
        <v>1101412.8621977633</v>
      </c>
      <c r="C147" s="255">
        <v>1234514.8833417692</v>
      </c>
      <c r="D147" s="255">
        <v>192423.84849535354</v>
      </c>
      <c r="E147" s="305">
        <f t="shared" si="6"/>
        <v>2528351.594034886</v>
      </c>
      <c r="F147">
        <v>1194</v>
      </c>
      <c r="G147" s="223">
        <f t="shared" si="5"/>
        <v>-1210437.4150243942</v>
      </c>
      <c r="I147" s="223">
        <v>1170408.8815991436</v>
      </c>
      <c r="J147" s="223">
        <v>1061998.5693974008</v>
      </c>
      <c r="K147" s="223">
        <v>183424.35145075049</v>
      </c>
    </row>
    <row r="148" spans="1:11" x14ac:dyDescent="0.25">
      <c r="A148" t="s">
        <v>574</v>
      </c>
      <c r="B148" s="255">
        <v>1093943.7022538064</v>
      </c>
      <c r="C148" s="255">
        <v>372737.88738643494</v>
      </c>
      <c r="D148" s="255">
        <v>225720.61712036957</v>
      </c>
      <c r="E148" s="305">
        <f t="shared" si="6"/>
        <v>1692402.2067606109</v>
      </c>
      <c r="F148">
        <v>2618</v>
      </c>
      <c r="G148" s="223">
        <f t="shared" si="5"/>
        <v>1001102.0663803883</v>
      </c>
      <c r="I148" s="223">
        <v>2522299.0740266782</v>
      </c>
      <c r="J148" s="223">
        <v>-1843874.9835194277</v>
      </c>
      <c r="K148" s="223">
        <v>424214.73189758835</v>
      </c>
    </row>
    <row r="149" spans="1:11" x14ac:dyDescent="0.25">
      <c r="A149" t="s">
        <v>575</v>
      </c>
      <c r="B149" s="255">
        <v>12883573.334390368</v>
      </c>
      <c r="C149" s="255">
        <v>5242053.3814623058</v>
      </c>
      <c r="D149" s="255">
        <v>819010.55986767996</v>
      </c>
      <c r="E149" s="305">
        <f t="shared" si="6"/>
        <v>18944637.275720354</v>
      </c>
      <c r="F149">
        <v>12812</v>
      </c>
      <c r="G149" s="223">
        <f t="shared" si="5"/>
        <v>-6048757.2731726486</v>
      </c>
      <c r="I149" s="223">
        <v>12233004.935785411</v>
      </c>
      <c r="J149" s="223">
        <v>8579590.9817415792</v>
      </c>
      <c r="K149" s="223">
        <v>387165.88381938852</v>
      </c>
    </row>
    <row r="150" spans="1:11" x14ac:dyDescent="0.25">
      <c r="A150" t="s">
        <v>568</v>
      </c>
      <c r="B150" s="255">
        <v>911619.11666648078</v>
      </c>
      <c r="C150" s="255">
        <v>398949.50384303438</v>
      </c>
      <c r="D150" s="255">
        <v>148460.80914676809</v>
      </c>
      <c r="E150" s="305">
        <f t="shared" si="6"/>
        <v>1459029.4296562832</v>
      </c>
      <c r="F150">
        <v>1538</v>
      </c>
      <c r="G150" s="223">
        <f t="shared" si="5"/>
        <v>139183.58077380352</v>
      </c>
      <c r="I150" s="223">
        <v>1488729.0417687283</v>
      </c>
      <c r="J150" s="223">
        <v>-807128.28690575343</v>
      </c>
      <c r="K150" s="223">
        <v>240121.58388905833</v>
      </c>
    </row>
    <row r="151" spans="1:11" x14ac:dyDescent="0.25">
      <c r="A151" t="s">
        <v>569</v>
      </c>
      <c r="B151" s="255">
        <v>110006.90778370231</v>
      </c>
      <c r="C151" s="255">
        <v>27257.023006285803</v>
      </c>
      <c r="D151" s="255">
        <v>24072.589646551369</v>
      </c>
      <c r="E151" s="305">
        <f t="shared" si="6"/>
        <v>161336.52043653949</v>
      </c>
      <c r="F151">
        <v>270</v>
      </c>
      <c r="G151" s="223">
        <f t="shared" si="5"/>
        <v>117243.93289433964</v>
      </c>
      <c r="I151" s="223">
        <v>260090.86257758745</v>
      </c>
      <c r="J151" s="223">
        <v>-194536.15143680142</v>
      </c>
      <c r="K151" s="223">
        <v>39614.613967904479</v>
      </c>
    </row>
    <row r="152" spans="1:11" x14ac:dyDescent="0.25">
      <c r="A152" t="s">
        <v>576</v>
      </c>
      <c r="B152" s="255">
        <v>103000791.6669548</v>
      </c>
      <c r="C152" s="255">
        <v>-69379649.113982424</v>
      </c>
      <c r="D152" s="255">
        <v>7896287.9540514611</v>
      </c>
      <c r="E152" s="305">
        <f t="shared" si="6"/>
        <v>41517430.507023841</v>
      </c>
      <c r="F152">
        <v>145037</v>
      </c>
      <c r="G152" s="223">
        <f t="shared" si="5"/>
        <v>103093883.46622705</v>
      </c>
      <c r="I152" s="223">
        <v>140104542.44781125</v>
      </c>
      <c r="J152" s="223">
        <v>-109878325.46135861</v>
      </c>
      <c r="K152" s="223">
        <v>4434208.8708913941</v>
      </c>
    </row>
    <row r="153" spans="1:11" x14ac:dyDescent="0.25">
      <c r="A153" t="s">
        <v>577</v>
      </c>
      <c r="B153" s="255">
        <v>358052.57442136324</v>
      </c>
      <c r="C153" s="255">
        <v>76466.12203355669</v>
      </c>
      <c r="D153" s="255">
        <v>69583.674126830869</v>
      </c>
      <c r="E153" s="305">
        <f t="shared" si="6"/>
        <v>504102.37058175082</v>
      </c>
      <c r="F153">
        <v>1014</v>
      </c>
      <c r="G153" s="223">
        <f t="shared" si="5"/>
        <v>521299.72493733326</v>
      </c>
      <c r="I153" s="223">
        <v>991839.03565035213</v>
      </c>
      <c r="J153" s="223">
        <v>-942107.64127888146</v>
      </c>
      <c r="K153" s="223">
        <v>151618.58691218751</v>
      </c>
    </row>
    <row r="154" spans="1:11" x14ac:dyDescent="0.25">
      <c r="A154" t="s">
        <v>578</v>
      </c>
      <c r="B154" s="255">
        <v>638666.85721962037</v>
      </c>
      <c r="C154" s="255">
        <v>-1149061.5754807014</v>
      </c>
      <c r="D154" s="255">
        <v>110971.13520235653</v>
      </c>
      <c r="E154" s="305">
        <f t="shared" si="6"/>
        <v>-399423.58305872453</v>
      </c>
      <c r="F154">
        <v>1100</v>
      </c>
      <c r="G154" s="223">
        <f t="shared" si="5"/>
        <v>1547278.6073453794</v>
      </c>
      <c r="I154" s="223">
        <v>1020953.6844463508</v>
      </c>
      <c r="J154" s="223">
        <v>-117663.91649275948</v>
      </c>
      <c r="K154" s="223">
        <v>156804.30939130104</v>
      </c>
    </row>
    <row r="155" spans="1:11" x14ac:dyDescent="0.25">
      <c r="A155" t="s">
        <v>579</v>
      </c>
      <c r="B155" s="255">
        <v>8544973.8607431091</v>
      </c>
      <c r="C155" s="255">
        <v>5035892.1079612626</v>
      </c>
      <c r="D155" s="255">
        <v>842464.10431940563</v>
      </c>
      <c r="E155" s="305">
        <f t="shared" si="6"/>
        <v>14423330.073023777</v>
      </c>
      <c r="F155">
        <v>4760</v>
      </c>
      <c r="G155" s="223">
        <f t="shared" si="5"/>
        <v>-9093986.5941214077</v>
      </c>
      <c r="I155" s="223">
        <v>4572940.8375581792</v>
      </c>
      <c r="J155" s="223">
        <v>6525078.5482106563</v>
      </c>
      <c r="K155" s="223">
        <v>810898.1403745797</v>
      </c>
    </row>
    <row r="156" spans="1:11" x14ac:dyDescent="0.25">
      <c r="A156" t="s">
        <v>580</v>
      </c>
      <c r="B156" s="255">
        <v>800454.63525079517</v>
      </c>
      <c r="C156" s="255">
        <v>-1066399.4049549368</v>
      </c>
      <c r="D156" s="255">
        <v>94092.710771986531</v>
      </c>
      <c r="E156" s="305">
        <f t="shared" si="6"/>
        <v>-171852.05893215514</v>
      </c>
      <c r="F156">
        <v>925</v>
      </c>
      <c r="G156" s="223">
        <f t="shared" si="5"/>
        <v>1137869.8582523016</v>
      </c>
      <c r="I156" s="223">
        <v>883144.34681195742</v>
      </c>
      <c r="J156" s="223">
        <v>-565017.46141254925</v>
      </c>
      <c r="K156" s="223">
        <v>134512.30862236221</v>
      </c>
    </row>
    <row r="157" spans="1:11" x14ac:dyDescent="0.25">
      <c r="A157" t="s">
        <v>581</v>
      </c>
      <c r="B157" s="255">
        <v>8815085.3400043771</v>
      </c>
      <c r="C157" s="255">
        <v>2684973.6488170326</v>
      </c>
      <c r="D157" s="255">
        <v>1457767.0391793509</v>
      </c>
      <c r="E157" s="305">
        <f t="shared" si="6"/>
        <v>12957826.028000761</v>
      </c>
      <c r="F157">
        <v>9543</v>
      </c>
      <c r="G157" s="223">
        <f t="shared" si="5"/>
        <v>-2504619.9401564486</v>
      </c>
      <c r="I157" s="223">
        <v>9000308.431136366</v>
      </c>
      <c r="J157" s="223">
        <v>1925485.4627169422</v>
      </c>
      <c r="K157" s="223">
        <v>1710107.8682138468</v>
      </c>
    </row>
    <row r="158" spans="1:11" x14ac:dyDescent="0.25">
      <c r="A158" t="s">
        <v>582</v>
      </c>
      <c r="B158" s="255">
        <v>1142390.3282497581</v>
      </c>
      <c r="C158" s="255">
        <v>1201097.1081323663</v>
      </c>
      <c r="D158" s="255">
        <v>210924.97041393325</v>
      </c>
      <c r="E158" s="305">
        <f t="shared" si="6"/>
        <v>2554412.4067960572</v>
      </c>
      <c r="F158">
        <v>1374</v>
      </c>
      <c r="G158" s="223">
        <f t="shared" si="5"/>
        <v>-1048325.1967441009</v>
      </c>
      <c r="I158" s="223">
        <v>1371299.9582915339</v>
      </c>
      <c r="J158" s="223">
        <v>628097.80570831732</v>
      </c>
      <c r="K158" s="223">
        <v>219205.83655663379</v>
      </c>
    </row>
    <row r="159" spans="1:11" x14ac:dyDescent="0.25">
      <c r="A159" t="s">
        <v>583</v>
      </c>
      <c r="B159" s="255">
        <v>102507.13339367909</v>
      </c>
      <c r="C159" s="255">
        <v>18662.54429293322</v>
      </c>
      <c r="D159" s="255">
        <v>18582.17320508523</v>
      </c>
      <c r="E159" s="305">
        <f t="shared" si="6"/>
        <v>139751.85089169754</v>
      </c>
      <c r="F159">
        <v>194</v>
      </c>
      <c r="G159" s="223">
        <f t="shared" si="5"/>
        <v>61698.935479163934</v>
      </c>
      <c r="I159" s="223">
        <v>186333.75229439102</v>
      </c>
      <c r="J159" s="223">
        <v>-196757.41595721577</v>
      </c>
      <c r="K159" s="223">
        <v>28380.618962080822</v>
      </c>
    </row>
    <row r="160" spans="1:11" x14ac:dyDescent="0.25">
      <c r="A160" t="s">
        <v>584</v>
      </c>
      <c r="B160" s="255">
        <v>1538917.2089241412</v>
      </c>
      <c r="C160" s="255">
        <v>-797935.71577470889</v>
      </c>
      <c r="D160" s="255">
        <v>270026.20689138927</v>
      </c>
      <c r="E160" s="305">
        <f t="shared" si="6"/>
        <v>1011007.7000408217</v>
      </c>
      <c r="F160">
        <v>3685</v>
      </c>
      <c r="G160" s="223">
        <f t="shared" si="5"/>
        <v>2732579.5352829667</v>
      </c>
      <c r="I160" s="223">
        <v>3618950.8453426254</v>
      </c>
      <c r="J160" s="223">
        <v>-5156143.0586477015</v>
      </c>
      <c r="K160" s="223">
        <v>628671.30875460175</v>
      </c>
    </row>
    <row r="161" spans="1:11" x14ac:dyDescent="0.25">
      <c r="A161" t="s">
        <v>585</v>
      </c>
      <c r="B161" s="255">
        <v>162604.27807382605</v>
      </c>
      <c r="C161" s="255">
        <v>-443189.72939126397</v>
      </c>
      <c r="D161" s="255">
        <v>30402.287600514894</v>
      </c>
      <c r="E161" s="305">
        <f t="shared" si="6"/>
        <v>-250183.16371692304</v>
      </c>
      <c r="F161">
        <v>463</v>
      </c>
      <c r="G161" s="223">
        <f t="shared" si="5"/>
        <v>717019.30645019258</v>
      </c>
      <c r="I161" s="223">
        <v>448365.59145837836</v>
      </c>
      <c r="J161" s="223">
        <v>-582906.04299916502</v>
      </c>
      <c r="K161" s="223">
        <v>68290.86437750698</v>
      </c>
    </row>
    <row r="162" spans="1:11" x14ac:dyDescent="0.25">
      <c r="A162" t="s">
        <v>570</v>
      </c>
      <c r="B162" s="255">
        <v>551564.17344363895</v>
      </c>
      <c r="C162" s="255">
        <v>285912.57756733045</v>
      </c>
      <c r="D162" s="255">
        <v>109518.50349733778</v>
      </c>
      <c r="E162" s="305">
        <f t="shared" si="6"/>
        <v>946995.2545083072</v>
      </c>
      <c r="F162">
        <v>1096</v>
      </c>
      <c r="G162" s="223">
        <f t="shared" si="5"/>
        <v>195636.65120393143</v>
      </c>
      <c r="I162" s="223">
        <v>1055891.2630015491</v>
      </c>
      <c r="J162" s="223">
        <v>-792011.52977320121</v>
      </c>
      <c r="K162" s="223">
        <v>163027.17636623728</v>
      </c>
    </row>
    <row r="163" spans="1:11" x14ac:dyDescent="0.25">
      <c r="A163" t="s">
        <v>586</v>
      </c>
      <c r="B163" s="255">
        <v>3982872.9844396613</v>
      </c>
      <c r="C163" s="255">
        <v>1831746.1506127808</v>
      </c>
      <c r="D163" s="255">
        <v>427426.93494431314</v>
      </c>
      <c r="E163" s="305">
        <f t="shared" si="6"/>
        <v>6242046.0699967556</v>
      </c>
      <c r="F163">
        <v>2733</v>
      </c>
      <c r="G163" s="223">
        <f t="shared" si="5"/>
        <v>-3238433.9815366357</v>
      </c>
      <c r="I163" s="223">
        <v>2613524.9735874739</v>
      </c>
      <c r="J163" s="223">
        <v>4862613.7308558049</v>
      </c>
      <c r="K163" s="223">
        <v>440463.32899881073</v>
      </c>
    </row>
    <row r="164" spans="1:11" x14ac:dyDescent="0.25">
      <c r="A164" t="s">
        <v>587</v>
      </c>
      <c r="B164" s="255">
        <v>231346.7340855996</v>
      </c>
      <c r="C164" s="255">
        <v>168072.16726362228</v>
      </c>
      <c r="D164" s="255">
        <v>52962.621629942674</v>
      </c>
      <c r="E164" s="305">
        <f t="shared" si="6"/>
        <v>452381.52297916455</v>
      </c>
      <c r="F164">
        <v>555</v>
      </c>
      <c r="G164" s="223">
        <f t="shared" si="5"/>
        <v>123736.15177967405</v>
      </c>
      <c r="I164" s="223">
        <v>538621.00272597407</v>
      </c>
      <c r="J164" s="223">
        <v>-249645.50967591366</v>
      </c>
      <c r="K164" s="223">
        <v>82037.726687264876</v>
      </c>
    </row>
    <row r="165" spans="1:11" x14ac:dyDescent="0.25">
      <c r="A165" t="s">
        <v>588</v>
      </c>
      <c r="B165" s="255">
        <v>49273.11325455975</v>
      </c>
      <c r="C165" s="255">
        <v>49570.334710687515</v>
      </c>
      <c r="D165" s="255">
        <v>12474.979373811564</v>
      </c>
      <c r="E165" s="305">
        <f t="shared" si="6"/>
        <v>111318.42733905884</v>
      </c>
      <c r="F165">
        <v>146</v>
      </c>
      <c r="G165" s="223">
        <f t="shared" si="5"/>
        <v>38779.322767759586</v>
      </c>
      <c r="I165" s="223">
        <v>137809.33763439336</v>
      </c>
      <c r="J165" s="223">
        <v>-120762.6036677823</v>
      </c>
      <c r="K165" s="223">
        <v>20989.83277403894</v>
      </c>
    </row>
    <row r="166" spans="1:11" x14ac:dyDescent="0.25">
      <c r="A166" t="s">
        <v>589</v>
      </c>
      <c r="B166" s="255">
        <v>1735751.5223783622</v>
      </c>
      <c r="C166" s="255">
        <v>-481223.04226707807</v>
      </c>
      <c r="D166" s="255">
        <v>277465.60659825883</v>
      </c>
      <c r="E166" s="305">
        <f t="shared" si="6"/>
        <v>1531994.0867095431</v>
      </c>
      <c r="F166">
        <v>4734</v>
      </c>
      <c r="G166" s="223">
        <f t="shared" si="5"/>
        <v>3207842.7298205961</v>
      </c>
      <c r="I166" s="223">
        <v>4463275.660426585</v>
      </c>
      <c r="J166" s="223">
        <v>-6377256.5277792262</v>
      </c>
      <c r="K166" s="223">
        <v>789950.39676007559</v>
      </c>
    </row>
    <row r="167" spans="1:11" x14ac:dyDescent="0.25">
      <c r="A167" t="s">
        <v>590</v>
      </c>
      <c r="B167" s="255">
        <v>620437.92629689991</v>
      </c>
      <c r="C167" s="255">
        <v>723714.75668242888</v>
      </c>
      <c r="D167" s="255">
        <v>104968.58340013179</v>
      </c>
      <c r="E167" s="305">
        <f t="shared" si="6"/>
        <v>1449121.2663794607</v>
      </c>
      <c r="F167">
        <v>637</v>
      </c>
      <c r="G167" s="223">
        <f t="shared" si="5"/>
        <v>-743702.64902778517</v>
      </c>
      <c r="I167" s="223">
        <v>610437.13642277056</v>
      </c>
      <c r="J167" s="223">
        <v>630092.51821546699</v>
      </c>
      <c r="K167" s="223">
        <v>92976.090245566855</v>
      </c>
    </row>
    <row r="168" spans="1:11" x14ac:dyDescent="0.25">
      <c r="A168" t="s">
        <v>591</v>
      </c>
      <c r="B168" s="255">
        <v>1090132.5075851814</v>
      </c>
      <c r="C168" s="255">
        <v>983969.20470782754</v>
      </c>
      <c r="D168" s="255">
        <v>139917.18036736298</v>
      </c>
      <c r="E168" s="305">
        <f t="shared" si="6"/>
        <v>2214018.892660372</v>
      </c>
      <c r="F168">
        <v>838</v>
      </c>
      <c r="G168" s="223">
        <f t="shared" si="5"/>
        <v>-1284184.7131542435</v>
      </c>
      <c r="I168" s="223">
        <v>808416.74823556107</v>
      </c>
      <c r="J168" s="223">
        <v>997376.3273549017</v>
      </c>
      <c r="K168" s="223">
        <v>123130.49789277773</v>
      </c>
    </row>
    <row r="169" spans="1:11" x14ac:dyDescent="0.25">
      <c r="A169" t="s">
        <v>592</v>
      </c>
      <c r="B169" s="255">
        <v>208903.98791619454</v>
      </c>
      <c r="C169" s="255">
        <v>233558.54068326819</v>
      </c>
      <c r="D169" s="255">
        <v>44789.631196250586</v>
      </c>
      <c r="E169" s="305">
        <f t="shared" si="6"/>
        <v>487252.15979571326</v>
      </c>
      <c r="F169">
        <v>468</v>
      </c>
      <c r="G169" s="223">
        <f t="shared" si="5"/>
        <v>-1315.5648799612827</v>
      </c>
      <c r="I169" s="223">
        <v>459040.96268357785</v>
      </c>
      <c r="J169" s="223">
        <v>-205445.69468338368</v>
      </c>
      <c r="K169" s="223">
        <v>69916.837338876183</v>
      </c>
    </row>
    <row r="170" spans="1:11" x14ac:dyDescent="0.25">
      <c r="A170" t="s">
        <v>593</v>
      </c>
      <c r="B170" s="255">
        <v>1306661.9174293843</v>
      </c>
      <c r="C170" s="255">
        <v>1146408.0850913695</v>
      </c>
      <c r="D170" s="255">
        <v>71134.704393948545</v>
      </c>
      <c r="E170" s="305">
        <f t="shared" si="6"/>
        <v>2524204.7069147024</v>
      </c>
      <c r="F170">
        <v>719</v>
      </c>
      <c r="G170" s="223">
        <f t="shared" si="5"/>
        <v>-1775324.9877465623</v>
      </c>
      <c r="I170" s="223">
        <v>710397.43062236579</v>
      </c>
      <c r="J170" s="223">
        <v>1163534.3425430041</v>
      </c>
      <c r="K170" s="223">
        <v>22483.572150400032</v>
      </c>
    </row>
    <row r="171" spans="1:11" x14ac:dyDescent="0.25">
      <c r="A171" t="s">
        <v>594</v>
      </c>
      <c r="B171" s="255">
        <v>21928708.7496843</v>
      </c>
      <c r="C171" s="255">
        <v>10960644.570807196</v>
      </c>
      <c r="D171" s="255">
        <v>1086769.1856897748</v>
      </c>
      <c r="E171" s="305">
        <f t="shared" si="6"/>
        <v>33976122.50618127</v>
      </c>
      <c r="F171">
        <v>10750</v>
      </c>
      <c r="G171" s="223">
        <f t="shared" si="5"/>
        <v>-22756169.858985856</v>
      </c>
      <c r="I171" s="223">
        <v>10477391.613386694</v>
      </c>
      <c r="J171" s="223">
        <v>25762295.090090223</v>
      </c>
      <c r="K171" s="223">
        <v>331601.97395589988</v>
      </c>
    </row>
    <row r="172" spans="1:11" x14ac:dyDescent="0.25">
      <c r="A172" t="s">
        <v>595</v>
      </c>
      <c r="B172" s="255">
        <v>214005.38784937805</v>
      </c>
      <c r="C172" s="255">
        <v>172378.35565999238</v>
      </c>
      <c r="D172" s="255">
        <v>48165.886079167336</v>
      </c>
      <c r="E172" s="305">
        <f t="shared" si="6"/>
        <v>434549.62958853773</v>
      </c>
      <c r="F172">
        <v>569</v>
      </c>
      <c r="G172" s="223">
        <f t="shared" si="5"/>
        <v>149968.01366241655</v>
      </c>
      <c r="I172" s="223">
        <v>550266.86224437342</v>
      </c>
      <c r="J172" s="223">
        <v>-321816.1465318721</v>
      </c>
      <c r="K172" s="223">
        <v>83811.515372394933</v>
      </c>
    </row>
    <row r="173" spans="1:11" x14ac:dyDescent="0.25">
      <c r="A173" t="s">
        <v>596</v>
      </c>
      <c r="B173" s="255">
        <v>198956.04879722797</v>
      </c>
      <c r="C173" s="255">
        <v>175857.14032021453</v>
      </c>
      <c r="D173" s="255">
        <v>48169.87898324144</v>
      </c>
      <c r="E173" s="305">
        <f t="shared" si="6"/>
        <v>422983.06810068391</v>
      </c>
      <c r="F173">
        <v>510</v>
      </c>
      <c r="G173" s="223">
        <f t="shared" si="5"/>
        <v>105923.88673073213</v>
      </c>
      <c r="I173" s="223">
        <v>493008.0529455762</v>
      </c>
      <c r="J173" s="223">
        <v>-367956.79297421844</v>
      </c>
      <c r="K173" s="223">
        <v>75090.387670505501</v>
      </c>
    </row>
    <row r="174" spans="1:11" x14ac:dyDescent="0.25">
      <c r="A174" t="s">
        <v>597</v>
      </c>
      <c r="B174" s="255">
        <v>324293.08775602706</v>
      </c>
      <c r="C174" s="255">
        <v>169851.94035370142</v>
      </c>
      <c r="D174" s="255">
        <v>24082.314453728559</v>
      </c>
      <c r="E174" s="305">
        <f t="shared" si="6"/>
        <v>518227.34256345703</v>
      </c>
      <c r="F174">
        <v>725</v>
      </c>
      <c r="G174" s="223">
        <f t="shared" si="5"/>
        <v>189255.71696855896</v>
      </c>
      <c r="I174" s="223">
        <v>688076.19987876678</v>
      </c>
      <c r="J174" s="223">
        <v>-420220.92894790333</v>
      </c>
      <c r="K174" s="223">
        <v>21777.12111288746</v>
      </c>
    </row>
    <row r="175" spans="1:11" x14ac:dyDescent="0.25">
      <c r="A175" t="s">
        <v>598</v>
      </c>
      <c r="B175" s="255">
        <v>74150.792966134381</v>
      </c>
      <c r="C175" s="255">
        <v>25340.678411927496</v>
      </c>
      <c r="D175" s="255">
        <v>13258.842733445959</v>
      </c>
      <c r="E175" s="305">
        <f t="shared" si="6"/>
        <v>112750.31411150783</v>
      </c>
      <c r="F175">
        <v>145</v>
      </c>
      <c r="G175" s="223">
        <f t="shared" si="5"/>
        <v>37188.677637595611</v>
      </c>
      <c r="I175" s="223">
        <v>130045.43128879373</v>
      </c>
      <c r="J175" s="223">
        <v>-63934.19861115978</v>
      </c>
      <c r="K175" s="223">
        <v>19807.30698395224</v>
      </c>
    </row>
    <row r="176" spans="1:11" x14ac:dyDescent="0.25">
      <c r="A176" t="s">
        <v>599</v>
      </c>
      <c r="B176" s="255">
        <v>20865.795489458775</v>
      </c>
      <c r="C176" s="255">
        <v>-12870.575579303921</v>
      </c>
      <c r="D176" s="255">
        <v>5625.6268063859898</v>
      </c>
      <c r="E176" s="305">
        <f t="shared" si="6"/>
        <v>13620.846716540844</v>
      </c>
      <c r="F176">
        <v>67</v>
      </c>
      <c r="G176" s="223">
        <f t="shared" si="5"/>
        <v>55160.435152252401</v>
      </c>
      <c r="I176" s="223">
        <v>62111.250764797005</v>
      </c>
      <c r="J176" s="223">
        <v>-39136.981510673002</v>
      </c>
      <c r="K176" s="223">
        <v>9460.2063206936073</v>
      </c>
    </row>
    <row r="177" spans="1:11" x14ac:dyDescent="0.25">
      <c r="A177" t="s">
        <v>600</v>
      </c>
      <c r="B177" s="255">
        <v>1659559.9964928387</v>
      </c>
      <c r="C177" s="255">
        <v>215432.03699610638</v>
      </c>
      <c r="D177" s="255">
        <v>161157.21659371018</v>
      </c>
      <c r="E177" s="305">
        <f t="shared" si="6"/>
        <v>2036149.2500826553</v>
      </c>
      <c r="F177">
        <v>809</v>
      </c>
      <c r="G177" s="223">
        <f t="shared" si="5"/>
        <v>-1112411.0641533113</v>
      </c>
      <c r="I177" s="223">
        <v>791918.44725116179</v>
      </c>
      <c r="J177" s="223">
        <v>1730158.7570560684</v>
      </c>
      <c r="K177" s="223">
        <v>120617.63058884349</v>
      </c>
    </row>
    <row r="178" spans="1:11" x14ac:dyDescent="0.25">
      <c r="A178" t="s">
        <v>601</v>
      </c>
      <c r="B178" s="255">
        <v>7654914.7704189932</v>
      </c>
      <c r="C178" s="255">
        <v>4783760.8389232829</v>
      </c>
      <c r="D178" s="255">
        <v>505609.3392033854</v>
      </c>
      <c r="E178" s="305">
        <f t="shared" si="6"/>
        <v>12944284.948545663</v>
      </c>
      <c r="F178">
        <v>2163</v>
      </c>
      <c r="G178" s="223">
        <f t="shared" si="5"/>
        <v>-10399784.834715605</v>
      </c>
      <c r="I178" s="223">
        <v>2106930.0845370982</v>
      </c>
      <c r="J178" s="223">
        <v>8989758.8799792137</v>
      </c>
      <c r="K178" s="223">
        <v>350231.75786223542</v>
      </c>
    </row>
    <row r="179" spans="1:11" x14ac:dyDescent="0.25">
      <c r="A179" t="s">
        <v>602</v>
      </c>
      <c r="B179" s="255">
        <v>136796.91892374505</v>
      </c>
      <c r="C179" s="255">
        <v>152688.56733721399</v>
      </c>
      <c r="D179" s="255">
        <v>30742.494520762146</v>
      </c>
      <c r="E179" s="305">
        <f t="shared" si="6"/>
        <v>320227.98078172118</v>
      </c>
      <c r="F179">
        <v>384</v>
      </c>
      <c r="G179" s="223">
        <f t="shared" si="5"/>
        <v>72481.253201195999</v>
      </c>
      <c r="I179" s="223">
        <v>365874.08653638238</v>
      </c>
      <c r="J179" s="223">
        <v>-415244.87501983705</v>
      </c>
      <c r="K179" s="223">
        <v>55726.527857835776</v>
      </c>
    </row>
    <row r="180" spans="1:11" x14ac:dyDescent="0.25">
      <c r="A180" t="s">
        <v>603</v>
      </c>
      <c r="B180" s="255">
        <v>178035.92168793915</v>
      </c>
      <c r="C180" s="255">
        <v>71277.945477714617</v>
      </c>
      <c r="D180" s="255">
        <v>23963.563874108841</v>
      </c>
      <c r="E180" s="305">
        <f t="shared" si="6"/>
        <v>273277.43103976263</v>
      </c>
      <c r="F180">
        <v>299</v>
      </c>
      <c r="G180" s="223">
        <f t="shared" si="5"/>
        <v>32530.026321805461</v>
      </c>
      <c r="I180" s="223">
        <v>288235.0230803861</v>
      </c>
      <c r="J180" s="223">
        <v>-215595.89792804854</v>
      </c>
      <c r="K180" s="223">
        <v>43901.269956968768</v>
      </c>
    </row>
    <row r="181" spans="1:11" x14ac:dyDescent="0.25">
      <c r="A181" t="s">
        <v>604</v>
      </c>
      <c r="B181" s="255">
        <v>176127.38929793113</v>
      </c>
      <c r="C181" s="255">
        <v>81207.204327507046</v>
      </c>
      <c r="D181" s="255">
        <v>31991.718237156318</v>
      </c>
      <c r="E181" s="305">
        <f t="shared" si="6"/>
        <v>289326.31186259451</v>
      </c>
      <c r="F181">
        <v>324</v>
      </c>
      <c r="G181" s="223">
        <f t="shared" si="5"/>
        <v>48074.842795755118</v>
      </c>
      <c r="I181" s="223">
        <v>312497.23041038495</v>
      </c>
      <c r="J181" s="223">
        <v>-332797.54069095955</v>
      </c>
      <c r="K181" s="223">
        <v>47596.663050989708</v>
      </c>
    </row>
    <row r="182" spans="1:11" x14ac:dyDescent="0.25">
      <c r="A182" t="s">
        <v>605</v>
      </c>
      <c r="B182" s="255">
        <v>129999.90908511321</v>
      </c>
      <c r="C182" s="255">
        <v>110751.42002417447</v>
      </c>
      <c r="D182" s="255">
        <v>25225.799402291021</v>
      </c>
      <c r="E182" s="305">
        <f t="shared" si="6"/>
        <v>265977.12851157872</v>
      </c>
      <c r="F182">
        <v>269</v>
      </c>
      <c r="G182" s="223">
        <f t="shared" si="5"/>
        <v>12813.91285769071</v>
      </c>
      <c r="I182" s="223">
        <v>273677.69868238678</v>
      </c>
      <c r="J182" s="223">
        <v>-425562.06717533956</v>
      </c>
      <c r="K182" s="223">
        <v>41684.034100556208</v>
      </c>
    </row>
    <row r="183" spans="1:11" x14ac:dyDescent="0.25">
      <c r="A183" t="s">
        <v>608</v>
      </c>
      <c r="B183" s="255">
        <v>766296.11409603129</v>
      </c>
      <c r="C183" s="255">
        <v>520069.35704359057</v>
      </c>
      <c r="D183" s="255">
        <v>113885.15337022691</v>
      </c>
      <c r="E183" s="305">
        <f t="shared" si="6"/>
        <v>1400250.6245098489</v>
      </c>
      <c r="F183">
        <v>783</v>
      </c>
      <c r="G183" s="223">
        <f t="shared" si="5"/>
        <v>-548292.66645507142</v>
      </c>
      <c r="I183" s="223">
        <v>754069.40381636366</v>
      </c>
      <c r="J183" s="223">
        <v>433049.44580152154</v>
      </c>
      <c r="K183" s="223">
        <v>114852.81736217081</v>
      </c>
    </row>
    <row r="184" spans="1:11" x14ac:dyDescent="0.25">
      <c r="A184" t="s">
        <v>609</v>
      </c>
      <c r="B184" s="255">
        <v>1093246.1973368037</v>
      </c>
      <c r="C184" s="255">
        <v>107435.0209128696</v>
      </c>
      <c r="D184" s="255">
        <v>227578.50253370288</v>
      </c>
      <c r="E184" s="305">
        <f t="shared" si="6"/>
        <v>1428259.7207833761</v>
      </c>
      <c r="F184">
        <v>2861</v>
      </c>
      <c r="G184" s="223">
        <f t="shared" si="5"/>
        <v>1496159.5150868513</v>
      </c>
      <c r="I184" s="223">
        <v>2751334.3112218673</v>
      </c>
      <c r="J184" s="223">
        <v>-2814943.4552242085</v>
      </c>
      <c r="K184" s="223">
        <v>465009.08206661476</v>
      </c>
    </row>
    <row r="185" spans="1:11" x14ac:dyDescent="0.25">
      <c r="A185" t="s">
        <v>610</v>
      </c>
      <c r="B185" s="255">
        <v>244336.40077223847</v>
      </c>
      <c r="C185" s="255">
        <v>339429.47733822284</v>
      </c>
      <c r="D185" s="255">
        <v>64800.469540409249</v>
      </c>
      <c r="E185" s="305">
        <f t="shared" si="6"/>
        <v>648566.34765087056</v>
      </c>
      <c r="F185">
        <v>489</v>
      </c>
      <c r="G185" s="223">
        <f t="shared" si="5"/>
        <v>-122823.8583266233</v>
      </c>
      <c r="I185" s="223">
        <v>479421.21684077691</v>
      </c>
      <c r="J185" s="223">
        <v>-139144.74527994677</v>
      </c>
      <c r="K185" s="223">
        <v>73020.96753785378</v>
      </c>
    </row>
    <row r="186" spans="1:11" x14ac:dyDescent="0.25">
      <c r="A186" t="s">
        <v>611</v>
      </c>
      <c r="B186" s="255">
        <v>818960.58528275206</v>
      </c>
      <c r="C186" s="255">
        <v>696530.05559309293</v>
      </c>
      <c r="D186" s="255">
        <v>192524.68969684403</v>
      </c>
      <c r="E186" s="305">
        <f t="shared" si="6"/>
        <v>1708015.330572689</v>
      </c>
      <c r="F186">
        <v>1874</v>
      </c>
      <c r="G186" s="223">
        <f t="shared" si="5"/>
        <v>250982.45743685937</v>
      </c>
      <c r="I186" s="223">
        <v>1838104.8273207115</v>
      </c>
      <c r="J186" s="223">
        <v>-470952.57890739478</v>
      </c>
      <c r="K186" s="223">
        <v>302350.2536384206</v>
      </c>
    </row>
    <row r="187" spans="1:11" x14ac:dyDescent="0.25">
      <c r="A187" t="s">
        <v>606</v>
      </c>
      <c r="B187" s="255">
        <v>204896.17423618544</v>
      </c>
      <c r="C187" s="255">
        <v>-553221.35351606738</v>
      </c>
      <c r="D187" s="255">
        <v>41315.928656459473</v>
      </c>
      <c r="E187" s="305">
        <f t="shared" si="6"/>
        <v>-307009.25062342244</v>
      </c>
      <c r="F187">
        <v>495</v>
      </c>
      <c r="G187" s="223">
        <f t="shared" si="5"/>
        <v>814922.92936781608</v>
      </c>
      <c r="I187" s="223">
        <v>482332.68172037677</v>
      </c>
      <c r="J187" s="223">
        <v>-510535.54742459639</v>
      </c>
      <c r="K187" s="223">
        <v>73464.414709136297</v>
      </c>
    </row>
    <row r="188" spans="1:11" x14ac:dyDescent="0.25">
      <c r="A188" t="s">
        <v>612</v>
      </c>
      <c r="B188" s="255">
        <v>340595.75282006513</v>
      </c>
      <c r="C188" s="255">
        <v>104683.23466244707</v>
      </c>
      <c r="D188" s="255">
        <v>59142.434899645988</v>
      </c>
      <c r="E188" s="305">
        <f t="shared" si="6"/>
        <v>504421.42238215817</v>
      </c>
      <c r="F188">
        <v>653</v>
      </c>
      <c r="G188" s="223">
        <f t="shared" si="5"/>
        <v>170252.99394662125</v>
      </c>
      <c r="I188" s="223">
        <v>613348.60130237043</v>
      </c>
      <c r="J188" s="223">
        <v>-345378.92929375003</v>
      </c>
      <c r="K188" s="223">
        <v>93419.537416849373</v>
      </c>
    </row>
    <row r="189" spans="1:11" x14ac:dyDescent="0.25">
      <c r="A189" t="s">
        <v>613</v>
      </c>
      <c r="B189" s="255">
        <v>28884605.825270385</v>
      </c>
      <c r="C189" s="255">
        <v>-8429850.9033666849</v>
      </c>
      <c r="D189" s="255">
        <v>1259623.0651280074</v>
      </c>
      <c r="E189" s="305">
        <f t="shared" si="6"/>
        <v>21714377.987031706</v>
      </c>
      <c r="F189">
        <v>26964</v>
      </c>
      <c r="G189" s="223">
        <f t="shared" si="5"/>
        <v>4962097.0647044964</v>
      </c>
      <c r="I189" s="223">
        <v>26044994.324607145</v>
      </c>
      <c r="J189" s="223">
        <v>-12745323.431941573</v>
      </c>
      <c r="K189" s="223">
        <v>824305.49972716614</v>
      </c>
    </row>
    <row r="190" spans="1:11" x14ac:dyDescent="0.25">
      <c r="A190" t="s">
        <v>614</v>
      </c>
      <c r="B190" s="255">
        <v>8352667.1526033077</v>
      </c>
      <c r="C190" s="255">
        <v>2639183.9142551729</v>
      </c>
      <c r="D190" s="255">
        <v>309520.62894903612</v>
      </c>
      <c r="E190" s="305">
        <f t="shared" si="6"/>
        <v>11301371.695807518</v>
      </c>
      <c r="F190">
        <v>943</v>
      </c>
      <c r="G190" s="223">
        <f t="shared" si="5"/>
        <v>-10102958.787398033</v>
      </c>
      <c r="I190" s="223">
        <v>933609.73805835494</v>
      </c>
      <c r="J190" s="223">
        <v>8228025.1722975057</v>
      </c>
      <c r="K190" s="223">
        <v>142198.72625792579</v>
      </c>
    </row>
    <row r="191" spans="1:11" x14ac:dyDescent="0.25">
      <c r="A191" t="s">
        <v>607</v>
      </c>
      <c r="B191" s="255">
        <v>3088240.6240401417</v>
      </c>
      <c r="C191" s="255">
        <v>2652537.4483285793</v>
      </c>
      <c r="D191" s="255">
        <v>450005.54766514245</v>
      </c>
      <c r="E191" s="305">
        <f t="shared" si="6"/>
        <v>6190783.620033863</v>
      </c>
      <c r="F191">
        <v>2749</v>
      </c>
      <c r="G191" s="223">
        <f t="shared" si="5"/>
        <v>-3149510.9713753248</v>
      </c>
      <c r="I191" s="223">
        <v>2701839.4082686696</v>
      </c>
      <c r="J191" s="223">
        <v>3760210.3408597889</v>
      </c>
      <c r="K191" s="223">
        <v>456193.35385212174</v>
      </c>
    </row>
    <row r="192" spans="1:11" x14ac:dyDescent="0.25">
      <c r="A192" t="s">
        <v>615</v>
      </c>
      <c r="B192" s="255">
        <v>18856172.680954404</v>
      </c>
      <c r="C192" s="255">
        <v>5535337.7438266296</v>
      </c>
      <c r="D192" s="255">
        <v>1193373.8302731821</v>
      </c>
      <c r="E192" s="305">
        <f t="shared" si="6"/>
        <v>25584884.255054213</v>
      </c>
      <c r="F192">
        <v>17715</v>
      </c>
      <c r="G192" s="223">
        <f t="shared" si="5"/>
        <v>-7692966.701937085</v>
      </c>
      <c r="I192" s="223">
        <v>17231019.64576517</v>
      </c>
      <c r="J192" s="223">
        <v>4318369.4981716042</v>
      </c>
      <c r="K192" s="223">
        <v>545349.48569720297</v>
      </c>
    </row>
    <row r="193" spans="1:11" x14ac:dyDescent="0.25">
      <c r="A193" t="s">
        <v>616</v>
      </c>
      <c r="B193" s="255">
        <v>603165.99241770327</v>
      </c>
      <c r="C193" s="255">
        <v>612118.37983989902</v>
      </c>
      <c r="D193" s="255">
        <v>126028.91881125586</v>
      </c>
      <c r="E193" s="305">
        <f t="shared" si="6"/>
        <v>1341313.2910688582</v>
      </c>
      <c r="F193">
        <v>1153</v>
      </c>
      <c r="G193" s="223">
        <f t="shared" ref="G193:G256" si="7">($B$303/$F$303*F193)-B193-C193</f>
        <v>-128441.53215378791</v>
      </c>
      <c r="I193" s="223">
        <v>1108297.6308343466</v>
      </c>
      <c r="J193" s="223">
        <v>-135527.30874761252</v>
      </c>
      <c r="K193" s="223">
        <v>172361.47682864161</v>
      </c>
    </row>
    <row r="194" spans="1:11" x14ac:dyDescent="0.25">
      <c r="A194" t="s">
        <v>617</v>
      </c>
      <c r="B194" s="255">
        <v>2348391.6917128908</v>
      </c>
      <c r="C194" s="255">
        <v>-1079871.9743657</v>
      </c>
      <c r="D194" s="255">
        <v>421437.07489126071</v>
      </c>
      <c r="E194" s="305">
        <f t="shared" si="6"/>
        <v>1689956.7922384515</v>
      </c>
      <c r="F194">
        <v>6651</v>
      </c>
      <c r="G194" s="223">
        <f t="shared" si="7"/>
        <v>5000857.3247434162</v>
      </c>
      <c r="I194" s="223">
        <v>6186862.8691497017</v>
      </c>
      <c r="J194" s="223">
        <v>-9371670.4413338136</v>
      </c>
      <c r="K194" s="223">
        <v>1136398.3535998417</v>
      </c>
    </row>
    <row r="195" spans="1:11" x14ac:dyDescent="0.25">
      <c r="A195" t="s">
        <v>618</v>
      </c>
      <c r="B195" s="255">
        <v>64824.92719986166</v>
      </c>
      <c r="C195" s="255">
        <v>94.607947306227288</v>
      </c>
      <c r="D195" s="255">
        <v>11988.565494738661</v>
      </c>
      <c r="E195" s="305">
        <f t="shared" si="6"/>
        <v>76908.100641906552</v>
      </c>
      <c r="F195">
        <v>144</v>
      </c>
      <c r="G195" s="223">
        <f t="shared" si="7"/>
        <v>70817.992151140235</v>
      </c>
      <c r="I195" s="223">
        <v>140720.80251399323</v>
      </c>
      <c r="J195" s="223">
        <v>-241200.22796570981</v>
      </c>
      <c r="K195" s="223">
        <v>21433.279945321454</v>
      </c>
    </row>
    <row r="196" spans="1:11" x14ac:dyDescent="0.25">
      <c r="A196" t="s">
        <v>619</v>
      </c>
      <c r="B196" s="255">
        <v>34236.112861048117</v>
      </c>
      <c r="C196" s="255">
        <v>22934.331419251626</v>
      </c>
      <c r="D196" s="255">
        <v>7296.9052569664618</v>
      </c>
      <c r="E196" s="305">
        <f t="shared" si="6"/>
        <v>64467.349537266207</v>
      </c>
      <c r="F196">
        <v>106</v>
      </c>
      <c r="G196" s="223">
        <f t="shared" si="7"/>
        <v>42747.457758732635</v>
      </c>
      <c r="I196" s="223">
        <v>98989.805906395224</v>
      </c>
      <c r="J196" s="223">
        <v>-143714.64494184765</v>
      </c>
      <c r="K196" s="223">
        <v>15077.203823605436</v>
      </c>
    </row>
    <row r="197" spans="1:11" x14ac:dyDescent="0.25">
      <c r="A197" t="s">
        <v>620</v>
      </c>
      <c r="B197" s="255">
        <v>625326.82761386118</v>
      </c>
      <c r="C197" s="255">
        <v>567517.46257516835</v>
      </c>
      <c r="D197" s="255">
        <v>119943.06537847765</v>
      </c>
      <c r="E197" s="305">
        <f t="shared" si="6"/>
        <v>1312787.3555675072</v>
      </c>
      <c r="F197">
        <v>1208</v>
      </c>
      <c r="G197" s="223">
        <f t="shared" si="7"/>
        <v>-54157.255631000153</v>
      </c>
      <c r="I197" s="223">
        <v>1145176.1859759449</v>
      </c>
      <c r="J197" s="223">
        <v>-299529.85651587334</v>
      </c>
      <c r="K197" s="223">
        <v>178930.05863551874</v>
      </c>
    </row>
    <row r="198" spans="1:11" x14ac:dyDescent="0.25">
      <c r="A198" t="s">
        <v>621</v>
      </c>
      <c r="B198" s="255">
        <v>31598148.271482915</v>
      </c>
      <c r="C198" s="255">
        <v>11499248.437183239</v>
      </c>
      <c r="D198" s="255">
        <v>1842824.2950440422</v>
      </c>
      <c r="E198" s="305">
        <f t="shared" si="6"/>
        <v>44940221.003710195</v>
      </c>
      <c r="F198">
        <v>23328</v>
      </c>
      <c r="G198" s="223">
        <f t="shared" si="7"/>
        <v>-21107917.286340237</v>
      </c>
      <c r="I198" s="223">
        <v>22299880.001148526</v>
      </c>
      <c r="J198" s="223">
        <v>27421426.522373796</v>
      </c>
      <c r="K198" s="223">
        <v>705775.30173755728</v>
      </c>
    </row>
    <row r="199" spans="1:11" x14ac:dyDescent="0.25">
      <c r="A199" t="s">
        <v>622</v>
      </c>
      <c r="B199" s="255">
        <v>104468.25006962061</v>
      </c>
      <c r="C199" s="255">
        <v>95364.212446004647</v>
      </c>
      <c r="D199" s="255">
        <v>26668.94470404747</v>
      </c>
      <c r="E199" s="305">
        <f t="shared" si="6"/>
        <v>226501.40721967272</v>
      </c>
      <c r="F199">
        <v>341</v>
      </c>
      <c r="G199" s="223">
        <f t="shared" si="7"/>
        <v>121601.5431005072</v>
      </c>
      <c r="I199" s="223">
        <v>322202.11334238446</v>
      </c>
      <c r="J199" s="223">
        <v>-346491.60901099921</v>
      </c>
      <c r="K199" s="223">
        <v>49074.820288598086</v>
      </c>
    </row>
    <row r="200" spans="1:11" x14ac:dyDescent="0.25">
      <c r="A200" t="s">
        <v>623</v>
      </c>
      <c r="B200" s="255">
        <v>7472619.4583790936</v>
      </c>
      <c r="C200" s="255">
        <v>919569.43920444325</v>
      </c>
      <c r="D200" s="255">
        <v>482870.58348049788</v>
      </c>
      <c r="E200" s="305">
        <f t="shared" ref="E200:E263" si="8">SUM(B200:D200)</f>
        <v>8875059.4810640346</v>
      </c>
      <c r="F200">
        <v>8222</v>
      </c>
      <c r="G200" s="223">
        <f t="shared" si="7"/>
        <v>-641953.13753708266</v>
      </c>
      <c r="I200" s="223">
        <v>7896863.2417680193</v>
      </c>
      <c r="J200" s="223">
        <v>2057011.4599878269</v>
      </c>
      <c r="K200" s="223">
        <v>249930.09096694679</v>
      </c>
    </row>
    <row r="201" spans="1:11" x14ac:dyDescent="0.25">
      <c r="A201" t="s">
        <v>624</v>
      </c>
      <c r="B201" s="255">
        <v>305005.12359144562</v>
      </c>
      <c r="C201" s="255">
        <v>258232.23894290827</v>
      </c>
      <c r="D201" s="255">
        <v>58048.433737773055</v>
      </c>
      <c r="E201" s="305">
        <f t="shared" si="8"/>
        <v>621285.79627212696</v>
      </c>
      <c r="F201">
        <v>520</v>
      </c>
      <c r="G201" s="223">
        <f t="shared" si="7"/>
        <v>-73074.069512685615</v>
      </c>
      <c r="I201" s="223">
        <v>483303.17001357669</v>
      </c>
      <c r="J201" s="223">
        <v>98622.603878323396</v>
      </c>
      <c r="K201" s="223">
        <v>73612.230432897137</v>
      </c>
    </row>
    <row r="202" spans="1:11" x14ac:dyDescent="0.25">
      <c r="A202" t="s">
        <v>625</v>
      </c>
      <c r="B202" s="255">
        <v>71077.725725551922</v>
      </c>
      <c r="C202" s="255">
        <v>-28784.268097444088</v>
      </c>
      <c r="D202" s="255">
        <v>17057.862289472119</v>
      </c>
      <c r="E202" s="305">
        <f t="shared" si="8"/>
        <v>59351.319917579953</v>
      </c>
      <c r="F202">
        <v>202</v>
      </c>
      <c r="G202" s="223">
        <f t="shared" si="7"/>
        <v>148116.1292764633</v>
      </c>
      <c r="I202" s="223">
        <v>196038.63522639056</v>
      </c>
      <c r="J202" s="223">
        <v>-157878.6350973286</v>
      </c>
      <c r="K202" s="223">
        <v>29858.776199689193</v>
      </c>
    </row>
    <row r="203" spans="1:11" x14ac:dyDescent="0.25">
      <c r="A203" t="s">
        <v>626</v>
      </c>
      <c r="B203" s="255">
        <v>4617181.9267264614</v>
      </c>
      <c r="C203" s="255">
        <v>-1377655.578835608</v>
      </c>
      <c r="D203" s="255">
        <v>755503.2888545891</v>
      </c>
      <c r="E203" s="305">
        <f t="shared" si="8"/>
        <v>3995029.6367454426</v>
      </c>
      <c r="F203">
        <v>7962</v>
      </c>
      <c r="G203" s="223">
        <f t="shared" si="7"/>
        <v>4265627.7656447664</v>
      </c>
      <c r="I203" s="223">
        <v>7596011.8708760338</v>
      </c>
      <c r="J203" s="223">
        <v>-7204468.9774465319</v>
      </c>
      <c r="K203" s="223">
        <v>1423747.8586772943</v>
      </c>
    </row>
    <row r="204" spans="1:11" x14ac:dyDescent="0.25">
      <c r="A204" t="s">
        <v>627</v>
      </c>
      <c r="B204" s="255">
        <v>200587.73155225508</v>
      </c>
      <c r="C204" s="255">
        <v>112897.02957583434</v>
      </c>
      <c r="D204" s="255">
        <v>39664.546808570434</v>
      </c>
      <c r="E204" s="305">
        <f t="shared" si="8"/>
        <v>353149.30793665984</v>
      </c>
      <c r="F204">
        <v>424</v>
      </c>
      <c r="G204" s="223">
        <f t="shared" si="7"/>
        <v>86186.847028040065</v>
      </c>
      <c r="I204" s="223">
        <v>403723.12997118052</v>
      </c>
      <c r="J204" s="223">
        <v>-284924.35228254762</v>
      </c>
      <c r="K204" s="223">
        <v>61491.341084508444</v>
      </c>
    </row>
    <row r="205" spans="1:11" x14ac:dyDescent="0.25">
      <c r="A205" t="s">
        <v>628</v>
      </c>
      <c r="B205" s="255">
        <v>675200.94630210521</v>
      </c>
      <c r="C205" s="255">
        <v>-1203525.6049266926</v>
      </c>
      <c r="D205" s="255">
        <v>112232.80125993732</v>
      </c>
      <c r="E205" s="305">
        <f t="shared" si="8"/>
        <v>-416091.85736465</v>
      </c>
      <c r="F205">
        <v>1244</v>
      </c>
      <c r="G205" s="223">
        <f t="shared" si="7"/>
        <v>1700946.0750071937</v>
      </c>
      <c r="I205" s="223">
        <v>1175261.3230651433</v>
      </c>
      <c r="J205" s="223">
        <v>-1444256.2762505442</v>
      </c>
      <c r="K205" s="223">
        <v>184288.63853060271</v>
      </c>
    </row>
    <row r="206" spans="1:11" x14ac:dyDescent="0.25">
      <c r="A206" t="s">
        <v>629</v>
      </c>
      <c r="B206" s="255">
        <v>1582543.2574290088</v>
      </c>
      <c r="C206" s="255">
        <v>800457.8033984116</v>
      </c>
      <c r="D206" s="255">
        <v>225178.18995389366</v>
      </c>
      <c r="E206" s="305">
        <f t="shared" si="8"/>
        <v>2608179.2507813144</v>
      </c>
      <c r="F206">
        <v>1435</v>
      </c>
      <c r="G206" s="223">
        <f t="shared" si="7"/>
        <v>-1030338.896431086</v>
      </c>
      <c r="I206" s="223">
        <v>1384886.7943963332</v>
      </c>
      <c r="J206" s="223">
        <v>650247.7080605065</v>
      </c>
      <c r="K206" s="223">
        <v>221625.84038022009</v>
      </c>
    </row>
    <row r="207" spans="1:11" x14ac:dyDescent="0.25">
      <c r="A207" t="s">
        <v>630</v>
      </c>
      <c r="B207" s="255">
        <v>226006.36931353682</v>
      </c>
      <c r="C207" s="255">
        <v>169190.13651093893</v>
      </c>
      <c r="D207" s="255">
        <v>47925.844948874481</v>
      </c>
      <c r="E207" s="305">
        <f t="shared" si="8"/>
        <v>443122.35077335028</v>
      </c>
      <c r="F207">
        <v>497</v>
      </c>
      <c r="G207" s="223">
        <f t="shared" si="7"/>
        <v>73286.487698157172</v>
      </c>
      <c r="I207" s="223">
        <v>485244.14659997658</v>
      </c>
      <c r="J207" s="223">
        <v>-240956.99687960802</v>
      </c>
      <c r="K207" s="223">
        <v>73907.861880418801</v>
      </c>
    </row>
    <row r="208" spans="1:11" x14ac:dyDescent="0.25">
      <c r="A208" t="s">
        <v>631</v>
      </c>
      <c r="B208" s="255">
        <v>2878005.5569993472</v>
      </c>
      <c r="C208" s="255">
        <v>-99534.935482562054</v>
      </c>
      <c r="D208" s="255">
        <v>555706.70937508927</v>
      </c>
      <c r="E208" s="305">
        <f t="shared" si="8"/>
        <v>3334177.3308918746</v>
      </c>
      <c r="F208">
        <v>6345</v>
      </c>
      <c r="G208" s="223">
        <f t="shared" si="7"/>
        <v>3202464.1750649172</v>
      </c>
      <c r="I208" s="223">
        <v>5990824.2339233113</v>
      </c>
      <c r="J208" s="223">
        <v>-6030751.8285177406</v>
      </c>
      <c r="K208" s="223">
        <v>1096422.7337474688</v>
      </c>
    </row>
    <row r="209" spans="1:11" x14ac:dyDescent="0.25">
      <c r="A209" t="s">
        <v>632</v>
      </c>
      <c r="B209" s="255">
        <v>74465.195315050165</v>
      </c>
      <c r="C209" s="255">
        <v>63564.770360618568</v>
      </c>
      <c r="D209" s="255">
        <v>14840.054581642195</v>
      </c>
      <c r="E209" s="305">
        <f t="shared" si="8"/>
        <v>152870.02025731094</v>
      </c>
      <c r="F209">
        <v>216</v>
      </c>
      <c r="G209" s="223">
        <f t="shared" si="7"/>
        <v>65576.325271793467</v>
      </c>
      <c r="I209" s="223">
        <v>207684.49474478999</v>
      </c>
      <c r="J209" s="223">
        <v>-133378.1182424982</v>
      </c>
      <c r="K209" s="223">
        <v>31632.56488481925</v>
      </c>
    </row>
    <row r="210" spans="1:11" x14ac:dyDescent="0.25">
      <c r="A210" t="s">
        <v>633</v>
      </c>
      <c r="B210" s="255">
        <v>309774.05220363516</v>
      </c>
      <c r="C210" s="255">
        <v>222100.12687295483</v>
      </c>
      <c r="D210" s="255">
        <v>62581.920572466035</v>
      </c>
      <c r="E210" s="305">
        <f t="shared" si="8"/>
        <v>594456.09964905598</v>
      </c>
      <c r="F210">
        <v>607</v>
      </c>
      <c r="G210" s="223">
        <f t="shared" si="7"/>
        <v>40297.20335447276</v>
      </c>
      <c r="I210" s="223">
        <v>582292.97591997194</v>
      </c>
      <c r="J210" s="223">
        <v>-143460.39042107936</v>
      </c>
      <c r="K210" s="223">
        <v>88689.434256502558</v>
      </c>
    </row>
    <row r="211" spans="1:11" x14ac:dyDescent="0.25">
      <c r="A211" t="s">
        <v>634</v>
      </c>
      <c r="B211" s="255">
        <v>266530.08847063419</v>
      </c>
      <c r="C211" s="255">
        <v>8621.0463690997858</v>
      </c>
      <c r="D211" s="255">
        <v>56240.873342030842</v>
      </c>
      <c r="E211" s="305">
        <f t="shared" si="8"/>
        <v>331392.0081817648</v>
      </c>
      <c r="F211">
        <v>576</v>
      </c>
      <c r="G211" s="223">
        <f t="shared" si="7"/>
        <v>267798.97435349855</v>
      </c>
      <c r="I211" s="223">
        <v>559001.25688317302</v>
      </c>
      <c r="J211" s="223">
        <v>-386510.15616260719</v>
      </c>
      <c r="K211" s="223">
        <v>85141.856886242458</v>
      </c>
    </row>
    <row r="212" spans="1:11" x14ac:dyDescent="0.25">
      <c r="A212" t="s">
        <v>635</v>
      </c>
      <c r="B212" s="255">
        <v>3853017.9050422614</v>
      </c>
      <c r="C212" s="255">
        <v>2654547.2641280517</v>
      </c>
      <c r="D212" s="255">
        <v>170567.33083597614</v>
      </c>
      <c r="E212" s="305">
        <f t="shared" si="8"/>
        <v>6678132.5000062883</v>
      </c>
      <c r="F212">
        <v>1512</v>
      </c>
      <c r="G212" s="223">
        <f t="shared" si="7"/>
        <v>-5082321.1325380774</v>
      </c>
      <c r="I212" s="223">
        <v>1492610.994941528</v>
      </c>
      <c r="J212" s="223">
        <v>3012664.2599017224</v>
      </c>
      <c r="K212" s="223">
        <v>47240.073725840506</v>
      </c>
    </row>
    <row r="213" spans="1:11" x14ac:dyDescent="0.25">
      <c r="A213" t="s">
        <v>636</v>
      </c>
      <c r="B213" s="255">
        <v>3779651.3370426549</v>
      </c>
      <c r="C213" s="255">
        <v>-2364177.1783974171</v>
      </c>
      <c r="D213" s="255">
        <v>728138.18800434412</v>
      </c>
      <c r="E213" s="305">
        <f t="shared" si="8"/>
        <v>2143612.346649582</v>
      </c>
      <c r="F213">
        <v>10802</v>
      </c>
      <c r="G213" s="223">
        <f t="shared" si="7"/>
        <v>8766725.632162571</v>
      </c>
      <c r="I213" s="223">
        <v>10264854.677175906</v>
      </c>
      <c r="J213" s="223">
        <v>-13249722.282202635</v>
      </c>
      <c r="K213" s="223">
        <v>1967970.4061724702</v>
      </c>
    </row>
    <row r="214" spans="1:11" x14ac:dyDescent="0.25">
      <c r="A214" t="s">
        <v>637</v>
      </c>
      <c r="B214" s="255">
        <v>1379264.0285342326</v>
      </c>
      <c r="C214" s="255">
        <v>258781.02439181111</v>
      </c>
      <c r="D214" s="255">
        <v>284032.00997553952</v>
      </c>
      <c r="E214" s="305">
        <f t="shared" si="8"/>
        <v>1922077.0629015833</v>
      </c>
      <c r="F214">
        <v>3177</v>
      </c>
      <c r="G214" s="223">
        <f t="shared" si="7"/>
        <v>1356664.1430928793</v>
      </c>
      <c r="I214" s="223">
        <v>3104592.0499466504</v>
      </c>
      <c r="J214" s="223">
        <v>-2463841.3648323547</v>
      </c>
      <c r="K214" s="223">
        <v>530420.82985471527</v>
      </c>
    </row>
    <row r="215" spans="1:11" x14ac:dyDescent="0.25">
      <c r="A215" t="s">
        <v>638</v>
      </c>
      <c r="B215" s="255">
        <v>766920.06304648728</v>
      </c>
      <c r="C215" s="255">
        <v>499820.18711096933</v>
      </c>
      <c r="D215" s="255">
        <v>186318.52870465763</v>
      </c>
      <c r="E215" s="305">
        <f t="shared" si="8"/>
        <v>1453058.7788621143</v>
      </c>
      <c r="F215">
        <v>1946</v>
      </c>
      <c r="G215" s="223">
        <f t="shared" si="7"/>
        <v>567601.61180440197</v>
      </c>
      <c r="I215" s="223">
        <v>1842957.2687867112</v>
      </c>
      <c r="J215" s="223">
        <v>-773135.74148416927</v>
      </c>
      <c r="K215" s="223">
        <v>303214.54071827285</v>
      </c>
    </row>
    <row r="216" spans="1:11" x14ac:dyDescent="0.25">
      <c r="A216" t="s">
        <v>639</v>
      </c>
      <c r="B216" s="255">
        <v>220301.82779131483</v>
      </c>
      <c r="C216" s="255">
        <v>231024.43607898345</v>
      </c>
      <c r="D216" s="255">
        <v>50431.404213693415</v>
      </c>
      <c r="E216" s="305">
        <f t="shared" si="8"/>
        <v>501757.66808399168</v>
      </c>
      <c r="F216">
        <v>430</v>
      </c>
      <c r="G216" s="223">
        <f t="shared" si="7"/>
        <v>-45998.92541007261</v>
      </c>
      <c r="I216" s="223">
        <v>424103.38412837958</v>
      </c>
      <c r="J216" s="223">
        <v>30989.015645514854</v>
      </c>
      <c r="K216" s="223">
        <v>64595.471283486026</v>
      </c>
    </row>
    <row r="217" spans="1:11" x14ac:dyDescent="0.25">
      <c r="A217" t="s">
        <v>640</v>
      </c>
      <c r="B217" s="255">
        <v>2072004.8762067009</v>
      </c>
      <c r="C217" s="255">
        <v>1901209.0513326009</v>
      </c>
      <c r="D217" s="255">
        <v>275295.39676023164</v>
      </c>
      <c r="E217" s="305">
        <f t="shared" si="8"/>
        <v>4248509.3242995339</v>
      </c>
      <c r="F217">
        <v>1588</v>
      </c>
      <c r="G217" s="223">
        <f t="shared" si="7"/>
        <v>-2476330.6403885148</v>
      </c>
      <c r="I217" s="223">
        <v>1552781.2691199251</v>
      </c>
      <c r="J217" s="223">
        <v>2618726.1569213304</v>
      </c>
      <c r="K217" s="223">
        <v>251530.17334310809</v>
      </c>
    </row>
    <row r="218" spans="1:11" x14ac:dyDescent="0.25">
      <c r="A218" t="s">
        <v>641</v>
      </c>
      <c r="B218" s="255">
        <v>418700.17391859944</v>
      </c>
      <c r="C218" s="255">
        <v>346513.30160396581</v>
      </c>
      <c r="D218" s="255">
        <v>80602.672640263132</v>
      </c>
      <c r="E218" s="305">
        <f t="shared" si="8"/>
        <v>845816.14816282829</v>
      </c>
      <c r="F218">
        <v>850</v>
      </c>
      <c r="G218" s="223">
        <f t="shared" si="7"/>
        <v>36014.984224392509</v>
      </c>
      <c r="I218" s="223">
        <v>850147.74484315899</v>
      </c>
      <c r="J218" s="223">
        <v>-495234.89685564116</v>
      </c>
      <c r="K218" s="223">
        <v>129486.57401449374</v>
      </c>
    </row>
    <row r="219" spans="1:11" x14ac:dyDescent="0.25">
      <c r="A219" t="s">
        <v>642</v>
      </c>
      <c r="B219" s="255">
        <v>458175.96478356724</v>
      </c>
      <c r="C219" s="255">
        <v>248764.39542673144</v>
      </c>
      <c r="D219" s="255">
        <v>87010.409216304659</v>
      </c>
      <c r="E219" s="305">
        <f t="shared" si="8"/>
        <v>793950.76942660334</v>
      </c>
      <c r="F219">
        <v>930</v>
      </c>
      <c r="G219" s="223">
        <f t="shared" si="7"/>
        <v>169697.83692460798</v>
      </c>
      <c r="I219" s="223">
        <v>898672.15950315667</v>
      </c>
      <c r="J219" s="223">
        <v>-520989.09904569818</v>
      </c>
      <c r="K219" s="223">
        <v>136877.36020253564</v>
      </c>
    </row>
    <row r="220" spans="1:11" x14ac:dyDescent="0.25">
      <c r="A220" t="s">
        <v>643</v>
      </c>
      <c r="B220" s="255">
        <v>441073.16548003198</v>
      </c>
      <c r="C220" s="255">
        <v>306695.20938873477</v>
      </c>
      <c r="D220" s="255">
        <v>29942.975462204151</v>
      </c>
      <c r="E220" s="305">
        <f t="shared" si="8"/>
        <v>777711.35033097095</v>
      </c>
      <c r="F220">
        <v>877</v>
      </c>
      <c r="G220" s="223">
        <f t="shared" si="7"/>
        <v>78910.87124662369</v>
      </c>
      <c r="I220" s="223">
        <v>849177.25654995907</v>
      </c>
      <c r="J220" s="223">
        <v>-494729.88637178903</v>
      </c>
      <c r="K220" s="223">
        <v>26875.854687978179</v>
      </c>
    </row>
    <row r="221" spans="1:11" x14ac:dyDescent="0.25">
      <c r="A221" t="s">
        <v>644</v>
      </c>
      <c r="B221" s="255">
        <v>7705364.1174077056</v>
      </c>
      <c r="C221" s="255">
        <v>5661008.1758429091</v>
      </c>
      <c r="D221" s="255">
        <v>413462.16989145178</v>
      </c>
      <c r="E221" s="305">
        <f t="shared" si="8"/>
        <v>13779834.463142067</v>
      </c>
      <c r="F221">
        <v>4280</v>
      </c>
      <c r="G221" s="223">
        <f t="shared" si="7"/>
        <v>-9331951.3429953456</v>
      </c>
      <c r="I221" s="223">
        <v>4157571.8480685996</v>
      </c>
      <c r="J221" s="223">
        <v>7778916.7626642808</v>
      </c>
      <c r="K221" s="223">
        <v>131584.18455234118</v>
      </c>
    </row>
    <row r="222" spans="1:11" x14ac:dyDescent="0.25">
      <c r="A222" t="s">
        <v>645</v>
      </c>
      <c r="B222" s="255">
        <v>69440.353296916408</v>
      </c>
      <c r="C222" s="255">
        <v>-22346.493806966464</v>
      </c>
      <c r="D222" s="255">
        <v>15320.17027464827</v>
      </c>
      <c r="E222" s="305">
        <f t="shared" si="8"/>
        <v>62414.029764598214</v>
      </c>
      <c r="F222">
        <v>228</v>
      </c>
      <c r="G222" s="223">
        <f t="shared" si="7"/>
        <v>167823.8920657046</v>
      </c>
      <c r="I222" s="223">
        <v>226123.7723155891</v>
      </c>
      <c r="J222" s="223">
        <v>-335589.46454348887</v>
      </c>
      <c r="K222" s="223">
        <v>34441.063636275161</v>
      </c>
    </row>
    <row r="223" spans="1:11" x14ac:dyDescent="0.25">
      <c r="A223" t="s">
        <v>646</v>
      </c>
      <c r="B223" s="255">
        <v>4194121.3004876515</v>
      </c>
      <c r="C223" s="255">
        <v>2881924.0031490698</v>
      </c>
      <c r="D223" s="255">
        <v>286191.61895341409</v>
      </c>
      <c r="E223" s="305">
        <f t="shared" si="8"/>
        <v>7362236.9225901356</v>
      </c>
      <c r="F223">
        <v>5273</v>
      </c>
      <c r="G223" s="223">
        <f t="shared" si="7"/>
        <v>-2105600.9880535351</v>
      </c>
      <c r="I223" s="223">
        <v>5068860.3553833552</v>
      </c>
      <c r="J223" s="223">
        <v>123144.28651647025</v>
      </c>
      <c r="K223" s="223">
        <v>160425.81604035432</v>
      </c>
    </row>
    <row r="224" spans="1:11" x14ac:dyDescent="0.25">
      <c r="A224" t="s">
        <v>647</v>
      </c>
      <c r="B224" s="255">
        <v>109079.52974527318</v>
      </c>
      <c r="C224" s="255">
        <v>16456.853244223777</v>
      </c>
      <c r="D224" s="255">
        <v>9572.7292397808269</v>
      </c>
      <c r="E224" s="305">
        <f t="shared" si="8"/>
        <v>135109.11222927779</v>
      </c>
      <c r="F224">
        <v>231</v>
      </c>
      <c r="G224" s="223">
        <f t="shared" si="7"/>
        <v>92209.23371820568</v>
      </c>
      <c r="I224" s="223">
        <v>219330.35426318942</v>
      </c>
      <c r="J224" s="223">
        <v>-163402.1123116572</v>
      </c>
      <c r="K224" s="223">
        <v>33406.3535699493</v>
      </c>
    </row>
    <row r="225" spans="1:11" x14ac:dyDescent="0.25">
      <c r="A225" t="s">
        <v>648</v>
      </c>
      <c r="B225" s="255">
        <v>7724348.2510457709</v>
      </c>
      <c r="C225" s="255">
        <v>-3064528.542119164</v>
      </c>
      <c r="D225" s="255">
        <v>497338.8432000372</v>
      </c>
      <c r="E225" s="305">
        <f t="shared" si="8"/>
        <v>5157158.5521266442</v>
      </c>
      <c r="F225">
        <v>12766</v>
      </c>
      <c r="G225" s="223">
        <f t="shared" si="7"/>
        <v>7373689.1347553488</v>
      </c>
      <c r="I225" s="223">
        <v>12071903.879114218</v>
      </c>
      <c r="J225" s="223">
        <v>-9691645.676087454</v>
      </c>
      <c r="K225" s="223">
        <v>382067.15024429781</v>
      </c>
    </row>
    <row r="226" spans="1:11" x14ac:dyDescent="0.25">
      <c r="A226" t="s">
        <v>649</v>
      </c>
      <c r="B226" s="255">
        <v>209941.27761714737</v>
      </c>
      <c r="C226" s="255">
        <v>-245924.44797253067</v>
      </c>
      <c r="D226" s="255">
        <v>33679.497867884987</v>
      </c>
      <c r="E226" s="305">
        <f t="shared" si="8"/>
        <v>-2303.6724874983192</v>
      </c>
      <c r="F226">
        <v>411</v>
      </c>
      <c r="G226" s="223">
        <f t="shared" si="7"/>
        <v>423400.69618597109</v>
      </c>
      <c r="I226" s="223">
        <v>402752.6416779806</v>
      </c>
      <c r="J226" s="223">
        <v>-672265.45681149012</v>
      </c>
      <c r="K226" s="223">
        <v>61343.525360747604</v>
      </c>
    </row>
    <row r="227" spans="1:11" x14ac:dyDescent="0.25">
      <c r="A227" t="s">
        <v>650</v>
      </c>
      <c r="B227" s="255">
        <v>1774638.4447744917</v>
      </c>
      <c r="C227" s="255">
        <v>925833.87726598408</v>
      </c>
      <c r="D227" s="255">
        <v>153705.38524481939</v>
      </c>
      <c r="E227" s="305">
        <f t="shared" si="8"/>
        <v>2854177.7072852952</v>
      </c>
      <c r="F227">
        <v>2976</v>
      </c>
      <c r="G227" s="223">
        <f t="shared" si="7"/>
        <v>104769.90879122552</v>
      </c>
      <c r="I227" s="223">
        <v>2923110.7391182589</v>
      </c>
      <c r="J227" s="223">
        <v>413003.6915678184</v>
      </c>
      <c r="K227" s="223">
        <v>92514.370651646022</v>
      </c>
    </row>
    <row r="228" spans="1:11" x14ac:dyDescent="0.25">
      <c r="A228" t="s">
        <v>651</v>
      </c>
      <c r="B228" s="255">
        <v>38495527.609167203</v>
      </c>
      <c r="C228" s="255">
        <v>14597424.203409858</v>
      </c>
      <c r="D228" s="255">
        <v>1876731.6693634451</v>
      </c>
      <c r="E228" s="305">
        <f t="shared" si="8"/>
        <v>54969683.481940508</v>
      </c>
      <c r="F228">
        <v>19545</v>
      </c>
      <c r="G228" s="223">
        <f t="shared" si="7"/>
        <v>-34669410.346983775</v>
      </c>
      <c r="I228" s="223">
        <v>18728483.082172696</v>
      </c>
      <c r="J228" s="223">
        <v>29698858.219784476</v>
      </c>
      <c r="K228" s="223">
        <v>592743.13573554612</v>
      </c>
    </row>
    <row r="229" spans="1:11" x14ac:dyDescent="0.25">
      <c r="A229" t="s">
        <v>652</v>
      </c>
      <c r="B229" s="255">
        <v>201951.58373090136</v>
      </c>
      <c r="C229" s="255">
        <v>48088.952134469408</v>
      </c>
      <c r="D229" s="255">
        <v>41034.632918199117</v>
      </c>
      <c r="E229" s="305">
        <f t="shared" si="8"/>
        <v>291075.16878356988</v>
      </c>
      <c r="F229">
        <v>508</v>
      </c>
      <c r="G229" s="223">
        <f t="shared" si="7"/>
        <v>228811.29654810514</v>
      </c>
      <c r="I229" s="223">
        <v>509506.35392997542</v>
      </c>
      <c r="J229" s="223">
        <v>-308489.654783907</v>
      </c>
      <c r="K229" s="223">
        <v>77603.25497443974</v>
      </c>
    </row>
    <row r="230" spans="1:11" x14ac:dyDescent="0.25">
      <c r="A230" t="s">
        <v>653</v>
      </c>
      <c r="B230" s="255">
        <v>9662859.0232150666</v>
      </c>
      <c r="C230" s="255">
        <v>-12653706.096027898</v>
      </c>
      <c r="D230" s="255">
        <v>704830.62743366277</v>
      </c>
      <c r="E230" s="305">
        <f t="shared" si="8"/>
        <v>-2286016.4453791683</v>
      </c>
      <c r="F230">
        <v>21568</v>
      </c>
      <c r="G230" s="223">
        <f t="shared" si="7"/>
        <v>23321312.272603869</v>
      </c>
      <c r="I230" s="223">
        <v>20832501.701830197</v>
      </c>
      <c r="J230" s="223">
        <v>-29786185.090543777</v>
      </c>
      <c r="K230" s="223">
        <v>659333.82483673096</v>
      </c>
    </row>
    <row r="231" spans="1:11" x14ac:dyDescent="0.25">
      <c r="A231" t="s">
        <v>654</v>
      </c>
      <c r="B231" s="255">
        <v>924012.26056350989</v>
      </c>
      <c r="C231" s="255">
        <v>375997.70299232</v>
      </c>
      <c r="D231" s="255">
        <v>87339.72566018108</v>
      </c>
      <c r="E231" s="305">
        <f t="shared" si="8"/>
        <v>1387349.689216011</v>
      </c>
      <c r="F231">
        <v>949</v>
      </c>
      <c r="G231" s="223">
        <f t="shared" si="7"/>
        <v>-405461.95379128534</v>
      </c>
      <c r="I231" s="223">
        <v>900613.13608955662</v>
      </c>
      <c r="J231" s="223">
        <v>-145503.52338903968</v>
      </c>
      <c r="K231" s="223">
        <v>137172.99165005729</v>
      </c>
    </row>
    <row r="232" spans="1:11" x14ac:dyDescent="0.25">
      <c r="A232" t="s">
        <v>655</v>
      </c>
      <c r="B232" s="255">
        <v>230684.89451970425</v>
      </c>
      <c r="C232" s="255">
        <v>201666.29858104602</v>
      </c>
      <c r="D232" s="255">
        <v>17537.672715306348</v>
      </c>
      <c r="E232" s="305">
        <f t="shared" si="8"/>
        <v>449888.86581605661</v>
      </c>
      <c r="F232">
        <v>329</v>
      </c>
      <c r="G232" s="223">
        <f t="shared" si="7"/>
        <v>-122228.64809281018</v>
      </c>
      <c r="I232" s="223">
        <v>316379.18358318473</v>
      </c>
      <c r="J232" s="223">
        <v>24641.180886933318</v>
      </c>
      <c r="K232" s="223">
        <v>10013.175575178157</v>
      </c>
    </row>
    <row r="233" spans="1:11" x14ac:dyDescent="0.25">
      <c r="A233" t="s">
        <v>656</v>
      </c>
      <c r="B233" s="255">
        <v>922474.68862060329</v>
      </c>
      <c r="C233" s="255">
        <v>186750.85788521497</v>
      </c>
      <c r="D233" s="255">
        <v>119709.92447841886</v>
      </c>
      <c r="E233" s="305">
        <f t="shared" si="8"/>
        <v>1228935.470984237</v>
      </c>
      <c r="F233">
        <v>1996</v>
      </c>
      <c r="G233" s="223">
        <f t="shared" si="7"/>
        <v>772247.40132350835</v>
      </c>
      <c r="I233" s="223">
        <v>1900216.0780855084</v>
      </c>
      <c r="J233" s="223">
        <v>-2421544.240186777</v>
      </c>
      <c r="K233" s="223">
        <v>313413.12826052943</v>
      </c>
    </row>
    <row r="234" spans="1:11" x14ac:dyDescent="0.25">
      <c r="A234" t="s">
        <v>657</v>
      </c>
      <c r="B234" s="255">
        <v>29394588.814245507</v>
      </c>
      <c r="C234" s="255">
        <v>16730250.113010926</v>
      </c>
      <c r="D234" s="255">
        <v>1727610.0053584184</v>
      </c>
      <c r="E234" s="305">
        <f t="shared" si="8"/>
        <v>47852448.932614855</v>
      </c>
      <c r="F234">
        <v>6537</v>
      </c>
      <c r="G234" s="223">
        <f t="shared" si="7"/>
        <v>-39962920.760943651</v>
      </c>
      <c r="I234" s="223">
        <v>6262560.9560192982</v>
      </c>
      <c r="J234" s="223">
        <v>16238421.870416835</v>
      </c>
      <c r="K234" s="223">
        <v>1151834.4840378866</v>
      </c>
    </row>
    <row r="235" spans="1:11" x14ac:dyDescent="0.25">
      <c r="A235" t="s">
        <v>658</v>
      </c>
      <c r="B235" s="255">
        <v>197759.01156028945</v>
      </c>
      <c r="C235" s="255">
        <v>34266.653361047036</v>
      </c>
      <c r="D235" s="255">
        <v>41699.316091523666</v>
      </c>
      <c r="E235" s="305">
        <f t="shared" si="8"/>
        <v>273724.98101286014</v>
      </c>
      <c r="F235">
        <v>560</v>
      </c>
      <c r="G235" s="223">
        <f t="shared" si="7"/>
        <v>295842.49679430632</v>
      </c>
      <c r="I235" s="223">
        <v>558030.7685899731</v>
      </c>
      <c r="J235" s="223">
        <v>-563828.49439886864</v>
      </c>
      <c r="K235" s="223">
        <v>84994.041162481619</v>
      </c>
    </row>
    <row r="236" spans="1:11" x14ac:dyDescent="0.25">
      <c r="A236" t="s">
        <v>659</v>
      </c>
      <c r="B236" s="255">
        <v>2383370.4508055239</v>
      </c>
      <c r="C236" s="255">
        <v>1122268.2911140767</v>
      </c>
      <c r="D236" s="255">
        <v>428275.91122813278</v>
      </c>
      <c r="E236" s="305">
        <f t="shared" si="8"/>
        <v>3933914.6531477333</v>
      </c>
      <c r="F236">
        <v>4325</v>
      </c>
      <c r="G236" s="223">
        <f t="shared" si="7"/>
        <v>571200.18561639008</v>
      </c>
      <c r="I236" s="223">
        <v>3874189.2664542133</v>
      </c>
      <c r="J236" s="223">
        <v>-2059021.287717713</v>
      </c>
      <c r="K236" s="223">
        <v>677425.79168039444</v>
      </c>
    </row>
    <row r="237" spans="1:11" x14ac:dyDescent="0.25">
      <c r="A237" t="s">
        <v>660</v>
      </c>
      <c r="B237" s="255">
        <v>461254.7638838226</v>
      </c>
      <c r="C237" s="255">
        <v>495057.53672545298</v>
      </c>
      <c r="D237" s="255">
        <v>73624.572753352928</v>
      </c>
      <c r="E237" s="305">
        <f t="shared" si="8"/>
        <v>1029936.8733626285</v>
      </c>
      <c r="F237">
        <v>454</v>
      </c>
      <c r="G237" s="223">
        <f t="shared" si="7"/>
        <v>-528362.04093266523</v>
      </c>
      <c r="I237" s="223">
        <v>448365.59145837836</v>
      </c>
      <c r="J237" s="223">
        <v>459022.27590561297</v>
      </c>
      <c r="K237" s="223">
        <v>68290.86437750698</v>
      </c>
    </row>
    <row r="238" spans="1:11" x14ac:dyDescent="0.25">
      <c r="A238" t="s">
        <v>661</v>
      </c>
      <c r="B238" s="255">
        <v>244684.87601503034</v>
      </c>
      <c r="C238" s="255">
        <v>198117.06760203277</v>
      </c>
      <c r="D238" s="255">
        <v>46006.910310953695</v>
      </c>
      <c r="E238" s="305">
        <f t="shared" si="8"/>
        <v>488808.85392801679</v>
      </c>
      <c r="F238">
        <v>529</v>
      </c>
      <c r="G238" s="223">
        <f t="shared" si="7"/>
        <v>55844.944860749412</v>
      </c>
      <c r="I238" s="223">
        <v>519211.23686197499</v>
      </c>
      <c r="J238" s="223">
        <v>-284676.76218221348</v>
      </c>
      <c r="K238" s="223">
        <v>79081.412212048133</v>
      </c>
    </row>
    <row r="239" spans="1:11" x14ac:dyDescent="0.25">
      <c r="A239" t="s">
        <v>662</v>
      </c>
      <c r="B239" s="255">
        <v>243850.11415749002</v>
      </c>
      <c r="C239" s="255">
        <v>186143.58597169854</v>
      </c>
      <c r="D239" s="255">
        <v>19635.656894524785</v>
      </c>
      <c r="E239" s="305">
        <f t="shared" si="8"/>
        <v>449629.35702371341</v>
      </c>
      <c r="F239">
        <v>90</v>
      </c>
      <c r="G239" s="223">
        <f t="shared" si="7"/>
        <v>-345157.74556774599</v>
      </c>
      <c r="I239" s="223">
        <v>85402.969801595886</v>
      </c>
      <c r="J239" s="223">
        <v>70453.40225157587</v>
      </c>
      <c r="K239" s="223">
        <v>13007.783690953711</v>
      </c>
    </row>
    <row r="240" spans="1:11" x14ac:dyDescent="0.25">
      <c r="A240" t="s">
        <v>663</v>
      </c>
      <c r="B240" s="255">
        <v>552571.1089011461</v>
      </c>
      <c r="C240" s="255">
        <v>-204951.95262138531</v>
      </c>
      <c r="D240" s="255">
        <v>47114.280439916402</v>
      </c>
      <c r="E240" s="305">
        <f t="shared" si="8"/>
        <v>394733.43671967718</v>
      </c>
      <c r="F240">
        <v>499</v>
      </c>
      <c r="G240" s="223">
        <f t="shared" si="7"/>
        <v>122749.08067757086</v>
      </c>
      <c r="I240" s="223">
        <v>513388.30710277526</v>
      </c>
      <c r="J240" s="223">
        <v>-659920.99978430546</v>
      </c>
      <c r="K240" s="223">
        <v>78194.517869483097</v>
      </c>
    </row>
    <row r="241" spans="1:11" x14ac:dyDescent="0.25">
      <c r="A241" t="s">
        <v>664</v>
      </c>
      <c r="B241" s="255">
        <v>2934820.8161980249</v>
      </c>
      <c r="C241" s="255">
        <v>1371419.7194467087</v>
      </c>
      <c r="D241" s="255">
        <v>172744.8521359982</v>
      </c>
      <c r="E241" s="305">
        <f t="shared" si="8"/>
        <v>4478985.3877807315</v>
      </c>
      <c r="F241">
        <v>812</v>
      </c>
      <c r="G241" s="223">
        <f t="shared" si="7"/>
        <v>-3540831.7011570511</v>
      </c>
      <c r="I241" s="223">
        <v>772508.68138716277</v>
      </c>
      <c r="J241" s="223">
        <v>3425218.6108941459</v>
      </c>
      <c r="K241" s="223">
        <v>117661.31611362674</v>
      </c>
    </row>
    <row r="242" spans="1:11" x14ac:dyDescent="0.25">
      <c r="A242" t="s">
        <v>665</v>
      </c>
      <c r="B242" s="255">
        <v>81432.207928380594</v>
      </c>
      <c r="C242" s="255">
        <v>77561.701532723659</v>
      </c>
      <c r="D242" s="255">
        <v>17940.104880034283</v>
      </c>
      <c r="E242" s="305">
        <f t="shared" si="8"/>
        <v>176934.01434113854</v>
      </c>
      <c r="F242">
        <v>195</v>
      </c>
      <c r="G242" s="223">
        <f t="shared" si="7"/>
        <v>24817.325422021357</v>
      </c>
      <c r="I242" s="223">
        <v>193127.17034679069</v>
      </c>
      <c r="J242" s="223">
        <v>-231472.74103615608</v>
      </c>
      <c r="K242" s="223">
        <v>29415.329028406686</v>
      </c>
    </row>
    <row r="243" spans="1:11" x14ac:dyDescent="0.25">
      <c r="A243" t="s">
        <v>666</v>
      </c>
      <c r="B243" s="255">
        <v>283873.34103199898</v>
      </c>
      <c r="C243" s="255">
        <v>312397.91979116848</v>
      </c>
      <c r="D243" s="255">
        <v>48205.639253963403</v>
      </c>
      <c r="E243" s="305">
        <f t="shared" si="8"/>
        <v>644476.90007713076</v>
      </c>
      <c r="F243">
        <v>304</v>
      </c>
      <c r="G243" s="223">
        <f t="shared" si="7"/>
        <v>-309714.25874896138</v>
      </c>
      <c r="I243" s="223">
        <v>293087.46454638586</v>
      </c>
      <c r="J243" s="223">
        <v>202078.95681677642</v>
      </c>
      <c r="K243" s="223">
        <v>44640.348575772958</v>
      </c>
    </row>
    <row r="244" spans="1:11" x14ac:dyDescent="0.25">
      <c r="A244" t="s">
        <v>667</v>
      </c>
      <c r="B244" s="255">
        <v>376951.43157358287</v>
      </c>
      <c r="C244" s="255">
        <v>392289.96444453194</v>
      </c>
      <c r="D244" s="255">
        <v>78630.595021591347</v>
      </c>
      <c r="E244" s="305">
        <f t="shared" si="8"/>
        <v>847871.99103970616</v>
      </c>
      <c r="F244">
        <v>837</v>
      </c>
      <c r="G244" s="223">
        <f t="shared" si="7"/>
        <v>19732.981403301179</v>
      </c>
      <c r="I244" s="223">
        <v>804534.79506276117</v>
      </c>
      <c r="J244" s="223">
        <v>-281297.69529188238</v>
      </c>
      <c r="K244" s="223">
        <v>122539.23499773437</v>
      </c>
    </row>
    <row r="245" spans="1:11" x14ac:dyDescent="0.25">
      <c r="A245" t="s">
        <v>668</v>
      </c>
      <c r="B245" s="255">
        <v>1630445.4218238252</v>
      </c>
      <c r="C245" s="255">
        <v>848080.0199889841</v>
      </c>
      <c r="D245" s="255">
        <v>330994.38455800171</v>
      </c>
      <c r="E245" s="305">
        <f t="shared" si="8"/>
        <v>2809519.8263708111</v>
      </c>
      <c r="F245">
        <v>3012</v>
      </c>
      <c r="G245" s="223">
        <f t="shared" si="7"/>
        <v>360651.17084346921</v>
      </c>
      <c r="I245" s="223">
        <v>2829943.8629710637</v>
      </c>
      <c r="J245" s="223">
        <v>-772611.78522859584</v>
      </c>
      <c r="K245" s="223">
        <v>479010.53276022122</v>
      </c>
    </row>
    <row r="246" spans="1:11" x14ac:dyDescent="0.25">
      <c r="A246" t="s">
        <v>674</v>
      </c>
      <c r="B246" s="255">
        <v>2459413.3992884504</v>
      </c>
      <c r="C246" s="255">
        <v>-1527407.8137373519</v>
      </c>
      <c r="D246" s="255">
        <v>336205.25527769321</v>
      </c>
      <c r="E246" s="305">
        <f t="shared" si="8"/>
        <v>1268210.8408287917</v>
      </c>
      <c r="F246">
        <v>5130</v>
      </c>
      <c r="G246" s="223">
        <f t="shared" si="7"/>
        <v>3903643.8244511285</v>
      </c>
      <c r="I246" s="223">
        <v>4901936.3689529635</v>
      </c>
      <c r="J246" s="223">
        <v>-7050914.0008545695</v>
      </c>
      <c r="K246" s="223">
        <v>874379.93436943693</v>
      </c>
    </row>
    <row r="247" spans="1:11" x14ac:dyDescent="0.25">
      <c r="A247" t="s">
        <v>669</v>
      </c>
      <c r="B247" s="255">
        <v>641166.56896484189</v>
      </c>
      <c r="C247" s="255">
        <v>777703.77201107796</v>
      </c>
      <c r="D247" s="255">
        <v>151525.91075507086</v>
      </c>
      <c r="E247" s="305">
        <f t="shared" si="8"/>
        <v>1570396.2517309906</v>
      </c>
      <c r="F247">
        <v>1083</v>
      </c>
      <c r="G247" s="223">
        <f t="shared" si="7"/>
        <v>-398011.0210865608</v>
      </c>
      <c r="I247" s="223">
        <v>1029688.0790851504</v>
      </c>
      <c r="J247" s="223">
        <v>53534.35878817644</v>
      </c>
      <c r="K247" s="223">
        <v>158360.02613503509</v>
      </c>
    </row>
    <row r="248" spans="1:11" x14ac:dyDescent="0.25">
      <c r="A248" t="s">
        <v>670</v>
      </c>
      <c r="B248" s="255">
        <v>350863.54943478515</v>
      </c>
      <c r="C248" s="255">
        <v>373182.53776714054</v>
      </c>
      <c r="D248" s="255">
        <v>80238.4168151552</v>
      </c>
      <c r="E248" s="305">
        <f t="shared" si="8"/>
        <v>804284.50401708088</v>
      </c>
      <c r="F248">
        <v>715</v>
      </c>
      <c r="G248" s="223">
        <f t="shared" si="7"/>
        <v>-50071.55929713184</v>
      </c>
      <c r="I248" s="223">
        <v>676430.34036036744</v>
      </c>
      <c r="J248" s="223">
        <v>25096.863211764721</v>
      </c>
      <c r="K248" s="223">
        <v>103027.55946130381</v>
      </c>
    </row>
    <row r="249" spans="1:11" x14ac:dyDescent="0.25">
      <c r="A249" t="s">
        <v>671</v>
      </c>
      <c r="B249" s="255">
        <v>291899.48747079074</v>
      </c>
      <c r="C249" s="255">
        <v>284322.28153720743</v>
      </c>
      <c r="D249" s="255">
        <v>52567.906022891664</v>
      </c>
      <c r="E249" s="305">
        <f t="shared" si="8"/>
        <v>628789.6750308898</v>
      </c>
      <c r="F249">
        <v>457</v>
      </c>
      <c r="G249" s="223">
        <f t="shared" si="7"/>
        <v>-145443.6441793397</v>
      </c>
      <c r="I249" s="223">
        <v>436719.73193997896</v>
      </c>
      <c r="J249" s="223">
        <v>-148111.42777182942</v>
      </c>
      <c r="K249" s="223">
        <v>66517.075692376937</v>
      </c>
    </row>
    <row r="250" spans="1:11" x14ac:dyDescent="0.25">
      <c r="A250" t="s">
        <v>672</v>
      </c>
      <c r="B250" s="255">
        <v>9031867.8099080417</v>
      </c>
      <c r="C250" s="255">
        <v>6644285.1734706024</v>
      </c>
      <c r="D250" s="255">
        <v>523425.09475451335</v>
      </c>
      <c r="E250" s="305">
        <f t="shared" si="8"/>
        <v>16199578.078133158</v>
      </c>
      <c r="F250">
        <v>5868</v>
      </c>
      <c r="G250" s="223">
        <f t="shared" si="7"/>
        <v>-10144848.745972589</v>
      </c>
      <c r="I250" s="223">
        <v>5732674.3479321236</v>
      </c>
      <c r="J250" s="223">
        <v>14159796.475957546</v>
      </c>
      <c r="K250" s="223">
        <v>181435.05559072812</v>
      </c>
    </row>
    <row r="251" spans="1:11" x14ac:dyDescent="0.25">
      <c r="A251" t="s">
        <v>673</v>
      </c>
      <c r="B251" s="255">
        <v>8436369.9198195338</v>
      </c>
      <c r="C251" s="255">
        <v>6295135.3221795969</v>
      </c>
      <c r="D251" s="255">
        <v>477445.20245323225</v>
      </c>
      <c r="E251" s="305">
        <f t="shared" si="8"/>
        <v>15208950.444452362</v>
      </c>
      <c r="F251">
        <v>5157</v>
      </c>
      <c r="G251" s="223">
        <f t="shared" si="7"/>
        <v>-9870405.0456284694</v>
      </c>
      <c r="I251" s="223">
        <v>4986368.8504613591</v>
      </c>
      <c r="J251" s="223">
        <v>8253367.1916292505</v>
      </c>
      <c r="K251" s="223">
        <v>157815.01872780788</v>
      </c>
    </row>
    <row r="252" spans="1:11" x14ac:dyDescent="0.25">
      <c r="A252" t="s">
        <v>675</v>
      </c>
      <c r="B252" s="255">
        <v>195967.40249374532</v>
      </c>
      <c r="C252" s="255">
        <v>-103324.95062444595</v>
      </c>
      <c r="D252" s="255">
        <v>39106.269763226468</v>
      </c>
      <c r="E252" s="305">
        <f t="shared" si="8"/>
        <v>131748.72163252585</v>
      </c>
      <c r="F252">
        <v>446</v>
      </c>
      <c r="G252" s="223">
        <f t="shared" si="7"/>
        <v>327766.83406851604</v>
      </c>
      <c r="I252" s="223">
        <v>435749.24364677898</v>
      </c>
      <c r="J252" s="223">
        <v>-301921.57527617121</v>
      </c>
      <c r="K252" s="223">
        <v>66369.259968616083</v>
      </c>
    </row>
    <row r="253" spans="1:11" x14ac:dyDescent="0.25">
      <c r="A253" t="s">
        <v>676</v>
      </c>
      <c r="B253" s="255">
        <v>2467990.0053663463</v>
      </c>
      <c r="C253" s="255">
        <v>1395520.2618661523</v>
      </c>
      <c r="D253" s="255">
        <v>176759.1635671308</v>
      </c>
      <c r="E253" s="305">
        <f t="shared" si="8"/>
        <v>4040269.4307996295</v>
      </c>
      <c r="F253">
        <v>3506</v>
      </c>
      <c r="G253" s="223">
        <f t="shared" si="7"/>
        <v>-558678.52620563516</v>
      </c>
      <c r="I253" s="223">
        <v>3346243.6349534388</v>
      </c>
      <c r="J253" s="223">
        <v>-62079.339033000637</v>
      </c>
      <c r="K253" s="223">
        <v>105906.22510188429</v>
      </c>
    </row>
    <row r="254" spans="1:11" x14ac:dyDescent="0.25">
      <c r="A254" t="s">
        <v>677</v>
      </c>
      <c r="B254" s="255">
        <v>299103.08395110629</v>
      </c>
      <c r="C254" s="255">
        <v>146342.67795746066</v>
      </c>
      <c r="D254" s="255">
        <v>62823.220559587266</v>
      </c>
      <c r="E254" s="305">
        <f t="shared" si="8"/>
        <v>508268.98246815416</v>
      </c>
      <c r="F254">
        <v>480</v>
      </c>
      <c r="G254" s="223">
        <f t="shared" si="7"/>
        <v>7012.6624191268056</v>
      </c>
      <c r="I254" s="223">
        <v>476509.75196117704</v>
      </c>
      <c r="J254" s="223">
        <v>127097.47108852689</v>
      </c>
      <c r="K254" s="223">
        <v>72577.520366571262</v>
      </c>
    </row>
    <row r="255" spans="1:11" x14ac:dyDescent="0.25">
      <c r="A255" t="s">
        <v>678</v>
      </c>
      <c r="B255" s="255">
        <v>53248.232910383522</v>
      </c>
      <c r="C255" s="255">
        <v>4079.8861634416389</v>
      </c>
      <c r="D255" s="255">
        <v>10399.42112191758</v>
      </c>
      <c r="E255" s="305">
        <f t="shared" si="8"/>
        <v>67727.540195742738</v>
      </c>
      <c r="F255">
        <v>133</v>
      </c>
      <c r="G255" s="223">
        <f t="shared" si="7"/>
        <v>68040.569333639985</v>
      </c>
      <c r="I255" s="223">
        <v>132956.89616839358</v>
      </c>
      <c r="J255" s="223">
        <v>-116745.9792165535</v>
      </c>
      <c r="K255" s="223">
        <v>20250.754155234754</v>
      </c>
    </row>
    <row r="256" spans="1:11" x14ac:dyDescent="0.25">
      <c r="A256" t="s">
        <v>679</v>
      </c>
      <c r="B256" s="255">
        <v>1177216.9933043723</v>
      </c>
      <c r="C256" s="255">
        <v>752622.55542718503</v>
      </c>
      <c r="D256" s="255">
        <v>235939.45031360979</v>
      </c>
      <c r="E256" s="305">
        <f t="shared" si="8"/>
        <v>2165778.9990451671</v>
      </c>
      <c r="F256">
        <v>2228</v>
      </c>
      <c r="G256" s="223">
        <f t="shared" si="7"/>
        <v>170321.63752282108</v>
      </c>
      <c r="I256" s="223">
        <v>2107900.5728302984</v>
      </c>
      <c r="J256" s="223">
        <v>-868098.99929328728</v>
      </c>
      <c r="K256" s="223">
        <v>350404.61527820583</v>
      </c>
    </row>
    <row r="257" spans="1:11" x14ac:dyDescent="0.25">
      <c r="A257" t="s">
        <v>680</v>
      </c>
      <c r="B257" s="255">
        <v>837411.38983248547</v>
      </c>
      <c r="C257" s="255">
        <v>791740.72683631419</v>
      </c>
      <c r="D257" s="255">
        <v>105673.95085549075</v>
      </c>
      <c r="E257" s="305">
        <f t="shared" si="8"/>
        <v>1734826.0675242904</v>
      </c>
      <c r="F257">
        <v>605</v>
      </c>
      <c r="G257" s="223">
        <f t="shared" ref="G257:G302" si="9">($B$303/$F$303*F257)-B257-C257</f>
        <v>-1058865.9776724356</v>
      </c>
      <c r="I257" s="223">
        <v>588115.90567917167</v>
      </c>
      <c r="J257" s="223">
        <v>1681696.6907309764</v>
      </c>
      <c r="K257" s="223">
        <v>89576.328599067594</v>
      </c>
    </row>
    <row r="258" spans="1:11" x14ac:dyDescent="0.25">
      <c r="A258" t="s">
        <v>681</v>
      </c>
      <c r="B258" s="255">
        <v>228462.0393955094</v>
      </c>
      <c r="C258" s="255">
        <v>102095.45395582903</v>
      </c>
      <c r="D258" s="255">
        <v>19879.368437301549</v>
      </c>
      <c r="E258" s="305">
        <f t="shared" si="8"/>
        <v>350436.86178863997</v>
      </c>
      <c r="F258">
        <v>389</v>
      </c>
      <c r="G258" s="223">
        <f t="shared" si="9"/>
        <v>36122.354697563394</v>
      </c>
      <c r="I258" s="223">
        <v>379460.92264118168</v>
      </c>
      <c r="J258" s="223">
        <v>183875.48925069568</v>
      </c>
      <c r="K258" s="223">
        <v>12009.667637713677</v>
      </c>
    </row>
    <row r="259" spans="1:11" x14ac:dyDescent="0.25">
      <c r="A259" t="s">
        <v>682</v>
      </c>
      <c r="B259" s="255">
        <v>335793.38925859833</v>
      </c>
      <c r="C259" s="255">
        <v>351019.06996996247</v>
      </c>
      <c r="D259" s="255">
        <v>25798.85890930453</v>
      </c>
      <c r="E259" s="305">
        <f t="shared" si="8"/>
        <v>712611.31813786528</v>
      </c>
      <c r="F259">
        <v>670</v>
      </c>
      <c r="G259" s="223">
        <f t="shared" si="9"/>
        <v>-55255.908604488242</v>
      </c>
      <c r="I259" s="223">
        <v>645374.71497796883</v>
      </c>
      <c r="J259" s="223">
        <v>-326705.254146436</v>
      </c>
      <c r="K259" s="223">
        <v>20425.649562863415</v>
      </c>
    </row>
    <row r="260" spans="1:11" x14ac:dyDescent="0.25">
      <c r="A260" t="s">
        <v>683</v>
      </c>
      <c r="B260" s="255">
        <v>889008.54476944171</v>
      </c>
      <c r="C260" s="255">
        <v>916401.54687946325</v>
      </c>
      <c r="D260" s="255">
        <v>171497.77476118243</v>
      </c>
      <c r="E260" s="305">
        <f t="shared" si="8"/>
        <v>1976907.8664100876</v>
      </c>
      <c r="F260">
        <v>1225</v>
      </c>
      <c r="G260" s="223">
        <f t="shared" si="9"/>
        <v>-650698.48789593636</v>
      </c>
      <c r="I260" s="223">
        <v>1162644.975253544</v>
      </c>
      <c r="J260" s="223">
        <v>281791.80842758081</v>
      </c>
      <c r="K260" s="223">
        <v>182041.49212298688</v>
      </c>
    </row>
    <row r="261" spans="1:11" x14ac:dyDescent="0.25">
      <c r="A261" t="s">
        <v>684</v>
      </c>
      <c r="B261" s="255">
        <v>72656.603217713826</v>
      </c>
      <c r="C261" s="255">
        <v>29908.751718753396</v>
      </c>
      <c r="D261" s="255">
        <v>5756.979995295038</v>
      </c>
      <c r="E261" s="305">
        <f t="shared" si="8"/>
        <v>108322.33493176226</v>
      </c>
      <c r="F261">
        <v>237</v>
      </c>
      <c r="G261" s="223">
        <f t="shared" si="9"/>
        <v>120835.99207533157</v>
      </c>
      <c r="I261" s="223">
        <v>210595.95962438986</v>
      </c>
      <c r="J261" s="223">
        <v>-163669.12351052216</v>
      </c>
      <c r="K261" s="223">
        <v>6665.2119626185886</v>
      </c>
    </row>
    <row r="262" spans="1:11" x14ac:dyDescent="0.25">
      <c r="A262" t="s">
        <v>685</v>
      </c>
      <c r="B262" s="255">
        <v>72193.991600617039</v>
      </c>
      <c r="C262" s="255">
        <v>60180.325799451144</v>
      </c>
      <c r="D262" s="255">
        <v>15323.815523742891</v>
      </c>
      <c r="E262" s="305">
        <f t="shared" si="8"/>
        <v>147698.13292381109</v>
      </c>
      <c r="F262">
        <v>151</v>
      </c>
      <c r="G262" s="223">
        <f t="shared" si="9"/>
        <v>9961.5619196854896</v>
      </c>
      <c r="I262" s="223">
        <v>161101.05667119223</v>
      </c>
      <c r="J262" s="223">
        <v>-103872.99177904709</v>
      </c>
      <c r="K262" s="223">
        <v>24537.410144299043</v>
      </c>
    </row>
    <row r="263" spans="1:11" x14ac:dyDescent="0.25">
      <c r="A263" t="s">
        <v>686</v>
      </c>
      <c r="B263" s="255">
        <v>4683010.6765710628</v>
      </c>
      <c r="C263" s="255">
        <v>3317783.6622641208</v>
      </c>
      <c r="D263" s="255">
        <v>372308.52720008825</v>
      </c>
      <c r="E263" s="305">
        <f t="shared" si="8"/>
        <v>8373102.8660352714</v>
      </c>
      <c r="F263">
        <v>1728</v>
      </c>
      <c r="G263" s="223">
        <f t="shared" si="9"/>
        <v>-6371944.0112554859</v>
      </c>
      <c r="I263" s="223">
        <v>1664387.4228379198</v>
      </c>
      <c r="J263" s="223">
        <v>7182724.7004848532</v>
      </c>
      <c r="K263" s="223">
        <v>271408.77617970994</v>
      </c>
    </row>
    <row r="264" spans="1:11" x14ac:dyDescent="0.25">
      <c r="A264" t="s">
        <v>687</v>
      </c>
      <c r="B264" s="255">
        <v>161384.47552796069</v>
      </c>
      <c r="C264" s="255">
        <v>211220.58605490075</v>
      </c>
      <c r="D264" s="255">
        <v>35829.576119345897</v>
      </c>
      <c r="E264" s="305">
        <f t="shared" ref="E264:E302" si="10">SUM(B264:D264)</f>
        <v>408434.63770220737</v>
      </c>
      <c r="F264">
        <v>238</v>
      </c>
      <c r="G264" s="223">
        <f t="shared" si="9"/>
        <v>-148261.09285371329</v>
      </c>
      <c r="I264" s="223">
        <v>242622.07329998829</v>
      </c>
      <c r="J264" s="223">
        <v>94317.141971390083</v>
      </c>
      <c r="K264" s="223">
        <v>36953.9309402094</v>
      </c>
    </row>
    <row r="265" spans="1:11" x14ac:dyDescent="0.25">
      <c r="A265" t="s">
        <v>688</v>
      </c>
      <c r="B265" s="255">
        <v>431840.15285135171</v>
      </c>
      <c r="C265" s="255">
        <v>257883.67540835711</v>
      </c>
      <c r="D265" s="255">
        <v>76550.653506854462</v>
      </c>
      <c r="E265" s="305">
        <f t="shared" si="10"/>
        <v>766274.48176656326</v>
      </c>
      <c r="F265">
        <v>861</v>
      </c>
      <c r="G265" s="223">
        <f t="shared" si="9"/>
        <v>121873.47037809191</v>
      </c>
      <c r="I265" s="223">
        <v>839472.37361795956</v>
      </c>
      <c r="J265" s="223">
        <v>-607169.63585117261</v>
      </c>
      <c r="K265" s="223">
        <v>127860.60105312453</v>
      </c>
    </row>
    <row r="266" spans="1:11" x14ac:dyDescent="0.25">
      <c r="A266" t="s">
        <v>689</v>
      </c>
      <c r="B266" s="255">
        <v>15731750.865466198</v>
      </c>
      <c r="C266" s="255">
        <v>5375803.4207518343</v>
      </c>
      <c r="D266" s="255">
        <v>485418.51921094692</v>
      </c>
      <c r="E266" s="305">
        <f t="shared" si="10"/>
        <v>21592972.805428978</v>
      </c>
      <c r="F266">
        <v>1934</v>
      </c>
      <c r="G266" s="223">
        <f t="shared" si="9"/>
        <v>-19284523.884864368</v>
      </c>
      <c r="I266" s="223">
        <v>1865278.49953031</v>
      </c>
      <c r="J266" s="223">
        <v>11166415.670550607</v>
      </c>
      <c r="K266" s="223">
        <v>59034.734526050357</v>
      </c>
    </row>
    <row r="267" spans="1:11" x14ac:dyDescent="0.25">
      <c r="A267" t="s">
        <v>690</v>
      </c>
      <c r="B267" s="255">
        <v>4245562.6325362083</v>
      </c>
      <c r="C267" s="255">
        <v>3048130.9603896453</v>
      </c>
      <c r="D267" s="255">
        <v>322838.87263348186</v>
      </c>
      <c r="E267" s="305">
        <f t="shared" si="10"/>
        <v>7616532.4655593354</v>
      </c>
      <c r="F267">
        <v>1428</v>
      </c>
      <c r="G267" s="223">
        <f t="shared" si="9"/>
        <v>-5947629.7805509642</v>
      </c>
      <c r="I267" s="223">
        <v>1404296.5602603322</v>
      </c>
      <c r="J267" s="223">
        <v>4700763.5270924987</v>
      </c>
      <c r="K267" s="223">
        <v>225082.98869962909</v>
      </c>
    </row>
    <row r="268" spans="1:11" x14ac:dyDescent="0.25">
      <c r="A268" t="s">
        <v>691</v>
      </c>
      <c r="B268" s="255">
        <v>120908.08180939872</v>
      </c>
      <c r="C268" s="255">
        <v>94773.794006968616</v>
      </c>
      <c r="D268" s="255">
        <v>25840.89512703949</v>
      </c>
      <c r="E268" s="305">
        <f t="shared" si="10"/>
        <v>241522.77094340682</v>
      </c>
      <c r="F268">
        <v>318</v>
      </c>
      <c r="G268" s="223">
        <f t="shared" si="9"/>
        <v>84071.83030072978</v>
      </c>
      <c r="I268" s="223">
        <v>305703.81235798524</v>
      </c>
      <c r="J268" s="223">
        <v>-326142.93092535727</v>
      </c>
      <c r="K268" s="223">
        <v>46561.952984663847</v>
      </c>
    </row>
    <row r="269" spans="1:11" x14ac:dyDescent="0.25">
      <c r="A269" t="s">
        <v>692</v>
      </c>
      <c r="B269" s="255">
        <v>212252.87529682327</v>
      </c>
      <c r="C269" s="255">
        <v>210395.5139153066</v>
      </c>
      <c r="D269" s="255">
        <v>18529.608714727103</v>
      </c>
      <c r="E269" s="305">
        <f t="shared" si="10"/>
        <v>441177.99792685697</v>
      </c>
      <c r="F269">
        <v>513</v>
      </c>
      <c r="G269" s="223">
        <f t="shared" si="9"/>
        <v>60916.551788092824</v>
      </c>
      <c r="I269" s="223">
        <v>506594.88905037555</v>
      </c>
      <c r="J269" s="223">
        <v>-219725.45226679777</v>
      </c>
      <c r="K269" s="223">
        <v>16033.367025285268</v>
      </c>
    </row>
    <row r="270" spans="1:11" x14ac:dyDescent="0.25">
      <c r="A270" t="s">
        <v>693</v>
      </c>
      <c r="B270" s="255">
        <v>35889.649378201306</v>
      </c>
      <c r="C270" s="255">
        <v>8467.5389316600049</v>
      </c>
      <c r="D270" s="255">
        <v>8423.1325814971224</v>
      </c>
      <c r="E270" s="305">
        <f t="shared" si="10"/>
        <v>52780.320891358431</v>
      </c>
      <c r="F270">
        <v>109</v>
      </c>
      <c r="G270" s="223">
        <f t="shared" si="9"/>
        <v>58388.578881219146</v>
      </c>
      <c r="I270" s="223">
        <v>105783.2239587949</v>
      </c>
      <c r="J270" s="223">
        <v>-129130.48125177893</v>
      </c>
      <c r="K270" s="223">
        <v>16111.9138899313</v>
      </c>
    </row>
    <row r="271" spans="1:11" x14ac:dyDescent="0.25">
      <c r="A271" t="s">
        <v>694</v>
      </c>
      <c r="B271" s="255">
        <v>102799.24054881114</v>
      </c>
      <c r="C271" s="255">
        <v>135725.20411581674</v>
      </c>
      <c r="D271" s="255">
        <v>28078.274172941427</v>
      </c>
      <c r="E271" s="305">
        <f t="shared" si="10"/>
        <v>266602.71883756935</v>
      </c>
      <c r="F271">
        <v>233</v>
      </c>
      <c r="G271" s="223">
        <f t="shared" si="9"/>
        <v>-18893.58452222652</v>
      </c>
      <c r="I271" s="223">
        <v>227094.26060878905</v>
      </c>
      <c r="J271" s="223">
        <v>-64677.461451379757</v>
      </c>
      <c r="K271" s="223">
        <v>34588.879360036</v>
      </c>
    </row>
    <row r="272" spans="1:11" x14ac:dyDescent="0.25">
      <c r="A272" t="s">
        <v>695</v>
      </c>
      <c r="B272" s="255">
        <v>2202492.3178257733</v>
      </c>
      <c r="C272" s="255">
        <v>-142864.70302777621</v>
      </c>
      <c r="D272" s="255">
        <v>255027.61335365608</v>
      </c>
      <c r="E272" s="305">
        <f t="shared" si="10"/>
        <v>2314655.228151653</v>
      </c>
      <c r="F272">
        <v>3435</v>
      </c>
      <c r="G272" s="223">
        <f t="shared" si="9"/>
        <v>1178277.9842970616</v>
      </c>
      <c r="I272" s="223">
        <v>3305483.1266390407</v>
      </c>
      <c r="J272" s="223">
        <v>-3482584.5114256376</v>
      </c>
      <c r="K272" s="223">
        <v>568794.13010429358</v>
      </c>
    </row>
    <row r="273" spans="1:11" x14ac:dyDescent="0.25">
      <c r="A273" t="s">
        <v>696</v>
      </c>
      <c r="B273" s="255">
        <v>301349.97272600105</v>
      </c>
      <c r="C273" s="255">
        <v>-230449.25824412316</v>
      </c>
      <c r="D273" s="255">
        <v>68977.240685126089</v>
      </c>
      <c r="E273" s="305">
        <f t="shared" si="10"/>
        <v>139877.95516700397</v>
      </c>
      <c r="F273">
        <v>706</v>
      </c>
      <c r="G273" s="223">
        <f t="shared" si="9"/>
        <v>594590.21796677168</v>
      </c>
      <c r="I273" s="223">
        <v>682253.27011956705</v>
      </c>
      <c r="J273" s="223">
        <v>-371608.84330302966</v>
      </c>
      <c r="K273" s="223">
        <v>103914.45380386885</v>
      </c>
    </row>
    <row r="274" spans="1:11" x14ac:dyDescent="0.25">
      <c r="A274" t="s">
        <v>697</v>
      </c>
      <c r="B274" s="255">
        <v>351148.78025416541</v>
      </c>
      <c r="C274" s="255">
        <v>259446.38936366214</v>
      </c>
      <c r="D274" s="255">
        <v>66388.410738368475</v>
      </c>
      <c r="E274" s="305">
        <f t="shared" si="10"/>
        <v>676983.58035619603</v>
      </c>
      <c r="F274">
        <v>583</v>
      </c>
      <c r="G274" s="223">
        <f t="shared" si="9"/>
        <v>-61046.708403149532</v>
      </c>
      <c r="I274" s="223">
        <v>565794.67493557266</v>
      </c>
      <c r="J274" s="223">
        <v>-182326.53951281769</v>
      </c>
      <c r="K274" s="223">
        <v>86176.566952568333</v>
      </c>
    </row>
    <row r="275" spans="1:11" x14ac:dyDescent="0.25">
      <c r="A275" t="s">
        <v>698</v>
      </c>
      <c r="B275" s="255">
        <v>143626.40274714745</v>
      </c>
      <c r="C275" s="255">
        <v>120319.19317216183</v>
      </c>
      <c r="D275" s="255">
        <v>25936.842478041188</v>
      </c>
      <c r="E275" s="305">
        <f t="shared" si="10"/>
        <v>289882.43839735049</v>
      </c>
      <c r="F275">
        <v>236</v>
      </c>
      <c r="G275" s="223">
        <f t="shared" si="9"/>
        <v>-41486.870624859861</v>
      </c>
      <c r="I275" s="223">
        <v>230005.72548838891</v>
      </c>
      <c r="J275" s="223">
        <v>-115221.53789869897</v>
      </c>
      <c r="K275" s="223">
        <v>35032.326531318511</v>
      </c>
    </row>
    <row r="276" spans="1:11" x14ac:dyDescent="0.25">
      <c r="A276" t="s">
        <v>699</v>
      </c>
      <c r="B276" s="255">
        <v>2542926.4575821287</v>
      </c>
      <c r="C276" s="255">
        <v>-2164413.4035658031</v>
      </c>
      <c r="D276" s="255">
        <v>278696.16432888608</v>
      </c>
      <c r="E276" s="305">
        <f t="shared" si="10"/>
        <v>657209.2183452117</v>
      </c>
      <c r="F276">
        <v>4328</v>
      </c>
      <c r="G276" s="223">
        <f t="shared" si="9"/>
        <v>3701153.738671713</v>
      </c>
      <c r="I276" s="223">
        <v>3999382.2562770071</v>
      </c>
      <c r="J276" s="223">
        <v>-5695344.09230965</v>
      </c>
      <c r="K276" s="223">
        <v>701339.58748810261</v>
      </c>
    </row>
    <row r="277" spans="1:11" x14ac:dyDescent="0.25">
      <c r="A277" t="s">
        <v>700</v>
      </c>
      <c r="B277" s="255">
        <v>175637.30673172843</v>
      </c>
      <c r="C277" s="255">
        <v>-42641.668149883975</v>
      </c>
      <c r="D277" s="255">
        <v>30008.37135560796</v>
      </c>
      <c r="E277" s="305">
        <f t="shared" si="10"/>
        <v>163004.00993745241</v>
      </c>
      <c r="F277">
        <v>489</v>
      </c>
      <c r="G277" s="223">
        <f t="shared" si="9"/>
        <v>327946.38120199356</v>
      </c>
      <c r="I277" s="223">
        <v>471657.31049517728</v>
      </c>
      <c r="J277" s="223">
        <v>-574775.85462706396</v>
      </c>
      <c r="K277" s="223">
        <v>71838.44174776708</v>
      </c>
    </row>
    <row r="278" spans="1:11" x14ac:dyDescent="0.25">
      <c r="A278" t="s">
        <v>701</v>
      </c>
      <c r="B278" s="255">
        <v>4719821.131632138</v>
      </c>
      <c r="C278" s="255">
        <v>893404.13635878358</v>
      </c>
      <c r="D278" s="255">
        <v>148004.30039817159</v>
      </c>
      <c r="E278" s="305">
        <f t="shared" si="10"/>
        <v>5761229.5683890935</v>
      </c>
      <c r="F278">
        <v>185</v>
      </c>
      <c r="G278" s="223">
        <f t="shared" si="9"/>
        <v>-5438840.2502812892</v>
      </c>
      <c r="I278" s="223">
        <v>174687.89277599158</v>
      </c>
      <c r="J278" s="223">
        <v>4608035.9487292645</v>
      </c>
      <c r="K278" s="223">
        <v>26606.830276950768</v>
      </c>
    </row>
    <row r="279" spans="1:11" x14ac:dyDescent="0.25">
      <c r="A279" t="s">
        <v>702</v>
      </c>
      <c r="B279" s="255">
        <v>14943403.311118267</v>
      </c>
      <c r="C279" s="255">
        <v>1751619.7854636535</v>
      </c>
      <c r="D279" s="255">
        <v>1195998.6084338545</v>
      </c>
      <c r="E279" s="305">
        <f t="shared" si="10"/>
        <v>17891021.705015775</v>
      </c>
      <c r="F279">
        <v>20146</v>
      </c>
      <c r="G279" s="223">
        <f t="shared" si="9"/>
        <v>2295034.0211383253</v>
      </c>
      <c r="I279" s="223">
        <v>19560191.549445055</v>
      </c>
      <c r="J279" s="223">
        <v>-1320849.609827192</v>
      </c>
      <c r="K279" s="223">
        <v>619066.11569851451</v>
      </c>
    </row>
    <row r="280" spans="1:11" x14ac:dyDescent="0.25">
      <c r="A280" t="s">
        <v>703</v>
      </c>
      <c r="B280" s="255">
        <v>590444.78781775909</v>
      </c>
      <c r="C280" s="255">
        <v>58017.379812081927</v>
      </c>
      <c r="D280" s="255">
        <v>46148.915161816898</v>
      </c>
      <c r="E280" s="305">
        <f t="shared" si="10"/>
        <v>694611.08279165789</v>
      </c>
      <c r="F280">
        <v>1043</v>
      </c>
      <c r="G280" s="223">
        <f t="shared" si="9"/>
        <v>334692.28356554359</v>
      </c>
      <c r="I280" s="223">
        <v>967576.82832035329</v>
      </c>
      <c r="J280" s="223">
        <v>102238.13006771973</v>
      </c>
      <c r="K280" s="223">
        <v>30623.116713044852</v>
      </c>
    </row>
    <row r="281" spans="1:11" x14ac:dyDescent="0.25">
      <c r="A281" t="s">
        <v>704</v>
      </c>
      <c r="B281" s="255">
        <v>1648088.2928928169</v>
      </c>
      <c r="C281" s="255">
        <v>1447115.8467930513</v>
      </c>
      <c r="D281" s="255">
        <v>202899.36484655295</v>
      </c>
      <c r="E281" s="305">
        <f t="shared" si="10"/>
        <v>3298103.504532421</v>
      </c>
      <c r="F281">
        <v>1179</v>
      </c>
      <c r="G281" s="223">
        <f t="shared" si="9"/>
        <v>-1983853.1349309704</v>
      </c>
      <c r="I281" s="223">
        <v>1139353.2562167451</v>
      </c>
      <c r="J281" s="223">
        <v>2026085.1333253612</v>
      </c>
      <c r="K281" s="223">
        <v>177892.91413969605</v>
      </c>
    </row>
    <row r="282" spans="1:11" x14ac:dyDescent="0.25">
      <c r="A282" t="s">
        <v>705</v>
      </c>
      <c r="B282" s="255">
        <v>237600.06437662133</v>
      </c>
      <c r="C282" s="255">
        <v>182441.30175065802</v>
      </c>
      <c r="D282" s="255">
        <v>21231.151284915366</v>
      </c>
      <c r="E282" s="305">
        <f t="shared" si="10"/>
        <v>441272.51741219475</v>
      </c>
      <c r="F282">
        <v>108</v>
      </c>
      <c r="G282" s="223">
        <f t="shared" si="9"/>
        <v>-318238.22065354825</v>
      </c>
      <c r="I282" s="223">
        <v>98019.317613195279</v>
      </c>
      <c r="J282" s="223">
        <v>10866.929673211016</v>
      </c>
      <c r="K282" s="223">
        <v>14929.388099844597</v>
      </c>
    </row>
    <row r="283" spans="1:11" x14ac:dyDescent="0.25">
      <c r="A283" t="s">
        <v>706</v>
      </c>
      <c r="B283" s="255">
        <v>65698.137961704371</v>
      </c>
      <c r="C283" s="255">
        <v>65628.224727251392</v>
      </c>
      <c r="D283" s="255">
        <v>12526.750010252221</v>
      </c>
      <c r="E283" s="305">
        <f t="shared" si="10"/>
        <v>143853.112699208</v>
      </c>
      <c r="F283">
        <v>132</v>
      </c>
      <c r="G283" s="223">
        <f t="shared" si="9"/>
        <v>-6900.2959988399816</v>
      </c>
      <c r="I283" s="223">
        <v>131015.91958199369</v>
      </c>
      <c r="J283" s="223">
        <v>-71567.72946995782</v>
      </c>
      <c r="K283" s="223">
        <v>19955.122707713079</v>
      </c>
    </row>
    <row r="284" spans="1:11" x14ac:dyDescent="0.25">
      <c r="A284" t="s">
        <v>707</v>
      </c>
      <c r="B284" s="255">
        <v>499604.68814919237</v>
      </c>
      <c r="C284" s="255">
        <v>353340.78425619809</v>
      </c>
      <c r="D284" s="255">
        <v>107550.21318610301</v>
      </c>
      <c r="E284" s="305">
        <f t="shared" si="10"/>
        <v>960495.6855914935</v>
      </c>
      <c r="F284">
        <v>1307</v>
      </c>
      <c r="G284" s="223">
        <f t="shared" si="9"/>
        <v>379061.11217022559</v>
      </c>
      <c r="I284" s="223">
        <v>1259693.8045735392</v>
      </c>
      <c r="J284" s="223">
        <v>-931143.8231122829</v>
      </c>
      <c r="K284" s="223">
        <v>199327.23372003195</v>
      </c>
    </row>
    <row r="285" spans="1:11" x14ac:dyDescent="0.25">
      <c r="A285" t="s">
        <v>708</v>
      </c>
      <c r="B285" s="255">
        <v>1128353.6585562797</v>
      </c>
      <c r="C285" s="255">
        <v>1089926.4667776278</v>
      </c>
      <c r="D285" s="255">
        <v>70441.010613349135</v>
      </c>
      <c r="E285" s="305">
        <f t="shared" si="10"/>
        <v>2288721.1359472568</v>
      </c>
      <c r="F285">
        <v>955</v>
      </c>
      <c r="G285" s="223">
        <f t="shared" si="9"/>
        <v>-1318076.3852652668</v>
      </c>
      <c r="I285" s="223">
        <v>951078.52733595413</v>
      </c>
      <c r="J285" s="223">
        <v>842341.19717650057</v>
      </c>
      <c r="K285" s="223">
        <v>30100.957250535561</v>
      </c>
    </row>
    <row r="286" spans="1:11" x14ac:dyDescent="0.25">
      <c r="A286" t="s">
        <v>709</v>
      </c>
      <c r="B286" s="255">
        <v>472926.80006601987</v>
      </c>
      <c r="C286" s="255">
        <v>320505.03679915116</v>
      </c>
      <c r="D286" s="255">
        <v>82084.211322061892</v>
      </c>
      <c r="E286" s="305">
        <f t="shared" si="10"/>
        <v>875516.04818723304</v>
      </c>
      <c r="F286">
        <v>602</v>
      </c>
      <c r="G286" s="223">
        <f t="shared" si="9"/>
        <v>-225973.56302085513</v>
      </c>
      <c r="I286" s="223">
        <v>591027.37055877154</v>
      </c>
      <c r="J286" s="223">
        <v>549314.23199043481</v>
      </c>
      <c r="K286" s="223">
        <v>90019.775770350097</v>
      </c>
    </row>
    <row r="287" spans="1:11" x14ac:dyDescent="0.25">
      <c r="A287" t="s">
        <v>710</v>
      </c>
      <c r="B287" s="255">
        <v>238797.06771217633</v>
      </c>
      <c r="C287" s="255">
        <v>149267.77236473723</v>
      </c>
      <c r="D287" s="255">
        <v>44989.811985563661</v>
      </c>
      <c r="E287" s="305">
        <f t="shared" si="10"/>
        <v>433054.65206247725</v>
      </c>
      <c r="F287">
        <v>524</v>
      </c>
      <c r="G287" s="223">
        <f t="shared" si="9"/>
        <v>105868.93981415217</v>
      </c>
      <c r="I287" s="223">
        <v>509506.35392997542</v>
      </c>
      <c r="J287" s="223">
        <v>-507886.78063467494</v>
      </c>
      <c r="K287" s="223">
        <v>77603.25497443974</v>
      </c>
    </row>
    <row r="288" spans="1:11" x14ac:dyDescent="0.25">
      <c r="A288" t="s">
        <v>711</v>
      </c>
      <c r="B288" s="255">
        <v>2984961.6445737849</v>
      </c>
      <c r="C288" s="255">
        <v>-1388040.4752401733</v>
      </c>
      <c r="D288" s="255">
        <v>502137.69226414122</v>
      </c>
      <c r="E288" s="305">
        <f t="shared" si="10"/>
        <v>2099058.8615977527</v>
      </c>
      <c r="F288">
        <v>6039</v>
      </c>
      <c r="G288" s="223">
        <f t="shared" si="9"/>
        <v>4095571.3817391861</v>
      </c>
      <c r="I288" s="223">
        <v>5878247.5919121169</v>
      </c>
      <c r="J288" s="223">
        <v>-5120243.3614986818</v>
      </c>
      <c r="K288" s="223">
        <v>1073466.4371985812</v>
      </c>
    </row>
    <row r="289" spans="1:11" x14ac:dyDescent="0.25">
      <c r="A289" t="s">
        <v>712</v>
      </c>
      <c r="B289" s="255">
        <v>290130.78124212899</v>
      </c>
      <c r="C289" s="255">
        <v>343295.07504895341</v>
      </c>
      <c r="D289" s="255">
        <v>58251.519075719392</v>
      </c>
      <c r="E289" s="305">
        <f t="shared" si="10"/>
        <v>691677.37536680186</v>
      </c>
      <c r="F289">
        <v>387</v>
      </c>
      <c r="G289" s="223">
        <f t="shared" si="9"/>
        <v>-268631.2516768793</v>
      </c>
      <c r="I289" s="223">
        <v>369756.03970918217</v>
      </c>
      <c r="J289" s="223">
        <v>398164.01629675471</v>
      </c>
      <c r="K289" s="223">
        <v>56317.790752879126</v>
      </c>
    </row>
    <row r="290" spans="1:11" x14ac:dyDescent="0.25">
      <c r="A290" t="s">
        <v>713</v>
      </c>
      <c r="B290" s="255">
        <v>529521.50608565658</v>
      </c>
      <c r="C290" s="255">
        <v>475257.56244854798</v>
      </c>
      <c r="D290" s="255">
        <v>102830.46775388889</v>
      </c>
      <c r="E290" s="305">
        <f t="shared" si="10"/>
        <v>1107609.5362880933</v>
      </c>
      <c r="F290">
        <v>1120</v>
      </c>
      <c r="G290" s="223">
        <f t="shared" si="9"/>
        <v>50957.254897081002</v>
      </c>
      <c r="I290" s="223">
        <v>1070448.5873995484</v>
      </c>
      <c r="J290" s="223">
        <v>-788674.66136328236</v>
      </c>
      <c r="K290" s="223">
        <v>165620.03760579403</v>
      </c>
    </row>
    <row r="291" spans="1:11" x14ac:dyDescent="0.25">
      <c r="A291" t="s">
        <v>714</v>
      </c>
      <c r="B291" s="255">
        <v>289558.02668998775</v>
      </c>
      <c r="C291" s="255">
        <v>225876.4733637138</v>
      </c>
      <c r="D291" s="255">
        <v>57735.467025937862</v>
      </c>
      <c r="E291" s="305">
        <f t="shared" si="10"/>
        <v>573169.96707963943</v>
      </c>
      <c r="F291">
        <v>622</v>
      </c>
      <c r="G291" s="223">
        <f t="shared" si="9"/>
        <v>70876.208137601643</v>
      </c>
      <c r="I291" s="223">
        <v>616260.06618197029</v>
      </c>
      <c r="J291" s="223">
        <v>-397215.79624101904</v>
      </c>
      <c r="K291" s="223">
        <v>93862.984588131891</v>
      </c>
    </row>
    <row r="292" spans="1:11" x14ac:dyDescent="0.25">
      <c r="A292" t="s">
        <v>715</v>
      </c>
      <c r="B292" s="255">
        <v>1081008.0479518101</v>
      </c>
      <c r="C292" s="255">
        <v>716103.19317180803</v>
      </c>
      <c r="D292" s="255">
        <v>197788.69410109438</v>
      </c>
      <c r="E292" s="305">
        <f t="shared" si="10"/>
        <v>1994899.9352247124</v>
      </c>
      <c r="F292">
        <v>1342</v>
      </c>
      <c r="G292" s="223">
        <f t="shared" si="9"/>
        <v>-532112.8964407742</v>
      </c>
      <c r="I292" s="223">
        <v>1296572.3597151374</v>
      </c>
      <c r="J292" s="223">
        <v>1289543.2814386119</v>
      </c>
      <c r="K292" s="223">
        <v>205895.81552690908</v>
      </c>
    </row>
    <row r="293" spans="1:11" x14ac:dyDescent="0.25">
      <c r="A293" t="s">
        <v>716</v>
      </c>
      <c r="B293" s="255">
        <v>1677805.4925684165</v>
      </c>
      <c r="C293" s="255">
        <v>1384164.4002131338</v>
      </c>
      <c r="D293" s="255">
        <v>162838.46811924229</v>
      </c>
      <c r="E293" s="305">
        <f t="shared" si="10"/>
        <v>3224808.3609007923</v>
      </c>
      <c r="F293">
        <v>838</v>
      </c>
      <c r="G293" s="223">
        <f t="shared" si="9"/>
        <v>-2272052.893642785</v>
      </c>
      <c r="I293" s="223">
        <v>855970.67460235872</v>
      </c>
      <c r="J293" s="223">
        <v>1675872.0754997167</v>
      </c>
      <c r="K293" s="223">
        <v>130373.46835705877</v>
      </c>
    </row>
    <row r="294" spans="1:11" x14ac:dyDescent="0.25">
      <c r="A294" t="s">
        <v>717</v>
      </c>
      <c r="B294" s="255">
        <v>49685.090286181927</v>
      </c>
      <c r="C294" s="255">
        <v>56059.697422717458</v>
      </c>
      <c r="D294" s="255">
        <v>13249.949519704503</v>
      </c>
      <c r="E294" s="305">
        <f t="shared" si="10"/>
        <v>118994.73722860389</v>
      </c>
      <c r="F294">
        <v>147</v>
      </c>
      <c r="G294" s="223">
        <f t="shared" si="9"/>
        <v>32820.604741456838</v>
      </c>
      <c r="I294" s="223">
        <v>146543.73227319293</v>
      </c>
      <c r="J294" s="223">
        <v>-147601.84302888185</v>
      </c>
      <c r="K294" s="223">
        <v>22320.174287886479</v>
      </c>
    </row>
    <row r="295" spans="1:11" x14ac:dyDescent="0.25">
      <c r="A295" t="s">
        <v>718</v>
      </c>
      <c r="B295" s="255">
        <v>249675.75051239502</v>
      </c>
      <c r="C295" s="255">
        <v>101957.7517652142</v>
      </c>
      <c r="D295" s="255">
        <v>45565.189816808183</v>
      </c>
      <c r="E295" s="305">
        <f t="shared" si="10"/>
        <v>397198.69209441741</v>
      </c>
      <c r="F295">
        <v>607</v>
      </c>
      <c r="G295" s="223">
        <f t="shared" si="9"/>
        <v>220537.8801534535</v>
      </c>
      <c r="I295" s="223">
        <v>568706.13981517253</v>
      </c>
      <c r="J295" s="223">
        <v>-488635.11193393701</v>
      </c>
      <c r="K295" s="223">
        <v>86620.014123850837</v>
      </c>
    </row>
    <row r="296" spans="1:11" x14ac:dyDescent="0.25">
      <c r="A296" t="s">
        <v>719</v>
      </c>
      <c r="B296" s="255">
        <v>271318.14696139673</v>
      </c>
      <c r="C296" s="255">
        <v>-235840.69327085873</v>
      </c>
      <c r="D296" s="255">
        <v>54679.282377344556</v>
      </c>
      <c r="E296" s="305">
        <f t="shared" si="10"/>
        <v>90156.736067882564</v>
      </c>
      <c r="F296">
        <v>628</v>
      </c>
      <c r="G296" s="223">
        <f t="shared" si="9"/>
        <v>556488.98480486125</v>
      </c>
      <c r="I296" s="223">
        <v>626935.43740716972</v>
      </c>
      <c r="J296" s="223">
        <v>-462160.83863592183</v>
      </c>
      <c r="K296" s="223">
        <v>95488.957549501094</v>
      </c>
    </row>
    <row r="297" spans="1:11" x14ac:dyDescent="0.25">
      <c r="A297" t="s">
        <v>720</v>
      </c>
      <c r="B297" s="255">
        <v>320768.59363470861</v>
      </c>
      <c r="C297" s="255">
        <v>198495.39298314598</v>
      </c>
      <c r="D297" s="255">
        <v>68878.190067816235</v>
      </c>
      <c r="E297" s="305">
        <f t="shared" si="10"/>
        <v>588142.17668567086</v>
      </c>
      <c r="F297">
        <v>548</v>
      </c>
      <c r="G297" s="223">
        <f t="shared" si="9"/>
        <v>-2707.285510404181</v>
      </c>
      <c r="I297" s="223">
        <v>554148.81541717332</v>
      </c>
      <c r="J297" s="223">
        <v>-80745.678173582244</v>
      </c>
      <c r="K297" s="223">
        <v>84402.778267438276</v>
      </c>
    </row>
    <row r="298" spans="1:11" x14ac:dyDescent="0.25">
      <c r="A298" t="s">
        <v>721</v>
      </c>
      <c r="B298" s="255">
        <v>1734493.1318054148</v>
      </c>
      <c r="C298" s="255">
        <v>451494.93706154311</v>
      </c>
      <c r="D298" s="255">
        <v>365338.41136517457</v>
      </c>
      <c r="E298" s="305">
        <f t="shared" si="10"/>
        <v>2551326.4802321326</v>
      </c>
      <c r="F298">
        <v>3639</v>
      </c>
      <c r="G298" s="223">
        <f t="shared" si="9"/>
        <v>1244212.3605673704</v>
      </c>
      <c r="I298" s="223">
        <v>3507344.6916246307</v>
      </c>
      <c r="J298" s="223">
        <v>-1525157.5808628704</v>
      </c>
      <c r="K298" s="223">
        <v>607352.80861594714</v>
      </c>
    </row>
    <row r="299" spans="1:11" x14ac:dyDescent="0.25">
      <c r="A299" t="s">
        <v>722</v>
      </c>
      <c r="B299" s="255">
        <v>1874733.1534087858</v>
      </c>
      <c r="C299" s="255">
        <v>1640842.968128046</v>
      </c>
      <c r="D299" s="255">
        <v>250628.96176761057</v>
      </c>
      <c r="E299" s="305">
        <f t="shared" si="10"/>
        <v>3766205.0833044425</v>
      </c>
      <c r="F299">
        <v>1502</v>
      </c>
      <c r="G299" s="223">
        <f t="shared" si="9"/>
        <v>-2099758.3020780901</v>
      </c>
      <c r="I299" s="223">
        <v>1460584.8812659297</v>
      </c>
      <c r="J299" s="223">
        <v>1216700.4749392373</v>
      </c>
      <c r="K299" s="223">
        <v>235108.71882591525</v>
      </c>
    </row>
    <row r="300" spans="1:11" x14ac:dyDescent="0.25">
      <c r="A300" t="s">
        <v>723</v>
      </c>
      <c r="B300" s="255">
        <v>13854639.477519676</v>
      </c>
      <c r="C300" s="255">
        <v>-16237406.795556102</v>
      </c>
      <c r="D300" s="255">
        <v>901021.19428872829</v>
      </c>
      <c r="E300" s="305">
        <f t="shared" si="10"/>
        <v>-1481746.1237476976</v>
      </c>
      <c r="F300">
        <v>30332</v>
      </c>
      <c r="G300" s="223">
        <f t="shared" si="9"/>
        <v>30974369.248677276</v>
      </c>
      <c r="I300" s="223">
        <v>29329126.708795786</v>
      </c>
      <c r="J300" s="223">
        <v>-45091803.066664755</v>
      </c>
      <c r="K300" s="223">
        <v>928245.94802901545</v>
      </c>
    </row>
    <row r="301" spans="1:11" x14ac:dyDescent="0.25">
      <c r="A301" t="s">
        <v>724</v>
      </c>
      <c r="B301" s="255">
        <v>1456499.4550672355</v>
      </c>
      <c r="C301" s="255">
        <v>157507.86287550605</v>
      </c>
      <c r="D301" s="255">
        <v>280903.97290588624</v>
      </c>
      <c r="E301" s="305">
        <f t="shared" si="10"/>
        <v>1894911.2908486277</v>
      </c>
      <c r="F301">
        <v>3525</v>
      </c>
      <c r="G301" s="223">
        <f t="shared" si="9"/>
        <v>1708734.2357137597</v>
      </c>
      <c r="I301" s="223">
        <v>3431646.6047550347</v>
      </c>
      <c r="J301" s="223">
        <v>-3194932.0046358854</v>
      </c>
      <c r="K301" s="223">
        <v>592893.304174077</v>
      </c>
    </row>
    <row r="302" spans="1:11" x14ac:dyDescent="0.25">
      <c r="A302" t="s">
        <v>725</v>
      </c>
      <c r="B302" s="255">
        <v>487684.93640690658</v>
      </c>
      <c r="C302" s="255">
        <v>263099.90382631659</v>
      </c>
      <c r="D302" s="255">
        <v>106939.06379834394</v>
      </c>
      <c r="E302" s="305">
        <f t="shared" si="10"/>
        <v>857723.90403156704</v>
      </c>
      <c r="F302">
        <v>1110</v>
      </c>
      <c r="G302" s="223">
        <f t="shared" si="9"/>
        <v>295525.2660245687</v>
      </c>
      <c r="I302" s="223">
        <v>1075301.0288655481</v>
      </c>
      <c r="J302" s="223">
        <v>-663275.21138048777</v>
      </c>
      <c r="K302" s="223">
        <v>166484.32468564628</v>
      </c>
    </row>
    <row r="303" spans="1:11" x14ac:dyDescent="0.25">
      <c r="A303" t="s">
        <v>321</v>
      </c>
      <c r="B303" s="305">
        <f>SUM(B3:B302)</f>
        <v>806647591.99999917</v>
      </c>
      <c r="C303" s="305">
        <f t="shared" ref="C303:F303" si="11">SUM(C3:C302)</f>
        <v>155450245.16430968</v>
      </c>
      <c r="D303" s="305">
        <f t="shared" si="11"/>
        <v>73172185.00000006</v>
      </c>
      <c r="F303" s="305">
        <f t="shared" si="11"/>
        <v>855749</v>
      </c>
      <c r="G303" s="305">
        <f>SUM(G3:G302)</f>
        <v>-155450245.16431013</v>
      </c>
      <c r="I303" s="481">
        <f>SUM(I3:I302)</f>
        <v>821327154.00000012</v>
      </c>
      <c r="J303" s="481">
        <f t="shared" ref="J303:K303" si="12">SUM(J3:J302)</f>
        <v>-39623054.000002339</v>
      </c>
      <c r="K303" s="481">
        <f t="shared" si="12"/>
        <v>74269768.00000003</v>
      </c>
    </row>
  </sheetData>
  <mergeCells count="2">
    <mergeCell ref="B1:H1"/>
    <mergeCell ref="I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9EF87-3173-41C4-AC66-49785594D559}">
  <sheetPr codeName="Feuil4">
    <tabColor theme="5"/>
  </sheetPr>
  <dimension ref="A1:AC163"/>
  <sheetViews>
    <sheetView workbookViewId="0">
      <selection activeCell="N75" sqref="N75"/>
    </sheetView>
  </sheetViews>
  <sheetFormatPr defaultColWidth="11" defaultRowHeight="13.5" outlineLevelRow="1" x14ac:dyDescent="0.25"/>
  <cols>
    <col min="1" max="1" width="8" customWidth="1"/>
    <col min="2" max="2" width="46.796875" customWidth="1"/>
    <col min="3" max="7" width="14.796875" customWidth="1"/>
    <col min="8" max="8" width="1.59765625" customWidth="1"/>
    <col min="9" max="10" width="17.3984375" customWidth="1"/>
    <col min="11" max="11" width="3.19921875" customWidth="1"/>
    <col min="12" max="15" width="16.19921875" bestFit="1" customWidth="1"/>
  </cols>
  <sheetData>
    <row r="1" spans="1:29" ht="16.5" x14ac:dyDescent="0.3">
      <c r="A1" s="1" t="s">
        <v>90</v>
      </c>
      <c r="C1" s="1" t="s">
        <v>78</v>
      </c>
      <c r="D1" s="533">
        <f>AF!F3</f>
        <v>0</v>
      </c>
      <c r="E1" s="533"/>
      <c r="F1" s="533"/>
      <c r="G1" s="534" t="s">
        <v>157</v>
      </c>
      <c r="H1" s="534"/>
      <c r="I1" s="534"/>
      <c r="J1" s="384">
        <f>AF!K2</f>
        <v>0</v>
      </c>
      <c r="K1" s="125"/>
      <c r="L1" s="125"/>
      <c r="M1" s="125"/>
      <c r="N1" s="125"/>
      <c r="O1" s="125"/>
      <c r="P1" s="125"/>
      <c r="Q1" s="125"/>
      <c r="R1" s="125"/>
      <c r="S1" s="125"/>
      <c r="T1" s="125"/>
      <c r="U1" s="125"/>
      <c r="V1" s="125"/>
      <c r="W1" s="125"/>
      <c r="X1" s="125"/>
      <c r="Y1" s="125"/>
      <c r="Z1" s="125"/>
      <c r="AA1" s="125"/>
      <c r="AB1" s="125"/>
      <c r="AC1" s="125"/>
    </row>
    <row r="2" spans="1:29" x14ac:dyDescent="0.25">
      <c r="K2" s="125"/>
      <c r="L2" s="125"/>
      <c r="M2" s="125"/>
      <c r="N2" s="125"/>
      <c r="O2" s="125"/>
      <c r="P2" s="125"/>
      <c r="Q2" s="125"/>
      <c r="R2" s="125"/>
      <c r="S2" s="125"/>
      <c r="T2" s="125"/>
      <c r="U2" s="125"/>
      <c r="V2" s="125"/>
      <c r="W2" s="125"/>
      <c r="X2" s="125"/>
      <c r="Y2" s="125"/>
      <c r="Z2" s="125"/>
      <c r="AA2" s="125"/>
      <c r="AB2" s="125"/>
      <c r="AC2" s="125"/>
    </row>
    <row r="3" spans="1:29" x14ac:dyDescent="0.25">
      <c r="A3" s="5" t="s">
        <v>401</v>
      </c>
      <c r="B3" s="5" t="s">
        <v>64</v>
      </c>
      <c r="C3" s="11">
        <f>AF!E4</f>
        <v>2020</v>
      </c>
      <c r="D3" s="11">
        <f>AF!F4</f>
        <v>2021</v>
      </c>
      <c r="E3" s="11">
        <f>AF!G4</f>
        <v>2022</v>
      </c>
      <c r="F3" s="11">
        <f>AF!H4</f>
        <v>2023</v>
      </c>
      <c r="G3" s="11">
        <f>AF!I4</f>
        <v>2024</v>
      </c>
      <c r="I3" s="11" t="str">
        <f>AF!K4</f>
        <v>Moyenne</v>
      </c>
      <c r="J3" s="11" t="str">
        <f>AF!L4</f>
        <v>Tx croissance</v>
      </c>
      <c r="K3" s="125"/>
      <c r="L3" s="125"/>
      <c r="M3" s="125"/>
      <c r="N3" s="125"/>
      <c r="O3" s="125"/>
      <c r="P3" s="125"/>
      <c r="Q3" s="125"/>
      <c r="R3" s="125"/>
      <c r="S3" s="125"/>
      <c r="T3" s="125"/>
      <c r="U3" s="125"/>
      <c r="V3" s="125"/>
      <c r="W3" s="125"/>
      <c r="X3" s="125"/>
      <c r="Y3" s="125"/>
      <c r="Z3" s="125"/>
      <c r="AA3" s="125"/>
      <c r="AB3" s="125"/>
      <c r="AC3" s="125"/>
    </row>
    <row r="4" spans="1:29" x14ac:dyDescent="0.25">
      <c r="A4" s="6">
        <v>30</v>
      </c>
      <c r="B4" s="4" t="s">
        <v>344</v>
      </c>
      <c r="C4" s="267" cm="1">
        <f t="array" ref="C4">IFERROR(INDEX('infos communes'!$F$1:$KS$815,_xlfn.XMATCH(1,('infos communes'!$A$1:$A$815=C$3)*('infos communes'!$C$1:$C$815='Données PCV'!$A4),0),_xlfn.XMATCH('Données PCV'!$D$1,'infos communes'!$F$1:$KS$1,0)),0)</f>
        <v>0</v>
      </c>
      <c r="D4" s="267" cm="1">
        <f t="array" ref="D4">IFERROR(INDEX('infos communes'!$F$1:$KS$815,_xlfn.XMATCH(1,('infos communes'!$A$1:$A$815=D$3)*('infos communes'!$C$1:$C$815='Données PCV'!$A4),0),_xlfn.XMATCH('Données PCV'!$D$1,'infos communes'!$F$1:$KS$1,0)),0)</f>
        <v>0</v>
      </c>
      <c r="E4" s="267" cm="1">
        <f t="array" ref="E4">IFERROR(INDEX('infos communes'!$F$1:$KS$815,_xlfn.XMATCH(1,('infos communes'!$A$1:$A$815=E$3)*('infos communes'!$C$1:$C$815='Données PCV'!$A4),0),_xlfn.XMATCH('Données PCV'!$D$1,'infos communes'!$F$1:$KS$1,0)),0)</f>
        <v>0</v>
      </c>
      <c r="F4" s="267" cm="1">
        <f t="array" ref="F4">IFERROR(INDEX('infos communes'!$F$1:$KS$815,_xlfn.XMATCH(1,('infos communes'!$A$1:$A$815=F$3)*('infos communes'!$C$1:$C$815='Données PCV'!$A4),0),_xlfn.XMATCH('Données PCV'!$D$1,'infos communes'!$F$1:$KS$1,0)),0)</f>
        <v>0</v>
      </c>
      <c r="G4" s="79"/>
      <c r="I4" s="14">
        <f>IFERROR(AVERAGE(C4:G4),0)</f>
        <v>0</v>
      </c>
      <c r="J4" s="261" t="str">
        <f t="shared" ref="J4:J19" si="0">IF(OR(G4=0,C4=0,AND(G4&lt;0,C4&gt;0),AND(G4&gt;0,C4&lt;0)),"-",(G4/C4)^(1/4)-1)</f>
        <v>-</v>
      </c>
      <c r="K4" s="125"/>
      <c r="L4" s="125"/>
      <c r="M4" s="125"/>
      <c r="N4" s="125"/>
      <c r="O4" s="125"/>
      <c r="P4" s="125"/>
      <c r="Q4" s="125"/>
      <c r="R4" s="125"/>
      <c r="S4" s="125"/>
      <c r="T4" s="125"/>
      <c r="U4" s="125"/>
      <c r="V4" s="125"/>
      <c r="W4" s="125"/>
      <c r="X4" s="125"/>
      <c r="Y4" s="125"/>
      <c r="Z4" s="125"/>
      <c r="AA4" s="125"/>
      <c r="AB4" s="125"/>
      <c r="AC4" s="125"/>
    </row>
    <row r="5" spans="1:29" x14ac:dyDescent="0.25">
      <c r="A5" s="6">
        <v>31</v>
      </c>
      <c r="B5" s="4" t="s">
        <v>345</v>
      </c>
      <c r="C5" s="267" cm="1">
        <f t="array" ref="C5">IFERROR(INDEX('infos communes'!$F$1:$KS$815,_xlfn.XMATCH(1,('infos communes'!$A$1:$A$815=C$3)*('infos communes'!$C$1:$C$815='Données PCV'!$A5),0),_xlfn.XMATCH('Données PCV'!$D$1,'infos communes'!$F$1:$KS$1,0)),0)</f>
        <v>0</v>
      </c>
      <c r="D5" s="267" cm="1">
        <f t="array" ref="D5">IFERROR(INDEX('infos communes'!$F$1:$KS$815,_xlfn.XMATCH(1,('infos communes'!$A$1:$A$815=D$3)*('infos communes'!$C$1:$C$815='Données PCV'!$A5),0),_xlfn.XMATCH('Données PCV'!$D$1,'infos communes'!$F$1:$KS$1,0)),0)</f>
        <v>0</v>
      </c>
      <c r="E5" s="267" cm="1">
        <f t="array" ref="E5">IFERROR(INDEX('infos communes'!$F$1:$KS$815,_xlfn.XMATCH(1,('infos communes'!$A$1:$A$815=E$3)*('infos communes'!$C$1:$C$815='Données PCV'!$A5),0),_xlfn.XMATCH('Données PCV'!$D$1,'infos communes'!$F$1:$KS$1,0)),0)</f>
        <v>0</v>
      </c>
      <c r="F5" s="267" cm="1">
        <f t="array" ref="F5">IFERROR(INDEX('infos communes'!$F$1:$KS$815,_xlfn.XMATCH(1,('infos communes'!$A$1:$A$815=F$3)*('infos communes'!$C$1:$C$815='Données PCV'!$A5),0),_xlfn.XMATCH('Données PCV'!$D$1,'infos communes'!$F$1:$KS$1,0)),0)</f>
        <v>0</v>
      </c>
      <c r="G5" s="79"/>
      <c r="I5" s="14">
        <f t="shared" ref="I5:I19" si="1">IFERROR(AVERAGE(C5:G5),0)</f>
        <v>0</v>
      </c>
      <c r="J5" s="261" t="str">
        <f t="shared" si="0"/>
        <v>-</v>
      </c>
      <c r="K5" s="125"/>
      <c r="L5" s="125"/>
      <c r="M5" s="125"/>
      <c r="N5" s="125"/>
      <c r="O5" s="125"/>
      <c r="P5" s="125"/>
      <c r="Q5" s="125"/>
      <c r="R5" s="125"/>
      <c r="S5" s="125"/>
      <c r="T5" s="125"/>
      <c r="U5" s="125"/>
      <c r="V5" s="125"/>
      <c r="W5" s="125"/>
      <c r="X5" s="125"/>
      <c r="Y5" s="125"/>
      <c r="Z5" s="125"/>
      <c r="AA5" s="125"/>
      <c r="AB5" s="125"/>
      <c r="AC5" s="125"/>
    </row>
    <row r="6" spans="1:29" x14ac:dyDescent="0.25">
      <c r="A6" s="6">
        <v>32</v>
      </c>
      <c r="B6" s="4" t="s">
        <v>346</v>
      </c>
      <c r="C6" s="267" cm="1">
        <f t="array" ref="C6">IFERROR(INDEX('infos communes'!$F$1:$KS$815,_xlfn.XMATCH(1,('infos communes'!$A$1:$A$815=C$3)*('infos communes'!$C$1:$C$815='Données PCV'!$A6),0),_xlfn.XMATCH('Données PCV'!$D$1,'infos communes'!$F$1:$KS$1,0)),0)</f>
        <v>0</v>
      </c>
      <c r="D6" s="267" cm="1">
        <f t="array" ref="D6">IFERROR(INDEX('infos communes'!$F$1:$KS$815,_xlfn.XMATCH(1,('infos communes'!$A$1:$A$815=D$3)*('infos communes'!$C$1:$C$815='Données PCV'!$A6),0),_xlfn.XMATCH('Données PCV'!$D$1,'infos communes'!$F$1:$KS$1,0)),0)</f>
        <v>0</v>
      </c>
      <c r="E6" s="267" cm="1">
        <f t="array" ref="E6">IFERROR(INDEX('infos communes'!$F$1:$KS$815,_xlfn.XMATCH(1,('infos communes'!$A$1:$A$815=E$3)*('infos communes'!$C$1:$C$815='Données PCV'!$A6),0),_xlfn.XMATCH('Données PCV'!$D$1,'infos communes'!$F$1:$KS$1,0)),0)</f>
        <v>0</v>
      </c>
      <c r="F6" s="267" cm="1">
        <f t="array" ref="F6">IFERROR(INDEX('infos communes'!$F$1:$KS$815,_xlfn.XMATCH(1,('infos communes'!$A$1:$A$815=F$3)*('infos communes'!$C$1:$C$815='Données PCV'!$A6),0),_xlfn.XMATCH('Données PCV'!$D$1,'infos communes'!$F$1:$KS$1,0)),0)</f>
        <v>0</v>
      </c>
      <c r="G6" s="79"/>
      <c r="I6" s="14">
        <f t="shared" si="1"/>
        <v>0</v>
      </c>
      <c r="J6" s="261" t="str">
        <f t="shared" si="0"/>
        <v>-</v>
      </c>
      <c r="K6" s="125"/>
      <c r="L6" s="125"/>
      <c r="M6" s="125"/>
      <c r="N6" s="125"/>
      <c r="O6" s="125"/>
      <c r="P6" s="125"/>
      <c r="Q6" s="125"/>
      <c r="R6" s="125"/>
      <c r="S6" s="125"/>
      <c r="T6" s="125"/>
      <c r="U6" s="125"/>
      <c r="V6" s="125"/>
      <c r="W6" s="125"/>
      <c r="X6" s="125"/>
      <c r="Y6" s="125"/>
      <c r="Z6" s="125"/>
      <c r="AA6" s="125"/>
      <c r="AB6" s="125"/>
      <c r="AC6" s="125"/>
    </row>
    <row r="7" spans="1:29" x14ac:dyDescent="0.25">
      <c r="A7" s="7">
        <v>321</v>
      </c>
      <c r="B7" s="8" t="s">
        <v>347</v>
      </c>
      <c r="C7" s="267" cm="1">
        <f t="array" ref="C7">IFERROR(INDEX('infos communes'!$F$1:$KS$815,_xlfn.XMATCH(1,('infos communes'!$A$1:$A$815=C$3)*('infos communes'!$KV$1:$KV$815='Données PCV'!$A7),0),_xlfn.XMATCH('Données PCV'!$D$1,'infos communes'!$F$1:$KS$1,0)),0)</f>
        <v>0</v>
      </c>
      <c r="D7" s="267" cm="1">
        <f t="array" ref="D7">IFERROR(INDEX('infos communes'!$F$1:$KS$815,_xlfn.XMATCH(1,('infos communes'!$A$1:$A$815=D$3)*('infos communes'!$KV$1:$KV$815='Données PCV'!$A7),0),_xlfn.XMATCH('Données PCV'!$D$1,'infos communes'!$F$1:$KS$1,0)),0)</f>
        <v>0</v>
      </c>
      <c r="E7" s="267" cm="1">
        <f t="array" ref="E7">IFERROR(INDEX('infos communes'!$F$1:$KS$815,_xlfn.XMATCH(1,('infos communes'!$A$1:$A$815=E$3)*('infos communes'!$KV$1:$KV$815='Données PCV'!$A7),0),_xlfn.XMATCH('Données PCV'!$D$1,'infos communes'!$F$1:$KS$1,0)),0)</f>
        <v>0</v>
      </c>
      <c r="F7" s="267" cm="1">
        <f t="array" ref="F7">IFERROR(INDEX('infos communes'!$F$1:$KS$815,_xlfn.XMATCH(1,('infos communes'!$A$1:$A$815=F$3)*('infos communes'!$KV$1:$KV$815='Données PCV'!$A7),0),_xlfn.XMATCH('Données PCV'!$D$1,'infos communes'!$F$1:$KS$1,0)),0)</f>
        <v>0</v>
      </c>
      <c r="G7" s="79"/>
      <c r="I7" s="14">
        <f t="shared" si="1"/>
        <v>0</v>
      </c>
      <c r="J7" s="261" t="str">
        <f t="shared" si="0"/>
        <v>-</v>
      </c>
      <c r="K7" s="125"/>
      <c r="L7" s="125"/>
      <c r="M7" s="125"/>
      <c r="N7" s="125"/>
      <c r="O7" s="125"/>
      <c r="P7" s="125"/>
      <c r="Q7" s="125"/>
      <c r="R7" s="125"/>
      <c r="S7" s="125"/>
      <c r="T7" s="125"/>
      <c r="U7" s="125"/>
      <c r="V7" s="125"/>
      <c r="W7" s="125"/>
      <c r="X7" s="125"/>
      <c r="Y7" s="125"/>
      <c r="Z7" s="125"/>
      <c r="AA7" s="125"/>
      <c r="AB7" s="125"/>
      <c r="AC7" s="125"/>
    </row>
    <row r="8" spans="1:29" x14ac:dyDescent="0.25">
      <c r="A8" s="7">
        <v>322</v>
      </c>
      <c r="B8" s="8" t="s">
        <v>348</v>
      </c>
      <c r="C8" s="267" cm="1">
        <f t="array" ref="C8">IFERROR(INDEX('infos communes'!$F$1:$KS$815,_xlfn.XMATCH(1,('infos communes'!$A$1:$A$815=C$3)*('infos communes'!$KV$1:$KV$815='Données PCV'!$A8),0),_xlfn.XMATCH('Données PCV'!$D$1,'infos communes'!$F$1:$KS$1,0)),0)</f>
        <v>0</v>
      </c>
      <c r="D8" s="267" cm="1">
        <f t="array" ref="D8">IFERROR(INDEX('infos communes'!$F$1:$KS$815,_xlfn.XMATCH(1,('infos communes'!$A$1:$A$815=D$3)*('infos communes'!$KV$1:$KV$815='Données PCV'!$A8),0),_xlfn.XMATCH('Données PCV'!$D$1,'infos communes'!$F$1:$KS$1,0)),0)</f>
        <v>0</v>
      </c>
      <c r="E8" s="267" cm="1">
        <f t="array" ref="E8">IFERROR(INDEX('infos communes'!$F$1:$KS$815,_xlfn.XMATCH(1,('infos communes'!$A$1:$A$815=E$3)*('infos communes'!$KV$1:$KV$815='Données PCV'!$A8),0),_xlfn.XMATCH('Données PCV'!$D$1,'infos communes'!$F$1:$KS$1,0)),0)</f>
        <v>0</v>
      </c>
      <c r="F8" s="267" cm="1">
        <f t="array" ref="F8">IFERROR(INDEX('infos communes'!$F$1:$KS$815,_xlfn.XMATCH(1,('infos communes'!$A$1:$A$815=F$3)*('infos communes'!$KV$1:$KV$815='Données PCV'!$A8),0),_xlfn.XMATCH('Données PCV'!$D$1,'infos communes'!$F$1:$KS$1,0)),0)</f>
        <v>0</v>
      </c>
      <c r="G8" s="79"/>
      <c r="I8" s="14">
        <f t="shared" si="1"/>
        <v>0</v>
      </c>
      <c r="J8" s="261" t="str">
        <f t="shared" si="0"/>
        <v>-</v>
      </c>
      <c r="K8" s="125"/>
      <c r="L8" s="125"/>
      <c r="M8" s="125"/>
      <c r="N8" s="125"/>
      <c r="O8" s="125"/>
      <c r="P8" s="125"/>
      <c r="Q8" s="125"/>
      <c r="R8" s="125"/>
      <c r="S8" s="125"/>
      <c r="T8" s="125"/>
      <c r="U8" s="125"/>
      <c r="V8" s="125"/>
      <c r="W8" s="125"/>
      <c r="X8" s="125"/>
      <c r="Y8" s="125"/>
      <c r="Z8" s="125"/>
      <c r="AA8" s="125"/>
      <c r="AB8" s="125"/>
      <c r="AC8" s="125"/>
    </row>
    <row r="9" spans="1:29" x14ac:dyDescent="0.25">
      <c r="A9" s="6">
        <v>33</v>
      </c>
      <c r="B9" s="4" t="s">
        <v>349</v>
      </c>
      <c r="C9" s="267" cm="1">
        <f t="array" ref="C9">IFERROR(INDEX('infos communes'!$F$1:$KS$815,_xlfn.XMATCH(1,('infos communes'!$A$1:$A$815=C$3)*('infos communes'!$C$1:$C$815='Données PCV'!$A9),0),_xlfn.XMATCH('Données PCV'!$D$1,'infos communes'!$F$1:$KS$1,0)),0)</f>
        <v>0</v>
      </c>
      <c r="D9" s="267" cm="1">
        <f t="array" ref="D9">IFERROR(INDEX('infos communes'!$F$1:$KS$815,_xlfn.XMATCH(1,('infos communes'!$A$1:$A$815=D$3)*('infos communes'!$C$1:$C$815='Données PCV'!$A9),0),_xlfn.XMATCH('Données PCV'!$D$1,'infos communes'!$F$1:$KS$1,0)),0)</f>
        <v>0</v>
      </c>
      <c r="E9" s="267" cm="1">
        <f t="array" ref="E9">IFERROR(INDEX('infos communes'!$F$1:$KS$815,_xlfn.XMATCH(1,('infos communes'!$A$1:$A$815=E$3)*('infos communes'!$C$1:$C$815='Données PCV'!$A9),0),_xlfn.XMATCH('Données PCV'!$D$1,'infos communes'!$F$1:$KS$1,0)),0)</f>
        <v>0</v>
      </c>
      <c r="F9" s="267" cm="1">
        <f t="array" ref="F9">IFERROR(INDEX('infos communes'!$F$1:$KS$815,_xlfn.XMATCH(1,('infos communes'!$A$1:$A$815=F$3)*('infos communes'!$C$1:$C$815='Données PCV'!$A9),0),_xlfn.XMATCH('Données PCV'!$D$1,'infos communes'!$F$1:$KS$1,0)),0)</f>
        <v>0</v>
      </c>
      <c r="G9" s="79"/>
      <c r="I9" s="14">
        <f t="shared" si="1"/>
        <v>0</v>
      </c>
      <c r="J9" s="261" t="str">
        <f t="shared" si="0"/>
        <v>-</v>
      </c>
      <c r="K9" s="125"/>
      <c r="L9" s="125"/>
      <c r="M9" s="125"/>
      <c r="N9" s="125"/>
      <c r="O9" s="125"/>
      <c r="P9" s="125"/>
      <c r="Q9" s="125"/>
      <c r="R9" s="125"/>
      <c r="S9" s="125"/>
      <c r="T9" s="125"/>
      <c r="U9" s="125"/>
      <c r="V9" s="125"/>
      <c r="W9" s="125"/>
      <c r="X9" s="125"/>
      <c r="Y9" s="125"/>
      <c r="Z9" s="125"/>
      <c r="AA9" s="125"/>
      <c r="AB9" s="125"/>
      <c r="AC9" s="125"/>
    </row>
    <row r="10" spans="1:29" x14ac:dyDescent="0.25">
      <c r="A10" s="7">
        <v>330</v>
      </c>
      <c r="B10" s="8" t="s">
        <v>2</v>
      </c>
      <c r="C10" s="267" cm="1">
        <f t="array" ref="C10">IFERROR(INDEX('infos communes'!$F$1:$KS$815,_xlfn.XMATCH(1,('infos communes'!$A$1:$A$815=C$3)*('infos communes'!$KV$1:$KV$815='Données PCV'!$A10),0),_xlfn.XMATCH('Données PCV'!$D$1,'infos communes'!$F$1:$KS$1,0)),0)</f>
        <v>0</v>
      </c>
      <c r="D10" s="267" cm="1">
        <f t="array" ref="D10">IFERROR(INDEX('infos communes'!$F$1:$KS$815,_xlfn.XMATCH(1,('infos communes'!$A$1:$A$815=D$3)*('infos communes'!$KV$1:$KV$815='Données PCV'!$A10),0),_xlfn.XMATCH('Données PCV'!$D$1,'infos communes'!$F$1:$KS$1,0)),0)</f>
        <v>0</v>
      </c>
      <c r="E10" s="267" cm="1">
        <f t="array" ref="E10">IFERROR(INDEX('infos communes'!$F$1:$KS$815,_xlfn.XMATCH(1,('infos communes'!$A$1:$A$815=E$3)*('infos communes'!$KV$1:$KV$815='Données PCV'!$A10),0),_xlfn.XMATCH('Données PCV'!$D$1,'infos communes'!$F$1:$KS$1,0)),0)</f>
        <v>0</v>
      </c>
      <c r="F10" s="267" cm="1">
        <f t="array" ref="F10">IFERROR(INDEX('infos communes'!$F$1:$KS$815,_xlfn.XMATCH(1,('infos communes'!$A$1:$A$815=F$3)*('infos communes'!$KV$1:$KV$815='Données PCV'!$A10),0),_xlfn.XMATCH('Données PCV'!$D$1,'infos communes'!$F$1:$KS$1,0)),0)</f>
        <v>0</v>
      </c>
      <c r="G10" s="79"/>
      <c r="I10" s="14">
        <f t="shared" si="1"/>
        <v>0</v>
      </c>
      <c r="J10" s="261" t="str">
        <f t="shared" si="0"/>
        <v>-</v>
      </c>
      <c r="K10" s="125"/>
      <c r="L10" s="125"/>
      <c r="M10" s="125"/>
      <c r="N10" s="125"/>
      <c r="O10" s="125"/>
      <c r="P10" s="125"/>
      <c r="Q10" s="125"/>
      <c r="R10" s="125"/>
      <c r="S10" s="125"/>
      <c r="T10" s="125"/>
      <c r="U10" s="125"/>
      <c r="V10" s="125"/>
      <c r="W10" s="125"/>
      <c r="X10" s="125"/>
      <c r="Y10" s="125"/>
      <c r="Z10" s="125"/>
      <c r="AA10" s="125"/>
      <c r="AB10" s="125"/>
      <c r="AC10" s="125"/>
    </row>
    <row r="11" spans="1:29" x14ac:dyDescent="0.25">
      <c r="A11" s="7">
        <v>331</v>
      </c>
      <c r="B11" s="8" t="s">
        <v>350</v>
      </c>
      <c r="C11" s="267" cm="1">
        <f t="array" ref="C11">IFERROR(INDEX('infos communes'!$F$1:$KS$815,_xlfn.XMATCH(1,('infos communes'!$A$1:$A$815=C$3)*('infos communes'!$KV$1:$KV$815='Données PCV'!$A11),0),_xlfn.XMATCH('Données PCV'!$D$1,'infos communes'!$F$1:$KS$1,0)),0)</f>
        <v>0</v>
      </c>
      <c r="D11" s="267" cm="1">
        <f t="array" ref="D11">IFERROR(INDEX('infos communes'!$F$1:$KS$815,_xlfn.XMATCH(1,('infos communes'!$A$1:$A$815=D$3)*('infos communes'!$KV$1:$KV$815='Données PCV'!$A11),0),_xlfn.XMATCH('Données PCV'!$D$1,'infos communes'!$F$1:$KS$1,0)),0)</f>
        <v>0</v>
      </c>
      <c r="E11" s="267" cm="1">
        <f t="array" ref="E11">IFERROR(INDEX('infos communes'!$F$1:$KS$815,_xlfn.XMATCH(1,('infos communes'!$A$1:$A$815=E$3)*('infos communes'!$KV$1:$KV$815='Données PCV'!$A11),0),_xlfn.XMATCH('Données PCV'!$D$1,'infos communes'!$F$1:$KS$1,0)),0)</f>
        <v>0</v>
      </c>
      <c r="F11" s="267" cm="1">
        <f t="array" ref="F11">IFERROR(INDEX('infos communes'!$F$1:$KS$815,_xlfn.XMATCH(1,('infos communes'!$A$1:$A$815=F$3)*('infos communes'!$KV$1:$KV$815='Données PCV'!$A11),0),_xlfn.XMATCH('Données PCV'!$D$1,'infos communes'!$F$1:$KS$1,0)),0)</f>
        <v>0</v>
      </c>
      <c r="G11" s="79"/>
      <c r="I11" s="14">
        <f t="shared" si="1"/>
        <v>0</v>
      </c>
      <c r="J11" s="261" t="str">
        <f t="shared" si="0"/>
        <v>-</v>
      </c>
      <c r="K11" s="125"/>
      <c r="L11" s="125"/>
      <c r="M11" s="125"/>
      <c r="N11" s="125"/>
      <c r="O11" s="125"/>
      <c r="P11" s="125"/>
      <c r="Q11" s="125"/>
      <c r="R11" s="125"/>
      <c r="S11" s="125"/>
      <c r="T11" s="125"/>
      <c r="U11" s="125"/>
      <c r="V11" s="125"/>
      <c r="W11" s="125"/>
      <c r="X11" s="125"/>
      <c r="Y11" s="125"/>
      <c r="Z11" s="125"/>
      <c r="AA11" s="125"/>
      <c r="AB11" s="125"/>
      <c r="AC11" s="125"/>
    </row>
    <row r="12" spans="1:29" x14ac:dyDescent="0.25">
      <c r="A12" s="7">
        <v>332</v>
      </c>
      <c r="B12" s="8" t="s">
        <v>351</v>
      </c>
      <c r="C12" s="267" cm="1">
        <f t="array" ref="C12">IFERROR(INDEX('infos communes'!$F$1:$KS$815,_xlfn.XMATCH(1,('infos communes'!$A$1:$A$815=C$3)*('infos communes'!$KV$1:$KV$815='Données PCV'!$A12),0),_xlfn.XMATCH('Données PCV'!$D$1,'infos communes'!$F$1:$KS$1,0)),0)</f>
        <v>0</v>
      </c>
      <c r="D12" s="267" cm="1">
        <f t="array" ref="D12">IFERROR(INDEX('infos communes'!$F$1:$KS$815,_xlfn.XMATCH(1,('infos communes'!$A$1:$A$815=D$3)*('infos communes'!$KV$1:$KV$815='Données PCV'!$A12),0),_xlfn.XMATCH('Données PCV'!$D$1,'infos communes'!$F$1:$KS$1,0)),0)</f>
        <v>0</v>
      </c>
      <c r="E12" s="267" cm="1">
        <f t="array" ref="E12">IFERROR(INDEX('infos communes'!$F$1:$KS$815,_xlfn.XMATCH(1,('infos communes'!$A$1:$A$815=E$3)*('infos communes'!$KV$1:$KV$815='Données PCV'!$A12),0),_xlfn.XMATCH('Données PCV'!$D$1,'infos communes'!$F$1:$KS$1,0)),0)</f>
        <v>0</v>
      </c>
      <c r="F12" s="267" cm="1">
        <f t="array" ref="F12">IFERROR(INDEX('infos communes'!$F$1:$KS$815,_xlfn.XMATCH(1,('infos communes'!$A$1:$A$815=F$3)*('infos communes'!$KV$1:$KV$815='Données PCV'!$A12),0),_xlfn.XMATCH('Données PCV'!$D$1,'infos communes'!$F$1:$KS$1,0)),0)</f>
        <v>0</v>
      </c>
      <c r="G12" s="79"/>
      <c r="I12" s="14">
        <f t="shared" si="1"/>
        <v>0</v>
      </c>
      <c r="J12" s="261" t="str">
        <f t="shared" si="0"/>
        <v>-</v>
      </c>
      <c r="K12" s="125"/>
      <c r="L12" s="125"/>
      <c r="M12" s="125"/>
      <c r="N12" s="125"/>
      <c r="O12" s="125"/>
      <c r="P12" s="125"/>
      <c r="Q12" s="125"/>
      <c r="R12" s="125"/>
      <c r="S12" s="125"/>
      <c r="T12" s="125"/>
      <c r="U12" s="125"/>
      <c r="V12" s="125"/>
      <c r="W12" s="125"/>
      <c r="X12" s="125"/>
      <c r="Y12" s="125"/>
      <c r="Z12" s="125"/>
      <c r="AA12" s="125"/>
      <c r="AB12" s="125"/>
      <c r="AC12" s="125"/>
    </row>
    <row r="13" spans="1:29" x14ac:dyDescent="0.25">
      <c r="A13" s="7">
        <v>333</v>
      </c>
      <c r="B13" s="8" t="s">
        <v>352</v>
      </c>
      <c r="C13" s="267" cm="1">
        <f t="array" ref="C13">IFERROR(INDEX('infos communes'!$F$1:$KS$815,_xlfn.XMATCH(1,('infos communes'!$A$1:$A$815=C$3)*('infos communes'!$KV$1:$KV$815='Données PCV'!$A13),0),_xlfn.XMATCH('Données PCV'!$D$1,'infos communes'!$F$1:$KS$1,0)),0)</f>
        <v>0</v>
      </c>
      <c r="D13" s="267" cm="1">
        <f t="array" ref="D13">IFERROR(INDEX('infos communes'!$F$1:$KS$815,_xlfn.XMATCH(1,('infos communes'!$A$1:$A$815=D$3)*('infos communes'!$KV$1:$KV$815='Données PCV'!$A13),0),_xlfn.XMATCH('Données PCV'!$D$1,'infos communes'!$F$1:$KS$1,0)),0)</f>
        <v>0</v>
      </c>
      <c r="E13" s="267" cm="1">
        <f t="array" ref="E13">IFERROR(INDEX('infos communes'!$F$1:$KS$815,_xlfn.XMATCH(1,('infos communes'!$A$1:$A$815=E$3)*('infos communes'!$KV$1:$KV$815='Données PCV'!$A13),0),_xlfn.XMATCH('Données PCV'!$D$1,'infos communes'!$F$1:$KS$1,0)),0)</f>
        <v>0</v>
      </c>
      <c r="F13" s="267" cm="1">
        <f t="array" ref="F13">IFERROR(INDEX('infos communes'!$F$1:$KS$815,_xlfn.XMATCH(1,('infos communes'!$A$1:$A$815=F$3)*('infos communes'!$KV$1:$KV$815='Données PCV'!$A13),0),_xlfn.XMATCH('Données PCV'!$D$1,'infos communes'!$F$1:$KS$1,0)),0)</f>
        <v>0</v>
      </c>
      <c r="G13" s="79"/>
      <c r="I13" s="14">
        <f t="shared" si="1"/>
        <v>0</v>
      </c>
      <c r="J13" s="261" t="str">
        <f t="shared" si="0"/>
        <v>-</v>
      </c>
      <c r="K13" s="125"/>
      <c r="L13" s="125"/>
      <c r="M13" s="125"/>
      <c r="N13" s="125"/>
      <c r="O13" s="125"/>
      <c r="P13" s="125"/>
      <c r="Q13" s="125"/>
      <c r="R13" s="125"/>
      <c r="S13" s="125"/>
      <c r="T13" s="125"/>
      <c r="U13" s="125"/>
      <c r="V13" s="125"/>
      <c r="W13" s="125"/>
      <c r="X13" s="125"/>
      <c r="Y13" s="125"/>
      <c r="Z13" s="125"/>
      <c r="AA13" s="125"/>
      <c r="AB13" s="125"/>
      <c r="AC13" s="125"/>
    </row>
    <row r="14" spans="1:29" x14ac:dyDescent="0.25">
      <c r="A14" s="6">
        <v>35</v>
      </c>
      <c r="B14" s="4" t="s">
        <v>353</v>
      </c>
      <c r="C14" s="267" cm="1">
        <f t="array" ref="C14">IFERROR(INDEX('infos communes'!$F$1:$KS$815,_xlfn.XMATCH(1,('infos communes'!$A$1:$A$815=C$3)*('infos communes'!$C$1:$C$815='Données PCV'!$A14),0),_xlfn.XMATCH('Données PCV'!$D$1,'infos communes'!$F$1:$KS$1,0)),0)</f>
        <v>0</v>
      </c>
      <c r="D14" s="267" cm="1">
        <f t="array" ref="D14">IFERROR(INDEX('infos communes'!$F$1:$KS$815,_xlfn.XMATCH(1,('infos communes'!$A$1:$A$815=D$3)*('infos communes'!$C$1:$C$815='Données PCV'!$A14),0),_xlfn.XMATCH('Données PCV'!$D$1,'infos communes'!$F$1:$KS$1,0)),0)</f>
        <v>0</v>
      </c>
      <c r="E14" s="267" cm="1">
        <f t="array" ref="E14">IFERROR(INDEX('infos communes'!$F$1:$KS$815,_xlfn.XMATCH(1,('infos communes'!$A$1:$A$815=E$3)*('infos communes'!$C$1:$C$815='Données PCV'!$A14),0),_xlfn.XMATCH('Données PCV'!$D$1,'infos communes'!$F$1:$KS$1,0)),0)</f>
        <v>0</v>
      </c>
      <c r="F14" s="267" cm="1">
        <f t="array" ref="F14">IFERROR(INDEX('infos communes'!$F$1:$KS$815,_xlfn.XMATCH(1,('infos communes'!$A$1:$A$815=F$3)*('infos communes'!$C$1:$C$815='Données PCV'!$A14),0),_xlfn.XMATCH('Données PCV'!$D$1,'infos communes'!$F$1:$KS$1,0)),0)</f>
        <v>0</v>
      </c>
      <c r="G14" s="79"/>
      <c r="I14" s="14">
        <f t="shared" si="1"/>
        <v>0</v>
      </c>
      <c r="J14" s="261" t="str">
        <f t="shared" si="0"/>
        <v>-</v>
      </c>
      <c r="K14" s="125"/>
      <c r="L14" s="125"/>
      <c r="M14" s="125"/>
      <c r="N14" s="125"/>
      <c r="O14" s="125"/>
      <c r="P14" s="125"/>
      <c r="Q14" s="125"/>
      <c r="R14" s="125"/>
      <c r="S14" s="125"/>
      <c r="T14" s="125"/>
      <c r="U14" s="125"/>
      <c r="V14" s="125"/>
      <c r="W14" s="125"/>
      <c r="X14" s="125"/>
      <c r="Y14" s="125"/>
      <c r="Z14" s="125"/>
      <c r="AA14" s="125"/>
      <c r="AB14" s="125"/>
      <c r="AC14" s="125"/>
    </row>
    <row r="15" spans="1:29" x14ac:dyDescent="0.25">
      <c r="A15" s="6">
        <v>36</v>
      </c>
      <c r="B15" s="4" t="s">
        <v>354</v>
      </c>
      <c r="C15" s="267" cm="1">
        <f t="array" ref="C15">IFERROR(INDEX('infos communes'!$F$1:$KS$815,_xlfn.XMATCH(1,('infos communes'!$A$1:$A$815=C$3)*('infos communes'!$C$1:$C$815='Données PCV'!$A15),0),_xlfn.XMATCH('Données PCV'!$D$1,'infos communes'!$F$1:$KS$1,0)),0)</f>
        <v>0</v>
      </c>
      <c r="D15" s="267" cm="1">
        <f t="array" ref="D15">IFERROR(INDEX('infos communes'!$F$1:$KS$815,_xlfn.XMATCH(1,('infos communes'!$A$1:$A$815=D$3)*('infos communes'!$C$1:$C$815='Données PCV'!$A15),0),_xlfn.XMATCH('Données PCV'!$D$1,'infos communes'!$F$1:$KS$1,0)),0)</f>
        <v>0</v>
      </c>
      <c r="E15" s="267" cm="1">
        <f t="array" ref="E15">IFERROR(INDEX('infos communes'!$F$1:$KS$815,_xlfn.XMATCH(1,('infos communes'!$A$1:$A$815=E$3)*('infos communes'!$C$1:$C$815='Données PCV'!$A15),0),_xlfn.XMATCH('Données PCV'!$D$1,'infos communes'!$F$1:$KS$1,0)),0)</f>
        <v>0</v>
      </c>
      <c r="F15" s="267" cm="1">
        <f t="array" ref="F15">IFERROR(INDEX('infos communes'!$F$1:$KS$815,_xlfn.XMATCH(1,('infos communes'!$A$1:$A$815=F$3)*('infos communes'!$C$1:$C$815='Données PCV'!$A15),0),_xlfn.XMATCH('Données PCV'!$D$1,'infos communes'!$F$1:$KS$1,0)),0)</f>
        <v>0</v>
      </c>
      <c r="G15" s="79"/>
      <c r="I15" s="14">
        <f t="shared" si="1"/>
        <v>0</v>
      </c>
      <c r="J15" s="261" t="str">
        <f t="shared" si="0"/>
        <v>-</v>
      </c>
      <c r="K15" s="125"/>
      <c r="L15" s="125"/>
      <c r="M15" s="125"/>
      <c r="N15" s="125"/>
      <c r="O15" s="125"/>
      <c r="P15" s="125"/>
      <c r="Q15" s="125"/>
      <c r="R15" s="125"/>
      <c r="S15" s="125"/>
      <c r="T15" s="125"/>
      <c r="U15" s="125"/>
      <c r="V15" s="125"/>
      <c r="W15" s="125"/>
      <c r="X15" s="125"/>
      <c r="Y15" s="125"/>
      <c r="Z15" s="125"/>
      <c r="AA15" s="125"/>
      <c r="AB15" s="125"/>
      <c r="AC15" s="125"/>
    </row>
    <row r="16" spans="1:29" x14ac:dyDescent="0.25">
      <c r="A16" s="6">
        <v>38</v>
      </c>
      <c r="B16" s="4" t="s">
        <v>355</v>
      </c>
      <c r="C16" s="267" cm="1">
        <f t="array" ref="C16">IFERROR(INDEX('infos communes'!$F$1:$KS$815,_xlfn.XMATCH(1,('infos communes'!$A$1:$A$815=C$3)*('infos communes'!$C$1:$C$815='Données PCV'!$A16),0),_xlfn.XMATCH('Données PCV'!$D$1,'infos communes'!$F$1:$KS$1,0)),0)</f>
        <v>0</v>
      </c>
      <c r="D16" s="267" cm="1">
        <f t="array" ref="D16">IFERROR(INDEX('infos communes'!$F$1:$KS$815,_xlfn.XMATCH(1,('infos communes'!$A$1:$A$815=D$3)*('infos communes'!$C$1:$C$815='Données PCV'!$A16),0),_xlfn.XMATCH('Données PCV'!$D$1,'infos communes'!$F$1:$KS$1,0)),0)</f>
        <v>0</v>
      </c>
      <c r="E16" s="267" cm="1">
        <f t="array" ref="E16">IFERROR(INDEX('infos communes'!$F$1:$KS$815,_xlfn.XMATCH(1,('infos communes'!$A$1:$A$815=E$3)*('infos communes'!$C$1:$C$815='Données PCV'!$A16),0),_xlfn.XMATCH('Données PCV'!$D$1,'infos communes'!$F$1:$KS$1,0)),0)</f>
        <v>0</v>
      </c>
      <c r="F16" s="267" cm="1">
        <f t="array" ref="F16">IFERROR(INDEX('infos communes'!$F$1:$KS$815,_xlfn.XMATCH(1,('infos communes'!$A$1:$A$815=F$3)*('infos communes'!$C$1:$C$815='Données PCV'!$A16),0),_xlfn.XMATCH('Données PCV'!$D$1,'infos communes'!$F$1:$KS$1,0)),0)</f>
        <v>0</v>
      </c>
      <c r="G16" s="79"/>
      <c r="I16" s="14">
        <f t="shared" si="1"/>
        <v>0</v>
      </c>
      <c r="J16" s="261" t="str">
        <f t="shared" si="0"/>
        <v>-</v>
      </c>
      <c r="K16" s="125"/>
      <c r="L16" s="125"/>
      <c r="M16" s="125"/>
      <c r="N16" s="125"/>
      <c r="O16" s="125"/>
      <c r="P16" s="125"/>
      <c r="Q16" s="125"/>
      <c r="R16" s="125"/>
      <c r="S16" s="125"/>
      <c r="T16" s="125"/>
      <c r="U16" s="125"/>
      <c r="V16" s="125"/>
      <c r="W16" s="125"/>
      <c r="X16" s="125"/>
      <c r="Y16" s="125"/>
      <c r="Z16" s="125"/>
      <c r="AA16" s="125"/>
      <c r="AB16" s="125"/>
      <c r="AC16" s="125"/>
    </row>
    <row r="17" spans="1:29" x14ac:dyDescent="0.25">
      <c r="A17" s="6">
        <v>380</v>
      </c>
      <c r="B17" s="4" t="s">
        <v>1167</v>
      </c>
      <c r="C17" s="267" cm="1">
        <f t="array" ref="C17">IFERROR(INDEX('infos communes'!$F$1:$KS$815,_xlfn.XMATCH(1,('infos communes'!$A$1:$A$815=C$3)*('infos communes'!$KV$1:$KV$815='Données PCV'!$A17),0),_xlfn.XMATCH('Données PCV'!$D$1,'infos communes'!$F$1:$KS$1,0)),0)</f>
        <v>0</v>
      </c>
      <c r="D17" s="267" cm="1">
        <f t="array" ref="D17">IFERROR(INDEX('infos communes'!$F$1:$KS$815,_xlfn.XMATCH(1,('infos communes'!$A$1:$A$815=D$3)*('infos communes'!$KV$1:$KV$815='Données PCV'!$A17),0),_xlfn.XMATCH('Données PCV'!$D$1,'infos communes'!$F$1:$KS$1,0)),0)</f>
        <v>0</v>
      </c>
      <c r="E17" s="267" cm="1">
        <f t="array" ref="E17">IFERROR(INDEX('infos communes'!$F$1:$KS$815,_xlfn.XMATCH(1,('infos communes'!$A$1:$A$815=E$3)*('infos communes'!$KV$1:$KV$815='Données PCV'!$A17),0),_xlfn.XMATCH('Données PCV'!$D$1,'infos communes'!$F$1:$KS$1,0)),0)</f>
        <v>0</v>
      </c>
      <c r="F17" s="267" cm="1">
        <f t="array" ref="F17">IFERROR(INDEX('infos communes'!$F$1:$KS$815,_xlfn.XMATCH(1,('infos communes'!$A$1:$A$815=F$3)*('infos communes'!$KV$1:$KV$815='Données PCV'!$A17),0),_xlfn.XMATCH('Données PCV'!$D$1,'infos communes'!$F$1:$KS$1,0)),0)</f>
        <v>0</v>
      </c>
      <c r="G17" s="79"/>
      <c r="I17" s="14">
        <f t="shared" ref="I17" si="2">IFERROR(AVERAGE(C17:G17),0)</f>
        <v>0</v>
      </c>
      <c r="J17" s="261" t="str">
        <f t="shared" ref="J17" si="3">IF(OR(G17=0,C17=0,AND(G17&lt;0,C17&gt;0),AND(G17&gt;0,C17&lt;0)),"-",(G17/C17)^(1/4)-1)</f>
        <v>-</v>
      </c>
      <c r="K17" s="125"/>
      <c r="L17" s="125"/>
      <c r="M17" s="125"/>
      <c r="N17" s="125"/>
      <c r="O17" s="125"/>
      <c r="P17" s="125"/>
      <c r="Q17" s="125"/>
      <c r="R17" s="125"/>
      <c r="S17" s="125"/>
      <c r="T17" s="125"/>
      <c r="U17" s="125"/>
      <c r="V17" s="125"/>
      <c r="W17" s="125"/>
      <c r="X17" s="125"/>
      <c r="Y17" s="125"/>
      <c r="Z17" s="125"/>
      <c r="AA17" s="125"/>
      <c r="AB17" s="125"/>
      <c r="AC17" s="125"/>
    </row>
    <row r="18" spans="1:29" x14ac:dyDescent="0.25">
      <c r="A18" s="7">
        <v>381</v>
      </c>
      <c r="B18" s="8" t="s">
        <v>3</v>
      </c>
      <c r="C18" s="267" cm="1">
        <f t="array" ref="C18">IFERROR(INDEX('infos communes'!$F$1:$KS$815,_xlfn.XMATCH(1,('infos communes'!$A$1:$A$815=C$3)*('infos communes'!$KV$1:$KV$815='Données PCV'!$A18),0),_xlfn.XMATCH('Données PCV'!$D$1,'infos communes'!$F$1:$KS$1,0)),0)</f>
        <v>0</v>
      </c>
      <c r="D18" s="267" cm="1">
        <f t="array" ref="D18">IFERROR(INDEX('infos communes'!$F$1:$KS$815,_xlfn.XMATCH(1,('infos communes'!$A$1:$A$815=D$3)*('infos communes'!$KV$1:$KV$815='Données PCV'!$A18),0),_xlfn.XMATCH('Données PCV'!$D$1,'infos communes'!$F$1:$KS$1,0)),0)</f>
        <v>0</v>
      </c>
      <c r="E18" s="267" cm="1">
        <f t="array" ref="E18">IFERROR(INDEX('infos communes'!$F$1:$KS$815,_xlfn.XMATCH(1,('infos communes'!$A$1:$A$815=E$3)*('infos communes'!$KV$1:$KV$815='Données PCV'!$A18),0),_xlfn.XMATCH('Données PCV'!$D$1,'infos communes'!$F$1:$KS$1,0)),0)</f>
        <v>0</v>
      </c>
      <c r="F18" s="267" cm="1">
        <f t="array" ref="F18">IFERROR(INDEX('infos communes'!$F$1:$KS$815,_xlfn.XMATCH(1,('infos communes'!$A$1:$A$815=F$3)*('infos communes'!$KV$1:$KV$815='Données PCV'!$A18),0),_xlfn.XMATCH('Données PCV'!$D$1,'infos communes'!$F$1:$KS$1,0)),0)</f>
        <v>0</v>
      </c>
      <c r="G18" s="79"/>
      <c r="I18" s="14">
        <f t="shared" si="1"/>
        <v>0</v>
      </c>
      <c r="J18" s="261" t="str">
        <f t="shared" si="0"/>
        <v>-</v>
      </c>
      <c r="K18" s="125"/>
      <c r="L18" s="125"/>
      <c r="M18" s="125"/>
      <c r="N18" s="125"/>
      <c r="O18" s="125"/>
      <c r="P18" s="125"/>
      <c r="Q18" s="125"/>
      <c r="R18" s="125"/>
      <c r="S18" s="125"/>
      <c r="T18" s="125"/>
      <c r="U18" s="125"/>
      <c r="V18" s="125"/>
      <c r="W18" s="125"/>
      <c r="X18" s="125"/>
      <c r="Y18" s="125"/>
      <c r="Z18" s="125"/>
      <c r="AA18" s="125"/>
      <c r="AB18" s="125"/>
      <c r="AC18" s="125"/>
    </row>
    <row r="19" spans="1:29" x14ac:dyDescent="0.25">
      <c r="A19" s="6">
        <v>39</v>
      </c>
      <c r="B19" s="4" t="s">
        <v>0</v>
      </c>
      <c r="C19" s="267" cm="1">
        <f t="array" ref="C19">IFERROR(INDEX('infos communes'!$F$1:$KS$815,_xlfn.XMATCH(1,('infos communes'!$A$1:$A$815=C$3)*('infos communes'!$C$1:$C$815='Données PCV'!$A19),0),_xlfn.XMATCH('Données PCV'!$D$1,'infos communes'!$F$1:$KS$1,0)),0)</f>
        <v>0</v>
      </c>
      <c r="D19" s="267" cm="1">
        <f t="array" ref="D19">IFERROR(INDEX('infos communes'!$F$1:$KS$815,_xlfn.XMATCH(1,('infos communes'!$A$1:$A$815=D$3)*('infos communes'!$C$1:$C$815='Données PCV'!$A19),0),_xlfn.XMATCH('Données PCV'!$D$1,'infos communes'!$F$1:$KS$1,0)),0)</f>
        <v>0</v>
      </c>
      <c r="E19" s="267" cm="1">
        <f t="array" ref="E19">IFERROR(INDEX('infos communes'!$F$1:$KS$815,_xlfn.XMATCH(1,('infos communes'!$A$1:$A$815=E$3)*('infos communes'!$C$1:$C$815='Données PCV'!$A19),0),_xlfn.XMATCH('Données PCV'!$D$1,'infos communes'!$F$1:$KS$1,0)),0)</f>
        <v>0</v>
      </c>
      <c r="F19" s="267" cm="1">
        <f t="array" ref="F19">IFERROR(INDEX('infos communes'!$F$1:$KS$815,_xlfn.XMATCH(1,('infos communes'!$A$1:$A$815=F$3)*('infos communes'!$C$1:$C$815='Données PCV'!$A19),0),_xlfn.XMATCH('Données PCV'!$D$1,'infos communes'!$F$1:$KS$1,0)),0)</f>
        <v>0</v>
      </c>
      <c r="G19" s="79"/>
      <c r="I19" s="14">
        <f t="shared" si="1"/>
        <v>0</v>
      </c>
      <c r="J19" s="261" t="str">
        <f t="shared" si="0"/>
        <v>-</v>
      </c>
      <c r="K19" s="125"/>
      <c r="L19" s="125"/>
      <c r="M19" s="125"/>
      <c r="N19" s="125"/>
      <c r="O19" s="125"/>
      <c r="P19" s="125"/>
      <c r="Q19" s="125"/>
      <c r="R19" s="125"/>
      <c r="S19" s="125"/>
      <c r="T19" s="125"/>
      <c r="U19" s="125"/>
      <c r="V19" s="125"/>
      <c r="W19" s="125"/>
      <c r="X19" s="125"/>
      <c r="Y19" s="125"/>
      <c r="Z19" s="125"/>
      <c r="AA19" s="125"/>
      <c r="AB19" s="125"/>
      <c r="AC19" s="125"/>
    </row>
    <row r="20" spans="1:29" x14ac:dyDescent="0.25">
      <c r="A20" s="9" t="s">
        <v>5</v>
      </c>
      <c r="B20" s="9"/>
      <c r="C20" s="10">
        <f>C4+C5+C6+C9+C14+C15+C16+C19</f>
        <v>0</v>
      </c>
      <c r="D20" s="10">
        <f>D4+D5+D6+D9+D14+D15+D16+D19</f>
        <v>0</v>
      </c>
      <c r="E20" s="10">
        <f>E4+E5+E6+E9+E14+E15+E16+E19</f>
        <v>0</v>
      </c>
      <c r="F20" s="10">
        <f>F4+F5+F6+F9+F14+F15+F16+F19</f>
        <v>0</v>
      </c>
      <c r="G20" s="10">
        <f>G4+G5+G6+G9+G14+G15+G16+G19</f>
        <v>0</v>
      </c>
      <c r="I20" s="10">
        <f>I4+I5+I6+I9+I14+I15+I16+I19</f>
        <v>0</v>
      </c>
      <c r="J20" s="263" t="str">
        <f>IF(OR(G20=0,C20=0,AND(G20&lt;0,C20&gt;0),AND(G20&gt;0,C20&lt;0)),"-",(G20/C20)^(1/4)-1)</f>
        <v>-</v>
      </c>
      <c r="K20" s="125"/>
      <c r="L20" s="125"/>
      <c r="M20" s="125"/>
      <c r="N20" s="125"/>
      <c r="O20" s="125"/>
      <c r="P20" s="125"/>
      <c r="Q20" s="125"/>
      <c r="R20" s="125"/>
      <c r="S20" s="125"/>
      <c r="T20" s="125"/>
      <c r="U20" s="125"/>
      <c r="V20" s="125"/>
      <c r="W20" s="125"/>
      <c r="X20" s="125"/>
      <c r="Y20" s="125"/>
      <c r="Z20" s="125"/>
      <c r="AA20" s="125"/>
      <c r="AB20" s="125"/>
      <c r="AC20" s="125"/>
    </row>
    <row r="21" spans="1:29" ht="4.5" customHeight="1" x14ac:dyDescent="0.25">
      <c r="J21" s="264"/>
      <c r="K21" s="125"/>
      <c r="L21" s="125"/>
      <c r="M21" s="125"/>
      <c r="N21" s="125"/>
      <c r="O21" s="125"/>
      <c r="P21" s="125"/>
      <c r="Q21" s="125"/>
      <c r="R21" s="125"/>
      <c r="S21" s="125"/>
      <c r="T21" s="125"/>
      <c r="U21" s="125"/>
      <c r="V21" s="125"/>
      <c r="W21" s="125"/>
      <c r="X21" s="125"/>
      <c r="Y21" s="125"/>
      <c r="Z21" s="125"/>
      <c r="AA21" s="125"/>
      <c r="AB21" s="125"/>
      <c r="AC21" s="125"/>
    </row>
    <row r="22" spans="1:29" x14ac:dyDescent="0.25">
      <c r="A22" s="5" t="s">
        <v>401</v>
      </c>
      <c r="B22" s="5" t="s">
        <v>65</v>
      </c>
      <c r="C22" s="11">
        <f>C3</f>
        <v>2020</v>
      </c>
      <c r="D22" s="11">
        <f>D3</f>
        <v>2021</v>
      </c>
      <c r="E22" s="11">
        <f>E3</f>
        <v>2022</v>
      </c>
      <c r="F22" s="11">
        <f>F3</f>
        <v>2023</v>
      </c>
      <c r="G22" s="11">
        <f>G3</f>
        <v>2024</v>
      </c>
      <c r="I22" s="11" t="str">
        <f>I3</f>
        <v>Moyenne</v>
      </c>
      <c r="J22" s="260" t="str">
        <f>J3</f>
        <v>Tx croissance</v>
      </c>
      <c r="K22" s="125"/>
      <c r="L22" s="125"/>
      <c r="M22" s="125"/>
      <c r="N22" s="125"/>
      <c r="O22" s="125"/>
      <c r="P22" s="125"/>
      <c r="Q22" s="125"/>
      <c r="R22" s="125"/>
      <c r="S22" s="125"/>
      <c r="T22" s="125"/>
      <c r="U22" s="125"/>
      <c r="V22" s="125"/>
      <c r="W22" s="125"/>
      <c r="X22" s="125"/>
      <c r="Y22" s="125"/>
      <c r="Z22" s="125"/>
      <c r="AA22" s="125"/>
      <c r="AB22" s="125"/>
      <c r="AC22" s="125"/>
    </row>
    <row r="23" spans="1:29" x14ac:dyDescent="0.25">
      <c r="A23" s="6">
        <v>40</v>
      </c>
      <c r="B23" s="4" t="s">
        <v>356</v>
      </c>
      <c r="C23" s="267" cm="1">
        <f t="array" ref="C23">IFERROR(INDEX('infos communes'!$F$1:$KS$815,_xlfn.XMATCH(1,('infos communes'!$A$1:$A$815=C$3)*('infos communes'!$C$1:$C$815='Données PCV'!$A23),0),_xlfn.XMATCH('Données PCV'!$D$1,'infos communes'!$F$1:$KS$1,0)),0)</f>
        <v>0</v>
      </c>
      <c r="D23" s="267" cm="1">
        <f t="array" ref="D23">IFERROR(INDEX('infos communes'!$F$1:$KS$815,_xlfn.XMATCH(1,('infos communes'!$A$1:$A$815=D$3)*('infos communes'!$C$1:$C$815='Données PCV'!$A23),0),_xlfn.XMATCH('Données PCV'!$D$1,'infos communes'!$F$1:$KS$1,0)),0)</f>
        <v>0</v>
      </c>
      <c r="E23" s="267" cm="1">
        <f t="array" ref="E23">IFERROR(INDEX('infos communes'!$F$1:$KS$815,_xlfn.XMATCH(1,('infos communes'!$A$1:$A$815=E$3)*('infos communes'!$C$1:$C$815='Données PCV'!$A23),0),_xlfn.XMATCH('Données PCV'!$D$1,'infos communes'!$F$1:$KS$1,0)),0)</f>
        <v>0</v>
      </c>
      <c r="F23" s="267" cm="1">
        <f t="array" ref="F23">IFERROR(INDEX('infos communes'!$F$1:$KS$815,_xlfn.XMATCH(1,('infos communes'!$A$1:$A$815=F$3)*('infos communes'!$C$1:$C$815='Données PCV'!$A23),0),_xlfn.XMATCH('Données PCV'!$D$1,'infos communes'!$F$1:$KS$1,0)),0)</f>
        <v>0</v>
      </c>
      <c r="G23" s="79"/>
      <c r="I23" s="14">
        <f t="shared" ref="I23:I40" si="4">IFERROR(AVERAGE(C23:G23),0)</f>
        <v>0</v>
      </c>
      <c r="J23" s="261" t="str">
        <f t="shared" ref="J23:J39" si="5">IF(OR(G23=0,C23=0,AND(G23&lt;0,C23&gt;0),AND(G23&gt;0,C23&lt;0)),"-",(G23/C23)^(1/4)-1)</f>
        <v>-</v>
      </c>
      <c r="K23" s="125"/>
      <c r="L23" s="125"/>
      <c r="M23" s="125"/>
      <c r="N23" s="125"/>
      <c r="O23" s="125"/>
      <c r="P23" s="125"/>
      <c r="Q23" s="125"/>
      <c r="R23" s="125"/>
      <c r="S23" s="125"/>
      <c r="T23" s="125"/>
      <c r="U23" s="125"/>
      <c r="V23" s="125"/>
      <c r="W23" s="125"/>
      <c r="X23" s="125"/>
      <c r="Y23" s="125"/>
      <c r="Z23" s="125"/>
      <c r="AA23" s="125"/>
      <c r="AB23" s="125"/>
      <c r="AC23" s="125"/>
    </row>
    <row r="24" spans="1:29" x14ac:dyDescent="0.25">
      <c r="A24" s="7">
        <v>400</v>
      </c>
      <c r="B24" s="8" t="s">
        <v>357</v>
      </c>
      <c r="C24" s="267" cm="1">
        <f t="array" ref="C24">IFERROR(INDEX('infos communes'!$F$1:$KS$815,_xlfn.XMATCH(1,('infos communes'!$A$1:$A$815=C$3)*('infos communes'!$KV$1:$KV$815='Données PCV'!$A24),0),_xlfn.XMATCH('Données PCV'!$D$1,'infos communes'!$F$1:$KS$1,0)),0)</f>
        <v>0</v>
      </c>
      <c r="D24" s="267" cm="1">
        <f t="array" ref="D24">IFERROR(INDEX('infos communes'!$F$1:$KS$815,_xlfn.XMATCH(1,('infos communes'!$A$1:$A$815=D$3)*('infos communes'!$KV$1:$KV$815='Données PCV'!$A24),0),_xlfn.XMATCH('Données PCV'!$D$1,'infos communes'!$F$1:$KS$1,0)),0)</f>
        <v>0</v>
      </c>
      <c r="E24" s="267" cm="1">
        <f t="array" ref="E24">IFERROR(INDEX('infos communes'!$F$1:$KS$815,_xlfn.XMATCH(1,('infos communes'!$A$1:$A$815=E$3)*('infos communes'!$KV$1:$KV$815='Données PCV'!$A24),0),_xlfn.XMATCH('Données PCV'!$D$1,'infos communes'!$F$1:$KS$1,0)),0)</f>
        <v>0</v>
      </c>
      <c r="F24" s="267" cm="1">
        <f t="array" ref="F24">IFERROR(INDEX('infos communes'!$F$1:$KS$815,_xlfn.XMATCH(1,('infos communes'!$A$1:$A$815=F$3)*('infos communes'!$KV$1:$KV$815='Données PCV'!$A24),0),_xlfn.XMATCH('Données PCV'!$D$1,'infos communes'!$F$1:$KS$1,0)),0)</f>
        <v>0</v>
      </c>
      <c r="G24" s="79"/>
      <c r="I24" s="14">
        <f t="shared" si="4"/>
        <v>0</v>
      </c>
      <c r="J24" s="261" t="str">
        <f t="shared" si="5"/>
        <v>-</v>
      </c>
      <c r="K24" s="125"/>
      <c r="L24" s="125"/>
      <c r="M24" s="125"/>
      <c r="N24" s="125"/>
      <c r="O24" s="125"/>
      <c r="P24" s="125"/>
      <c r="Q24" s="125"/>
      <c r="R24" s="125"/>
      <c r="S24" s="125"/>
      <c r="T24" s="125"/>
      <c r="U24" s="125"/>
      <c r="V24" s="125"/>
      <c r="W24" s="125"/>
      <c r="X24" s="125"/>
      <c r="Y24" s="125"/>
      <c r="Z24" s="125"/>
      <c r="AA24" s="125"/>
      <c r="AB24" s="125"/>
      <c r="AC24" s="125"/>
    </row>
    <row r="25" spans="1:29" x14ac:dyDescent="0.25">
      <c r="A25" s="7">
        <v>401</v>
      </c>
      <c r="B25" s="8" t="s">
        <v>358</v>
      </c>
      <c r="C25" s="267" cm="1">
        <f t="array" ref="C25">IFERROR(INDEX('infos communes'!$F$1:$KS$815,_xlfn.XMATCH(1,('infos communes'!$A$1:$A$815=C$3)*('infos communes'!$KV$1:$KV$815='Données PCV'!$A25),0),_xlfn.XMATCH('Données PCV'!$D$1,'infos communes'!$F$1:$KS$1,0)),0)</f>
        <v>0</v>
      </c>
      <c r="D25" s="267" cm="1">
        <f t="array" ref="D25">IFERROR(INDEX('infos communes'!$F$1:$KS$815,_xlfn.XMATCH(1,('infos communes'!$A$1:$A$815=D$3)*('infos communes'!$KV$1:$KV$815='Données PCV'!$A25),0),_xlfn.XMATCH('Données PCV'!$D$1,'infos communes'!$F$1:$KS$1,0)),0)</f>
        <v>0</v>
      </c>
      <c r="E25" s="267" cm="1">
        <f t="array" ref="E25">IFERROR(INDEX('infos communes'!$F$1:$KS$815,_xlfn.XMATCH(1,('infos communes'!$A$1:$A$815=E$3)*('infos communes'!$KV$1:$KV$815='Données PCV'!$A25),0),_xlfn.XMATCH('Données PCV'!$D$1,'infos communes'!$F$1:$KS$1,0)),0)</f>
        <v>0</v>
      </c>
      <c r="F25" s="267" cm="1">
        <f t="array" ref="F25">IFERROR(INDEX('infos communes'!$F$1:$KS$815,_xlfn.XMATCH(1,('infos communes'!$A$1:$A$815=F$3)*('infos communes'!$KV$1:$KV$815='Données PCV'!$A25),0),_xlfn.XMATCH('Données PCV'!$D$1,'infos communes'!$F$1:$KS$1,0)),0)</f>
        <v>0</v>
      </c>
      <c r="G25" s="79"/>
      <c r="I25" s="14">
        <f t="shared" si="4"/>
        <v>0</v>
      </c>
      <c r="J25" s="261" t="str">
        <f t="shared" si="5"/>
        <v>-</v>
      </c>
      <c r="K25" s="125"/>
      <c r="L25" s="125"/>
      <c r="M25" s="125"/>
      <c r="N25" s="125"/>
      <c r="O25" s="125"/>
      <c r="P25" s="125"/>
      <c r="Q25" s="125"/>
      <c r="R25" s="125"/>
      <c r="S25" s="125"/>
      <c r="T25" s="125"/>
      <c r="U25" s="125"/>
      <c r="V25" s="125"/>
      <c r="W25" s="125"/>
      <c r="X25" s="125"/>
      <c r="Y25" s="125"/>
      <c r="Z25" s="125"/>
      <c r="AA25" s="125"/>
      <c r="AB25" s="125"/>
      <c r="AC25" s="125"/>
    </row>
    <row r="26" spans="1:29" x14ac:dyDescent="0.25">
      <c r="A26" s="6">
        <v>41</v>
      </c>
      <c r="B26" s="4" t="s">
        <v>359</v>
      </c>
      <c r="C26" s="267" cm="1">
        <f t="array" ref="C26">IFERROR(INDEX('infos communes'!$F$1:$KS$815,_xlfn.XMATCH(1,('infos communes'!$A$1:$A$815=C$3)*('infos communes'!$C$1:$C$815='Données PCV'!$A26),0),_xlfn.XMATCH('Données PCV'!$D$1,'infos communes'!$F$1:$KS$1,0)),0)</f>
        <v>0</v>
      </c>
      <c r="D26" s="267" cm="1">
        <f t="array" ref="D26">IFERROR(INDEX('infos communes'!$F$1:$KS$815,_xlfn.XMATCH(1,('infos communes'!$A$1:$A$815=D$3)*('infos communes'!$C$1:$C$815='Données PCV'!$A26),0),_xlfn.XMATCH('Données PCV'!$D$1,'infos communes'!$F$1:$KS$1,0)),0)</f>
        <v>0</v>
      </c>
      <c r="E26" s="267" cm="1">
        <f t="array" ref="E26">IFERROR(INDEX('infos communes'!$F$1:$KS$815,_xlfn.XMATCH(1,('infos communes'!$A$1:$A$815=E$3)*('infos communes'!$C$1:$C$815='Données PCV'!$A26),0),_xlfn.XMATCH('Données PCV'!$D$1,'infos communes'!$F$1:$KS$1,0)),0)</f>
        <v>0</v>
      </c>
      <c r="F26" s="267" cm="1">
        <f t="array" ref="F26">IFERROR(INDEX('infos communes'!$F$1:$KS$815,_xlfn.XMATCH(1,('infos communes'!$A$1:$A$815=F$3)*('infos communes'!$C$1:$C$815='Données PCV'!$A26),0),_xlfn.XMATCH('Données PCV'!$D$1,'infos communes'!$F$1:$KS$1,0)),0)</f>
        <v>0</v>
      </c>
      <c r="G26" s="79"/>
      <c r="I26" s="14">
        <f t="shared" si="4"/>
        <v>0</v>
      </c>
      <c r="J26" s="261" t="str">
        <f t="shared" si="5"/>
        <v>-</v>
      </c>
      <c r="K26" s="125"/>
      <c r="L26" s="125"/>
      <c r="M26" s="125"/>
      <c r="N26" s="125"/>
      <c r="O26" s="125"/>
      <c r="P26" s="125"/>
      <c r="Q26" s="125"/>
      <c r="R26" s="125"/>
      <c r="S26" s="125"/>
      <c r="T26" s="125"/>
      <c r="U26" s="125"/>
      <c r="V26" s="125"/>
      <c r="W26" s="125"/>
      <c r="X26" s="125"/>
      <c r="Y26" s="125"/>
      <c r="Z26" s="125"/>
      <c r="AA26" s="125"/>
      <c r="AB26" s="125"/>
      <c r="AC26" s="125"/>
    </row>
    <row r="27" spans="1:29" x14ac:dyDescent="0.25">
      <c r="A27" s="6">
        <v>42</v>
      </c>
      <c r="B27" s="4" t="s">
        <v>360</v>
      </c>
      <c r="C27" s="267" cm="1">
        <f t="array" ref="C27">IFERROR(INDEX('infos communes'!$F$1:$KS$815,_xlfn.XMATCH(1,('infos communes'!$A$1:$A$815=C$3)*('infos communes'!$C$1:$C$815='Données PCV'!$A27),0),_xlfn.XMATCH('Données PCV'!$D$1,'infos communes'!$F$1:$KS$1,0)),0)</f>
        <v>0</v>
      </c>
      <c r="D27" s="267" cm="1">
        <f t="array" ref="D27">IFERROR(INDEX('infos communes'!$F$1:$KS$815,_xlfn.XMATCH(1,('infos communes'!$A$1:$A$815=D$3)*('infos communes'!$C$1:$C$815='Données PCV'!$A27),0),_xlfn.XMATCH('Données PCV'!$D$1,'infos communes'!$F$1:$KS$1,0)),0)</f>
        <v>0</v>
      </c>
      <c r="E27" s="267" cm="1">
        <f t="array" ref="E27">IFERROR(INDEX('infos communes'!$F$1:$KS$815,_xlfn.XMATCH(1,('infos communes'!$A$1:$A$815=E$3)*('infos communes'!$C$1:$C$815='Données PCV'!$A27),0),_xlfn.XMATCH('Données PCV'!$D$1,'infos communes'!$F$1:$KS$1,0)),0)</f>
        <v>0</v>
      </c>
      <c r="F27" s="267" cm="1">
        <f t="array" ref="F27">IFERROR(INDEX('infos communes'!$F$1:$KS$815,_xlfn.XMATCH(1,('infos communes'!$A$1:$A$815=F$3)*('infos communes'!$C$1:$C$815='Données PCV'!$A27),0),_xlfn.XMATCH('Données PCV'!$D$1,'infos communes'!$F$1:$KS$1,0)),0)</f>
        <v>0</v>
      </c>
      <c r="G27" s="79"/>
      <c r="I27" s="14">
        <f t="shared" si="4"/>
        <v>0</v>
      </c>
      <c r="J27" s="261" t="str">
        <f t="shared" si="5"/>
        <v>-</v>
      </c>
      <c r="K27" s="125"/>
      <c r="L27" s="125"/>
      <c r="M27" s="125"/>
      <c r="N27" s="125"/>
      <c r="O27" s="125"/>
      <c r="P27" s="125"/>
      <c r="Q27" s="125"/>
      <c r="R27" s="125"/>
      <c r="S27" s="125"/>
      <c r="T27" s="125"/>
      <c r="U27" s="125"/>
      <c r="V27" s="125"/>
      <c r="W27" s="125"/>
      <c r="X27" s="125"/>
      <c r="Y27" s="125"/>
      <c r="Z27" s="125"/>
      <c r="AA27" s="125"/>
      <c r="AB27" s="125"/>
      <c r="AC27" s="125"/>
    </row>
    <row r="28" spans="1:29" x14ac:dyDescent="0.25">
      <c r="A28" s="6">
        <v>422</v>
      </c>
      <c r="B28" s="4" t="s">
        <v>420</v>
      </c>
      <c r="C28" s="267" cm="1">
        <f t="array" ref="C28">IFERROR(INDEX('infos communes'!$F$1:$KS$815,_xlfn.XMATCH(1,('infos communes'!$A$1:$A$815=C$3)*('infos communes'!$KV$1:$KV$815='Données PCV'!$A28),0),_xlfn.XMATCH('Données PCV'!$D$1,'infos communes'!$F$1:$KS$1,0)),0)</f>
        <v>0</v>
      </c>
      <c r="D28" s="267" cm="1">
        <f t="array" ref="D28">IFERROR(INDEX('infos communes'!$F$1:$KS$815,_xlfn.XMATCH(1,('infos communes'!$A$1:$A$815=D$3)*('infos communes'!$KV$1:$KV$815='Données PCV'!$A28),0),_xlfn.XMATCH('Données PCV'!$D$1,'infos communes'!$F$1:$KS$1,0)),0)</f>
        <v>0</v>
      </c>
      <c r="E28" s="267" cm="1">
        <f t="array" ref="E28">IFERROR(INDEX('infos communes'!$F$1:$KS$815,_xlfn.XMATCH(1,('infos communes'!$A$1:$A$815=E$3)*('infos communes'!$KV$1:$KV$815='Données PCV'!$A28),0),_xlfn.XMATCH('Données PCV'!$D$1,'infos communes'!$F$1:$KS$1,0)),0)</f>
        <v>0</v>
      </c>
      <c r="F28" s="267" cm="1">
        <f t="array" ref="F28">IFERROR(INDEX('infos communes'!$F$1:$KS$815,_xlfn.XMATCH(1,('infos communes'!$A$1:$A$815=F$3)*('infos communes'!$KV$1:$KV$815='Données PCV'!$A28),0),_xlfn.XMATCH('Données PCV'!$D$1,'infos communes'!$F$1:$KS$1,0)),0)</f>
        <v>0</v>
      </c>
      <c r="G28" s="79"/>
      <c r="I28" s="14">
        <f t="shared" si="4"/>
        <v>0</v>
      </c>
      <c r="J28" s="261" t="str">
        <f t="shared" ref="J28" si="6">IF(OR(G28=0,C28=0,AND(G28&lt;0,C28&gt;0),AND(G28&gt;0,C28&lt;0)),"-",(G28/C28)^(1/4)-1)</f>
        <v>-</v>
      </c>
      <c r="K28" s="125"/>
      <c r="L28" s="125"/>
      <c r="M28" s="125"/>
      <c r="N28" s="125"/>
      <c r="O28" s="125"/>
      <c r="P28" s="125"/>
      <c r="Q28" s="125"/>
      <c r="R28" s="125"/>
      <c r="S28" s="125"/>
      <c r="T28" s="125"/>
      <c r="U28" s="125"/>
      <c r="V28" s="125"/>
      <c r="W28" s="125"/>
      <c r="X28" s="125"/>
      <c r="Y28" s="125"/>
      <c r="Z28" s="125"/>
      <c r="AA28" s="125"/>
      <c r="AB28" s="125"/>
      <c r="AC28" s="125"/>
    </row>
    <row r="29" spans="1:29" x14ac:dyDescent="0.25">
      <c r="A29" s="7">
        <v>424</v>
      </c>
      <c r="B29" s="8" t="s">
        <v>361</v>
      </c>
      <c r="C29" s="267" cm="1">
        <f t="array" ref="C29">IFERROR(INDEX('infos communes'!$F$1:$KS$815,_xlfn.XMATCH(1,('infos communes'!$A$1:$A$815=C$3)*('infos communes'!$KV$1:$KV$815='Données PCV'!$A29),0),_xlfn.XMATCH('Données PCV'!$D$1,'infos communes'!$F$1:$KS$1,0)),0)</f>
        <v>0</v>
      </c>
      <c r="D29" s="267" cm="1">
        <f t="array" ref="D29">IFERROR(INDEX('infos communes'!$F$1:$KS$815,_xlfn.XMATCH(1,('infos communes'!$A$1:$A$815=D$3)*('infos communes'!$KV$1:$KV$815='Données PCV'!$A29),0),_xlfn.XMATCH('Données PCV'!$D$1,'infos communes'!$F$1:$KS$1,0)),0)</f>
        <v>0</v>
      </c>
      <c r="E29" s="267" cm="1">
        <f t="array" ref="E29">IFERROR(INDEX('infos communes'!$F$1:$KS$815,_xlfn.XMATCH(1,('infos communes'!$A$1:$A$815=E$3)*('infos communes'!$KV$1:$KV$815='Données PCV'!$A29),0),_xlfn.XMATCH('Données PCV'!$D$1,'infos communes'!$F$1:$KS$1,0)),0)</f>
        <v>0</v>
      </c>
      <c r="F29" s="267" cm="1">
        <f t="array" ref="F29">IFERROR(INDEX('infos communes'!$F$1:$KS$815,_xlfn.XMATCH(1,('infos communes'!$A$1:$A$815=F$3)*('infos communes'!$KV$1:$KV$815='Données PCV'!$A29),0),_xlfn.XMATCH('Données PCV'!$D$1,'infos communes'!$F$1:$KS$1,0)),0)</f>
        <v>0</v>
      </c>
      <c r="G29" s="79"/>
      <c r="I29" s="14">
        <f t="shared" si="4"/>
        <v>0</v>
      </c>
      <c r="J29" s="261" t="str">
        <f t="shared" si="5"/>
        <v>-</v>
      </c>
      <c r="K29" s="125"/>
      <c r="L29" s="125"/>
      <c r="M29" s="125"/>
      <c r="N29" s="125"/>
      <c r="O29" s="125"/>
      <c r="P29" s="125"/>
      <c r="Q29" s="125"/>
      <c r="R29" s="125"/>
      <c r="S29" s="125"/>
      <c r="T29" s="125"/>
      <c r="U29" s="125"/>
      <c r="V29" s="125"/>
      <c r="W29" s="125"/>
      <c r="X29" s="125"/>
      <c r="Y29" s="125"/>
      <c r="Z29" s="125"/>
      <c r="AA29" s="125"/>
      <c r="AB29" s="125"/>
      <c r="AC29" s="125"/>
    </row>
    <row r="30" spans="1:29" x14ac:dyDescent="0.25">
      <c r="A30" s="7">
        <v>425</v>
      </c>
      <c r="B30" s="8" t="s">
        <v>362</v>
      </c>
      <c r="C30" s="267" cm="1">
        <f t="array" ref="C30">IFERROR(INDEX('infos communes'!$F$1:$KS$815,_xlfn.XMATCH(1,('infos communes'!$A$1:$A$815=C$3)*('infos communes'!$KV$1:$KV$815='Données PCV'!$A30),0),_xlfn.XMATCH('Données PCV'!$D$1,'infos communes'!$F$1:$KS$1,0)),0)</f>
        <v>0</v>
      </c>
      <c r="D30" s="267" cm="1">
        <f t="array" ref="D30">IFERROR(INDEX('infos communes'!$F$1:$KS$815,_xlfn.XMATCH(1,('infos communes'!$A$1:$A$815=D$3)*('infos communes'!$KV$1:$KV$815='Données PCV'!$A30),0),_xlfn.XMATCH('Données PCV'!$D$1,'infos communes'!$F$1:$KS$1,0)),0)</f>
        <v>0</v>
      </c>
      <c r="E30" s="267" cm="1">
        <f t="array" ref="E30">IFERROR(INDEX('infos communes'!$F$1:$KS$815,_xlfn.XMATCH(1,('infos communes'!$A$1:$A$815=E$3)*('infos communes'!$KV$1:$KV$815='Données PCV'!$A30),0),_xlfn.XMATCH('Données PCV'!$D$1,'infos communes'!$F$1:$KS$1,0)),0)</f>
        <v>0</v>
      </c>
      <c r="F30" s="267" cm="1">
        <f t="array" ref="F30">IFERROR(INDEX('infos communes'!$F$1:$KS$815,_xlfn.XMATCH(1,('infos communes'!$A$1:$A$815=F$3)*('infos communes'!$KV$1:$KV$815='Données PCV'!$A30),0),_xlfn.XMATCH('Données PCV'!$D$1,'infos communes'!$F$1:$KS$1,0)),0)</f>
        <v>0</v>
      </c>
      <c r="G30" s="79"/>
      <c r="I30" s="14">
        <f t="shared" si="4"/>
        <v>0</v>
      </c>
      <c r="J30" s="261" t="str">
        <f t="shared" si="5"/>
        <v>-</v>
      </c>
      <c r="K30" s="125"/>
      <c r="L30" s="125"/>
      <c r="M30" s="125"/>
      <c r="N30" s="125"/>
      <c r="O30" s="125"/>
      <c r="P30" s="125"/>
      <c r="Q30" s="125"/>
      <c r="R30" s="125"/>
      <c r="S30" s="125"/>
      <c r="T30" s="125"/>
      <c r="U30" s="125"/>
      <c r="V30" s="125"/>
      <c r="W30" s="125"/>
      <c r="X30" s="125"/>
      <c r="Y30" s="125"/>
      <c r="Z30" s="125"/>
      <c r="AA30" s="125"/>
      <c r="AB30" s="125"/>
      <c r="AC30" s="125"/>
    </row>
    <row r="31" spans="1:29" x14ac:dyDescent="0.25">
      <c r="A31" s="7">
        <v>427</v>
      </c>
      <c r="B31" s="8" t="s">
        <v>363</v>
      </c>
      <c r="C31" s="267" cm="1">
        <f t="array" ref="C31">IFERROR(INDEX('infos communes'!$F$1:$KS$815,_xlfn.XMATCH(1,('infos communes'!$A$1:$A$815=C$3)*('infos communes'!$KV$1:$KV$815='Données PCV'!$A31),0),_xlfn.XMATCH('Données PCV'!$D$1,'infos communes'!$F$1:$KS$1,0)),0)</f>
        <v>0</v>
      </c>
      <c r="D31" s="267" cm="1">
        <f t="array" ref="D31">IFERROR(INDEX('infos communes'!$F$1:$KS$815,_xlfn.XMATCH(1,('infos communes'!$A$1:$A$815=D$3)*('infos communes'!$KV$1:$KV$815='Données PCV'!$A31),0),_xlfn.XMATCH('Données PCV'!$D$1,'infos communes'!$F$1:$KS$1,0)),0)</f>
        <v>0</v>
      </c>
      <c r="E31" s="267" cm="1">
        <f t="array" ref="E31">IFERROR(INDEX('infos communes'!$F$1:$KS$815,_xlfn.XMATCH(1,('infos communes'!$A$1:$A$815=E$3)*('infos communes'!$KV$1:$KV$815='Données PCV'!$A31),0),_xlfn.XMATCH('Données PCV'!$D$1,'infos communes'!$F$1:$KS$1,0)),0)</f>
        <v>0</v>
      </c>
      <c r="F31" s="267" cm="1">
        <f t="array" ref="F31">IFERROR(INDEX('infos communes'!$F$1:$KS$815,_xlfn.XMATCH(1,('infos communes'!$A$1:$A$815=F$3)*('infos communes'!$KV$1:$KV$815='Données PCV'!$A31),0),_xlfn.XMATCH('Données PCV'!$D$1,'infos communes'!$F$1:$KS$1,0)),0)</f>
        <v>0</v>
      </c>
      <c r="G31" s="79"/>
      <c r="I31" s="14">
        <f t="shared" si="4"/>
        <v>0</v>
      </c>
      <c r="J31" s="261" t="str">
        <f t="shared" si="5"/>
        <v>-</v>
      </c>
      <c r="K31" s="125"/>
      <c r="L31" s="125"/>
      <c r="M31" s="125"/>
      <c r="N31" s="125"/>
      <c r="O31" s="125"/>
      <c r="P31" s="125"/>
      <c r="Q31" s="125"/>
      <c r="R31" s="125"/>
      <c r="S31" s="125"/>
      <c r="T31" s="125"/>
      <c r="U31" s="125"/>
      <c r="V31" s="125"/>
      <c r="W31" s="125"/>
      <c r="X31" s="125"/>
      <c r="Y31" s="125"/>
      <c r="Z31" s="125"/>
      <c r="AA31" s="125"/>
      <c r="AB31" s="125"/>
      <c r="AC31" s="125"/>
    </row>
    <row r="32" spans="1:29" x14ac:dyDescent="0.25">
      <c r="A32" s="7">
        <v>43</v>
      </c>
      <c r="B32" s="8" t="s">
        <v>364</v>
      </c>
      <c r="C32" s="267" cm="1">
        <f t="array" ref="C32">IFERROR(INDEX('infos communes'!$F$1:$KS$815,_xlfn.XMATCH(1,('infos communes'!$A$1:$A$815=C$3)*('infos communes'!$C$1:$C$815='Données PCV'!$A32),0),_xlfn.XMATCH('Données PCV'!$D$1,'infos communes'!$F$1:$KS$1,0)),0)</f>
        <v>0</v>
      </c>
      <c r="D32" s="267" cm="1">
        <f t="array" ref="D32">IFERROR(INDEX('infos communes'!$F$1:$KS$815,_xlfn.XMATCH(1,('infos communes'!$A$1:$A$815=D$3)*('infos communes'!$C$1:$C$815='Données PCV'!$A32),0),_xlfn.XMATCH('Données PCV'!$D$1,'infos communes'!$F$1:$KS$1,0)),0)</f>
        <v>0</v>
      </c>
      <c r="E32" s="267" cm="1">
        <f t="array" ref="E32">IFERROR(INDEX('infos communes'!$F$1:$KS$815,_xlfn.XMATCH(1,('infos communes'!$A$1:$A$815=E$3)*('infos communes'!$C$1:$C$815='Données PCV'!$A32),0),_xlfn.XMATCH('Données PCV'!$D$1,'infos communes'!$F$1:$KS$1,0)),0)</f>
        <v>0</v>
      </c>
      <c r="F32" s="267" cm="1">
        <f t="array" ref="F32">IFERROR(INDEX('infos communes'!$F$1:$KS$815,_xlfn.XMATCH(1,('infos communes'!$A$1:$A$815=F$3)*('infos communes'!$C$1:$C$815='Données PCV'!$A32),0),_xlfn.XMATCH('Données PCV'!$D$1,'infos communes'!$F$1:$KS$1,0)),0)</f>
        <v>0</v>
      </c>
      <c r="G32" s="79"/>
      <c r="I32" s="14">
        <f t="shared" si="4"/>
        <v>0</v>
      </c>
      <c r="J32" s="261" t="str">
        <f t="shared" si="5"/>
        <v>-</v>
      </c>
      <c r="K32" s="125"/>
      <c r="L32" s="125"/>
      <c r="M32" s="125"/>
      <c r="N32" s="125"/>
      <c r="O32" s="125"/>
      <c r="P32" s="125"/>
      <c r="Q32" s="125"/>
      <c r="R32" s="125"/>
      <c r="S32" s="125"/>
      <c r="T32" s="125"/>
      <c r="U32" s="125"/>
      <c r="V32" s="125"/>
      <c r="W32" s="125"/>
      <c r="X32" s="125"/>
      <c r="Y32" s="125"/>
      <c r="Z32" s="125"/>
      <c r="AA32" s="125"/>
      <c r="AB32" s="125"/>
      <c r="AC32" s="125"/>
    </row>
    <row r="33" spans="1:29" x14ac:dyDescent="0.25">
      <c r="A33" s="7">
        <v>431</v>
      </c>
      <c r="B33" s="8" t="s">
        <v>365</v>
      </c>
      <c r="C33" s="267" cm="1">
        <f t="array" ref="C33">IFERROR(INDEX('infos communes'!$F$1:$KS$815,_xlfn.XMATCH(1,('infos communes'!$A$1:$A$815=C$3)*('infos communes'!$KV$1:$KV$815='Données PCV'!$A33),0),_xlfn.XMATCH('Données PCV'!$D$1,'infos communes'!$F$1:$KS$1,0)),0)</f>
        <v>0</v>
      </c>
      <c r="D33" s="267" cm="1">
        <f t="array" ref="D33">IFERROR(INDEX('infos communes'!$F$1:$KS$815,_xlfn.XMATCH(1,('infos communes'!$A$1:$A$815=D$3)*('infos communes'!$KV$1:$KV$815='Données PCV'!$A33),0),_xlfn.XMATCH('Données PCV'!$D$1,'infos communes'!$F$1:$KS$1,0)),0)</f>
        <v>0</v>
      </c>
      <c r="E33" s="267" cm="1">
        <f t="array" ref="E33">IFERROR(INDEX('infos communes'!$F$1:$KS$815,_xlfn.XMATCH(1,('infos communes'!$A$1:$A$815=E$3)*('infos communes'!$KV$1:$KV$815='Données PCV'!$A33),0),_xlfn.XMATCH('Données PCV'!$D$1,'infos communes'!$F$1:$KS$1,0)),0)</f>
        <v>0</v>
      </c>
      <c r="F33" s="267" cm="1">
        <f t="array" ref="F33">IFERROR(INDEX('infos communes'!$F$1:$KS$815,_xlfn.XMATCH(1,('infos communes'!$A$1:$A$815=F$3)*('infos communes'!$KV$1:$KV$815='Données PCV'!$A33),0),_xlfn.XMATCH('Données PCV'!$D$1,'infos communes'!$F$1:$KS$1,0)),0)</f>
        <v>0</v>
      </c>
      <c r="G33" s="79"/>
      <c r="I33" s="14">
        <f t="shared" si="4"/>
        <v>0</v>
      </c>
      <c r="J33" s="261" t="str">
        <f t="shared" si="5"/>
        <v>-</v>
      </c>
      <c r="K33" s="125"/>
      <c r="L33" s="125"/>
      <c r="M33" s="125"/>
      <c r="N33" s="125"/>
      <c r="O33" s="125"/>
      <c r="P33" s="125"/>
      <c r="Q33" s="125"/>
      <c r="R33" s="125"/>
      <c r="S33" s="125"/>
      <c r="T33" s="125"/>
      <c r="U33" s="125"/>
      <c r="V33" s="125"/>
      <c r="W33" s="125"/>
      <c r="X33" s="125"/>
      <c r="Y33" s="125"/>
      <c r="Z33" s="125"/>
      <c r="AA33" s="125"/>
      <c r="AB33" s="125"/>
      <c r="AC33" s="125"/>
    </row>
    <row r="34" spans="1:29" x14ac:dyDescent="0.25">
      <c r="A34" s="6">
        <v>44</v>
      </c>
      <c r="B34" s="4" t="s">
        <v>366</v>
      </c>
      <c r="C34" s="267" cm="1">
        <f t="array" ref="C34">IFERROR(INDEX('infos communes'!$F$1:$KS$815,_xlfn.XMATCH(1,('infos communes'!$A$1:$A$815=C$3)*('infos communes'!$C$1:$C$815='Données PCV'!$A34),0),_xlfn.XMATCH('Données PCV'!$D$1,'infos communes'!$F$1:$KS$1,0)),0)</f>
        <v>0</v>
      </c>
      <c r="D34" s="267" cm="1">
        <f t="array" ref="D34">IFERROR(INDEX('infos communes'!$F$1:$KS$815,_xlfn.XMATCH(1,('infos communes'!$A$1:$A$815=D$3)*('infos communes'!$C$1:$C$815='Données PCV'!$A34),0),_xlfn.XMATCH('Données PCV'!$D$1,'infos communes'!$F$1:$KS$1,0)),0)</f>
        <v>0</v>
      </c>
      <c r="E34" s="267" cm="1">
        <f t="array" ref="E34">IFERROR(INDEX('infos communes'!$F$1:$KS$815,_xlfn.XMATCH(1,('infos communes'!$A$1:$A$815=E$3)*('infos communes'!$C$1:$C$815='Données PCV'!$A34),0),_xlfn.XMATCH('Données PCV'!$D$1,'infos communes'!$F$1:$KS$1,0)),0)</f>
        <v>0</v>
      </c>
      <c r="F34" s="267" cm="1">
        <f t="array" ref="F34">IFERROR(INDEX('infos communes'!$F$1:$KS$815,_xlfn.XMATCH(1,('infos communes'!$A$1:$A$815=F$3)*('infos communes'!$C$1:$C$815='Données PCV'!$A34),0),_xlfn.XMATCH('Données PCV'!$D$1,'infos communes'!$F$1:$KS$1,0)),0)</f>
        <v>0</v>
      </c>
      <c r="G34" s="79"/>
      <c r="I34" s="14">
        <f t="shared" si="4"/>
        <v>0</v>
      </c>
      <c r="J34" s="261" t="str">
        <f t="shared" si="5"/>
        <v>-</v>
      </c>
      <c r="K34" s="125"/>
      <c r="L34" s="125"/>
      <c r="M34" s="125"/>
      <c r="N34" s="125"/>
      <c r="O34" s="125"/>
      <c r="P34" s="125"/>
      <c r="Q34" s="125"/>
      <c r="R34" s="125"/>
      <c r="S34" s="125"/>
      <c r="T34" s="125"/>
      <c r="U34" s="125"/>
      <c r="V34" s="125"/>
      <c r="W34" s="125"/>
      <c r="X34" s="125"/>
      <c r="Y34" s="125"/>
      <c r="Z34" s="125"/>
      <c r="AA34" s="125"/>
      <c r="AB34" s="125"/>
      <c r="AC34" s="125"/>
    </row>
    <row r="35" spans="1:29" x14ac:dyDescent="0.25">
      <c r="A35" s="6">
        <v>45</v>
      </c>
      <c r="B35" s="4" t="s">
        <v>367</v>
      </c>
      <c r="C35" s="267" cm="1">
        <f t="array" ref="C35">IFERROR(INDEX('infos communes'!$F$1:$KS$815,_xlfn.XMATCH(1,('infos communes'!$A$1:$A$815=C$3)*('infos communes'!$C$1:$C$815='Données PCV'!$A35),0),_xlfn.XMATCH('Données PCV'!$D$1,'infos communes'!$F$1:$KS$1,0)),0)</f>
        <v>0</v>
      </c>
      <c r="D35" s="267" cm="1">
        <f t="array" ref="D35">IFERROR(INDEX('infos communes'!$F$1:$KS$815,_xlfn.XMATCH(1,('infos communes'!$A$1:$A$815=D$3)*('infos communes'!$C$1:$C$815='Données PCV'!$A35),0),_xlfn.XMATCH('Données PCV'!$D$1,'infos communes'!$F$1:$KS$1,0)),0)</f>
        <v>0</v>
      </c>
      <c r="E35" s="267" cm="1">
        <f t="array" ref="E35">IFERROR(INDEX('infos communes'!$F$1:$KS$815,_xlfn.XMATCH(1,('infos communes'!$A$1:$A$815=E$3)*('infos communes'!$C$1:$C$815='Données PCV'!$A35),0),_xlfn.XMATCH('Données PCV'!$D$1,'infos communes'!$F$1:$KS$1,0)),0)</f>
        <v>0</v>
      </c>
      <c r="F35" s="267" cm="1">
        <f t="array" ref="F35">IFERROR(INDEX('infos communes'!$F$1:$KS$815,_xlfn.XMATCH(1,('infos communes'!$A$1:$A$815=F$3)*('infos communes'!$C$1:$C$815='Données PCV'!$A35),0),_xlfn.XMATCH('Données PCV'!$D$1,'infos communes'!$F$1:$KS$1,0)),0)</f>
        <v>0</v>
      </c>
      <c r="G35" s="79"/>
      <c r="I35" s="14">
        <f t="shared" si="4"/>
        <v>0</v>
      </c>
      <c r="J35" s="261" t="str">
        <f t="shared" si="5"/>
        <v>-</v>
      </c>
      <c r="K35" s="125"/>
      <c r="L35" s="125"/>
      <c r="M35" s="125"/>
      <c r="N35" s="125"/>
      <c r="O35" s="125"/>
      <c r="P35" s="125"/>
      <c r="Q35" s="125"/>
      <c r="R35" s="125"/>
      <c r="S35" s="125"/>
      <c r="T35" s="125"/>
      <c r="U35" s="125"/>
      <c r="V35" s="125"/>
      <c r="W35" s="125"/>
      <c r="X35" s="125"/>
      <c r="Y35" s="125"/>
      <c r="Z35" s="125"/>
      <c r="AA35" s="125"/>
      <c r="AB35" s="125"/>
      <c r="AC35" s="125"/>
    </row>
    <row r="36" spans="1:29" x14ac:dyDescent="0.25">
      <c r="A36" s="6">
        <v>46</v>
      </c>
      <c r="B36" s="4" t="s">
        <v>368</v>
      </c>
      <c r="C36" s="267" cm="1">
        <f t="array" ref="C36">IFERROR(INDEX('infos communes'!$F$1:$KS$815,_xlfn.XMATCH(1,('infos communes'!$A$1:$A$815=C$3)*('infos communes'!$C$1:$C$815='Données PCV'!$A36),0),_xlfn.XMATCH('Données PCV'!$D$1,'infos communes'!$F$1:$KS$1,0)),0)</f>
        <v>0</v>
      </c>
      <c r="D36" s="267" cm="1">
        <f t="array" ref="D36">IFERROR(INDEX('infos communes'!$F$1:$KS$815,_xlfn.XMATCH(1,('infos communes'!$A$1:$A$815=D$3)*('infos communes'!$C$1:$C$815='Données PCV'!$A36),0),_xlfn.XMATCH('Données PCV'!$D$1,'infos communes'!$F$1:$KS$1,0)),0)</f>
        <v>0</v>
      </c>
      <c r="E36" s="267" cm="1">
        <f t="array" ref="E36">IFERROR(INDEX('infos communes'!$F$1:$KS$815,_xlfn.XMATCH(1,('infos communes'!$A$1:$A$815=E$3)*('infos communes'!$C$1:$C$815='Données PCV'!$A36),0),_xlfn.XMATCH('Données PCV'!$D$1,'infos communes'!$F$1:$KS$1,0)),0)</f>
        <v>0</v>
      </c>
      <c r="F36" s="267" cm="1">
        <f t="array" ref="F36">IFERROR(INDEX('infos communes'!$F$1:$KS$815,_xlfn.XMATCH(1,('infos communes'!$A$1:$A$815=F$3)*('infos communes'!$C$1:$C$815='Données PCV'!$A36),0),_xlfn.XMATCH('Données PCV'!$D$1,'infos communes'!$F$1:$KS$1,0)),0)</f>
        <v>0</v>
      </c>
      <c r="G36" s="79"/>
      <c r="I36" s="14">
        <f t="shared" si="4"/>
        <v>0</v>
      </c>
      <c r="J36" s="261" t="str">
        <f t="shared" si="5"/>
        <v>-</v>
      </c>
      <c r="K36" s="125"/>
      <c r="L36" s="125"/>
      <c r="M36" s="125"/>
      <c r="N36" s="125"/>
      <c r="O36" s="125"/>
      <c r="P36" s="125"/>
      <c r="Q36" s="125"/>
      <c r="R36" s="125"/>
      <c r="S36" s="125"/>
      <c r="T36" s="125"/>
      <c r="U36" s="125"/>
      <c r="V36" s="125"/>
      <c r="W36" s="125"/>
      <c r="X36" s="125"/>
      <c r="Y36" s="125"/>
      <c r="Z36" s="125"/>
      <c r="AA36" s="125"/>
      <c r="AB36" s="125"/>
      <c r="AC36" s="125"/>
    </row>
    <row r="37" spans="1:29" x14ac:dyDescent="0.25">
      <c r="A37" s="6">
        <v>48</v>
      </c>
      <c r="B37" s="4" t="s">
        <v>1</v>
      </c>
      <c r="C37" s="267" cm="1">
        <f t="array" ref="C37">IFERROR(INDEX('infos communes'!$F$1:$KS$815,_xlfn.XMATCH(1,('infos communes'!$A$1:$A$815=C$3)*('infos communes'!$C$1:$C$815='Données PCV'!$A37),0),_xlfn.XMATCH('Données PCV'!$D$1,'infos communes'!$F$1:$KS$1,0)),0)</f>
        <v>0</v>
      </c>
      <c r="D37" s="267" cm="1">
        <f t="array" ref="D37">IFERROR(INDEX('infos communes'!$F$1:$KS$815,_xlfn.XMATCH(1,('infos communes'!$A$1:$A$815=D$3)*('infos communes'!$C$1:$C$815='Données PCV'!$A37),0),_xlfn.XMATCH('Données PCV'!$D$1,'infos communes'!$F$1:$KS$1,0)),0)</f>
        <v>0</v>
      </c>
      <c r="E37" s="267" cm="1">
        <f t="array" ref="E37">IFERROR(INDEX('infos communes'!$F$1:$KS$815,_xlfn.XMATCH(1,('infos communes'!$A$1:$A$815=E$3)*('infos communes'!$C$1:$C$815='Données PCV'!$A37),0),_xlfn.XMATCH('Données PCV'!$D$1,'infos communes'!$F$1:$KS$1,0)),0)</f>
        <v>0</v>
      </c>
      <c r="F37" s="267" cm="1">
        <f t="array" ref="F37">IFERROR(INDEX('infos communes'!$F$1:$KS$815,_xlfn.XMATCH(1,('infos communes'!$A$1:$A$815=F$3)*('infos communes'!$C$1:$C$815='Données PCV'!$A37),0),_xlfn.XMATCH('Données PCV'!$D$1,'infos communes'!$F$1:$KS$1,0)),0)</f>
        <v>0</v>
      </c>
      <c r="G37" s="79"/>
      <c r="I37" s="14">
        <f t="shared" si="4"/>
        <v>0</v>
      </c>
      <c r="J37" s="261" t="str">
        <f t="shared" si="5"/>
        <v>-</v>
      </c>
      <c r="K37" s="125"/>
      <c r="L37" s="125"/>
      <c r="M37" s="125"/>
      <c r="N37" s="125"/>
      <c r="O37" s="125"/>
      <c r="P37" s="125"/>
      <c r="Q37" s="125"/>
      <c r="R37" s="125"/>
      <c r="S37" s="125"/>
      <c r="T37" s="125"/>
      <c r="U37" s="125"/>
      <c r="V37" s="125"/>
      <c r="W37" s="125"/>
      <c r="X37" s="125"/>
      <c r="Y37" s="125"/>
      <c r="Z37" s="125"/>
      <c r="AA37" s="125"/>
      <c r="AB37" s="125"/>
      <c r="AC37" s="125"/>
    </row>
    <row r="38" spans="1:29" x14ac:dyDescent="0.25">
      <c r="A38" s="6">
        <v>480</v>
      </c>
      <c r="B38" s="4" t="s">
        <v>1168</v>
      </c>
      <c r="C38" s="267" cm="1">
        <f t="array" ref="C38">IFERROR(INDEX('infos communes'!$F$1:$KS$815,_xlfn.XMATCH(1,('infos communes'!$A$1:$A$815=C$3)*('infos communes'!$KV$1:$KV$815='Données PCV'!$A38),0),_xlfn.XMATCH('Données PCV'!$D$1,'infos communes'!$F$1:$KS$1,0)),0)</f>
        <v>0</v>
      </c>
      <c r="D38" s="267" cm="1">
        <f t="array" ref="D38">IFERROR(INDEX('infos communes'!$F$1:$KS$815,_xlfn.XMATCH(1,('infos communes'!$A$1:$A$815=D$3)*('infos communes'!$KV$1:$KV$815='Données PCV'!$A38),0),_xlfn.XMATCH('Données PCV'!$D$1,'infos communes'!$F$1:$KS$1,0)),0)</f>
        <v>0</v>
      </c>
      <c r="E38" s="267" cm="1">
        <f t="array" ref="E38">IFERROR(INDEX('infos communes'!$F$1:$KS$815,_xlfn.XMATCH(1,('infos communes'!$A$1:$A$815=E$3)*('infos communes'!$KV$1:$KV$815='Données PCV'!$A38),0),_xlfn.XMATCH('Données PCV'!$D$1,'infos communes'!$F$1:$KS$1,0)),0)</f>
        <v>0</v>
      </c>
      <c r="F38" s="267" cm="1">
        <f t="array" ref="F38">IFERROR(INDEX('infos communes'!$F$1:$KS$815,_xlfn.XMATCH(1,('infos communes'!$A$1:$A$815=F$3)*('infos communes'!$KV$1:$KV$815='Données PCV'!$A38),0),_xlfn.XMATCH('Données PCV'!$D$1,'infos communes'!$F$1:$KS$1,0)),0)</f>
        <v>0</v>
      </c>
      <c r="G38" s="79"/>
      <c r="I38" s="14">
        <f t="shared" ref="I38" si="7">IFERROR(AVERAGE(C38:G38),0)</f>
        <v>0</v>
      </c>
      <c r="J38" s="261" t="str">
        <f t="shared" ref="J38" si="8">IF(OR(G38=0,C38=0,AND(G38&lt;0,C38&gt;0),AND(G38&gt;0,C38&lt;0)),"-",(G38/C38)^(1/4)-1)</f>
        <v>-</v>
      </c>
      <c r="K38" s="125"/>
      <c r="L38" s="125"/>
      <c r="M38" s="125"/>
      <c r="N38" s="125"/>
      <c r="O38" s="125"/>
      <c r="P38" s="125"/>
      <c r="Q38" s="125"/>
      <c r="R38" s="125"/>
      <c r="S38" s="125"/>
      <c r="T38" s="125"/>
      <c r="U38" s="125"/>
      <c r="V38" s="125"/>
      <c r="W38" s="125"/>
      <c r="X38" s="125"/>
      <c r="Y38" s="125"/>
      <c r="Z38" s="125"/>
      <c r="AA38" s="125"/>
      <c r="AB38" s="125"/>
      <c r="AC38" s="125"/>
    </row>
    <row r="39" spans="1:29" x14ac:dyDescent="0.25">
      <c r="A39" s="7">
        <v>481</v>
      </c>
      <c r="B39" s="8" t="s">
        <v>4</v>
      </c>
      <c r="C39" s="267" cm="1">
        <f t="array" ref="C39">IFERROR(INDEX('infos communes'!$F$1:$KS$815,_xlfn.XMATCH(1,('infos communes'!$A$1:$A$815=C$3)*('infos communes'!$KV$1:$KV$815='Données PCV'!$A39),0),_xlfn.XMATCH('Données PCV'!$D$1,'infos communes'!$F$1:$KS$1,0)),0)</f>
        <v>0</v>
      </c>
      <c r="D39" s="267" cm="1">
        <f t="array" ref="D39">IFERROR(INDEX('infos communes'!$F$1:$KS$815,_xlfn.XMATCH(1,('infos communes'!$A$1:$A$815=D$3)*('infos communes'!$KV$1:$KV$815='Données PCV'!$A39),0),_xlfn.XMATCH('Données PCV'!$D$1,'infos communes'!$F$1:$KS$1,0)),0)</f>
        <v>0</v>
      </c>
      <c r="E39" s="267" cm="1">
        <f t="array" ref="E39">IFERROR(INDEX('infos communes'!$F$1:$KS$815,_xlfn.XMATCH(1,('infos communes'!$A$1:$A$815=E$3)*('infos communes'!$KV$1:$KV$815='Données PCV'!$A39),0),_xlfn.XMATCH('Données PCV'!$D$1,'infos communes'!$F$1:$KS$1,0)),0)</f>
        <v>0</v>
      </c>
      <c r="F39" s="267" cm="1">
        <f t="array" ref="F39">IFERROR(INDEX('infos communes'!$F$1:$KS$815,_xlfn.XMATCH(1,('infos communes'!$A$1:$A$815=F$3)*('infos communes'!$KV$1:$KV$815='Données PCV'!$A39),0),_xlfn.XMATCH('Données PCV'!$D$1,'infos communes'!$F$1:$KS$1,0)),0)</f>
        <v>0</v>
      </c>
      <c r="G39" s="79"/>
      <c r="I39" s="14">
        <f t="shared" si="4"/>
        <v>0</v>
      </c>
      <c r="J39" s="261" t="str">
        <f t="shared" si="5"/>
        <v>-</v>
      </c>
      <c r="K39" s="125"/>
      <c r="L39" s="125"/>
      <c r="M39" s="125"/>
      <c r="N39" s="125"/>
      <c r="O39" s="125"/>
      <c r="P39" s="125"/>
      <c r="Q39" s="125"/>
      <c r="R39" s="125"/>
      <c r="S39" s="125"/>
      <c r="T39" s="125"/>
      <c r="U39" s="125"/>
      <c r="V39" s="125"/>
      <c r="W39" s="125"/>
      <c r="X39" s="125"/>
      <c r="Y39" s="125"/>
      <c r="Z39" s="125"/>
      <c r="AA39" s="125"/>
      <c r="AB39" s="125"/>
      <c r="AC39" s="125"/>
    </row>
    <row r="40" spans="1:29" x14ac:dyDescent="0.25">
      <c r="A40" s="6">
        <v>49</v>
      </c>
      <c r="B40" s="4" t="s">
        <v>0</v>
      </c>
      <c r="C40" s="267" cm="1">
        <f t="array" ref="C40">IFERROR(INDEX('infos communes'!$F$1:$KS$815,_xlfn.XMATCH(1,('infos communes'!$A$1:$A$815=C$3)*('infos communes'!$C$1:$C$815='Données PCV'!$A40),0),_xlfn.XMATCH('Données PCV'!$D$1,'infos communes'!$F$1:$KS$1,0)),0)</f>
        <v>0</v>
      </c>
      <c r="D40" s="267" cm="1">
        <f t="array" ref="D40">IFERROR(INDEX('infos communes'!$F$1:$KS$815,_xlfn.XMATCH(1,('infos communes'!$A$1:$A$815=D$3)*('infos communes'!$C$1:$C$815='Données PCV'!$A40),0),_xlfn.XMATCH('Données PCV'!$D$1,'infos communes'!$F$1:$KS$1,0)),0)</f>
        <v>0</v>
      </c>
      <c r="E40" s="267" cm="1">
        <f t="array" ref="E40">IFERROR(INDEX('infos communes'!$F$1:$KS$815,_xlfn.XMATCH(1,('infos communes'!$A$1:$A$815=E$3)*('infos communes'!$C$1:$C$815='Données PCV'!$A40),0),_xlfn.XMATCH('Données PCV'!$D$1,'infos communes'!$F$1:$KS$1,0)),0)</f>
        <v>0</v>
      </c>
      <c r="F40" s="267" cm="1">
        <f t="array" ref="F40">IFERROR(INDEX('infos communes'!$F$1:$KS$815,_xlfn.XMATCH(1,('infos communes'!$A$1:$A$815=F$3)*('infos communes'!$C$1:$C$815='Données PCV'!$A40),0),_xlfn.XMATCH('Données PCV'!$D$1,'infos communes'!$F$1:$KS$1,0)),0)</f>
        <v>0</v>
      </c>
      <c r="G40" s="79"/>
      <c r="I40" s="14">
        <f t="shared" si="4"/>
        <v>0</v>
      </c>
      <c r="J40" s="261" t="str">
        <f>IF(OR(G40=0,C40=0,AND(G40&lt;0,C40&gt;0),AND(G40&gt;0,C40&lt;0)),"-",(G40/C40)^(1/4)-1)</f>
        <v>-</v>
      </c>
      <c r="K40" s="125"/>
      <c r="L40" s="125"/>
      <c r="M40" s="125"/>
      <c r="N40" s="125"/>
      <c r="O40" s="125"/>
      <c r="P40" s="125"/>
      <c r="Q40" s="125"/>
      <c r="R40" s="125"/>
      <c r="S40" s="125"/>
      <c r="T40" s="125"/>
      <c r="U40" s="125"/>
      <c r="V40" s="125"/>
      <c r="W40" s="125"/>
      <c r="X40" s="125"/>
      <c r="Y40" s="125"/>
      <c r="Z40" s="125"/>
      <c r="AA40" s="125"/>
      <c r="AB40" s="125"/>
      <c r="AC40" s="125"/>
    </row>
    <row r="41" spans="1:29" ht="12.75" customHeight="1" x14ac:dyDescent="0.25">
      <c r="A41" s="9" t="s">
        <v>6</v>
      </c>
      <c r="B41" s="9"/>
      <c r="C41" s="10">
        <f>C23+C26+C27+C32+C34+C35+C36+C37+C40</f>
        <v>0</v>
      </c>
      <c r="D41" s="10">
        <f>D23+D26+D27+D32+D34+D35+D36+D37+D40</f>
        <v>0</v>
      </c>
      <c r="E41" s="10">
        <f>E23+E26+E27+E32+E34+E35+E36+E37+E40</f>
        <v>0</v>
      </c>
      <c r="F41" s="10">
        <f>F23+F26+F27+F32+F34+F35+F36+F37+F40</f>
        <v>0</v>
      </c>
      <c r="G41" s="10">
        <f>G23+G26+G27+G32+G34+G35+G36+G37+G40</f>
        <v>0</v>
      </c>
      <c r="I41" s="10">
        <f>I23+I26+I27+I32+I34+I35+I36+I37+I40</f>
        <v>0</v>
      </c>
      <c r="J41" s="263" t="str">
        <f>IF(OR(G41=0,C41=0,AND(G41&lt;0,C41&gt;0),AND(G41&gt;0,C41&lt;0)),"-",(G41/C41)^(1/4)-1)</f>
        <v>-</v>
      </c>
      <c r="K41" s="125"/>
      <c r="L41" s="125"/>
      <c r="M41" s="125"/>
      <c r="N41" s="125"/>
      <c r="O41" s="125"/>
      <c r="P41" s="125"/>
      <c r="Q41" s="125"/>
      <c r="R41" s="125"/>
      <c r="S41" s="125"/>
      <c r="T41" s="125"/>
      <c r="U41" s="125"/>
      <c r="V41" s="125"/>
      <c r="W41" s="125"/>
      <c r="X41" s="125"/>
      <c r="Y41" s="125"/>
      <c r="Z41" s="125"/>
      <c r="AA41" s="125"/>
      <c r="AB41" s="125"/>
      <c r="AC41" s="125"/>
    </row>
    <row r="42" spans="1:29" x14ac:dyDescent="0.25">
      <c r="F42" s="2"/>
      <c r="K42" s="125"/>
      <c r="L42" s="125"/>
      <c r="M42" s="125"/>
      <c r="N42" s="125"/>
      <c r="O42" s="125"/>
      <c r="P42" s="125"/>
      <c r="Q42" s="125"/>
      <c r="R42" s="125"/>
      <c r="S42" s="125"/>
      <c r="T42" s="125"/>
      <c r="U42" s="125"/>
      <c r="V42" s="125"/>
      <c r="W42" s="125"/>
      <c r="X42" s="125"/>
      <c r="Y42" s="125"/>
      <c r="Z42" s="125"/>
      <c r="AA42" s="125"/>
      <c r="AB42" s="125"/>
      <c r="AC42" s="125"/>
    </row>
    <row r="43" spans="1:29" x14ac:dyDescent="0.25">
      <c r="A43" s="9" t="s">
        <v>7</v>
      </c>
      <c r="B43" s="9"/>
      <c r="C43" s="10">
        <f>C41-C20</f>
        <v>0</v>
      </c>
      <c r="D43" s="10">
        <f>D41-D20</f>
        <v>0</v>
      </c>
      <c r="E43" s="10">
        <f>E41-E20</f>
        <v>0</v>
      </c>
      <c r="F43" s="10">
        <f>F41-F20</f>
        <v>0</v>
      </c>
      <c r="G43" s="10">
        <f>G41-G20</f>
        <v>0</v>
      </c>
      <c r="I43" s="10">
        <f>I41-I20</f>
        <v>0</v>
      </c>
      <c r="J43" s="263" t="str">
        <f>IF(OR(G43=0,C43=0,AND(G43&lt;0,C43&gt;0),AND(G43&gt;0,C43&lt;0)),"-",(G43/C43)^(1/4)-1)</f>
        <v>-</v>
      </c>
      <c r="K43" s="125"/>
      <c r="L43" s="125"/>
      <c r="M43" s="125"/>
      <c r="N43" s="125"/>
      <c r="O43" s="125"/>
      <c r="P43" s="125"/>
      <c r="Q43" s="125"/>
      <c r="R43" s="125"/>
      <c r="S43" s="125"/>
      <c r="T43" s="125"/>
      <c r="U43" s="125"/>
      <c r="V43" s="125"/>
      <c r="W43" s="125"/>
      <c r="X43" s="125"/>
      <c r="Y43" s="125"/>
      <c r="Z43" s="125"/>
      <c r="AA43" s="125"/>
      <c r="AB43" s="125"/>
      <c r="AC43" s="125"/>
    </row>
    <row r="44" spans="1:29" x14ac:dyDescent="0.25">
      <c r="K44" s="125"/>
      <c r="L44" s="125"/>
      <c r="M44" s="125"/>
      <c r="N44" s="125"/>
      <c r="O44" s="125"/>
      <c r="P44" s="125"/>
      <c r="Q44" s="125"/>
      <c r="R44" s="125"/>
      <c r="S44" s="125"/>
      <c r="T44" s="125"/>
      <c r="U44" s="125"/>
      <c r="V44" s="125"/>
      <c r="W44" s="125"/>
      <c r="X44" s="125"/>
      <c r="Y44" s="125"/>
      <c r="Z44" s="125"/>
      <c r="AA44" s="125"/>
      <c r="AB44" s="125"/>
      <c r="AC44" s="125"/>
    </row>
    <row r="45" spans="1:29" x14ac:dyDescent="0.25">
      <c r="A45" s="4" t="s">
        <v>18</v>
      </c>
      <c r="B45" s="4"/>
      <c r="C45" s="6" t="str">
        <f>IF(C19=C40,"OK","Erreur")</f>
        <v>OK</v>
      </c>
      <c r="D45" s="6" t="str">
        <f>IF(D19=D40,"OK","Erreur")</f>
        <v>OK</v>
      </c>
      <c r="E45" s="6" t="str">
        <f>IF(E19=E40,"OK","Erreur")</f>
        <v>OK</v>
      </c>
      <c r="F45" s="6" t="str">
        <f>IF(F19=F40,"OK","Erreur")</f>
        <v>OK</v>
      </c>
      <c r="G45" s="6" t="str">
        <f>IF(G19=G40,"OK","Erreur")</f>
        <v>OK</v>
      </c>
      <c r="I45" s="6" t="str">
        <f>IF(I19=I40,"OK","Erreur")</f>
        <v>OK</v>
      </c>
    </row>
    <row r="47" spans="1:29" x14ac:dyDescent="0.25">
      <c r="A47" s="5" t="s">
        <v>401</v>
      </c>
      <c r="B47" s="5" t="s">
        <v>66</v>
      </c>
      <c r="C47" s="11">
        <f>C3</f>
        <v>2020</v>
      </c>
      <c r="D47" s="11">
        <f>D3</f>
        <v>2021</v>
      </c>
      <c r="E47" s="11">
        <f>E3</f>
        <v>2022</v>
      </c>
      <c r="F47" s="11">
        <f>F3</f>
        <v>2023</v>
      </c>
      <c r="G47" s="11">
        <f>G3</f>
        <v>2024</v>
      </c>
      <c r="I47" s="11" t="str">
        <f>I3</f>
        <v>Moyenne</v>
      </c>
      <c r="J47" s="260" t="str">
        <f>J3</f>
        <v>Tx croissance</v>
      </c>
    </row>
    <row r="48" spans="1:29" x14ac:dyDescent="0.25">
      <c r="A48" s="6">
        <v>50</v>
      </c>
      <c r="B48" s="4" t="s">
        <v>19</v>
      </c>
      <c r="C48" s="267" cm="1">
        <f t="array" ref="C48">IFERROR(INDEX('infos communes'!$F$1:$KS$815,_xlfn.XMATCH(1,('infos communes'!$A$1:$A$815=C$3)*('infos communes'!$C$1:$C$815='Données PCV'!$A48),0),_xlfn.XMATCH('Données PCV'!$D$1,'infos communes'!$F$1:$KS$1,0)),0)</f>
        <v>0</v>
      </c>
      <c r="D48" s="267" cm="1">
        <f t="array" ref="D48">IFERROR(INDEX('infos communes'!$F$1:$KS$815,_xlfn.XMATCH(1,('infos communes'!$A$1:$A$815=D$3)*('infos communes'!$C$1:$C$815='Données PCV'!$A48),0),_xlfn.XMATCH('Données PCV'!$D$1,'infos communes'!$F$1:$KS$1,0)),0)</f>
        <v>0</v>
      </c>
      <c r="E48" s="267" cm="1">
        <f t="array" ref="E48">IFERROR(INDEX('infos communes'!$F$1:$KS$815,_xlfn.XMATCH(1,('infos communes'!$A$1:$A$815=E$3)*('infos communes'!$C$1:$C$815='Données PCV'!$A48),0),_xlfn.XMATCH('Données PCV'!$D$1,'infos communes'!$F$1:$KS$1,0)),0)</f>
        <v>0</v>
      </c>
      <c r="F48" s="267" cm="1">
        <f t="array" ref="F48">IFERROR(INDEX('infos communes'!$F$1:$KS$815,_xlfn.XMATCH(1,('infos communes'!$A$1:$A$815=F$3)*('infos communes'!$C$1:$C$815='Données PCV'!$A48),0),_xlfn.XMATCH('Données PCV'!$D$1,'infos communes'!$F$1:$KS$1,0)),0)</f>
        <v>0</v>
      </c>
      <c r="G48" s="79"/>
      <c r="I48" s="14">
        <f t="shared" ref="I48:I51" si="9">IFERROR(AVERAGE(C48:G48),0)</f>
        <v>0</v>
      </c>
      <c r="J48" s="261" t="str">
        <f>IF(OR(G48=0,C48=0,AND(G48&lt;0,C48&gt;0),AND(G48&gt;0,C48&lt;0)),"-",(G48/C48)^(1/4)-1)</f>
        <v>-</v>
      </c>
    </row>
    <row r="49" spans="1:13" x14ac:dyDescent="0.25">
      <c r="A49" s="6">
        <v>52</v>
      </c>
      <c r="B49" s="4" t="s">
        <v>369</v>
      </c>
      <c r="C49" s="267" cm="1">
        <f t="array" ref="C49">IFERROR(INDEX('infos communes'!$F$1:$KS$815,_xlfn.XMATCH(1,('infos communes'!$A$1:$A$815=C$3)*('infos communes'!$C$1:$C$815='Données PCV'!$A49),0),_xlfn.XMATCH('Données PCV'!$D$1,'infos communes'!$F$1:$KS$1,0)),0)</f>
        <v>0</v>
      </c>
      <c r="D49" s="267" cm="1">
        <f t="array" ref="D49">IFERROR(INDEX('infos communes'!$F$1:$KS$815,_xlfn.XMATCH(1,('infos communes'!$A$1:$A$815=D$3)*('infos communes'!$C$1:$C$815='Données PCV'!$A49),0),_xlfn.XMATCH('Données PCV'!$D$1,'infos communes'!$F$1:$KS$1,0)),0)</f>
        <v>0</v>
      </c>
      <c r="E49" s="267" cm="1">
        <f t="array" ref="E49">IFERROR(INDEX('infos communes'!$F$1:$KS$815,_xlfn.XMATCH(1,('infos communes'!$A$1:$A$815=E$3)*('infos communes'!$C$1:$C$815='Données PCV'!$A49),0),_xlfn.XMATCH('Données PCV'!$D$1,'infos communes'!$F$1:$KS$1,0)),0)</f>
        <v>0</v>
      </c>
      <c r="F49" s="267" cm="1">
        <f t="array" ref="F49">IFERROR(INDEX('infos communes'!$F$1:$KS$815,_xlfn.XMATCH(1,('infos communes'!$A$1:$A$815=F$3)*('infos communes'!$C$1:$C$815='Données PCV'!$A49),0),_xlfn.XMATCH('Données PCV'!$D$1,'infos communes'!$F$1:$KS$1,0)),0)</f>
        <v>0</v>
      </c>
      <c r="G49" s="79"/>
      <c r="I49" s="14">
        <f t="shared" si="9"/>
        <v>0</v>
      </c>
      <c r="J49" s="261" t="str">
        <f t="shared" ref="J49:J51" si="10">IF(OR(G49=0,C49=0,AND(G49&lt;0,C49&gt;0),AND(G49&gt;0,C49&lt;0)),"-",(G49/C49)^(1/4)-1)</f>
        <v>-</v>
      </c>
    </row>
    <row r="50" spans="1:13" x14ac:dyDescent="0.25">
      <c r="A50" s="6">
        <v>56</v>
      </c>
      <c r="B50" s="4" t="s">
        <v>101</v>
      </c>
      <c r="C50" s="267" cm="1">
        <f t="array" ref="C50">IFERROR(INDEX('infos communes'!$F$1:$KS$815,_xlfn.XMATCH(1,('infos communes'!$A$1:$A$815=C$3)*('infos communes'!$C$1:$C$815='Données PCV'!$A50),0),_xlfn.XMATCH('Données PCV'!$D$1,'infos communes'!$F$1:$KS$1,0)),0)</f>
        <v>0</v>
      </c>
      <c r="D50" s="267" cm="1">
        <f t="array" ref="D50">IFERROR(INDEX('infos communes'!$F$1:$KS$815,_xlfn.XMATCH(1,('infos communes'!$A$1:$A$815=D$3)*('infos communes'!$C$1:$C$815='Données PCV'!$A50),0),_xlfn.XMATCH('Données PCV'!$D$1,'infos communes'!$F$1:$KS$1,0)),0)</f>
        <v>0</v>
      </c>
      <c r="E50" s="267" cm="1">
        <f t="array" ref="E50">IFERROR(INDEX('infos communes'!$F$1:$KS$815,_xlfn.XMATCH(1,('infos communes'!$A$1:$A$815=E$3)*('infos communes'!$C$1:$C$815='Données PCV'!$A50),0),_xlfn.XMATCH('Données PCV'!$D$1,'infos communes'!$F$1:$KS$1,0)),0)</f>
        <v>0</v>
      </c>
      <c r="F50" s="267" cm="1">
        <f t="array" ref="F50">IFERROR(INDEX('infos communes'!$F$1:$KS$815,_xlfn.XMATCH(1,('infos communes'!$A$1:$A$815=F$3)*('infos communes'!$C$1:$C$815='Données PCV'!$A50),0),_xlfn.XMATCH('Données PCV'!$D$1,'infos communes'!$F$1:$KS$1,0)),0)</f>
        <v>0</v>
      </c>
      <c r="G50" s="79"/>
      <c r="I50" s="14">
        <f t="shared" si="9"/>
        <v>0</v>
      </c>
      <c r="J50" s="261" t="str">
        <f t="shared" si="10"/>
        <v>-</v>
      </c>
    </row>
    <row r="51" spans="1:13" x14ac:dyDescent="0.25">
      <c r="A51" s="6">
        <v>58</v>
      </c>
      <c r="B51" s="4" t="s">
        <v>370</v>
      </c>
      <c r="C51" s="267" cm="1">
        <f t="array" ref="C51">IFERROR(INDEX('infos communes'!$F$1:$KS$815,_xlfn.XMATCH(1,('infos communes'!$A$1:$A$815=C$3)*('infos communes'!$C$1:$C$815='Données PCV'!$A51),0),_xlfn.XMATCH('Données PCV'!$D$1,'infos communes'!$F$1:$KS$1,0)),0)</f>
        <v>0</v>
      </c>
      <c r="D51" s="267" cm="1">
        <f t="array" ref="D51">IFERROR(INDEX('infos communes'!$F$1:$KS$815,_xlfn.XMATCH(1,('infos communes'!$A$1:$A$815=D$3)*('infos communes'!$C$1:$C$815='Données PCV'!$A51),0),_xlfn.XMATCH('Données PCV'!$D$1,'infos communes'!$F$1:$KS$1,0)),0)</f>
        <v>0</v>
      </c>
      <c r="E51" s="267" cm="1">
        <f t="array" ref="E51">IFERROR(INDEX('infos communes'!$F$1:$KS$815,_xlfn.XMATCH(1,('infos communes'!$A$1:$A$815=E$3)*('infos communes'!$C$1:$C$815='Données PCV'!$A51),0),_xlfn.XMATCH('Données PCV'!$D$1,'infos communes'!$F$1:$KS$1,0)),0)</f>
        <v>0</v>
      </c>
      <c r="F51" s="267" cm="1">
        <f t="array" ref="F51">IFERROR(INDEX('infos communes'!$F$1:$KS$815,_xlfn.XMATCH(1,('infos communes'!$A$1:$A$815=F$3)*('infos communes'!$C$1:$C$815='Données PCV'!$A51),0),_xlfn.XMATCH('Données PCV'!$D$1,'infos communes'!$F$1:$KS$1,0)),0)</f>
        <v>0</v>
      </c>
      <c r="G51" s="79"/>
      <c r="I51" s="14">
        <f t="shared" si="9"/>
        <v>0</v>
      </c>
      <c r="J51" s="261" t="str">
        <f t="shared" si="10"/>
        <v>-</v>
      </c>
    </row>
    <row r="52" spans="1:13" ht="11.25" customHeight="1" x14ac:dyDescent="0.25">
      <c r="A52" s="13" t="s">
        <v>20</v>
      </c>
      <c r="B52" s="9"/>
      <c r="C52" s="10">
        <f>SUM(C48:C51)</f>
        <v>0</v>
      </c>
      <c r="D52" s="10">
        <f>SUM(D48:D51)</f>
        <v>0</v>
      </c>
      <c r="E52" s="10">
        <f>SUM(E48:E51)</f>
        <v>0</v>
      </c>
      <c r="F52" s="10">
        <f>SUM(F48:F51)</f>
        <v>0</v>
      </c>
      <c r="G52" s="10">
        <f>SUM(G48:G51)</f>
        <v>0</v>
      </c>
      <c r="I52" s="10">
        <f>SUM(I48:I51)</f>
        <v>0</v>
      </c>
      <c r="J52" s="263" t="str">
        <f>IF(OR(G52=0,C52=0,AND(G52&lt;0,C52&gt;0),AND(G52&gt;0,C52&lt;0)),"-",(G52/C52)^(1/4)-1)</f>
        <v>-</v>
      </c>
    </row>
    <row r="53" spans="1:13" x14ac:dyDescent="0.25">
      <c r="A53" s="3"/>
    </row>
    <row r="54" spans="1:13" x14ac:dyDescent="0.25">
      <c r="A54" s="11" t="s">
        <v>401</v>
      </c>
      <c r="B54" s="5" t="s">
        <v>67</v>
      </c>
      <c r="C54" s="12">
        <f>C3</f>
        <v>2020</v>
      </c>
      <c r="D54" s="12">
        <f>D3</f>
        <v>2021</v>
      </c>
      <c r="E54" s="12">
        <f>E3</f>
        <v>2022</v>
      </c>
      <c r="F54" s="12">
        <f>F3</f>
        <v>2023</v>
      </c>
      <c r="G54" s="12">
        <f>G3</f>
        <v>2024</v>
      </c>
      <c r="I54" s="12" t="str">
        <f>I3</f>
        <v>Moyenne</v>
      </c>
      <c r="J54" s="12" t="str">
        <f>J3</f>
        <v>Tx croissance</v>
      </c>
    </row>
    <row r="55" spans="1:13" x14ac:dyDescent="0.25">
      <c r="A55" s="6">
        <v>60</v>
      </c>
      <c r="B55" s="4" t="s">
        <v>371</v>
      </c>
      <c r="C55" s="267" cm="1">
        <f t="array" ref="C55">IFERROR(INDEX('infos communes'!$F$1:$KS$815,_xlfn.XMATCH(1,('infos communes'!$A$1:$A$815=C$3)*('infos communes'!$C$1:$C$815='Données PCV'!$A55),0),_xlfn.XMATCH('Données PCV'!$D$1,'infos communes'!$F$1:$KS$1,0)),0)</f>
        <v>0</v>
      </c>
      <c r="D55" s="267" cm="1">
        <f t="array" ref="D55">IFERROR(INDEX('infos communes'!$F$1:$KS$815,_xlfn.XMATCH(1,('infos communes'!$A$1:$A$815=D$3)*('infos communes'!$C$1:$C$815='Données PCV'!$A55),0),_xlfn.XMATCH('Données PCV'!$D$1,'infos communes'!$F$1:$KS$1,0)),0)</f>
        <v>0</v>
      </c>
      <c r="E55" s="267" cm="1">
        <f t="array" ref="E55">IFERROR(INDEX('infos communes'!$F$1:$KS$815,_xlfn.XMATCH(1,('infos communes'!$A$1:$A$815=E$3)*('infos communes'!$C$1:$C$815='Données PCV'!$A55),0),_xlfn.XMATCH('Données PCV'!$D$1,'infos communes'!$F$1:$KS$1,0)),0)</f>
        <v>0</v>
      </c>
      <c r="F55" s="267" cm="1">
        <f t="array" ref="F55">IFERROR(INDEX('infos communes'!$F$1:$KS$815,_xlfn.XMATCH(1,('infos communes'!$A$1:$A$815=F$3)*('infos communes'!$C$1:$C$815='Données PCV'!$A55),0),_xlfn.XMATCH('Données PCV'!$D$1,'infos communes'!$F$1:$KS$1,0)),0)</f>
        <v>0</v>
      </c>
      <c r="G55" s="79"/>
      <c r="I55" s="14">
        <f t="shared" ref="I55:I58" si="11">IFERROR(AVERAGE(C55:G55),0)</f>
        <v>0</v>
      </c>
      <c r="J55" s="261" t="str">
        <f t="shared" ref="J55:J58" si="12">IF(OR(G55=0,C55=0,AND(G55&lt;0,C55&gt;0),AND(G55&gt;0,C55&lt;0)),"-",(G55/C55)^(1/4)-1)</f>
        <v>-</v>
      </c>
    </row>
    <row r="56" spans="1:13" x14ac:dyDescent="0.25">
      <c r="A56" s="6">
        <v>61</v>
      </c>
      <c r="B56" s="4" t="s">
        <v>372</v>
      </c>
      <c r="C56" s="267" cm="1">
        <f t="array" ref="C56">IFERROR(INDEX('infos communes'!$F$1:$KS$815,_xlfn.XMATCH(1,('infos communes'!$A$1:$A$815=C$3)*('infos communes'!$C$1:$C$815='Données PCV'!$A56),0),_xlfn.XMATCH('Données PCV'!$D$1,'infos communes'!$F$1:$KS$1,0)),0)</f>
        <v>0</v>
      </c>
      <c r="D56" s="267" cm="1">
        <f t="array" ref="D56">IFERROR(INDEX('infos communes'!$F$1:$KS$815,_xlfn.XMATCH(1,('infos communes'!$A$1:$A$815=D$3)*('infos communes'!$C$1:$C$815='Données PCV'!$A56),0),_xlfn.XMATCH('Données PCV'!$D$1,'infos communes'!$F$1:$KS$1,0)),0)</f>
        <v>0</v>
      </c>
      <c r="E56" s="267" cm="1">
        <f t="array" ref="E56">IFERROR(INDEX('infos communes'!$F$1:$KS$815,_xlfn.XMATCH(1,('infos communes'!$A$1:$A$815=E$3)*('infos communes'!$C$1:$C$815='Données PCV'!$A56),0),_xlfn.XMATCH('Données PCV'!$D$1,'infos communes'!$F$1:$KS$1,0)),0)</f>
        <v>0</v>
      </c>
      <c r="F56" s="267" cm="1">
        <f t="array" ref="F56">IFERROR(INDEX('infos communes'!$F$1:$KS$815,_xlfn.XMATCH(1,('infos communes'!$A$1:$A$815=F$3)*('infos communes'!$C$1:$C$815='Données PCV'!$A56),0),_xlfn.XMATCH('Données PCV'!$D$1,'infos communes'!$F$1:$KS$1,0)),0)</f>
        <v>0</v>
      </c>
      <c r="G56" s="79"/>
      <c r="I56" s="14">
        <f t="shared" si="11"/>
        <v>0</v>
      </c>
      <c r="J56" s="261" t="str">
        <f t="shared" si="12"/>
        <v>-</v>
      </c>
    </row>
    <row r="57" spans="1:13" x14ac:dyDescent="0.25">
      <c r="A57" s="6">
        <v>62</v>
      </c>
      <c r="B57" s="4" t="s">
        <v>373</v>
      </c>
      <c r="C57" s="267" cm="1">
        <f t="array" ref="C57">IFERROR(INDEX('infos communes'!$F$1:$KS$815,_xlfn.XMATCH(1,('infos communes'!$A$1:$A$815=C$3)*('infos communes'!$C$1:$C$815='Données PCV'!$A57),0),_xlfn.XMATCH('Données PCV'!$D$1,'infos communes'!$F$1:$KS$1,0)),0)</f>
        <v>0</v>
      </c>
      <c r="D57" s="267" cm="1">
        <f t="array" ref="D57">IFERROR(INDEX('infos communes'!$F$1:$KS$815,_xlfn.XMATCH(1,('infos communes'!$A$1:$A$815=D$3)*('infos communes'!$C$1:$C$815='Données PCV'!$A57),0),_xlfn.XMATCH('Données PCV'!$D$1,'infos communes'!$F$1:$KS$1,0)),0)</f>
        <v>0</v>
      </c>
      <c r="E57" s="267" cm="1">
        <f t="array" ref="E57">IFERROR(INDEX('infos communes'!$F$1:$KS$815,_xlfn.XMATCH(1,('infos communes'!$A$1:$A$815=E$3)*('infos communes'!$C$1:$C$815='Données PCV'!$A57),0),_xlfn.XMATCH('Données PCV'!$D$1,'infos communes'!$F$1:$KS$1,0)),0)</f>
        <v>0</v>
      </c>
      <c r="F57" s="267" cm="1">
        <f t="array" ref="F57">IFERROR(INDEX('infos communes'!$F$1:$KS$815,_xlfn.XMATCH(1,('infos communes'!$A$1:$A$815=F$3)*('infos communes'!$C$1:$C$815='Données PCV'!$A57),0),_xlfn.XMATCH('Données PCV'!$D$1,'infos communes'!$F$1:$KS$1,0)),0)</f>
        <v>0</v>
      </c>
      <c r="G57" s="79"/>
      <c r="I57" s="14">
        <f t="shared" si="11"/>
        <v>0</v>
      </c>
      <c r="J57" s="261" t="str">
        <f t="shared" si="12"/>
        <v>-</v>
      </c>
    </row>
    <row r="58" spans="1:13" x14ac:dyDescent="0.25">
      <c r="A58" s="6">
        <v>66</v>
      </c>
      <c r="B58" s="4" t="s">
        <v>374</v>
      </c>
      <c r="C58" s="267" cm="1">
        <f t="array" ref="C58">IFERROR(INDEX('infos communes'!$F$1:$KS$815,_xlfn.XMATCH(1,('infos communes'!$A$1:$A$815=C$3)*('infos communes'!$C$1:$C$815='Données PCV'!$A58),0),_xlfn.XMATCH('Données PCV'!$D$1,'infos communes'!$F$1:$KS$1,0)),0)</f>
        <v>0</v>
      </c>
      <c r="D58" s="267" cm="1">
        <f t="array" ref="D58">IFERROR(INDEX('infos communes'!$F$1:$KS$815,_xlfn.XMATCH(1,('infos communes'!$A$1:$A$815=D$3)*('infos communes'!$C$1:$C$815='Données PCV'!$A58),0),_xlfn.XMATCH('Données PCV'!$D$1,'infos communes'!$F$1:$KS$1,0)),0)</f>
        <v>0</v>
      </c>
      <c r="E58" s="267" cm="1">
        <f t="array" ref="E58">IFERROR(INDEX('infos communes'!$F$1:$KS$815,_xlfn.XMATCH(1,('infos communes'!$A$1:$A$815=E$3)*('infos communes'!$C$1:$C$815='Données PCV'!$A58),0),_xlfn.XMATCH('Données PCV'!$D$1,'infos communes'!$F$1:$KS$1,0)),0)</f>
        <v>0</v>
      </c>
      <c r="F58" s="267" cm="1">
        <f t="array" ref="F58">IFERROR(INDEX('infos communes'!$F$1:$KS$815,_xlfn.XMATCH(1,('infos communes'!$A$1:$A$815=F$3)*('infos communes'!$C$1:$C$815='Données PCV'!$A58),0),_xlfn.XMATCH('Données PCV'!$D$1,'infos communes'!$F$1:$KS$1,0)),0)</f>
        <v>0</v>
      </c>
      <c r="G58" s="79"/>
      <c r="I58" s="14">
        <f t="shared" si="11"/>
        <v>0</v>
      </c>
      <c r="J58" s="261" t="str">
        <f t="shared" si="12"/>
        <v>-</v>
      </c>
    </row>
    <row r="59" spans="1:13" ht="12.75" customHeight="1" x14ac:dyDescent="0.25">
      <c r="A59" s="9" t="s">
        <v>21</v>
      </c>
      <c r="B59" s="9"/>
      <c r="C59" s="10">
        <f>SUM(C55:C58)</f>
        <v>0</v>
      </c>
      <c r="D59" s="10">
        <f>SUM(D55:D58)</f>
        <v>0</v>
      </c>
      <c r="E59" s="10">
        <f>SUM(E55:E58)</f>
        <v>0</v>
      </c>
      <c r="F59" s="10">
        <f>SUM(F55:F58)</f>
        <v>0</v>
      </c>
      <c r="G59" s="10">
        <f>SUM(G55:G58)</f>
        <v>0</v>
      </c>
      <c r="I59" s="10">
        <f>SUM(I55:I58)</f>
        <v>0</v>
      </c>
      <c r="J59" s="263" t="str">
        <f>IF(OR(G59=0,C59=0,AND(G59&lt;0,C59&gt;0),AND(G59&gt;0,C59&lt;0)),"-",(G59/C59)^(1/4)-1)</f>
        <v>-</v>
      </c>
    </row>
    <row r="61" spans="1:13" x14ac:dyDescent="0.25">
      <c r="A61" s="9" t="s">
        <v>22</v>
      </c>
      <c r="B61" s="9" t="s">
        <v>23</v>
      </c>
      <c r="C61" s="267">
        <f>C52-C59</f>
        <v>0</v>
      </c>
      <c r="D61" s="267">
        <f t="shared" ref="D61:I61" si="13">D52-D59</f>
        <v>0</v>
      </c>
      <c r="E61" s="267">
        <f t="shared" si="13"/>
        <v>0</v>
      </c>
      <c r="F61" s="267">
        <f t="shared" si="13"/>
        <v>0</v>
      </c>
      <c r="G61" s="267">
        <f t="shared" si="13"/>
        <v>0</v>
      </c>
      <c r="I61" s="267">
        <f t="shared" si="13"/>
        <v>0</v>
      </c>
      <c r="J61" s="261" t="str">
        <f t="shared" ref="J61" si="14">IF(OR(G61=0,C61=0,AND(G61&lt;0,C61&gt;0),AND(G61&gt;0,C61&lt;0)),"-",(G61/C61)^(1/4)-1)</f>
        <v>-</v>
      </c>
    </row>
    <row r="63" spans="1:13" x14ac:dyDescent="0.25">
      <c r="A63" s="5" t="s">
        <v>401</v>
      </c>
      <c r="B63" s="5" t="s">
        <v>402</v>
      </c>
      <c r="C63" s="11">
        <f>C3</f>
        <v>2020</v>
      </c>
      <c r="D63" s="11">
        <f>D3</f>
        <v>2021</v>
      </c>
      <c r="E63" s="11">
        <f>E3</f>
        <v>2022</v>
      </c>
      <c r="F63" s="11">
        <f>F3</f>
        <v>2023</v>
      </c>
      <c r="G63" s="11">
        <f>G3</f>
        <v>2024</v>
      </c>
      <c r="I63" s="11" t="str">
        <f>I3</f>
        <v>Moyenne</v>
      </c>
      <c r="J63" s="11" t="str">
        <f>J3</f>
        <v>Tx croissance</v>
      </c>
    </row>
    <row r="64" spans="1:13" x14ac:dyDescent="0.25">
      <c r="A64" s="6">
        <v>910</v>
      </c>
      <c r="B64" s="4" t="s">
        <v>375</v>
      </c>
      <c r="C64" s="267" cm="1">
        <f t="array" ref="C64">IFERROR(INDEX('infos communes'!$F$1:$KS$815,_xlfn.XMATCH(1,('infos communes'!$A$1:$A$815=C$3)*('infos communes'!$KX$1:$KX$815='Données PCV'!$A64),0),_xlfn.XMATCH('Données PCV'!$D$1,'infos communes'!$F$1:$KS$1,0)),0)</f>
        <v>0</v>
      </c>
      <c r="D64" s="267" cm="1">
        <f t="array" ref="D64">IFERROR(INDEX('infos communes'!$F$1:$KS$815,_xlfn.XMATCH(1,('infos communes'!$A$1:$A$815=D$3)*('infos communes'!$KX$1:$KX$815='Données PCV'!$A64),0),_xlfn.XMATCH('Données PCV'!$D$1,'infos communes'!$F$1:$KS$1,0)),0)</f>
        <v>0</v>
      </c>
      <c r="E64" s="267" cm="1">
        <f t="array" ref="E64">IFERROR(INDEX('infos communes'!$F$1:$KS$815,_xlfn.XMATCH(1,('infos communes'!$A$1:$A$815=E$3)*('infos communes'!$KX$1:$KX$815='Données PCV'!$A64),0),_xlfn.XMATCH('Données PCV'!$D$1,'infos communes'!$F$1:$KS$1,0)),0)</f>
        <v>0</v>
      </c>
      <c r="F64" s="267" cm="1">
        <f t="array" ref="F64">IFERROR(INDEX('infos communes'!$F$1:$KS$815,_xlfn.XMATCH(1,('infos communes'!$A$1:$A$815=F$3)*('infos communes'!$KX$1:$KX$815='Données PCV'!$A64),0),_xlfn.XMATCH('Données PCV'!$D$1,'infos communes'!$F$1:$KS$1,0)),0)</f>
        <v>0</v>
      </c>
      <c r="G64" s="79"/>
      <c r="I64" s="14">
        <f t="shared" ref="I64:I77" si="15">IFERROR(AVERAGE(C64:G64),0)</f>
        <v>0</v>
      </c>
      <c r="J64" s="261" t="str">
        <f t="shared" ref="J64:J77" si="16">IF(OR(G64=0,C64=0,AND(G64&lt;0,C64&gt;0),AND(G64&gt;0,C64&lt;0)),"-",(G64/C64)^(1/4)-1)</f>
        <v>-</v>
      </c>
      <c r="M64" s="310"/>
    </row>
    <row r="65" spans="1:10" x14ac:dyDescent="0.25">
      <c r="A65" s="6">
        <v>911</v>
      </c>
      <c r="B65" s="4" t="s">
        <v>380</v>
      </c>
      <c r="C65" s="267" cm="1">
        <f t="array" ref="C65">IFERROR(INDEX('infos communes'!$F$1:$KS$815,_xlfn.XMATCH(1,('infos communes'!$A$1:$A$815=C$3)*('infos communes'!$KX$1:$KX$815='Données PCV'!$A65),0),_xlfn.XMATCH('Données PCV'!$D$1,'infos communes'!$F$1:$KS$1,0)),0)</f>
        <v>0</v>
      </c>
      <c r="D65" s="267" cm="1">
        <f t="array" ref="D65">IFERROR(INDEX('infos communes'!$F$1:$KS$815,_xlfn.XMATCH(1,('infos communes'!$A$1:$A$815=D$3)*('infos communes'!$KX$1:$KX$815='Données PCV'!$A65),0),_xlfn.XMATCH('Données PCV'!$D$1,'infos communes'!$F$1:$KS$1,0)),0)</f>
        <v>0</v>
      </c>
      <c r="E65" s="267" cm="1">
        <f t="array" ref="E65">IFERROR(INDEX('infos communes'!$F$1:$KS$815,_xlfn.XMATCH(1,('infos communes'!$A$1:$A$815=E$3)*('infos communes'!$KX$1:$KX$815='Données PCV'!$A65),0),_xlfn.XMATCH('Données PCV'!$D$1,'infos communes'!$F$1:$KS$1,0)),0)</f>
        <v>0</v>
      </c>
      <c r="F65" s="267" cm="1">
        <f t="array" ref="F65">IFERROR(INDEX('infos communes'!$F$1:$KS$815,_xlfn.XMATCH(1,('infos communes'!$A$1:$A$815=F$3)*('infos communes'!$KX$1:$KX$815='Données PCV'!$A65),0),_xlfn.XMATCH('Données PCV'!$D$1,'infos communes'!$F$1:$KS$1,0)),0)</f>
        <v>0</v>
      </c>
      <c r="G65" s="79"/>
      <c r="I65" s="14">
        <f t="shared" si="15"/>
        <v>0</v>
      </c>
      <c r="J65" s="261" t="str">
        <f t="shared" si="16"/>
        <v>-</v>
      </c>
    </row>
    <row r="66" spans="1:10" x14ac:dyDescent="0.25">
      <c r="A66" s="6">
        <v>912</v>
      </c>
      <c r="B66" s="4" t="s">
        <v>381</v>
      </c>
      <c r="C66" s="267" cm="1">
        <f t="array" ref="C66">IFERROR(INDEX('infos communes'!$F$1:$KS$815,_xlfn.XMATCH(1,('infos communes'!$A$1:$A$815=C$3)*('infos communes'!$KX$1:$KX$815='Données PCV'!$A66),0),_xlfn.XMATCH('Données PCV'!$D$1,'infos communes'!$F$1:$KS$1,0)),0)</f>
        <v>0</v>
      </c>
      <c r="D66" s="267" cm="1">
        <f t="array" ref="D66">IFERROR(INDEX('infos communes'!$F$1:$KS$815,_xlfn.XMATCH(1,('infos communes'!$A$1:$A$815=D$3)*('infos communes'!$KX$1:$KX$815='Données PCV'!$A66),0),_xlfn.XMATCH('Données PCV'!$D$1,'infos communes'!$F$1:$KS$1,0)),0)</f>
        <v>0</v>
      </c>
      <c r="E66" s="267" cm="1">
        <f t="array" ref="E66">IFERROR(INDEX('infos communes'!$F$1:$KS$815,_xlfn.XMATCH(1,('infos communes'!$A$1:$A$815=E$3)*('infos communes'!$KX$1:$KX$815='Données PCV'!$A66),0),_xlfn.XMATCH('Données PCV'!$D$1,'infos communes'!$F$1:$KS$1,0)),0)</f>
        <v>0</v>
      </c>
      <c r="F66" s="267" cm="1">
        <f t="array" ref="F66">IFERROR(INDEX('infos communes'!$F$1:$KS$815,_xlfn.XMATCH(1,('infos communes'!$A$1:$A$815=F$3)*('infos communes'!$KX$1:$KX$815='Données PCV'!$A66),0),_xlfn.XMATCH('Données PCV'!$D$1,'infos communes'!$F$1:$KS$1,0)),0)</f>
        <v>0</v>
      </c>
      <c r="G66" s="79"/>
      <c r="I66" s="14">
        <f t="shared" si="15"/>
        <v>0</v>
      </c>
      <c r="J66" s="261" t="str">
        <f t="shared" si="16"/>
        <v>-</v>
      </c>
    </row>
    <row r="67" spans="1:10" x14ac:dyDescent="0.25">
      <c r="A67" s="6">
        <v>913</v>
      </c>
      <c r="B67" s="4" t="s">
        <v>383</v>
      </c>
      <c r="C67" s="267" cm="1">
        <f t="array" ref="C67">IFERROR(INDEX('infos communes'!$F$1:$KS$815,_xlfn.XMATCH(1,('infos communes'!$A$1:$A$815=C$3)*('infos communes'!$KX$1:$KX$815='Données PCV'!$A67),0),_xlfn.XMATCH('Données PCV'!$D$1,'infos communes'!$F$1:$KS$1,0)),0)</f>
        <v>0</v>
      </c>
      <c r="D67" s="267" cm="1">
        <f t="array" ref="D67">IFERROR(INDEX('infos communes'!$F$1:$KS$815,_xlfn.XMATCH(1,('infos communes'!$A$1:$A$815=D$3)*('infos communes'!$KX$1:$KX$815='Données PCV'!$A67),0),_xlfn.XMATCH('Données PCV'!$D$1,'infos communes'!$F$1:$KS$1,0)),0)</f>
        <v>0</v>
      </c>
      <c r="E67" s="267" cm="1">
        <f t="array" ref="E67">IFERROR(INDEX('infos communes'!$F$1:$KS$815,_xlfn.XMATCH(1,('infos communes'!$A$1:$A$815=E$3)*('infos communes'!$KX$1:$KX$815='Données PCV'!$A67),0),_xlfn.XMATCH('Données PCV'!$D$1,'infos communes'!$F$1:$KS$1,0)),0)</f>
        <v>0</v>
      </c>
      <c r="F67" s="267" cm="1">
        <f t="array" ref="F67">IFERROR(INDEX('infos communes'!$F$1:$KS$815,_xlfn.XMATCH(1,('infos communes'!$A$1:$A$815=F$3)*('infos communes'!$KX$1:$KX$815='Données PCV'!$A67),0),_xlfn.XMATCH('Données PCV'!$D$1,'infos communes'!$F$1:$KS$1,0)),0)</f>
        <v>0</v>
      </c>
      <c r="G67" s="262"/>
      <c r="I67" s="14">
        <f t="shared" si="15"/>
        <v>0</v>
      </c>
      <c r="J67" s="261" t="str">
        <f t="shared" si="16"/>
        <v>-</v>
      </c>
    </row>
    <row r="68" spans="1:10" x14ac:dyDescent="0.25">
      <c r="A68" s="6">
        <v>914</v>
      </c>
      <c r="B68" s="4" t="s">
        <v>404</v>
      </c>
      <c r="C68" s="267" cm="1">
        <f t="array" ref="C68">IFERROR(INDEX('infos communes'!$F$1:$KS$815,_xlfn.XMATCH(1,('infos communes'!$A$1:$A$815=C$3)*('infos communes'!$KX$1:$KX$815='Données PCV'!$A68),0),_xlfn.XMATCH('Données PCV'!$D$1,'infos communes'!$F$1:$KS$1,0)),0)</f>
        <v>0</v>
      </c>
      <c r="D68" s="267" cm="1">
        <f t="array" ref="D68">IFERROR(INDEX('infos communes'!$F$1:$KS$815,_xlfn.XMATCH(1,('infos communes'!$A$1:$A$815=D$3)*('infos communes'!$KX$1:$KX$815='Données PCV'!$A68),0),_xlfn.XMATCH('Données PCV'!$D$1,'infos communes'!$F$1:$KS$1,0)),0)</f>
        <v>0</v>
      </c>
      <c r="E68" s="267" cm="1">
        <f t="array" ref="E68">IFERROR(INDEX('infos communes'!$F$1:$KS$815,_xlfn.XMATCH(1,('infos communes'!$A$1:$A$815=E$3)*('infos communes'!$KX$1:$KX$815='Données PCV'!$A68),0),_xlfn.XMATCH('Données PCV'!$D$1,'infos communes'!$F$1:$KS$1,0)),0)</f>
        <v>0</v>
      </c>
      <c r="F68" s="267" cm="1">
        <f t="array" ref="F68">IFERROR(INDEX('infos communes'!$F$1:$KS$815,_xlfn.XMATCH(1,('infos communes'!$A$1:$A$815=F$3)*('infos communes'!$KX$1:$KX$815='Données PCV'!$A68),0),_xlfn.XMATCH('Données PCV'!$D$1,'infos communes'!$F$1:$KS$1,0)),0)</f>
        <v>0</v>
      </c>
      <c r="G68" s="262"/>
      <c r="I68" s="14">
        <f t="shared" si="15"/>
        <v>0</v>
      </c>
      <c r="J68" s="261" t="str">
        <f t="shared" si="16"/>
        <v>-</v>
      </c>
    </row>
    <row r="69" spans="1:10" x14ac:dyDescent="0.25">
      <c r="A69" s="7">
        <v>915</v>
      </c>
      <c r="B69" s="4" t="s">
        <v>405</v>
      </c>
      <c r="C69" s="267" cm="1">
        <f t="array" ref="C69">IFERROR(INDEX('infos communes'!$F$1:$KS$815,_xlfn.XMATCH(1,('infos communes'!$A$1:$A$815=C$3)*('infos communes'!$KX$1:$KX$815='Données PCV'!$A69),0),_xlfn.XMATCH('Données PCV'!$D$1,'infos communes'!$F$1:$KS$1,0)),0)</f>
        <v>0</v>
      </c>
      <c r="D69" s="267" cm="1">
        <f t="array" ref="D69">IFERROR(INDEX('infos communes'!$F$1:$KS$815,_xlfn.XMATCH(1,('infos communes'!$A$1:$A$815=D$3)*('infos communes'!$KX$1:$KX$815='Données PCV'!$A69),0),_xlfn.XMATCH('Données PCV'!$D$1,'infos communes'!$F$1:$KS$1,0)),0)</f>
        <v>0</v>
      </c>
      <c r="E69" s="267" cm="1">
        <f t="array" ref="E69">IFERROR(INDEX('infos communes'!$F$1:$KS$815,_xlfn.XMATCH(1,('infos communes'!$A$1:$A$815=E$3)*('infos communes'!$KX$1:$KX$815='Données PCV'!$A69),0),_xlfn.XMATCH('Données PCV'!$D$1,'infos communes'!$F$1:$KS$1,0)),0)</f>
        <v>0</v>
      </c>
      <c r="F69" s="267" cm="1">
        <f t="array" ref="F69">IFERROR(INDEX('infos communes'!$F$1:$KS$815,_xlfn.XMATCH(1,('infos communes'!$A$1:$A$815=F$3)*('infos communes'!$KX$1:$KX$815='Données PCV'!$A69),0),_xlfn.XMATCH('Données PCV'!$D$1,'infos communes'!$F$1:$KS$1,0)),0)</f>
        <v>0</v>
      </c>
      <c r="G69" s="79"/>
      <c r="I69" s="14">
        <f t="shared" si="15"/>
        <v>0</v>
      </c>
      <c r="J69" s="261" t="str">
        <f t="shared" si="16"/>
        <v>-</v>
      </c>
    </row>
    <row r="70" spans="1:10" x14ac:dyDescent="0.25">
      <c r="A70" s="7">
        <v>916</v>
      </c>
      <c r="B70" s="4" t="s">
        <v>406</v>
      </c>
      <c r="C70" s="267" cm="1">
        <f t="array" ref="C70">IFERROR(INDEX('infos communes'!$F$1:$KS$815,_xlfn.XMATCH(1,('infos communes'!$A$1:$A$815=C$3)*('infos communes'!$KX$1:$KX$815='Données PCV'!$A70),0),_xlfn.XMATCH('Données PCV'!$D$1,'infos communes'!$F$1:$KS$1,0)),0)</f>
        <v>0</v>
      </c>
      <c r="D70" s="267" cm="1">
        <f t="array" ref="D70">IFERROR(INDEX('infos communes'!$F$1:$KS$815,_xlfn.XMATCH(1,('infos communes'!$A$1:$A$815=D$3)*('infos communes'!$KX$1:$KX$815='Données PCV'!$A70),0),_xlfn.XMATCH('Données PCV'!$D$1,'infos communes'!$F$1:$KS$1,0)),0)</f>
        <v>0</v>
      </c>
      <c r="E70" s="267" cm="1">
        <f t="array" ref="E70">IFERROR(INDEX('infos communes'!$F$1:$KS$815,_xlfn.XMATCH(1,('infos communes'!$A$1:$A$815=E$3)*('infos communes'!$KX$1:$KX$815='Données PCV'!$A70),0),_xlfn.XMATCH('Données PCV'!$D$1,'infos communes'!$F$1:$KS$1,0)),0)</f>
        <v>0</v>
      </c>
      <c r="F70" s="267" cm="1">
        <f t="array" ref="F70">IFERROR(INDEX('infos communes'!$F$1:$KS$815,_xlfn.XMATCH(1,('infos communes'!$A$1:$A$815=F$3)*('infos communes'!$KX$1:$KX$815='Données PCV'!$A70),0),_xlfn.XMATCH('Données PCV'!$D$1,'infos communes'!$F$1:$KS$1,0)),0)</f>
        <v>0</v>
      </c>
      <c r="G70" s="262"/>
      <c r="I70" s="14">
        <f t="shared" si="15"/>
        <v>0</v>
      </c>
      <c r="J70" s="261" t="str">
        <f t="shared" si="16"/>
        <v>-</v>
      </c>
    </row>
    <row r="71" spans="1:10" x14ac:dyDescent="0.25">
      <c r="A71" s="7">
        <v>917</v>
      </c>
      <c r="B71" s="4" t="s">
        <v>407</v>
      </c>
      <c r="C71" s="267" cm="1">
        <f t="array" ref="C71">IFERROR(INDEX('infos communes'!$F$1:$KS$815,_xlfn.XMATCH(1,('infos communes'!$A$1:$A$815=C$3)*('infos communes'!$KX$1:$KX$815='Données PCV'!$A71),0),_xlfn.XMATCH('Données PCV'!$D$1,'infos communes'!$F$1:$KS$1,0)),0)</f>
        <v>0</v>
      </c>
      <c r="D71" s="267" cm="1">
        <f t="array" ref="D71">IFERROR(INDEX('infos communes'!$F$1:$KS$815,_xlfn.XMATCH(1,('infos communes'!$A$1:$A$815=D$3)*('infos communes'!$KX$1:$KX$815='Données PCV'!$A71),0),_xlfn.XMATCH('Données PCV'!$D$1,'infos communes'!$F$1:$KS$1,0)),0)</f>
        <v>0</v>
      </c>
      <c r="E71" s="267" cm="1">
        <f t="array" ref="E71">IFERROR(INDEX('infos communes'!$F$1:$KS$815,_xlfn.XMATCH(1,('infos communes'!$A$1:$A$815=E$3)*('infos communes'!$KX$1:$KX$815='Données PCV'!$A71),0),_xlfn.XMATCH('Données PCV'!$D$1,'infos communes'!$F$1:$KS$1,0)),0)</f>
        <v>0</v>
      </c>
      <c r="F71" s="267" cm="1">
        <f t="array" ref="F71">IFERROR(INDEX('infos communes'!$F$1:$KS$815,_xlfn.XMATCH(1,('infos communes'!$A$1:$A$815=F$3)*('infos communes'!$KX$1:$KX$815='Données PCV'!$A71),0),_xlfn.XMATCH('Données PCV'!$D$1,'infos communes'!$F$1:$KS$1,0)),0)</f>
        <v>0</v>
      </c>
      <c r="G71" s="262"/>
      <c r="I71" s="14">
        <f t="shared" si="15"/>
        <v>0</v>
      </c>
      <c r="J71" s="261" t="str">
        <f t="shared" si="16"/>
        <v>-</v>
      </c>
    </row>
    <row r="72" spans="1:10" x14ac:dyDescent="0.25">
      <c r="A72" s="7">
        <v>918</v>
      </c>
      <c r="B72" s="4" t="s">
        <v>408</v>
      </c>
      <c r="C72" s="267" cm="1">
        <f t="array" ref="C72">IFERROR(INDEX('infos communes'!$F$1:$KS$815,_xlfn.XMATCH(1,('infos communes'!$A$1:$A$815=C$3)*('infos communes'!$KX$1:$KX$815='Données PCV'!$A72),0),_xlfn.XMATCH('Données PCV'!$D$1,'infos communes'!$F$1:$KS$1,0)),0)</f>
        <v>0</v>
      </c>
      <c r="D72" s="267" cm="1">
        <f t="array" ref="D72">IFERROR(INDEX('infos communes'!$F$1:$KS$815,_xlfn.XMATCH(1,('infos communes'!$A$1:$A$815=D$3)*('infos communes'!$KX$1:$KX$815='Données PCV'!$A72),0),_xlfn.XMATCH('Données PCV'!$D$1,'infos communes'!$F$1:$KS$1,0)),0)</f>
        <v>0</v>
      </c>
      <c r="E72" s="267" cm="1">
        <f t="array" ref="E72">IFERROR(INDEX('infos communes'!$F$1:$KS$815,_xlfn.XMATCH(1,('infos communes'!$A$1:$A$815=E$3)*('infos communes'!$KX$1:$KX$815='Données PCV'!$A72),0),_xlfn.XMATCH('Données PCV'!$D$1,'infos communes'!$F$1:$KS$1,0)),0)</f>
        <v>0</v>
      </c>
      <c r="F72" s="267" cm="1">
        <f t="array" ref="F72">IFERROR(INDEX('infos communes'!$F$1:$KS$815,_xlfn.XMATCH(1,('infos communes'!$A$1:$A$815=F$3)*('infos communes'!$KX$1:$KX$815='Données PCV'!$A72),0),_xlfn.XMATCH('Données PCV'!$D$1,'infos communes'!$F$1:$KS$1,0)),0)</f>
        <v>0</v>
      </c>
      <c r="G72" s="262"/>
      <c r="I72" s="14">
        <f t="shared" si="15"/>
        <v>0</v>
      </c>
      <c r="J72" s="261" t="str">
        <f t="shared" si="16"/>
        <v>-</v>
      </c>
    </row>
    <row r="73" spans="1:10" x14ac:dyDescent="0.25">
      <c r="A73" s="6">
        <v>919</v>
      </c>
      <c r="B73" s="4" t="s">
        <v>409</v>
      </c>
      <c r="C73" s="267" cm="1">
        <f t="array" ref="C73">IFERROR(INDEX('infos communes'!$F$1:$KS$815,_xlfn.XMATCH(1,('infos communes'!$A$1:$A$815=C$3)*('infos communes'!$KX$1:$KX$815='Données PCV'!$A73),0),_xlfn.XMATCH('Données PCV'!$D$1,'infos communes'!$F$1:$KS$1,0)),0)</f>
        <v>0</v>
      </c>
      <c r="D73" s="267" cm="1">
        <f t="array" ref="D73">IFERROR(INDEX('infos communes'!$F$1:$KS$815,_xlfn.XMATCH(1,('infos communes'!$A$1:$A$815=D$3)*('infos communes'!$KX$1:$KX$815='Données PCV'!$A73),0),_xlfn.XMATCH('Données PCV'!$D$1,'infos communes'!$F$1:$KS$1,0)),0)</f>
        <v>0</v>
      </c>
      <c r="E73" s="267" cm="1">
        <f t="array" ref="E73">IFERROR(INDEX('infos communes'!$F$1:$KS$815,_xlfn.XMATCH(1,('infos communes'!$A$1:$A$815=E$3)*('infos communes'!$KX$1:$KX$815='Données PCV'!$A73),0),_xlfn.XMATCH('Données PCV'!$D$1,'infos communes'!$F$1:$KS$1,0)),0)</f>
        <v>0</v>
      </c>
      <c r="F73" s="267" cm="1">
        <f t="array" ref="F73">IFERROR(INDEX('infos communes'!$F$1:$KS$815,_xlfn.XMATCH(1,('infos communes'!$A$1:$A$815=F$3)*('infos communes'!$KX$1:$KX$815='Données PCV'!$A73),0),_xlfn.XMATCH('Données PCV'!$D$1,'infos communes'!$F$1:$KS$1,0)),0)</f>
        <v>0</v>
      </c>
      <c r="G73" s="262"/>
      <c r="I73" s="14">
        <f t="shared" si="15"/>
        <v>0</v>
      </c>
      <c r="J73" s="261" t="str">
        <f t="shared" si="16"/>
        <v>-</v>
      </c>
    </row>
    <row r="74" spans="1:10" x14ac:dyDescent="0.25">
      <c r="A74" s="7">
        <v>9111</v>
      </c>
      <c r="B74" s="8" t="s">
        <v>376</v>
      </c>
      <c r="C74" s="267" cm="1">
        <f t="array" ref="C74">IFERROR(INDEX('infos communes'!$F$1:$KS$815,_xlfn.XMATCH(1,('infos communes'!$A$1:$A$815=C$3)*('infos communes'!$KY$1:$KY$815='Données PCV'!$A74),0),_xlfn.XMATCH('Données PCV'!$D$1,'infos communes'!$F$1:$KS$1,0)),0)</f>
        <v>0</v>
      </c>
      <c r="D74" s="267" cm="1">
        <f t="array" ref="D74">IFERROR(INDEX('infos communes'!$F$1:$KS$815,_xlfn.XMATCH(1,('infos communes'!$A$1:$A$815=D$3)*('infos communes'!$KY$1:$KY$815='Données PCV'!$A74),0),_xlfn.XMATCH('Données PCV'!$D$1,'infos communes'!$F$1:$KS$1,0)),0)</f>
        <v>0</v>
      </c>
      <c r="E74" s="267" cm="1">
        <f t="array" ref="E74">IFERROR(INDEX('infos communes'!$F$1:$KS$815,_xlfn.XMATCH(1,('infos communes'!$A$1:$A$815=E$3)*('infos communes'!$KY$1:$KY$815='Données PCV'!$A74),0),_xlfn.XMATCH('Données PCV'!$D$1,'infos communes'!$F$1:$KS$1,0)),0)</f>
        <v>0</v>
      </c>
      <c r="F74" s="267" cm="1">
        <f t="array" ref="F74">IFERROR(INDEX('infos communes'!$F$1:$KS$815,_xlfn.XMATCH(1,('infos communes'!$A$1:$A$815=F$3)*('infos communes'!$KY$1:$KY$815='Données PCV'!$A74),0),_xlfn.XMATCH('Données PCV'!$D$1,'infos communes'!$F$1:$KS$1,0)),0)</f>
        <v>0</v>
      </c>
      <c r="G74" s="79"/>
      <c r="I74" s="14">
        <f t="shared" si="15"/>
        <v>0</v>
      </c>
      <c r="J74" s="261" t="str">
        <f t="shared" si="16"/>
        <v>-</v>
      </c>
    </row>
    <row r="75" spans="1:10" x14ac:dyDescent="0.25">
      <c r="A75" s="7">
        <v>9120</v>
      </c>
      <c r="B75" s="8" t="s">
        <v>377</v>
      </c>
      <c r="C75" s="267" cm="1">
        <f t="array" ref="C75">IFERROR(INDEX('infos communes'!$F$1:$KS$815,_xlfn.XMATCH(1,('infos communes'!$A$1:$A$815=C$3)*('infos communes'!$KY$1:$KY$815='Données PCV'!$A75),0),_xlfn.XMATCH('Données PCV'!$D$1,'infos communes'!$F$1:$KS$1,0)),0)</f>
        <v>0</v>
      </c>
      <c r="D75" s="267" cm="1">
        <f t="array" ref="D75">IFERROR(INDEX('infos communes'!$F$1:$KS$815,_xlfn.XMATCH(1,('infos communes'!$A$1:$A$815=D$3)*('infos communes'!$KY$1:$KY$815='Données PCV'!$A75),0),_xlfn.XMATCH('Données PCV'!$D$1,'infos communes'!$F$1:$KS$1,0)),0)</f>
        <v>0</v>
      </c>
      <c r="E75" s="267" cm="1">
        <f t="array" ref="E75">IFERROR(INDEX('infos communes'!$F$1:$KS$815,_xlfn.XMATCH(1,('infos communes'!$A$1:$A$815=E$3)*('infos communes'!$KY$1:$KY$815='Données PCV'!$A75),0),_xlfn.XMATCH('Données PCV'!$D$1,'infos communes'!$F$1:$KS$1,0)),0)</f>
        <v>0</v>
      </c>
      <c r="F75" s="267" cm="1">
        <f t="array" ref="F75">IFERROR(INDEX('infos communes'!$F$1:$KS$815,_xlfn.XMATCH(1,('infos communes'!$A$1:$A$815=F$3)*('infos communes'!$KY$1:$KY$815='Données PCV'!$A75),0),_xlfn.XMATCH('Données PCV'!$D$1,'infos communes'!$F$1:$KS$1,0)),0)</f>
        <v>0</v>
      </c>
      <c r="G75" s="79"/>
      <c r="I75" s="14">
        <f t="shared" si="15"/>
        <v>0</v>
      </c>
      <c r="J75" s="261" t="str">
        <f t="shared" si="16"/>
        <v>-</v>
      </c>
    </row>
    <row r="76" spans="1:10" x14ac:dyDescent="0.25">
      <c r="A76" s="7">
        <v>9122</v>
      </c>
      <c r="B76" s="8" t="s">
        <v>378</v>
      </c>
      <c r="C76" s="267" cm="1">
        <f t="array" ref="C76">IFERROR(INDEX('infos communes'!$F$1:$KS$815,_xlfn.XMATCH(1,('infos communes'!$A$1:$A$815=C$3)*('infos communes'!$KY$1:$KY$815='Données PCV'!$A76),0),_xlfn.XMATCH('Données PCV'!$D$1,'infos communes'!$F$1:$KS$1,0)),0)</f>
        <v>0</v>
      </c>
      <c r="D76" s="267" cm="1">
        <f t="array" ref="D76">IFERROR(INDEX('infos communes'!$F$1:$KS$815,_xlfn.XMATCH(1,('infos communes'!$A$1:$A$815=D$3)*('infos communes'!$KY$1:$KY$815='Données PCV'!$A76),0),_xlfn.XMATCH('Données PCV'!$D$1,'infos communes'!$F$1:$KS$1,0)),0)</f>
        <v>0</v>
      </c>
      <c r="E76" s="267" cm="1">
        <f t="array" ref="E76">IFERROR(INDEX('infos communes'!$F$1:$KS$815,_xlfn.XMATCH(1,('infos communes'!$A$1:$A$815=E$3)*('infos communes'!$KY$1:$KY$815='Données PCV'!$A76),0),_xlfn.XMATCH('Données PCV'!$D$1,'infos communes'!$F$1:$KS$1,0)),0)</f>
        <v>0</v>
      </c>
      <c r="F76" s="267" cm="1">
        <f t="array" ref="F76">IFERROR(INDEX('infos communes'!$F$1:$KS$815,_xlfn.XMATCH(1,('infos communes'!$A$1:$A$815=F$3)*('infos communes'!$KY$1:$KY$815='Données PCV'!$A76),0),_xlfn.XMATCH('Données PCV'!$D$1,'infos communes'!$F$1:$KS$1,0)),0)</f>
        <v>0</v>
      </c>
      <c r="G76" s="79"/>
      <c r="I76" s="14">
        <f t="shared" si="15"/>
        <v>0</v>
      </c>
      <c r="J76" s="261" t="str">
        <f t="shared" si="16"/>
        <v>-</v>
      </c>
    </row>
    <row r="77" spans="1:10" x14ac:dyDescent="0.25">
      <c r="A77" s="7">
        <v>9123</v>
      </c>
      <c r="B77" s="8" t="s">
        <v>382</v>
      </c>
      <c r="C77" s="267" cm="1">
        <f t="array" ref="C77">IFERROR(INDEX('infos communes'!$F$1:$KS$815,_xlfn.XMATCH(1,('infos communes'!$A$1:$A$815=C$3)*('infos communes'!$KY$1:$KY$815='Données PCV'!$A77),0),_xlfn.XMATCH('Données PCV'!$D$1,'infos communes'!$F$1:$KS$1,0)),0)</f>
        <v>0</v>
      </c>
      <c r="D77" s="267" cm="1">
        <f t="array" ref="D77">IFERROR(INDEX('infos communes'!$F$1:$KS$815,_xlfn.XMATCH(1,('infos communes'!$A$1:$A$815=D$3)*('infos communes'!$KY$1:$KY$815='Données PCV'!$A77),0),_xlfn.XMATCH('Données PCV'!$D$1,'infos communes'!$F$1:$KS$1,0)),0)</f>
        <v>0</v>
      </c>
      <c r="E77" s="267" cm="1">
        <f t="array" ref="E77">IFERROR(INDEX('infos communes'!$F$1:$KS$815,_xlfn.XMATCH(1,('infos communes'!$A$1:$A$815=E$3)*('infos communes'!$KY$1:$KY$815='Données PCV'!$A77),0),_xlfn.XMATCH('Données PCV'!$D$1,'infos communes'!$F$1:$KS$1,0)),0)</f>
        <v>0</v>
      </c>
      <c r="F77" s="267" cm="1">
        <f t="array" ref="F77">IFERROR(INDEX('infos communes'!$F$1:$KS$815,_xlfn.XMATCH(1,('infos communes'!$A$1:$A$815=F$3)*('infos communes'!$KY$1:$KY$815='Données PCV'!$A77),0),_xlfn.XMATCH('Données PCV'!$D$1,'infos communes'!$F$1:$KS$1,0)),0)</f>
        <v>0</v>
      </c>
      <c r="G77" s="79"/>
      <c r="I77" s="14">
        <f t="shared" si="15"/>
        <v>0</v>
      </c>
      <c r="J77" s="261" t="str">
        <f t="shared" si="16"/>
        <v>-</v>
      </c>
    </row>
    <row r="78" spans="1:10" x14ac:dyDescent="0.25">
      <c r="A78" s="9" t="s">
        <v>217</v>
      </c>
      <c r="B78" s="9"/>
      <c r="C78" s="10">
        <f>SUM(C64:C73)</f>
        <v>0</v>
      </c>
      <c r="D78" s="10">
        <f>SUM(D64:D73)</f>
        <v>0</v>
      </c>
      <c r="E78" s="10">
        <f>SUM(E64:E73)</f>
        <v>0</v>
      </c>
      <c r="F78" s="10">
        <f>SUM(F64:F73)</f>
        <v>0</v>
      </c>
      <c r="G78" s="10">
        <f>SUM(G64:G73)</f>
        <v>0</v>
      </c>
      <c r="I78" s="10">
        <f>SUM(I64:I73)</f>
        <v>0</v>
      </c>
      <c r="J78" s="263" t="str">
        <f>IF(OR(G78=0,C78=0,AND(G78&lt;0,C78&gt;0),AND(G78&gt;0,C78&lt;0)),"-",(G78/C78)^(1/4)-1)</f>
        <v>-</v>
      </c>
    </row>
    <row r="80" spans="1:10" x14ac:dyDescent="0.25">
      <c r="A80" s="5" t="s">
        <v>401</v>
      </c>
      <c r="B80" s="5" t="s">
        <v>403</v>
      </c>
      <c r="C80" s="11">
        <f>C3</f>
        <v>2020</v>
      </c>
      <c r="D80" s="11">
        <f>D3</f>
        <v>2021</v>
      </c>
      <c r="E80" s="11">
        <f>E3</f>
        <v>2022</v>
      </c>
      <c r="F80" s="11">
        <f>F3</f>
        <v>2023</v>
      </c>
      <c r="G80" s="11">
        <f>G3</f>
        <v>2024</v>
      </c>
      <c r="I80" s="11" t="str">
        <f>I3</f>
        <v>Moyenne</v>
      </c>
      <c r="J80" s="11" t="str">
        <f>J3</f>
        <v>Tx croissance</v>
      </c>
    </row>
    <row r="81" spans="1:15" x14ac:dyDescent="0.25">
      <c r="A81" s="6">
        <v>920</v>
      </c>
      <c r="B81" s="4" t="s">
        <v>50</v>
      </c>
      <c r="C81" s="267" cm="1">
        <f t="array" ref="C81">IFERROR(INDEX('infos communes'!$F$1:$KS$815,_xlfn.XMATCH(1,('infos communes'!$A$1:$A$815=C$3)*('infos communes'!$KX$1:$KX$815='Données PCV'!$A81),0),_xlfn.XMATCH('Données PCV'!$D$1,'infos communes'!$F$1:$KS$1,0)),0)</f>
        <v>0</v>
      </c>
      <c r="D81" s="267" cm="1">
        <f t="array" ref="D81">IFERROR(INDEX('infos communes'!$F$1:$KS$815,_xlfn.XMATCH(1,('infos communes'!$A$1:$A$815=D$3)*('infos communes'!$KX$1:$KX$815='Données PCV'!$A81),0),_xlfn.XMATCH('Données PCV'!$D$1,'infos communes'!$F$1:$KS$1,0)),0)</f>
        <v>0</v>
      </c>
      <c r="E81" s="267" cm="1">
        <f t="array" ref="E81">IFERROR(INDEX('infos communes'!$F$1:$KS$815,_xlfn.XMATCH(1,('infos communes'!$A$1:$A$815=E$3)*('infos communes'!$KX$1:$KX$815='Données PCV'!$A81),0),_xlfn.XMATCH('Données PCV'!$D$1,'infos communes'!$F$1:$KS$1,0)),0)</f>
        <v>0</v>
      </c>
      <c r="F81" s="267" cm="1">
        <f t="array" ref="F81">IFERROR(INDEX('infos communes'!$F$1:$KS$815,_xlfn.XMATCH(1,('infos communes'!$A$1:$A$815=F$3)*('infos communes'!$KX$1:$KX$815='Données PCV'!$A81),0),_xlfn.XMATCH('Données PCV'!$D$1,'infos communes'!$F$1:$KS$1,0)),0)</f>
        <v>0</v>
      </c>
      <c r="G81" s="79"/>
      <c r="I81" s="14">
        <f t="shared" ref="I81:I91" si="17">IFERROR(AVERAGE(C81:G81),0)</f>
        <v>0</v>
      </c>
      <c r="J81" s="261" t="str">
        <f t="shared" ref="J81:J91" si="18">IF(OR(G81=0,C81=0,AND(G81&lt;0,C81&gt;0),AND(G81&gt;0,C81&lt;0)),"-",(G81/C81)^(1/4)-1)</f>
        <v>-</v>
      </c>
    </row>
    <row r="82" spans="1:15" x14ac:dyDescent="0.25">
      <c r="A82" s="6">
        <v>921</v>
      </c>
      <c r="B82" s="4" t="s">
        <v>388</v>
      </c>
      <c r="C82" s="267" cm="1">
        <f t="array" ref="C82">IFERROR(INDEX('infos communes'!$F$1:$KS$815,_xlfn.XMATCH(1,('infos communes'!$A$1:$A$815=C$3)*('infos communes'!$KX$1:$KX$815='Données PCV'!$A82),0),_xlfn.XMATCH('Données PCV'!$D$1,'infos communes'!$F$1:$KS$1,0)),0)</f>
        <v>0</v>
      </c>
      <c r="D82" s="267" cm="1">
        <f t="array" ref="D82">IFERROR(INDEX('infos communes'!$F$1:$KS$815,_xlfn.XMATCH(1,('infos communes'!$A$1:$A$815=D$3)*('infos communes'!$KX$1:$KX$815='Données PCV'!$A82),0),_xlfn.XMATCH('Données PCV'!$D$1,'infos communes'!$F$1:$KS$1,0)),0)</f>
        <v>0</v>
      </c>
      <c r="E82" s="267" cm="1">
        <f t="array" ref="E82">IFERROR(INDEX('infos communes'!$F$1:$KS$815,_xlfn.XMATCH(1,('infos communes'!$A$1:$A$815=E$3)*('infos communes'!$KX$1:$KX$815='Données PCV'!$A82),0),_xlfn.XMATCH('Données PCV'!$D$1,'infos communes'!$F$1:$KS$1,0)),0)</f>
        <v>0</v>
      </c>
      <c r="F82" s="267" cm="1">
        <f t="array" ref="F82">IFERROR(INDEX('infos communes'!$F$1:$KS$815,_xlfn.XMATCH(1,('infos communes'!$A$1:$A$815=F$3)*('infos communes'!$KX$1:$KX$815='Données PCV'!$A82),0),_xlfn.XMATCH('Données PCV'!$D$1,'infos communes'!$F$1:$KS$1,0)),0)</f>
        <v>0</v>
      </c>
      <c r="G82" s="79"/>
      <c r="I82" s="14">
        <f t="shared" si="17"/>
        <v>0</v>
      </c>
      <c r="J82" s="261" t="str">
        <f t="shared" si="18"/>
        <v>-</v>
      </c>
    </row>
    <row r="83" spans="1:15" x14ac:dyDescent="0.25">
      <c r="A83" s="6">
        <v>922</v>
      </c>
      <c r="B83" s="4" t="s">
        <v>389</v>
      </c>
      <c r="C83" s="267" cm="1">
        <f t="array" ref="C83">IFERROR(INDEX('infos communes'!$F$1:$KS$815,_xlfn.XMATCH(1,('infos communes'!$A$1:$A$815=C$3)*('infos communes'!$KX$1:$KX$815='Données PCV'!$A83),0),_xlfn.XMATCH('Données PCV'!$D$1,'infos communes'!$F$1:$KS$1,0)),0)</f>
        <v>0</v>
      </c>
      <c r="D83" s="267" cm="1">
        <f t="array" ref="D83">IFERROR(INDEX('infos communes'!$F$1:$KS$815,_xlfn.XMATCH(1,('infos communes'!$A$1:$A$815=D$3)*('infos communes'!$KX$1:$KX$815='Données PCV'!$A83),0),_xlfn.XMATCH('Données PCV'!$D$1,'infos communes'!$F$1:$KS$1,0)),0)</f>
        <v>0</v>
      </c>
      <c r="E83" s="267" cm="1">
        <f t="array" ref="E83">IFERROR(INDEX('infos communes'!$F$1:$KS$815,_xlfn.XMATCH(1,('infos communes'!$A$1:$A$815=E$3)*('infos communes'!$KX$1:$KX$815='Données PCV'!$A83),0),_xlfn.XMATCH('Données PCV'!$D$1,'infos communes'!$F$1:$KS$1,0)),0)</f>
        <v>0</v>
      </c>
      <c r="F83" s="267" cm="1">
        <f t="array" ref="F83">IFERROR(INDEX('infos communes'!$F$1:$KS$815,_xlfn.XMATCH(1,('infos communes'!$A$1:$A$815=F$3)*('infos communes'!$KX$1:$KX$815='Données PCV'!$A83),0),_xlfn.XMATCH('Données PCV'!$D$1,'infos communes'!$F$1:$KS$1,0)),0)</f>
        <v>0</v>
      </c>
      <c r="G83" s="79"/>
      <c r="I83" s="14">
        <f t="shared" si="17"/>
        <v>0</v>
      </c>
      <c r="J83" s="261" t="str">
        <f t="shared" si="18"/>
        <v>-</v>
      </c>
    </row>
    <row r="84" spans="1:15" x14ac:dyDescent="0.25">
      <c r="A84" s="6">
        <v>923</v>
      </c>
      <c r="B84" s="4" t="s">
        <v>390</v>
      </c>
      <c r="C84" s="267" cm="1">
        <f t="array" ref="C84">IFERROR(INDEX('infos communes'!$F$1:$KS$815,_xlfn.XMATCH(1,('infos communes'!$A$1:$A$815=C$3)*('infos communes'!$KX$1:$KX$815='Données PCV'!$A84),0),_xlfn.XMATCH('Données PCV'!$D$1,'infos communes'!$F$1:$KS$1,0)),0)</f>
        <v>0</v>
      </c>
      <c r="D84" s="267" cm="1">
        <f t="array" ref="D84">IFERROR(INDEX('infos communes'!$F$1:$KS$815,_xlfn.XMATCH(1,('infos communes'!$A$1:$A$815=D$3)*('infos communes'!$KX$1:$KX$815='Données PCV'!$A84),0),_xlfn.XMATCH('Données PCV'!$D$1,'infos communes'!$F$1:$KS$1,0)),0)</f>
        <v>0</v>
      </c>
      <c r="E84" s="267" cm="1">
        <f t="array" ref="E84">IFERROR(INDEX('infos communes'!$F$1:$KS$815,_xlfn.XMATCH(1,('infos communes'!$A$1:$A$815=E$3)*('infos communes'!$KX$1:$KX$815='Données PCV'!$A84),0),_xlfn.XMATCH('Données PCV'!$D$1,'infos communes'!$F$1:$KS$1,0)),0)</f>
        <v>0</v>
      </c>
      <c r="F84" s="267" cm="1">
        <f t="array" ref="F84">IFERROR(INDEX('infos communes'!$F$1:$KS$815,_xlfn.XMATCH(1,('infos communes'!$A$1:$A$815=F$3)*('infos communes'!$KX$1:$KX$815='Données PCV'!$A84),0),_xlfn.XMATCH('Données PCV'!$D$1,'infos communes'!$F$1:$KS$1,0)),0)</f>
        <v>0</v>
      </c>
      <c r="G84" s="262"/>
      <c r="I84" s="14">
        <f t="shared" si="17"/>
        <v>0</v>
      </c>
      <c r="J84" s="261" t="str">
        <f t="shared" si="18"/>
        <v>-</v>
      </c>
    </row>
    <row r="85" spans="1:15" x14ac:dyDescent="0.25">
      <c r="A85" s="6">
        <v>925</v>
      </c>
      <c r="B85" s="4" t="s">
        <v>384</v>
      </c>
      <c r="C85" s="267" cm="1">
        <f t="array" ref="C85">IFERROR(INDEX('infos communes'!$F$1:$KS$815,_xlfn.XMATCH(1,('infos communes'!$A$1:$A$815=C$3)*('infos communes'!$KX$1:$KX$815='Données PCV'!$A85),0),_xlfn.XMATCH('Données PCV'!$D$1,'infos communes'!$F$1:$KS$1,0)),0)</f>
        <v>0</v>
      </c>
      <c r="D85" s="267" cm="1">
        <f t="array" ref="D85">IFERROR(INDEX('infos communes'!$F$1:$KS$815,_xlfn.XMATCH(1,('infos communes'!$A$1:$A$815=D$3)*('infos communes'!$KX$1:$KX$815='Données PCV'!$A85),0),_xlfn.XMATCH('Données PCV'!$D$1,'infos communes'!$F$1:$KS$1,0)),0)</f>
        <v>0</v>
      </c>
      <c r="E85" s="267" cm="1">
        <f t="array" ref="E85">IFERROR(INDEX('infos communes'!$F$1:$KS$815,_xlfn.XMATCH(1,('infos communes'!$A$1:$A$815=E$3)*('infos communes'!$KX$1:$KX$815='Données PCV'!$A85),0),_xlfn.XMATCH('Données PCV'!$D$1,'infos communes'!$F$1:$KS$1,0)),0)</f>
        <v>0</v>
      </c>
      <c r="F85" s="267" cm="1">
        <f t="array" ref="F85">IFERROR(INDEX('infos communes'!$F$1:$KS$815,_xlfn.XMATCH(1,('infos communes'!$A$1:$A$815=F$3)*('infos communes'!$KX$1:$KX$815='Données PCV'!$A85),0),_xlfn.XMATCH('Données PCV'!$D$1,'infos communes'!$F$1:$KS$1,0)),0)</f>
        <v>0</v>
      </c>
      <c r="G85" s="262"/>
      <c r="I85" s="14">
        <f t="shared" si="17"/>
        <v>0</v>
      </c>
      <c r="J85" s="261" t="str">
        <f t="shared" si="18"/>
        <v>-</v>
      </c>
    </row>
    <row r="86" spans="1:15" x14ac:dyDescent="0.25">
      <c r="A86" s="6">
        <v>928</v>
      </c>
      <c r="B86" s="4" t="s">
        <v>410</v>
      </c>
      <c r="C86" s="267" cm="1">
        <f t="array" ref="C86">IFERROR(INDEX('infos communes'!$F$1:$KS$815,_xlfn.XMATCH(1,('infos communes'!$A$1:$A$815=C$3)*('infos communes'!$KX$1:$KX$815='Données PCV'!$A86),0),_xlfn.XMATCH('Données PCV'!$D$1,'infos communes'!$F$1:$KS$1,0)),0)</f>
        <v>0</v>
      </c>
      <c r="D86" s="267" cm="1">
        <f t="array" ref="D86">IFERROR(INDEX('infos communes'!$F$1:$KS$815,_xlfn.XMATCH(1,('infos communes'!$A$1:$A$815=D$3)*('infos communes'!$KX$1:$KX$815='Données PCV'!$A86),0),_xlfn.XMATCH('Données PCV'!$D$1,'infos communes'!$F$1:$KS$1,0)),0)</f>
        <v>0</v>
      </c>
      <c r="E86" s="267" cm="1">
        <f t="array" ref="E86">IFERROR(INDEX('infos communes'!$F$1:$KS$815,_xlfn.XMATCH(1,('infos communes'!$A$1:$A$815=E$3)*('infos communes'!$KX$1:$KX$815='Données PCV'!$A86),0),_xlfn.XMATCH('Données PCV'!$D$1,'infos communes'!$F$1:$KS$1,0)),0)</f>
        <v>0</v>
      </c>
      <c r="F86" s="267" cm="1">
        <f t="array" ref="F86">IFERROR(INDEX('infos communes'!$F$1:$KS$815,_xlfn.XMATCH(1,('infos communes'!$A$1:$A$815=F$3)*('infos communes'!$KX$1:$KX$815='Données PCV'!$A86),0),_xlfn.XMATCH('Données PCV'!$D$1,'infos communes'!$F$1:$KS$1,0)),0)</f>
        <v>0</v>
      </c>
      <c r="G86" s="79"/>
      <c r="I86" s="14">
        <f t="shared" si="17"/>
        <v>0</v>
      </c>
      <c r="J86" s="261" t="str">
        <f t="shared" si="18"/>
        <v>-</v>
      </c>
    </row>
    <row r="87" spans="1:15" x14ac:dyDescent="0.25">
      <c r="A87" s="7">
        <v>929</v>
      </c>
      <c r="B87" s="8" t="s">
        <v>411</v>
      </c>
      <c r="C87" s="267" cm="1">
        <f t="array" ref="C87">IFERROR(INDEX('infos communes'!$F$1:$KS$815,_xlfn.XMATCH(1,('infos communes'!$A$1:$A$815=C$3)*('infos communes'!$KX$1:$KX$815='Données PCV'!$A87),0),_xlfn.XMATCH('Données PCV'!$D$1,'infos communes'!$F$1:$KS$1,0)),0)</f>
        <v>0</v>
      </c>
      <c r="D87" s="267" cm="1">
        <f t="array" ref="D87">IFERROR(INDEX('infos communes'!$F$1:$KS$815,_xlfn.XMATCH(1,('infos communes'!$A$1:$A$815=D$3)*('infos communes'!$KX$1:$KX$815='Données PCV'!$A87),0),_xlfn.XMATCH('Données PCV'!$D$1,'infos communes'!$F$1:$KS$1,0)),0)</f>
        <v>0</v>
      </c>
      <c r="E87" s="267" cm="1">
        <f t="array" ref="E87">IFERROR(INDEX('infos communes'!$F$1:$KS$815,_xlfn.XMATCH(1,('infos communes'!$A$1:$A$815=E$3)*('infos communes'!$KX$1:$KX$815='Données PCV'!$A87),0),_xlfn.XMATCH('Données PCV'!$D$1,'infos communes'!$F$1:$KS$1,0)),0)</f>
        <v>0</v>
      </c>
      <c r="F87" s="267" cm="1">
        <f t="array" ref="F87">IFERROR(INDEX('infos communes'!$F$1:$KS$815,_xlfn.XMATCH(1,('infos communes'!$A$1:$A$815=F$3)*('infos communes'!$KX$1:$KX$815='Données PCV'!$A87),0),_xlfn.XMATCH('Données PCV'!$D$1,'infos communes'!$F$1:$KS$1,0)),0)</f>
        <v>0</v>
      </c>
      <c r="G87" s="262"/>
      <c r="I87" s="14">
        <f t="shared" si="17"/>
        <v>0</v>
      </c>
      <c r="J87" s="261" t="str">
        <f t="shared" si="18"/>
        <v>-</v>
      </c>
    </row>
    <row r="88" spans="1:15" x14ac:dyDescent="0.25">
      <c r="A88" s="7">
        <v>9206</v>
      </c>
      <c r="B88" s="8" t="s">
        <v>387</v>
      </c>
      <c r="C88" s="267" cm="1">
        <f t="array" ref="C88">IFERROR(INDEX('infos communes'!$F$1:$KS$815,_xlfn.XMATCH(1,('infos communes'!$A$1:$A$815=C$3)*('infos communes'!$KY$1:$KY$815='Données PCV'!$A88),0),_xlfn.XMATCH('Données PCV'!$D$1,'infos communes'!$F$1:$KS$1,0)),0)</f>
        <v>0</v>
      </c>
      <c r="D88" s="267" cm="1">
        <f t="array" ref="D88">IFERROR(INDEX('infos communes'!$F$1:$KS$815,_xlfn.XMATCH(1,('infos communes'!$A$1:$A$815=D$3)*('infos communes'!$KY$1:$KY$815='Données PCV'!$A88),0),_xlfn.XMATCH('Données PCV'!$D$1,'infos communes'!$F$1:$KS$1,0)),0)</f>
        <v>0</v>
      </c>
      <c r="E88" s="267" cm="1">
        <f t="array" ref="E88">IFERROR(INDEX('infos communes'!$F$1:$KS$815,_xlfn.XMATCH(1,('infos communes'!$A$1:$A$815=E$3)*('infos communes'!$KY$1:$KY$815='Données PCV'!$A88),0),_xlfn.XMATCH('Données PCV'!$D$1,'infos communes'!$F$1:$KS$1,0)),0)</f>
        <v>0</v>
      </c>
      <c r="F88" s="267" cm="1">
        <f t="array" ref="F88">IFERROR(INDEX('infos communes'!$F$1:$KS$815,_xlfn.XMATCH(1,('infos communes'!$A$1:$A$815=F$3)*('infos communes'!$KY$1:$KY$815='Données PCV'!$A88),0),_xlfn.XMATCH('Données PCV'!$D$1,'infos communes'!$F$1:$KS$1,0)),0)</f>
        <v>0</v>
      </c>
      <c r="G88" s="262"/>
      <c r="I88" s="14">
        <f t="shared" si="17"/>
        <v>0</v>
      </c>
      <c r="J88" s="261" t="str">
        <f t="shared" si="18"/>
        <v>-</v>
      </c>
    </row>
    <row r="89" spans="1:15" x14ac:dyDescent="0.25">
      <c r="A89" s="7">
        <v>9280</v>
      </c>
      <c r="B89" s="8" t="s">
        <v>393</v>
      </c>
      <c r="C89" s="267" cm="1">
        <f t="array" ref="C89">IFERROR(INDEX('infos communes'!$F$1:$KS$815,_xlfn.XMATCH(1,('infos communes'!$A$1:$A$815=C$3)*('infos communes'!$KY$1:$KY$815='Données PCV'!$A89),0),_xlfn.XMATCH('Données PCV'!$D$1,'infos communes'!$F$1:$KS$1,0)),0)</f>
        <v>0</v>
      </c>
      <c r="D89" s="267" cm="1">
        <f t="array" ref="D89">IFERROR(INDEX('infos communes'!$F$1:$KS$815,_xlfn.XMATCH(1,('infos communes'!$A$1:$A$815=D$3)*('infos communes'!$KY$1:$KY$815='Données PCV'!$A89),0),_xlfn.XMATCH('Données PCV'!$D$1,'infos communes'!$F$1:$KS$1,0)),0)</f>
        <v>0</v>
      </c>
      <c r="E89" s="267" cm="1">
        <f t="array" ref="E89">IFERROR(INDEX('infos communes'!$F$1:$KS$815,_xlfn.XMATCH(1,('infos communes'!$A$1:$A$815=E$3)*('infos communes'!$KY$1:$KY$815='Données PCV'!$A89),0),_xlfn.XMATCH('Données PCV'!$D$1,'infos communes'!$F$1:$KS$1,0)),0)</f>
        <v>0</v>
      </c>
      <c r="F89" s="267" cm="1">
        <f t="array" ref="F89">IFERROR(INDEX('infos communes'!$F$1:$KS$815,_xlfn.XMATCH(1,('infos communes'!$A$1:$A$815=F$3)*('infos communes'!$KY$1:$KY$815='Données PCV'!$A89),0),_xlfn.XMATCH('Données PCV'!$D$1,'infos communes'!$F$1:$KS$1,0)),0)</f>
        <v>0</v>
      </c>
      <c r="G89" s="262"/>
      <c r="I89" s="14">
        <f t="shared" si="17"/>
        <v>0</v>
      </c>
      <c r="J89" s="261" t="str">
        <f t="shared" si="18"/>
        <v>-</v>
      </c>
    </row>
    <row r="90" spans="1:15" x14ac:dyDescent="0.25">
      <c r="A90" s="7">
        <v>9281</v>
      </c>
      <c r="B90" s="8" t="s">
        <v>394</v>
      </c>
      <c r="C90" s="267" cm="1">
        <f t="array" ref="C90">IFERROR(INDEX('infos communes'!$F$1:$KS$815,_xlfn.XMATCH(1,('infos communes'!$A$1:$A$815=C$3)*('infos communes'!$KY$1:$KY$815='Données PCV'!$A90),0),_xlfn.XMATCH('Données PCV'!$D$1,'infos communes'!$F$1:$KS$1,0)),0)</f>
        <v>0</v>
      </c>
      <c r="D90" s="267" cm="1">
        <f t="array" ref="D90">IFERROR(INDEX('infos communes'!$F$1:$KS$815,_xlfn.XMATCH(1,('infos communes'!$A$1:$A$815=D$3)*('infos communes'!$KY$1:$KY$815='Données PCV'!$A90),0),_xlfn.XMATCH('Données PCV'!$D$1,'infos communes'!$F$1:$KS$1,0)),0)</f>
        <v>0</v>
      </c>
      <c r="E90" s="267" cm="1">
        <f t="array" ref="E90">IFERROR(INDEX('infos communes'!$F$1:$KS$815,_xlfn.XMATCH(1,('infos communes'!$A$1:$A$815=E$3)*('infos communes'!$KY$1:$KY$815='Données PCV'!$A90),0),_xlfn.XMATCH('Données PCV'!$D$1,'infos communes'!$F$1:$KS$1,0)),0)</f>
        <v>0</v>
      </c>
      <c r="F90" s="267" cm="1">
        <f t="array" ref="F90">IFERROR(INDEX('infos communes'!$F$1:$KS$815,_xlfn.XMATCH(1,('infos communes'!$A$1:$A$815=F$3)*('infos communes'!$KY$1:$KY$815='Données PCV'!$A90),0),_xlfn.XMATCH('Données PCV'!$D$1,'infos communes'!$F$1:$KS$1,0)),0)</f>
        <v>0</v>
      </c>
      <c r="G90" s="262"/>
      <c r="I90" s="14">
        <f t="shared" si="17"/>
        <v>0</v>
      </c>
      <c r="J90" s="261" t="str">
        <f t="shared" si="18"/>
        <v>-</v>
      </c>
    </row>
    <row r="91" spans="1:15" x14ac:dyDescent="0.25">
      <c r="A91" s="7">
        <v>9282</v>
      </c>
      <c r="B91" s="8" t="s">
        <v>395</v>
      </c>
      <c r="C91" s="267" cm="1">
        <f t="array" ref="C91">IFERROR(INDEX('infos communes'!$F$1:$KS$815,_xlfn.XMATCH(1,('infos communes'!$A$1:$A$815=C$3)*('infos communes'!$KY$1:$KY$815='Données PCV'!$A91),0),_xlfn.XMATCH('Données PCV'!$D$1,'infos communes'!$F$1:$KS$1,0)),0)</f>
        <v>0</v>
      </c>
      <c r="D91" s="267" cm="1">
        <f t="array" ref="D91">IFERROR(INDEX('infos communes'!$F$1:$KS$815,_xlfn.XMATCH(1,('infos communes'!$A$1:$A$815=D$3)*('infos communes'!$KY$1:$KY$815='Données PCV'!$A91),0),_xlfn.XMATCH('Données PCV'!$D$1,'infos communes'!$F$1:$KS$1,0)),0)</f>
        <v>0</v>
      </c>
      <c r="E91" s="267" cm="1">
        <f t="array" ref="E91">IFERROR(INDEX('infos communes'!$F$1:$KS$815,_xlfn.XMATCH(1,('infos communes'!$A$1:$A$815=E$3)*('infos communes'!$KY$1:$KY$815='Données PCV'!$A91),0),_xlfn.XMATCH('Données PCV'!$D$1,'infos communes'!$F$1:$KS$1,0)),0)</f>
        <v>0</v>
      </c>
      <c r="F91" s="267" cm="1">
        <f t="array" ref="F91">IFERROR(INDEX('infos communes'!$F$1:$KS$815,_xlfn.XMATCH(1,('infos communes'!$A$1:$A$815=F$3)*('infos communes'!$KY$1:$KY$815='Données PCV'!$A91),0),_xlfn.XMATCH('Données PCV'!$D$1,'infos communes'!$F$1:$KS$1,0)),0)</f>
        <v>0</v>
      </c>
      <c r="G91" s="79"/>
      <c r="I91" s="14">
        <f t="shared" si="17"/>
        <v>0</v>
      </c>
      <c r="J91" s="261" t="str">
        <f t="shared" si="18"/>
        <v>-</v>
      </c>
    </row>
    <row r="92" spans="1:15" x14ac:dyDescent="0.25">
      <c r="A92" s="9" t="s">
        <v>218</v>
      </c>
      <c r="B92" s="9"/>
      <c r="C92" s="10">
        <f>SUM(C81:C87)</f>
        <v>0</v>
      </c>
      <c r="D92" s="10">
        <f>SUM(D81:D87)</f>
        <v>0</v>
      </c>
      <c r="E92" s="10">
        <f t="shared" ref="E92:G92" si="19">SUM(E81:E87)</f>
        <v>0</v>
      </c>
      <c r="F92" s="10">
        <f t="shared" si="19"/>
        <v>0</v>
      </c>
      <c r="G92" s="10">
        <f t="shared" si="19"/>
        <v>0</v>
      </c>
      <c r="I92" s="10">
        <f>SUM(I81:I87)</f>
        <v>0</v>
      </c>
      <c r="J92" s="263" t="str">
        <f>IF(OR(G92=0,C92=0,AND(G92&lt;0,C92&gt;0),AND(G92&gt;0,C92&lt;0)),"-",(G92/C92)^(1/4)-1)</f>
        <v>-</v>
      </c>
    </row>
    <row r="94" spans="1:15" x14ac:dyDescent="0.25">
      <c r="A94" s="5"/>
      <c r="B94" s="5" t="s">
        <v>226</v>
      </c>
      <c r="C94" s="11">
        <f>C3</f>
        <v>2020</v>
      </c>
      <c r="D94" s="11">
        <f>D3</f>
        <v>2021</v>
      </c>
      <c r="E94" s="11">
        <f>E3</f>
        <v>2022</v>
      </c>
      <c r="F94" s="11">
        <f>F3</f>
        <v>2023</v>
      </c>
      <c r="G94" s="11">
        <f>G3</f>
        <v>2024</v>
      </c>
      <c r="I94" s="11" t="str">
        <f>I3</f>
        <v>Moyenne</v>
      </c>
      <c r="J94" s="11" t="str">
        <f>J3</f>
        <v>Tx croissance</v>
      </c>
    </row>
    <row r="95" spans="1:15" x14ac:dyDescent="0.25">
      <c r="A95" s="6">
        <v>910</v>
      </c>
      <c r="B95" s="4" t="s">
        <v>375</v>
      </c>
      <c r="C95" s="267">
        <f>VLOOKUP($A95,$A:$I,3,FALSE)</f>
        <v>0</v>
      </c>
      <c r="D95" s="267">
        <f>VLOOKUP($A95,$A:$I,4,FALSE)</f>
        <v>0</v>
      </c>
      <c r="E95" s="267">
        <f>VLOOKUP($A95,$A:$I,5,FALSE)</f>
        <v>0</v>
      </c>
      <c r="F95" s="267">
        <f>VLOOKUP($A95,$A:$I,6,FALSE)</f>
        <v>0</v>
      </c>
      <c r="G95" s="267">
        <f>VLOOKUP($A95,$A:$I,7,FALSE)</f>
        <v>0</v>
      </c>
      <c r="I95" s="14">
        <f t="shared" ref="I95:I98" si="20">IFERROR(AVERAGE(C95:G95),0)</f>
        <v>0</v>
      </c>
      <c r="J95" s="261" t="str">
        <f t="shared" ref="J95" si="21">IF(OR(G95=0,C95=0,AND(G95&lt;0,C95&gt;0),AND(G95&gt;0,C95&lt;0)),"-",(G95/C95)^(1/4)-1)</f>
        <v>-</v>
      </c>
      <c r="L95" s="223"/>
      <c r="M95" s="502"/>
      <c r="N95" s="502"/>
      <c r="O95" s="502"/>
    </row>
    <row r="96" spans="1:15" x14ac:dyDescent="0.25">
      <c r="A96" s="7">
        <v>911</v>
      </c>
      <c r="B96" s="4" t="s">
        <v>380</v>
      </c>
      <c r="C96" s="267">
        <f>VLOOKUP($A96,$A:$I,3,FALSE)</f>
        <v>0</v>
      </c>
      <c r="D96" s="267">
        <f>VLOOKUP($A96,$A:$I,4,FALSE)</f>
        <v>0</v>
      </c>
      <c r="E96" s="267">
        <f>VLOOKUP($A96,$A:$I,5,FALSE)</f>
        <v>0</v>
      </c>
      <c r="F96" s="267">
        <f>VLOOKUP($A96,$A:$I,6,FALSE)</f>
        <v>0</v>
      </c>
      <c r="G96" s="267">
        <f>VLOOKUP($A96,$A:$I,7,FALSE)</f>
        <v>0</v>
      </c>
      <c r="I96" s="14">
        <f t="shared" si="20"/>
        <v>0</v>
      </c>
      <c r="J96" s="261" t="str">
        <f t="shared" ref="J96:J99" si="22">IF(OR(G96=0,C96=0,AND(G96&lt;0,C96&gt;0),AND(G96&gt;0,C96&lt;0)),"-",(G96/C96)^(1/4)-1)</f>
        <v>-</v>
      </c>
      <c r="L96" s="223"/>
      <c r="M96" s="502"/>
      <c r="N96" s="502"/>
      <c r="O96" s="502"/>
    </row>
    <row r="97" spans="1:15" x14ac:dyDescent="0.25">
      <c r="A97" s="7">
        <v>912</v>
      </c>
      <c r="B97" s="8" t="s">
        <v>381</v>
      </c>
      <c r="C97" s="267">
        <f>VLOOKUP($A97,$A:$I,3,FALSE)</f>
        <v>0</v>
      </c>
      <c r="D97" s="267">
        <f>VLOOKUP($A97,$A:$I,4,FALSE)</f>
        <v>0</v>
      </c>
      <c r="E97" s="267">
        <f>VLOOKUP($A97,$A:$I,5,FALSE)</f>
        <v>0</v>
      </c>
      <c r="F97" s="267">
        <f>VLOOKUP($A97,$A:$I,6,FALSE)</f>
        <v>0</v>
      </c>
      <c r="G97" s="267">
        <f>VLOOKUP($A97,$A:$I,7,FALSE)</f>
        <v>0</v>
      </c>
      <c r="I97" s="14">
        <f t="shared" si="20"/>
        <v>0</v>
      </c>
      <c r="J97" s="261" t="str">
        <f t="shared" si="22"/>
        <v>-</v>
      </c>
      <c r="L97" s="223"/>
      <c r="M97" s="502"/>
      <c r="N97" s="502"/>
      <c r="O97" s="502"/>
    </row>
    <row r="98" spans="1:15" x14ac:dyDescent="0.25">
      <c r="A98" s="7">
        <v>913</v>
      </c>
      <c r="B98" s="8" t="s">
        <v>383</v>
      </c>
      <c r="C98" s="267">
        <f>VLOOKUP($A98,$A:$I,3,FALSE)</f>
        <v>0</v>
      </c>
      <c r="D98" s="267">
        <f>VLOOKUP($A98,$A:$I,4,FALSE)</f>
        <v>0</v>
      </c>
      <c r="E98" s="267">
        <f>VLOOKUP($A98,$A:$I,5,FALSE)</f>
        <v>0</v>
      </c>
      <c r="F98" s="267">
        <f>VLOOKUP($A98,$A:$I,6,FALSE)</f>
        <v>0</v>
      </c>
      <c r="G98" s="267">
        <f>VLOOKUP($A98,$A:$I,7,FALSE)</f>
        <v>0</v>
      </c>
      <c r="I98" s="14">
        <f t="shared" si="20"/>
        <v>0</v>
      </c>
      <c r="J98" s="261" t="str">
        <f t="shared" si="22"/>
        <v>-</v>
      </c>
      <c r="L98" s="223"/>
      <c r="M98" s="502"/>
      <c r="N98" s="502"/>
      <c r="O98" s="502"/>
    </row>
    <row r="99" spans="1:15" hidden="1" outlineLevel="1" x14ac:dyDescent="0.25">
      <c r="A99" s="6"/>
      <c r="B99" s="4" t="s">
        <v>229</v>
      </c>
      <c r="C99" s="219"/>
      <c r="D99" s="219"/>
      <c r="E99" s="219"/>
      <c r="F99" s="219"/>
      <c r="G99" s="219"/>
      <c r="H99" s="223"/>
      <c r="I99" s="224">
        <f t="shared" ref="I99" si="23">IFERROR(AVERAGE(C99:G99),0)</f>
        <v>0</v>
      </c>
      <c r="J99" s="234" t="str">
        <f t="shared" si="22"/>
        <v>-</v>
      </c>
      <c r="L99" s="223"/>
      <c r="M99" s="502"/>
    </row>
    <row r="100" spans="1:15" collapsed="1" x14ac:dyDescent="0.25">
      <c r="A100" s="9" t="s">
        <v>414</v>
      </c>
      <c r="B100" s="9"/>
      <c r="C100" s="10">
        <f>SUM(C95:C99)</f>
        <v>0</v>
      </c>
      <c r="D100" s="10">
        <f t="shared" ref="D100:I100" si="24">SUM(D95:D99)</f>
        <v>0</v>
      </c>
      <c r="E100" s="10">
        <f t="shared" si="24"/>
        <v>0</v>
      </c>
      <c r="F100" s="10">
        <f>SUM(F95:F99)</f>
        <v>0</v>
      </c>
      <c r="G100" s="10">
        <f t="shared" si="24"/>
        <v>0</v>
      </c>
      <c r="I100" s="10">
        <f t="shared" si="24"/>
        <v>0</v>
      </c>
      <c r="J100" s="263" t="str">
        <f>IF(OR(G100=0,C100=0,AND(G100&lt;0,C100&gt;0),AND(G100&gt;0,C100&lt;0)),"-",(G100/C100)^(1/4)-1)</f>
        <v>-</v>
      </c>
    </row>
    <row r="102" spans="1:15" x14ac:dyDescent="0.25">
      <c r="A102" s="5"/>
      <c r="B102" s="5" t="s">
        <v>415</v>
      </c>
      <c r="C102" s="11">
        <f>C3</f>
        <v>2020</v>
      </c>
      <c r="D102" s="11">
        <f>D3</f>
        <v>2021</v>
      </c>
      <c r="E102" s="11">
        <f>E3</f>
        <v>2022</v>
      </c>
      <c r="F102" s="11">
        <f>F3</f>
        <v>2023</v>
      </c>
      <c r="G102" s="11">
        <f>G3</f>
        <v>2024</v>
      </c>
      <c r="I102" s="11" t="str">
        <f>I3</f>
        <v>Moyenne</v>
      </c>
      <c r="J102" s="11" t="str">
        <f>J3</f>
        <v>Tx croissance</v>
      </c>
    </row>
    <row r="103" spans="1:15" x14ac:dyDescent="0.25">
      <c r="A103" s="6">
        <v>920</v>
      </c>
      <c r="B103" s="4" t="s">
        <v>50</v>
      </c>
      <c r="C103" s="267">
        <f>VLOOKUP($A103,$A:$I,3,FALSE)</f>
        <v>0</v>
      </c>
      <c r="D103" s="267">
        <f>VLOOKUP($A103,$A:$I,4,FALSE)</f>
        <v>0</v>
      </c>
      <c r="E103" s="267">
        <f>VLOOKUP($A103,$A:$I,5,FALSE)</f>
        <v>0</v>
      </c>
      <c r="F103" s="267">
        <f>VLOOKUP($A103,$A:$I,6,FALSE)</f>
        <v>0</v>
      </c>
      <c r="G103" s="267">
        <f>VLOOKUP($A103,$A:$I,7,FALSE)</f>
        <v>0</v>
      </c>
      <c r="I103" s="14">
        <f t="shared" ref="I103:I107" si="25">IFERROR(AVERAGE(C103:G103),0)</f>
        <v>0</v>
      </c>
      <c r="J103" s="261" t="str">
        <f t="shared" ref="J103:J108" si="26">IF(OR(G103=0,C103=0,AND(G103&lt;0,C103&gt;0),AND(G103&gt;0,C103&lt;0)),"-",(G103/C103)^(1/4)-1)</f>
        <v>-</v>
      </c>
      <c r="L103" s="453"/>
      <c r="M103" s="502"/>
      <c r="N103" s="502"/>
      <c r="O103" s="502"/>
    </row>
    <row r="104" spans="1:15" x14ac:dyDescent="0.25">
      <c r="A104" s="7">
        <v>921</v>
      </c>
      <c r="B104" s="4" t="s">
        <v>388</v>
      </c>
      <c r="C104" s="267">
        <f>VLOOKUP($A104,$A:$I,3,FALSE)</f>
        <v>0</v>
      </c>
      <c r="D104" s="267">
        <f>VLOOKUP($A104,$A:$I,4,FALSE)</f>
        <v>0</v>
      </c>
      <c r="E104" s="267">
        <f>VLOOKUP($A104,$A:$I,5,FALSE)</f>
        <v>0</v>
      </c>
      <c r="F104" s="267">
        <f>VLOOKUP($A104,$A:$I,6,FALSE)</f>
        <v>0</v>
      </c>
      <c r="G104" s="267">
        <f>VLOOKUP($A104,$A:$I,7,FALSE)</f>
        <v>0</v>
      </c>
      <c r="I104" s="14">
        <f t="shared" si="25"/>
        <v>0</v>
      </c>
      <c r="J104" s="261" t="str">
        <f t="shared" si="26"/>
        <v>-</v>
      </c>
      <c r="L104" s="453"/>
      <c r="M104" s="502"/>
      <c r="N104" s="502"/>
      <c r="O104" s="502"/>
    </row>
    <row r="105" spans="1:15" x14ac:dyDescent="0.25">
      <c r="A105" s="7">
        <v>922</v>
      </c>
      <c r="B105" s="8" t="s">
        <v>416</v>
      </c>
      <c r="C105" s="267">
        <f>VLOOKUP($A105,$A:$I,3,FALSE)</f>
        <v>0</v>
      </c>
      <c r="D105" s="267">
        <f>VLOOKUP($A105,$A:$I,4,FALSE)</f>
        <v>0</v>
      </c>
      <c r="E105" s="267">
        <f>VLOOKUP($A105,$A:$I,5,FALSE)</f>
        <v>0</v>
      </c>
      <c r="F105" s="267">
        <f>VLOOKUP($A105,$A:$I,6,FALSE)</f>
        <v>0</v>
      </c>
      <c r="G105" s="267">
        <f>VLOOKUP($A105,$A:$I,7,FALSE)</f>
        <v>0</v>
      </c>
      <c r="I105" s="14">
        <f t="shared" si="25"/>
        <v>0</v>
      </c>
      <c r="J105" s="261" t="str">
        <f t="shared" si="26"/>
        <v>-</v>
      </c>
      <c r="L105" s="453"/>
      <c r="M105" s="502"/>
      <c r="N105" s="502"/>
      <c r="O105" s="502"/>
    </row>
    <row r="106" spans="1:15" x14ac:dyDescent="0.25">
      <c r="A106" s="7">
        <v>923</v>
      </c>
      <c r="B106" s="8" t="s">
        <v>417</v>
      </c>
      <c r="C106" s="267">
        <f>VLOOKUP($A106,$A:$I,3,FALSE)</f>
        <v>0</v>
      </c>
      <c r="D106" s="267">
        <f>VLOOKUP($A106,$A:$I,4,FALSE)</f>
        <v>0</v>
      </c>
      <c r="E106" s="267">
        <f>VLOOKUP($A106,$A:$I,5,FALSE)</f>
        <v>0</v>
      </c>
      <c r="F106" s="267">
        <f>VLOOKUP($A106,$A:$I,6,FALSE)</f>
        <v>0</v>
      </c>
      <c r="G106" s="267">
        <f>VLOOKUP($A106,$A:$I,7,FALSE)</f>
        <v>0</v>
      </c>
      <c r="I106" s="14">
        <f t="shared" si="25"/>
        <v>0</v>
      </c>
      <c r="J106" s="261" t="str">
        <f t="shared" ref="J106" si="27">IF(OR(G106=0,C106=0,AND(G106&lt;0,C106&gt;0),AND(G106&gt;0,C106&lt;0)),"-",(G106/C106)^(1/4)-1)</f>
        <v>-</v>
      </c>
      <c r="L106" s="453"/>
      <c r="M106" s="502"/>
      <c r="N106" s="502"/>
      <c r="O106" s="502"/>
    </row>
    <row r="107" spans="1:15" x14ac:dyDescent="0.25">
      <c r="A107" s="7">
        <v>925</v>
      </c>
      <c r="B107" s="8" t="s">
        <v>384</v>
      </c>
      <c r="C107" s="267">
        <f>VLOOKUP($A107,$A:$I,3,FALSE)</f>
        <v>0</v>
      </c>
      <c r="D107" s="267">
        <f>VLOOKUP($A107,$A:$I,4,FALSE)</f>
        <v>0</v>
      </c>
      <c r="E107" s="267">
        <f>VLOOKUP($A107,$A:$I,5,FALSE)</f>
        <v>0</v>
      </c>
      <c r="F107" s="267">
        <f>VLOOKUP($A107,$A:$I,6,FALSE)</f>
        <v>0</v>
      </c>
      <c r="G107" s="267">
        <f>VLOOKUP($A107,$A:$I,7,FALSE)</f>
        <v>0</v>
      </c>
      <c r="I107" s="14">
        <f t="shared" si="25"/>
        <v>0</v>
      </c>
      <c r="J107" s="261" t="str">
        <f t="shared" si="26"/>
        <v>-</v>
      </c>
      <c r="L107" s="453"/>
      <c r="M107" s="502"/>
      <c r="N107" s="502"/>
      <c r="O107" s="502"/>
    </row>
    <row r="108" spans="1:15" hidden="1" outlineLevel="1" x14ac:dyDescent="0.25">
      <c r="A108" s="186"/>
      <c r="B108" s="183" t="s">
        <v>228</v>
      </c>
      <c r="C108" s="219"/>
      <c r="D108" s="219"/>
      <c r="E108" s="219"/>
      <c r="F108" s="219"/>
      <c r="G108" s="219"/>
      <c r="H108" s="223"/>
      <c r="I108" s="224">
        <f t="shared" ref="I108" si="28">IFERROR(AVERAGE(C108:G108),0)</f>
        <v>0</v>
      </c>
      <c r="J108" s="234" t="str">
        <f t="shared" si="26"/>
        <v>-</v>
      </c>
    </row>
    <row r="109" spans="1:15" collapsed="1" x14ac:dyDescent="0.25">
      <c r="A109" s="9" t="s">
        <v>418</v>
      </c>
      <c r="B109" s="9"/>
      <c r="C109" s="10">
        <f>SUM(C103:C108)</f>
        <v>0</v>
      </c>
      <c r="D109" s="10">
        <f t="shared" ref="D109:I109" si="29">SUM(D103:D108)</f>
        <v>0</v>
      </c>
      <c r="E109" s="10">
        <f t="shared" si="29"/>
        <v>0</v>
      </c>
      <c r="F109" s="10">
        <f>SUM(F103:F108)</f>
        <v>0</v>
      </c>
      <c r="G109" s="10">
        <f t="shared" si="29"/>
        <v>0</v>
      </c>
      <c r="I109" s="10">
        <f t="shared" si="29"/>
        <v>0</v>
      </c>
      <c r="J109" s="263" t="str">
        <f>IF(OR(G109=0,C109=0,AND(G109&lt;0,C109&gt;0),AND(G109&gt;0,C109&lt;0)),"-",(G109/C109)^(1/4)-1)</f>
        <v>-</v>
      </c>
    </row>
    <row r="111" spans="1:15" x14ac:dyDescent="0.25">
      <c r="A111" s="9" t="s">
        <v>1158</v>
      </c>
      <c r="B111" s="9"/>
      <c r="C111" s="10">
        <f>+C100-C109</f>
        <v>0</v>
      </c>
      <c r="D111" s="10">
        <f>+D100-D109</f>
        <v>0</v>
      </c>
      <c r="E111" s="10">
        <f>+E100-E109</f>
        <v>0</v>
      </c>
      <c r="F111" s="10">
        <f>+F100-F109</f>
        <v>0</v>
      </c>
      <c r="G111" s="10">
        <f>+G100-G109</f>
        <v>0</v>
      </c>
      <c r="I111" s="10">
        <f>+I100-I109</f>
        <v>0</v>
      </c>
      <c r="J111" s="263" t="str">
        <f>IF(OR(G111=0,C111=0,AND(G111&lt;0,C111&gt;0),AND(G111&gt;0,C111&lt;0)),"-",(G111/C111)^(1/4)-1)</f>
        <v>-</v>
      </c>
      <c r="L111" s="453"/>
      <c r="M111" s="453"/>
      <c r="N111" s="453"/>
      <c r="O111" s="453"/>
    </row>
    <row r="113" spans="1:15" x14ac:dyDescent="0.25">
      <c r="L113" s="223"/>
      <c r="M113" s="223"/>
      <c r="N113" s="223"/>
      <c r="O113" s="223"/>
    </row>
    <row r="114" spans="1:15" x14ac:dyDescent="0.25">
      <c r="A114" s="5"/>
      <c r="B114" s="5" t="s">
        <v>379</v>
      </c>
      <c r="C114" s="11">
        <f>C3</f>
        <v>2020</v>
      </c>
      <c r="D114" s="11">
        <f>D3</f>
        <v>2021</v>
      </c>
      <c r="E114" s="11">
        <f>E3</f>
        <v>2022</v>
      </c>
      <c r="F114" s="11">
        <f>F3</f>
        <v>2023</v>
      </c>
      <c r="G114" s="11">
        <f>G3</f>
        <v>2024</v>
      </c>
      <c r="I114" s="11" t="str">
        <f>I3</f>
        <v>Moyenne</v>
      </c>
      <c r="J114" s="11" t="str">
        <f>J3</f>
        <v>Tx croissance</v>
      </c>
    </row>
    <row r="115" spans="1:15" x14ac:dyDescent="0.25">
      <c r="A115" s="6">
        <v>910</v>
      </c>
      <c r="B115" s="4" t="s">
        <v>375</v>
      </c>
      <c r="C115" s="267">
        <f t="shared" ref="C115:C120" si="30">VLOOKUP($A115,$A:$I,3,FALSE)</f>
        <v>0</v>
      </c>
      <c r="D115" s="267">
        <f t="shared" ref="D115:D120" si="31">VLOOKUP($A115,$A:$I,4,FALSE)</f>
        <v>0</v>
      </c>
      <c r="E115" s="267">
        <f t="shared" ref="E115:E120" si="32">VLOOKUP($A115,$A:$I,5,FALSE)</f>
        <v>0</v>
      </c>
      <c r="F115" s="267">
        <f t="shared" ref="F115:F120" si="33">VLOOKUP($A115,$A:$I,6,FALSE)</f>
        <v>0</v>
      </c>
      <c r="G115" s="267">
        <f t="shared" ref="G115:G120" si="34">VLOOKUP($A115,$A:$I,7,FALSE)</f>
        <v>0</v>
      </c>
      <c r="I115" s="14">
        <f t="shared" ref="I115:I120" si="35">IFERROR(AVERAGE(C115:G115),0)</f>
        <v>0</v>
      </c>
      <c r="J115" s="261" t="str">
        <f t="shared" ref="J115:J120" si="36">IF(OR(G115=0,C115=0,AND(G115&lt;0,C115&gt;0),AND(G115&gt;0,C115&lt;0)),"-",(G115/C115)^(1/4)-1)</f>
        <v>-</v>
      </c>
    </row>
    <row r="116" spans="1:15" x14ac:dyDescent="0.25">
      <c r="A116" s="6">
        <v>911</v>
      </c>
      <c r="B116" s="4" t="s">
        <v>380</v>
      </c>
      <c r="C116" s="267">
        <f t="shared" si="30"/>
        <v>0</v>
      </c>
      <c r="D116" s="267">
        <f t="shared" si="31"/>
        <v>0</v>
      </c>
      <c r="E116" s="267">
        <f t="shared" si="32"/>
        <v>0</v>
      </c>
      <c r="F116" s="267">
        <f t="shared" si="33"/>
        <v>0</v>
      </c>
      <c r="G116" s="267">
        <f t="shared" si="34"/>
        <v>0</v>
      </c>
      <c r="I116" s="14">
        <f t="shared" si="35"/>
        <v>0</v>
      </c>
      <c r="J116" s="261" t="str">
        <f t="shared" si="36"/>
        <v>-</v>
      </c>
    </row>
    <row r="117" spans="1:15" x14ac:dyDescent="0.25">
      <c r="A117" s="6">
        <v>912</v>
      </c>
      <c r="B117" s="4" t="s">
        <v>381</v>
      </c>
      <c r="C117" s="267">
        <f t="shared" si="30"/>
        <v>0</v>
      </c>
      <c r="D117" s="267">
        <f t="shared" si="31"/>
        <v>0</v>
      </c>
      <c r="E117" s="267">
        <f t="shared" si="32"/>
        <v>0</v>
      </c>
      <c r="F117" s="267">
        <f t="shared" si="33"/>
        <v>0</v>
      </c>
      <c r="G117" s="267">
        <f t="shared" si="34"/>
        <v>0</v>
      </c>
      <c r="I117" s="14">
        <f t="shared" si="35"/>
        <v>0</v>
      </c>
      <c r="J117" s="261" t="str">
        <f t="shared" si="36"/>
        <v>-</v>
      </c>
    </row>
    <row r="118" spans="1:15" x14ac:dyDescent="0.25">
      <c r="A118" s="6">
        <v>913</v>
      </c>
      <c r="B118" s="4" t="s">
        <v>383</v>
      </c>
      <c r="C118" s="267">
        <f t="shared" si="30"/>
        <v>0</v>
      </c>
      <c r="D118" s="267">
        <f t="shared" si="31"/>
        <v>0</v>
      </c>
      <c r="E118" s="267">
        <f t="shared" si="32"/>
        <v>0</v>
      </c>
      <c r="F118" s="267">
        <f t="shared" si="33"/>
        <v>0</v>
      </c>
      <c r="G118" s="267">
        <f t="shared" si="34"/>
        <v>0</v>
      </c>
      <c r="I118" s="14">
        <f t="shared" si="35"/>
        <v>0</v>
      </c>
      <c r="J118" s="261" t="str">
        <f t="shared" si="36"/>
        <v>-</v>
      </c>
    </row>
    <row r="119" spans="1:15" x14ac:dyDescent="0.25">
      <c r="A119" s="6">
        <v>920</v>
      </c>
      <c r="B119" s="4" t="s">
        <v>50</v>
      </c>
      <c r="C119" s="267">
        <f t="shared" si="30"/>
        <v>0</v>
      </c>
      <c r="D119" s="267">
        <f t="shared" si="31"/>
        <v>0</v>
      </c>
      <c r="E119" s="267">
        <f t="shared" si="32"/>
        <v>0</v>
      </c>
      <c r="F119" s="267">
        <f t="shared" si="33"/>
        <v>0</v>
      </c>
      <c r="G119" s="267">
        <f t="shared" si="34"/>
        <v>0</v>
      </c>
      <c r="I119" s="14">
        <f t="shared" si="35"/>
        <v>0</v>
      </c>
      <c r="J119" s="261" t="str">
        <f t="shared" si="36"/>
        <v>-</v>
      </c>
    </row>
    <row r="120" spans="1:15" x14ac:dyDescent="0.25">
      <c r="A120" s="6">
        <v>925</v>
      </c>
      <c r="B120" s="4" t="s">
        <v>384</v>
      </c>
      <c r="C120" s="267">
        <f t="shared" si="30"/>
        <v>0</v>
      </c>
      <c r="D120" s="267">
        <f t="shared" si="31"/>
        <v>0</v>
      </c>
      <c r="E120" s="267">
        <f t="shared" si="32"/>
        <v>0</v>
      </c>
      <c r="F120" s="267">
        <f t="shared" si="33"/>
        <v>0</v>
      </c>
      <c r="G120" s="267">
        <f t="shared" si="34"/>
        <v>0</v>
      </c>
      <c r="I120" s="14">
        <f t="shared" si="35"/>
        <v>0</v>
      </c>
      <c r="J120" s="261" t="str">
        <f t="shared" si="36"/>
        <v>-</v>
      </c>
    </row>
    <row r="121" spans="1:15" x14ac:dyDescent="0.25">
      <c r="A121" s="9" t="s">
        <v>385</v>
      </c>
      <c r="B121" s="9"/>
      <c r="C121" s="10">
        <f>C115+C116+C117+C118-C119-C120</f>
        <v>0</v>
      </c>
      <c r="D121" s="10">
        <f>D115+D116+D117+D118-D119-D120</f>
        <v>0</v>
      </c>
      <c r="E121" s="10">
        <f>E115+E116+E117+E118-E119-E120</f>
        <v>0</v>
      </c>
      <c r="F121" s="10">
        <f>F115+F116+F117+F118-F119-F120</f>
        <v>0</v>
      </c>
      <c r="G121" s="10">
        <f>G115+G116+G117+G118-G119-G120</f>
        <v>0</v>
      </c>
      <c r="I121" s="10">
        <f>AVERAGE(C121:G121)</f>
        <v>0</v>
      </c>
      <c r="J121" s="263" t="str">
        <f>IF(OR(G121=0,C121=0,AND(G121&lt;0,C121&gt;0),AND(G121&gt;0,C121&lt;0)),"-",(G121/C121)^(1/4)-1)</f>
        <v>-</v>
      </c>
    </row>
    <row r="123" spans="1:15" x14ac:dyDescent="0.25">
      <c r="A123" s="5"/>
      <c r="B123" s="5" t="s">
        <v>386</v>
      </c>
      <c r="C123" s="11">
        <f>C3</f>
        <v>2020</v>
      </c>
      <c r="D123" s="11">
        <f t="shared" ref="D123:J123" si="37">D3</f>
        <v>2021</v>
      </c>
      <c r="E123" s="11">
        <f t="shared" si="37"/>
        <v>2022</v>
      </c>
      <c r="F123" s="11">
        <f t="shared" si="37"/>
        <v>2023</v>
      </c>
      <c r="G123" s="11">
        <f t="shared" si="37"/>
        <v>2024</v>
      </c>
      <c r="I123" s="11" t="str">
        <f t="shared" si="37"/>
        <v>Moyenne</v>
      </c>
      <c r="J123" s="11" t="str">
        <f t="shared" si="37"/>
        <v>Tx croissance</v>
      </c>
    </row>
    <row r="124" spans="1:15" x14ac:dyDescent="0.25">
      <c r="A124" s="6">
        <v>920</v>
      </c>
      <c r="B124" s="4" t="s">
        <v>50</v>
      </c>
      <c r="C124" s="267">
        <f>VLOOKUP($A124,$A:$I,3,FALSE)</f>
        <v>0</v>
      </c>
      <c r="D124" s="267">
        <f>VLOOKUP($A124,$A:$I,4,FALSE)</f>
        <v>0</v>
      </c>
      <c r="E124" s="267">
        <f>VLOOKUP($A124,$A:$I,5,FALSE)</f>
        <v>0</v>
      </c>
      <c r="F124" s="267">
        <f>VLOOKUP($A124,$A:$I,6,FALSE)</f>
        <v>0</v>
      </c>
      <c r="G124" s="267">
        <f>VLOOKUP($A124,$A:$I,7,FALSE)</f>
        <v>0</v>
      </c>
      <c r="I124" s="14">
        <f t="shared" ref="I124" si="38">IFERROR(AVERAGE(C124:G124),0)</f>
        <v>0</v>
      </c>
      <c r="J124" s="261" t="str">
        <f t="shared" ref="J124" si="39">IF(OR(G124=0,C124=0,AND(G124&lt;0,C124&gt;0),AND(G124&gt;0,C124&lt;0)),"-",(G124/C124)^(1/4)-1)</f>
        <v>-</v>
      </c>
    </row>
    <row r="125" spans="1:15" x14ac:dyDescent="0.25">
      <c r="A125" s="6">
        <v>921</v>
      </c>
      <c r="B125" s="4" t="s">
        <v>388</v>
      </c>
      <c r="C125" s="267">
        <f>VLOOKUP($A125,$A:$I,3,FALSE)</f>
        <v>0</v>
      </c>
      <c r="D125" s="267">
        <f>VLOOKUP($A125,$A:$I,4,FALSE)</f>
        <v>0</v>
      </c>
      <c r="E125" s="267">
        <f>VLOOKUP($A125,$A:$I,5,FALSE)</f>
        <v>0</v>
      </c>
      <c r="F125" s="267">
        <f>VLOOKUP($A125,$A:$I,6,FALSE)</f>
        <v>0</v>
      </c>
      <c r="G125" s="267">
        <f>VLOOKUP($A125,$A:$I,7,FALSE)</f>
        <v>0</v>
      </c>
      <c r="I125" s="14">
        <f t="shared" ref="I125:I127" si="40">IFERROR(AVERAGE(C125:G125),0)</f>
        <v>0</v>
      </c>
      <c r="J125" s="261" t="str">
        <f t="shared" ref="J125:J128" si="41">IF(OR(G125=0,C125=0,AND(G125&lt;0,C125&gt;0),AND(G125&gt;0,C125&lt;0)),"-",(G125/C125)^(1/4)-1)</f>
        <v>-</v>
      </c>
    </row>
    <row r="126" spans="1:15" x14ac:dyDescent="0.25">
      <c r="A126" s="6">
        <v>922</v>
      </c>
      <c r="B126" s="4" t="s">
        <v>389</v>
      </c>
      <c r="C126" s="267">
        <f>VLOOKUP($A126,$A:$I,3,FALSE)</f>
        <v>0</v>
      </c>
      <c r="D126" s="267">
        <f>VLOOKUP($A126,$A:$I,4,FALSE)</f>
        <v>0</v>
      </c>
      <c r="E126" s="267">
        <f>VLOOKUP($A126,$A:$I,5,FALSE)</f>
        <v>0</v>
      </c>
      <c r="F126" s="267">
        <f>VLOOKUP($A126,$A:$I,6,FALSE)</f>
        <v>0</v>
      </c>
      <c r="G126" s="267">
        <f>VLOOKUP($A126,$A:$I,7,FALSE)</f>
        <v>0</v>
      </c>
      <c r="I126" s="14">
        <f t="shared" si="40"/>
        <v>0</v>
      </c>
      <c r="J126" s="261" t="str">
        <f t="shared" si="41"/>
        <v>-</v>
      </c>
    </row>
    <row r="127" spans="1:15" x14ac:dyDescent="0.25">
      <c r="A127" s="6">
        <v>923</v>
      </c>
      <c r="B127" s="4" t="s">
        <v>390</v>
      </c>
      <c r="C127" s="267">
        <f>VLOOKUP($A127,$A:$I,3,FALSE)</f>
        <v>0</v>
      </c>
      <c r="D127" s="267">
        <f>VLOOKUP($A127,$A:$I,4,FALSE)</f>
        <v>0</v>
      </c>
      <c r="E127" s="267">
        <f>VLOOKUP($A127,$A:$I,5,FALSE)</f>
        <v>0</v>
      </c>
      <c r="F127" s="267">
        <f>VLOOKUP($A127,$A:$I,6,FALSE)</f>
        <v>0</v>
      </c>
      <c r="G127" s="267">
        <f>VLOOKUP($A127,$A:$I,7,FALSE)</f>
        <v>0</v>
      </c>
      <c r="I127" s="14">
        <f t="shared" si="40"/>
        <v>0</v>
      </c>
      <c r="J127" s="261" t="str">
        <f t="shared" si="41"/>
        <v>-</v>
      </c>
    </row>
    <row r="128" spans="1:15" hidden="1" outlineLevel="1" x14ac:dyDescent="0.25">
      <c r="A128" s="6"/>
      <c r="B128" s="183" t="s">
        <v>419</v>
      </c>
      <c r="C128" s="219"/>
      <c r="D128" s="219"/>
      <c r="E128" s="219"/>
      <c r="F128" s="219"/>
      <c r="G128" s="219"/>
      <c r="H128" s="223"/>
      <c r="I128" s="224">
        <f t="shared" ref="I128" si="42">IFERROR(AVERAGE(C128:G128),0)</f>
        <v>0</v>
      </c>
      <c r="J128" s="234" t="str">
        <f t="shared" si="41"/>
        <v>-</v>
      </c>
    </row>
    <row r="129" spans="1:10" ht="12" customHeight="1" collapsed="1" x14ac:dyDescent="0.25">
      <c r="A129" s="9" t="s">
        <v>24</v>
      </c>
      <c r="B129" s="9"/>
      <c r="C129" s="10">
        <f>SUM(C124:C128)</f>
        <v>0</v>
      </c>
      <c r="D129" s="10">
        <f t="shared" ref="D129:G129" si="43">SUM(D124:D128)</f>
        <v>0</v>
      </c>
      <c r="E129" s="10">
        <f t="shared" si="43"/>
        <v>0</v>
      </c>
      <c r="F129" s="10">
        <f t="shared" si="43"/>
        <v>0</v>
      </c>
      <c r="G129" s="10">
        <f t="shared" si="43"/>
        <v>0</v>
      </c>
      <c r="I129" s="10">
        <f>SUM(I124:I128)</f>
        <v>0</v>
      </c>
      <c r="J129" s="263" t="str">
        <f>IF(OR(G129=0,C129=0,AND(G129&lt;0,C129&gt;0),AND(G129&gt;0,C129&lt;0)),"-",(G129/C129)^(1/4)-1)</f>
        <v>-</v>
      </c>
    </row>
    <row r="131" spans="1:10" x14ac:dyDescent="0.25">
      <c r="A131" s="9" t="s">
        <v>391</v>
      </c>
      <c r="B131" s="9"/>
      <c r="C131" s="265">
        <f>IF(C129&lt;=0,0,(C7+C8)/C129)</f>
        <v>0</v>
      </c>
      <c r="D131" s="265">
        <f>IF(D129&lt;=0,0,(D7+D8)/D129)</f>
        <v>0</v>
      </c>
      <c r="E131" s="265">
        <f>IF(E129&lt;=0,0,(E7+E8)/E129)</f>
        <v>0</v>
      </c>
      <c r="F131" s="265">
        <f>IF(F129&lt;=0,0,(F7+F8)/F129)</f>
        <v>0</v>
      </c>
      <c r="G131" s="265">
        <f>IF(G129&lt;=0,0,(G7+G8)/G129)</f>
        <v>0</v>
      </c>
      <c r="I131" s="265">
        <f>IF(I129&lt;=0,0,(I7+I8)/I129)</f>
        <v>0</v>
      </c>
      <c r="J131" s="263" t="str">
        <f>IF(OR(G131=0,C131=0,AND(G131&lt;0,C131&gt;0),AND(G131&gt;0,C131&lt;0)),"-",(G131/C131)^(1/4)-1)</f>
        <v>-</v>
      </c>
    </row>
    <row r="133" spans="1:10" x14ac:dyDescent="0.25">
      <c r="A133" s="5"/>
      <c r="B133" s="5" t="s">
        <v>392</v>
      </c>
      <c r="C133" s="11">
        <f>C3</f>
        <v>2020</v>
      </c>
      <c r="D133" s="11">
        <f t="shared" ref="D133:J133" si="44">D3</f>
        <v>2021</v>
      </c>
      <c r="E133" s="11">
        <f t="shared" si="44"/>
        <v>2022</v>
      </c>
      <c r="F133" s="11">
        <f t="shared" si="44"/>
        <v>2023</v>
      </c>
      <c r="G133" s="11">
        <f t="shared" si="44"/>
        <v>2024</v>
      </c>
      <c r="I133" s="11" t="str">
        <f t="shared" si="44"/>
        <v>Moyenne</v>
      </c>
      <c r="J133" s="11" t="str">
        <f t="shared" si="44"/>
        <v>Tx croissance</v>
      </c>
    </row>
    <row r="134" spans="1:10" x14ac:dyDescent="0.25">
      <c r="A134" s="7">
        <v>9280</v>
      </c>
      <c r="B134" s="8" t="s">
        <v>393</v>
      </c>
      <c r="C134" s="267">
        <f>VLOOKUP($A134,$A:$I,3,FALSE)</f>
        <v>0</v>
      </c>
      <c r="D134" s="267">
        <f>VLOOKUP($A134,$A:$I,4,FALSE)</f>
        <v>0</v>
      </c>
      <c r="E134" s="267">
        <f>VLOOKUP($A134,$A:$I,5,FALSE)</f>
        <v>0</v>
      </c>
      <c r="F134" s="267">
        <f>VLOOKUP($A134,$A:$I,6,FALSE)</f>
        <v>0</v>
      </c>
      <c r="G134" s="267">
        <f>VLOOKUP($A134,$A:$I,7,FALSE)</f>
        <v>0</v>
      </c>
      <c r="I134" s="14">
        <f t="shared" ref="I134:I136" si="45">IFERROR(AVERAGE(C134:G134),0)</f>
        <v>0</v>
      </c>
      <c r="J134" s="261" t="str">
        <f t="shared" ref="J134:J136" si="46">IF(OR(G134=0,C134=0,AND(G134&lt;0,C134&gt;0),AND(G134&gt;0,C134&lt;0)),"-",(G134/C134)^(1/4)-1)</f>
        <v>-</v>
      </c>
    </row>
    <row r="135" spans="1:10" x14ac:dyDescent="0.25">
      <c r="A135" s="7">
        <v>9281</v>
      </c>
      <c r="B135" s="8" t="s">
        <v>394</v>
      </c>
      <c r="C135" s="267">
        <f>VLOOKUP($A135,$A:$I,3,FALSE)</f>
        <v>0</v>
      </c>
      <c r="D135" s="267">
        <f>VLOOKUP($A135,$A:$I,4,FALSE)</f>
        <v>0</v>
      </c>
      <c r="E135" s="267">
        <f>VLOOKUP($A135,$A:$I,5,FALSE)</f>
        <v>0</v>
      </c>
      <c r="F135" s="267">
        <f>VLOOKUP($A135,$A:$I,6,FALSE)</f>
        <v>0</v>
      </c>
      <c r="G135" s="267">
        <f>VLOOKUP($A135,$A:$I,7,FALSE)</f>
        <v>0</v>
      </c>
      <c r="I135" s="14">
        <f t="shared" si="45"/>
        <v>0</v>
      </c>
      <c r="J135" s="261" t="str">
        <f t="shared" si="46"/>
        <v>-</v>
      </c>
    </row>
    <row r="136" spans="1:10" x14ac:dyDescent="0.25">
      <c r="A136" s="7">
        <v>9282</v>
      </c>
      <c r="B136" s="8" t="s">
        <v>395</v>
      </c>
      <c r="C136" s="267">
        <f>VLOOKUP($A136,$A:$I,3,FALSE)</f>
        <v>0</v>
      </c>
      <c r="D136" s="267">
        <f>VLOOKUP($A136,$A:$I,4,FALSE)</f>
        <v>0</v>
      </c>
      <c r="E136" s="267">
        <f>VLOOKUP($A136,$A:$I,5,FALSE)</f>
        <v>0</v>
      </c>
      <c r="F136" s="267">
        <f>VLOOKUP($A136,$A:$I,6,FALSE)</f>
        <v>0</v>
      </c>
      <c r="G136" s="267">
        <f>VLOOKUP($A136,$A:$I,7,FALSE)</f>
        <v>0</v>
      </c>
      <c r="I136" s="14">
        <f t="shared" si="45"/>
        <v>0</v>
      </c>
      <c r="J136" s="261" t="str">
        <f t="shared" si="46"/>
        <v>-</v>
      </c>
    </row>
    <row r="137" spans="1:10" x14ac:dyDescent="0.25">
      <c r="A137" s="9" t="s">
        <v>396</v>
      </c>
      <c r="B137" s="9"/>
      <c r="C137" s="10">
        <f>SUM(C134:C136)</f>
        <v>0</v>
      </c>
      <c r="D137" s="10">
        <f>SUM(D134:D136)</f>
        <v>0</v>
      </c>
      <c r="E137" s="10">
        <f>SUM(E134:E136)</f>
        <v>0</v>
      </c>
      <c r="F137" s="10">
        <f>SUM(F134:F136)</f>
        <v>0</v>
      </c>
      <c r="G137" s="10">
        <f>SUM(G134:G136)</f>
        <v>0</v>
      </c>
      <c r="I137" s="10">
        <f>SUM(I134:I136)</f>
        <v>0</v>
      </c>
      <c r="J137" s="263" t="str">
        <f>IF(OR(G137=0,C137=0,AND(G137&lt;0,C137&gt;0),AND(G137&gt;0,C137&lt;0)),"-",(G137/C137)^(1/4)-1)</f>
        <v>-</v>
      </c>
    </row>
    <row r="139" spans="1:10" x14ac:dyDescent="0.25">
      <c r="A139" s="5"/>
      <c r="B139" s="5" t="s">
        <v>68</v>
      </c>
      <c r="C139" s="11">
        <f>C3</f>
        <v>2020</v>
      </c>
      <c r="D139" s="11">
        <f t="shared" ref="D139:J139" si="47">D3</f>
        <v>2021</v>
      </c>
      <c r="E139" s="11">
        <f t="shared" si="47"/>
        <v>2022</v>
      </c>
      <c r="F139" s="11">
        <f t="shared" si="47"/>
        <v>2023</v>
      </c>
      <c r="G139" s="11">
        <f t="shared" si="47"/>
        <v>2024</v>
      </c>
      <c r="I139" s="11" t="str">
        <f t="shared" si="47"/>
        <v>Moyenne</v>
      </c>
      <c r="J139" s="11" t="str">
        <f t="shared" si="47"/>
        <v>Tx croissance</v>
      </c>
    </row>
    <row r="140" spans="1:10" x14ac:dyDescent="0.25">
      <c r="A140" s="4"/>
      <c r="B140" s="4" t="s">
        <v>57</v>
      </c>
      <c r="C140" s="374" cm="1">
        <f t="array" ref="C140">IFERROR(INDEX('taux imposition'!$C$13:$K$339,_xlfn.XMATCH($D$1,'taux imposition'!$B$13:$B$339),MATCH(C$3,'taux imposition'!$C$7:$K$7)),0)</f>
        <v>0</v>
      </c>
      <c r="D140" s="374" cm="1">
        <f t="array" ref="D140">IFERROR(INDEX('taux imposition'!$C$13:$K$339,_xlfn.XMATCH($D$1,'taux imposition'!$B$13:$B$339),MATCH(D$3,'taux imposition'!$C$7:$K$7)),0)</f>
        <v>0</v>
      </c>
      <c r="E140" s="374" cm="1">
        <f t="array" ref="E140">IFERROR(INDEX('taux imposition'!$C$13:$K$339,_xlfn.XMATCH($D$1,'taux imposition'!$B$13:$B$339),MATCH(E$3,'taux imposition'!$C$7:$K$7)),0)</f>
        <v>0</v>
      </c>
      <c r="F140" s="374" cm="1">
        <f t="array" ref="F140">IFERROR(INDEX('taux imposition'!$C$13:$K$339,_xlfn.XMATCH($D$1,'taux imposition'!$B$13:$B$339),MATCH(F$3,'taux imposition'!$C$7:$K$7)),0)</f>
        <v>0</v>
      </c>
      <c r="G140" s="374" cm="1">
        <f t="array" ref="G140">IFERROR(INDEX('taux imposition'!$C$13:$K$339,_xlfn.XMATCH($D$1,'taux imposition'!$B$13:$B$339),MATCH(G$3,'taux imposition'!$C$7:$K$7)),0)</f>
        <v>0</v>
      </c>
      <c r="I140" s="266">
        <f>IFERROR(AVERAGE(C140:G140),0)</f>
        <v>0</v>
      </c>
      <c r="J140" s="261" t="str">
        <f t="shared" ref="J140" si="48">IF(OR(G140=0,C140=0,AND(G140&lt;0,C140&gt;0),AND(G140&gt;0,C140&lt;0)),"-",(G140/C140)^(1/4)-1)</f>
        <v>-</v>
      </c>
    </row>
    <row r="142" spans="1:10" x14ac:dyDescent="0.25">
      <c r="A142" s="5"/>
      <c r="B142" s="5" t="s">
        <v>270</v>
      </c>
      <c r="C142" s="11">
        <f>C3</f>
        <v>2020</v>
      </c>
      <c r="D142" s="11">
        <f t="shared" ref="D142:J142" si="49">D3</f>
        <v>2021</v>
      </c>
      <c r="E142" s="11">
        <f t="shared" si="49"/>
        <v>2022</v>
      </c>
      <c r="F142" s="11">
        <f t="shared" si="49"/>
        <v>2023</v>
      </c>
      <c r="G142" s="11">
        <f t="shared" si="49"/>
        <v>2024</v>
      </c>
      <c r="I142" s="11" t="str">
        <f t="shared" si="49"/>
        <v>Moyenne</v>
      </c>
      <c r="J142" s="11" t="str">
        <f t="shared" si="49"/>
        <v>Tx croissance</v>
      </c>
    </row>
    <row r="143" spans="1:10" x14ac:dyDescent="0.25">
      <c r="A143" s="78"/>
      <c r="B143" s="8" t="s">
        <v>271</v>
      </c>
      <c r="C143" s="341" cm="1">
        <f t="array" ref="C143">IFERROR(INDEX(population!$D$10:$K$318,_xlfn.XMATCH($D$1,population!$B$10:$B$318),_xlfn.XMATCH(C$3,population!$D$7:$K$7)),0)</f>
        <v>0</v>
      </c>
      <c r="D143" s="341" cm="1">
        <f t="array" ref="D143">IFERROR(INDEX(population!$D$10:$K$318,_xlfn.XMATCH($D$1,population!$B$10:$B$318),_xlfn.XMATCH(D$3,population!$D$7:$K$7)),0)</f>
        <v>0</v>
      </c>
      <c r="E143" s="341" cm="1">
        <f t="array" ref="E143">IFERROR(INDEX(population!$D$10:$K$318,_xlfn.XMATCH($D$1,population!$B$10:$B$318),_xlfn.XMATCH(E$3,population!$D$7:$K$7)),0)</f>
        <v>0</v>
      </c>
      <c r="F143" s="341" cm="1">
        <f t="array" ref="F143">IFERROR(INDEX(population!$D$10:$K$318,_xlfn.XMATCH($D$1,population!$B$10:$B$318),_xlfn.XMATCH(F$3,population!$D$7:$K$7)),0)</f>
        <v>0</v>
      </c>
      <c r="G143" s="341" cm="1">
        <f t="array" ref="G143">IFERROR(INDEX(population!$D$10:$K$318,_xlfn.XMATCH($D$1,population!$B$10:$B$318),_xlfn.XMATCH(G$3,population!$D$7:$K$7)),0)</f>
        <v>0</v>
      </c>
      <c r="I143" s="224">
        <f t="shared" ref="I143" si="50">IFERROR(AVERAGE(C143:G143),0)</f>
        <v>0</v>
      </c>
      <c r="J143" s="234" t="str">
        <f t="shared" ref="J143" si="51">IF(OR(G143=0,C143=0,AND(G143&lt;0,C143&gt;0),AND(G143&gt;0,C143&lt;0)),"-",(G143/C143)^(1/4)-1)</f>
        <v>-</v>
      </c>
    </row>
    <row r="144" spans="1:10" x14ac:dyDescent="0.25">
      <c r="A144" s="9" t="s">
        <v>272</v>
      </c>
      <c r="B144" s="87"/>
      <c r="C144" s="227">
        <f>SUM(C143:C143)</f>
        <v>0</v>
      </c>
      <c r="D144" s="227">
        <f>SUM(D143:D143)</f>
        <v>0</v>
      </c>
      <c r="E144" s="227">
        <f>SUM(E143:E143)</f>
        <v>0</v>
      </c>
      <c r="F144" s="227">
        <f>SUM(F143:F143)</f>
        <v>0</v>
      </c>
      <c r="G144" s="227">
        <f>SUM(G143:G143)</f>
        <v>0</v>
      </c>
      <c r="I144" s="228">
        <f t="shared" ref="I144" si="52">AVERAGE(C144:G144)</f>
        <v>0</v>
      </c>
      <c r="J144" s="235" t="str">
        <f>IF(OR(G144=0,C144=0,AND(G144&lt;0,C144&gt;0),AND(G144&gt;0,C144&lt;0)),"-",(G144/C144)^(1/4)-1)</f>
        <v>-</v>
      </c>
    </row>
    <row r="146" spans="1:10" x14ac:dyDescent="0.25">
      <c r="A146" s="88" t="s">
        <v>102</v>
      </c>
      <c r="I146" s="2"/>
    </row>
    <row r="147" spans="1:10" x14ac:dyDescent="0.25">
      <c r="A147" s="89">
        <v>45</v>
      </c>
      <c r="B147" s="79" t="s">
        <v>398</v>
      </c>
      <c r="C147" s="11">
        <f>C3</f>
        <v>2020</v>
      </c>
      <c r="D147" s="11">
        <f t="shared" ref="D147:G147" si="53">D3</f>
        <v>2021</v>
      </c>
      <c r="E147" s="11">
        <f t="shared" si="53"/>
        <v>2022</v>
      </c>
      <c r="F147" s="11">
        <f t="shared" si="53"/>
        <v>2023</v>
      </c>
      <c r="G147" s="11">
        <f t="shared" si="53"/>
        <v>2024</v>
      </c>
      <c r="I147" s="11" t="s">
        <v>397</v>
      </c>
      <c r="J147" s="11" t="str">
        <f t="shared" ref="J147" si="54">J3</f>
        <v>Tx croissance</v>
      </c>
    </row>
    <row r="148" spans="1:10" x14ac:dyDescent="0.25">
      <c r="A148" s="78">
        <v>3</v>
      </c>
      <c r="B148" s="8" t="s">
        <v>103</v>
      </c>
      <c r="C148" s="262"/>
      <c r="D148" s="262"/>
      <c r="E148" s="262"/>
      <c r="F148" s="262"/>
      <c r="G148" s="262"/>
      <c r="I148" s="15">
        <f t="shared" ref="I148:I163" si="55">SUM(C148:G148)</f>
        <v>0</v>
      </c>
      <c r="J148" s="261" t="str">
        <f t="shared" ref="J148:J151" si="56">IF(OR(G148=0,C148=0,AND(G148&lt;0,C148&gt;0),AND(G148&gt;0,C148&lt;0)),"-",(G148/C148)^(1/4)-1)</f>
        <v>-</v>
      </c>
    </row>
    <row r="149" spans="1:10" x14ac:dyDescent="0.25">
      <c r="A149" s="78">
        <v>4</v>
      </c>
      <c r="B149" s="8" t="s">
        <v>104</v>
      </c>
      <c r="C149" s="262"/>
      <c r="D149" s="262"/>
      <c r="E149" s="262"/>
      <c r="F149" s="262"/>
      <c r="G149" s="262"/>
      <c r="I149" s="15">
        <f t="shared" si="55"/>
        <v>0</v>
      </c>
      <c r="J149" s="261" t="str">
        <f t="shared" si="56"/>
        <v>-</v>
      </c>
    </row>
    <row r="150" spans="1:10" x14ac:dyDescent="0.25">
      <c r="A150" s="78">
        <v>381</v>
      </c>
      <c r="B150" s="8" t="s">
        <v>3</v>
      </c>
      <c r="C150" s="262"/>
      <c r="D150" s="262"/>
      <c r="E150" s="262"/>
      <c r="F150" s="262"/>
      <c r="G150" s="262"/>
      <c r="I150" s="15">
        <f t="shared" si="55"/>
        <v>0</v>
      </c>
      <c r="J150" s="261" t="str">
        <f t="shared" si="56"/>
        <v>-</v>
      </c>
    </row>
    <row r="151" spans="1:10" x14ac:dyDescent="0.25">
      <c r="A151" s="78">
        <v>481</v>
      </c>
      <c r="B151" s="8" t="s">
        <v>4</v>
      </c>
      <c r="C151" s="262"/>
      <c r="D151" s="262"/>
      <c r="E151" s="262"/>
      <c r="F151" s="262"/>
      <c r="G151" s="262"/>
      <c r="I151" s="15">
        <f t="shared" si="55"/>
        <v>0</v>
      </c>
      <c r="J151" s="261" t="str">
        <f t="shared" si="56"/>
        <v>-</v>
      </c>
    </row>
    <row r="152" spans="1:10" x14ac:dyDescent="0.25">
      <c r="I152" s="2"/>
    </row>
    <row r="153" spans="1:10" x14ac:dyDescent="0.25">
      <c r="A153" s="89">
        <v>46</v>
      </c>
      <c r="B153" s="79" t="s">
        <v>399</v>
      </c>
      <c r="C153" s="11">
        <f>C3</f>
        <v>2020</v>
      </c>
      <c r="D153" s="11">
        <f t="shared" ref="D153:G153" si="57">D3</f>
        <v>2021</v>
      </c>
      <c r="E153" s="11">
        <f t="shared" si="57"/>
        <v>2022</v>
      </c>
      <c r="F153" s="11">
        <f t="shared" si="57"/>
        <v>2023</v>
      </c>
      <c r="G153" s="11">
        <f t="shared" si="57"/>
        <v>2024</v>
      </c>
      <c r="I153" s="11" t="str">
        <f>I147</f>
        <v>Somme</v>
      </c>
      <c r="J153" s="11" t="str">
        <f t="shared" ref="J153" si="58">J3</f>
        <v>Tx croissance</v>
      </c>
    </row>
    <row r="154" spans="1:10" x14ac:dyDescent="0.25">
      <c r="A154" s="78">
        <v>3</v>
      </c>
      <c r="B154" s="8" t="s">
        <v>103</v>
      </c>
      <c r="C154" s="262"/>
      <c r="D154" s="262"/>
      <c r="E154" s="262"/>
      <c r="F154" s="262"/>
      <c r="G154" s="262"/>
      <c r="I154" s="15">
        <f t="shared" si="55"/>
        <v>0</v>
      </c>
      <c r="J154" s="261" t="str">
        <f t="shared" ref="J154:J157" si="59">IF(OR(G154=0,C154=0,AND(G154&lt;0,C154&gt;0),AND(G154&gt;0,C154&lt;0)),"-",(G154/C154)^(1/4)-1)</f>
        <v>-</v>
      </c>
    </row>
    <row r="155" spans="1:10" x14ac:dyDescent="0.25">
      <c r="A155" s="78">
        <v>4</v>
      </c>
      <c r="B155" s="8" t="s">
        <v>104</v>
      </c>
      <c r="C155" s="262"/>
      <c r="D155" s="262"/>
      <c r="E155" s="262"/>
      <c r="F155" s="262"/>
      <c r="G155" s="262"/>
      <c r="I155" s="15">
        <f t="shared" si="55"/>
        <v>0</v>
      </c>
      <c r="J155" s="261" t="str">
        <f t="shared" si="59"/>
        <v>-</v>
      </c>
    </row>
    <row r="156" spans="1:10" x14ac:dyDescent="0.25">
      <c r="A156" s="78">
        <v>381</v>
      </c>
      <c r="B156" s="8" t="s">
        <v>3</v>
      </c>
      <c r="C156" s="262"/>
      <c r="D156" s="262"/>
      <c r="E156" s="262"/>
      <c r="F156" s="262"/>
      <c r="G156" s="262"/>
      <c r="I156" s="15">
        <f t="shared" si="55"/>
        <v>0</v>
      </c>
      <c r="J156" s="261" t="str">
        <f t="shared" si="59"/>
        <v>-</v>
      </c>
    </row>
    <row r="157" spans="1:10" x14ac:dyDescent="0.25">
      <c r="A157" s="78">
        <v>481</v>
      </c>
      <c r="B157" s="8" t="s">
        <v>4</v>
      </c>
      <c r="C157" s="262"/>
      <c r="D157" s="262"/>
      <c r="E157" s="262"/>
      <c r="F157" s="262"/>
      <c r="G157" s="262"/>
      <c r="I157" s="15">
        <f t="shared" si="55"/>
        <v>0</v>
      </c>
      <c r="J157" s="261" t="str">
        <f t="shared" si="59"/>
        <v>-</v>
      </c>
    </row>
    <row r="158" spans="1:10" x14ac:dyDescent="0.25">
      <c r="I158" s="2"/>
    </row>
    <row r="159" spans="1:10" x14ac:dyDescent="0.25">
      <c r="A159" s="89">
        <v>81</v>
      </c>
      <c r="B159" s="79" t="s">
        <v>400</v>
      </c>
      <c r="C159" s="11">
        <f>C3</f>
        <v>2020</v>
      </c>
      <c r="D159" s="11">
        <f t="shared" ref="D159:G159" si="60">D3</f>
        <v>2021</v>
      </c>
      <c r="E159" s="11">
        <f t="shared" si="60"/>
        <v>2022</v>
      </c>
      <c r="F159" s="11">
        <f t="shared" si="60"/>
        <v>2023</v>
      </c>
      <c r="G159" s="11">
        <f t="shared" si="60"/>
        <v>2024</v>
      </c>
      <c r="I159" s="11" t="str">
        <f>I147</f>
        <v>Somme</v>
      </c>
      <c r="J159" s="11" t="str">
        <f t="shared" ref="J159" si="61">J3</f>
        <v>Tx croissance</v>
      </c>
    </row>
    <row r="160" spans="1:10" x14ac:dyDescent="0.25">
      <c r="A160" s="78">
        <v>3</v>
      </c>
      <c r="B160" s="8" t="s">
        <v>103</v>
      </c>
      <c r="C160" s="262"/>
      <c r="D160" s="262"/>
      <c r="E160" s="262"/>
      <c r="F160" s="262"/>
      <c r="G160" s="262"/>
      <c r="I160" s="15">
        <f t="shared" si="55"/>
        <v>0</v>
      </c>
      <c r="J160" s="261" t="str">
        <f t="shared" ref="J160:J163" si="62">IF(OR(G160=0,C160=0,AND(G160&lt;0,C160&gt;0),AND(G160&gt;0,C160&lt;0)),"-",(G160/C160)^(1/4)-1)</f>
        <v>-</v>
      </c>
    </row>
    <row r="161" spans="1:10" x14ac:dyDescent="0.25">
      <c r="A161" s="78">
        <v>4</v>
      </c>
      <c r="B161" s="8" t="s">
        <v>104</v>
      </c>
      <c r="C161" s="262"/>
      <c r="D161" s="262"/>
      <c r="E161" s="262"/>
      <c r="F161" s="262"/>
      <c r="G161" s="262"/>
      <c r="I161" s="15">
        <f t="shared" si="55"/>
        <v>0</v>
      </c>
      <c r="J161" s="261" t="str">
        <f t="shared" si="62"/>
        <v>-</v>
      </c>
    </row>
    <row r="162" spans="1:10" x14ac:dyDescent="0.25">
      <c r="A162" s="78">
        <v>381</v>
      </c>
      <c r="B162" s="8" t="s">
        <v>3</v>
      </c>
      <c r="C162" s="262"/>
      <c r="D162" s="262"/>
      <c r="E162" s="262"/>
      <c r="F162" s="262"/>
      <c r="G162" s="262"/>
      <c r="I162" s="15">
        <f t="shared" si="55"/>
        <v>0</v>
      </c>
      <c r="J162" s="261" t="str">
        <f t="shared" si="62"/>
        <v>-</v>
      </c>
    </row>
    <row r="163" spans="1:10" x14ac:dyDescent="0.25">
      <c r="A163" s="78">
        <v>481</v>
      </c>
      <c r="B163" s="8" t="s">
        <v>4</v>
      </c>
      <c r="C163" s="262"/>
      <c r="D163" s="262"/>
      <c r="E163" s="262"/>
      <c r="F163" s="262"/>
      <c r="G163" s="262"/>
      <c r="I163" s="15">
        <f t="shared" si="55"/>
        <v>0</v>
      </c>
      <c r="J163" s="261" t="str">
        <f t="shared" si="62"/>
        <v>-</v>
      </c>
    </row>
  </sheetData>
  <sheetProtection sort="0" autoFilter="0"/>
  <mergeCells count="2">
    <mergeCell ref="D1:F1"/>
    <mergeCell ref="G1:I1"/>
  </mergeCells>
  <conditionalFormatting sqref="C45:G45">
    <cfRule type="cellIs" dxfId="156" priority="1" operator="equal">
      <formula>"Erreur"</formula>
    </cfRule>
    <cfRule type="cellIs" dxfId="155" priority="2" operator="equal">
      <formula>"OK"</formula>
    </cfRule>
  </conditionalFormatting>
  <conditionalFormatting sqref="I45">
    <cfRule type="cellIs" dxfId="154" priority="5" operator="equal">
      <formula>"Erreur"</formula>
    </cfRule>
    <cfRule type="cellIs" dxfId="153" priority="6" operator="equal">
      <formula>"OK"</formula>
    </cfRule>
  </conditionalFormatting>
  <pageMargins left="0.25" right="0.25" top="0.75" bottom="0.75" header="0.3" footer="0.3"/>
  <pageSetup paperSize="9" orientation="landscape" r:id="rId1"/>
  <headerFooter>
    <oddHeader>&amp;LV6.0&amp;C&amp;A&amp;R&amp;D</oddHeader>
    <oddFooter>&amp;L&amp;8Fichier d'analyse réalisé par l'UCV
conseils@ucv.ch&amp;C&amp;G&amp;R&amp;P/&amp;N</oddFooter>
  </headerFooter>
  <rowBreaks count="1" manualBreakCount="1">
    <brk id="145" max="9" man="1"/>
  </rowBreaks>
  <ignoredErrors>
    <ignoredError sqref="C18:F19 C39:F40 C48:F51 C55:F58 C64:F77 C81:F91 C95:G98 C103:G107 C115:G120 C134:G136 C140:I140 J1 C143:G143 C124:G127 H61 C4:F16 C23:F37" unlockedFormula="1"/>
  </ignoredErrors>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AE1D-70BF-43D5-A61C-B78AEC0ACB43}">
  <sheetPr codeName="Feuil11">
    <tabColor theme="5"/>
  </sheetPr>
  <dimension ref="A1:AD225"/>
  <sheetViews>
    <sheetView workbookViewId="0"/>
  </sheetViews>
  <sheetFormatPr defaultColWidth="11" defaultRowHeight="13.5" outlineLevelRow="1" x14ac:dyDescent="0.25"/>
  <cols>
    <col min="1" max="1" width="8" customWidth="1"/>
    <col min="2" max="2" width="11" customWidth="1"/>
    <col min="3" max="3" width="78.59765625" customWidth="1"/>
    <col min="4" max="8" width="14.796875" customWidth="1"/>
    <col min="9" max="9" width="1.59765625" customWidth="1"/>
    <col min="10" max="10" width="17.3984375" customWidth="1"/>
    <col min="11" max="11" width="17.3984375" style="232" customWidth="1"/>
    <col min="12" max="12" width="3.19921875" customWidth="1"/>
    <col min="13" max="13" width="0.19921875" customWidth="1"/>
  </cols>
  <sheetData>
    <row r="1" spans="1:30" ht="16.5" x14ac:dyDescent="0.3">
      <c r="A1" s="1" t="s">
        <v>90</v>
      </c>
      <c r="B1" s="1"/>
      <c r="D1" s="1" t="s">
        <v>78</v>
      </c>
      <c r="E1" s="533">
        <f>+AF!F3</f>
        <v>0</v>
      </c>
      <c r="F1" s="533"/>
      <c r="G1" s="533"/>
      <c r="H1" s="534" t="s">
        <v>157</v>
      </c>
      <c r="I1" s="534"/>
      <c r="J1" s="534"/>
      <c r="K1" s="383">
        <f>+'Données PCV'!J1</f>
        <v>0</v>
      </c>
      <c r="L1" s="125"/>
      <c r="M1" s="125"/>
      <c r="N1" s="125"/>
      <c r="O1" s="125"/>
      <c r="P1" s="125"/>
      <c r="Q1" s="125"/>
      <c r="R1" s="125"/>
      <c r="S1" s="125"/>
      <c r="T1" s="125"/>
      <c r="U1" s="125"/>
      <c r="V1" s="125"/>
      <c r="W1" s="125"/>
      <c r="X1" s="125"/>
      <c r="Y1" s="125"/>
      <c r="Z1" s="125"/>
      <c r="AA1" s="125"/>
      <c r="AB1" s="125"/>
      <c r="AC1" s="125"/>
      <c r="AD1" s="125"/>
    </row>
    <row r="2" spans="1:30" x14ac:dyDescent="0.25">
      <c r="L2" s="125"/>
      <c r="M2" s="125"/>
      <c r="N2" s="125"/>
      <c r="O2" s="125"/>
      <c r="P2" s="125"/>
      <c r="Q2" s="125"/>
      <c r="R2" s="125"/>
      <c r="S2" s="125"/>
      <c r="T2" s="125"/>
      <c r="U2" s="125"/>
      <c r="V2" s="125"/>
      <c r="W2" s="125"/>
      <c r="X2" s="125"/>
      <c r="Y2" s="125"/>
      <c r="Z2" s="125"/>
      <c r="AA2" s="125"/>
      <c r="AB2" s="125"/>
      <c r="AC2" s="125"/>
      <c r="AD2" s="125"/>
    </row>
    <row r="3" spans="1:30" x14ac:dyDescent="0.25">
      <c r="A3" s="5"/>
      <c r="B3" s="5" t="s">
        <v>159</v>
      </c>
      <c r="C3" s="5" t="s">
        <v>64</v>
      </c>
      <c r="D3" s="11">
        <f>AF!E4</f>
        <v>2020</v>
      </c>
      <c r="E3" s="11">
        <f>AF!F4</f>
        <v>2021</v>
      </c>
      <c r="F3" s="11">
        <f>AF!G4</f>
        <v>2022</v>
      </c>
      <c r="G3" s="11">
        <f>AF!H4</f>
        <v>2023</v>
      </c>
      <c r="H3" s="11">
        <f>AF!I4</f>
        <v>2024</v>
      </c>
      <c r="J3" s="11" t="str">
        <f>AF!K4</f>
        <v>Moyenne</v>
      </c>
      <c r="K3" s="11" t="str">
        <f>AF!L4</f>
        <v>Tx croissance</v>
      </c>
      <c r="L3" s="125"/>
      <c r="M3" s="125"/>
      <c r="N3" s="125"/>
      <c r="O3" s="125"/>
      <c r="P3" s="125"/>
      <c r="Q3" s="125"/>
      <c r="R3" s="125"/>
      <c r="S3" s="125"/>
      <c r="T3" s="125"/>
      <c r="U3" s="125"/>
      <c r="V3" s="125"/>
      <c r="W3" s="125"/>
      <c r="X3" s="125"/>
      <c r="Y3" s="125"/>
      <c r="Z3" s="125"/>
      <c r="AA3" s="125"/>
      <c r="AB3" s="125"/>
      <c r="AC3" s="125"/>
      <c r="AD3" s="125"/>
    </row>
    <row r="4" spans="1:30" x14ac:dyDescent="0.25">
      <c r="A4" s="6"/>
      <c r="B4" s="6">
        <v>30</v>
      </c>
      <c r="C4" s="4" t="s">
        <v>167</v>
      </c>
      <c r="D4" s="219"/>
      <c r="E4" s="219"/>
      <c r="F4" s="219"/>
      <c r="G4" s="219"/>
      <c r="H4" s="219"/>
      <c r="I4" s="223"/>
      <c r="J4" s="224">
        <f>IFERROR(AVERAGE(D4:H4),0)</f>
        <v>0</v>
      </c>
      <c r="K4" s="234" t="str">
        <f t="shared" ref="K4" si="0">IF(OR(H4=0,D4=0,AND(H4&lt;0,D4&gt;0),AND(H4&gt;0,D4&lt;0)),"-",(H4/D4)^(1/4)-1)</f>
        <v>-</v>
      </c>
      <c r="L4" s="125"/>
      <c r="M4" s="125" t="b">
        <v>1</v>
      </c>
      <c r="N4" s="125"/>
      <c r="O4" s="125"/>
      <c r="P4" s="125"/>
      <c r="Q4" s="125"/>
      <c r="R4" s="125"/>
      <c r="S4" s="125"/>
      <c r="T4" s="125"/>
      <c r="U4" s="125"/>
      <c r="V4" s="125"/>
      <c r="W4" s="125"/>
      <c r="X4" s="125"/>
      <c r="Y4" s="125"/>
      <c r="Z4" s="125"/>
      <c r="AA4" s="125"/>
      <c r="AB4" s="125"/>
      <c r="AC4" s="125"/>
      <c r="AD4" s="125"/>
    </row>
    <row r="5" spans="1:30" x14ac:dyDescent="0.25">
      <c r="A5" s="6"/>
      <c r="B5" s="6">
        <v>31</v>
      </c>
      <c r="C5" s="4" t="s">
        <v>168</v>
      </c>
      <c r="D5" s="219"/>
      <c r="E5" s="219"/>
      <c r="F5" s="219"/>
      <c r="G5" s="219"/>
      <c r="H5" s="219"/>
      <c r="I5" s="223"/>
      <c r="J5" s="224">
        <f t="shared" ref="J5:J24" si="1">IFERROR(AVERAGE(D5:H5),0)</f>
        <v>0</v>
      </c>
      <c r="K5" s="234" t="str">
        <f t="shared" ref="K5:K24" si="2">IF(OR(H5=0,D5=0,AND(H5&lt;0,D5&gt;0),AND(H5&gt;0,D5&lt;0)),"-",(H5/D5)^(1/4)-1)</f>
        <v>-</v>
      </c>
      <c r="L5" s="125"/>
      <c r="M5" s="125" t="b">
        <v>0</v>
      </c>
      <c r="N5" s="125"/>
      <c r="O5" s="125"/>
      <c r="P5" s="125"/>
      <c r="Q5" s="125"/>
      <c r="R5" s="125"/>
      <c r="S5" s="125"/>
      <c r="T5" s="125"/>
      <c r="U5" s="125"/>
      <c r="V5" s="125"/>
      <c r="W5" s="125"/>
      <c r="X5" s="125"/>
      <c r="Y5" s="125"/>
      <c r="Z5" s="125"/>
      <c r="AA5" s="125"/>
      <c r="AB5" s="125"/>
      <c r="AC5" s="125"/>
      <c r="AD5" s="125"/>
    </row>
    <row r="6" spans="1:30" x14ac:dyDescent="0.25">
      <c r="A6" s="6"/>
      <c r="B6" s="6">
        <v>33</v>
      </c>
      <c r="C6" s="4" t="s">
        <v>15</v>
      </c>
      <c r="D6" s="219"/>
      <c r="E6" s="219"/>
      <c r="F6" s="219"/>
      <c r="G6" s="219"/>
      <c r="H6" s="219"/>
      <c r="I6" s="223"/>
      <c r="J6" s="224">
        <f t="shared" si="1"/>
        <v>0</v>
      </c>
      <c r="K6" s="234" t="str">
        <f t="shared" si="2"/>
        <v>-</v>
      </c>
      <c r="L6" s="125"/>
      <c r="M6" s="125" t="b">
        <v>1</v>
      </c>
      <c r="N6" s="125"/>
      <c r="O6" s="125"/>
      <c r="P6" s="125"/>
      <c r="Q6" s="125"/>
      <c r="R6" s="125"/>
      <c r="S6" s="125"/>
      <c r="T6" s="125"/>
      <c r="U6" s="125"/>
      <c r="V6" s="125"/>
      <c r="W6" s="125"/>
      <c r="X6" s="125"/>
      <c r="Y6" s="125"/>
      <c r="Z6" s="125"/>
      <c r="AA6" s="125"/>
      <c r="AB6" s="125"/>
      <c r="AC6" s="125"/>
      <c r="AD6" s="125"/>
    </row>
    <row r="7" spans="1:30" x14ac:dyDescent="0.25">
      <c r="A7" s="7"/>
      <c r="B7" s="7">
        <v>34</v>
      </c>
      <c r="C7" s="4" t="s">
        <v>171</v>
      </c>
      <c r="D7" s="219"/>
      <c r="E7" s="220"/>
      <c r="F7" s="220"/>
      <c r="G7" s="219"/>
      <c r="H7" s="219"/>
      <c r="I7" s="223"/>
      <c r="J7" s="224">
        <f t="shared" si="1"/>
        <v>0</v>
      </c>
      <c r="K7" s="234" t="str">
        <f t="shared" si="2"/>
        <v>-</v>
      </c>
      <c r="L7" s="125"/>
      <c r="M7" s="125" t="b">
        <v>1</v>
      </c>
      <c r="N7" s="125"/>
      <c r="O7" s="125"/>
      <c r="P7" s="125"/>
      <c r="Q7" s="125"/>
      <c r="R7" s="125"/>
      <c r="S7" s="125"/>
      <c r="T7" s="125"/>
      <c r="U7" s="125"/>
      <c r="V7" s="125"/>
      <c r="W7" s="125"/>
      <c r="X7" s="125"/>
      <c r="Y7" s="125"/>
      <c r="Z7" s="125"/>
      <c r="AA7" s="125"/>
      <c r="AB7" s="125"/>
      <c r="AC7" s="125"/>
      <c r="AD7" s="125"/>
    </row>
    <row r="8" spans="1:30" x14ac:dyDescent="0.25">
      <c r="A8" s="7"/>
      <c r="B8" s="7">
        <v>35</v>
      </c>
      <c r="C8" s="4" t="s">
        <v>170</v>
      </c>
      <c r="D8" s="219"/>
      <c r="E8" s="220"/>
      <c r="F8" s="220"/>
      <c r="G8" s="219"/>
      <c r="H8" s="219"/>
      <c r="I8" s="223"/>
      <c r="J8" s="224">
        <f t="shared" si="1"/>
        <v>0</v>
      </c>
      <c r="K8" s="234" t="str">
        <f t="shared" si="2"/>
        <v>-</v>
      </c>
      <c r="L8" s="125"/>
      <c r="M8" s="125" t="b">
        <v>0</v>
      </c>
      <c r="N8" s="125"/>
      <c r="O8" s="125"/>
      <c r="P8" s="125"/>
      <c r="Q8" s="125"/>
      <c r="R8" s="125"/>
      <c r="S8" s="125"/>
      <c r="T8" s="125"/>
      <c r="U8" s="125"/>
      <c r="V8" s="125"/>
      <c r="W8" s="125"/>
      <c r="X8" s="125"/>
      <c r="Y8" s="125"/>
      <c r="Z8" s="125"/>
      <c r="AA8" s="125"/>
      <c r="AB8" s="125"/>
      <c r="AC8" s="125"/>
      <c r="AD8" s="125"/>
    </row>
    <row r="9" spans="1:30" x14ac:dyDescent="0.25">
      <c r="A9" s="6"/>
      <c r="B9" s="6">
        <v>36</v>
      </c>
      <c r="C9" s="4" t="s">
        <v>172</v>
      </c>
      <c r="D9" s="219"/>
      <c r="E9" s="219"/>
      <c r="F9" s="219"/>
      <c r="G9" s="219"/>
      <c r="H9" s="311"/>
      <c r="I9" s="223"/>
      <c r="J9" s="224">
        <f t="shared" si="1"/>
        <v>0</v>
      </c>
      <c r="K9" s="234" t="str">
        <f t="shared" si="2"/>
        <v>-</v>
      </c>
      <c r="L9" s="125"/>
      <c r="M9" s="125" t="b">
        <v>1</v>
      </c>
      <c r="N9" s="125"/>
      <c r="O9" s="125"/>
      <c r="P9" s="125"/>
      <c r="Q9" s="125"/>
      <c r="R9" s="125"/>
      <c r="S9" s="125"/>
      <c r="T9" s="125"/>
      <c r="U9" s="125"/>
      <c r="V9" s="125"/>
      <c r="W9" s="125"/>
      <c r="X9" s="125"/>
      <c r="Y9" s="125"/>
      <c r="Z9" s="125"/>
      <c r="AA9" s="125"/>
      <c r="AB9" s="125"/>
      <c r="AC9" s="125"/>
      <c r="AD9" s="125"/>
    </row>
    <row r="10" spans="1:30" x14ac:dyDescent="0.25">
      <c r="A10" s="7"/>
      <c r="B10" s="7">
        <v>37</v>
      </c>
      <c r="C10" s="4" t="s">
        <v>173</v>
      </c>
      <c r="D10" s="219"/>
      <c r="E10" s="220"/>
      <c r="F10" s="220"/>
      <c r="G10" s="219"/>
      <c r="H10" s="219"/>
      <c r="I10" s="223"/>
      <c r="J10" s="224">
        <f t="shared" si="1"/>
        <v>0</v>
      </c>
      <c r="K10" s="234" t="str">
        <f t="shared" si="2"/>
        <v>-</v>
      </c>
      <c r="L10" s="125"/>
      <c r="M10" s="125" t="b">
        <v>1</v>
      </c>
      <c r="N10" s="125"/>
      <c r="O10" s="125"/>
      <c r="P10" s="125"/>
      <c r="Q10" s="125"/>
      <c r="R10" s="125"/>
      <c r="S10" s="125"/>
      <c r="T10" s="125"/>
      <c r="U10" s="125"/>
      <c r="V10" s="125"/>
      <c r="W10" s="125"/>
      <c r="X10" s="125"/>
      <c r="Y10" s="125"/>
      <c r="Z10" s="125"/>
      <c r="AA10" s="125"/>
      <c r="AB10" s="125"/>
      <c r="AC10" s="125"/>
      <c r="AD10" s="125"/>
    </row>
    <row r="11" spans="1:30" x14ac:dyDescent="0.25">
      <c r="A11" s="7"/>
      <c r="B11" s="7">
        <v>38</v>
      </c>
      <c r="C11" s="4" t="s">
        <v>174</v>
      </c>
      <c r="D11" s="219"/>
      <c r="E11" s="220"/>
      <c r="F11" s="220"/>
      <c r="G11" s="219"/>
      <c r="H11" s="219"/>
      <c r="I11" s="223"/>
      <c r="J11" s="224">
        <f t="shared" si="1"/>
        <v>0</v>
      </c>
      <c r="K11" s="234" t="str">
        <f t="shared" si="2"/>
        <v>-</v>
      </c>
      <c r="L11" s="125"/>
      <c r="M11" s="125" t="b">
        <v>1</v>
      </c>
      <c r="N11" s="125"/>
      <c r="O11" s="125"/>
      <c r="P11" s="125"/>
      <c r="Q11" s="125"/>
      <c r="R11" s="125"/>
      <c r="S11" s="125"/>
      <c r="T11" s="125"/>
      <c r="U11" s="125"/>
      <c r="V11" s="125"/>
      <c r="W11" s="125"/>
      <c r="X11" s="125"/>
      <c r="Y11" s="125"/>
      <c r="Z11" s="125"/>
      <c r="AA11" s="125"/>
      <c r="AB11" s="125"/>
      <c r="AC11" s="125"/>
      <c r="AD11" s="125"/>
    </row>
    <row r="12" spans="1:30" x14ac:dyDescent="0.25">
      <c r="A12" s="7"/>
      <c r="B12" s="7">
        <v>39</v>
      </c>
      <c r="C12" s="4" t="s">
        <v>0</v>
      </c>
      <c r="D12" s="219"/>
      <c r="E12" s="220"/>
      <c r="F12" s="220"/>
      <c r="G12" s="219"/>
      <c r="H12" s="219"/>
      <c r="I12" s="223"/>
      <c r="J12" s="224">
        <f t="shared" si="1"/>
        <v>0</v>
      </c>
      <c r="K12" s="234" t="str">
        <f t="shared" si="2"/>
        <v>-</v>
      </c>
      <c r="L12" s="125"/>
      <c r="M12" s="125" t="b">
        <v>1</v>
      </c>
      <c r="N12" s="125"/>
      <c r="O12" s="125"/>
      <c r="P12" s="125"/>
      <c r="Q12" s="125"/>
      <c r="R12" s="125"/>
      <c r="S12" s="125"/>
      <c r="T12" s="125"/>
      <c r="U12" s="125"/>
      <c r="V12" s="125"/>
      <c r="W12" s="125"/>
      <c r="X12" s="125"/>
      <c r="Y12" s="125"/>
      <c r="Z12" s="125"/>
      <c r="AA12" s="125"/>
      <c r="AB12" s="125"/>
      <c r="AC12" s="125"/>
      <c r="AD12" s="125"/>
    </row>
    <row r="13" spans="1:30" x14ac:dyDescent="0.25">
      <c r="A13" s="7"/>
      <c r="B13" s="7">
        <v>340</v>
      </c>
      <c r="C13" s="4" t="s">
        <v>246</v>
      </c>
      <c r="D13" s="219"/>
      <c r="E13" s="220"/>
      <c r="F13" s="220"/>
      <c r="G13" s="219"/>
      <c r="H13" s="219"/>
      <c r="I13" s="223"/>
      <c r="J13" s="224">
        <f t="shared" si="1"/>
        <v>0</v>
      </c>
      <c r="K13" s="234" t="str">
        <f t="shared" si="2"/>
        <v>-</v>
      </c>
      <c r="L13" s="125"/>
      <c r="M13" s="125"/>
      <c r="N13" s="125"/>
      <c r="O13" s="125"/>
      <c r="P13" s="125"/>
      <c r="Q13" s="125"/>
      <c r="R13" s="125"/>
      <c r="S13" s="125"/>
      <c r="T13" s="125"/>
      <c r="U13" s="125"/>
      <c r="V13" s="125"/>
      <c r="W13" s="125"/>
      <c r="X13" s="125"/>
      <c r="Y13" s="125"/>
      <c r="Z13" s="125"/>
      <c r="AA13" s="125"/>
      <c r="AB13" s="125"/>
      <c r="AC13" s="125"/>
      <c r="AD13" s="125"/>
    </row>
    <row r="14" spans="1:30" s="197" customFormat="1" x14ac:dyDescent="0.25">
      <c r="A14" s="194"/>
      <c r="B14" s="195">
        <v>344</v>
      </c>
      <c r="C14" s="199" t="s">
        <v>2</v>
      </c>
      <c r="D14" s="221"/>
      <c r="E14" s="222"/>
      <c r="F14" s="222"/>
      <c r="G14" s="221"/>
      <c r="H14" s="219"/>
      <c r="I14" s="226"/>
      <c r="J14" s="224">
        <f t="shared" si="1"/>
        <v>0</v>
      </c>
      <c r="K14" s="234" t="str">
        <f t="shared" si="2"/>
        <v>-</v>
      </c>
      <c r="L14" s="198"/>
      <c r="M14" s="198"/>
      <c r="N14" s="198"/>
      <c r="O14" s="198"/>
      <c r="P14" s="198"/>
      <c r="Q14" s="198"/>
      <c r="R14" s="198"/>
      <c r="S14" s="198"/>
      <c r="T14" s="198"/>
      <c r="U14" s="198"/>
      <c r="V14" s="198"/>
      <c r="W14" s="198"/>
      <c r="X14" s="198"/>
      <c r="Y14" s="198"/>
      <c r="Z14" s="198"/>
      <c r="AA14" s="198"/>
      <c r="AB14" s="198"/>
      <c r="AC14" s="198"/>
      <c r="AD14" s="198"/>
    </row>
    <row r="15" spans="1:30" s="197" customFormat="1" x14ac:dyDescent="0.25">
      <c r="A15" s="194"/>
      <c r="B15" s="195">
        <v>362</v>
      </c>
      <c r="C15" s="4" t="s">
        <v>223</v>
      </c>
      <c r="D15" s="221"/>
      <c r="E15" s="222"/>
      <c r="F15" s="222"/>
      <c r="G15" s="221"/>
      <c r="H15" s="219"/>
      <c r="I15" s="226"/>
      <c r="J15" s="224">
        <f t="shared" si="1"/>
        <v>0</v>
      </c>
      <c r="K15" s="234" t="str">
        <f t="shared" si="2"/>
        <v>-</v>
      </c>
      <c r="L15" s="198"/>
      <c r="M15" s="198"/>
      <c r="N15" s="198"/>
      <c r="O15" s="198"/>
      <c r="P15" s="198"/>
      <c r="Q15" s="198"/>
      <c r="R15" s="198"/>
      <c r="S15" s="198"/>
      <c r="T15" s="198"/>
      <c r="U15" s="198"/>
      <c r="V15" s="198"/>
      <c r="W15" s="198"/>
      <c r="X15" s="198"/>
      <c r="Y15" s="198"/>
      <c r="Z15" s="198"/>
      <c r="AA15" s="198"/>
      <c r="AB15" s="198"/>
      <c r="AC15" s="198"/>
      <c r="AD15" s="198"/>
    </row>
    <row r="16" spans="1:30" s="197" customFormat="1" x14ac:dyDescent="0.25">
      <c r="A16" s="194"/>
      <c r="B16" s="6">
        <v>366</v>
      </c>
      <c r="C16" s="4" t="s">
        <v>236</v>
      </c>
      <c r="D16" s="221"/>
      <c r="E16" s="222"/>
      <c r="F16" s="222"/>
      <c r="G16" s="221"/>
      <c r="H16" s="219"/>
      <c r="I16" s="226"/>
      <c r="J16" s="224">
        <f t="shared" si="1"/>
        <v>0</v>
      </c>
      <c r="K16" s="234" t="str">
        <f t="shared" si="2"/>
        <v>-</v>
      </c>
      <c r="L16" s="198"/>
      <c r="M16" s="198"/>
      <c r="N16" s="198"/>
      <c r="O16" s="198"/>
      <c r="P16" s="198"/>
      <c r="Q16" s="198"/>
      <c r="R16" s="198"/>
      <c r="S16" s="198"/>
      <c r="T16" s="198"/>
      <c r="U16" s="198"/>
      <c r="V16" s="198"/>
      <c r="W16" s="198"/>
      <c r="X16" s="198"/>
      <c r="Y16" s="198"/>
      <c r="Z16" s="198"/>
      <c r="AA16" s="198"/>
      <c r="AB16" s="198"/>
      <c r="AC16" s="198"/>
      <c r="AD16" s="198"/>
    </row>
    <row r="17" spans="1:30" s="197" customFormat="1" x14ac:dyDescent="0.25">
      <c r="A17" s="194"/>
      <c r="B17" s="6">
        <v>3180</v>
      </c>
      <c r="C17" s="4" t="s">
        <v>312</v>
      </c>
      <c r="D17" s="221"/>
      <c r="E17" s="222"/>
      <c r="F17" s="222"/>
      <c r="G17" s="221"/>
      <c r="H17" s="219"/>
      <c r="I17" s="226"/>
      <c r="J17" s="224">
        <f t="shared" si="1"/>
        <v>0</v>
      </c>
      <c r="K17" s="234" t="str">
        <f t="shared" si="2"/>
        <v>-</v>
      </c>
      <c r="L17" s="198"/>
      <c r="M17" s="198"/>
      <c r="N17" s="198"/>
      <c r="O17" s="198"/>
      <c r="P17" s="198"/>
      <c r="Q17" s="198"/>
      <c r="R17" s="198"/>
      <c r="S17" s="198"/>
      <c r="T17" s="198"/>
      <c r="U17" s="198"/>
      <c r="V17" s="198"/>
      <c r="W17" s="198"/>
      <c r="X17" s="198"/>
      <c r="Y17" s="198"/>
      <c r="Z17" s="198"/>
      <c r="AA17" s="198"/>
      <c r="AB17" s="198"/>
      <c r="AC17" s="198"/>
      <c r="AD17" s="198"/>
    </row>
    <row r="18" spans="1:30" s="197" customFormat="1" x14ac:dyDescent="0.25">
      <c r="A18" s="194"/>
      <c r="B18" s="195">
        <v>3300</v>
      </c>
      <c r="C18" s="196" t="s">
        <v>240</v>
      </c>
      <c r="D18" s="221"/>
      <c r="E18" s="222"/>
      <c r="F18" s="222"/>
      <c r="G18" s="221"/>
      <c r="H18" s="219"/>
      <c r="I18" s="226"/>
      <c r="J18" s="224">
        <f t="shared" si="1"/>
        <v>0</v>
      </c>
      <c r="K18" s="234" t="str">
        <f t="shared" si="2"/>
        <v>-</v>
      </c>
      <c r="L18" s="198"/>
      <c r="M18" s="198"/>
      <c r="N18" s="198"/>
      <c r="O18" s="198"/>
      <c r="P18" s="198"/>
      <c r="Q18" s="198"/>
      <c r="R18" s="198"/>
      <c r="S18" s="198"/>
      <c r="T18" s="198"/>
      <c r="U18" s="198"/>
      <c r="V18" s="198"/>
      <c r="W18" s="198"/>
      <c r="X18" s="198"/>
      <c r="Y18" s="198"/>
      <c r="Z18" s="198"/>
      <c r="AA18" s="198"/>
      <c r="AB18" s="198"/>
      <c r="AC18" s="198"/>
      <c r="AD18" s="198"/>
    </row>
    <row r="19" spans="1:30" s="197" customFormat="1" x14ac:dyDescent="0.25">
      <c r="A19" s="194"/>
      <c r="B19" s="195">
        <v>3301</v>
      </c>
      <c r="C19" s="196" t="s">
        <v>241</v>
      </c>
      <c r="D19" s="221"/>
      <c r="E19" s="222"/>
      <c r="F19" s="222"/>
      <c r="G19" s="221"/>
      <c r="H19" s="219"/>
      <c r="I19" s="226"/>
      <c r="J19" s="224">
        <f t="shared" si="1"/>
        <v>0</v>
      </c>
      <c r="K19" s="234" t="str">
        <f t="shared" si="2"/>
        <v>-</v>
      </c>
      <c r="L19" s="198"/>
      <c r="M19" s="198"/>
      <c r="N19" s="198"/>
      <c r="O19" s="198"/>
      <c r="P19" s="198"/>
      <c r="Q19" s="198"/>
      <c r="R19" s="198"/>
      <c r="S19" s="198"/>
      <c r="T19" s="198"/>
      <c r="U19" s="198"/>
      <c r="V19" s="198"/>
      <c r="W19" s="198"/>
      <c r="X19" s="198"/>
      <c r="Y19" s="198"/>
      <c r="Z19" s="198"/>
      <c r="AA19" s="198"/>
      <c r="AB19" s="198"/>
      <c r="AC19" s="198"/>
      <c r="AD19" s="198"/>
    </row>
    <row r="20" spans="1:30" s="197" customFormat="1" x14ac:dyDescent="0.25">
      <c r="A20" s="194"/>
      <c r="B20" s="195">
        <v>3320</v>
      </c>
      <c r="C20" s="196" t="s">
        <v>239</v>
      </c>
      <c r="D20" s="221"/>
      <c r="E20" s="222"/>
      <c r="F20" s="222"/>
      <c r="G20" s="221"/>
      <c r="H20" s="219"/>
      <c r="I20" s="226"/>
      <c r="J20" s="224">
        <f t="shared" si="1"/>
        <v>0</v>
      </c>
      <c r="K20" s="234" t="str">
        <f t="shared" si="2"/>
        <v>-</v>
      </c>
      <c r="L20" s="198"/>
      <c r="M20" s="198"/>
      <c r="N20" s="198"/>
      <c r="O20" s="198"/>
      <c r="P20" s="198"/>
      <c r="Q20" s="198"/>
      <c r="R20" s="198"/>
      <c r="S20" s="198"/>
      <c r="T20" s="198"/>
      <c r="U20" s="198"/>
      <c r="V20" s="198"/>
      <c r="W20" s="198"/>
      <c r="X20" s="198"/>
      <c r="Y20" s="198"/>
      <c r="Z20" s="198"/>
      <c r="AA20" s="198"/>
      <c r="AB20" s="198"/>
      <c r="AC20" s="198"/>
      <c r="AD20" s="198"/>
    </row>
    <row r="21" spans="1:30" s="197" customFormat="1" x14ac:dyDescent="0.25">
      <c r="A21" s="194"/>
      <c r="B21" s="195">
        <v>3321</v>
      </c>
      <c r="C21" s="196" t="s">
        <v>242</v>
      </c>
      <c r="D21" s="221"/>
      <c r="E21" s="222"/>
      <c r="F21" s="222"/>
      <c r="G21" s="221"/>
      <c r="H21" s="219"/>
      <c r="I21" s="226"/>
      <c r="J21" s="224">
        <f t="shared" si="1"/>
        <v>0</v>
      </c>
      <c r="K21" s="234" t="str">
        <f t="shared" si="2"/>
        <v>-</v>
      </c>
      <c r="L21" s="198"/>
      <c r="M21" s="198"/>
      <c r="N21" s="198"/>
      <c r="O21" s="198"/>
      <c r="P21" s="198"/>
      <c r="Q21" s="198"/>
      <c r="R21" s="198"/>
      <c r="S21" s="198"/>
      <c r="T21" s="198"/>
      <c r="U21" s="198"/>
      <c r="V21" s="198"/>
      <c r="W21" s="198"/>
      <c r="X21" s="198"/>
      <c r="Y21" s="198"/>
      <c r="Z21" s="198"/>
      <c r="AA21" s="198"/>
      <c r="AB21" s="198"/>
      <c r="AC21" s="198"/>
      <c r="AD21" s="198"/>
    </row>
    <row r="22" spans="1:30" s="197" customFormat="1" x14ac:dyDescent="0.25">
      <c r="A22" s="194"/>
      <c r="B22" s="195">
        <v>3510</v>
      </c>
      <c r="C22" s="196" t="s">
        <v>3</v>
      </c>
      <c r="D22" s="221"/>
      <c r="E22" s="222"/>
      <c r="F22" s="222"/>
      <c r="G22" s="221"/>
      <c r="H22" s="219"/>
      <c r="I22" s="226"/>
      <c r="J22" s="224">
        <f t="shared" si="1"/>
        <v>0</v>
      </c>
      <c r="K22" s="234" t="str">
        <f t="shared" si="2"/>
        <v>-</v>
      </c>
      <c r="L22" s="198"/>
      <c r="M22" s="198"/>
      <c r="N22" s="198"/>
      <c r="O22" s="198"/>
      <c r="P22" s="198"/>
      <c r="Q22" s="198"/>
      <c r="R22" s="198"/>
      <c r="S22" s="198"/>
      <c r="T22" s="198"/>
      <c r="U22" s="198"/>
      <c r="V22" s="198"/>
      <c r="W22" s="198"/>
      <c r="X22" s="198"/>
      <c r="Y22" s="198"/>
      <c r="Z22" s="198"/>
      <c r="AA22" s="198"/>
      <c r="AB22" s="198"/>
      <c r="AC22" s="198"/>
      <c r="AD22" s="198"/>
    </row>
    <row r="23" spans="1:30" x14ac:dyDescent="0.25">
      <c r="A23" s="6"/>
      <c r="B23" s="184">
        <v>3660</v>
      </c>
      <c r="C23" s="8" t="s">
        <v>237</v>
      </c>
      <c r="D23" s="219"/>
      <c r="E23" s="219"/>
      <c r="F23" s="219"/>
      <c r="G23" s="219"/>
      <c r="H23" s="219"/>
      <c r="I23" s="223"/>
      <c r="J23" s="224">
        <f t="shared" si="1"/>
        <v>0</v>
      </c>
      <c r="K23" s="234" t="str">
        <f t="shared" si="2"/>
        <v>-</v>
      </c>
      <c r="L23" s="125"/>
      <c r="M23" s="125"/>
      <c r="N23" s="125"/>
      <c r="O23" s="125"/>
      <c r="P23" s="125"/>
      <c r="Q23" s="125"/>
      <c r="R23" s="125"/>
      <c r="S23" s="125"/>
      <c r="T23" s="125"/>
      <c r="U23" s="125"/>
      <c r="V23" s="125"/>
      <c r="W23" s="125"/>
      <c r="X23" s="125"/>
      <c r="Y23" s="125"/>
      <c r="Z23" s="125"/>
      <c r="AA23" s="125"/>
      <c r="AB23" s="125"/>
      <c r="AC23" s="125"/>
      <c r="AD23" s="125"/>
    </row>
    <row r="24" spans="1:30" x14ac:dyDescent="0.25">
      <c r="A24" s="7"/>
      <c r="B24" s="184">
        <v>3661</v>
      </c>
      <c r="C24" s="8" t="s">
        <v>238</v>
      </c>
      <c r="D24" s="219"/>
      <c r="E24" s="219"/>
      <c r="F24" s="219"/>
      <c r="G24" s="219"/>
      <c r="H24" s="219"/>
      <c r="I24" s="223"/>
      <c r="J24" s="224">
        <f t="shared" si="1"/>
        <v>0</v>
      </c>
      <c r="K24" s="234" t="str">
        <f t="shared" si="2"/>
        <v>-</v>
      </c>
      <c r="L24" s="125"/>
      <c r="M24" s="125"/>
      <c r="N24" s="125"/>
      <c r="O24" s="125"/>
      <c r="P24" s="125"/>
      <c r="Q24" s="125"/>
      <c r="R24" s="125"/>
      <c r="S24" s="125"/>
      <c r="T24" s="125"/>
      <c r="U24" s="125"/>
      <c r="V24" s="125"/>
      <c r="W24" s="125"/>
      <c r="X24" s="125"/>
      <c r="Y24" s="125"/>
      <c r="Z24" s="125"/>
      <c r="AA24" s="125"/>
      <c r="AB24" s="125"/>
      <c r="AC24" s="125"/>
      <c r="AD24" s="125"/>
    </row>
    <row r="25" spans="1:30" x14ac:dyDescent="0.25">
      <c r="A25" s="9" t="s">
        <v>5</v>
      </c>
      <c r="B25" s="9"/>
      <c r="C25" s="9"/>
      <c r="D25" s="227">
        <f>SUM(D4:D12)</f>
        <v>0</v>
      </c>
      <c r="E25" s="227">
        <f>SUM(E4:E12)</f>
        <v>0</v>
      </c>
      <c r="F25" s="227">
        <f>SUM(F4:F12)</f>
        <v>0</v>
      </c>
      <c r="G25" s="227">
        <f>SUM(G4:G12)</f>
        <v>0</v>
      </c>
      <c r="H25" s="227">
        <f>SUM(H4:H12)</f>
        <v>0</v>
      </c>
      <c r="I25" s="223"/>
      <c r="J25" s="227">
        <f>SUM(J4:J12)</f>
        <v>0</v>
      </c>
      <c r="K25" s="235" t="str">
        <f t="shared" ref="K25" si="3">IF(OR(H25=0,D25=0,AND(H25&lt;0,D25&gt;0),AND(H25&gt;0,D25&lt;0)),"-",(H25/D25)^(1/4)-1)</f>
        <v>-</v>
      </c>
      <c r="L25" s="125"/>
      <c r="M25" s="125"/>
      <c r="N25" s="125"/>
      <c r="O25" s="125"/>
      <c r="P25" s="125"/>
      <c r="Q25" s="125"/>
      <c r="R25" s="125"/>
      <c r="S25" s="125"/>
      <c r="T25" s="125"/>
      <c r="U25" s="125"/>
      <c r="V25" s="125"/>
      <c r="W25" s="125"/>
      <c r="X25" s="125"/>
      <c r="Y25" s="125"/>
      <c r="Z25" s="125"/>
      <c r="AA25" s="125"/>
      <c r="AB25" s="125"/>
      <c r="AC25" s="125"/>
      <c r="AD25" s="125"/>
    </row>
    <row r="26" spans="1:30" ht="4.5" customHeight="1" x14ac:dyDescent="0.25">
      <c r="K26" s="236"/>
      <c r="L26" s="125"/>
      <c r="M26" s="125"/>
      <c r="N26" s="125"/>
      <c r="O26" s="125"/>
      <c r="P26" s="125"/>
      <c r="Q26" s="125"/>
      <c r="R26" s="125"/>
      <c r="S26" s="125"/>
      <c r="T26" s="125"/>
      <c r="U26" s="125"/>
      <c r="V26" s="125"/>
      <c r="W26" s="125"/>
      <c r="X26" s="125"/>
      <c r="Y26" s="125"/>
      <c r="Z26" s="125"/>
      <c r="AA26" s="125"/>
      <c r="AB26" s="125"/>
      <c r="AC26" s="125"/>
      <c r="AD26" s="125"/>
    </row>
    <row r="27" spans="1:30" x14ac:dyDescent="0.25">
      <c r="A27" s="5"/>
      <c r="B27" s="5" t="s">
        <v>159</v>
      </c>
      <c r="C27" s="5" t="s">
        <v>65</v>
      </c>
      <c r="D27" s="11">
        <f>D3</f>
        <v>2020</v>
      </c>
      <c r="E27" s="11">
        <f>E3</f>
        <v>2021</v>
      </c>
      <c r="F27" s="11">
        <f>F3</f>
        <v>2022</v>
      </c>
      <c r="G27" s="11">
        <f>G3</f>
        <v>2023</v>
      </c>
      <c r="H27" s="11">
        <f>H3</f>
        <v>2024</v>
      </c>
      <c r="J27" s="11" t="str">
        <f>J3</f>
        <v>Moyenne</v>
      </c>
      <c r="K27" s="233" t="str">
        <f>K3</f>
        <v>Tx croissance</v>
      </c>
      <c r="L27" s="125"/>
      <c r="M27" s="125"/>
      <c r="N27" s="125"/>
      <c r="O27" s="125"/>
      <c r="P27" s="125"/>
      <c r="Q27" s="125"/>
      <c r="R27" s="125"/>
      <c r="S27" s="125"/>
      <c r="T27" s="125"/>
      <c r="U27" s="125"/>
      <c r="V27" s="125"/>
      <c r="W27" s="125"/>
      <c r="X27" s="125"/>
      <c r="Y27" s="125"/>
      <c r="Z27" s="125"/>
      <c r="AA27" s="125"/>
      <c r="AB27" s="125"/>
      <c r="AC27" s="125"/>
      <c r="AD27" s="125"/>
    </row>
    <row r="28" spans="1:30" x14ac:dyDescent="0.25">
      <c r="A28" s="6"/>
      <c r="B28" s="6">
        <v>40</v>
      </c>
      <c r="C28" s="4" t="s">
        <v>162</v>
      </c>
      <c r="D28" s="219"/>
      <c r="E28" s="219"/>
      <c r="F28" s="219"/>
      <c r="G28" s="219"/>
      <c r="H28" s="219"/>
      <c r="J28" s="224">
        <f t="shared" ref="J28:J48" si="4">IFERROR(AVERAGE(D28:H28),0)</f>
        <v>0</v>
      </c>
      <c r="K28" s="234" t="str">
        <f t="shared" ref="K28:K49" si="5">IF(OR(H28=0,D28=0,AND(H28&lt;0,D28&gt;0),AND(H28&gt;0,D28&lt;0)),"-",(H28/D28)^(1/4)-1)</f>
        <v>-</v>
      </c>
      <c r="L28" s="125"/>
      <c r="M28" s="125" t="b">
        <v>0</v>
      </c>
      <c r="N28" s="125"/>
      <c r="O28" s="125"/>
      <c r="P28" s="125"/>
      <c r="Q28" s="125"/>
      <c r="R28" s="125"/>
      <c r="S28" s="125"/>
      <c r="T28" s="125"/>
      <c r="U28" s="125"/>
      <c r="V28" s="125"/>
      <c r="W28" s="125"/>
      <c r="X28" s="125"/>
      <c r="Y28" s="125"/>
      <c r="Z28" s="125"/>
      <c r="AA28" s="125"/>
      <c r="AB28" s="125"/>
      <c r="AC28" s="125"/>
      <c r="AD28" s="125"/>
    </row>
    <row r="29" spans="1:30" x14ac:dyDescent="0.25">
      <c r="A29" s="7"/>
      <c r="B29" s="7">
        <v>41</v>
      </c>
      <c r="C29" s="4" t="s">
        <v>163</v>
      </c>
      <c r="D29" s="219"/>
      <c r="E29" s="220"/>
      <c r="F29" s="220"/>
      <c r="G29" s="219"/>
      <c r="H29" s="219"/>
      <c r="J29" s="224">
        <f t="shared" si="4"/>
        <v>0</v>
      </c>
      <c r="K29" s="234" t="str">
        <f t="shared" si="5"/>
        <v>-</v>
      </c>
      <c r="L29" s="125"/>
      <c r="M29" s="125" t="b">
        <v>1</v>
      </c>
      <c r="N29" s="125"/>
      <c r="O29" s="125"/>
      <c r="P29" s="125"/>
      <c r="Q29" s="125"/>
      <c r="R29" s="125"/>
      <c r="S29" s="125"/>
      <c r="T29" s="125"/>
      <c r="U29" s="125"/>
      <c r="V29" s="125"/>
      <c r="W29" s="125"/>
      <c r="X29" s="125"/>
      <c r="Y29" s="125"/>
      <c r="Z29" s="125"/>
      <c r="AA29" s="125"/>
      <c r="AB29" s="125"/>
      <c r="AC29" s="125"/>
      <c r="AD29" s="125"/>
    </row>
    <row r="30" spans="1:30" x14ac:dyDescent="0.25">
      <c r="A30" s="7"/>
      <c r="B30" s="7">
        <v>42</v>
      </c>
      <c r="C30" s="4" t="s">
        <v>164</v>
      </c>
      <c r="D30" s="219"/>
      <c r="E30" s="220"/>
      <c r="F30" s="220"/>
      <c r="G30" s="219"/>
      <c r="H30" s="219"/>
      <c r="J30" s="224">
        <f t="shared" si="4"/>
        <v>0</v>
      </c>
      <c r="K30" s="234" t="str">
        <f t="shared" si="5"/>
        <v>-</v>
      </c>
      <c r="L30" s="125"/>
      <c r="M30" s="125" t="b">
        <v>1</v>
      </c>
      <c r="N30" s="125"/>
      <c r="O30" s="125"/>
      <c r="P30" s="125"/>
      <c r="Q30" s="125"/>
      <c r="R30" s="125"/>
      <c r="S30" s="125"/>
      <c r="T30" s="125"/>
      <c r="U30" s="125"/>
      <c r="V30" s="125"/>
      <c r="W30" s="125"/>
      <c r="X30" s="125"/>
      <c r="Y30" s="125"/>
      <c r="Z30" s="125"/>
      <c r="AA30" s="125"/>
      <c r="AB30" s="125"/>
      <c r="AC30" s="125"/>
      <c r="AD30" s="125"/>
    </row>
    <row r="31" spans="1:30" x14ac:dyDescent="0.25">
      <c r="A31" s="6"/>
      <c r="B31" s="6">
        <v>43</v>
      </c>
      <c r="C31" s="4" t="s">
        <v>165</v>
      </c>
      <c r="D31" s="219"/>
      <c r="E31" s="219"/>
      <c r="F31" s="219"/>
      <c r="G31" s="219"/>
      <c r="H31" s="219"/>
      <c r="J31" s="224">
        <f t="shared" si="4"/>
        <v>0</v>
      </c>
      <c r="K31" s="234" t="str">
        <f t="shared" si="5"/>
        <v>-</v>
      </c>
      <c r="L31" s="125"/>
      <c r="M31" s="125" t="b">
        <v>1</v>
      </c>
      <c r="N31" s="125"/>
      <c r="O31" s="125"/>
      <c r="P31" s="125"/>
      <c r="Q31" s="125"/>
      <c r="R31" s="125"/>
      <c r="S31" s="125"/>
      <c r="T31" s="125"/>
      <c r="U31" s="125"/>
      <c r="V31" s="125"/>
      <c r="W31" s="125"/>
      <c r="X31" s="125"/>
      <c r="Y31" s="125"/>
      <c r="Z31" s="125"/>
      <c r="AA31" s="125"/>
      <c r="AB31" s="125"/>
      <c r="AC31" s="125"/>
      <c r="AD31" s="125"/>
    </row>
    <row r="32" spans="1:30" x14ac:dyDescent="0.25">
      <c r="A32" s="6"/>
      <c r="B32" s="6">
        <v>44</v>
      </c>
      <c r="C32" s="4" t="s">
        <v>175</v>
      </c>
      <c r="D32" s="219"/>
      <c r="E32" s="219"/>
      <c r="F32" s="219"/>
      <c r="G32" s="219"/>
      <c r="H32" s="219"/>
      <c r="J32" s="224">
        <f t="shared" si="4"/>
        <v>0</v>
      </c>
      <c r="K32" s="234" t="str">
        <f t="shared" si="5"/>
        <v>-</v>
      </c>
      <c r="L32" s="125"/>
      <c r="M32" s="125" t="b">
        <v>1</v>
      </c>
      <c r="N32" s="125"/>
      <c r="O32" s="125"/>
      <c r="P32" s="125"/>
      <c r="Q32" s="125"/>
      <c r="R32" s="125"/>
      <c r="S32" s="125"/>
      <c r="T32" s="125"/>
      <c r="U32" s="125"/>
      <c r="V32" s="125"/>
      <c r="W32" s="125"/>
      <c r="X32" s="125"/>
      <c r="Y32" s="125"/>
      <c r="Z32" s="125"/>
      <c r="AA32" s="125"/>
      <c r="AB32" s="125"/>
      <c r="AC32" s="125"/>
      <c r="AD32" s="125"/>
    </row>
    <row r="33" spans="1:30" x14ac:dyDescent="0.25">
      <c r="A33" s="7"/>
      <c r="B33" s="6">
        <v>45</v>
      </c>
      <c r="C33" s="4" t="s">
        <v>1</v>
      </c>
      <c r="D33" s="219"/>
      <c r="E33" s="220"/>
      <c r="F33" s="220"/>
      <c r="G33" s="219"/>
      <c r="H33" s="219"/>
      <c r="J33" s="224">
        <f t="shared" si="4"/>
        <v>0</v>
      </c>
      <c r="K33" s="234" t="str">
        <f t="shared" si="5"/>
        <v>-</v>
      </c>
      <c r="L33" s="125"/>
      <c r="M33" s="125" t="b">
        <v>0</v>
      </c>
      <c r="N33" s="125"/>
      <c r="O33" s="125"/>
      <c r="P33" s="125"/>
      <c r="Q33" s="125"/>
      <c r="R33" s="125"/>
      <c r="S33" s="125"/>
      <c r="T33" s="125"/>
      <c r="U33" s="125"/>
      <c r="V33" s="125"/>
      <c r="W33" s="125"/>
      <c r="X33" s="125"/>
      <c r="Y33" s="125"/>
      <c r="Z33" s="125"/>
      <c r="AA33" s="125"/>
      <c r="AB33" s="125"/>
      <c r="AC33" s="125"/>
      <c r="AD33" s="125"/>
    </row>
    <row r="34" spans="1:30" x14ac:dyDescent="0.25">
      <c r="A34" s="7"/>
      <c r="B34" s="7">
        <v>46</v>
      </c>
      <c r="C34" s="4" t="s">
        <v>166</v>
      </c>
      <c r="D34" s="219"/>
      <c r="E34" s="220"/>
      <c r="F34" s="220"/>
      <c r="G34" s="219"/>
      <c r="H34" s="219"/>
      <c r="J34" s="224">
        <f t="shared" si="4"/>
        <v>0</v>
      </c>
      <c r="K34" s="234" t="str">
        <f t="shared" si="5"/>
        <v>-</v>
      </c>
      <c r="L34" s="125"/>
      <c r="M34" s="125" t="b">
        <v>1</v>
      </c>
      <c r="N34" s="125"/>
      <c r="O34" s="125"/>
      <c r="P34" s="125"/>
      <c r="Q34" s="125"/>
      <c r="R34" s="125"/>
      <c r="S34" s="125"/>
      <c r="T34" s="125"/>
      <c r="U34" s="125"/>
      <c r="V34" s="125"/>
      <c r="W34" s="125"/>
      <c r="X34" s="125"/>
      <c r="Y34" s="125"/>
      <c r="Z34" s="125"/>
      <c r="AA34" s="125"/>
      <c r="AB34" s="125"/>
      <c r="AC34" s="125"/>
      <c r="AD34" s="125"/>
    </row>
    <row r="35" spans="1:30" x14ac:dyDescent="0.25">
      <c r="A35" s="7"/>
      <c r="B35" s="7">
        <v>47</v>
      </c>
      <c r="C35" s="4" t="s">
        <v>337</v>
      </c>
      <c r="D35" s="219"/>
      <c r="E35" s="220"/>
      <c r="F35" s="220"/>
      <c r="G35" s="219"/>
      <c r="H35" s="219"/>
      <c r="J35" s="224">
        <f t="shared" si="4"/>
        <v>0</v>
      </c>
      <c r="K35" s="234" t="str">
        <f t="shared" si="5"/>
        <v>-</v>
      </c>
      <c r="L35" s="125"/>
      <c r="M35" s="125" t="b">
        <v>1</v>
      </c>
      <c r="N35" s="125"/>
      <c r="O35" s="125"/>
      <c r="P35" s="125"/>
      <c r="Q35" s="125"/>
      <c r="R35" s="125"/>
      <c r="S35" s="125"/>
      <c r="T35" s="125"/>
      <c r="U35" s="125"/>
      <c r="V35" s="125"/>
      <c r="W35" s="125"/>
      <c r="X35" s="125"/>
      <c r="Y35" s="125"/>
      <c r="Z35" s="125"/>
      <c r="AA35" s="125"/>
      <c r="AB35" s="125"/>
      <c r="AC35" s="125"/>
      <c r="AD35" s="125"/>
    </row>
    <row r="36" spans="1:30" x14ac:dyDescent="0.25">
      <c r="A36" s="7"/>
      <c r="B36" s="7">
        <v>48</v>
      </c>
      <c r="C36" s="4" t="s">
        <v>176</v>
      </c>
      <c r="D36" s="219"/>
      <c r="E36" s="219"/>
      <c r="F36" s="219"/>
      <c r="G36" s="219"/>
      <c r="H36" s="219"/>
      <c r="J36" s="224">
        <f t="shared" si="4"/>
        <v>0</v>
      </c>
      <c r="K36" s="234" t="str">
        <f t="shared" si="5"/>
        <v>-</v>
      </c>
      <c r="L36" s="125"/>
      <c r="M36" s="125" t="b">
        <v>0</v>
      </c>
      <c r="N36" s="125"/>
      <c r="O36" s="125"/>
      <c r="P36" s="125"/>
      <c r="Q36" s="125"/>
      <c r="R36" s="125"/>
      <c r="S36" s="125"/>
      <c r="T36" s="125"/>
      <c r="U36" s="125"/>
      <c r="V36" s="125"/>
      <c r="W36" s="125"/>
      <c r="X36" s="125"/>
      <c r="Y36" s="125"/>
      <c r="Z36" s="125"/>
      <c r="AA36" s="125"/>
      <c r="AB36" s="125"/>
      <c r="AC36" s="125"/>
      <c r="AD36" s="125"/>
    </row>
    <row r="37" spans="1:30" x14ac:dyDescent="0.25">
      <c r="A37" s="7"/>
      <c r="B37" s="7">
        <v>49</v>
      </c>
      <c r="C37" s="4" t="s">
        <v>0</v>
      </c>
      <c r="D37" s="219"/>
      <c r="E37" s="219"/>
      <c r="F37" s="219"/>
      <c r="G37" s="219"/>
      <c r="H37" s="219"/>
      <c r="J37" s="224">
        <f t="shared" si="4"/>
        <v>0</v>
      </c>
      <c r="K37" s="234" t="str">
        <f t="shared" si="5"/>
        <v>-</v>
      </c>
      <c r="L37" s="125"/>
      <c r="M37" s="125" t="b">
        <v>1</v>
      </c>
      <c r="N37" s="125"/>
      <c r="O37" s="125"/>
      <c r="P37" s="125"/>
      <c r="Q37" s="125"/>
      <c r="R37" s="125"/>
      <c r="S37" s="125"/>
      <c r="T37" s="125"/>
      <c r="U37" s="125"/>
      <c r="V37" s="125"/>
      <c r="W37" s="125"/>
      <c r="X37" s="125"/>
      <c r="Y37" s="125"/>
      <c r="Z37" s="125"/>
      <c r="AA37" s="125"/>
      <c r="AB37" s="125"/>
      <c r="AC37" s="125"/>
      <c r="AD37" s="125"/>
    </row>
    <row r="38" spans="1:30" x14ac:dyDescent="0.25">
      <c r="A38" s="7"/>
      <c r="B38" s="7">
        <v>440</v>
      </c>
      <c r="C38" s="4" t="s">
        <v>247</v>
      </c>
      <c r="D38" s="219"/>
      <c r="E38" s="219"/>
      <c r="F38" s="219"/>
      <c r="G38" s="219"/>
      <c r="H38" s="219"/>
      <c r="J38" s="224">
        <f t="shared" si="4"/>
        <v>0</v>
      </c>
      <c r="K38" s="234" t="str">
        <f t="shared" si="5"/>
        <v>-</v>
      </c>
      <c r="L38" s="125"/>
      <c r="M38" s="125"/>
      <c r="N38" s="125"/>
      <c r="O38" s="125"/>
      <c r="P38" s="125"/>
      <c r="Q38" s="125"/>
      <c r="R38" s="125"/>
      <c r="S38" s="125"/>
      <c r="T38" s="125"/>
      <c r="U38" s="125"/>
      <c r="V38" s="125"/>
      <c r="W38" s="125"/>
      <c r="X38" s="125"/>
      <c r="Y38" s="125"/>
      <c r="Z38" s="125"/>
      <c r="AA38" s="125"/>
      <c r="AB38" s="125"/>
      <c r="AC38" s="125"/>
      <c r="AD38" s="125"/>
    </row>
    <row r="39" spans="1:30" x14ac:dyDescent="0.25">
      <c r="A39" s="7"/>
      <c r="B39" s="7">
        <v>462</v>
      </c>
      <c r="C39" s="8" t="s">
        <v>223</v>
      </c>
      <c r="D39" s="219"/>
      <c r="E39" s="219"/>
      <c r="F39" s="219"/>
      <c r="G39" s="219"/>
      <c r="H39" s="219"/>
      <c r="J39" s="224">
        <f t="shared" si="4"/>
        <v>0</v>
      </c>
      <c r="K39" s="234" t="str">
        <f t="shared" si="5"/>
        <v>-</v>
      </c>
      <c r="L39" s="125"/>
      <c r="M39" s="125"/>
      <c r="N39" s="125"/>
      <c r="O39" s="125"/>
      <c r="P39" s="125"/>
      <c r="Q39" s="125"/>
      <c r="R39" s="125"/>
      <c r="S39" s="125"/>
      <c r="T39" s="125"/>
      <c r="U39" s="125"/>
      <c r="V39" s="125"/>
      <c r="W39" s="125"/>
      <c r="X39" s="125"/>
      <c r="Y39" s="125"/>
      <c r="Z39" s="125"/>
      <c r="AA39" s="125"/>
      <c r="AB39" s="125"/>
      <c r="AC39" s="125"/>
      <c r="AD39" s="125"/>
    </row>
    <row r="40" spans="1:30" x14ac:dyDescent="0.25">
      <c r="A40" s="7"/>
      <c r="B40" s="7">
        <v>489</v>
      </c>
      <c r="C40" s="8" t="s">
        <v>244</v>
      </c>
      <c r="D40" s="219"/>
      <c r="E40" s="219"/>
      <c r="F40" s="219"/>
      <c r="G40" s="219"/>
      <c r="H40" s="219"/>
      <c r="J40" s="224">
        <f t="shared" si="4"/>
        <v>0</v>
      </c>
      <c r="K40" s="234" t="str">
        <f t="shared" si="5"/>
        <v>-</v>
      </c>
      <c r="L40" s="125"/>
      <c r="M40" s="125"/>
      <c r="N40" s="125"/>
      <c r="O40" s="125"/>
      <c r="P40" s="125"/>
      <c r="Q40" s="125"/>
      <c r="R40" s="125"/>
      <c r="S40" s="125"/>
      <c r="T40" s="125"/>
      <c r="U40" s="125"/>
      <c r="V40" s="125"/>
      <c r="W40" s="125"/>
      <c r="X40" s="125"/>
      <c r="Y40" s="125"/>
      <c r="Z40" s="125"/>
      <c r="AA40" s="125"/>
      <c r="AB40" s="125"/>
      <c r="AC40" s="125"/>
      <c r="AD40" s="125"/>
    </row>
    <row r="41" spans="1:30" x14ac:dyDescent="0.25">
      <c r="A41" s="7"/>
      <c r="B41" s="7">
        <v>4000</v>
      </c>
      <c r="C41" s="8" t="s">
        <v>261</v>
      </c>
      <c r="D41" s="219"/>
      <c r="E41" s="219"/>
      <c r="F41" s="219"/>
      <c r="G41" s="219"/>
      <c r="H41" s="219"/>
      <c r="J41" s="224">
        <f t="shared" si="4"/>
        <v>0</v>
      </c>
      <c r="K41" s="234" t="str">
        <f t="shared" si="5"/>
        <v>-</v>
      </c>
      <c r="L41" s="125"/>
      <c r="M41" s="125"/>
      <c r="N41" s="125"/>
      <c r="O41" s="125"/>
      <c r="P41" s="125"/>
      <c r="Q41" s="125"/>
      <c r="R41" s="125"/>
      <c r="S41" s="125"/>
      <c r="T41" s="125"/>
      <c r="U41" s="125"/>
      <c r="V41" s="125"/>
      <c r="W41" s="125"/>
      <c r="X41" s="125"/>
      <c r="Y41" s="125"/>
      <c r="Z41" s="125"/>
      <c r="AA41" s="125"/>
      <c r="AB41" s="125"/>
      <c r="AC41" s="125"/>
      <c r="AD41" s="125"/>
    </row>
    <row r="42" spans="1:30" x14ac:dyDescent="0.25">
      <c r="A42" s="7"/>
      <c r="B42" s="7">
        <v>4001</v>
      </c>
      <c r="C42" s="8" t="s">
        <v>262</v>
      </c>
      <c r="D42" s="219"/>
      <c r="E42" s="219"/>
      <c r="F42" s="219"/>
      <c r="G42" s="219"/>
      <c r="H42" s="219"/>
      <c r="J42" s="224">
        <f t="shared" si="4"/>
        <v>0</v>
      </c>
      <c r="K42" s="234" t="str">
        <f t="shared" si="5"/>
        <v>-</v>
      </c>
      <c r="L42" s="125"/>
      <c r="M42" s="125"/>
      <c r="N42" s="125"/>
      <c r="O42" s="125"/>
      <c r="P42" s="125"/>
      <c r="Q42" s="125"/>
      <c r="R42" s="125"/>
      <c r="S42" s="125"/>
      <c r="T42" s="125"/>
      <c r="U42" s="125"/>
      <c r="V42" s="125"/>
      <c r="W42" s="125"/>
      <c r="X42" s="125"/>
      <c r="Y42" s="125"/>
      <c r="Z42" s="125"/>
      <c r="AA42" s="125"/>
      <c r="AB42" s="125"/>
      <c r="AC42" s="125"/>
      <c r="AD42" s="125"/>
    </row>
    <row r="43" spans="1:30" x14ac:dyDescent="0.25">
      <c r="A43" s="7"/>
      <c r="B43" s="7">
        <v>4009</v>
      </c>
      <c r="C43" s="8" t="s">
        <v>263</v>
      </c>
      <c r="D43" s="219"/>
      <c r="E43" s="219"/>
      <c r="F43" s="219"/>
      <c r="G43" s="219"/>
      <c r="H43" s="219"/>
      <c r="J43" s="224">
        <f t="shared" si="4"/>
        <v>0</v>
      </c>
      <c r="K43" s="234" t="str">
        <f t="shared" si="5"/>
        <v>-</v>
      </c>
      <c r="L43" s="125"/>
      <c r="M43" s="125"/>
      <c r="N43" s="125"/>
      <c r="O43" s="125"/>
      <c r="P43" s="125"/>
      <c r="Q43" s="125"/>
      <c r="R43" s="125"/>
      <c r="S43" s="125"/>
      <c r="T43" s="125"/>
      <c r="U43" s="125"/>
      <c r="V43" s="125"/>
      <c r="W43" s="125"/>
      <c r="X43" s="125"/>
      <c r="Y43" s="125"/>
      <c r="Z43" s="125"/>
      <c r="AA43" s="125"/>
      <c r="AB43" s="125"/>
      <c r="AC43" s="125"/>
      <c r="AD43" s="125"/>
    </row>
    <row r="44" spans="1:30" x14ac:dyDescent="0.25">
      <c r="A44" s="7"/>
      <c r="B44" s="7">
        <v>4010</v>
      </c>
      <c r="C44" s="8" t="s">
        <v>264</v>
      </c>
      <c r="D44" s="219"/>
      <c r="E44" s="219"/>
      <c r="F44" s="219"/>
      <c r="G44" s="219"/>
      <c r="H44" s="219"/>
      <c r="J44" s="224">
        <f t="shared" si="4"/>
        <v>0</v>
      </c>
      <c r="K44" s="234" t="str">
        <f t="shared" si="5"/>
        <v>-</v>
      </c>
      <c r="L44" s="125"/>
      <c r="M44" s="125"/>
      <c r="N44" s="125"/>
      <c r="O44" s="125"/>
      <c r="P44" s="125"/>
      <c r="Q44" s="125"/>
      <c r="R44" s="125"/>
      <c r="S44" s="125"/>
      <c r="T44" s="125"/>
      <c r="U44" s="125"/>
      <c r="V44" s="125"/>
      <c r="W44" s="125"/>
      <c r="X44" s="125"/>
      <c r="Y44" s="125"/>
      <c r="Z44" s="125"/>
      <c r="AA44" s="125"/>
      <c r="AB44" s="125"/>
      <c r="AC44" s="125"/>
      <c r="AD44" s="125"/>
    </row>
    <row r="45" spans="1:30" x14ac:dyDescent="0.25">
      <c r="A45" s="7"/>
      <c r="B45" s="7">
        <v>4011</v>
      </c>
      <c r="C45" s="8" t="s">
        <v>265</v>
      </c>
      <c r="D45" s="219"/>
      <c r="E45" s="219"/>
      <c r="F45" s="219"/>
      <c r="G45" s="219"/>
      <c r="H45" s="219"/>
      <c r="J45" s="224">
        <f t="shared" si="4"/>
        <v>0</v>
      </c>
      <c r="K45" s="234" t="str">
        <f t="shared" si="5"/>
        <v>-</v>
      </c>
      <c r="L45" s="125"/>
      <c r="M45" s="125"/>
      <c r="N45" s="125"/>
      <c r="O45" s="125"/>
      <c r="P45" s="125"/>
      <c r="Q45" s="125"/>
      <c r="R45" s="125"/>
      <c r="S45" s="125"/>
      <c r="T45" s="125"/>
      <c r="U45" s="125"/>
      <c r="V45" s="125"/>
      <c r="W45" s="125"/>
      <c r="X45" s="125"/>
      <c r="Y45" s="125"/>
      <c r="Z45" s="125"/>
      <c r="AA45" s="125"/>
      <c r="AB45" s="125"/>
      <c r="AC45" s="125"/>
      <c r="AD45" s="125"/>
    </row>
    <row r="46" spans="1:30" x14ac:dyDescent="0.25">
      <c r="A46" s="7"/>
      <c r="B46" s="7">
        <v>4510</v>
      </c>
      <c r="C46" s="8" t="s">
        <v>4</v>
      </c>
      <c r="D46" s="219"/>
      <c r="E46" s="219"/>
      <c r="F46" s="219"/>
      <c r="G46" s="219"/>
      <c r="H46" s="219"/>
      <c r="J46" s="224">
        <f t="shared" si="4"/>
        <v>0</v>
      </c>
      <c r="K46" s="234" t="str">
        <f t="shared" si="5"/>
        <v>-</v>
      </c>
      <c r="L46" s="125"/>
      <c r="M46" s="125"/>
      <c r="N46" s="125"/>
      <c r="O46" s="125"/>
      <c r="P46" s="125"/>
      <c r="Q46" s="125"/>
      <c r="R46" s="125"/>
      <c r="S46" s="125"/>
      <c r="T46" s="125"/>
      <c r="U46" s="125"/>
      <c r="V46" s="125"/>
      <c r="W46" s="125"/>
      <c r="X46" s="125"/>
      <c r="Y46" s="125"/>
      <c r="Z46" s="125"/>
      <c r="AA46" s="125"/>
      <c r="AB46" s="125"/>
      <c r="AC46" s="125"/>
      <c r="AD46" s="125"/>
    </row>
    <row r="47" spans="1:30" x14ac:dyDescent="0.25">
      <c r="A47" s="7"/>
      <c r="B47" s="6">
        <v>4601</v>
      </c>
      <c r="C47" s="8" t="s">
        <v>221</v>
      </c>
      <c r="D47" s="219"/>
      <c r="E47" s="219"/>
      <c r="F47" s="219"/>
      <c r="G47" s="219"/>
      <c r="H47" s="219"/>
      <c r="J47" s="224">
        <f t="shared" si="4"/>
        <v>0</v>
      </c>
      <c r="K47" s="234" t="str">
        <f t="shared" si="5"/>
        <v>-</v>
      </c>
      <c r="L47" s="125"/>
      <c r="M47" s="125"/>
      <c r="N47" s="125"/>
      <c r="O47" s="125"/>
      <c r="P47" s="125"/>
      <c r="Q47" s="125"/>
      <c r="R47" s="125"/>
      <c r="S47" s="125"/>
      <c r="T47" s="125"/>
      <c r="U47" s="125"/>
      <c r="V47" s="125"/>
      <c r="W47" s="125"/>
      <c r="X47" s="125"/>
      <c r="Y47" s="125"/>
      <c r="Z47" s="125"/>
      <c r="AA47" s="125"/>
      <c r="AB47" s="125"/>
      <c r="AC47" s="125"/>
      <c r="AD47" s="125"/>
    </row>
    <row r="48" spans="1:30" x14ac:dyDescent="0.25">
      <c r="A48" s="7"/>
      <c r="B48" s="6">
        <v>4631</v>
      </c>
      <c r="C48" s="8" t="s">
        <v>222</v>
      </c>
      <c r="D48" s="219"/>
      <c r="E48" s="219"/>
      <c r="F48" s="219"/>
      <c r="G48" s="219"/>
      <c r="H48" s="219"/>
      <c r="J48" s="224">
        <f t="shared" si="4"/>
        <v>0</v>
      </c>
      <c r="K48" s="234" t="str">
        <f t="shared" si="5"/>
        <v>-</v>
      </c>
      <c r="L48" s="125"/>
      <c r="M48" s="125"/>
      <c r="N48" s="125"/>
      <c r="O48" s="125"/>
      <c r="P48" s="125"/>
      <c r="Q48" s="125"/>
      <c r="R48" s="125"/>
      <c r="S48" s="125"/>
      <c r="T48" s="125"/>
      <c r="U48" s="125"/>
      <c r="V48" s="125"/>
      <c r="W48" s="125"/>
      <c r="X48" s="125"/>
      <c r="Y48" s="125"/>
      <c r="Z48" s="125"/>
      <c r="AA48" s="125"/>
      <c r="AB48" s="125"/>
      <c r="AC48" s="125"/>
      <c r="AD48" s="125"/>
    </row>
    <row r="49" spans="1:30" x14ac:dyDescent="0.25">
      <c r="A49" s="9" t="s">
        <v>6</v>
      </c>
      <c r="B49" s="9"/>
      <c r="C49" s="9"/>
      <c r="D49" s="227">
        <f>SUM(D28:D37)</f>
        <v>0</v>
      </c>
      <c r="E49" s="227">
        <f>SUM(E28:E37)</f>
        <v>0</v>
      </c>
      <c r="F49" s="227">
        <f>SUM(F28:F37)</f>
        <v>0</v>
      </c>
      <c r="G49" s="227">
        <f>SUM(G28:G37)</f>
        <v>0</v>
      </c>
      <c r="H49" s="227">
        <f>SUM(H28:H37)</f>
        <v>0</v>
      </c>
      <c r="J49" s="227">
        <f>SUM(J28:J37)</f>
        <v>0</v>
      </c>
      <c r="K49" s="235" t="str">
        <f t="shared" si="5"/>
        <v>-</v>
      </c>
      <c r="L49" s="125"/>
      <c r="M49" s="125"/>
      <c r="N49" s="125"/>
      <c r="O49" s="125"/>
      <c r="P49" s="125"/>
      <c r="Q49" s="125"/>
      <c r="R49" s="125"/>
      <c r="S49" s="125"/>
      <c r="T49" s="125"/>
      <c r="U49" s="125"/>
      <c r="V49" s="125"/>
      <c r="W49" s="125"/>
      <c r="X49" s="125"/>
      <c r="Y49" s="125"/>
      <c r="Z49" s="125"/>
      <c r="AA49" s="125"/>
      <c r="AB49" s="125"/>
      <c r="AC49" s="125"/>
      <c r="AD49" s="125"/>
    </row>
    <row r="50" spans="1:30" ht="4.5" customHeight="1" x14ac:dyDescent="0.25">
      <c r="D50" s="223"/>
      <c r="E50" s="223"/>
      <c r="F50" s="223"/>
      <c r="G50" s="223"/>
      <c r="H50" s="223"/>
      <c r="L50" s="125"/>
      <c r="M50" s="125"/>
      <c r="N50" s="125"/>
      <c r="O50" s="125"/>
      <c r="P50" s="125"/>
      <c r="Q50" s="125"/>
      <c r="R50" s="125"/>
      <c r="S50" s="125"/>
      <c r="T50" s="125"/>
      <c r="U50" s="125"/>
      <c r="V50" s="125"/>
      <c r="W50" s="125"/>
      <c r="X50" s="125"/>
      <c r="Y50" s="125"/>
      <c r="Z50" s="125"/>
      <c r="AA50" s="125"/>
      <c r="AB50" s="125"/>
      <c r="AC50" s="125"/>
      <c r="AD50" s="125"/>
    </row>
    <row r="51" spans="1:30" x14ac:dyDescent="0.25">
      <c r="A51" s="9" t="s">
        <v>7</v>
      </c>
      <c r="B51" s="9"/>
      <c r="C51" s="9"/>
      <c r="D51" s="227">
        <f>D49-D25</f>
        <v>0</v>
      </c>
      <c r="E51" s="227">
        <f>E49-E25</f>
        <v>0</v>
      </c>
      <c r="F51" s="227">
        <f>F49-F25</f>
        <v>0</v>
      </c>
      <c r="G51" s="227">
        <f>G49-G25</f>
        <v>0</v>
      </c>
      <c r="H51" s="227">
        <f>H49-H25</f>
        <v>0</v>
      </c>
      <c r="J51" s="227">
        <f>J49-J25</f>
        <v>0</v>
      </c>
      <c r="K51" s="235" t="str">
        <f t="shared" ref="K51" si="6">IF(OR(H51=0,D51=0,AND(H51&lt;0,D51&gt;0),AND(H51&gt;0,D51&lt;0)),"-",(H51/D51)^(1/4)-1)</f>
        <v>-</v>
      </c>
      <c r="L51" s="125"/>
      <c r="M51" s="125"/>
      <c r="N51" s="125"/>
      <c r="O51" s="125"/>
      <c r="P51" s="125"/>
      <c r="Q51" s="125"/>
      <c r="R51" s="125"/>
      <c r="S51" s="125"/>
      <c r="T51" s="125"/>
      <c r="U51" s="125"/>
      <c r="V51" s="125"/>
      <c r="W51" s="125"/>
      <c r="X51" s="125"/>
      <c r="Y51" s="125"/>
      <c r="Z51" s="125"/>
      <c r="AA51" s="125"/>
      <c r="AB51" s="125"/>
      <c r="AC51" s="125"/>
      <c r="AD51" s="125"/>
    </row>
    <row r="52" spans="1:30" ht="8.25" customHeight="1" x14ac:dyDescent="0.25">
      <c r="L52" s="125"/>
      <c r="M52" s="125"/>
      <c r="N52" s="125"/>
      <c r="O52" s="125"/>
      <c r="P52" s="125"/>
      <c r="Q52" s="125"/>
      <c r="R52" s="125"/>
      <c r="S52" s="125"/>
      <c r="T52" s="125"/>
      <c r="U52" s="125"/>
      <c r="V52" s="125"/>
      <c r="W52" s="125"/>
      <c r="X52" s="125"/>
      <c r="Y52" s="125"/>
      <c r="Z52" s="125"/>
      <c r="AA52" s="125"/>
      <c r="AB52" s="125"/>
      <c r="AC52" s="125"/>
      <c r="AD52" s="125"/>
    </row>
    <row r="53" spans="1:30" x14ac:dyDescent="0.25">
      <c r="A53" s="4" t="s">
        <v>18</v>
      </c>
      <c r="B53" s="4"/>
      <c r="C53" s="4"/>
      <c r="D53" s="6" t="str">
        <f>IF(D12=D37,"OK","Erreur")</f>
        <v>OK</v>
      </c>
      <c r="E53" s="6" t="str">
        <f>IF(E12=E37,"OK","Erreur")</f>
        <v>OK</v>
      </c>
      <c r="F53" s="6" t="str">
        <f>IF(F12=F37,"OK","Erreur")</f>
        <v>OK</v>
      </c>
      <c r="G53" s="6" t="str">
        <f>IF(G12=G37,"OK","Erreur")</f>
        <v>OK</v>
      </c>
      <c r="H53" s="6" t="str">
        <f>IF(H12=H37,"OK","Erreur")</f>
        <v>OK</v>
      </c>
      <c r="J53" s="6" t="str">
        <f>IF(J12=J37,"OK","Erreur")</f>
        <v>OK</v>
      </c>
      <c r="L53" s="125"/>
      <c r="M53" s="125"/>
      <c r="N53" s="125"/>
      <c r="O53" s="125"/>
      <c r="P53" s="125"/>
      <c r="Q53" s="125"/>
      <c r="R53" s="125"/>
      <c r="S53" s="125"/>
      <c r="T53" s="125"/>
      <c r="U53" s="125"/>
      <c r="V53" s="125"/>
      <c r="W53" s="125"/>
      <c r="X53" s="125"/>
      <c r="Y53" s="125"/>
      <c r="Z53" s="125"/>
      <c r="AA53" s="125"/>
      <c r="AB53" s="125"/>
      <c r="AC53" s="125"/>
      <c r="AD53" s="125"/>
    </row>
    <row r="54" spans="1:30" ht="10.5" customHeight="1" x14ac:dyDescent="0.25"/>
    <row r="55" spans="1:30" x14ac:dyDescent="0.25">
      <c r="A55" s="5"/>
      <c r="B55" s="5"/>
      <c r="C55" s="5" t="s">
        <v>66</v>
      </c>
      <c r="D55" s="11">
        <f>D3</f>
        <v>2020</v>
      </c>
      <c r="E55" s="11">
        <f t="shared" ref="E55:K55" si="7">E3</f>
        <v>2021</v>
      </c>
      <c r="F55" s="11">
        <f t="shared" si="7"/>
        <v>2022</v>
      </c>
      <c r="G55" s="11">
        <f t="shared" si="7"/>
        <v>2023</v>
      </c>
      <c r="H55" s="11">
        <f t="shared" si="7"/>
        <v>2024</v>
      </c>
      <c r="J55" s="11" t="str">
        <f t="shared" si="7"/>
        <v>Moyenne</v>
      </c>
      <c r="K55" s="11" t="str">
        <f t="shared" si="7"/>
        <v>Tx croissance</v>
      </c>
    </row>
    <row r="56" spans="1:30" x14ac:dyDescent="0.25">
      <c r="A56" s="6">
        <v>5</v>
      </c>
      <c r="B56" s="6">
        <v>50</v>
      </c>
      <c r="C56" s="4" t="s">
        <v>182</v>
      </c>
      <c r="D56" s="219"/>
      <c r="E56" s="219"/>
      <c r="F56" s="219"/>
      <c r="G56" s="219"/>
      <c r="H56" s="219"/>
      <c r="J56" s="224">
        <f t="shared" ref="J56:J62" si="8">IFERROR(AVERAGE(D56:H56),0)</f>
        <v>0</v>
      </c>
      <c r="K56" s="234" t="str">
        <f t="shared" ref="K56:K63" si="9">IF(OR(H56=0,D56=0,AND(H56&lt;0,D56&gt;0),AND(H56&gt;0,D56&lt;0)),"-",(H56/D56)^(1/4)-1)</f>
        <v>-</v>
      </c>
    </row>
    <row r="57" spans="1:30" x14ac:dyDescent="0.25">
      <c r="A57" s="6">
        <v>5</v>
      </c>
      <c r="B57" s="6">
        <v>51</v>
      </c>
      <c r="C57" s="4" t="s">
        <v>183</v>
      </c>
      <c r="D57" s="219"/>
      <c r="E57" s="219"/>
      <c r="F57" s="219"/>
      <c r="G57" s="219"/>
      <c r="H57" s="219"/>
      <c r="J57" s="224">
        <f t="shared" si="8"/>
        <v>0</v>
      </c>
      <c r="K57" s="234" t="str">
        <f t="shared" si="9"/>
        <v>-</v>
      </c>
    </row>
    <row r="58" spans="1:30" x14ac:dyDescent="0.25">
      <c r="A58" s="6">
        <v>5</v>
      </c>
      <c r="B58" s="6">
        <v>52</v>
      </c>
      <c r="C58" s="4" t="s">
        <v>184</v>
      </c>
      <c r="D58" s="219"/>
      <c r="E58" s="219"/>
      <c r="F58" s="219"/>
      <c r="G58" s="219"/>
      <c r="H58" s="219"/>
      <c r="J58" s="224">
        <f t="shared" si="8"/>
        <v>0</v>
      </c>
      <c r="K58" s="234" t="str">
        <f t="shared" si="9"/>
        <v>-</v>
      </c>
    </row>
    <row r="59" spans="1:30" x14ac:dyDescent="0.25">
      <c r="A59" s="6">
        <v>5</v>
      </c>
      <c r="B59" s="6">
        <v>54</v>
      </c>
      <c r="C59" s="4" t="s">
        <v>185</v>
      </c>
      <c r="D59" s="219"/>
      <c r="E59" s="219"/>
      <c r="F59" s="219"/>
      <c r="G59" s="219"/>
      <c r="H59" s="219"/>
      <c r="J59" s="224">
        <f t="shared" si="8"/>
        <v>0</v>
      </c>
      <c r="K59" s="234" t="str">
        <f t="shared" si="9"/>
        <v>-</v>
      </c>
    </row>
    <row r="60" spans="1:30" x14ac:dyDescent="0.25">
      <c r="A60" s="6">
        <v>5</v>
      </c>
      <c r="B60" s="6">
        <v>55</v>
      </c>
      <c r="C60" s="4" t="s">
        <v>186</v>
      </c>
      <c r="D60" s="219"/>
      <c r="E60" s="219"/>
      <c r="F60" s="219"/>
      <c r="G60" s="219"/>
      <c r="H60" s="219"/>
      <c r="J60" s="224">
        <f t="shared" si="8"/>
        <v>0</v>
      </c>
      <c r="K60" s="234" t="str">
        <f t="shared" si="9"/>
        <v>-</v>
      </c>
    </row>
    <row r="61" spans="1:30" x14ac:dyDescent="0.25">
      <c r="A61" s="6">
        <v>5</v>
      </c>
      <c r="B61" s="6">
        <v>56</v>
      </c>
      <c r="C61" s="4" t="s">
        <v>101</v>
      </c>
      <c r="D61" s="219"/>
      <c r="E61" s="219"/>
      <c r="F61" s="219"/>
      <c r="G61" s="219"/>
      <c r="H61" s="219"/>
      <c r="J61" s="224">
        <f t="shared" si="8"/>
        <v>0</v>
      </c>
      <c r="K61" s="234" t="str">
        <f t="shared" si="9"/>
        <v>-</v>
      </c>
    </row>
    <row r="62" spans="1:30" x14ac:dyDescent="0.25">
      <c r="A62" s="6">
        <v>5</v>
      </c>
      <c r="B62" s="6">
        <v>57</v>
      </c>
      <c r="C62" s="4" t="s">
        <v>187</v>
      </c>
      <c r="D62" s="219"/>
      <c r="E62" s="219"/>
      <c r="F62" s="219"/>
      <c r="G62" s="219"/>
      <c r="H62" s="219"/>
      <c r="J62" s="224">
        <f t="shared" si="8"/>
        <v>0</v>
      </c>
      <c r="K62" s="234" t="str">
        <f t="shared" si="9"/>
        <v>-</v>
      </c>
    </row>
    <row r="63" spans="1:30" x14ac:dyDescent="0.25">
      <c r="A63" s="13" t="s">
        <v>20</v>
      </c>
      <c r="B63" s="13"/>
      <c r="C63" s="9"/>
      <c r="D63" s="227">
        <f>SUM(D56:D62)</f>
        <v>0</v>
      </c>
      <c r="E63" s="227">
        <f t="shared" ref="E63:H63" si="10">SUM(E56:E62)</f>
        <v>0</v>
      </c>
      <c r="F63" s="227">
        <f t="shared" si="10"/>
        <v>0</v>
      </c>
      <c r="G63" s="227">
        <f t="shared" si="10"/>
        <v>0</v>
      </c>
      <c r="H63" s="227">
        <f t="shared" si="10"/>
        <v>0</v>
      </c>
      <c r="J63" s="227">
        <f>SUM(J56:J62)</f>
        <v>0</v>
      </c>
      <c r="K63" s="235" t="str">
        <f t="shared" si="9"/>
        <v>-</v>
      </c>
    </row>
    <row r="64" spans="1:30" ht="4.5" customHeight="1" x14ac:dyDescent="0.25">
      <c r="A64" s="3"/>
      <c r="B64" s="3"/>
    </row>
    <row r="65" spans="1:11" x14ac:dyDescent="0.25">
      <c r="A65" s="11"/>
      <c r="B65" s="11"/>
      <c r="C65" s="5" t="s">
        <v>67</v>
      </c>
      <c r="D65" s="12">
        <f>D3</f>
        <v>2020</v>
      </c>
      <c r="E65" s="12">
        <f t="shared" ref="E65:K65" si="11">E3</f>
        <v>2021</v>
      </c>
      <c r="F65" s="12">
        <f t="shared" si="11"/>
        <v>2022</v>
      </c>
      <c r="G65" s="12">
        <f t="shared" si="11"/>
        <v>2023</v>
      </c>
      <c r="H65" s="12">
        <f t="shared" si="11"/>
        <v>2024</v>
      </c>
      <c r="J65" s="12" t="str">
        <f t="shared" si="11"/>
        <v>Moyenne</v>
      </c>
      <c r="K65" s="12" t="str">
        <f t="shared" si="11"/>
        <v>Tx croissance</v>
      </c>
    </row>
    <row r="66" spans="1:11" x14ac:dyDescent="0.25">
      <c r="A66" s="6">
        <v>6</v>
      </c>
      <c r="B66" s="6">
        <v>60</v>
      </c>
      <c r="C66" s="4" t="s">
        <v>188</v>
      </c>
      <c r="D66" s="219"/>
      <c r="E66" s="219"/>
      <c r="F66" s="219"/>
      <c r="G66" s="219"/>
      <c r="H66" s="219"/>
      <c r="J66" s="224">
        <f t="shared" ref="J66:J73" si="12">IFERROR(AVERAGE(D66:H66),0)</f>
        <v>0</v>
      </c>
      <c r="K66" s="234" t="str">
        <f t="shared" ref="K66:K74" si="13">IF(OR(H66=0,D66=0,AND(H66&lt;0,D66&gt;0),AND(H66&gt;0,D66&lt;0)),"-",(H66/D66)^(1/4)-1)</f>
        <v>-</v>
      </c>
    </row>
    <row r="67" spans="1:11" x14ac:dyDescent="0.25">
      <c r="A67" s="6">
        <v>6</v>
      </c>
      <c r="B67" s="6">
        <v>61</v>
      </c>
      <c r="C67" s="4" t="s">
        <v>189</v>
      </c>
      <c r="D67" s="219"/>
      <c r="E67" s="219"/>
      <c r="F67" s="219"/>
      <c r="G67" s="219"/>
      <c r="H67" s="219"/>
      <c r="J67" s="224">
        <f t="shared" si="12"/>
        <v>0</v>
      </c>
      <c r="K67" s="234" t="str">
        <f t="shared" si="13"/>
        <v>-</v>
      </c>
    </row>
    <row r="68" spans="1:11" x14ac:dyDescent="0.25">
      <c r="A68" s="6">
        <v>6</v>
      </c>
      <c r="B68" s="6">
        <v>62</v>
      </c>
      <c r="C68" s="4" t="s">
        <v>190</v>
      </c>
      <c r="D68" s="219"/>
      <c r="E68" s="219"/>
      <c r="F68" s="219"/>
      <c r="G68" s="219"/>
      <c r="H68" s="219"/>
      <c r="J68" s="224">
        <f t="shared" si="12"/>
        <v>0</v>
      </c>
      <c r="K68" s="234" t="str">
        <f t="shared" si="13"/>
        <v>-</v>
      </c>
    </row>
    <row r="69" spans="1:11" x14ac:dyDescent="0.25">
      <c r="A69" s="6">
        <v>6</v>
      </c>
      <c r="B69" s="6">
        <v>63</v>
      </c>
      <c r="C69" s="4" t="s">
        <v>191</v>
      </c>
      <c r="D69" s="219"/>
      <c r="E69" s="219"/>
      <c r="F69" s="219"/>
      <c r="G69" s="219"/>
      <c r="H69" s="219"/>
      <c r="J69" s="224">
        <f t="shared" si="12"/>
        <v>0</v>
      </c>
      <c r="K69" s="234" t="str">
        <f t="shared" si="13"/>
        <v>-</v>
      </c>
    </row>
    <row r="70" spans="1:11" x14ac:dyDescent="0.25">
      <c r="A70" s="6">
        <v>6</v>
      </c>
      <c r="B70" s="6">
        <v>64</v>
      </c>
      <c r="C70" s="4" t="s">
        <v>192</v>
      </c>
      <c r="D70" s="219"/>
      <c r="E70" s="219"/>
      <c r="F70" s="219"/>
      <c r="G70" s="219"/>
      <c r="H70" s="219"/>
      <c r="J70" s="224">
        <f t="shared" si="12"/>
        <v>0</v>
      </c>
      <c r="K70" s="234" t="str">
        <f t="shared" si="13"/>
        <v>-</v>
      </c>
    </row>
    <row r="71" spans="1:11" x14ac:dyDescent="0.25">
      <c r="A71" s="6">
        <v>6</v>
      </c>
      <c r="B71" s="6">
        <v>65</v>
      </c>
      <c r="C71" s="4" t="s">
        <v>193</v>
      </c>
      <c r="D71" s="219"/>
      <c r="E71" s="219"/>
      <c r="F71" s="219"/>
      <c r="G71" s="219"/>
      <c r="H71" s="219"/>
      <c r="J71" s="224">
        <f t="shared" si="12"/>
        <v>0</v>
      </c>
      <c r="K71" s="234" t="str">
        <f t="shared" si="13"/>
        <v>-</v>
      </c>
    </row>
    <row r="72" spans="1:11" x14ac:dyDescent="0.25">
      <c r="A72" s="6">
        <v>6</v>
      </c>
      <c r="B72" s="6">
        <v>66</v>
      </c>
      <c r="C72" s="4" t="s">
        <v>194</v>
      </c>
      <c r="D72" s="219"/>
      <c r="E72" s="219"/>
      <c r="F72" s="219"/>
      <c r="G72" s="219"/>
      <c r="H72" s="219"/>
      <c r="J72" s="224">
        <f t="shared" si="12"/>
        <v>0</v>
      </c>
      <c r="K72" s="234" t="str">
        <f t="shared" si="13"/>
        <v>-</v>
      </c>
    </row>
    <row r="73" spans="1:11" x14ac:dyDescent="0.25">
      <c r="A73" s="6">
        <v>6</v>
      </c>
      <c r="B73" s="6">
        <v>67</v>
      </c>
      <c r="C73" s="4" t="s">
        <v>195</v>
      </c>
      <c r="D73" s="219"/>
      <c r="E73" s="219"/>
      <c r="F73" s="219"/>
      <c r="G73" s="219"/>
      <c r="H73" s="219"/>
      <c r="J73" s="224">
        <f t="shared" si="12"/>
        <v>0</v>
      </c>
      <c r="K73" s="234" t="str">
        <f t="shared" si="13"/>
        <v>-</v>
      </c>
    </row>
    <row r="74" spans="1:11" x14ac:dyDescent="0.25">
      <c r="A74" s="9" t="s">
        <v>21</v>
      </c>
      <c r="B74" s="9"/>
      <c r="C74" s="9"/>
      <c r="D74" s="227">
        <f>SUM(D66:D73)</f>
        <v>0</v>
      </c>
      <c r="E74" s="227">
        <f>SUM(E66:E73)</f>
        <v>0</v>
      </c>
      <c r="F74" s="227">
        <f>SUM(F66:F73)</f>
        <v>0</v>
      </c>
      <c r="G74" s="227">
        <f>SUM(G66:G73)</f>
        <v>0</v>
      </c>
      <c r="H74" s="227">
        <f>SUM(H66:H73)</f>
        <v>0</v>
      </c>
      <c r="J74" s="227">
        <f>SUM(J66:J73)</f>
        <v>0</v>
      </c>
      <c r="K74" s="235" t="str">
        <f t="shared" si="13"/>
        <v>-</v>
      </c>
    </row>
    <row r="75" spans="1:11" ht="4.5" customHeight="1" x14ac:dyDescent="0.25"/>
    <row r="76" spans="1:11" x14ac:dyDescent="0.25">
      <c r="A76" s="20" t="s">
        <v>22</v>
      </c>
      <c r="B76" s="20" t="s">
        <v>22</v>
      </c>
      <c r="C76" s="9" t="s">
        <v>23</v>
      </c>
      <c r="D76" s="227">
        <f>D63-D74</f>
        <v>0</v>
      </c>
      <c r="E76" s="227">
        <f t="shared" ref="E76:J76" si="14">E63-E74</f>
        <v>0</v>
      </c>
      <c r="F76" s="227">
        <f t="shared" si="14"/>
        <v>0</v>
      </c>
      <c r="G76" s="227">
        <f t="shared" si="14"/>
        <v>0</v>
      </c>
      <c r="H76" s="227">
        <f t="shared" si="14"/>
        <v>0</v>
      </c>
      <c r="I76" s="223"/>
      <c r="J76" s="227">
        <f t="shared" si="14"/>
        <v>0</v>
      </c>
      <c r="K76" s="235" t="str">
        <f t="shared" ref="K76" si="15">IF(OR(H76=0,D76=0,AND(H76&lt;0,D76&gt;0),AND(H76&gt;0,D76&lt;0)),"-",(H76/D76)^(1/4)-1)</f>
        <v>-</v>
      </c>
    </row>
    <row r="78" spans="1:11" x14ac:dyDescent="0.25">
      <c r="A78" s="5"/>
      <c r="B78" s="5" t="s">
        <v>159</v>
      </c>
      <c r="C78" s="5" t="s">
        <v>196</v>
      </c>
      <c r="D78" s="12">
        <f>D3</f>
        <v>2020</v>
      </c>
      <c r="E78" s="12">
        <f t="shared" ref="E78:K78" si="16">E3</f>
        <v>2021</v>
      </c>
      <c r="F78" s="12">
        <f t="shared" si="16"/>
        <v>2022</v>
      </c>
      <c r="G78" s="12">
        <f t="shared" si="16"/>
        <v>2023</v>
      </c>
      <c r="H78" s="12">
        <f t="shared" si="16"/>
        <v>2024</v>
      </c>
      <c r="J78" s="12" t="str">
        <f t="shared" si="16"/>
        <v>Moyenne</v>
      </c>
      <c r="K78" s="12" t="str">
        <f t="shared" si="16"/>
        <v>Tx croissance</v>
      </c>
    </row>
    <row r="79" spans="1:11" x14ac:dyDescent="0.25">
      <c r="A79" s="6"/>
      <c r="B79" s="6">
        <v>100</v>
      </c>
      <c r="C79" s="4" t="s">
        <v>198</v>
      </c>
      <c r="D79" s="219"/>
      <c r="E79" s="219"/>
      <c r="F79" s="219"/>
      <c r="G79" s="219"/>
      <c r="H79" s="219"/>
      <c r="I79" s="223"/>
      <c r="J79" s="224">
        <f t="shared" ref="J79:J90" si="17">IFERROR(AVERAGE(D79:H79),0)</f>
        <v>0</v>
      </c>
      <c r="K79" s="234" t="str">
        <f t="shared" ref="K79:K91" si="18">IF(OR(H79=0,D79=0,AND(H79&lt;0,D79&gt;0),AND(H79&gt;0,D79&lt;0)),"-",(H79/D79)^(1/4)-1)</f>
        <v>-</v>
      </c>
    </row>
    <row r="80" spans="1:11" x14ac:dyDescent="0.25">
      <c r="A80" s="6"/>
      <c r="B80" s="6">
        <v>101</v>
      </c>
      <c r="C80" s="4" t="s">
        <v>199</v>
      </c>
      <c r="D80" s="219"/>
      <c r="E80" s="219"/>
      <c r="F80" s="219"/>
      <c r="G80" s="219"/>
      <c r="H80" s="219"/>
      <c r="I80" s="223"/>
      <c r="J80" s="224">
        <f t="shared" si="17"/>
        <v>0</v>
      </c>
      <c r="K80" s="234" t="str">
        <f t="shared" si="18"/>
        <v>-</v>
      </c>
    </row>
    <row r="81" spans="1:11" x14ac:dyDescent="0.25">
      <c r="A81" s="6"/>
      <c r="B81" s="6">
        <v>102</v>
      </c>
      <c r="C81" s="4" t="s">
        <v>200</v>
      </c>
      <c r="D81" s="219"/>
      <c r="E81" s="219"/>
      <c r="F81" s="219"/>
      <c r="G81" s="219"/>
      <c r="H81" s="219"/>
      <c r="I81" s="223"/>
      <c r="J81" s="224">
        <f t="shared" si="17"/>
        <v>0</v>
      </c>
      <c r="K81" s="234" t="str">
        <f t="shared" si="18"/>
        <v>-</v>
      </c>
    </row>
    <row r="82" spans="1:11" x14ac:dyDescent="0.25">
      <c r="A82" s="7"/>
      <c r="B82" s="7">
        <v>104</v>
      </c>
      <c r="C82" s="4" t="s">
        <v>201</v>
      </c>
      <c r="D82" s="219"/>
      <c r="E82" s="220"/>
      <c r="F82" s="220"/>
      <c r="G82" s="219"/>
      <c r="H82" s="219"/>
      <c r="I82" s="223"/>
      <c r="J82" s="224">
        <f t="shared" si="17"/>
        <v>0</v>
      </c>
      <c r="K82" s="234" t="str">
        <f t="shared" si="18"/>
        <v>-</v>
      </c>
    </row>
    <row r="83" spans="1:11" x14ac:dyDescent="0.25">
      <c r="A83" s="7"/>
      <c r="B83" s="7">
        <v>106</v>
      </c>
      <c r="C83" s="4" t="s">
        <v>202</v>
      </c>
      <c r="D83" s="219"/>
      <c r="E83" s="220"/>
      <c r="F83" s="220"/>
      <c r="G83" s="219"/>
      <c r="H83" s="219"/>
      <c r="I83" s="223"/>
      <c r="J83" s="224">
        <f t="shared" si="17"/>
        <v>0</v>
      </c>
      <c r="K83" s="234" t="str">
        <f t="shared" si="18"/>
        <v>-</v>
      </c>
    </row>
    <row r="84" spans="1:11" x14ac:dyDescent="0.25">
      <c r="A84" s="6"/>
      <c r="B84" s="6">
        <v>107</v>
      </c>
      <c r="C84" s="4" t="s">
        <v>203</v>
      </c>
      <c r="D84" s="219"/>
      <c r="E84" s="219"/>
      <c r="F84" s="219"/>
      <c r="G84" s="219"/>
      <c r="H84" s="219"/>
      <c r="I84" s="223"/>
      <c r="J84" s="224">
        <f t="shared" si="17"/>
        <v>0</v>
      </c>
      <c r="K84" s="234" t="str">
        <f t="shared" si="18"/>
        <v>-</v>
      </c>
    </row>
    <row r="85" spans="1:11" x14ac:dyDescent="0.25">
      <c r="A85" s="7"/>
      <c r="B85" s="7">
        <v>108</v>
      </c>
      <c r="C85" s="4" t="s">
        <v>204</v>
      </c>
      <c r="D85" s="219"/>
      <c r="E85" s="220"/>
      <c r="F85" s="220"/>
      <c r="G85" s="219"/>
      <c r="H85" s="219"/>
      <c r="I85" s="223"/>
      <c r="J85" s="224">
        <f t="shared" si="17"/>
        <v>0</v>
      </c>
      <c r="K85" s="234" t="str">
        <f t="shared" si="18"/>
        <v>-</v>
      </c>
    </row>
    <row r="86" spans="1:11" x14ac:dyDescent="0.25">
      <c r="A86" s="7"/>
      <c r="B86" s="7">
        <v>140</v>
      </c>
      <c r="C86" s="4" t="s">
        <v>205</v>
      </c>
      <c r="D86" s="219"/>
      <c r="E86" s="220"/>
      <c r="F86" s="220"/>
      <c r="G86" s="219"/>
      <c r="H86" s="219"/>
      <c r="I86" s="223"/>
      <c r="J86" s="224">
        <f t="shared" si="17"/>
        <v>0</v>
      </c>
      <c r="K86" s="234" t="str">
        <f t="shared" si="18"/>
        <v>-</v>
      </c>
    </row>
    <row r="87" spans="1:11" x14ac:dyDescent="0.25">
      <c r="A87" s="7"/>
      <c r="B87" s="184">
        <v>142</v>
      </c>
      <c r="C87" s="8" t="s">
        <v>206</v>
      </c>
      <c r="D87" s="219"/>
      <c r="E87" s="220"/>
      <c r="F87" s="220"/>
      <c r="G87" s="219"/>
      <c r="H87" s="219"/>
      <c r="I87" s="223"/>
      <c r="J87" s="224">
        <f t="shared" si="17"/>
        <v>0</v>
      </c>
      <c r="K87" s="234" t="str">
        <f t="shared" si="18"/>
        <v>-</v>
      </c>
    </row>
    <row r="88" spans="1:11" x14ac:dyDescent="0.25">
      <c r="A88" s="7"/>
      <c r="B88" s="7">
        <v>144</v>
      </c>
      <c r="C88" s="8" t="s">
        <v>207</v>
      </c>
      <c r="D88" s="219"/>
      <c r="E88" s="220"/>
      <c r="F88" s="220"/>
      <c r="G88" s="219"/>
      <c r="H88" s="219"/>
      <c r="I88" s="223"/>
      <c r="J88" s="224">
        <f t="shared" si="17"/>
        <v>0</v>
      </c>
      <c r="K88" s="234" t="str">
        <f t="shared" si="18"/>
        <v>-</v>
      </c>
    </row>
    <row r="89" spans="1:11" x14ac:dyDescent="0.25">
      <c r="A89" s="6"/>
      <c r="B89" s="6">
        <v>145</v>
      </c>
      <c r="C89" s="8" t="s">
        <v>208</v>
      </c>
      <c r="D89" s="219"/>
      <c r="E89" s="219"/>
      <c r="F89" s="219"/>
      <c r="G89" s="219"/>
      <c r="H89" s="219"/>
      <c r="I89" s="223"/>
      <c r="J89" s="224">
        <f t="shared" si="17"/>
        <v>0</v>
      </c>
      <c r="K89" s="234" t="str">
        <f t="shared" si="18"/>
        <v>-</v>
      </c>
    </row>
    <row r="90" spans="1:11" x14ac:dyDescent="0.25">
      <c r="A90" s="6"/>
      <c r="B90" s="6">
        <v>146</v>
      </c>
      <c r="C90" s="4" t="s">
        <v>209</v>
      </c>
      <c r="D90" s="219"/>
      <c r="E90" s="219"/>
      <c r="F90" s="219"/>
      <c r="G90" s="219"/>
      <c r="H90" s="219"/>
      <c r="I90" s="223"/>
      <c r="J90" s="224">
        <f t="shared" si="17"/>
        <v>0</v>
      </c>
      <c r="K90" s="234" t="str">
        <f t="shared" si="18"/>
        <v>-</v>
      </c>
    </row>
    <row r="91" spans="1:11" x14ac:dyDescent="0.25">
      <c r="A91" s="9" t="s">
        <v>217</v>
      </c>
      <c r="B91" s="9"/>
      <c r="C91" s="9"/>
      <c r="D91" s="227">
        <f>SUM(D79:D90)</f>
        <v>0</v>
      </c>
      <c r="E91" s="227">
        <f>SUM(E79:E90)</f>
        <v>0</v>
      </c>
      <c r="F91" s="227">
        <f>SUM(F79:F90)</f>
        <v>0</v>
      </c>
      <c r="G91" s="227">
        <f>SUM(G79:G90)</f>
        <v>0</v>
      </c>
      <c r="H91" s="227">
        <f>SUM(H79:H90)</f>
        <v>0</v>
      </c>
      <c r="I91" s="223"/>
      <c r="J91" s="227">
        <f>SUM(J79:J90)</f>
        <v>0</v>
      </c>
      <c r="K91" s="235" t="str">
        <f t="shared" si="18"/>
        <v>-</v>
      </c>
    </row>
    <row r="93" spans="1:11" x14ac:dyDescent="0.25">
      <c r="A93" s="5"/>
      <c r="B93" s="5" t="s">
        <v>159</v>
      </c>
      <c r="C93" s="5" t="s">
        <v>197</v>
      </c>
      <c r="D93" s="11">
        <f>D3</f>
        <v>2020</v>
      </c>
      <c r="E93" s="11">
        <f t="shared" ref="E93:H93" si="19">E3</f>
        <v>2021</v>
      </c>
      <c r="F93" s="11">
        <f t="shared" si="19"/>
        <v>2022</v>
      </c>
      <c r="G93" s="11">
        <f t="shared" si="19"/>
        <v>2023</v>
      </c>
      <c r="H93" s="11">
        <f t="shared" si="19"/>
        <v>2024</v>
      </c>
      <c r="J93" s="11" t="str">
        <f>J3</f>
        <v>Moyenne</v>
      </c>
      <c r="K93" s="11" t="str">
        <f>K3</f>
        <v>Tx croissance</v>
      </c>
    </row>
    <row r="94" spans="1:11" x14ac:dyDescent="0.25">
      <c r="A94" s="6"/>
      <c r="B94" s="6">
        <v>200</v>
      </c>
      <c r="C94" s="4" t="s">
        <v>50</v>
      </c>
      <c r="D94" s="219"/>
      <c r="E94" s="219"/>
      <c r="F94" s="219"/>
      <c r="G94" s="219"/>
      <c r="H94" s="219"/>
      <c r="I94" s="223"/>
      <c r="J94" s="224">
        <f t="shared" ref="J94:J102" si="20">IFERROR(AVERAGE(D94:H94),0)</f>
        <v>0</v>
      </c>
      <c r="K94" s="234" t="str">
        <f t="shared" ref="K94:K103" si="21">IF(OR(H94=0,D94=0,AND(H94&lt;0,D94&gt;0),AND(H94&gt;0,D94&lt;0)),"-",(H94/D94)^(1/4)-1)</f>
        <v>-</v>
      </c>
    </row>
    <row r="95" spans="1:11" x14ac:dyDescent="0.25">
      <c r="A95" s="6"/>
      <c r="B95" s="6">
        <v>201</v>
      </c>
      <c r="C95" s="4" t="s">
        <v>210</v>
      </c>
      <c r="D95" s="219"/>
      <c r="E95" s="219"/>
      <c r="F95" s="219"/>
      <c r="G95" s="219"/>
      <c r="H95" s="219"/>
      <c r="I95" s="223"/>
      <c r="J95" s="224">
        <f t="shared" si="20"/>
        <v>0</v>
      </c>
      <c r="K95" s="234" t="str">
        <f t="shared" si="21"/>
        <v>-</v>
      </c>
    </row>
    <row r="96" spans="1:11" x14ac:dyDescent="0.25">
      <c r="A96" s="6"/>
      <c r="B96" s="6">
        <v>204</v>
      </c>
      <c r="C96" s="4" t="s">
        <v>211</v>
      </c>
      <c r="D96" s="219"/>
      <c r="E96" s="219"/>
      <c r="F96" s="219"/>
      <c r="G96" s="219"/>
      <c r="H96" s="219"/>
      <c r="I96" s="223"/>
      <c r="J96" s="224">
        <f t="shared" si="20"/>
        <v>0</v>
      </c>
      <c r="K96" s="234" t="str">
        <f t="shared" si="21"/>
        <v>-</v>
      </c>
    </row>
    <row r="97" spans="1:30" x14ac:dyDescent="0.25">
      <c r="A97" s="7"/>
      <c r="B97" s="7">
        <v>206</v>
      </c>
      <c r="C97" s="4" t="s">
        <v>212</v>
      </c>
      <c r="D97" s="219"/>
      <c r="E97" s="220"/>
      <c r="F97" s="220"/>
      <c r="G97" s="219"/>
      <c r="H97" s="219"/>
      <c r="I97" s="223"/>
      <c r="J97" s="224">
        <f t="shared" si="20"/>
        <v>0</v>
      </c>
      <c r="K97" s="234" t="str">
        <f t="shared" si="21"/>
        <v>-</v>
      </c>
    </row>
    <row r="98" spans="1:30" x14ac:dyDescent="0.25">
      <c r="A98" s="7"/>
      <c r="B98" s="7">
        <v>290</v>
      </c>
      <c r="C98" s="4" t="s">
        <v>213</v>
      </c>
      <c r="D98" s="219"/>
      <c r="E98" s="220"/>
      <c r="F98" s="220"/>
      <c r="G98" s="219"/>
      <c r="H98" s="219"/>
      <c r="I98" s="223"/>
      <c r="J98" s="224">
        <f t="shared" si="20"/>
        <v>0</v>
      </c>
      <c r="K98" s="234" t="str">
        <f t="shared" si="21"/>
        <v>-</v>
      </c>
    </row>
    <row r="99" spans="1:30" x14ac:dyDescent="0.25">
      <c r="A99" s="7"/>
      <c r="B99" s="7">
        <v>291</v>
      </c>
      <c r="C99" s="4" t="s">
        <v>214</v>
      </c>
      <c r="D99" s="219"/>
      <c r="E99" s="220"/>
      <c r="F99" s="220"/>
      <c r="G99" s="219"/>
      <c r="H99" s="219"/>
      <c r="I99" s="223"/>
      <c r="J99" s="224">
        <f t="shared" si="20"/>
        <v>0</v>
      </c>
      <c r="K99" s="234" t="str">
        <f t="shared" si="21"/>
        <v>-</v>
      </c>
    </row>
    <row r="100" spans="1:30" x14ac:dyDescent="0.25">
      <c r="A100" s="7"/>
      <c r="B100" s="7">
        <v>293</v>
      </c>
      <c r="C100" s="4" t="s">
        <v>215</v>
      </c>
      <c r="D100" s="219"/>
      <c r="E100" s="220"/>
      <c r="F100" s="220"/>
      <c r="G100" s="219"/>
      <c r="H100" s="219"/>
      <c r="I100" s="223"/>
      <c r="J100" s="224">
        <f t="shared" si="20"/>
        <v>0</v>
      </c>
      <c r="K100" s="234" t="str">
        <f t="shared" si="21"/>
        <v>-</v>
      </c>
    </row>
    <row r="101" spans="1:30" x14ac:dyDescent="0.25">
      <c r="A101" s="7"/>
      <c r="B101" s="184">
        <v>294</v>
      </c>
      <c r="C101" s="8" t="s">
        <v>216</v>
      </c>
      <c r="D101" s="219"/>
      <c r="E101" s="220"/>
      <c r="F101" s="220"/>
      <c r="G101" s="219"/>
      <c r="H101" s="219"/>
      <c r="I101" s="223"/>
      <c r="J101" s="224">
        <f t="shared" si="20"/>
        <v>0</v>
      </c>
      <c r="K101" s="234" t="str">
        <f t="shared" si="21"/>
        <v>-</v>
      </c>
    </row>
    <row r="102" spans="1:30" x14ac:dyDescent="0.25">
      <c r="A102" s="6"/>
      <c r="B102" s="6">
        <v>299</v>
      </c>
      <c r="C102" s="274" t="s">
        <v>424</v>
      </c>
      <c r="D102" s="219"/>
      <c r="E102" s="219"/>
      <c r="F102" s="219"/>
      <c r="G102" s="219"/>
      <c r="H102" s="219"/>
      <c r="I102" s="223"/>
      <c r="J102" s="224">
        <f t="shared" si="20"/>
        <v>0</v>
      </c>
      <c r="K102" s="234" t="str">
        <f t="shared" si="21"/>
        <v>-</v>
      </c>
    </row>
    <row r="103" spans="1:30" x14ac:dyDescent="0.25">
      <c r="A103" s="9" t="s">
        <v>218</v>
      </c>
      <c r="B103" s="9"/>
      <c r="C103" s="9"/>
      <c r="D103" s="227">
        <f>SUM(D94:D102)</f>
        <v>0</v>
      </c>
      <c r="E103" s="227">
        <f>SUM(E94:E102)</f>
        <v>0</v>
      </c>
      <c r="F103" s="227">
        <f>SUM(F94:F102)</f>
        <v>0</v>
      </c>
      <c r="G103" s="227">
        <f>SUM(G94:G102)</f>
        <v>0</v>
      </c>
      <c r="H103" s="227">
        <f>SUM(H94:H102)</f>
        <v>0</v>
      </c>
      <c r="I103" s="223"/>
      <c r="J103" s="227">
        <f>SUM(J94:J102)</f>
        <v>0</v>
      </c>
      <c r="K103" s="235" t="str">
        <f t="shared" si="21"/>
        <v>-</v>
      </c>
    </row>
    <row r="104" spans="1:30" x14ac:dyDescent="0.25">
      <c r="D104" s="496"/>
      <c r="E104" s="496"/>
      <c r="F104" s="496"/>
      <c r="G104" s="496"/>
      <c r="H104" s="496"/>
      <c r="I104" s="497"/>
      <c r="J104" s="496"/>
      <c r="K104" s="498"/>
    </row>
    <row r="105" spans="1:30" x14ac:dyDescent="0.25">
      <c r="A105" s="4" t="s">
        <v>1157</v>
      </c>
      <c r="B105" s="4"/>
      <c r="C105" s="4"/>
      <c r="D105" s="6" t="str">
        <f>IF(D91=D103,"OK","Erreur")</f>
        <v>OK</v>
      </c>
      <c r="E105" s="6" t="str">
        <f t="shared" ref="E105:J105" si="22">IF(E91=E103,"OK","Erreur")</f>
        <v>OK</v>
      </c>
      <c r="F105" s="6" t="str">
        <f t="shared" si="22"/>
        <v>OK</v>
      </c>
      <c r="G105" s="6" t="str">
        <f t="shared" si="22"/>
        <v>OK</v>
      </c>
      <c r="H105" s="6" t="str">
        <f t="shared" si="22"/>
        <v>OK</v>
      </c>
      <c r="J105" s="6" t="str">
        <f t="shared" si="22"/>
        <v>OK</v>
      </c>
      <c r="L105" s="125"/>
      <c r="M105" s="125"/>
      <c r="N105" s="125"/>
      <c r="O105" s="125"/>
      <c r="P105" s="125"/>
      <c r="Q105" s="125"/>
      <c r="R105" s="125"/>
      <c r="S105" s="125"/>
      <c r="T105" s="125"/>
      <c r="U105" s="125"/>
      <c r="V105" s="125"/>
      <c r="W105" s="125"/>
      <c r="X105" s="125"/>
      <c r="Y105" s="125"/>
      <c r="Z105" s="125"/>
      <c r="AA105" s="125"/>
      <c r="AB105" s="125"/>
      <c r="AC105" s="125"/>
      <c r="AD105" s="125"/>
    </row>
    <row r="107" spans="1:30" x14ac:dyDescent="0.25">
      <c r="A107" s="5"/>
      <c r="B107" s="5"/>
      <c r="C107" s="5" t="s">
        <v>257</v>
      </c>
      <c r="D107" s="11">
        <f>D3</f>
        <v>2020</v>
      </c>
      <c r="E107" s="11">
        <f t="shared" ref="E107:K107" si="23">E3</f>
        <v>2021</v>
      </c>
      <c r="F107" s="11">
        <f t="shared" si="23"/>
        <v>2022</v>
      </c>
      <c r="G107" s="11">
        <f t="shared" si="23"/>
        <v>2023</v>
      </c>
      <c r="H107" s="11">
        <f t="shared" si="23"/>
        <v>2024</v>
      </c>
      <c r="J107" s="11" t="str">
        <f t="shared" si="23"/>
        <v>Moyenne</v>
      </c>
      <c r="K107" s="11" t="str">
        <f t="shared" si="23"/>
        <v>Tx croissance</v>
      </c>
    </row>
    <row r="108" spans="1:30" x14ac:dyDescent="0.25">
      <c r="A108" s="6"/>
      <c r="B108" s="6">
        <v>100</v>
      </c>
      <c r="C108" s="4" t="s">
        <v>198</v>
      </c>
      <c r="D108" s="229">
        <f t="shared" ref="D108:D117" si="24">VLOOKUP($B108,$B$4:$H$1190,3,FALSE)</f>
        <v>0</v>
      </c>
      <c r="E108" s="229">
        <f t="shared" ref="E108:E117" si="25">VLOOKUP($B108,$B$4:$H$1190,4,FALSE)</f>
        <v>0</v>
      </c>
      <c r="F108" s="229">
        <f t="shared" ref="F108:F117" si="26">VLOOKUP($B108,$B$4:$H$1190,5,FALSE)</f>
        <v>0</v>
      </c>
      <c r="G108" s="229">
        <f t="shared" ref="G108:G117" si="27">VLOOKUP($B108,$B$4:$H$1190,6,FALSE)</f>
        <v>0</v>
      </c>
      <c r="H108" s="229">
        <f t="shared" ref="H108:H117" si="28">VLOOKUP($B108,$B$4:$H$1190,7,FALSE)</f>
        <v>0</v>
      </c>
      <c r="I108" s="223"/>
      <c r="J108" s="229">
        <f t="shared" ref="J108:J117" si="29">VLOOKUP($B108,$B$4:$K$1190,9,FALSE)</f>
        <v>0</v>
      </c>
      <c r="K108" s="234" t="str">
        <f t="shared" ref="K108:K118" si="30">IF(OR(H108=0,D108=0,AND(H108&lt;0,D108&gt;0),AND(H108&gt;0,D108&lt;0)),"-",(H108/D108)^(1/4)-1)</f>
        <v>-</v>
      </c>
    </row>
    <row r="109" spans="1:30" x14ac:dyDescent="0.25">
      <c r="A109" s="6"/>
      <c r="B109" s="6">
        <v>101</v>
      </c>
      <c r="C109" s="4" t="s">
        <v>199</v>
      </c>
      <c r="D109" s="229">
        <f t="shared" si="24"/>
        <v>0</v>
      </c>
      <c r="E109" s="229">
        <f t="shared" si="25"/>
        <v>0</v>
      </c>
      <c r="F109" s="229">
        <f t="shared" si="26"/>
        <v>0</v>
      </c>
      <c r="G109" s="229">
        <f t="shared" si="27"/>
        <v>0</v>
      </c>
      <c r="H109" s="229">
        <f t="shared" si="28"/>
        <v>0</v>
      </c>
      <c r="I109" s="223"/>
      <c r="J109" s="229">
        <f t="shared" si="29"/>
        <v>0</v>
      </c>
      <c r="K109" s="234" t="str">
        <f t="shared" si="30"/>
        <v>-</v>
      </c>
    </row>
    <row r="110" spans="1:30" x14ac:dyDescent="0.25">
      <c r="A110" s="6"/>
      <c r="B110" s="6">
        <v>102</v>
      </c>
      <c r="C110" s="4" t="s">
        <v>200</v>
      </c>
      <c r="D110" s="229">
        <f t="shared" si="24"/>
        <v>0</v>
      </c>
      <c r="E110" s="229">
        <f t="shared" si="25"/>
        <v>0</v>
      </c>
      <c r="F110" s="229">
        <f t="shared" si="26"/>
        <v>0</v>
      </c>
      <c r="G110" s="229">
        <f t="shared" si="27"/>
        <v>0</v>
      </c>
      <c r="H110" s="229">
        <f t="shared" si="28"/>
        <v>0</v>
      </c>
      <c r="I110" s="223"/>
      <c r="J110" s="229">
        <f t="shared" si="29"/>
        <v>0</v>
      </c>
      <c r="K110" s="234" t="str">
        <f t="shared" si="30"/>
        <v>-</v>
      </c>
    </row>
    <row r="111" spans="1:30" x14ac:dyDescent="0.25">
      <c r="A111" s="7"/>
      <c r="B111" s="7">
        <v>104</v>
      </c>
      <c r="C111" s="4" t="s">
        <v>201</v>
      </c>
      <c r="D111" s="229">
        <f t="shared" si="24"/>
        <v>0</v>
      </c>
      <c r="E111" s="229">
        <f t="shared" si="25"/>
        <v>0</v>
      </c>
      <c r="F111" s="229">
        <f t="shared" si="26"/>
        <v>0</v>
      </c>
      <c r="G111" s="229">
        <f t="shared" si="27"/>
        <v>0</v>
      </c>
      <c r="H111" s="229">
        <f t="shared" si="28"/>
        <v>0</v>
      </c>
      <c r="I111" s="223"/>
      <c r="J111" s="229">
        <f t="shared" si="29"/>
        <v>0</v>
      </c>
      <c r="K111" s="234" t="str">
        <f t="shared" si="30"/>
        <v>-</v>
      </c>
    </row>
    <row r="112" spans="1:30" x14ac:dyDescent="0.25">
      <c r="A112" s="7"/>
      <c r="B112" s="6">
        <v>107</v>
      </c>
      <c r="C112" s="4" t="s">
        <v>203</v>
      </c>
      <c r="D112" s="229">
        <f t="shared" si="24"/>
        <v>0</v>
      </c>
      <c r="E112" s="229">
        <f t="shared" si="25"/>
        <v>0</v>
      </c>
      <c r="F112" s="229">
        <f t="shared" si="26"/>
        <v>0</v>
      </c>
      <c r="G112" s="229">
        <f t="shared" si="27"/>
        <v>0</v>
      </c>
      <c r="H112" s="229">
        <f t="shared" si="28"/>
        <v>0</v>
      </c>
      <c r="I112" s="223"/>
      <c r="J112" s="229">
        <f t="shared" si="29"/>
        <v>0</v>
      </c>
      <c r="K112" s="234" t="str">
        <f t="shared" si="30"/>
        <v>-</v>
      </c>
    </row>
    <row r="113" spans="1:11" x14ac:dyDescent="0.25">
      <c r="A113" s="7"/>
      <c r="B113" s="7">
        <v>108</v>
      </c>
      <c r="C113" s="4" t="s">
        <v>204</v>
      </c>
      <c r="D113" s="229">
        <f t="shared" si="24"/>
        <v>0</v>
      </c>
      <c r="E113" s="229">
        <f t="shared" si="25"/>
        <v>0</v>
      </c>
      <c r="F113" s="229">
        <f t="shared" si="26"/>
        <v>0</v>
      </c>
      <c r="G113" s="229">
        <f t="shared" si="27"/>
        <v>0</v>
      </c>
      <c r="H113" s="229">
        <f t="shared" si="28"/>
        <v>0</v>
      </c>
      <c r="I113" s="223"/>
      <c r="J113" s="229">
        <f t="shared" si="29"/>
        <v>0</v>
      </c>
      <c r="K113" s="234" t="str">
        <f t="shared" si="30"/>
        <v>-</v>
      </c>
    </row>
    <row r="114" spans="1:11" x14ac:dyDescent="0.25">
      <c r="A114" s="7"/>
      <c r="B114" s="6">
        <v>200</v>
      </c>
      <c r="C114" s="4" t="s">
        <v>50</v>
      </c>
      <c r="D114" s="229">
        <f t="shared" si="24"/>
        <v>0</v>
      </c>
      <c r="E114" s="229">
        <f t="shared" si="25"/>
        <v>0</v>
      </c>
      <c r="F114" s="229">
        <f t="shared" si="26"/>
        <v>0</v>
      </c>
      <c r="G114" s="229">
        <f t="shared" si="27"/>
        <v>0</v>
      </c>
      <c r="H114" s="229">
        <f t="shared" si="28"/>
        <v>0</v>
      </c>
      <c r="I114" s="223"/>
      <c r="J114" s="229">
        <f t="shared" si="29"/>
        <v>0</v>
      </c>
      <c r="K114" s="234" t="str">
        <f t="shared" si="30"/>
        <v>-</v>
      </c>
    </row>
    <row r="115" spans="1:11" x14ac:dyDescent="0.25">
      <c r="A115" s="7"/>
      <c r="B115" s="6">
        <v>201</v>
      </c>
      <c r="C115" s="4" t="s">
        <v>210</v>
      </c>
      <c r="D115" s="229">
        <f t="shared" si="24"/>
        <v>0</v>
      </c>
      <c r="E115" s="229">
        <f t="shared" si="25"/>
        <v>0</v>
      </c>
      <c r="F115" s="229">
        <f t="shared" si="26"/>
        <v>0</v>
      </c>
      <c r="G115" s="229">
        <f t="shared" si="27"/>
        <v>0</v>
      </c>
      <c r="H115" s="229">
        <f t="shared" si="28"/>
        <v>0</v>
      </c>
      <c r="I115" s="223"/>
      <c r="J115" s="229">
        <f t="shared" si="29"/>
        <v>0</v>
      </c>
      <c r="K115" s="234" t="str">
        <f t="shared" si="30"/>
        <v>-</v>
      </c>
    </row>
    <row r="116" spans="1:11" x14ac:dyDescent="0.25">
      <c r="A116" s="7"/>
      <c r="B116" s="6">
        <v>204</v>
      </c>
      <c r="C116" s="4" t="s">
        <v>211</v>
      </c>
      <c r="D116" s="229">
        <f t="shared" si="24"/>
        <v>0</v>
      </c>
      <c r="E116" s="229">
        <f t="shared" si="25"/>
        <v>0</v>
      </c>
      <c r="F116" s="229">
        <f t="shared" si="26"/>
        <v>0</v>
      </c>
      <c r="G116" s="229">
        <f t="shared" si="27"/>
        <v>0</v>
      </c>
      <c r="H116" s="229">
        <f t="shared" si="28"/>
        <v>0</v>
      </c>
      <c r="I116" s="223"/>
      <c r="J116" s="229">
        <f t="shared" si="29"/>
        <v>0</v>
      </c>
      <c r="K116" s="234" t="str">
        <f t="shared" si="30"/>
        <v>-</v>
      </c>
    </row>
    <row r="117" spans="1:11" x14ac:dyDescent="0.25">
      <c r="A117" s="7"/>
      <c r="B117" s="7">
        <v>206</v>
      </c>
      <c r="C117" s="4" t="s">
        <v>212</v>
      </c>
      <c r="D117" s="229">
        <f t="shared" si="24"/>
        <v>0</v>
      </c>
      <c r="E117" s="229">
        <f t="shared" si="25"/>
        <v>0</v>
      </c>
      <c r="F117" s="229">
        <f t="shared" si="26"/>
        <v>0</v>
      </c>
      <c r="G117" s="229">
        <f t="shared" si="27"/>
        <v>0</v>
      </c>
      <c r="H117" s="229">
        <f t="shared" si="28"/>
        <v>0</v>
      </c>
      <c r="I117" s="223"/>
      <c r="J117" s="229">
        <f t="shared" si="29"/>
        <v>0</v>
      </c>
      <c r="K117" s="234" t="str">
        <f t="shared" si="30"/>
        <v>-</v>
      </c>
    </row>
    <row r="118" spans="1:11" x14ac:dyDescent="0.25">
      <c r="A118" s="538" t="s">
        <v>258</v>
      </c>
      <c r="B118" s="539"/>
      <c r="C118" s="540"/>
      <c r="D118" s="227">
        <f>SUM(D108:D113)-SUM(D114:D117)</f>
        <v>0</v>
      </c>
      <c r="E118" s="227">
        <f t="shared" ref="E118:J118" si="31">SUM(E108:E113)-SUM(E114:E117)</f>
        <v>0</v>
      </c>
      <c r="F118" s="227">
        <f t="shared" si="31"/>
        <v>0</v>
      </c>
      <c r="G118" s="227">
        <f t="shared" si="31"/>
        <v>0</v>
      </c>
      <c r="H118" s="227">
        <f t="shared" si="31"/>
        <v>0</v>
      </c>
      <c r="I118" s="223"/>
      <c r="J118" s="227">
        <f t="shared" si="31"/>
        <v>0</v>
      </c>
      <c r="K118" s="235" t="str">
        <f t="shared" si="30"/>
        <v>-</v>
      </c>
    </row>
    <row r="120" spans="1:11" x14ac:dyDescent="0.25">
      <c r="A120" s="5"/>
      <c r="B120" s="5"/>
      <c r="C120" s="5" t="s">
        <v>256</v>
      </c>
      <c r="D120" s="11">
        <f>D3</f>
        <v>2020</v>
      </c>
      <c r="E120" s="11">
        <f t="shared" ref="E120:K120" si="32">E3</f>
        <v>2021</v>
      </c>
      <c r="F120" s="11">
        <f t="shared" si="32"/>
        <v>2022</v>
      </c>
      <c r="G120" s="11">
        <f t="shared" si="32"/>
        <v>2023</v>
      </c>
      <c r="H120" s="11">
        <f t="shared" si="32"/>
        <v>2024</v>
      </c>
      <c r="J120" s="11" t="str">
        <f t="shared" si="32"/>
        <v>Moyenne</v>
      </c>
      <c r="K120" s="11" t="str">
        <f t="shared" si="32"/>
        <v>Tx croissance</v>
      </c>
    </row>
    <row r="121" spans="1:11" x14ac:dyDescent="0.25">
      <c r="A121" s="6"/>
      <c r="B121" s="6">
        <v>100</v>
      </c>
      <c r="C121" s="4" t="s">
        <v>198</v>
      </c>
      <c r="D121" s="229">
        <f t="shared" ref="D121:D126" si="33">VLOOKUP($B121,$B$4:$H$1190,3,FALSE)</f>
        <v>0</v>
      </c>
      <c r="E121" s="229">
        <f t="shared" ref="E121:E126" si="34">VLOOKUP($B121,$B$4:$H$1190,4,FALSE)</f>
        <v>0</v>
      </c>
      <c r="F121" s="229">
        <f t="shared" ref="F121:F126" si="35">VLOOKUP($B121,$B$4:$H$1190,5,FALSE)</f>
        <v>0</v>
      </c>
      <c r="G121" s="229">
        <f t="shared" ref="G121:G126" si="36">VLOOKUP($B121,$B$4:$H$1190,6,FALSE)</f>
        <v>0</v>
      </c>
      <c r="H121" s="229">
        <f t="shared" ref="H121:H126" si="37">VLOOKUP($B121,$B$4:$H$1190,7,FALSE)</f>
        <v>0</v>
      </c>
      <c r="I121" s="223"/>
      <c r="J121" s="229">
        <f t="shared" ref="J121:J126" si="38">VLOOKUP($B121,$B$4:$K$1190,9,FALSE)</f>
        <v>0</v>
      </c>
      <c r="K121" s="234" t="str">
        <f t="shared" ref="K121:K127" si="39">IF(OR(H121=0,D121=0,AND(H121&lt;0,D121&gt;0),AND(H121&gt;0,D121&lt;0)),"-",(H121/D121)^(1/4)-1)</f>
        <v>-</v>
      </c>
    </row>
    <row r="122" spans="1:11" x14ac:dyDescent="0.25">
      <c r="A122" s="6"/>
      <c r="B122" s="6">
        <v>101</v>
      </c>
      <c r="C122" s="4" t="s">
        <v>199</v>
      </c>
      <c r="D122" s="229">
        <f t="shared" si="33"/>
        <v>0</v>
      </c>
      <c r="E122" s="229">
        <f t="shared" si="34"/>
        <v>0</v>
      </c>
      <c r="F122" s="229">
        <f t="shared" si="35"/>
        <v>0</v>
      </c>
      <c r="G122" s="229">
        <f t="shared" si="36"/>
        <v>0</v>
      </c>
      <c r="H122" s="229">
        <f t="shared" si="37"/>
        <v>0</v>
      </c>
      <c r="I122" s="223"/>
      <c r="J122" s="229">
        <f t="shared" si="38"/>
        <v>0</v>
      </c>
      <c r="K122" s="234" t="str">
        <f t="shared" si="39"/>
        <v>-</v>
      </c>
    </row>
    <row r="123" spans="1:11" x14ac:dyDescent="0.25">
      <c r="A123" s="6"/>
      <c r="B123" s="6">
        <v>102</v>
      </c>
      <c r="C123" s="4" t="s">
        <v>200</v>
      </c>
      <c r="D123" s="229">
        <f t="shared" si="33"/>
        <v>0</v>
      </c>
      <c r="E123" s="229">
        <f t="shared" si="34"/>
        <v>0</v>
      </c>
      <c r="F123" s="229">
        <f t="shared" si="35"/>
        <v>0</v>
      </c>
      <c r="G123" s="229">
        <f t="shared" si="36"/>
        <v>0</v>
      </c>
      <c r="H123" s="229">
        <f t="shared" si="37"/>
        <v>0</v>
      </c>
      <c r="I123" s="223"/>
      <c r="J123" s="229">
        <f t="shared" si="38"/>
        <v>0</v>
      </c>
      <c r="K123" s="234" t="str">
        <f t="shared" si="39"/>
        <v>-</v>
      </c>
    </row>
    <row r="124" spans="1:11" x14ac:dyDescent="0.25">
      <c r="A124" s="7"/>
      <c r="B124" s="7">
        <v>104</v>
      </c>
      <c r="C124" s="4" t="s">
        <v>201</v>
      </c>
      <c r="D124" s="229">
        <f t="shared" si="33"/>
        <v>0</v>
      </c>
      <c r="E124" s="229">
        <f t="shared" si="34"/>
        <v>0</v>
      </c>
      <c r="F124" s="229">
        <f t="shared" si="35"/>
        <v>0</v>
      </c>
      <c r="G124" s="229">
        <f t="shared" si="36"/>
        <v>0</v>
      </c>
      <c r="H124" s="229">
        <f t="shared" si="37"/>
        <v>0</v>
      </c>
      <c r="I124" s="223"/>
      <c r="J124" s="229">
        <f t="shared" si="38"/>
        <v>0</v>
      </c>
      <c r="K124" s="234" t="str">
        <f t="shared" si="39"/>
        <v>-</v>
      </c>
    </row>
    <row r="125" spans="1:11" x14ac:dyDescent="0.25">
      <c r="A125" s="7"/>
      <c r="B125" s="6">
        <v>200</v>
      </c>
      <c r="C125" s="4" t="s">
        <v>50</v>
      </c>
      <c r="D125" s="229">
        <f t="shared" si="33"/>
        <v>0</v>
      </c>
      <c r="E125" s="229">
        <f t="shared" si="34"/>
        <v>0</v>
      </c>
      <c r="F125" s="229">
        <f t="shared" si="35"/>
        <v>0</v>
      </c>
      <c r="G125" s="229">
        <f t="shared" si="36"/>
        <v>0</v>
      </c>
      <c r="H125" s="229">
        <f t="shared" si="37"/>
        <v>0</v>
      </c>
      <c r="I125" s="223"/>
      <c r="J125" s="229">
        <f t="shared" si="38"/>
        <v>0</v>
      </c>
      <c r="K125" s="234" t="str">
        <f t="shared" si="39"/>
        <v>-</v>
      </c>
    </row>
    <row r="126" spans="1:11" x14ac:dyDescent="0.25">
      <c r="A126" s="7"/>
      <c r="B126" s="6">
        <v>204</v>
      </c>
      <c r="C126" s="4" t="s">
        <v>211</v>
      </c>
      <c r="D126" s="229">
        <f t="shared" si="33"/>
        <v>0</v>
      </c>
      <c r="E126" s="229">
        <f t="shared" si="34"/>
        <v>0</v>
      </c>
      <c r="F126" s="229">
        <f t="shared" si="35"/>
        <v>0</v>
      </c>
      <c r="G126" s="229">
        <f t="shared" si="36"/>
        <v>0</v>
      </c>
      <c r="H126" s="229">
        <f t="shared" si="37"/>
        <v>0</v>
      </c>
      <c r="I126" s="223"/>
      <c r="J126" s="229">
        <f t="shared" si="38"/>
        <v>0</v>
      </c>
      <c r="K126" s="234" t="str">
        <f t="shared" si="39"/>
        <v>-</v>
      </c>
    </row>
    <row r="127" spans="1:11" x14ac:dyDescent="0.25">
      <c r="A127" s="538" t="s">
        <v>259</v>
      </c>
      <c r="B127" s="539"/>
      <c r="C127" s="540"/>
      <c r="D127" s="227">
        <f>SUM(D121:D124)-SUM(D125:D126)</f>
        <v>0</v>
      </c>
      <c r="E127" s="227">
        <f>SUM(E121:E124)-SUM(E125:E126)</f>
        <v>0</v>
      </c>
      <c r="F127" s="227">
        <f>SUM(F121:F124)-SUM(F125:F126)</f>
        <v>0</v>
      </c>
      <c r="G127" s="227">
        <f>SUM(G121:G124)-SUM(G125:G126)</f>
        <v>0</v>
      </c>
      <c r="H127" s="227">
        <f>SUM(H121:H124)-SUM(H125:H126)</f>
        <v>0</v>
      </c>
      <c r="I127" s="223"/>
      <c r="J127" s="227">
        <f>SUM(J121:J124)-SUM(J125:J126)</f>
        <v>0</v>
      </c>
      <c r="K127" s="235" t="str">
        <f t="shared" si="39"/>
        <v>-</v>
      </c>
    </row>
    <row r="129" spans="1:11" x14ac:dyDescent="0.25">
      <c r="A129" s="5"/>
      <c r="B129" s="5"/>
      <c r="C129" s="5" t="s">
        <v>225</v>
      </c>
      <c r="D129" s="11">
        <f>D3</f>
        <v>2020</v>
      </c>
      <c r="E129" s="11">
        <f>E3</f>
        <v>2021</v>
      </c>
      <c r="F129" s="11">
        <f>F3</f>
        <v>2022</v>
      </c>
      <c r="G129" s="11">
        <f>G3</f>
        <v>2023</v>
      </c>
      <c r="H129" s="11">
        <f>H3</f>
        <v>2024</v>
      </c>
      <c r="J129" s="11" t="str">
        <f>J3</f>
        <v>Moyenne</v>
      </c>
      <c r="K129" s="11" t="str">
        <f>K3</f>
        <v>Tx croissance</v>
      </c>
    </row>
    <row r="130" spans="1:11" x14ac:dyDescent="0.25">
      <c r="A130" s="6"/>
      <c r="B130" s="6">
        <v>100</v>
      </c>
      <c r="C130" s="4" t="s">
        <v>198</v>
      </c>
      <c r="D130" s="229">
        <f t="shared" ref="D130:D135" si="40">VLOOKUP($B130,$B$4:$H$1190,3,FALSE)</f>
        <v>0</v>
      </c>
      <c r="E130" s="229">
        <f t="shared" ref="E130:E135" si="41">VLOOKUP($B130,$B$4:$H$1190,4,FALSE)</f>
        <v>0</v>
      </c>
      <c r="F130" s="229">
        <f t="shared" ref="F130:F135" si="42">VLOOKUP($B130,$B$4:$H$1190,5,FALSE)</f>
        <v>0</v>
      </c>
      <c r="G130" s="229">
        <f t="shared" ref="G130:G135" si="43">VLOOKUP($B130,$B$4:$H$1190,6,FALSE)</f>
        <v>0</v>
      </c>
      <c r="H130" s="229">
        <f t="shared" ref="H130:H135" si="44">VLOOKUP($B130,$B$4:$H$1190,7,FALSE)</f>
        <v>0</v>
      </c>
      <c r="I130" s="223"/>
      <c r="J130" s="229">
        <f t="shared" ref="J130:J135" si="45">VLOOKUP($B130,$B$4:$K$1190,9,FALSE)</f>
        <v>0</v>
      </c>
      <c r="K130" s="234" t="str">
        <f t="shared" ref="K130:K144" si="46">IF(OR(H130=0,D130=0,AND(H130&lt;0,D130&gt;0),AND(H130&gt;0,D130&lt;0)),"-",(H130/D130)^(1/4)-1)</f>
        <v>-</v>
      </c>
    </row>
    <row r="131" spans="1:11" x14ac:dyDescent="0.25">
      <c r="A131" s="7"/>
      <c r="B131" s="6">
        <v>101</v>
      </c>
      <c r="C131" s="4" t="s">
        <v>199</v>
      </c>
      <c r="D131" s="229">
        <f t="shared" si="40"/>
        <v>0</v>
      </c>
      <c r="E131" s="229">
        <f t="shared" si="41"/>
        <v>0</v>
      </c>
      <c r="F131" s="229">
        <f t="shared" si="42"/>
        <v>0</v>
      </c>
      <c r="G131" s="229">
        <f t="shared" si="43"/>
        <v>0</v>
      </c>
      <c r="H131" s="229">
        <f t="shared" si="44"/>
        <v>0</v>
      </c>
      <c r="I131" s="223"/>
      <c r="J131" s="229">
        <f t="shared" si="45"/>
        <v>0</v>
      </c>
      <c r="K131" s="234" t="str">
        <f t="shared" si="46"/>
        <v>-</v>
      </c>
    </row>
    <row r="132" spans="1:11" x14ac:dyDescent="0.25">
      <c r="A132" s="7"/>
      <c r="B132" s="6">
        <v>102</v>
      </c>
      <c r="C132" s="8" t="s">
        <v>200</v>
      </c>
      <c r="D132" s="229">
        <f t="shared" si="40"/>
        <v>0</v>
      </c>
      <c r="E132" s="229">
        <f t="shared" si="41"/>
        <v>0</v>
      </c>
      <c r="F132" s="229">
        <f t="shared" si="42"/>
        <v>0</v>
      </c>
      <c r="G132" s="229">
        <f t="shared" si="43"/>
        <v>0</v>
      </c>
      <c r="H132" s="229">
        <f t="shared" si="44"/>
        <v>0</v>
      </c>
      <c r="I132" s="223"/>
      <c r="J132" s="229">
        <f t="shared" si="45"/>
        <v>0</v>
      </c>
      <c r="K132" s="234" t="str">
        <f t="shared" si="46"/>
        <v>-</v>
      </c>
    </row>
    <row r="133" spans="1:11" x14ac:dyDescent="0.25">
      <c r="A133" s="7"/>
      <c r="B133" s="6">
        <v>104</v>
      </c>
      <c r="C133" s="8" t="s">
        <v>201</v>
      </c>
      <c r="D133" s="229">
        <f t="shared" si="40"/>
        <v>0</v>
      </c>
      <c r="E133" s="229">
        <f t="shared" si="41"/>
        <v>0</v>
      </c>
      <c r="F133" s="229">
        <f t="shared" si="42"/>
        <v>0</v>
      </c>
      <c r="G133" s="229">
        <f t="shared" si="43"/>
        <v>0</v>
      </c>
      <c r="H133" s="229">
        <f t="shared" si="44"/>
        <v>0</v>
      </c>
      <c r="I133" s="223"/>
      <c r="J133" s="229">
        <f t="shared" si="45"/>
        <v>0</v>
      </c>
      <c r="K133" s="234" t="str">
        <f t="shared" si="46"/>
        <v>-</v>
      </c>
    </row>
    <row r="134" spans="1:11" x14ac:dyDescent="0.25">
      <c r="A134" s="6"/>
      <c r="B134" s="6">
        <v>107</v>
      </c>
      <c r="C134" s="4" t="s">
        <v>203</v>
      </c>
      <c r="D134" s="229">
        <f t="shared" si="40"/>
        <v>0</v>
      </c>
      <c r="E134" s="229">
        <f t="shared" si="41"/>
        <v>0</v>
      </c>
      <c r="F134" s="229">
        <f t="shared" si="42"/>
        <v>0</v>
      </c>
      <c r="G134" s="229">
        <f t="shared" si="43"/>
        <v>0</v>
      </c>
      <c r="H134" s="229">
        <f t="shared" si="44"/>
        <v>0</v>
      </c>
      <c r="I134" s="223"/>
      <c r="J134" s="229">
        <f t="shared" si="45"/>
        <v>0</v>
      </c>
      <c r="K134" s="234" t="str">
        <f t="shared" si="46"/>
        <v>-</v>
      </c>
    </row>
    <row r="135" spans="1:11" x14ac:dyDescent="0.25">
      <c r="A135" s="6"/>
      <c r="B135" s="6">
        <v>108</v>
      </c>
      <c r="C135" s="4" t="s">
        <v>204</v>
      </c>
      <c r="D135" s="229">
        <f t="shared" si="40"/>
        <v>0</v>
      </c>
      <c r="E135" s="229">
        <f t="shared" si="41"/>
        <v>0</v>
      </c>
      <c r="F135" s="229">
        <f t="shared" si="42"/>
        <v>0</v>
      </c>
      <c r="G135" s="229">
        <f t="shared" si="43"/>
        <v>0</v>
      </c>
      <c r="H135" s="229">
        <f t="shared" si="44"/>
        <v>0</v>
      </c>
      <c r="I135" s="223"/>
      <c r="J135" s="229">
        <f t="shared" si="45"/>
        <v>0</v>
      </c>
      <c r="K135" s="234" t="str">
        <f t="shared" si="46"/>
        <v>-</v>
      </c>
    </row>
    <row r="136" spans="1:11" hidden="1" outlineLevel="1" x14ac:dyDescent="0.25">
      <c r="A136" s="6"/>
      <c r="B136" s="6"/>
      <c r="C136" s="4" t="s">
        <v>229</v>
      </c>
      <c r="D136" s="219"/>
      <c r="E136" s="219"/>
      <c r="F136" s="219"/>
      <c r="G136" s="219"/>
      <c r="H136" s="219"/>
      <c r="I136" s="223"/>
      <c r="J136" s="224">
        <f t="shared" ref="J136:J142" si="47">IFERROR(AVERAGE(D136:H136),0)</f>
        <v>0</v>
      </c>
      <c r="K136" s="234" t="str">
        <f t="shared" si="46"/>
        <v>-</v>
      </c>
    </row>
    <row r="137" spans="1:11" s="88" customFormat="1" collapsed="1" x14ac:dyDescent="0.25">
      <c r="A137" s="535" t="s">
        <v>226</v>
      </c>
      <c r="B137" s="536"/>
      <c r="C137" s="537"/>
      <c r="D137" s="230">
        <f>SUM(D130:D136)</f>
        <v>0</v>
      </c>
      <c r="E137" s="230">
        <f t="shared" ref="E137:J137" si="48">SUM(E130:E136)</f>
        <v>0</v>
      </c>
      <c r="F137" s="230">
        <f t="shared" si="48"/>
        <v>0</v>
      </c>
      <c r="G137" s="230">
        <f t="shared" si="48"/>
        <v>0</v>
      </c>
      <c r="H137" s="230">
        <f t="shared" si="48"/>
        <v>0</v>
      </c>
      <c r="I137" s="231"/>
      <c r="J137" s="230">
        <f t="shared" si="48"/>
        <v>0</v>
      </c>
      <c r="K137" s="237" t="str">
        <f t="shared" si="46"/>
        <v>-</v>
      </c>
    </row>
    <row r="138" spans="1:11" x14ac:dyDescent="0.25">
      <c r="A138" s="6"/>
      <c r="B138" s="6">
        <v>200</v>
      </c>
      <c r="C138" s="4" t="s">
        <v>50</v>
      </c>
      <c r="D138" s="229">
        <f>VLOOKUP($B138,$B$4:$H$1190,3,FALSE)</f>
        <v>0</v>
      </c>
      <c r="E138" s="229">
        <f>VLOOKUP($B138,$B$4:$H$1190,4,FALSE)</f>
        <v>0</v>
      </c>
      <c r="F138" s="229">
        <f>VLOOKUP($B138,$B$4:$H$1190,5,FALSE)</f>
        <v>0</v>
      </c>
      <c r="G138" s="229">
        <f>VLOOKUP($B138,$B$4:$H$1190,6,FALSE)</f>
        <v>0</v>
      </c>
      <c r="H138" s="229">
        <f>VLOOKUP($B138,$B$4:$H$1190,7,FALSE)</f>
        <v>0</v>
      </c>
      <c r="I138" s="223"/>
      <c r="J138" s="229">
        <f>VLOOKUP($B138,$B$4:$K$1190,9,FALSE)</f>
        <v>0</v>
      </c>
      <c r="K138" s="234" t="str">
        <f t="shared" si="46"/>
        <v>-</v>
      </c>
    </row>
    <row r="139" spans="1:11" x14ac:dyDescent="0.25">
      <c r="A139" s="6"/>
      <c r="B139" s="6">
        <v>201</v>
      </c>
      <c r="C139" s="4" t="s">
        <v>210</v>
      </c>
      <c r="D139" s="229">
        <f>VLOOKUP($B139,$B$4:$H$1190,3,FALSE)</f>
        <v>0</v>
      </c>
      <c r="E139" s="229">
        <f>VLOOKUP($B139,$B$4:$H$1190,4,FALSE)</f>
        <v>0</v>
      </c>
      <c r="F139" s="229">
        <f>VLOOKUP($B139,$B$4:$H$1190,5,FALSE)</f>
        <v>0</v>
      </c>
      <c r="G139" s="229">
        <f>VLOOKUP($B139,$B$4:$H$1190,6,FALSE)</f>
        <v>0</v>
      </c>
      <c r="H139" s="229">
        <f>VLOOKUP($B139,$B$4:$H$1190,7,FALSE)</f>
        <v>0</v>
      </c>
      <c r="I139" s="223"/>
      <c r="J139" s="229">
        <f>VLOOKUP($B139,$B$4:$K$1190,9,FALSE)</f>
        <v>0</v>
      </c>
      <c r="K139" s="234" t="str">
        <f t="shared" si="46"/>
        <v>-</v>
      </c>
    </row>
    <row r="140" spans="1:11" x14ac:dyDescent="0.25">
      <c r="A140" s="6"/>
      <c r="B140" s="6">
        <v>204</v>
      </c>
      <c r="C140" s="4" t="s">
        <v>211</v>
      </c>
      <c r="D140" s="229">
        <f>VLOOKUP($B140,$B$4:$H$1190,3,FALSE)</f>
        <v>0</v>
      </c>
      <c r="E140" s="229">
        <f>VLOOKUP($B140,$B$4:$H$1190,4,FALSE)</f>
        <v>0</v>
      </c>
      <c r="F140" s="229">
        <f>VLOOKUP($B140,$B$4:$H$1190,5,FALSE)</f>
        <v>0</v>
      </c>
      <c r="G140" s="229">
        <f>VLOOKUP($B140,$B$4:$H$1190,6,FALSE)</f>
        <v>0</v>
      </c>
      <c r="H140" s="229">
        <f>VLOOKUP($B140,$B$4:$H$1190,7,FALSE)</f>
        <v>0</v>
      </c>
      <c r="I140" s="223"/>
      <c r="J140" s="229">
        <f>VLOOKUP($B140,$B$4:$K$1190,9,FALSE)</f>
        <v>0</v>
      </c>
      <c r="K140" s="234" t="str">
        <f t="shared" si="46"/>
        <v>-</v>
      </c>
    </row>
    <row r="141" spans="1:11" x14ac:dyDescent="0.25">
      <c r="A141" s="6"/>
      <c r="B141" s="6">
        <v>206</v>
      </c>
      <c r="C141" s="4" t="s">
        <v>212</v>
      </c>
      <c r="D141" s="229">
        <f>VLOOKUP($B141,$B$4:$H$1190,3,FALSE)</f>
        <v>0</v>
      </c>
      <c r="E141" s="229">
        <f>VLOOKUP($B141,$B$4:$H$1190,4,FALSE)</f>
        <v>0</v>
      </c>
      <c r="F141" s="229">
        <f>VLOOKUP($B141,$B$4:$H$1190,5,FALSE)</f>
        <v>0</v>
      </c>
      <c r="G141" s="229">
        <f>VLOOKUP($B141,$B$4:$H$1190,6,FALSE)</f>
        <v>0</v>
      </c>
      <c r="H141" s="229">
        <f>VLOOKUP($B141,$B$4:$H$1190,7,FALSE)</f>
        <v>0</v>
      </c>
      <c r="I141" s="223"/>
      <c r="J141" s="229">
        <f>VLOOKUP($B141,$B$4:$K$1190,9,FALSE)</f>
        <v>0</v>
      </c>
      <c r="K141" s="234" t="str">
        <f t="shared" si="46"/>
        <v>-</v>
      </c>
    </row>
    <row r="142" spans="1:11" hidden="1" outlineLevel="1" x14ac:dyDescent="0.25">
      <c r="A142" s="188"/>
      <c r="B142" s="186"/>
      <c r="C142" s="183" t="s">
        <v>228</v>
      </c>
      <c r="D142" s="219"/>
      <c r="E142" s="219"/>
      <c r="F142" s="219"/>
      <c r="G142" s="219"/>
      <c r="H142" s="219"/>
      <c r="I142" s="223"/>
      <c r="J142" s="224">
        <f t="shared" si="47"/>
        <v>0</v>
      </c>
      <c r="K142" s="234" t="str">
        <f t="shared" si="46"/>
        <v>-</v>
      </c>
    </row>
    <row r="143" spans="1:11" collapsed="1" x14ac:dyDescent="0.25">
      <c r="A143" s="535" t="s">
        <v>227</v>
      </c>
      <c r="B143" s="536"/>
      <c r="C143" s="537"/>
      <c r="D143" s="230">
        <f>SUM(D138:D142)</f>
        <v>0</v>
      </c>
      <c r="E143" s="230">
        <f t="shared" ref="E143:J143" si="49">SUM(E138:E142)</f>
        <v>0</v>
      </c>
      <c r="F143" s="230">
        <f t="shared" si="49"/>
        <v>0</v>
      </c>
      <c r="G143" s="230">
        <f t="shared" si="49"/>
        <v>0</v>
      </c>
      <c r="H143" s="230">
        <f t="shared" si="49"/>
        <v>0</v>
      </c>
      <c r="I143" s="231"/>
      <c r="J143" s="230">
        <f t="shared" si="49"/>
        <v>0</v>
      </c>
      <c r="K143" s="237" t="str">
        <f t="shared" si="46"/>
        <v>-</v>
      </c>
    </row>
    <row r="144" spans="1:11" x14ac:dyDescent="0.25">
      <c r="A144" s="9" t="s">
        <v>219</v>
      </c>
      <c r="B144" s="9"/>
      <c r="C144" s="9"/>
      <c r="D144" s="227">
        <f>+D137-D143</f>
        <v>0</v>
      </c>
      <c r="E144" s="227">
        <f>+E137-E143</f>
        <v>0</v>
      </c>
      <c r="F144" s="227">
        <f>+F137-F143</f>
        <v>0</v>
      </c>
      <c r="G144" s="227">
        <f>+G137-G143</f>
        <v>0</v>
      </c>
      <c r="H144" s="227">
        <f>+H137-H143</f>
        <v>0</v>
      </c>
      <c r="I144" s="223"/>
      <c r="J144" s="227">
        <f>+J137-J143</f>
        <v>0</v>
      </c>
      <c r="K144" s="235" t="str">
        <f t="shared" si="46"/>
        <v>-</v>
      </c>
    </row>
    <row r="146" spans="1:11" x14ac:dyDescent="0.25">
      <c r="A146" s="5"/>
      <c r="B146" s="5"/>
      <c r="C146" s="5" t="s">
        <v>134</v>
      </c>
      <c r="D146" s="11">
        <f>D3</f>
        <v>2020</v>
      </c>
      <c r="E146" s="11">
        <f>E3</f>
        <v>2021</v>
      </c>
      <c r="F146" s="11">
        <f>F3</f>
        <v>2022</v>
      </c>
      <c r="G146" s="11">
        <f>G3</f>
        <v>2023</v>
      </c>
      <c r="H146" s="11">
        <f>H3</f>
        <v>2024</v>
      </c>
      <c r="J146" s="11" t="str">
        <f>J3</f>
        <v>Moyenne</v>
      </c>
      <c r="K146" s="11" t="str">
        <f>K3</f>
        <v>Tx croissance</v>
      </c>
    </row>
    <row r="147" spans="1:11" x14ac:dyDescent="0.25">
      <c r="A147" s="6"/>
      <c r="B147" s="6">
        <v>200</v>
      </c>
      <c r="C147" s="4" t="s">
        <v>50</v>
      </c>
      <c r="D147" s="229">
        <f>VLOOKUP($B147,$B$4:$H$1190,3,FALSE)</f>
        <v>0</v>
      </c>
      <c r="E147" s="229">
        <f>VLOOKUP($B147,$B$4:$H$1190,4,FALSE)</f>
        <v>0</v>
      </c>
      <c r="F147" s="229">
        <f>VLOOKUP($B147,$B$4:$H$1190,5,FALSE)</f>
        <v>0</v>
      </c>
      <c r="G147" s="229">
        <f>VLOOKUP($B147,$B$4:$H$1190,6,FALSE)</f>
        <v>0</v>
      </c>
      <c r="H147" s="229">
        <f>VLOOKUP($B147,$B$4:$H$1190,7,FALSE)</f>
        <v>0</v>
      </c>
      <c r="I147" s="223"/>
      <c r="J147" s="229">
        <f>VLOOKUP($B147,$B$4:$K$1190,9,FALSE)</f>
        <v>0</v>
      </c>
      <c r="K147" s="234" t="str">
        <f t="shared" ref="K147:K151" si="50">IF(OR(H147=0,D147=0,AND(H147&lt;0,D147&gt;0),AND(H147&gt;0,D147&lt;0)),"-",(H147/D147)^(1/4)-1)</f>
        <v>-</v>
      </c>
    </row>
    <row r="148" spans="1:11" x14ac:dyDescent="0.25">
      <c r="A148" s="6"/>
      <c r="B148" s="6">
        <v>201</v>
      </c>
      <c r="C148" s="4" t="s">
        <v>210</v>
      </c>
      <c r="D148" s="229">
        <f>VLOOKUP($B148,$B$4:$H$1190,3,FALSE)</f>
        <v>0</v>
      </c>
      <c r="E148" s="229">
        <f>VLOOKUP($B148,$B$4:$H$1190,4,FALSE)</f>
        <v>0</v>
      </c>
      <c r="F148" s="229">
        <f>VLOOKUP($B148,$B$4:$H$1190,5,FALSE)</f>
        <v>0</v>
      </c>
      <c r="G148" s="229">
        <f>VLOOKUP($B148,$B$4:$H$1190,6,FALSE)</f>
        <v>0</v>
      </c>
      <c r="H148" s="229">
        <f>VLOOKUP($B148,$B$4:$H$1190,7,FALSE)</f>
        <v>0</v>
      </c>
      <c r="I148" s="223"/>
      <c r="J148" s="229">
        <f>VLOOKUP($B148,$B$4:$K$1190,9,FALSE)</f>
        <v>0</v>
      </c>
      <c r="K148" s="234" t="str">
        <f t="shared" si="50"/>
        <v>-</v>
      </c>
    </row>
    <row r="149" spans="1:11" x14ac:dyDescent="0.25">
      <c r="A149" s="6"/>
      <c r="B149" s="6">
        <v>206</v>
      </c>
      <c r="C149" s="4" t="s">
        <v>212</v>
      </c>
      <c r="D149" s="229">
        <f>VLOOKUP($B149,$B$4:$H$1190,3,FALSE)</f>
        <v>0</v>
      </c>
      <c r="E149" s="229">
        <f>VLOOKUP($B149,$B$4:$H$1190,4,FALSE)</f>
        <v>0</v>
      </c>
      <c r="F149" s="229">
        <f>VLOOKUP($B149,$B$4:$H$1190,5,FALSE)</f>
        <v>0</v>
      </c>
      <c r="G149" s="229">
        <f>VLOOKUP($B149,$B$4:$H$1190,6,FALSE)</f>
        <v>0</v>
      </c>
      <c r="H149" s="229">
        <f>VLOOKUP($B149,$B$4:$H$1190,7,FALSE)</f>
        <v>0</v>
      </c>
      <c r="I149" s="223"/>
      <c r="J149" s="229">
        <f>VLOOKUP($B149,$B$4:$K$1190,9,FALSE)</f>
        <v>0</v>
      </c>
      <c r="K149" s="234" t="str">
        <f t="shared" si="50"/>
        <v>-</v>
      </c>
    </row>
    <row r="150" spans="1:11" x14ac:dyDescent="0.25">
      <c r="A150" s="6"/>
      <c r="B150" s="6">
        <v>2016</v>
      </c>
      <c r="C150" s="4" t="s">
        <v>421</v>
      </c>
      <c r="D150" s="219"/>
      <c r="E150" s="219"/>
      <c r="F150" s="219"/>
      <c r="G150" s="219"/>
      <c r="H150" s="219"/>
      <c r="I150" s="223"/>
      <c r="J150" s="224">
        <f t="shared" ref="J150:J151" si="51">IFERROR(AVERAGE(D150:H150),0)</f>
        <v>0</v>
      </c>
      <c r="K150" s="234" t="str">
        <f t="shared" si="50"/>
        <v>-</v>
      </c>
    </row>
    <row r="151" spans="1:11" x14ac:dyDescent="0.25">
      <c r="A151" s="6"/>
      <c r="B151" s="6">
        <v>2066</v>
      </c>
      <c r="C151" s="4" t="s">
        <v>422</v>
      </c>
      <c r="D151" s="219"/>
      <c r="E151" s="219"/>
      <c r="F151" s="219"/>
      <c r="G151" s="219"/>
      <c r="H151" s="219"/>
      <c r="I151" s="223"/>
      <c r="J151" s="224">
        <f t="shared" si="51"/>
        <v>0</v>
      </c>
      <c r="K151" s="234" t="str">
        <f t="shared" si="50"/>
        <v>-</v>
      </c>
    </row>
    <row r="152" spans="1:11" x14ac:dyDescent="0.25">
      <c r="A152" s="538" t="s">
        <v>24</v>
      </c>
      <c r="B152" s="539"/>
      <c r="C152" s="540"/>
      <c r="D152" s="227">
        <f>SUM(D147:D149)-D150-D151</f>
        <v>0</v>
      </c>
      <c r="E152" s="227">
        <f t="shared" ref="E152:J152" si="52">SUM(E147:E149)-E150-E151</f>
        <v>0</v>
      </c>
      <c r="F152" s="227">
        <f t="shared" si="52"/>
        <v>0</v>
      </c>
      <c r="G152" s="227">
        <f t="shared" si="52"/>
        <v>0</v>
      </c>
      <c r="H152" s="227">
        <f t="shared" si="52"/>
        <v>0</v>
      </c>
      <c r="I152" s="223"/>
      <c r="J152" s="227">
        <f t="shared" si="52"/>
        <v>0</v>
      </c>
      <c r="K152" s="235" t="str">
        <f>IF(OR(H152=0,D152=0,AND(H152&lt;0,D152&gt;0),AND(H152&gt;0,D152&lt;0)),"-",(H152/D152)^(1/4)-1)</f>
        <v>-</v>
      </c>
    </row>
    <row r="154" spans="1:11" x14ac:dyDescent="0.25">
      <c r="A154" s="5"/>
      <c r="B154" s="5"/>
      <c r="C154" s="5" t="s">
        <v>220</v>
      </c>
      <c r="D154" s="11">
        <f>D3</f>
        <v>2020</v>
      </c>
      <c r="E154" s="11">
        <f>E3</f>
        <v>2021</v>
      </c>
      <c r="F154" s="11">
        <f>F3</f>
        <v>2022</v>
      </c>
      <c r="G154" s="11">
        <f>G3</f>
        <v>2023</v>
      </c>
      <c r="H154" s="11">
        <f>H3</f>
        <v>2024</v>
      </c>
      <c r="J154" s="11" t="str">
        <f>J3</f>
        <v>Moyenne</v>
      </c>
      <c r="K154" s="11" t="str">
        <f>K3</f>
        <v>Tx croissance</v>
      </c>
    </row>
    <row r="155" spans="1:11" x14ac:dyDescent="0.25">
      <c r="A155" s="6"/>
      <c r="B155" s="6">
        <v>40</v>
      </c>
      <c r="C155" s="4" t="s">
        <v>162</v>
      </c>
      <c r="D155" s="229">
        <f>VLOOKUP($B155,$B$4:$H$1190,3,FALSE)</f>
        <v>0</v>
      </c>
      <c r="E155" s="229">
        <f>VLOOKUP($B155,$B$4:$H$1190,4,FALSE)</f>
        <v>0</v>
      </c>
      <c r="F155" s="229">
        <f>VLOOKUP($B155,$B$4:$H$1190,5,FALSE)</f>
        <v>0</v>
      </c>
      <c r="G155" s="229">
        <f>VLOOKUP($B155,$B$4:$H$1190,6,FALSE)</f>
        <v>0</v>
      </c>
      <c r="H155" s="229">
        <f>VLOOKUP($B155,$B$4:$H$1190,7,FALSE)</f>
        <v>0</v>
      </c>
      <c r="I155" s="223"/>
      <c r="J155" s="229">
        <f>VLOOKUP($B155,$B$4:$K$1190,9,FALSE)</f>
        <v>0</v>
      </c>
      <c r="K155" s="234" t="str">
        <f t="shared" ref="K155:K159" si="53">IF(OR(H155=0,D155=0,AND(H155&lt;0,D155&gt;0),AND(H155&gt;0,D155&lt;0)),"-",(H155/D155)^(1/4)-1)</f>
        <v>-</v>
      </c>
    </row>
    <row r="156" spans="1:11" x14ac:dyDescent="0.25">
      <c r="A156" s="6"/>
      <c r="B156" s="6">
        <v>4601</v>
      </c>
      <c r="C156" s="4" t="s">
        <v>221</v>
      </c>
      <c r="D156" s="229">
        <f>VLOOKUP($B156,$B$4:$H$1190,3,FALSE)</f>
        <v>0</v>
      </c>
      <c r="E156" s="229">
        <f>VLOOKUP($B156,$B$4:$H$1190,4,FALSE)</f>
        <v>0</v>
      </c>
      <c r="F156" s="229">
        <f>VLOOKUP($B156,$B$4:$H$1190,5,FALSE)</f>
        <v>0</v>
      </c>
      <c r="G156" s="229">
        <f>VLOOKUP($B156,$B$4:$H$1190,6,FALSE)</f>
        <v>0</v>
      </c>
      <c r="H156" s="229">
        <f>VLOOKUP($B156,$B$4:$H$1190,7,FALSE)</f>
        <v>0</v>
      </c>
      <c r="I156" s="223"/>
      <c r="J156" s="229">
        <f>VLOOKUP($B156,$B$4:$K$1190,9,FALSE)</f>
        <v>0</v>
      </c>
      <c r="K156" s="234" t="str">
        <f t="shared" si="53"/>
        <v>-</v>
      </c>
    </row>
    <row r="157" spans="1:11" x14ac:dyDescent="0.25">
      <c r="A157" s="6"/>
      <c r="B157" s="6">
        <v>4631</v>
      </c>
      <c r="C157" s="4" t="s">
        <v>222</v>
      </c>
      <c r="D157" s="229">
        <f>VLOOKUP($B157,$B$4:$H$1190,3,FALSE)</f>
        <v>0</v>
      </c>
      <c r="E157" s="229">
        <f>VLOOKUP($B157,$B$4:$H$1190,4,FALSE)</f>
        <v>0</v>
      </c>
      <c r="F157" s="229">
        <f>VLOOKUP($B157,$B$4:$H$1190,5,FALSE)</f>
        <v>0</v>
      </c>
      <c r="G157" s="229">
        <f>VLOOKUP($B157,$B$4:$H$1190,6,FALSE)</f>
        <v>0</v>
      </c>
      <c r="H157" s="229">
        <f>VLOOKUP($B157,$B$4:$H$1190,7,FALSE)</f>
        <v>0</v>
      </c>
      <c r="I157" s="223"/>
      <c r="J157" s="229">
        <f>VLOOKUP($B157,$B$4:$K$1190,9,FALSE)</f>
        <v>0</v>
      </c>
      <c r="K157" s="234" t="str">
        <f t="shared" si="53"/>
        <v>-</v>
      </c>
    </row>
    <row r="158" spans="1:11" x14ac:dyDescent="0.25">
      <c r="A158" s="7"/>
      <c r="B158" s="7">
        <v>462</v>
      </c>
      <c r="C158" s="4" t="s">
        <v>223</v>
      </c>
      <c r="D158" s="229">
        <f>VLOOKUP($B158,$B$4:$H$1190,3,FALSE)</f>
        <v>0</v>
      </c>
      <c r="E158" s="229">
        <f>VLOOKUP($B158,$B$4:$H$1190,4,FALSE)</f>
        <v>0</v>
      </c>
      <c r="F158" s="229">
        <f>VLOOKUP($B158,$B$4:$H$1190,5,FALSE)</f>
        <v>0</v>
      </c>
      <c r="G158" s="229">
        <f>VLOOKUP($B158,$B$4:$H$1190,6,FALSE)</f>
        <v>0</v>
      </c>
      <c r="H158" s="229">
        <f>VLOOKUP($B158,$B$4:$H$1190,7,FALSE)</f>
        <v>0</v>
      </c>
      <c r="I158" s="223"/>
      <c r="J158" s="229">
        <f>VLOOKUP($B158,$B$4:$K$1190,9,FALSE)</f>
        <v>0</v>
      </c>
      <c r="K158" s="234" t="str">
        <f t="shared" si="53"/>
        <v>-</v>
      </c>
    </row>
    <row r="159" spans="1:11" x14ac:dyDescent="0.25">
      <c r="A159" s="6"/>
      <c r="B159" s="6">
        <v>362</v>
      </c>
      <c r="C159" s="4" t="s">
        <v>223</v>
      </c>
      <c r="D159" s="229">
        <f>VLOOKUP($B159,$B$4:$H$1190,3,FALSE)</f>
        <v>0</v>
      </c>
      <c r="E159" s="229">
        <f>VLOOKUP($B159,$B$4:$H$1190,4,FALSE)</f>
        <v>0</v>
      </c>
      <c r="F159" s="229">
        <f>VLOOKUP($B159,$B$4:$H$1190,5,FALSE)</f>
        <v>0</v>
      </c>
      <c r="G159" s="229">
        <f>VLOOKUP($B159,$B$4:$H$1190,6,FALSE)</f>
        <v>0</v>
      </c>
      <c r="H159" s="229">
        <f>VLOOKUP($B159,$B$4:$H$1190,7,FALSE)</f>
        <v>0</v>
      </c>
      <c r="I159" s="223"/>
      <c r="J159" s="229">
        <f>VLOOKUP($B159,$B$4:$K$1190,9,FALSE)</f>
        <v>0</v>
      </c>
      <c r="K159" s="234" t="str">
        <f t="shared" si="53"/>
        <v>-</v>
      </c>
    </row>
    <row r="160" spans="1:11" x14ac:dyDescent="0.25">
      <c r="A160" s="9" t="s">
        <v>224</v>
      </c>
      <c r="B160" s="9"/>
      <c r="C160" s="9"/>
      <c r="D160" s="227">
        <f>SUM(D155:D158)-D159</f>
        <v>0</v>
      </c>
      <c r="E160" s="227">
        <f>SUM(E155:E158)-E159</f>
        <v>0</v>
      </c>
      <c r="F160" s="227">
        <f>SUM(F155:F158)-F159</f>
        <v>0</v>
      </c>
      <c r="G160" s="227">
        <f>SUM(G155:G158)-G159</f>
        <v>0</v>
      </c>
      <c r="H160" s="227">
        <f>SUM(H155:H158)-H159</f>
        <v>0</v>
      </c>
      <c r="I160" s="223"/>
      <c r="J160" s="227">
        <f>SUM(J155:J158)-J159</f>
        <v>0</v>
      </c>
      <c r="K160" s="235" t="str">
        <f>IF(OR(H160=0,D160=0,AND(H160&lt;0,D160&gt;0),AND(H160&gt;0,D160&lt;0)),"-",(H160/D160)^(1/4)-1)</f>
        <v>-</v>
      </c>
    </row>
    <row r="162" spans="1:11" x14ac:dyDescent="0.25">
      <c r="A162" s="5"/>
      <c r="B162" s="5"/>
      <c r="C162" s="5" t="s">
        <v>251</v>
      </c>
      <c r="D162" s="11">
        <f>D3</f>
        <v>2020</v>
      </c>
      <c r="E162" s="11">
        <f>E3</f>
        <v>2021</v>
      </c>
      <c r="F162" s="11">
        <f>F3</f>
        <v>2022</v>
      </c>
      <c r="G162" s="11">
        <f>G3</f>
        <v>2023</v>
      </c>
      <c r="H162" s="11">
        <f>H3</f>
        <v>2024</v>
      </c>
      <c r="J162" s="11" t="str">
        <f>J3</f>
        <v>Moyenne</v>
      </c>
      <c r="K162" s="11" t="str">
        <f>K3</f>
        <v>Tx croissance</v>
      </c>
    </row>
    <row r="163" spans="1:11" x14ac:dyDescent="0.25">
      <c r="A163" s="7"/>
      <c r="B163" s="7">
        <v>30</v>
      </c>
      <c r="C163" s="4" t="s">
        <v>167</v>
      </c>
      <c r="D163" s="229">
        <f t="shared" ref="D163:D176" si="54">VLOOKUP($B163,$B$4:$H$1190,3,FALSE)</f>
        <v>0</v>
      </c>
      <c r="E163" s="229">
        <f t="shared" ref="E163:E176" si="55">VLOOKUP($B163,$B$4:$H$1190,4,FALSE)</f>
        <v>0</v>
      </c>
      <c r="F163" s="229">
        <f t="shared" ref="F163:F176" si="56">VLOOKUP($B163,$B$4:$H$1190,5,FALSE)</f>
        <v>0</v>
      </c>
      <c r="G163" s="229">
        <f t="shared" ref="G163:G176" si="57">VLOOKUP($B163,$B$4:$H$1190,6,FALSE)</f>
        <v>0</v>
      </c>
      <c r="H163" s="229">
        <f t="shared" ref="H163:H176" si="58">VLOOKUP($B163,$B$4:$H$1190,7,FALSE)</f>
        <v>0</v>
      </c>
      <c r="I163" s="223"/>
      <c r="J163" s="229">
        <f t="shared" ref="J163:J176" si="59">VLOOKUP($B163,$B$4:$K$1190,9,FALSE)</f>
        <v>0</v>
      </c>
      <c r="K163" s="234" t="str">
        <f t="shared" ref="K163:K176" si="60">IF(OR(H163=0,D163=0,AND(H163&lt;0,D163&gt;0),AND(H163&gt;0,D163&lt;0)),"-",(H163/D163)^(1/4)-1)</f>
        <v>-</v>
      </c>
    </row>
    <row r="164" spans="1:11" x14ac:dyDescent="0.25">
      <c r="A164" s="6"/>
      <c r="B164" s="6">
        <v>31</v>
      </c>
      <c r="C164" s="4" t="s">
        <v>168</v>
      </c>
      <c r="D164" s="229">
        <f t="shared" si="54"/>
        <v>0</v>
      </c>
      <c r="E164" s="229">
        <f t="shared" si="55"/>
        <v>0</v>
      </c>
      <c r="F164" s="229">
        <f t="shared" si="56"/>
        <v>0</v>
      </c>
      <c r="G164" s="229">
        <f t="shared" si="57"/>
        <v>0</v>
      </c>
      <c r="H164" s="229">
        <f t="shared" si="58"/>
        <v>0</v>
      </c>
      <c r="I164" s="223"/>
      <c r="J164" s="229">
        <f t="shared" si="59"/>
        <v>0</v>
      </c>
      <c r="K164" s="234" t="str">
        <f t="shared" si="60"/>
        <v>-</v>
      </c>
    </row>
    <row r="165" spans="1:11" x14ac:dyDescent="0.25">
      <c r="A165" s="6"/>
      <c r="B165" s="6">
        <v>34</v>
      </c>
      <c r="C165" s="4" t="s">
        <v>171</v>
      </c>
      <c r="D165" s="229">
        <f t="shared" si="54"/>
        <v>0</v>
      </c>
      <c r="E165" s="229">
        <f t="shared" si="55"/>
        <v>0</v>
      </c>
      <c r="F165" s="229">
        <f t="shared" si="56"/>
        <v>0</v>
      </c>
      <c r="G165" s="229">
        <f t="shared" si="57"/>
        <v>0</v>
      </c>
      <c r="H165" s="229">
        <f t="shared" si="58"/>
        <v>0</v>
      </c>
      <c r="I165" s="223"/>
      <c r="J165" s="229">
        <f t="shared" si="59"/>
        <v>0</v>
      </c>
      <c r="K165" s="234" t="str">
        <f t="shared" si="60"/>
        <v>-</v>
      </c>
    </row>
    <row r="166" spans="1:11" x14ac:dyDescent="0.25">
      <c r="A166" s="6"/>
      <c r="B166" s="6">
        <v>36</v>
      </c>
      <c r="C166" s="4" t="s">
        <v>172</v>
      </c>
      <c r="D166" s="229">
        <f t="shared" si="54"/>
        <v>0</v>
      </c>
      <c r="E166" s="229">
        <f t="shared" si="55"/>
        <v>0</v>
      </c>
      <c r="F166" s="229">
        <f t="shared" si="56"/>
        <v>0</v>
      </c>
      <c r="G166" s="229">
        <f t="shared" si="57"/>
        <v>0</v>
      </c>
      <c r="H166" s="229">
        <f t="shared" si="58"/>
        <v>0</v>
      </c>
      <c r="I166" s="223"/>
      <c r="J166" s="229">
        <f t="shared" si="59"/>
        <v>0</v>
      </c>
      <c r="K166" s="234" t="str">
        <f t="shared" si="60"/>
        <v>-</v>
      </c>
    </row>
    <row r="167" spans="1:11" x14ac:dyDescent="0.25">
      <c r="A167" s="6"/>
      <c r="B167" s="7">
        <v>37</v>
      </c>
      <c r="C167" s="4" t="s">
        <v>173</v>
      </c>
      <c r="D167" s="229">
        <f t="shared" si="54"/>
        <v>0</v>
      </c>
      <c r="E167" s="229">
        <f t="shared" si="55"/>
        <v>0</v>
      </c>
      <c r="F167" s="229">
        <f t="shared" si="56"/>
        <v>0</v>
      </c>
      <c r="G167" s="229">
        <f t="shared" si="57"/>
        <v>0</v>
      </c>
      <c r="H167" s="229">
        <f t="shared" si="58"/>
        <v>0</v>
      </c>
      <c r="I167" s="223"/>
      <c r="J167" s="229">
        <f t="shared" si="59"/>
        <v>0</v>
      </c>
      <c r="K167" s="234" t="str">
        <f t="shared" si="60"/>
        <v>-</v>
      </c>
    </row>
    <row r="168" spans="1:11" x14ac:dyDescent="0.25">
      <c r="A168" s="6"/>
      <c r="B168" s="6">
        <v>3180</v>
      </c>
      <c r="C168" s="8" t="s">
        <v>312</v>
      </c>
      <c r="D168" s="229">
        <f t="shared" si="54"/>
        <v>0</v>
      </c>
      <c r="E168" s="229">
        <f t="shared" si="55"/>
        <v>0</v>
      </c>
      <c r="F168" s="229">
        <f t="shared" si="56"/>
        <v>0</v>
      </c>
      <c r="G168" s="229">
        <f t="shared" si="57"/>
        <v>0</v>
      </c>
      <c r="H168" s="229">
        <f t="shared" si="58"/>
        <v>0</v>
      </c>
      <c r="I168" s="223"/>
      <c r="J168" s="229">
        <f t="shared" si="59"/>
        <v>0</v>
      </c>
      <c r="K168" s="234" t="str">
        <f t="shared" si="60"/>
        <v>-</v>
      </c>
    </row>
    <row r="169" spans="1:11" x14ac:dyDescent="0.25">
      <c r="A169" s="6"/>
      <c r="B169" s="6">
        <v>344</v>
      </c>
      <c r="C169" s="199" t="s">
        <v>2</v>
      </c>
      <c r="D169" s="229">
        <f t="shared" si="54"/>
        <v>0</v>
      </c>
      <c r="E169" s="229">
        <f t="shared" si="55"/>
        <v>0</v>
      </c>
      <c r="F169" s="229">
        <f t="shared" si="56"/>
        <v>0</v>
      </c>
      <c r="G169" s="229">
        <f t="shared" si="57"/>
        <v>0</v>
      </c>
      <c r="H169" s="229">
        <f t="shared" si="58"/>
        <v>0</v>
      </c>
      <c r="I169" s="223"/>
      <c r="J169" s="229">
        <f t="shared" si="59"/>
        <v>0</v>
      </c>
      <c r="K169" s="234" t="str">
        <f t="shared" ref="K169:K170" si="61">IF(OR(H169=0,D169=0,AND(H169&lt;0,D169&gt;0),AND(H169&gt;0,D169&lt;0)),"-",(H169/D169)^(1/4)-1)</f>
        <v>-</v>
      </c>
    </row>
    <row r="170" spans="1:11" x14ac:dyDescent="0.25">
      <c r="A170" s="6"/>
      <c r="B170" s="7">
        <v>366</v>
      </c>
      <c r="C170" s="8" t="s">
        <v>236</v>
      </c>
      <c r="D170" s="229">
        <f t="shared" si="54"/>
        <v>0</v>
      </c>
      <c r="E170" s="229">
        <f t="shared" si="55"/>
        <v>0</v>
      </c>
      <c r="F170" s="229">
        <f t="shared" si="56"/>
        <v>0</v>
      </c>
      <c r="G170" s="229">
        <f t="shared" si="57"/>
        <v>0</v>
      </c>
      <c r="H170" s="229">
        <f t="shared" si="58"/>
        <v>0</v>
      </c>
      <c r="I170" s="223"/>
      <c r="J170" s="229">
        <f t="shared" si="59"/>
        <v>0</v>
      </c>
      <c r="K170" s="234" t="str">
        <f t="shared" si="61"/>
        <v>-</v>
      </c>
    </row>
    <row r="171" spans="1:11" x14ac:dyDescent="0.25">
      <c r="A171" s="6"/>
      <c r="B171" s="6">
        <v>50</v>
      </c>
      <c r="C171" s="4" t="s">
        <v>182</v>
      </c>
      <c r="D171" s="229">
        <f t="shared" si="54"/>
        <v>0</v>
      </c>
      <c r="E171" s="229">
        <f t="shared" si="55"/>
        <v>0</v>
      </c>
      <c r="F171" s="229">
        <f t="shared" si="56"/>
        <v>0</v>
      </c>
      <c r="G171" s="229">
        <f t="shared" si="57"/>
        <v>0</v>
      </c>
      <c r="H171" s="229">
        <f t="shared" si="58"/>
        <v>0</v>
      </c>
      <c r="I171" s="223"/>
      <c r="J171" s="229">
        <f t="shared" si="59"/>
        <v>0</v>
      </c>
      <c r="K171" s="234" t="str">
        <f t="shared" si="60"/>
        <v>-</v>
      </c>
    </row>
    <row r="172" spans="1:11" x14ac:dyDescent="0.25">
      <c r="A172" s="6"/>
      <c r="B172" s="6">
        <v>51</v>
      </c>
      <c r="C172" s="4" t="s">
        <v>183</v>
      </c>
      <c r="D172" s="229">
        <f t="shared" si="54"/>
        <v>0</v>
      </c>
      <c r="E172" s="229">
        <f t="shared" si="55"/>
        <v>0</v>
      </c>
      <c r="F172" s="229">
        <f t="shared" si="56"/>
        <v>0</v>
      </c>
      <c r="G172" s="229">
        <f t="shared" si="57"/>
        <v>0</v>
      </c>
      <c r="H172" s="229">
        <f t="shared" si="58"/>
        <v>0</v>
      </c>
      <c r="I172" s="223"/>
      <c r="J172" s="229">
        <f t="shared" si="59"/>
        <v>0</v>
      </c>
      <c r="K172" s="234" t="str">
        <f t="shared" si="60"/>
        <v>-</v>
      </c>
    </row>
    <row r="173" spans="1:11" x14ac:dyDescent="0.25">
      <c r="A173" s="6"/>
      <c r="B173" s="6">
        <v>52</v>
      </c>
      <c r="C173" s="4" t="s">
        <v>184</v>
      </c>
      <c r="D173" s="229">
        <f t="shared" si="54"/>
        <v>0</v>
      </c>
      <c r="E173" s="229">
        <f t="shared" si="55"/>
        <v>0</v>
      </c>
      <c r="F173" s="229">
        <f t="shared" si="56"/>
        <v>0</v>
      </c>
      <c r="G173" s="229">
        <f t="shared" si="57"/>
        <v>0</v>
      </c>
      <c r="H173" s="229">
        <f t="shared" si="58"/>
        <v>0</v>
      </c>
      <c r="I173" s="223"/>
      <c r="J173" s="229">
        <f t="shared" si="59"/>
        <v>0</v>
      </c>
      <c r="K173" s="234" t="str">
        <f t="shared" si="60"/>
        <v>-</v>
      </c>
    </row>
    <row r="174" spans="1:11" x14ac:dyDescent="0.25">
      <c r="A174" s="6"/>
      <c r="B174" s="6">
        <v>54</v>
      </c>
      <c r="C174" s="4" t="s">
        <v>185</v>
      </c>
      <c r="D174" s="229">
        <f t="shared" si="54"/>
        <v>0</v>
      </c>
      <c r="E174" s="229">
        <f t="shared" si="55"/>
        <v>0</v>
      </c>
      <c r="F174" s="229">
        <f t="shared" si="56"/>
        <v>0</v>
      </c>
      <c r="G174" s="229">
        <f t="shared" si="57"/>
        <v>0</v>
      </c>
      <c r="H174" s="229">
        <f t="shared" si="58"/>
        <v>0</v>
      </c>
      <c r="I174" s="223"/>
      <c r="J174" s="229">
        <f t="shared" si="59"/>
        <v>0</v>
      </c>
      <c r="K174" s="234" t="str">
        <f t="shared" si="60"/>
        <v>-</v>
      </c>
    </row>
    <row r="175" spans="1:11" x14ac:dyDescent="0.25">
      <c r="A175" s="6"/>
      <c r="B175" s="6">
        <v>55</v>
      </c>
      <c r="C175" s="4" t="s">
        <v>186</v>
      </c>
      <c r="D175" s="229">
        <f t="shared" si="54"/>
        <v>0</v>
      </c>
      <c r="E175" s="229">
        <f t="shared" si="55"/>
        <v>0</v>
      </c>
      <c r="F175" s="229">
        <f t="shared" si="56"/>
        <v>0</v>
      </c>
      <c r="G175" s="229">
        <f t="shared" si="57"/>
        <v>0</v>
      </c>
      <c r="H175" s="229">
        <f t="shared" si="58"/>
        <v>0</v>
      </c>
      <c r="I175" s="223"/>
      <c r="J175" s="229">
        <f t="shared" si="59"/>
        <v>0</v>
      </c>
      <c r="K175" s="234" t="str">
        <f t="shared" si="60"/>
        <v>-</v>
      </c>
    </row>
    <row r="176" spans="1:11" x14ac:dyDescent="0.25">
      <c r="A176" s="6"/>
      <c r="B176" s="6">
        <v>56</v>
      </c>
      <c r="C176" s="4" t="s">
        <v>101</v>
      </c>
      <c r="D176" s="229">
        <f t="shared" si="54"/>
        <v>0</v>
      </c>
      <c r="E176" s="229">
        <f t="shared" si="55"/>
        <v>0</v>
      </c>
      <c r="F176" s="229">
        <f t="shared" si="56"/>
        <v>0</v>
      </c>
      <c r="G176" s="229">
        <f t="shared" si="57"/>
        <v>0</v>
      </c>
      <c r="H176" s="229">
        <f t="shared" si="58"/>
        <v>0</v>
      </c>
      <c r="I176" s="223"/>
      <c r="J176" s="229">
        <f t="shared" si="59"/>
        <v>0</v>
      </c>
      <c r="K176" s="234" t="str">
        <f t="shared" si="60"/>
        <v>-</v>
      </c>
    </row>
    <row r="177" spans="1:11" x14ac:dyDescent="0.25">
      <c r="A177" s="9" t="s">
        <v>252</v>
      </c>
      <c r="B177" s="9"/>
      <c r="C177" s="9"/>
      <c r="D177" s="227">
        <f>SUM(D163:D167)-SUM(D168:D170)+SUM(D171:D176)</f>
        <v>0</v>
      </c>
      <c r="E177" s="227">
        <f t="shared" ref="E177:F177" si="62">SUM(E163:E167)-SUM(E168:E170)+SUM(E171:E176)</f>
        <v>0</v>
      </c>
      <c r="F177" s="227">
        <f t="shared" si="62"/>
        <v>0</v>
      </c>
      <c r="G177" s="227">
        <f>SUM(G163:G167)-SUM(G168:G170)+SUM(G171:G176)</f>
        <v>0</v>
      </c>
      <c r="H177" s="227">
        <f>SUM(H163:H167)-SUM(H168:H170)+SUM(H171:H176)</f>
        <v>0</v>
      </c>
      <c r="I177" s="223"/>
      <c r="J177" s="227">
        <f>SUM(J163:J167)-SUM(J168:J170)+SUM(J171:J176)</f>
        <v>0</v>
      </c>
      <c r="K177" s="235" t="str">
        <f>IF(OR(H177=0,D177=0,AND(H177&lt;0,D177&gt;0),AND(H177&gt;0,D177&lt;0)),"-",(H177/D177)^(1/4)-1)</f>
        <v>-</v>
      </c>
    </row>
    <row r="178" spans="1:11" ht="13.5" customHeight="1" x14ac:dyDescent="0.25"/>
    <row r="179" spans="1:11" x14ac:dyDescent="0.25">
      <c r="A179" s="5"/>
      <c r="B179" s="5"/>
      <c r="C179" s="5" t="s">
        <v>266</v>
      </c>
      <c r="D179" s="11">
        <f>D$3</f>
        <v>2020</v>
      </c>
      <c r="E179" s="11">
        <f t="shared" ref="E179:K179" si="63">E$3</f>
        <v>2021</v>
      </c>
      <c r="F179" s="11">
        <f t="shared" si="63"/>
        <v>2022</v>
      </c>
      <c r="G179" s="11">
        <f t="shared" si="63"/>
        <v>2023</v>
      </c>
      <c r="H179" s="11">
        <f t="shared" si="63"/>
        <v>2024</v>
      </c>
      <c r="J179" s="11" t="str">
        <f t="shared" si="63"/>
        <v>Moyenne</v>
      </c>
      <c r="K179" s="11" t="str">
        <f t="shared" si="63"/>
        <v>Tx croissance</v>
      </c>
    </row>
    <row r="180" spans="1:11" x14ac:dyDescent="0.25">
      <c r="A180" s="6"/>
      <c r="B180" s="7">
        <v>4000</v>
      </c>
      <c r="C180" s="8" t="s">
        <v>261</v>
      </c>
      <c r="D180" s="229">
        <f>VLOOKUP($B180,$B$4:$H$1190,3,FALSE)</f>
        <v>0</v>
      </c>
      <c r="E180" s="229">
        <f>VLOOKUP($B180,$B$4:$H$1190,4,FALSE)</f>
        <v>0</v>
      </c>
      <c r="F180" s="229">
        <f>VLOOKUP($B180,$B$4:$H$1190,5,FALSE)</f>
        <v>0</v>
      </c>
      <c r="G180" s="229">
        <f>VLOOKUP($B180,$B$4:$H$1190,6,FALSE)</f>
        <v>0</v>
      </c>
      <c r="H180" s="229">
        <f>VLOOKUP($B180,$B$4:$H$1190,7,FALSE)</f>
        <v>0</v>
      </c>
      <c r="J180" s="229">
        <f>VLOOKUP($B180,$B$4:$K$1190,9,FALSE)</f>
        <v>0</v>
      </c>
      <c r="K180" s="234" t="str">
        <f t="shared" ref="K180:K183" si="64">IF(OR(H180=0,D180=0,AND(H180&lt;0,D180&gt;0),AND(H180&gt;0,D180&lt;0)),"-",(H180/D180)^(1/4)-1)</f>
        <v>-</v>
      </c>
    </row>
    <row r="181" spans="1:11" x14ac:dyDescent="0.25">
      <c r="A181" s="6"/>
      <c r="B181" s="7">
        <v>4001</v>
      </c>
      <c r="C181" s="8" t="s">
        <v>262</v>
      </c>
      <c r="D181" s="229">
        <f>VLOOKUP($B181,$B$4:$H$1190,3,FALSE)</f>
        <v>0</v>
      </c>
      <c r="E181" s="229">
        <f>VLOOKUP($B181,$B$4:$H$1190,4,FALSE)</f>
        <v>0</v>
      </c>
      <c r="F181" s="229">
        <f>VLOOKUP($B181,$B$4:$H$1190,5,FALSE)</f>
        <v>0</v>
      </c>
      <c r="G181" s="229">
        <f>VLOOKUP($B181,$B$4:$H$1190,6,FALSE)</f>
        <v>0</v>
      </c>
      <c r="H181" s="229">
        <f>VLOOKUP($B181,$B$4:$H$1190,7,FALSE)</f>
        <v>0</v>
      </c>
      <c r="J181" s="229">
        <f>VLOOKUP($B181,$B$4:$K$1190,9,FALSE)</f>
        <v>0</v>
      </c>
      <c r="K181" s="234" t="str">
        <f t="shared" si="64"/>
        <v>-</v>
      </c>
    </row>
    <row r="182" spans="1:11" x14ac:dyDescent="0.25">
      <c r="A182" s="7"/>
      <c r="B182" s="7">
        <v>4010</v>
      </c>
      <c r="C182" s="8" t="s">
        <v>264</v>
      </c>
      <c r="D182" s="229">
        <f>VLOOKUP($B182,$B$4:$H$1190,3,FALSE)</f>
        <v>0</v>
      </c>
      <c r="E182" s="229">
        <f>VLOOKUP($B182,$B$4:$H$1190,4,FALSE)</f>
        <v>0</v>
      </c>
      <c r="F182" s="229">
        <f>VLOOKUP($B182,$B$4:$H$1190,5,FALSE)</f>
        <v>0</v>
      </c>
      <c r="G182" s="229">
        <f>VLOOKUP($B182,$B$4:$H$1190,6,FALSE)</f>
        <v>0</v>
      </c>
      <c r="H182" s="229">
        <f>VLOOKUP($B182,$B$4:$H$1190,7,FALSE)</f>
        <v>0</v>
      </c>
      <c r="J182" s="229">
        <f>VLOOKUP($B182,$B$4:$K$1190,9,FALSE)</f>
        <v>0</v>
      </c>
      <c r="K182" s="234" t="str">
        <f t="shared" si="64"/>
        <v>-</v>
      </c>
    </row>
    <row r="183" spans="1:11" x14ac:dyDescent="0.25">
      <c r="A183" s="6"/>
      <c r="B183" s="7">
        <v>4011</v>
      </c>
      <c r="C183" s="8" t="s">
        <v>265</v>
      </c>
      <c r="D183" s="229">
        <f>VLOOKUP($B183,$B$4:$H$1190,3,FALSE)</f>
        <v>0</v>
      </c>
      <c r="E183" s="229">
        <f>VLOOKUP($B183,$B$4:$H$1190,4,FALSE)</f>
        <v>0</v>
      </c>
      <c r="F183" s="229">
        <f>VLOOKUP($B183,$B$4:$H$1190,5,FALSE)</f>
        <v>0</v>
      </c>
      <c r="G183" s="229">
        <f>VLOOKUP($B183,$B$4:$H$1190,6,FALSE)</f>
        <v>0</v>
      </c>
      <c r="H183" s="229">
        <f>VLOOKUP($B183,$B$4:$H$1190,7,FALSE)</f>
        <v>0</v>
      </c>
      <c r="J183" s="229">
        <f>VLOOKUP($B183,$B$4:$K$1190,9,FALSE)</f>
        <v>0</v>
      </c>
      <c r="K183" s="234" t="str">
        <f t="shared" si="64"/>
        <v>-</v>
      </c>
    </row>
    <row r="184" spans="1:11" x14ac:dyDescent="0.25">
      <c r="A184" s="541" t="s">
        <v>267</v>
      </c>
      <c r="B184" s="542"/>
      <c r="C184" s="543"/>
      <c r="D184" s="10">
        <f>SUM(D180:D183)</f>
        <v>0</v>
      </c>
      <c r="E184" s="10">
        <f>SUM(E180:E183)</f>
        <v>0</v>
      </c>
      <c r="F184" s="10">
        <f>SUM(F180:F183)</f>
        <v>0</v>
      </c>
      <c r="G184" s="10">
        <f>SUM(G180:G183)</f>
        <v>0</v>
      </c>
      <c r="H184" s="10">
        <f>SUM(H180:H183)</f>
        <v>0</v>
      </c>
      <c r="J184" s="10">
        <f>SUM(J180:J183)</f>
        <v>0</v>
      </c>
      <c r="K184" s="235" t="str">
        <f>IF(OR(H184=0,D184=0,AND(H184&lt;0,D184&gt;0),AND(H184&gt;0,D184&lt;0)),"-",(H184/D184)^(1/4)-1)</f>
        <v>-</v>
      </c>
    </row>
    <row r="185" spans="1:11" ht="13.5" customHeight="1" x14ac:dyDescent="0.25"/>
    <row r="186" spans="1:11" ht="12.75" customHeight="1" x14ac:dyDescent="0.25"/>
    <row r="187" spans="1:11" x14ac:dyDescent="0.25">
      <c r="A187" s="5" t="s">
        <v>248</v>
      </c>
      <c r="B187" s="5"/>
      <c r="C187" s="5"/>
      <c r="D187" s="11">
        <f>D$3</f>
        <v>2020</v>
      </c>
      <c r="E187" s="11">
        <f t="shared" ref="E187:K187" si="65">E$3</f>
        <v>2021</v>
      </c>
      <c r="F187" s="11">
        <f t="shared" si="65"/>
        <v>2022</v>
      </c>
      <c r="G187" s="11">
        <f t="shared" si="65"/>
        <v>2023</v>
      </c>
      <c r="H187" s="11">
        <f t="shared" si="65"/>
        <v>2024</v>
      </c>
      <c r="J187" s="11" t="str">
        <f t="shared" si="65"/>
        <v>Moyenne</v>
      </c>
      <c r="K187" s="11" t="str">
        <f t="shared" si="65"/>
        <v>Tx croissance</v>
      </c>
    </row>
    <row r="188" spans="1:11" x14ac:dyDescent="0.25">
      <c r="A188" s="7"/>
      <c r="B188" s="7">
        <v>340</v>
      </c>
      <c r="C188" s="4" t="s">
        <v>246</v>
      </c>
      <c r="D188" s="229">
        <f>VLOOKUP($B188,$B$4:$H$1190,3,FALSE)</f>
        <v>0</v>
      </c>
      <c r="E188" s="229">
        <f>VLOOKUP($B188,$B$4:$H$1190,4,FALSE)</f>
        <v>0</v>
      </c>
      <c r="F188" s="229">
        <f>VLOOKUP($B188,$B$4:$H$1190,5,FALSE)</f>
        <v>0</v>
      </c>
      <c r="G188" s="229">
        <f>VLOOKUP($B188,$B$4:$H$1190,6,FALSE)</f>
        <v>0</v>
      </c>
      <c r="H188" s="229">
        <f>VLOOKUP($B188,$B$4:$H$1190,7,FALSE)</f>
        <v>0</v>
      </c>
      <c r="J188" s="229">
        <f>VLOOKUP($B188,$B$4:$K$1190,9,FALSE)</f>
        <v>0</v>
      </c>
      <c r="K188" s="234" t="str">
        <f t="shared" ref="K188:K189" si="66">IF(OR(H188=0,D188=0,AND(H188&lt;0,D188&gt;0),AND(H188&gt;0,D188&lt;0)),"-",(H188/D188)^(1/4)-1)</f>
        <v>-</v>
      </c>
    </row>
    <row r="189" spans="1:11" x14ac:dyDescent="0.25">
      <c r="A189" s="7"/>
      <c r="B189" s="7">
        <v>440</v>
      </c>
      <c r="C189" s="4" t="s">
        <v>247</v>
      </c>
      <c r="D189" s="229">
        <f>VLOOKUP($B189,$B$4:$H$1190,3,FALSE)</f>
        <v>0</v>
      </c>
      <c r="E189" s="229">
        <f>VLOOKUP($B189,$B$4:$H$1190,4,FALSE)</f>
        <v>0</v>
      </c>
      <c r="F189" s="229">
        <f>VLOOKUP($B189,$B$4:$H$1190,5,FALSE)</f>
        <v>0</v>
      </c>
      <c r="G189" s="229">
        <f>VLOOKUP($B189,$B$4:$H$1190,6,FALSE)</f>
        <v>0</v>
      </c>
      <c r="H189" s="229">
        <f>VLOOKUP($B189,$B$4:$H$1190,7,FALSE)</f>
        <v>0</v>
      </c>
      <c r="J189" s="229">
        <f>VLOOKUP($B189,$B$4:$K$1190,9,FALSE)</f>
        <v>0</v>
      </c>
      <c r="K189" s="234" t="str">
        <f t="shared" si="66"/>
        <v>-</v>
      </c>
    </row>
    <row r="190" spans="1:11" x14ac:dyDescent="0.25">
      <c r="A190" s="538" t="s">
        <v>249</v>
      </c>
      <c r="B190" s="539"/>
      <c r="C190" s="540"/>
      <c r="D190" s="227">
        <f>+D188-D189</f>
        <v>0</v>
      </c>
      <c r="E190" s="227">
        <f t="shared" ref="E190:J190" si="67">+E188-E189</f>
        <v>0</v>
      </c>
      <c r="F190" s="227">
        <f t="shared" si="67"/>
        <v>0</v>
      </c>
      <c r="G190" s="227">
        <f t="shared" si="67"/>
        <v>0</v>
      </c>
      <c r="H190" s="227">
        <f t="shared" si="67"/>
        <v>0</v>
      </c>
      <c r="J190" s="227">
        <f t="shared" si="67"/>
        <v>0</v>
      </c>
      <c r="K190" s="235" t="str">
        <f>IF(OR(H190=0,D190=0,AND(H190&lt;0,D190&gt;0),AND(H190&gt;0,D190&lt;0)),"-",(H190/D190)^(1/4)-1)</f>
        <v>-</v>
      </c>
    </row>
    <row r="192" spans="1:11" x14ac:dyDescent="0.25">
      <c r="A192" s="5"/>
      <c r="B192" s="5"/>
      <c r="C192" s="5" t="s">
        <v>260</v>
      </c>
      <c r="D192" s="11">
        <f>D$3</f>
        <v>2020</v>
      </c>
      <c r="E192" s="11">
        <f t="shared" ref="E192:K192" si="68">E$3</f>
        <v>2021</v>
      </c>
      <c r="F192" s="11">
        <f t="shared" si="68"/>
        <v>2022</v>
      </c>
      <c r="G192" s="11">
        <f t="shared" si="68"/>
        <v>2023</v>
      </c>
      <c r="H192" s="11">
        <f t="shared" si="68"/>
        <v>2024</v>
      </c>
      <c r="J192" s="11" t="str">
        <f t="shared" si="68"/>
        <v>Moyenne</v>
      </c>
      <c r="K192" s="11" t="str">
        <f t="shared" si="68"/>
        <v>Tx croissance</v>
      </c>
    </row>
    <row r="193" spans="1:11" x14ac:dyDescent="0.25">
      <c r="A193" s="7">
        <v>9280</v>
      </c>
      <c r="B193" s="7">
        <v>290</v>
      </c>
      <c r="C193" s="4" t="s">
        <v>213</v>
      </c>
      <c r="D193" s="229">
        <f>VLOOKUP($B193,$B$4:$H$1190,3,FALSE)</f>
        <v>0</v>
      </c>
      <c r="E193" s="229">
        <f>VLOOKUP($B193,$B$4:$H$1190,4,FALSE)</f>
        <v>0</v>
      </c>
      <c r="F193" s="229">
        <f>VLOOKUP($B193,$B$4:$H$1190,5,FALSE)</f>
        <v>0</v>
      </c>
      <c r="G193" s="229">
        <f>VLOOKUP($B193,$B$4:$H$1190,6,FALSE)</f>
        <v>0</v>
      </c>
      <c r="H193" s="229">
        <f>VLOOKUP($B193,$B$4:$H$1190,7,FALSE)</f>
        <v>0</v>
      </c>
      <c r="I193" s="223"/>
      <c r="J193" s="229">
        <f>VLOOKUP($B193,$B$4:$K$1190,9,FALSE)</f>
        <v>0</v>
      </c>
      <c r="K193" s="234" t="str">
        <f t="shared" ref="K193:K196" si="69">IF(OR(H193=0,D193=0,AND(H193&lt;0,D193&gt;0),AND(H193&gt;0,D193&lt;0)),"-",(H193/D193)^(1/4)-1)</f>
        <v>-</v>
      </c>
    </row>
    <row r="194" spans="1:11" x14ac:dyDescent="0.25">
      <c r="A194" s="7"/>
      <c r="B194" s="7">
        <v>291</v>
      </c>
      <c r="C194" s="4" t="s">
        <v>214</v>
      </c>
      <c r="D194" s="229">
        <f>VLOOKUP($B194,$B$4:$H$1190,3,FALSE)</f>
        <v>0</v>
      </c>
      <c r="E194" s="229">
        <f>VLOOKUP($B194,$B$4:$H$1190,4,FALSE)</f>
        <v>0</v>
      </c>
      <c r="F194" s="229">
        <f>VLOOKUP($B194,$B$4:$H$1190,5,FALSE)</f>
        <v>0</v>
      </c>
      <c r="G194" s="229">
        <f>VLOOKUP($B194,$B$4:$H$1190,6,FALSE)</f>
        <v>0</v>
      </c>
      <c r="H194" s="229">
        <f>VLOOKUP($B194,$B$4:$H$1190,7,FALSE)</f>
        <v>0</v>
      </c>
      <c r="I194" s="223"/>
      <c r="J194" s="229">
        <f>VLOOKUP($B194,$B$4:$K$1190,9,FALSE)</f>
        <v>0</v>
      </c>
      <c r="K194" s="234" t="str">
        <f t="shared" si="69"/>
        <v>-</v>
      </c>
    </row>
    <row r="195" spans="1:11" x14ac:dyDescent="0.25">
      <c r="A195" s="7">
        <v>9281</v>
      </c>
      <c r="B195" s="7">
        <v>293</v>
      </c>
      <c r="C195" s="4" t="s">
        <v>215</v>
      </c>
      <c r="D195" s="229">
        <f>VLOOKUP($B195,$B$4:$H$1190,3,FALSE)</f>
        <v>0</v>
      </c>
      <c r="E195" s="229">
        <f>VLOOKUP($B195,$B$4:$H$1190,4,FALSE)</f>
        <v>0</v>
      </c>
      <c r="F195" s="229">
        <f>VLOOKUP($B195,$B$4:$H$1190,5,FALSE)</f>
        <v>0</v>
      </c>
      <c r="G195" s="229">
        <f>VLOOKUP($B195,$B$4:$H$1190,6,FALSE)</f>
        <v>0</v>
      </c>
      <c r="H195" s="229">
        <f>VLOOKUP($B195,$B$4:$H$1190,7,FALSE)</f>
        <v>0</v>
      </c>
      <c r="I195" s="223"/>
      <c r="J195" s="229">
        <f>VLOOKUP($B195,$B$4:$K$1190,9,FALSE)</f>
        <v>0</v>
      </c>
      <c r="K195" s="234" t="str">
        <f t="shared" si="69"/>
        <v>-</v>
      </c>
    </row>
    <row r="196" spans="1:11" x14ac:dyDescent="0.25">
      <c r="A196" s="7">
        <v>9282</v>
      </c>
      <c r="B196" s="184">
        <v>294</v>
      </c>
      <c r="C196" s="8" t="s">
        <v>216</v>
      </c>
      <c r="D196" s="229">
        <f>VLOOKUP($B196,$B$4:$H$1190,3,FALSE)</f>
        <v>0</v>
      </c>
      <c r="E196" s="229">
        <f>VLOOKUP($B196,$B$4:$H$1190,4,FALSE)</f>
        <v>0</v>
      </c>
      <c r="F196" s="229">
        <f>VLOOKUP($B196,$B$4:$H$1190,5,FALSE)</f>
        <v>0</v>
      </c>
      <c r="G196" s="229">
        <f>VLOOKUP($B196,$B$4:$H$1190,6,FALSE)</f>
        <v>0</v>
      </c>
      <c r="H196" s="229">
        <f>VLOOKUP($B196,$B$4:$H$1190,7,FALSE)</f>
        <v>0</v>
      </c>
      <c r="I196" s="223"/>
      <c r="J196" s="229">
        <f>VLOOKUP($B196,$B$4:$K$1190,9,FALSE)</f>
        <v>0</v>
      </c>
      <c r="K196" s="234" t="str">
        <f t="shared" si="69"/>
        <v>-</v>
      </c>
    </row>
    <row r="197" spans="1:11" x14ac:dyDescent="0.25">
      <c r="A197" s="9" t="s">
        <v>1173</v>
      </c>
      <c r="B197" s="9"/>
      <c r="C197" s="9"/>
      <c r="D197" s="227">
        <f>SUM(D193:D196)</f>
        <v>0</v>
      </c>
      <c r="E197" s="227">
        <f>SUM(E193:E196)</f>
        <v>0</v>
      </c>
      <c r="F197" s="227">
        <f>SUM(F193:F196)</f>
        <v>0</v>
      </c>
      <c r="G197" s="227">
        <f>SUM(G193:G196)</f>
        <v>0</v>
      </c>
      <c r="H197" s="227">
        <f>SUM(H193:H196)</f>
        <v>0</v>
      </c>
      <c r="I197" s="223"/>
      <c r="J197" s="227">
        <f>SUM(J193:J196)</f>
        <v>0</v>
      </c>
      <c r="K197" s="235" t="str">
        <f>IF(OR(H197=0,D197=0,AND(H197&lt;0,D197&gt;0),AND(H197&gt;0,D197&lt;0)),"-",(H197/D197)^(1/4)-1)</f>
        <v>-</v>
      </c>
    </row>
    <row r="199" spans="1:11" x14ac:dyDescent="0.25">
      <c r="A199" s="5"/>
      <c r="B199" s="5"/>
      <c r="C199" s="5" t="s">
        <v>68</v>
      </c>
      <c r="D199" s="11">
        <f>D$3</f>
        <v>2020</v>
      </c>
      <c r="E199" s="11">
        <f t="shared" ref="E199:K199" si="70">E$3</f>
        <v>2021</v>
      </c>
      <c r="F199" s="11">
        <f t="shared" si="70"/>
        <v>2022</v>
      </c>
      <c r="G199" s="11">
        <f t="shared" si="70"/>
        <v>2023</v>
      </c>
      <c r="H199" s="11">
        <f t="shared" si="70"/>
        <v>2024</v>
      </c>
      <c r="J199" s="11" t="str">
        <f t="shared" si="70"/>
        <v>Moyenne</v>
      </c>
      <c r="K199" s="11" t="str">
        <f t="shared" si="70"/>
        <v>Tx croissance</v>
      </c>
    </row>
    <row r="200" spans="1:11" x14ac:dyDescent="0.25">
      <c r="A200" s="4"/>
      <c r="B200" s="4"/>
      <c r="C200" s="4" t="s">
        <v>57</v>
      </c>
      <c r="D200" s="266">
        <f>+'Données PCV'!C140</f>
        <v>0</v>
      </c>
      <c r="E200" s="266">
        <f>+'Données PCV'!D140</f>
        <v>0</v>
      </c>
      <c r="F200" s="266">
        <f>+'Données PCV'!E140</f>
        <v>0</v>
      </c>
      <c r="G200" s="266">
        <f>+'Données PCV'!F140</f>
        <v>0</v>
      </c>
      <c r="H200" s="266">
        <f>+'Données PCV'!G140</f>
        <v>0</v>
      </c>
      <c r="J200" s="385">
        <f t="shared" ref="J200" si="71">IFERROR(AVERAGE(D200:H200),0)</f>
        <v>0</v>
      </c>
      <c r="K200" s="234" t="str">
        <f t="shared" ref="K200" si="72">IF(OR(H200=0,D200=0,AND(H200&lt;0,D200&gt;0),AND(H200&gt;0,D200&lt;0)),"-",(H200/D200)^(1/4)-1)</f>
        <v>-</v>
      </c>
    </row>
    <row r="202" spans="1:11" x14ac:dyDescent="0.25">
      <c r="A202" s="5"/>
      <c r="B202" s="5"/>
      <c r="C202" s="5" t="s">
        <v>270</v>
      </c>
      <c r="D202" s="11">
        <f>D$3</f>
        <v>2020</v>
      </c>
      <c r="E202" s="11">
        <f t="shared" ref="E202:K202" si="73">E$3</f>
        <v>2021</v>
      </c>
      <c r="F202" s="11">
        <f t="shared" si="73"/>
        <v>2022</v>
      </c>
      <c r="G202" s="11">
        <f t="shared" si="73"/>
        <v>2023</v>
      </c>
      <c r="H202" s="11">
        <f t="shared" si="73"/>
        <v>2024</v>
      </c>
      <c r="J202" s="11" t="str">
        <f t="shared" si="73"/>
        <v>Moyenne</v>
      </c>
      <c r="K202" s="11" t="str">
        <f t="shared" si="73"/>
        <v>Tx croissance</v>
      </c>
    </row>
    <row r="203" spans="1:11" x14ac:dyDescent="0.25">
      <c r="A203" s="78"/>
      <c r="B203" s="78"/>
      <c r="C203" s="8" t="s">
        <v>271</v>
      </c>
      <c r="D203" s="341">
        <f>+'Données PCV'!C143</f>
        <v>0</v>
      </c>
      <c r="E203" s="341">
        <f>+'Données PCV'!D143</f>
        <v>0</v>
      </c>
      <c r="F203" s="341">
        <f>+'Données PCV'!E143</f>
        <v>0</v>
      </c>
      <c r="G203" s="341">
        <f>+'Données PCV'!F143</f>
        <v>0</v>
      </c>
      <c r="H203" s="341">
        <f>+'Données PCV'!G143</f>
        <v>0</v>
      </c>
      <c r="J203" s="224">
        <f t="shared" ref="J203" si="74">IFERROR(AVERAGE(D203:H203),0)</f>
        <v>0</v>
      </c>
      <c r="K203" s="234" t="str">
        <f t="shared" ref="K203" si="75">IF(OR(H203=0,D203=0,AND(H203&lt;0,D203&gt;0),AND(H203&gt;0,D203&lt;0)),"-",(H203/D203)^(1/4)-1)</f>
        <v>-</v>
      </c>
    </row>
    <row r="204" spans="1:11" x14ac:dyDescent="0.25">
      <c r="A204" s="9" t="s">
        <v>272</v>
      </c>
      <c r="B204" s="9"/>
      <c r="C204" s="87"/>
      <c r="D204" s="227">
        <f>SUM(D203:D203)</f>
        <v>0</v>
      </c>
      <c r="E204" s="227">
        <f>SUM(E203:E203)</f>
        <v>0</v>
      </c>
      <c r="F204" s="227">
        <f>SUM(F203:F203)</f>
        <v>0</v>
      </c>
      <c r="G204" s="227">
        <f>SUM(G203:G203)</f>
        <v>0</v>
      </c>
      <c r="H204" s="227">
        <f>SUM(H203:H203)</f>
        <v>0</v>
      </c>
      <c r="J204" s="228">
        <f t="shared" ref="J204" si="76">AVERAGE(D204:H204)</f>
        <v>0</v>
      </c>
      <c r="K204" s="235" t="str">
        <f>IF(OR(H204=0,D204=0,AND(H204&lt;0,D204&gt;0),AND(H204&gt;0,D204&lt;0)),"-",(H204/D204)^(1/4)-1)</f>
        <v>-</v>
      </c>
    </row>
    <row r="205" spans="1:11" x14ac:dyDescent="0.25">
      <c r="D205" s="2"/>
      <c r="E205" s="2"/>
      <c r="F205" s="2"/>
      <c r="G205" s="2"/>
      <c r="H205" s="2"/>
    </row>
    <row r="206" spans="1:11" x14ac:dyDescent="0.25">
      <c r="A206" s="88" t="s">
        <v>102</v>
      </c>
      <c r="B206" s="88"/>
      <c r="J206" s="2"/>
    </row>
    <row r="207" spans="1:11" x14ac:dyDescent="0.25">
      <c r="A207" s="89"/>
      <c r="B207" s="89">
        <v>7100</v>
      </c>
      <c r="C207" s="79" t="s">
        <v>230</v>
      </c>
      <c r="D207" s="11">
        <f>D3</f>
        <v>2020</v>
      </c>
      <c r="E207" s="11">
        <f>E3</f>
        <v>2021</v>
      </c>
      <c r="F207" s="11">
        <f>F3</f>
        <v>2022</v>
      </c>
      <c r="G207" s="11">
        <f>G3</f>
        <v>2023</v>
      </c>
      <c r="H207" s="11">
        <f>H3</f>
        <v>2024</v>
      </c>
      <c r="J207" s="11" t="s">
        <v>397</v>
      </c>
      <c r="K207" s="11" t="str">
        <f>K3</f>
        <v>Tx croissance</v>
      </c>
    </row>
    <row r="208" spans="1:11" x14ac:dyDescent="0.25">
      <c r="A208" s="78"/>
      <c r="B208" s="78" t="s">
        <v>338</v>
      </c>
      <c r="C208" s="8" t="s">
        <v>103</v>
      </c>
      <c r="D208" s="220"/>
      <c r="E208" s="220"/>
      <c r="F208" s="220"/>
      <c r="G208" s="220"/>
      <c r="H208" s="220"/>
      <c r="I208" s="223"/>
      <c r="J208" s="225">
        <f>SUM(D208:H208)</f>
        <v>0</v>
      </c>
      <c r="K208" s="234" t="str">
        <f t="shared" ref="K208:K211" si="77">IF(OR(H208=0,D208=0,AND(H208&lt;0,D208&gt;0),AND(H208&gt;0,D208&lt;0)),"-",(H208/D208)^(1/4)-1)</f>
        <v>-</v>
      </c>
    </row>
    <row r="209" spans="1:11" x14ac:dyDescent="0.25">
      <c r="A209" s="78"/>
      <c r="B209" s="78" t="s">
        <v>339</v>
      </c>
      <c r="C209" s="8" t="s">
        <v>104</v>
      </c>
      <c r="D209" s="220"/>
      <c r="E209" s="220"/>
      <c r="F209" s="220"/>
      <c r="G209" s="220"/>
      <c r="H209" s="220"/>
      <c r="I209" s="223"/>
      <c r="J209" s="225">
        <f t="shared" ref="J209:J223" si="78">SUM(D209:H209)</f>
        <v>0</v>
      </c>
      <c r="K209" s="234" t="str">
        <f t="shared" si="77"/>
        <v>-</v>
      </c>
    </row>
    <row r="210" spans="1:11" x14ac:dyDescent="0.25">
      <c r="A210" s="78"/>
      <c r="B210" s="78" t="s">
        <v>340</v>
      </c>
      <c r="C210" s="8" t="s">
        <v>3</v>
      </c>
      <c r="D210" s="220"/>
      <c r="E210" s="220"/>
      <c r="F210" s="220"/>
      <c r="G210" s="220"/>
      <c r="H210" s="220"/>
      <c r="I210" s="223"/>
      <c r="J210" s="225">
        <f t="shared" si="78"/>
        <v>0</v>
      </c>
      <c r="K210" s="234" t="str">
        <f t="shared" si="77"/>
        <v>-</v>
      </c>
    </row>
    <row r="211" spans="1:11" x14ac:dyDescent="0.25">
      <c r="A211" s="78"/>
      <c r="B211" s="78" t="s">
        <v>341</v>
      </c>
      <c r="C211" s="8" t="s">
        <v>4</v>
      </c>
      <c r="D211" s="220"/>
      <c r="E211" s="220"/>
      <c r="F211" s="220"/>
      <c r="G211" s="220"/>
      <c r="H211" s="220"/>
      <c r="I211" s="223"/>
      <c r="J211" s="225">
        <f t="shared" si="78"/>
        <v>0</v>
      </c>
      <c r="K211" s="234" t="str">
        <f t="shared" si="77"/>
        <v>-</v>
      </c>
    </row>
    <row r="212" spans="1:11" x14ac:dyDescent="0.25">
      <c r="J212" s="2"/>
    </row>
    <row r="213" spans="1:11" x14ac:dyDescent="0.25">
      <c r="A213" s="89"/>
      <c r="B213" s="89">
        <v>72</v>
      </c>
      <c r="C213" s="79" t="s">
        <v>231</v>
      </c>
      <c r="D213" s="11">
        <f>D3</f>
        <v>2020</v>
      </c>
      <c r="E213" s="11">
        <f>E3</f>
        <v>2021</v>
      </c>
      <c r="F213" s="11">
        <f>F3</f>
        <v>2022</v>
      </c>
      <c r="G213" s="11">
        <f>G3</f>
        <v>2023</v>
      </c>
      <c r="H213" s="11">
        <f>H3</f>
        <v>2024</v>
      </c>
      <c r="J213" s="11" t="str">
        <f>J207</f>
        <v>Somme</v>
      </c>
      <c r="K213" s="11" t="str">
        <f>K3</f>
        <v>Tx croissance</v>
      </c>
    </row>
    <row r="214" spans="1:11" x14ac:dyDescent="0.25">
      <c r="A214" s="78"/>
      <c r="B214" s="78" t="s">
        <v>233</v>
      </c>
      <c r="C214" s="8" t="s">
        <v>103</v>
      </c>
      <c r="D214" s="220"/>
      <c r="E214" s="220"/>
      <c r="F214" s="220"/>
      <c r="G214" s="220"/>
      <c r="H214" s="220"/>
      <c r="I214" s="223"/>
      <c r="J214" s="225">
        <f t="shared" si="78"/>
        <v>0</v>
      </c>
      <c r="K214" s="234" t="str">
        <f t="shared" ref="K214:K217" si="79">IF(OR(H214=0,D214=0,AND(H214&lt;0,D214&gt;0),AND(H214&gt;0,D214&lt;0)),"-",(H214/D214)^(1/4)-1)</f>
        <v>-</v>
      </c>
    </row>
    <row r="215" spans="1:11" x14ac:dyDescent="0.25">
      <c r="A215" s="78"/>
      <c r="B215" s="78" t="s">
        <v>234</v>
      </c>
      <c r="C215" s="8" t="s">
        <v>104</v>
      </c>
      <c r="D215" s="220"/>
      <c r="E215" s="220"/>
      <c r="F215" s="220"/>
      <c r="G215" s="220"/>
      <c r="H215" s="220"/>
      <c r="I215" s="223"/>
      <c r="J215" s="225">
        <f t="shared" si="78"/>
        <v>0</v>
      </c>
      <c r="K215" s="234" t="str">
        <f t="shared" si="79"/>
        <v>-</v>
      </c>
    </row>
    <row r="216" spans="1:11" x14ac:dyDescent="0.25">
      <c r="A216" s="78"/>
      <c r="B216" s="78" t="s">
        <v>268</v>
      </c>
      <c r="C216" s="8" t="s">
        <v>3</v>
      </c>
      <c r="D216" s="220"/>
      <c r="E216" s="220"/>
      <c r="F216" s="220"/>
      <c r="G216" s="220"/>
      <c r="H216" s="220"/>
      <c r="I216" s="223"/>
      <c r="J216" s="225">
        <f t="shared" si="78"/>
        <v>0</v>
      </c>
      <c r="K216" s="234" t="str">
        <f t="shared" si="79"/>
        <v>-</v>
      </c>
    </row>
    <row r="217" spans="1:11" x14ac:dyDescent="0.25">
      <c r="A217" s="78"/>
      <c r="B217" s="78" t="s">
        <v>269</v>
      </c>
      <c r="C217" s="8" t="s">
        <v>4</v>
      </c>
      <c r="D217" s="220"/>
      <c r="E217" s="220"/>
      <c r="F217" s="220"/>
      <c r="G217" s="220"/>
      <c r="H217" s="220"/>
      <c r="I217" s="223"/>
      <c r="J217" s="225">
        <f t="shared" si="78"/>
        <v>0</v>
      </c>
      <c r="K217" s="234" t="str">
        <f t="shared" si="79"/>
        <v>-</v>
      </c>
    </row>
    <row r="218" spans="1:11" x14ac:dyDescent="0.25">
      <c r="J218" s="2"/>
    </row>
    <row r="219" spans="1:11" x14ac:dyDescent="0.25">
      <c r="A219" s="89"/>
      <c r="B219" s="89">
        <v>7300</v>
      </c>
      <c r="C219" s="79" t="s">
        <v>232</v>
      </c>
      <c r="D219" s="11">
        <f>D3</f>
        <v>2020</v>
      </c>
      <c r="E219" s="11">
        <f>E3</f>
        <v>2021</v>
      </c>
      <c r="F219" s="11">
        <f>F3</f>
        <v>2022</v>
      </c>
      <c r="G219" s="11">
        <f>G3</f>
        <v>2023</v>
      </c>
      <c r="H219" s="11">
        <f>H3</f>
        <v>2024</v>
      </c>
      <c r="J219" s="11" t="str">
        <f>J207</f>
        <v>Somme</v>
      </c>
      <c r="K219" s="11" t="str">
        <f>K3</f>
        <v>Tx croissance</v>
      </c>
    </row>
    <row r="220" spans="1:11" x14ac:dyDescent="0.25">
      <c r="A220" s="78"/>
      <c r="B220" s="78" t="s">
        <v>308</v>
      </c>
      <c r="C220" s="8" t="s">
        <v>103</v>
      </c>
      <c r="D220" s="220"/>
      <c r="E220" s="220"/>
      <c r="F220" s="220"/>
      <c r="G220" s="220"/>
      <c r="H220" s="220"/>
      <c r="I220" s="223"/>
      <c r="J220" s="225">
        <f t="shared" si="78"/>
        <v>0</v>
      </c>
      <c r="K220" s="234" t="str">
        <f t="shared" ref="K220:K223" si="80">IF(OR(H220=0,D220=0,AND(H220&lt;0,D220&gt;0),AND(H220&gt;0,D220&lt;0)),"-",(H220/D220)^(1/4)-1)</f>
        <v>-</v>
      </c>
    </row>
    <row r="221" spans="1:11" x14ac:dyDescent="0.25">
      <c r="A221" s="78"/>
      <c r="B221" s="78" t="s">
        <v>309</v>
      </c>
      <c r="C221" s="8" t="s">
        <v>104</v>
      </c>
      <c r="D221" s="220"/>
      <c r="E221" s="220"/>
      <c r="F221" s="220"/>
      <c r="G221" s="220"/>
      <c r="H221" s="220"/>
      <c r="I221" s="223"/>
      <c r="J221" s="225">
        <f t="shared" si="78"/>
        <v>0</v>
      </c>
      <c r="K221" s="234" t="str">
        <f t="shared" si="80"/>
        <v>-</v>
      </c>
    </row>
    <row r="222" spans="1:11" x14ac:dyDescent="0.25">
      <c r="A222" s="78"/>
      <c r="B222" s="78" t="s">
        <v>310</v>
      </c>
      <c r="C222" s="8" t="s">
        <v>3</v>
      </c>
      <c r="D222" s="220"/>
      <c r="E222" s="220"/>
      <c r="F222" s="220"/>
      <c r="G222" s="220"/>
      <c r="H222" s="220"/>
      <c r="I222" s="223"/>
      <c r="J222" s="225">
        <f t="shared" si="78"/>
        <v>0</v>
      </c>
      <c r="K222" s="234" t="str">
        <f t="shared" si="80"/>
        <v>-</v>
      </c>
    </row>
    <row r="223" spans="1:11" x14ac:dyDescent="0.25">
      <c r="A223" s="78"/>
      <c r="B223" s="78" t="s">
        <v>311</v>
      </c>
      <c r="C223" s="8" t="s">
        <v>4</v>
      </c>
      <c r="D223" s="220"/>
      <c r="E223" s="220"/>
      <c r="F223" s="220"/>
      <c r="G223" s="220"/>
      <c r="H223" s="220"/>
      <c r="I223" s="223"/>
      <c r="J223" s="225">
        <f t="shared" si="78"/>
        <v>0</v>
      </c>
      <c r="K223" s="234" t="str">
        <f t="shared" si="80"/>
        <v>-</v>
      </c>
    </row>
    <row r="225" spans="3:3" x14ac:dyDescent="0.25">
      <c r="C225" s="392"/>
    </row>
  </sheetData>
  <sheetProtection sort="0" autoFilter="0"/>
  <customSheetViews>
    <customSheetView guid="{8FA47B43-BA6D-4089-B9C0-4EA64D53BE1E}" scale="90">
      <selection activeCell="T29" sqref="T29"/>
      <pageMargins left="0.25" right="0.25" top="0.75" bottom="0.75" header="0.3" footer="0.3"/>
      <pageSetup paperSize="9" orientation="portrait" r:id="rId1"/>
      <headerFooter>
        <oddHeader>&amp;C&amp;A</oddHeader>
        <oddFooter>&amp;L&amp;8Fichier d'analyse réalisé par l'UCV
conseils@ucv.ch&amp;C&amp;G&amp;R&amp;P/&amp;N</oddFooter>
      </headerFooter>
    </customSheetView>
  </customSheetViews>
  <mergeCells count="9">
    <mergeCell ref="E1:G1"/>
    <mergeCell ref="H1:J1"/>
    <mergeCell ref="A137:C137"/>
    <mergeCell ref="A143:C143"/>
    <mergeCell ref="A190:C190"/>
    <mergeCell ref="A152:C152"/>
    <mergeCell ref="A118:C118"/>
    <mergeCell ref="A127:C127"/>
    <mergeCell ref="A184:C184"/>
  </mergeCells>
  <phoneticPr fontId="12" type="noConversion"/>
  <conditionalFormatting sqref="D53:H53">
    <cfRule type="cellIs" dxfId="152" priority="9" operator="equal">
      <formula>"Erreur"</formula>
    </cfRule>
    <cfRule type="cellIs" dxfId="151" priority="10" operator="equal">
      <formula>"OK"</formula>
    </cfRule>
  </conditionalFormatting>
  <conditionalFormatting sqref="D105:H105">
    <cfRule type="cellIs" dxfId="150" priority="5" operator="equal">
      <formula>"Erreur"</formula>
    </cfRule>
    <cfRule type="cellIs" dxfId="149" priority="6" operator="equal">
      <formula>"OK"</formula>
    </cfRule>
  </conditionalFormatting>
  <conditionalFormatting sqref="J53">
    <cfRule type="cellIs" dxfId="148" priority="7" operator="equal">
      <formula>"Erreur"</formula>
    </cfRule>
    <cfRule type="cellIs" dxfId="147" priority="8" operator="equal">
      <formula>"OK"</formula>
    </cfRule>
  </conditionalFormatting>
  <conditionalFormatting sqref="J105">
    <cfRule type="cellIs" dxfId="146" priority="1" operator="equal">
      <formula>"Erreur"</formula>
    </cfRule>
    <cfRule type="cellIs" dxfId="145" priority="2" operator="equal">
      <formula>"OK"</formula>
    </cfRule>
  </conditionalFormatting>
  <pageMargins left="0.25" right="0.25" top="0.75" bottom="0.75" header="0.3" footer="0.3"/>
  <pageSetup paperSize="9" orientation="landscape" r:id="rId2"/>
  <headerFooter>
    <oddHeader>&amp;LV6.0&amp;C&amp;A&amp;R&amp;D</oddHeader>
    <oddFooter>&amp;L&amp;8Fichier d'analyse réalisé par l'UCV
conseils@ucv.ch&amp;C&amp;G&amp;R&amp;P/&amp;N</oddFooter>
  </headerFooter>
  <rowBreaks count="1" manualBreakCount="1">
    <brk id="205" max="9" man="1"/>
  </rowBreaks>
  <ignoredErrors>
    <ignoredError sqref="D108:H117 D121:H125 D130:H135 D137:H141 D143:H143 D147:H149 D155:H159 D171:H176 D188:H189 D193:H196 D180:H183 D166:H167 D163:H164 D165:H165 E1 K1 J108 J109:J117 J121:J125 J130:J143 J147:J151 J155:J159 J163:J176 J180:J183 J188:J189 J193:J196 D168:H170 D200:H200 D203:H203 D126:H126 J126" unlockedFormula="1"/>
    <ignoredError sqref="D25:K25" formulaRange="1"/>
  </ignoredErrors>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CFD8-38FC-4F17-BB63-903D1EA473E6}">
  <sheetPr codeName="Feuil2">
    <tabColor theme="0" tint="-0.34998626667073579"/>
  </sheetPr>
  <dimension ref="A1:W250"/>
  <sheetViews>
    <sheetView tabSelected="1" workbookViewId="0">
      <selection activeCell="N2" sqref="N2"/>
    </sheetView>
  </sheetViews>
  <sheetFormatPr defaultColWidth="11" defaultRowHeight="13.5" outlineLevelRow="2" x14ac:dyDescent="0.25"/>
  <cols>
    <col min="1" max="2" width="10.19921875" customWidth="1"/>
    <col min="3" max="3" width="4.796875" customWidth="1"/>
    <col min="4" max="4" width="52.3984375" customWidth="1"/>
    <col min="5" max="9" width="16.59765625" customWidth="1"/>
    <col min="10" max="10" width="2.59765625" customWidth="1"/>
    <col min="11" max="12" width="19.3984375" customWidth="1"/>
    <col min="13" max="13" width="0.3984375" customWidth="1"/>
    <col min="14" max="14" width="35.796875" customWidth="1"/>
    <col min="15" max="15" width="1.19921875" customWidth="1"/>
  </cols>
  <sheetData>
    <row r="1" spans="1:23" ht="21" customHeight="1" thickBot="1" x14ac:dyDescent="0.3">
      <c r="A1" s="378" t="s">
        <v>8</v>
      </c>
      <c r="B1" s="378"/>
      <c r="D1" s="387"/>
      <c r="E1" s="387">
        <f>IF(ISBLANK($D$3),,"Potentielles approximations ou données non montrées avant "&amp;$D$3)</f>
        <v>0</v>
      </c>
      <c r="F1" s="388"/>
      <c r="G1" s="388"/>
      <c r="H1" s="388"/>
      <c r="I1" s="388"/>
      <c r="J1" s="386"/>
      <c r="K1" s="386"/>
      <c r="L1" s="92"/>
      <c r="M1" s="92"/>
      <c r="N1" s="92"/>
      <c r="O1" s="92"/>
      <c r="P1" s="92"/>
      <c r="Q1" s="92"/>
      <c r="R1" s="92"/>
      <c r="S1" s="92"/>
      <c r="T1" s="92"/>
      <c r="U1" s="92"/>
      <c r="V1" s="92"/>
      <c r="W1" s="92"/>
    </row>
    <row r="2" spans="1:23" ht="21" customHeight="1" x14ac:dyDescent="0.25">
      <c r="A2" s="397" t="s">
        <v>1067</v>
      </c>
      <c r="B2" s="398"/>
      <c r="C2" s="399"/>
      <c r="D2" s="398"/>
      <c r="E2" s="379"/>
      <c r="F2" s="379"/>
      <c r="G2" s="379"/>
      <c r="H2" s="379"/>
      <c r="I2" s="380" t="s">
        <v>1006</v>
      </c>
      <c r="J2" s="379"/>
      <c r="K2" s="382"/>
      <c r="N2" s="269"/>
    </row>
    <row r="3" spans="1:23" ht="19.899999999999999" customHeight="1" x14ac:dyDescent="0.25">
      <c r="A3" s="547" t="s">
        <v>1005</v>
      </c>
      <c r="B3" s="548"/>
      <c r="C3" s="548"/>
      <c r="D3" s="375"/>
      <c r="E3" s="381" t="s">
        <v>1003</v>
      </c>
      <c r="F3" s="546"/>
      <c r="G3" s="546"/>
      <c r="H3" s="36"/>
      <c r="I3" s="377" t="s">
        <v>1004</v>
      </c>
      <c r="J3" s="36"/>
      <c r="K3" s="376">
        <v>5</v>
      </c>
      <c r="N3" s="269"/>
    </row>
    <row r="4" spans="1:23" ht="24" customHeight="1" x14ac:dyDescent="0.25">
      <c r="A4" s="107" t="s">
        <v>160</v>
      </c>
      <c r="B4" s="107" t="s">
        <v>161</v>
      </c>
      <c r="C4" s="11" t="s">
        <v>9</v>
      </c>
      <c r="D4" s="11" t="s">
        <v>10</v>
      </c>
      <c r="E4" s="11">
        <v>2020</v>
      </c>
      <c r="F4" s="96">
        <f>E4+1</f>
        <v>2021</v>
      </c>
      <c r="G4" s="96">
        <f t="shared" ref="G4:I4" si="0">F4+1</f>
        <v>2022</v>
      </c>
      <c r="H4" s="96">
        <f t="shared" si="0"/>
        <v>2023</v>
      </c>
      <c r="I4" s="96">
        <f t="shared" si="0"/>
        <v>2024</v>
      </c>
      <c r="J4" s="97"/>
      <c r="K4" s="23" t="s">
        <v>38</v>
      </c>
      <c r="L4" s="23" t="s">
        <v>81</v>
      </c>
      <c r="N4" s="309"/>
    </row>
    <row r="5" spans="1:23" x14ac:dyDescent="0.25">
      <c r="A5" s="33">
        <v>40</v>
      </c>
      <c r="B5" s="212">
        <v>40</v>
      </c>
      <c r="C5" s="6" t="s">
        <v>11</v>
      </c>
      <c r="D5" s="4" t="s">
        <v>162</v>
      </c>
      <c r="E5" s="14">
        <f>IFERROR(IF(E$4&gt;=$D$3,VLOOKUP($B5,'Données MCH2'!$B:$J,3,FALSE),VLOOKUP($A5,'Données PCV'!$A$4:$G$40,3,FALSE)),0)</f>
        <v>0</v>
      </c>
      <c r="F5" s="14">
        <f>IFERROR(IF(F$4&gt;=$D$3,VLOOKUP($B5,'Données MCH2'!$B:$J,4,FALSE),VLOOKUP($A5,'Données PCV'!$A$4:$G$40,4,FALSE)),0)</f>
        <v>0</v>
      </c>
      <c r="G5" s="14">
        <f>IFERROR(IF(G$4&gt;=$D$3,VLOOKUP($B5,'Données MCH2'!$B:$J,5,FALSE),VLOOKUP($A5,'Données PCV'!$A$4:$G$40,5,FALSE)),0)</f>
        <v>0</v>
      </c>
      <c r="H5" s="14">
        <f>IFERROR(IF(H$4&gt;=$D$3,VLOOKUP($B5,'Données MCH2'!$B:$J,6,FALSE),VLOOKUP($A5,'Données PCV'!$A$4:$G$40,6,FALSE)),0)</f>
        <v>0</v>
      </c>
      <c r="I5" s="14">
        <f>IFERROR(IF(I$4&gt;=$D$3,VLOOKUP($B5,'Données MCH2'!$B:$J,7,FALSE),VLOOKUP($A5,'Données PCV'!$A$4:$G$40,7,FALSE)),0)</f>
        <v>0</v>
      </c>
      <c r="J5" s="272"/>
      <c r="K5" s="14">
        <f>IF($K$3=1,E5,IF($K$3=2,AVERAGE(E5:F5),IF($K$3=3,AVERAGE(E5:G5),IF($K$3=4,AVERAGE(E5:H5),IF($K$3=5,AVERAGE(E5:I5))))))</f>
        <v>0</v>
      </c>
      <c r="L5" s="261" t="str">
        <f>IF($K$3=5,IF(OR(I5=0,E5=0,AND(I5&lt;0,E5&gt;0),AND(I5&gt;0,E5&lt;0)),"-",(I5/E5)^(1/4)-1),IF(OR(H5=0,E5=0,AND(H5&lt;0,E5&gt;0),AND(H5&gt;0,E5&lt;0)),"-",(H5/E5)^(1/3)-1))</f>
        <v>-</v>
      </c>
      <c r="M5" t="b">
        <v>1</v>
      </c>
    </row>
    <row r="6" spans="1:23" x14ac:dyDescent="0.25">
      <c r="A6" s="33">
        <v>41</v>
      </c>
      <c r="B6" s="212">
        <v>41</v>
      </c>
      <c r="C6" s="6" t="s">
        <v>11</v>
      </c>
      <c r="D6" s="4" t="s">
        <v>163</v>
      </c>
      <c r="E6" s="14">
        <f>IFERROR(IF(E$4&gt;=$D$3,VLOOKUP($B6,'Données MCH2'!$B:$J,3,FALSE),VLOOKUP($A6,'Données PCV'!$A$4:$G$40,3,FALSE)),0)</f>
        <v>0</v>
      </c>
      <c r="F6" s="14">
        <f>IFERROR(IF(F$4&gt;=$D$3,VLOOKUP($B6,'Données MCH2'!$B:$J,4,FALSE),VLOOKUP($A6,'Données PCV'!$A$4:$G$40,4,FALSE)),0)</f>
        <v>0</v>
      </c>
      <c r="G6" s="14">
        <f>IFERROR(IF(G$4&gt;=$D$3,VLOOKUP($B6,'Données MCH2'!$B:$J,5,FALSE),VLOOKUP($A6,'Données PCV'!$A$4:$G$40,5,FALSE)),0)</f>
        <v>0</v>
      </c>
      <c r="H6" s="14">
        <f>IFERROR(IF(H$4&gt;=$D$3,VLOOKUP($B6,'Données MCH2'!$B:$J,6,FALSE),VLOOKUP($A6,'Données PCV'!$A$4:$G$40,6,FALSE)),0)</f>
        <v>0</v>
      </c>
      <c r="I6" s="14">
        <f>IFERROR(IF(I$4&gt;=$D$3,VLOOKUP($B6,'Données MCH2'!$B:$J,7,FALSE),VLOOKUP($A6,'Données PCV'!$A$4:$G$40,7,FALSE)),0)</f>
        <v>0</v>
      </c>
      <c r="J6" s="97"/>
      <c r="K6" s="14">
        <f t="shared" ref="K6:K20" si="1">IF($K$3=1,E6,IF($K$3=2,AVERAGE(E6:F6),IF($K$3=3,AVERAGE(E6:G6),IF($K$3=4,AVERAGE(E6:H6),IF($K$3=5,AVERAGE(E6:I6))))))</f>
        <v>0</v>
      </c>
      <c r="L6" s="261" t="str">
        <f t="shared" ref="L6:L17" si="2">IF($K$3=5,IF(OR(I6=0,E6=0,AND(I6&lt;0,E6&gt;0),AND(I6&gt;0,E6&lt;0)),"-",(I6/E6)^(1/4)-1),IF(OR(H6=0,E6=0,AND(H6&lt;0,E6&gt;0),AND(H6&gt;0,E6&lt;0)),"-",(H6/E6)^(1/3)-1))</f>
        <v>-</v>
      </c>
      <c r="M6" t="b">
        <v>1</v>
      </c>
    </row>
    <row r="7" spans="1:23" x14ac:dyDescent="0.25">
      <c r="A7" s="33">
        <v>43</v>
      </c>
      <c r="B7" s="212">
        <v>42</v>
      </c>
      <c r="C7" s="6" t="s">
        <v>11</v>
      </c>
      <c r="D7" s="4" t="s">
        <v>164</v>
      </c>
      <c r="E7" s="14">
        <f>IFERROR(IF(E$4&gt;=$D$3,VLOOKUP($B7,'Données MCH2'!$B:$J,3,FALSE),VLOOKUP($A7,'Données PCV'!$A$4:$G$40,3,FALSE)),0)</f>
        <v>0</v>
      </c>
      <c r="F7" s="14">
        <f>IFERROR(IF(F$4&gt;=$D$3,VLOOKUP($B7,'Données MCH2'!$B:$J,4,FALSE),VLOOKUP($A7,'Données PCV'!$A$4:$G$40,4,FALSE)),0)</f>
        <v>0</v>
      </c>
      <c r="G7" s="14">
        <f>IFERROR(IF(G$4&gt;=$D$3,VLOOKUP($B7,'Données MCH2'!$B:$J,5,FALSE),VLOOKUP($A7,'Données PCV'!$A$4:$G$40,5,FALSE)),0)</f>
        <v>0</v>
      </c>
      <c r="H7" s="14">
        <f>IFERROR(IF(H$4&gt;=$D$3,VLOOKUP($B7,'Données MCH2'!$B:$J,6,FALSE),VLOOKUP($A7,'Données PCV'!$A$4:$G$40,6,FALSE)),0)</f>
        <v>0</v>
      </c>
      <c r="I7" s="14">
        <f>IFERROR(IF(I$4&gt;=$D$3,VLOOKUP($B7,'Données MCH2'!$B:$J,7,FALSE),VLOOKUP($A7,'Données PCV'!$A$4:$G$40,7,FALSE)),0)</f>
        <v>0</v>
      </c>
      <c r="J7" s="97"/>
      <c r="K7" s="14">
        <f t="shared" si="1"/>
        <v>0</v>
      </c>
      <c r="L7" s="261" t="str">
        <f t="shared" si="2"/>
        <v>-</v>
      </c>
      <c r="M7" t="b">
        <v>1</v>
      </c>
    </row>
    <row r="8" spans="1:23" x14ac:dyDescent="0.25">
      <c r="A8" s="33">
        <v>44</v>
      </c>
      <c r="B8" s="212">
        <v>43</v>
      </c>
      <c r="C8" s="6" t="s">
        <v>11</v>
      </c>
      <c r="D8" s="4" t="s">
        <v>165</v>
      </c>
      <c r="E8" s="14">
        <f>IFERROR(IF(E$4&gt;=$D$3,VLOOKUP($B8,'Données MCH2'!$B:$J,3,FALSE),VLOOKUP($A8,'Données PCV'!$A$4:$G$40,3,FALSE)),0)</f>
        <v>0</v>
      </c>
      <c r="F8" s="14">
        <f>IFERROR(IF(F$4&gt;=$D$3,VLOOKUP($B8,'Données MCH2'!$B:$J,4,FALSE),VLOOKUP($A8,'Données PCV'!$A$4:$G$40,4,FALSE)),0)</f>
        <v>0</v>
      </c>
      <c r="G8" s="14">
        <f>IFERROR(IF(G$4&gt;=$D$3,VLOOKUP($B8,'Données MCH2'!$B:$J,5,FALSE),VLOOKUP($A8,'Données PCV'!$A$4:$G$40,5,FALSE)),0)</f>
        <v>0</v>
      </c>
      <c r="H8" s="14">
        <f>IFERROR(IF(H$4&gt;=$D$3,VLOOKUP($B8,'Données MCH2'!$B:$J,6,FALSE),VLOOKUP($A8,'Données PCV'!$A$4:$G$40,6,FALSE)),0)</f>
        <v>0</v>
      </c>
      <c r="I8" s="14">
        <f>IFERROR(IF(I$4&gt;=$D$3,VLOOKUP($B8,'Données MCH2'!$B:$J,7,FALSE),VLOOKUP($A8,'Données PCV'!$A$4:$G$40,7,FALSE)),0)</f>
        <v>0</v>
      </c>
      <c r="J8" s="97"/>
      <c r="K8" s="14">
        <f t="shared" si="1"/>
        <v>0</v>
      </c>
      <c r="L8" s="261" t="str">
        <f t="shared" si="2"/>
        <v>-</v>
      </c>
      <c r="M8" t="b">
        <v>1</v>
      </c>
    </row>
    <row r="9" spans="1:23" x14ac:dyDescent="0.25">
      <c r="A9" s="33">
        <v>481</v>
      </c>
      <c r="B9" s="212">
        <v>45</v>
      </c>
      <c r="C9" s="6" t="s">
        <v>11</v>
      </c>
      <c r="D9" s="4" t="s">
        <v>1</v>
      </c>
      <c r="E9" s="14">
        <f>IFERROR(IF(E$4&gt;=$D$3,VLOOKUP($B9,'Données MCH2'!$B:$J,3,FALSE),VLOOKUP($A9,'Données PCV'!$A$4:$G$40,3,FALSE)),0)</f>
        <v>0</v>
      </c>
      <c r="F9" s="14">
        <f>IFERROR(IF(F$4&gt;=$D$3,VLOOKUP($B9,'Données MCH2'!$B:$J,4,FALSE),VLOOKUP($A9,'Données PCV'!$A$4:$G$40,4,FALSE)),0)</f>
        <v>0</v>
      </c>
      <c r="G9" s="14">
        <f>IFERROR(IF(G$4&gt;=$D$3,VLOOKUP($B9,'Données MCH2'!$B:$J,5,FALSE),VLOOKUP($A9,'Données PCV'!$A$4:$G$40,5,FALSE)),0)</f>
        <v>0</v>
      </c>
      <c r="H9" s="14">
        <f>IFERROR(IF(H$4&gt;=$D$3,VLOOKUP($B9,'Données MCH2'!$B:$J,6,FALSE),VLOOKUP($A9,'Données PCV'!$A$4:$G$40,6,FALSE)),0)</f>
        <v>0</v>
      </c>
      <c r="I9" s="14">
        <f>IFERROR(IF(I$4&gt;=$D$3,VLOOKUP($B9,'Données MCH2'!$B:$J,7,FALSE),VLOOKUP($A9,'Données PCV'!$A$4:$G$40,7,FALSE)),0)</f>
        <v>0</v>
      </c>
      <c r="J9" s="97"/>
      <c r="K9" s="14">
        <f t="shared" si="1"/>
        <v>0</v>
      </c>
      <c r="L9" s="261" t="str">
        <f t="shared" si="2"/>
        <v>-</v>
      </c>
      <c r="M9" t="b">
        <v>1</v>
      </c>
    </row>
    <row r="10" spans="1:23" x14ac:dyDescent="0.25">
      <c r="A10" s="33">
        <v>45</v>
      </c>
      <c r="B10" s="212">
        <v>46</v>
      </c>
      <c r="C10" s="6" t="s">
        <v>11</v>
      </c>
      <c r="D10" s="4" t="s">
        <v>166</v>
      </c>
      <c r="E10" s="14">
        <f>IFERROR(IF(E$4&gt;=$D$3,VLOOKUP($B10,'Données MCH2'!$B:$J,3,FALSE),VLOOKUP($A10,'Données PCV'!$A$4:$G$40,3,FALSE)),0)</f>
        <v>0</v>
      </c>
      <c r="F10" s="14">
        <f>IFERROR(IF(F$4&gt;=$D$3,VLOOKUP($B10,'Données MCH2'!$B:$J,4,FALSE),VLOOKUP($A10,'Données PCV'!$A$4:$G$40,4,FALSE)),0)</f>
        <v>0</v>
      </c>
      <c r="G10" s="14">
        <f>IFERROR(IF(G$4&gt;=$D$3,VLOOKUP($B10,'Données MCH2'!$B:$J,5,FALSE),VLOOKUP($A10,'Données PCV'!$A$4:$G$40,5,FALSE)),0)</f>
        <v>0</v>
      </c>
      <c r="H10" s="14">
        <f>IFERROR(IF(H$4&gt;=$D$3,VLOOKUP($B10,'Données MCH2'!$B:$J,6,FALSE),VLOOKUP($A10,'Données PCV'!$A$4:$G$40,6,FALSE)),0)</f>
        <v>0</v>
      </c>
      <c r="I10" s="14">
        <f>IFERROR(IF(I$4&gt;=$D$3,VLOOKUP($B10,'Données MCH2'!$B:$J,7,FALSE),VLOOKUP($A10,'Données PCV'!$A$4:$G$40,7,FALSE)),0)</f>
        <v>0</v>
      </c>
      <c r="J10" s="97"/>
      <c r="K10" s="14">
        <f t="shared" si="1"/>
        <v>0</v>
      </c>
      <c r="L10" s="261" t="str">
        <f t="shared" si="2"/>
        <v>-</v>
      </c>
      <c r="M10" t="b">
        <v>1</v>
      </c>
    </row>
    <row r="11" spans="1:23" x14ac:dyDescent="0.25">
      <c r="A11" s="33">
        <v>46</v>
      </c>
      <c r="B11" s="212">
        <v>47</v>
      </c>
      <c r="C11" s="6" t="s">
        <v>11</v>
      </c>
      <c r="D11" s="4" t="s">
        <v>337</v>
      </c>
      <c r="E11" s="14">
        <f>IFERROR(IF(E$4&gt;=$D$3,VLOOKUP($B11,'Données MCH2'!$B:$J,3,FALSE),VLOOKUP($A11,'Données PCV'!$A$4:$G$40,3,FALSE)),0)</f>
        <v>0</v>
      </c>
      <c r="F11" s="14">
        <f>IFERROR(IF(F$4&gt;=$D$3,VLOOKUP($B11,'Données MCH2'!$B:$J,4,FALSE),VLOOKUP($A11,'Données PCV'!$A$4:$G$40,4,FALSE)),0)</f>
        <v>0</v>
      </c>
      <c r="G11" s="14">
        <f>IFERROR(IF(G$4&gt;=$D$3,VLOOKUP($B11,'Données MCH2'!$B:$J,5,FALSE),VLOOKUP($A11,'Données PCV'!$A$4:$G$40,5,FALSE)),0)</f>
        <v>0</v>
      </c>
      <c r="H11" s="14">
        <f>IFERROR(IF(H$4&gt;=$D$3,VLOOKUP($B11,'Données MCH2'!$B:$J,6,FALSE),VLOOKUP($A11,'Données PCV'!$A$4:$G$40,6,FALSE)),0)</f>
        <v>0</v>
      </c>
      <c r="I11" s="14">
        <f>IFERROR(IF(I$4&gt;=$D$3,VLOOKUP($B11,'Données MCH2'!$B:$J,7,FALSE),VLOOKUP($A11,'Données PCV'!$A$4:$G$40,7,FALSE)),0)</f>
        <v>0</v>
      </c>
      <c r="J11" s="97"/>
      <c r="K11" s="14">
        <f t="shared" si="1"/>
        <v>0</v>
      </c>
      <c r="L11" s="261" t="str">
        <f t="shared" si="2"/>
        <v>-</v>
      </c>
      <c r="M11" t="b">
        <v>1</v>
      </c>
    </row>
    <row r="12" spans="1:23" x14ac:dyDescent="0.25">
      <c r="A12" s="33">
        <v>30</v>
      </c>
      <c r="B12" s="211">
        <v>30</v>
      </c>
      <c r="C12" s="6" t="s">
        <v>12</v>
      </c>
      <c r="D12" s="4" t="s">
        <v>167</v>
      </c>
      <c r="E12" s="14">
        <f>IFERROR(IF(E$4&gt;=$D$3,VLOOKUP($B12,'Données MCH2'!$B:$J,3,FALSE),VLOOKUP($A12,'Données PCV'!$A$4:$G$40,3,FALSE)),0)</f>
        <v>0</v>
      </c>
      <c r="F12" s="14">
        <f>IFERROR(IF(F$4&gt;=$D$3,VLOOKUP($B12,'Données MCH2'!$B:$J,4,FALSE),VLOOKUP($A12,'Données PCV'!$A$4:$G$40,4,FALSE)),0)</f>
        <v>0</v>
      </c>
      <c r="G12" s="14">
        <f>IFERROR(IF(G$4&gt;=$D$3,VLOOKUP($B12,'Données MCH2'!$B:$J,5,FALSE),VLOOKUP($A12,'Données PCV'!$A$4:$G$40,5,FALSE)),0)</f>
        <v>0</v>
      </c>
      <c r="H12" s="14">
        <f>IFERROR(IF(H$4&gt;=$D$3,VLOOKUP($B12,'Données MCH2'!$B:$J,6,FALSE),VLOOKUP($A12,'Données PCV'!$A$4:$G$40,6,FALSE)),0)</f>
        <v>0</v>
      </c>
      <c r="I12" s="14">
        <f>IFERROR(IF(I$4&gt;=$D$3,VLOOKUP($B12,'Données MCH2'!$B:$J,7,FALSE),VLOOKUP($A12,'Données PCV'!$A$4:$G$40,7,FALSE)),0)</f>
        <v>0</v>
      </c>
      <c r="J12" s="97"/>
      <c r="K12" s="14">
        <f t="shared" si="1"/>
        <v>0</v>
      </c>
      <c r="L12" s="261" t="str">
        <f t="shared" si="2"/>
        <v>-</v>
      </c>
      <c r="M12" t="b">
        <v>1</v>
      </c>
    </row>
    <row r="13" spans="1:23" x14ac:dyDescent="0.25">
      <c r="A13" s="33">
        <v>31</v>
      </c>
      <c r="B13" s="211">
        <v>31</v>
      </c>
      <c r="C13" s="6" t="s">
        <v>12</v>
      </c>
      <c r="D13" s="4" t="s">
        <v>168</v>
      </c>
      <c r="E13" s="14">
        <f>IFERROR(IF(E$4&gt;=$D$3,VLOOKUP($B13,'Données MCH2'!$B:$J,3,FALSE),VLOOKUP($A13,'Données PCV'!$A$4:$G$40,3,FALSE)),0)</f>
        <v>0</v>
      </c>
      <c r="F13" s="14">
        <f>IFERROR(IF(F$4&gt;=$D$3,VLOOKUP($B13,'Données MCH2'!$B:$J,4,FALSE),VLOOKUP($A13,'Données PCV'!$A$4:$G$40,4,FALSE)),0)</f>
        <v>0</v>
      </c>
      <c r="G13" s="14">
        <f>IFERROR(IF(G$4&gt;=$D$3,VLOOKUP($B13,'Données MCH2'!$B:$J,5,FALSE),VLOOKUP($A13,'Données PCV'!$A$4:$G$40,5,FALSE)),0)</f>
        <v>0</v>
      </c>
      <c r="H13" s="14">
        <f>IFERROR(IF(H$4&gt;=$D$3,VLOOKUP($B13,'Données MCH2'!$B:$J,6,FALSE),VLOOKUP($A13,'Données PCV'!$A$4:$G$40,6,FALSE)),0)</f>
        <v>0</v>
      </c>
      <c r="I13" s="14">
        <f>IFERROR(IF(I$4&gt;=$D$3,VLOOKUP($B13,'Données MCH2'!$B:$J,7,FALSE),VLOOKUP($A13,'Données PCV'!$A$4:$G$40,7,FALSE)),0)</f>
        <v>0</v>
      </c>
      <c r="J13" s="97"/>
      <c r="K13" s="14">
        <f t="shared" si="1"/>
        <v>0</v>
      </c>
      <c r="L13" s="261" t="str">
        <f t="shared" si="2"/>
        <v>-</v>
      </c>
      <c r="M13" t="b">
        <v>1</v>
      </c>
    </row>
    <row r="14" spans="1:23" x14ac:dyDescent="0.25">
      <c r="A14" s="33">
        <v>331</v>
      </c>
      <c r="B14" s="211">
        <v>33</v>
      </c>
      <c r="C14" s="6" t="s">
        <v>12</v>
      </c>
      <c r="D14" s="4" t="s">
        <v>15</v>
      </c>
      <c r="E14" s="14">
        <f>IFERROR(IF(E$4&gt;=$D$3,VLOOKUP($B14,'Données MCH2'!$B:$J,3,FALSE),VLOOKUP($A14,'Données PCV'!$A$4:$G$40,3,FALSE)),0)</f>
        <v>0</v>
      </c>
      <c r="F14" s="14">
        <f>IFERROR(IF(F$4&gt;=$D$3,VLOOKUP($B14,'Données MCH2'!$B:$J,4,FALSE),VLOOKUP($A14,'Données PCV'!$A$4:$G$40,4,FALSE)),0)</f>
        <v>0</v>
      </c>
      <c r="G14" s="14">
        <f>IFERROR(IF(G$4&gt;=$D$3,VLOOKUP($B14,'Données MCH2'!$B:$J,5,FALSE),VLOOKUP($A14,'Données PCV'!$A$4:$G$40,5,FALSE)),0)</f>
        <v>0</v>
      </c>
      <c r="H14" s="14">
        <f>IFERROR(IF(H$4&gt;=$D$3,VLOOKUP($B14,'Données MCH2'!$B:$J,6,FALSE),VLOOKUP($A14,'Données PCV'!$A$4:$G$40,6,FALSE)),0)</f>
        <v>0</v>
      </c>
      <c r="I14" s="14">
        <f>IFERROR(IF(I$4&gt;=$D$3,VLOOKUP($B14,'Données MCH2'!$B:$J,7,FALSE),VLOOKUP($A14,'Données PCV'!$A$4:$G$40,7,FALSE)),0)</f>
        <v>0</v>
      </c>
      <c r="J14" s="97"/>
      <c r="K14" s="14">
        <f t="shared" si="1"/>
        <v>0</v>
      </c>
      <c r="L14" s="261" t="str">
        <f t="shared" si="2"/>
        <v>-</v>
      </c>
      <c r="M14" t="b">
        <v>1</v>
      </c>
    </row>
    <row r="15" spans="1:23" x14ac:dyDescent="0.25">
      <c r="A15" s="33">
        <v>381</v>
      </c>
      <c r="B15" s="211">
        <v>35</v>
      </c>
      <c r="C15" s="6" t="s">
        <v>12</v>
      </c>
      <c r="D15" s="4" t="s">
        <v>170</v>
      </c>
      <c r="E15" s="14">
        <f>IFERROR(IF(E$4&gt;=$D$3,VLOOKUP($B15,'Données MCH2'!$B:$J,3,FALSE),VLOOKUP($A15,'Données PCV'!$A$4:$G$40,3,FALSE)),0)</f>
        <v>0</v>
      </c>
      <c r="F15" s="14">
        <f>IFERROR(IF(F$4&gt;=$D$3,VLOOKUP($B15,'Données MCH2'!$B:$J,4,FALSE),VLOOKUP($A15,'Données PCV'!$A$4:$G$40,4,FALSE)),0)</f>
        <v>0</v>
      </c>
      <c r="G15" s="14">
        <f>IFERROR(IF(G$4&gt;=$D$3,VLOOKUP($B15,'Données MCH2'!$B:$J,5,FALSE),VLOOKUP($A15,'Données PCV'!$A$4:$G$40,5,FALSE)),0)</f>
        <v>0</v>
      </c>
      <c r="H15" s="14">
        <f>IFERROR(IF(H$4&gt;=$D$3,VLOOKUP($B15,'Données MCH2'!$B:$J,6,FALSE),VLOOKUP($A15,'Données PCV'!$A$4:$G$40,6,FALSE)),0)</f>
        <v>0</v>
      </c>
      <c r="I15" s="14">
        <f>IFERROR(IF(I$4&gt;=$D$3,VLOOKUP($B15,'Données MCH2'!$B:$J,7,FALSE),VLOOKUP($A15,'Données PCV'!$A$4:$G$40,7,FALSE)),0)</f>
        <v>0</v>
      </c>
      <c r="J15" s="97"/>
      <c r="K15" s="14">
        <f t="shared" si="1"/>
        <v>0</v>
      </c>
      <c r="L15" s="261" t="str">
        <f t="shared" si="2"/>
        <v>-</v>
      </c>
      <c r="M15" t="b">
        <v>1</v>
      </c>
    </row>
    <row r="16" spans="1:23" x14ac:dyDescent="0.25">
      <c r="A16" s="33">
        <v>35</v>
      </c>
      <c r="B16" s="211">
        <v>36</v>
      </c>
      <c r="C16" s="6" t="s">
        <v>12</v>
      </c>
      <c r="D16" s="4" t="s">
        <v>172</v>
      </c>
      <c r="E16" s="14">
        <f>IFERROR(IF(E$4&gt;=$D$3,VLOOKUP($B16,'Données MCH2'!$B:$J,3,FALSE),VLOOKUP($A16,'Données PCV'!$A$4:$G$40,3,FALSE)),0)</f>
        <v>0</v>
      </c>
      <c r="F16" s="14">
        <f>IFERROR(IF(F$4&gt;=$D$3,VLOOKUP($B16,'Données MCH2'!$B:$J,4,FALSE),VLOOKUP($A16,'Données PCV'!$A$4:$G$40,4,FALSE)),0)</f>
        <v>0</v>
      </c>
      <c r="G16" s="14">
        <f>IFERROR(IF(G$4&gt;=$D$3,VLOOKUP($B16,'Données MCH2'!$B:$J,5,FALSE),VLOOKUP($A16,'Données PCV'!$A$4:$G$40,5,FALSE)),0)</f>
        <v>0</v>
      </c>
      <c r="H16" s="14">
        <f>IFERROR(IF(H$4&gt;=$D$3,VLOOKUP($B16,'Données MCH2'!$B:$J,6,FALSE),VLOOKUP($A16,'Données PCV'!$A$4:$G$40,6,FALSE)),0)</f>
        <v>0</v>
      </c>
      <c r="I16" s="14">
        <f>IFERROR(IF(I$4&gt;=$D$3,VLOOKUP($B16,'Données MCH2'!$B:$J,7,FALSE),VLOOKUP($A16,'Données PCV'!$A$4:$G$40,7,FALSE)),0)</f>
        <v>0</v>
      </c>
      <c r="J16" s="97"/>
      <c r="K16" s="14">
        <f t="shared" si="1"/>
        <v>0</v>
      </c>
      <c r="L16" s="261" t="str">
        <f t="shared" si="2"/>
        <v>-</v>
      </c>
      <c r="M16" t="b">
        <v>1</v>
      </c>
    </row>
    <row r="17" spans="1:14" x14ac:dyDescent="0.25">
      <c r="A17" s="33">
        <v>36</v>
      </c>
      <c r="B17" s="211">
        <v>37</v>
      </c>
      <c r="C17" s="6" t="s">
        <v>12</v>
      </c>
      <c r="D17" s="4" t="s">
        <v>173</v>
      </c>
      <c r="E17" s="14">
        <f>IFERROR(IF(E$4&gt;=$D$3,VLOOKUP($B17,'Données MCH2'!$B:$J,3,FALSE),VLOOKUP($A17,'Données PCV'!$A$4:$G$40,3,FALSE)),0)</f>
        <v>0</v>
      </c>
      <c r="F17" s="14">
        <f>IFERROR(IF(F$4&gt;=$D$3,VLOOKUP($B17,'Données MCH2'!$B:$J,4,FALSE),VLOOKUP($A17,'Données PCV'!$A$4:$G$40,4,FALSE)),0)</f>
        <v>0</v>
      </c>
      <c r="G17" s="14">
        <f>IFERROR(IF(G$4&gt;=$D$3,VLOOKUP($B17,'Données MCH2'!$B:$J,5,FALSE),VLOOKUP($A17,'Données PCV'!$A$4:$G$40,5,FALSE)),0)</f>
        <v>0</v>
      </c>
      <c r="H17" s="14">
        <f>IFERROR(IF(H$4&gt;=$D$3,VLOOKUP($B17,'Données MCH2'!$B:$J,6,FALSE),VLOOKUP($A17,'Données PCV'!$A$4:$G$40,6,FALSE)),0)</f>
        <v>0</v>
      </c>
      <c r="I17" s="14">
        <f>IFERROR(IF(I$4&gt;=$D$3,VLOOKUP($B17,'Données MCH2'!$B:$J,7,FALSE),VLOOKUP($A17,'Données PCV'!$A$4:$G$40,7,FALSE)),0)</f>
        <v>0</v>
      </c>
      <c r="J17" s="97"/>
      <c r="K17" s="14">
        <f t="shared" si="1"/>
        <v>0</v>
      </c>
      <c r="L17" s="261" t="str">
        <f t="shared" si="2"/>
        <v>-</v>
      </c>
      <c r="M17" t="b">
        <v>1</v>
      </c>
    </row>
    <row r="18" spans="1:14" x14ac:dyDescent="0.25">
      <c r="A18" s="34"/>
      <c r="B18" s="169"/>
      <c r="C18" s="20" t="s">
        <v>13</v>
      </c>
      <c r="D18" s="9" t="s">
        <v>177</v>
      </c>
      <c r="E18" s="10">
        <f>SUM(E5:E11)-SUM(E12:E17)</f>
        <v>0</v>
      </c>
      <c r="F18" s="10">
        <f>SUM(F5:F11)-SUM(F12:F17)</f>
        <v>0</v>
      </c>
      <c r="G18" s="10">
        <f t="shared" ref="G18:I18" si="3">SUM(G5:G11)-SUM(G12:G17)</f>
        <v>0</v>
      </c>
      <c r="H18" s="10">
        <f t="shared" si="3"/>
        <v>0</v>
      </c>
      <c r="I18" s="10">
        <f t="shared" si="3"/>
        <v>0</v>
      </c>
      <c r="J18" s="97"/>
      <c r="K18" s="10">
        <f>SUM(K5:K11)-SUM(K12:K17)</f>
        <v>0</v>
      </c>
      <c r="L18" s="10"/>
    </row>
    <row r="19" spans="1:14" x14ac:dyDescent="0.25">
      <c r="A19" s="33">
        <v>42</v>
      </c>
      <c r="B19" s="212">
        <v>44</v>
      </c>
      <c r="C19" s="6" t="s">
        <v>11</v>
      </c>
      <c r="D19" s="4" t="s">
        <v>175</v>
      </c>
      <c r="E19" s="14">
        <f>IFERROR(IF(E$4&gt;=$D$3,VLOOKUP($B19,'Données MCH2'!$B:$J,3,FALSE),VLOOKUP($A19,'Données PCV'!$A$4:$G$40,3,FALSE)),0)</f>
        <v>0</v>
      </c>
      <c r="F19" s="14">
        <f>IFERROR(IF(F$4&gt;=$D$3,VLOOKUP($B19,'Données MCH2'!$B:$J,4,FALSE),VLOOKUP($A19,'Données PCV'!$A$4:$G$40,4,FALSE)),0)</f>
        <v>0</v>
      </c>
      <c r="G19" s="14">
        <f>IFERROR(IF(G$4&gt;=$D$3,VLOOKUP($B19,'Données MCH2'!$B:$J,5,FALSE),VLOOKUP($A19,'Données PCV'!$A$4:$G$40,5,FALSE)),0)</f>
        <v>0</v>
      </c>
      <c r="H19" s="14">
        <f>IFERROR(IF(H$4&gt;=$D$3,VLOOKUP($B19,'Données MCH2'!$B:$J,6,FALSE),VLOOKUP($A19,'Données PCV'!$A$4:$G$40,6,FALSE)),0)</f>
        <v>0</v>
      </c>
      <c r="I19" s="14">
        <f>IFERROR(IF(I$4&gt;=$D$3,VLOOKUP($B19,'Données MCH2'!$B:$J,7,FALSE),VLOOKUP($A19,'Données PCV'!$A$4:$G$40,7,FALSE)),0)</f>
        <v>0</v>
      </c>
      <c r="J19" s="97"/>
      <c r="K19" s="14">
        <f>IF($K$3=1,E19,IF($K$3=2,AVERAGE(E19:F19),IF($K$3=3,AVERAGE(E19:G19),IF($K$3=4,AVERAGE(E19:H19),IF($K$3=5,AVERAGE(E19:I19))))))</f>
        <v>0</v>
      </c>
      <c r="L19" s="261" t="str">
        <f t="shared" ref="L19" si="4">IF($K$3=5,IF(OR(I19=0,E19=0,AND(I19&lt;0,E19&gt;0),AND(I19&gt;0,E19&lt;0)),"-",(I19/E19)^(1/4)-1),IF(OR(H19=0,E19=0,AND(H19&lt;0,E19&gt;0),AND(H19&gt;0,E19&lt;0)),"-",(H19/E19)^(1/3)-1))</f>
        <v>-</v>
      </c>
      <c r="M19" t="b">
        <v>1</v>
      </c>
    </row>
    <row r="20" spans="1:14" x14ac:dyDescent="0.25">
      <c r="A20" s="33" t="s">
        <v>1065</v>
      </c>
      <c r="B20" s="211">
        <v>34</v>
      </c>
      <c r="C20" s="6" t="s">
        <v>12</v>
      </c>
      <c r="D20" s="4" t="s">
        <v>171</v>
      </c>
      <c r="E20" s="14">
        <f>IFERROR(IF(E$4&gt;=$D$3,VLOOKUP($B20,'Données MCH2'!$B:$J,3,FALSE),VLOOKUP(32,'Données PCV'!$A$4:$G$40,3,FALSE)+VLOOKUP(330,'Données PCV'!$A$4:$G$40,3,FALSE)),0)</f>
        <v>0</v>
      </c>
      <c r="F20" s="14">
        <f>IFERROR(IF(F$4&gt;=$D$3,VLOOKUP($B20,'Données MCH2'!$B:$J,4,FALSE),VLOOKUP(32,'Données PCV'!$A$4:$G$40,4,FALSE)+VLOOKUP(330,'Données PCV'!$A$4:$G$40,4,FALSE)),0)</f>
        <v>0</v>
      </c>
      <c r="G20" s="14">
        <f>IFERROR(IF(G$4&gt;=$D$3,VLOOKUP($B20,'Données MCH2'!$B:$J,5,FALSE),VLOOKUP(32,'Données PCV'!$A$4:$G$40,5,FALSE)+VLOOKUP(330,'Données PCV'!$A$4:$G$40,5,FALSE)),0)</f>
        <v>0</v>
      </c>
      <c r="H20" s="14">
        <f>IFERROR(IF(H$4&gt;=$D$3,VLOOKUP($B20,'Données MCH2'!$B:$J,6,FALSE),VLOOKUP(32,'Données PCV'!$A$4:$G$40,6,FALSE)+VLOOKUP(330,'Données PCV'!$A$4:$G$40,6,FALSE)),0)</f>
        <v>0</v>
      </c>
      <c r="I20" s="14">
        <f>IFERROR(IF(I$4&gt;=$D$3,VLOOKUP($B20,'Données MCH2'!$B:$J,7,FALSE),VLOOKUP(32,'Données PCV'!$A$4:$G$40,7,FALSE)+VLOOKUP(330,'Données PCV'!$A$4:$G$40,7,FALSE)),0)</f>
        <v>0</v>
      </c>
      <c r="J20" s="97"/>
      <c r="K20" s="14">
        <f t="shared" si="1"/>
        <v>0</v>
      </c>
      <c r="L20" s="261" t="str">
        <f>IF($K$3=5,IF(OR(I20=0,E20=0,AND(I20&lt;0,E20&gt;0),AND(I20&gt;0,E20&lt;0)),"-",(I20/E20)^(1/4)-1),IF(OR(H20=0,E20=0,AND(H20&lt;0,E20&gt;0),AND(H20&gt;0,E20&lt;0)),"-",(H20/E20)^(1/3)-1))</f>
        <v>-</v>
      </c>
      <c r="M20" t="b">
        <v>1</v>
      </c>
    </row>
    <row r="21" spans="1:14" x14ac:dyDescent="0.25">
      <c r="A21" s="176"/>
      <c r="B21" s="177"/>
      <c r="C21" s="178" t="s">
        <v>13</v>
      </c>
      <c r="D21" s="179" t="s">
        <v>178</v>
      </c>
      <c r="E21" s="180">
        <f>E19-E20</f>
        <v>0</v>
      </c>
      <c r="F21" s="180">
        <f t="shared" ref="F21:I21" si="5">F19-F20</f>
        <v>0</v>
      </c>
      <c r="G21" s="180">
        <f t="shared" si="5"/>
        <v>0</v>
      </c>
      <c r="H21" s="180">
        <f t="shared" si="5"/>
        <v>0</v>
      </c>
      <c r="I21" s="180">
        <f t="shared" si="5"/>
        <v>0</v>
      </c>
      <c r="J21" s="97"/>
      <c r="K21" s="180">
        <f>K19-K20</f>
        <v>0</v>
      </c>
      <c r="L21" s="180"/>
    </row>
    <row r="22" spans="1:14" x14ac:dyDescent="0.25">
      <c r="A22" s="34"/>
      <c r="B22" s="169"/>
      <c r="C22" s="20" t="s">
        <v>13</v>
      </c>
      <c r="D22" s="9" t="s">
        <v>181</v>
      </c>
      <c r="E22" s="10">
        <f>E18+E21</f>
        <v>0</v>
      </c>
      <c r="F22" s="10">
        <f t="shared" ref="F22:I22" si="6">F18+F21</f>
        <v>0</v>
      </c>
      <c r="G22" s="10">
        <f t="shared" si="6"/>
        <v>0</v>
      </c>
      <c r="H22" s="10">
        <f t="shared" si="6"/>
        <v>0</v>
      </c>
      <c r="I22" s="10">
        <f t="shared" si="6"/>
        <v>0</v>
      </c>
      <c r="J22" s="97"/>
      <c r="K22" s="10">
        <f>K18+K21</f>
        <v>0</v>
      </c>
      <c r="L22" s="10"/>
    </row>
    <row r="23" spans="1:14" x14ac:dyDescent="0.25">
      <c r="A23" s="33">
        <v>480</v>
      </c>
      <c r="B23" s="212">
        <v>48</v>
      </c>
      <c r="C23" s="6" t="s">
        <v>11</v>
      </c>
      <c r="D23" s="4" t="s">
        <v>176</v>
      </c>
      <c r="E23" s="14">
        <f>IFERROR(IF(E$4&gt;=$D$3,VLOOKUP($B23,'Données MCH2'!$B:$J,3,FALSE),VLOOKUP($A23,'Données PCV'!$A$4:$G$40,3,FALSE)),0)</f>
        <v>0</v>
      </c>
      <c r="F23" s="14">
        <f>IFERROR(IF(F$4&gt;=$D$3,VLOOKUP($B23,'Données MCH2'!$B:$J,4,FALSE),VLOOKUP($A23,'Données PCV'!$A$4:$G$40,4,FALSE)),0)</f>
        <v>0</v>
      </c>
      <c r="G23" s="14">
        <f>IFERROR(IF(G$4&gt;=$D$3,VLOOKUP($B23,'Données MCH2'!$B:$J,5,FALSE),VLOOKUP($A23,'Données PCV'!$A$4:$G$40,5,FALSE)),0)</f>
        <v>0</v>
      </c>
      <c r="H23" s="14">
        <f>IFERROR(IF(H$4&gt;=$D$3,VLOOKUP($B23,'Données MCH2'!$B:$J,6,FALSE),VLOOKUP($A23,'Données PCV'!$A$4:$G$40,6,FALSE)),0)</f>
        <v>0</v>
      </c>
      <c r="I23" s="14">
        <f>IFERROR(IF(I$4&gt;=$D$3,VLOOKUP($B23,'Données MCH2'!$B:$J,7,FALSE),VLOOKUP($A23,'Données PCV'!$A$4:$G$40,7,FALSE)),0)</f>
        <v>0</v>
      </c>
      <c r="J23" s="97"/>
      <c r="K23" s="14">
        <f t="shared" ref="K23" si="7">IF($K$3=1,E23,IF($K$3=2,AVERAGE(E23:F23),IF($K$3=3,AVERAGE(E23:G23),IF($K$3=4,AVERAGE(E23:H23),IF($K$3=5,AVERAGE(E23:I23))))))</f>
        <v>0</v>
      </c>
      <c r="L23" s="14"/>
      <c r="M23" t="b">
        <v>1</v>
      </c>
    </row>
    <row r="24" spans="1:14" x14ac:dyDescent="0.25">
      <c r="A24" s="33" t="s">
        <v>1166</v>
      </c>
      <c r="B24" s="211">
        <v>38</v>
      </c>
      <c r="C24" s="6" t="s">
        <v>12</v>
      </c>
      <c r="D24" s="4" t="s">
        <v>174</v>
      </c>
      <c r="E24" s="14">
        <f>IFERROR(IF(E$4&gt;=$D$3,VLOOKUP($B24,'Données MCH2'!$B:$J,3,FALSE),VLOOKUP(332,'Données PCV'!$A$4:$G$40,3,FALSE)+VLOOKUP(333,'Données PCV'!$A$4:$G$40,3,FALSE)+VLOOKUP(380,'Données PCV'!$A$4:$G$40,3,FALSE)),0)</f>
        <v>0</v>
      </c>
      <c r="F24" s="14">
        <f>IFERROR(IF(F$4&gt;=$D$3,VLOOKUP($B24,'Données MCH2'!$B:$J,4,FALSE),VLOOKUP(332,'Données PCV'!$A$4:$G$40,4,FALSE)+VLOOKUP(333,'Données PCV'!$A$4:$G$40,4,FALSE)+VLOOKUP(380,'Données PCV'!$A$4:$G$40,4,FALSE)),0)</f>
        <v>0</v>
      </c>
      <c r="G24" s="14">
        <f>IFERROR(IF(G$4&gt;=$D$3,VLOOKUP($B24,'Données MCH2'!$B:$J,5,FALSE),VLOOKUP(332,'Données PCV'!$A$4:$G$40,5,FALSE)+VLOOKUP(333,'Données PCV'!$A$4:$G$40,5,FALSE)+VLOOKUP(380,'Données PCV'!$A$4:$G$40,5,FALSE)),0)</f>
        <v>0</v>
      </c>
      <c r="H24" s="14">
        <f>IFERROR(IF(H$4&gt;=$D$3,VLOOKUP($B24,'Données MCH2'!$B:$J,6,FALSE),VLOOKUP(332,'Données PCV'!$A$4:$G$40,6,FALSE)+VLOOKUP(333,'Données PCV'!$A$4:$G$40,6,FALSE)+VLOOKUP(380,'Données PCV'!$A$4:$G$40,6,FALSE)),0)</f>
        <v>0</v>
      </c>
      <c r="I24" s="14">
        <f>IFERROR(IF(I$4&gt;=$D$3,VLOOKUP($B24,'Données MCH2'!$B:$J,7,FALSE),VLOOKUP(332,'Données PCV'!$A$4:$G$40,7,FALSE)+VLOOKUP(333,'Données PCV'!$A$4:$G$40,7,FALSE)+VLOOKUP(380,'Données PCV'!$A$4:$G$40,7,FALSE)),0)</f>
        <v>0</v>
      </c>
      <c r="J24" s="97"/>
      <c r="K24" s="14">
        <f>IF($K$3=1,E24,IF($K$3=2,AVERAGE(E24:F24),IF($K$3=3,AVERAGE(E24:G24),IF($K$3=4,AVERAGE(E24:H24),IF($K$3=5,AVERAGE(E24:I24))))))</f>
        <v>0</v>
      </c>
      <c r="L24" s="14"/>
      <c r="M24" t="b">
        <v>1</v>
      </c>
    </row>
    <row r="25" spans="1:14" x14ac:dyDescent="0.25">
      <c r="A25" s="176"/>
      <c r="B25" s="177"/>
      <c r="C25" s="178" t="s">
        <v>13</v>
      </c>
      <c r="D25" s="179" t="s">
        <v>179</v>
      </c>
      <c r="E25" s="180">
        <f>+E23-E24</f>
        <v>0</v>
      </c>
      <c r="F25" s="180">
        <f t="shared" ref="F25:K25" si="8">+F23-F24</f>
        <v>0</v>
      </c>
      <c r="G25" s="180">
        <f t="shared" si="8"/>
        <v>0</v>
      </c>
      <c r="H25" s="180">
        <f t="shared" si="8"/>
        <v>0</v>
      </c>
      <c r="I25" s="180">
        <f t="shared" si="8"/>
        <v>0</v>
      </c>
      <c r="J25" s="97"/>
      <c r="K25" s="180">
        <f t="shared" si="8"/>
        <v>0</v>
      </c>
      <c r="L25" s="180"/>
    </row>
    <row r="26" spans="1:14" x14ac:dyDescent="0.25">
      <c r="A26" s="268" t="s">
        <v>412</v>
      </c>
      <c r="B26" s="169"/>
      <c r="C26" s="20" t="s">
        <v>13</v>
      </c>
      <c r="D26" s="9" t="s">
        <v>180</v>
      </c>
      <c r="E26" s="10">
        <f>E22+E25</f>
        <v>0</v>
      </c>
      <c r="F26" s="10">
        <f t="shared" ref="F26:I26" si="9">F22+F25</f>
        <v>0</v>
      </c>
      <c r="G26" s="10">
        <f t="shared" si="9"/>
        <v>0</v>
      </c>
      <c r="H26" s="10">
        <f t="shared" si="9"/>
        <v>0</v>
      </c>
      <c r="I26" s="10">
        <f t="shared" si="9"/>
        <v>0</v>
      </c>
      <c r="J26" s="97"/>
      <c r="K26" s="10">
        <f t="shared" ref="K26" si="10">IF($K$3=1,I26,IF($K$3=2,AVERAGE(H26:I26),IF($K$3=3,AVERAGE(G26:I26),IF($K$3=4,AVERAGE(F26:I26),IF($K$3=5,AVERAGE(E26:I26))))))</f>
        <v>0</v>
      </c>
      <c r="L26" s="10"/>
    </row>
    <row r="27" spans="1:14" ht="14.25" thickBot="1" x14ac:dyDescent="0.3">
      <c r="A27" s="415"/>
      <c r="B27" s="416"/>
      <c r="C27" s="416"/>
      <c r="D27" s="289"/>
      <c r="E27" s="276"/>
      <c r="F27" s="276"/>
      <c r="G27" s="276"/>
      <c r="H27" s="276"/>
      <c r="I27" s="276"/>
      <c r="J27" s="2"/>
      <c r="K27" s="276"/>
      <c r="L27" s="276"/>
    </row>
    <row r="28" spans="1:14" ht="19.899999999999999" customHeight="1" x14ac:dyDescent="0.25">
      <c r="A28" s="397" t="s">
        <v>1068</v>
      </c>
      <c r="B28" s="397"/>
      <c r="C28" s="397"/>
      <c r="D28" s="397"/>
      <c r="E28" s="2"/>
      <c r="F28" s="2"/>
      <c r="G28" s="2"/>
      <c r="H28" s="2"/>
      <c r="I28" s="2"/>
      <c r="J28" s="2"/>
      <c r="K28" s="2"/>
      <c r="L28" s="2"/>
    </row>
    <row r="29" spans="1:14" s="309" customFormat="1" ht="7.15" customHeight="1" x14ac:dyDescent="0.25">
      <c r="A29" s="421"/>
      <c r="B29" s="422"/>
      <c r="C29" s="423"/>
      <c r="E29" s="424"/>
      <c r="F29" s="424"/>
      <c r="G29" s="424"/>
      <c r="H29" s="424"/>
      <c r="I29" s="424"/>
      <c r="J29" s="424"/>
      <c r="K29" s="424"/>
      <c r="L29" s="424"/>
    </row>
    <row r="30" spans="1:14" ht="24" hidden="1" customHeight="1" outlineLevel="1" x14ac:dyDescent="0.25">
      <c r="A30" s="107" t="str">
        <f>A4</f>
        <v>Cl. Nature
PCV</v>
      </c>
      <c r="B30" s="107" t="str">
        <f t="shared" ref="B30:H30" si="11">B4</f>
        <v>Cl. Nature
MCH2</v>
      </c>
      <c r="C30" s="107" t="str">
        <f t="shared" si="11"/>
        <v>Op.</v>
      </c>
      <c r="D30" s="107" t="str">
        <f t="shared" si="11"/>
        <v>Désignation</v>
      </c>
      <c r="E30" s="107">
        <f t="shared" si="11"/>
        <v>2020</v>
      </c>
      <c r="F30" s="107">
        <f t="shared" si="11"/>
        <v>2021</v>
      </c>
      <c r="G30" s="107">
        <f t="shared" si="11"/>
        <v>2022</v>
      </c>
      <c r="H30" s="107">
        <f t="shared" si="11"/>
        <v>2023</v>
      </c>
      <c r="I30" s="107">
        <f>I4</f>
        <v>2024</v>
      </c>
      <c r="J30" s="97"/>
      <c r="K30" s="107" t="str">
        <f t="shared" ref="K30:L30" si="12">K4</f>
        <v>Moyenne</v>
      </c>
      <c r="L30" s="107" t="str">
        <f t="shared" si="12"/>
        <v>Tx croissance</v>
      </c>
      <c r="N30" s="309"/>
    </row>
    <row r="31" spans="1:14" hidden="1" outlineLevel="1" x14ac:dyDescent="0.25">
      <c r="A31" s="169">
        <v>4</v>
      </c>
      <c r="B31" s="169">
        <v>4</v>
      </c>
      <c r="C31" s="20"/>
      <c r="D31" s="9" t="s">
        <v>1061</v>
      </c>
      <c r="E31" s="10">
        <f>IF(E4&gt;=$D$3,'Données MCH2'!D49,'Données PCV'!C41)</f>
        <v>0</v>
      </c>
      <c r="F31" s="10">
        <f>IF(F4&gt;=$D$3,'Données MCH2'!E49,'Données PCV'!D41)</f>
        <v>0</v>
      </c>
      <c r="G31" s="10">
        <f>IF(G4&gt;=$D$3,'Données MCH2'!F49,'Données PCV'!E41)</f>
        <v>0</v>
      </c>
      <c r="H31" s="10">
        <f>IF(H4&gt;=$D$3,'Données MCH2'!G49,'Données PCV'!F41)</f>
        <v>0</v>
      </c>
      <c r="I31" s="10">
        <f>IF(I4&gt;=$D$3,'Données MCH2'!H49,'Données PCV'!G41)</f>
        <v>0</v>
      </c>
      <c r="J31" s="97"/>
      <c r="K31" s="10">
        <f>IF($K$3=1,E31,IF($K$3=2,AVERAGE(E31:F31),IF($K$3=3,AVERAGE(E31:G31),IF($K$3=4,AVERAGE(E31:H31),IF($K$3=5,AVERAGE(E31:I31))))))</f>
        <v>0</v>
      </c>
      <c r="L31" s="235" t="str">
        <f t="shared" ref="L31:L36" si="13">IF($K$3=5,IF(OR(I31=0,E31=0,AND(I31&lt;0,E31&gt;0),AND(I31&gt;0,E31&lt;0)),"-",(I31/E31)^(1/4)-1),IF(OR(H31=0,E31=0,AND(H31&lt;0,E31&gt;0),AND(H31&gt;0,E31&lt;0)),"-",(H31/E31)^(1/3)-1))</f>
        <v>-</v>
      </c>
    </row>
    <row r="32" spans="1:14" hidden="1" outlineLevel="1" x14ac:dyDescent="0.25">
      <c r="A32" s="33">
        <v>480</v>
      </c>
      <c r="B32" s="212">
        <v>48</v>
      </c>
      <c r="C32" s="6" t="s">
        <v>12</v>
      </c>
      <c r="D32" s="4" t="s">
        <v>176</v>
      </c>
      <c r="E32" s="14">
        <f>E23</f>
        <v>0</v>
      </c>
      <c r="F32" s="14">
        <f t="shared" ref="F32:I32" si="14">F23</f>
        <v>0</v>
      </c>
      <c r="G32" s="14">
        <f t="shared" si="14"/>
        <v>0</v>
      </c>
      <c r="H32" s="14">
        <f t="shared" si="14"/>
        <v>0</v>
      </c>
      <c r="I32" s="14">
        <f t="shared" si="14"/>
        <v>0</v>
      </c>
      <c r="J32" s="97"/>
      <c r="K32" s="14">
        <f>IF($K$3=1,E32,IF($K$3=2,AVERAGE(E32:F32),IF($K$3=3,AVERAGE(E32:G32),IF($K$3=4,AVERAGE(E32:H32),IF($K$3=5,AVERAGE(E32:I32))))))</f>
        <v>0</v>
      </c>
      <c r="L32" s="234" t="str">
        <f t="shared" si="13"/>
        <v>-</v>
      </c>
    </row>
    <row r="33" spans="1:12" hidden="1" outlineLevel="1" x14ac:dyDescent="0.25">
      <c r="A33" s="33">
        <v>49</v>
      </c>
      <c r="B33" s="212">
        <v>49</v>
      </c>
      <c r="C33" s="6" t="s">
        <v>12</v>
      </c>
      <c r="D33" s="4" t="s">
        <v>0</v>
      </c>
      <c r="E33" s="14">
        <f>IFERROR(IF(E$4&gt;=$D$3,VLOOKUP($B33,'Données MCH2'!$B:$J,3,FALSE),VLOOKUP($A33,'Données PCV'!$A$4:$G$40,3,FALSE)),0)</f>
        <v>0</v>
      </c>
      <c r="F33" s="14">
        <f>IFERROR(IF(F$4&gt;=$D$3,VLOOKUP($B33,'Données MCH2'!$B:$J,4,FALSE),VLOOKUP($A33,'Données PCV'!$A$4:$G$40,4,FALSE)),0)</f>
        <v>0</v>
      </c>
      <c r="G33" s="14">
        <f>IFERROR(IF(G$4&gt;=$D$3,VLOOKUP($B33,'Données MCH2'!$B:$J,5,FALSE),VLOOKUP($A33,'Données PCV'!$A$4:$G$40,5,FALSE)),0)</f>
        <v>0</v>
      </c>
      <c r="H33" s="14">
        <f>IFERROR(IF(H$4&gt;=$D$3,VLOOKUP($B33,'Données MCH2'!$B:$J,6,FALSE),VLOOKUP($A33,'Données PCV'!$A$4:$G$40,6,FALSE)),0)</f>
        <v>0</v>
      </c>
      <c r="I33" s="14">
        <f>IFERROR(IF(I$4&gt;=$D$3,VLOOKUP($B33,'Données MCH2'!$B:$J,7,FALSE),VLOOKUP($A33,'Données PCV'!$A$4:$G$40,7,FALSE)),0)</f>
        <v>0</v>
      </c>
      <c r="J33" s="97"/>
      <c r="K33" s="14">
        <f t="shared" ref="K33:K35" si="15">IF($K$3=1,E33,IF($K$3=2,AVERAGE(E33:F33),IF($K$3=3,AVERAGE(E33:G33),IF($K$3=4,AVERAGE(E33:H33),IF($K$3=5,AVERAGE(E33:I33))))))</f>
        <v>0</v>
      </c>
      <c r="L33" s="234" t="str">
        <f t="shared" si="13"/>
        <v>-</v>
      </c>
    </row>
    <row r="34" spans="1:12" hidden="1" outlineLevel="1" x14ac:dyDescent="0.25">
      <c r="A34" s="169"/>
      <c r="B34" s="169"/>
      <c r="C34" s="417" t="s">
        <v>13</v>
      </c>
      <c r="D34" s="9" t="s">
        <v>1062</v>
      </c>
      <c r="E34" s="10">
        <f>E31-E32-E33</f>
        <v>0</v>
      </c>
      <c r="F34" s="10">
        <f t="shared" ref="F34:I34" si="16">F31-F32-F33</f>
        <v>0</v>
      </c>
      <c r="G34" s="10">
        <f t="shared" si="16"/>
        <v>0</v>
      </c>
      <c r="H34" s="10">
        <f t="shared" si="16"/>
        <v>0</v>
      </c>
      <c r="I34" s="10">
        <f t="shared" si="16"/>
        <v>0</v>
      </c>
      <c r="J34" s="97"/>
      <c r="K34" s="10">
        <f t="shared" si="15"/>
        <v>0</v>
      </c>
      <c r="L34" s="235" t="str">
        <f t="shared" si="13"/>
        <v>-</v>
      </c>
    </row>
    <row r="35" spans="1:12" hidden="1" outlineLevel="1" x14ac:dyDescent="0.25">
      <c r="A35" s="33">
        <v>481</v>
      </c>
      <c r="B35" s="212">
        <v>45</v>
      </c>
      <c r="C35" s="6" t="s">
        <v>12</v>
      </c>
      <c r="D35" s="4" t="s">
        <v>1</v>
      </c>
      <c r="E35" s="14">
        <f>E9</f>
        <v>0</v>
      </c>
      <c r="F35" s="14">
        <f t="shared" ref="F35:I35" si="17">F9</f>
        <v>0</v>
      </c>
      <c r="G35" s="14">
        <f t="shared" si="17"/>
        <v>0</v>
      </c>
      <c r="H35" s="14">
        <f t="shared" si="17"/>
        <v>0</v>
      </c>
      <c r="I35" s="14">
        <f t="shared" si="17"/>
        <v>0</v>
      </c>
      <c r="J35" s="97"/>
      <c r="K35" s="14">
        <f t="shared" si="15"/>
        <v>0</v>
      </c>
      <c r="L35" s="15" t="str">
        <f t="shared" si="13"/>
        <v>-</v>
      </c>
    </row>
    <row r="36" spans="1:12" hidden="1" outlineLevel="1" x14ac:dyDescent="0.25">
      <c r="A36" s="169"/>
      <c r="B36" s="169"/>
      <c r="C36" s="417" t="s">
        <v>13</v>
      </c>
      <c r="D36" s="9" t="s">
        <v>1063</v>
      </c>
      <c r="E36" s="10">
        <f>E34-E35</f>
        <v>0</v>
      </c>
      <c r="F36" s="10">
        <f t="shared" ref="F36:H36" si="18">F34-F35</f>
        <v>0</v>
      </c>
      <c r="G36" s="10">
        <f t="shared" si="18"/>
        <v>0</v>
      </c>
      <c r="H36" s="10">
        <f t="shared" si="18"/>
        <v>0</v>
      </c>
      <c r="I36" s="10">
        <f>I34-I35</f>
        <v>0</v>
      </c>
      <c r="J36" s="97"/>
      <c r="K36" s="10">
        <f>IF($K$3=1,E36,IF($K$3=2,AVERAGE(E36:F36),IF($K$3=3,AVERAGE(E36:G36),IF($K$3=4,AVERAGE(E36:H36),IF($K$3=5,AVERAGE(E36:I36))))))</f>
        <v>0</v>
      </c>
      <c r="L36" s="235" t="str">
        <f t="shared" si="13"/>
        <v>-</v>
      </c>
    </row>
    <row r="37" spans="1:12" ht="6.6" hidden="1" customHeight="1" outlineLevel="1" x14ac:dyDescent="0.25">
      <c r="A37" s="186"/>
      <c r="B37" s="186"/>
      <c r="C37" s="418"/>
      <c r="D37" s="264"/>
      <c r="E37" s="419"/>
      <c r="F37" s="419"/>
      <c r="G37" s="419"/>
      <c r="H37" s="419"/>
      <c r="I37" s="419"/>
      <c r="J37" s="2"/>
      <c r="K37" s="419"/>
      <c r="L37" s="420"/>
    </row>
    <row r="38" spans="1:12" hidden="1" outlineLevel="1" x14ac:dyDescent="0.25">
      <c r="A38" s="169">
        <v>3</v>
      </c>
      <c r="B38" s="169">
        <v>3</v>
      </c>
      <c r="C38" s="20"/>
      <c r="D38" s="9" t="s">
        <v>1064</v>
      </c>
      <c r="E38" s="10">
        <f>IF(E4&gt;=$D$3,'Données MCH2'!D25,'Données PCV'!C20)</f>
        <v>0</v>
      </c>
      <c r="F38" s="10">
        <f>IF(F4&gt;=$D$3,'Données MCH2'!E25,'Données PCV'!D20)</f>
        <v>0</v>
      </c>
      <c r="G38" s="10">
        <f>IF(G4&gt;=$D$3,'Données MCH2'!F25,'Données PCV'!E20)</f>
        <v>0</v>
      </c>
      <c r="H38" s="10">
        <f>IF(H4&gt;=$D$3,'Données MCH2'!G25,'Données PCV'!F20)</f>
        <v>0</v>
      </c>
      <c r="I38" s="10">
        <f>IF(I4&gt;=$D$3,'Données MCH2'!H25,'Données PCV'!G20)</f>
        <v>0</v>
      </c>
      <c r="J38" s="97"/>
      <c r="K38" s="10">
        <f t="shared" ref="K38" si="19">IF($K$3=1,E38,IF($K$3=2,AVERAGE(E38:F38),IF($K$3=3,AVERAGE(E38:G38),IF($K$3=4,AVERAGE(E38:H38),IF($K$3=5,AVERAGE(E38:I38))))))</f>
        <v>0</v>
      </c>
      <c r="L38" s="235" t="str">
        <f t="shared" ref="L38" si="20">IF($K$3=5,IF(OR(I38=0,E38=0,AND(I38&lt;0,E38&gt;0),AND(I38&gt;0,E38&lt;0)),"-",(I38/E38)^(1/4)-1),IF(OR(H38=0,E38=0,AND(H38&lt;0,E38&gt;0),AND(H38&gt;0,E38&lt;0)),"-",(H38/E38)^(1/3)-1))</f>
        <v>-</v>
      </c>
    </row>
    <row r="39" spans="1:12" hidden="1" outlineLevel="1" x14ac:dyDescent="0.25">
      <c r="A39" s="33" t="s">
        <v>1166</v>
      </c>
      <c r="B39" s="211">
        <v>38</v>
      </c>
      <c r="C39" s="6" t="s">
        <v>12</v>
      </c>
      <c r="D39" s="4" t="s">
        <v>174</v>
      </c>
      <c r="E39" s="14">
        <f>E24</f>
        <v>0</v>
      </c>
      <c r="F39" s="14">
        <f t="shared" ref="F39:I39" si="21">F24</f>
        <v>0</v>
      </c>
      <c r="G39" s="14">
        <f t="shared" si="21"/>
        <v>0</v>
      </c>
      <c r="H39" s="14">
        <f t="shared" si="21"/>
        <v>0</v>
      </c>
      <c r="I39" s="14">
        <f t="shared" si="21"/>
        <v>0</v>
      </c>
      <c r="J39" s="97"/>
      <c r="K39" s="14">
        <f t="shared" ref="K39:K45" si="22">IF($K$3=1,E39,IF($K$3=2,AVERAGE(E39:F39),IF($K$3=3,AVERAGE(E39:G39),IF($K$3=4,AVERAGE(E39:H39),IF($K$3=5,AVERAGE(E39:I39))))))</f>
        <v>0</v>
      </c>
      <c r="L39" s="234" t="str">
        <f t="shared" ref="L39:L45" si="23">IF($K$3=5,IF(OR(I39=0,E39=0,AND(I39&lt;0,E39&gt;0),AND(I39&gt;0,E39&lt;0)),"-",(I39/E39)^(1/4)-1),IF(OR(H39=0,E39=0,AND(H39&lt;0,E39&gt;0),AND(H39&gt;0,E39&lt;0)),"-",(H39/E39)^(1/3)-1))</f>
        <v>-</v>
      </c>
    </row>
    <row r="40" spans="1:12" hidden="1" outlineLevel="1" x14ac:dyDescent="0.25">
      <c r="A40" s="33">
        <v>39</v>
      </c>
      <c r="B40" s="211">
        <v>39</v>
      </c>
      <c r="C40" s="6" t="s">
        <v>12</v>
      </c>
      <c r="D40" s="4" t="s">
        <v>0</v>
      </c>
      <c r="E40" s="14">
        <f>IFERROR(IF(E$4&gt;=$D$3,VLOOKUP($B40,'Données MCH2'!$B:$J,3,FALSE),VLOOKUP($A40,'Données PCV'!$A$4:$G$40,3,FALSE)),0)</f>
        <v>0</v>
      </c>
      <c r="F40" s="14">
        <f>IFERROR(IF(F$4&gt;=$D$3,VLOOKUP($B40,'Données MCH2'!$B:$J,4,FALSE),VLOOKUP($A40,'Données PCV'!$A$4:$G$40,4,FALSE)),0)</f>
        <v>0</v>
      </c>
      <c r="G40" s="14">
        <f>IFERROR(IF(G$4&gt;=$D$3,VLOOKUP($B40,'Données MCH2'!$B:$J,5,FALSE),VLOOKUP($A40,'Données PCV'!$A$4:$G$40,5,FALSE)),0)</f>
        <v>0</v>
      </c>
      <c r="H40" s="14">
        <f>IFERROR(IF(H$4&gt;=$D$3,VLOOKUP($B40,'Données MCH2'!$B:$J,6,FALSE),VLOOKUP($A40,'Données PCV'!$A$4:$G$40,6,FALSE)),0)</f>
        <v>0</v>
      </c>
      <c r="I40" s="14">
        <f>IFERROR(IF(I$4&gt;=$D$3,VLOOKUP($B40,'Données MCH2'!$B:$J,7,FALSE),VLOOKUP($A40,'Données PCV'!$A$4:$G$40,7,FALSE)),0)</f>
        <v>0</v>
      </c>
      <c r="J40" s="97"/>
      <c r="K40" s="14">
        <f t="shared" si="22"/>
        <v>0</v>
      </c>
      <c r="L40" s="234" t="str">
        <f t="shared" si="23"/>
        <v>-</v>
      </c>
    </row>
    <row r="41" spans="1:12" hidden="1" outlineLevel="1" x14ac:dyDescent="0.25">
      <c r="A41" s="169"/>
      <c r="B41" s="169"/>
      <c r="C41" s="417" t="s">
        <v>13</v>
      </c>
      <c r="D41" s="9" t="s">
        <v>1058</v>
      </c>
      <c r="E41" s="10">
        <f>E38-E39-E40</f>
        <v>0</v>
      </c>
      <c r="F41" s="10">
        <f t="shared" ref="F41:I41" si="24">F38-F39-F40</f>
        <v>0</v>
      </c>
      <c r="G41" s="10">
        <f t="shared" si="24"/>
        <v>0</v>
      </c>
      <c r="H41" s="10">
        <f t="shared" si="24"/>
        <v>0</v>
      </c>
      <c r="I41" s="10">
        <f t="shared" si="24"/>
        <v>0</v>
      </c>
      <c r="J41" s="97"/>
      <c r="K41" s="10">
        <f t="shared" si="22"/>
        <v>0</v>
      </c>
      <c r="L41" s="235" t="str">
        <f t="shared" si="23"/>
        <v>-</v>
      </c>
    </row>
    <row r="42" spans="1:12" hidden="1" outlineLevel="1" x14ac:dyDescent="0.25">
      <c r="A42" s="33"/>
      <c r="B42" s="211">
        <v>3180</v>
      </c>
      <c r="C42" s="6" t="s">
        <v>12</v>
      </c>
      <c r="D42" s="4" t="s">
        <v>312</v>
      </c>
      <c r="E42" s="14">
        <f>IF(E$4&gt;=$D$3,VLOOKUP($B42,'Données MCH2'!$B:$J,3,FALSE),0)</f>
        <v>0</v>
      </c>
      <c r="F42" s="14">
        <f>IF(F$4&gt;=$D$3,VLOOKUP($B42,'Données MCH2'!$B:$J,4,FALSE),0)</f>
        <v>0</v>
      </c>
      <c r="G42" s="14">
        <f>IF(G$4&gt;=$D$3,VLOOKUP($B42,'Données MCH2'!$B:$J,5,FALSE),0)</f>
        <v>0</v>
      </c>
      <c r="H42" s="14">
        <f>IF(H$4&gt;=$D$3,VLOOKUP($B42,'Données MCH2'!$B:$J,6,FALSE),0)</f>
        <v>0</v>
      </c>
      <c r="I42" s="14">
        <f>IF(I$4&gt;=$D$3,VLOOKUP($B42,'Données MCH2'!$B:$J,7,FALSE),0)</f>
        <v>0</v>
      </c>
      <c r="J42" s="97"/>
      <c r="K42" s="14">
        <f t="shared" si="22"/>
        <v>0</v>
      </c>
      <c r="L42" s="234" t="str">
        <f t="shared" si="23"/>
        <v>-</v>
      </c>
    </row>
    <row r="43" spans="1:12" hidden="1" outlineLevel="1" x14ac:dyDescent="0.25">
      <c r="A43" s="33">
        <v>331</v>
      </c>
      <c r="B43" s="211">
        <v>33</v>
      </c>
      <c r="C43" s="6" t="s">
        <v>12</v>
      </c>
      <c r="D43" s="4" t="s">
        <v>1022</v>
      </c>
      <c r="E43" s="14">
        <f>E14</f>
        <v>0</v>
      </c>
      <c r="F43" s="14">
        <f t="shared" ref="F43:I43" si="25">F14</f>
        <v>0</v>
      </c>
      <c r="G43" s="14">
        <f t="shared" si="25"/>
        <v>0</v>
      </c>
      <c r="H43" s="14">
        <f t="shared" si="25"/>
        <v>0</v>
      </c>
      <c r="I43" s="14">
        <f t="shared" si="25"/>
        <v>0</v>
      </c>
      <c r="J43" s="97"/>
      <c r="K43" s="14">
        <f t="shared" si="22"/>
        <v>0</v>
      </c>
      <c r="L43" s="234" t="str">
        <f t="shared" si="23"/>
        <v>-</v>
      </c>
    </row>
    <row r="44" spans="1:12" hidden="1" outlineLevel="1" x14ac:dyDescent="0.25">
      <c r="A44" s="33">
        <v>381</v>
      </c>
      <c r="B44" s="211">
        <v>35</v>
      </c>
      <c r="C44" s="6" t="s">
        <v>12</v>
      </c>
      <c r="D44" s="4" t="s">
        <v>170</v>
      </c>
      <c r="E44" s="14">
        <f>E15</f>
        <v>0</v>
      </c>
      <c r="F44" s="14">
        <f t="shared" ref="F44:I44" si="26">F15</f>
        <v>0</v>
      </c>
      <c r="G44" s="14">
        <f t="shared" si="26"/>
        <v>0</v>
      </c>
      <c r="H44" s="14">
        <f t="shared" si="26"/>
        <v>0</v>
      </c>
      <c r="I44" s="14">
        <f t="shared" si="26"/>
        <v>0</v>
      </c>
      <c r="J44" s="97"/>
      <c r="K44" s="14">
        <f t="shared" si="22"/>
        <v>0</v>
      </c>
      <c r="L44" s="234" t="str">
        <f t="shared" si="23"/>
        <v>-</v>
      </c>
    </row>
    <row r="45" spans="1:12" hidden="1" outlineLevel="1" x14ac:dyDescent="0.25">
      <c r="A45" s="33"/>
      <c r="B45" s="211">
        <v>366</v>
      </c>
      <c r="C45" s="6" t="s">
        <v>12</v>
      </c>
      <c r="D45" s="4" t="s">
        <v>1023</v>
      </c>
      <c r="E45" s="14">
        <f>IF(E$4&gt;=$D$3,VLOOKUP($B45,'Données MCH2'!$B:$J,3,FALSE),0)</f>
        <v>0</v>
      </c>
      <c r="F45" s="14">
        <f>IF(F$4&gt;=$D$3,VLOOKUP($B45,'Données MCH2'!$B:$J,4,FALSE),0)</f>
        <v>0</v>
      </c>
      <c r="G45" s="14">
        <f>IF(G$4&gt;=$D$3,VLOOKUP($B45,'Données MCH2'!$B:$J,5,FALSE),0)</f>
        <v>0</v>
      </c>
      <c r="H45" s="14">
        <f>IF(H$4&gt;=$D$3,VLOOKUP($B45,'Données MCH2'!$B:$J,6,FALSE),0)</f>
        <v>0</v>
      </c>
      <c r="I45" s="14">
        <f>IF(I$4&gt;=$D$3,VLOOKUP($B45,'Données MCH2'!$B:$J,7,FALSE),0)</f>
        <v>0</v>
      </c>
      <c r="J45" s="97"/>
      <c r="K45" s="14">
        <f t="shared" si="22"/>
        <v>0</v>
      </c>
      <c r="L45" s="234" t="str">
        <f t="shared" si="23"/>
        <v>-</v>
      </c>
    </row>
    <row r="46" spans="1:12" hidden="1" outlineLevel="1" x14ac:dyDescent="0.25">
      <c r="A46" s="169"/>
      <c r="B46" s="169"/>
      <c r="C46" s="417" t="s">
        <v>13</v>
      </c>
      <c r="D46" s="9" t="s">
        <v>1066</v>
      </c>
      <c r="E46" s="10">
        <f>E41-SUM(E42:E45)</f>
        <v>0</v>
      </c>
      <c r="F46" s="10">
        <f t="shared" ref="F46:I46" si="27">F41-SUM(F42:F45)</f>
        <v>0</v>
      </c>
      <c r="G46" s="10">
        <f t="shared" si="27"/>
        <v>0</v>
      </c>
      <c r="H46" s="10">
        <f t="shared" si="27"/>
        <v>0</v>
      </c>
      <c r="I46" s="10">
        <f t="shared" si="27"/>
        <v>0</v>
      </c>
      <c r="J46" s="97"/>
      <c r="K46" s="10">
        <f t="shared" ref="K46:K51" si="28">IF($K$3=1,E46,IF($K$3=2,AVERAGE(E46:F46),IF($K$3=3,AVERAGE(E46:G46),IF($K$3=4,AVERAGE(E46:H46),IF($K$3=5,AVERAGE(E46:I46))))))</f>
        <v>0</v>
      </c>
      <c r="L46" s="235" t="str">
        <f t="shared" ref="L46" si="29">IF($K$3=5,IF(OR(I46=0,E46=0,AND(I46&lt;0,E46&gt;0),AND(I46&gt;0,E46&lt;0)),"-",(I46/E46)^(1/4)-1),IF(OR(H46=0,E46=0,AND(H46&lt;0,E46&gt;0),AND(H46&gt;0,E46&lt;0)),"-",(H46/E46)^(1/3)-1))</f>
        <v>-</v>
      </c>
    </row>
    <row r="47" spans="1:12" ht="4.5" hidden="1" customHeight="1" outlineLevel="1" x14ac:dyDescent="0.25"/>
    <row r="48" spans="1:12" hidden="1" outlineLevel="1" x14ac:dyDescent="0.25">
      <c r="A48" s="34"/>
      <c r="B48" s="169"/>
      <c r="C48" s="20" t="s">
        <v>13</v>
      </c>
      <c r="D48" s="9" t="s">
        <v>79</v>
      </c>
      <c r="E48" s="10">
        <f>E36-E46</f>
        <v>0</v>
      </c>
      <c r="F48" s="10">
        <f t="shared" ref="F48:I48" si="30">F36-F46</f>
        <v>0</v>
      </c>
      <c r="G48" s="10">
        <f t="shared" si="30"/>
        <v>0</v>
      </c>
      <c r="H48" s="10">
        <f t="shared" si="30"/>
        <v>0</v>
      </c>
      <c r="I48" s="10">
        <f t="shared" si="30"/>
        <v>0</v>
      </c>
      <c r="J48" s="97"/>
      <c r="K48" s="10">
        <f t="shared" si="28"/>
        <v>0</v>
      </c>
      <c r="L48" s="10"/>
    </row>
    <row r="49" spans="1:14" hidden="1" outlineLevel="1" x14ac:dyDescent="0.25">
      <c r="A49" s="33" t="s">
        <v>1169</v>
      </c>
      <c r="B49" s="33">
        <v>6</v>
      </c>
      <c r="C49" s="6" t="s">
        <v>11</v>
      </c>
      <c r="D49" s="4" t="s">
        <v>16</v>
      </c>
      <c r="E49" s="14">
        <f>IFERROR(IF(E4&gt;=$D$3,SUMIF('Données MCH2'!$A$4:$A$255,$B49,'Données MCH2'!D$4:D$255),'Données PCV'!C59),0)</f>
        <v>0</v>
      </c>
      <c r="F49" s="14">
        <f>IFERROR(IF(F4&gt;=$D$3,SUMIF('Données MCH2'!$A$4:$A$255,$B49,'Données MCH2'!E$4:E$255),'Données PCV'!D59),0)</f>
        <v>0</v>
      </c>
      <c r="G49" s="14">
        <f>IFERROR(IF(G4&gt;=$D$3,SUMIF('Données MCH2'!$A$4:$A$255,$B49,'Données MCH2'!F$4:F$255),'Données PCV'!E59),0)</f>
        <v>0</v>
      </c>
      <c r="H49" s="14">
        <f>IFERROR(IF(H4&gt;=$D$3,SUMIF('Données MCH2'!$A$4:$A$255,$B49,'Données MCH2'!G$4:G$255),'Données PCV'!F59),0)</f>
        <v>0</v>
      </c>
      <c r="I49" s="14">
        <f>IF(I4&gt;=$D$3,SUMIF('Données MCH2'!$A$4:$A$255,$B49,'Données MCH2'!H$4:H$255),'Données PCV'!G59)</f>
        <v>0</v>
      </c>
      <c r="J49" s="97"/>
      <c r="K49" s="14">
        <f t="shared" si="28"/>
        <v>0</v>
      </c>
      <c r="L49" s="261" t="str">
        <f t="shared" ref="L49" si="31">IF($K$3=5,IF(OR(I49=0,E49=0,AND(I49&lt;0,E49&gt;0),AND(I49&gt;0,E49&lt;0)),"-",(I49/E49)^(1/4)-1),IF(OR(H49=0,E49=0,AND(H49&lt;0,E49&gt;0),AND(H49&gt;0,E49&lt;0)),"-",(H49/E49)^(1/3)-1))</f>
        <v>-</v>
      </c>
    </row>
    <row r="50" spans="1:14" hidden="1" outlineLevel="1" x14ac:dyDescent="0.25">
      <c r="A50" s="33" t="s">
        <v>14</v>
      </c>
      <c r="B50" s="168">
        <v>5</v>
      </c>
      <c r="C50" s="6" t="s">
        <v>12</v>
      </c>
      <c r="D50" s="4" t="s">
        <v>17</v>
      </c>
      <c r="E50" s="14">
        <f>IFERROR(IF(E4&gt;=$D$3,SUMIF('Données MCH2'!$A$4:$A$255,$B50,'Données MCH2'!D$4:D$255),'Données PCV'!C52),0)</f>
        <v>0</v>
      </c>
      <c r="F50" s="14">
        <f>IFERROR(IF(F4&gt;=$D$3,SUMIF('Données MCH2'!$A$4:$A$255,$B50,'Données MCH2'!E$4:E$255),'Données PCV'!D52),0)</f>
        <v>0</v>
      </c>
      <c r="G50" s="14">
        <f>IFERROR(IF(G4&gt;=$D$3,SUMIF('Données MCH2'!$A$4:$A$255,$B50,'Données MCH2'!F$4:F$255),'Données PCV'!E52),0)</f>
        <v>0</v>
      </c>
      <c r="H50" s="14">
        <f>IFERROR(IF(H4&gt;=$D$3,SUMIF('Données MCH2'!$A$4:$A$255,$B50,'Données MCH2'!G$4:G$255),'Données PCV'!F52),0)</f>
        <v>0</v>
      </c>
      <c r="I50" s="14">
        <f>IF(I4&gt;=$D$3,SUMIF('Données MCH2'!$A$4:$A$255,$B50,'Données MCH2'!H$4:H$255),'Données PCV'!G52)</f>
        <v>0</v>
      </c>
      <c r="J50" s="97"/>
      <c r="K50" s="14">
        <f t="shared" si="28"/>
        <v>0</v>
      </c>
      <c r="L50" s="261" t="str">
        <f>IF($K$3=5,IF(OR(I50=0,E50=0,AND(I50&lt;0,E50&gt;0),AND(I50&gt;0,E50&lt;0)),"-",(I50/E50)^(1/4)-1),IF(OR(H50=0,E50=0,AND(H50&lt;0,E50&gt;0),AND(H50&gt;0,E50&lt;0)),"-",(H50/E50)^(1/3)-1))</f>
        <v>-</v>
      </c>
    </row>
    <row r="51" spans="1:14" hidden="1" outlineLevel="1" x14ac:dyDescent="0.25">
      <c r="A51" s="34"/>
      <c r="B51" s="169"/>
      <c r="C51" s="20" t="s">
        <v>13</v>
      </c>
      <c r="D51" s="9" t="s">
        <v>54</v>
      </c>
      <c r="E51" s="10">
        <f>IFERROR((E48+E49-E50),0)</f>
        <v>0</v>
      </c>
      <c r="F51" s="10">
        <f t="shared" ref="F51:I51" si="32">IFERROR((F48+F49-F50),0)</f>
        <v>0</v>
      </c>
      <c r="G51" s="10">
        <f t="shared" si="32"/>
        <v>0</v>
      </c>
      <c r="H51" s="10">
        <f t="shared" si="32"/>
        <v>0</v>
      </c>
      <c r="I51" s="10">
        <f t="shared" si="32"/>
        <v>0</v>
      </c>
      <c r="J51" s="97"/>
      <c r="K51" s="10">
        <f t="shared" si="28"/>
        <v>0</v>
      </c>
      <c r="L51" s="10"/>
    </row>
    <row r="52" spans="1:14" ht="16.5" customHeight="1" collapsed="1" thickBot="1" x14ac:dyDescent="0.3">
      <c r="A52" s="113"/>
      <c r="B52" s="3"/>
      <c r="C52" s="3"/>
      <c r="E52" s="2"/>
      <c r="F52" s="2"/>
      <c r="G52" s="2"/>
      <c r="H52" s="2"/>
      <c r="I52" s="2"/>
      <c r="J52" s="2"/>
      <c r="K52" s="2"/>
      <c r="L52" s="2"/>
    </row>
    <row r="53" spans="1:14" ht="16.5" x14ac:dyDescent="0.25">
      <c r="A53" s="397" t="s">
        <v>1031</v>
      </c>
      <c r="B53" s="425"/>
      <c r="C53" s="425"/>
      <c r="D53" s="425"/>
      <c r="E53" s="2"/>
      <c r="F53" s="2"/>
      <c r="G53" s="2"/>
      <c r="H53" s="2"/>
      <c r="I53" s="2"/>
      <c r="K53" s="2"/>
      <c r="L53" s="2"/>
    </row>
    <row r="54" spans="1:14" ht="4.3499999999999996" customHeight="1" thickBot="1" x14ac:dyDescent="0.3">
      <c r="A54" s="3"/>
      <c r="B54" s="3"/>
      <c r="C54" s="3"/>
      <c r="E54" s="2"/>
      <c r="F54" s="2"/>
      <c r="G54" s="2"/>
      <c r="H54" s="2"/>
      <c r="I54" s="2"/>
    </row>
    <row r="55" spans="1:14" x14ac:dyDescent="0.25">
      <c r="A55" s="37" t="s">
        <v>42</v>
      </c>
      <c r="B55" s="170"/>
      <c r="C55" s="38"/>
      <c r="D55" s="39"/>
      <c r="E55" s="40"/>
      <c r="F55" s="40"/>
      <c r="G55" s="40"/>
      <c r="H55" s="40"/>
      <c r="I55" s="40"/>
      <c r="J55" s="181"/>
      <c r="K55" s="41"/>
      <c r="L55" s="2"/>
    </row>
    <row r="56" spans="1:14" ht="8.25" customHeight="1" thickBot="1" x14ac:dyDescent="0.3">
      <c r="A56" s="113"/>
      <c r="B56" s="3"/>
      <c r="C56" s="3"/>
      <c r="E56" s="2"/>
      <c r="F56" s="2"/>
      <c r="G56" s="2"/>
      <c r="H56" s="2"/>
      <c r="I56" s="2"/>
      <c r="J56" s="2"/>
      <c r="K56" s="22"/>
      <c r="L56" s="2"/>
    </row>
    <row r="57" spans="1:14" hidden="1" outlineLevel="1" x14ac:dyDescent="0.25">
      <c r="A57" s="203" t="s">
        <v>1041</v>
      </c>
      <c r="B57" s="204"/>
      <c r="C57" s="205"/>
      <c r="D57" s="202"/>
      <c r="E57" s="300"/>
      <c r="F57" s="300"/>
      <c r="G57" s="300"/>
      <c r="H57" s="300"/>
      <c r="I57" s="300"/>
      <c r="J57" s="300"/>
      <c r="K57" s="401"/>
      <c r="L57" s="2"/>
    </row>
    <row r="58" spans="1:14" hidden="1" outlineLevel="2" x14ac:dyDescent="0.25">
      <c r="A58" s="544" t="s">
        <v>318</v>
      </c>
      <c r="B58" s="171"/>
      <c r="C58" s="545" t="s">
        <v>313</v>
      </c>
      <c r="D58" s="5" t="s">
        <v>10</v>
      </c>
      <c r="E58" s="11">
        <f>E4</f>
        <v>2020</v>
      </c>
      <c r="F58" s="11">
        <f>F4</f>
        <v>2021</v>
      </c>
      <c r="G58" s="11">
        <f>G4</f>
        <v>2022</v>
      </c>
      <c r="H58" s="96">
        <f>H4</f>
        <v>2023</v>
      </c>
      <c r="I58" s="11">
        <f>I4</f>
        <v>2024</v>
      </c>
      <c r="J58" s="97"/>
      <c r="K58" s="98" t="str">
        <f>K4</f>
        <v>Moyenne</v>
      </c>
      <c r="L58" s="23" t="s">
        <v>754</v>
      </c>
    </row>
    <row r="59" spans="1:14" hidden="1" outlineLevel="2" x14ac:dyDescent="0.25">
      <c r="A59" s="544"/>
      <c r="B59" s="171"/>
      <c r="C59" s="545"/>
      <c r="D59" s="4" t="s">
        <v>49</v>
      </c>
      <c r="E59" s="14">
        <f>IF(E4&gt;=$D$3,IF('Données MCH2'!D144&lt;0,-'Données MCH2'!D144,0),IF('Données PCV'!C111&lt;0,-'Données PCV'!C111,0))</f>
        <v>0</v>
      </c>
      <c r="F59" s="14">
        <f>IF(F4&gt;=$D$3,IF('Données MCH2'!E144&lt;0,-'Données MCH2'!E144,0),IF('Données PCV'!D111&lt;0,-'Données PCV'!D111,0))</f>
        <v>0</v>
      </c>
      <c r="G59" s="14">
        <f>IF(G4&gt;=$D$3,IF('Données MCH2'!F144&lt;0,-'Données MCH2'!F144,0),IF('Données PCV'!E111&lt;0,-'Données PCV'!E111,0))</f>
        <v>0</v>
      </c>
      <c r="H59" s="14">
        <f>IF(H4&gt;=$D$3,IF('Données MCH2'!G144&lt;0,-'Données MCH2'!G144,0),IF('Données PCV'!F111&lt;0,-'Données PCV'!F111,0))</f>
        <v>0</v>
      </c>
      <c r="I59" s="14">
        <f>IFERROR(IF(I4&gt;=$D$3,IF('Données MCH2'!H144&lt;0,-'Données MCH2'!H144,0),IF('Données PCV'!G111&lt;0,-'Données PCV'!G111,0)),0)</f>
        <v>0</v>
      </c>
      <c r="J59" s="97"/>
      <c r="K59" s="14">
        <f>IF($K$3=1,E59,IF($K$3=2,AVERAGE(E59:F59),IF($K$3=3,AVERAGE(E59:G59),IF($K$3=4,AVERAGE(E59:H59),IF($K$3=5,AVERAGE(E59:I59))))))</f>
        <v>0</v>
      </c>
      <c r="L59" s="14">
        <f>AVERAGE(G59:I59)</f>
        <v>0</v>
      </c>
    </row>
    <row r="60" spans="1:14" hidden="1" outlineLevel="2" x14ac:dyDescent="0.25">
      <c r="A60" s="544"/>
      <c r="B60" s="171"/>
      <c r="C60" s="545"/>
      <c r="D60" s="4" t="s">
        <v>1171</v>
      </c>
      <c r="E60" s="278">
        <f>SUMIF('Revenus fiscaux après péréq'!$A:$A,$F$3,'Revenus fiscaux après péréq'!E:E)</f>
        <v>0</v>
      </c>
      <c r="F60" s="278">
        <f>SUMIF('Revenus fiscaux après péréq'!$A:$A,$F$3,'Revenus fiscaux après péréq'!F:F)</f>
        <v>0</v>
      </c>
      <c r="G60" s="278">
        <f>SUMIF('Revenus fiscaux après péréq'!$A:$A,$F$3,'Revenus fiscaux après péréq'!G:G)</f>
        <v>0</v>
      </c>
      <c r="H60" s="278">
        <f>SUMIF('Revenus fiscaux après péréq'!$A:$A,$F$3,'Revenus fiscaux après péréq'!H:H)</f>
        <v>0</v>
      </c>
      <c r="I60" s="278">
        <f>IFERROR(IF(I4&gt;=$D$3,SUM('Données MCH2'!H155:H156),'Données PCV'!G23+'Données PCV'!G34),0)+SUMIF('péréquation prov 24-25'!$A:$A,AF!$F$3,'péréquation prov 24-25'!$G:$G)</f>
        <v>0</v>
      </c>
      <c r="J60" s="97"/>
      <c r="K60" s="14">
        <f>IF($K$3=1,E60,IF($K$3=2,AVERAGE(E60:F60),IF($K$3=3,AVERAGE(E60:G60),IF($K$3=4,AVERAGE(E60:H60),IF($K$3=5,AVERAGE(E60:I60))))))</f>
        <v>0</v>
      </c>
      <c r="L60" s="14">
        <f>AVERAGE(G60:I60)</f>
        <v>0</v>
      </c>
      <c r="N60" s="299" t="s">
        <v>779</v>
      </c>
    </row>
    <row r="61" spans="1:14" hidden="1" outlineLevel="2" x14ac:dyDescent="0.25">
      <c r="A61" s="544"/>
      <c r="B61" s="171"/>
      <c r="C61" s="545"/>
      <c r="D61" s="16" t="s">
        <v>30</v>
      </c>
      <c r="E61" s="191">
        <f>IF(E59&lt;=0,0,E59/E60)</f>
        <v>0</v>
      </c>
      <c r="F61" s="191">
        <f>IF(F59&lt;=0,0,F59/F60)</f>
        <v>0</v>
      </c>
      <c r="G61" s="191">
        <f>IF(G59&lt;=0,0,G59/G60)</f>
        <v>0</v>
      </c>
      <c r="H61" s="192">
        <f>IF(H59&lt;=0,0,H59/H60)</f>
        <v>0</v>
      </c>
      <c r="I61" s="191">
        <f>IF(I59&lt;=0,0,I59/I60)</f>
        <v>0</v>
      </c>
      <c r="J61" s="97"/>
      <c r="K61" s="193">
        <f>IF(K59&lt;=0,0,K59/K60)</f>
        <v>0</v>
      </c>
      <c r="L61" s="193">
        <f>IF(L59&lt;=0,0,L59/L60)</f>
        <v>0</v>
      </c>
    </row>
    <row r="62" spans="1:14" hidden="1" outlineLevel="1" collapsed="1" x14ac:dyDescent="0.25">
      <c r="A62" s="113"/>
      <c r="B62" s="3"/>
      <c r="C62" s="3"/>
      <c r="E62" s="2"/>
      <c r="F62" s="2"/>
      <c r="G62" s="2"/>
      <c r="H62" s="2"/>
      <c r="I62" s="2"/>
      <c r="K62" s="35"/>
      <c r="L62" s="270"/>
    </row>
    <row r="63" spans="1:14" hidden="1" outlineLevel="1" x14ac:dyDescent="0.25">
      <c r="A63" s="203" t="s">
        <v>1042</v>
      </c>
      <c r="B63" s="204"/>
      <c r="C63" s="205"/>
      <c r="D63" s="202"/>
      <c r="E63" s="300"/>
      <c r="F63" s="300"/>
      <c r="G63" s="300"/>
      <c r="H63" s="300"/>
      <c r="I63" s="300"/>
      <c r="J63" s="300"/>
      <c r="K63" s="401"/>
      <c r="L63" s="270"/>
    </row>
    <row r="64" spans="1:14" hidden="1" outlineLevel="2" x14ac:dyDescent="0.25">
      <c r="A64" s="544" t="s">
        <v>318</v>
      </c>
      <c r="B64" s="171"/>
      <c r="C64" s="545" t="s">
        <v>315</v>
      </c>
      <c r="D64" s="5" t="s">
        <v>10</v>
      </c>
      <c r="E64" s="11">
        <f>E4</f>
        <v>2020</v>
      </c>
      <c r="F64" s="11">
        <f>F4</f>
        <v>2021</v>
      </c>
      <c r="G64" s="11">
        <f>G4</f>
        <v>2022</v>
      </c>
      <c r="H64" s="11">
        <f>H4</f>
        <v>2023</v>
      </c>
      <c r="I64" s="11">
        <f>I4</f>
        <v>2024</v>
      </c>
      <c r="J64" s="97"/>
      <c r="K64" s="11" t="str">
        <f>K4</f>
        <v>Moyenne</v>
      </c>
      <c r="L64" s="270"/>
    </row>
    <row r="65" spans="1:12" hidden="1" outlineLevel="2" x14ac:dyDescent="0.25">
      <c r="A65" s="544"/>
      <c r="B65" s="171"/>
      <c r="C65" s="545"/>
      <c r="D65" s="4" t="s">
        <v>254</v>
      </c>
      <c r="E65" s="14">
        <f>IF(E4&gt;=$D$3,'Données MCH2'!D152,'Données PCV'!C129)</f>
        <v>0</v>
      </c>
      <c r="F65" s="14">
        <f>IF(F4&gt;=$D$3,'Données MCH2'!E152,'Données PCV'!D129)</f>
        <v>0</v>
      </c>
      <c r="G65" s="14">
        <f>IF(G4&gt;=$D$3,'Données MCH2'!F152,'Données PCV'!E129)</f>
        <v>0</v>
      </c>
      <c r="H65" s="14">
        <f>IF(H4&gt;=$D$3,'Données MCH2'!G152,'Données PCV'!F129)</f>
        <v>0</v>
      </c>
      <c r="I65" s="14">
        <f>IFERROR(IF(I4&gt;=$D$3,'Données MCH2'!H152,'Données PCV'!G129),0)</f>
        <v>0</v>
      </c>
      <c r="J65" s="97"/>
      <c r="K65" s="14">
        <f t="shared" ref="K65:K66" si="33">IF($K$3=1,E65,IF($K$3=2,AVERAGE(E65:F65),IF($K$3=3,AVERAGE(E65:G65),IF($K$3=4,AVERAGE(E65:H65),IF($K$3=5,AVERAGE(E65:I65))))))</f>
        <v>0</v>
      </c>
      <c r="L65" s="270"/>
    </row>
    <row r="66" spans="1:12" hidden="1" outlineLevel="2" x14ac:dyDescent="0.25">
      <c r="A66" s="544"/>
      <c r="B66" s="171"/>
      <c r="C66" s="545"/>
      <c r="D66" s="4" t="s">
        <v>325</v>
      </c>
      <c r="E66" s="14">
        <f>E34</f>
        <v>0</v>
      </c>
      <c r="F66" s="14">
        <f t="shared" ref="F66:I66" si="34">F34</f>
        <v>0</v>
      </c>
      <c r="G66" s="14">
        <f t="shared" si="34"/>
        <v>0</v>
      </c>
      <c r="H66" s="14">
        <f t="shared" si="34"/>
        <v>0</v>
      </c>
      <c r="I66" s="14">
        <f t="shared" si="34"/>
        <v>0</v>
      </c>
      <c r="J66" s="97"/>
      <c r="K66" s="14">
        <f t="shared" si="33"/>
        <v>0</v>
      </c>
      <c r="L66" s="270"/>
    </row>
    <row r="67" spans="1:12" hidden="1" outlineLevel="2" x14ac:dyDescent="0.25">
      <c r="A67" s="544"/>
      <c r="B67" s="171"/>
      <c r="C67" s="545"/>
      <c r="D67" s="16" t="s">
        <v>30</v>
      </c>
      <c r="E67" s="191">
        <f>IF(E65&lt;=0,0,E65/E66)</f>
        <v>0</v>
      </c>
      <c r="F67" s="191">
        <f t="shared" ref="F67:K67" si="35">IF(F65&lt;=0,0,F65/F66)</f>
        <v>0</v>
      </c>
      <c r="G67" s="191">
        <f t="shared" si="35"/>
        <v>0</v>
      </c>
      <c r="H67" s="191">
        <f t="shared" si="35"/>
        <v>0</v>
      </c>
      <c r="I67" s="191">
        <f t="shared" si="35"/>
        <v>0</v>
      </c>
      <c r="J67" s="97"/>
      <c r="K67" s="191">
        <f t="shared" si="35"/>
        <v>0</v>
      </c>
      <c r="L67" s="270"/>
    </row>
    <row r="68" spans="1:12" hidden="1" outlineLevel="1" collapsed="1" x14ac:dyDescent="0.25">
      <c r="A68" s="206"/>
      <c r="B68" s="207"/>
      <c r="C68" s="207"/>
      <c r="D68" s="208"/>
      <c r="E68" s="2"/>
      <c r="F68" s="2"/>
      <c r="G68" s="2"/>
      <c r="H68" s="2"/>
      <c r="I68" s="2"/>
      <c r="K68" s="35"/>
      <c r="L68" s="270"/>
    </row>
    <row r="69" spans="1:12" hidden="1" outlineLevel="1" x14ac:dyDescent="0.25">
      <c r="A69" s="203" t="s">
        <v>1043</v>
      </c>
      <c r="B69" s="204"/>
      <c r="C69" s="205"/>
      <c r="D69" s="202"/>
      <c r="E69" s="300"/>
      <c r="F69" s="300"/>
      <c r="G69" s="300"/>
      <c r="H69" s="300"/>
      <c r="I69" s="300"/>
      <c r="J69" s="300"/>
      <c r="K69" s="401"/>
      <c r="L69" s="270"/>
    </row>
    <row r="70" spans="1:12" hidden="1" outlineLevel="2" x14ac:dyDescent="0.25">
      <c r="A70" s="544"/>
      <c r="B70" s="171"/>
      <c r="C70" s="545" t="s">
        <v>316</v>
      </c>
      <c r="D70" s="5" t="s">
        <v>10</v>
      </c>
      <c r="E70" s="11">
        <f>E4</f>
        <v>2020</v>
      </c>
      <c r="F70" s="11">
        <f t="shared" ref="F70:I70" si="36">F4</f>
        <v>2021</v>
      </c>
      <c r="G70" s="11">
        <f t="shared" si="36"/>
        <v>2022</v>
      </c>
      <c r="H70" s="11">
        <f t="shared" si="36"/>
        <v>2023</v>
      </c>
      <c r="I70" s="11">
        <f t="shared" si="36"/>
        <v>2024</v>
      </c>
      <c r="J70" s="97"/>
      <c r="K70" s="11" t="str">
        <f>K4</f>
        <v>Moyenne</v>
      </c>
      <c r="L70" s="11" t="str">
        <f>L4</f>
        <v>Tx croissance</v>
      </c>
    </row>
    <row r="71" spans="1:12" hidden="1" outlineLevel="2" x14ac:dyDescent="0.25">
      <c r="A71" s="544"/>
      <c r="B71" s="171"/>
      <c r="C71" s="545"/>
      <c r="D71" s="4" t="s">
        <v>49</v>
      </c>
      <c r="E71" s="14">
        <f>E59</f>
        <v>0</v>
      </c>
      <c r="F71" s="14">
        <f t="shared" ref="F71:I71" si="37">F59</f>
        <v>0</v>
      </c>
      <c r="G71" s="14">
        <f t="shared" si="37"/>
        <v>0</v>
      </c>
      <c r="H71" s="14">
        <f t="shared" si="37"/>
        <v>0</v>
      </c>
      <c r="I71" s="14">
        <f t="shared" si="37"/>
        <v>0</v>
      </c>
      <c r="J71" s="97"/>
      <c r="K71" s="14">
        <f t="shared" ref="K71:K72" si="38">IF($K$3=1,E71,IF($K$3=2,AVERAGE(E71:F71),IF($K$3=3,AVERAGE(E71:G71),IF($K$3=4,AVERAGE(E71:H71),IF($K$3=5,AVERAGE(E71:I71))))))</f>
        <v>0</v>
      </c>
    </row>
    <row r="72" spans="1:12" hidden="1" outlineLevel="2" x14ac:dyDescent="0.25">
      <c r="A72" s="544"/>
      <c r="B72" s="171"/>
      <c r="C72" s="545"/>
      <c r="D72" s="4" t="s">
        <v>274</v>
      </c>
      <c r="E72" s="14">
        <f>IF('Données PCV'!C143&lt;'Données MCH2'!D203,'Données MCH2'!D203,'Données PCV'!C143)</f>
        <v>0</v>
      </c>
      <c r="F72" s="14">
        <f>IF('Données PCV'!D143&lt;'Données MCH2'!E203,'Données MCH2'!E203,'Données PCV'!D143)</f>
        <v>0</v>
      </c>
      <c r="G72" s="14">
        <f>IF('Données PCV'!E143&lt;'Données MCH2'!F203,'Données MCH2'!F203,'Données PCV'!E143)</f>
        <v>0</v>
      </c>
      <c r="H72" s="14">
        <f>IF('Données PCV'!F143&lt;'Données MCH2'!G203,'Données MCH2'!G203,'Données PCV'!F143)</f>
        <v>0</v>
      </c>
      <c r="I72" s="14">
        <f>IF('Données PCV'!G143&lt;'Données MCH2'!H203,'Données MCH2'!H203,'Données PCV'!G143)</f>
        <v>0</v>
      </c>
      <c r="J72" s="97"/>
      <c r="K72" s="14">
        <f t="shared" si="38"/>
        <v>0</v>
      </c>
      <c r="L72" s="261" t="str">
        <f t="shared" ref="L72" si="39">IF(OR(I72=0,E72=0,AND(I72&lt;0,E72&gt;0),AND(I72&gt;0,E72&lt;0)),"-",(I72/E72)^(1/4)-1)</f>
        <v>-</v>
      </c>
    </row>
    <row r="73" spans="1:12" hidden="1" outlineLevel="2" x14ac:dyDescent="0.25">
      <c r="A73" s="544"/>
      <c r="B73" s="171"/>
      <c r="C73" s="545"/>
      <c r="D73" s="16" t="s">
        <v>32</v>
      </c>
      <c r="E73" s="18">
        <f>IFERROR(E71/E72,0)</f>
        <v>0</v>
      </c>
      <c r="F73" s="18">
        <f t="shared" ref="F73:I73" si="40">IFERROR(F71/F72,0)</f>
        <v>0</v>
      </c>
      <c r="G73" s="18">
        <f t="shared" si="40"/>
        <v>0</v>
      </c>
      <c r="H73" s="18">
        <f t="shared" si="40"/>
        <v>0</v>
      </c>
      <c r="I73" s="18">
        <f t="shared" si="40"/>
        <v>0</v>
      </c>
      <c r="J73" s="97"/>
      <c r="K73" s="18">
        <f>IFERROR(K71/K72,0)</f>
        <v>0</v>
      </c>
      <c r="L73" s="270"/>
    </row>
    <row r="74" spans="1:12" hidden="1" outlineLevel="2" x14ac:dyDescent="0.25">
      <c r="A74" s="206"/>
      <c r="B74" s="207"/>
      <c r="C74" s="207"/>
      <c r="D74" s="503" t="s">
        <v>1180</v>
      </c>
      <c r="E74" s="504">
        <v>1838.9179059670728</v>
      </c>
      <c r="F74" s="504">
        <v>1793.990130402191</v>
      </c>
      <c r="G74" s="504">
        <v>1701.757945371824</v>
      </c>
      <c r="H74" s="504">
        <v>1732.9625257216403</v>
      </c>
      <c r="I74" s="504" t="s">
        <v>1182</v>
      </c>
      <c r="J74" s="2"/>
      <c r="K74" s="500"/>
      <c r="L74" s="270"/>
    </row>
    <row r="75" spans="1:12" hidden="1" outlineLevel="2" x14ac:dyDescent="0.25">
      <c r="A75" s="206"/>
      <c r="B75" s="207"/>
      <c r="C75" s="207"/>
      <c r="D75" s="503" t="s">
        <v>1181</v>
      </c>
      <c r="E75" s="504">
        <v>3938.28054186189</v>
      </c>
      <c r="F75" s="504">
        <v>3909.5930667202433</v>
      </c>
      <c r="G75" s="504">
        <v>3840.3456594498512</v>
      </c>
      <c r="H75" s="504">
        <v>3810.3627588700479</v>
      </c>
      <c r="I75" s="504" t="s">
        <v>1182</v>
      </c>
      <c r="J75" s="2"/>
      <c r="K75" s="500"/>
      <c r="L75" s="270"/>
    </row>
    <row r="76" spans="1:12" hidden="1" outlineLevel="1" collapsed="1" x14ac:dyDescent="0.25">
      <c r="A76" s="206"/>
      <c r="B76" s="207"/>
      <c r="C76" s="207"/>
      <c r="D76" s="208"/>
      <c r="E76" s="500"/>
      <c r="F76" s="500"/>
      <c r="G76" s="500"/>
      <c r="H76" s="500"/>
      <c r="I76" s="500"/>
      <c r="J76" s="2"/>
      <c r="K76" s="500"/>
      <c r="L76" s="270"/>
    </row>
    <row r="77" spans="1:12" ht="15" hidden="1" customHeight="1" outlineLevel="1" x14ac:dyDescent="0.25">
      <c r="A77" s="549" t="s">
        <v>28</v>
      </c>
      <c r="B77" s="550"/>
      <c r="C77" s="550"/>
      <c r="D77" s="550"/>
      <c r="E77" s="550"/>
      <c r="F77" s="550"/>
      <c r="G77" s="550"/>
      <c r="H77" s="550"/>
      <c r="I77" s="550"/>
      <c r="J77" s="202"/>
      <c r="K77" s="402"/>
      <c r="L77" s="270"/>
    </row>
    <row r="78" spans="1:12" hidden="1" outlineLevel="2" x14ac:dyDescent="0.25">
      <c r="A78" s="544" t="s">
        <v>29</v>
      </c>
      <c r="B78" s="171"/>
      <c r="C78" s="545" t="s">
        <v>69</v>
      </c>
      <c r="D78" s="5" t="s">
        <v>10</v>
      </c>
      <c r="E78" s="11">
        <f>E4</f>
        <v>2020</v>
      </c>
      <c r="F78" s="11">
        <f t="shared" ref="F78:K78" si="41">F4</f>
        <v>2021</v>
      </c>
      <c r="G78" s="11">
        <f t="shared" si="41"/>
        <v>2022</v>
      </c>
      <c r="H78" s="11">
        <f t="shared" si="41"/>
        <v>2023</v>
      </c>
      <c r="I78" s="11">
        <f t="shared" si="41"/>
        <v>2024</v>
      </c>
      <c r="J78" s="97"/>
      <c r="K78" s="11" t="str">
        <f t="shared" si="41"/>
        <v>Moyenne</v>
      </c>
      <c r="L78" s="270"/>
    </row>
    <row r="79" spans="1:12" hidden="1" outlineLevel="2" x14ac:dyDescent="0.25">
      <c r="A79" s="544"/>
      <c r="B79" s="171"/>
      <c r="C79" s="545"/>
      <c r="D79" s="4" t="s">
        <v>49</v>
      </c>
      <c r="E79" s="14">
        <f>E59</f>
        <v>0</v>
      </c>
      <c r="F79" s="14">
        <f t="shared" ref="F79:I79" si="42">F59</f>
        <v>0</v>
      </c>
      <c r="G79" s="14">
        <f t="shared" si="42"/>
        <v>0</v>
      </c>
      <c r="H79" s="14">
        <f t="shared" si="42"/>
        <v>0</v>
      </c>
      <c r="I79" s="14">
        <f t="shared" si="42"/>
        <v>0</v>
      </c>
      <c r="J79" s="97"/>
      <c r="K79" s="14">
        <f t="shared" ref="K79:K80" si="43">IF($K$3=1,E79,IF($K$3=2,AVERAGE(E79:F79),IF($K$3=3,AVERAGE(E79:G79),IF($K$3=4,AVERAGE(E79:H79),IF($K$3=5,AVERAGE(E79:I79))))))</f>
        <v>0</v>
      </c>
      <c r="L79" s="270"/>
    </row>
    <row r="80" spans="1:12" hidden="1" outlineLevel="2" x14ac:dyDescent="0.25">
      <c r="A80" s="544"/>
      <c r="B80" s="171"/>
      <c r="C80" s="545"/>
      <c r="D80" s="4" t="s">
        <v>44</v>
      </c>
      <c r="E80" s="14">
        <f>E48</f>
        <v>0</v>
      </c>
      <c r="F80" s="14">
        <f t="shared" ref="F80:I80" si="44">F48</f>
        <v>0</v>
      </c>
      <c r="G80" s="14">
        <f t="shared" si="44"/>
        <v>0</v>
      </c>
      <c r="H80" s="14">
        <f t="shared" si="44"/>
        <v>0</v>
      </c>
      <c r="I80" s="14">
        <f t="shared" si="44"/>
        <v>0</v>
      </c>
      <c r="J80" s="97"/>
      <c r="K80" s="14">
        <f t="shared" si="43"/>
        <v>0</v>
      </c>
      <c r="L80" s="270"/>
    </row>
    <row r="81" spans="1:13" hidden="1" outlineLevel="2" x14ac:dyDescent="0.25">
      <c r="A81" s="544"/>
      <c r="B81" s="171"/>
      <c r="C81" s="545"/>
      <c r="D81" s="16" t="s">
        <v>26</v>
      </c>
      <c r="E81" s="10">
        <f>IF(E79&lt;=0,0,IF(E80&lt;=0,"Impossible",E79/E80))</f>
        <v>0</v>
      </c>
      <c r="F81" s="10">
        <f t="shared" ref="F81:K81" si="45">IF(F79&lt;=0,0,IF(F80&lt;=0,"Impossible",F79/F80))</f>
        <v>0</v>
      </c>
      <c r="G81" s="10">
        <f t="shared" si="45"/>
        <v>0</v>
      </c>
      <c r="H81" s="10">
        <f t="shared" si="45"/>
        <v>0</v>
      </c>
      <c r="I81" s="10">
        <f t="shared" si="45"/>
        <v>0</v>
      </c>
      <c r="J81" s="97"/>
      <c r="K81" s="10">
        <f t="shared" si="45"/>
        <v>0</v>
      </c>
      <c r="L81" s="270"/>
    </row>
    <row r="82" spans="1:13" hidden="1" outlineLevel="1" collapsed="1" x14ac:dyDescent="0.25">
      <c r="A82" s="113"/>
      <c r="B82" s="3"/>
      <c r="C82" s="3"/>
      <c r="E82" s="2"/>
      <c r="F82" s="2"/>
      <c r="G82" s="2"/>
      <c r="H82" s="2"/>
      <c r="I82" s="2"/>
      <c r="K82" s="35"/>
      <c r="L82" s="270"/>
    </row>
    <row r="83" spans="1:13" hidden="1" outlineLevel="1" x14ac:dyDescent="0.25">
      <c r="A83" s="203" t="s">
        <v>1044</v>
      </c>
      <c r="B83" s="204"/>
      <c r="C83" s="205"/>
      <c r="D83" s="202"/>
      <c r="E83" s="300"/>
      <c r="F83" s="300"/>
      <c r="G83" s="300"/>
      <c r="H83" s="300"/>
      <c r="I83" s="300"/>
      <c r="J83" s="202"/>
      <c r="K83" s="402"/>
      <c r="L83" s="270"/>
    </row>
    <row r="84" spans="1:13" hidden="1" outlineLevel="2" x14ac:dyDescent="0.25">
      <c r="A84" s="544" t="s">
        <v>319</v>
      </c>
      <c r="B84" s="171"/>
      <c r="C84" s="545" t="s">
        <v>1047</v>
      </c>
      <c r="D84" s="5" t="s">
        <v>10</v>
      </c>
      <c r="E84" s="11">
        <f>E4</f>
        <v>2020</v>
      </c>
      <c r="F84" s="11">
        <f t="shared" ref="F84:K84" si="46">F4</f>
        <v>2021</v>
      </c>
      <c r="G84" s="11">
        <f t="shared" si="46"/>
        <v>2022</v>
      </c>
      <c r="H84" s="11">
        <f t="shared" si="46"/>
        <v>2023</v>
      </c>
      <c r="I84" s="11">
        <f t="shared" si="46"/>
        <v>2024</v>
      </c>
      <c r="J84" s="97"/>
      <c r="K84" s="11" t="str">
        <f t="shared" si="46"/>
        <v>Moyenne</v>
      </c>
      <c r="L84" s="270"/>
    </row>
    <row r="85" spans="1:13" hidden="1" outlineLevel="2" x14ac:dyDescent="0.25">
      <c r="A85" s="544"/>
      <c r="B85" s="171"/>
      <c r="C85" s="545"/>
      <c r="D85" s="4" t="s">
        <v>1046</v>
      </c>
      <c r="E85" s="14">
        <f>IF(E4&gt;=$D$3,('Données MCH2'!D188-'Données MCH2'!D38),('Données PCV'!C6-'Données PCV'!C28))</f>
        <v>0</v>
      </c>
      <c r="F85" s="14">
        <f>IF(F4&gt;=$D$3,('Données MCH2'!E188-'Données MCH2'!E38),('Données PCV'!D6-'Données PCV'!D28))</f>
        <v>0</v>
      </c>
      <c r="G85" s="14">
        <f>IF(G4&gt;=$D$3,('Données MCH2'!F188-'Données MCH2'!F38),('Données PCV'!E6-'Données PCV'!E28))</f>
        <v>0</v>
      </c>
      <c r="H85" s="14">
        <f>IF(H4&gt;=$D$3,('Données MCH2'!G188-'Données MCH2'!G38),('Données PCV'!F6-'Données PCV'!F28))</f>
        <v>0</v>
      </c>
      <c r="I85" s="14">
        <f>IFERROR(IF(I4&gt;=$D$3,('Données MCH2'!H188-'Données MCH2'!H38),('Données PCV'!G6-'Données PCV'!G28)),0)</f>
        <v>0</v>
      </c>
      <c r="J85" s="97"/>
      <c r="K85" s="14">
        <f t="shared" ref="K85:K86" si="47">IF($K$3=1,E85,IF($K$3=2,AVERAGE(E85:F85),IF($K$3=3,AVERAGE(E85:G85),IF($K$3=4,AVERAGE(E85:H85),IF($K$3=5,AVERAGE(E85:I85))))))</f>
        <v>0</v>
      </c>
      <c r="L85" s="270"/>
    </row>
    <row r="86" spans="1:13" hidden="1" outlineLevel="2" x14ac:dyDescent="0.25">
      <c r="A86" s="544"/>
      <c r="B86" s="171"/>
      <c r="C86" s="545"/>
      <c r="D86" s="4" t="s">
        <v>325</v>
      </c>
      <c r="E86" s="14">
        <f>E34</f>
        <v>0</v>
      </c>
      <c r="F86" s="14">
        <f t="shared" ref="F86:I86" si="48">F34</f>
        <v>0</v>
      </c>
      <c r="G86" s="14">
        <f t="shared" si="48"/>
        <v>0</v>
      </c>
      <c r="H86" s="14">
        <f t="shared" si="48"/>
        <v>0</v>
      </c>
      <c r="I86" s="14">
        <f t="shared" si="48"/>
        <v>0</v>
      </c>
      <c r="J86" s="97"/>
      <c r="K86" s="14">
        <f t="shared" si="47"/>
        <v>0</v>
      </c>
      <c r="L86" s="270"/>
      <c r="M86" s="92"/>
    </row>
    <row r="87" spans="1:13" hidden="1" outlineLevel="2" x14ac:dyDescent="0.25">
      <c r="A87" s="544"/>
      <c r="B87" s="171"/>
      <c r="C87" s="545"/>
      <c r="D87" s="16" t="s">
        <v>30</v>
      </c>
      <c r="E87" s="265">
        <f>IF(E85&lt;=0,0,E85/E86)</f>
        <v>0</v>
      </c>
      <c r="F87" s="265">
        <f>IF(F85&lt;=0,0,F85/F86)</f>
        <v>0</v>
      </c>
      <c r="G87" s="265">
        <f>IF(G85&lt;=0,0,G85/G86)</f>
        <v>0</v>
      </c>
      <c r="H87" s="265">
        <f>IF(H85&lt;=0,0,H85/H86)</f>
        <v>0</v>
      </c>
      <c r="I87" s="265">
        <f>IF(I85&lt;=0,0,I85/I86)</f>
        <v>0</v>
      </c>
      <c r="J87" s="400"/>
      <c r="K87" s="265">
        <f>IF(K85&lt;=0,0,K85/K86)</f>
        <v>0</v>
      </c>
      <c r="L87" s="270"/>
    </row>
    <row r="88" spans="1:13" hidden="1" outlineLevel="1" collapsed="1" x14ac:dyDescent="0.25">
      <c r="A88" s="26"/>
      <c r="E88" s="2"/>
      <c r="F88" s="2"/>
      <c r="G88" s="2"/>
      <c r="H88" s="2"/>
      <c r="I88" s="2"/>
      <c r="K88" s="35"/>
      <c r="L88" s="270"/>
    </row>
    <row r="89" spans="1:13" hidden="1" outlineLevel="1" x14ac:dyDescent="0.25">
      <c r="A89" s="203" t="s">
        <v>1045</v>
      </c>
      <c r="B89" s="204"/>
      <c r="C89" s="205"/>
      <c r="D89" s="202"/>
      <c r="E89" s="300"/>
      <c r="F89" s="300"/>
      <c r="G89" s="300"/>
      <c r="H89" s="300"/>
      <c r="I89" s="300"/>
      <c r="J89" s="202"/>
      <c r="K89" s="402"/>
      <c r="L89" s="270"/>
    </row>
    <row r="90" spans="1:13" hidden="1" outlineLevel="2" x14ac:dyDescent="0.25">
      <c r="A90" s="544" t="s">
        <v>327</v>
      </c>
      <c r="B90" s="171"/>
      <c r="C90" s="545" t="s">
        <v>1049</v>
      </c>
      <c r="D90" s="5" t="s">
        <v>10</v>
      </c>
      <c r="E90" s="11">
        <f>E4</f>
        <v>2020</v>
      </c>
      <c r="F90" s="11">
        <f t="shared" ref="F90:I90" si="49">F4</f>
        <v>2021</v>
      </c>
      <c r="G90" s="11">
        <f t="shared" si="49"/>
        <v>2022</v>
      </c>
      <c r="H90" s="11">
        <f t="shared" si="49"/>
        <v>2023</v>
      </c>
      <c r="I90" s="11">
        <f t="shared" si="49"/>
        <v>2024</v>
      </c>
      <c r="J90" s="97"/>
      <c r="K90" s="11" t="str">
        <f>K4</f>
        <v>Moyenne</v>
      </c>
      <c r="L90" s="270"/>
    </row>
    <row r="91" spans="1:13" hidden="1" outlineLevel="2" x14ac:dyDescent="0.25">
      <c r="A91" s="544"/>
      <c r="B91" s="171"/>
      <c r="C91" s="545"/>
      <c r="D91" s="4" t="s">
        <v>1048</v>
      </c>
      <c r="E91" s="14">
        <f>IF(E4&gt;=$D$3,('Données MCH2'!D13-'Données MCH2'!D38+'Données MCH2'!D6+'Données MCH2'!D16),('Données PCV'!C6+'Données PCV'!C11-'Données PCV'!C28))</f>
        <v>0</v>
      </c>
      <c r="F91" s="14">
        <f>IF(F4&gt;=$D$3,('Données MCH2'!E13-'Données MCH2'!E38+'Données MCH2'!E6+'Données MCH2'!E16),('Données PCV'!D6+'Données PCV'!D11-'Données PCV'!D28))</f>
        <v>0</v>
      </c>
      <c r="G91" s="14">
        <f>IF(G4&gt;=$D$3,('Données MCH2'!F13-'Données MCH2'!F38+'Données MCH2'!F6+'Données MCH2'!F16),('Données PCV'!E6+'Données PCV'!E11-'Données PCV'!E28))</f>
        <v>0</v>
      </c>
      <c r="H91" s="14">
        <f>IF(H4&gt;=$D$3,('Données MCH2'!G13-'Données MCH2'!G38+'Données MCH2'!G6+'Données MCH2'!G16),('Données PCV'!F6+'Données PCV'!F11-'Données PCV'!F28))</f>
        <v>0</v>
      </c>
      <c r="I91" s="14">
        <f>IF(I4&gt;=$D$3,('Données MCH2'!H13-'Données MCH2'!H38+'Données MCH2'!H6+'Données MCH2'!H16),('Données PCV'!G6+'Données PCV'!G11-'Données PCV'!G28))</f>
        <v>0</v>
      </c>
      <c r="J91" s="97"/>
      <c r="K91" s="14">
        <f t="shared" ref="K91:K92" si="50">IF($K$3=1,E91,IF($K$3=2,AVERAGE(E91:F91),IF($K$3=3,AVERAGE(E91:G91),IF($K$3=4,AVERAGE(E91:H91),IF($K$3=5,AVERAGE(E91:I91))))))</f>
        <v>0</v>
      </c>
      <c r="L91" s="270"/>
    </row>
    <row r="92" spans="1:13" hidden="1" outlineLevel="2" x14ac:dyDescent="0.25">
      <c r="A92" s="544"/>
      <c r="B92" s="171"/>
      <c r="C92" s="545"/>
      <c r="D92" s="4" t="s">
        <v>325</v>
      </c>
      <c r="E92" s="14">
        <f>E34</f>
        <v>0</v>
      </c>
      <c r="F92" s="14">
        <f t="shared" ref="F92:I92" si="51">F34</f>
        <v>0</v>
      </c>
      <c r="G92" s="14">
        <f t="shared" si="51"/>
        <v>0</v>
      </c>
      <c r="H92" s="14">
        <f t="shared" si="51"/>
        <v>0</v>
      </c>
      <c r="I92" s="14">
        <f t="shared" si="51"/>
        <v>0</v>
      </c>
      <c r="J92" s="97"/>
      <c r="K92" s="14">
        <f t="shared" si="50"/>
        <v>0</v>
      </c>
      <c r="L92" s="270"/>
      <c r="M92" s="92"/>
    </row>
    <row r="93" spans="1:13" hidden="1" outlineLevel="2" x14ac:dyDescent="0.25">
      <c r="A93" s="544"/>
      <c r="B93" s="171"/>
      <c r="C93" s="545"/>
      <c r="D93" s="16" t="s">
        <v>30</v>
      </c>
      <c r="E93" s="191">
        <f>IF(E91&lt;=0,0,E91/E92)</f>
        <v>0</v>
      </c>
      <c r="F93" s="191">
        <f>IF(F91&lt;=0,0,F91/F92)</f>
        <v>0</v>
      </c>
      <c r="G93" s="191">
        <f t="shared" ref="G93:I93" si="52">IF(G91&lt;=0,0,G91/G92)</f>
        <v>0</v>
      </c>
      <c r="H93" s="191">
        <f t="shared" si="52"/>
        <v>0</v>
      </c>
      <c r="I93" s="191">
        <f t="shared" si="52"/>
        <v>0</v>
      </c>
      <c r="J93" s="209"/>
      <c r="K93" s="191">
        <f>IF(K91&lt;=0,0,K91/K92)</f>
        <v>0</v>
      </c>
      <c r="L93" s="270"/>
    </row>
    <row r="94" spans="1:13" hidden="1" outlineLevel="1" collapsed="1" x14ac:dyDescent="0.25">
      <c r="A94" s="26"/>
      <c r="E94" s="2"/>
      <c r="F94" s="2"/>
      <c r="G94" s="2"/>
      <c r="H94" s="2"/>
      <c r="I94" s="2"/>
      <c r="K94" s="35"/>
      <c r="L94" s="270"/>
    </row>
    <row r="95" spans="1:13" hidden="1" outlineLevel="1" x14ac:dyDescent="0.25">
      <c r="A95" s="203" t="s">
        <v>1038</v>
      </c>
      <c r="B95" s="204"/>
      <c r="C95" s="205"/>
      <c r="D95" s="202"/>
      <c r="E95" s="300"/>
      <c r="F95" s="300"/>
      <c r="G95" s="300"/>
      <c r="H95" s="300"/>
      <c r="I95" s="300"/>
      <c r="J95" s="202"/>
      <c r="K95" s="402"/>
      <c r="L95" s="270"/>
    </row>
    <row r="96" spans="1:13" hidden="1" outlineLevel="2" x14ac:dyDescent="0.25">
      <c r="A96" s="544"/>
      <c r="B96" s="171"/>
      <c r="C96" s="545" t="s">
        <v>1039</v>
      </c>
      <c r="D96" s="5" t="s">
        <v>10</v>
      </c>
      <c r="E96" s="11">
        <f>E4</f>
        <v>2020</v>
      </c>
      <c r="F96" s="11">
        <f t="shared" ref="F96:I96" si="53">F4</f>
        <v>2021</v>
      </c>
      <c r="G96" s="11">
        <f t="shared" si="53"/>
        <v>2022</v>
      </c>
      <c r="H96" s="11">
        <f t="shared" si="53"/>
        <v>2023</v>
      </c>
      <c r="I96" s="11">
        <f t="shared" si="53"/>
        <v>2024</v>
      </c>
      <c r="J96" s="97"/>
      <c r="K96" s="11" t="str">
        <f>K4</f>
        <v>Moyenne</v>
      </c>
      <c r="L96" s="270"/>
    </row>
    <row r="97" spans="1:12" hidden="1" outlineLevel="2" x14ac:dyDescent="0.25">
      <c r="A97" s="544"/>
      <c r="B97" s="171"/>
      <c r="C97" s="545"/>
      <c r="D97" s="4" t="s">
        <v>1040</v>
      </c>
      <c r="E97" s="14">
        <f>IF(E$4&gt;=$D$3,('Données MCH2'!D148+'Données MCH2'!D149),('Données PCV'!C82+'Données PCV'!C83+'Données PCV'!C84))</f>
        <v>0</v>
      </c>
      <c r="F97" s="14">
        <f>IF(F$4&gt;=$D$3,('Données MCH2'!E148+'Données MCH2'!E149),('Données PCV'!D82+'Données PCV'!D83+'Données PCV'!D84))</f>
        <v>0</v>
      </c>
      <c r="G97" s="14">
        <f>IF(G$4&gt;=$D$3,('Données MCH2'!F148+'Données MCH2'!F149),('Données PCV'!E82+'Données PCV'!E83+'Données PCV'!E84))</f>
        <v>0</v>
      </c>
      <c r="H97" s="14">
        <f>IF(H$4&gt;=$D$3,('Données MCH2'!G148+'Données MCH2'!G149),('Données PCV'!F82+'Données PCV'!F83+'Données PCV'!F84))</f>
        <v>0</v>
      </c>
      <c r="I97" s="14">
        <f>IF(I$4&gt;=$D$3,('Données MCH2'!H148+'Données MCH2'!H149),('Données PCV'!G82+'Données PCV'!G83+'Données PCV'!G84))</f>
        <v>0</v>
      </c>
      <c r="J97" s="97"/>
      <c r="K97" s="14">
        <f t="shared" ref="K97:K98" si="54">IF($K$3=1,E97,IF($K$3=2,AVERAGE(E97:F97),IF($K$3=3,AVERAGE(E97:G97),IF($K$3=4,AVERAGE(E97:H97),IF($K$3=5,AVERAGE(E97:I97))))))</f>
        <v>0</v>
      </c>
      <c r="L97" s="270"/>
    </row>
    <row r="98" spans="1:12" hidden="1" outlineLevel="2" x14ac:dyDescent="0.25">
      <c r="A98" s="544"/>
      <c r="B98" s="171"/>
      <c r="C98" s="545"/>
      <c r="D98" s="4" t="s">
        <v>171</v>
      </c>
      <c r="E98" s="14">
        <f>IF(E$4&gt;=$D$3,(E20),('Données PCV'!C6))</f>
        <v>0</v>
      </c>
      <c r="F98" s="14">
        <f>IF(F$4&gt;=$D$3,(F20),('Données PCV'!D6))</f>
        <v>0</v>
      </c>
      <c r="G98" s="14">
        <f>IF(G$4&gt;=$D$3,(G20),('Données PCV'!E6))</f>
        <v>0</v>
      </c>
      <c r="H98" s="14">
        <f>IF(H$4&gt;=$D$3,(H20),('Données PCV'!F6))</f>
        <v>0</v>
      </c>
      <c r="I98" s="14">
        <f>IF(I$4&gt;=$D$3,(I20),('Données PCV'!G6))</f>
        <v>0</v>
      </c>
      <c r="J98" s="97"/>
      <c r="K98" s="14">
        <f t="shared" si="54"/>
        <v>0</v>
      </c>
      <c r="L98" s="270"/>
    </row>
    <row r="99" spans="1:12" hidden="1" outlineLevel="2" x14ac:dyDescent="0.25">
      <c r="A99" s="544"/>
      <c r="B99" s="171"/>
      <c r="C99" s="545"/>
      <c r="D99" s="16" t="s">
        <v>30</v>
      </c>
      <c r="E99" s="265">
        <f>IF(E97&lt;=0,0,E98/E97)</f>
        <v>0</v>
      </c>
      <c r="F99" s="265">
        <f t="shared" ref="F99:I99" si="55">IF(F97&lt;=0,0,F98/F97)</f>
        <v>0</v>
      </c>
      <c r="G99" s="265">
        <f t="shared" si="55"/>
        <v>0</v>
      </c>
      <c r="H99" s="265">
        <f t="shared" si="55"/>
        <v>0</v>
      </c>
      <c r="I99" s="265">
        <f t="shared" si="55"/>
        <v>0</v>
      </c>
      <c r="J99" s="400"/>
      <c r="K99" s="265">
        <f>IF(K97&lt;=0,0,K98/K97)</f>
        <v>0</v>
      </c>
      <c r="L99" s="270"/>
    </row>
    <row r="100" spans="1:12" hidden="1" outlineLevel="1" collapsed="1" x14ac:dyDescent="0.25">
      <c r="A100" s="26"/>
      <c r="E100" s="2"/>
      <c r="F100" s="2"/>
      <c r="G100" s="2"/>
      <c r="H100" s="2"/>
      <c r="I100" s="2"/>
      <c r="K100" s="35"/>
      <c r="L100" s="270"/>
    </row>
    <row r="101" spans="1:12" hidden="1" outlineLevel="1" x14ac:dyDescent="0.25">
      <c r="A101" s="200" t="s">
        <v>40</v>
      </c>
      <c r="B101" s="201"/>
      <c r="C101" s="202"/>
      <c r="D101" s="202"/>
      <c r="E101" s="300"/>
      <c r="F101" s="300"/>
      <c r="G101" s="300"/>
      <c r="H101" s="300"/>
      <c r="I101" s="300"/>
      <c r="J101" s="202"/>
      <c r="K101" s="402"/>
      <c r="L101" s="270"/>
    </row>
    <row r="102" spans="1:12" ht="15.6" hidden="1" customHeight="1" outlineLevel="2" x14ac:dyDescent="0.25">
      <c r="A102" s="544" t="s">
        <v>31</v>
      </c>
      <c r="B102" s="171"/>
      <c r="C102" s="545" t="s">
        <v>47</v>
      </c>
      <c r="D102" s="5" t="s">
        <v>10</v>
      </c>
      <c r="E102" s="11">
        <f>E4</f>
        <v>2020</v>
      </c>
      <c r="F102" s="11">
        <f t="shared" ref="F102:K102" si="56">F4</f>
        <v>2021</v>
      </c>
      <c r="G102" s="11">
        <f t="shared" si="56"/>
        <v>2022</v>
      </c>
      <c r="H102" s="11">
        <f t="shared" si="56"/>
        <v>2023</v>
      </c>
      <c r="I102" s="11">
        <f t="shared" si="56"/>
        <v>2024</v>
      </c>
      <c r="J102" s="97"/>
      <c r="K102" s="11" t="str">
        <f t="shared" si="56"/>
        <v>Moyenne</v>
      </c>
      <c r="L102" s="270"/>
    </row>
    <row r="103" spans="1:12" ht="11.45" hidden="1" customHeight="1" outlineLevel="2" x14ac:dyDescent="0.25">
      <c r="A103" s="544"/>
      <c r="B103" s="171"/>
      <c r="C103" s="545"/>
      <c r="D103" s="4" t="s">
        <v>44</v>
      </c>
      <c r="E103" s="14">
        <f>E48</f>
        <v>0</v>
      </c>
      <c r="F103" s="14">
        <f t="shared" ref="F103:I103" si="57">F48</f>
        <v>0</v>
      </c>
      <c r="G103" s="14">
        <f t="shared" si="57"/>
        <v>0</v>
      </c>
      <c r="H103" s="14">
        <f t="shared" si="57"/>
        <v>0</v>
      </c>
      <c r="I103" s="14">
        <f t="shared" si="57"/>
        <v>0</v>
      </c>
      <c r="J103" s="97"/>
      <c r="K103" s="14">
        <f t="shared" ref="K103" si="58">IF($K$3=1,E103,IF($K$3=2,AVERAGE(E103:F103),IF($K$3=3,AVERAGE(E103:G103),IF($K$3=4,AVERAGE(E103:H103),IF($K$3=5,AVERAGE(E103:I103))))))</f>
        <v>0</v>
      </c>
      <c r="L103" s="270"/>
    </row>
    <row r="104" spans="1:12" ht="11.45" hidden="1" customHeight="1" outlineLevel="2" x14ac:dyDescent="0.25">
      <c r="A104" s="544"/>
      <c r="B104" s="171"/>
      <c r="C104" s="545"/>
      <c r="D104" s="4" t="s">
        <v>48</v>
      </c>
      <c r="E104" s="14">
        <v>30</v>
      </c>
      <c r="F104" s="14">
        <v>30</v>
      </c>
      <c r="G104" s="14">
        <v>30</v>
      </c>
      <c r="H104" s="14">
        <v>30</v>
      </c>
      <c r="I104" s="14">
        <v>30</v>
      </c>
      <c r="J104" s="97"/>
      <c r="K104" s="95">
        <f t="shared" ref="K104" si="59">AVERAGE(E104:I104)</f>
        <v>30</v>
      </c>
      <c r="L104" s="270"/>
    </row>
    <row r="105" spans="1:12" ht="11.45" hidden="1" customHeight="1" outlineLevel="2" x14ac:dyDescent="0.25">
      <c r="A105" s="544"/>
      <c r="B105" s="171"/>
      <c r="C105" s="545"/>
      <c r="D105" s="16" t="s">
        <v>32</v>
      </c>
      <c r="E105" s="18">
        <f>IF(E103&lt;=0,0,E103*E104)</f>
        <v>0</v>
      </c>
      <c r="F105" s="18">
        <f>IF(F103&lt;=0,0,F103*F104)</f>
        <v>0</v>
      </c>
      <c r="G105" s="18">
        <f>IF(G103&lt;=0,0,G103*G104)</f>
        <v>0</v>
      </c>
      <c r="H105" s="18">
        <f>IF(H103&lt;=0,0,H103*H104)</f>
        <v>0</v>
      </c>
      <c r="I105" s="18">
        <f>IF(I103&lt;=0,0,I103*I104)</f>
        <v>0</v>
      </c>
      <c r="J105" s="97"/>
      <c r="K105" s="28">
        <f>IF(K103&lt;=0,0,K103*K104)</f>
        <v>0</v>
      </c>
      <c r="L105" s="270" t="s">
        <v>1024</v>
      </c>
    </row>
    <row r="106" spans="1:12" hidden="1" outlineLevel="1" collapsed="1" x14ac:dyDescent="0.25">
      <c r="A106" s="26"/>
      <c r="E106" s="2"/>
      <c r="F106" s="2"/>
      <c r="G106" s="2"/>
      <c r="H106" s="2"/>
      <c r="I106" s="2"/>
      <c r="K106" s="35"/>
      <c r="L106" s="270"/>
    </row>
    <row r="107" spans="1:12" hidden="1" outlineLevel="1" x14ac:dyDescent="0.25">
      <c r="A107" s="200" t="s">
        <v>59</v>
      </c>
      <c r="B107" s="201"/>
      <c r="C107" s="202"/>
      <c r="D107" s="202"/>
      <c r="E107" s="300"/>
      <c r="F107" s="300"/>
      <c r="G107" s="300"/>
      <c r="H107" s="300"/>
      <c r="I107" s="300"/>
      <c r="J107" s="202"/>
      <c r="K107" s="402"/>
      <c r="L107" s="270"/>
    </row>
    <row r="108" spans="1:12" hidden="1" outlineLevel="2" x14ac:dyDescent="0.25">
      <c r="A108" s="544" t="s">
        <v>62</v>
      </c>
      <c r="B108" s="171"/>
      <c r="C108" s="545" t="s">
        <v>61</v>
      </c>
      <c r="D108" s="5" t="s">
        <v>10</v>
      </c>
      <c r="E108" s="11">
        <f>E4</f>
        <v>2020</v>
      </c>
      <c r="F108" s="11">
        <f t="shared" ref="F108:K108" si="60">F4</f>
        <v>2021</v>
      </c>
      <c r="G108" s="11">
        <f t="shared" si="60"/>
        <v>2022</v>
      </c>
      <c r="H108" s="11">
        <f t="shared" si="60"/>
        <v>2023</v>
      </c>
      <c r="I108" s="11">
        <f t="shared" si="60"/>
        <v>2024</v>
      </c>
      <c r="J108" s="97"/>
      <c r="K108" s="11" t="str">
        <f t="shared" si="60"/>
        <v>Moyenne</v>
      </c>
      <c r="L108" s="270"/>
    </row>
    <row r="109" spans="1:12" hidden="1" outlineLevel="2" x14ac:dyDescent="0.25">
      <c r="A109" s="544"/>
      <c r="B109" s="171"/>
      <c r="C109" s="545"/>
      <c r="D109" s="4" t="s">
        <v>60</v>
      </c>
      <c r="E109" s="14">
        <f>E105</f>
        <v>0</v>
      </c>
      <c r="F109" s="14">
        <f>F105</f>
        <v>0</v>
      </c>
      <c r="G109" s="14">
        <f>G105</f>
        <v>0</v>
      </c>
      <c r="H109" s="14">
        <f>H105</f>
        <v>0</v>
      </c>
      <c r="I109" s="14">
        <f>I105</f>
        <v>0</v>
      </c>
      <c r="J109" s="97"/>
      <c r="K109" s="14">
        <f t="shared" ref="K109:K110" si="61">IF($K$3=1,E109,IF($K$3=2,AVERAGE(E109:F109),IF($K$3=3,AVERAGE(E109:G109),IF($K$3=4,AVERAGE(E109:H109),IF($K$3=5,AVERAGE(E109:I109))))))</f>
        <v>0</v>
      </c>
      <c r="L109" s="270"/>
    </row>
    <row r="110" spans="1:12" hidden="1" outlineLevel="2" x14ac:dyDescent="0.25">
      <c r="A110" s="544"/>
      <c r="B110" s="171"/>
      <c r="C110" s="545"/>
      <c r="D110" s="4" t="s">
        <v>49</v>
      </c>
      <c r="E110" s="14">
        <f>E59</f>
        <v>0</v>
      </c>
      <c r="F110" s="14">
        <f t="shared" ref="F110:I110" si="62">F59</f>
        <v>0</v>
      </c>
      <c r="G110" s="14">
        <f t="shared" si="62"/>
        <v>0</v>
      </c>
      <c r="H110" s="14">
        <f t="shared" si="62"/>
        <v>0</v>
      </c>
      <c r="I110" s="14">
        <f t="shared" si="62"/>
        <v>0</v>
      </c>
      <c r="J110" s="97"/>
      <c r="K110" s="14">
        <f t="shared" si="61"/>
        <v>0</v>
      </c>
      <c r="L110" s="270"/>
    </row>
    <row r="111" spans="1:12" hidden="1" outlineLevel="2" x14ac:dyDescent="0.25">
      <c r="A111" s="544"/>
      <c r="B111" s="171"/>
      <c r="C111" s="545"/>
      <c r="D111" s="16" t="s">
        <v>32</v>
      </c>
      <c r="E111" s="18">
        <f>E109-E110</f>
        <v>0</v>
      </c>
      <c r="F111" s="18">
        <f>F109-F110</f>
        <v>0</v>
      </c>
      <c r="G111" s="18">
        <f>G109-G110</f>
        <v>0</v>
      </c>
      <c r="H111" s="18">
        <f>H109-H110</f>
        <v>0</v>
      </c>
      <c r="I111" s="18">
        <f>I109-I110</f>
        <v>0</v>
      </c>
      <c r="J111" s="97"/>
      <c r="K111" s="28">
        <f>K109-K110</f>
        <v>0</v>
      </c>
      <c r="L111" s="270"/>
    </row>
    <row r="112" spans="1:12" ht="11.25" hidden="1" customHeight="1" outlineLevel="1" collapsed="1" x14ac:dyDescent="0.25">
      <c r="A112" s="26"/>
      <c r="E112" s="2"/>
      <c r="F112" s="2"/>
      <c r="G112" s="2"/>
      <c r="H112" s="2"/>
      <c r="I112" s="2"/>
      <c r="K112" s="35"/>
      <c r="L112" s="270"/>
    </row>
    <row r="113" spans="1:12" hidden="1" outlineLevel="1" x14ac:dyDescent="0.25">
      <c r="A113" s="200" t="s">
        <v>63</v>
      </c>
      <c r="B113" s="201"/>
      <c r="C113" s="202"/>
      <c r="D113" s="202"/>
      <c r="E113" s="300"/>
      <c r="F113" s="300"/>
      <c r="G113" s="300"/>
      <c r="H113" s="300"/>
      <c r="I113" s="300"/>
      <c r="J113" s="202"/>
      <c r="K113" s="402"/>
      <c r="L113" s="270"/>
    </row>
    <row r="114" spans="1:12" ht="13.5" hidden="1" customHeight="1" outlineLevel="2" x14ac:dyDescent="0.25">
      <c r="A114" s="544" t="s">
        <v>62</v>
      </c>
      <c r="B114" s="171"/>
      <c r="C114" s="545" t="s">
        <v>70</v>
      </c>
      <c r="D114" s="5" t="s">
        <v>10</v>
      </c>
      <c r="E114" s="11">
        <f>E4</f>
        <v>2020</v>
      </c>
      <c r="F114" s="11">
        <f t="shared" ref="F114:K114" si="63">F4</f>
        <v>2021</v>
      </c>
      <c r="G114" s="11">
        <f t="shared" si="63"/>
        <v>2022</v>
      </c>
      <c r="H114" s="11">
        <f t="shared" si="63"/>
        <v>2023</v>
      </c>
      <c r="I114" s="11">
        <f t="shared" si="63"/>
        <v>2024</v>
      </c>
      <c r="J114" s="97"/>
      <c r="K114" s="11" t="str">
        <f t="shared" si="63"/>
        <v>Moyenne</v>
      </c>
      <c r="L114" s="270"/>
    </row>
    <row r="115" spans="1:12" ht="13.5" hidden="1" customHeight="1" outlineLevel="2" x14ac:dyDescent="0.25">
      <c r="A115" s="544"/>
      <c r="B115" s="171"/>
      <c r="C115" s="545"/>
      <c r="D115" s="4" t="s">
        <v>49</v>
      </c>
      <c r="E115" s="14">
        <f>E59</f>
        <v>0</v>
      </c>
      <c r="F115" s="14">
        <f t="shared" ref="F115:I115" si="64">F59</f>
        <v>0</v>
      </c>
      <c r="G115" s="14">
        <f t="shared" si="64"/>
        <v>0</v>
      </c>
      <c r="H115" s="14">
        <f t="shared" si="64"/>
        <v>0</v>
      </c>
      <c r="I115" s="14">
        <f t="shared" si="64"/>
        <v>0</v>
      </c>
      <c r="J115" s="97"/>
      <c r="K115" s="14">
        <f t="shared" ref="K115" si="65">IF($K$3=1,E115,IF($K$3=2,AVERAGE(E115:F115),IF($K$3=3,AVERAGE(E115:G115),IF($K$3=4,AVERAGE(E115:H115),IF($K$3=5,AVERAGE(E115:I115))))))</f>
        <v>0</v>
      </c>
      <c r="L115" s="270"/>
    </row>
    <row r="116" spans="1:12" hidden="1" outlineLevel="2" x14ac:dyDescent="0.25">
      <c r="A116" s="544"/>
      <c r="B116" s="171"/>
      <c r="C116" s="545"/>
      <c r="D116" s="4" t="s">
        <v>48</v>
      </c>
      <c r="E116" s="14">
        <v>30</v>
      </c>
      <c r="F116" s="14">
        <v>30</v>
      </c>
      <c r="G116" s="14">
        <v>30</v>
      </c>
      <c r="H116" s="14">
        <v>30</v>
      </c>
      <c r="I116" s="14">
        <v>30</v>
      </c>
      <c r="J116" s="97"/>
      <c r="K116" s="95">
        <f t="shared" ref="K116" si="66">AVERAGE(E116:I116)</f>
        <v>30</v>
      </c>
      <c r="L116" s="270"/>
    </row>
    <row r="117" spans="1:12" hidden="1" outlineLevel="2" x14ac:dyDescent="0.25">
      <c r="A117" s="544"/>
      <c r="B117" s="171"/>
      <c r="C117" s="545"/>
      <c r="D117" s="16" t="s">
        <v>32</v>
      </c>
      <c r="E117" s="18">
        <f>IF(E115&lt;=0,0,E115/E116)</f>
        <v>0</v>
      </c>
      <c r="F117" s="18">
        <f>IF(F115&lt;=0,0,F115/F116)</f>
        <v>0</v>
      </c>
      <c r="G117" s="18">
        <f>IF(G115&lt;=0,0,G115/G116)</f>
        <v>0</v>
      </c>
      <c r="H117" s="18">
        <f>IF(H115&lt;=0,0,H115/H116)</f>
        <v>0</v>
      </c>
      <c r="I117" s="18">
        <f>IF(I115&lt;=0,0,I115/I116)</f>
        <v>0</v>
      </c>
      <c r="J117" s="97"/>
      <c r="K117" s="28">
        <f>IF(K115&lt;=0,0,K115/K116)</f>
        <v>0</v>
      </c>
      <c r="L117" s="270"/>
    </row>
    <row r="118" spans="1:12" hidden="1" outlineLevel="1" collapsed="1" x14ac:dyDescent="0.25">
      <c r="A118" s="26"/>
      <c r="E118" s="2"/>
      <c r="F118" s="2"/>
      <c r="G118" s="2"/>
      <c r="H118" s="2"/>
      <c r="I118" s="2"/>
      <c r="K118" s="35"/>
      <c r="L118" s="270"/>
    </row>
    <row r="119" spans="1:12" hidden="1" outlineLevel="1" x14ac:dyDescent="0.25">
      <c r="A119" s="200" t="s">
        <v>39</v>
      </c>
      <c r="B119" s="201"/>
      <c r="C119" s="202"/>
      <c r="D119" s="202"/>
      <c r="E119" s="300"/>
      <c r="F119" s="300"/>
      <c r="G119" s="300"/>
      <c r="H119" s="300"/>
      <c r="I119" s="300"/>
      <c r="J119" s="202"/>
      <c r="K119" s="402"/>
      <c r="L119" s="270"/>
    </row>
    <row r="120" spans="1:12" hidden="1" outlineLevel="2" x14ac:dyDescent="0.25">
      <c r="A120" s="544" t="s">
        <v>12</v>
      </c>
      <c r="B120" s="171"/>
      <c r="C120" s="545" t="s">
        <v>255</v>
      </c>
      <c r="D120" s="5" t="s">
        <v>10</v>
      </c>
      <c r="E120" s="11">
        <f>E4</f>
        <v>2020</v>
      </c>
      <c r="F120" s="11">
        <f t="shared" ref="F120:K120" si="67">F4</f>
        <v>2021</v>
      </c>
      <c r="G120" s="11">
        <f t="shared" si="67"/>
        <v>2022</v>
      </c>
      <c r="H120" s="11">
        <f t="shared" si="67"/>
        <v>2023</v>
      </c>
      <c r="I120" s="11">
        <f t="shared" si="67"/>
        <v>2024</v>
      </c>
      <c r="J120" s="97"/>
      <c r="K120" s="11" t="str">
        <f t="shared" si="67"/>
        <v>Moyenne</v>
      </c>
      <c r="L120" s="270"/>
    </row>
    <row r="121" spans="1:12" ht="27" hidden="1" outlineLevel="2" x14ac:dyDescent="0.25">
      <c r="A121" s="544"/>
      <c r="B121" s="171"/>
      <c r="C121" s="545"/>
      <c r="D121" s="91" t="s">
        <v>46</v>
      </c>
      <c r="E121" s="14">
        <f>IF(E4&gt;=$D$3,E43+E45,('Données PCV'!C10+'Données PCV'!C11))</f>
        <v>0</v>
      </c>
      <c r="F121" s="14">
        <f>IF(F4&gt;=$D$3,F43+F45,('Données PCV'!D10+'Données PCV'!D11))</f>
        <v>0</v>
      </c>
      <c r="G121" s="14">
        <f>IF(G4&gt;=$D$3,G43+G45,('Données PCV'!E10+'Données PCV'!E11))</f>
        <v>0</v>
      </c>
      <c r="H121" s="14">
        <f>IF(H4&gt;=$D$3,H43+H45,('Données PCV'!F10+'Données PCV'!F11))</f>
        <v>0</v>
      </c>
      <c r="I121" s="14">
        <f>IF(I4&gt;=$D$3,I43+I45,('Données PCV'!G10+'Données PCV'!G11))</f>
        <v>0</v>
      </c>
      <c r="J121" s="97"/>
      <c r="K121" s="14">
        <f t="shared" ref="K121:K122" si="68">IF($K$3=1,E121,IF($K$3=2,AVERAGE(E121:F121),IF($K$3=3,AVERAGE(E121:G121),IF($K$3=4,AVERAGE(E121:H121),IF($K$3=5,AVERAGE(E121:I121))))))</f>
        <v>0</v>
      </c>
      <c r="L121" s="270"/>
    </row>
    <row r="122" spans="1:12" hidden="1" outlineLevel="2" x14ac:dyDescent="0.25">
      <c r="A122" s="544"/>
      <c r="B122" s="171"/>
      <c r="C122" s="545"/>
      <c r="D122" s="4" t="s">
        <v>254</v>
      </c>
      <c r="E122" s="14">
        <f>E65</f>
        <v>0</v>
      </c>
      <c r="F122" s="14">
        <f t="shared" ref="F122:I122" si="69">F65</f>
        <v>0</v>
      </c>
      <c r="G122" s="14">
        <f t="shared" si="69"/>
        <v>0</v>
      </c>
      <c r="H122" s="14">
        <f t="shared" si="69"/>
        <v>0</v>
      </c>
      <c r="I122" s="14">
        <f t="shared" si="69"/>
        <v>0</v>
      </c>
      <c r="J122" s="97"/>
      <c r="K122" s="14">
        <f t="shared" si="68"/>
        <v>0</v>
      </c>
      <c r="L122" s="270"/>
    </row>
    <row r="123" spans="1:12" hidden="1" outlineLevel="2" x14ac:dyDescent="0.25">
      <c r="A123" s="544"/>
      <c r="B123" s="171"/>
      <c r="C123" s="545"/>
      <c r="D123" s="16" t="s">
        <v>51</v>
      </c>
      <c r="E123" s="19" t="str">
        <f>IF((E122/30)&gt;E121,"Insuffisant","OK")</f>
        <v>OK</v>
      </c>
      <c r="F123" s="19" t="str">
        <f>IF((F122/30)&gt;F121,"Insuffisant","OK")</f>
        <v>OK</v>
      </c>
      <c r="G123" s="19" t="str">
        <f>IF((G122/30)&gt;G121,"Insuffisant","OK")</f>
        <v>OK</v>
      </c>
      <c r="H123" s="19" t="str">
        <f>IF((H122/30)&gt;H121,"Insuffisant","OK")</f>
        <v>OK</v>
      </c>
      <c r="I123" s="19" t="str">
        <f>IF((I122/30)&gt;I121,"Insuffisant","OK")</f>
        <v>OK</v>
      </c>
      <c r="J123" s="97"/>
      <c r="K123" s="29" t="str">
        <f>IF((K122/30)&gt;K121,"Insuffisant","OK")</f>
        <v>OK</v>
      </c>
      <c r="L123" s="270"/>
    </row>
    <row r="124" spans="1:12" ht="0.75" hidden="1" customHeight="1" outlineLevel="1" collapsed="1" thickBot="1" x14ac:dyDescent="0.3">
      <c r="A124" s="30"/>
      <c r="B124" s="31"/>
      <c r="C124" s="31"/>
      <c r="D124" s="31"/>
      <c r="E124" s="31"/>
      <c r="F124" s="31"/>
      <c r="G124" s="31"/>
      <c r="H124" s="31"/>
      <c r="I124" s="31"/>
      <c r="J124" s="31"/>
      <c r="K124" s="32"/>
      <c r="L124" s="270"/>
    </row>
    <row r="125" spans="1:12" collapsed="1" x14ac:dyDescent="0.25">
      <c r="A125" s="42" t="s">
        <v>52</v>
      </c>
      <c r="B125" s="172"/>
      <c r="C125" s="39"/>
      <c r="D125" s="39"/>
      <c r="E125" s="39"/>
      <c r="F125" s="39"/>
      <c r="G125" s="39"/>
      <c r="H125" s="39"/>
      <c r="I125" s="39"/>
      <c r="J125" s="21"/>
      <c r="K125" s="43"/>
      <c r="L125" s="270"/>
    </row>
    <row r="126" spans="1:12" ht="8.25" customHeight="1" thickBot="1" x14ac:dyDescent="0.3">
      <c r="A126" s="26"/>
      <c r="K126" s="35"/>
      <c r="L126" s="270"/>
    </row>
    <row r="127" spans="1:12" hidden="1" outlineLevel="1" x14ac:dyDescent="0.25">
      <c r="A127" s="200" t="s">
        <v>41</v>
      </c>
      <c r="B127" s="201"/>
      <c r="C127" s="202"/>
      <c r="D127" s="403"/>
      <c r="E127" s="202"/>
      <c r="F127" s="202"/>
      <c r="G127" s="202"/>
      <c r="H127" s="202"/>
      <c r="I127" s="202"/>
      <c r="J127" s="202"/>
      <c r="K127" s="402"/>
      <c r="L127" s="270"/>
    </row>
    <row r="128" spans="1:12" hidden="1" outlineLevel="2" x14ac:dyDescent="0.25">
      <c r="A128" s="544" t="s">
        <v>423</v>
      </c>
      <c r="B128" s="171"/>
      <c r="C128" s="545" t="s">
        <v>1175</v>
      </c>
      <c r="D128" s="5" t="s">
        <v>10</v>
      </c>
      <c r="E128" s="11">
        <f>E4</f>
        <v>2020</v>
      </c>
      <c r="F128" s="11">
        <f t="shared" ref="F128:K128" si="70">F4</f>
        <v>2021</v>
      </c>
      <c r="G128" s="11">
        <f t="shared" si="70"/>
        <v>2022</v>
      </c>
      <c r="H128" s="11">
        <f t="shared" si="70"/>
        <v>2023</v>
      </c>
      <c r="I128" s="11">
        <f t="shared" si="70"/>
        <v>2024</v>
      </c>
      <c r="J128" s="182"/>
      <c r="K128" s="11" t="str">
        <f t="shared" si="70"/>
        <v>Moyenne</v>
      </c>
      <c r="L128" s="270"/>
    </row>
    <row r="129" spans="1:12" hidden="1" outlineLevel="2" x14ac:dyDescent="0.25">
      <c r="A129" s="544"/>
      <c r="B129" s="171"/>
      <c r="C129" s="545"/>
      <c r="D129" s="4" t="s">
        <v>71</v>
      </c>
      <c r="E129" s="14">
        <f>IF(E4&gt;=$D$3,'Données MCH2'!D127,'Données PCV'!C121)</f>
        <v>0</v>
      </c>
      <c r="F129" s="14">
        <f>IF(F4&gt;=$D$3,'Données MCH2'!E127,'Données PCV'!D121)</f>
        <v>0</v>
      </c>
      <c r="G129" s="14">
        <f>IF(G4&gt;=$D$3,'Données MCH2'!F127,'Données PCV'!E121)</f>
        <v>0</v>
      </c>
      <c r="H129" s="14">
        <f>IF(H4&gt;=$D$3,'Données MCH2'!G127,'Données PCV'!F121)</f>
        <v>0</v>
      </c>
      <c r="I129" s="14">
        <f>IFERROR(IF(I4&gt;=$D$3,'Données MCH2'!H127,'Données PCV'!G121),0)</f>
        <v>0</v>
      </c>
      <c r="J129" s="182"/>
      <c r="K129" s="14">
        <f t="shared" ref="K129:K130" si="71">IF($K$3=1,E129,IF($K$3=2,AVERAGE(E129:F129),IF($K$3=3,AVERAGE(E129:G129),IF($K$3=4,AVERAGE(E129:H129),IF($K$3=5,AVERAGE(E129:I129))))))</f>
        <v>0</v>
      </c>
      <c r="L129" s="270"/>
    </row>
    <row r="130" spans="1:12" hidden="1" outlineLevel="2" x14ac:dyDescent="0.25">
      <c r="A130" s="544"/>
      <c r="B130" s="171"/>
      <c r="C130" s="545"/>
      <c r="D130" s="4" t="s">
        <v>1174</v>
      </c>
      <c r="E130" s="14">
        <f>IF(E4&gt;=$D$3,'Données MCH2'!D197,'Données PCV'!C137)</f>
        <v>0</v>
      </c>
      <c r="F130" s="14">
        <f>IF(F4&gt;=$D$3,'Données MCH2'!E197,'Données PCV'!D137)</f>
        <v>0</v>
      </c>
      <c r="G130" s="14">
        <f>IF(G4&gt;=$D$3,'Données MCH2'!F197,'Données PCV'!E137)</f>
        <v>0</v>
      </c>
      <c r="H130" s="14">
        <f>IF(H4&gt;=$D$3,'Données MCH2'!G197,'Données PCV'!F137)</f>
        <v>0</v>
      </c>
      <c r="I130" s="14">
        <f>IFERROR(IF(I4&gt;=$D$3,'Données MCH2'!H197,'Données PCV'!G137),0)</f>
        <v>0</v>
      </c>
      <c r="J130" s="182"/>
      <c r="K130" s="14">
        <f t="shared" si="71"/>
        <v>0</v>
      </c>
      <c r="L130" s="270"/>
    </row>
    <row r="131" spans="1:12" hidden="1" outlineLevel="2" x14ac:dyDescent="0.25">
      <c r="A131" s="544"/>
      <c r="B131" s="171"/>
      <c r="C131" s="545"/>
      <c r="D131" s="16" t="s">
        <v>30</v>
      </c>
      <c r="E131" s="17">
        <f>IF(E129&lt;=0,0,E129/E130)</f>
        <v>0</v>
      </c>
      <c r="F131" s="17">
        <f>IF(F129&lt;=0,0,F129/F130)</f>
        <v>0</v>
      </c>
      <c r="G131" s="17">
        <f>IF(G129&lt;=0,0,G129/G130)</f>
        <v>0</v>
      </c>
      <c r="H131" s="17">
        <f>IF(H129&lt;=0,0,H129/H130)</f>
        <v>0</v>
      </c>
      <c r="I131" s="17">
        <f>IF(I129&lt;=0,0,I129/I130)</f>
        <v>0</v>
      </c>
      <c r="J131" s="182"/>
      <c r="K131" s="25">
        <f>IF(K129&lt;=0,0,K129/K130)</f>
        <v>0</v>
      </c>
      <c r="L131" s="270"/>
    </row>
    <row r="132" spans="1:12" ht="14.25" hidden="1" outlineLevel="1" collapsed="1" thickBot="1" x14ac:dyDescent="0.3">
      <c r="A132" s="30"/>
      <c r="B132" s="31"/>
      <c r="C132" s="31"/>
      <c r="D132" s="31"/>
      <c r="E132" s="31"/>
      <c r="F132" s="31"/>
      <c r="G132" s="31"/>
      <c r="H132" s="31"/>
      <c r="I132" s="31"/>
      <c r="J132" s="31"/>
      <c r="K132" s="32"/>
      <c r="L132" s="270"/>
    </row>
    <row r="133" spans="1:12" hidden="1" outlineLevel="1" x14ac:dyDescent="0.25">
      <c r="A133" s="200" t="s">
        <v>1178</v>
      </c>
      <c r="B133" s="201"/>
      <c r="C133" s="202"/>
      <c r="D133" s="403"/>
      <c r="E133" s="202"/>
      <c r="F133" s="202"/>
      <c r="G133" s="202"/>
      <c r="H133" s="202"/>
      <c r="I133" s="202"/>
      <c r="J133" s="202"/>
      <c r="K133" s="402"/>
      <c r="L133" s="270"/>
    </row>
    <row r="134" spans="1:12" hidden="1" outlineLevel="2" x14ac:dyDescent="0.25">
      <c r="A134" s="545" t="s">
        <v>1179</v>
      </c>
      <c r="B134" s="171"/>
      <c r="C134" s="545" t="s">
        <v>1177</v>
      </c>
      <c r="D134" s="5" t="s">
        <v>10</v>
      </c>
      <c r="E134" s="11">
        <f>E4</f>
        <v>2020</v>
      </c>
      <c r="F134" s="11">
        <f t="shared" ref="F134:I134" si="72">F4</f>
        <v>2021</v>
      </c>
      <c r="G134" s="11">
        <f t="shared" si="72"/>
        <v>2022</v>
      </c>
      <c r="H134" s="11">
        <f t="shared" si="72"/>
        <v>2023</v>
      </c>
      <c r="I134" s="11">
        <f t="shared" si="72"/>
        <v>2024</v>
      </c>
      <c r="J134" s="389"/>
      <c r="K134" s="11" t="str">
        <f>K4</f>
        <v>Moyenne</v>
      </c>
      <c r="L134" s="270"/>
    </row>
    <row r="135" spans="1:12" hidden="1" outlineLevel="2" x14ac:dyDescent="0.25">
      <c r="A135" s="545"/>
      <c r="B135" s="171"/>
      <c r="C135" s="545"/>
      <c r="D135" s="4" t="s">
        <v>204</v>
      </c>
      <c r="E135" s="14">
        <f>IF(E134&gt;=$D$3,'Données MCH2'!D85,'Données PCV'!C66)</f>
        <v>0</v>
      </c>
      <c r="F135" s="14">
        <f>IF(F134&gt;=$D$3,'Données MCH2'!E85,'Données PCV'!D66)</f>
        <v>0</v>
      </c>
      <c r="G135" s="14">
        <f>IF(G134&gt;=$D$3,'Données MCH2'!F85,'Données PCV'!E66)</f>
        <v>0</v>
      </c>
      <c r="H135" s="14">
        <f>IF(H134&gt;=$D$3,'Données MCH2'!G85,'Données PCV'!F66)</f>
        <v>0</v>
      </c>
      <c r="I135" s="14">
        <f>IF(I134&gt;=$D$3,'Données MCH2'!H85,'Données PCV'!G66)</f>
        <v>0</v>
      </c>
      <c r="J135" s="182"/>
      <c r="K135" s="14">
        <f t="shared" ref="K135:K138" si="73">IF($K$3=1,E135,IF($K$3=2,AVERAGE(E135:F135),IF($K$3=3,AVERAGE(E135:G135),IF($K$3=4,AVERAGE(E135:H135),IF($K$3=5,AVERAGE(E135:I135))))))</f>
        <v>0</v>
      </c>
      <c r="L135" s="270"/>
    </row>
    <row r="136" spans="1:12" hidden="1" outlineLevel="2" x14ac:dyDescent="0.25">
      <c r="A136" s="545"/>
      <c r="B136" s="171"/>
      <c r="C136" s="545"/>
      <c r="D136" s="4" t="s">
        <v>1176</v>
      </c>
      <c r="E136" s="14">
        <f>IF(E134&gt;=$D$3,'Données MCH2'!D86+'Données MCH2'!D87,'Données PCV'!C68)</f>
        <v>0</v>
      </c>
      <c r="F136" s="14">
        <f>IF(F134&gt;=$D$3,'Données MCH2'!E86+'Données MCH2'!E87,'Données PCV'!D68)</f>
        <v>0</v>
      </c>
      <c r="G136" s="14">
        <f>IF(G134&gt;=$D$3,'Données MCH2'!F86+'Données MCH2'!F87,'Données PCV'!E68)</f>
        <v>0</v>
      </c>
      <c r="H136" s="14">
        <f>IF(H134&gt;=$D$3,'Données MCH2'!G86+'Données MCH2'!G87,'Données PCV'!F68)</f>
        <v>0</v>
      </c>
      <c r="I136" s="14">
        <f>IF(I134&gt;=$D$3,'Données MCH2'!H86+'Données MCH2'!H87,'Données PCV'!G68)</f>
        <v>0</v>
      </c>
      <c r="J136" s="182"/>
      <c r="K136" s="14">
        <f t="shared" si="73"/>
        <v>0</v>
      </c>
      <c r="L136" s="270"/>
    </row>
    <row r="137" spans="1:12" hidden="1" outlineLevel="2" x14ac:dyDescent="0.25">
      <c r="A137" s="545"/>
      <c r="B137" s="171"/>
      <c r="C137" s="545"/>
      <c r="D137" s="4" t="s">
        <v>210</v>
      </c>
      <c r="E137" s="14">
        <f>IF(E134&gt;=$D$3,'Données MCH2'!D95,'Données PCV'!C82)</f>
        <v>0</v>
      </c>
      <c r="F137" s="14">
        <f>IF(F134&gt;=$D$3,'Données MCH2'!E95,'Données PCV'!D82)</f>
        <v>0</v>
      </c>
      <c r="G137" s="14">
        <f>IF(G134&gt;=$D$3,'Données MCH2'!F95,'Données PCV'!E82)</f>
        <v>0</v>
      </c>
      <c r="H137" s="14">
        <f>IF(H134&gt;=$D$3,'Données MCH2'!G95,'Données PCV'!F82)</f>
        <v>0</v>
      </c>
      <c r="I137" s="14">
        <f>IF(I134&gt;=$D$3,'Données MCH2'!H95,'Données PCV'!G82)</f>
        <v>0</v>
      </c>
      <c r="J137" s="182"/>
      <c r="K137" s="14">
        <f t="shared" si="73"/>
        <v>0</v>
      </c>
      <c r="L137" s="270"/>
    </row>
    <row r="138" spans="1:12" hidden="1" outlineLevel="2" x14ac:dyDescent="0.25">
      <c r="A138" s="545"/>
      <c r="B138" s="171"/>
      <c r="C138" s="545"/>
      <c r="D138" s="4" t="s">
        <v>212</v>
      </c>
      <c r="E138" s="14">
        <f>IF(E134&gt;=$D$3,'Données MCH2'!D97,'Données PCV'!C83)</f>
        <v>0</v>
      </c>
      <c r="F138" s="14">
        <f>IF(F134&gt;=$D$3,'Données MCH2'!E97,'Données PCV'!D83)</f>
        <v>0</v>
      </c>
      <c r="G138" s="14">
        <f>IF(G134&gt;=$D$3,'Données MCH2'!F97,'Données PCV'!E83)</f>
        <v>0</v>
      </c>
      <c r="H138" s="14">
        <f>IF(H134&gt;=$D$3,'Données MCH2'!G97,'Données PCV'!F83)</f>
        <v>0</v>
      </c>
      <c r="I138" s="14">
        <f>IF(I134&gt;=$D$3,'Données MCH2'!H97,'Données PCV'!G83)</f>
        <v>0</v>
      </c>
      <c r="J138" s="182"/>
      <c r="K138" s="14">
        <f t="shared" si="73"/>
        <v>0</v>
      </c>
      <c r="L138" s="270"/>
    </row>
    <row r="139" spans="1:12" hidden="1" outlineLevel="2" x14ac:dyDescent="0.25">
      <c r="A139" s="545"/>
      <c r="B139" s="171"/>
      <c r="C139" s="545"/>
      <c r="D139" s="16" t="s">
        <v>32</v>
      </c>
      <c r="E139" s="227">
        <f>E135+E136-E137-E138</f>
        <v>0</v>
      </c>
      <c r="F139" s="227">
        <f t="shared" ref="F139:K139" si="74">F135+F136-F137-F138</f>
        <v>0</v>
      </c>
      <c r="G139" s="227">
        <f t="shared" si="74"/>
        <v>0</v>
      </c>
      <c r="H139" s="227">
        <f t="shared" si="74"/>
        <v>0</v>
      </c>
      <c r="I139" s="227">
        <f t="shared" si="74"/>
        <v>0</v>
      </c>
      <c r="J139" s="97"/>
      <c r="K139" s="227">
        <f t="shared" si="74"/>
        <v>0</v>
      </c>
      <c r="L139" s="501"/>
    </row>
    <row r="140" spans="1:12" hidden="1" outlineLevel="1" collapsed="1" x14ac:dyDescent="0.25">
      <c r="L140" s="270"/>
    </row>
    <row r="141" spans="1:12" ht="12.95" hidden="1" customHeight="1" outlineLevel="1" x14ac:dyDescent="0.25">
      <c r="A141" s="549" t="s">
        <v>328</v>
      </c>
      <c r="B141" s="550"/>
      <c r="C141" s="550"/>
      <c r="D141" s="550"/>
      <c r="E141" s="550"/>
      <c r="F141" s="550"/>
      <c r="G141" s="550"/>
      <c r="H141" s="550"/>
      <c r="I141" s="550"/>
      <c r="J141" s="202"/>
      <c r="K141" s="402"/>
      <c r="L141" s="270"/>
    </row>
    <row r="142" spans="1:12" hidden="1" outlineLevel="2" x14ac:dyDescent="0.25">
      <c r="A142" s="544" t="s">
        <v>330</v>
      </c>
      <c r="B142" s="171"/>
      <c r="C142" s="545" t="s">
        <v>329</v>
      </c>
      <c r="D142" s="5" t="s">
        <v>10</v>
      </c>
      <c r="E142" s="11">
        <f>E4</f>
        <v>2020</v>
      </c>
      <c r="F142" s="11">
        <f>F4</f>
        <v>2021</v>
      </c>
      <c r="G142" s="11">
        <f>G4</f>
        <v>2022</v>
      </c>
      <c r="H142" s="11">
        <f>H4</f>
        <v>2023</v>
      </c>
      <c r="I142" s="11">
        <f>I4</f>
        <v>2024</v>
      </c>
      <c r="J142" s="182"/>
      <c r="K142" s="11" t="str">
        <f>K4</f>
        <v>Moyenne</v>
      </c>
      <c r="L142" s="270"/>
    </row>
    <row r="143" spans="1:12" ht="15" hidden="1" customHeight="1" outlineLevel="2" x14ac:dyDescent="0.25">
      <c r="A143" s="544"/>
      <c r="B143" s="171"/>
      <c r="C143" s="545"/>
      <c r="D143" s="4" t="s">
        <v>331</v>
      </c>
      <c r="E143" s="14">
        <f>IF(E4&gt;=$D$3,IF('Données MCH2'!D102&gt;0,0,-'Données MCH2'!D102),'Données PCV'!C73)</f>
        <v>0</v>
      </c>
      <c r="F143" s="14">
        <f>IF(F4&gt;=$D$3,IF('Données MCH2'!E102&gt;0,0,-'Données MCH2'!E102),'Données PCV'!D73)</f>
        <v>0</v>
      </c>
      <c r="G143" s="14">
        <f>IF(G4&gt;=$D$3,IF('Données MCH2'!F102&gt;0,0,-'Données MCH2'!F102),'Données PCV'!E73)</f>
        <v>0</v>
      </c>
      <c r="H143" s="14">
        <f>IF(H4&gt;=$D$3,IF('Données MCH2'!G102&gt;0,0,-'Données MCH2'!G102),'Données PCV'!F73)</f>
        <v>0</v>
      </c>
      <c r="I143" s="14">
        <f>IFERROR(IF(I4&gt;=$D$3,IF('Données MCH2'!H102&gt;0,0,-'Données MCH2'!H102),'Données PCV'!G73),0)</f>
        <v>0</v>
      </c>
      <c r="J143" s="182"/>
      <c r="K143" s="14">
        <f t="shared" ref="K143:K144" si="75">IF($K$3=1,E143,IF($K$3=2,AVERAGE(E143:F143),IF($K$3=3,AVERAGE(E143:G143),IF($K$3=4,AVERAGE(E143:H143),IF($K$3=5,AVERAGE(E143:I143))))))</f>
        <v>0</v>
      </c>
      <c r="L143" s="270"/>
    </row>
    <row r="144" spans="1:12" ht="15" hidden="1" customHeight="1" outlineLevel="2" x14ac:dyDescent="0.25">
      <c r="A144" s="544"/>
      <c r="B144" s="171"/>
      <c r="C144" s="545"/>
      <c r="D144" s="4" t="s">
        <v>314</v>
      </c>
      <c r="E144" s="14">
        <f>E60</f>
        <v>0</v>
      </c>
      <c r="F144" s="14">
        <f>F60</f>
        <v>0</v>
      </c>
      <c r="G144" s="14">
        <f>G60</f>
        <v>0</v>
      </c>
      <c r="H144" s="14">
        <f>H60</f>
        <v>0</v>
      </c>
      <c r="I144" s="14">
        <f>I60</f>
        <v>0</v>
      </c>
      <c r="J144" s="182"/>
      <c r="K144" s="14">
        <f t="shared" si="75"/>
        <v>0</v>
      </c>
      <c r="L144" s="299" t="str">
        <f>+N60</f>
        <v>2024 mis à jour manuellement, à corriger ultérieurement selon décompte final péréquation</v>
      </c>
    </row>
    <row r="145" spans="1:12" hidden="1" outlineLevel="2" x14ac:dyDescent="0.25">
      <c r="A145" s="544"/>
      <c r="B145" s="171"/>
      <c r="C145" s="545"/>
      <c r="D145" s="16" t="s">
        <v>30</v>
      </c>
      <c r="E145" s="17">
        <f>IF(E143&lt;=0,0,E143/E144)</f>
        <v>0</v>
      </c>
      <c r="F145" s="17">
        <f>IF(F143&lt;=0,0,F143/F144)</f>
        <v>0</v>
      </c>
      <c r="G145" s="17">
        <f>IF(G143&lt;=0,0,G143/G144)</f>
        <v>0</v>
      </c>
      <c r="H145" s="17">
        <f>IF(H143&lt;=0,0,H143/H144)</f>
        <v>0</v>
      </c>
      <c r="I145" s="17">
        <f>IF(I143&lt;=0,0,I143/I144)</f>
        <v>0</v>
      </c>
      <c r="J145" s="182"/>
      <c r="K145" s="17">
        <f>IF(K143&lt;=0,0,K143/K144)</f>
        <v>0</v>
      </c>
      <c r="L145" s="270"/>
    </row>
    <row r="146" spans="1:12" hidden="1" outlineLevel="1" collapsed="1" x14ac:dyDescent="0.25">
      <c r="L146" s="270"/>
    </row>
    <row r="147" spans="1:12" hidden="1" outlineLevel="1" x14ac:dyDescent="0.25">
      <c r="A147" s="200" t="s">
        <v>1025</v>
      </c>
      <c r="B147" s="201"/>
      <c r="C147" s="202"/>
      <c r="D147" s="403"/>
      <c r="E147" s="202"/>
      <c r="F147" s="202"/>
      <c r="G147" s="202"/>
      <c r="H147" s="202"/>
      <c r="I147" s="202"/>
      <c r="J147" s="202"/>
      <c r="K147" s="402"/>
      <c r="L147" s="270"/>
    </row>
    <row r="148" spans="1:12" hidden="1" outlineLevel="2" x14ac:dyDescent="0.25">
      <c r="A148" s="545" t="s">
        <v>12</v>
      </c>
      <c r="B148" s="171"/>
      <c r="C148" s="545" t="s">
        <v>1008</v>
      </c>
      <c r="D148" s="5" t="s">
        <v>10</v>
      </c>
      <c r="E148" s="11">
        <f>E4</f>
        <v>2020</v>
      </c>
      <c r="F148" s="11">
        <f>F4</f>
        <v>2021</v>
      </c>
      <c r="G148" s="11">
        <f>G4</f>
        <v>2022</v>
      </c>
      <c r="H148" s="11">
        <f>H4</f>
        <v>2023</v>
      </c>
      <c r="I148" s="11">
        <f>I4</f>
        <v>2024</v>
      </c>
      <c r="J148" s="389"/>
      <c r="K148" s="11" t="str">
        <f>K4</f>
        <v>Moyenne</v>
      </c>
      <c r="L148" s="270"/>
    </row>
    <row r="149" spans="1:12" hidden="1" outlineLevel="2" x14ac:dyDescent="0.25">
      <c r="A149" s="545"/>
      <c r="B149" s="171"/>
      <c r="C149" s="545"/>
      <c r="D149" s="4" t="s">
        <v>1010</v>
      </c>
      <c r="E149" s="14">
        <f>IF(E4&gt;=$D$3,'Données MCH2'!D25,'Données PCV'!C20)</f>
        <v>0</v>
      </c>
      <c r="F149" s="14">
        <f>IF(F4&gt;=$D$3,'Données MCH2'!E25,'Données PCV'!D20)</f>
        <v>0</v>
      </c>
      <c r="G149" s="14">
        <f>IF(G4&gt;=$D$3,'Données MCH2'!F25,'Données PCV'!E20)</f>
        <v>0</v>
      </c>
      <c r="H149" s="14">
        <f>IF(H4&gt;=$D$3,'Données MCH2'!G25,'Données PCV'!F20)</f>
        <v>0</v>
      </c>
      <c r="I149" s="14">
        <f>IF(I4&gt;=$D$3,'Données MCH2'!H25,'Données PCV'!G20)</f>
        <v>0</v>
      </c>
      <c r="J149" s="182"/>
      <c r="K149" s="14">
        <f t="shared" ref="K149:K152" si="76">IF($K$3=1,E149,IF($K$3=2,AVERAGE(E149:F149),IF($K$3=3,AVERAGE(E149:G149),IF($K$3=4,AVERAGE(E149:H149),IF($K$3=5,AVERAGE(E149:I149))))))</f>
        <v>0</v>
      </c>
      <c r="L149" s="270"/>
    </row>
    <row r="150" spans="1:12" hidden="1" outlineLevel="2" x14ac:dyDescent="0.25">
      <c r="A150" s="545"/>
      <c r="B150" s="171"/>
      <c r="C150" s="545"/>
      <c r="D150" s="4" t="s">
        <v>1012</v>
      </c>
      <c r="E150" s="14">
        <f>IF(E4&gt;=$D$3,'Données MCH2'!D7+'Données MCH2'!D11,'Données PCV'!C16)</f>
        <v>0</v>
      </c>
      <c r="F150" s="14">
        <f>IF(F4&gt;=$D$3,'Données MCH2'!E7+'Données MCH2'!E11,'Données PCV'!D16)</f>
        <v>0</v>
      </c>
      <c r="G150" s="14">
        <f>IF(G4&gt;=$D$3,'Données MCH2'!F7+'Données MCH2'!F11,'Données PCV'!E16)</f>
        <v>0</v>
      </c>
      <c r="H150" s="14">
        <f>IF(H4&gt;=$D$3,'Données MCH2'!G7+'Données MCH2'!G11,'Données PCV'!F16)</f>
        <v>0</v>
      </c>
      <c r="I150" s="14">
        <f>IF(I4&gt;=$D$3,'Données MCH2'!H7+'Données MCH2'!H11,'Données PCV'!G16)</f>
        <v>0</v>
      </c>
      <c r="J150" s="182"/>
      <c r="K150" s="14">
        <f t="shared" si="76"/>
        <v>0</v>
      </c>
      <c r="L150" s="270"/>
    </row>
    <row r="151" spans="1:12" hidden="1" outlineLevel="2" x14ac:dyDescent="0.25">
      <c r="A151" s="545"/>
      <c r="B151" s="171"/>
      <c r="C151" s="545"/>
      <c r="D151" s="4" t="s">
        <v>1009</v>
      </c>
      <c r="E151" s="14">
        <f>IF(E4&gt;=$D$3,'Données MCH2'!D12,'Données PCV'!C19)</f>
        <v>0</v>
      </c>
      <c r="F151" s="14">
        <f>IF(F4&gt;=$D$3,'Données MCH2'!E12,'Données PCV'!D19)</f>
        <v>0</v>
      </c>
      <c r="G151" s="14">
        <f>IF(G4&gt;=$D$3,'Données MCH2'!F12,'Données PCV'!E19)</f>
        <v>0</v>
      </c>
      <c r="H151" s="14">
        <f>IF(H4&gt;=$D$3,'Données MCH2'!G12,'Données PCV'!F19)</f>
        <v>0</v>
      </c>
      <c r="I151" s="14">
        <f>IF(I4&gt;=$D$3,'Données MCH2'!H12,'Données PCV'!G19)</f>
        <v>0</v>
      </c>
      <c r="J151" s="182"/>
      <c r="K151" s="14">
        <f t="shared" si="76"/>
        <v>0</v>
      </c>
      <c r="L151" s="270"/>
    </row>
    <row r="152" spans="1:12" hidden="1" outlineLevel="2" x14ac:dyDescent="0.25">
      <c r="A152" s="545"/>
      <c r="B152" s="171"/>
      <c r="C152" s="545"/>
      <c r="D152" s="4" t="s">
        <v>1011</v>
      </c>
      <c r="E152" s="14">
        <f>E149-E150-E151</f>
        <v>0</v>
      </c>
      <c r="F152" s="14">
        <f t="shared" ref="F152:I152" si="77">F149-F150-F151</f>
        <v>0</v>
      </c>
      <c r="G152" s="14">
        <f t="shared" si="77"/>
        <v>0</v>
      </c>
      <c r="H152" s="14">
        <f t="shared" si="77"/>
        <v>0</v>
      </c>
      <c r="I152" s="14">
        <f t="shared" si="77"/>
        <v>0</v>
      </c>
      <c r="J152" s="182"/>
      <c r="K152" s="14">
        <f t="shared" si="76"/>
        <v>0</v>
      </c>
      <c r="L152" s="270"/>
    </row>
    <row r="153" spans="1:12" hidden="1" outlineLevel="2" x14ac:dyDescent="0.25">
      <c r="A153" s="545"/>
      <c r="B153" s="171"/>
      <c r="C153" s="545"/>
      <c r="D153" s="16" t="s">
        <v>1013</v>
      </c>
      <c r="E153" s="18">
        <f>E152/12</f>
        <v>0</v>
      </c>
      <c r="F153" s="18">
        <f t="shared" ref="F153:K153" si="78">F152/12</f>
        <v>0</v>
      </c>
      <c r="G153" s="18">
        <f t="shared" si="78"/>
        <v>0</v>
      </c>
      <c r="H153" s="18">
        <f t="shared" si="78"/>
        <v>0</v>
      </c>
      <c r="I153" s="18">
        <f t="shared" si="78"/>
        <v>0</v>
      </c>
      <c r="J153" s="97"/>
      <c r="K153" s="18">
        <f t="shared" si="78"/>
        <v>0</v>
      </c>
      <c r="L153" s="390" t="s">
        <v>1014</v>
      </c>
    </row>
    <row r="154" spans="1:12" hidden="1" outlineLevel="1" collapsed="1" x14ac:dyDescent="0.25">
      <c r="L154" s="270"/>
    </row>
    <row r="155" spans="1:12" ht="14.25" hidden="1" outlineLevel="1" thickBot="1" x14ac:dyDescent="0.3">
      <c r="L155" s="270"/>
    </row>
    <row r="156" spans="1:12" ht="14.1" customHeight="1" collapsed="1" x14ac:dyDescent="0.25">
      <c r="A156" s="42" t="s">
        <v>1007</v>
      </c>
      <c r="B156" s="172"/>
      <c r="C156" s="39"/>
      <c r="D156" s="39"/>
      <c r="E156" s="39"/>
      <c r="F156" s="39"/>
      <c r="G156" s="39"/>
      <c r="H156" s="39"/>
      <c r="I156" s="39"/>
      <c r="J156" s="21"/>
      <c r="K156" s="43"/>
      <c r="L156" s="270"/>
    </row>
    <row r="157" spans="1:12" ht="8.25" customHeight="1" thickBot="1" x14ac:dyDescent="0.3">
      <c r="A157" s="26"/>
      <c r="K157" s="35"/>
      <c r="L157" s="270"/>
    </row>
    <row r="158" spans="1:12" hidden="1" outlineLevel="1" x14ac:dyDescent="0.25">
      <c r="A158" s="200" t="s">
        <v>1050</v>
      </c>
      <c r="B158" s="201"/>
      <c r="C158" s="202"/>
      <c r="D158" s="202"/>
      <c r="E158" s="300"/>
      <c r="F158" s="300"/>
      <c r="G158" s="300"/>
      <c r="H158" s="300"/>
      <c r="I158" s="300"/>
      <c r="J158" s="202"/>
      <c r="K158" s="402"/>
      <c r="L158" s="270"/>
    </row>
    <row r="159" spans="1:12" ht="13.5" hidden="1" customHeight="1" outlineLevel="2" x14ac:dyDescent="0.25">
      <c r="A159" s="544" t="s">
        <v>76</v>
      </c>
      <c r="B159" s="171"/>
      <c r="C159" s="545" t="s">
        <v>1052</v>
      </c>
      <c r="D159" s="5" t="s">
        <v>10</v>
      </c>
      <c r="E159" s="11">
        <f>E4</f>
        <v>2020</v>
      </c>
      <c r="F159" s="11">
        <f>F4</f>
        <v>2021</v>
      </c>
      <c r="G159" s="11">
        <f>G4</f>
        <v>2022</v>
      </c>
      <c r="H159" s="11">
        <f>H4</f>
        <v>2023</v>
      </c>
      <c r="I159" s="11">
        <f>I4</f>
        <v>2024</v>
      </c>
      <c r="J159" s="97"/>
      <c r="K159" s="11" t="str">
        <f>K4</f>
        <v>Moyenne</v>
      </c>
      <c r="L159" s="270"/>
    </row>
    <row r="160" spans="1:12" ht="13.5" hidden="1" customHeight="1" outlineLevel="2" x14ac:dyDescent="0.25">
      <c r="A160" s="544"/>
      <c r="B160" s="171"/>
      <c r="C160" s="545"/>
      <c r="D160" s="4" t="s">
        <v>44</v>
      </c>
      <c r="E160" s="14">
        <f>E48</f>
        <v>0</v>
      </c>
      <c r="F160" s="14">
        <f>F48</f>
        <v>0</v>
      </c>
      <c r="G160" s="14">
        <f>G48</f>
        <v>0</v>
      </c>
      <c r="H160" s="14">
        <f>H48</f>
        <v>0</v>
      </c>
      <c r="I160" s="14">
        <f>I48</f>
        <v>0</v>
      </c>
      <c r="J160" s="97"/>
      <c r="K160" s="14">
        <f t="shared" ref="K160:K161" si="79">IF($K$3=1,E160,IF($K$3=2,AVERAGE(E160:F160),IF($K$3=3,AVERAGE(E160:G160),IF($K$3=4,AVERAGE(E160:H160),IF($K$3=5,AVERAGE(E160:I160))))))</f>
        <v>0</v>
      </c>
      <c r="L160" s="270"/>
    </row>
    <row r="161" spans="1:12" hidden="1" outlineLevel="2" x14ac:dyDescent="0.25">
      <c r="A161" s="544"/>
      <c r="B161" s="171"/>
      <c r="C161" s="545"/>
      <c r="D161" s="4" t="s">
        <v>1051</v>
      </c>
      <c r="E161" s="14">
        <f>IF(E4&gt;=$D$3,IF('Données MCH2'!D76&gt;0,'Données MCH2'!D76,0),IF('Données PCV'!C61&gt;0,'Données PCV'!C61,0))</f>
        <v>0</v>
      </c>
      <c r="F161" s="14">
        <f>IF(F4&gt;=$D$3,IF('Données MCH2'!E76&gt;0,'Données MCH2'!E76,0),IF('Données PCV'!D61&gt;0,'Données PCV'!D61,0))</f>
        <v>0</v>
      </c>
      <c r="G161" s="14">
        <f>IF(G4&gt;=$D$3,IF('Données MCH2'!F76&gt;0,'Données MCH2'!F76,0),IF('Données PCV'!E61&gt;0,'Données PCV'!E61,0))</f>
        <v>0</v>
      </c>
      <c r="H161" s="14">
        <f>IF(H4&gt;=$D$3,IF('Données MCH2'!G76&gt;0,'Données MCH2'!G76,0),IF('Données PCV'!F61&gt;0,'Données PCV'!F61,0))</f>
        <v>0</v>
      </c>
      <c r="I161" s="14">
        <f>IF(I4&gt;=$D$3,IF('Données MCH2'!H76&gt;0,'Données MCH2'!H76,0),IF('Données PCV'!G61&gt;0,'Données PCV'!G61,0))</f>
        <v>0</v>
      </c>
      <c r="J161" s="97"/>
      <c r="K161" s="14">
        <f t="shared" si="79"/>
        <v>0</v>
      </c>
      <c r="L161" s="270"/>
    </row>
    <row r="162" spans="1:12" hidden="1" outlineLevel="2" x14ac:dyDescent="0.25">
      <c r="A162" s="544"/>
      <c r="B162" s="171"/>
      <c r="C162" s="545"/>
      <c r="D162" s="16" t="s">
        <v>30</v>
      </c>
      <c r="E162" s="254">
        <f>IFERROR(IF(E160&lt;=0,0,E160/E161),0)</f>
        <v>0</v>
      </c>
      <c r="F162" s="254">
        <f t="shared" ref="F162:K162" si="80">IFERROR(IF(F160&lt;=0,0,F160/F161),0)</f>
        <v>0</v>
      </c>
      <c r="G162" s="254">
        <f t="shared" si="80"/>
        <v>0</v>
      </c>
      <c r="H162" s="254">
        <f t="shared" si="80"/>
        <v>0</v>
      </c>
      <c r="I162" s="254">
        <f t="shared" si="80"/>
        <v>0</v>
      </c>
      <c r="J162" s="97"/>
      <c r="K162" s="254">
        <f t="shared" si="80"/>
        <v>0</v>
      </c>
      <c r="L162" s="270"/>
    </row>
    <row r="163" spans="1:12" hidden="1" outlineLevel="1" collapsed="1" x14ac:dyDescent="0.25">
      <c r="A163" s="206"/>
      <c r="B163" s="207"/>
      <c r="C163" s="207"/>
      <c r="D163" s="208"/>
      <c r="K163" s="35"/>
      <c r="L163" s="270"/>
    </row>
    <row r="164" spans="1:12" hidden="1" outlineLevel="1" x14ac:dyDescent="0.25">
      <c r="A164" s="200" t="s">
        <v>1053</v>
      </c>
      <c r="B164" s="201"/>
      <c r="C164" s="202"/>
      <c r="D164" s="202"/>
      <c r="E164" s="202"/>
      <c r="F164" s="202"/>
      <c r="G164" s="202"/>
      <c r="H164" s="202"/>
      <c r="I164" s="202"/>
      <c r="J164" s="202"/>
      <c r="K164" s="402"/>
      <c r="L164" s="270"/>
    </row>
    <row r="165" spans="1:12" hidden="1" outlineLevel="2" x14ac:dyDescent="0.25">
      <c r="A165" s="544" t="s">
        <v>245</v>
      </c>
      <c r="B165" s="171"/>
      <c r="C165" s="545" t="s">
        <v>1056</v>
      </c>
      <c r="D165" s="5" t="s">
        <v>10</v>
      </c>
      <c r="E165" s="11">
        <f>E4</f>
        <v>2020</v>
      </c>
      <c r="F165" s="11">
        <f>F4</f>
        <v>2021</v>
      </c>
      <c r="G165" s="11">
        <f>G4</f>
        <v>2022</v>
      </c>
      <c r="H165" s="11">
        <f>H4</f>
        <v>2023</v>
      </c>
      <c r="I165" s="11">
        <f>I4</f>
        <v>2024</v>
      </c>
      <c r="J165" s="182"/>
      <c r="K165" s="11" t="str">
        <f>K4</f>
        <v>Moyenne</v>
      </c>
      <c r="L165" s="270"/>
    </row>
    <row r="166" spans="1:12" hidden="1" outlineLevel="2" x14ac:dyDescent="0.25">
      <c r="A166" s="544"/>
      <c r="B166" s="171"/>
      <c r="C166" s="545"/>
      <c r="D166" s="4" t="s">
        <v>1054</v>
      </c>
      <c r="E166" s="14">
        <f>IF(E4&gt;=$D$3,SUM('Données MCH2'!D56:D61),'Données PCV'!C52)</f>
        <v>0</v>
      </c>
      <c r="F166" s="14">
        <f>IF(F4&gt;=$D$3,SUM('Données MCH2'!E56:E61),'Données PCV'!D52)</f>
        <v>0</v>
      </c>
      <c r="G166" s="14">
        <f>IF(G4&gt;=$D$3,SUM('Données MCH2'!F56:F61),'Données PCV'!E52)</f>
        <v>0</v>
      </c>
      <c r="H166" s="14">
        <f>IF(H4&gt;=$D$3,SUM('Données MCH2'!G56:G61),'Données PCV'!F52)</f>
        <v>0</v>
      </c>
      <c r="I166" s="14">
        <f>IFERROR(IF(I4&gt;=$D$3,SUM('Données MCH2'!H56:H61),'Données PCV'!G52),0)</f>
        <v>0</v>
      </c>
      <c r="J166" s="182"/>
      <c r="K166" s="14">
        <f t="shared" ref="K166:K167" si="81">IF($K$3=1,E166,IF($K$3=2,AVERAGE(E166:F166),IF($K$3=3,AVERAGE(E166:G166),IF($K$3=4,AVERAGE(E166:H166),IF($K$3=5,AVERAGE(E166:I166))))))</f>
        <v>0</v>
      </c>
      <c r="L166" s="270"/>
    </row>
    <row r="167" spans="1:12" hidden="1" outlineLevel="2" x14ac:dyDescent="0.25">
      <c r="A167" s="544"/>
      <c r="B167" s="171"/>
      <c r="C167" s="545"/>
      <c r="D167" s="4" t="s">
        <v>1055</v>
      </c>
      <c r="E167" s="14">
        <f>E46+E166</f>
        <v>0</v>
      </c>
      <c r="F167" s="14">
        <f>F46+F166</f>
        <v>0</v>
      </c>
      <c r="G167" s="14">
        <f>G46+G166</f>
        <v>0</v>
      </c>
      <c r="H167" s="14">
        <f>H46+H166</f>
        <v>0</v>
      </c>
      <c r="I167" s="14">
        <f>I46+I166</f>
        <v>0</v>
      </c>
      <c r="J167" s="182"/>
      <c r="K167" s="14">
        <f t="shared" si="81"/>
        <v>0</v>
      </c>
      <c r="L167" s="270"/>
    </row>
    <row r="168" spans="1:12" hidden="1" outlineLevel="2" x14ac:dyDescent="0.25">
      <c r="A168" s="544"/>
      <c r="B168" s="171"/>
      <c r="C168" s="545"/>
      <c r="D168" s="16" t="s">
        <v>30</v>
      </c>
      <c r="E168" s="17">
        <f>IF(E166&lt;=0,0,E166/E167)</f>
        <v>0</v>
      </c>
      <c r="F168" s="17">
        <f t="shared" ref="F168:I168" si="82">IF(F166&lt;=0,0,F166/F167)</f>
        <v>0</v>
      </c>
      <c r="G168" s="17">
        <f t="shared" si="82"/>
        <v>0</v>
      </c>
      <c r="H168" s="17">
        <f t="shared" si="82"/>
        <v>0</v>
      </c>
      <c r="I168" s="17">
        <f t="shared" si="82"/>
        <v>0</v>
      </c>
      <c r="J168" s="182"/>
      <c r="K168" s="17">
        <f t="shared" ref="K168" si="83">IF(K166&lt;=0,0,K166/K167)</f>
        <v>0</v>
      </c>
      <c r="L168" s="270"/>
    </row>
    <row r="169" spans="1:12" ht="6.75" hidden="1" customHeight="1" outlineLevel="1" collapsed="1" thickBot="1" x14ac:dyDescent="0.3">
      <c r="A169" s="30"/>
      <c r="B169" s="31"/>
      <c r="C169" s="31"/>
      <c r="D169" s="31"/>
      <c r="E169" s="31"/>
      <c r="F169" s="31"/>
      <c r="G169" s="31"/>
      <c r="H169" s="31"/>
      <c r="I169" s="31"/>
      <c r="J169" s="31"/>
      <c r="K169" s="32"/>
      <c r="L169" s="270"/>
    </row>
    <row r="170" spans="1:12" collapsed="1" x14ac:dyDescent="0.25">
      <c r="A170" s="42" t="s">
        <v>322</v>
      </c>
      <c r="B170" s="172"/>
      <c r="C170" s="39"/>
      <c r="D170" s="39"/>
      <c r="E170" s="39"/>
      <c r="F170" s="39"/>
      <c r="G170" s="39"/>
      <c r="H170" s="39"/>
      <c r="I170" s="39"/>
      <c r="J170" s="21"/>
      <c r="K170" s="43"/>
      <c r="L170" s="270"/>
    </row>
    <row r="171" spans="1:12" ht="9.9499999999999993" customHeight="1" thickBot="1" x14ac:dyDescent="0.3">
      <c r="A171" s="26"/>
      <c r="K171" s="35"/>
      <c r="L171" s="270"/>
    </row>
    <row r="172" spans="1:12" hidden="1" outlineLevel="1" x14ac:dyDescent="0.25">
      <c r="A172" s="200" t="s">
        <v>1057</v>
      </c>
      <c r="B172" s="201"/>
      <c r="C172" s="202"/>
      <c r="D172" s="202"/>
      <c r="E172" s="202"/>
      <c r="F172" s="202"/>
      <c r="G172" s="202"/>
      <c r="H172" s="202"/>
      <c r="I172" s="202"/>
      <c r="J172" s="202"/>
      <c r="K172" s="402"/>
      <c r="L172" s="270"/>
    </row>
    <row r="173" spans="1:12" hidden="1" outlineLevel="2" x14ac:dyDescent="0.25">
      <c r="A173" s="544" t="s">
        <v>324</v>
      </c>
      <c r="B173" s="171"/>
      <c r="C173" s="545" t="s">
        <v>1059</v>
      </c>
      <c r="D173" s="5" t="s">
        <v>10</v>
      </c>
      <c r="E173" s="11">
        <f>E4</f>
        <v>2020</v>
      </c>
      <c r="F173" s="11">
        <f>F4</f>
        <v>2021</v>
      </c>
      <c r="G173" s="11">
        <f>G4</f>
        <v>2022</v>
      </c>
      <c r="H173" s="11">
        <f>H4</f>
        <v>2023</v>
      </c>
      <c r="I173" s="11">
        <f>I4</f>
        <v>2024</v>
      </c>
      <c r="J173" s="182"/>
      <c r="K173" s="23" t="str">
        <f>K4</f>
        <v>Moyenne</v>
      </c>
      <c r="L173" s="270"/>
    </row>
    <row r="174" spans="1:12" hidden="1" outlineLevel="2" x14ac:dyDescent="0.25">
      <c r="A174" s="544"/>
      <c r="B174" s="171"/>
      <c r="C174" s="545"/>
      <c r="D174" s="4" t="s">
        <v>325</v>
      </c>
      <c r="E174" s="14">
        <f>E34</f>
        <v>0</v>
      </c>
      <c r="F174" s="14">
        <f>F34</f>
        <v>0</v>
      </c>
      <c r="G174" s="14">
        <f>G34</f>
        <v>0</v>
      </c>
      <c r="H174" s="14">
        <f>H34</f>
        <v>0</v>
      </c>
      <c r="I174" s="14">
        <f>I34</f>
        <v>0</v>
      </c>
      <c r="J174" s="182"/>
      <c r="K174" s="14">
        <f t="shared" ref="K174:K175" si="84">IF($K$3=1,E174,IF($K$3=2,AVERAGE(E174:F174),IF($K$3=3,AVERAGE(E174:G174),IF($K$3=4,AVERAGE(E174:H174),IF($K$3=5,AVERAGE(E174:I174))))))</f>
        <v>0</v>
      </c>
      <c r="L174" s="270"/>
    </row>
    <row r="175" spans="1:12" hidden="1" outlineLevel="2" x14ac:dyDescent="0.25">
      <c r="A175" s="544"/>
      <c r="B175" s="171"/>
      <c r="C175" s="545"/>
      <c r="D175" s="4" t="s">
        <v>1058</v>
      </c>
      <c r="E175" s="14">
        <f>E41</f>
        <v>0</v>
      </c>
      <c r="F175" s="14">
        <f>F41</f>
        <v>0</v>
      </c>
      <c r="G175" s="14">
        <f>G41</f>
        <v>0</v>
      </c>
      <c r="H175" s="14">
        <f>H41</f>
        <v>0</v>
      </c>
      <c r="I175" s="14">
        <f>I41</f>
        <v>0</v>
      </c>
      <c r="J175" s="182"/>
      <c r="K175" s="14">
        <f t="shared" si="84"/>
        <v>0</v>
      </c>
      <c r="L175" s="270"/>
    </row>
    <row r="176" spans="1:12" hidden="1" outlineLevel="2" x14ac:dyDescent="0.25">
      <c r="A176" s="544"/>
      <c r="B176" s="171"/>
      <c r="C176" s="545"/>
      <c r="D176" s="16" t="s">
        <v>30</v>
      </c>
      <c r="E176" s="17">
        <f>IF(E174&lt;=0,0,E174/E175)</f>
        <v>0</v>
      </c>
      <c r="F176" s="17">
        <f t="shared" ref="F176:I176" si="85">IF(F174&lt;=0,0,F174/F175)</f>
        <v>0</v>
      </c>
      <c r="G176" s="17">
        <f t="shared" si="85"/>
        <v>0</v>
      </c>
      <c r="H176" s="17">
        <f t="shared" si="85"/>
        <v>0</v>
      </c>
      <c r="I176" s="17">
        <f t="shared" si="85"/>
        <v>0</v>
      </c>
      <c r="J176" s="182"/>
      <c r="K176" s="25">
        <f>IF(K174&lt;=0,0,K174/K175)</f>
        <v>0</v>
      </c>
      <c r="L176" s="270"/>
    </row>
    <row r="177" spans="1:13" ht="9.9499999999999993" hidden="1" customHeight="1" outlineLevel="1" collapsed="1" x14ac:dyDescent="0.25">
      <c r="A177" s="26"/>
      <c r="K177" s="35"/>
      <c r="L177" s="270"/>
    </row>
    <row r="178" spans="1:13" hidden="1" outlineLevel="1" x14ac:dyDescent="0.25">
      <c r="A178" s="200" t="s">
        <v>1172</v>
      </c>
      <c r="B178" s="201"/>
      <c r="C178" s="202"/>
      <c r="D178" s="202"/>
      <c r="E178" s="202"/>
      <c r="F178" s="202"/>
      <c r="G178" s="202"/>
      <c r="H178" s="202"/>
      <c r="I178" s="202"/>
      <c r="J178" s="202"/>
      <c r="K178" s="402"/>
      <c r="L178" s="270"/>
    </row>
    <row r="179" spans="1:13" hidden="1" outlineLevel="2" x14ac:dyDescent="0.25">
      <c r="A179" s="544" t="s">
        <v>245</v>
      </c>
      <c r="B179" s="171"/>
      <c r="C179" s="545" t="s">
        <v>72</v>
      </c>
      <c r="D179" s="5" t="s">
        <v>10</v>
      </c>
      <c r="E179" s="11">
        <f>E4</f>
        <v>2020</v>
      </c>
      <c r="F179" s="11">
        <f>F4</f>
        <v>2021</v>
      </c>
      <c r="G179" s="11">
        <f>G4</f>
        <v>2022</v>
      </c>
      <c r="H179" s="11">
        <f>H4</f>
        <v>2023</v>
      </c>
      <c r="I179" s="11">
        <f>I4</f>
        <v>2024</v>
      </c>
      <c r="J179" s="182"/>
      <c r="K179" s="11" t="str">
        <f>K4</f>
        <v>Moyenne</v>
      </c>
      <c r="L179" s="270"/>
    </row>
    <row r="180" spans="1:13" hidden="1" outlineLevel="2" x14ac:dyDescent="0.25">
      <c r="A180" s="544"/>
      <c r="B180" s="171"/>
      <c r="C180" s="545"/>
      <c r="D180" s="4" t="s">
        <v>44</v>
      </c>
      <c r="E180" s="14">
        <f>E48</f>
        <v>0</v>
      </c>
      <c r="F180" s="14">
        <f>F48</f>
        <v>0</v>
      </c>
      <c r="G180" s="14">
        <f>G48</f>
        <v>0</v>
      </c>
      <c r="H180" s="14">
        <f>H48</f>
        <v>0</v>
      </c>
      <c r="I180" s="14">
        <f>I48</f>
        <v>0</v>
      </c>
      <c r="J180" s="182"/>
      <c r="K180" s="14">
        <f t="shared" ref="K180:K181" si="86">IF($K$3=1,E180,IF($K$3=2,AVERAGE(E180:F180),IF($K$3=3,AVERAGE(E180:G180),IF($K$3=4,AVERAGE(E180:H180),IF($K$3=5,AVERAGE(E180:I180))))))</f>
        <v>0</v>
      </c>
      <c r="L180" s="270"/>
    </row>
    <row r="181" spans="1:13" hidden="1" outlineLevel="2" x14ac:dyDescent="0.25">
      <c r="A181" s="544"/>
      <c r="B181" s="171"/>
      <c r="C181" s="545"/>
      <c r="D181" s="4" t="s">
        <v>325</v>
      </c>
      <c r="E181" s="14">
        <f>E34</f>
        <v>0</v>
      </c>
      <c r="F181" s="14">
        <f>F34</f>
        <v>0</v>
      </c>
      <c r="G181" s="14">
        <f>G34</f>
        <v>0</v>
      </c>
      <c r="H181" s="14">
        <f>H34</f>
        <v>0</v>
      </c>
      <c r="I181" s="14">
        <f>I34</f>
        <v>0</v>
      </c>
      <c r="J181" s="182"/>
      <c r="K181" s="14">
        <f t="shared" si="86"/>
        <v>0</v>
      </c>
      <c r="L181" s="270"/>
    </row>
    <row r="182" spans="1:13" hidden="1" outlineLevel="2" x14ac:dyDescent="0.25">
      <c r="A182" s="544"/>
      <c r="B182" s="171"/>
      <c r="C182" s="545"/>
      <c r="D182" s="16" t="s">
        <v>30</v>
      </c>
      <c r="E182" s="17">
        <f>IF(E180&lt;=0,0,E180/E181)</f>
        <v>0</v>
      </c>
      <c r="F182" s="17">
        <f t="shared" ref="F182:I182" si="87">IF(F180&lt;=0,0,F180/F181)</f>
        <v>0</v>
      </c>
      <c r="G182" s="17">
        <f t="shared" si="87"/>
        <v>0</v>
      </c>
      <c r="H182" s="17">
        <f t="shared" si="87"/>
        <v>0</v>
      </c>
      <c r="I182" s="17">
        <f t="shared" si="87"/>
        <v>0</v>
      </c>
      <c r="J182" s="182"/>
      <c r="K182" s="17">
        <f t="shared" ref="K182" si="88">IF(K180&lt;=0,0,K180/K181)</f>
        <v>0</v>
      </c>
      <c r="L182" s="270"/>
    </row>
    <row r="183" spans="1:13" ht="9.9499999999999993" hidden="1" customHeight="1" outlineLevel="1" collapsed="1" x14ac:dyDescent="0.25">
      <c r="A183" s="26"/>
      <c r="K183" s="35"/>
      <c r="L183" s="270"/>
    </row>
    <row r="184" spans="1:13" hidden="1" outlineLevel="1" x14ac:dyDescent="0.25">
      <c r="A184" s="549" t="s">
        <v>334</v>
      </c>
      <c r="B184" s="550"/>
      <c r="C184" s="550"/>
      <c r="D184" s="550"/>
      <c r="E184" s="550"/>
      <c r="F184" s="550"/>
      <c r="G184" s="550"/>
      <c r="H184" s="550"/>
      <c r="I184" s="550"/>
      <c r="J184" s="202"/>
      <c r="K184" s="402"/>
      <c r="L184" s="270"/>
    </row>
    <row r="185" spans="1:13" hidden="1" outlineLevel="2" x14ac:dyDescent="0.25">
      <c r="A185" s="544" t="s">
        <v>336</v>
      </c>
      <c r="B185" s="171"/>
      <c r="C185" s="545" t="s">
        <v>1060</v>
      </c>
      <c r="D185" s="5" t="s">
        <v>10</v>
      </c>
      <c r="E185" s="11">
        <f>E4</f>
        <v>2020</v>
      </c>
      <c r="F185" s="11">
        <f>F4</f>
        <v>2021</v>
      </c>
      <c r="G185" s="11">
        <f>G4</f>
        <v>2022</v>
      </c>
      <c r="H185" s="11">
        <f>H4</f>
        <v>2023</v>
      </c>
      <c r="I185" s="11">
        <f>I4</f>
        <v>2024</v>
      </c>
      <c r="J185" s="182"/>
      <c r="K185" s="23" t="str">
        <f>K4</f>
        <v>Moyenne</v>
      </c>
      <c r="L185" s="23" t="s">
        <v>754</v>
      </c>
    </row>
    <row r="186" spans="1:13" hidden="1" outlineLevel="2" x14ac:dyDescent="0.25">
      <c r="A186" s="544"/>
      <c r="B186" s="171"/>
      <c r="C186" s="545"/>
      <c r="D186" s="4" t="s">
        <v>181</v>
      </c>
      <c r="E186" s="14">
        <f>E22</f>
        <v>0</v>
      </c>
      <c r="F186" s="14">
        <f>F22</f>
        <v>0</v>
      </c>
      <c r="G186" s="14">
        <f>G22</f>
        <v>0</v>
      </c>
      <c r="H186" s="14">
        <f>H22</f>
        <v>0</v>
      </c>
      <c r="I186" s="14">
        <f>I22</f>
        <v>0</v>
      </c>
      <c r="J186" s="182"/>
      <c r="K186" s="14">
        <f t="shared" ref="K186:K187" si="89">IF($K$3=1,E186,IF($K$3=2,AVERAGE(E186:F186),IF($K$3=3,AVERAGE(E186:G186),IF($K$3=4,AVERAGE(E186:H186),IF($K$3=5,AVERAGE(E186:I186))))))</f>
        <v>0</v>
      </c>
      <c r="L186" s="24">
        <f>AVERAGE(G186:I186)</f>
        <v>0</v>
      </c>
      <c r="M186" s="270"/>
    </row>
    <row r="187" spans="1:13" hidden="1" outlineLevel="2" x14ac:dyDescent="0.25">
      <c r="A187" s="544"/>
      <c r="B187" s="171"/>
      <c r="C187" s="545"/>
      <c r="D187" s="4" t="s">
        <v>1002</v>
      </c>
      <c r="E187" s="14">
        <f>E34</f>
        <v>0</v>
      </c>
      <c r="F187" s="14">
        <f>F34</f>
        <v>0</v>
      </c>
      <c r="G187" s="14">
        <f>G34</f>
        <v>0</v>
      </c>
      <c r="H187" s="14">
        <f>H34</f>
        <v>0</v>
      </c>
      <c r="I187" s="14">
        <f>I34</f>
        <v>0</v>
      </c>
      <c r="J187" s="182"/>
      <c r="K187" s="14">
        <f t="shared" si="89"/>
        <v>0</v>
      </c>
      <c r="L187" s="24">
        <f>AVERAGE(G187:I187)</f>
        <v>0</v>
      </c>
      <c r="M187" s="270"/>
    </row>
    <row r="188" spans="1:13" hidden="1" outlineLevel="2" x14ac:dyDescent="0.25">
      <c r="A188" s="544"/>
      <c r="B188" s="171"/>
      <c r="C188" s="545"/>
      <c r="D188" s="16" t="s">
        <v>30</v>
      </c>
      <c r="E188" s="17">
        <f>IFERROR(E186/E187,0)</f>
        <v>0</v>
      </c>
      <c r="F188" s="17">
        <f>IFERROR(F186/F187,0)</f>
        <v>0</v>
      </c>
      <c r="G188" s="17">
        <f>IFERROR(G186/G187,0)</f>
        <v>0</v>
      </c>
      <c r="H188" s="17">
        <f>IFERROR(H186/H187,0)</f>
        <v>0</v>
      </c>
      <c r="I188" s="17">
        <f>IFERROR(I186/I187,0)</f>
        <v>0</v>
      </c>
      <c r="J188" s="182"/>
      <c r="K188" s="17">
        <f>IFERROR(K186/K187,0)</f>
        <v>0</v>
      </c>
      <c r="L188" s="17">
        <f>IFERROR(L186/L187,0)</f>
        <v>0</v>
      </c>
    </row>
    <row r="189" spans="1:13" ht="9.9499999999999993" hidden="1" customHeight="1" outlineLevel="1" collapsed="1" thickBot="1" x14ac:dyDescent="0.3">
      <c r="A189" s="30"/>
      <c r="B189" s="31"/>
      <c r="C189" s="31"/>
      <c r="D189" s="31"/>
      <c r="E189" s="31"/>
      <c r="F189" s="31"/>
      <c r="G189" s="31"/>
      <c r="H189" s="31"/>
      <c r="I189" s="31"/>
      <c r="J189" s="31"/>
      <c r="K189" s="32"/>
      <c r="L189" s="270"/>
    </row>
    <row r="190" spans="1:13" ht="9.9499999999999993" hidden="1" customHeight="1" outlineLevel="1" x14ac:dyDescent="0.25">
      <c r="L190" s="270"/>
    </row>
    <row r="191" spans="1:13" ht="9.9499999999999993" hidden="1" customHeight="1" outlineLevel="1" thickBot="1" x14ac:dyDescent="0.3">
      <c r="L191" s="270"/>
    </row>
    <row r="192" spans="1:13" collapsed="1" x14ac:dyDescent="0.25">
      <c r="A192" s="42" t="s">
        <v>55</v>
      </c>
      <c r="B192" s="172"/>
      <c r="C192" s="39"/>
      <c r="D192" s="39"/>
      <c r="E192" s="39"/>
      <c r="F192" s="39"/>
      <c r="G192" s="39"/>
      <c r="H192" s="39"/>
      <c r="I192" s="39"/>
      <c r="J192" s="21"/>
      <c r="K192" s="43"/>
      <c r="L192" s="270"/>
    </row>
    <row r="193" spans="1:12" hidden="1" outlineLevel="1" x14ac:dyDescent="0.25">
      <c r="A193" s="27"/>
      <c r="B193" s="88"/>
      <c r="K193" s="35"/>
      <c r="L193" s="270"/>
    </row>
    <row r="194" spans="1:12" ht="14.25" hidden="1" customHeight="1" outlineLevel="1" x14ac:dyDescent="0.25">
      <c r="A194" s="549" t="s">
        <v>56</v>
      </c>
      <c r="B194" s="550"/>
      <c r="C194" s="550"/>
      <c r="D194" s="550"/>
      <c r="E194" s="550"/>
      <c r="F194" s="550"/>
      <c r="G194" s="550"/>
      <c r="H194" s="550"/>
      <c r="I194" s="550"/>
      <c r="J194" s="202"/>
      <c r="K194" s="402"/>
      <c r="L194" s="270"/>
    </row>
    <row r="195" spans="1:12" ht="13.15" hidden="1" customHeight="1" outlineLevel="2" x14ac:dyDescent="0.25">
      <c r="A195" s="544" t="s">
        <v>12</v>
      </c>
      <c r="B195" s="171"/>
      <c r="C195" s="545" t="s">
        <v>75</v>
      </c>
      <c r="D195" s="5" t="s">
        <v>10</v>
      </c>
      <c r="E195" s="11">
        <f>E4</f>
        <v>2020</v>
      </c>
      <c r="F195" s="11">
        <f>F4</f>
        <v>2021</v>
      </c>
      <c r="G195" s="11">
        <f>G4</f>
        <v>2022</v>
      </c>
      <c r="H195" s="11">
        <f>H4</f>
        <v>2023</v>
      </c>
      <c r="I195" s="11">
        <f>I4</f>
        <v>2024</v>
      </c>
      <c r="J195" s="2"/>
      <c r="K195" s="11" t="str">
        <f>K4</f>
        <v>Moyenne</v>
      </c>
      <c r="L195" s="270"/>
    </row>
    <row r="196" spans="1:12" hidden="1" outlineLevel="2" x14ac:dyDescent="0.25">
      <c r="A196" s="544"/>
      <c r="B196" s="171"/>
      <c r="C196" s="545"/>
      <c r="D196" s="4" t="s">
        <v>73</v>
      </c>
      <c r="E196" s="14">
        <f>IF(E4&gt;=$D$3,IF(E198=0,0,'Données MCH2'!D184/E198),IF(E198=0,0,(SUM('Données PCV'!C24:C25))/E198))</f>
        <v>0</v>
      </c>
      <c r="F196" s="14">
        <f>IF(F4&gt;=$D$3,IF(F198=0,0,'Données MCH2'!E184/F198),IF(F198=0,0,(SUM('Données PCV'!D24:D25))/F198))</f>
        <v>0</v>
      </c>
      <c r="G196" s="14">
        <f>IF(G4&gt;=$D$3,IF(G198=0,0,'Données MCH2'!F184/G198),IF(G198=0,0,(SUM('Données PCV'!E24:E25))/G198))</f>
        <v>0</v>
      </c>
      <c r="H196" s="14">
        <f>IF(H4&gt;=$D$3,IF(H198=0,0,'Données MCH2'!G184/H198),IF(H198=0,0,(SUM('Données PCV'!F24:F25))/H198))</f>
        <v>0</v>
      </c>
      <c r="I196" s="14">
        <f>IF(I4&gt;=$D$3,IF(I198=0,0,'Données MCH2'!H184/I198),IF(I198=0,0,(SUM('Données PCV'!G24:G25))/I198))</f>
        <v>0</v>
      </c>
      <c r="J196" s="2"/>
      <c r="K196" s="14">
        <f t="shared" ref="K196" si="90">IF($K$3=1,E196,IF($K$3=2,AVERAGE(E196:F196),IF($K$3=3,AVERAGE(E196:G196),IF($K$3=4,AVERAGE(E196:H196),IF($K$3=5,AVERAGE(E196:I196))))))</f>
        <v>0</v>
      </c>
      <c r="L196" s="270"/>
    </row>
    <row r="197" spans="1:12" hidden="1" outlineLevel="2" x14ac:dyDescent="0.25">
      <c r="A197" s="544"/>
      <c r="B197" s="171"/>
      <c r="C197" s="545"/>
      <c r="D197" s="4" t="s">
        <v>1021</v>
      </c>
      <c r="E197" s="210">
        <f>IF(E196=0,0,E22/E196)</f>
        <v>0</v>
      </c>
      <c r="F197" s="210">
        <f>IF(F196=0,0,F22/F196)</f>
        <v>0</v>
      </c>
      <c r="G197" s="210">
        <f>IF(G196=0,0,G22/G196)</f>
        <v>0</v>
      </c>
      <c r="H197" s="210">
        <f>IF(H196=0,0,H22/H196)</f>
        <v>0</v>
      </c>
      <c r="I197" s="210">
        <f>IF(I196=0,0,I22/I196)</f>
        <v>0</v>
      </c>
      <c r="J197" s="2"/>
      <c r="K197" s="114">
        <f>IF(K196=0,0,K22/K196)</f>
        <v>0</v>
      </c>
      <c r="L197" s="270"/>
    </row>
    <row r="198" spans="1:12" hidden="1" outlineLevel="2" x14ac:dyDescent="0.25">
      <c r="A198" s="544"/>
      <c r="B198" s="171"/>
      <c r="C198" s="545"/>
      <c r="D198" s="4" t="s">
        <v>74</v>
      </c>
      <c r="E198" s="210">
        <f>IF(E4&gt;=$D$3,'Données MCH2'!D200,'Données PCV'!C140)</f>
        <v>0</v>
      </c>
      <c r="F198" s="210">
        <f>IF(F4&gt;=$D$3,'Données MCH2'!E200,'Données PCV'!D140)</f>
        <v>0</v>
      </c>
      <c r="G198" s="210">
        <f>IF(G4&gt;=$D$3,'Données MCH2'!F200,'Données PCV'!E140)</f>
        <v>0</v>
      </c>
      <c r="H198" s="210">
        <f>IF(H4&gt;=$D$3,'Données MCH2'!G200,'Données PCV'!F140)</f>
        <v>0</v>
      </c>
      <c r="I198" s="210">
        <f>IF(I4&gt;=$D$3,'Données MCH2'!H200,'Données PCV'!G140)</f>
        <v>0</v>
      </c>
      <c r="J198" s="2"/>
      <c r="K198" s="210">
        <f t="shared" ref="K198" si="91">IF($K$3=1,E198,IF($K$3=2,AVERAGE(E198:F198),IF($K$3=3,AVERAGE(E198:G198),IF($K$3=4,AVERAGE(E198:H198),IF($K$3=5,AVERAGE(E198:I198))))))</f>
        <v>0</v>
      </c>
      <c r="L198" s="270"/>
    </row>
    <row r="199" spans="1:12" hidden="1" outlineLevel="2" x14ac:dyDescent="0.25">
      <c r="A199" s="544"/>
      <c r="B199" s="171"/>
      <c r="C199" s="545"/>
      <c r="D199" s="16" t="s">
        <v>58</v>
      </c>
      <c r="E199" s="106">
        <f>E198-E197</f>
        <v>0</v>
      </c>
      <c r="F199" s="106">
        <f t="shared" ref="F199:K199" si="92">F198-F197</f>
        <v>0</v>
      </c>
      <c r="G199" s="106">
        <f t="shared" si="92"/>
        <v>0</v>
      </c>
      <c r="H199" s="106">
        <f t="shared" si="92"/>
        <v>0</v>
      </c>
      <c r="I199" s="106">
        <f t="shared" si="92"/>
        <v>0</v>
      </c>
      <c r="J199" s="2"/>
      <c r="K199" s="106">
        <f t="shared" si="92"/>
        <v>0</v>
      </c>
      <c r="L199" s="270"/>
    </row>
    <row r="200" spans="1:12" hidden="1" outlineLevel="1" collapsed="1" x14ac:dyDescent="0.25">
      <c r="A200" s="26"/>
      <c r="K200" s="35"/>
      <c r="L200" s="270"/>
    </row>
    <row r="201" spans="1:12" hidden="1" outlineLevel="1" x14ac:dyDescent="0.25">
      <c r="A201" s="551" t="s">
        <v>113</v>
      </c>
      <c r="B201" s="552"/>
      <c r="C201" s="552"/>
      <c r="D201" s="552"/>
      <c r="E201" s="552"/>
      <c r="F201" s="552"/>
      <c r="G201" s="552"/>
      <c r="H201" s="552"/>
      <c r="I201" s="552"/>
      <c r="J201" s="202"/>
      <c r="K201" s="402"/>
      <c r="L201" s="270"/>
    </row>
    <row r="202" spans="1:12" ht="16.5" hidden="1" customHeight="1" outlineLevel="2" x14ac:dyDescent="0.25">
      <c r="A202" s="553" t="s">
        <v>114</v>
      </c>
      <c r="B202" s="173"/>
      <c r="C202" s="556"/>
      <c r="D202" s="111" t="s">
        <v>10</v>
      </c>
      <c r="E202" s="12">
        <f>E4</f>
        <v>2020</v>
      </c>
      <c r="F202" s="12">
        <f>F4</f>
        <v>2021</v>
      </c>
      <c r="G202" s="12">
        <f>G4</f>
        <v>2022</v>
      </c>
      <c r="H202" s="12">
        <f>H4</f>
        <v>2023</v>
      </c>
      <c r="I202" s="12">
        <f>I4</f>
        <v>2024</v>
      </c>
      <c r="K202" s="12" t="str">
        <f>K4</f>
        <v>Moyenne</v>
      </c>
      <c r="L202" s="270"/>
    </row>
    <row r="203" spans="1:12" hidden="1" outlineLevel="2" x14ac:dyDescent="0.25">
      <c r="A203" s="554"/>
      <c r="B203" s="174"/>
      <c r="C203" s="557"/>
      <c r="D203" s="259" t="s">
        <v>342</v>
      </c>
      <c r="E203" s="112" t="str">
        <f>IF(E4&gt;=$D$3,IF('Données MCH2'!D208=0,"-",('Données MCH2'!D209-'Données MCH2'!D211)/('Données MCH2'!D208-'Données MCH2'!D210)),IF('Données PCV'!C160=0,"-",('Données PCV'!C161-'Données PCV'!C163)/('Données PCV'!C160-'Données PCV'!C162)))</f>
        <v>-</v>
      </c>
      <c r="F203" s="112" t="str">
        <f>IF(F4&gt;=$D$3,IF('Données MCH2'!E208=0,"-",('Données MCH2'!E209-'Données MCH2'!E211)/('Données MCH2'!E208-'Données MCH2'!E210)),IF('Données PCV'!D160=0,"-",('Données PCV'!D161-'Données PCV'!D163)/('Données PCV'!D160-'Données PCV'!D162)))</f>
        <v>-</v>
      </c>
      <c r="G203" s="112" t="str">
        <f>IF(G4&gt;=$D$3,IF('Données MCH2'!F208=0,"-",('Données MCH2'!F209-'Données MCH2'!F211)/('Données MCH2'!F208-'Données MCH2'!F210)),IF('Données PCV'!E160=0,"-",('Données PCV'!E161-'Données PCV'!E163)/('Données PCV'!E160-'Données PCV'!E162)))</f>
        <v>-</v>
      </c>
      <c r="H203" s="112" t="str">
        <f>IF(H4&gt;=$D$3,IF('Données MCH2'!G208=0,"-",('Données MCH2'!G209-'Données MCH2'!G211)/('Données MCH2'!G208-'Données MCH2'!G210)),IF('Données PCV'!F160=0,"-",('Données PCV'!F161-'Données PCV'!F163)/('Données PCV'!F160-'Données PCV'!F162)))</f>
        <v>-</v>
      </c>
      <c r="I203" s="112" t="str">
        <f>IF(I4&gt;=$D$3,IF('Données MCH2'!H208=0,"-",('Données MCH2'!H209-'Données MCH2'!H211)/('Données MCH2'!H208-'Données MCH2'!H210)),IF('Données PCV'!G160=0,"-",('Données PCV'!G161-'Données PCV'!G163)/('Données PCV'!G160-'Données PCV'!G162)))</f>
        <v>-</v>
      </c>
      <c r="K203" s="112">
        <f>IFERROR(('Données PCV'!I161-'Données PCV'!I163+'Données MCH2'!J209-'Données MCH2'!J211)/('Données PCV'!I160-'Données PCV'!I162+'Données MCH2'!J208-'Données MCH2'!J210),0)</f>
        <v>0</v>
      </c>
      <c r="L203" s="270"/>
    </row>
    <row r="204" spans="1:12" hidden="1" outlineLevel="2" x14ac:dyDescent="0.25">
      <c r="A204" s="554"/>
      <c r="B204" s="174"/>
      <c r="C204" s="557"/>
      <c r="D204" s="259" t="s">
        <v>332</v>
      </c>
      <c r="E204" s="112" t="str">
        <f>IF(E4&gt;=$D$3,IF('Données MCH2'!D214=0,"-",('Données MCH2'!D215-'Données MCH2'!D217)/('Données MCH2'!D214-'Données MCH2'!D216)),IF('Données PCV'!C154=0,"-",('Données PCV'!C155-'Données PCV'!C157)/('Données PCV'!C154-'Données PCV'!C156)))</f>
        <v>-</v>
      </c>
      <c r="F204" s="112" t="str">
        <f>IF(F4&gt;=$D$3,IF('Données MCH2'!E214=0,"-",('Données MCH2'!E215-'Données MCH2'!E217)/('Données MCH2'!E214-'Données MCH2'!E216)),IF('Données PCV'!D154=0,"-",('Données PCV'!D155-'Données PCV'!D157)/('Données PCV'!D154-'Données PCV'!D156)))</f>
        <v>-</v>
      </c>
      <c r="G204" s="112" t="str">
        <f>IF(G4&gt;=$D$3,IF('Données MCH2'!F214=0,"-",('Données MCH2'!F215-'Données MCH2'!F217)/('Données MCH2'!F214-'Données MCH2'!F216)),IF('Données PCV'!E154=0,"-",('Données PCV'!E155-'Données PCV'!E157)/('Données PCV'!E154-'Données PCV'!E156)))</f>
        <v>-</v>
      </c>
      <c r="H204" s="112" t="str">
        <f>IF(H4&gt;=$D$3,IF('Données MCH2'!G214=0,"-",('Données MCH2'!G215-'Données MCH2'!G217)/('Données MCH2'!G214-'Données MCH2'!G216)),IF('Données PCV'!F154=0,"-",('Données PCV'!F155-'Données PCV'!F157)/('Données PCV'!F154-'Données PCV'!F156)))</f>
        <v>-</v>
      </c>
      <c r="I204" s="112" t="str">
        <f>IF(I4&gt;=$D$3,IF('Données MCH2'!H214=0,"-",('Données MCH2'!H215-'Données MCH2'!H217)/('Données MCH2'!H214-'Données MCH2'!H216)),IF('Données PCV'!G154=0,"-",('Données PCV'!G155-'Données PCV'!G157)/('Données PCV'!G154-'Données PCV'!G156)))</f>
        <v>-</v>
      </c>
      <c r="K204" s="112">
        <f>IFERROR(('Données PCV'!I155-'Données PCV'!I157+'Données MCH2'!J215-'Données MCH2'!J217)/('Données PCV'!I154-'Données PCV'!I156+'Données MCH2'!J214-'Données MCH2'!J216),0)</f>
        <v>0</v>
      </c>
      <c r="L204" s="270"/>
    </row>
    <row r="205" spans="1:12" hidden="1" outlineLevel="2" x14ac:dyDescent="0.25">
      <c r="A205" s="555"/>
      <c r="B205" s="175"/>
      <c r="C205" s="558"/>
      <c r="D205" s="259" t="s">
        <v>343</v>
      </c>
      <c r="E205" s="112" t="str">
        <f>IF(E4&gt;=$D$3,IF('Données MCH2'!D220=0,"-",('Données MCH2'!D221-'Données MCH2'!D223)/('Données MCH2'!D220-'Données MCH2'!D222)),IF('Données PCV'!C154=0,"-",('Données PCV'!C149-'Données PCV'!C151)/('Données PCV'!C148-'Données PCV'!C150)))</f>
        <v>-</v>
      </c>
      <c r="F205" s="112" t="str">
        <f>IF(F4&gt;=$D$3,IF('Données MCH2'!E220=0,"-",('Données MCH2'!E221-'Données MCH2'!E223)/('Données MCH2'!E220-'Données MCH2'!E222)),IF('Données PCV'!D154=0,"-",('Données PCV'!D149-'Données PCV'!D151)/('Données PCV'!D148-'Données PCV'!D150)))</f>
        <v>-</v>
      </c>
      <c r="G205" s="112" t="str">
        <f>IF(G4&gt;=$D$3,IF('Données MCH2'!F220=0,"-",('Données MCH2'!F221-'Données MCH2'!F223)/('Données MCH2'!F220-'Données MCH2'!F222)),IF('Données PCV'!E154=0,"-",('Données PCV'!E149-'Données PCV'!E151)/('Données PCV'!E148-'Données PCV'!E150)))</f>
        <v>-</v>
      </c>
      <c r="H205" s="112" t="str">
        <f>IF(H4&gt;=$D$3,IF('Données MCH2'!G220=0,"-",('Données MCH2'!G221-'Données MCH2'!G223)/('Données MCH2'!G220-'Données MCH2'!G222)),IF('Données PCV'!F154=0,"-",('Données PCV'!F149-'Données PCV'!F151)/('Données PCV'!F148-'Données PCV'!F150)))</f>
        <v>-</v>
      </c>
      <c r="I205" s="112" t="str">
        <f>IF(I4&gt;=$D$3,IF('Données MCH2'!H220=0,"-",('Données MCH2'!H221-'Données MCH2'!H223)/('Données MCH2'!H220-'Données MCH2'!H222)),IF('Données PCV'!G154=0,"-",('Données PCV'!G149-'Données PCV'!G151)/('Données PCV'!G148-'Données PCV'!G150)))</f>
        <v>-</v>
      </c>
      <c r="K205" s="112">
        <f>IFERROR(('Données PCV'!I149-'Données PCV'!I151+'Données MCH2'!J221-'Données MCH2'!J223)/('Données PCV'!I148-'Données PCV'!I150+'Données MCH2'!J220-'Données MCH2'!J222),0)</f>
        <v>0</v>
      </c>
      <c r="L205" s="270"/>
    </row>
    <row r="206" spans="1:12" hidden="1" outlineLevel="1" collapsed="1" x14ac:dyDescent="0.25">
      <c r="A206" s="256"/>
      <c r="B206" s="257"/>
      <c r="C206" s="207"/>
      <c r="D206" s="258"/>
      <c r="E206" s="249"/>
      <c r="F206" s="249"/>
      <c r="G206" s="249"/>
      <c r="H206" s="249"/>
      <c r="I206" s="249"/>
      <c r="K206" s="249"/>
      <c r="L206" s="270"/>
    </row>
    <row r="207" spans="1:12" hidden="1" outlineLevel="1" x14ac:dyDescent="0.25">
      <c r="A207" s="551" t="s">
        <v>1159</v>
      </c>
      <c r="B207" s="552"/>
      <c r="C207" s="552"/>
      <c r="D207" s="552"/>
      <c r="E207" s="552"/>
      <c r="F207" s="552"/>
      <c r="G207" s="552"/>
      <c r="H207" s="552"/>
      <c r="I207" s="552"/>
      <c r="J207" s="202"/>
      <c r="K207" s="402"/>
      <c r="L207" s="270"/>
    </row>
    <row r="208" spans="1:12" ht="16.5" hidden="1" customHeight="1" outlineLevel="2" x14ac:dyDescent="0.25">
      <c r="A208" s="553" t="s">
        <v>333</v>
      </c>
      <c r="B208" s="173"/>
      <c r="C208" s="556"/>
      <c r="D208" s="111" t="s">
        <v>10</v>
      </c>
      <c r="E208" s="12">
        <f>E4</f>
        <v>2020</v>
      </c>
      <c r="F208" s="12">
        <f>F4</f>
        <v>2021</v>
      </c>
      <c r="G208" s="12">
        <f>G4</f>
        <v>2022</v>
      </c>
      <c r="H208" s="12">
        <f>H4</f>
        <v>2023</v>
      </c>
      <c r="I208" s="12">
        <f>I4</f>
        <v>2024</v>
      </c>
      <c r="K208" s="12" t="s">
        <v>321</v>
      </c>
      <c r="L208" s="270"/>
    </row>
    <row r="209" spans="1:14" hidden="1" outlineLevel="2" x14ac:dyDescent="0.25">
      <c r="A209" s="554"/>
      <c r="B209" s="174"/>
      <c r="C209" s="557"/>
      <c r="D209" s="259" t="s">
        <v>342</v>
      </c>
      <c r="E209" s="227">
        <f>-IF(E4&gt;=$D$3,('Données MCH2'!D211-'Données MCH2'!D210+'Données MCH2'!D208-'Données MCH2'!D209),('Données PCV'!C163-'Données PCV'!C162+'Données PCV'!C160-'Données PCV'!C161))</f>
        <v>0</v>
      </c>
      <c r="F209" s="227">
        <f>-IF(F4&gt;=$D$3,('Données MCH2'!E211-'Données MCH2'!E210+'Données MCH2'!E208-'Données MCH2'!E209),('Données PCV'!D163-'Données PCV'!D162+'Données PCV'!D160-'Données PCV'!D161))</f>
        <v>0</v>
      </c>
      <c r="G209" s="227">
        <f>-IF(G4&gt;=$D$3,('Données MCH2'!F211-'Données MCH2'!F210+'Données MCH2'!F208-'Données MCH2'!F209),('Données PCV'!E163-'Données PCV'!E162+'Données PCV'!E160-'Données PCV'!E161))</f>
        <v>0</v>
      </c>
      <c r="H209" s="227">
        <f>-IF(H4&gt;=$D$3,('Données MCH2'!G211-'Données MCH2'!G210+'Données MCH2'!G208-'Données MCH2'!G209),('Données PCV'!F163-'Données PCV'!F162+'Données PCV'!F160-'Données PCV'!F161))</f>
        <v>0</v>
      </c>
      <c r="I209" s="227">
        <f>-IF(I4&gt;=$D$3,('Données MCH2'!H211-'Données MCH2'!H210+'Données MCH2'!H208-'Données MCH2'!H209),('Données PCV'!G163-'Données PCV'!G162+'Données PCV'!G160-'Données PCV'!G161))</f>
        <v>0</v>
      </c>
      <c r="J209" s="223"/>
      <c r="K209" s="227">
        <f>SUM(E209:I209)</f>
        <v>0</v>
      </c>
    </row>
    <row r="210" spans="1:14" hidden="1" outlineLevel="2" x14ac:dyDescent="0.25">
      <c r="A210" s="554"/>
      <c r="B210" s="174"/>
      <c r="C210" s="557"/>
      <c r="D210" s="259" t="s">
        <v>332</v>
      </c>
      <c r="E210" s="227">
        <f>-IF(E4&gt;=$D$3,('Données MCH2'!D217-'Données MCH2'!D216+'Données MCH2'!D214-'Données MCH2'!D215),('Données PCV'!C157-'Données PCV'!C156+'Données PCV'!C154-'Données PCV'!C155))</f>
        <v>0</v>
      </c>
      <c r="F210" s="227">
        <f>-IF(F4&gt;=$D$3,('Données MCH2'!E217-'Données MCH2'!E216+'Données MCH2'!E214-'Données MCH2'!E215),('Données PCV'!D157-'Données PCV'!D156+'Données PCV'!D154-'Données PCV'!D155))</f>
        <v>0</v>
      </c>
      <c r="G210" s="227">
        <f>-IF(G4&gt;=$D$3,('Données MCH2'!F217-'Données MCH2'!F216+'Données MCH2'!F214-'Données MCH2'!F215),('Données PCV'!E157-'Données PCV'!E156+'Données PCV'!E154-'Données PCV'!E155))</f>
        <v>0</v>
      </c>
      <c r="H210" s="227">
        <f>-IF(H4&gt;=$D$3,('Données MCH2'!G217-'Données MCH2'!G216+'Données MCH2'!G214-'Données MCH2'!G215),('Données PCV'!F157-'Données PCV'!F156+'Données PCV'!F154-'Données PCV'!F155))</f>
        <v>0</v>
      </c>
      <c r="I210" s="227">
        <f>-IF(I4&gt;=$D$3,('Données MCH2'!H217-'Données MCH2'!H216+'Données MCH2'!H214-'Données MCH2'!H215),('Données PCV'!G157-'Données PCV'!G156+'Données PCV'!G154-'Données PCV'!G155))</f>
        <v>0</v>
      </c>
      <c r="J210" s="223"/>
      <c r="K210" s="227">
        <f>SUM(E210:I210)</f>
        <v>0</v>
      </c>
      <c r="L210" s="270"/>
      <c r="N210" s="271"/>
    </row>
    <row r="211" spans="1:14" hidden="1" outlineLevel="2" x14ac:dyDescent="0.25">
      <c r="A211" s="555"/>
      <c r="B211" s="175"/>
      <c r="C211" s="558"/>
      <c r="D211" s="259" t="s">
        <v>343</v>
      </c>
      <c r="E211" s="227">
        <f>-IF(E4&gt;=$D$3,('Données MCH2'!D223-'Données MCH2'!D222+'Données MCH2'!D220-'Données MCH2'!D221),('Données PCV'!C151-'Données PCV'!C150+'Données PCV'!C148-'Données PCV'!C149))</f>
        <v>0</v>
      </c>
      <c r="F211" s="227">
        <f>-IF(F4&gt;=$D$3,('Données MCH2'!E223-'Données MCH2'!E222+'Données MCH2'!E220-'Données MCH2'!E221),('Données PCV'!D151-'Données PCV'!D150+'Données PCV'!D148-'Données PCV'!D149))</f>
        <v>0</v>
      </c>
      <c r="G211" s="227">
        <f>-IF(G4&gt;=$D$3,('Données MCH2'!F223-'Données MCH2'!F222+'Données MCH2'!F220-'Données MCH2'!F221),('Données PCV'!E151-'Données PCV'!E150+'Données PCV'!E148-'Données PCV'!E149))</f>
        <v>0</v>
      </c>
      <c r="H211" s="227">
        <f>-IF(H4&gt;=$D$3,('Données MCH2'!G223-'Données MCH2'!G222+'Données MCH2'!G220-'Données MCH2'!G221),('Données PCV'!F151-'Données PCV'!F150+'Données PCV'!F148-'Données PCV'!F149))</f>
        <v>0</v>
      </c>
      <c r="I211" s="227">
        <f>-IF(I4&gt;=$D$3,('Données MCH2'!H223-'Données MCH2'!H222+'Données MCH2'!H220-'Données MCH2'!H221),('Données PCV'!G151-'Données PCV'!G150+'Données PCV'!G148-'Données PCV'!G149))</f>
        <v>0</v>
      </c>
      <c r="J211" s="223"/>
      <c r="K211" s="227">
        <f t="shared" ref="K211" si="93">SUM(E211:I211)</f>
        <v>0</v>
      </c>
      <c r="L211" s="270"/>
      <c r="N211" s="271"/>
    </row>
    <row r="212" spans="1:14" hidden="1" outlineLevel="2" x14ac:dyDescent="0.25">
      <c r="D212" s="259" t="s">
        <v>1170</v>
      </c>
      <c r="E212" s="227">
        <f>SUM(E209:E211)</f>
        <v>0</v>
      </c>
      <c r="F212" s="227">
        <f t="shared" ref="F212:K212" si="94">SUM(F209:F211)</f>
        <v>0</v>
      </c>
      <c r="G212" s="227">
        <f t="shared" si="94"/>
        <v>0</v>
      </c>
      <c r="H212" s="227">
        <f t="shared" si="94"/>
        <v>0</v>
      </c>
      <c r="I212" s="227">
        <f t="shared" si="94"/>
        <v>0</v>
      </c>
      <c r="J212" s="223"/>
      <c r="K212" s="227">
        <f t="shared" si="94"/>
        <v>0</v>
      </c>
    </row>
    <row r="213" spans="1:14" collapsed="1" x14ac:dyDescent="0.25"/>
    <row r="214" spans="1:14" hidden="1" outlineLevel="1" x14ac:dyDescent="0.25">
      <c r="D214" s="88" t="s">
        <v>753</v>
      </c>
    </row>
    <row r="215" spans="1:14" hidden="1" outlineLevel="1" x14ac:dyDescent="0.25">
      <c r="D215" t="s">
        <v>738</v>
      </c>
    </row>
    <row r="216" spans="1:14" hidden="1" outlineLevel="1" x14ac:dyDescent="0.25">
      <c r="D216" t="s">
        <v>739</v>
      </c>
    </row>
    <row r="217" spans="1:14" hidden="1" outlineLevel="1" x14ac:dyDescent="0.25">
      <c r="D217" t="s">
        <v>740</v>
      </c>
    </row>
    <row r="218" spans="1:14" hidden="1" outlineLevel="1" x14ac:dyDescent="0.25">
      <c r="D218" s="304" t="s">
        <v>741</v>
      </c>
    </row>
    <row r="219" spans="1:14" hidden="1" outlineLevel="1" x14ac:dyDescent="0.25">
      <c r="D219" s="304" t="s">
        <v>742</v>
      </c>
    </row>
    <row r="220" spans="1:14" hidden="1" outlineLevel="1" x14ac:dyDescent="0.25">
      <c r="D220" s="304" t="s">
        <v>743</v>
      </c>
    </row>
    <row r="221" spans="1:14" hidden="1" outlineLevel="1" x14ac:dyDescent="0.25">
      <c r="D221" s="304" t="s">
        <v>744</v>
      </c>
    </row>
    <row r="222" spans="1:14" hidden="1" outlineLevel="1" x14ac:dyDescent="0.25">
      <c r="D222" s="304" t="s">
        <v>745</v>
      </c>
    </row>
    <row r="223" spans="1:14" hidden="1" outlineLevel="1" x14ac:dyDescent="0.25">
      <c r="D223" s="304" t="s">
        <v>746</v>
      </c>
    </row>
    <row r="224" spans="1:14" hidden="1" outlineLevel="1" x14ac:dyDescent="0.25">
      <c r="D224" s="308" t="s">
        <v>747</v>
      </c>
      <c r="H224" s="269"/>
    </row>
    <row r="225" spans="4:8" hidden="1" outlineLevel="1" x14ac:dyDescent="0.25">
      <c r="D225" s="308" t="s">
        <v>748</v>
      </c>
      <c r="H225" s="269"/>
    </row>
    <row r="226" spans="4:8" hidden="1" outlineLevel="1" x14ac:dyDescent="0.25">
      <c r="D226" s="308" t="s">
        <v>749</v>
      </c>
    </row>
    <row r="227" spans="4:8" hidden="1" outlineLevel="1" x14ac:dyDescent="0.25">
      <c r="D227" s="308" t="s">
        <v>750</v>
      </c>
    </row>
    <row r="228" spans="4:8" hidden="1" outlineLevel="1" x14ac:dyDescent="0.25">
      <c r="D228" s="304" t="s">
        <v>751</v>
      </c>
    </row>
    <row r="229" spans="4:8" hidden="1" outlineLevel="1" x14ac:dyDescent="0.25">
      <c r="D229" s="304" t="s">
        <v>752</v>
      </c>
    </row>
    <row r="230" spans="4:8" hidden="1" outlineLevel="1" x14ac:dyDescent="0.25"/>
    <row r="231" spans="4:8" hidden="1" outlineLevel="1" x14ac:dyDescent="0.25"/>
    <row r="232" spans="4:8" hidden="1" outlineLevel="1" x14ac:dyDescent="0.25">
      <c r="D232" t="s">
        <v>755</v>
      </c>
    </row>
    <row r="233" spans="4:8" hidden="1" outlineLevel="1" x14ac:dyDescent="0.25">
      <c r="D233" t="s">
        <v>756</v>
      </c>
    </row>
    <row r="234" spans="4:8" hidden="1" outlineLevel="1" x14ac:dyDescent="0.25">
      <c r="D234" t="s">
        <v>757</v>
      </c>
    </row>
    <row r="235" spans="4:8" hidden="1" outlineLevel="1" x14ac:dyDescent="0.25">
      <c r="D235" t="s">
        <v>758</v>
      </c>
    </row>
    <row r="236" spans="4:8" hidden="1" outlineLevel="1" x14ac:dyDescent="0.25">
      <c r="D236" t="s">
        <v>759</v>
      </c>
    </row>
    <row r="237" spans="4:8" hidden="1" outlineLevel="1" x14ac:dyDescent="0.25">
      <c r="D237" t="s">
        <v>743</v>
      </c>
    </row>
    <row r="238" spans="4:8" hidden="1" outlineLevel="1" x14ac:dyDescent="0.25">
      <c r="D238" t="s">
        <v>744</v>
      </c>
    </row>
    <row r="239" spans="4:8" hidden="1" outlineLevel="1" x14ac:dyDescent="0.25">
      <c r="D239" t="s">
        <v>760</v>
      </c>
    </row>
    <row r="240" spans="4:8" hidden="1" outlineLevel="1" x14ac:dyDescent="0.25">
      <c r="D240" t="s">
        <v>761</v>
      </c>
    </row>
    <row r="241" spans="4:8" hidden="1" outlineLevel="1" x14ac:dyDescent="0.25">
      <c r="D241" t="s">
        <v>762</v>
      </c>
    </row>
    <row r="242" spans="4:8" hidden="1" outlineLevel="1" x14ac:dyDescent="0.25">
      <c r="D242" t="s">
        <v>747</v>
      </c>
    </row>
    <row r="243" spans="4:8" hidden="1" outlineLevel="1" x14ac:dyDescent="0.25">
      <c r="D243" t="s">
        <v>763</v>
      </c>
    </row>
    <row r="244" spans="4:8" hidden="1" outlineLevel="1" x14ac:dyDescent="0.25">
      <c r="D244" t="s">
        <v>749</v>
      </c>
    </row>
    <row r="245" spans="4:8" hidden="1" outlineLevel="1" x14ac:dyDescent="0.25">
      <c r="D245" t="s">
        <v>750</v>
      </c>
    </row>
    <row r="246" spans="4:8" hidden="1" outlineLevel="1" x14ac:dyDescent="0.25">
      <c r="D246" s="309" t="s">
        <v>764</v>
      </c>
      <c r="H246" s="269"/>
    </row>
    <row r="247" spans="4:8" hidden="1" outlineLevel="1" x14ac:dyDescent="0.25">
      <c r="D247" s="309" t="s">
        <v>765</v>
      </c>
    </row>
    <row r="248" spans="4:8" hidden="1" outlineLevel="1" x14ac:dyDescent="0.25">
      <c r="D248" s="309" t="s">
        <v>766</v>
      </c>
    </row>
    <row r="249" spans="4:8" hidden="1" outlineLevel="1" x14ac:dyDescent="0.25">
      <c r="D249" s="309" t="s">
        <v>767</v>
      </c>
    </row>
    <row r="250" spans="4:8" collapsed="1" x14ac:dyDescent="0.25"/>
  </sheetData>
  <sheetProtection sort="0" autoFilter="0"/>
  <customSheetViews>
    <customSheetView guid="{8FA47B43-BA6D-4089-B9C0-4EA64D53BE1E}" scale="90" showPageBreaks="1" view="pageLayout">
      <selection activeCell="H28" sqref="H28"/>
      <rowBreaks count="1" manualBreakCount="1">
        <brk id="61" max="16383" man="1"/>
      </rowBreaks>
      <pageMargins left="0.25" right="0.25" top="0.75" bottom="0.75" header="0.3" footer="0.3"/>
      <pageSetup paperSize="9" orientation="portrait" r:id="rId1"/>
      <headerFooter>
        <oddHeader>&amp;LV1.0&amp;CAnalyse financière&amp;R&amp;D</oddHeader>
        <oddFooter>&amp;LFichier d'analyse réalisé par l'UCV
conseils@ucv.ch&amp;C&amp;G&amp;R&amp;P/&amp;N</oddFooter>
      </headerFooter>
    </customSheetView>
  </customSheetViews>
  <mergeCells count="54">
    <mergeCell ref="A128:A131"/>
    <mergeCell ref="A141:I141"/>
    <mergeCell ref="A142:A145"/>
    <mergeCell ref="C142:C145"/>
    <mergeCell ref="A134:A139"/>
    <mergeCell ref="C134:C139"/>
    <mergeCell ref="C128:C131"/>
    <mergeCell ref="A179:A182"/>
    <mergeCell ref="C179:C182"/>
    <mergeCell ref="A195:A199"/>
    <mergeCell ref="A148:A153"/>
    <mergeCell ref="C148:C153"/>
    <mergeCell ref="A173:A176"/>
    <mergeCell ref="C173:C176"/>
    <mergeCell ref="A159:A162"/>
    <mergeCell ref="A165:A168"/>
    <mergeCell ref="C165:C168"/>
    <mergeCell ref="C159:C162"/>
    <mergeCell ref="A207:I207"/>
    <mergeCell ref="A208:A211"/>
    <mergeCell ref="C208:C211"/>
    <mergeCell ref="A184:I184"/>
    <mergeCell ref="A185:A188"/>
    <mergeCell ref="C185:C188"/>
    <mergeCell ref="A201:I201"/>
    <mergeCell ref="A202:A205"/>
    <mergeCell ref="C202:C205"/>
    <mergeCell ref="A194:I194"/>
    <mergeCell ref="C195:C199"/>
    <mergeCell ref="F3:G3"/>
    <mergeCell ref="A3:C3"/>
    <mergeCell ref="C90:C93"/>
    <mergeCell ref="A114:A117"/>
    <mergeCell ref="C114:C117"/>
    <mergeCell ref="A70:A73"/>
    <mergeCell ref="C70:C73"/>
    <mergeCell ref="A77:I77"/>
    <mergeCell ref="C78:C81"/>
    <mergeCell ref="A84:A87"/>
    <mergeCell ref="C84:C87"/>
    <mergeCell ref="A96:A99"/>
    <mergeCell ref="C96:C99"/>
    <mergeCell ref="A108:A111"/>
    <mergeCell ref="C108:C111"/>
    <mergeCell ref="A58:A61"/>
    <mergeCell ref="A120:A123"/>
    <mergeCell ref="C120:C123"/>
    <mergeCell ref="C58:C61"/>
    <mergeCell ref="A78:A81"/>
    <mergeCell ref="C102:C105"/>
    <mergeCell ref="A64:A67"/>
    <mergeCell ref="C64:C67"/>
    <mergeCell ref="A102:A105"/>
    <mergeCell ref="A90:A93"/>
  </mergeCells>
  <conditionalFormatting sqref="E61:I61 K61:L61">
    <cfRule type="cellIs" dxfId="144" priority="207" operator="lessThan">
      <formula>150%</formula>
    </cfRule>
    <cfRule type="cellIs" dxfId="143" priority="208" operator="greaterThan">
      <formula>150%</formula>
    </cfRule>
  </conditionalFormatting>
  <conditionalFormatting sqref="E67:I67">
    <cfRule type="cellIs" dxfId="142" priority="100" operator="between">
      <formula>100%</formula>
      <formula>150%</formula>
    </cfRule>
    <cfRule type="cellIs" dxfId="141" priority="101" operator="lessThan">
      <formula>100%</formula>
    </cfRule>
    <cfRule type="cellIs" dxfId="140" priority="99" operator="greaterThan">
      <formula>150%</formula>
    </cfRule>
  </conditionalFormatting>
  <conditionalFormatting sqref="E81:I81">
    <cfRule type="cellIs" dxfId="139" priority="201" operator="between">
      <formula>25</formula>
      <formula>30</formula>
    </cfRule>
    <cfRule type="cellIs" dxfId="138" priority="202" operator="greaterThan">
      <formula>30</formula>
    </cfRule>
    <cfRule type="cellIs" dxfId="137" priority="200" operator="lessThan">
      <formula>25</formula>
    </cfRule>
    <cfRule type="cellIs" dxfId="136" priority="176" operator="equal">
      <formula>"Impossible"</formula>
    </cfRule>
  </conditionalFormatting>
  <conditionalFormatting sqref="E87:I87">
    <cfRule type="cellIs" dxfId="135" priority="196" operator="lessThan">
      <formula>0.05</formula>
    </cfRule>
    <cfRule type="cellIs" dxfId="134" priority="195" operator="between">
      <formula>0.05</formula>
      <formula>0.08</formula>
    </cfRule>
    <cfRule type="cellIs" dxfId="133" priority="194" operator="greaterThan">
      <formula>0.08</formula>
    </cfRule>
  </conditionalFormatting>
  <conditionalFormatting sqref="E93:I93">
    <cfRule type="cellIs" dxfId="132" priority="70" operator="greaterThan">
      <formula>0.15</formula>
    </cfRule>
    <cfRule type="cellIs" dxfId="131" priority="71" operator="between">
      <formula>0.1</formula>
      <formula>0.15</formula>
    </cfRule>
    <cfRule type="cellIs" dxfId="130" priority="72" operator="lessThan">
      <formula>0.1</formula>
    </cfRule>
  </conditionalFormatting>
  <conditionalFormatting sqref="E99:I99">
    <cfRule type="cellIs" dxfId="129" priority="22" operator="greaterThan">
      <formula>0.15</formula>
    </cfRule>
    <cfRule type="cellIs" dxfId="128" priority="23" operator="between">
      <formula>0.1</formula>
      <formula>0.15</formula>
    </cfRule>
    <cfRule type="cellIs" dxfId="127" priority="24" operator="lessThan">
      <formula>0.1</formula>
    </cfRule>
  </conditionalFormatting>
  <conditionalFormatting sqref="E111:I111">
    <cfRule type="cellIs" dxfId="126" priority="182" operator="greaterThan">
      <formula>0</formula>
    </cfRule>
    <cfRule type="cellIs" dxfId="125" priority="181" operator="lessThan">
      <formula>0</formula>
    </cfRule>
  </conditionalFormatting>
  <conditionalFormatting sqref="E123:I123">
    <cfRule type="cellIs" dxfId="124" priority="186" operator="equal">
      <formula>"Insuffisant"</formula>
    </cfRule>
    <cfRule type="cellIs" dxfId="123" priority="187" operator="equal">
      <formula>"OK"</formula>
    </cfRule>
  </conditionalFormatting>
  <conditionalFormatting sqref="E131:I131 K131">
    <cfRule type="cellIs" dxfId="122" priority="184" operator="between">
      <formula>0.8</formula>
      <formula>1</formula>
    </cfRule>
    <cfRule type="cellIs" dxfId="121" priority="185" operator="greaterThan">
      <formula>1</formula>
    </cfRule>
    <cfRule type="cellIs" dxfId="120" priority="183" operator="lessThan">
      <formula>0.8</formula>
    </cfRule>
  </conditionalFormatting>
  <conditionalFormatting sqref="E139:I139">
    <cfRule type="cellIs" dxfId="119" priority="3" operator="lessThan">
      <formula>0</formula>
    </cfRule>
    <cfRule type="cellIs" dxfId="118" priority="5" operator="greaterThanOrEqual">
      <formula>0</formula>
    </cfRule>
  </conditionalFormatting>
  <conditionalFormatting sqref="E145:I145">
    <cfRule type="cellIs" dxfId="117" priority="62" operator="between">
      <formula>0.001</formula>
      <formula>0.1</formula>
    </cfRule>
    <cfRule type="cellIs" dxfId="116" priority="61" operator="greaterThan">
      <formula>0.1</formula>
    </cfRule>
    <cfRule type="cellIs" dxfId="115" priority="63" operator="equal">
      <formula>0</formula>
    </cfRule>
  </conditionalFormatting>
  <conditionalFormatting sqref="E162:I162">
    <cfRule type="cellIs" dxfId="114" priority="125" operator="greaterThan">
      <formula>80%</formula>
    </cfRule>
    <cfRule type="cellIs" dxfId="113" priority="124" operator="between">
      <formula>50%</formula>
      <formula>80%</formula>
    </cfRule>
    <cfRule type="cellIs" dxfId="112" priority="123" operator="lessThan">
      <formula>50%</formula>
    </cfRule>
  </conditionalFormatting>
  <conditionalFormatting sqref="E168:I168">
    <cfRule type="cellIs" dxfId="111" priority="112" operator="between">
      <formula>0.05</formula>
      <formula>0.1</formula>
    </cfRule>
    <cfRule type="cellIs" dxfId="110" priority="113" operator="greaterThan">
      <formula>0.1</formula>
    </cfRule>
    <cfRule type="cellIs" dxfId="109" priority="111" operator="lessThan">
      <formula>0.05</formula>
    </cfRule>
  </conditionalFormatting>
  <conditionalFormatting sqref="E176:I176">
    <cfRule type="cellIs" dxfId="108" priority="79" operator="lessThan">
      <formula>0.975</formula>
    </cfRule>
    <cfRule type="cellIs" dxfId="107" priority="80" operator="between">
      <formula>0.975</formula>
      <formula>0.99</formula>
    </cfRule>
    <cfRule type="cellIs" dxfId="106" priority="81" operator="greaterThan">
      <formula>0.99</formula>
    </cfRule>
  </conditionalFormatting>
  <conditionalFormatting sqref="E182:I182 K182">
    <cfRule type="cellIs" dxfId="105" priority="178" operator="between">
      <formula>6%</formula>
      <formula>10%</formula>
    </cfRule>
    <cfRule type="cellIs" dxfId="104" priority="179" operator="greaterThan">
      <formula>10%</formula>
    </cfRule>
    <cfRule type="cellIs" dxfId="103" priority="177" operator="lessThan">
      <formula>6%</formula>
    </cfRule>
  </conditionalFormatting>
  <conditionalFormatting sqref="E188:I188">
    <cfRule type="cellIs" dxfId="102" priority="38" operator="greaterThanOrEqual">
      <formula>0</formula>
    </cfRule>
    <cfRule type="cellIs" dxfId="101" priority="36" operator="lessThan">
      <formula>0</formula>
    </cfRule>
  </conditionalFormatting>
  <conditionalFormatting sqref="E203:I206">
    <cfRule type="cellIs" dxfId="100" priority="142" stopIfTrue="1" operator="equal">
      <formula>0</formula>
    </cfRule>
    <cfRule type="cellIs" dxfId="99" priority="145" operator="lessThan">
      <formula>0.75</formula>
    </cfRule>
    <cfRule type="cellIs" dxfId="98" priority="144" operator="greaterThanOrEqual">
      <formula>1</formula>
    </cfRule>
    <cfRule type="cellIs" dxfId="97" priority="143" operator="between">
      <formula>0.75</formula>
      <formula>0.99</formula>
    </cfRule>
  </conditionalFormatting>
  <conditionalFormatting sqref="E209:I212">
    <cfRule type="cellIs" dxfId="96" priority="8" operator="lessThan">
      <formula>0</formula>
    </cfRule>
    <cfRule type="cellIs" dxfId="95" priority="9" operator="greaterThanOrEqual">
      <formula>0</formula>
    </cfRule>
  </conditionalFormatting>
  <conditionalFormatting sqref="K67">
    <cfRule type="cellIs" dxfId="94" priority="96" operator="greaterThan">
      <formula>150%</formula>
    </cfRule>
    <cfRule type="cellIs" dxfId="93" priority="97" operator="between">
      <formula>100%</formula>
      <formula>150%</formula>
    </cfRule>
    <cfRule type="cellIs" dxfId="92" priority="98" operator="lessThan">
      <formula>100%</formula>
    </cfRule>
  </conditionalFormatting>
  <conditionalFormatting sqref="K81">
    <cfRule type="cellIs" dxfId="91" priority="93" operator="lessThan">
      <formula>25</formula>
    </cfRule>
    <cfRule type="cellIs" dxfId="90" priority="92" operator="equal">
      <formula>"Impossible"</formula>
    </cfRule>
    <cfRule type="cellIs" dxfId="89" priority="94" operator="between">
      <formula>25</formula>
      <formula>30</formula>
    </cfRule>
    <cfRule type="cellIs" dxfId="88" priority="95" operator="greaterThan">
      <formula>30</formula>
    </cfRule>
  </conditionalFormatting>
  <conditionalFormatting sqref="K87">
    <cfRule type="cellIs" dxfId="87" priority="114" operator="greaterThan">
      <formula>0.08</formula>
    </cfRule>
    <cfRule type="cellIs" dxfId="86" priority="115" operator="between">
      <formula>0.05</formula>
      <formula>0.08</formula>
    </cfRule>
    <cfRule type="cellIs" dxfId="85" priority="116" operator="lessThan">
      <formula>0.05</formula>
    </cfRule>
  </conditionalFormatting>
  <conditionalFormatting sqref="K93">
    <cfRule type="cellIs" dxfId="84" priority="65" operator="between">
      <formula>0.1</formula>
      <formula>0.15</formula>
    </cfRule>
    <cfRule type="cellIs" dxfId="83" priority="64" operator="greaterThan">
      <formula>0.15</formula>
    </cfRule>
    <cfRule type="cellIs" dxfId="82" priority="66" operator="lessThan">
      <formula>0.1</formula>
    </cfRule>
  </conditionalFormatting>
  <conditionalFormatting sqref="K99">
    <cfRule type="cellIs" dxfId="81" priority="19" operator="greaterThan">
      <formula>0.15</formula>
    </cfRule>
    <cfRule type="cellIs" dxfId="80" priority="20" operator="between">
      <formula>0.1</formula>
      <formula>0.15</formula>
    </cfRule>
    <cfRule type="cellIs" dxfId="79" priority="21" operator="lessThan">
      <formula>0.1</formula>
    </cfRule>
  </conditionalFormatting>
  <conditionalFormatting sqref="K111">
    <cfRule type="cellIs" dxfId="78" priority="157" operator="lessThan">
      <formula>0</formula>
    </cfRule>
    <cfRule type="cellIs" dxfId="77" priority="158" operator="greaterThan">
      <formula>0</formula>
    </cfRule>
  </conditionalFormatting>
  <conditionalFormatting sqref="K123">
    <cfRule type="cellIs" dxfId="76" priority="160" operator="equal">
      <formula>"OK"</formula>
    </cfRule>
    <cfRule type="cellIs" dxfId="75" priority="159" operator="equal">
      <formula>"Insuffisant"</formula>
    </cfRule>
  </conditionalFormatting>
  <conditionalFormatting sqref="K139">
    <cfRule type="cellIs" dxfId="74" priority="2" operator="greaterThanOrEqual">
      <formula>0</formula>
    </cfRule>
    <cfRule type="cellIs" dxfId="73" priority="1" operator="lessThan">
      <formula>0</formula>
    </cfRule>
  </conditionalFormatting>
  <conditionalFormatting sqref="K145">
    <cfRule type="cellIs" dxfId="72" priority="57" operator="equal">
      <formula>0</formula>
    </cfRule>
    <cfRule type="cellIs" dxfId="71" priority="55" operator="greaterThan">
      <formula>0.1</formula>
    </cfRule>
    <cfRule type="cellIs" dxfId="70" priority="56" operator="between">
      <formula>0.001</formula>
      <formula>0.1</formula>
    </cfRule>
  </conditionalFormatting>
  <conditionalFormatting sqref="K162">
    <cfRule type="cellIs" dxfId="69" priority="86" operator="lessThan">
      <formula>50%</formula>
    </cfRule>
    <cfRule type="cellIs" dxfId="68" priority="87" operator="between">
      <formula>50%</formula>
      <formula>80%</formula>
    </cfRule>
    <cfRule type="cellIs" dxfId="67" priority="88" operator="greaterThan">
      <formula>80%</formula>
    </cfRule>
  </conditionalFormatting>
  <conditionalFormatting sqref="K168">
    <cfRule type="cellIs" dxfId="66" priority="109" operator="between">
      <formula>0.05</formula>
      <formula>0.1</formula>
    </cfRule>
    <cfRule type="cellIs" dxfId="65" priority="108" operator="lessThan">
      <formula>0.05</formula>
    </cfRule>
    <cfRule type="cellIs" dxfId="64" priority="110" operator="greaterThan">
      <formula>0.1</formula>
    </cfRule>
  </conditionalFormatting>
  <conditionalFormatting sqref="K176">
    <cfRule type="cellIs" dxfId="63" priority="75" operator="greaterThan">
      <formula>0.99</formula>
    </cfRule>
    <cfRule type="cellIs" dxfId="62" priority="73" operator="lessThan">
      <formula>0.975</formula>
    </cfRule>
    <cfRule type="cellIs" dxfId="61" priority="74" operator="between">
      <formula>0.975</formula>
      <formula>0.99</formula>
    </cfRule>
  </conditionalFormatting>
  <conditionalFormatting sqref="K203">
    <cfRule type="cellIs" dxfId="60" priority="148" operator="greaterThanOrEqual">
      <formula>1</formula>
    </cfRule>
  </conditionalFormatting>
  <conditionalFormatting sqref="K203:K206">
    <cfRule type="cellIs" dxfId="59" priority="83" operator="between">
      <formula>0.75</formula>
      <formula>0.99</formula>
    </cfRule>
    <cfRule type="cellIs" dxfId="58" priority="84" operator="greaterThanOrEqual">
      <formula>1</formula>
    </cfRule>
    <cfRule type="cellIs" dxfId="57" priority="85" operator="lessThan">
      <formula>0.75</formula>
    </cfRule>
    <cfRule type="cellIs" dxfId="56" priority="82" stopIfTrue="1" operator="equal">
      <formula>0</formula>
    </cfRule>
  </conditionalFormatting>
  <conditionalFormatting sqref="K209:K212">
    <cfRule type="cellIs" dxfId="55" priority="11" operator="greaterThanOrEqual">
      <formula>0</formula>
    </cfRule>
    <cfRule type="cellIs" dxfId="54" priority="10" operator="lessThan">
      <formula>0</formula>
    </cfRule>
  </conditionalFormatting>
  <conditionalFormatting sqref="K188:L188">
    <cfRule type="cellIs" dxfId="53" priority="28" operator="greaterThanOrEqual">
      <formula>0</formula>
    </cfRule>
    <cfRule type="cellIs" dxfId="52" priority="27" operator="lessThan">
      <formula>0</formula>
    </cfRule>
  </conditionalFormatting>
  <conditionalFormatting sqref="L209">
    <cfRule type="expression" dxfId="51" priority="209">
      <formula>#REF!&gt;0</formula>
    </cfRule>
    <cfRule type="expression" dxfId="50" priority="210">
      <formula>#REF!&lt;0</formula>
    </cfRule>
  </conditionalFormatting>
  <dataValidations count="2">
    <dataValidation type="list" allowBlank="1" showInputMessage="1" showErrorMessage="1" sqref="D3" xr:uid="{90751FB9-5A69-4318-80C8-3E695AF879AE}">
      <formula1>"2022,2023,2024,2025,2026,2027,2028"</formula1>
    </dataValidation>
    <dataValidation type="list" allowBlank="1" showInputMessage="1" showErrorMessage="1" sqref="K3" xr:uid="{8F83A74C-5AA6-45DB-856C-7338D7B14FD5}">
      <formula1>"1,2,3,4,5"</formula1>
    </dataValidation>
  </dataValidations>
  <pageMargins left="0.25" right="0.25" top="0.75" bottom="0.75" header="0.3" footer="0.3"/>
  <pageSetup paperSize="9" orientation="landscape" r:id="rId2"/>
  <headerFooter>
    <oddHeader>&amp;LV6.0&amp;CAnalyse financière&amp;R&amp;D</oddHeader>
    <oddFooter>&amp;LFichier d'analyse réalisé par l'UCV
conseils@ucv.ch&amp;C&amp;G&amp;R&amp;P/&amp;N</oddFooter>
  </headerFooter>
  <rowBreaks count="2" manualBreakCount="2">
    <brk id="26" max="12" man="1"/>
    <brk id="52" max="12" man="1"/>
  </rowBreaks>
  <ignoredErrors>
    <ignoredError sqref="K18 K197" formula="1"/>
    <ignoredError sqref="A202" numberStoredAsText="1"/>
  </ignoredError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4149" r:id="rId6" name="Check Box 53">
              <controlPr defaultSize="0" autoFill="0" autoLine="0" autoPict="0" altText="Revenus fiscaux">
                <anchor moveWithCells="1">
                  <from>
                    <xdr:col>12</xdr:col>
                    <xdr:colOff>590550</xdr:colOff>
                    <xdr:row>3</xdr:row>
                    <xdr:rowOff>276225</xdr:rowOff>
                  </from>
                  <to>
                    <xdr:col>13</xdr:col>
                    <xdr:colOff>1390650</xdr:colOff>
                    <xdr:row>5</xdr:row>
                    <xdr:rowOff>19050</xdr:rowOff>
                  </to>
                </anchor>
              </controlPr>
            </control>
          </mc:Choice>
        </mc:AlternateContent>
        <mc:AlternateContent xmlns:mc="http://schemas.openxmlformats.org/markup-compatibility/2006">
          <mc:Choice Requires="x14">
            <control shapeId="4150" r:id="rId7" name="Check Box 54">
              <controlPr defaultSize="0" autoFill="0" autoLine="0" autoPict="0" altText="Patentes et concessions">
                <anchor moveWithCells="1">
                  <from>
                    <xdr:col>12</xdr:col>
                    <xdr:colOff>428625</xdr:colOff>
                    <xdr:row>5</xdr:row>
                    <xdr:rowOff>0</xdr:rowOff>
                  </from>
                  <to>
                    <xdr:col>13</xdr:col>
                    <xdr:colOff>1504950</xdr:colOff>
                    <xdr:row>6</xdr:row>
                    <xdr:rowOff>19050</xdr:rowOff>
                  </to>
                </anchor>
              </controlPr>
            </control>
          </mc:Choice>
        </mc:AlternateContent>
        <mc:AlternateContent xmlns:mc="http://schemas.openxmlformats.org/markup-compatibility/2006">
          <mc:Choice Requires="x14">
            <control shapeId="4151" r:id="rId8" name="Check Box 55">
              <controlPr defaultSize="0" autoFill="0" autoLine="0" autoPict="0" altText="Taxes et redevances">
                <anchor moveWithCells="1">
                  <from>
                    <xdr:col>12</xdr:col>
                    <xdr:colOff>438150</xdr:colOff>
                    <xdr:row>5</xdr:row>
                    <xdr:rowOff>161925</xdr:rowOff>
                  </from>
                  <to>
                    <xdr:col>13</xdr:col>
                    <xdr:colOff>1504950</xdr:colOff>
                    <xdr:row>7</xdr:row>
                    <xdr:rowOff>19050</xdr:rowOff>
                  </to>
                </anchor>
              </controlPr>
            </control>
          </mc:Choice>
        </mc:AlternateContent>
        <mc:AlternateContent xmlns:mc="http://schemas.openxmlformats.org/markup-compatibility/2006">
          <mc:Choice Requires="x14">
            <control shapeId="4152" r:id="rId9" name="Check Box 56">
              <controlPr defaultSize="0" autoFill="0" autoLine="0" autoPict="0" altText="Revenus divers">
                <anchor moveWithCells="1">
                  <from>
                    <xdr:col>13</xdr:col>
                    <xdr:colOff>0</xdr:colOff>
                    <xdr:row>6</xdr:row>
                    <xdr:rowOff>142875</xdr:rowOff>
                  </from>
                  <to>
                    <xdr:col>13</xdr:col>
                    <xdr:colOff>1514475</xdr:colOff>
                    <xdr:row>8</xdr:row>
                    <xdr:rowOff>28575</xdr:rowOff>
                  </to>
                </anchor>
              </controlPr>
            </control>
          </mc:Choice>
        </mc:AlternateContent>
        <mc:AlternateContent xmlns:mc="http://schemas.openxmlformats.org/markup-compatibility/2006">
          <mc:Choice Requires="x14">
            <control shapeId="4157" r:id="rId10" name="Check Box 61">
              <controlPr defaultSize="0" autoFill="0" autoLine="0" autoPict="0" altText="Charges de personnel">
                <anchor moveWithCells="1">
                  <from>
                    <xdr:col>13</xdr:col>
                    <xdr:colOff>0</xdr:colOff>
                    <xdr:row>10</xdr:row>
                    <xdr:rowOff>142875</xdr:rowOff>
                  </from>
                  <to>
                    <xdr:col>13</xdr:col>
                    <xdr:colOff>1571625</xdr:colOff>
                    <xdr:row>12</xdr:row>
                    <xdr:rowOff>28575</xdr:rowOff>
                  </to>
                </anchor>
              </controlPr>
            </control>
          </mc:Choice>
        </mc:AlternateContent>
        <mc:AlternateContent xmlns:mc="http://schemas.openxmlformats.org/markup-compatibility/2006">
          <mc:Choice Requires="x14">
            <control shapeId="4160" r:id="rId11" name="Check Box 64">
              <controlPr defaultSize="0" autoFill="0" autoLine="0" autoPict="0">
                <anchor moveWithCells="1">
                  <from>
                    <xdr:col>12</xdr:col>
                    <xdr:colOff>438150</xdr:colOff>
                    <xdr:row>11</xdr:row>
                    <xdr:rowOff>133350</xdr:rowOff>
                  </from>
                  <to>
                    <xdr:col>17</xdr:col>
                    <xdr:colOff>285750</xdr:colOff>
                    <xdr:row>13</xdr:row>
                    <xdr:rowOff>19050</xdr:rowOff>
                  </to>
                </anchor>
              </controlPr>
            </control>
          </mc:Choice>
        </mc:AlternateContent>
        <mc:AlternateContent xmlns:mc="http://schemas.openxmlformats.org/markup-compatibility/2006">
          <mc:Choice Requires="x14">
            <control shapeId="4161" r:id="rId12" name="Check Box 65">
              <controlPr defaultSize="0" autoFill="0" autoLine="0" autoPict="0">
                <anchor moveWithCells="1">
                  <from>
                    <xdr:col>13</xdr:col>
                    <xdr:colOff>0</xdr:colOff>
                    <xdr:row>12</xdr:row>
                    <xdr:rowOff>142875</xdr:rowOff>
                  </from>
                  <to>
                    <xdr:col>13</xdr:col>
                    <xdr:colOff>1543050</xdr:colOff>
                    <xdr:row>14</xdr:row>
                    <xdr:rowOff>28575</xdr:rowOff>
                  </to>
                </anchor>
              </controlPr>
            </control>
          </mc:Choice>
        </mc:AlternateContent>
        <mc:AlternateContent xmlns:mc="http://schemas.openxmlformats.org/markup-compatibility/2006">
          <mc:Choice Requires="x14">
            <control shapeId="4162" r:id="rId13" name="Check Box 66">
              <controlPr defaultSize="0" autoFill="0" autoLine="0" autoPict="0">
                <anchor moveWithCells="1">
                  <from>
                    <xdr:col>13</xdr:col>
                    <xdr:colOff>0</xdr:colOff>
                    <xdr:row>13</xdr:row>
                    <xdr:rowOff>133350</xdr:rowOff>
                  </from>
                  <to>
                    <xdr:col>13</xdr:col>
                    <xdr:colOff>1295400</xdr:colOff>
                    <xdr:row>15</xdr:row>
                    <xdr:rowOff>19050</xdr:rowOff>
                  </to>
                </anchor>
              </controlPr>
            </control>
          </mc:Choice>
        </mc:AlternateContent>
        <mc:AlternateContent xmlns:mc="http://schemas.openxmlformats.org/markup-compatibility/2006">
          <mc:Choice Requires="x14">
            <control shapeId="4163" r:id="rId14" name="Check Box 67">
              <controlPr defaultSize="0" autoFill="0" autoLine="0" autoPict="0">
                <anchor moveWithCells="1">
                  <from>
                    <xdr:col>12</xdr:col>
                    <xdr:colOff>438150</xdr:colOff>
                    <xdr:row>7</xdr:row>
                    <xdr:rowOff>152400</xdr:rowOff>
                  </from>
                  <to>
                    <xdr:col>13</xdr:col>
                    <xdr:colOff>1514475</xdr:colOff>
                    <xdr:row>9</xdr:row>
                    <xdr:rowOff>38100</xdr:rowOff>
                  </to>
                </anchor>
              </controlPr>
            </control>
          </mc:Choice>
        </mc:AlternateContent>
        <mc:AlternateContent xmlns:mc="http://schemas.openxmlformats.org/markup-compatibility/2006">
          <mc:Choice Requires="x14">
            <control shapeId="4164" r:id="rId15" name="Check Box 68">
              <controlPr defaultSize="0" autoFill="0" autoLine="0" autoPict="0">
                <anchor moveWithCells="1">
                  <from>
                    <xdr:col>13</xdr:col>
                    <xdr:colOff>0</xdr:colOff>
                    <xdr:row>8</xdr:row>
                    <xdr:rowOff>142875</xdr:rowOff>
                  </from>
                  <to>
                    <xdr:col>13</xdr:col>
                    <xdr:colOff>1228725</xdr:colOff>
                    <xdr:row>10</xdr:row>
                    <xdr:rowOff>28575</xdr:rowOff>
                  </to>
                </anchor>
              </controlPr>
            </control>
          </mc:Choice>
        </mc:AlternateContent>
        <mc:AlternateContent xmlns:mc="http://schemas.openxmlformats.org/markup-compatibility/2006">
          <mc:Choice Requires="x14">
            <control shapeId="4165" r:id="rId16" name="Check Box 69">
              <controlPr defaultSize="0" autoFill="0" autoLine="0" autoPict="0">
                <anchor moveWithCells="1">
                  <from>
                    <xdr:col>13</xdr:col>
                    <xdr:colOff>0</xdr:colOff>
                    <xdr:row>9</xdr:row>
                    <xdr:rowOff>133350</xdr:rowOff>
                  </from>
                  <to>
                    <xdr:col>15</xdr:col>
                    <xdr:colOff>9525</xdr:colOff>
                    <xdr:row>11</xdr:row>
                    <xdr:rowOff>19050</xdr:rowOff>
                  </to>
                </anchor>
              </controlPr>
            </control>
          </mc:Choice>
        </mc:AlternateContent>
        <mc:AlternateContent xmlns:mc="http://schemas.openxmlformats.org/markup-compatibility/2006">
          <mc:Choice Requires="x14">
            <control shapeId="4166" r:id="rId17" name="Check Box 70">
              <controlPr defaultSize="0" autoFill="0" autoLine="0" autoPict="0">
                <anchor moveWithCells="1">
                  <from>
                    <xdr:col>13</xdr:col>
                    <xdr:colOff>9525</xdr:colOff>
                    <xdr:row>14</xdr:row>
                    <xdr:rowOff>133350</xdr:rowOff>
                  </from>
                  <to>
                    <xdr:col>13</xdr:col>
                    <xdr:colOff>1200150</xdr:colOff>
                    <xdr:row>16</xdr:row>
                    <xdr:rowOff>19050</xdr:rowOff>
                  </to>
                </anchor>
              </controlPr>
            </control>
          </mc:Choice>
        </mc:AlternateContent>
        <mc:AlternateContent xmlns:mc="http://schemas.openxmlformats.org/markup-compatibility/2006">
          <mc:Choice Requires="x14">
            <control shapeId="4167" r:id="rId18" name="Check Box 71">
              <controlPr defaultSize="0" autoFill="0" autoLine="0" autoPict="0">
                <anchor moveWithCells="1">
                  <from>
                    <xdr:col>13</xdr:col>
                    <xdr:colOff>9525</xdr:colOff>
                    <xdr:row>15</xdr:row>
                    <xdr:rowOff>142875</xdr:rowOff>
                  </from>
                  <to>
                    <xdr:col>13</xdr:col>
                    <xdr:colOff>1466850</xdr:colOff>
                    <xdr:row>17</xdr:row>
                    <xdr:rowOff>28575</xdr:rowOff>
                  </to>
                </anchor>
              </controlPr>
            </control>
          </mc:Choice>
        </mc:AlternateContent>
        <mc:AlternateContent xmlns:mc="http://schemas.openxmlformats.org/markup-compatibility/2006">
          <mc:Choice Requires="x14">
            <control shapeId="4168" r:id="rId19" name="Check Box 72">
              <controlPr defaultSize="0" autoFill="0" autoLine="0" autoPict="0">
                <anchor moveWithCells="1">
                  <from>
                    <xdr:col>13</xdr:col>
                    <xdr:colOff>9525</xdr:colOff>
                    <xdr:row>17</xdr:row>
                    <xdr:rowOff>133350</xdr:rowOff>
                  </from>
                  <to>
                    <xdr:col>13</xdr:col>
                    <xdr:colOff>1276350</xdr:colOff>
                    <xdr:row>19</xdr:row>
                    <xdr:rowOff>19050</xdr:rowOff>
                  </to>
                </anchor>
              </controlPr>
            </control>
          </mc:Choice>
        </mc:AlternateContent>
        <mc:AlternateContent xmlns:mc="http://schemas.openxmlformats.org/markup-compatibility/2006">
          <mc:Choice Requires="x14">
            <control shapeId="4169" r:id="rId20" name="Check Box 73">
              <controlPr defaultSize="0" autoFill="0" autoLine="0" autoPict="0">
                <anchor moveWithCells="1">
                  <from>
                    <xdr:col>13</xdr:col>
                    <xdr:colOff>0</xdr:colOff>
                    <xdr:row>18</xdr:row>
                    <xdr:rowOff>133350</xdr:rowOff>
                  </from>
                  <to>
                    <xdr:col>13</xdr:col>
                    <xdr:colOff>1066800</xdr:colOff>
                    <xdr:row>20</xdr:row>
                    <xdr:rowOff>19050</xdr:rowOff>
                  </to>
                </anchor>
              </controlPr>
            </control>
          </mc:Choice>
        </mc:AlternateContent>
        <mc:AlternateContent xmlns:mc="http://schemas.openxmlformats.org/markup-compatibility/2006">
          <mc:Choice Requires="x14">
            <control shapeId="4170" r:id="rId21" name="Check Box 74">
              <controlPr defaultSize="0" autoFill="0" autoLine="0" autoPict="0">
                <anchor moveWithCells="1">
                  <from>
                    <xdr:col>13</xdr:col>
                    <xdr:colOff>0</xdr:colOff>
                    <xdr:row>21</xdr:row>
                    <xdr:rowOff>123825</xdr:rowOff>
                  </from>
                  <to>
                    <xdr:col>13</xdr:col>
                    <xdr:colOff>1514475</xdr:colOff>
                    <xdr:row>23</xdr:row>
                    <xdr:rowOff>9525</xdr:rowOff>
                  </to>
                </anchor>
              </controlPr>
            </control>
          </mc:Choice>
        </mc:AlternateContent>
        <mc:AlternateContent xmlns:mc="http://schemas.openxmlformats.org/markup-compatibility/2006">
          <mc:Choice Requires="x14">
            <control shapeId="4171" r:id="rId22" name="Check Box 75">
              <controlPr defaultSize="0" autoFill="0" autoLine="0" autoPict="0">
                <anchor moveWithCells="1">
                  <from>
                    <xdr:col>12</xdr:col>
                    <xdr:colOff>438150</xdr:colOff>
                    <xdr:row>22</xdr:row>
                    <xdr:rowOff>133350</xdr:rowOff>
                  </from>
                  <to>
                    <xdr:col>13</xdr:col>
                    <xdr:colOff>1343025</xdr:colOff>
                    <xdr:row>24</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7229B7A-2D0A-4D49-ABC8-04215AB57AE2}">
          <x14:formula1>
            <xm:f>'Revenus fiscaux après péréq'!$A$2:$A$302</xm:f>
          </x14:formula1>
          <xm:sqref>F3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BB458-6561-49A3-A4C9-F729FD7157BB}">
  <sheetPr codeName="Feuil31">
    <tabColor theme="0"/>
  </sheetPr>
  <dimension ref="A1:AD43"/>
  <sheetViews>
    <sheetView topLeftCell="C13" workbookViewId="0">
      <selection activeCell="V48" sqref="V48"/>
    </sheetView>
  </sheetViews>
  <sheetFormatPr defaultColWidth="11" defaultRowHeight="13.5" x14ac:dyDescent="0.25"/>
  <cols>
    <col min="1" max="1" width="76.3984375" customWidth="1"/>
    <col min="2" max="6" width="17.3984375" customWidth="1"/>
    <col min="7" max="7" width="2.3984375" customWidth="1"/>
    <col min="8" max="9" width="15.59765625" customWidth="1"/>
    <col min="10" max="10" width="4.3984375" customWidth="1"/>
    <col min="11" max="11" width="12.59765625" customWidth="1"/>
    <col min="12" max="12" width="16.59765625" customWidth="1"/>
    <col min="14" max="14" width="11.59765625" bestFit="1" customWidth="1"/>
    <col min="15" max="15" width="12.3984375" bestFit="1" customWidth="1"/>
    <col min="16" max="16" width="16.3984375" bestFit="1" customWidth="1"/>
    <col min="17" max="18" width="12.796875" bestFit="1" customWidth="1"/>
    <col min="19" max="19" width="16.3984375" bestFit="1" customWidth="1"/>
    <col min="22" max="22" width="27.19921875" bestFit="1" customWidth="1"/>
    <col min="24" max="24" width="14.19921875" customWidth="1"/>
  </cols>
  <sheetData>
    <row r="1" spans="1:24" ht="15.75" x14ac:dyDescent="0.25">
      <c r="A1" s="53" t="s">
        <v>33</v>
      </c>
      <c r="B1" s="562">
        <f>'Données MCH2'!E1</f>
        <v>0</v>
      </c>
      <c r="C1" s="562"/>
      <c r="D1" s="562"/>
      <c r="E1" s="562"/>
      <c r="F1" s="562"/>
      <c r="G1" s="53"/>
      <c r="H1" s="53"/>
      <c r="I1" s="53"/>
    </row>
    <row r="2" spans="1:24" ht="17.100000000000001" customHeight="1" x14ac:dyDescent="0.25">
      <c r="A2" s="126" t="s">
        <v>34</v>
      </c>
      <c r="B2" s="44">
        <f>AF!E4</f>
        <v>2020</v>
      </c>
      <c r="C2" s="44">
        <f>AF!F4</f>
        <v>2021</v>
      </c>
      <c r="D2" s="44">
        <f>AF!G4</f>
        <v>2022</v>
      </c>
      <c r="E2" s="44">
        <f>AF!H4</f>
        <v>2023</v>
      </c>
      <c r="F2" s="44">
        <f>AF!I4</f>
        <v>2024</v>
      </c>
      <c r="G2" s="45"/>
      <c r="H2" s="44" t="s">
        <v>38</v>
      </c>
      <c r="I2" s="44" t="s">
        <v>53</v>
      </c>
      <c r="K2" s="565" t="s">
        <v>158</v>
      </c>
      <c r="L2" s="565"/>
      <c r="M2" s="565"/>
      <c r="N2" s="565"/>
      <c r="O2" s="565"/>
      <c r="P2" s="565"/>
      <c r="Q2" s="565"/>
      <c r="R2" s="565"/>
      <c r="S2" s="565"/>
      <c r="T2" s="565"/>
      <c r="U2" s="565"/>
      <c r="V2" s="565"/>
      <c r="W2" s="565"/>
      <c r="X2" s="565"/>
    </row>
    <row r="3" spans="1:24" ht="17.100000000000001" customHeight="1" x14ac:dyDescent="0.25">
      <c r="A3" s="128" t="s">
        <v>275</v>
      </c>
      <c r="B3" s="129">
        <f>AF!E18</f>
        <v>0</v>
      </c>
      <c r="C3" s="129">
        <f>AF!F18</f>
        <v>0</v>
      </c>
      <c r="D3" s="129">
        <f>AF!G18</f>
        <v>0</v>
      </c>
      <c r="E3" s="129">
        <f>AF!H18</f>
        <v>0</v>
      </c>
      <c r="F3" s="129">
        <f>AF!I18</f>
        <v>0</v>
      </c>
      <c r="G3" s="127"/>
      <c r="H3" s="129">
        <f>AF!K18</f>
        <v>0</v>
      </c>
      <c r="I3" s="130" t="str">
        <f>IF(OR(B3=0,F3=0,AND(B3&lt;0,F3&gt;0),AND(B3&gt;0,F3&lt;0)),"-",(F3/B3)^(1/4)-1)</f>
        <v>-</v>
      </c>
    </row>
    <row r="4" spans="1:24" ht="16.5" x14ac:dyDescent="0.3">
      <c r="A4" s="46" t="s">
        <v>1015</v>
      </c>
      <c r="B4" s="47">
        <f>SUM(AF!E5:E11)+AF!E19+AF!E23</f>
        <v>0</v>
      </c>
      <c r="C4" s="47">
        <f>SUM(AF!F5:F11)+AF!F19+AF!F23</f>
        <v>0</v>
      </c>
      <c r="D4" s="47">
        <f>SUM(AF!G5:G11)+AF!G19+AF!G23</f>
        <v>0</v>
      </c>
      <c r="E4" s="47">
        <f>SUM(AF!H5:H11)+AF!H19+AF!H23</f>
        <v>0</v>
      </c>
      <c r="F4" s="47">
        <f>SUM(AF!I5:I11)+AF!I19+AF!I23</f>
        <v>0</v>
      </c>
      <c r="G4" s="48"/>
      <c r="H4" s="47">
        <f>AVERAGE(B4:F4)</f>
        <v>0</v>
      </c>
      <c r="I4" s="93" t="str">
        <f t="shared" ref="I4:I6" si="0">IF(OR(B4=0,F4=0,AND(B4&lt;0,F4&gt;0),AND(B4&gt;0,F4&lt;0)),"-",(F4/B4)^(1/4)-1)</f>
        <v>-</v>
      </c>
      <c r="K4" s="563" t="s">
        <v>10</v>
      </c>
      <c r="L4" s="564"/>
      <c r="M4" s="564"/>
      <c r="N4" s="154" t="s">
        <v>135</v>
      </c>
      <c r="O4" s="154" t="s">
        <v>141</v>
      </c>
      <c r="P4" s="155" t="s">
        <v>142</v>
      </c>
      <c r="Q4" s="156" t="s">
        <v>143</v>
      </c>
      <c r="R4" s="156" t="s">
        <v>144</v>
      </c>
      <c r="S4" s="154" t="s">
        <v>145</v>
      </c>
      <c r="T4" s="156" t="s">
        <v>146</v>
      </c>
      <c r="U4" s="154" t="s">
        <v>147</v>
      </c>
      <c r="V4" s="154" t="s">
        <v>149</v>
      </c>
      <c r="W4" s="154" t="s">
        <v>150</v>
      </c>
      <c r="X4" s="157" t="s">
        <v>148</v>
      </c>
    </row>
    <row r="5" spans="1:24" ht="16.5" x14ac:dyDescent="0.3">
      <c r="A5" s="46" t="s">
        <v>1016</v>
      </c>
      <c r="B5" s="47">
        <f>SUM(AF!E12:E17)+AF!E20+AF!E24</f>
        <v>0</v>
      </c>
      <c r="C5" s="47">
        <f>SUM(AF!F12:F17)+AF!F20+AF!F24</f>
        <v>0</v>
      </c>
      <c r="D5" s="47">
        <f>SUM(AF!G12:G17)+AF!G20+AF!G24</f>
        <v>0</v>
      </c>
      <c r="E5" s="47">
        <f>SUM(AF!H12:H17)+AF!H20+AF!H24</f>
        <v>0</v>
      </c>
      <c r="F5" s="47">
        <f>SUM(AF!I12:I17)+AF!I20+AF!I24</f>
        <v>0</v>
      </c>
      <c r="G5" s="48"/>
      <c r="H5" s="47">
        <f>AVERAGE(B5:F5)</f>
        <v>0</v>
      </c>
      <c r="I5" s="93" t="str">
        <f t="shared" si="0"/>
        <v>-</v>
      </c>
      <c r="K5" s="239" t="str">
        <f>A22</f>
        <v>Taux d'endettement net</v>
      </c>
      <c r="L5" s="36"/>
      <c r="M5" s="36"/>
      <c r="N5" s="160" t="str">
        <f>AF!C58</f>
        <v>DN/RFC</v>
      </c>
      <c r="O5" s="160">
        <f>IF((S5-U5)/T5&lt;0,0,IF((S5-U5)/T5&gt;100,100,(S5-U5)/T5))</f>
        <v>0</v>
      </c>
      <c r="P5" s="160">
        <f>100/3</f>
        <v>33.333333333333336</v>
      </c>
      <c r="Q5" s="160">
        <f>P5*2</f>
        <v>66.666666666666671</v>
      </c>
      <c r="R5" s="160">
        <v>0</v>
      </c>
      <c r="S5" s="160">
        <f>H22</f>
        <v>0</v>
      </c>
      <c r="T5" s="160">
        <f>(X5-U5)/100</f>
        <v>0.03</v>
      </c>
      <c r="U5" s="160">
        <v>0</v>
      </c>
      <c r="V5" s="160">
        <v>1</v>
      </c>
      <c r="W5" s="160">
        <v>2</v>
      </c>
      <c r="X5" s="161">
        <v>3</v>
      </c>
    </row>
    <row r="6" spans="1:24" ht="17.100000000000001" customHeight="1" x14ac:dyDescent="0.25">
      <c r="A6" s="128" t="s">
        <v>1026</v>
      </c>
      <c r="B6" s="129">
        <f>B4-B5</f>
        <v>0</v>
      </c>
      <c r="C6" s="129">
        <f t="shared" ref="C6:E6" si="1">C4-C5</f>
        <v>0</v>
      </c>
      <c r="D6" s="129">
        <f t="shared" si="1"/>
        <v>0</v>
      </c>
      <c r="E6" s="129">
        <f t="shared" si="1"/>
        <v>0</v>
      </c>
      <c r="F6" s="129">
        <f>F4-F5</f>
        <v>0</v>
      </c>
      <c r="G6" s="127"/>
      <c r="H6" s="129">
        <f>H4-H5</f>
        <v>0</v>
      </c>
      <c r="I6" s="130" t="str">
        <f t="shared" si="0"/>
        <v>-</v>
      </c>
      <c r="K6" s="239" t="str">
        <f>A23</f>
        <v>Renouvellement de la dette</v>
      </c>
      <c r="L6" s="36"/>
      <c r="M6" s="36"/>
      <c r="N6" s="160" t="str">
        <f>AF!C78</f>
        <v>DN /MA</v>
      </c>
      <c r="O6" s="160">
        <f>IF((S6-U6)/T6&lt;0,0,IF((S6-U6)/T6&gt;100,100,(S6-U6)/T6))</f>
        <v>0</v>
      </c>
      <c r="P6" s="160">
        <f t="shared" ref="P6:P9" si="2">100/3</f>
        <v>33.333333333333336</v>
      </c>
      <c r="Q6" s="160">
        <f>P6*2</f>
        <v>66.666666666666671</v>
      </c>
      <c r="R6" s="160">
        <v>0</v>
      </c>
      <c r="S6" s="160">
        <f>H23</f>
        <v>0</v>
      </c>
      <c r="T6" s="160">
        <f>(X6-U6)/100</f>
        <v>0.15</v>
      </c>
      <c r="U6" s="160">
        <v>20</v>
      </c>
      <c r="V6" s="160">
        <v>25</v>
      </c>
      <c r="W6" s="160">
        <v>30</v>
      </c>
      <c r="X6" s="161">
        <v>35</v>
      </c>
    </row>
    <row r="7" spans="1:24" ht="16.5" x14ac:dyDescent="0.3">
      <c r="A7" s="46" t="s">
        <v>243</v>
      </c>
      <c r="B7" s="47">
        <f>B4-AF!E23</f>
        <v>0</v>
      </c>
      <c r="C7" s="47">
        <f>C4-AF!F23</f>
        <v>0</v>
      </c>
      <c r="D7" s="47">
        <f>D4-AF!G23</f>
        <v>0</v>
      </c>
      <c r="E7" s="47">
        <f>E4-AF!H23</f>
        <v>0</v>
      </c>
      <c r="F7" s="47">
        <f>F4-AF!I23</f>
        <v>0</v>
      </c>
      <c r="G7" s="48"/>
      <c r="H7" s="47">
        <f>AVERAGE(B7:F7)</f>
        <v>0</v>
      </c>
      <c r="I7" s="93" t="str">
        <f>IF(OR(B7=0,F7=0,AND(B7&lt;0,F7&gt;0),AND(B7&gt;0,F7&lt;0)),"-",(F7/B7)^(1/4)-1)</f>
        <v>-</v>
      </c>
      <c r="K7" s="239" t="str">
        <f>A24</f>
        <v>Part des charges d'intérêt</v>
      </c>
      <c r="L7" s="36"/>
      <c r="M7" s="36"/>
      <c r="N7" s="160" t="str">
        <f>AF!C84</f>
        <v>IN/RC</v>
      </c>
      <c r="O7" s="160">
        <f>IF((S7-U7)/T7&lt;0,0,IF((S7-U7)/T7&gt;100,100,(S7-U7)/T7))</f>
        <v>0</v>
      </c>
      <c r="P7" s="160">
        <f t="shared" si="2"/>
        <v>33.333333333333336</v>
      </c>
      <c r="Q7" s="160">
        <f>P7*2</f>
        <v>66.666666666666671</v>
      </c>
      <c r="R7" s="160">
        <v>0</v>
      </c>
      <c r="S7" s="160">
        <f>H24*100</f>
        <v>0</v>
      </c>
      <c r="T7" s="160">
        <f>(X7-U7)/100</f>
        <v>0.08</v>
      </c>
      <c r="U7" s="160">
        <v>2</v>
      </c>
      <c r="V7" s="160">
        <v>5</v>
      </c>
      <c r="W7" s="160">
        <v>8</v>
      </c>
      <c r="X7" s="161">
        <v>10</v>
      </c>
    </row>
    <row r="8" spans="1:24" ht="16.5" x14ac:dyDescent="0.3">
      <c r="A8" s="46" t="s">
        <v>1033</v>
      </c>
      <c r="B8" s="47">
        <f>B5-AF!E24</f>
        <v>0</v>
      </c>
      <c r="C8" s="47">
        <f>C5-AF!F24</f>
        <v>0</v>
      </c>
      <c r="D8" s="47">
        <f>D5-AF!G24</f>
        <v>0</v>
      </c>
      <c r="E8" s="47">
        <f>E5-AF!H24</f>
        <v>0</v>
      </c>
      <c r="F8" s="47">
        <f>F5-AF!I24</f>
        <v>0</v>
      </c>
      <c r="G8" s="48"/>
      <c r="H8" s="47">
        <f>AVERAGE(B8:F8)</f>
        <v>0</v>
      </c>
      <c r="I8" s="93" t="str">
        <f>IF(OR(B8=0,F8=0,AND(B8&lt;0,F8&gt;0),AND(B8&gt;0,F8&lt;0)),"-",(F8/B8)^(1/4)-1)</f>
        <v>-</v>
      </c>
      <c r="K8" s="239" t="s">
        <v>123</v>
      </c>
      <c r="L8" s="36"/>
      <c r="M8" s="36"/>
      <c r="N8" s="160" t="str">
        <f>+AF!C159</f>
        <v>MA/ InvN</v>
      </c>
      <c r="O8" s="160">
        <f>IF(100-((S8-U8)/T8)&lt;0,0,IF(100-((S8-U8)/T8)&gt;100,100,100-((S8-U8)/T8)))</f>
        <v>100</v>
      </c>
      <c r="P8" s="160">
        <f t="shared" si="2"/>
        <v>33.333333333333336</v>
      </c>
      <c r="Q8" s="160">
        <f>P8*2</f>
        <v>66.666666666666671</v>
      </c>
      <c r="R8" s="160">
        <v>0</v>
      </c>
      <c r="S8" s="160">
        <f>+AF!$K$162*100</f>
        <v>0</v>
      </c>
      <c r="T8" s="160">
        <f>(X8-U8)/100</f>
        <v>0.9</v>
      </c>
      <c r="U8" s="160">
        <v>20</v>
      </c>
      <c r="V8" s="160">
        <v>50</v>
      </c>
      <c r="W8" s="160">
        <v>80</v>
      </c>
      <c r="X8" s="161">
        <v>110</v>
      </c>
    </row>
    <row r="9" spans="1:24" ht="17.100000000000001" customHeight="1" x14ac:dyDescent="0.25">
      <c r="A9" s="128" t="s">
        <v>1027</v>
      </c>
      <c r="B9" s="129">
        <f>B7-B8</f>
        <v>0</v>
      </c>
      <c r="C9" s="129">
        <f>C7-C8</f>
        <v>0</v>
      </c>
      <c r="D9" s="129">
        <f>D7-D8</f>
        <v>0</v>
      </c>
      <c r="E9" s="129">
        <f>E7-E8</f>
        <v>0</v>
      </c>
      <c r="F9" s="129">
        <f>F7-F8</f>
        <v>0</v>
      </c>
      <c r="G9" s="127"/>
      <c r="H9" s="129">
        <f>H7-H8</f>
        <v>0</v>
      </c>
      <c r="I9" s="130" t="str">
        <f t="shared" ref="I9:I12" si="3">IF(OR(B9=0,F9=0,AND(B9&lt;0,F9&gt;0),AND(B9&gt;0,F9&lt;0)),"-",(F9/B9)^(1/4)-1)</f>
        <v>-</v>
      </c>
      <c r="K9" s="238" t="s">
        <v>124</v>
      </c>
      <c r="L9" s="275"/>
      <c r="M9" s="275"/>
      <c r="N9" s="162" t="str">
        <f>AF!C179</f>
        <v>MA / RC</v>
      </c>
      <c r="O9" s="162">
        <f>IF(100-((S9-U9)/T9)&lt;0,0,IF(100-((S9-U9)/T9)&gt;100,100,100-((S9-U9)/T9)))</f>
        <v>100</v>
      </c>
      <c r="P9" s="162">
        <f t="shared" si="2"/>
        <v>33.333333333333336</v>
      </c>
      <c r="Q9" s="162">
        <f>P9*2</f>
        <v>66.666666666666671</v>
      </c>
      <c r="R9" s="162">
        <v>0</v>
      </c>
      <c r="S9" s="162">
        <f>+AF!$K$182*100</f>
        <v>0</v>
      </c>
      <c r="T9" s="162">
        <f>(X9-U9)/100</f>
        <v>0.15</v>
      </c>
      <c r="U9" s="162">
        <v>0</v>
      </c>
      <c r="V9" s="162">
        <v>5</v>
      </c>
      <c r="W9" s="162">
        <v>10</v>
      </c>
      <c r="X9" s="253">
        <v>15</v>
      </c>
    </row>
    <row r="10" spans="1:24" ht="16.5" x14ac:dyDescent="0.3">
      <c r="A10" s="46" t="s">
        <v>1020</v>
      </c>
      <c r="B10" s="47">
        <f>SUM(AF!E42:E45)-AF!E35</f>
        <v>0</v>
      </c>
      <c r="C10" s="47">
        <f>SUM(AF!F42:F45)-AF!F35</f>
        <v>0</v>
      </c>
      <c r="D10" s="47">
        <f>SUM(AF!G42:G45)-AF!G35</f>
        <v>0</v>
      </c>
      <c r="E10" s="47">
        <f>SUM(AF!H42:H45)-AF!H35</f>
        <v>0</v>
      </c>
      <c r="F10" s="47">
        <f>SUM(AF!I42:I45)-AF!I35</f>
        <v>0</v>
      </c>
      <c r="G10" s="48"/>
      <c r="H10" s="47">
        <f>AVERAGE(B10:F10)</f>
        <v>0</v>
      </c>
      <c r="I10" s="93" t="str">
        <f t="shared" si="3"/>
        <v>-</v>
      </c>
    </row>
    <row r="11" spans="1:24" ht="17.100000000000001" customHeight="1" x14ac:dyDescent="0.25">
      <c r="A11" s="128" t="s">
        <v>413</v>
      </c>
      <c r="B11" s="129">
        <f>B9+B10</f>
        <v>0</v>
      </c>
      <c r="C11" s="129">
        <f>C9+C10</f>
        <v>0</v>
      </c>
      <c r="D11" s="129">
        <f>D9+D10</f>
        <v>0</v>
      </c>
      <c r="E11" s="129">
        <f>E9+E10</f>
        <v>0</v>
      </c>
      <c r="F11" s="129">
        <f>F9+F10</f>
        <v>0</v>
      </c>
      <c r="G11" s="127"/>
      <c r="H11" s="129">
        <f>H9+H10</f>
        <v>0</v>
      </c>
      <c r="I11" s="130" t="str">
        <f>IF(OR(B11=0,F11=0,AND(B11&lt;0,F11&gt;0),AND(B11&gt;0,F11&lt;0)),"-",(F11/B11)^(1/4)-1)</f>
        <v>-</v>
      </c>
      <c r="K11" s="560" t="s">
        <v>729</v>
      </c>
      <c r="L11" s="561"/>
      <c r="M11" s="561"/>
      <c r="N11" s="154"/>
      <c r="O11" s="154"/>
      <c r="P11" s="154">
        <f>AF!G$202</f>
        <v>2022</v>
      </c>
      <c r="Q11" s="154">
        <f>AF!H$202</f>
        <v>2023</v>
      </c>
      <c r="R11" s="157">
        <f>AF!I$202</f>
        <v>2024</v>
      </c>
      <c r="S11" s="157" t="s">
        <v>38</v>
      </c>
      <c r="V11" s="167" t="str">
        <f>"Taux d'endettement net "&amp;P11&amp;" à "&amp;R11</f>
        <v>Taux d'endettement net 2022 à 2024</v>
      </c>
      <c r="W11" s="158"/>
      <c r="X11" s="159"/>
    </row>
    <row r="12" spans="1:24" ht="16.5" x14ac:dyDescent="0.3">
      <c r="A12" s="46" t="s">
        <v>1028</v>
      </c>
      <c r="B12" s="47">
        <f>+AF!E161</f>
        <v>0</v>
      </c>
      <c r="C12" s="47">
        <f>+AF!F161</f>
        <v>0</v>
      </c>
      <c r="D12" s="47">
        <f>+AF!G161</f>
        <v>0</v>
      </c>
      <c r="E12" s="47">
        <f>+AF!H161</f>
        <v>0</v>
      </c>
      <c r="F12" s="47">
        <f>+AF!I161</f>
        <v>0</v>
      </c>
      <c r="G12" s="48"/>
      <c r="H12" s="47">
        <f>+AF!K161</f>
        <v>0</v>
      </c>
      <c r="I12" s="93" t="str">
        <f t="shared" si="3"/>
        <v>-</v>
      </c>
      <c r="K12" s="244" t="s">
        <v>727</v>
      </c>
      <c r="N12" s="249"/>
      <c r="O12" s="249"/>
      <c r="P12" s="273">
        <f>+AF!G59</f>
        <v>0</v>
      </c>
      <c r="Q12" s="273">
        <f>+AF!H59</f>
        <v>0</v>
      </c>
      <c r="R12" s="273">
        <f>+AF!I59</f>
        <v>0</v>
      </c>
      <c r="S12" s="294">
        <f>AVERAGE(P12:R12)</f>
        <v>0</v>
      </c>
      <c r="V12" s="147" t="s">
        <v>127</v>
      </c>
      <c r="W12" s="148" t="s">
        <v>128</v>
      </c>
      <c r="X12" s="164"/>
    </row>
    <row r="13" spans="1:24" ht="17.100000000000001" customHeight="1" x14ac:dyDescent="0.25">
      <c r="A13" s="128" t="s">
        <v>1019</v>
      </c>
      <c r="B13" s="129">
        <f>AF!E51</f>
        <v>0</v>
      </c>
      <c r="C13" s="129">
        <f>AF!F51</f>
        <v>0</v>
      </c>
      <c r="D13" s="129">
        <f>AF!G51</f>
        <v>0</v>
      </c>
      <c r="E13" s="129">
        <f>AF!H51</f>
        <v>0</v>
      </c>
      <c r="F13" s="129">
        <f>AF!I51</f>
        <v>0</v>
      </c>
      <c r="G13" s="127"/>
      <c r="H13" s="129">
        <f>AF!K51</f>
        <v>0</v>
      </c>
      <c r="I13" s="130" t="str">
        <f>IF(OR(B13=0,F13=0,AND(B13&lt;0,F13&gt;0),AND(B13&gt;0,F13&lt;0)),"-",(F13/B13)^(1/4)-1)</f>
        <v>-</v>
      </c>
      <c r="K13" s="244" t="s">
        <v>728</v>
      </c>
      <c r="N13" s="249"/>
      <c r="O13" s="249"/>
      <c r="P13" s="273">
        <f>+AF!G60</f>
        <v>0</v>
      </c>
      <c r="Q13" s="273">
        <f>+AF!H60</f>
        <v>0</v>
      </c>
      <c r="R13" s="273">
        <f>+AF!I60</f>
        <v>0</v>
      </c>
      <c r="S13" s="295">
        <f>AVERAGE(P13:R13)</f>
        <v>0</v>
      </c>
      <c r="V13" s="150">
        <f>+S14</f>
        <v>0</v>
      </c>
      <c r="W13" s="149">
        <v>0.5</v>
      </c>
      <c r="X13" s="165" t="s">
        <v>129</v>
      </c>
    </row>
    <row r="14" spans="1:24" ht="13.5" customHeight="1" x14ac:dyDescent="0.3">
      <c r="A14" s="49"/>
      <c r="B14" s="48"/>
      <c r="C14" s="48"/>
      <c r="D14" s="48"/>
      <c r="E14" s="48"/>
      <c r="F14" s="48"/>
      <c r="G14" s="48"/>
      <c r="H14" s="48"/>
      <c r="I14" s="48"/>
      <c r="K14" s="296" t="s">
        <v>235</v>
      </c>
      <c r="L14" s="264"/>
      <c r="M14" s="264"/>
      <c r="N14" s="297"/>
      <c r="O14" s="297"/>
      <c r="P14" s="298">
        <f>IFERROR(P12/P13,0)</f>
        <v>0</v>
      </c>
      <c r="Q14" s="298">
        <f t="shared" ref="Q14:S14" si="4">IFERROR(Q12/Q13,0)</f>
        <v>0</v>
      </c>
      <c r="R14" s="298">
        <f t="shared" si="4"/>
        <v>0</v>
      </c>
      <c r="S14" s="298">
        <f t="shared" si="4"/>
        <v>0</v>
      </c>
      <c r="V14" s="150">
        <f>V15-V13</f>
        <v>5</v>
      </c>
      <c r="W14" s="149">
        <v>0.5</v>
      </c>
      <c r="X14" s="165" t="s">
        <v>130</v>
      </c>
    </row>
    <row r="15" spans="1:24" ht="17.100000000000001" customHeight="1" x14ac:dyDescent="0.25">
      <c r="A15" s="131" t="s">
        <v>77</v>
      </c>
      <c r="B15" s="44">
        <f>B2</f>
        <v>2020</v>
      </c>
      <c r="C15" s="44">
        <f>C2</f>
        <v>2021</v>
      </c>
      <c r="D15" s="44">
        <f>D2</f>
        <v>2022</v>
      </c>
      <c r="E15" s="44">
        <f>E2</f>
        <v>2023</v>
      </c>
      <c r="F15" s="44">
        <f>F2</f>
        <v>2024</v>
      </c>
      <c r="G15" s="127"/>
      <c r="H15" s="44" t="s">
        <v>38</v>
      </c>
      <c r="I15" s="44" t="s">
        <v>53</v>
      </c>
      <c r="V15" s="150">
        <f>W19</f>
        <v>5</v>
      </c>
      <c r="W15" s="149">
        <v>0.5</v>
      </c>
      <c r="X15" s="165" t="s">
        <v>320</v>
      </c>
    </row>
    <row r="16" spans="1:24" ht="16.5" x14ac:dyDescent="0.3">
      <c r="A16" s="46" t="s">
        <v>35</v>
      </c>
      <c r="B16" s="50">
        <f>AF!E199</f>
        <v>0</v>
      </c>
      <c r="C16" s="50">
        <f>AF!F199</f>
        <v>0</v>
      </c>
      <c r="D16" s="50">
        <f>AF!G199</f>
        <v>0</v>
      </c>
      <c r="E16" s="50">
        <f>AF!H199</f>
        <v>0</v>
      </c>
      <c r="F16" s="50">
        <f>AF!I199</f>
        <v>0</v>
      </c>
      <c r="G16" s="48"/>
      <c r="H16" s="50">
        <f>AF!K199</f>
        <v>0</v>
      </c>
      <c r="I16" s="93" t="str">
        <f t="shared" ref="I16:I21" si="5">IF(OR(B16=0,F16=0,AND(B16&lt;0,F16&gt;0),AND(B16&gt;0,F16&lt;0)),"-",(F16/B16)^(1/4)-1)</f>
        <v>-</v>
      </c>
      <c r="K16" s="560" t="s">
        <v>140</v>
      </c>
      <c r="L16" s="561"/>
      <c r="M16" s="561"/>
      <c r="N16" s="154">
        <f>AF!E$202</f>
        <v>2020</v>
      </c>
      <c r="O16" s="154">
        <f>AF!F$202</f>
        <v>2021</v>
      </c>
      <c r="P16" s="154">
        <f>AF!G$202</f>
        <v>2022</v>
      </c>
      <c r="Q16" s="154">
        <f>AF!H$202</f>
        <v>2023</v>
      </c>
      <c r="R16" s="157">
        <f>AF!I$202</f>
        <v>2024</v>
      </c>
      <c r="S16" s="157" t="str">
        <f>AF!K$202</f>
        <v>Moyenne</v>
      </c>
      <c r="V16" s="151"/>
      <c r="W16" s="149">
        <v>0.5</v>
      </c>
      <c r="X16" s="165" t="s">
        <v>131</v>
      </c>
    </row>
    <row r="17" spans="1:24" ht="17.25" thickBot="1" x14ac:dyDescent="0.35">
      <c r="A17" s="118" t="s">
        <v>1029</v>
      </c>
      <c r="B17" s="115">
        <f>AF!E59</f>
        <v>0</v>
      </c>
      <c r="C17" s="115">
        <f>AF!F59</f>
        <v>0</v>
      </c>
      <c r="D17" s="115">
        <f>AF!G59</f>
        <v>0</v>
      </c>
      <c r="E17" s="115">
        <f>AF!H59</f>
        <v>0</v>
      </c>
      <c r="F17" s="115">
        <f>AF!I59</f>
        <v>0</v>
      </c>
      <c r="G17" s="48"/>
      <c r="H17" s="115">
        <f>AF!K59</f>
        <v>0</v>
      </c>
      <c r="I17" s="117" t="str">
        <f t="shared" si="5"/>
        <v>-</v>
      </c>
      <c r="K17" s="244" t="str">
        <f>AF!$D$203</f>
        <v>7100 - approvisionnement eau</v>
      </c>
      <c r="N17" s="249" t="str">
        <f>IF(AF!E$203="-","N/A",AF!E$203)</f>
        <v>N/A</v>
      </c>
      <c r="O17" s="249" t="str">
        <f>IF(AF!F$203="-","N/A",AF!F$203)</f>
        <v>N/A</v>
      </c>
      <c r="P17" s="249" t="str">
        <f>IF(AF!G$203="-","N/A",AF!G$203)</f>
        <v>N/A</v>
      </c>
      <c r="Q17" s="249" t="str">
        <f>IF(AF!H$203="-","N/A",AF!H$203)</f>
        <v>N/A</v>
      </c>
      <c r="R17" s="250" t="str">
        <f>IF(AF!I$203="-","N/A",AF!I$203)</f>
        <v>N/A</v>
      </c>
      <c r="S17" s="250">
        <f>IFERROR(IF(AF!K$203="-","N/A",AF!K$203),0)</f>
        <v>0</v>
      </c>
      <c r="V17" s="151"/>
      <c r="W17" s="149">
        <v>1</v>
      </c>
      <c r="X17" s="165" t="s">
        <v>132</v>
      </c>
    </row>
    <row r="18" spans="1:24" ht="17.45" customHeight="1" thickBot="1" x14ac:dyDescent="0.3">
      <c r="A18" s="132" t="s">
        <v>1030</v>
      </c>
      <c r="B18" s="133">
        <f>AF!E105</f>
        <v>0</v>
      </c>
      <c r="C18" s="133">
        <f>AF!F105</f>
        <v>0</v>
      </c>
      <c r="D18" s="133">
        <f>AF!G105</f>
        <v>0</v>
      </c>
      <c r="E18" s="133">
        <f>AF!H105</f>
        <v>0</v>
      </c>
      <c r="F18" s="134">
        <f>AF!I105</f>
        <v>0</v>
      </c>
      <c r="G18" s="135"/>
      <c r="H18" s="133">
        <f>AF!K105</f>
        <v>0</v>
      </c>
      <c r="I18" s="136" t="str">
        <f>IF(OR(B18=0,F18=0,AND(B18&lt;0,F18&gt;0),AND(B18&gt;0,F18&lt;0)),"-",(F18/B18)^(1/4)-1)</f>
        <v>-</v>
      </c>
      <c r="K18" s="244" t="str">
        <f>AF!$D$204</f>
        <v>72 - traitement des eaux usées</v>
      </c>
      <c r="N18" s="249" t="str">
        <f>IF(AF!E$204="-","N/A",AF!E$204)</f>
        <v>N/A</v>
      </c>
      <c r="O18" s="249" t="str">
        <f>IF(AF!F$204="-","N/A",AF!F$204)</f>
        <v>N/A</v>
      </c>
      <c r="P18" s="249" t="str">
        <f>IF(AF!G$204="-","N/A",AF!G$204)</f>
        <v>N/A</v>
      </c>
      <c r="Q18" s="249" t="str">
        <f>IF(AF!H$204="-","N/A",AF!H$204)</f>
        <v>N/A</v>
      </c>
      <c r="R18" s="250" t="str">
        <f>IF(AF!I$204="-","N/A",AF!I$204)</f>
        <v>N/A</v>
      </c>
      <c r="S18" s="250">
        <f>IFERROR(IF(AF!K$204="-","N/A",AF!K$204),0)</f>
        <v>0</v>
      </c>
      <c r="V18" s="151"/>
      <c r="W18" s="149">
        <v>2</v>
      </c>
      <c r="X18" s="165" t="s">
        <v>133</v>
      </c>
    </row>
    <row r="19" spans="1:24" ht="16.5" x14ac:dyDescent="0.3">
      <c r="A19" s="119" t="s">
        <v>36</v>
      </c>
      <c r="B19" s="120">
        <f>AF!E111</f>
        <v>0</v>
      </c>
      <c r="C19" s="116">
        <f>AF!F111</f>
        <v>0</v>
      </c>
      <c r="D19" s="116">
        <f>AF!G111</f>
        <v>0</v>
      </c>
      <c r="E19" s="116">
        <f>AF!H111</f>
        <v>0</v>
      </c>
      <c r="F19" s="116">
        <f>AF!I111</f>
        <v>0</v>
      </c>
      <c r="G19" s="48"/>
      <c r="H19" s="116">
        <f>AF!K111</f>
        <v>0</v>
      </c>
      <c r="I19" s="117" t="str">
        <f t="shared" si="5"/>
        <v>-</v>
      </c>
      <c r="K19" s="248" t="str">
        <f>AF!$D$205</f>
        <v>7300 - gestion des déchets urbains</v>
      </c>
      <c r="L19" s="290"/>
      <c r="M19" s="290"/>
      <c r="N19" s="251" t="str">
        <f>IF(AF!E$205="-","N/A",AF!E$205)</f>
        <v>N/A</v>
      </c>
      <c r="O19" s="251" t="str">
        <f>IF(AF!F$205="-","N/A",AF!F$205)</f>
        <v>N/A</v>
      </c>
      <c r="P19" s="251" t="str">
        <f>IF(AF!G$205="-","N/A",AF!G$205)</f>
        <v>N/A</v>
      </c>
      <c r="Q19" s="251" t="str">
        <f>IF(AF!H$205="-","N/A",AF!H$205)</f>
        <v>N/A</v>
      </c>
      <c r="R19" s="252" t="str">
        <f>IF(AF!I$205="-","N/A",AF!I$205)</f>
        <v>N/A</v>
      </c>
      <c r="S19" s="252">
        <f>IFERROR(IF(AF!K$205="-","N/A",AF!K$205),0)</f>
        <v>0</v>
      </c>
      <c r="V19" s="152"/>
      <c r="W19" s="153">
        <f>SUM(W13:W18)</f>
        <v>5</v>
      </c>
      <c r="X19" s="166"/>
    </row>
    <row r="20" spans="1:24" ht="16.5" x14ac:dyDescent="0.3">
      <c r="A20" s="46" t="s">
        <v>37</v>
      </c>
      <c r="B20" s="47">
        <f>AF!E117</f>
        <v>0</v>
      </c>
      <c r="C20" s="47">
        <f>AF!F117</f>
        <v>0</v>
      </c>
      <c r="D20" s="47">
        <f>AF!G117</f>
        <v>0</v>
      </c>
      <c r="E20" s="47">
        <f>AF!H117</f>
        <v>0</v>
      </c>
      <c r="F20" s="47">
        <f>AF!I117</f>
        <v>0</v>
      </c>
      <c r="G20" s="48"/>
      <c r="H20" s="47">
        <f>AF!K117</f>
        <v>0</v>
      </c>
      <c r="I20" s="93" t="str">
        <f t="shared" ref="I20" si="6">IF(OR(B20=0,F20=0,AND(B20&lt;0,F20&gt;0),AND(B20&gt;0,F20&lt;0)),"-",(F20/B20)^(1/4)-1)</f>
        <v>-</v>
      </c>
    </row>
    <row r="21" spans="1:24" ht="16.5" x14ac:dyDescent="0.3">
      <c r="A21" s="119" t="s">
        <v>73</v>
      </c>
      <c r="B21" s="120">
        <f>AF!E196</f>
        <v>0</v>
      </c>
      <c r="C21" s="120">
        <f>AF!F196</f>
        <v>0</v>
      </c>
      <c r="D21" s="120">
        <f>AF!G196</f>
        <v>0</v>
      </c>
      <c r="E21" s="120">
        <f>AF!H196</f>
        <v>0</v>
      </c>
      <c r="F21" s="120">
        <f>AF!I196</f>
        <v>0</v>
      </c>
      <c r="G21" s="48"/>
      <c r="H21" s="120">
        <f>AF!K196</f>
        <v>0</v>
      </c>
      <c r="I21" s="117" t="str">
        <f t="shared" si="5"/>
        <v>-</v>
      </c>
      <c r="K21" s="163" t="s">
        <v>139</v>
      </c>
      <c r="L21" s="154" t="s">
        <v>139</v>
      </c>
      <c r="M21" s="154" t="s">
        <v>138</v>
      </c>
      <c r="N21" s="154" t="s">
        <v>137</v>
      </c>
      <c r="O21" s="157" t="s">
        <v>136</v>
      </c>
      <c r="P21" s="88"/>
      <c r="U21" s="3"/>
    </row>
    <row r="22" spans="1:24" ht="16.5" x14ac:dyDescent="0.3">
      <c r="A22" s="46" t="s">
        <v>235</v>
      </c>
      <c r="B22" s="215">
        <f>AF!E61</f>
        <v>0</v>
      </c>
      <c r="C22" s="215">
        <f>AF!F61</f>
        <v>0</v>
      </c>
      <c r="D22" s="215">
        <f>AF!G61</f>
        <v>0</v>
      </c>
      <c r="E22" s="215">
        <f>AF!H61</f>
        <v>0</v>
      </c>
      <c r="F22" s="215">
        <f>AF!I61</f>
        <v>0</v>
      </c>
      <c r="G22" s="213"/>
      <c r="H22" s="215">
        <f>AF!K61</f>
        <v>0</v>
      </c>
      <c r="I22" s="214" t="str">
        <f t="shared" ref="I22:I24" si="7">IF(OR(B22=0,F22=0,AND(B22&lt;0,F22&gt;0),AND(B22&gt;0,F22&lt;0)),"-",(F22/B22)^(1/4)-1)</f>
        <v>-</v>
      </c>
      <c r="K22" s="240">
        <f>+AF!K66*2.5</f>
        <v>0</v>
      </c>
      <c r="L22" s="241" t="s">
        <v>152</v>
      </c>
      <c r="M22" s="160" t="str">
        <f>VLOOKUP(O22,K$22:L$25,2,FALSE)</f>
        <v>Quotité 250%</v>
      </c>
      <c r="N22" s="242">
        <f>O22-O23</f>
        <v>0</v>
      </c>
      <c r="O22" s="243">
        <f>LARGE(K$22:K$25,1)</f>
        <v>0</v>
      </c>
      <c r="U22" s="3"/>
    </row>
    <row r="23" spans="1:24" ht="16.5" x14ac:dyDescent="0.3">
      <c r="A23" s="46" t="s">
        <v>27</v>
      </c>
      <c r="B23" s="47">
        <f>AF!E81</f>
        <v>0</v>
      </c>
      <c r="C23" s="47">
        <f>AF!F81</f>
        <v>0</v>
      </c>
      <c r="D23" s="47">
        <f>AF!G81</f>
        <v>0</v>
      </c>
      <c r="E23" s="47">
        <f>AF!H81</f>
        <v>0</v>
      </c>
      <c r="F23" s="47">
        <f>AF!I81</f>
        <v>0</v>
      </c>
      <c r="G23" s="48"/>
      <c r="H23" s="47">
        <f>AF!K81</f>
        <v>0</v>
      </c>
      <c r="I23" s="93" t="str">
        <f t="shared" si="7"/>
        <v>-</v>
      </c>
      <c r="K23" s="240">
        <f>H18</f>
        <v>0</v>
      </c>
      <c r="L23" s="160" t="s">
        <v>125</v>
      </c>
      <c r="M23" s="160" t="str">
        <f>VLOOKUP(O23,K$22:L$25,2,FALSE)</f>
        <v>Quotité 250%</v>
      </c>
      <c r="N23" s="242">
        <f>O23-O24</f>
        <v>0</v>
      </c>
      <c r="O23" s="243">
        <f>LARGE(K$22:K$25,2)</f>
        <v>0</v>
      </c>
      <c r="U23" s="3"/>
    </row>
    <row r="24" spans="1:24" ht="16.5" x14ac:dyDescent="0.3">
      <c r="A24" s="46" t="s">
        <v>276</v>
      </c>
      <c r="B24" s="51">
        <f>AF!E87</f>
        <v>0</v>
      </c>
      <c r="C24" s="51">
        <f>AF!F87</f>
        <v>0</v>
      </c>
      <c r="D24" s="51">
        <f>AF!G87</f>
        <v>0</v>
      </c>
      <c r="E24" s="51">
        <f>AF!H87</f>
        <v>0</v>
      </c>
      <c r="F24" s="51">
        <f>AF!I87</f>
        <v>0</v>
      </c>
      <c r="G24" s="48"/>
      <c r="H24" s="51">
        <f>AF!K87</f>
        <v>0</v>
      </c>
      <c r="I24" s="93" t="str">
        <f t="shared" si="7"/>
        <v>-</v>
      </c>
      <c r="K24" s="240">
        <f>'Données MCH2'!K1</f>
        <v>0</v>
      </c>
      <c r="L24" s="160" t="s">
        <v>126</v>
      </c>
      <c r="M24" s="160" t="str">
        <f>VLOOKUP(O24,K$22:L$25,2,FALSE)</f>
        <v>Quotité 250%</v>
      </c>
      <c r="N24" s="242">
        <f>O24-O25</f>
        <v>0</v>
      </c>
      <c r="O24" s="243">
        <f>LARGE(K$22:K$25,3)</f>
        <v>0</v>
      </c>
      <c r="U24" s="3"/>
    </row>
    <row r="25" spans="1:24" ht="17.100000000000001" customHeight="1" x14ac:dyDescent="0.25">
      <c r="K25" s="245">
        <f>+AF!I65</f>
        <v>0</v>
      </c>
      <c r="L25" s="162" t="s">
        <v>134</v>
      </c>
      <c r="M25" s="162" t="str">
        <f>VLOOKUP(O25,K$22:L$25,2,FALSE)</f>
        <v>Quotité 250%</v>
      </c>
      <c r="N25" s="246">
        <f>O25</f>
        <v>0</v>
      </c>
      <c r="O25" s="247">
        <f>LARGE(K$22:K$25,4)</f>
        <v>0</v>
      </c>
      <c r="U25" s="3"/>
    </row>
    <row r="26" spans="1:24" ht="22.7" customHeight="1" x14ac:dyDescent="0.3">
      <c r="A26" s="46" t="s">
        <v>16</v>
      </c>
      <c r="B26" s="505">
        <f>AF!E49</f>
        <v>0</v>
      </c>
      <c r="C26" s="505">
        <f>AF!F49</f>
        <v>0</v>
      </c>
      <c r="D26" s="505">
        <f>AF!G49</f>
        <v>0</v>
      </c>
      <c r="E26" s="505">
        <f>AF!H49</f>
        <v>0</v>
      </c>
      <c r="F26" s="505">
        <f>AF!I49</f>
        <v>0</v>
      </c>
      <c r="I26" s="52"/>
      <c r="U26" s="3"/>
    </row>
    <row r="27" spans="1:24" ht="17.100000000000001" customHeight="1" x14ac:dyDescent="0.3">
      <c r="A27" s="46" t="s">
        <v>17</v>
      </c>
      <c r="B27" s="505">
        <f>AF!E50</f>
        <v>0</v>
      </c>
      <c r="C27" s="505">
        <f>AF!F50</f>
        <v>0</v>
      </c>
      <c r="D27" s="505">
        <f>AF!G50</f>
        <v>0</v>
      </c>
      <c r="E27" s="505">
        <f>AF!H50</f>
        <v>0</v>
      </c>
      <c r="F27" s="505">
        <f>AF!I50</f>
        <v>0</v>
      </c>
      <c r="I27" s="52"/>
      <c r="K27" s="285" t="s">
        <v>122</v>
      </c>
      <c r="L27" s="286"/>
      <c r="M27" s="287">
        <f>+B2</f>
        <v>2020</v>
      </c>
      <c r="N27" s="287">
        <f>+C2</f>
        <v>2021</v>
      </c>
      <c r="O27" s="287">
        <f>+D2</f>
        <v>2022</v>
      </c>
      <c r="P27" s="287">
        <f>+E2</f>
        <v>2023</v>
      </c>
      <c r="Q27" s="287">
        <f>+F2</f>
        <v>2024</v>
      </c>
      <c r="U27" s="3"/>
    </row>
    <row r="28" spans="1:24" x14ac:dyDescent="0.25">
      <c r="I28" s="52"/>
      <c r="K28" s="288" t="s">
        <v>153</v>
      </c>
      <c r="L28" s="289">
        <f>AF!K131</f>
        <v>0</v>
      </c>
      <c r="M28" s="291">
        <f>+AF!E131</f>
        <v>0</v>
      </c>
      <c r="N28" s="291">
        <f>+AF!F131</f>
        <v>0</v>
      </c>
      <c r="O28" s="291">
        <f>+AF!G131</f>
        <v>0</v>
      </c>
      <c r="P28" s="291">
        <f>+AF!H131</f>
        <v>0</v>
      </c>
      <c r="Q28" s="292">
        <f>+AF!I131</f>
        <v>0</v>
      </c>
      <c r="U28" s="3"/>
    </row>
    <row r="29" spans="1:24" ht="17.100000000000001" customHeight="1" x14ac:dyDescent="0.25">
      <c r="I29" s="52"/>
      <c r="K29" s="244" t="s">
        <v>154</v>
      </c>
      <c r="L29">
        <v>0.8</v>
      </c>
      <c r="M29">
        <v>0.8</v>
      </c>
      <c r="N29">
        <v>0.8</v>
      </c>
      <c r="O29">
        <v>0.8</v>
      </c>
      <c r="P29">
        <v>0.8</v>
      </c>
      <c r="Q29" s="284">
        <v>0.8</v>
      </c>
    </row>
    <row r="30" spans="1:24" x14ac:dyDescent="0.25">
      <c r="I30" s="52"/>
      <c r="K30" s="244" t="s">
        <v>155</v>
      </c>
      <c r="L30">
        <v>0.2</v>
      </c>
      <c r="M30">
        <v>0.2</v>
      </c>
      <c r="N30">
        <v>0.2</v>
      </c>
      <c r="O30">
        <v>0.2</v>
      </c>
      <c r="P30">
        <v>0.2</v>
      </c>
      <c r="Q30" s="284">
        <v>0.2</v>
      </c>
    </row>
    <row r="31" spans="1:24" x14ac:dyDescent="0.25">
      <c r="I31" s="52"/>
      <c r="K31" s="248" t="s">
        <v>156</v>
      </c>
      <c r="L31" s="290">
        <v>4</v>
      </c>
      <c r="M31" s="290">
        <v>4</v>
      </c>
      <c r="N31" s="290">
        <v>4</v>
      </c>
      <c r="O31" s="290">
        <v>4</v>
      </c>
      <c r="P31" s="290">
        <v>4</v>
      </c>
      <c r="Q31" s="293">
        <v>4</v>
      </c>
    </row>
    <row r="34" spans="1:30" x14ac:dyDescent="0.25">
      <c r="K34" s="559"/>
      <c r="L34" s="559"/>
      <c r="M34" s="559"/>
      <c r="N34" s="529"/>
      <c r="O34" s="529"/>
      <c r="P34" s="530"/>
      <c r="Q34" s="531"/>
      <c r="R34" s="531"/>
      <c r="S34" s="531"/>
      <c r="T34" s="529"/>
      <c r="U34" s="531"/>
      <c r="V34" s="529"/>
      <c r="W34" s="529"/>
      <c r="X34" s="529"/>
      <c r="Y34" s="529"/>
    </row>
    <row r="35" spans="1:30" x14ac:dyDescent="0.25">
      <c r="K35" s="511" t="s">
        <v>10</v>
      </c>
      <c r="L35" s="158"/>
      <c r="M35" s="154" t="s">
        <v>135</v>
      </c>
      <c r="N35" s="154" t="s">
        <v>141</v>
      </c>
      <c r="O35" s="155" t="s">
        <v>1190</v>
      </c>
      <c r="P35" s="156" t="s">
        <v>1191</v>
      </c>
      <c r="Q35" s="156" t="s">
        <v>1192</v>
      </c>
      <c r="R35" s="156" t="s">
        <v>1193</v>
      </c>
      <c r="S35" s="154" t="s">
        <v>145</v>
      </c>
      <c r="T35" s="156" t="s">
        <v>146</v>
      </c>
      <c r="U35" s="154" t="s">
        <v>147</v>
      </c>
      <c r="V35" s="154" t="s">
        <v>149</v>
      </c>
      <c r="W35" s="154" t="s">
        <v>150</v>
      </c>
      <c r="X35" s="154" t="s">
        <v>1220</v>
      </c>
      <c r="Y35" s="157" t="s">
        <v>148</v>
      </c>
    </row>
    <row r="36" spans="1:30" x14ac:dyDescent="0.25">
      <c r="J36">
        <v>3</v>
      </c>
      <c r="K36" s="506" t="s">
        <v>323</v>
      </c>
      <c r="L36" s="507"/>
      <c r="M36" s="508" t="s">
        <v>1059</v>
      </c>
      <c r="N36" s="528">
        <f>IF((S36-U36)/T36&lt;0,0,IF((S36-U36)/T36&gt;100,100,(S36-U36)/T36))</f>
        <v>0</v>
      </c>
      <c r="O36" s="508">
        <f t="shared" ref="O36:O43" si="8">100/4</f>
        <v>25</v>
      </c>
      <c r="P36" s="508">
        <f t="shared" ref="P36:P43" si="9">O36*2</f>
        <v>50</v>
      </c>
      <c r="Q36" s="508">
        <f t="shared" ref="Q36:Q43" si="10">O36*3</f>
        <v>75</v>
      </c>
      <c r="R36" s="508">
        <v>100</v>
      </c>
      <c r="S36" s="527">
        <f>AF!K176</f>
        <v>0</v>
      </c>
      <c r="T36" s="526">
        <f t="shared" ref="T36:T43" si="11">(Y36-U36)/100</f>
        <v>1.0000000000000009E-3</v>
      </c>
      <c r="U36" s="509">
        <v>0.95</v>
      </c>
      <c r="V36" s="509">
        <v>0.97499999999999998</v>
      </c>
      <c r="W36" s="509">
        <v>0.98899999999999999</v>
      </c>
      <c r="X36" s="510">
        <v>0.99</v>
      </c>
      <c r="Y36" s="525">
        <v>1.05</v>
      </c>
      <c r="AA36" s="513" t="s">
        <v>1219</v>
      </c>
      <c r="AB36" s="513" t="s">
        <v>1218</v>
      </c>
      <c r="AC36" s="513" t="s">
        <v>1217</v>
      </c>
      <c r="AD36" s="513" t="s">
        <v>1216</v>
      </c>
    </row>
    <row r="37" spans="1:30" ht="14.25" customHeight="1" x14ac:dyDescent="0.25">
      <c r="J37">
        <v>4</v>
      </c>
      <c r="K37" s="239" t="s">
        <v>124</v>
      </c>
      <c r="L37" s="36"/>
      <c r="M37" s="160" t="s">
        <v>1183</v>
      </c>
      <c r="N37" s="521">
        <f>IF((S37-U37)/T37&lt;0,0,IF((S37-U37)/T37&gt;100,100,(S37-U37)/T37))</f>
        <v>0</v>
      </c>
      <c r="O37" s="160">
        <f t="shared" si="8"/>
        <v>25</v>
      </c>
      <c r="P37" s="160">
        <f t="shared" si="9"/>
        <v>50</v>
      </c>
      <c r="Q37" s="160">
        <f t="shared" si="10"/>
        <v>75</v>
      </c>
      <c r="R37" s="160">
        <v>100</v>
      </c>
      <c r="S37" s="160">
        <f>AF!K182</f>
        <v>0</v>
      </c>
      <c r="T37" s="519">
        <f t="shared" si="11"/>
        <v>1.4000000000000002E-3</v>
      </c>
      <c r="U37" s="160">
        <v>0</v>
      </c>
      <c r="V37" s="160">
        <v>0.03</v>
      </c>
      <c r="W37" s="160">
        <v>0.06</v>
      </c>
      <c r="X37" s="160">
        <v>0.1</v>
      </c>
      <c r="Y37" s="523">
        <v>0.14000000000000001</v>
      </c>
      <c r="AA37" s="513" t="s">
        <v>1215</v>
      </c>
      <c r="AB37" s="513" t="s">
        <v>1214</v>
      </c>
      <c r="AC37" s="513" t="s">
        <v>1213</v>
      </c>
      <c r="AD37" s="513" t="s">
        <v>1212</v>
      </c>
    </row>
    <row r="38" spans="1:30" ht="14.25" customHeight="1" x14ac:dyDescent="0.25">
      <c r="J38">
        <v>2</v>
      </c>
      <c r="K38" s="239" t="s">
        <v>123</v>
      </c>
      <c r="L38" s="36"/>
      <c r="M38" s="160" t="s">
        <v>1184</v>
      </c>
      <c r="N38" s="521">
        <f>IF((S38-U38)/T38&lt;0,0,IF((S38-U38)/T38&gt;100,100,(S38-U38)/T38))</f>
        <v>0</v>
      </c>
      <c r="O38" s="160">
        <f t="shared" si="8"/>
        <v>25</v>
      </c>
      <c r="P38" s="160">
        <f t="shared" si="9"/>
        <v>50</v>
      </c>
      <c r="Q38" s="160">
        <f t="shared" si="10"/>
        <v>75</v>
      </c>
      <c r="R38" s="160">
        <v>100</v>
      </c>
      <c r="S38" s="160">
        <f>AF!K162</f>
        <v>0</v>
      </c>
      <c r="T38" s="519">
        <f t="shared" si="11"/>
        <v>8.9999999999999993E-3</v>
      </c>
      <c r="U38" s="160">
        <v>0.3</v>
      </c>
      <c r="V38" s="160">
        <v>0.5</v>
      </c>
      <c r="W38" s="160">
        <v>0.8</v>
      </c>
      <c r="X38" s="160">
        <v>1</v>
      </c>
      <c r="Y38" s="523">
        <v>1.2</v>
      </c>
      <c r="AA38" s="513" t="s">
        <v>1211</v>
      </c>
      <c r="AB38" s="513" t="s">
        <v>1210</v>
      </c>
      <c r="AC38" s="513" t="s">
        <v>1209</v>
      </c>
      <c r="AD38" s="513" t="s">
        <v>1208</v>
      </c>
    </row>
    <row r="39" spans="1:30" ht="14.25" customHeight="1" x14ac:dyDescent="0.25">
      <c r="J39">
        <v>5</v>
      </c>
      <c r="K39" s="239" t="s">
        <v>1185</v>
      </c>
      <c r="L39" s="36"/>
      <c r="M39" s="160" t="s">
        <v>1186</v>
      </c>
      <c r="N39" s="521">
        <f>IF((S39-U39)/T39&lt;0,0,IF((S39-U39)/T39&gt;100,100,(S39-U39)/T39))</f>
        <v>0</v>
      </c>
      <c r="O39" s="160">
        <f t="shared" si="8"/>
        <v>25</v>
      </c>
      <c r="P39" s="160">
        <f t="shared" si="9"/>
        <v>50</v>
      </c>
      <c r="Q39" s="160">
        <f t="shared" si="10"/>
        <v>75</v>
      </c>
      <c r="R39" s="160">
        <v>100</v>
      </c>
      <c r="S39" s="524">
        <f>AF!K168</f>
        <v>0</v>
      </c>
      <c r="T39" s="519">
        <f t="shared" si="11"/>
        <v>1.5E-3</v>
      </c>
      <c r="U39" s="510">
        <v>0</v>
      </c>
      <c r="V39" s="510">
        <v>0.03</v>
      </c>
      <c r="W39" s="510">
        <v>7.0000000000000007E-2</v>
      </c>
      <c r="X39" s="510">
        <v>0.1</v>
      </c>
      <c r="Y39" s="523">
        <v>0.15</v>
      </c>
      <c r="AA39" s="513" t="s">
        <v>1207</v>
      </c>
      <c r="AB39" s="513" t="s">
        <v>1206</v>
      </c>
      <c r="AC39" s="513" t="s">
        <v>1200</v>
      </c>
      <c r="AD39" s="513" t="s">
        <v>1201</v>
      </c>
    </row>
    <row r="40" spans="1:30" ht="14.25" customHeight="1" x14ac:dyDescent="0.25">
      <c r="J40">
        <v>6</v>
      </c>
      <c r="K40" s="239" t="s">
        <v>1187</v>
      </c>
      <c r="L40" s="36"/>
      <c r="M40" s="160" t="s">
        <v>315</v>
      </c>
      <c r="N40" s="521">
        <f>IF(100-((S40-U40)/T40)&lt;0,0,IF(100-((S40-U40)/T40)&gt;100,100,100-((S40-U40)/T40)))</f>
        <v>100</v>
      </c>
      <c r="O40" s="160">
        <f t="shared" si="8"/>
        <v>25</v>
      </c>
      <c r="P40" s="160">
        <f t="shared" si="9"/>
        <v>50</v>
      </c>
      <c r="Q40" s="160">
        <f t="shared" si="10"/>
        <v>75</v>
      </c>
      <c r="R40" s="160">
        <v>100</v>
      </c>
      <c r="S40" s="520">
        <f>AF!K67</f>
        <v>0</v>
      </c>
      <c r="T40" s="519">
        <f t="shared" si="11"/>
        <v>0.02</v>
      </c>
      <c r="U40" s="518">
        <v>0.5</v>
      </c>
      <c r="V40" s="160">
        <v>1</v>
      </c>
      <c r="W40" s="160">
        <v>1.5</v>
      </c>
      <c r="X40" s="160">
        <v>2</v>
      </c>
      <c r="Y40" s="161">
        <v>2.5</v>
      </c>
      <c r="AA40" s="513" t="s">
        <v>1197</v>
      </c>
      <c r="AB40" s="513" t="s">
        <v>1196</v>
      </c>
      <c r="AC40" s="513" t="s">
        <v>1195</v>
      </c>
      <c r="AD40" s="513" t="s">
        <v>1194</v>
      </c>
    </row>
    <row r="41" spans="1:30" ht="15.75" x14ac:dyDescent="0.25">
      <c r="A41" s="53" t="s">
        <v>151</v>
      </c>
      <c r="G41" s="53"/>
      <c r="H41" s="53"/>
      <c r="I41" s="53"/>
      <c r="J41">
        <v>7</v>
      </c>
      <c r="K41" s="239" t="s">
        <v>1188</v>
      </c>
      <c r="L41" s="36"/>
      <c r="M41" s="160" t="s">
        <v>1047</v>
      </c>
      <c r="N41" s="521">
        <f>IF(100-((S41-U41)/T41)&lt;0,0,IF(100-((S41-U41)/T41)&gt;100,100,100-((S41-U41)/T41)))</f>
        <v>100</v>
      </c>
      <c r="O41" s="160">
        <f t="shared" si="8"/>
        <v>25</v>
      </c>
      <c r="P41" s="160">
        <f t="shared" si="9"/>
        <v>50</v>
      </c>
      <c r="Q41" s="160">
        <f t="shared" si="10"/>
        <v>75</v>
      </c>
      <c r="R41" s="160">
        <v>100</v>
      </c>
      <c r="S41" s="522">
        <f>AF!K87</f>
        <v>0</v>
      </c>
      <c r="T41" s="519">
        <f t="shared" si="11"/>
        <v>1.1999999999999999E-3</v>
      </c>
      <c r="U41" s="518">
        <v>0</v>
      </c>
      <c r="V41" s="160">
        <v>0.02</v>
      </c>
      <c r="W41" s="160">
        <v>0.05</v>
      </c>
      <c r="X41" s="160">
        <v>0.08</v>
      </c>
      <c r="Y41" s="161">
        <v>0.12</v>
      </c>
      <c r="AA41" s="513" t="s">
        <v>1205</v>
      </c>
      <c r="AB41" s="513" t="s">
        <v>1204</v>
      </c>
      <c r="AC41" s="513" t="s">
        <v>1203</v>
      </c>
      <c r="AD41" s="513" t="s">
        <v>1202</v>
      </c>
    </row>
    <row r="42" spans="1:30" x14ac:dyDescent="0.25">
      <c r="J42">
        <v>8</v>
      </c>
      <c r="K42" s="239" t="s">
        <v>1189</v>
      </c>
      <c r="L42" s="36"/>
      <c r="M42" s="160" t="s">
        <v>1049</v>
      </c>
      <c r="N42" s="521">
        <f>IF(100-((S42-U42)/T42)&lt;0,0,IF(100-((S42-U42)/T42)&gt;100,100,100-((S42-U42)/T42)))</f>
        <v>100</v>
      </c>
      <c r="O42" s="160">
        <f t="shared" si="8"/>
        <v>25</v>
      </c>
      <c r="P42" s="160">
        <f t="shared" si="9"/>
        <v>50</v>
      </c>
      <c r="Q42" s="160">
        <f t="shared" si="10"/>
        <v>75</v>
      </c>
      <c r="R42" s="160">
        <v>100</v>
      </c>
      <c r="S42" s="520">
        <f>AF!K93</f>
        <v>0</v>
      </c>
      <c r="T42" s="519">
        <f t="shared" si="11"/>
        <v>2E-3</v>
      </c>
      <c r="U42" s="518">
        <v>0</v>
      </c>
      <c r="V42" s="160">
        <v>0.05</v>
      </c>
      <c r="W42" s="160">
        <v>0.1</v>
      </c>
      <c r="X42" s="160">
        <v>0.15</v>
      </c>
      <c r="Y42" s="161">
        <v>0.2</v>
      </c>
      <c r="AA42" s="513" t="s">
        <v>1201</v>
      </c>
      <c r="AB42" s="513" t="s">
        <v>1200</v>
      </c>
      <c r="AC42" s="513" t="s">
        <v>1199</v>
      </c>
      <c r="AD42" s="513" t="s">
        <v>1198</v>
      </c>
    </row>
    <row r="43" spans="1:30" x14ac:dyDescent="0.25">
      <c r="J43">
        <v>1</v>
      </c>
      <c r="K43" s="238" t="s">
        <v>235</v>
      </c>
      <c r="L43" s="275"/>
      <c r="M43" s="162" t="s">
        <v>313</v>
      </c>
      <c r="N43" s="517">
        <f>IF(100-((S43-U43)/T43)&lt;0,0,IF(100-((S43-U43)/T43)&gt;100,100,100-((S43-U43)/T43)))</f>
        <v>100</v>
      </c>
      <c r="O43" s="162">
        <f t="shared" si="8"/>
        <v>25</v>
      </c>
      <c r="P43" s="162">
        <f t="shared" si="9"/>
        <v>50</v>
      </c>
      <c r="Q43" s="162">
        <f t="shared" si="10"/>
        <v>75</v>
      </c>
      <c r="R43" s="162">
        <v>100</v>
      </c>
      <c r="S43" s="516">
        <f>AF!K61</f>
        <v>0</v>
      </c>
      <c r="T43" s="515">
        <f t="shared" si="11"/>
        <v>0.02</v>
      </c>
      <c r="U43" s="514">
        <v>0.5</v>
      </c>
      <c r="V43" s="162">
        <v>1</v>
      </c>
      <c r="W43" s="162">
        <v>1.5</v>
      </c>
      <c r="X43" s="512">
        <v>2</v>
      </c>
      <c r="Y43" s="253">
        <v>2.5</v>
      </c>
      <c r="AA43" s="513" t="s">
        <v>1197</v>
      </c>
      <c r="AB43" s="513" t="s">
        <v>1196</v>
      </c>
      <c r="AC43" s="513" t="s">
        <v>1195</v>
      </c>
      <c r="AD43" s="513" t="s">
        <v>1194</v>
      </c>
    </row>
  </sheetData>
  <sheetProtection sort="0" autoFilter="0"/>
  <customSheetViews>
    <customSheetView guid="{8FA47B43-BA6D-4089-B9C0-4EA64D53BE1E}" scale="80" showPageBreaks="1" view="pageLayout">
      <selection activeCell="A9" sqref="A9"/>
      <pageMargins left="0.25" right="0.25" top="0.75" bottom="0.75" header="0.3" footer="0.3"/>
      <pageSetup paperSize="9" orientation="landscape" r:id="rId1"/>
      <headerFooter>
        <oddHeader>&amp;LV1.0&amp;CTableau de bord&amp;R&amp;D</oddHeader>
        <oddFooter>&amp;L&amp;8Fichier d'analyse réalisé par l'UCV
conseils@ucv.ch&amp;C&amp;G</oddFooter>
      </headerFooter>
    </customSheetView>
  </customSheetViews>
  <mergeCells count="6">
    <mergeCell ref="K34:M34"/>
    <mergeCell ref="K16:M16"/>
    <mergeCell ref="B1:F1"/>
    <mergeCell ref="K4:M4"/>
    <mergeCell ref="K2:X2"/>
    <mergeCell ref="K11:M11"/>
  </mergeCells>
  <conditionalFormatting sqref="B22:F22">
    <cfRule type="cellIs" dxfId="49" priority="3" operator="lessThan">
      <formula>150%</formula>
    </cfRule>
    <cfRule type="cellIs" dxfId="48" priority="4" operator="greaterThan">
      <formula>150%</formula>
    </cfRule>
  </conditionalFormatting>
  <conditionalFormatting sqref="B23:F23">
    <cfRule type="cellIs" dxfId="47" priority="40" operator="lessThan">
      <formula>25</formula>
    </cfRule>
    <cfRule type="cellIs" dxfId="46" priority="41" operator="between">
      <formula>25</formula>
      <formula>30</formula>
    </cfRule>
    <cfRule type="cellIs" dxfId="45" priority="42" operator="greaterThan">
      <formula>30</formula>
    </cfRule>
  </conditionalFormatting>
  <conditionalFormatting sqref="B24:F24">
    <cfRule type="cellIs" dxfId="44" priority="37" operator="lessThan">
      <formula>0.05</formula>
    </cfRule>
    <cfRule type="cellIs" dxfId="43" priority="38" operator="between">
      <formula>0.05</formula>
      <formula>0.1</formula>
    </cfRule>
    <cfRule type="cellIs" dxfId="42" priority="39" operator="greaterThan">
      <formula>0.1</formula>
    </cfRule>
  </conditionalFormatting>
  <conditionalFormatting sqref="H22">
    <cfRule type="cellIs" dxfId="41" priority="1" operator="lessThan">
      <formula>150%</formula>
    </cfRule>
    <cfRule type="cellIs" dxfId="40" priority="2" operator="greaterThan">
      <formula>150%</formula>
    </cfRule>
  </conditionalFormatting>
  <conditionalFormatting sqref="H23">
    <cfRule type="cellIs" dxfId="39" priority="10" operator="lessThan">
      <formula>25</formula>
    </cfRule>
    <cfRule type="cellIs" dxfId="38" priority="11" operator="between">
      <formula>25</formula>
      <formula>30</formula>
    </cfRule>
    <cfRule type="cellIs" dxfId="37" priority="12" operator="greaterThan">
      <formula>30</formula>
    </cfRule>
  </conditionalFormatting>
  <conditionalFormatting sqref="H24">
    <cfRule type="cellIs" dxfId="36" priority="7" operator="lessThan">
      <formula>0.05</formula>
    </cfRule>
    <cfRule type="cellIs" dxfId="35" priority="8" operator="between">
      <formula>0.05</formula>
      <formula>0.1</formula>
    </cfRule>
    <cfRule type="cellIs" dxfId="34" priority="9" operator="greaterThan">
      <formula>0.1</formula>
    </cfRule>
  </conditionalFormatting>
  <printOptions horizontalCentered="1" verticalCentered="1"/>
  <pageMargins left="0.23622047244094491" right="0.23622047244094491" top="0.74803149606299213" bottom="0.74803149606299213" header="0.31496062992125984" footer="0.31496062992125984"/>
  <pageSetup paperSize="9" orientation="landscape" r:id="rId2"/>
  <headerFooter>
    <oddHeader>&amp;LV6.0&amp;C&amp;"Arial Narrow,Gras"&amp;11Tableau de bord&amp;R&amp;D</oddHeader>
    <oddFooter>&amp;L&amp;8Fichier d'analyse réalisé par l'UCV
conseils@ucv.ch&amp;C&amp;G</oddFooter>
  </headerFooter>
  <rowBreaks count="1" manualBreakCount="1">
    <brk id="36" max="16383" man="1"/>
  </rowBreaks>
  <ignoredErrors>
    <ignoredError sqref="H6 H9" formula="1"/>
  </ignoredErrors>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E7B45-E934-4B1E-B0F0-D179E1B8F856}">
  <sheetPr>
    <tabColor theme="0" tint="-0.34998626667073579"/>
  </sheetPr>
  <dimension ref="A1:M1"/>
  <sheetViews>
    <sheetView topLeftCell="A6" workbookViewId="0">
      <selection activeCell="AA51" sqref="AA51"/>
    </sheetView>
  </sheetViews>
  <sheetFormatPr defaultRowHeight="13.5" x14ac:dyDescent="0.25"/>
  <sheetData>
    <row r="1" spans="1:13" s="391" customFormat="1" ht="25.5" x14ac:dyDescent="0.35">
      <c r="A1" s="395" t="s">
        <v>151</v>
      </c>
      <c r="B1" s="396"/>
      <c r="C1" s="396"/>
      <c r="I1" s="566">
        <f>'Données MCH2'!E1</f>
        <v>0</v>
      </c>
      <c r="J1" s="566"/>
      <c r="K1" s="566"/>
      <c r="L1" s="566"/>
      <c r="M1" s="566"/>
    </row>
  </sheetData>
  <mergeCells count="1">
    <mergeCell ref="I1:M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D16B-2A8A-45F4-A54B-4C13D2AD31C7}">
  <dimension ref="A1:MI500"/>
  <sheetViews>
    <sheetView workbookViewId="0">
      <pane ySplit="3" topLeftCell="A4" activePane="bottomLeft" state="frozen"/>
      <selection pane="bottomLeft" activeCell="T12" sqref="T12"/>
    </sheetView>
  </sheetViews>
  <sheetFormatPr defaultRowHeight="13.5" x14ac:dyDescent="0.25"/>
  <cols>
    <col min="1" max="1" width="16.796875" customWidth="1"/>
    <col min="2" max="2" width="23.796875" style="414" customWidth="1"/>
    <col min="3" max="3" width="12.3984375" style="414" customWidth="1"/>
    <col min="4" max="4" width="25.796875" style="414" customWidth="1"/>
    <col min="5" max="5" width="23.3984375" customWidth="1"/>
    <col min="6" max="6" width="24.3984375" customWidth="1"/>
    <col min="7" max="7" width="19" customWidth="1"/>
    <col min="8" max="8" width="18.59765625" customWidth="1"/>
    <col min="9" max="14" width="10" customWidth="1"/>
    <col min="15" max="15" width="23.796875" customWidth="1"/>
    <col min="16" max="16" width="9.59765625" customWidth="1"/>
  </cols>
  <sheetData>
    <row r="1" spans="1:347" ht="18" x14ac:dyDescent="0.25">
      <c r="A1" s="439" t="s">
        <v>19</v>
      </c>
    </row>
    <row r="2" spans="1:347" s="88" customFormat="1" x14ac:dyDescent="0.25">
      <c r="A2" s="440"/>
      <c r="B2" s="441"/>
      <c r="C2" s="441"/>
      <c r="D2" s="441"/>
      <c r="E2" s="440"/>
      <c r="F2" s="569" t="s">
        <v>1163</v>
      </c>
      <c r="G2" s="569" t="s">
        <v>1164</v>
      </c>
      <c r="H2" s="569" t="s">
        <v>1165</v>
      </c>
      <c r="I2" s="567" t="s">
        <v>1079</v>
      </c>
      <c r="J2" s="567"/>
      <c r="K2" s="567"/>
      <c r="L2" s="567"/>
      <c r="M2" s="567"/>
      <c r="N2" s="568"/>
      <c r="O2" s="442"/>
      <c r="P2" s="442"/>
    </row>
    <row r="3" spans="1:347" s="438" customFormat="1" ht="28.5" customHeight="1" x14ac:dyDescent="0.25">
      <c r="A3" s="440" t="s">
        <v>1075</v>
      </c>
      <c r="B3" s="441" t="s">
        <v>1090</v>
      </c>
      <c r="C3" s="441" t="s">
        <v>1077</v>
      </c>
      <c r="D3" s="441" t="s">
        <v>1078</v>
      </c>
      <c r="E3" s="440" t="s">
        <v>1076</v>
      </c>
      <c r="F3" s="569"/>
      <c r="G3" s="569"/>
      <c r="H3" s="569"/>
      <c r="I3" s="438">
        <f>EP!D5</f>
        <v>2025</v>
      </c>
      <c r="J3" s="438">
        <f>I3+1</f>
        <v>2026</v>
      </c>
      <c r="K3" s="438">
        <f t="shared" ref="K3:N3" si="0">J3+1</f>
        <v>2027</v>
      </c>
      <c r="L3" s="438">
        <f t="shared" si="0"/>
        <v>2028</v>
      </c>
      <c r="M3" s="438">
        <f t="shared" si="0"/>
        <v>2029</v>
      </c>
      <c r="N3" s="438">
        <f t="shared" si="0"/>
        <v>2030</v>
      </c>
      <c r="O3" s="442" t="s">
        <v>1124</v>
      </c>
      <c r="P3" s="442" t="s">
        <v>1161</v>
      </c>
      <c r="Q3" s="88" t="s">
        <v>1129</v>
      </c>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row>
    <row r="4" spans="1:347" s="431" customFormat="1" x14ac:dyDescent="0.25">
      <c r="A4" s="426"/>
      <c r="B4" s="427"/>
      <c r="C4" s="428"/>
      <c r="D4" s="427"/>
      <c r="E4" s="426">
        <f>IFERROR(VLOOKUP(B4,liste!$B$2:$C$15,2,FALSE),)</f>
        <v>0</v>
      </c>
      <c r="F4" s="429"/>
      <c r="G4" s="429"/>
      <c r="H4" s="429">
        <f>F4-G4</f>
        <v>0</v>
      </c>
      <c r="I4" s="430"/>
      <c r="J4" s="429"/>
      <c r="K4" s="429"/>
      <c r="L4" s="429"/>
      <c r="M4" s="429"/>
      <c r="N4" s="429"/>
      <c r="Q4" s="3" t="str">
        <f>IF(SUM(I4:N4)&lt;=H4,"ok","erreur")</f>
        <v>ok</v>
      </c>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row>
    <row r="5" spans="1:347" s="437" customFormat="1" x14ac:dyDescent="0.25">
      <c r="A5" s="432"/>
      <c r="B5" s="433"/>
      <c r="C5" s="434"/>
      <c r="D5" s="433"/>
      <c r="E5" s="432">
        <f>IFERROR(VLOOKUP(B5,liste!$B$2:$C$15,2,FALSE),)</f>
        <v>0</v>
      </c>
      <c r="F5" s="435"/>
      <c r="G5" s="435"/>
      <c r="H5" s="435">
        <f t="shared" ref="H5:H68" si="1">F5-G5</f>
        <v>0</v>
      </c>
      <c r="I5" s="436"/>
      <c r="J5" s="435"/>
      <c r="K5" s="435"/>
      <c r="L5" s="435"/>
      <c r="M5" s="435"/>
      <c r="N5" s="435"/>
      <c r="Q5" s="3" t="str">
        <f t="shared" ref="Q5:Q68" si="2">IF(SUM(I5:N5)&lt;=H5,"ok","erreur")</f>
        <v>ok</v>
      </c>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row>
    <row r="6" spans="1:347" s="431" customFormat="1" x14ac:dyDescent="0.25">
      <c r="A6" s="426"/>
      <c r="B6" s="427"/>
      <c r="C6" s="428"/>
      <c r="D6" s="427"/>
      <c r="E6" s="426">
        <f>IFERROR(VLOOKUP(B6,liste!$B$2:$C$15,2,FALSE),)</f>
        <v>0</v>
      </c>
      <c r="F6" s="429"/>
      <c r="G6" s="429"/>
      <c r="H6" s="429">
        <f t="shared" si="1"/>
        <v>0</v>
      </c>
      <c r="I6" s="430"/>
      <c r="J6" s="429"/>
      <c r="K6" s="429"/>
      <c r="L6" s="429"/>
      <c r="M6" s="429"/>
      <c r="N6" s="429"/>
      <c r="Q6" s="3" t="str">
        <f t="shared" si="2"/>
        <v>ok</v>
      </c>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row>
    <row r="7" spans="1:347" s="437" customFormat="1" x14ac:dyDescent="0.25">
      <c r="A7" s="432"/>
      <c r="B7" s="433"/>
      <c r="C7" s="434"/>
      <c r="D7" s="433"/>
      <c r="E7" s="432">
        <f>IFERROR(VLOOKUP(B7,liste!$B$2:$C$15,2,FALSE),)</f>
        <v>0</v>
      </c>
      <c r="F7" s="435"/>
      <c r="G7" s="435"/>
      <c r="H7" s="435">
        <f t="shared" si="1"/>
        <v>0</v>
      </c>
      <c r="I7" s="436"/>
      <c r="J7" s="435"/>
      <c r="K7" s="435"/>
      <c r="L7" s="435"/>
      <c r="M7" s="435"/>
      <c r="N7" s="435"/>
      <c r="Q7" s="3" t="str">
        <f t="shared" si="2"/>
        <v>ok</v>
      </c>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row>
    <row r="8" spans="1:347" s="431" customFormat="1" x14ac:dyDescent="0.25">
      <c r="A8" s="426"/>
      <c r="B8" s="427"/>
      <c r="C8" s="428"/>
      <c r="D8" s="427"/>
      <c r="E8" s="426">
        <f>IFERROR(VLOOKUP(B8,liste!$B$2:$C$15,2,FALSE),)</f>
        <v>0</v>
      </c>
      <c r="F8" s="429"/>
      <c r="G8" s="429"/>
      <c r="H8" s="429">
        <f t="shared" si="1"/>
        <v>0</v>
      </c>
      <c r="I8" s="430"/>
      <c r="J8" s="429"/>
      <c r="K8" s="429"/>
      <c r="L8" s="429"/>
      <c r="M8" s="429"/>
      <c r="N8" s="429"/>
      <c r="Q8" s="3" t="str">
        <f t="shared" si="2"/>
        <v>ok</v>
      </c>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row>
    <row r="9" spans="1:347" s="437" customFormat="1" x14ac:dyDescent="0.25">
      <c r="A9" s="432"/>
      <c r="B9" s="433"/>
      <c r="C9" s="434"/>
      <c r="D9" s="433"/>
      <c r="E9" s="432">
        <f>IFERROR(VLOOKUP(B9,liste!$B$2:$C$15,2,FALSE),)</f>
        <v>0</v>
      </c>
      <c r="F9" s="435"/>
      <c r="G9" s="435"/>
      <c r="H9" s="435">
        <f t="shared" si="1"/>
        <v>0</v>
      </c>
      <c r="I9" s="436"/>
      <c r="J9" s="435"/>
      <c r="K9" s="435"/>
      <c r="L9" s="435"/>
      <c r="M9" s="435"/>
      <c r="N9" s="435"/>
      <c r="Q9" s="3" t="str">
        <f t="shared" si="2"/>
        <v>ok</v>
      </c>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row>
    <row r="10" spans="1:347" s="431" customFormat="1" x14ac:dyDescent="0.25">
      <c r="A10" s="426"/>
      <c r="B10" s="427"/>
      <c r="C10" s="428"/>
      <c r="D10" s="427"/>
      <c r="E10" s="426">
        <f>IFERROR(VLOOKUP(B10,liste!$B$2:$C$15,2,FALSE),)</f>
        <v>0</v>
      </c>
      <c r="F10" s="429"/>
      <c r="G10" s="429"/>
      <c r="H10" s="429">
        <f t="shared" si="1"/>
        <v>0</v>
      </c>
      <c r="I10" s="430"/>
      <c r="J10" s="429"/>
      <c r="K10" s="429"/>
      <c r="L10" s="429"/>
      <c r="M10" s="429"/>
      <c r="N10" s="429"/>
      <c r="Q10" s="3" t="str">
        <f t="shared" si="2"/>
        <v>ok</v>
      </c>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row>
    <row r="11" spans="1:347" s="437" customFormat="1" x14ac:dyDescent="0.25">
      <c r="A11" s="432"/>
      <c r="B11" s="433"/>
      <c r="C11" s="434"/>
      <c r="D11" s="433"/>
      <c r="E11" s="432">
        <f>IFERROR(VLOOKUP(B11,liste!$B$2:$C$15,2,FALSE),)</f>
        <v>0</v>
      </c>
      <c r="F11" s="435"/>
      <c r="G11" s="435"/>
      <c r="H11" s="435">
        <f t="shared" si="1"/>
        <v>0</v>
      </c>
      <c r="I11" s="436"/>
      <c r="J11" s="435"/>
      <c r="K11" s="435"/>
      <c r="L11" s="435"/>
      <c r="M11" s="435"/>
      <c r="N11" s="435"/>
      <c r="Q11" s="3" t="str">
        <f t="shared" si="2"/>
        <v>ok</v>
      </c>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row>
    <row r="12" spans="1:347" s="431" customFormat="1" x14ac:dyDescent="0.25">
      <c r="A12" s="426"/>
      <c r="B12" s="427"/>
      <c r="C12" s="428"/>
      <c r="D12" s="427"/>
      <c r="E12" s="426">
        <f>IFERROR(VLOOKUP(B12,liste!$B$2:$C$15,2,FALSE),)</f>
        <v>0</v>
      </c>
      <c r="F12" s="429"/>
      <c r="G12" s="429"/>
      <c r="H12" s="429">
        <f t="shared" si="1"/>
        <v>0</v>
      </c>
      <c r="I12" s="430"/>
      <c r="J12" s="429"/>
      <c r="K12" s="429"/>
      <c r="L12" s="429"/>
      <c r="M12" s="429"/>
      <c r="N12" s="429"/>
      <c r="Q12" s="3" t="str">
        <f t="shared" si="2"/>
        <v>ok</v>
      </c>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row>
    <row r="13" spans="1:347" s="437" customFormat="1" x14ac:dyDescent="0.25">
      <c r="A13" s="432"/>
      <c r="B13" s="433"/>
      <c r="C13" s="434"/>
      <c r="D13" s="433"/>
      <c r="E13" s="432">
        <f>IFERROR(VLOOKUP(B13,liste!$B$2:$C$15,2,FALSE),)</f>
        <v>0</v>
      </c>
      <c r="F13" s="435"/>
      <c r="G13" s="435"/>
      <c r="H13" s="435">
        <f t="shared" si="1"/>
        <v>0</v>
      </c>
      <c r="I13" s="436"/>
      <c r="J13" s="435"/>
      <c r="K13" s="435"/>
      <c r="L13" s="435"/>
      <c r="M13" s="435"/>
      <c r="N13" s="435"/>
      <c r="Q13" s="3" t="str">
        <f t="shared" si="2"/>
        <v>ok</v>
      </c>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row>
    <row r="14" spans="1:347" s="431" customFormat="1" x14ac:dyDescent="0.25">
      <c r="A14" s="426"/>
      <c r="B14" s="427"/>
      <c r="C14" s="428"/>
      <c r="D14" s="427"/>
      <c r="E14" s="426">
        <f>IFERROR(VLOOKUP(B14,liste!$B$2:$C$15,2,FALSE),)</f>
        <v>0</v>
      </c>
      <c r="F14" s="429"/>
      <c r="G14" s="429"/>
      <c r="H14" s="429">
        <f t="shared" si="1"/>
        <v>0</v>
      </c>
      <c r="I14" s="430"/>
      <c r="J14" s="429"/>
      <c r="K14" s="429"/>
      <c r="L14" s="429"/>
      <c r="M14" s="429"/>
      <c r="N14" s="429"/>
      <c r="Q14" s="3" t="str">
        <f t="shared" si="2"/>
        <v>ok</v>
      </c>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row>
    <row r="15" spans="1:347" s="437" customFormat="1" x14ac:dyDescent="0.25">
      <c r="A15" s="432"/>
      <c r="B15" s="433"/>
      <c r="C15" s="434"/>
      <c r="D15" s="433"/>
      <c r="E15" s="432">
        <f>IFERROR(VLOOKUP(B15,liste!$B$2:$C$15,2,FALSE),)</f>
        <v>0</v>
      </c>
      <c r="F15" s="435"/>
      <c r="G15" s="435"/>
      <c r="H15" s="435">
        <f t="shared" si="1"/>
        <v>0</v>
      </c>
      <c r="I15" s="436"/>
      <c r="J15" s="435"/>
      <c r="K15" s="435"/>
      <c r="L15" s="435"/>
      <c r="M15" s="435"/>
      <c r="N15" s="435"/>
      <c r="Q15" s="3" t="str">
        <f t="shared" si="2"/>
        <v>ok</v>
      </c>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row>
    <row r="16" spans="1:347" s="431" customFormat="1" x14ac:dyDescent="0.25">
      <c r="A16" s="426"/>
      <c r="B16" s="427"/>
      <c r="C16" s="428"/>
      <c r="D16" s="427"/>
      <c r="E16" s="426">
        <f>IFERROR(VLOOKUP(B16,liste!$B$2:$C$15,2,FALSE),)</f>
        <v>0</v>
      </c>
      <c r="F16" s="429"/>
      <c r="G16" s="429"/>
      <c r="H16" s="429">
        <f t="shared" si="1"/>
        <v>0</v>
      </c>
      <c r="I16" s="430"/>
      <c r="J16" s="429"/>
      <c r="K16" s="429"/>
      <c r="L16" s="429"/>
      <c r="M16" s="429"/>
      <c r="N16" s="429"/>
      <c r="Q16" s="3" t="str">
        <f t="shared" si="2"/>
        <v>ok</v>
      </c>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row>
    <row r="17" spans="1:347" s="437" customFormat="1" x14ac:dyDescent="0.25">
      <c r="A17" s="432"/>
      <c r="B17" s="433"/>
      <c r="C17" s="434"/>
      <c r="D17" s="433"/>
      <c r="E17" s="432">
        <f>IFERROR(VLOOKUP(B17,liste!$B$2:$C$15,2,FALSE),)</f>
        <v>0</v>
      </c>
      <c r="F17" s="435"/>
      <c r="G17" s="435"/>
      <c r="H17" s="435">
        <f t="shared" si="1"/>
        <v>0</v>
      </c>
      <c r="I17" s="436"/>
      <c r="J17" s="435"/>
      <c r="K17" s="435"/>
      <c r="L17" s="435"/>
      <c r="M17" s="435"/>
      <c r="N17" s="435"/>
      <c r="Q17" s="3" t="str">
        <f t="shared" si="2"/>
        <v>ok</v>
      </c>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row>
    <row r="18" spans="1:347" s="431" customFormat="1" x14ac:dyDescent="0.25">
      <c r="A18" s="426"/>
      <c r="B18" s="427"/>
      <c r="C18" s="428"/>
      <c r="D18" s="427"/>
      <c r="E18" s="426">
        <f>IFERROR(VLOOKUP(B18,liste!$B$2:$C$15,2,FALSE),)</f>
        <v>0</v>
      </c>
      <c r="F18" s="429"/>
      <c r="G18" s="429"/>
      <c r="H18" s="429">
        <f t="shared" si="1"/>
        <v>0</v>
      </c>
      <c r="I18" s="430"/>
      <c r="J18" s="429"/>
      <c r="K18" s="429"/>
      <c r="L18" s="429"/>
      <c r="M18" s="429"/>
      <c r="N18" s="429"/>
      <c r="Q18" s="3" t="str">
        <f t="shared" si="2"/>
        <v>ok</v>
      </c>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row>
    <row r="19" spans="1:347" s="437" customFormat="1" x14ac:dyDescent="0.25">
      <c r="A19" s="432"/>
      <c r="B19" s="433"/>
      <c r="C19" s="434"/>
      <c r="D19" s="433"/>
      <c r="E19" s="432">
        <f>IFERROR(VLOOKUP(B19,liste!$B$2:$C$15,2,FALSE),)</f>
        <v>0</v>
      </c>
      <c r="F19" s="435"/>
      <c r="G19" s="435"/>
      <c r="H19" s="435">
        <f t="shared" si="1"/>
        <v>0</v>
      </c>
      <c r="I19" s="436"/>
      <c r="J19" s="435"/>
      <c r="K19" s="435"/>
      <c r="L19" s="435"/>
      <c r="M19" s="435"/>
      <c r="N19" s="435"/>
      <c r="Q19" s="3" t="str">
        <f t="shared" si="2"/>
        <v>ok</v>
      </c>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row>
    <row r="20" spans="1:347" s="431" customFormat="1" x14ac:dyDescent="0.25">
      <c r="A20" s="426"/>
      <c r="B20" s="427"/>
      <c r="C20" s="428"/>
      <c r="D20" s="427"/>
      <c r="E20" s="426">
        <f>IFERROR(VLOOKUP(B20,liste!$B$2:$C$15,2,FALSE),)</f>
        <v>0</v>
      </c>
      <c r="F20" s="429"/>
      <c r="G20" s="429"/>
      <c r="H20" s="429">
        <f t="shared" si="1"/>
        <v>0</v>
      </c>
      <c r="I20" s="430"/>
      <c r="J20" s="429"/>
      <c r="K20" s="429"/>
      <c r="L20" s="429"/>
      <c r="M20" s="429"/>
      <c r="N20" s="429"/>
      <c r="Q20" s="3" t="str">
        <f t="shared" si="2"/>
        <v>ok</v>
      </c>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row>
    <row r="21" spans="1:347" s="437" customFormat="1" x14ac:dyDescent="0.25">
      <c r="A21" s="432"/>
      <c r="B21" s="433"/>
      <c r="C21" s="434"/>
      <c r="D21" s="433"/>
      <c r="E21" s="432">
        <f>IFERROR(VLOOKUP(B21,liste!$B$2:$C$15,2,FALSE),)</f>
        <v>0</v>
      </c>
      <c r="F21" s="435"/>
      <c r="G21" s="435"/>
      <c r="H21" s="435">
        <f t="shared" si="1"/>
        <v>0</v>
      </c>
      <c r="I21" s="436"/>
      <c r="J21" s="435"/>
      <c r="K21" s="435"/>
      <c r="L21" s="435"/>
      <c r="M21" s="435"/>
      <c r="N21" s="435"/>
      <c r="Q21" s="3" t="str">
        <f t="shared" si="2"/>
        <v>ok</v>
      </c>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row>
    <row r="22" spans="1:347" s="431" customFormat="1" x14ac:dyDescent="0.25">
      <c r="A22" s="426"/>
      <c r="B22" s="427"/>
      <c r="C22" s="428"/>
      <c r="D22" s="427"/>
      <c r="E22" s="426">
        <f>IFERROR(VLOOKUP(B22,liste!$B$2:$C$15,2,FALSE),)</f>
        <v>0</v>
      </c>
      <c r="F22" s="429"/>
      <c r="G22" s="429"/>
      <c r="H22" s="429">
        <f t="shared" si="1"/>
        <v>0</v>
      </c>
      <c r="I22" s="430"/>
      <c r="J22" s="429"/>
      <c r="K22" s="429"/>
      <c r="L22" s="429"/>
      <c r="M22" s="429"/>
      <c r="N22" s="429"/>
      <c r="Q22" s="3" t="str">
        <f t="shared" si="2"/>
        <v>ok</v>
      </c>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row>
    <row r="23" spans="1:347" s="437" customFormat="1" x14ac:dyDescent="0.25">
      <c r="A23" s="432"/>
      <c r="B23" s="433"/>
      <c r="C23" s="434"/>
      <c r="D23" s="433"/>
      <c r="E23" s="432">
        <f>IFERROR(VLOOKUP(B23,liste!$B$2:$C$15,2,FALSE),)</f>
        <v>0</v>
      </c>
      <c r="F23" s="435"/>
      <c r="G23" s="435"/>
      <c r="H23" s="435">
        <f t="shared" si="1"/>
        <v>0</v>
      </c>
      <c r="I23" s="436"/>
      <c r="J23" s="435"/>
      <c r="K23" s="435"/>
      <c r="L23" s="435"/>
      <c r="M23" s="435"/>
      <c r="N23" s="435"/>
      <c r="Q23" s="3" t="str">
        <f t="shared" si="2"/>
        <v>ok</v>
      </c>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row>
    <row r="24" spans="1:347" s="431" customFormat="1" x14ac:dyDescent="0.25">
      <c r="A24" s="426"/>
      <c r="B24" s="427"/>
      <c r="C24" s="428"/>
      <c r="D24" s="427"/>
      <c r="E24" s="426">
        <f>IFERROR(VLOOKUP(B24,liste!$B$2:$C$15,2,FALSE),)</f>
        <v>0</v>
      </c>
      <c r="F24" s="429"/>
      <c r="G24" s="429"/>
      <c r="H24" s="429">
        <f t="shared" si="1"/>
        <v>0</v>
      </c>
      <c r="I24" s="430"/>
      <c r="J24" s="429"/>
      <c r="K24" s="429"/>
      <c r="L24" s="429"/>
      <c r="M24" s="429"/>
      <c r="N24" s="429"/>
      <c r="Q24" s="3" t="str">
        <f t="shared" si="2"/>
        <v>ok</v>
      </c>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row>
    <row r="25" spans="1:347" s="437" customFormat="1" x14ac:dyDescent="0.25">
      <c r="A25" s="432"/>
      <c r="B25" s="433"/>
      <c r="C25" s="434"/>
      <c r="D25" s="433"/>
      <c r="E25" s="432">
        <f>IFERROR(VLOOKUP(B25,liste!$B$2:$C$15,2,FALSE),)</f>
        <v>0</v>
      </c>
      <c r="F25" s="435"/>
      <c r="G25" s="435"/>
      <c r="H25" s="435">
        <f t="shared" si="1"/>
        <v>0</v>
      </c>
      <c r="I25" s="436"/>
      <c r="J25" s="435"/>
      <c r="K25" s="435"/>
      <c r="L25" s="435"/>
      <c r="M25" s="435"/>
      <c r="N25" s="435"/>
      <c r="Q25" s="3" t="str">
        <f t="shared" si="2"/>
        <v>ok</v>
      </c>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row>
    <row r="26" spans="1:347" s="431" customFormat="1" x14ac:dyDescent="0.25">
      <c r="A26" s="426"/>
      <c r="B26" s="427"/>
      <c r="C26" s="428"/>
      <c r="D26" s="427"/>
      <c r="E26" s="426">
        <f>IFERROR(VLOOKUP(B26,liste!$B$2:$C$15,2,FALSE),)</f>
        <v>0</v>
      </c>
      <c r="F26" s="429"/>
      <c r="G26" s="429"/>
      <c r="H26" s="429">
        <f t="shared" si="1"/>
        <v>0</v>
      </c>
      <c r="I26" s="430"/>
      <c r="J26" s="429"/>
      <c r="K26" s="429"/>
      <c r="L26" s="429"/>
      <c r="M26" s="429"/>
      <c r="N26" s="429"/>
      <c r="Q26" s="3" t="str">
        <f t="shared" si="2"/>
        <v>ok</v>
      </c>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row>
    <row r="27" spans="1:347" s="437" customFormat="1" x14ac:dyDescent="0.25">
      <c r="A27" s="432"/>
      <c r="B27" s="433"/>
      <c r="C27" s="434"/>
      <c r="D27" s="433"/>
      <c r="E27" s="432">
        <f>IFERROR(VLOOKUP(B27,liste!$B$2:$C$15,2,FALSE),)</f>
        <v>0</v>
      </c>
      <c r="F27" s="435"/>
      <c r="G27" s="435"/>
      <c r="H27" s="435">
        <f t="shared" si="1"/>
        <v>0</v>
      </c>
      <c r="I27" s="436"/>
      <c r="J27" s="435"/>
      <c r="K27" s="435"/>
      <c r="L27" s="435"/>
      <c r="M27" s="435"/>
      <c r="N27" s="435"/>
      <c r="Q27" s="3" t="str">
        <f t="shared" si="2"/>
        <v>ok</v>
      </c>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row>
    <row r="28" spans="1:347" s="431" customFormat="1" x14ac:dyDescent="0.25">
      <c r="A28" s="426"/>
      <c r="B28" s="427"/>
      <c r="C28" s="428"/>
      <c r="D28" s="427"/>
      <c r="E28" s="426">
        <f>IFERROR(VLOOKUP(B28,liste!$B$2:$C$15,2,FALSE),)</f>
        <v>0</v>
      </c>
      <c r="F28" s="429"/>
      <c r="G28" s="429"/>
      <c r="H28" s="429">
        <f t="shared" si="1"/>
        <v>0</v>
      </c>
      <c r="I28" s="430"/>
      <c r="J28" s="429"/>
      <c r="K28" s="429"/>
      <c r="L28" s="429"/>
      <c r="M28" s="429"/>
      <c r="N28" s="429"/>
      <c r="Q28" s="3" t="str">
        <f t="shared" si="2"/>
        <v>ok</v>
      </c>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row>
    <row r="29" spans="1:347" s="437" customFormat="1" x14ac:dyDescent="0.25">
      <c r="A29" s="432"/>
      <c r="B29" s="433"/>
      <c r="C29" s="434"/>
      <c r="D29" s="433"/>
      <c r="E29" s="432">
        <f>IFERROR(VLOOKUP(B29,liste!$B$2:$C$15,2,FALSE),)</f>
        <v>0</v>
      </c>
      <c r="F29" s="435"/>
      <c r="G29" s="435"/>
      <c r="H29" s="435">
        <f t="shared" si="1"/>
        <v>0</v>
      </c>
      <c r="I29" s="436"/>
      <c r="J29" s="435"/>
      <c r="K29" s="435"/>
      <c r="L29" s="435"/>
      <c r="M29" s="435"/>
      <c r="N29" s="435"/>
      <c r="Q29" s="3" t="str">
        <f t="shared" si="2"/>
        <v>ok</v>
      </c>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row>
    <row r="30" spans="1:347" s="431" customFormat="1" x14ac:dyDescent="0.25">
      <c r="A30" s="426"/>
      <c r="B30" s="427"/>
      <c r="C30" s="428"/>
      <c r="D30" s="427"/>
      <c r="E30" s="426">
        <f>IFERROR(VLOOKUP(B30,liste!$B$2:$C$15,2,FALSE),)</f>
        <v>0</v>
      </c>
      <c r="F30" s="429"/>
      <c r="G30" s="429"/>
      <c r="H30" s="429">
        <f t="shared" si="1"/>
        <v>0</v>
      </c>
      <c r="I30" s="430"/>
      <c r="J30" s="429"/>
      <c r="K30" s="429"/>
      <c r="L30" s="429"/>
      <c r="M30" s="429"/>
      <c r="N30" s="429"/>
      <c r="Q30" s="3" t="str">
        <f t="shared" si="2"/>
        <v>ok</v>
      </c>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row>
    <row r="31" spans="1:347" s="437" customFormat="1" x14ac:dyDescent="0.25">
      <c r="A31" s="432"/>
      <c r="B31" s="433"/>
      <c r="C31" s="434"/>
      <c r="D31" s="433"/>
      <c r="E31" s="432">
        <f>IFERROR(VLOOKUP(B31,liste!$B$2:$C$15,2,FALSE),)</f>
        <v>0</v>
      </c>
      <c r="F31" s="435"/>
      <c r="G31" s="435"/>
      <c r="H31" s="435">
        <f t="shared" si="1"/>
        <v>0</v>
      </c>
      <c r="I31" s="436"/>
      <c r="J31" s="435"/>
      <c r="K31" s="435"/>
      <c r="L31" s="435"/>
      <c r="M31" s="435"/>
      <c r="N31" s="435"/>
      <c r="Q31" s="3" t="str">
        <f t="shared" si="2"/>
        <v>ok</v>
      </c>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row>
    <row r="32" spans="1:347" s="431" customFormat="1" x14ac:dyDescent="0.25">
      <c r="A32" s="426"/>
      <c r="B32" s="427"/>
      <c r="C32" s="428"/>
      <c r="D32" s="427"/>
      <c r="E32" s="426">
        <f>IFERROR(VLOOKUP(B32,liste!$B$2:$C$15,2,FALSE),)</f>
        <v>0</v>
      </c>
      <c r="F32" s="429"/>
      <c r="G32" s="429"/>
      <c r="H32" s="429">
        <f t="shared" si="1"/>
        <v>0</v>
      </c>
      <c r="I32" s="430"/>
      <c r="J32" s="429"/>
      <c r="K32" s="429"/>
      <c r="L32" s="429"/>
      <c r="M32" s="429"/>
      <c r="N32" s="429"/>
      <c r="Q32" s="3" t="str">
        <f t="shared" si="2"/>
        <v>ok</v>
      </c>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row>
    <row r="33" spans="1:347" s="437" customFormat="1" x14ac:dyDescent="0.25">
      <c r="A33" s="432"/>
      <c r="B33" s="433"/>
      <c r="C33" s="434"/>
      <c r="D33" s="433"/>
      <c r="E33" s="432">
        <f>IFERROR(VLOOKUP(B33,liste!$B$2:$C$15,2,FALSE),)</f>
        <v>0</v>
      </c>
      <c r="F33" s="435"/>
      <c r="G33" s="435"/>
      <c r="H33" s="435">
        <f t="shared" si="1"/>
        <v>0</v>
      </c>
      <c r="I33" s="436"/>
      <c r="J33" s="435"/>
      <c r="K33" s="435"/>
      <c r="L33" s="435"/>
      <c r="M33" s="435"/>
      <c r="N33" s="435"/>
      <c r="Q33" s="3" t="str">
        <f t="shared" si="2"/>
        <v>ok</v>
      </c>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row>
    <row r="34" spans="1:347" s="431" customFormat="1" x14ac:dyDescent="0.25">
      <c r="A34" s="426"/>
      <c r="B34" s="427"/>
      <c r="C34" s="428"/>
      <c r="D34" s="427"/>
      <c r="E34" s="426">
        <f>IFERROR(VLOOKUP(B34,liste!$B$2:$C$15,2,FALSE),)</f>
        <v>0</v>
      </c>
      <c r="F34" s="429"/>
      <c r="G34" s="429"/>
      <c r="H34" s="429">
        <f t="shared" si="1"/>
        <v>0</v>
      </c>
      <c r="I34" s="430"/>
      <c r="J34" s="429"/>
      <c r="K34" s="429"/>
      <c r="L34" s="429"/>
      <c r="M34" s="429"/>
      <c r="N34" s="429"/>
      <c r="Q34" s="3" t="str">
        <f t="shared" si="2"/>
        <v>ok</v>
      </c>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row>
    <row r="35" spans="1:347" s="437" customFormat="1" x14ac:dyDescent="0.25">
      <c r="A35" s="432"/>
      <c r="B35" s="433"/>
      <c r="C35" s="434"/>
      <c r="D35" s="433"/>
      <c r="E35" s="432">
        <f>IFERROR(VLOOKUP(B35,liste!$B$2:$C$15,2,FALSE),)</f>
        <v>0</v>
      </c>
      <c r="F35" s="435"/>
      <c r="G35" s="435"/>
      <c r="H35" s="435">
        <f t="shared" si="1"/>
        <v>0</v>
      </c>
      <c r="I35" s="436"/>
      <c r="J35" s="435"/>
      <c r="K35" s="435"/>
      <c r="L35" s="435"/>
      <c r="M35" s="435"/>
      <c r="N35" s="435"/>
      <c r="Q35" s="3" t="str">
        <f t="shared" si="2"/>
        <v>ok</v>
      </c>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row>
    <row r="36" spans="1:347" s="431" customFormat="1" x14ac:dyDescent="0.25">
      <c r="A36" s="426"/>
      <c r="B36" s="427"/>
      <c r="C36" s="428"/>
      <c r="D36" s="427"/>
      <c r="E36" s="426">
        <f>IFERROR(VLOOKUP(B36,liste!$B$2:$C$15,2,FALSE),)</f>
        <v>0</v>
      </c>
      <c r="F36" s="429"/>
      <c r="G36" s="429"/>
      <c r="H36" s="429">
        <f t="shared" si="1"/>
        <v>0</v>
      </c>
      <c r="I36" s="430"/>
      <c r="J36" s="429"/>
      <c r="K36" s="429"/>
      <c r="L36" s="429"/>
      <c r="M36" s="429"/>
      <c r="N36" s="429"/>
      <c r="Q36" s="3" t="str">
        <f t="shared" si="2"/>
        <v>ok</v>
      </c>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row>
    <row r="37" spans="1:347" s="437" customFormat="1" x14ac:dyDescent="0.25">
      <c r="A37" s="432"/>
      <c r="B37" s="433"/>
      <c r="C37" s="434"/>
      <c r="D37" s="433"/>
      <c r="E37" s="432">
        <f>IFERROR(VLOOKUP(B37,liste!$B$2:$C$15,2,FALSE),)</f>
        <v>0</v>
      </c>
      <c r="F37" s="435"/>
      <c r="G37" s="435"/>
      <c r="H37" s="435">
        <f t="shared" si="1"/>
        <v>0</v>
      </c>
      <c r="I37" s="436"/>
      <c r="J37" s="435"/>
      <c r="K37" s="435"/>
      <c r="L37" s="435"/>
      <c r="M37" s="435"/>
      <c r="N37" s="435"/>
      <c r="Q37" s="3" t="str">
        <f t="shared" si="2"/>
        <v>ok</v>
      </c>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row>
    <row r="38" spans="1:347" s="431" customFormat="1" x14ac:dyDescent="0.25">
      <c r="A38" s="426"/>
      <c r="B38" s="427"/>
      <c r="C38" s="428"/>
      <c r="D38" s="427"/>
      <c r="E38" s="426">
        <f>IFERROR(VLOOKUP(B38,liste!$B$2:$C$15,2,FALSE),)</f>
        <v>0</v>
      </c>
      <c r="F38" s="429"/>
      <c r="G38" s="429"/>
      <c r="H38" s="429">
        <f t="shared" si="1"/>
        <v>0</v>
      </c>
      <c r="I38" s="430"/>
      <c r="J38" s="429"/>
      <c r="K38" s="429"/>
      <c r="L38" s="429"/>
      <c r="M38" s="429"/>
      <c r="N38" s="429"/>
      <c r="Q38" s="3" t="str">
        <f t="shared" si="2"/>
        <v>ok</v>
      </c>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row>
    <row r="39" spans="1:347" s="437" customFormat="1" x14ac:dyDescent="0.25">
      <c r="A39" s="432"/>
      <c r="B39" s="433"/>
      <c r="C39" s="434"/>
      <c r="D39" s="433"/>
      <c r="E39" s="432">
        <f>IFERROR(VLOOKUP(B39,liste!$B$2:$C$15,2,FALSE),)</f>
        <v>0</v>
      </c>
      <c r="F39" s="435"/>
      <c r="G39" s="435"/>
      <c r="H39" s="435">
        <f t="shared" si="1"/>
        <v>0</v>
      </c>
      <c r="I39" s="436"/>
      <c r="J39" s="435"/>
      <c r="K39" s="435"/>
      <c r="L39" s="435"/>
      <c r="M39" s="435"/>
      <c r="N39" s="435"/>
      <c r="Q39" s="3" t="str">
        <f t="shared" si="2"/>
        <v>ok</v>
      </c>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row>
    <row r="40" spans="1:347" s="431" customFormat="1" x14ac:dyDescent="0.25">
      <c r="A40" s="426"/>
      <c r="B40" s="427"/>
      <c r="C40" s="428"/>
      <c r="D40" s="427"/>
      <c r="E40" s="426">
        <f>IFERROR(VLOOKUP(B40,liste!$B$2:$C$15,2,FALSE),)</f>
        <v>0</v>
      </c>
      <c r="F40" s="429"/>
      <c r="G40" s="429"/>
      <c r="H40" s="429">
        <f t="shared" si="1"/>
        <v>0</v>
      </c>
      <c r="I40" s="430"/>
      <c r="J40" s="429"/>
      <c r="K40" s="429"/>
      <c r="L40" s="429"/>
      <c r="M40" s="429"/>
      <c r="N40" s="429"/>
      <c r="Q40" s="3" t="str">
        <f t="shared" si="2"/>
        <v>ok</v>
      </c>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row>
    <row r="41" spans="1:347" s="437" customFormat="1" x14ac:dyDescent="0.25">
      <c r="A41" s="432"/>
      <c r="B41" s="433"/>
      <c r="C41" s="434"/>
      <c r="D41" s="433"/>
      <c r="E41" s="432">
        <f>IFERROR(VLOOKUP(B41,liste!$B$2:$C$15,2,FALSE),)</f>
        <v>0</v>
      </c>
      <c r="F41" s="435"/>
      <c r="G41" s="435"/>
      <c r="H41" s="435">
        <f t="shared" si="1"/>
        <v>0</v>
      </c>
      <c r="I41" s="436"/>
      <c r="J41" s="435"/>
      <c r="K41" s="435"/>
      <c r="L41" s="435"/>
      <c r="M41" s="435"/>
      <c r="N41" s="435"/>
      <c r="Q41" s="3" t="str">
        <f t="shared" si="2"/>
        <v>ok</v>
      </c>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row>
    <row r="42" spans="1:347" s="431" customFormat="1" x14ac:dyDescent="0.25">
      <c r="A42" s="426"/>
      <c r="B42" s="427"/>
      <c r="C42" s="428"/>
      <c r="D42" s="427"/>
      <c r="E42" s="426">
        <f>IFERROR(VLOOKUP(B42,liste!$B$2:$C$15,2,FALSE),)</f>
        <v>0</v>
      </c>
      <c r="F42" s="429"/>
      <c r="G42" s="429"/>
      <c r="H42" s="429">
        <f t="shared" si="1"/>
        <v>0</v>
      </c>
      <c r="I42" s="430"/>
      <c r="J42" s="429"/>
      <c r="K42" s="429"/>
      <c r="L42" s="429"/>
      <c r="M42" s="429"/>
      <c r="N42" s="429"/>
      <c r="Q42" s="3" t="str">
        <f t="shared" si="2"/>
        <v>ok</v>
      </c>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row>
    <row r="43" spans="1:347" s="437" customFormat="1" x14ac:dyDescent="0.25">
      <c r="A43" s="432"/>
      <c r="B43" s="433"/>
      <c r="C43" s="434"/>
      <c r="D43" s="433"/>
      <c r="E43" s="432">
        <f>IFERROR(VLOOKUP(B43,liste!$B$2:$C$15,2,FALSE),)</f>
        <v>0</v>
      </c>
      <c r="F43" s="435"/>
      <c r="G43" s="435"/>
      <c r="H43" s="435">
        <f t="shared" si="1"/>
        <v>0</v>
      </c>
      <c r="I43" s="436"/>
      <c r="J43" s="435"/>
      <c r="K43" s="435"/>
      <c r="L43" s="435"/>
      <c r="M43" s="435"/>
      <c r="N43" s="435"/>
      <c r="Q43" s="3" t="str">
        <f t="shared" si="2"/>
        <v>ok</v>
      </c>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row>
    <row r="44" spans="1:347" s="431" customFormat="1" x14ac:dyDescent="0.25">
      <c r="A44" s="426"/>
      <c r="B44" s="427"/>
      <c r="C44" s="428"/>
      <c r="D44" s="427"/>
      <c r="E44" s="426">
        <f>IFERROR(VLOOKUP(B44,liste!$B$2:$C$15,2,FALSE),)</f>
        <v>0</v>
      </c>
      <c r="F44" s="429"/>
      <c r="G44" s="429"/>
      <c r="H44" s="429">
        <f t="shared" si="1"/>
        <v>0</v>
      </c>
      <c r="I44" s="430"/>
      <c r="J44" s="429"/>
      <c r="K44" s="429"/>
      <c r="L44" s="429"/>
      <c r="M44" s="429"/>
      <c r="N44" s="429"/>
      <c r="Q44" s="3" t="str">
        <f t="shared" si="2"/>
        <v>ok</v>
      </c>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row>
    <row r="45" spans="1:347" s="437" customFormat="1" x14ac:dyDescent="0.25">
      <c r="A45" s="432"/>
      <c r="B45" s="433"/>
      <c r="C45" s="434"/>
      <c r="D45" s="433"/>
      <c r="E45" s="432">
        <f>IFERROR(VLOOKUP(B45,liste!$B$2:$C$15,2,FALSE),)</f>
        <v>0</v>
      </c>
      <c r="F45" s="435"/>
      <c r="G45" s="435"/>
      <c r="H45" s="435">
        <f t="shared" si="1"/>
        <v>0</v>
      </c>
      <c r="I45" s="436"/>
      <c r="J45" s="435"/>
      <c r="K45" s="435"/>
      <c r="L45" s="435"/>
      <c r="M45" s="435"/>
      <c r="N45" s="435"/>
      <c r="Q45" s="3" t="str">
        <f t="shared" si="2"/>
        <v>ok</v>
      </c>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row>
    <row r="46" spans="1:347" s="431" customFormat="1" x14ac:dyDescent="0.25">
      <c r="A46" s="426"/>
      <c r="B46" s="427"/>
      <c r="C46" s="428"/>
      <c r="D46" s="427"/>
      <c r="E46" s="426">
        <f>IFERROR(VLOOKUP(B46,liste!$B$2:$C$15,2,FALSE),)</f>
        <v>0</v>
      </c>
      <c r="F46" s="429"/>
      <c r="G46" s="429"/>
      <c r="H46" s="429">
        <f t="shared" si="1"/>
        <v>0</v>
      </c>
      <c r="I46" s="430"/>
      <c r="J46" s="429"/>
      <c r="K46" s="429"/>
      <c r="L46" s="429"/>
      <c r="M46" s="429"/>
      <c r="N46" s="429"/>
      <c r="Q46" s="3" t="str">
        <f t="shared" si="2"/>
        <v>ok</v>
      </c>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row>
    <row r="47" spans="1:347" s="437" customFormat="1" x14ac:dyDescent="0.25">
      <c r="A47" s="432"/>
      <c r="B47" s="433"/>
      <c r="C47" s="434"/>
      <c r="D47" s="433"/>
      <c r="E47" s="432">
        <f>IFERROR(VLOOKUP(B47,liste!$B$2:$C$15,2,FALSE),)</f>
        <v>0</v>
      </c>
      <c r="F47" s="435"/>
      <c r="G47" s="435"/>
      <c r="H47" s="435">
        <f t="shared" si="1"/>
        <v>0</v>
      </c>
      <c r="I47" s="436"/>
      <c r="J47" s="435"/>
      <c r="K47" s="435"/>
      <c r="L47" s="435"/>
      <c r="M47" s="435"/>
      <c r="N47" s="435"/>
      <c r="Q47" s="3" t="str">
        <f t="shared" si="2"/>
        <v>ok</v>
      </c>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row>
    <row r="48" spans="1:347" s="431" customFormat="1" x14ac:dyDescent="0.25">
      <c r="A48" s="426"/>
      <c r="B48" s="427"/>
      <c r="C48" s="428"/>
      <c r="D48" s="427"/>
      <c r="E48" s="426">
        <f>IFERROR(VLOOKUP(B48,liste!$B$2:$C$15,2,FALSE),)</f>
        <v>0</v>
      </c>
      <c r="F48" s="429"/>
      <c r="G48" s="429"/>
      <c r="H48" s="429">
        <f t="shared" si="1"/>
        <v>0</v>
      </c>
      <c r="I48" s="430"/>
      <c r="J48" s="429"/>
      <c r="K48" s="429"/>
      <c r="L48" s="429"/>
      <c r="M48" s="429"/>
      <c r="N48" s="429"/>
      <c r="Q48" s="3" t="str">
        <f t="shared" si="2"/>
        <v>ok</v>
      </c>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row>
    <row r="49" spans="1:347" s="437" customFormat="1" x14ac:dyDescent="0.25">
      <c r="A49" s="432"/>
      <c r="B49" s="433"/>
      <c r="C49" s="434"/>
      <c r="D49" s="433"/>
      <c r="E49" s="432">
        <f>IFERROR(VLOOKUP(B49,liste!$B$2:$C$15,2,FALSE),)</f>
        <v>0</v>
      </c>
      <c r="F49" s="435"/>
      <c r="G49" s="435"/>
      <c r="H49" s="435">
        <f t="shared" si="1"/>
        <v>0</v>
      </c>
      <c r="I49" s="436"/>
      <c r="J49" s="435"/>
      <c r="K49" s="435"/>
      <c r="L49" s="435"/>
      <c r="M49" s="435"/>
      <c r="N49" s="435"/>
      <c r="Q49" s="3" t="str">
        <f t="shared" si="2"/>
        <v>ok</v>
      </c>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row>
    <row r="50" spans="1:347" s="431" customFormat="1" x14ac:dyDescent="0.25">
      <c r="A50" s="426"/>
      <c r="B50" s="427"/>
      <c r="C50" s="428"/>
      <c r="D50" s="427"/>
      <c r="E50" s="426">
        <f>IFERROR(VLOOKUP(B50,liste!$B$2:$C$15,2,FALSE),)</f>
        <v>0</v>
      </c>
      <c r="F50" s="429"/>
      <c r="G50" s="429"/>
      <c r="H50" s="429">
        <f t="shared" si="1"/>
        <v>0</v>
      </c>
      <c r="I50" s="430"/>
      <c r="J50" s="429"/>
      <c r="K50" s="429"/>
      <c r="L50" s="429"/>
      <c r="M50" s="429"/>
      <c r="N50" s="429"/>
      <c r="Q50" s="3" t="str">
        <f t="shared" si="2"/>
        <v>ok</v>
      </c>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row>
    <row r="51" spans="1:347" s="437" customFormat="1" x14ac:dyDescent="0.25">
      <c r="A51" s="432"/>
      <c r="B51" s="433"/>
      <c r="C51" s="434"/>
      <c r="D51" s="433"/>
      <c r="E51" s="432">
        <f>IFERROR(VLOOKUP(B51,liste!$B$2:$C$15,2,FALSE),)</f>
        <v>0</v>
      </c>
      <c r="F51" s="435"/>
      <c r="G51" s="435"/>
      <c r="H51" s="435">
        <f t="shared" si="1"/>
        <v>0</v>
      </c>
      <c r="I51" s="436"/>
      <c r="J51" s="435"/>
      <c r="K51" s="435"/>
      <c r="L51" s="435"/>
      <c r="M51" s="435"/>
      <c r="N51" s="435"/>
      <c r="Q51" s="3" t="str">
        <f t="shared" si="2"/>
        <v>ok</v>
      </c>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row>
    <row r="52" spans="1:347" s="431" customFormat="1" x14ac:dyDescent="0.25">
      <c r="A52" s="426"/>
      <c r="B52" s="427"/>
      <c r="C52" s="428"/>
      <c r="D52" s="427"/>
      <c r="E52" s="426">
        <f>IFERROR(VLOOKUP(B52,liste!$B$2:$C$15,2,FALSE),)</f>
        <v>0</v>
      </c>
      <c r="F52" s="429"/>
      <c r="G52" s="429"/>
      <c r="H52" s="429">
        <f t="shared" si="1"/>
        <v>0</v>
      </c>
      <c r="I52" s="430"/>
      <c r="J52" s="429"/>
      <c r="K52" s="429"/>
      <c r="L52" s="429"/>
      <c r="M52" s="429"/>
      <c r="N52" s="429"/>
      <c r="Q52" s="3" t="str">
        <f t="shared" si="2"/>
        <v>ok</v>
      </c>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row>
    <row r="53" spans="1:347" s="437" customFormat="1" x14ac:dyDescent="0.25">
      <c r="A53" s="432"/>
      <c r="B53" s="433"/>
      <c r="C53" s="434"/>
      <c r="D53" s="433"/>
      <c r="E53" s="432">
        <f>IFERROR(VLOOKUP(B53,liste!$B$2:$C$15,2,FALSE),)</f>
        <v>0</v>
      </c>
      <c r="F53" s="435"/>
      <c r="G53" s="435"/>
      <c r="H53" s="435">
        <f t="shared" si="1"/>
        <v>0</v>
      </c>
      <c r="I53" s="436"/>
      <c r="J53" s="435"/>
      <c r="K53" s="435"/>
      <c r="L53" s="435"/>
      <c r="M53" s="435"/>
      <c r="N53" s="435"/>
      <c r="Q53" s="3" t="str">
        <f t="shared" si="2"/>
        <v>ok</v>
      </c>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row>
    <row r="54" spans="1:347" s="431" customFormat="1" x14ac:dyDescent="0.25">
      <c r="A54" s="426"/>
      <c r="B54" s="427"/>
      <c r="C54" s="428"/>
      <c r="D54" s="427"/>
      <c r="E54" s="426">
        <f>IFERROR(VLOOKUP(B54,liste!$B$2:$C$15,2,FALSE),)</f>
        <v>0</v>
      </c>
      <c r="F54" s="429"/>
      <c r="G54" s="429"/>
      <c r="H54" s="429">
        <f t="shared" si="1"/>
        <v>0</v>
      </c>
      <c r="I54" s="430"/>
      <c r="J54" s="429"/>
      <c r="K54" s="429"/>
      <c r="L54" s="429"/>
      <c r="M54" s="429"/>
      <c r="N54" s="429"/>
      <c r="Q54" s="3" t="str">
        <f t="shared" si="2"/>
        <v>ok</v>
      </c>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row>
    <row r="55" spans="1:347" s="437" customFormat="1" x14ac:dyDescent="0.25">
      <c r="A55" s="432"/>
      <c r="B55" s="433"/>
      <c r="C55" s="434"/>
      <c r="D55" s="433"/>
      <c r="E55" s="432">
        <f>IFERROR(VLOOKUP(B55,liste!$B$2:$C$15,2,FALSE),)</f>
        <v>0</v>
      </c>
      <c r="F55" s="435"/>
      <c r="G55" s="435"/>
      <c r="H55" s="435">
        <f t="shared" si="1"/>
        <v>0</v>
      </c>
      <c r="I55" s="436"/>
      <c r="J55" s="435"/>
      <c r="K55" s="435"/>
      <c r="L55" s="435"/>
      <c r="M55" s="435"/>
      <c r="N55" s="435"/>
      <c r="Q55" s="3" t="str">
        <f t="shared" si="2"/>
        <v>ok</v>
      </c>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row>
    <row r="56" spans="1:347" s="431" customFormat="1" x14ac:dyDescent="0.25">
      <c r="A56" s="426"/>
      <c r="B56" s="427"/>
      <c r="C56" s="428"/>
      <c r="D56" s="427"/>
      <c r="E56" s="426">
        <f>IFERROR(VLOOKUP(B56,liste!$B$2:$C$15,2,FALSE),)</f>
        <v>0</v>
      </c>
      <c r="F56" s="429"/>
      <c r="G56" s="429"/>
      <c r="H56" s="429">
        <f t="shared" si="1"/>
        <v>0</v>
      </c>
      <c r="I56" s="430"/>
      <c r="J56" s="429"/>
      <c r="K56" s="429"/>
      <c r="L56" s="429"/>
      <c r="M56" s="429"/>
      <c r="N56" s="429"/>
      <c r="Q56" s="3" t="str">
        <f t="shared" si="2"/>
        <v>ok</v>
      </c>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row>
    <row r="57" spans="1:347" s="437" customFormat="1" x14ac:dyDescent="0.25">
      <c r="A57" s="432"/>
      <c r="B57" s="433"/>
      <c r="C57" s="434"/>
      <c r="D57" s="433"/>
      <c r="E57" s="432">
        <f>IFERROR(VLOOKUP(B57,liste!$B$2:$C$15,2,FALSE),)</f>
        <v>0</v>
      </c>
      <c r="F57" s="435"/>
      <c r="G57" s="435"/>
      <c r="H57" s="435">
        <f t="shared" si="1"/>
        <v>0</v>
      </c>
      <c r="I57" s="436"/>
      <c r="J57" s="435"/>
      <c r="K57" s="435"/>
      <c r="L57" s="435"/>
      <c r="M57" s="435"/>
      <c r="N57" s="435"/>
      <c r="Q57" s="3" t="str">
        <f t="shared" si="2"/>
        <v>ok</v>
      </c>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row>
    <row r="58" spans="1:347" s="431" customFormat="1" x14ac:dyDescent="0.25">
      <c r="A58" s="426"/>
      <c r="B58" s="427"/>
      <c r="C58" s="428"/>
      <c r="D58" s="427"/>
      <c r="E58" s="426">
        <f>IFERROR(VLOOKUP(B58,liste!$B$2:$C$15,2,FALSE),)</f>
        <v>0</v>
      </c>
      <c r="F58" s="429"/>
      <c r="G58" s="429"/>
      <c r="H58" s="429">
        <f t="shared" si="1"/>
        <v>0</v>
      </c>
      <c r="I58" s="430"/>
      <c r="J58" s="429"/>
      <c r="K58" s="429"/>
      <c r="L58" s="429"/>
      <c r="M58" s="429"/>
      <c r="N58" s="429"/>
      <c r="Q58" s="3" t="str">
        <f t="shared" si="2"/>
        <v>ok</v>
      </c>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row>
    <row r="59" spans="1:347" s="437" customFormat="1" x14ac:dyDescent="0.25">
      <c r="A59" s="432"/>
      <c r="B59" s="433"/>
      <c r="C59" s="434"/>
      <c r="D59" s="433"/>
      <c r="E59" s="432">
        <f>IFERROR(VLOOKUP(B59,liste!$B$2:$C$15,2,FALSE),)</f>
        <v>0</v>
      </c>
      <c r="F59" s="435"/>
      <c r="G59" s="435"/>
      <c r="H59" s="435">
        <f t="shared" si="1"/>
        <v>0</v>
      </c>
      <c r="I59" s="436"/>
      <c r="J59" s="435"/>
      <c r="K59" s="435"/>
      <c r="L59" s="435"/>
      <c r="M59" s="435"/>
      <c r="N59" s="435"/>
      <c r="Q59" s="3" t="str">
        <f t="shared" si="2"/>
        <v>ok</v>
      </c>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row>
    <row r="60" spans="1:347" s="431" customFormat="1" x14ac:dyDescent="0.25">
      <c r="A60" s="426"/>
      <c r="B60" s="427"/>
      <c r="C60" s="428"/>
      <c r="D60" s="427"/>
      <c r="E60" s="426">
        <f>IFERROR(VLOOKUP(B60,liste!$B$2:$C$15,2,FALSE),)</f>
        <v>0</v>
      </c>
      <c r="F60" s="429"/>
      <c r="G60" s="429"/>
      <c r="H60" s="429">
        <f t="shared" si="1"/>
        <v>0</v>
      </c>
      <c r="I60" s="430"/>
      <c r="J60" s="429"/>
      <c r="K60" s="429"/>
      <c r="L60" s="429"/>
      <c r="M60" s="429"/>
      <c r="N60" s="429"/>
      <c r="Q60" s="3" t="str">
        <f t="shared" si="2"/>
        <v>ok</v>
      </c>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row>
    <row r="61" spans="1:347" s="437" customFormat="1" x14ac:dyDescent="0.25">
      <c r="A61" s="432"/>
      <c r="B61" s="433"/>
      <c r="C61" s="434"/>
      <c r="D61" s="433"/>
      <c r="E61" s="432">
        <f>IFERROR(VLOOKUP(B61,liste!$B$2:$C$15,2,FALSE),)</f>
        <v>0</v>
      </c>
      <c r="F61" s="435"/>
      <c r="G61" s="435"/>
      <c r="H61" s="435">
        <f t="shared" si="1"/>
        <v>0</v>
      </c>
      <c r="I61" s="436"/>
      <c r="J61" s="435"/>
      <c r="K61" s="435"/>
      <c r="L61" s="435"/>
      <c r="M61" s="435"/>
      <c r="N61" s="435"/>
      <c r="Q61" s="3" t="str">
        <f t="shared" si="2"/>
        <v>ok</v>
      </c>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row>
    <row r="62" spans="1:347" s="431" customFormat="1" x14ac:dyDescent="0.25">
      <c r="A62" s="426"/>
      <c r="B62" s="427"/>
      <c r="C62" s="428"/>
      <c r="D62" s="427"/>
      <c r="E62" s="426">
        <f>IFERROR(VLOOKUP(B62,liste!$B$2:$C$15,2,FALSE),)</f>
        <v>0</v>
      </c>
      <c r="F62" s="429"/>
      <c r="G62" s="429"/>
      <c r="H62" s="429">
        <f t="shared" si="1"/>
        <v>0</v>
      </c>
      <c r="I62" s="430"/>
      <c r="J62" s="429"/>
      <c r="K62" s="429"/>
      <c r="L62" s="429"/>
      <c r="M62" s="429"/>
      <c r="N62" s="429"/>
      <c r="Q62" s="3" t="str">
        <f t="shared" si="2"/>
        <v>ok</v>
      </c>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row>
    <row r="63" spans="1:347" s="437" customFormat="1" x14ac:dyDescent="0.25">
      <c r="A63" s="432"/>
      <c r="B63" s="433"/>
      <c r="C63" s="434"/>
      <c r="D63" s="433"/>
      <c r="E63" s="432">
        <f>IFERROR(VLOOKUP(B63,liste!$B$2:$C$15,2,FALSE),)</f>
        <v>0</v>
      </c>
      <c r="F63" s="435"/>
      <c r="G63" s="435"/>
      <c r="H63" s="435">
        <f t="shared" si="1"/>
        <v>0</v>
      </c>
      <c r="I63" s="436"/>
      <c r="J63" s="435"/>
      <c r="K63" s="435"/>
      <c r="L63" s="435"/>
      <c r="M63" s="435"/>
      <c r="N63" s="435"/>
      <c r="Q63" s="3" t="str">
        <f t="shared" si="2"/>
        <v>ok</v>
      </c>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row>
    <row r="64" spans="1:347" s="431" customFormat="1" x14ac:dyDescent="0.25">
      <c r="A64" s="426"/>
      <c r="B64" s="427"/>
      <c r="C64" s="428"/>
      <c r="D64" s="427"/>
      <c r="E64" s="426">
        <f>IFERROR(VLOOKUP(B64,liste!$B$2:$C$15,2,FALSE),)</f>
        <v>0</v>
      </c>
      <c r="F64" s="429"/>
      <c r="G64" s="429"/>
      <c r="H64" s="429">
        <f t="shared" si="1"/>
        <v>0</v>
      </c>
      <c r="I64" s="430"/>
      <c r="J64" s="429"/>
      <c r="K64" s="429"/>
      <c r="L64" s="429"/>
      <c r="M64" s="429"/>
      <c r="N64" s="429"/>
      <c r="Q64" s="3" t="str">
        <f t="shared" si="2"/>
        <v>ok</v>
      </c>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row>
    <row r="65" spans="1:347" s="437" customFormat="1" x14ac:dyDescent="0.25">
      <c r="A65" s="432"/>
      <c r="B65" s="433"/>
      <c r="C65" s="434"/>
      <c r="D65" s="433"/>
      <c r="E65" s="432">
        <f>IFERROR(VLOOKUP(B65,liste!$B$2:$C$15,2,FALSE),)</f>
        <v>0</v>
      </c>
      <c r="F65" s="435"/>
      <c r="G65" s="435"/>
      <c r="H65" s="435">
        <f t="shared" si="1"/>
        <v>0</v>
      </c>
      <c r="I65" s="436"/>
      <c r="J65" s="435"/>
      <c r="K65" s="435"/>
      <c r="L65" s="435"/>
      <c r="M65" s="435"/>
      <c r="N65" s="435"/>
      <c r="Q65" s="3" t="str">
        <f t="shared" si="2"/>
        <v>ok</v>
      </c>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row>
    <row r="66" spans="1:347" s="431" customFormat="1" x14ac:dyDescent="0.25">
      <c r="A66" s="426"/>
      <c r="B66" s="427"/>
      <c r="C66" s="428"/>
      <c r="D66" s="427"/>
      <c r="E66" s="426">
        <f>IFERROR(VLOOKUP(B66,liste!$B$2:$C$15,2,FALSE),)</f>
        <v>0</v>
      </c>
      <c r="F66" s="429"/>
      <c r="G66" s="429"/>
      <c r="H66" s="429">
        <f t="shared" si="1"/>
        <v>0</v>
      </c>
      <c r="I66" s="430"/>
      <c r="J66" s="429"/>
      <c r="K66" s="429"/>
      <c r="L66" s="429"/>
      <c r="M66" s="429"/>
      <c r="N66" s="429"/>
      <c r="Q66" s="3" t="str">
        <f t="shared" si="2"/>
        <v>ok</v>
      </c>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row>
    <row r="67" spans="1:347" s="437" customFormat="1" x14ac:dyDescent="0.25">
      <c r="A67" s="432"/>
      <c r="B67" s="433"/>
      <c r="C67" s="434"/>
      <c r="D67" s="433"/>
      <c r="E67" s="432">
        <f>IFERROR(VLOOKUP(B67,liste!$B$2:$C$15,2,FALSE),)</f>
        <v>0</v>
      </c>
      <c r="F67" s="435"/>
      <c r="G67" s="435"/>
      <c r="H67" s="435">
        <f t="shared" si="1"/>
        <v>0</v>
      </c>
      <c r="I67" s="436"/>
      <c r="J67" s="435"/>
      <c r="K67" s="435"/>
      <c r="L67" s="435"/>
      <c r="M67" s="435"/>
      <c r="N67" s="435"/>
      <c r="Q67" s="3" t="str">
        <f t="shared" si="2"/>
        <v>ok</v>
      </c>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row>
    <row r="68" spans="1:347" s="431" customFormat="1" x14ac:dyDescent="0.25">
      <c r="A68" s="426"/>
      <c r="B68" s="427"/>
      <c r="C68" s="428"/>
      <c r="D68" s="427"/>
      <c r="E68" s="426">
        <f>IFERROR(VLOOKUP(B68,liste!$B$2:$C$15,2,FALSE),)</f>
        <v>0</v>
      </c>
      <c r="F68" s="429"/>
      <c r="G68" s="429"/>
      <c r="H68" s="429">
        <f t="shared" si="1"/>
        <v>0</v>
      </c>
      <c r="I68" s="430"/>
      <c r="J68" s="429"/>
      <c r="K68" s="429"/>
      <c r="L68" s="429"/>
      <c r="M68" s="429"/>
      <c r="N68" s="429"/>
      <c r="Q68" s="3" t="str">
        <f t="shared" si="2"/>
        <v>ok</v>
      </c>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row>
    <row r="69" spans="1:347" s="437" customFormat="1" x14ac:dyDescent="0.25">
      <c r="A69" s="432"/>
      <c r="B69" s="433"/>
      <c r="C69" s="434"/>
      <c r="D69" s="433"/>
      <c r="E69" s="432">
        <f>IFERROR(VLOOKUP(B69,liste!$B$2:$C$15,2,FALSE),)</f>
        <v>0</v>
      </c>
      <c r="F69" s="435"/>
      <c r="G69" s="435"/>
      <c r="H69" s="435">
        <f t="shared" ref="H69:H132" si="3">F69-G69</f>
        <v>0</v>
      </c>
      <c r="I69" s="436"/>
      <c r="J69" s="435"/>
      <c r="K69" s="435"/>
      <c r="L69" s="435"/>
      <c r="M69" s="435"/>
      <c r="N69" s="435"/>
      <c r="Q69" s="3" t="str">
        <f t="shared" ref="Q69:Q132" si="4">IF(SUM(I69:N69)&lt;=H69,"ok","erreur")</f>
        <v>ok</v>
      </c>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row>
    <row r="70" spans="1:347" s="431" customFormat="1" x14ac:dyDescent="0.25">
      <c r="A70" s="426"/>
      <c r="B70" s="427"/>
      <c r="C70" s="428"/>
      <c r="D70" s="427"/>
      <c r="E70" s="426">
        <f>IFERROR(VLOOKUP(B70,liste!$B$2:$C$15,2,FALSE),)</f>
        <v>0</v>
      </c>
      <c r="F70" s="429"/>
      <c r="G70" s="429"/>
      <c r="H70" s="429">
        <f t="shared" si="3"/>
        <v>0</v>
      </c>
      <c r="I70" s="430"/>
      <c r="J70" s="429"/>
      <c r="K70" s="429"/>
      <c r="L70" s="429"/>
      <c r="M70" s="429"/>
      <c r="N70" s="429"/>
      <c r="Q70" s="3" t="str">
        <f t="shared" si="4"/>
        <v>ok</v>
      </c>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row>
    <row r="71" spans="1:347" s="437" customFormat="1" x14ac:dyDescent="0.25">
      <c r="A71" s="432"/>
      <c r="B71" s="433"/>
      <c r="C71" s="434"/>
      <c r="D71" s="433"/>
      <c r="E71" s="432">
        <f>IFERROR(VLOOKUP(B71,liste!$B$2:$C$15,2,FALSE),)</f>
        <v>0</v>
      </c>
      <c r="F71" s="435"/>
      <c r="G71" s="435"/>
      <c r="H71" s="435">
        <f t="shared" si="3"/>
        <v>0</v>
      </c>
      <c r="I71" s="436"/>
      <c r="J71" s="435"/>
      <c r="K71" s="435"/>
      <c r="L71" s="435"/>
      <c r="M71" s="435"/>
      <c r="N71" s="435"/>
      <c r="Q71" s="3" t="str">
        <f t="shared" si="4"/>
        <v>ok</v>
      </c>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row>
    <row r="72" spans="1:347" s="431" customFormat="1" x14ac:dyDescent="0.25">
      <c r="A72" s="426"/>
      <c r="B72" s="427"/>
      <c r="C72" s="428"/>
      <c r="D72" s="427"/>
      <c r="E72" s="426">
        <f>IFERROR(VLOOKUP(B72,liste!$B$2:$C$15,2,FALSE),)</f>
        <v>0</v>
      </c>
      <c r="F72" s="429"/>
      <c r="G72" s="429"/>
      <c r="H72" s="429">
        <f t="shared" si="3"/>
        <v>0</v>
      </c>
      <c r="I72" s="430"/>
      <c r="J72" s="429"/>
      <c r="K72" s="429"/>
      <c r="L72" s="429"/>
      <c r="M72" s="429"/>
      <c r="N72" s="429"/>
      <c r="Q72" s="3" t="str">
        <f t="shared" si="4"/>
        <v>ok</v>
      </c>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row>
    <row r="73" spans="1:347" s="437" customFormat="1" x14ac:dyDescent="0.25">
      <c r="A73" s="432"/>
      <c r="B73" s="433"/>
      <c r="C73" s="434"/>
      <c r="D73" s="433"/>
      <c r="E73" s="432">
        <f>IFERROR(VLOOKUP(B73,liste!$B$2:$C$15,2,FALSE),)</f>
        <v>0</v>
      </c>
      <c r="F73" s="435"/>
      <c r="G73" s="435"/>
      <c r="H73" s="435">
        <f t="shared" si="3"/>
        <v>0</v>
      </c>
      <c r="I73" s="436"/>
      <c r="J73" s="435"/>
      <c r="K73" s="435"/>
      <c r="L73" s="435"/>
      <c r="M73" s="435"/>
      <c r="N73" s="435"/>
      <c r="Q73" s="3" t="str">
        <f t="shared" si="4"/>
        <v>ok</v>
      </c>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row>
    <row r="74" spans="1:347" s="431" customFormat="1" x14ac:dyDescent="0.25">
      <c r="A74" s="426"/>
      <c r="B74" s="427"/>
      <c r="C74" s="428"/>
      <c r="D74" s="427"/>
      <c r="E74" s="426">
        <f>IFERROR(VLOOKUP(B74,liste!$B$2:$C$15,2,FALSE),)</f>
        <v>0</v>
      </c>
      <c r="F74" s="429"/>
      <c r="G74" s="429"/>
      <c r="H74" s="429">
        <f t="shared" si="3"/>
        <v>0</v>
      </c>
      <c r="I74" s="430"/>
      <c r="J74" s="429"/>
      <c r="K74" s="429"/>
      <c r="L74" s="429"/>
      <c r="M74" s="429"/>
      <c r="N74" s="429"/>
      <c r="Q74" s="3" t="str">
        <f t="shared" si="4"/>
        <v>ok</v>
      </c>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row>
    <row r="75" spans="1:347" s="437" customFormat="1" x14ac:dyDescent="0.25">
      <c r="A75" s="432"/>
      <c r="B75" s="433"/>
      <c r="C75" s="434"/>
      <c r="D75" s="433"/>
      <c r="E75" s="432">
        <f>IFERROR(VLOOKUP(B75,liste!$B$2:$C$15,2,FALSE),)</f>
        <v>0</v>
      </c>
      <c r="F75" s="435"/>
      <c r="G75" s="435"/>
      <c r="H75" s="435">
        <f t="shared" si="3"/>
        <v>0</v>
      </c>
      <c r="I75" s="436"/>
      <c r="J75" s="435"/>
      <c r="K75" s="435"/>
      <c r="L75" s="435"/>
      <c r="M75" s="435"/>
      <c r="N75" s="435"/>
      <c r="Q75" s="3" t="str">
        <f t="shared" si="4"/>
        <v>ok</v>
      </c>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row>
    <row r="76" spans="1:347" s="431" customFormat="1" x14ac:dyDescent="0.25">
      <c r="A76" s="426"/>
      <c r="B76" s="427"/>
      <c r="C76" s="428"/>
      <c r="D76" s="427"/>
      <c r="E76" s="426">
        <f>IFERROR(VLOOKUP(B76,liste!$B$2:$C$15,2,FALSE),)</f>
        <v>0</v>
      </c>
      <c r="F76" s="429"/>
      <c r="G76" s="429"/>
      <c r="H76" s="429">
        <f t="shared" si="3"/>
        <v>0</v>
      </c>
      <c r="I76" s="430"/>
      <c r="J76" s="429"/>
      <c r="K76" s="429"/>
      <c r="L76" s="429"/>
      <c r="M76" s="429"/>
      <c r="N76" s="429"/>
      <c r="Q76" s="3" t="str">
        <f t="shared" si="4"/>
        <v>ok</v>
      </c>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row>
    <row r="77" spans="1:347" s="437" customFormat="1" x14ac:dyDescent="0.25">
      <c r="A77" s="432"/>
      <c r="B77" s="433"/>
      <c r="C77" s="434"/>
      <c r="D77" s="433"/>
      <c r="E77" s="432">
        <f>IFERROR(VLOOKUP(B77,liste!$B$2:$C$15,2,FALSE),)</f>
        <v>0</v>
      </c>
      <c r="F77" s="435"/>
      <c r="G77" s="435"/>
      <c r="H77" s="435">
        <f t="shared" si="3"/>
        <v>0</v>
      </c>
      <c r="I77" s="436"/>
      <c r="J77" s="435"/>
      <c r="K77" s="435"/>
      <c r="L77" s="435"/>
      <c r="M77" s="435"/>
      <c r="N77" s="435"/>
      <c r="Q77" s="3" t="str">
        <f t="shared" si="4"/>
        <v>ok</v>
      </c>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row>
    <row r="78" spans="1:347" s="431" customFormat="1" x14ac:dyDescent="0.25">
      <c r="A78" s="426"/>
      <c r="B78" s="427"/>
      <c r="C78" s="428"/>
      <c r="D78" s="427"/>
      <c r="E78" s="426">
        <f>IFERROR(VLOOKUP(B78,liste!$B$2:$C$15,2,FALSE),)</f>
        <v>0</v>
      </c>
      <c r="F78" s="429"/>
      <c r="G78" s="429"/>
      <c r="H78" s="429">
        <f t="shared" si="3"/>
        <v>0</v>
      </c>
      <c r="I78" s="430"/>
      <c r="J78" s="429"/>
      <c r="K78" s="429"/>
      <c r="L78" s="429"/>
      <c r="M78" s="429"/>
      <c r="N78" s="429"/>
      <c r="Q78" s="3" t="str">
        <f t="shared" si="4"/>
        <v>ok</v>
      </c>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row>
    <row r="79" spans="1:347" s="437" customFormat="1" x14ac:dyDescent="0.25">
      <c r="A79" s="432"/>
      <c r="B79" s="433"/>
      <c r="C79" s="434"/>
      <c r="D79" s="433"/>
      <c r="E79" s="432">
        <f>IFERROR(VLOOKUP(B79,liste!$B$2:$C$15,2,FALSE),)</f>
        <v>0</v>
      </c>
      <c r="F79" s="435"/>
      <c r="G79" s="435"/>
      <c r="H79" s="435">
        <f t="shared" si="3"/>
        <v>0</v>
      </c>
      <c r="I79" s="436"/>
      <c r="J79" s="435"/>
      <c r="K79" s="435"/>
      <c r="L79" s="435"/>
      <c r="M79" s="435"/>
      <c r="N79" s="435"/>
      <c r="Q79" s="3" t="str">
        <f t="shared" si="4"/>
        <v>ok</v>
      </c>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row>
    <row r="80" spans="1:347" s="431" customFormat="1" x14ac:dyDescent="0.25">
      <c r="A80" s="426"/>
      <c r="B80" s="427"/>
      <c r="C80" s="428"/>
      <c r="D80" s="427"/>
      <c r="E80" s="426">
        <f>IFERROR(VLOOKUP(B80,liste!$B$2:$C$15,2,FALSE),)</f>
        <v>0</v>
      </c>
      <c r="F80" s="429"/>
      <c r="G80" s="429"/>
      <c r="H80" s="429">
        <f t="shared" si="3"/>
        <v>0</v>
      </c>
      <c r="I80" s="430"/>
      <c r="J80" s="429"/>
      <c r="K80" s="429"/>
      <c r="L80" s="429"/>
      <c r="M80" s="429"/>
      <c r="N80" s="429"/>
      <c r="Q80" s="3" t="str">
        <f t="shared" si="4"/>
        <v>ok</v>
      </c>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row>
    <row r="81" spans="1:347" s="437" customFormat="1" x14ac:dyDescent="0.25">
      <c r="A81" s="432"/>
      <c r="B81" s="433"/>
      <c r="C81" s="434"/>
      <c r="D81" s="433"/>
      <c r="E81" s="432">
        <f>IFERROR(VLOOKUP(B81,liste!$B$2:$C$15,2,FALSE),)</f>
        <v>0</v>
      </c>
      <c r="F81" s="435"/>
      <c r="G81" s="435"/>
      <c r="H81" s="435">
        <f t="shared" si="3"/>
        <v>0</v>
      </c>
      <c r="I81" s="436"/>
      <c r="J81" s="435"/>
      <c r="K81" s="435"/>
      <c r="L81" s="435"/>
      <c r="M81" s="435"/>
      <c r="N81" s="435"/>
      <c r="Q81" s="3" t="str">
        <f t="shared" si="4"/>
        <v>ok</v>
      </c>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row>
    <row r="82" spans="1:347" s="431" customFormat="1" x14ac:dyDescent="0.25">
      <c r="A82" s="426"/>
      <c r="B82" s="427"/>
      <c r="C82" s="428"/>
      <c r="D82" s="427"/>
      <c r="E82" s="426">
        <f>IFERROR(VLOOKUP(B82,liste!$B$2:$C$15,2,FALSE),)</f>
        <v>0</v>
      </c>
      <c r="F82" s="429"/>
      <c r="G82" s="429"/>
      <c r="H82" s="429">
        <f t="shared" si="3"/>
        <v>0</v>
      </c>
      <c r="I82" s="430"/>
      <c r="J82" s="429"/>
      <c r="K82" s="429"/>
      <c r="L82" s="429"/>
      <c r="M82" s="429"/>
      <c r="N82" s="429"/>
      <c r="Q82" s="3" t="str">
        <f t="shared" si="4"/>
        <v>ok</v>
      </c>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row>
    <row r="83" spans="1:347" s="437" customFormat="1" x14ac:dyDescent="0.25">
      <c r="A83" s="432"/>
      <c r="B83" s="433"/>
      <c r="C83" s="434"/>
      <c r="D83" s="433"/>
      <c r="E83" s="432">
        <f>IFERROR(VLOOKUP(B83,liste!$B$2:$C$15,2,FALSE),)</f>
        <v>0</v>
      </c>
      <c r="F83" s="435"/>
      <c r="G83" s="435"/>
      <c r="H83" s="435">
        <f t="shared" si="3"/>
        <v>0</v>
      </c>
      <c r="I83" s="436"/>
      <c r="J83" s="435"/>
      <c r="K83" s="435"/>
      <c r="L83" s="435"/>
      <c r="M83" s="435"/>
      <c r="N83" s="435"/>
      <c r="Q83" s="3" t="str">
        <f t="shared" si="4"/>
        <v>ok</v>
      </c>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row>
    <row r="84" spans="1:347" s="431" customFormat="1" x14ac:dyDescent="0.25">
      <c r="A84" s="426"/>
      <c r="B84" s="427"/>
      <c r="C84" s="428"/>
      <c r="D84" s="427"/>
      <c r="E84" s="426">
        <f>IFERROR(VLOOKUP(B84,liste!$B$2:$C$15,2,FALSE),)</f>
        <v>0</v>
      </c>
      <c r="F84" s="429"/>
      <c r="G84" s="429"/>
      <c r="H84" s="429">
        <f t="shared" si="3"/>
        <v>0</v>
      </c>
      <c r="I84" s="430"/>
      <c r="J84" s="429"/>
      <c r="K84" s="429"/>
      <c r="L84" s="429"/>
      <c r="M84" s="429"/>
      <c r="N84" s="429"/>
      <c r="Q84" s="3" t="str">
        <f t="shared" si="4"/>
        <v>ok</v>
      </c>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row>
    <row r="85" spans="1:347" s="437" customFormat="1" x14ac:dyDescent="0.25">
      <c r="A85" s="432"/>
      <c r="B85" s="433"/>
      <c r="C85" s="434"/>
      <c r="D85" s="433"/>
      <c r="E85" s="432">
        <f>IFERROR(VLOOKUP(B85,liste!$B$2:$C$15,2,FALSE),)</f>
        <v>0</v>
      </c>
      <c r="F85" s="435"/>
      <c r="G85" s="435"/>
      <c r="H85" s="435">
        <f t="shared" si="3"/>
        <v>0</v>
      </c>
      <c r="I85" s="436"/>
      <c r="J85" s="435"/>
      <c r="K85" s="435"/>
      <c r="L85" s="435"/>
      <c r="M85" s="435"/>
      <c r="N85" s="435"/>
      <c r="Q85" s="3" t="str">
        <f t="shared" si="4"/>
        <v>ok</v>
      </c>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row>
    <row r="86" spans="1:347" s="431" customFormat="1" x14ac:dyDescent="0.25">
      <c r="A86" s="426"/>
      <c r="B86" s="427"/>
      <c r="C86" s="428"/>
      <c r="D86" s="427"/>
      <c r="E86" s="426">
        <f>IFERROR(VLOOKUP(B86,liste!$B$2:$C$15,2,FALSE),)</f>
        <v>0</v>
      </c>
      <c r="F86" s="429"/>
      <c r="G86" s="429"/>
      <c r="H86" s="429">
        <f t="shared" si="3"/>
        <v>0</v>
      </c>
      <c r="I86" s="430"/>
      <c r="J86" s="429"/>
      <c r="K86" s="429"/>
      <c r="L86" s="429"/>
      <c r="M86" s="429"/>
      <c r="N86" s="429"/>
      <c r="Q86" s="3" t="str">
        <f t="shared" si="4"/>
        <v>ok</v>
      </c>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row>
    <row r="87" spans="1:347" s="437" customFormat="1" x14ac:dyDescent="0.25">
      <c r="A87" s="432"/>
      <c r="B87" s="433"/>
      <c r="C87" s="434"/>
      <c r="D87" s="433"/>
      <c r="E87" s="432">
        <f>IFERROR(VLOOKUP(B87,liste!$B$2:$C$15,2,FALSE),)</f>
        <v>0</v>
      </c>
      <c r="F87" s="435"/>
      <c r="G87" s="435"/>
      <c r="H87" s="435">
        <f t="shared" si="3"/>
        <v>0</v>
      </c>
      <c r="I87" s="436"/>
      <c r="J87" s="435"/>
      <c r="K87" s="435"/>
      <c r="L87" s="435"/>
      <c r="M87" s="435"/>
      <c r="N87" s="435"/>
      <c r="Q87" s="3" t="str">
        <f t="shared" si="4"/>
        <v>ok</v>
      </c>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row>
    <row r="88" spans="1:347" s="431" customFormat="1" x14ac:dyDescent="0.25">
      <c r="A88" s="426"/>
      <c r="B88" s="427"/>
      <c r="C88" s="428"/>
      <c r="D88" s="427"/>
      <c r="E88" s="426">
        <f>IFERROR(VLOOKUP(B88,liste!$B$2:$C$15,2,FALSE),)</f>
        <v>0</v>
      </c>
      <c r="F88" s="429"/>
      <c r="G88" s="429"/>
      <c r="H88" s="429">
        <f t="shared" si="3"/>
        <v>0</v>
      </c>
      <c r="I88" s="430"/>
      <c r="J88" s="429"/>
      <c r="K88" s="429"/>
      <c r="L88" s="429"/>
      <c r="M88" s="429"/>
      <c r="N88" s="429"/>
      <c r="Q88" s="3" t="str">
        <f t="shared" si="4"/>
        <v>ok</v>
      </c>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row>
    <row r="89" spans="1:347" s="437" customFormat="1" x14ac:dyDescent="0.25">
      <c r="A89" s="432"/>
      <c r="B89" s="433"/>
      <c r="C89" s="434"/>
      <c r="D89" s="433"/>
      <c r="E89" s="432">
        <f>IFERROR(VLOOKUP(B89,liste!$B$2:$C$15,2,FALSE),)</f>
        <v>0</v>
      </c>
      <c r="F89" s="435"/>
      <c r="G89" s="435"/>
      <c r="H89" s="435">
        <f t="shared" si="3"/>
        <v>0</v>
      </c>
      <c r="I89" s="436"/>
      <c r="J89" s="435"/>
      <c r="K89" s="435"/>
      <c r="L89" s="435"/>
      <c r="M89" s="435"/>
      <c r="N89" s="435"/>
      <c r="Q89" s="3" t="str">
        <f t="shared" si="4"/>
        <v>ok</v>
      </c>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row>
    <row r="90" spans="1:347" s="431" customFormat="1" x14ac:dyDescent="0.25">
      <c r="A90" s="426"/>
      <c r="B90" s="427"/>
      <c r="C90" s="428"/>
      <c r="D90" s="427"/>
      <c r="E90" s="426">
        <f>IFERROR(VLOOKUP(B90,liste!$B$2:$C$15,2,FALSE),)</f>
        <v>0</v>
      </c>
      <c r="F90" s="429"/>
      <c r="G90" s="429"/>
      <c r="H90" s="429">
        <f t="shared" si="3"/>
        <v>0</v>
      </c>
      <c r="I90" s="430"/>
      <c r="J90" s="429"/>
      <c r="K90" s="429"/>
      <c r="L90" s="429"/>
      <c r="M90" s="429"/>
      <c r="N90" s="429"/>
      <c r="Q90" s="3" t="str">
        <f t="shared" si="4"/>
        <v>ok</v>
      </c>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row>
    <row r="91" spans="1:347" s="437" customFormat="1" x14ac:dyDescent="0.25">
      <c r="A91" s="432"/>
      <c r="B91" s="433"/>
      <c r="C91" s="434"/>
      <c r="D91" s="433"/>
      <c r="E91" s="432">
        <f>IFERROR(VLOOKUP(B91,liste!$B$2:$C$15,2,FALSE),)</f>
        <v>0</v>
      </c>
      <c r="F91" s="435"/>
      <c r="G91" s="435"/>
      <c r="H91" s="435">
        <f t="shared" si="3"/>
        <v>0</v>
      </c>
      <c r="I91" s="436"/>
      <c r="J91" s="435"/>
      <c r="K91" s="435"/>
      <c r="L91" s="435"/>
      <c r="M91" s="435"/>
      <c r="N91" s="435"/>
      <c r="Q91" s="3" t="str">
        <f t="shared" si="4"/>
        <v>ok</v>
      </c>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row>
    <row r="92" spans="1:347" s="431" customFormat="1" x14ac:dyDescent="0.25">
      <c r="A92" s="426"/>
      <c r="B92" s="427"/>
      <c r="C92" s="428"/>
      <c r="D92" s="427"/>
      <c r="E92" s="426">
        <f>IFERROR(VLOOKUP(B92,liste!$B$2:$C$15,2,FALSE),)</f>
        <v>0</v>
      </c>
      <c r="F92" s="429"/>
      <c r="G92" s="429"/>
      <c r="H92" s="429">
        <f t="shared" si="3"/>
        <v>0</v>
      </c>
      <c r="I92" s="430"/>
      <c r="J92" s="429"/>
      <c r="K92" s="429"/>
      <c r="L92" s="429"/>
      <c r="M92" s="429"/>
      <c r="N92" s="429"/>
      <c r="Q92" s="3" t="str">
        <f t="shared" si="4"/>
        <v>ok</v>
      </c>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row>
    <row r="93" spans="1:347" s="437" customFormat="1" x14ac:dyDescent="0.25">
      <c r="A93" s="432"/>
      <c r="B93" s="433"/>
      <c r="C93" s="434"/>
      <c r="D93" s="433"/>
      <c r="E93" s="432">
        <f>IFERROR(VLOOKUP(B93,liste!$B$2:$C$15,2,FALSE),)</f>
        <v>0</v>
      </c>
      <c r="F93" s="435"/>
      <c r="G93" s="435"/>
      <c r="H93" s="435">
        <f t="shared" si="3"/>
        <v>0</v>
      </c>
      <c r="I93" s="436"/>
      <c r="J93" s="435"/>
      <c r="K93" s="435"/>
      <c r="L93" s="435"/>
      <c r="M93" s="435"/>
      <c r="N93" s="435"/>
      <c r="Q93" s="3" t="str">
        <f t="shared" si="4"/>
        <v>ok</v>
      </c>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row>
    <row r="94" spans="1:347" s="431" customFormat="1" x14ac:dyDescent="0.25">
      <c r="A94" s="426"/>
      <c r="B94" s="427"/>
      <c r="C94" s="428"/>
      <c r="D94" s="427"/>
      <c r="E94" s="426">
        <f>IFERROR(VLOOKUP(B94,liste!$B$2:$C$15,2,FALSE),)</f>
        <v>0</v>
      </c>
      <c r="F94" s="429"/>
      <c r="G94" s="429"/>
      <c r="H94" s="429">
        <f t="shared" si="3"/>
        <v>0</v>
      </c>
      <c r="I94" s="430"/>
      <c r="J94" s="429"/>
      <c r="K94" s="429"/>
      <c r="L94" s="429"/>
      <c r="M94" s="429"/>
      <c r="N94" s="429"/>
      <c r="Q94" s="3" t="str">
        <f t="shared" si="4"/>
        <v>ok</v>
      </c>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row>
    <row r="95" spans="1:347" s="437" customFormat="1" x14ac:dyDescent="0.25">
      <c r="A95" s="432"/>
      <c r="B95" s="433"/>
      <c r="C95" s="434"/>
      <c r="D95" s="433"/>
      <c r="E95" s="432">
        <f>IFERROR(VLOOKUP(B95,liste!$B$2:$C$15,2,FALSE),)</f>
        <v>0</v>
      </c>
      <c r="F95" s="435"/>
      <c r="G95" s="435"/>
      <c r="H95" s="435">
        <f t="shared" si="3"/>
        <v>0</v>
      </c>
      <c r="I95" s="436"/>
      <c r="J95" s="435"/>
      <c r="K95" s="435"/>
      <c r="L95" s="435"/>
      <c r="M95" s="435"/>
      <c r="N95" s="435"/>
      <c r="Q95" s="3" t="str">
        <f t="shared" si="4"/>
        <v>ok</v>
      </c>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row>
    <row r="96" spans="1:347" s="431" customFormat="1" x14ac:dyDescent="0.25">
      <c r="A96" s="426"/>
      <c r="B96" s="427"/>
      <c r="C96" s="428"/>
      <c r="D96" s="427"/>
      <c r="E96" s="426">
        <f>IFERROR(VLOOKUP(B96,liste!$B$2:$C$15,2,FALSE),)</f>
        <v>0</v>
      </c>
      <c r="F96" s="429"/>
      <c r="G96" s="429"/>
      <c r="H96" s="429">
        <f t="shared" si="3"/>
        <v>0</v>
      </c>
      <c r="I96" s="430"/>
      <c r="J96" s="429"/>
      <c r="K96" s="429"/>
      <c r="L96" s="429"/>
      <c r="M96" s="429"/>
      <c r="N96" s="429"/>
      <c r="Q96" s="3" t="str">
        <f t="shared" si="4"/>
        <v>ok</v>
      </c>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row>
    <row r="97" spans="1:347" s="437" customFormat="1" x14ac:dyDescent="0.25">
      <c r="A97" s="432"/>
      <c r="B97" s="433"/>
      <c r="C97" s="434"/>
      <c r="D97" s="433"/>
      <c r="E97" s="432">
        <f>IFERROR(VLOOKUP(B97,liste!$B$2:$C$15,2,FALSE),)</f>
        <v>0</v>
      </c>
      <c r="F97" s="435"/>
      <c r="G97" s="435"/>
      <c r="H97" s="435">
        <f t="shared" si="3"/>
        <v>0</v>
      </c>
      <c r="I97" s="436"/>
      <c r="J97" s="435"/>
      <c r="K97" s="435"/>
      <c r="L97" s="435"/>
      <c r="M97" s="435"/>
      <c r="N97" s="435"/>
      <c r="Q97" s="3" t="str">
        <f t="shared" si="4"/>
        <v>ok</v>
      </c>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row>
    <row r="98" spans="1:347" s="431" customFormat="1" x14ac:dyDescent="0.25">
      <c r="A98" s="426"/>
      <c r="B98" s="427"/>
      <c r="C98" s="428"/>
      <c r="D98" s="427"/>
      <c r="E98" s="426">
        <f>IFERROR(VLOOKUP(B98,liste!$B$2:$C$15,2,FALSE),)</f>
        <v>0</v>
      </c>
      <c r="F98" s="429"/>
      <c r="G98" s="429"/>
      <c r="H98" s="429">
        <f t="shared" si="3"/>
        <v>0</v>
      </c>
      <c r="I98" s="430"/>
      <c r="J98" s="429"/>
      <c r="K98" s="429"/>
      <c r="L98" s="429"/>
      <c r="M98" s="429"/>
      <c r="N98" s="429"/>
      <c r="Q98" s="3" t="str">
        <f t="shared" si="4"/>
        <v>ok</v>
      </c>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row>
    <row r="99" spans="1:347" s="437" customFormat="1" x14ac:dyDescent="0.25">
      <c r="A99" s="432"/>
      <c r="B99" s="433"/>
      <c r="C99" s="434"/>
      <c r="D99" s="433"/>
      <c r="E99" s="432">
        <f>IFERROR(VLOOKUP(B99,liste!$B$2:$C$15,2,FALSE),)</f>
        <v>0</v>
      </c>
      <c r="F99" s="435"/>
      <c r="G99" s="435"/>
      <c r="H99" s="435">
        <f t="shared" si="3"/>
        <v>0</v>
      </c>
      <c r="I99" s="436"/>
      <c r="J99" s="435"/>
      <c r="K99" s="435"/>
      <c r="L99" s="435"/>
      <c r="M99" s="435"/>
      <c r="N99" s="435"/>
      <c r="Q99" s="3" t="str">
        <f t="shared" si="4"/>
        <v>ok</v>
      </c>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row>
    <row r="100" spans="1:347" s="431" customFormat="1" x14ac:dyDescent="0.25">
      <c r="A100" s="426"/>
      <c r="B100" s="427"/>
      <c r="C100" s="428"/>
      <c r="D100" s="427"/>
      <c r="E100" s="426">
        <f>IFERROR(VLOOKUP(B100,liste!$B$2:$C$15,2,FALSE),)</f>
        <v>0</v>
      </c>
      <c r="F100" s="429"/>
      <c r="G100" s="429"/>
      <c r="H100" s="429">
        <f t="shared" si="3"/>
        <v>0</v>
      </c>
      <c r="I100" s="430"/>
      <c r="J100" s="429"/>
      <c r="K100" s="429"/>
      <c r="L100" s="429"/>
      <c r="M100" s="429"/>
      <c r="N100" s="429"/>
      <c r="Q100" s="3" t="str">
        <f t="shared" si="4"/>
        <v>ok</v>
      </c>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row>
    <row r="101" spans="1:347" s="437" customFormat="1" x14ac:dyDescent="0.25">
      <c r="A101" s="432"/>
      <c r="B101" s="433"/>
      <c r="C101" s="434"/>
      <c r="D101" s="433"/>
      <c r="E101" s="432">
        <f>IFERROR(VLOOKUP(B101,liste!$B$2:$C$15,2,FALSE),)</f>
        <v>0</v>
      </c>
      <c r="F101" s="435"/>
      <c r="G101" s="435"/>
      <c r="H101" s="435">
        <f t="shared" si="3"/>
        <v>0</v>
      </c>
      <c r="I101" s="436"/>
      <c r="J101" s="435"/>
      <c r="K101" s="435"/>
      <c r="L101" s="435"/>
      <c r="M101" s="435"/>
      <c r="N101" s="435"/>
      <c r="Q101" s="3" t="str">
        <f t="shared" si="4"/>
        <v>ok</v>
      </c>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row>
    <row r="102" spans="1:347" s="431" customFormat="1" x14ac:dyDescent="0.25">
      <c r="A102" s="426"/>
      <c r="B102" s="427"/>
      <c r="C102" s="428"/>
      <c r="D102" s="427"/>
      <c r="E102" s="426">
        <f>IFERROR(VLOOKUP(B102,liste!$B$2:$C$15,2,FALSE),)</f>
        <v>0</v>
      </c>
      <c r="F102" s="429"/>
      <c r="G102" s="429"/>
      <c r="H102" s="429">
        <f t="shared" si="3"/>
        <v>0</v>
      </c>
      <c r="I102" s="430"/>
      <c r="J102" s="429"/>
      <c r="K102" s="429"/>
      <c r="L102" s="429"/>
      <c r="M102" s="429"/>
      <c r="N102" s="429"/>
      <c r="Q102" s="3" t="str">
        <f t="shared" si="4"/>
        <v>ok</v>
      </c>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row>
    <row r="103" spans="1:347" s="437" customFormat="1" x14ac:dyDescent="0.25">
      <c r="A103" s="432"/>
      <c r="B103" s="433"/>
      <c r="C103" s="434"/>
      <c r="D103" s="433"/>
      <c r="E103" s="432">
        <f>IFERROR(VLOOKUP(B103,liste!$B$2:$C$15,2,FALSE),)</f>
        <v>0</v>
      </c>
      <c r="F103" s="435"/>
      <c r="G103" s="435"/>
      <c r="H103" s="435">
        <f t="shared" si="3"/>
        <v>0</v>
      </c>
      <c r="I103" s="436"/>
      <c r="J103" s="435"/>
      <c r="K103" s="435"/>
      <c r="L103" s="435"/>
      <c r="M103" s="435"/>
      <c r="N103" s="435"/>
      <c r="Q103" s="3" t="str">
        <f t="shared" si="4"/>
        <v>ok</v>
      </c>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row>
    <row r="104" spans="1:347" s="431" customFormat="1" x14ac:dyDescent="0.25">
      <c r="A104" s="426"/>
      <c r="B104" s="427"/>
      <c r="C104" s="428"/>
      <c r="D104" s="427"/>
      <c r="E104" s="426">
        <f>IFERROR(VLOOKUP(B104,liste!$B$2:$C$15,2,FALSE),)</f>
        <v>0</v>
      </c>
      <c r="F104" s="429"/>
      <c r="G104" s="429"/>
      <c r="H104" s="429">
        <f t="shared" si="3"/>
        <v>0</v>
      </c>
      <c r="I104" s="430"/>
      <c r="J104" s="429"/>
      <c r="K104" s="429"/>
      <c r="L104" s="429"/>
      <c r="M104" s="429"/>
      <c r="N104" s="429"/>
      <c r="Q104" s="3" t="str">
        <f t="shared" si="4"/>
        <v>ok</v>
      </c>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row>
    <row r="105" spans="1:347" s="437" customFormat="1" x14ac:dyDescent="0.25">
      <c r="A105" s="432"/>
      <c r="B105" s="433"/>
      <c r="C105" s="434"/>
      <c r="D105" s="433"/>
      <c r="E105" s="432">
        <f>IFERROR(VLOOKUP(B105,liste!$B$2:$C$15,2,FALSE),)</f>
        <v>0</v>
      </c>
      <c r="F105" s="435"/>
      <c r="G105" s="435"/>
      <c r="H105" s="435">
        <f t="shared" si="3"/>
        <v>0</v>
      </c>
      <c r="I105" s="436"/>
      <c r="J105" s="435"/>
      <c r="K105" s="435"/>
      <c r="L105" s="435"/>
      <c r="M105" s="435"/>
      <c r="N105" s="435"/>
      <c r="Q105" s="3" t="str">
        <f t="shared" si="4"/>
        <v>ok</v>
      </c>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row>
    <row r="106" spans="1:347" s="431" customFormat="1" x14ac:dyDescent="0.25">
      <c r="A106" s="426"/>
      <c r="B106" s="427"/>
      <c r="C106" s="428"/>
      <c r="D106" s="427"/>
      <c r="E106" s="426">
        <f>IFERROR(VLOOKUP(B106,liste!$B$2:$C$15,2,FALSE),)</f>
        <v>0</v>
      </c>
      <c r="F106" s="429"/>
      <c r="G106" s="429"/>
      <c r="H106" s="429">
        <f t="shared" si="3"/>
        <v>0</v>
      </c>
      <c r="I106" s="430"/>
      <c r="J106" s="429"/>
      <c r="K106" s="429"/>
      <c r="L106" s="429"/>
      <c r="M106" s="429"/>
      <c r="N106" s="429"/>
      <c r="Q106" s="3" t="str">
        <f t="shared" si="4"/>
        <v>ok</v>
      </c>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row>
    <row r="107" spans="1:347" s="437" customFormat="1" x14ac:dyDescent="0.25">
      <c r="A107" s="432"/>
      <c r="B107" s="433"/>
      <c r="C107" s="434"/>
      <c r="D107" s="433"/>
      <c r="E107" s="432">
        <f>IFERROR(VLOOKUP(B107,liste!$B$2:$C$15,2,FALSE),)</f>
        <v>0</v>
      </c>
      <c r="F107" s="435"/>
      <c r="G107" s="435"/>
      <c r="H107" s="435">
        <f t="shared" si="3"/>
        <v>0</v>
      </c>
      <c r="I107" s="436"/>
      <c r="J107" s="435"/>
      <c r="K107" s="435"/>
      <c r="L107" s="435"/>
      <c r="M107" s="435"/>
      <c r="N107" s="435"/>
      <c r="Q107" s="3" t="str">
        <f t="shared" si="4"/>
        <v>ok</v>
      </c>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row>
    <row r="108" spans="1:347" s="431" customFormat="1" x14ac:dyDescent="0.25">
      <c r="A108" s="426"/>
      <c r="B108" s="427"/>
      <c r="C108" s="428"/>
      <c r="D108" s="427"/>
      <c r="E108" s="426">
        <f>IFERROR(VLOOKUP(B108,liste!$B$2:$C$15,2,FALSE),)</f>
        <v>0</v>
      </c>
      <c r="F108" s="429"/>
      <c r="G108" s="429"/>
      <c r="H108" s="429">
        <f t="shared" si="3"/>
        <v>0</v>
      </c>
      <c r="I108" s="430"/>
      <c r="J108" s="429"/>
      <c r="K108" s="429"/>
      <c r="L108" s="429"/>
      <c r="M108" s="429"/>
      <c r="N108" s="429"/>
      <c r="Q108" s="3" t="str">
        <f t="shared" si="4"/>
        <v>ok</v>
      </c>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row>
    <row r="109" spans="1:347" s="437" customFormat="1" x14ac:dyDescent="0.25">
      <c r="A109" s="432"/>
      <c r="B109" s="433"/>
      <c r="C109" s="434"/>
      <c r="D109" s="433"/>
      <c r="E109" s="432">
        <f>IFERROR(VLOOKUP(B109,liste!$B$2:$C$15,2,FALSE),)</f>
        <v>0</v>
      </c>
      <c r="F109" s="435"/>
      <c r="G109" s="435"/>
      <c r="H109" s="435">
        <f t="shared" si="3"/>
        <v>0</v>
      </c>
      <c r="I109" s="436"/>
      <c r="J109" s="435"/>
      <c r="K109" s="435"/>
      <c r="L109" s="435"/>
      <c r="M109" s="435"/>
      <c r="N109" s="435"/>
      <c r="Q109" s="3" t="str">
        <f t="shared" si="4"/>
        <v>ok</v>
      </c>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row>
    <row r="110" spans="1:347" s="431" customFormat="1" x14ac:dyDescent="0.25">
      <c r="A110" s="426"/>
      <c r="B110" s="427"/>
      <c r="C110" s="428"/>
      <c r="D110" s="427"/>
      <c r="E110" s="426">
        <f>IFERROR(VLOOKUP(B110,liste!$B$2:$C$15,2,FALSE),)</f>
        <v>0</v>
      </c>
      <c r="F110" s="429"/>
      <c r="G110" s="429"/>
      <c r="H110" s="429">
        <f t="shared" si="3"/>
        <v>0</v>
      </c>
      <c r="I110" s="430"/>
      <c r="J110" s="429"/>
      <c r="K110" s="429"/>
      <c r="L110" s="429"/>
      <c r="M110" s="429"/>
      <c r="N110" s="429"/>
      <c r="Q110" s="3" t="str">
        <f t="shared" si="4"/>
        <v>ok</v>
      </c>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row>
    <row r="111" spans="1:347" s="437" customFormat="1" x14ac:dyDescent="0.25">
      <c r="A111" s="432"/>
      <c r="B111" s="433"/>
      <c r="C111" s="434"/>
      <c r="D111" s="433"/>
      <c r="E111" s="432">
        <f>IFERROR(VLOOKUP(B111,liste!$B$2:$C$15,2,FALSE),)</f>
        <v>0</v>
      </c>
      <c r="F111" s="435"/>
      <c r="G111" s="435"/>
      <c r="H111" s="435">
        <f t="shared" si="3"/>
        <v>0</v>
      </c>
      <c r="I111" s="436"/>
      <c r="J111" s="435"/>
      <c r="K111" s="435"/>
      <c r="L111" s="435"/>
      <c r="M111" s="435"/>
      <c r="N111" s="435"/>
      <c r="Q111" s="3" t="str">
        <f t="shared" si="4"/>
        <v>ok</v>
      </c>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row>
    <row r="112" spans="1:347" s="431" customFormat="1" x14ac:dyDescent="0.25">
      <c r="A112" s="426"/>
      <c r="B112" s="427"/>
      <c r="C112" s="428"/>
      <c r="D112" s="427"/>
      <c r="E112" s="426">
        <f>IFERROR(VLOOKUP(B112,liste!$B$2:$C$15,2,FALSE),)</f>
        <v>0</v>
      </c>
      <c r="F112" s="429"/>
      <c r="G112" s="429"/>
      <c r="H112" s="429">
        <f t="shared" si="3"/>
        <v>0</v>
      </c>
      <c r="I112" s="430"/>
      <c r="J112" s="429"/>
      <c r="K112" s="429"/>
      <c r="L112" s="429"/>
      <c r="M112" s="429"/>
      <c r="N112" s="429"/>
      <c r="Q112" s="3" t="str">
        <f t="shared" si="4"/>
        <v>ok</v>
      </c>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row>
    <row r="113" spans="1:347" s="437" customFormat="1" x14ac:dyDescent="0.25">
      <c r="A113" s="432"/>
      <c r="B113" s="433"/>
      <c r="C113" s="434"/>
      <c r="D113" s="433"/>
      <c r="E113" s="432">
        <f>IFERROR(VLOOKUP(B113,liste!$B$2:$C$15,2,FALSE),)</f>
        <v>0</v>
      </c>
      <c r="F113" s="435"/>
      <c r="G113" s="435"/>
      <c r="H113" s="435">
        <f t="shared" si="3"/>
        <v>0</v>
      </c>
      <c r="I113" s="436"/>
      <c r="J113" s="435"/>
      <c r="K113" s="435"/>
      <c r="L113" s="435"/>
      <c r="M113" s="435"/>
      <c r="N113" s="435"/>
      <c r="Q113" s="3" t="str">
        <f t="shared" si="4"/>
        <v>ok</v>
      </c>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row>
    <row r="114" spans="1:347" s="431" customFormat="1" x14ac:dyDescent="0.25">
      <c r="A114" s="426"/>
      <c r="B114" s="427"/>
      <c r="C114" s="428"/>
      <c r="D114" s="427"/>
      <c r="E114" s="426">
        <f>IFERROR(VLOOKUP(B114,liste!$B$2:$C$15,2,FALSE),)</f>
        <v>0</v>
      </c>
      <c r="F114" s="429"/>
      <c r="G114" s="429"/>
      <c r="H114" s="429">
        <f t="shared" si="3"/>
        <v>0</v>
      </c>
      <c r="I114" s="430"/>
      <c r="J114" s="429"/>
      <c r="K114" s="429"/>
      <c r="L114" s="429"/>
      <c r="M114" s="429"/>
      <c r="N114" s="429"/>
      <c r="Q114" s="3" t="str">
        <f t="shared" si="4"/>
        <v>ok</v>
      </c>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row>
    <row r="115" spans="1:347" s="437" customFormat="1" x14ac:dyDescent="0.25">
      <c r="A115" s="432"/>
      <c r="B115" s="433"/>
      <c r="C115" s="434"/>
      <c r="D115" s="433"/>
      <c r="E115" s="432">
        <f>IFERROR(VLOOKUP(B115,liste!$B$2:$C$15,2,FALSE),)</f>
        <v>0</v>
      </c>
      <c r="F115" s="435"/>
      <c r="G115" s="435"/>
      <c r="H115" s="435">
        <f t="shared" si="3"/>
        <v>0</v>
      </c>
      <c r="I115" s="436"/>
      <c r="J115" s="435"/>
      <c r="K115" s="435"/>
      <c r="L115" s="435"/>
      <c r="M115" s="435"/>
      <c r="N115" s="435"/>
      <c r="Q115" s="3" t="str">
        <f t="shared" si="4"/>
        <v>ok</v>
      </c>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row>
    <row r="116" spans="1:347" s="431" customFormat="1" x14ac:dyDescent="0.25">
      <c r="A116" s="426"/>
      <c r="B116" s="427"/>
      <c r="C116" s="428"/>
      <c r="D116" s="427"/>
      <c r="E116" s="426">
        <f>IFERROR(VLOOKUP(B116,liste!$B$2:$C$15,2,FALSE),)</f>
        <v>0</v>
      </c>
      <c r="F116" s="429"/>
      <c r="G116" s="429"/>
      <c r="H116" s="429">
        <f t="shared" si="3"/>
        <v>0</v>
      </c>
      <c r="I116" s="430"/>
      <c r="J116" s="429"/>
      <c r="K116" s="429"/>
      <c r="L116" s="429"/>
      <c r="M116" s="429"/>
      <c r="N116" s="429"/>
      <c r="Q116" s="3" t="str">
        <f t="shared" si="4"/>
        <v>ok</v>
      </c>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row>
    <row r="117" spans="1:347" s="437" customFormat="1" x14ac:dyDescent="0.25">
      <c r="A117" s="432"/>
      <c r="B117" s="433"/>
      <c r="C117" s="434"/>
      <c r="D117" s="433"/>
      <c r="E117" s="432">
        <f>IFERROR(VLOOKUP(B117,liste!$B$2:$C$15,2,FALSE),)</f>
        <v>0</v>
      </c>
      <c r="F117" s="435"/>
      <c r="G117" s="435"/>
      <c r="H117" s="435">
        <f t="shared" si="3"/>
        <v>0</v>
      </c>
      <c r="I117" s="436"/>
      <c r="J117" s="435"/>
      <c r="K117" s="435"/>
      <c r="L117" s="435"/>
      <c r="M117" s="435"/>
      <c r="N117" s="435"/>
      <c r="Q117" s="3" t="str">
        <f t="shared" si="4"/>
        <v>ok</v>
      </c>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row>
    <row r="118" spans="1:347" s="431" customFormat="1" x14ac:dyDescent="0.25">
      <c r="A118" s="426"/>
      <c r="B118" s="427"/>
      <c r="C118" s="428"/>
      <c r="D118" s="427"/>
      <c r="E118" s="426">
        <f>IFERROR(VLOOKUP(B118,liste!$B$2:$C$15,2,FALSE),)</f>
        <v>0</v>
      </c>
      <c r="F118" s="429"/>
      <c r="G118" s="429"/>
      <c r="H118" s="429">
        <f t="shared" si="3"/>
        <v>0</v>
      </c>
      <c r="I118" s="430"/>
      <c r="J118" s="429"/>
      <c r="K118" s="429"/>
      <c r="L118" s="429"/>
      <c r="M118" s="429"/>
      <c r="N118" s="429"/>
      <c r="Q118" s="3" t="str">
        <f t="shared" si="4"/>
        <v>ok</v>
      </c>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row>
    <row r="119" spans="1:347" s="437" customFormat="1" x14ac:dyDescent="0.25">
      <c r="A119" s="432"/>
      <c r="B119" s="433"/>
      <c r="C119" s="434"/>
      <c r="D119" s="433"/>
      <c r="E119" s="432">
        <f>IFERROR(VLOOKUP(B119,liste!$B$2:$C$15,2,FALSE),)</f>
        <v>0</v>
      </c>
      <c r="F119" s="435"/>
      <c r="G119" s="435"/>
      <c r="H119" s="435">
        <f t="shared" si="3"/>
        <v>0</v>
      </c>
      <c r="I119" s="436"/>
      <c r="J119" s="435"/>
      <c r="K119" s="435"/>
      <c r="L119" s="435"/>
      <c r="M119" s="435"/>
      <c r="N119" s="435"/>
      <c r="Q119" s="3" t="str">
        <f t="shared" si="4"/>
        <v>ok</v>
      </c>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row>
    <row r="120" spans="1:347" s="431" customFormat="1" x14ac:dyDescent="0.25">
      <c r="A120" s="426"/>
      <c r="B120" s="427"/>
      <c r="C120" s="428"/>
      <c r="D120" s="427"/>
      <c r="E120" s="426">
        <f>IFERROR(VLOOKUP(B120,liste!$B$2:$C$15,2,FALSE),)</f>
        <v>0</v>
      </c>
      <c r="F120" s="429"/>
      <c r="G120" s="429"/>
      <c r="H120" s="429">
        <f t="shared" si="3"/>
        <v>0</v>
      </c>
      <c r="I120" s="430"/>
      <c r="J120" s="429"/>
      <c r="K120" s="429"/>
      <c r="L120" s="429"/>
      <c r="M120" s="429"/>
      <c r="N120" s="429"/>
      <c r="Q120" s="3" t="str">
        <f t="shared" si="4"/>
        <v>ok</v>
      </c>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row>
    <row r="121" spans="1:347" s="437" customFormat="1" x14ac:dyDescent="0.25">
      <c r="A121" s="432"/>
      <c r="B121" s="433"/>
      <c r="C121" s="434"/>
      <c r="D121" s="433"/>
      <c r="E121" s="432">
        <f>IFERROR(VLOOKUP(B121,liste!$B$2:$C$15,2,FALSE),)</f>
        <v>0</v>
      </c>
      <c r="F121" s="435"/>
      <c r="G121" s="435"/>
      <c r="H121" s="435">
        <f t="shared" si="3"/>
        <v>0</v>
      </c>
      <c r="I121" s="436"/>
      <c r="J121" s="435"/>
      <c r="K121" s="435"/>
      <c r="L121" s="435"/>
      <c r="M121" s="435"/>
      <c r="N121" s="435"/>
      <c r="Q121" s="3" t="str">
        <f t="shared" si="4"/>
        <v>ok</v>
      </c>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row>
    <row r="122" spans="1:347" s="431" customFormat="1" x14ac:dyDescent="0.25">
      <c r="A122" s="426"/>
      <c r="B122" s="427"/>
      <c r="C122" s="428"/>
      <c r="D122" s="427"/>
      <c r="E122" s="426">
        <f>IFERROR(VLOOKUP(B122,liste!$B$2:$C$15,2,FALSE),)</f>
        <v>0</v>
      </c>
      <c r="F122" s="429"/>
      <c r="G122" s="429"/>
      <c r="H122" s="429">
        <f t="shared" si="3"/>
        <v>0</v>
      </c>
      <c r="I122" s="430"/>
      <c r="J122" s="429"/>
      <c r="K122" s="429"/>
      <c r="L122" s="429"/>
      <c r="M122" s="429"/>
      <c r="N122" s="429"/>
      <c r="Q122" s="3" t="str">
        <f t="shared" si="4"/>
        <v>ok</v>
      </c>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row>
    <row r="123" spans="1:347" s="437" customFormat="1" x14ac:dyDescent="0.25">
      <c r="A123" s="432"/>
      <c r="B123" s="433"/>
      <c r="C123" s="434"/>
      <c r="D123" s="433"/>
      <c r="E123" s="432">
        <f>IFERROR(VLOOKUP(B123,liste!$B$2:$C$15,2,FALSE),)</f>
        <v>0</v>
      </c>
      <c r="F123" s="435"/>
      <c r="G123" s="435"/>
      <c r="H123" s="435">
        <f t="shared" si="3"/>
        <v>0</v>
      </c>
      <c r="I123" s="436"/>
      <c r="J123" s="435"/>
      <c r="K123" s="435"/>
      <c r="L123" s="435"/>
      <c r="M123" s="435"/>
      <c r="N123" s="435"/>
      <c r="Q123" s="3" t="str">
        <f t="shared" si="4"/>
        <v>ok</v>
      </c>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row>
    <row r="124" spans="1:347" s="431" customFormat="1" x14ac:dyDescent="0.25">
      <c r="A124" s="426"/>
      <c r="B124" s="427"/>
      <c r="C124" s="428"/>
      <c r="D124" s="427"/>
      <c r="E124" s="426">
        <f>IFERROR(VLOOKUP(B124,liste!$B$2:$C$15,2,FALSE),)</f>
        <v>0</v>
      </c>
      <c r="F124" s="429"/>
      <c r="G124" s="429"/>
      <c r="H124" s="429">
        <f t="shared" si="3"/>
        <v>0</v>
      </c>
      <c r="I124" s="430"/>
      <c r="J124" s="429"/>
      <c r="K124" s="429"/>
      <c r="L124" s="429"/>
      <c r="M124" s="429"/>
      <c r="N124" s="429"/>
      <c r="Q124" s="3" t="str">
        <f t="shared" si="4"/>
        <v>ok</v>
      </c>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row>
    <row r="125" spans="1:347" s="437" customFormat="1" x14ac:dyDescent="0.25">
      <c r="A125" s="432"/>
      <c r="B125" s="433"/>
      <c r="C125" s="434"/>
      <c r="D125" s="433"/>
      <c r="E125" s="432">
        <f>IFERROR(VLOOKUP(B125,liste!$B$2:$C$15,2,FALSE),)</f>
        <v>0</v>
      </c>
      <c r="F125" s="435"/>
      <c r="G125" s="435"/>
      <c r="H125" s="435">
        <f t="shared" si="3"/>
        <v>0</v>
      </c>
      <c r="I125" s="436"/>
      <c r="J125" s="435"/>
      <c r="K125" s="435"/>
      <c r="L125" s="435"/>
      <c r="M125" s="435"/>
      <c r="N125" s="435"/>
      <c r="Q125" s="3" t="str">
        <f t="shared" si="4"/>
        <v>ok</v>
      </c>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row>
    <row r="126" spans="1:347" s="431" customFormat="1" x14ac:dyDescent="0.25">
      <c r="A126" s="426"/>
      <c r="B126" s="427"/>
      <c r="C126" s="428"/>
      <c r="D126" s="427"/>
      <c r="E126" s="426">
        <f>IFERROR(VLOOKUP(B126,liste!$B$2:$C$15,2,FALSE),)</f>
        <v>0</v>
      </c>
      <c r="F126" s="429"/>
      <c r="G126" s="429"/>
      <c r="H126" s="429">
        <f t="shared" si="3"/>
        <v>0</v>
      </c>
      <c r="I126" s="430"/>
      <c r="J126" s="429"/>
      <c r="K126" s="429"/>
      <c r="L126" s="429"/>
      <c r="M126" s="429"/>
      <c r="N126" s="429"/>
      <c r="Q126" s="3" t="str">
        <f t="shared" si="4"/>
        <v>ok</v>
      </c>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row>
    <row r="127" spans="1:347" s="437" customFormat="1" x14ac:dyDescent="0.25">
      <c r="A127" s="432"/>
      <c r="B127" s="433"/>
      <c r="C127" s="434"/>
      <c r="D127" s="433"/>
      <c r="E127" s="432">
        <f>IFERROR(VLOOKUP(B127,liste!$B$2:$C$15,2,FALSE),)</f>
        <v>0</v>
      </c>
      <c r="F127" s="435"/>
      <c r="G127" s="435"/>
      <c r="H127" s="435">
        <f t="shared" si="3"/>
        <v>0</v>
      </c>
      <c r="I127" s="436"/>
      <c r="J127" s="435"/>
      <c r="K127" s="435"/>
      <c r="L127" s="435"/>
      <c r="M127" s="435"/>
      <c r="N127" s="435"/>
      <c r="Q127" s="3" t="str">
        <f t="shared" si="4"/>
        <v>ok</v>
      </c>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row>
    <row r="128" spans="1:347" s="431" customFormat="1" x14ac:dyDescent="0.25">
      <c r="A128" s="426"/>
      <c r="B128" s="427"/>
      <c r="C128" s="428"/>
      <c r="D128" s="427"/>
      <c r="E128" s="426">
        <f>IFERROR(VLOOKUP(B128,liste!$B$2:$C$15,2,FALSE),)</f>
        <v>0</v>
      </c>
      <c r="F128" s="429"/>
      <c r="G128" s="429"/>
      <c r="H128" s="429">
        <f t="shared" si="3"/>
        <v>0</v>
      </c>
      <c r="I128" s="430"/>
      <c r="J128" s="429"/>
      <c r="K128" s="429"/>
      <c r="L128" s="429"/>
      <c r="M128" s="429"/>
      <c r="N128" s="429"/>
      <c r="Q128" s="3" t="str">
        <f t="shared" si="4"/>
        <v>ok</v>
      </c>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row>
    <row r="129" spans="1:347" s="437" customFormat="1" x14ac:dyDescent="0.25">
      <c r="A129" s="432"/>
      <c r="B129" s="433"/>
      <c r="C129" s="434"/>
      <c r="D129" s="433"/>
      <c r="E129" s="432">
        <f>IFERROR(VLOOKUP(B129,liste!$B$2:$C$15,2,FALSE),)</f>
        <v>0</v>
      </c>
      <c r="F129" s="435"/>
      <c r="G129" s="435"/>
      <c r="H129" s="435">
        <f t="shared" si="3"/>
        <v>0</v>
      </c>
      <c r="I129" s="436"/>
      <c r="J129" s="435"/>
      <c r="K129" s="435"/>
      <c r="L129" s="435"/>
      <c r="M129" s="435"/>
      <c r="N129" s="435"/>
      <c r="Q129" s="3" t="str">
        <f t="shared" si="4"/>
        <v>ok</v>
      </c>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row>
    <row r="130" spans="1:347" s="431" customFormat="1" x14ac:dyDescent="0.25">
      <c r="A130" s="426"/>
      <c r="B130" s="427"/>
      <c r="C130" s="428"/>
      <c r="D130" s="427"/>
      <c r="E130" s="426">
        <f>IFERROR(VLOOKUP(B130,liste!$B$2:$C$15,2,FALSE),)</f>
        <v>0</v>
      </c>
      <c r="F130" s="429"/>
      <c r="G130" s="429"/>
      <c r="H130" s="429">
        <f t="shared" si="3"/>
        <v>0</v>
      </c>
      <c r="I130" s="430"/>
      <c r="J130" s="429"/>
      <c r="K130" s="429"/>
      <c r="L130" s="429"/>
      <c r="M130" s="429"/>
      <c r="N130" s="429"/>
      <c r="Q130" s="3" t="str">
        <f t="shared" si="4"/>
        <v>ok</v>
      </c>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row>
    <row r="131" spans="1:347" s="437" customFormat="1" x14ac:dyDescent="0.25">
      <c r="A131" s="432"/>
      <c r="B131" s="433"/>
      <c r="C131" s="434"/>
      <c r="D131" s="433"/>
      <c r="E131" s="432">
        <f>IFERROR(VLOOKUP(B131,liste!$B$2:$C$15,2,FALSE),)</f>
        <v>0</v>
      </c>
      <c r="F131" s="435"/>
      <c r="G131" s="435"/>
      <c r="H131" s="435">
        <f t="shared" si="3"/>
        <v>0</v>
      </c>
      <c r="I131" s="436"/>
      <c r="J131" s="435"/>
      <c r="K131" s="435"/>
      <c r="L131" s="435"/>
      <c r="M131" s="435"/>
      <c r="N131" s="435"/>
      <c r="Q131" s="3" t="str">
        <f t="shared" si="4"/>
        <v>ok</v>
      </c>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row>
    <row r="132" spans="1:347" s="431" customFormat="1" x14ac:dyDescent="0.25">
      <c r="A132" s="426"/>
      <c r="B132" s="427"/>
      <c r="C132" s="428"/>
      <c r="D132" s="427"/>
      <c r="E132" s="426">
        <f>IFERROR(VLOOKUP(B132,liste!$B$2:$C$15,2,FALSE),)</f>
        <v>0</v>
      </c>
      <c r="F132" s="429"/>
      <c r="G132" s="429"/>
      <c r="H132" s="429">
        <f t="shared" si="3"/>
        <v>0</v>
      </c>
      <c r="I132" s="430"/>
      <c r="J132" s="429"/>
      <c r="K132" s="429"/>
      <c r="L132" s="429"/>
      <c r="M132" s="429"/>
      <c r="N132" s="429"/>
      <c r="Q132" s="3" t="str">
        <f t="shared" si="4"/>
        <v>ok</v>
      </c>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row>
    <row r="133" spans="1:347" s="437" customFormat="1" x14ac:dyDescent="0.25">
      <c r="A133" s="432"/>
      <c r="B133" s="433"/>
      <c r="C133" s="434"/>
      <c r="D133" s="433"/>
      <c r="E133" s="432">
        <f>IFERROR(VLOOKUP(B133,liste!$B$2:$C$15,2,FALSE),)</f>
        <v>0</v>
      </c>
      <c r="F133" s="435"/>
      <c r="G133" s="435"/>
      <c r="H133" s="435">
        <f t="shared" ref="H133:H196" si="5">F133-G133</f>
        <v>0</v>
      </c>
      <c r="I133" s="436"/>
      <c r="J133" s="435"/>
      <c r="K133" s="435"/>
      <c r="L133" s="435"/>
      <c r="M133" s="435"/>
      <c r="N133" s="435"/>
      <c r="Q133" s="3" t="str">
        <f t="shared" ref="Q133:Q196" si="6">IF(SUM(I133:N133)&lt;=H133,"ok","erreur")</f>
        <v>ok</v>
      </c>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row>
    <row r="134" spans="1:347" s="431" customFormat="1" x14ac:dyDescent="0.25">
      <c r="A134" s="426"/>
      <c r="B134" s="427"/>
      <c r="C134" s="428"/>
      <c r="D134" s="427"/>
      <c r="E134" s="426">
        <f>IFERROR(VLOOKUP(B134,liste!$B$2:$C$15,2,FALSE),)</f>
        <v>0</v>
      </c>
      <c r="F134" s="429"/>
      <c r="G134" s="429"/>
      <c r="H134" s="429">
        <f t="shared" si="5"/>
        <v>0</v>
      </c>
      <c r="I134" s="430"/>
      <c r="J134" s="429"/>
      <c r="K134" s="429"/>
      <c r="L134" s="429"/>
      <c r="M134" s="429"/>
      <c r="N134" s="429"/>
      <c r="Q134" s="3" t="str">
        <f t="shared" si="6"/>
        <v>ok</v>
      </c>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row>
    <row r="135" spans="1:347" s="437" customFormat="1" x14ac:dyDescent="0.25">
      <c r="A135" s="432"/>
      <c r="B135" s="433"/>
      <c r="C135" s="434"/>
      <c r="D135" s="433"/>
      <c r="E135" s="432">
        <f>IFERROR(VLOOKUP(B135,liste!$B$2:$C$15,2,FALSE),)</f>
        <v>0</v>
      </c>
      <c r="F135" s="435"/>
      <c r="G135" s="435"/>
      <c r="H135" s="435">
        <f t="shared" si="5"/>
        <v>0</v>
      </c>
      <c r="I135" s="436"/>
      <c r="J135" s="435"/>
      <c r="K135" s="435"/>
      <c r="L135" s="435"/>
      <c r="M135" s="435"/>
      <c r="N135" s="435"/>
      <c r="Q135" s="3" t="str">
        <f t="shared" si="6"/>
        <v>ok</v>
      </c>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row>
    <row r="136" spans="1:347" s="431" customFormat="1" x14ac:dyDescent="0.25">
      <c r="A136" s="426"/>
      <c r="B136" s="427"/>
      <c r="C136" s="428"/>
      <c r="D136" s="427"/>
      <c r="E136" s="426">
        <f>IFERROR(VLOOKUP(B136,liste!$B$2:$C$15,2,FALSE),)</f>
        <v>0</v>
      </c>
      <c r="F136" s="429"/>
      <c r="G136" s="429"/>
      <c r="H136" s="429">
        <f t="shared" si="5"/>
        <v>0</v>
      </c>
      <c r="I136" s="430"/>
      <c r="J136" s="429"/>
      <c r="K136" s="429"/>
      <c r="L136" s="429"/>
      <c r="M136" s="429"/>
      <c r="N136" s="429"/>
      <c r="Q136" s="3" t="str">
        <f t="shared" si="6"/>
        <v>ok</v>
      </c>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row>
    <row r="137" spans="1:347" s="437" customFormat="1" x14ac:dyDescent="0.25">
      <c r="A137" s="432"/>
      <c r="B137" s="433"/>
      <c r="C137" s="434"/>
      <c r="D137" s="433"/>
      <c r="E137" s="432">
        <f>IFERROR(VLOOKUP(B137,liste!$B$2:$C$15,2,FALSE),)</f>
        <v>0</v>
      </c>
      <c r="F137" s="435"/>
      <c r="G137" s="435"/>
      <c r="H137" s="435">
        <f t="shared" si="5"/>
        <v>0</v>
      </c>
      <c r="I137" s="436"/>
      <c r="J137" s="435"/>
      <c r="K137" s="435"/>
      <c r="L137" s="435"/>
      <c r="M137" s="435"/>
      <c r="N137" s="435"/>
      <c r="Q137" s="3" t="str">
        <f t="shared" si="6"/>
        <v>ok</v>
      </c>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row>
    <row r="138" spans="1:347" s="431" customFormat="1" x14ac:dyDescent="0.25">
      <c r="A138" s="426"/>
      <c r="B138" s="427"/>
      <c r="C138" s="428"/>
      <c r="D138" s="427"/>
      <c r="E138" s="426">
        <f>IFERROR(VLOOKUP(B138,liste!$B$2:$C$15,2,FALSE),)</f>
        <v>0</v>
      </c>
      <c r="F138" s="429"/>
      <c r="G138" s="429"/>
      <c r="H138" s="429">
        <f t="shared" si="5"/>
        <v>0</v>
      </c>
      <c r="I138" s="430"/>
      <c r="J138" s="429"/>
      <c r="K138" s="429"/>
      <c r="L138" s="429"/>
      <c r="M138" s="429"/>
      <c r="N138" s="429"/>
      <c r="Q138" s="3" t="str">
        <f t="shared" si="6"/>
        <v>ok</v>
      </c>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row>
    <row r="139" spans="1:347" s="437" customFormat="1" x14ac:dyDescent="0.25">
      <c r="A139" s="432"/>
      <c r="B139" s="433"/>
      <c r="C139" s="434"/>
      <c r="D139" s="433"/>
      <c r="E139" s="432">
        <f>IFERROR(VLOOKUP(B139,liste!$B$2:$C$15,2,FALSE),)</f>
        <v>0</v>
      </c>
      <c r="F139" s="435"/>
      <c r="G139" s="435"/>
      <c r="H139" s="435">
        <f t="shared" si="5"/>
        <v>0</v>
      </c>
      <c r="I139" s="436"/>
      <c r="J139" s="435"/>
      <c r="K139" s="435"/>
      <c r="L139" s="435"/>
      <c r="M139" s="435"/>
      <c r="N139" s="435"/>
      <c r="Q139" s="3" t="str">
        <f t="shared" si="6"/>
        <v>ok</v>
      </c>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row>
    <row r="140" spans="1:347" s="431" customFormat="1" x14ac:dyDescent="0.25">
      <c r="A140" s="426"/>
      <c r="B140" s="427"/>
      <c r="C140" s="428"/>
      <c r="D140" s="427"/>
      <c r="E140" s="426">
        <f>IFERROR(VLOOKUP(B140,liste!$B$2:$C$15,2,FALSE),)</f>
        <v>0</v>
      </c>
      <c r="F140" s="429"/>
      <c r="G140" s="429"/>
      <c r="H140" s="429">
        <f t="shared" si="5"/>
        <v>0</v>
      </c>
      <c r="I140" s="430"/>
      <c r="J140" s="429"/>
      <c r="K140" s="429"/>
      <c r="L140" s="429"/>
      <c r="M140" s="429"/>
      <c r="N140" s="429"/>
      <c r="Q140" s="3" t="str">
        <f t="shared" si="6"/>
        <v>ok</v>
      </c>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row>
    <row r="141" spans="1:347" s="437" customFormat="1" x14ac:dyDescent="0.25">
      <c r="A141" s="432"/>
      <c r="B141" s="433"/>
      <c r="C141" s="434"/>
      <c r="D141" s="433"/>
      <c r="E141" s="432">
        <f>IFERROR(VLOOKUP(B141,liste!$B$2:$C$15,2,FALSE),)</f>
        <v>0</v>
      </c>
      <c r="F141" s="435"/>
      <c r="G141" s="435"/>
      <c r="H141" s="435">
        <f t="shared" si="5"/>
        <v>0</v>
      </c>
      <c r="I141" s="436"/>
      <c r="J141" s="435"/>
      <c r="K141" s="435"/>
      <c r="L141" s="435"/>
      <c r="M141" s="435"/>
      <c r="N141" s="435"/>
      <c r="Q141" s="3" t="str">
        <f t="shared" si="6"/>
        <v>ok</v>
      </c>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row>
    <row r="142" spans="1:347" s="431" customFormat="1" x14ac:dyDescent="0.25">
      <c r="A142" s="426"/>
      <c r="B142" s="427"/>
      <c r="C142" s="428"/>
      <c r="D142" s="427"/>
      <c r="E142" s="426">
        <f>IFERROR(VLOOKUP(B142,liste!$B$2:$C$15,2,FALSE),)</f>
        <v>0</v>
      </c>
      <c r="F142" s="429"/>
      <c r="G142" s="429"/>
      <c r="H142" s="429">
        <f t="shared" si="5"/>
        <v>0</v>
      </c>
      <c r="I142" s="430"/>
      <c r="J142" s="429"/>
      <c r="K142" s="429"/>
      <c r="L142" s="429"/>
      <c r="M142" s="429"/>
      <c r="N142" s="429"/>
      <c r="Q142" s="3" t="str">
        <f t="shared" si="6"/>
        <v>ok</v>
      </c>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row>
    <row r="143" spans="1:347" s="437" customFormat="1" x14ac:dyDescent="0.25">
      <c r="A143" s="432"/>
      <c r="B143" s="433"/>
      <c r="C143" s="434"/>
      <c r="D143" s="433"/>
      <c r="E143" s="432">
        <f>IFERROR(VLOOKUP(B143,liste!$B$2:$C$15,2,FALSE),)</f>
        <v>0</v>
      </c>
      <c r="F143" s="435"/>
      <c r="G143" s="435"/>
      <c r="H143" s="435">
        <f t="shared" si="5"/>
        <v>0</v>
      </c>
      <c r="I143" s="436"/>
      <c r="J143" s="435"/>
      <c r="K143" s="435"/>
      <c r="L143" s="435"/>
      <c r="M143" s="435"/>
      <c r="N143" s="435"/>
      <c r="Q143" s="3" t="str">
        <f t="shared" si="6"/>
        <v>ok</v>
      </c>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row>
    <row r="144" spans="1:347" s="431" customFormat="1" x14ac:dyDescent="0.25">
      <c r="A144" s="426"/>
      <c r="B144" s="427"/>
      <c r="C144" s="428"/>
      <c r="D144" s="427"/>
      <c r="E144" s="426">
        <f>IFERROR(VLOOKUP(B144,liste!$B$2:$C$15,2,FALSE),)</f>
        <v>0</v>
      </c>
      <c r="F144" s="429"/>
      <c r="G144" s="429"/>
      <c r="H144" s="429">
        <f t="shared" si="5"/>
        <v>0</v>
      </c>
      <c r="I144" s="430"/>
      <c r="J144" s="429"/>
      <c r="K144" s="429"/>
      <c r="L144" s="429"/>
      <c r="M144" s="429"/>
      <c r="N144" s="429"/>
      <c r="Q144" s="3" t="str">
        <f t="shared" si="6"/>
        <v>ok</v>
      </c>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row>
    <row r="145" spans="1:347" s="437" customFormat="1" x14ac:dyDescent="0.25">
      <c r="A145" s="432"/>
      <c r="B145" s="433"/>
      <c r="C145" s="434"/>
      <c r="D145" s="433"/>
      <c r="E145" s="432">
        <f>IFERROR(VLOOKUP(B145,liste!$B$2:$C$15,2,FALSE),)</f>
        <v>0</v>
      </c>
      <c r="F145" s="435"/>
      <c r="G145" s="435"/>
      <c r="H145" s="435">
        <f t="shared" si="5"/>
        <v>0</v>
      </c>
      <c r="I145" s="436"/>
      <c r="J145" s="435"/>
      <c r="K145" s="435"/>
      <c r="L145" s="435"/>
      <c r="M145" s="435"/>
      <c r="N145" s="435"/>
      <c r="Q145" s="3" t="str">
        <f t="shared" si="6"/>
        <v>ok</v>
      </c>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row>
    <row r="146" spans="1:347" s="431" customFormat="1" x14ac:dyDescent="0.25">
      <c r="A146" s="426"/>
      <c r="B146" s="427"/>
      <c r="C146" s="428"/>
      <c r="D146" s="427"/>
      <c r="E146" s="426">
        <f>IFERROR(VLOOKUP(B146,liste!$B$2:$C$15,2,FALSE),)</f>
        <v>0</v>
      </c>
      <c r="F146" s="429"/>
      <c r="G146" s="429"/>
      <c r="H146" s="429">
        <f t="shared" si="5"/>
        <v>0</v>
      </c>
      <c r="I146" s="430"/>
      <c r="J146" s="429"/>
      <c r="K146" s="429"/>
      <c r="L146" s="429"/>
      <c r="M146" s="429"/>
      <c r="N146" s="429"/>
      <c r="Q146" s="3" t="str">
        <f t="shared" si="6"/>
        <v>ok</v>
      </c>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row>
    <row r="147" spans="1:347" s="437" customFormat="1" x14ac:dyDescent="0.25">
      <c r="A147" s="432"/>
      <c r="B147" s="433"/>
      <c r="C147" s="434"/>
      <c r="D147" s="433"/>
      <c r="E147" s="432">
        <f>IFERROR(VLOOKUP(B147,liste!$B$2:$C$15,2,FALSE),)</f>
        <v>0</v>
      </c>
      <c r="F147" s="435"/>
      <c r="G147" s="435"/>
      <c r="H147" s="435">
        <f t="shared" si="5"/>
        <v>0</v>
      </c>
      <c r="I147" s="436"/>
      <c r="J147" s="435"/>
      <c r="K147" s="435"/>
      <c r="L147" s="435"/>
      <c r="M147" s="435"/>
      <c r="N147" s="435"/>
      <c r="Q147" s="3" t="str">
        <f t="shared" si="6"/>
        <v>ok</v>
      </c>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row>
    <row r="148" spans="1:347" s="431" customFormat="1" x14ac:dyDescent="0.25">
      <c r="A148" s="426"/>
      <c r="B148" s="427"/>
      <c r="C148" s="428"/>
      <c r="D148" s="427"/>
      <c r="E148" s="426">
        <f>IFERROR(VLOOKUP(B148,liste!$B$2:$C$15,2,FALSE),)</f>
        <v>0</v>
      </c>
      <c r="F148" s="429"/>
      <c r="G148" s="429"/>
      <c r="H148" s="429">
        <f t="shared" si="5"/>
        <v>0</v>
      </c>
      <c r="I148" s="430"/>
      <c r="J148" s="429"/>
      <c r="K148" s="429"/>
      <c r="L148" s="429"/>
      <c r="M148" s="429"/>
      <c r="N148" s="429"/>
      <c r="Q148" s="3" t="str">
        <f t="shared" si="6"/>
        <v>ok</v>
      </c>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row>
    <row r="149" spans="1:347" s="437" customFormat="1" x14ac:dyDescent="0.25">
      <c r="A149" s="432"/>
      <c r="B149" s="433"/>
      <c r="C149" s="434"/>
      <c r="D149" s="433"/>
      <c r="E149" s="432">
        <f>IFERROR(VLOOKUP(B149,liste!$B$2:$C$15,2,FALSE),)</f>
        <v>0</v>
      </c>
      <c r="F149" s="435"/>
      <c r="G149" s="435"/>
      <c r="H149" s="435">
        <f t="shared" si="5"/>
        <v>0</v>
      </c>
      <c r="I149" s="436"/>
      <c r="J149" s="435"/>
      <c r="K149" s="435"/>
      <c r="L149" s="435"/>
      <c r="M149" s="435"/>
      <c r="N149" s="435"/>
      <c r="Q149" s="3" t="str">
        <f t="shared" si="6"/>
        <v>ok</v>
      </c>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row>
    <row r="150" spans="1:347" s="431" customFormat="1" x14ac:dyDescent="0.25">
      <c r="A150" s="426"/>
      <c r="B150" s="427"/>
      <c r="C150" s="428"/>
      <c r="D150" s="427"/>
      <c r="E150" s="426">
        <f>IFERROR(VLOOKUP(B150,liste!$B$2:$C$15,2,FALSE),)</f>
        <v>0</v>
      </c>
      <c r="F150" s="429"/>
      <c r="G150" s="429"/>
      <c r="H150" s="429">
        <f t="shared" si="5"/>
        <v>0</v>
      </c>
      <c r="I150" s="430"/>
      <c r="J150" s="429"/>
      <c r="K150" s="429"/>
      <c r="L150" s="429"/>
      <c r="M150" s="429"/>
      <c r="N150" s="429"/>
      <c r="Q150" s="3" t="str">
        <f t="shared" si="6"/>
        <v>ok</v>
      </c>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row>
    <row r="151" spans="1:347" s="437" customFormat="1" x14ac:dyDescent="0.25">
      <c r="A151" s="432"/>
      <c r="B151" s="433"/>
      <c r="C151" s="434"/>
      <c r="D151" s="433"/>
      <c r="E151" s="432">
        <f>IFERROR(VLOOKUP(B151,liste!$B$2:$C$15,2,FALSE),)</f>
        <v>0</v>
      </c>
      <c r="F151" s="435"/>
      <c r="G151" s="435"/>
      <c r="H151" s="435">
        <f t="shared" si="5"/>
        <v>0</v>
      </c>
      <c r="I151" s="436"/>
      <c r="J151" s="435"/>
      <c r="K151" s="435"/>
      <c r="L151" s="435"/>
      <c r="M151" s="435"/>
      <c r="N151" s="435"/>
      <c r="Q151" s="3" t="str">
        <f t="shared" si="6"/>
        <v>ok</v>
      </c>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row>
    <row r="152" spans="1:347" s="431" customFormat="1" x14ac:dyDescent="0.25">
      <c r="A152" s="426"/>
      <c r="B152" s="427"/>
      <c r="C152" s="428"/>
      <c r="D152" s="427"/>
      <c r="E152" s="426">
        <f>IFERROR(VLOOKUP(B152,liste!$B$2:$C$15,2,FALSE),)</f>
        <v>0</v>
      </c>
      <c r="F152" s="429"/>
      <c r="G152" s="429"/>
      <c r="H152" s="429">
        <f t="shared" si="5"/>
        <v>0</v>
      </c>
      <c r="I152" s="430"/>
      <c r="J152" s="429"/>
      <c r="K152" s="429"/>
      <c r="L152" s="429"/>
      <c r="M152" s="429"/>
      <c r="N152" s="429"/>
      <c r="Q152" s="3" t="str">
        <f t="shared" si="6"/>
        <v>ok</v>
      </c>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row>
    <row r="153" spans="1:347" s="437" customFormat="1" x14ac:dyDescent="0.25">
      <c r="A153" s="432"/>
      <c r="B153" s="433"/>
      <c r="C153" s="434"/>
      <c r="D153" s="433"/>
      <c r="E153" s="432">
        <f>IFERROR(VLOOKUP(B153,liste!$B$2:$C$15,2,FALSE),)</f>
        <v>0</v>
      </c>
      <c r="F153" s="435"/>
      <c r="G153" s="435"/>
      <c r="H153" s="435">
        <f t="shared" si="5"/>
        <v>0</v>
      </c>
      <c r="I153" s="436"/>
      <c r="J153" s="435"/>
      <c r="K153" s="435"/>
      <c r="L153" s="435"/>
      <c r="M153" s="435"/>
      <c r="N153" s="435"/>
      <c r="Q153" s="3" t="str">
        <f t="shared" si="6"/>
        <v>ok</v>
      </c>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row>
    <row r="154" spans="1:347" s="431" customFormat="1" x14ac:dyDescent="0.25">
      <c r="A154" s="426"/>
      <c r="B154" s="427"/>
      <c r="C154" s="428"/>
      <c r="D154" s="427"/>
      <c r="E154" s="426">
        <f>IFERROR(VLOOKUP(B154,liste!$B$2:$C$15,2,FALSE),)</f>
        <v>0</v>
      </c>
      <c r="F154" s="429"/>
      <c r="G154" s="429"/>
      <c r="H154" s="429">
        <f t="shared" si="5"/>
        <v>0</v>
      </c>
      <c r="I154" s="430"/>
      <c r="J154" s="429"/>
      <c r="K154" s="429"/>
      <c r="L154" s="429"/>
      <c r="M154" s="429"/>
      <c r="N154" s="429"/>
      <c r="Q154" s="3" t="str">
        <f t="shared" si="6"/>
        <v>ok</v>
      </c>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row>
    <row r="155" spans="1:347" s="437" customFormat="1" x14ac:dyDescent="0.25">
      <c r="A155" s="432"/>
      <c r="B155" s="433"/>
      <c r="C155" s="434"/>
      <c r="D155" s="433"/>
      <c r="E155" s="432">
        <f>IFERROR(VLOOKUP(B155,liste!$B$2:$C$15,2,FALSE),)</f>
        <v>0</v>
      </c>
      <c r="F155" s="435"/>
      <c r="G155" s="435"/>
      <c r="H155" s="435">
        <f t="shared" si="5"/>
        <v>0</v>
      </c>
      <c r="I155" s="436"/>
      <c r="J155" s="435"/>
      <c r="K155" s="435"/>
      <c r="L155" s="435"/>
      <c r="M155" s="435"/>
      <c r="N155" s="435"/>
      <c r="Q155" s="3" t="str">
        <f t="shared" si="6"/>
        <v>ok</v>
      </c>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row>
    <row r="156" spans="1:347" s="431" customFormat="1" x14ac:dyDescent="0.25">
      <c r="A156" s="426"/>
      <c r="B156" s="427"/>
      <c r="C156" s="428"/>
      <c r="D156" s="427"/>
      <c r="E156" s="426">
        <f>IFERROR(VLOOKUP(B156,liste!$B$2:$C$15,2,FALSE),)</f>
        <v>0</v>
      </c>
      <c r="F156" s="429"/>
      <c r="G156" s="429"/>
      <c r="H156" s="429">
        <f t="shared" si="5"/>
        <v>0</v>
      </c>
      <c r="I156" s="430"/>
      <c r="J156" s="429"/>
      <c r="K156" s="429"/>
      <c r="L156" s="429"/>
      <c r="M156" s="429"/>
      <c r="N156" s="429"/>
      <c r="Q156" s="3" t="str">
        <f t="shared" si="6"/>
        <v>ok</v>
      </c>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row>
    <row r="157" spans="1:347" s="437" customFormat="1" x14ac:dyDescent="0.25">
      <c r="A157" s="432"/>
      <c r="B157" s="433"/>
      <c r="C157" s="434"/>
      <c r="D157" s="433"/>
      <c r="E157" s="432">
        <f>IFERROR(VLOOKUP(B157,liste!$B$2:$C$15,2,FALSE),)</f>
        <v>0</v>
      </c>
      <c r="F157" s="435"/>
      <c r="G157" s="435"/>
      <c r="H157" s="435">
        <f t="shared" si="5"/>
        <v>0</v>
      </c>
      <c r="I157" s="436"/>
      <c r="J157" s="435"/>
      <c r="K157" s="435"/>
      <c r="L157" s="435"/>
      <c r="M157" s="435"/>
      <c r="N157" s="435"/>
      <c r="Q157" s="3" t="str">
        <f t="shared" si="6"/>
        <v>ok</v>
      </c>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row>
    <row r="158" spans="1:347" s="431" customFormat="1" x14ac:dyDescent="0.25">
      <c r="A158" s="426"/>
      <c r="B158" s="427"/>
      <c r="C158" s="428"/>
      <c r="D158" s="427"/>
      <c r="E158" s="426">
        <f>IFERROR(VLOOKUP(B158,liste!$B$2:$C$15,2,FALSE),)</f>
        <v>0</v>
      </c>
      <c r="F158" s="429"/>
      <c r="G158" s="429"/>
      <c r="H158" s="429">
        <f t="shared" si="5"/>
        <v>0</v>
      </c>
      <c r="I158" s="430"/>
      <c r="J158" s="429"/>
      <c r="K158" s="429"/>
      <c r="L158" s="429"/>
      <c r="M158" s="429"/>
      <c r="N158" s="429"/>
      <c r="Q158" s="3" t="str">
        <f t="shared" si="6"/>
        <v>ok</v>
      </c>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row>
    <row r="159" spans="1:347" s="437" customFormat="1" x14ac:dyDescent="0.25">
      <c r="A159" s="432"/>
      <c r="B159" s="433"/>
      <c r="C159" s="434"/>
      <c r="D159" s="433"/>
      <c r="E159" s="432">
        <f>IFERROR(VLOOKUP(B159,liste!$B$2:$C$15,2,FALSE),)</f>
        <v>0</v>
      </c>
      <c r="F159" s="435"/>
      <c r="G159" s="435"/>
      <c r="H159" s="435">
        <f t="shared" si="5"/>
        <v>0</v>
      </c>
      <c r="I159" s="436"/>
      <c r="J159" s="435"/>
      <c r="K159" s="435"/>
      <c r="L159" s="435"/>
      <c r="M159" s="435"/>
      <c r="N159" s="435"/>
      <c r="Q159" s="3" t="str">
        <f t="shared" si="6"/>
        <v>ok</v>
      </c>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row>
    <row r="160" spans="1:347" s="431" customFormat="1" x14ac:dyDescent="0.25">
      <c r="A160" s="426"/>
      <c r="B160" s="427"/>
      <c r="C160" s="428"/>
      <c r="D160" s="427"/>
      <c r="E160" s="426">
        <f>IFERROR(VLOOKUP(B160,liste!$B$2:$C$15,2,FALSE),)</f>
        <v>0</v>
      </c>
      <c r="F160" s="429"/>
      <c r="G160" s="429"/>
      <c r="H160" s="429">
        <f t="shared" si="5"/>
        <v>0</v>
      </c>
      <c r="I160" s="430"/>
      <c r="J160" s="429"/>
      <c r="K160" s="429"/>
      <c r="L160" s="429"/>
      <c r="M160" s="429"/>
      <c r="N160" s="429"/>
      <c r="Q160" s="3" t="str">
        <f t="shared" si="6"/>
        <v>ok</v>
      </c>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row>
    <row r="161" spans="1:347" s="437" customFormat="1" x14ac:dyDescent="0.25">
      <c r="A161" s="432"/>
      <c r="B161" s="433"/>
      <c r="C161" s="434"/>
      <c r="D161" s="433"/>
      <c r="E161" s="432">
        <f>IFERROR(VLOOKUP(B161,liste!$B$2:$C$15,2,FALSE),)</f>
        <v>0</v>
      </c>
      <c r="F161" s="435"/>
      <c r="G161" s="435"/>
      <c r="H161" s="435">
        <f t="shared" si="5"/>
        <v>0</v>
      </c>
      <c r="I161" s="436"/>
      <c r="J161" s="435"/>
      <c r="K161" s="435"/>
      <c r="L161" s="435"/>
      <c r="M161" s="435"/>
      <c r="N161" s="435"/>
      <c r="Q161" s="3" t="str">
        <f t="shared" si="6"/>
        <v>ok</v>
      </c>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row>
    <row r="162" spans="1:347" s="431" customFormat="1" x14ac:dyDescent="0.25">
      <c r="A162" s="426"/>
      <c r="B162" s="427"/>
      <c r="C162" s="428"/>
      <c r="D162" s="427"/>
      <c r="E162" s="426">
        <f>IFERROR(VLOOKUP(B162,liste!$B$2:$C$15,2,FALSE),)</f>
        <v>0</v>
      </c>
      <c r="F162" s="429"/>
      <c r="G162" s="429"/>
      <c r="H162" s="429">
        <f t="shared" si="5"/>
        <v>0</v>
      </c>
      <c r="I162" s="430"/>
      <c r="J162" s="429"/>
      <c r="K162" s="429"/>
      <c r="L162" s="429"/>
      <c r="M162" s="429"/>
      <c r="N162" s="429"/>
      <c r="Q162" s="3" t="str">
        <f t="shared" si="6"/>
        <v>ok</v>
      </c>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row>
    <row r="163" spans="1:347" s="437" customFormat="1" x14ac:dyDescent="0.25">
      <c r="A163" s="432"/>
      <c r="B163" s="433"/>
      <c r="C163" s="434"/>
      <c r="D163" s="433"/>
      <c r="E163" s="432">
        <f>IFERROR(VLOOKUP(B163,liste!$B$2:$C$15,2,FALSE),)</f>
        <v>0</v>
      </c>
      <c r="F163" s="435"/>
      <c r="G163" s="435"/>
      <c r="H163" s="435">
        <f t="shared" si="5"/>
        <v>0</v>
      </c>
      <c r="I163" s="436"/>
      <c r="J163" s="435"/>
      <c r="K163" s="435"/>
      <c r="L163" s="435"/>
      <c r="M163" s="435"/>
      <c r="N163" s="435"/>
      <c r="Q163" s="3" t="str">
        <f t="shared" si="6"/>
        <v>ok</v>
      </c>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row>
    <row r="164" spans="1:347" s="431" customFormat="1" x14ac:dyDescent="0.25">
      <c r="A164" s="426"/>
      <c r="B164" s="427"/>
      <c r="C164" s="428"/>
      <c r="D164" s="427"/>
      <c r="E164" s="426">
        <f>IFERROR(VLOOKUP(B164,liste!$B$2:$C$15,2,FALSE),)</f>
        <v>0</v>
      </c>
      <c r="F164" s="429"/>
      <c r="G164" s="429"/>
      <c r="H164" s="429">
        <f t="shared" si="5"/>
        <v>0</v>
      </c>
      <c r="I164" s="430"/>
      <c r="J164" s="429"/>
      <c r="K164" s="429"/>
      <c r="L164" s="429"/>
      <c r="M164" s="429"/>
      <c r="N164" s="429"/>
      <c r="Q164" s="3" t="str">
        <f t="shared" si="6"/>
        <v>ok</v>
      </c>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row>
    <row r="165" spans="1:347" s="437" customFormat="1" x14ac:dyDescent="0.25">
      <c r="A165" s="432"/>
      <c r="B165" s="433"/>
      <c r="C165" s="434"/>
      <c r="D165" s="433"/>
      <c r="E165" s="432">
        <f>IFERROR(VLOOKUP(B165,liste!$B$2:$C$15,2,FALSE),)</f>
        <v>0</v>
      </c>
      <c r="F165" s="435"/>
      <c r="G165" s="435"/>
      <c r="H165" s="435">
        <f t="shared" si="5"/>
        <v>0</v>
      </c>
      <c r="I165" s="436"/>
      <c r="J165" s="435"/>
      <c r="K165" s="435"/>
      <c r="L165" s="435"/>
      <c r="M165" s="435"/>
      <c r="N165" s="435"/>
      <c r="Q165" s="3" t="str">
        <f t="shared" si="6"/>
        <v>ok</v>
      </c>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row>
    <row r="166" spans="1:347" s="431" customFormat="1" x14ac:dyDescent="0.25">
      <c r="A166" s="426"/>
      <c r="B166" s="427"/>
      <c r="C166" s="428"/>
      <c r="D166" s="427"/>
      <c r="E166" s="426">
        <f>IFERROR(VLOOKUP(B166,liste!$B$2:$C$15,2,FALSE),)</f>
        <v>0</v>
      </c>
      <c r="F166" s="429"/>
      <c r="G166" s="429"/>
      <c r="H166" s="429">
        <f t="shared" si="5"/>
        <v>0</v>
      </c>
      <c r="I166" s="430"/>
      <c r="J166" s="429"/>
      <c r="K166" s="429"/>
      <c r="L166" s="429"/>
      <c r="M166" s="429"/>
      <c r="N166" s="429"/>
      <c r="Q166" s="3" t="str">
        <f t="shared" si="6"/>
        <v>ok</v>
      </c>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row>
    <row r="167" spans="1:347" s="437" customFormat="1" x14ac:dyDescent="0.25">
      <c r="A167" s="432"/>
      <c r="B167" s="433"/>
      <c r="C167" s="434"/>
      <c r="D167" s="433"/>
      <c r="E167" s="432">
        <f>IFERROR(VLOOKUP(B167,liste!$B$2:$C$15,2,FALSE),)</f>
        <v>0</v>
      </c>
      <c r="F167" s="435"/>
      <c r="G167" s="435"/>
      <c r="H167" s="435">
        <f t="shared" si="5"/>
        <v>0</v>
      </c>
      <c r="I167" s="436"/>
      <c r="J167" s="435"/>
      <c r="K167" s="435"/>
      <c r="L167" s="435"/>
      <c r="M167" s="435"/>
      <c r="N167" s="435"/>
      <c r="Q167" s="3" t="str">
        <f t="shared" si="6"/>
        <v>ok</v>
      </c>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row>
    <row r="168" spans="1:347" s="431" customFormat="1" x14ac:dyDescent="0.25">
      <c r="A168" s="426"/>
      <c r="B168" s="427"/>
      <c r="C168" s="428"/>
      <c r="D168" s="427"/>
      <c r="E168" s="426">
        <f>IFERROR(VLOOKUP(B168,liste!$B$2:$C$15,2,FALSE),)</f>
        <v>0</v>
      </c>
      <c r="F168" s="429"/>
      <c r="G168" s="429"/>
      <c r="H168" s="429">
        <f t="shared" si="5"/>
        <v>0</v>
      </c>
      <c r="I168" s="430"/>
      <c r="J168" s="429"/>
      <c r="K168" s="429"/>
      <c r="L168" s="429"/>
      <c r="M168" s="429"/>
      <c r="N168" s="429"/>
      <c r="Q168" s="3" t="str">
        <f t="shared" si="6"/>
        <v>ok</v>
      </c>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row>
    <row r="169" spans="1:347" s="437" customFormat="1" x14ac:dyDescent="0.25">
      <c r="A169" s="432"/>
      <c r="B169" s="433"/>
      <c r="C169" s="434"/>
      <c r="D169" s="433"/>
      <c r="E169" s="432">
        <f>IFERROR(VLOOKUP(B169,liste!$B$2:$C$15,2,FALSE),)</f>
        <v>0</v>
      </c>
      <c r="F169" s="435"/>
      <c r="G169" s="435"/>
      <c r="H169" s="435">
        <f t="shared" si="5"/>
        <v>0</v>
      </c>
      <c r="I169" s="436"/>
      <c r="J169" s="435"/>
      <c r="K169" s="435"/>
      <c r="L169" s="435"/>
      <c r="M169" s="435"/>
      <c r="N169" s="435"/>
      <c r="Q169" s="3" t="str">
        <f t="shared" si="6"/>
        <v>ok</v>
      </c>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row>
    <row r="170" spans="1:347" s="431" customFormat="1" x14ac:dyDescent="0.25">
      <c r="A170" s="426"/>
      <c r="B170" s="427"/>
      <c r="C170" s="428"/>
      <c r="D170" s="427"/>
      <c r="E170" s="426">
        <f>IFERROR(VLOOKUP(B170,liste!$B$2:$C$15,2,FALSE),)</f>
        <v>0</v>
      </c>
      <c r="F170" s="429"/>
      <c r="G170" s="429"/>
      <c r="H170" s="429">
        <f t="shared" si="5"/>
        <v>0</v>
      </c>
      <c r="I170" s="430"/>
      <c r="J170" s="429"/>
      <c r="K170" s="429"/>
      <c r="L170" s="429"/>
      <c r="M170" s="429"/>
      <c r="N170" s="429"/>
      <c r="Q170" s="3" t="str">
        <f t="shared" si="6"/>
        <v>ok</v>
      </c>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row>
    <row r="171" spans="1:347" s="437" customFormat="1" x14ac:dyDescent="0.25">
      <c r="A171" s="432"/>
      <c r="B171" s="433"/>
      <c r="C171" s="434"/>
      <c r="D171" s="433"/>
      <c r="E171" s="432">
        <f>IFERROR(VLOOKUP(B171,liste!$B$2:$C$15,2,FALSE),)</f>
        <v>0</v>
      </c>
      <c r="F171" s="435"/>
      <c r="G171" s="435"/>
      <c r="H171" s="435">
        <f t="shared" si="5"/>
        <v>0</v>
      </c>
      <c r="I171" s="436"/>
      <c r="J171" s="435"/>
      <c r="K171" s="435"/>
      <c r="L171" s="435"/>
      <c r="M171" s="435"/>
      <c r="N171" s="435"/>
      <c r="Q171" s="3" t="str">
        <f t="shared" si="6"/>
        <v>ok</v>
      </c>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row>
    <row r="172" spans="1:347" s="431" customFormat="1" x14ac:dyDescent="0.25">
      <c r="A172" s="426"/>
      <c r="B172" s="427"/>
      <c r="C172" s="428"/>
      <c r="D172" s="427"/>
      <c r="E172" s="426">
        <f>IFERROR(VLOOKUP(B172,liste!$B$2:$C$15,2,FALSE),)</f>
        <v>0</v>
      </c>
      <c r="F172" s="429"/>
      <c r="G172" s="429"/>
      <c r="H172" s="429">
        <f t="shared" si="5"/>
        <v>0</v>
      </c>
      <c r="I172" s="430"/>
      <c r="J172" s="429"/>
      <c r="K172" s="429"/>
      <c r="L172" s="429"/>
      <c r="M172" s="429"/>
      <c r="N172" s="429"/>
      <c r="Q172" s="3" t="str">
        <f t="shared" si="6"/>
        <v>ok</v>
      </c>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row>
    <row r="173" spans="1:347" s="437" customFormat="1" x14ac:dyDescent="0.25">
      <c r="A173" s="432"/>
      <c r="B173" s="433"/>
      <c r="C173" s="434"/>
      <c r="D173" s="433"/>
      <c r="E173" s="432">
        <f>IFERROR(VLOOKUP(B173,liste!$B$2:$C$15,2,FALSE),)</f>
        <v>0</v>
      </c>
      <c r="F173" s="435"/>
      <c r="G173" s="435"/>
      <c r="H173" s="435">
        <f t="shared" si="5"/>
        <v>0</v>
      </c>
      <c r="I173" s="436"/>
      <c r="J173" s="435"/>
      <c r="K173" s="435"/>
      <c r="L173" s="435"/>
      <c r="M173" s="435"/>
      <c r="N173" s="435"/>
      <c r="Q173" s="3" t="str">
        <f t="shared" si="6"/>
        <v>ok</v>
      </c>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row>
    <row r="174" spans="1:347" s="431" customFormat="1" x14ac:dyDescent="0.25">
      <c r="A174" s="426"/>
      <c r="B174" s="427"/>
      <c r="C174" s="428"/>
      <c r="D174" s="427"/>
      <c r="E174" s="426">
        <f>IFERROR(VLOOKUP(B174,liste!$B$2:$C$15,2,FALSE),)</f>
        <v>0</v>
      </c>
      <c r="F174" s="429"/>
      <c r="G174" s="429"/>
      <c r="H174" s="429">
        <f t="shared" si="5"/>
        <v>0</v>
      </c>
      <c r="I174" s="430"/>
      <c r="J174" s="429"/>
      <c r="K174" s="429"/>
      <c r="L174" s="429"/>
      <c r="M174" s="429"/>
      <c r="N174" s="429"/>
      <c r="Q174" s="3" t="str">
        <f t="shared" si="6"/>
        <v>ok</v>
      </c>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row>
    <row r="175" spans="1:347" s="437" customFormat="1" x14ac:dyDescent="0.25">
      <c r="A175" s="432"/>
      <c r="B175" s="433"/>
      <c r="C175" s="434"/>
      <c r="D175" s="433"/>
      <c r="E175" s="432">
        <f>IFERROR(VLOOKUP(B175,liste!$B$2:$C$15,2,FALSE),)</f>
        <v>0</v>
      </c>
      <c r="F175" s="435"/>
      <c r="G175" s="435"/>
      <c r="H175" s="435">
        <f t="shared" si="5"/>
        <v>0</v>
      </c>
      <c r="I175" s="436"/>
      <c r="J175" s="435"/>
      <c r="K175" s="435"/>
      <c r="L175" s="435"/>
      <c r="M175" s="435"/>
      <c r="N175" s="435"/>
      <c r="Q175" s="3" t="str">
        <f t="shared" si="6"/>
        <v>ok</v>
      </c>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row>
    <row r="176" spans="1:347" s="431" customFormat="1" x14ac:dyDescent="0.25">
      <c r="A176" s="426"/>
      <c r="B176" s="427"/>
      <c r="C176" s="428"/>
      <c r="D176" s="427"/>
      <c r="E176" s="426">
        <f>IFERROR(VLOOKUP(B176,liste!$B$2:$C$15,2,FALSE),)</f>
        <v>0</v>
      </c>
      <c r="F176" s="429"/>
      <c r="G176" s="429"/>
      <c r="H176" s="429">
        <f t="shared" si="5"/>
        <v>0</v>
      </c>
      <c r="I176" s="430"/>
      <c r="J176" s="429"/>
      <c r="K176" s="429"/>
      <c r="L176" s="429"/>
      <c r="M176" s="429"/>
      <c r="N176" s="429"/>
      <c r="Q176" s="3" t="str">
        <f t="shared" si="6"/>
        <v>ok</v>
      </c>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row>
    <row r="177" spans="1:347" s="437" customFormat="1" x14ac:dyDescent="0.25">
      <c r="A177" s="432"/>
      <c r="B177" s="433"/>
      <c r="C177" s="434"/>
      <c r="D177" s="433"/>
      <c r="E177" s="432">
        <f>IFERROR(VLOOKUP(B177,liste!$B$2:$C$15,2,FALSE),)</f>
        <v>0</v>
      </c>
      <c r="F177" s="435"/>
      <c r="G177" s="435"/>
      <c r="H177" s="435">
        <f t="shared" si="5"/>
        <v>0</v>
      </c>
      <c r="I177" s="436"/>
      <c r="J177" s="435"/>
      <c r="K177" s="435"/>
      <c r="L177" s="435"/>
      <c r="M177" s="435"/>
      <c r="N177" s="435"/>
      <c r="Q177" s="3" t="str">
        <f t="shared" si="6"/>
        <v>ok</v>
      </c>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row>
    <row r="178" spans="1:347" s="431" customFormat="1" x14ac:dyDescent="0.25">
      <c r="A178" s="426"/>
      <c r="B178" s="427"/>
      <c r="C178" s="428"/>
      <c r="D178" s="427"/>
      <c r="E178" s="426">
        <f>IFERROR(VLOOKUP(B178,liste!$B$2:$C$15,2,FALSE),)</f>
        <v>0</v>
      </c>
      <c r="F178" s="429"/>
      <c r="G178" s="429"/>
      <c r="H178" s="429">
        <f t="shared" si="5"/>
        <v>0</v>
      </c>
      <c r="I178" s="430"/>
      <c r="J178" s="429"/>
      <c r="K178" s="429"/>
      <c r="L178" s="429"/>
      <c r="M178" s="429"/>
      <c r="N178" s="429"/>
      <c r="Q178" s="3" t="str">
        <f t="shared" si="6"/>
        <v>ok</v>
      </c>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row>
    <row r="179" spans="1:347" s="437" customFormat="1" x14ac:dyDescent="0.25">
      <c r="A179" s="432"/>
      <c r="B179" s="433"/>
      <c r="C179" s="434"/>
      <c r="D179" s="433"/>
      <c r="E179" s="432">
        <f>IFERROR(VLOOKUP(B179,liste!$B$2:$C$15,2,FALSE),)</f>
        <v>0</v>
      </c>
      <c r="F179" s="435"/>
      <c r="G179" s="435"/>
      <c r="H179" s="435">
        <f t="shared" si="5"/>
        <v>0</v>
      </c>
      <c r="I179" s="436"/>
      <c r="J179" s="435"/>
      <c r="K179" s="435"/>
      <c r="L179" s="435"/>
      <c r="M179" s="435"/>
      <c r="N179" s="435"/>
      <c r="Q179" s="3" t="str">
        <f t="shared" si="6"/>
        <v>ok</v>
      </c>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row>
    <row r="180" spans="1:347" s="431" customFormat="1" x14ac:dyDescent="0.25">
      <c r="A180" s="426"/>
      <c r="B180" s="427"/>
      <c r="C180" s="428"/>
      <c r="D180" s="427"/>
      <c r="E180" s="426">
        <f>IFERROR(VLOOKUP(B180,liste!$B$2:$C$15,2,FALSE),)</f>
        <v>0</v>
      </c>
      <c r="F180" s="429"/>
      <c r="G180" s="429"/>
      <c r="H180" s="429">
        <f t="shared" si="5"/>
        <v>0</v>
      </c>
      <c r="I180" s="430"/>
      <c r="J180" s="429"/>
      <c r="K180" s="429"/>
      <c r="L180" s="429"/>
      <c r="M180" s="429"/>
      <c r="N180" s="429"/>
      <c r="Q180" s="3" t="str">
        <f t="shared" si="6"/>
        <v>ok</v>
      </c>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row>
    <row r="181" spans="1:347" s="437" customFormat="1" x14ac:dyDescent="0.25">
      <c r="A181" s="432"/>
      <c r="B181" s="433"/>
      <c r="C181" s="434"/>
      <c r="D181" s="433"/>
      <c r="E181" s="432">
        <f>IFERROR(VLOOKUP(B181,liste!$B$2:$C$15,2,FALSE),)</f>
        <v>0</v>
      </c>
      <c r="F181" s="435"/>
      <c r="G181" s="435"/>
      <c r="H181" s="435">
        <f t="shared" si="5"/>
        <v>0</v>
      </c>
      <c r="I181" s="436"/>
      <c r="J181" s="435"/>
      <c r="K181" s="435"/>
      <c r="L181" s="435"/>
      <c r="M181" s="435"/>
      <c r="N181" s="435"/>
      <c r="Q181" s="3" t="str">
        <f t="shared" si="6"/>
        <v>ok</v>
      </c>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row>
    <row r="182" spans="1:347" s="431" customFormat="1" x14ac:dyDescent="0.25">
      <c r="A182" s="426"/>
      <c r="B182" s="427"/>
      <c r="C182" s="428"/>
      <c r="D182" s="427"/>
      <c r="E182" s="426">
        <f>IFERROR(VLOOKUP(B182,liste!$B$2:$C$15,2,FALSE),)</f>
        <v>0</v>
      </c>
      <c r="F182" s="429"/>
      <c r="G182" s="429"/>
      <c r="H182" s="429">
        <f t="shared" si="5"/>
        <v>0</v>
      </c>
      <c r="I182" s="430"/>
      <c r="J182" s="429"/>
      <c r="K182" s="429"/>
      <c r="L182" s="429"/>
      <c r="M182" s="429"/>
      <c r="N182" s="429"/>
      <c r="Q182" s="3" t="str">
        <f t="shared" si="6"/>
        <v>ok</v>
      </c>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row>
    <row r="183" spans="1:347" s="437" customFormat="1" x14ac:dyDescent="0.25">
      <c r="A183" s="432"/>
      <c r="B183" s="433"/>
      <c r="C183" s="434"/>
      <c r="D183" s="433"/>
      <c r="E183" s="432">
        <f>IFERROR(VLOOKUP(B183,liste!$B$2:$C$15,2,FALSE),)</f>
        <v>0</v>
      </c>
      <c r="F183" s="435"/>
      <c r="G183" s="435"/>
      <c r="H183" s="435">
        <f t="shared" si="5"/>
        <v>0</v>
      </c>
      <c r="I183" s="436"/>
      <c r="J183" s="435"/>
      <c r="K183" s="435"/>
      <c r="L183" s="435"/>
      <c r="M183" s="435"/>
      <c r="N183" s="435"/>
      <c r="Q183" s="3" t="str">
        <f t="shared" si="6"/>
        <v>ok</v>
      </c>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row>
    <row r="184" spans="1:347" s="431" customFormat="1" x14ac:dyDescent="0.25">
      <c r="A184" s="426"/>
      <c r="B184" s="427"/>
      <c r="C184" s="428"/>
      <c r="D184" s="427"/>
      <c r="E184" s="426">
        <f>IFERROR(VLOOKUP(B184,liste!$B$2:$C$15,2,FALSE),)</f>
        <v>0</v>
      </c>
      <c r="F184" s="429"/>
      <c r="G184" s="429"/>
      <c r="H184" s="429">
        <f t="shared" si="5"/>
        <v>0</v>
      </c>
      <c r="I184" s="430"/>
      <c r="J184" s="429"/>
      <c r="K184" s="429"/>
      <c r="L184" s="429"/>
      <c r="M184" s="429"/>
      <c r="N184" s="429"/>
      <c r="Q184" s="3" t="str">
        <f t="shared" si="6"/>
        <v>ok</v>
      </c>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row>
    <row r="185" spans="1:347" s="437" customFormat="1" x14ac:dyDescent="0.25">
      <c r="A185" s="432"/>
      <c r="B185" s="433"/>
      <c r="C185" s="434"/>
      <c r="D185" s="433"/>
      <c r="E185" s="432">
        <f>IFERROR(VLOOKUP(B185,liste!$B$2:$C$15,2,FALSE),)</f>
        <v>0</v>
      </c>
      <c r="F185" s="435"/>
      <c r="G185" s="435"/>
      <c r="H185" s="435">
        <f t="shared" si="5"/>
        <v>0</v>
      </c>
      <c r="I185" s="436"/>
      <c r="J185" s="435"/>
      <c r="K185" s="435"/>
      <c r="L185" s="435"/>
      <c r="M185" s="435"/>
      <c r="N185" s="435"/>
      <c r="Q185" s="3" t="str">
        <f t="shared" si="6"/>
        <v>ok</v>
      </c>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row>
    <row r="186" spans="1:347" s="431" customFormat="1" x14ac:dyDescent="0.25">
      <c r="A186" s="426"/>
      <c r="B186" s="427"/>
      <c r="C186" s="428"/>
      <c r="D186" s="427"/>
      <c r="E186" s="426">
        <f>IFERROR(VLOOKUP(B186,liste!$B$2:$C$15,2,FALSE),)</f>
        <v>0</v>
      </c>
      <c r="F186" s="429"/>
      <c r="G186" s="429"/>
      <c r="H186" s="429">
        <f t="shared" si="5"/>
        <v>0</v>
      </c>
      <c r="I186" s="430"/>
      <c r="J186" s="429"/>
      <c r="K186" s="429"/>
      <c r="L186" s="429"/>
      <c r="M186" s="429"/>
      <c r="N186" s="429"/>
      <c r="Q186" s="3" t="str">
        <f t="shared" si="6"/>
        <v>ok</v>
      </c>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row>
    <row r="187" spans="1:347" s="437" customFormat="1" x14ac:dyDescent="0.25">
      <c r="A187" s="432"/>
      <c r="B187" s="433"/>
      <c r="C187" s="434"/>
      <c r="D187" s="433"/>
      <c r="E187" s="432">
        <f>IFERROR(VLOOKUP(B187,liste!$B$2:$C$15,2,FALSE),)</f>
        <v>0</v>
      </c>
      <c r="F187" s="435"/>
      <c r="G187" s="435"/>
      <c r="H187" s="435">
        <f t="shared" si="5"/>
        <v>0</v>
      </c>
      <c r="I187" s="436"/>
      <c r="J187" s="435"/>
      <c r="K187" s="435"/>
      <c r="L187" s="435"/>
      <c r="M187" s="435"/>
      <c r="N187" s="435"/>
      <c r="Q187" s="3" t="str">
        <f t="shared" si="6"/>
        <v>ok</v>
      </c>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row>
    <row r="188" spans="1:347" s="431" customFormat="1" x14ac:dyDescent="0.25">
      <c r="A188" s="426"/>
      <c r="B188" s="427"/>
      <c r="C188" s="428"/>
      <c r="D188" s="427"/>
      <c r="E188" s="426">
        <f>IFERROR(VLOOKUP(B188,liste!$B$2:$C$15,2,FALSE),)</f>
        <v>0</v>
      </c>
      <c r="F188" s="429"/>
      <c r="G188" s="429"/>
      <c r="H188" s="429">
        <f t="shared" si="5"/>
        <v>0</v>
      </c>
      <c r="I188" s="430"/>
      <c r="J188" s="429"/>
      <c r="K188" s="429"/>
      <c r="L188" s="429"/>
      <c r="M188" s="429"/>
      <c r="N188" s="429"/>
      <c r="Q188" s="3" t="str">
        <f t="shared" si="6"/>
        <v>ok</v>
      </c>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row>
    <row r="189" spans="1:347" s="437" customFormat="1" x14ac:dyDescent="0.25">
      <c r="A189" s="432"/>
      <c r="B189" s="433"/>
      <c r="C189" s="434"/>
      <c r="D189" s="433"/>
      <c r="E189" s="432">
        <f>IFERROR(VLOOKUP(B189,liste!$B$2:$C$15,2,FALSE),)</f>
        <v>0</v>
      </c>
      <c r="F189" s="435"/>
      <c r="G189" s="435"/>
      <c r="H189" s="435">
        <f t="shared" si="5"/>
        <v>0</v>
      </c>
      <c r="I189" s="436"/>
      <c r="J189" s="435"/>
      <c r="K189" s="435"/>
      <c r="L189" s="435"/>
      <c r="M189" s="435"/>
      <c r="N189" s="435"/>
      <c r="Q189" s="3" t="str">
        <f t="shared" si="6"/>
        <v>ok</v>
      </c>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row>
    <row r="190" spans="1:347" s="431" customFormat="1" x14ac:dyDescent="0.25">
      <c r="A190" s="426"/>
      <c r="B190" s="427"/>
      <c r="C190" s="428"/>
      <c r="D190" s="427"/>
      <c r="E190" s="426">
        <f>IFERROR(VLOOKUP(B190,liste!$B$2:$C$15,2,FALSE),)</f>
        <v>0</v>
      </c>
      <c r="F190" s="429"/>
      <c r="G190" s="429"/>
      <c r="H190" s="429">
        <f t="shared" si="5"/>
        <v>0</v>
      </c>
      <c r="I190" s="430"/>
      <c r="J190" s="429"/>
      <c r="K190" s="429"/>
      <c r="L190" s="429"/>
      <c r="M190" s="429"/>
      <c r="N190" s="429"/>
      <c r="Q190" s="3" t="str">
        <f t="shared" si="6"/>
        <v>ok</v>
      </c>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row>
    <row r="191" spans="1:347" s="437" customFormat="1" x14ac:dyDescent="0.25">
      <c r="A191" s="432"/>
      <c r="B191" s="433"/>
      <c r="C191" s="434"/>
      <c r="D191" s="433"/>
      <c r="E191" s="432">
        <f>IFERROR(VLOOKUP(B191,liste!$B$2:$C$15,2,FALSE),)</f>
        <v>0</v>
      </c>
      <c r="F191" s="435"/>
      <c r="G191" s="435"/>
      <c r="H191" s="435">
        <f t="shared" si="5"/>
        <v>0</v>
      </c>
      <c r="I191" s="436"/>
      <c r="J191" s="435"/>
      <c r="K191" s="435"/>
      <c r="L191" s="435"/>
      <c r="M191" s="435"/>
      <c r="N191" s="435"/>
      <c r="Q191" s="3" t="str">
        <f t="shared" si="6"/>
        <v>ok</v>
      </c>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row>
    <row r="192" spans="1:347" s="431" customFormat="1" x14ac:dyDescent="0.25">
      <c r="A192" s="426"/>
      <c r="B192" s="427"/>
      <c r="C192" s="428"/>
      <c r="D192" s="427"/>
      <c r="E192" s="426">
        <f>IFERROR(VLOOKUP(B192,liste!$B$2:$C$15,2,FALSE),)</f>
        <v>0</v>
      </c>
      <c r="F192" s="429"/>
      <c r="G192" s="429"/>
      <c r="H192" s="429">
        <f t="shared" si="5"/>
        <v>0</v>
      </c>
      <c r="I192" s="430"/>
      <c r="J192" s="429"/>
      <c r="K192" s="429"/>
      <c r="L192" s="429"/>
      <c r="M192" s="429"/>
      <c r="N192" s="429"/>
      <c r="Q192" s="3" t="str">
        <f t="shared" si="6"/>
        <v>ok</v>
      </c>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row>
    <row r="193" spans="1:347" s="437" customFormat="1" x14ac:dyDescent="0.25">
      <c r="A193" s="432"/>
      <c r="B193" s="433"/>
      <c r="C193" s="434"/>
      <c r="D193" s="433"/>
      <c r="E193" s="432">
        <f>IFERROR(VLOOKUP(B193,liste!$B$2:$C$15,2,FALSE),)</f>
        <v>0</v>
      </c>
      <c r="F193" s="435"/>
      <c r="G193" s="435"/>
      <c r="H193" s="435">
        <f t="shared" si="5"/>
        <v>0</v>
      </c>
      <c r="I193" s="436"/>
      <c r="J193" s="435"/>
      <c r="K193" s="435"/>
      <c r="L193" s="435"/>
      <c r="M193" s="435"/>
      <c r="N193" s="435"/>
      <c r="Q193" s="3" t="str">
        <f t="shared" si="6"/>
        <v>ok</v>
      </c>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row>
    <row r="194" spans="1:347" s="431" customFormat="1" x14ac:dyDescent="0.25">
      <c r="A194" s="426"/>
      <c r="B194" s="427"/>
      <c r="C194" s="428"/>
      <c r="D194" s="427"/>
      <c r="E194" s="426">
        <f>IFERROR(VLOOKUP(B194,liste!$B$2:$C$15,2,FALSE),)</f>
        <v>0</v>
      </c>
      <c r="F194" s="429"/>
      <c r="G194" s="429"/>
      <c r="H194" s="429">
        <f t="shared" si="5"/>
        <v>0</v>
      </c>
      <c r="I194" s="430"/>
      <c r="J194" s="429"/>
      <c r="K194" s="429"/>
      <c r="L194" s="429"/>
      <c r="M194" s="429"/>
      <c r="N194" s="429"/>
      <c r="Q194" s="3" t="str">
        <f t="shared" si="6"/>
        <v>ok</v>
      </c>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row>
    <row r="195" spans="1:347" s="437" customFormat="1" x14ac:dyDescent="0.25">
      <c r="A195" s="432"/>
      <c r="B195" s="433"/>
      <c r="C195" s="434"/>
      <c r="D195" s="433"/>
      <c r="E195" s="432">
        <f>IFERROR(VLOOKUP(B195,liste!$B$2:$C$15,2,FALSE),)</f>
        <v>0</v>
      </c>
      <c r="F195" s="435"/>
      <c r="G195" s="435"/>
      <c r="H195" s="435">
        <f t="shared" si="5"/>
        <v>0</v>
      </c>
      <c r="I195" s="436"/>
      <c r="J195" s="435"/>
      <c r="K195" s="435"/>
      <c r="L195" s="435"/>
      <c r="M195" s="435"/>
      <c r="N195" s="435"/>
      <c r="Q195" s="3" t="str">
        <f t="shared" si="6"/>
        <v>ok</v>
      </c>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row>
    <row r="196" spans="1:347" s="431" customFormat="1" x14ac:dyDescent="0.25">
      <c r="A196" s="426"/>
      <c r="B196" s="427"/>
      <c r="C196" s="428"/>
      <c r="D196" s="427"/>
      <c r="E196" s="426">
        <f>IFERROR(VLOOKUP(B196,liste!$B$2:$C$15,2,FALSE),)</f>
        <v>0</v>
      </c>
      <c r="F196" s="429"/>
      <c r="G196" s="429"/>
      <c r="H196" s="429">
        <f t="shared" si="5"/>
        <v>0</v>
      </c>
      <c r="I196" s="430"/>
      <c r="J196" s="429"/>
      <c r="K196" s="429"/>
      <c r="L196" s="429"/>
      <c r="M196" s="429"/>
      <c r="N196" s="429"/>
      <c r="Q196" s="3" t="str">
        <f t="shared" si="6"/>
        <v>ok</v>
      </c>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row>
    <row r="197" spans="1:347" s="437" customFormat="1" x14ac:dyDescent="0.25">
      <c r="A197" s="432"/>
      <c r="B197" s="433"/>
      <c r="C197" s="434"/>
      <c r="D197" s="433"/>
      <c r="E197" s="432">
        <f>IFERROR(VLOOKUP(B197,liste!$B$2:$C$15,2,FALSE),)</f>
        <v>0</v>
      </c>
      <c r="F197" s="435"/>
      <c r="G197" s="435"/>
      <c r="H197" s="435">
        <f t="shared" ref="H197:H260" si="7">F197-G197</f>
        <v>0</v>
      </c>
      <c r="I197" s="436"/>
      <c r="J197" s="435"/>
      <c r="K197" s="435"/>
      <c r="L197" s="435"/>
      <c r="M197" s="435"/>
      <c r="N197" s="435"/>
      <c r="Q197" s="3" t="str">
        <f t="shared" ref="Q197:Q260" si="8">IF(SUM(I197:N197)&lt;=H197,"ok","erreur")</f>
        <v>ok</v>
      </c>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row>
    <row r="198" spans="1:347" s="431" customFormat="1" x14ac:dyDescent="0.25">
      <c r="A198" s="426"/>
      <c r="B198" s="427"/>
      <c r="C198" s="428"/>
      <c r="D198" s="427"/>
      <c r="E198" s="426">
        <f>IFERROR(VLOOKUP(B198,liste!$B$2:$C$15,2,FALSE),)</f>
        <v>0</v>
      </c>
      <c r="F198" s="429"/>
      <c r="G198" s="429"/>
      <c r="H198" s="429">
        <f t="shared" si="7"/>
        <v>0</v>
      </c>
      <c r="I198" s="430"/>
      <c r="J198" s="429"/>
      <c r="K198" s="429"/>
      <c r="L198" s="429"/>
      <c r="M198" s="429"/>
      <c r="N198" s="429"/>
      <c r="Q198" s="3" t="str">
        <f t="shared" si="8"/>
        <v>ok</v>
      </c>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row>
    <row r="199" spans="1:347" s="437" customFormat="1" x14ac:dyDescent="0.25">
      <c r="A199" s="432"/>
      <c r="B199" s="433"/>
      <c r="C199" s="434"/>
      <c r="D199" s="433"/>
      <c r="E199" s="432">
        <f>IFERROR(VLOOKUP(B199,liste!$B$2:$C$15,2,FALSE),)</f>
        <v>0</v>
      </c>
      <c r="F199" s="435"/>
      <c r="G199" s="435"/>
      <c r="H199" s="435">
        <f t="shared" si="7"/>
        <v>0</v>
      </c>
      <c r="I199" s="436"/>
      <c r="J199" s="435"/>
      <c r="K199" s="435"/>
      <c r="L199" s="435"/>
      <c r="M199" s="435"/>
      <c r="N199" s="435"/>
      <c r="Q199" s="3" t="str">
        <f t="shared" si="8"/>
        <v>ok</v>
      </c>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row>
    <row r="200" spans="1:347" s="431" customFormat="1" x14ac:dyDescent="0.25">
      <c r="A200" s="426"/>
      <c r="B200" s="427"/>
      <c r="C200" s="428"/>
      <c r="D200" s="427"/>
      <c r="E200" s="426">
        <f>IFERROR(VLOOKUP(B200,liste!$B$2:$C$15,2,FALSE),)</f>
        <v>0</v>
      </c>
      <c r="F200" s="429"/>
      <c r="G200" s="429"/>
      <c r="H200" s="429">
        <f t="shared" si="7"/>
        <v>0</v>
      </c>
      <c r="I200" s="430"/>
      <c r="J200" s="429"/>
      <c r="K200" s="429"/>
      <c r="L200" s="429"/>
      <c r="M200" s="429"/>
      <c r="N200" s="429"/>
      <c r="Q200" s="3" t="str">
        <f t="shared" si="8"/>
        <v>ok</v>
      </c>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row>
    <row r="201" spans="1:347" s="437" customFormat="1" x14ac:dyDescent="0.25">
      <c r="A201" s="432"/>
      <c r="B201" s="433"/>
      <c r="C201" s="434"/>
      <c r="D201" s="433"/>
      <c r="E201" s="432">
        <f>IFERROR(VLOOKUP(B201,liste!$B$2:$C$15,2,FALSE),)</f>
        <v>0</v>
      </c>
      <c r="F201" s="435"/>
      <c r="G201" s="435"/>
      <c r="H201" s="435">
        <f t="shared" si="7"/>
        <v>0</v>
      </c>
      <c r="I201" s="436"/>
      <c r="J201" s="435"/>
      <c r="K201" s="435"/>
      <c r="L201" s="435"/>
      <c r="M201" s="435"/>
      <c r="N201" s="435"/>
      <c r="Q201" s="3" t="str">
        <f t="shared" si="8"/>
        <v>ok</v>
      </c>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row>
    <row r="202" spans="1:347" s="431" customFormat="1" x14ac:dyDescent="0.25">
      <c r="A202" s="426"/>
      <c r="B202" s="427"/>
      <c r="C202" s="428"/>
      <c r="D202" s="427"/>
      <c r="E202" s="426">
        <f>IFERROR(VLOOKUP(B202,liste!$B$2:$C$15,2,FALSE),)</f>
        <v>0</v>
      </c>
      <c r="F202" s="429"/>
      <c r="G202" s="429"/>
      <c r="H202" s="429">
        <f t="shared" si="7"/>
        <v>0</v>
      </c>
      <c r="I202" s="430"/>
      <c r="J202" s="429"/>
      <c r="K202" s="429"/>
      <c r="L202" s="429"/>
      <c r="M202" s="429"/>
      <c r="N202" s="429"/>
      <c r="Q202" s="3" t="str">
        <f t="shared" si="8"/>
        <v>ok</v>
      </c>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row>
    <row r="203" spans="1:347" s="437" customFormat="1" x14ac:dyDescent="0.25">
      <c r="A203" s="432"/>
      <c r="B203" s="433"/>
      <c r="C203" s="434"/>
      <c r="D203" s="433"/>
      <c r="E203" s="432">
        <f>IFERROR(VLOOKUP(B203,liste!$B$2:$C$15,2,FALSE),)</f>
        <v>0</v>
      </c>
      <c r="F203" s="435"/>
      <c r="G203" s="435"/>
      <c r="H203" s="435">
        <f t="shared" si="7"/>
        <v>0</v>
      </c>
      <c r="I203" s="436"/>
      <c r="J203" s="435"/>
      <c r="K203" s="435"/>
      <c r="L203" s="435"/>
      <c r="M203" s="435"/>
      <c r="N203" s="435"/>
      <c r="Q203" s="3" t="str">
        <f t="shared" si="8"/>
        <v>ok</v>
      </c>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row>
    <row r="204" spans="1:347" s="431" customFormat="1" x14ac:dyDescent="0.25">
      <c r="A204" s="426"/>
      <c r="B204" s="427"/>
      <c r="C204" s="428"/>
      <c r="D204" s="427"/>
      <c r="E204" s="426">
        <f>IFERROR(VLOOKUP(B204,liste!$B$2:$C$15,2,FALSE),)</f>
        <v>0</v>
      </c>
      <c r="F204" s="429"/>
      <c r="G204" s="429"/>
      <c r="H204" s="429">
        <f t="shared" si="7"/>
        <v>0</v>
      </c>
      <c r="I204" s="430"/>
      <c r="J204" s="429"/>
      <c r="K204" s="429"/>
      <c r="L204" s="429"/>
      <c r="M204" s="429"/>
      <c r="N204" s="429"/>
      <c r="Q204" s="3" t="str">
        <f t="shared" si="8"/>
        <v>ok</v>
      </c>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row>
    <row r="205" spans="1:347" s="437" customFormat="1" x14ac:dyDescent="0.25">
      <c r="A205" s="432"/>
      <c r="B205" s="433"/>
      <c r="C205" s="434"/>
      <c r="D205" s="433"/>
      <c r="E205" s="432">
        <f>IFERROR(VLOOKUP(B205,liste!$B$2:$C$15,2,FALSE),)</f>
        <v>0</v>
      </c>
      <c r="F205" s="435"/>
      <c r="G205" s="435"/>
      <c r="H205" s="435">
        <f t="shared" si="7"/>
        <v>0</v>
      </c>
      <c r="I205" s="436"/>
      <c r="J205" s="435"/>
      <c r="K205" s="435"/>
      <c r="L205" s="435"/>
      <c r="M205" s="435"/>
      <c r="N205" s="435"/>
      <c r="Q205" s="3" t="str">
        <f t="shared" si="8"/>
        <v>ok</v>
      </c>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row>
    <row r="206" spans="1:347" s="431" customFormat="1" x14ac:dyDescent="0.25">
      <c r="A206" s="426"/>
      <c r="B206" s="427"/>
      <c r="C206" s="428"/>
      <c r="D206" s="427"/>
      <c r="E206" s="426">
        <f>IFERROR(VLOOKUP(B206,liste!$B$2:$C$15,2,FALSE),)</f>
        <v>0</v>
      </c>
      <c r="F206" s="429"/>
      <c r="G206" s="429"/>
      <c r="H206" s="429">
        <f t="shared" si="7"/>
        <v>0</v>
      </c>
      <c r="I206" s="430"/>
      <c r="J206" s="429"/>
      <c r="K206" s="429"/>
      <c r="L206" s="429"/>
      <c r="M206" s="429"/>
      <c r="N206" s="429"/>
      <c r="Q206" s="3" t="str">
        <f t="shared" si="8"/>
        <v>ok</v>
      </c>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row>
    <row r="207" spans="1:347" s="437" customFormat="1" x14ac:dyDescent="0.25">
      <c r="A207" s="432"/>
      <c r="B207" s="433"/>
      <c r="C207" s="434"/>
      <c r="D207" s="433"/>
      <c r="E207" s="432">
        <f>IFERROR(VLOOKUP(B207,liste!$B$2:$C$15,2,FALSE),)</f>
        <v>0</v>
      </c>
      <c r="F207" s="435"/>
      <c r="G207" s="435"/>
      <c r="H207" s="435">
        <f t="shared" si="7"/>
        <v>0</v>
      </c>
      <c r="I207" s="436"/>
      <c r="J207" s="435"/>
      <c r="K207" s="435"/>
      <c r="L207" s="435"/>
      <c r="M207" s="435"/>
      <c r="N207" s="435"/>
      <c r="Q207" s="3" t="str">
        <f t="shared" si="8"/>
        <v>ok</v>
      </c>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row>
    <row r="208" spans="1:347" s="431" customFormat="1" x14ac:dyDescent="0.25">
      <c r="A208" s="426"/>
      <c r="B208" s="427"/>
      <c r="C208" s="428"/>
      <c r="D208" s="427"/>
      <c r="E208" s="426">
        <f>IFERROR(VLOOKUP(B208,liste!$B$2:$C$15,2,FALSE),)</f>
        <v>0</v>
      </c>
      <c r="F208" s="429"/>
      <c r="G208" s="429"/>
      <c r="H208" s="429">
        <f t="shared" si="7"/>
        <v>0</v>
      </c>
      <c r="I208" s="430"/>
      <c r="J208" s="429"/>
      <c r="K208" s="429"/>
      <c r="L208" s="429"/>
      <c r="M208" s="429"/>
      <c r="N208" s="429"/>
      <c r="Q208" s="3" t="str">
        <f t="shared" si="8"/>
        <v>ok</v>
      </c>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row>
    <row r="209" spans="1:347" s="437" customFormat="1" x14ac:dyDescent="0.25">
      <c r="A209" s="432"/>
      <c r="B209" s="433"/>
      <c r="C209" s="434"/>
      <c r="D209" s="433"/>
      <c r="E209" s="432">
        <f>IFERROR(VLOOKUP(B209,liste!$B$2:$C$15,2,FALSE),)</f>
        <v>0</v>
      </c>
      <c r="F209" s="435"/>
      <c r="G209" s="435"/>
      <c r="H209" s="435">
        <f t="shared" si="7"/>
        <v>0</v>
      </c>
      <c r="I209" s="436"/>
      <c r="J209" s="435"/>
      <c r="K209" s="435"/>
      <c r="L209" s="435"/>
      <c r="M209" s="435"/>
      <c r="N209" s="435"/>
      <c r="Q209" s="3" t="str">
        <f t="shared" si="8"/>
        <v>ok</v>
      </c>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row>
    <row r="210" spans="1:347" s="431" customFormat="1" x14ac:dyDescent="0.25">
      <c r="A210" s="426"/>
      <c r="B210" s="427"/>
      <c r="C210" s="428"/>
      <c r="D210" s="427"/>
      <c r="E210" s="426">
        <f>IFERROR(VLOOKUP(B210,liste!$B$2:$C$15,2,FALSE),)</f>
        <v>0</v>
      </c>
      <c r="F210" s="429"/>
      <c r="G210" s="429"/>
      <c r="H210" s="429">
        <f t="shared" si="7"/>
        <v>0</v>
      </c>
      <c r="I210" s="430"/>
      <c r="J210" s="429"/>
      <c r="K210" s="429"/>
      <c r="L210" s="429"/>
      <c r="M210" s="429"/>
      <c r="N210" s="429"/>
      <c r="Q210" s="3" t="str">
        <f t="shared" si="8"/>
        <v>ok</v>
      </c>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row>
    <row r="211" spans="1:347" s="437" customFormat="1" x14ac:dyDescent="0.25">
      <c r="A211" s="432"/>
      <c r="B211" s="433"/>
      <c r="C211" s="434"/>
      <c r="D211" s="433"/>
      <c r="E211" s="432">
        <f>IFERROR(VLOOKUP(B211,liste!$B$2:$C$15,2,FALSE),)</f>
        <v>0</v>
      </c>
      <c r="F211" s="435"/>
      <c r="G211" s="435"/>
      <c r="H211" s="435">
        <f t="shared" si="7"/>
        <v>0</v>
      </c>
      <c r="I211" s="436"/>
      <c r="J211" s="435"/>
      <c r="K211" s="435"/>
      <c r="L211" s="435"/>
      <c r="M211" s="435"/>
      <c r="N211" s="435"/>
      <c r="Q211" s="3" t="str">
        <f t="shared" si="8"/>
        <v>ok</v>
      </c>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row>
    <row r="212" spans="1:347" s="431" customFormat="1" x14ac:dyDescent="0.25">
      <c r="A212" s="426"/>
      <c r="B212" s="427"/>
      <c r="C212" s="428"/>
      <c r="D212" s="427"/>
      <c r="E212" s="426">
        <f>IFERROR(VLOOKUP(B212,liste!$B$2:$C$15,2,FALSE),)</f>
        <v>0</v>
      </c>
      <c r="F212" s="429"/>
      <c r="G212" s="429"/>
      <c r="H212" s="429">
        <f t="shared" si="7"/>
        <v>0</v>
      </c>
      <c r="I212" s="430"/>
      <c r="J212" s="429"/>
      <c r="K212" s="429"/>
      <c r="L212" s="429"/>
      <c r="M212" s="429"/>
      <c r="N212" s="429"/>
      <c r="Q212" s="3" t="str">
        <f t="shared" si="8"/>
        <v>ok</v>
      </c>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row>
    <row r="213" spans="1:347" s="437" customFormat="1" x14ac:dyDescent="0.25">
      <c r="A213" s="432"/>
      <c r="B213" s="433"/>
      <c r="C213" s="434"/>
      <c r="D213" s="433"/>
      <c r="E213" s="432">
        <f>IFERROR(VLOOKUP(B213,liste!$B$2:$C$15,2,FALSE),)</f>
        <v>0</v>
      </c>
      <c r="F213" s="435"/>
      <c r="G213" s="435"/>
      <c r="H213" s="435">
        <f t="shared" si="7"/>
        <v>0</v>
      </c>
      <c r="I213" s="436"/>
      <c r="J213" s="435"/>
      <c r="K213" s="435"/>
      <c r="L213" s="435"/>
      <c r="M213" s="435"/>
      <c r="N213" s="435"/>
      <c r="Q213" s="3" t="str">
        <f t="shared" si="8"/>
        <v>ok</v>
      </c>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row>
    <row r="214" spans="1:347" s="431" customFormat="1" x14ac:dyDescent="0.25">
      <c r="A214" s="426"/>
      <c r="B214" s="427"/>
      <c r="C214" s="428"/>
      <c r="D214" s="427"/>
      <c r="E214" s="426">
        <f>IFERROR(VLOOKUP(B214,liste!$B$2:$C$15,2,FALSE),)</f>
        <v>0</v>
      </c>
      <c r="F214" s="429"/>
      <c r="G214" s="429"/>
      <c r="H214" s="429">
        <f t="shared" si="7"/>
        <v>0</v>
      </c>
      <c r="I214" s="430"/>
      <c r="J214" s="429"/>
      <c r="K214" s="429"/>
      <c r="L214" s="429"/>
      <c r="M214" s="429"/>
      <c r="N214" s="429"/>
      <c r="Q214" s="3" t="str">
        <f t="shared" si="8"/>
        <v>ok</v>
      </c>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row>
    <row r="215" spans="1:347" s="437" customFormat="1" x14ac:dyDescent="0.25">
      <c r="A215" s="432"/>
      <c r="B215" s="433"/>
      <c r="C215" s="434"/>
      <c r="D215" s="433"/>
      <c r="E215" s="432">
        <f>IFERROR(VLOOKUP(B215,liste!$B$2:$C$15,2,FALSE),)</f>
        <v>0</v>
      </c>
      <c r="F215" s="435"/>
      <c r="G215" s="435"/>
      <c r="H215" s="435">
        <f t="shared" si="7"/>
        <v>0</v>
      </c>
      <c r="I215" s="436"/>
      <c r="J215" s="435"/>
      <c r="K215" s="435"/>
      <c r="L215" s="435"/>
      <c r="M215" s="435"/>
      <c r="N215" s="435"/>
      <c r="Q215" s="3" t="str">
        <f t="shared" si="8"/>
        <v>ok</v>
      </c>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row>
    <row r="216" spans="1:347" s="431" customFormat="1" x14ac:dyDescent="0.25">
      <c r="A216" s="426"/>
      <c r="B216" s="427"/>
      <c r="C216" s="428"/>
      <c r="D216" s="427"/>
      <c r="E216" s="426">
        <f>IFERROR(VLOOKUP(B216,liste!$B$2:$C$15,2,FALSE),)</f>
        <v>0</v>
      </c>
      <c r="F216" s="429"/>
      <c r="G216" s="429"/>
      <c r="H216" s="429">
        <f t="shared" si="7"/>
        <v>0</v>
      </c>
      <c r="I216" s="430"/>
      <c r="J216" s="429"/>
      <c r="K216" s="429"/>
      <c r="L216" s="429"/>
      <c r="M216" s="429"/>
      <c r="N216" s="429"/>
      <c r="Q216" s="3" t="str">
        <f t="shared" si="8"/>
        <v>ok</v>
      </c>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row>
    <row r="217" spans="1:347" s="437" customFormat="1" x14ac:dyDescent="0.25">
      <c r="A217" s="432"/>
      <c r="B217" s="433"/>
      <c r="C217" s="434"/>
      <c r="D217" s="433"/>
      <c r="E217" s="432">
        <f>IFERROR(VLOOKUP(B217,liste!$B$2:$C$15,2,FALSE),)</f>
        <v>0</v>
      </c>
      <c r="F217" s="435"/>
      <c r="G217" s="435"/>
      <c r="H217" s="435">
        <f t="shared" si="7"/>
        <v>0</v>
      </c>
      <c r="I217" s="436"/>
      <c r="J217" s="435"/>
      <c r="K217" s="435"/>
      <c r="L217" s="435"/>
      <c r="M217" s="435"/>
      <c r="N217" s="435"/>
      <c r="Q217" s="3" t="str">
        <f t="shared" si="8"/>
        <v>ok</v>
      </c>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row>
    <row r="218" spans="1:347" s="431" customFormat="1" x14ac:dyDescent="0.25">
      <c r="A218" s="426"/>
      <c r="B218" s="427"/>
      <c r="C218" s="428"/>
      <c r="D218" s="427"/>
      <c r="E218" s="426">
        <f>IFERROR(VLOOKUP(B218,liste!$B$2:$C$15,2,FALSE),)</f>
        <v>0</v>
      </c>
      <c r="F218" s="429"/>
      <c r="G218" s="429"/>
      <c r="H218" s="429">
        <f t="shared" si="7"/>
        <v>0</v>
      </c>
      <c r="I218" s="430"/>
      <c r="J218" s="429"/>
      <c r="K218" s="429"/>
      <c r="L218" s="429"/>
      <c r="M218" s="429"/>
      <c r="N218" s="429"/>
      <c r="Q218" s="3" t="str">
        <f t="shared" si="8"/>
        <v>ok</v>
      </c>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row>
    <row r="219" spans="1:347" s="437" customFormat="1" x14ac:dyDescent="0.25">
      <c r="A219" s="432"/>
      <c r="B219" s="433"/>
      <c r="C219" s="434"/>
      <c r="D219" s="433"/>
      <c r="E219" s="432">
        <f>IFERROR(VLOOKUP(B219,liste!$B$2:$C$15,2,FALSE),)</f>
        <v>0</v>
      </c>
      <c r="F219" s="435"/>
      <c r="G219" s="435"/>
      <c r="H219" s="435">
        <f t="shared" si="7"/>
        <v>0</v>
      </c>
      <c r="I219" s="436"/>
      <c r="J219" s="435"/>
      <c r="K219" s="435"/>
      <c r="L219" s="435"/>
      <c r="M219" s="435"/>
      <c r="N219" s="435"/>
      <c r="Q219" s="3" t="str">
        <f t="shared" si="8"/>
        <v>ok</v>
      </c>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row>
    <row r="220" spans="1:347" s="431" customFormat="1" x14ac:dyDescent="0.25">
      <c r="A220" s="426"/>
      <c r="B220" s="427"/>
      <c r="C220" s="428"/>
      <c r="D220" s="427"/>
      <c r="E220" s="426">
        <f>IFERROR(VLOOKUP(B220,liste!$B$2:$C$15,2,FALSE),)</f>
        <v>0</v>
      </c>
      <c r="F220" s="429"/>
      <c r="G220" s="429"/>
      <c r="H220" s="429">
        <f t="shared" si="7"/>
        <v>0</v>
      </c>
      <c r="I220" s="430"/>
      <c r="J220" s="429"/>
      <c r="K220" s="429"/>
      <c r="L220" s="429"/>
      <c r="M220" s="429"/>
      <c r="N220" s="429"/>
      <c r="Q220" s="3" t="str">
        <f t="shared" si="8"/>
        <v>ok</v>
      </c>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row>
    <row r="221" spans="1:347" s="437" customFormat="1" x14ac:dyDescent="0.25">
      <c r="A221" s="432"/>
      <c r="B221" s="433"/>
      <c r="C221" s="434"/>
      <c r="D221" s="433"/>
      <c r="E221" s="432">
        <f>IFERROR(VLOOKUP(B221,liste!$B$2:$C$15,2,FALSE),)</f>
        <v>0</v>
      </c>
      <c r="F221" s="435"/>
      <c r="G221" s="435"/>
      <c r="H221" s="435">
        <f t="shared" si="7"/>
        <v>0</v>
      </c>
      <c r="I221" s="436"/>
      <c r="J221" s="435"/>
      <c r="K221" s="435"/>
      <c r="L221" s="435"/>
      <c r="M221" s="435"/>
      <c r="N221" s="435"/>
      <c r="Q221" s="3" t="str">
        <f t="shared" si="8"/>
        <v>ok</v>
      </c>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row>
    <row r="222" spans="1:347" s="431" customFormat="1" x14ac:dyDescent="0.25">
      <c r="A222" s="426"/>
      <c r="B222" s="427"/>
      <c r="C222" s="428"/>
      <c r="D222" s="427"/>
      <c r="E222" s="426">
        <f>IFERROR(VLOOKUP(B222,liste!$B$2:$C$15,2,FALSE),)</f>
        <v>0</v>
      </c>
      <c r="F222" s="429"/>
      <c r="G222" s="429"/>
      <c r="H222" s="429">
        <f t="shared" si="7"/>
        <v>0</v>
      </c>
      <c r="I222" s="430"/>
      <c r="J222" s="429"/>
      <c r="K222" s="429"/>
      <c r="L222" s="429"/>
      <c r="M222" s="429"/>
      <c r="N222" s="429"/>
      <c r="Q222" s="3" t="str">
        <f t="shared" si="8"/>
        <v>ok</v>
      </c>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row>
    <row r="223" spans="1:347" s="437" customFormat="1" x14ac:dyDescent="0.25">
      <c r="A223" s="432"/>
      <c r="B223" s="433"/>
      <c r="C223" s="434"/>
      <c r="D223" s="433"/>
      <c r="E223" s="432">
        <f>IFERROR(VLOOKUP(B223,liste!$B$2:$C$15,2,FALSE),)</f>
        <v>0</v>
      </c>
      <c r="F223" s="435"/>
      <c r="G223" s="435"/>
      <c r="H223" s="435">
        <f t="shared" si="7"/>
        <v>0</v>
      </c>
      <c r="I223" s="436"/>
      <c r="J223" s="435"/>
      <c r="K223" s="435"/>
      <c r="L223" s="435"/>
      <c r="M223" s="435"/>
      <c r="N223" s="435"/>
      <c r="Q223" s="3" t="str">
        <f t="shared" si="8"/>
        <v>ok</v>
      </c>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row>
    <row r="224" spans="1:347" s="431" customFormat="1" x14ac:dyDescent="0.25">
      <c r="A224" s="426"/>
      <c r="B224" s="427"/>
      <c r="C224" s="428"/>
      <c r="D224" s="427"/>
      <c r="E224" s="426">
        <f>IFERROR(VLOOKUP(B224,liste!$B$2:$C$15,2,FALSE),)</f>
        <v>0</v>
      </c>
      <c r="F224" s="429"/>
      <c r="G224" s="429"/>
      <c r="H224" s="429">
        <f t="shared" si="7"/>
        <v>0</v>
      </c>
      <c r="I224" s="430"/>
      <c r="J224" s="429"/>
      <c r="K224" s="429"/>
      <c r="L224" s="429"/>
      <c r="M224" s="429"/>
      <c r="N224" s="429"/>
      <c r="Q224" s="3" t="str">
        <f t="shared" si="8"/>
        <v>ok</v>
      </c>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row>
    <row r="225" spans="1:347" s="437" customFormat="1" x14ac:dyDescent="0.25">
      <c r="A225" s="432"/>
      <c r="B225" s="433"/>
      <c r="C225" s="434"/>
      <c r="D225" s="433"/>
      <c r="E225" s="432">
        <f>IFERROR(VLOOKUP(B225,liste!$B$2:$C$15,2,FALSE),)</f>
        <v>0</v>
      </c>
      <c r="F225" s="435"/>
      <c r="G225" s="435"/>
      <c r="H225" s="435">
        <f t="shared" si="7"/>
        <v>0</v>
      </c>
      <c r="I225" s="436"/>
      <c r="J225" s="435"/>
      <c r="K225" s="435"/>
      <c r="L225" s="435"/>
      <c r="M225" s="435"/>
      <c r="N225" s="435"/>
      <c r="Q225" s="3" t="str">
        <f t="shared" si="8"/>
        <v>ok</v>
      </c>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row>
    <row r="226" spans="1:347" s="431" customFormat="1" x14ac:dyDescent="0.25">
      <c r="A226" s="426"/>
      <c r="B226" s="427"/>
      <c r="C226" s="428"/>
      <c r="D226" s="427"/>
      <c r="E226" s="426">
        <f>IFERROR(VLOOKUP(B226,liste!$B$2:$C$15,2,FALSE),)</f>
        <v>0</v>
      </c>
      <c r="F226" s="429"/>
      <c r="G226" s="429"/>
      <c r="H226" s="429">
        <f t="shared" si="7"/>
        <v>0</v>
      </c>
      <c r="I226" s="430"/>
      <c r="J226" s="429"/>
      <c r="K226" s="429"/>
      <c r="L226" s="429"/>
      <c r="M226" s="429"/>
      <c r="N226" s="429"/>
      <c r="Q226" s="3" t="str">
        <f t="shared" si="8"/>
        <v>ok</v>
      </c>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row>
    <row r="227" spans="1:347" s="437" customFormat="1" x14ac:dyDescent="0.25">
      <c r="A227" s="432"/>
      <c r="B227" s="433"/>
      <c r="C227" s="434"/>
      <c r="D227" s="433"/>
      <c r="E227" s="432">
        <f>IFERROR(VLOOKUP(B227,liste!$B$2:$C$15,2,FALSE),)</f>
        <v>0</v>
      </c>
      <c r="F227" s="435"/>
      <c r="G227" s="435"/>
      <c r="H227" s="435">
        <f t="shared" si="7"/>
        <v>0</v>
      </c>
      <c r="I227" s="436"/>
      <c r="J227" s="435"/>
      <c r="K227" s="435"/>
      <c r="L227" s="435"/>
      <c r="M227" s="435"/>
      <c r="N227" s="435"/>
      <c r="Q227" s="3" t="str">
        <f t="shared" si="8"/>
        <v>ok</v>
      </c>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row>
    <row r="228" spans="1:347" s="431" customFormat="1" x14ac:dyDescent="0.25">
      <c r="A228" s="426"/>
      <c r="B228" s="427"/>
      <c r="C228" s="428"/>
      <c r="D228" s="427"/>
      <c r="E228" s="426">
        <f>IFERROR(VLOOKUP(B228,liste!$B$2:$C$15,2,FALSE),)</f>
        <v>0</v>
      </c>
      <c r="F228" s="429"/>
      <c r="G228" s="429"/>
      <c r="H228" s="429">
        <f t="shared" si="7"/>
        <v>0</v>
      </c>
      <c r="I228" s="430"/>
      <c r="J228" s="429"/>
      <c r="K228" s="429"/>
      <c r="L228" s="429"/>
      <c r="M228" s="429"/>
      <c r="N228" s="429"/>
      <c r="Q228" s="3" t="str">
        <f t="shared" si="8"/>
        <v>ok</v>
      </c>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row>
    <row r="229" spans="1:347" s="437" customFormat="1" x14ac:dyDescent="0.25">
      <c r="A229" s="432"/>
      <c r="B229" s="433"/>
      <c r="C229" s="434"/>
      <c r="D229" s="433"/>
      <c r="E229" s="432">
        <f>IFERROR(VLOOKUP(B229,liste!$B$2:$C$15,2,FALSE),)</f>
        <v>0</v>
      </c>
      <c r="F229" s="435"/>
      <c r="G229" s="435"/>
      <c r="H229" s="435">
        <f t="shared" si="7"/>
        <v>0</v>
      </c>
      <c r="I229" s="436"/>
      <c r="J229" s="435"/>
      <c r="K229" s="435"/>
      <c r="L229" s="435"/>
      <c r="M229" s="435"/>
      <c r="N229" s="435"/>
      <c r="Q229" s="3" t="str">
        <f t="shared" si="8"/>
        <v>ok</v>
      </c>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row>
    <row r="230" spans="1:347" s="431" customFormat="1" x14ac:dyDescent="0.25">
      <c r="A230" s="426"/>
      <c r="B230" s="427"/>
      <c r="C230" s="428"/>
      <c r="D230" s="427"/>
      <c r="E230" s="426">
        <f>IFERROR(VLOOKUP(B230,liste!$B$2:$C$15,2,FALSE),)</f>
        <v>0</v>
      </c>
      <c r="F230" s="429"/>
      <c r="G230" s="429"/>
      <c r="H230" s="429">
        <f t="shared" si="7"/>
        <v>0</v>
      </c>
      <c r="I230" s="430"/>
      <c r="J230" s="429"/>
      <c r="K230" s="429"/>
      <c r="L230" s="429"/>
      <c r="M230" s="429"/>
      <c r="N230" s="429"/>
      <c r="Q230" s="3" t="str">
        <f t="shared" si="8"/>
        <v>ok</v>
      </c>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row>
    <row r="231" spans="1:347" s="437" customFormat="1" x14ac:dyDescent="0.25">
      <c r="A231" s="432"/>
      <c r="B231" s="433"/>
      <c r="C231" s="434"/>
      <c r="D231" s="433"/>
      <c r="E231" s="432">
        <f>IFERROR(VLOOKUP(B231,liste!$B$2:$C$15,2,FALSE),)</f>
        <v>0</v>
      </c>
      <c r="F231" s="435"/>
      <c r="G231" s="435"/>
      <c r="H231" s="435">
        <f t="shared" si="7"/>
        <v>0</v>
      </c>
      <c r="I231" s="436"/>
      <c r="J231" s="435"/>
      <c r="K231" s="435"/>
      <c r="L231" s="435"/>
      <c r="M231" s="435"/>
      <c r="N231" s="435"/>
      <c r="Q231" s="3" t="str">
        <f t="shared" si="8"/>
        <v>ok</v>
      </c>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row>
    <row r="232" spans="1:347" s="431" customFormat="1" x14ac:dyDescent="0.25">
      <c r="A232" s="426"/>
      <c r="B232" s="427"/>
      <c r="C232" s="428"/>
      <c r="D232" s="427"/>
      <c r="E232" s="426">
        <f>IFERROR(VLOOKUP(B232,liste!$B$2:$C$15,2,FALSE),)</f>
        <v>0</v>
      </c>
      <c r="F232" s="429"/>
      <c r="G232" s="429"/>
      <c r="H232" s="429">
        <f t="shared" si="7"/>
        <v>0</v>
      </c>
      <c r="I232" s="430"/>
      <c r="J232" s="429"/>
      <c r="K232" s="429"/>
      <c r="L232" s="429"/>
      <c r="M232" s="429"/>
      <c r="N232" s="429"/>
      <c r="Q232" s="3" t="str">
        <f t="shared" si="8"/>
        <v>ok</v>
      </c>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row>
    <row r="233" spans="1:347" s="437" customFormat="1" x14ac:dyDescent="0.25">
      <c r="A233" s="432"/>
      <c r="B233" s="433"/>
      <c r="C233" s="434"/>
      <c r="D233" s="433"/>
      <c r="E233" s="432">
        <f>IFERROR(VLOOKUP(B233,liste!$B$2:$C$15,2,FALSE),)</f>
        <v>0</v>
      </c>
      <c r="F233" s="435"/>
      <c r="G233" s="435"/>
      <c r="H233" s="435">
        <f t="shared" si="7"/>
        <v>0</v>
      </c>
      <c r="I233" s="436"/>
      <c r="J233" s="435"/>
      <c r="K233" s="435"/>
      <c r="L233" s="435"/>
      <c r="M233" s="435"/>
      <c r="N233" s="435"/>
      <c r="Q233" s="3" t="str">
        <f t="shared" si="8"/>
        <v>ok</v>
      </c>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row>
    <row r="234" spans="1:347" s="431" customFormat="1" x14ac:dyDescent="0.25">
      <c r="A234" s="426"/>
      <c r="B234" s="427"/>
      <c r="C234" s="428"/>
      <c r="D234" s="427"/>
      <c r="E234" s="426">
        <f>IFERROR(VLOOKUP(B234,liste!$B$2:$C$15,2,FALSE),)</f>
        <v>0</v>
      </c>
      <c r="F234" s="429"/>
      <c r="G234" s="429"/>
      <c r="H234" s="429">
        <f t="shared" si="7"/>
        <v>0</v>
      </c>
      <c r="I234" s="430"/>
      <c r="J234" s="429"/>
      <c r="K234" s="429"/>
      <c r="L234" s="429"/>
      <c r="M234" s="429"/>
      <c r="N234" s="429"/>
      <c r="Q234" s="3" t="str">
        <f t="shared" si="8"/>
        <v>ok</v>
      </c>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row>
    <row r="235" spans="1:347" s="437" customFormat="1" x14ac:dyDescent="0.25">
      <c r="A235" s="432"/>
      <c r="B235" s="433"/>
      <c r="C235" s="434"/>
      <c r="D235" s="433"/>
      <c r="E235" s="432">
        <f>IFERROR(VLOOKUP(B235,liste!$B$2:$C$15,2,FALSE),)</f>
        <v>0</v>
      </c>
      <c r="F235" s="435"/>
      <c r="G235" s="435"/>
      <c r="H235" s="435">
        <f t="shared" si="7"/>
        <v>0</v>
      </c>
      <c r="I235" s="436"/>
      <c r="J235" s="435"/>
      <c r="K235" s="435"/>
      <c r="L235" s="435"/>
      <c r="M235" s="435"/>
      <c r="N235" s="435"/>
      <c r="Q235" s="3" t="str">
        <f t="shared" si="8"/>
        <v>ok</v>
      </c>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row>
    <row r="236" spans="1:347" s="431" customFormat="1" x14ac:dyDescent="0.25">
      <c r="A236" s="426"/>
      <c r="B236" s="427"/>
      <c r="C236" s="428"/>
      <c r="D236" s="427"/>
      <c r="E236" s="426">
        <f>IFERROR(VLOOKUP(B236,liste!$B$2:$C$15,2,FALSE),)</f>
        <v>0</v>
      </c>
      <c r="F236" s="429"/>
      <c r="G236" s="429"/>
      <c r="H236" s="429">
        <f t="shared" si="7"/>
        <v>0</v>
      </c>
      <c r="I236" s="430"/>
      <c r="J236" s="429"/>
      <c r="K236" s="429"/>
      <c r="L236" s="429"/>
      <c r="M236" s="429"/>
      <c r="N236" s="429"/>
      <c r="Q236" s="3" t="str">
        <f t="shared" si="8"/>
        <v>ok</v>
      </c>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row>
    <row r="237" spans="1:347" s="437" customFormat="1" x14ac:dyDescent="0.25">
      <c r="A237" s="432"/>
      <c r="B237" s="433"/>
      <c r="C237" s="434"/>
      <c r="D237" s="433"/>
      <c r="E237" s="432">
        <f>IFERROR(VLOOKUP(B237,liste!$B$2:$C$15,2,FALSE),)</f>
        <v>0</v>
      </c>
      <c r="F237" s="435"/>
      <c r="G237" s="435"/>
      <c r="H237" s="435">
        <f t="shared" si="7"/>
        <v>0</v>
      </c>
      <c r="I237" s="436"/>
      <c r="J237" s="435"/>
      <c r="K237" s="435"/>
      <c r="L237" s="435"/>
      <c r="M237" s="435"/>
      <c r="N237" s="435"/>
      <c r="Q237" s="3" t="str">
        <f t="shared" si="8"/>
        <v>ok</v>
      </c>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row>
    <row r="238" spans="1:347" s="431" customFormat="1" x14ac:dyDescent="0.25">
      <c r="A238" s="426"/>
      <c r="B238" s="427"/>
      <c r="C238" s="428"/>
      <c r="D238" s="427"/>
      <c r="E238" s="426">
        <f>IFERROR(VLOOKUP(B238,liste!$B$2:$C$15,2,FALSE),)</f>
        <v>0</v>
      </c>
      <c r="F238" s="429"/>
      <c r="G238" s="429"/>
      <c r="H238" s="429">
        <f t="shared" si="7"/>
        <v>0</v>
      </c>
      <c r="I238" s="430"/>
      <c r="J238" s="429"/>
      <c r="K238" s="429"/>
      <c r="L238" s="429"/>
      <c r="M238" s="429"/>
      <c r="N238" s="429"/>
      <c r="Q238" s="3" t="str">
        <f t="shared" si="8"/>
        <v>ok</v>
      </c>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row>
    <row r="239" spans="1:347" s="437" customFormat="1" x14ac:dyDescent="0.25">
      <c r="A239" s="432"/>
      <c r="B239" s="433"/>
      <c r="C239" s="434"/>
      <c r="D239" s="433"/>
      <c r="E239" s="432">
        <f>IFERROR(VLOOKUP(B239,liste!$B$2:$C$15,2,FALSE),)</f>
        <v>0</v>
      </c>
      <c r="F239" s="435"/>
      <c r="G239" s="435"/>
      <c r="H239" s="435">
        <f t="shared" si="7"/>
        <v>0</v>
      </c>
      <c r="I239" s="436"/>
      <c r="J239" s="435"/>
      <c r="K239" s="435"/>
      <c r="L239" s="435"/>
      <c r="M239" s="435"/>
      <c r="N239" s="435"/>
      <c r="Q239" s="3" t="str">
        <f t="shared" si="8"/>
        <v>ok</v>
      </c>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row>
    <row r="240" spans="1:347" s="431" customFormat="1" x14ac:dyDescent="0.25">
      <c r="A240" s="426"/>
      <c r="B240" s="427"/>
      <c r="C240" s="428"/>
      <c r="D240" s="427"/>
      <c r="E240" s="426">
        <f>IFERROR(VLOOKUP(B240,liste!$B$2:$C$15,2,FALSE),)</f>
        <v>0</v>
      </c>
      <c r="F240" s="429"/>
      <c r="G240" s="429"/>
      <c r="H240" s="429">
        <f t="shared" si="7"/>
        <v>0</v>
      </c>
      <c r="I240" s="430"/>
      <c r="J240" s="429"/>
      <c r="K240" s="429"/>
      <c r="L240" s="429"/>
      <c r="M240" s="429"/>
      <c r="N240" s="429"/>
      <c r="Q240" s="3" t="str">
        <f t="shared" si="8"/>
        <v>ok</v>
      </c>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row>
    <row r="241" spans="1:347" s="437" customFormat="1" x14ac:dyDescent="0.25">
      <c r="A241" s="432"/>
      <c r="B241" s="433"/>
      <c r="C241" s="434"/>
      <c r="D241" s="433"/>
      <c r="E241" s="432">
        <f>IFERROR(VLOOKUP(B241,liste!$B$2:$C$15,2,FALSE),)</f>
        <v>0</v>
      </c>
      <c r="F241" s="435"/>
      <c r="G241" s="435"/>
      <c r="H241" s="435">
        <f t="shared" si="7"/>
        <v>0</v>
      </c>
      <c r="I241" s="436"/>
      <c r="J241" s="435"/>
      <c r="K241" s="435"/>
      <c r="L241" s="435"/>
      <c r="M241" s="435"/>
      <c r="N241" s="435"/>
      <c r="Q241" s="3" t="str">
        <f t="shared" si="8"/>
        <v>ok</v>
      </c>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row>
    <row r="242" spans="1:347" s="431" customFormat="1" x14ac:dyDescent="0.25">
      <c r="A242" s="426"/>
      <c r="B242" s="427"/>
      <c r="C242" s="428"/>
      <c r="D242" s="427"/>
      <c r="E242" s="426">
        <f>IFERROR(VLOOKUP(B242,liste!$B$2:$C$15,2,FALSE),)</f>
        <v>0</v>
      </c>
      <c r="F242" s="429"/>
      <c r="G242" s="429"/>
      <c r="H242" s="429">
        <f t="shared" si="7"/>
        <v>0</v>
      </c>
      <c r="I242" s="430"/>
      <c r="J242" s="429"/>
      <c r="K242" s="429"/>
      <c r="L242" s="429"/>
      <c r="M242" s="429"/>
      <c r="N242" s="429"/>
      <c r="Q242" s="3" t="str">
        <f t="shared" si="8"/>
        <v>ok</v>
      </c>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row>
    <row r="243" spans="1:347" s="437" customFormat="1" x14ac:dyDescent="0.25">
      <c r="A243" s="432"/>
      <c r="B243" s="433"/>
      <c r="C243" s="434"/>
      <c r="D243" s="433"/>
      <c r="E243" s="432">
        <f>IFERROR(VLOOKUP(B243,liste!$B$2:$C$15,2,FALSE),)</f>
        <v>0</v>
      </c>
      <c r="F243" s="435"/>
      <c r="G243" s="435"/>
      <c r="H243" s="435">
        <f t="shared" si="7"/>
        <v>0</v>
      </c>
      <c r="I243" s="436"/>
      <c r="J243" s="435"/>
      <c r="K243" s="435"/>
      <c r="L243" s="435"/>
      <c r="M243" s="435"/>
      <c r="N243" s="435"/>
      <c r="Q243" s="3" t="str">
        <f t="shared" si="8"/>
        <v>ok</v>
      </c>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row>
    <row r="244" spans="1:347" s="431" customFormat="1" x14ac:dyDescent="0.25">
      <c r="A244" s="426"/>
      <c r="B244" s="427"/>
      <c r="C244" s="428"/>
      <c r="D244" s="427"/>
      <c r="E244" s="426">
        <f>IFERROR(VLOOKUP(B244,liste!$B$2:$C$15,2,FALSE),)</f>
        <v>0</v>
      </c>
      <c r="F244" s="429"/>
      <c r="G244" s="429"/>
      <c r="H244" s="429">
        <f t="shared" si="7"/>
        <v>0</v>
      </c>
      <c r="I244" s="430"/>
      <c r="J244" s="429"/>
      <c r="K244" s="429"/>
      <c r="L244" s="429"/>
      <c r="M244" s="429"/>
      <c r="N244" s="429"/>
      <c r="Q244" s="3" t="str">
        <f t="shared" si="8"/>
        <v>ok</v>
      </c>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row>
    <row r="245" spans="1:347" s="437" customFormat="1" x14ac:dyDescent="0.25">
      <c r="A245" s="432"/>
      <c r="B245" s="433"/>
      <c r="C245" s="434"/>
      <c r="D245" s="433"/>
      <c r="E245" s="432">
        <f>IFERROR(VLOOKUP(B245,liste!$B$2:$C$15,2,FALSE),)</f>
        <v>0</v>
      </c>
      <c r="F245" s="435"/>
      <c r="G245" s="435"/>
      <c r="H245" s="435">
        <f t="shared" si="7"/>
        <v>0</v>
      </c>
      <c r="I245" s="436"/>
      <c r="J245" s="435"/>
      <c r="K245" s="435"/>
      <c r="L245" s="435"/>
      <c r="M245" s="435"/>
      <c r="N245" s="435"/>
      <c r="Q245" s="3" t="str">
        <f t="shared" si="8"/>
        <v>ok</v>
      </c>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row>
    <row r="246" spans="1:347" s="431" customFormat="1" x14ac:dyDescent="0.25">
      <c r="A246" s="426"/>
      <c r="B246" s="427"/>
      <c r="C246" s="428"/>
      <c r="D246" s="427"/>
      <c r="E246" s="426">
        <f>IFERROR(VLOOKUP(B246,liste!$B$2:$C$15,2,FALSE),)</f>
        <v>0</v>
      </c>
      <c r="F246" s="429"/>
      <c r="G246" s="429"/>
      <c r="H246" s="429">
        <f t="shared" si="7"/>
        <v>0</v>
      </c>
      <c r="I246" s="430"/>
      <c r="J246" s="429"/>
      <c r="K246" s="429"/>
      <c r="L246" s="429"/>
      <c r="M246" s="429"/>
      <c r="N246" s="429"/>
      <c r="Q246" s="3" t="str">
        <f t="shared" si="8"/>
        <v>ok</v>
      </c>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row>
    <row r="247" spans="1:347" s="437" customFormat="1" x14ac:dyDescent="0.25">
      <c r="A247" s="432"/>
      <c r="B247" s="433"/>
      <c r="C247" s="434"/>
      <c r="D247" s="433"/>
      <c r="E247" s="432">
        <f>IFERROR(VLOOKUP(B247,liste!$B$2:$C$15,2,FALSE),)</f>
        <v>0</v>
      </c>
      <c r="F247" s="435"/>
      <c r="G247" s="435"/>
      <c r="H247" s="435">
        <f t="shared" si="7"/>
        <v>0</v>
      </c>
      <c r="I247" s="436"/>
      <c r="J247" s="435"/>
      <c r="K247" s="435"/>
      <c r="L247" s="435"/>
      <c r="M247" s="435"/>
      <c r="N247" s="435"/>
      <c r="Q247" s="3" t="str">
        <f t="shared" si="8"/>
        <v>ok</v>
      </c>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row>
    <row r="248" spans="1:347" s="431" customFormat="1" x14ac:dyDescent="0.25">
      <c r="A248" s="426"/>
      <c r="B248" s="427"/>
      <c r="C248" s="428"/>
      <c r="D248" s="427"/>
      <c r="E248" s="426">
        <f>IFERROR(VLOOKUP(B248,liste!$B$2:$C$15,2,FALSE),)</f>
        <v>0</v>
      </c>
      <c r="F248" s="429"/>
      <c r="G248" s="429"/>
      <c r="H248" s="429">
        <f t="shared" si="7"/>
        <v>0</v>
      </c>
      <c r="I248" s="430"/>
      <c r="J248" s="429"/>
      <c r="K248" s="429"/>
      <c r="L248" s="429"/>
      <c r="M248" s="429"/>
      <c r="N248" s="429"/>
      <c r="Q248" s="3" t="str">
        <f t="shared" si="8"/>
        <v>ok</v>
      </c>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row>
    <row r="249" spans="1:347" s="437" customFormat="1" x14ac:dyDescent="0.25">
      <c r="A249" s="432"/>
      <c r="B249" s="433"/>
      <c r="C249" s="434"/>
      <c r="D249" s="433"/>
      <c r="E249" s="432">
        <f>IFERROR(VLOOKUP(B249,liste!$B$2:$C$15,2,FALSE),)</f>
        <v>0</v>
      </c>
      <c r="F249" s="435"/>
      <c r="G249" s="435"/>
      <c r="H249" s="435">
        <f t="shared" si="7"/>
        <v>0</v>
      </c>
      <c r="I249" s="436"/>
      <c r="J249" s="435"/>
      <c r="K249" s="435"/>
      <c r="L249" s="435"/>
      <c r="M249" s="435"/>
      <c r="N249" s="435"/>
      <c r="Q249" s="3" t="str">
        <f t="shared" si="8"/>
        <v>ok</v>
      </c>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row>
    <row r="250" spans="1:347" s="431" customFormat="1" x14ac:dyDescent="0.25">
      <c r="A250" s="426"/>
      <c r="B250" s="427"/>
      <c r="C250" s="428"/>
      <c r="D250" s="427"/>
      <c r="E250" s="426">
        <f>IFERROR(VLOOKUP(B250,liste!$B$2:$C$15,2,FALSE),)</f>
        <v>0</v>
      </c>
      <c r="F250" s="429"/>
      <c r="G250" s="429"/>
      <c r="H250" s="429">
        <f t="shared" si="7"/>
        <v>0</v>
      </c>
      <c r="I250" s="430"/>
      <c r="J250" s="429"/>
      <c r="K250" s="429"/>
      <c r="L250" s="429"/>
      <c r="M250" s="429"/>
      <c r="N250" s="429"/>
      <c r="Q250" s="3" t="str">
        <f t="shared" si="8"/>
        <v>ok</v>
      </c>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row>
    <row r="251" spans="1:347" s="437" customFormat="1" x14ac:dyDescent="0.25">
      <c r="A251" s="432"/>
      <c r="B251" s="433"/>
      <c r="C251" s="434"/>
      <c r="D251" s="433"/>
      <c r="E251" s="432">
        <f>IFERROR(VLOOKUP(B251,liste!$B$2:$C$15,2,FALSE),)</f>
        <v>0</v>
      </c>
      <c r="F251" s="435"/>
      <c r="G251" s="435"/>
      <c r="H251" s="435">
        <f t="shared" si="7"/>
        <v>0</v>
      </c>
      <c r="I251" s="436"/>
      <c r="J251" s="435"/>
      <c r="K251" s="435"/>
      <c r="L251" s="435"/>
      <c r="M251" s="435"/>
      <c r="N251" s="435"/>
      <c r="Q251" s="3" t="str">
        <f t="shared" si="8"/>
        <v>ok</v>
      </c>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row>
    <row r="252" spans="1:347" s="431" customFormat="1" x14ac:dyDescent="0.25">
      <c r="A252" s="426"/>
      <c r="B252" s="427"/>
      <c r="C252" s="428"/>
      <c r="D252" s="427"/>
      <c r="E252" s="426">
        <f>IFERROR(VLOOKUP(B252,liste!$B$2:$C$15,2,FALSE),)</f>
        <v>0</v>
      </c>
      <c r="F252" s="429"/>
      <c r="G252" s="429"/>
      <c r="H252" s="429">
        <f t="shared" si="7"/>
        <v>0</v>
      </c>
      <c r="I252" s="430"/>
      <c r="J252" s="429"/>
      <c r="K252" s="429"/>
      <c r="L252" s="429"/>
      <c r="M252" s="429"/>
      <c r="N252" s="429"/>
      <c r="Q252" s="3" t="str">
        <f t="shared" si="8"/>
        <v>ok</v>
      </c>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row>
    <row r="253" spans="1:347" s="437" customFormat="1" x14ac:dyDescent="0.25">
      <c r="A253" s="432"/>
      <c r="B253" s="433"/>
      <c r="C253" s="434"/>
      <c r="D253" s="433"/>
      <c r="E253" s="432">
        <f>IFERROR(VLOOKUP(B253,liste!$B$2:$C$15,2,FALSE),)</f>
        <v>0</v>
      </c>
      <c r="F253" s="435"/>
      <c r="G253" s="435"/>
      <c r="H253" s="435">
        <f t="shared" si="7"/>
        <v>0</v>
      </c>
      <c r="I253" s="436"/>
      <c r="J253" s="435"/>
      <c r="K253" s="435"/>
      <c r="L253" s="435"/>
      <c r="M253" s="435"/>
      <c r="N253" s="435"/>
      <c r="Q253" s="3" t="str">
        <f t="shared" si="8"/>
        <v>ok</v>
      </c>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row>
    <row r="254" spans="1:347" s="431" customFormat="1" x14ac:dyDescent="0.25">
      <c r="A254" s="426"/>
      <c r="B254" s="427"/>
      <c r="C254" s="428"/>
      <c r="D254" s="427"/>
      <c r="E254" s="426">
        <f>IFERROR(VLOOKUP(B254,liste!$B$2:$C$15,2,FALSE),)</f>
        <v>0</v>
      </c>
      <c r="F254" s="429"/>
      <c r="G254" s="429"/>
      <c r="H254" s="429">
        <f t="shared" si="7"/>
        <v>0</v>
      </c>
      <c r="I254" s="430"/>
      <c r="J254" s="429"/>
      <c r="K254" s="429"/>
      <c r="L254" s="429"/>
      <c r="M254" s="429"/>
      <c r="N254" s="429"/>
      <c r="Q254" s="3" t="str">
        <f t="shared" si="8"/>
        <v>ok</v>
      </c>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row>
    <row r="255" spans="1:347" s="437" customFormat="1" x14ac:dyDescent="0.25">
      <c r="A255" s="432"/>
      <c r="B255" s="433"/>
      <c r="C255" s="434"/>
      <c r="D255" s="433"/>
      <c r="E255" s="432">
        <f>IFERROR(VLOOKUP(B255,liste!$B$2:$C$15,2,FALSE),)</f>
        <v>0</v>
      </c>
      <c r="F255" s="435"/>
      <c r="G255" s="435"/>
      <c r="H255" s="435">
        <f t="shared" si="7"/>
        <v>0</v>
      </c>
      <c r="I255" s="436"/>
      <c r="J255" s="435"/>
      <c r="K255" s="435"/>
      <c r="L255" s="435"/>
      <c r="M255" s="435"/>
      <c r="N255" s="435"/>
      <c r="Q255" s="3" t="str">
        <f t="shared" si="8"/>
        <v>ok</v>
      </c>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row>
    <row r="256" spans="1:347" s="431" customFormat="1" x14ac:dyDescent="0.25">
      <c r="A256" s="426"/>
      <c r="B256" s="427"/>
      <c r="C256" s="428"/>
      <c r="D256" s="427"/>
      <c r="E256" s="426">
        <f>IFERROR(VLOOKUP(B256,liste!$B$2:$C$15,2,FALSE),)</f>
        <v>0</v>
      </c>
      <c r="F256" s="429"/>
      <c r="G256" s="429"/>
      <c r="H256" s="429">
        <f t="shared" si="7"/>
        <v>0</v>
      </c>
      <c r="I256" s="430"/>
      <c r="J256" s="429"/>
      <c r="K256" s="429"/>
      <c r="L256" s="429"/>
      <c r="M256" s="429"/>
      <c r="N256" s="429"/>
      <c r="Q256" s="3" t="str">
        <f t="shared" si="8"/>
        <v>ok</v>
      </c>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row>
    <row r="257" spans="1:347" s="437" customFormat="1" x14ac:dyDescent="0.25">
      <c r="A257" s="432"/>
      <c r="B257" s="433"/>
      <c r="C257" s="434"/>
      <c r="D257" s="433"/>
      <c r="E257" s="432">
        <f>IFERROR(VLOOKUP(B257,liste!$B$2:$C$15,2,FALSE),)</f>
        <v>0</v>
      </c>
      <c r="F257" s="435"/>
      <c r="G257" s="435"/>
      <c r="H257" s="435">
        <f t="shared" si="7"/>
        <v>0</v>
      </c>
      <c r="I257" s="436"/>
      <c r="J257" s="435"/>
      <c r="K257" s="435"/>
      <c r="L257" s="435"/>
      <c r="M257" s="435"/>
      <c r="N257" s="435"/>
      <c r="Q257" s="3" t="str">
        <f t="shared" si="8"/>
        <v>ok</v>
      </c>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row>
    <row r="258" spans="1:347" s="431" customFormat="1" x14ac:dyDescent="0.25">
      <c r="A258" s="426"/>
      <c r="B258" s="427"/>
      <c r="C258" s="428"/>
      <c r="D258" s="427"/>
      <c r="E258" s="426">
        <f>IFERROR(VLOOKUP(B258,liste!$B$2:$C$15,2,FALSE),)</f>
        <v>0</v>
      </c>
      <c r="F258" s="429"/>
      <c r="G258" s="429"/>
      <c r="H258" s="429">
        <f t="shared" si="7"/>
        <v>0</v>
      </c>
      <c r="I258" s="430"/>
      <c r="J258" s="429"/>
      <c r="K258" s="429"/>
      <c r="L258" s="429"/>
      <c r="M258" s="429"/>
      <c r="N258" s="429"/>
      <c r="Q258" s="3" t="str">
        <f t="shared" si="8"/>
        <v>ok</v>
      </c>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row>
    <row r="259" spans="1:347" s="437" customFormat="1" x14ac:dyDescent="0.25">
      <c r="A259" s="432"/>
      <c r="B259" s="433"/>
      <c r="C259" s="434"/>
      <c r="D259" s="433"/>
      <c r="E259" s="432">
        <f>IFERROR(VLOOKUP(B259,liste!$B$2:$C$15,2,FALSE),)</f>
        <v>0</v>
      </c>
      <c r="F259" s="435"/>
      <c r="G259" s="435"/>
      <c r="H259" s="435">
        <f t="shared" si="7"/>
        <v>0</v>
      </c>
      <c r="I259" s="436"/>
      <c r="J259" s="435"/>
      <c r="K259" s="435"/>
      <c r="L259" s="435"/>
      <c r="M259" s="435"/>
      <c r="N259" s="435"/>
      <c r="Q259" s="3" t="str">
        <f t="shared" si="8"/>
        <v>ok</v>
      </c>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row>
    <row r="260" spans="1:347" s="431" customFormat="1" x14ac:dyDescent="0.25">
      <c r="A260" s="426"/>
      <c r="B260" s="427"/>
      <c r="C260" s="428"/>
      <c r="D260" s="427"/>
      <c r="E260" s="426">
        <f>IFERROR(VLOOKUP(B260,liste!$B$2:$C$15,2,FALSE),)</f>
        <v>0</v>
      </c>
      <c r="F260" s="429"/>
      <c r="G260" s="429"/>
      <c r="H260" s="429">
        <f t="shared" si="7"/>
        <v>0</v>
      </c>
      <c r="I260" s="430"/>
      <c r="J260" s="429"/>
      <c r="K260" s="429"/>
      <c r="L260" s="429"/>
      <c r="M260" s="429"/>
      <c r="N260" s="429"/>
      <c r="Q260" s="3" t="str">
        <f t="shared" si="8"/>
        <v>ok</v>
      </c>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row>
    <row r="261" spans="1:347" s="437" customFormat="1" x14ac:dyDescent="0.25">
      <c r="A261" s="432"/>
      <c r="B261" s="433"/>
      <c r="C261" s="434"/>
      <c r="D261" s="433"/>
      <c r="E261" s="432">
        <f>IFERROR(VLOOKUP(B261,liste!$B$2:$C$15,2,FALSE),)</f>
        <v>0</v>
      </c>
      <c r="F261" s="435"/>
      <c r="G261" s="435"/>
      <c r="H261" s="435">
        <f t="shared" ref="H261:H324" si="9">F261-G261</f>
        <v>0</v>
      </c>
      <c r="I261" s="436"/>
      <c r="J261" s="435"/>
      <c r="K261" s="435"/>
      <c r="L261" s="435"/>
      <c r="M261" s="435"/>
      <c r="N261" s="435"/>
      <c r="Q261" s="3" t="str">
        <f t="shared" ref="Q261:Q324" si="10">IF(SUM(I261:N261)&lt;=H261,"ok","erreur")</f>
        <v>ok</v>
      </c>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row>
    <row r="262" spans="1:347" s="431" customFormat="1" x14ac:dyDescent="0.25">
      <c r="A262" s="426"/>
      <c r="B262" s="427"/>
      <c r="C262" s="428"/>
      <c r="D262" s="427"/>
      <c r="E262" s="426">
        <f>IFERROR(VLOOKUP(B262,liste!$B$2:$C$15,2,FALSE),)</f>
        <v>0</v>
      </c>
      <c r="F262" s="429"/>
      <c r="G262" s="429"/>
      <c r="H262" s="429">
        <f t="shared" si="9"/>
        <v>0</v>
      </c>
      <c r="I262" s="430"/>
      <c r="J262" s="429"/>
      <c r="K262" s="429"/>
      <c r="L262" s="429"/>
      <c r="M262" s="429"/>
      <c r="N262" s="429"/>
      <c r="Q262" s="3" t="str">
        <f t="shared" si="10"/>
        <v>ok</v>
      </c>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row>
    <row r="263" spans="1:347" s="437" customFormat="1" x14ac:dyDescent="0.25">
      <c r="A263" s="432"/>
      <c r="B263" s="433"/>
      <c r="C263" s="434"/>
      <c r="D263" s="433"/>
      <c r="E263" s="432">
        <f>IFERROR(VLOOKUP(B263,liste!$B$2:$C$15,2,FALSE),)</f>
        <v>0</v>
      </c>
      <c r="F263" s="435"/>
      <c r="G263" s="435"/>
      <c r="H263" s="435">
        <f t="shared" si="9"/>
        <v>0</v>
      </c>
      <c r="I263" s="436"/>
      <c r="J263" s="435"/>
      <c r="K263" s="435"/>
      <c r="L263" s="435"/>
      <c r="M263" s="435"/>
      <c r="N263" s="435"/>
      <c r="Q263" s="3" t="str">
        <f t="shared" si="10"/>
        <v>ok</v>
      </c>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row>
    <row r="264" spans="1:347" s="431" customFormat="1" x14ac:dyDescent="0.25">
      <c r="A264" s="426"/>
      <c r="B264" s="427"/>
      <c r="C264" s="428"/>
      <c r="D264" s="427"/>
      <c r="E264" s="426">
        <f>IFERROR(VLOOKUP(B264,liste!$B$2:$C$15,2,FALSE),)</f>
        <v>0</v>
      </c>
      <c r="F264" s="429"/>
      <c r="G264" s="429"/>
      <c r="H264" s="429">
        <f t="shared" si="9"/>
        <v>0</v>
      </c>
      <c r="I264" s="430"/>
      <c r="J264" s="429"/>
      <c r="K264" s="429"/>
      <c r="L264" s="429"/>
      <c r="M264" s="429"/>
      <c r="N264" s="429"/>
      <c r="Q264" s="3" t="str">
        <f t="shared" si="10"/>
        <v>ok</v>
      </c>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row>
    <row r="265" spans="1:347" s="437" customFormat="1" x14ac:dyDescent="0.25">
      <c r="A265" s="432"/>
      <c r="B265" s="433"/>
      <c r="C265" s="434"/>
      <c r="D265" s="433"/>
      <c r="E265" s="432">
        <f>IFERROR(VLOOKUP(B265,liste!$B$2:$C$15,2,FALSE),)</f>
        <v>0</v>
      </c>
      <c r="F265" s="435"/>
      <c r="G265" s="435"/>
      <c r="H265" s="435">
        <f t="shared" si="9"/>
        <v>0</v>
      </c>
      <c r="I265" s="436"/>
      <c r="J265" s="435"/>
      <c r="K265" s="435"/>
      <c r="L265" s="435"/>
      <c r="M265" s="435"/>
      <c r="N265" s="435"/>
      <c r="Q265" s="3" t="str">
        <f t="shared" si="10"/>
        <v>ok</v>
      </c>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row>
    <row r="266" spans="1:347" s="431" customFormat="1" x14ac:dyDescent="0.25">
      <c r="A266" s="426"/>
      <c r="B266" s="427"/>
      <c r="C266" s="428"/>
      <c r="D266" s="427"/>
      <c r="E266" s="426">
        <f>IFERROR(VLOOKUP(B266,liste!$B$2:$C$15,2,FALSE),)</f>
        <v>0</v>
      </c>
      <c r="F266" s="429"/>
      <c r="G266" s="429"/>
      <c r="H266" s="429">
        <f t="shared" si="9"/>
        <v>0</v>
      </c>
      <c r="I266" s="430"/>
      <c r="J266" s="429"/>
      <c r="K266" s="429"/>
      <c r="L266" s="429"/>
      <c r="M266" s="429"/>
      <c r="N266" s="429"/>
      <c r="Q266" s="3" t="str">
        <f t="shared" si="10"/>
        <v>ok</v>
      </c>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row>
    <row r="267" spans="1:347" s="437" customFormat="1" x14ac:dyDescent="0.25">
      <c r="A267" s="432"/>
      <c r="B267" s="433"/>
      <c r="C267" s="434"/>
      <c r="D267" s="433"/>
      <c r="E267" s="432">
        <f>IFERROR(VLOOKUP(B267,liste!$B$2:$C$15,2,FALSE),)</f>
        <v>0</v>
      </c>
      <c r="F267" s="435"/>
      <c r="G267" s="435"/>
      <c r="H267" s="435">
        <f t="shared" si="9"/>
        <v>0</v>
      </c>
      <c r="I267" s="436"/>
      <c r="J267" s="435"/>
      <c r="K267" s="435"/>
      <c r="L267" s="435"/>
      <c r="M267" s="435"/>
      <c r="N267" s="435"/>
      <c r="Q267" s="3" t="str">
        <f t="shared" si="10"/>
        <v>ok</v>
      </c>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row>
    <row r="268" spans="1:347" s="431" customFormat="1" x14ac:dyDescent="0.25">
      <c r="A268" s="426"/>
      <c r="B268" s="427"/>
      <c r="C268" s="428"/>
      <c r="D268" s="427"/>
      <c r="E268" s="426">
        <f>IFERROR(VLOOKUP(B268,liste!$B$2:$C$15,2,FALSE),)</f>
        <v>0</v>
      </c>
      <c r="F268" s="429"/>
      <c r="G268" s="429"/>
      <c r="H268" s="429">
        <f t="shared" si="9"/>
        <v>0</v>
      </c>
      <c r="I268" s="430"/>
      <c r="J268" s="429"/>
      <c r="K268" s="429"/>
      <c r="L268" s="429"/>
      <c r="M268" s="429"/>
      <c r="N268" s="429"/>
      <c r="Q268" s="3" t="str">
        <f t="shared" si="10"/>
        <v>ok</v>
      </c>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row>
    <row r="269" spans="1:347" s="437" customFormat="1" x14ac:dyDescent="0.25">
      <c r="A269" s="432"/>
      <c r="B269" s="433"/>
      <c r="C269" s="434"/>
      <c r="D269" s="433"/>
      <c r="E269" s="432">
        <f>IFERROR(VLOOKUP(B269,liste!$B$2:$C$15,2,FALSE),)</f>
        <v>0</v>
      </c>
      <c r="F269" s="435"/>
      <c r="G269" s="435"/>
      <c r="H269" s="435">
        <f t="shared" si="9"/>
        <v>0</v>
      </c>
      <c r="I269" s="436"/>
      <c r="J269" s="435"/>
      <c r="K269" s="435"/>
      <c r="L269" s="435"/>
      <c r="M269" s="435"/>
      <c r="N269" s="435"/>
      <c r="Q269" s="3" t="str">
        <f t="shared" si="10"/>
        <v>ok</v>
      </c>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row>
    <row r="270" spans="1:347" s="431" customFormat="1" x14ac:dyDescent="0.25">
      <c r="A270" s="426"/>
      <c r="B270" s="427"/>
      <c r="C270" s="428"/>
      <c r="D270" s="427"/>
      <c r="E270" s="426">
        <f>IFERROR(VLOOKUP(B270,liste!$B$2:$C$15,2,FALSE),)</f>
        <v>0</v>
      </c>
      <c r="F270" s="429"/>
      <c r="G270" s="429"/>
      <c r="H270" s="429">
        <f t="shared" si="9"/>
        <v>0</v>
      </c>
      <c r="I270" s="430"/>
      <c r="J270" s="429"/>
      <c r="K270" s="429"/>
      <c r="L270" s="429"/>
      <c r="M270" s="429"/>
      <c r="N270" s="429"/>
      <c r="Q270" s="3" t="str">
        <f t="shared" si="10"/>
        <v>ok</v>
      </c>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row>
    <row r="271" spans="1:347" s="437" customFormat="1" x14ac:dyDescent="0.25">
      <c r="A271" s="432"/>
      <c r="B271" s="433"/>
      <c r="C271" s="434"/>
      <c r="D271" s="433"/>
      <c r="E271" s="432">
        <f>IFERROR(VLOOKUP(B271,liste!$B$2:$C$15,2,FALSE),)</f>
        <v>0</v>
      </c>
      <c r="F271" s="435"/>
      <c r="G271" s="435"/>
      <c r="H271" s="435">
        <f t="shared" si="9"/>
        <v>0</v>
      </c>
      <c r="I271" s="436"/>
      <c r="J271" s="435"/>
      <c r="K271" s="435"/>
      <c r="L271" s="435"/>
      <c r="M271" s="435"/>
      <c r="N271" s="435"/>
      <c r="Q271" s="3" t="str">
        <f t="shared" si="10"/>
        <v>ok</v>
      </c>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row>
    <row r="272" spans="1:347" s="431" customFormat="1" x14ac:dyDescent="0.25">
      <c r="A272" s="426"/>
      <c r="B272" s="427"/>
      <c r="C272" s="428"/>
      <c r="D272" s="427"/>
      <c r="E272" s="426">
        <f>IFERROR(VLOOKUP(B272,liste!$B$2:$C$15,2,FALSE),)</f>
        <v>0</v>
      </c>
      <c r="F272" s="429"/>
      <c r="G272" s="429"/>
      <c r="H272" s="429">
        <f t="shared" si="9"/>
        <v>0</v>
      </c>
      <c r="I272" s="430"/>
      <c r="J272" s="429"/>
      <c r="K272" s="429"/>
      <c r="L272" s="429"/>
      <c r="M272" s="429"/>
      <c r="N272" s="429"/>
      <c r="Q272" s="3" t="str">
        <f t="shared" si="10"/>
        <v>ok</v>
      </c>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row>
    <row r="273" spans="1:347" s="437" customFormat="1" x14ac:dyDescent="0.25">
      <c r="A273" s="432"/>
      <c r="B273" s="433"/>
      <c r="C273" s="434"/>
      <c r="D273" s="433"/>
      <c r="E273" s="432">
        <f>IFERROR(VLOOKUP(B273,liste!$B$2:$C$15,2,FALSE),)</f>
        <v>0</v>
      </c>
      <c r="F273" s="435"/>
      <c r="G273" s="435"/>
      <c r="H273" s="435">
        <f t="shared" si="9"/>
        <v>0</v>
      </c>
      <c r="I273" s="436"/>
      <c r="J273" s="435"/>
      <c r="K273" s="435"/>
      <c r="L273" s="435"/>
      <c r="M273" s="435"/>
      <c r="N273" s="435"/>
      <c r="Q273" s="3" t="str">
        <f t="shared" si="10"/>
        <v>ok</v>
      </c>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row>
    <row r="274" spans="1:347" s="431" customFormat="1" x14ac:dyDescent="0.25">
      <c r="A274" s="426"/>
      <c r="B274" s="427"/>
      <c r="C274" s="428"/>
      <c r="D274" s="427"/>
      <c r="E274" s="426">
        <f>IFERROR(VLOOKUP(B274,liste!$B$2:$C$15,2,FALSE),)</f>
        <v>0</v>
      </c>
      <c r="F274" s="429"/>
      <c r="G274" s="429"/>
      <c r="H274" s="429">
        <f t="shared" si="9"/>
        <v>0</v>
      </c>
      <c r="I274" s="430"/>
      <c r="J274" s="429"/>
      <c r="K274" s="429"/>
      <c r="L274" s="429"/>
      <c r="M274" s="429"/>
      <c r="N274" s="429"/>
      <c r="Q274" s="3" t="str">
        <f t="shared" si="10"/>
        <v>ok</v>
      </c>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row>
    <row r="275" spans="1:347" s="437" customFormat="1" x14ac:dyDescent="0.25">
      <c r="A275" s="432"/>
      <c r="B275" s="433"/>
      <c r="C275" s="434"/>
      <c r="D275" s="433"/>
      <c r="E275" s="432">
        <f>IFERROR(VLOOKUP(B275,liste!$B$2:$C$15,2,FALSE),)</f>
        <v>0</v>
      </c>
      <c r="F275" s="435"/>
      <c r="G275" s="435"/>
      <c r="H275" s="435">
        <f t="shared" si="9"/>
        <v>0</v>
      </c>
      <c r="I275" s="436"/>
      <c r="J275" s="435"/>
      <c r="K275" s="435"/>
      <c r="L275" s="435"/>
      <c r="M275" s="435"/>
      <c r="N275" s="435"/>
      <c r="Q275" s="3" t="str">
        <f t="shared" si="10"/>
        <v>ok</v>
      </c>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row>
    <row r="276" spans="1:347" s="431" customFormat="1" x14ac:dyDescent="0.25">
      <c r="A276" s="426"/>
      <c r="B276" s="427"/>
      <c r="C276" s="428"/>
      <c r="D276" s="427"/>
      <c r="E276" s="426">
        <f>IFERROR(VLOOKUP(B276,liste!$B$2:$C$15,2,FALSE),)</f>
        <v>0</v>
      </c>
      <c r="F276" s="429"/>
      <c r="G276" s="429"/>
      <c r="H276" s="429">
        <f t="shared" si="9"/>
        <v>0</v>
      </c>
      <c r="I276" s="430"/>
      <c r="J276" s="429"/>
      <c r="K276" s="429"/>
      <c r="L276" s="429"/>
      <c r="M276" s="429"/>
      <c r="N276" s="429"/>
      <c r="Q276" s="3" t="str">
        <f t="shared" si="10"/>
        <v>ok</v>
      </c>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row>
    <row r="277" spans="1:347" s="437" customFormat="1" x14ac:dyDescent="0.25">
      <c r="A277" s="432"/>
      <c r="B277" s="433"/>
      <c r="C277" s="434"/>
      <c r="D277" s="433"/>
      <c r="E277" s="432">
        <f>IFERROR(VLOOKUP(B277,liste!$B$2:$C$15,2,FALSE),)</f>
        <v>0</v>
      </c>
      <c r="F277" s="435"/>
      <c r="G277" s="435"/>
      <c r="H277" s="435">
        <f t="shared" si="9"/>
        <v>0</v>
      </c>
      <c r="I277" s="436"/>
      <c r="J277" s="435"/>
      <c r="K277" s="435"/>
      <c r="L277" s="435"/>
      <c r="M277" s="435"/>
      <c r="N277" s="435"/>
      <c r="Q277" s="3" t="str">
        <f t="shared" si="10"/>
        <v>ok</v>
      </c>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row>
    <row r="278" spans="1:347" s="431" customFormat="1" x14ac:dyDescent="0.25">
      <c r="A278" s="426"/>
      <c r="B278" s="427"/>
      <c r="C278" s="428"/>
      <c r="D278" s="427"/>
      <c r="E278" s="426">
        <f>IFERROR(VLOOKUP(B278,liste!$B$2:$C$15,2,FALSE),)</f>
        <v>0</v>
      </c>
      <c r="F278" s="429"/>
      <c r="G278" s="429"/>
      <c r="H278" s="429">
        <f t="shared" si="9"/>
        <v>0</v>
      </c>
      <c r="I278" s="430"/>
      <c r="J278" s="429"/>
      <c r="K278" s="429"/>
      <c r="L278" s="429"/>
      <c r="M278" s="429"/>
      <c r="N278" s="429"/>
      <c r="Q278" s="3" t="str">
        <f t="shared" si="10"/>
        <v>ok</v>
      </c>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row>
    <row r="279" spans="1:347" s="437" customFormat="1" x14ac:dyDescent="0.25">
      <c r="A279" s="432"/>
      <c r="B279" s="433"/>
      <c r="C279" s="434"/>
      <c r="D279" s="433"/>
      <c r="E279" s="432">
        <f>IFERROR(VLOOKUP(B279,liste!$B$2:$C$15,2,FALSE),)</f>
        <v>0</v>
      </c>
      <c r="F279" s="435"/>
      <c r="G279" s="435"/>
      <c r="H279" s="435">
        <f t="shared" si="9"/>
        <v>0</v>
      </c>
      <c r="I279" s="436"/>
      <c r="J279" s="435"/>
      <c r="K279" s="435"/>
      <c r="L279" s="435"/>
      <c r="M279" s="435"/>
      <c r="N279" s="435"/>
      <c r="Q279" s="3" t="str">
        <f t="shared" si="10"/>
        <v>ok</v>
      </c>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row>
    <row r="280" spans="1:347" s="431" customFormat="1" x14ac:dyDescent="0.25">
      <c r="A280" s="426"/>
      <c r="B280" s="427"/>
      <c r="C280" s="428"/>
      <c r="D280" s="427"/>
      <c r="E280" s="426">
        <f>IFERROR(VLOOKUP(B280,liste!$B$2:$C$15,2,FALSE),)</f>
        <v>0</v>
      </c>
      <c r="F280" s="429"/>
      <c r="G280" s="429"/>
      <c r="H280" s="429">
        <f t="shared" si="9"/>
        <v>0</v>
      </c>
      <c r="I280" s="430"/>
      <c r="J280" s="429"/>
      <c r="K280" s="429"/>
      <c r="L280" s="429"/>
      <c r="M280" s="429"/>
      <c r="N280" s="429"/>
      <c r="Q280" s="3" t="str">
        <f t="shared" si="10"/>
        <v>ok</v>
      </c>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row>
    <row r="281" spans="1:347" s="437" customFormat="1" x14ac:dyDescent="0.25">
      <c r="A281" s="432"/>
      <c r="B281" s="433"/>
      <c r="C281" s="434"/>
      <c r="D281" s="433"/>
      <c r="E281" s="432">
        <f>IFERROR(VLOOKUP(B281,liste!$B$2:$C$15,2,FALSE),)</f>
        <v>0</v>
      </c>
      <c r="F281" s="435"/>
      <c r="G281" s="435"/>
      <c r="H281" s="435">
        <f t="shared" si="9"/>
        <v>0</v>
      </c>
      <c r="I281" s="436"/>
      <c r="J281" s="435"/>
      <c r="K281" s="435"/>
      <c r="L281" s="435"/>
      <c r="M281" s="435"/>
      <c r="N281" s="435"/>
      <c r="Q281" s="3" t="str">
        <f t="shared" si="10"/>
        <v>ok</v>
      </c>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row>
    <row r="282" spans="1:347" s="431" customFormat="1" x14ac:dyDescent="0.25">
      <c r="A282" s="426"/>
      <c r="B282" s="427"/>
      <c r="C282" s="428"/>
      <c r="D282" s="427"/>
      <c r="E282" s="426">
        <f>IFERROR(VLOOKUP(B282,liste!$B$2:$C$15,2,FALSE),)</f>
        <v>0</v>
      </c>
      <c r="F282" s="429"/>
      <c r="G282" s="429"/>
      <c r="H282" s="429">
        <f t="shared" si="9"/>
        <v>0</v>
      </c>
      <c r="I282" s="430"/>
      <c r="J282" s="429"/>
      <c r="K282" s="429"/>
      <c r="L282" s="429"/>
      <c r="M282" s="429"/>
      <c r="N282" s="429"/>
      <c r="Q282" s="3" t="str">
        <f t="shared" si="10"/>
        <v>ok</v>
      </c>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row>
    <row r="283" spans="1:347" s="437" customFormat="1" x14ac:dyDescent="0.25">
      <c r="A283" s="432"/>
      <c r="B283" s="433"/>
      <c r="C283" s="434"/>
      <c r="D283" s="433"/>
      <c r="E283" s="432">
        <f>IFERROR(VLOOKUP(B283,liste!$B$2:$C$15,2,FALSE),)</f>
        <v>0</v>
      </c>
      <c r="F283" s="435"/>
      <c r="G283" s="435"/>
      <c r="H283" s="435">
        <f t="shared" si="9"/>
        <v>0</v>
      </c>
      <c r="I283" s="436"/>
      <c r="J283" s="435"/>
      <c r="K283" s="435"/>
      <c r="L283" s="435"/>
      <c r="M283" s="435"/>
      <c r="N283" s="435"/>
      <c r="Q283" s="3" t="str">
        <f t="shared" si="10"/>
        <v>ok</v>
      </c>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row>
    <row r="284" spans="1:347" s="431" customFormat="1" x14ac:dyDescent="0.25">
      <c r="A284" s="426"/>
      <c r="B284" s="427"/>
      <c r="C284" s="428"/>
      <c r="D284" s="427"/>
      <c r="E284" s="426">
        <f>IFERROR(VLOOKUP(B284,liste!$B$2:$C$15,2,FALSE),)</f>
        <v>0</v>
      </c>
      <c r="F284" s="429"/>
      <c r="G284" s="429"/>
      <c r="H284" s="429">
        <f t="shared" si="9"/>
        <v>0</v>
      </c>
      <c r="I284" s="430"/>
      <c r="J284" s="429"/>
      <c r="K284" s="429"/>
      <c r="L284" s="429"/>
      <c r="M284" s="429"/>
      <c r="N284" s="429"/>
      <c r="Q284" s="3" t="str">
        <f t="shared" si="10"/>
        <v>ok</v>
      </c>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row>
    <row r="285" spans="1:347" s="437" customFormat="1" x14ac:dyDescent="0.25">
      <c r="A285" s="432"/>
      <c r="B285" s="433"/>
      <c r="C285" s="434"/>
      <c r="D285" s="433"/>
      <c r="E285" s="432">
        <f>IFERROR(VLOOKUP(B285,liste!$B$2:$C$15,2,FALSE),)</f>
        <v>0</v>
      </c>
      <c r="F285" s="435"/>
      <c r="G285" s="435"/>
      <c r="H285" s="435">
        <f t="shared" si="9"/>
        <v>0</v>
      </c>
      <c r="I285" s="436"/>
      <c r="J285" s="435"/>
      <c r="K285" s="435"/>
      <c r="L285" s="435"/>
      <c r="M285" s="435"/>
      <c r="N285" s="435"/>
      <c r="Q285" s="3" t="str">
        <f t="shared" si="10"/>
        <v>ok</v>
      </c>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row>
    <row r="286" spans="1:347" s="431" customFormat="1" x14ac:dyDescent="0.25">
      <c r="A286" s="426"/>
      <c r="B286" s="427"/>
      <c r="C286" s="428"/>
      <c r="D286" s="427"/>
      <c r="E286" s="426">
        <f>IFERROR(VLOOKUP(B286,liste!$B$2:$C$15,2,FALSE),)</f>
        <v>0</v>
      </c>
      <c r="F286" s="429"/>
      <c r="G286" s="429"/>
      <c r="H286" s="429">
        <f t="shared" si="9"/>
        <v>0</v>
      </c>
      <c r="I286" s="430"/>
      <c r="J286" s="429"/>
      <c r="K286" s="429"/>
      <c r="L286" s="429"/>
      <c r="M286" s="429"/>
      <c r="N286" s="429"/>
      <c r="Q286" s="3" t="str">
        <f t="shared" si="10"/>
        <v>ok</v>
      </c>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row>
    <row r="287" spans="1:347" s="437" customFormat="1" x14ac:dyDescent="0.25">
      <c r="A287" s="432"/>
      <c r="B287" s="433"/>
      <c r="C287" s="434"/>
      <c r="D287" s="433"/>
      <c r="E287" s="432">
        <f>IFERROR(VLOOKUP(B287,liste!$B$2:$C$15,2,FALSE),)</f>
        <v>0</v>
      </c>
      <c r="F287" s="435"/>
      <c r="G287" s="435"/>
      <c r="H287" s="435">
        <f t="shared" si="9"/>
        <v>0</v>
      </c>
      <c r="I287" s="436"/>
      <c r="J287" s="435"/>
      <c r="K287" s="435"/>
      <c r="L287" s="435"/>
      <c r="M287" s="435"/>
      <c r="N287" s="435"/>
      <c r="Q287" s="3" t="str">
        <f t="shared" si="10"/>
        <v>ok</v>
      </c>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row>
    <row r="288" spans="1:347" s="431" customFormat="1" x14ac:dyDescent="0.25">
      <c r="A288" s="426"/>
      <c r="B288" s="427"/>
      <c r="C288" s="428"/>
      <c r="D288" s="427"/>
      <c r="E288" s="426">
        <f>IFERROR(VLOOKUP(B288,liste!$B$2:$C$15,2,FALSE),)</f>
        <v>0</v>
      </c>
      <c r="F288" s="429"/>
      <c r="G288" s="429"/>
      <c r="H288" s="429">
        <f t="shared" si="9"/>
        <v>0</v>
      </c>
      <c r="I288" s="430"/>
      <c r="J288" s="429"/>
      <c r="K288" s="429"/>
      <c r="L288" s="429"/>
      <c r="M288" s="429"/>
      <c r="N288" s="429"/>
      <c r="Q288" s="3" t="str">
        <f t="shared" si="10"/>
        <v>ok</v>
      </c>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row>
    <row r="289" spans="1:347" s="437" customFormat="1" x14ac:dyDescent="0.25">
      <c r="A289" s="432"/>
      <c r="B289" s="433"/>
      <c r="C289" s="434"/>
      <c r="D289" s="433"/>
      <c r="E289" s="432">
        <f>IFERROR(VLOOKUP(B289,liste!$B$2:$C$15,2,FALSE),)</f>
        <v>0</v>
      </c>
      <c r="F289" s="435"/>
      <c r="G289" s="435"/>
      <c r="H289" s="435">
        <f t="shared" si="9"/>
        <v>0</v>
      </c>
      <c r="I289" s="436"/>
      <c r="J289" s="435"/>
      <c r="K289" s="435"/>
      <c r="L289" s="435"/>
      <c r="M289" s="435"/>
      <c r="N289" s="435"/>
      <c r="Q289" s="3" t="str">
        <f t="shared" si="10"/>
        <v>ok</v>
      </c>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row>
    <row r="290" spans="1:347" s="431" customFormat="1" x14ac:dyDescent="0.25">
      <c r="A290" s="426"/>
      <c r="B290" s="427"/>
      <c r="C290" s="428"/>
      <c r="D290" s="427"/>
      <c r="E290" s="426">
        <f>IFERROR(VLOOKUP(B290,liste!$B$2:$C$15,2,FALSE),)</f>
        <v>0</v>
      </c>
      <c r="F290" s="429"/>
      <c r="G290" s="429"/>
      <c r="H290" s="429">
        <f t="shared" si="9"/>
        <v>0</v>
      </c>
      <c r="I290" s="430"/>
      <c r="J290" s="429"/>
      <c r="K290" s="429"/>
      <c r="L290" s="429"/>
      <c r="M290" s="429"/>
      <c r="N290" s="429"/>
      <c r="Q290" s="3" t="str">
        <f t="shared" si="10"/>
        <v>ok</v>
      </c>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row>
    <row r="291" spans="1:347" s="437" customFormat="1" x14ac:dyDescent="0.25">
      <c r="A291" s="432"/>
      <c r="B291" s="433"/>
      <c r="C291" s="434"/>
      <c r="D291" s="433"/>
      <c r="E291" s="432">
        <f>IFERROR(VLOOKUP(B291,liste!$B$2:$C$15,2,FALSE),)</f>
        <v>0</v>
      </c>
      <c r="F291" s="435"/>
      <c r="G291" s="435"/>
      <c r="H291" s="435">
        <f t="shared" si="9"/>
        <v>0</v>
      </c>
      <c r="I291" s="436"/>
      <c r="J291" s="435"/>
      <c r="K291" s="435"/>
      <c r="L291" s="435"/>
      <c r="M291" s="435"/>
      <c r="N291" s="435"/>
      <c r="Q291" s="3" t="str">
        <f t="shared" si="10"/>
        <v>ok</v>
      </c>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row>
    <row r="292" spans="1:347" s="431" customFormat="1" x14ac:dyDescent="0.25">
      <c r="A292" s="426"/>
      <c r="B292" s="427"/>
      <c r="C292" s="428"/>
      <c r="D292" s="427"/>
      <c r="E292" s="426">
        <f>IFERROR(VLOOKUP(B292,liste!$B$2:$C$15,2,FALSE),)</f>
        <v>0</v>
      </c>
      <c r="F292" s="429"/>
      <c r="G292" s="429"/>
      <c r="H292" s="429">
        <f t="shared" si="9"/>
        <v>0</v>
      </c>
      <c r="I292" s="430"/>
      <c r="J292" s="429"/>
      <c r="K292" s="429"/>
      <c r="L292" s="429"/>
      <c r="M292" s="429"/>
      <c r="N292" s="429"/>
      <c r="Q292" s="3" t="str">
        <f t="shared" si="10"/>
        <v>ok</v>
      </c>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row>
    <row r="293" spans="1:347" s="437" customFormat="1" x14ac:dyDescent="0.25">
      <c r="A293" s="432"/>
      <c r="B293" s="433"/>
      <c r="C293" s="434"/>
      <c r="D293" s="433"/>
      <c r="E293" s="432">
        <f>IFERROR(VLOOKUP(B293,liste!$B$2:$C$15,2,FALSE),)</f>
        <v>0</v>
      </c>
      <c r="F293" s="435"/>
      <c r="G293" s="435"/>
      <c r="H293" s="435">
        <f t="shared" si="9"/>
        <v>0</v>
      </c>
      <c r="I293" s="436"/>
      <c r="J293" s="435"/>
      <c r="K293" s="435"/>
      <c r="L293" s="435"/>
      <c r="M293" s="435"/>
      <c r="N293" s="435"/>
      <c r="Q293" s="3" t="str">
        <f t="shared" si="10"/>
        <v>ok</v>
      </c>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row>
    <row r="294" spans="1:347" s="431" customFormat="1" x14ac:dyDescent="0.25">
      <c r="A294" s="426"/>
      <c r="B294" s="427"/>
      <c r="C294" s="428"/>
      <c r="D294" s="427"/>
      <c r="E294" s="426">
        <f>IFERROR(VLOOKUP(B294,liste!$B$2:$C$15,2,FALSE),)</f>
        <v>0</v>
      </c>
      <c r="F294" s="429"/>
      <c r="G294" s="429"/>
      <c r="H294" s="429">
        <f t="shared" si="9"/>
        <v>0</v>
      </c>
      <c r="I294" s="430"/>
      <c r="J294" s="429"/>
      <c r="K294" s="429"/>
      <c r="L294" s="429"/>
      <c r="M294" s="429"/>
      <c r="N294" s="429"/>
      <c r="Q294" s="3" t="str">
        <f t="shared" si="10"/>
        <v>ok</v>
      </c>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row>
    <row r="295" spans="1:347" s="437" customFormat="1" x14ac:dyDescent="0.25">
      <c r="A295" s="432"/>
      <c r="B295" s="433"/>
      <c r="C295" s="434"/>
      <c r="D295" s="433"/>
      <c r="E295" s="432">
        <f>IFERROR(VLOOKUP(B295,liste!$B$2:$C$15,2,FALSE),)</f>
        <v>0</v>
      </c>
      <c r="F295" s="435"/>
      <c r="G295" s="435"/>
      <c r="H295" s="435">
        <f t="shared" si="9"/>
        <v>0</v>
      </c>
      <c r="I295" s="436"/>
      <c r="J295" s="435"/>
      <c r="K295" s="435"/>
      <c r="L295" s="435"/>
      <c r="M295" s="435"/>
      <c r="N295" s="435"/>
      <c r="Q295" s="3" t="str">
        <f t="shared" si="10"/>
        <v>ok</v>
      </c>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row>
    <row r="296" spans="1:347" s="431" customFormat="1" x14ac:dyDescent="0.25">
      <c r="A296" s="426"/>
      <c r="B296" s="427"/>
      <c r="C296" s="428"/>
      <c r="D296" s="427"/>
      <c r="E296" s="426">
        <f>IFERROR(VLOOKUP(B296,liste!$B$2:$C$15,2,FALSE),)</f>
        <v>0</v>
      </c>
      <c r="F296" s="429"/>
      <c r="G296" s="429"/>
      <c r="H296" s="429">
        <f t="shared" si="9"/>
        <v>0</v>
      </c>
      <c r="I296" s="430"/>
      <c r="J296" s="429"/>
      <c r="K296" s="429"/>
      <c r="L296" s="429"/>
      <c r="M296" s="429"/>
      <c r="N296" s="429"/>
      <c r="Q296" s="3" t="str">
        <f t="shared" si="10"/>
        <v>ok</v>
      </c>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row>
    <row r="297" spans="1:347" s="437" customFormat="1" x14ac:dyDescent="0.25">
      <c r="A297" s="432"/>
      <c r="B297" s="433"/>
      <c r="C297" s="434"/>
      <c r="D297" s="433"/>
      <c r="E297" s="432">
        <f>IFERROR(VLOOKUP(B297,liste!$B$2:$C$15,2,FALSE),)</f>
        <v>0</v>
      </c>
      <c r="F297" s="435"/>
      <c r="G297" s="435"/>
      <c r="H297" s="435">
        <f t="shared" si="9"/>
        <v>0</v>
      </c>
      <c r="I297" s="436"/>
      <c r="J297" s="435"/>
      <c r="K297" s="435"/>
      <c r="L297" s="435"/>
      <c r="M297" s="435"/>
      <c r="N297" s="435"/>
      <c r="Q297" s="3" t="str">
        <f t="shared" si="10"/>
        <v>ok</v>
      </c>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row>
    <row r="298" spans="1:347" s="431" customFormat="1" x14ac:dyDescent="0.25">
      <c r="A298" s="426"/>
      <c r="B298" s="427"/>
      <c r="C298" s="428"/>
      <c r="D298" s="427"/>
      <c r="E298" s="426">
        <f>IFERROR(VLOOKUP(B298,liste!$B$2:$C$15,2,FALSE),)</f>
        <v>0</v>
      </c>
      <c r="F298" s="429"/>
      <c r="G298" s="429"/>
      <c r="H298" s="429">
        <f t="shared" si="9"/>
        <v>0</v>
      </c>
      <c r="I298" s="430"/>
      <c r="J298" s="429"/>
      <c r="K298" s="429"/>
      <c r="L298" s="429"/>
      <c r="M298" s="429"/>
      <c r="N298" s="429"/>
      <c r="Q298" s="3" t="str">
        <f t="shared" si="10"/>
        <v>ok</v>
      </c>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row>
    <row r="299" spans="1:347" s="437" customFormat="1" x14ac:dyDescent="0.25">
      <c r="A299" s="432"/>
      <c r="B299" s="433"/>
      <c r="C299" s="434"/>
      <c r="D299" s="433"/>
      <c r="E299" s="432">
        <f>IFERROR(VLOOKUP(B299,liste!$B$2:$C$15,2,FALSE),)</f>
        <v>0</v>
      </c>
      <c r="F299" s="435"/>
      <c r="G299" s="435"/>
      <c r="H299" s="435">
        <f t="shared" si="9"/>
        <v>0</v>
      </c>
      <c r="I299" s="436"/>
      <c r="J299" s="435"/>
      <c r="K299" s="435"/>
      <c r="L299" s="435"/>
      <c r="M299" s="435"/>
      <c r="N299" s="435"/>
      <c r="Q299" s="3" t="str">
        <f t="shared" si="10"/>
        <v>ok</v>
      </c>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row>
    <row r="300" spans="1:347" s="431" customFormat="1" x14ac:dyDescent="0.25">
      <c r="A300" s="426"/>
      <c r="B300" s="427"/>
      <c r="C300" s="428"/>
      <c r="D300" s="427"/>
      <c r="E300" s="426">
        <f>IFERROR(VLOOKUP(B300,liste!$B$2:$C$15,2,FALSE),)</f>
        <v>0</v>
      </c>
      <c r="F300" s="429"/>
      <c r="G300" s="429"/>
      <c r="H300" s="429">
        <f t="shared" si="9"/>
        <v>0</v>
      </c>
      <c r="I300" s="430"/>
      <c r="J300" s="429"/>
      <c r="K300" s="429"/>
      <c r="L300" s="429"/>
      <c r="M300" s="429"/>
      <c r="N300" s="429"/>
      <c r="Q300" s="3" t="str">
        <f t="shared" si="10"/>
        <v>ok</v>
      </c>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row>
    <row r="301" spans="1:347" s="437" customFormat="1" x14ac:dyDescent="0.25">
      <c r="A301" s="432"/>
      <c r="B301" s="433"/>
      <c r="C301" s="434"/>
      <c r="D301" s="433"/>
      <c r="E301" s="432">
        <f>IFERROR(VLOOKUP(B301,liste!$B$2:$C$15,2,FALSE),)</f>
        <v>0</v>
      </c>
      <c r="F301" s="435"/>
      <c r="G301" s="435"/>
      <c r="H301" s="435">
        <f t="shared" si="9"/>
        <v>0</v>
      </c>
      <c r="I301" s="436"/>
      <c r="J301" s="435"/>
      <c r="K301" s="435"/>
      <c r="L301" s="435"/>
      <c r="M301" s="435"/>
      <c r="N301" s="435"/>
      <c r="Q301" s="3" t="str">
        <f t="shared" si="10"/>
        <v>ok</v>
      </c>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row>
    <row r="302" spans="1:347" s="431" customFormat="1" x14ac:dyDescent="0.25">
      <c r="A302" s="426"/>
      <c r="B302" s="427"/>
      <c r="C302" s="428"/>
      <c r="D302" s="427"/>
      <c r="E302" s="426">
        <f>IFERROR(VLOOKUP(B302,liste!$B$2:$C$15,2,FALSE),)</f>
        <v>0</v>
      </c>
      <c r="F302" s="429"/>
      <c r="G302" s="429"/>
      <c r="H302" s="429">
        <f t="shared" si="9"/>
        <v>0</v>
      </c>
      <c r="I302" s="430"/>
      <c r="J302" s="429"/>
      <c r="K302" s="429"/>
      <c r="L302" s="429"/>
      <c r="M302" s="429"/>
      <c r="N302" s="429"/>
      <c r="Q302" s="3" t="str">
        <f t="shared" si="10"/>
        <v>ok</v>
      </c>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row>
    <row r="303" spans="1:347" s="437" customFormat="1" x14ac:dyDescent="0.25">
      <c r="A303" s="432"/>
      <c r="B303" s="433"/>
      <c r="C303" s="434"/>
      <c r="D303" s="433"/>
      <c r="E303" s="432">
        <f>IFERROR(VLOOKUP(B303,liste!$B$2:$C$15,2,FALSE),)</f>
        <v>0</v>
      </c>
      <c r="F303" s="435"/>
      <c r="G303" s="435"/>
      <c r="H303" s="435">
        <f t="shared" si="9"/>
        <v>0</v>
      </c>
      <c r="I303" s="436"/>
      <c r="J303" s="435"/>
      <c r="K303" s="435"/>
      <c r="L303" s="435"/>
      <c r="M303" s="435"/>
      <c r="N303" s="435"/>
      <c r="Q303" s="3" t="str">
        <f t="shared" si="10"/>
        <v>ok</v>
      </c>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row>
    <row r="304" spans="1:347" s="431" customFormat="1" x14ac:dyDescent="0.25">
      <c r="A304" s="426"/>
      <c r="B304" s="427"/>
      <c r="C304" s="428"/>
      <c r="D304" s="427"/>
      <c r="E304" s="426">
        <f>IFERROR(VLOOKUP(B304,liste!$B$2:$C$15,2,FALSE),)</f>
        <v>0</v>
      </c>
      <c r="F304" s="429"/>
      <c r="G304" s="429"/>
      <c r="H304" s="429">
        <f t="shared" si="9"/>
        <v>0</v>
      </c>
      <c r="I304" s="430"/>
      <c r="J304" s="429"/>
      <c r="K304" s="429"/>
      <c r="L304" s="429"/>
      <c r="M304" s="429"/>
      <c r="N304" s="429"/>
      <c r="Q304" s="3" t="str">
        <f t="shared" si="10"/>
        <v>ok</v>
      </c>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row>
    <row r="305" spans="1:347" s="437" customFormat="1" x14ac:dyDescent="0.25">
      <c r="A305" s="432"/>
      <c r="B305" s="433"/>
      <c r="C305" s="434"/>
      <c r="D305" s="433"/>
      <c r="E305" s="432">
        <f>IFERROR(VLOOKUP(B305,liste!$B$2:$C$15,2,FALSE),)</f>
        <v>0</v>
      </c>
      <c r="F305" s="435"/>
      <c r="G305" s="435"/>
      <c r="H305" s="435">
        <f t="shared" si="9"/>
        <v>0</v>
      </c>
      <c r="I305" s="436"/>
      <c r="J305" s="435"/>
      <c r="K305" s="435"/>
      <c r="L305" s="435"/>
      <c r="M305" s="435"/>
      <c r="N305" s="435"/>
      <c r="Q305" s="3" t="str">
        <f t="shared" si="10"/>
        <v>ok</v>
      </c>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row>
    <row r="306" spans="1:347" s="431" customFormat="1" x14ac:dyDescent="0.25">
      <c r="A306" s="426"/>
      <c r="B306" s="427"/>
      <c r="C306" s="428"/>
      <c r="D306" s="427"/>
      <c r="E306" s="426">
        <f>IFERROR(VLOOKUP(B306,liste!$B$2:$C$15,2,FALSE),)</f>
        <v>0</v>
      </c>
      <c r="F306" s="429"/>
      <c r="G306" s="429"/>
      <c r="H306" s="429">
        <f t="shared" si="9"/>
        <v>0</v>
      </c>
      <c r="I306" s="430"/>
      <c r="J306" s="429"/>
      <c r="K306" s="429"/>
      <c r="L306" s="429"/>
      <c r="M306" s="429"/>
      <c r="N306" s="429"/>
      <c r="Q306" s="3" t="str">
        <f t="shared" si="10"/>
        <v>ok</v>
      </c>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row>
    <row r="307" spans="1:347" s="437" customFormat="1" x14ac:dyDescent="0.25">
      <c r="A307" s="432"/>
      <c r="B307" s="433"/>
      <c r="C307" s="434"/>
      <c r="D307" s="433"/>
      <c r="E307" s="432">
        <f>IFERROR(VLOOKUP(B307,liste!$B$2:$C$15,2,FALSE),)</f>
        <v>0</v>
      </c>
      <c r="F307" s="435"/>
      <c r="G307" s="435"/>
      <c r="H307" s="435">
        <f t="shared" si="9"/>
        <v>0</v>
      </c>
      <c r="I307" s="436"/>
      <c r="J307" s="435"/>
      <c r="K307" s="435"/>
      <c r="L307" s="435"/>
      <c r="M307" s="435"/>
      <c r="N307" s="435"/>
      <c r="Q307" s="3" t="str">
        <f t="shared" si="10"/>
        <v>ok</v>
      </c>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row>
    <row r="308" spans="1:347" s="431" customFormat="1" x14ac:dyDescent="0.25">
      <c r="A308" s="426"/>
      <c r="B308" s="427"/>
      <c r="C308" s="428"/>
      <c r="D308" s="427"/>
      <c r="E308" s="426">
        <f>IFERROR(VLOOKUP(B308,liste!$B$2:$C$15,2,FALSE),)</f>
        <v>0</v>
      </c>
      <c r="F308" s="429"/>
      <c r="G308" s="429"/>
      <c r="H308" s="429">
        <f t="shared" si="9"/>
        <v>0</v>
      </c>
      <c r="I308" s="430"/>
      <c r="J308" s="429"/>
      <c r="K308" s="429"/>
      <c r="L308" s="429"/>
      <c r="M308" s="429"/>
      <c r="N308" s="429"/>
      <c r="Q308" s="3" t="str">
        <f t="shared" si="10"/>
        <v>ok</v>
      </c>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row>
    <row r="309" spans="1:347" s="437" customFormat="1" x14ac:dyDescent="0.25">
      <c r="A309" s="432"/>
      <c r="B309" s="433"/>
      <c r="C309" s="434"/>
      <c r="D309" s="433"/>
      <c r="E309" s="432">
        <f>IFERROR(VLOOKUP(B309,liste!$B$2:$C$15,2,FALSE),)</f>
        <v>0</v>
      </c>
      <c r="F309" s="435"/>
      <c r="G309" s="435"/>
      <c r="H309" s="435">
        <f t="shared" si="9"/>
        <v>0</v>
      </c>
      <c r="I309" s="436"/>
      <c r="J309" s="435"/>
      <c r="K309" s="435"/>
      <c r="L309" s="435"/>
      <c r="M309" s="435"/>
      <c r="N309" s="435"/>
      <c r="Q309" s="3" t="str">
        <f t="shared" si="10"/>
        <v>ok</v>
      </c>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row>
    <row r="310" spans="1:347" s="431" customFormat="1" x14ac:dyDescent="0.25">
      <c r="A310" s="426"/>
      <c r="B310" s="427"/>
      <c r="C310" s="428"/>
      <c r="D310" s="427"/>
      <c r="E310" s="426">
        <f>IFERROR(VLOOKUP(B310,liste!$B$2:$C$15,2,FALSE),)</f>
        <v>0</v>
      </c>
      <c r="F310" s="429"/>
      <c r="G310" s="429"/>
      <c r="H310" s="429">
        <f t="shared" si="9"/>
        <v>0</v>
      </c>
      <c r="I310" s="430"/>
      <c r="J310" s="429"/>
      <c r="K310" s="429"/>
      <c r="L310" s="429"/>
      <c r="M310" s="429"/>
      <c r="N310" s="429"/>
      <c r="Q310" s="3" t="str">
        <f t="shared" si="10"/>
        <v>ok</v>
      </c>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row>
    <row r="311" spans="1:347" s="437" customFormat="1" x14ac:dyDescent="0.25">
      <c r="A311" s="432"/>
      <c r="B311" s="433"/>
      <c r="C311" s="434"/>
      <c r="D311" s="433"/>
      <c r="E311" s="432">
        <f>IFERROR(VLOOKUP(B311,liste!$B$2:$C$15,2,FALSE),)</f>
        <v>0</v>
      </c>
      <c r="F311" s="435"/>
      <c r="G311" s="435"/>
      <c r="H311" s="435">
        <f t="shared" si="9"/>
        <v>0</v>
      </c>
      <c r="I311" s="436"/>
      <c r="J311" s="435"/>
      <c r="K311" s="435"/>
      <c r="L311" s="435"/>
      <c r="M311" s="435"/>
      <c r="N311" s="435"/>
      <c r="Q311" s="3" t="str">
        <f t="shared" si="10"/>
        <v>ok</v>
      </c>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row>
    <row r="312" spans="1:347" s="431" customFormat="1" x14ac:dyDescent="0.25">
      <c r="A312" s="426"/>
      <c r="B312" s="427"/>
      <c r="C312" s="428"/>
      <c r="D312" s="427"/>
      <c r="E312" s="426">
        <f>IFERROR(VLOOKUP(B312,liste!$B$2:$C$15,2,FALSE),)</f>
        <v>0</v>
      </c>
      <c r="F312" s="429"/>
      <c r="G312" s="429"/>
      <c r="H312" s="429">
        <f t="shared" si="9"/>
        <v>0</v>
      </c>
      <c r="I312" s="430"/>
      <c r="J312" s="429"/>
      <c r="K312" s="429"/>
      <c r="L312" s="429"/>
      <c r="M312" s="429"/>
      <c r="N312" s="429"/>
      <c r="Q312" s="3" t="str">
        <f t="shared" si="10"/>
        <v>ok</v>
      </c>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row>
    <row r="313" spans="1:347" s="437" customFormat="1" x14ac:dyDescent="0.25">
      <c r="A313" s="432"/>
      <c r="B313" s="433"/>
      <c r="C313" s="434"/>
      <c r="D313" s="433"/>
      <c r="E313" s="432">
        <f>IFERROR(VLOOKUP(B313,liste!$B$2:$C$15,2,FALSE),)</f>
        <v>0</v>
      </c>
      <c r="F313" s="435"/>
      <c r="G313" s="435"/>
      <c r="H313" s="435">
        <f t="shared" si="9"/>
        <v>0</v>
      </c>
      <c r="I313" s="436"/>
      <c r="J313" s="435"/>
      <c r="K313" s="435"/>
      <c r="L313" s="435"/>
      <c r="M313" s="435"/>
      <c r="N313" s="435"/>
      <c r="Q313" s="3" t="str">
        <f t="shared" si="10"/>
        <v>ok</v>
      </c>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row>
    <row r="314" spans="1:347" s="431" customFormat="1" x14ac:dyDescent="0.25">
      <c r="A314" s="426"/>
      <c r="B314" s="427"/>
      <c r="C314" s="428"/>
      <c r="D314" s="427"/>
      <c r="E314" s="426">
        <f>IFERROR(VLOOKUP(B314,liste!$B$2:$C$15,2,FALSE),)</f>
        <v>0</v>
      </c>
      <c r="F314" s="429"/>
      <c r="G314" s="429"/>
      <c r="H314" s="429">
        <f t="shared" si="9"/>
        <v>0</v>
      </c>
      <c r="I314" s="430"/>
      <c r="J314" s="429"/>
      <c r="K314" s="429"/>
      <c r="L314" s="429"/>
      <c r="M314" s="429"/>
      <c r="N314" s="429"/>
      <c r="Q314" s="3" t="str">
        <f t="shared" si="10"/>
        <v>ok</v>
      </c>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row>
    <row r="315" spans="1:347" s="437" customFormat="1" x14ac:dyDescent="0.25">
      <c r="A315" s="432"/>
      <c r="B315" s="433"/>
      <c r="C315" s="434"/>
      <c r="D315" s="433"/>
      <c r="E315" s="432">
        <f>IFERROR(VLOOKUP(B315,liste!$B$2:$C$15,2,FALSE),)</f>
        <v>0</v>
      </c>
      <c r="F315" s="435"/>
      <c r="G315" s="435"/>
      <c r="H315" s="435">
        <f t="shared" si="9"/>
        <v>0</v>
      </c>
      <c r="I315" s="436"/>
      <c r="J315" s="435"/>
      <c r="K315" s="435"/>
      <c r="L315" s="435"/>
      <c r="M315" s="435"/>
      <c r="N315" s="435"/>
      <c r="Q315" s="3" t="str">
        <f t="shared" si="10"/>
        <v>ok</v>
      </c>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row>
    <row r="316" spans="1:347" s="431" customFormat="1" x14ac:dyDescent="0.25">
      <c r="A316" s="426"/>
      <c r="B316" s="427"/>
      <c r="C316" s="428"/>
      <c r="D316" s="427"/>
      <c r="E316" s="426">
        <f>IFERROR(VLOOKUP(B316,liste!$B$2:$C$15,2,FALSE),)</f>
        <v>0</v>
      </c>
      <c r="F316" s="429"/>
      <c r="G316" s="429"/>
      <c r="H316" s="429">
        <f t="shared" si="9"/>
        <v>0</v>
      </c>
      <c r="I316" s="430"/>
      <c r="J316" s="429"/>
      <c r="K316" s="429"/>
      <c r="L316" s="429"/>
      <c r="M316" s="429"/>
      <c r="N316" s="429"/>
      <c r="Q316" s="3" t="str">
        <f t="shared" si="10"/>
        <v>ok</v>
      </c>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row>
    <row r="317" spans="1:347" s="437" customFormat="1" x14ac:dyDescent="0.25">
      <c r="A317" s="432"/>
      <c r="B317" s="433"/>
      <c r="C317" s="434"/>
      <c r="D317" s="433"/>
      <c r="E317" s="432">
        <f>IFERROR(VLOOKUP(B317,liste!$B$2:$C$15,2,FALSE),)</f>
        <v>0</v>
      </c>
      <c r="F317" s="435"/>
      <c r="G317" s="435"/>
      <c r="H317" s="435">
        <f t="shared" si="9"/>
        <v>0</v>
      </c>
      <c r="I317" s="436"/>
      <c r="J317" s="435"/>
      <c r="K317" s="435"/>
      <c r="L317" s="435"/>
      <c r="M317" s="435"/>
      <c r="N317" s="435"/>
      <c r="Q317" s="3" t="str">
        <f t="shared" si="10"/>
        <v>ok</v>
      </c>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row>
    <row r="318" spans="1:347" s="431" customFormat="1" x14ac:dyDescent="0.25">
      <c r="A318" s="426"/>
      <c r="B318" s="427"/>
      <c r="C318" s="428"/>
      <c r="D318" s="427"/>
      <c r="E318" s="426">
        <f>IFERROR(VLOOKUP(B318,liste!$B$2:$C$15,2,FALSE),)</f>
        <v>0</v>
      </c>
      <c r="F318" s="429"/>
      <c r="G318" s="429"/>
      <c r="H318" s="429">
        <f t="shared" si="9"/>
        <v>0</v>
      </c>
      <c r="I318" s="430"/>
      <c r="J318" s="429"/>
      <c r="K318" s="429"/>
      <c r="L318" s="429"/>
      <c r="M318" s="429"/>
      <c r="N318" s="429"/>
      <c r="Q318" s="3" t="str">
        <f t="shared" si="10"/>
        <v>ok</v>
      </c>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row>
    <row r="319" spans="1:347" s="437" customFormat="1" x14ac:dyDescent="0.25">
      <c r="A319" s="432"/>
      <c r="B319" s="433"/>
      <c r="C319" s="434"/>
      <c r="D319" s="433"/>
      <c r="E319" s="432">
        <f>IFERROR(VLOOKUP(B319,liste!$B$2:$C$15,2,FALSE),)</f>
        <v>0</v>
      </c>
      <c r="F319" s="435"/>
      <c r="G319" s="435"/>
      <c r="H319" s="435">
        <f t="shared" si="9"/>
        <v>0</v>
      </c>
      <c r="I319" s="436"/>
      <c r="J319" s="435"/>
      <c r="K319" s="435"/>
      <c r="L319" s="435"/>
      <c r="M319" s="435"/>
      <c r="N319" s="435"/>
      <c r="Q319" s="3" t="str">
        <f t="shared" si="10"/>
        <v>ok</v>
      </c>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row>
    <row r="320" spans="1:347" s="431" customFormat="1" x14ac:dyDescent="0.25">
      <c r="A320" s="426"/>
      <c r="B320" s="427"/>
      <c r="C320" s="428"/>
      <c r="D320" s="427"/>
      <c r="E320" s="426">
        <f>IFERROR(VLOOKUP(B320,liste!$B$2:$C$15,2,FALSE),)</f>
        <v>0</v>
      </c>
      <c r="F320" s="429"/>
      <c r="G320" s="429"/>
      <c r="H320" s="429">
        <f t="shared" si="9"/>
        <v>0</v>
      </c>
      <c r="I320" s="430"/>
      <c r="J320" s="429"/>
      <c r="K320" s="429"/>
      <c r="L320" s="429"/>
      <c r="M320" s="429"/>
      <c r="N320" s="429"/>
      <c r="Q320" s="3" t="str">
        <f t="shared" si="10"/>
        <v>ok</v>
      </c>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row>
    <row r="321" spans="1:347" s="437" customFormat="1" x14ac:dyDescent="0.25">
      <c r="A321" s="432"/>
      <c r="B321" s="433"/>
      <c r="C321" s="434"/>
      <c r="D321" s="433"/>
      <c r="E321" s="432">
        <f>IFERROR(VLOOKUP(B321,liste!$B$2:$C$15,2,FALSE),)</f>
        <v>0</v>
      </c>
      <c r="F321" s="435"/>
      <c r="G321" s="435"/>
      <c r="H321" s="435">
        <f t="shared" si="9"/>
        <v>0</v>
      </c>
      <c r="I321" s="436"/>
      <c r="J321" s="435"/>
      <c r="K321" s="435"/>
      <c r="L321" s="435"/>
      <c r="M321" s="435"/>
      <c r="N321" s="435"/>
      <c r="Q321" s="3" t="str">
        <f t="shared" si="10"/>
        <v>ok</v>
      </c>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row>
    <row r="322" spans="1:347" s="431" customFormat="1" x14ac:dyDescent="0.25">
      <c r="A322" s="426"/>
      <c r="B322" s="427"/>
      <c r="C322" s="428"/>
      <c r="D322" s="427"/>
      <c r="E322" s="426">
        <f>IFERROR(VLOOKUP(B322,liste!$B$2:$C$15,2,FALSE),)</f>
        <v>0</v>
      </c>
      <c r="F322" s="429"/>
      <c r="G322" s="429"/>
      <c r="H322" s="429">
        <f t="shared" si="9"/>
        <v>0</v>
      </c>
      <c r="I322" s="430"/>
      <c r="J322" s="429"/>
      <c r="K322" s="429"/>
      <c r="L322" s="429"/>
      <c r="M322" s="429"/>
      <c r="N322" s="429"/>
      <c r="Q322" s="3" t="str">
        <f t="shared" si="10"/>
        <v>ok</v>
      </c>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row>
    <row r="323" spans="1:347" s="437" customFormat="1" x14ac:dyDescent="0.25">
      <c r="A323" s="432"/>
      <c r="B323" s="433"/>
      <c r="C323" s="434"/>
      <c r="D323" s="433"/>
      <c r="E323" s="432">
        <f>IFERROR(VLOOKUP(B323,liste!$B$2:$C$15,2,FALSE),)</f>
        <v>0</v>
      </c>
      <c r="F323" s="435"/>
      <c r="G323" s="435"/>
      <c r="H323" s="435">
        <f t="shared" si="9"/>
        <v>0</v>
      </c>
      <c r="I323" s="436"/>
      <c r="J323" s="435"/>
      <c r="K323" s="435"/>
      <c r="L323" s="435"/>
      <c r="M323" s="435"/>
      <c r="N323" s="435"/>
      <c r="Q323" s="3" t="str">
        <f t="shared" si="10"/>
        <v>ok</v>
      </c>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row>
    <row r="324" spans="1:347" s="431" customFormat="1" x14ac:dyDescent="0.25">
      <c r="A324" s="426"/>
      <c r="B324" s="427"/>
      <c r="C324" s="428"/>
      <c r="D324" s="427"/>
      <c r="E324" s="426">
        <f>IFERROR(VLOOKUP(B324,liste!$B$2:$C$15,2,FALSE),)</f>
        <v>0</v>
      </c>
      <c r="F324" s="429"/>
      <c r="G324" s="429"/>
      <c r="H324" s="429">
        <f t="shared" si="9"/>
        <v>0</v>
      </c>
      <c r="I324" s="430"/>
      <c r="J324" s="429"/>
      <c r="K324" s="429"/>
      <c r="L324" s="429"/>
      <c r="M324" s="429"/>
      <c r="N324" s="429"/>
      <c r="Q324" s="3" t="str">
        <f t="shared" si="10"/>
        <v>ok</v>
      </c>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row>
    <row r="325" spans="1:347" s="437" customFormat="1" x14ac:dyDescent="0.25">
      <c r="A325" s="432"/>
      <c r="B325" s="433"/>
      <c r="C325" s="434"/>
      <c r="D325" s="433"/>
      <c r="E325" s="432">
        <f>IFERROR(VLOOKUP(B325,liste!$B$2:$C$15,2,FALSE),)</f>
        <v>0</v>
      </c>
      <c r="F325" s="435"/>
      <c r="G325" s="435"/>
      <c r="H325" s="435">
        <f t="shared" ref="H325:H388" si="11">F325-G325</f>
        <v>0</v>
      </c>
      <c r="I325" s="436"/>
      <c r="J325" s="435"/>
      <c r="K325" s="435"/>
      <c r="L325" s="435"/>
      <c r="M325" s="435"/>
      <c r="N325" s="435"/>
      <c r="Q325" s="3" t="str">
        <f t="shared" ref="Q325:Q388" si="12">IF(SUM(I325:N325)&lt;=H325,"ok","erreur")</f>
        <v>ok</v>
      </c>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row>
    <row r="326" spans="1:347" s="431" customFormat="1" x14ac:dyDescent="0.25">
      <c r="A326" s="426"/>
      <c r="B326" s="427"/>
      <c r="C326" s="428"/>
      <c r="D326" s="427"/>
      <c r="E326" s="426">
        <f>IFERROR(VLOOKUP(B326,liste!$B$2:$C$15,2,FALSE),)</f>
        <v>0</v>
      </c>
      <c r="F326" s="429"/>
      <c r="G326" s="429"/>
      <c r="H326" s="429">
        <f t="shared" si="11"/>
        <v>0</v>
      </c>
      <c r="I326" s="430"/>
      <c r="J326" s="429"/>
      <c r="K326" s="429"/>
      <c r="L326" s="429"/>
      <c r="M326" s="429"/>
      <c r="N326" s="429"/>
      <c r="Q326" s="3" t="str">
        <f t="shared" si="12"/>
        <v>ok</v>
      </c>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row>
    <row r="327" spans="1:347" s="437" customFormat="1" x14ac:dyDescent="0.25">
      <c r="A327" s="432"/>
      <c r="B327" s="433"/>
      <c r="C327" s="434"/>
      <c r="D327" s="433"/>
      <c r="E327" s="432">
        <f>IFERROR(VLOOKUP(B327,liste!$B$2:$C$15,2,FALSE),)</f>
        <v>0</v>
      </c>
      <c r="F327" s="435"/>
      <c r="G327" s="435"/>
      <c r="H327" s="435">
        <f t="shared" si="11"/>
        <v>0</v>
      </c>
      <c r="I327" s="436"/>
      <c r="J327" s="435"/>
      <c r="K327" s="435"/>
      <c r="L327" s="435"/>
      <c r="M327" s="435"/>
      <c r="N327" s="435"/>
      <c r="Q327" s="3" t="str">
        <f t="shared" si="12"/>
        <v>ok</v>
      </c>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row>
    <row r="328" spans="1:347" s="431" customFormat="1" x14ac:dyDescent="0.25">
      <c r="A328" s="426"/>
      <c r="B328" s="427"/>
      <c r="C328" s="428"/>
      <c r="D328" s="427"/>
      <c r="E328" s="426">
        <f>IFERROR(VLOOKUP(B328,liste!$B$2:$C$15,2,FALSE),)</f>
        <v>0</v>
      </c>
      <c r="F328" s="429"/>
      <c r="G328" s="429"/>
      <c r="H328" s="429">
        <f t="shared" si="11"/>
        <v>0</v>
      </c>
      <c r="I328" s="430"/>
      <c r="J328" s="429"/>
      <c r="K328" s="429"/>
      <c r="L328" s="429"/>
      <c r="M328" s="429"/>
      <c r="N328" s="429"/>
      <c r="Q328" s="3" t="str">
        <f t="shared" si="12"/>
        <v>ok</v>
      </c>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row>
    <row r="329" spans="1:347" s="437" customFormat="1" x14ac:dyDescent="0.25">
      <c r="A329" s="432"/>
      <c r="B329" s="433"/>
      <c r="C329" s="434"/>
      <c r="D329" s="433"/>
      <c r="E329" s="432">
        <f>IFERROR(VLOOKUP(B329,liste!$B$2:$C$15,2,FALSE),)</f>
        <v>0</v>
      </c>
      <c r="F329" s="435"/>
      <c r="G329" s="435"/>
      <c r="H329" s="435">
        <f t="shared" si="11"/>
        <v>0</v>
      </c>
      <c r="I329" s="436"/>
      <c r="J329" s="435"/>
      <c r="K329" s="435"/>
      <c r="L329" s="435"/>
      <c r="M329" s="435"/>
      <c r="N329" s="435"/>
      <c r="Q329" s="3" t="str">
        <f t="shared" si="12"/>
        <v>ok</v>
      </c>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row>
    <row r="330" spans="1:347" s="431" customFormat="1" x14ac:dyDescent="0.25">
      <c r="A330" s="426"/>
      <c r="B330" s="427"/>
      <c r="C330" s="428"/>
      <c r="D330" s="427"/>
      <c r="E330" s="426">
        <f>IFERROR(VLOOKUP(B330,liste!$B$2:$C$15,2,FALSE),)</f>
        <v>0</v>
      </c>
      <c r="F330" s="429"/>
      <c r="G330" s="429"/>
      <c r="H330" s="429">
        <f t="shared" si="11"/>
        <v>0</v>
      </c>
      <c r="I330" s="430"/>
      <c r="J330" s="429"/>
      <c r="K330" s="429"/>
      <c r="L330" s="429"/>
      <c r="M330" s="429"/>
      <c r="N330" s="429"/>
      <c r="Q330" s="3" t="str">
        <f t="shared" si="12"/>
        <v>ok</v>
      </c>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row>
    <row r="331" spans="1:347" s="437" customFormat="1" x14ac:dyDescent="0.25">
      <c r="A331" s="432"/>
      <c r="B331" s="433"/>
      <c r="C331" s="434"/>
      <c r="D331" s="433"/>
      <c r="E331" s="432">
        <f>IFERROR(VLOOKUP(B331,liste!$B$2:$C$15,2,FALSE),)</f>
        <v>0</v>
      </c>
      <c r="F331" s="435"/>
      <c r="G331" s="435"/>
      <c r="H331" s="435">
        <f t="shared" si="11"/>
        <v>0</v>
      </c>
      <c r="I331" s="436"/>
      <c r="J331" s="435"/>
      <c r="K331" s="435"/>
      <c r="L331" s="435"/>
      <c r="M331" s="435"/>
      <c r="N331" s="435"/>
      <c r="Q331" s="3" t="str">
        <f t="shared" si="12"/>
        <v>ok</v>
      </c>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row>
    <row r="332" spans="1:347" s="431" customFormat="1" x14ac:dyDescent="0.25">
      <c r="A332" s="426"/>
      <c r="B332" s="427"/>
      <c r="C332" s="428"/>
      <c r="D332" s="427"/>
      <c r="E332" s="426">
        <f>IFERROR(VLOOKUP(B332,liste!$B$2:$C$15,2,FALSE),)</f>
        <v>0</v>
      </c>
      <c r="F332" s="429"/>
      <c r="G332" s="429"/>
      <c r="H332" s="429">
        <f t="shared" si="11"/>
        <v>0</v>
      </c>
      <c r="I332" s="430"/>
      <c r="J332" s="429"/>
      <c r="K332" s="429"/>
      <c r="L332" s="429"/>
      <c r="M332" s="429"/>
      <c r="N332" s="429"/>
      <c r="Q332" s="3" t="str">
        <f t="shared" si="12"/>
        <v>ok</v>
      </c>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row>
    <row r="333" spans="1:347" s="437" customFormat="1" x14ac:dyDescent="0.25">
      <c r="A333" s="432"/>
      <c r="B333" s="433"/>
      <c r="C333" s="434"/>
      <c r="D333" s="433"/>
      <c r="E333" s="432">
        <f>IFERROR(VLOOKUP(B333,liste!$B$2:$C$15,2,FALSE),)</f>
        <v>0</v>
      </c>
      <c r="F333" s="435"/>
      <c r="G333" s="435"/>
      <c r="H333" s="435">
        <f t="shared" si="11"/>
        <v>0</v>
      </c>
      <c r="I333" s="436"/>
      <c r="J333" s="435"/>
      <c r="K333" s="435"/>
      <c r="L333" s="435"/>
      <c r="M333" s="435"/>
      <c r="N333" s="435"/>
      <c r="Q333" s="3" t="str">
        <f t="shared" si="12"/>
        <v>ok</v>
      </c>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row>
    <row r="334" spans="1:347" s="431" customFormat="1" x14ac:dyDescent="0.25">
      <c r="A334" s="426"/>
      <c r="B334" s="427"/>
      <c r="C334" s="428"/>
      <c r="D334" s="427"/>
      <c r="E334" s="426">
        <f>IFERROR(VLOOKUP(B334,liste!$B$2:$C$15,2,FALSE),)</f>
        <v>0</v>
      </c>
      <c r="F334" s="429"/>
      <c r="G334" s="429"/>
      <c r="H334" s="429">
        <f t="shared" si="11"/>
        <v>0</v>
      </c>
      <c r="I334" s="430"/>
      <c r="J334" s="429"/>
      <c r="K334" s="429"/>
      <c r="L334" s="429"/>
      <c r="M334" s="429"/>
      <c r="N334" s="429"/>
      <c r="Q334" s="3" t="str">
        <f t="shared" si="12"/>
        <v>ok</v>
      </c>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row>
    <row r="335" spans="1:347" s="437" customFormat="1" x14ac:dyDescent="0.25">
      <c r="A335" s="432"/>
      <c r="B335" s="433"/>
      <c r="C335" s="434"/>
      <c r="D335" s="433"/>
      <c r="E335" s="432">
        <f>IFERROR(VLOOKUP(B335,liste!$B$2:$C$15,2,FALSE),)</f>
        <v>0</v>
      </c>
      <c r="F335" s="435"/>
      <c r="G335" s="435"/>
      <c r="H335" s="435">
        <f t="shared" si="11"/>
        <v>0</v>
      </c>
      <c r="I335" s="436"/>
      <c r="J335" s="435"/>
      <c r="K335" s="435"/>
      <c r="L335" s="435"/>
      <c r="M335" s="435"/>
      <c r="N335" s="435"/>
      <c r="Q335" s="3" t="str">
        <f t="shared" si="12"/>
        <v>ok</v>
      </c>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row>
    <row r="336" spans="1:347" s="431" customFormat="1" x14ac:dyDescent="0.25">
      <c r="A336" s="426"/>
      <c r="B336" s="427"/>
      <c r="C336" s="428"/>
      <c r="D336" s="427"/>
      <c r="E336" s="426">
        <f>IFERROR(VLOOKUP(B336,liste!$B$2:$C$15,2,FALSE),)</f>
        <v>0</v>
      </c>
      <c r="F336" s="429"/>
      <c r="G336" s="429"/>
      <c r="H336" s="429">
        <f t="shared" si="11"/>
        <v>0</v>
      </c>
      <c r="I336" s="430"/>
      <c r="J336" s="429"/>
      <c r="K336" s="429"/>
      <c r="L336" s="429"/>
      <c r="M336" s="429"/>
      <c r="N336" s="429"/>
      <c r="Q336" s="3" t="str">
        <f t="shared" si="12"/>
        <v>ok</v>
      </c>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row>
    <row r="337" spans="1:347" s="437" customFormat="1" x14ac:dyDescent="0.25">
      <c r="A337" s="432"/>
      <c r="B337" s="433"/>
      <c r="C337" s="434"/>
      <c r="D337" s="433"/>
      <c r="E337" s="432">
        <f>IFERROR(VLOOKUP(B337,liste!$B$2:$C$15,2,FALSE),)</f>
        <v>0</v>
      </c>
      <c r="F337" s="435"/>
      <c r="G337" s="435"/>
      <c r="H337" s="435">
        <f t="shared" si="11"/>
        <v>0</v>
      </c>
      <c r="I337" s="436"/>
      <c r="J337" s="435"/>
      <c r="K337" s="435"/>
      <c r="L337" s="435"/>
      <c r="M337" s="435"/>
      <c r="N337" s="435"/>
      <c r="Q337" s="3" t="str">
        <f t="shared" si="12"/>
        <v>ok</v>
      </c>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row>
    <row r="338" spans="1:347" s="431" customFormat="1" x14ac:dyDescent="0.25">
      <c r="A338" s="426"/>
      <c r="B338" s="427"/>
      <c r="C338" s="428"/>
      <c r="D338" s="427"/>
      <c r="E338" s="426">
        <f>IFERROR(VLOOKUP(B338,liste!$B$2:$C$15,2,FALSE),)</f>
        <v>0</v>
      </c>
      <c r="F338" s="429"/>
      <c r="G338" s="429"/>
      <c r="H338" s="429">
        <f t="shared" si="11"/>
        <v>0</v>
      </c>
      <c r="I338" s="430"/>
      <c r="J338" s="429"/>
      <c r="K338" s="429"/>
      <c r="L338" s="429"/>
      <c r="M338" s="429"/>
      <c r="N338" s="429"/>
      <c r="Q338" s="3" t="str">
        <f t="shared" si="12"/>
        <v>ok</v>
      </c>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row>
    <row r="339" spans="1:347" s="437" customFormat="1" x14ac:dyDescent="0.25">
      <c r="A339" s="432"/>
      <c r="B339" s="433"/>
      <c r="C339" s="434"/>
      <c r="D339" s="433"/>
      <c r="E339" s="432">
        <f>IFERROR(VLOOKUP(B339,liste!$B$2:$C$15,2,FALSE),)</f>
        <v>0</v>
      </c>
      <c r="F339" s="435"/>
      <c r="G339" s="435"/>
      <c r="H339" s="435">
        <f t="shared" si="11"/>
        <v>0</v>
      </c>
      <c r="I339" s="436"/>
      <c r="J339" s="435"/>
      <c r="K339" s="435"/>
      <c r="L339" s="435"/>
      <c r="M339" s="435"/>
      <c r="N339" s="435"/>
      <c r="Q339" s="3" t="str">
        <f t="shared" si="12"/>
        <v>ok</v>
      </c>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row>
    <row r="340" spans="1:347" s="431" customFormat="1" x14ac:dyDescent="0.25">
      <c r="A340" s="426"/>
      <c r="B340" s="427"/>
      <c r="C340" s="428"/>
      <c r="D340" s="427"/>
      <c r="E340" s="426">
        <f>IFERROR(VLOOKUP(B340,liste!$B$2:$C$15,2,FALSE),)</f>
        <v>0</v>
      </c>
      <c r="F340" s="429"/>
      <c r="G340" s="429"/>
      <c r="H340" s="429">
        <f t="shared" si="11"/>
        <v>0</v>
      </c>
      <c r="I340" s="430"/>
      <c r="J340" s="429"/>
      <c r="K340" s="429"/>
      <c r="L340" s="429"/>
      <c r="M340" s="429"/>
      <c r="N340" s="429"/>
      <c r="Q340" s="3" t="str">
        <f t="shared" si="12"/>
        <v>ok</v>
      </c>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row>
    <row r="341" spans="1:347" s="437" customFormat="1" x14ac:dyDescent="0.25">
      <c r="A341" s="432"/>
      <c r="B341" s="433"/>
      <c r="C341" s="434"/>
      <c r="D341" s="433"/>
      <c r="E341" s="432">
        <f>IFERROR(VLOOKUP(B341,liste!$B$2:$C$15,2,FALSE),)</f>
        <v>0</v>
      </c>
      <c r="F341" s="435"/>
      <c r="G341" s="435"/>
      <c r="H341" s="435">
        <f t="shared" si="11"/>
        <v>0</v>
      </c>
      <c r="I341" s="436"/>
      <c r="J341" s="435"/>
      <c r="K341" s="435"/>
      <c r="L341" s="435"/>
      <c r="M341" s="435"/>
      <c r="N341" s="435"/>
      <c r="Q341" s="3" t="str">
        <f t="shared" si="12"/>
        <v>ok</v>
      </c>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row>
    <row r="342" spans="1:347" s="431" customFormat="1" x14ac:dyDescent="0.25">
      <c r="A342" s="426"/>
      <c r="B342" s="427"/>
      <c r="C342" s="428"/>
      <c r="D342" s="427"/>
      <c r="E342" s="426">
        <f>IFERROR(VLOOKUP(B342,liste!$B$2:$C$15,2,FALSE),)</f>
        <v>0</v>
      </c>
      <c r="F342" s="429"/>
      <c r="G342" s="429"/>
      <c r="H342" s="429">
        <f t="shared" si="11"/>
        <v>0</v>
      </c>
      <c r="I342" s="430"/>
      <c r="J342" s="429"/>
      <c r="K342" s="429"/>
      <c r="L342" s="429"/>
      <c r="M342" s="429"/>
      <c r="N342" s="429"/>
      <c r="Q342" s="3" t="str">
        <f t="shared" si="12"/>
        <v>ok</v>
      </c>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row>
    <row r="343" spans="1:347" s="437" customFormat="1" x14ac:dyDescent="0.25">
      <c r="A343" s="432"/>
      <c r="B343" s="433"/>
      <c r="C343" s="434"/>
      <c r="D343" s="433"/>
      <c r="E343" s="432">
        <f>IFERROR(VLOOKUP(B343,liste!$B$2:$C$15,2,FALSE),)</f>
        <v>0</v>
      </c>
      <c r="F343" s="435"/>
      <c r="G343" s="435"/>
      <c r="H343" s="435">
        <f t="shared" si="11"/>
        <v>0</v>
      </c>
      <c r="I343" s="436"/>
      <c r="J343" s="435"/>
      <c r="K343" s="435"/>
      <c r="L343" s="435"/>
      <c r="M343" s="435"/>
      <c r="N343" s="435"/>
      <c r="Q343" s="3" t="str">
        <f t="shared" si="12"/>
        <v>ok</v>
      </c>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row>
    <row r="344" spans="1:347" s="431" customFormat="1" x14ac:dyDescent="0.25">
      <c r="A344" s="426"/>
      <c r="B344" s="427"/>
      <c r="C344" s="428"/>
      <c r="D344" s="427"/>
      <c r="E344" s="426">
        <f>IFERROR(VLOOKUP(B344,liste!$B$2:$C$15,2,FALSE),)</f>
        <v>0</v>
      </c>
      <c r="F344" s="429"/>
      <c r="G344" s="429"/>
      <c r="H344" s="429">
        <f t="shared" si="11"/>
        <v>0</v>
      </c>
      <c r="I344" s="430"/>
      <c r="J344" s="429"/>
      <c r="K344" s="429"/>
      <c r="L344" s="429"/>
      <c r="M344" s="429"/>
      <c r="N344" s="429"/>
      <c r="Q344" s="3" t="str">
        <f t="shared" si="12"/>
        <v>ok</v>
      </c>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row>
    <row r="345" spans="1:347" s="437" customFormat="1" x14ac:dyDescent="0.25">
      <c r="A345" s="432"/>
      <c r="B345" s="433"/>
      <c r="C345" s="434"/>
      <c r="D345" s="433"/>
      <c r="E345" s="432">
        <f>IFERROR(VLOOKUP(B345,liste!$B$2:$C$15,2,FALSE),)</f>
        <v>0</v>
      </c>
      <c r="F345" s="435"/>
      <c r="G345" s="435"/>
      <c r="H345" s="435">
        <f t="shared" si="11"/>
        <v>0</v>
      </c>
      <c r="I345" s="436"/>
      <c r="J345" s="435"/>
      <c r="K345" s="435"/>
      <c r="L345" s="435"/>
      <c r="M345" s="435"/>
      <c r="N345" s="435"/>
      <c r="Q345" s="3" t="str">
        <f t="shared" si="12"/>
        <v>ok</v>
      </c>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row>
    <row r="346" spans="1:347" s="431" customFormat="1" x14ac:dyDescent="0.25">
      <c r="A346" s="426"/>
      <c r="B346" s="427"/>
      <c r="C346" s="428"/>
      <c r="D346" s="427"/>
      <c r="E346" s="426">
        <f>IFERROR(VLOOKUP(B346,liste!$B$2:$C$15,2,FALSE),)</f>
        <v>0</v>
      </c>
      <c r="F346" s="429"/>
      <c r="G346" s="429"/>
      <c r="H346" s="429">
        <f t="shared" si="11"/>
        <v>0</v>
      </c>
      <c r="I346" s="430"/>
      <c r="J346" s="429"/>
      <c r="K346" s="429"/>
      <c r="L346" s="429"/>
      <c r="M346" s="429"/>
      <c r="N346" s="429"/>
      <c r="Q346" s="3" t="str">
        <f t="shared" si="12"/>
        <v>ok</v>
      </c>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row>
    <row r="347" spans="1:347" s="437" customFormat="1" x14ac:dyDescent="0.25">
      <c r="A347" s="432"/>
      <c r="B347" s="433"/>
      <c r="C347" s="434"/>
      <c r="D347" s="433"/>
      <c r="E347" s="432">
        <f>IFERROR(VLOOKUP(B347,liste!$B$2:$C$15,2,FALSE),)</f>
        <v>0</v>
      </c>
      <c r="F347" s="435"/>
      <c r="G347" s="435"/>
      <c r="H347" s="435">
        <f t="shared" si="11"/>
        <v>0</v>
      </c>
      <c r="I347" s="436"/>
      <c r="J347" s="435"/>
      <c r="K347" s="435"/>
      <c r="L347" s="435"/>
      <c r="M347" s="435"/>
      <c r="N347" s="435"/>
      <c r="Q347" s="3" t="str">
        <f t="shared" si="12"/>
        <v>ok</v>
      </c>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row>
    <row r="348" spans="1:347" s="431" customFormat="1" x14ac:dyDescent="0.25">
      <c r="A348" s="426"/>
      <c r="B348" s="427"/>
      <c r="C348" s="428"/>
      <c r="D348" s="427"/>
      <c r="E348" s="426">
        <f>IFERROR(VLOOKUP(B348,liste!$B$2:$C$15,2,FALSE),)</f>
        <v>0</v>
      </c>
      <c r="F348" s="429"/>
      <c r="G348" s="429"/>
      <c r="H348" s="429">
        <f t="shared" si="11"/>
        <v>0</v>
      </c>
      <c r="I348" s="430"/>
      <c r="J348" s="429"/>
      <c r="K348" s="429"/>
      <c r="L348" s="429"/>
      <c r="M348" s="429"/>
      <c r="N348" s="429"/>
      <c r="Q348" s="3" t="str">
        <f t="shared" si="12"/>
        <v>ok</v>
      </c>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row>
    <row r="349" spans="1:347" s="437" customFormat="1" x14ac:dyDescent="0.25">
      <c r="A349" s="432"/>
      <c r="B349" s="433"/>
      <c r="C349" s="434"/>
      <c r="D349" s="433"/>
      <c r="E349" s="432">
        <f>IFERROR(VLOOKUP(B349,liste!$B$2:$C$15,2,FALSE),)</f>
        <v>0</v>
      </c>
      <c r="F349" s="435"/>
      <c r="G349" s="435"/>
      <c r="H349" s="435">
        <f t="shared" si="11"/>
        <v>0</v>
      </c>
      <c r="I349" s="436"/>
      <c r="J349" s="435"/>
      <c r="K349" s="435"/>
      <c r="L349" s="435"/>
      <c r="M349" s="435"/>
      <c r="N349" s="435"/>
      <c r="Q349" s="3" t="str">
        <f t="shared" si="12"/>
        <v>ok</v>
      </c>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row>
    <row r="350" spans="1:347" s="431" customFormat="1" x14ac:dyDescent="0.25">
      <c r="A350" s="426"/>
      <c r="B350" s="427"/>
      <c r="C350" s="428"/>
      <c r="D350" s="427"/>
      <c r="E350" s="426">
        <f>IFERROR(VLOOKUP(B350,liste!$B$2:$C$15,2,FALSE),)</f>
        <v>0</v>
      </c>
      <c r="F350" s="429"/>
      <c r="G350" s="429"/>
      <c r="H350" s="429">
        <f t="shared" si="11"/>
        <v>0</v>
      </c>
      <c r="I350" s="430"/>
      <c r="J350" s="429"/>
      <c r="K350" s="429"/>
      <c r="L350" s="429"/>
      <c r="M350" s="429"/>
      <c r="N350" s="429"/>
      <c r="Q350" s="3" t="str">
        <f t="shared" si="12"/>
        <v>ok</v>
      </c>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row>
    <row r="351" spans="1:347" s="437" customFormat="1" x14ac:dyDescent="0.25">
      <c r="A351" s="432"/>
      <c r="B351" s="433"/>
      <c r="C351" s="434"/>
      <c r="D351" s="433"/>
      <c r="E351" s="432">
        <f>IFERROR(VLOOKUP(B351,liste!$B$2:$C$15,2,FALSE),)</f>
        <v>0</v>
      </c>
      <c r="F351" s="435"/>
      <c r="G351" s="435"/>
      <c r="H351" s="435">
        <f t="shared" si="11"/>
        <v>0</v>
      </c>
      <c r="I351" s="436"/>
      <c r="J351" s="435"/>
      <c r="K351" s="435"/>
      <c r="L351" s="435"/>
      <c r="M351" s="435"/>
      <c r="N351" s="435"/>
      <c r="Q351" s="3" t="str">
        <f t="shared" si="12"/>
        <v>ok</v>
      </c>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row>
    <row r="352" spans="1:347" s="431" customFormat="1" x14ac:dyDescent="0.25">
      <c r="A352" s="426"/>
      <c r="B352" s="427"/>
      <c r="C352" s="428"/>
      <c r="D352" s="427"/>
      <c r="E352" s="426">
        <f>IFERROR(VLOOKUP(B352,liste!$B$2:$C$15,2,FALSE),)</f>
        <v>0</v>
      </c>
      <c r="F352" s="429"/>
      <c r="G352" s="429"/>
      <c r="H352" s="429">
        <f t="shared" si="11"/>
        <v>0</v>
      </c>
      <c r="I352" s="430"/>
      <c r="J352" s="429"/>
      <c r="K352" s="429"/>
      <c r="L352" s="429"/>
      <c r="M352" s="429"/>
      <c r="N352" s="429"/>
      <c r="Q352" s="3" t="str">
        <f t="shared" si="12"/>
        <v>ok</v>
      </c>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row>
    <row r="353" spans="1:347" s="437" customFormat="1" x14ac:dyDescent="0.25">
      <c r="A353" s="432"/>
      <c r="B353" s="433"/>
      <c r="C353" s="434"/>
      <c r="D353" s="433"/>
      <c r="E353" s="432">
        <f>IFERROR(VLOOKUP(B353,liste!$B$2:$C$15,2,FALSE),)</f>
        <v>0</v>
      </c>
      <c r="F353" s="435"/>
      <c r="G353" s="435"/>
      <c r="H353" s="435">
        <f t="shared" si="11"/>
        <v>0</v>
      </c>
      <c r="I353" s="436"/>
      <c r="J353" s="435"/>
      <c r="K353" s="435"/>
      <c r="L353" s="435"/>
      <c r="M353" s="435"/>
      <c r="N353" s="435"/>
      <c r="Q353" s="3" t="str">
        <f t="shared" si="12"/>
        <v>ok</v>
      </c>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row>
    <row r="354" spans="1:347" s="431" customFormat="1" x14ac:dyDescent="0.25">
      <c r="A354" s="426"/>
      <c r="B354" s="427"/>
      <c r="C354" s="428"/>
      <c r="D354" s="427"/>
      <c r="E354" s="426">
        <f>IFERROR(VLOOKUP(B354,liste!$B$2:$C$15,2,FALSE),)</f>
        <v>0</v>
      </c>
      <c r="F354" s="429"/>
      <c r="G354" s="429"/>
      <c r="H354" s="429">
        <f t="shared" si="11"/>
        <v>0</v>
      </c>
      <c r="I354" s="430"/>
      <c r="J354" s="429"/>
      <c r="K354" s="429"/>
      <c r="L354" s="429"/>
      <c r="M354" s="429"/>
      <c r="N354" s="429"/>
      <c r="Q354" s="3" t="str">
        <f t="shared" si="12"/>
        <v>ok</v>
      </c>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row>
    <row r="355" spans="1:347" s="437" customFormat="1" x14ac:dyDescent="0.25">
      <c r="A355" s="432"/>
      <c r="B355" s="433"/>
      <c r="C355" s="434"/>
      <c r="D355" s="433"/>
      <c r="E355" s="432">
        <f>IFERROR(VLOOKUP(B355,liste!$B$2:$C$15,2,FALSE),)</f>
        <v>0</v>
      </c>
      <c r="F355" s="435"/>
      <c r="G355" s="435"/>
      <c r="H355" s="435">
        <f t="shared" si="11"/>
        <v>0</v>
      </c>
      <c r="I355" s="436"/>
      <c r="J355" s="435"/>
      <c r="K355" s="435"/>
      <c r="L355" s="435"/>
      <c r="M355" s="435"/>
      <c r="N355" s="435"/>
      <c r="Q355" s="3" t="str">
        <f t="shared" si="12"/>
        <v>ok</v>
      </c>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row>
    <row r="356" spans="1:347" s="431" customFormat="1" x14ac:dyDescent="0.25">
      <c r="A356" s="426"/>
      <c r="B356" s="427"/>
      <c r="C356" s="428"/>
      <c r="D356" s="427"/>
      <c r="E356" s="426">
        <f>IFERROR(VLOOKUP(B356,liste!$B$2:$C$15,2,FALSE),)</f>
        <v>0</v>
      </c>
      <c r="F356" s="429"/>
      <c r="G356" s="429"/>
      <c r="H356" s="429">
        <f t="shared" si="11"/>
        <v>0</v>
      </c>
      <c r="I356" s="430"/>
      <c r="J356" s="429"/>
      <c r="K356" s="429"/>
      <c r="L356" s="429"/>
      <c r="M356" s="429"/>
      <c r="N356" s="429"/>
      <c r="Q356" s="3" t="str">
        <f t="shared" si="12"/>
        <v>ok</v>
      </c>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row>
    <row r="357" spans="1:347" s="437" customFormat="1" x14ac:dyDescent="0.25">
      <c r="A357" s="432"/>
      <c r="B357" s="433"/>
      <c r="C357" s="434"/>
      <c r="D357" s="433"/>
      <c r="E357" s="432">
        <f>IFERROR(VLOOKUP(B357,liste!$B$2:$C$15,2,FALSE),)</f>
        <v>0</v>
      </c>
      <c r="F357" s="435"/>
      <c r="G357" s="435"/>
      <c r="H357" s="435">
        <f t="shared" si="11"/>
        <v>0</v>
      </c>
      <c r="I357" s="436"/>
      <c r="J357" s="435"/>
      <c r="K357" s="435"/>
      <c r="L357" s="435"/>
      <c r="M357" s="435"/>
      <c r="N357" s="435"/>
      <c r="Q357" s="3" t="str">
        <f t="shared" si="12"/>
        <v>ok</v>
      </c>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row>
    <row r="358" spans="1:347" s="431" customFormat="1" x14ac:dyDescent="0.25">
      <c r="A358" s="426"/>
      <c r="B358" s="427"/>
      <c r="C358" s="428"/>
      <c r="D358" s="427"/>
      <c r="E358" s="426">
        <f>IFERROR(VLOOKUP(B358,liste!$B$2:$C$15,2,FALSE),)</f>
        <v>0</v>
      </c>
      <c r="F358" s="429"/>
      <c r="G358" s="429"/>
      <c r="H358" s="429">
        <f t="shared" si="11"/>
        <v>0</v>
      </c>
      <c r="I358" s="430"/>
      <c r="J358" s="429"/>
      <c r="K358" s="429"/>
      <c r="L358" s="429"/>
      <c r="M358" s="429"/>
      <c r="N358" s="429"/>
      <c r="Q358" s="3" t="str">
        <f t="shared" si="12"/>
        <v>ok</v>
      </c>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row>
    <row r="359" spans="1:347" s="437" customFormat="1" x14ac:dyDescent="0.25">
      <c r="A359" s="432"/>
      <c r="B359" s="433"/>
      <c r="C359" s="434"/>
      <c r="D359" s="433"/>
      <c r="E359" s="432">
        <f>IFERROR(VLOOKUP(B359,liste!$B$2:$C$15,2,FALSE),)</f>
        <v>0</v>
      </c>
      <c r="F359" s="435"/>
      <c r="G359" s="435"/>
      <c r="H359" s="435">
        <f t="shared" si="11"/>
        <v>0</v>
      </c>
      <c r="I359" s="436"/>
      <c r="J359" s="435"/>
      <c r="K359" s="435"/>
      <c r="L359" s="435"/>
      <c r="M359" s="435"/>
      <c r="N359" s="435"/>
      <c r="Q359" s="3" t="str">
        <f t="shared" si="12"/>
        <v>ok</v>
      </c>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row>
    <row r="360" spans="1:347" s="431" customFormat="1" x14ac:dyDescent="0.25">
      <c r="A360" s="426"/>
      <c r="B360" s="427"/>
      <c r="C360" s="428"/>
      <c r="D360" s="427"/>
      <c r="E360" s="426">
        <f>IFERROR(VLOOKUP(B360,liste!$B$2:$C$15,2,FALSE),)</f>
        <v>0</v>
      </c>
      <c r="F360" s="429"/>
      <c r="G360" s="429"/>
      <c r="H360" s="429">
        <f t="shared" si="11"/>
        <v>0</v>
      </c>
      <c r="I360" s="430"/>
      <c r="J360" s="429"/>
      <c r="K360" s="429"/>
      <c r="L360" s="429"/>
      <c r="M360" s="429"/>
      <c r="N360" s="429"/>
      <c r="Q360" s="3" t="str">
        <f t="shared" si="12"/>
        <v>ok</v>
      </c>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row>
    <row r="361" spans="1:347" s="437" customFormat="1" x14ac:dyDescent="0.25">
      <c r="A361" s="432"/>
      <c r="B361" s="433"/>
      <c r="C361" s="434"/>
      <c r="D361" s="433"/>
      <c r="E361" s="432">
        <f>IFERROR(VLOOKUP(B361,liste!$B$2:$C$15,2,FALSE),)</f>
        <v>0</v>
      </c>
      <c r="F361" s="435"/>
      <c r="G361" s="435"/>
      <c r="H361" s="435">
        <f t="shared" si="11"/>
        <v>0</v>
      </c>
      <c r="I361" s="436"/>
      <c r="J361" s="435"/>
      <c r="K361" s="435"/>
      <c r="L361" s="435"/>
      <c r="M361" s="435"/>
      <c r="N361" s="435"/>
      <c r="Q361" s="3" t="str">
        <f t="shared" si="12"/>
        <v>ok</v>
      </c>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row>
    <row r="362" spans="1:347" s="431" customFormat="1" x14ac:dyDescent="0.25">
      <c r="A362" s="426"/>
      <c r="B362" s="427"/>
      <c r="C362" s="428"/>
      <c r="D362" s="427"/>
      <c r="E362" s="426">
        <f>IFERROR(VLOOKUP(B362,liste!$B$2:$C$15,2,FALSE),)</f>
        <v>0</v>
      </c>
      <c r="F362" s="429"/>
      <c r="G362" s="429"/>
      <c r="H362" s="429">
        <f t="shared" si="11"/>
        <v>0</v>
      </c>
      <c r="I362" s="430"/>
      <c r="J362" s="429"/>
      <c r="K362" s="429"/>
      <c r="L362" s="429"/>
      <c r="M362" s="429"/>
      <c r="N362" s="429"/>
      <c r="Q362" s="3" t="str">
        <f t="shared" si="12"/>
        <v>ok</v>
      </c>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row>
    <row r="363" spans="1:347" s="437" customFormat="1" x14ac:dyDescent="0.25">
      <c r="A363" s="432"/>
      <c r="B363" s="433"/>
      <c r="C363" s="434"/>
      <c r="D363" s="433"/>
      <c r="E363" s="432">
        <f>IFERROR(VLOOKUP(B363,liste!$B$2:$C$15,2,FALSE),)</f>
        <v>0</v>
      </c>
      <c r="F363" s="435"/>
      <c r="G363" s="435"/>
      <c r="H363" s="435">
        <f t="shared" si="11"/>
        <v>0</v>
      </c>
      <c r="I363" s="436"/>
      <c r="J363" s="435"/>
      <c r="K363" s="435"/>
      <c r="L363" s="435"/>
      <c r="M363" s="435"/>
      <c r="N363" s="435"/>
      <c r="Q363" s="3" t="str">
        <f t="shared" si="12"/>
        <v>ok</v>
      </c>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row>
    <row r="364" spans="1:347" s="431" customFormat="1" x14ac:dyDescent="0.25">
      <c r="A364" s="426"/>
      <c r="B364" s="427"/>
      <c r="C364" s="428"/>
      <c r="D364" s="427"/>
      <c r="E364" s="426">
        <f>IFERROR(VLOOKUP(B364,liste!$B$2:$C$15,2,FALSE),)</f>
        <v>0</v>
      </c>
      <c r="F364" s="429"/>
      <c r="G364" s="429"/>
      <c r="H364" s="429">
        <f t="shared" si="11"/>
        <v>0</v>
      </c>
      <c r="I364" s="430"/>
      <c r="J364" s="429"/>
      <c r="K364" s="429"/>
      <c r="L364" s="429"/>
      <c r="M364" s="429"/>
      <c r="N364" s="429"/>
      <c r="Q364" s="3" t="str">
        <f t="shared" si="12"/>
        <v>ok</v>
      </c>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row>
    <row r="365" spans="1:347" s="437" customFormat="1" x14ac:dyDescent="0.25">
      <c r="A365" s="432"/>
      <c r="B365" s="433"/>
      <c r="C365" s="434"/>
      <c r="D365" s="433"/>
      <c r="E365" s="432">
        <f>IFERROR(VLOOKUP(B365,liste!$B$2:$C$15,2,FALSE),)</f>
        <v>0</v>
      </c>
      <c r="F365" s="435"/>
      <c r="G365" s="435"/>
      <c r="H365" s="435">
        <f t="shared" si="11"/>
        <v>0</v>
      </c>
      <c r="I365" s="436"/>
      <c r="J365" s="435"/>
      <c r="K365" s="435"/>
      <c r="L365" s="435"/>
      <c r="M365" s="435"/>
      <c r="N365" s="435"/>
      <c r="Q365" s="3" t="str">
        <f t="shared" si="12"/>
        <v>ok</v>
      </c>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row>
    <row r="366" spans="1:347" s="431" customFormat="1" x14ac:dyDescent="0.25">
      <c r="A366" s="426"/>
      <c r="B366" s="427"/>
      <c r="C366" s="428"/>
      <c r="D366" s="427"/>
      <c r="E366" s="426">
        <f>IFERROR(VLOOKUP(B366,liste!$B$2:$C$15,2,FALSE),)</f>
        <v>0</v>
      </c>
      <c r="F366" s="429"/>
      <c r="G366" s="429"/>
      <c r="H366" s="429">
        <f t="shared" si="11"/>
        <v>0</v>
      </c>
      <c r="I366" s="430"/>
      <c r="J366" s="429"/>
      <c r="K366" s="429"/>
      <c r="L366" s="429"/>
      <c r="M366" s="429"/>
      <c r="N366" s="429"/>
      <c r="Q366" s="3" t="str">
        <f t="shared" si="12"/>
        <v>ok</v>
      </c>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row>
    <row r="367" spans="1:347" s="437" customFormat="1" x14ac:dyDescent="0.25">
      <c r="A367" s="432"/>
      <c r="B367" s="433"/>
      <c r="C367" s="434"/>
      <c r="D367" s="433"/>
      <c r="E367" s="432">
        <f>IFERROR(VLOOKUP(B367,liste!$B$2:$C$15,2,FALSE),)</f>
        <v>0</v>
      </c>
      <c r="F367" s="435"/>
      <c r="G367" s="435"/>
      <c r="H367" s="435">
        <f t="shared" si="11"/>
        <v>0</v>
      </c>
      <c r="I367" s="436"/>
      <c r="J367" s="435"/>
      <c r="K367" s="435"/>
      <c r="L367" s="435"/>
      <c r="M367" s="435"/>
      <c r="N367" s="435"/>
      <c r="Q367" s="3" t="str">
        <f t="shared" si="12"/>
        <v>ok</v>
      </c>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row>
    <row r="368" spans="1:347" s="431" customFormat="1" x14ac:dyDescent="0.25">
      <c r="A368" s="426"/>
      <c r="B368" s="427"/>
      <c r="C368" s="428"/>
      <c r="D368" s="427"/>
      <c r="E368" s="426">
        <f>IFERROR(VLOOKUP(B368,liste!$B$2:$C$15,2,FALSE),)</f>
        <v>0</v>
      </c>
      <c r="F368" s="429"/>
      <c r="G368" s="429"/>
      <c r="H368" s="429">
        <f t="shared" si="11"/>
        <v>0</v>
      </c>
      <c r="I368" s="430"/>
      <c r="J368" s="429"/>
      <c r="K368" s="429"/>
      <c r="L368" s="429"/>
      <c r="M368" s="429"/>
      <c r="N368" s="429"/>
      <c r="Q368" s="3" t="str">
        <f t="shared" si="12"/>
        <v>ok</v>
      </c>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row>
    <row r="369" spans="1:347" s="437" customFormat="1" x14ac:dyDescent="0.25">
      <c r="A369" s="432"/>
      <c r="B369" s="433"/>
      <c r="C369" s="434"/>
      <c r="D369" s="433"/>
      <c r="E369" s="432">
        <f>IFERROR(VLOOKUP(B369,liste!$B$2:$C$15,2,FALSE),)</f>
        <v>0</v>
      </c>
      <c r="F369" s="435"/>
      <c r="G369" s="435"/>
      <c r="H369" s="435">
        <f t="shared" si="11"/>
        <v>0</v>
      </c>
      <c r="I369" s="436"/>
      <c r="J369" s="435"/>
      <c r="K369" s="435"/>
      <c r="L369" s="435"/>
      <c r="M369" s="435"/>
      <c r="N369" s="435"/>
      <c r="Q369" s="3" t="str">
        <f t="shared" si="12"/>
        <v>ok</v>
      </c>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row>
    <row r="370" spans="1:347" s="431" customFormat="1" x14ac:dyDescent="0.25">
      <c r="A370" s="426"/>
      <c r="B370" s="427"/>
      <c r="C370" s="428"/>
      <c r="D370" s="427"/>
      <c r="E370" s="426">
        <f>IFERROR(VLOOKUP(B370,liste!$B$2:$C$15,2,FALSE),)</f>
        <v>0</v>
      </c>
      <c r="F370" s="429"/>
      <c r="G370" s="429"/>
      <c r="H370" s="429">
        <f t="shared" si="11"/>
        <v>0</v>
      </c>
      <c r="I370" s="430"/>
      <c r="J370" s="429"/>
      <c r="K370" s="429"/>
      <c r="L370" s="429"/>
      <c r="M370" s="429"/>
      <c r="N370" s="429"/>
      <c r="Q370" s="3" t="str">
        <f t="shared" si="12"/>
        <v>ok</v>
      </c>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row>
    <row r="371" spans="1:347" s="437" customFormat="1" x14ac:dyDescent="0.25">
      <c r="A371" s="432"/>
      <c r="B371" s="433"/>
      <c r="C371" s="434"/>
      <c r="D371" s="433"/>
      <c r="E371" s="432">
        <f>IFERROR(VLOOKUP(B371,liste!$B$2:$C$15,2,FALSE),)</f>
        <v>0</v>
      </c>
      <c r="F371" s="435"/>
      <c r="G371" s="435"/>
      <c r="H371" s="435">
        <f t="shared" si="11"/>
        <v>0</v>
      </c>
      <c r="I371" s="436"/>
      <c r="J371" s="435"/>
      <c r="K371" s="435"/>
      <c r="L371" s="435"/>
      <c r="M371" s="435"/>
      <c r="N371" s="435"/>
      <c r="Q371" s="3" t="str">
        <f t="shared" si="12"/>
        <v>ok</v>
      </c>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row>
    <row r="372" spans="1:347" s="431" customFormat="1" x14ac:dyDescent="0.25">
      <c r="A372" s="426"/>
      <c r="B372" s="427"/>
      <c r="C372" s="428"/>
      <c r="D372" s="427"/>
      <c r="E372" s="426">
        <f>IFERROR(VLOOKUP(B372,liste!$B$2:$C$15,2,FALSE),)</f>
        <v>0</v>
      </c>
      <c r="F372" s="429"/>
      <c r="G372" s="429"/>
      <c r="H372" s="429">
        <f t="shared" si="11"/>
        <v>0</v>
      </c>
      <c r="I372" s="430"/>
      <c r="J372" s="429"/>
      <c r="K372" s="429"/>
      <c r="L372" s="429"/>
      <c r="M372" s="429"/>
      <c r="N372" s="429"/>
      <c r="Q372" s="3" t="str">
        <f t="shared" si="12"/>
        <v>ok</v>
      </c>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row>
    <row r="373" spans="1:347" s="437" customFormat="1" x14ac:dyDescent="0.25">
      <c r="A373" s="432"/>
      <c r="B373" s="433"/>
      <c r="C373" s="434"/>
      <c r="D373" s="433"/>
      <c r="E373" s="432">
        <f>IFERROR(VLOOKUP(B373,liste!$B$2:$C$15,2,FALSE),)</f>
        <v>0</v>
      </c>
      <c r="F373" s="435"/>
      <c r="G373" s="435"/>
      <c r="H373" s="435">
        <f t="shared" si="11"/>
        <v>0</v>
      </c>
      <c r="I373" s="436"/>
      <c r="J373" s="435"/>
      <c r="K373" s="435"/>
      <c r="L373" s="435"/>
      <c r="M373" s="435"/>
      <c r="N373" s="435"/>
      <c r="Q373" s="3" t="str">
        <f t="shared" si="12"/>
        <v>ok</v>
      </c>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row>
    <row r="374" spans="1:347" s="431" customFormat="1" x14ac:dyDescent="0.25">
      <c r="A374" s="426"/>
      <c r="B374" s="427"/>
      <c r="C374" s="428"/>
      <c r="D374" s="427"/>
      <c r="E374" s="426">
        <f>IFERROR(VLOOKUP(B374,liste!$B$2:$C$15,2,FALSE),)</f>
        <v>0</v>
      </c>
      <c r="F374" s="429"/>
      <c r="G374" s="429"/>
      <c r="H374" s="429">
        <f t="shared" si="11"/>
        <v>0</v>
      </c>
      <c r="I374" s="430"/>
      <c r="J374" s="429"/>
      <c r="K374" s="429"/>
      <c r="L374" s="429"/>
      <c r="M374" s="429"/>
      <c r="N374" s="429"/>
      <c r="Q374" s="3" t="str">
        <f t="shared" si="12"/>
        <v>ok</v>
      </c>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row>
    <row r="375" spans="1:347" s="437" customFormat="1" x14ac:dyDescent="0.25">
      <c r="A375" s="432"/>
      <c r="B375" s="433"/>
      <c r="C375" s="434"/>
      <c r="D375" s="433"/>
      <c r="E375" s="432">
        <f>IFERROR(VLOOKUP(B375,liste!$B$2:$C$15,2,FALSE),)</f>
        <v>0</v>
      </c>
      <c r="F375" s="435"/>
      <c r="G375" s="435"/>
      <c r="H375" s="435">
        <f t="shared" si="11"/>
        <v>0</v>
      </c>
      <c r="I375" s="436"/>
      <c r="J375" s="435"/>
      <c r="K375" s="435"/>
      <c r="L375" s="435"/>
      <c r="M375" s="435"/>
      <c r="N375" s="435"/>
      <c r="Q375" s="3" t="str">
        <f t="shared" si="12"/>
        <v>ok</v>
      </c>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row>
    <row r="376" spans="1:347" s="431" customFormat="1" x14ac:dyDescent="0.25">
      <c r="A376" s="426"/>
      <c r="B376" s="427"/>
      <c r="C376" s="428"/>
      <c r="D376" s="427"/>
      <c r="E376" s="426">
        <f>IFERROR(VLOOKUP(B376,liste!$B$2:$C$15,2,FALSE),)</f>
        <v>0</v>
      </c>
      <c r="F376" s="429"/>
      <c r="G376" s="429"/>
      <c r="H376" s="429">
        <f t="shared" si="11"/>
        <v>0</v>
      </c>
      <c r="I376" s="430"/>
      <c r="J376" s="429"/>
      <c r="K376" s="429"/>
      <c r="L376" s="429"/>
      <c r="M376" s="429"/>
      <c r="N376" s="429"/>
      <c r="Q376" s="3" t="str">
        <f t="shared" si="12"/>
        <v>ok</v>
      </c>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row>
    <row r="377" spans="1:347" s="437" customFormat="1" x14ac:dyDescent="0.25">
      <c r="A377" s="432"/>
      <c r="B377" s="433"/>
      <c r="C377" s="434"/>
      <c r="D377" s="433"/>
      <c r="E377" s="432">
        <f>IFERROR(VLOOKUP(B377,liste!$B$2:$C$15,2,FALSE),)</f>
        <v>0</v>
      </c>
      <c r="F377" s="435"/>
      <c r="G377" s="435"/>
      <c r="H377" s="435">
        <f t="shared" si="11"/>
        <v>0</v>
      </c>
      <c r="I377" s="436"/>
      <c r="J377" s="435"/>
      <c r="K377" s="435"/>
      <c r="L377" s="435"/>
      <c r="M377" s="435"/>
      <c r="N377" s="435"/>
      <c r="Q377" s="3" t="str">
        <f t="shared" si="12"/>
        <v>ok</v>
      </c>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row>
    <row r="378" spans="1:347" s="431" customFormat="1" x14ac:dyDescent="0.25">
      <c r="A378" s="426"/>
      <c r="B378" s="427"/>
      <c r="C378" s="428"/>
      <c r="D378" s="427"/>
      <c r="E378" s="426">
        <f>IFERROR(VLOOKUP(B378,liste!$B$2:$C$15,2,FALSE),)</f>
        <v>0</v>
      </c>
      <c r="F378" s="429"/>
      <c r="G378" s="429"/>
      <c r="H378" s="429">
        <f t="shared" si="11"/>
        <v>0</v>
      </c>
      <c r="I378" s="430"/>
      <c r="J378" s="429"/>
      <c r="K378" s="429"/>
      <c r="L378" s="429"/>
      <c r="M378" s="429"/>
      <c r="N378" s="429"/>
      <c r="Q378" s="3" t="str">
        <f t="shared" si="12"/>
        <v>ok</v>
      </c>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row>
    <row r="379" spans="1:347" s="437" customFormat="1" x14ac:dyDescent="0.25">
      <c r="A379" s="432"/>
      <c r="B379" s="433"/>
      <c r="C379" s="434"/>
      <c r="D379" s="433"/>
      <c r="E379" s="432">
        <f>IFERROR(VLOOKUP(B379,liste!$B$2:$C$15,2,FALSE),)</f>
        <v>0</v>
      </c>
      <c r="F379" s="435"/>
      <c r="G379" s="435"/>
      <c r="H379" s="435">
        <f t="shared" si="11"/>
        <v>0</v>
      </c>
      <c r="I379" s="436"/>
      <c r="J379" s="435"/>
      <c r="K379" s="435"/>
      <c r="L379" s="435"/>
      <c r="M379" s="435"/>
      <c r="N379" s="435"/>
      <c r="Q379" s="3" t="str">
        <f t="shared" si="12"/>
        <v>ok</v>
      </c>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row>
    <row r="380" spans="1:347" s="431" customFormat="1" x14ac:dyDescent="0.25">
      <c r="A380" s="426"/>
      <c r="B380" s="427"/>
      <c r="C380" s="428"/>
      <c r="D380" s="427"/>
      <c r="E380" s="426">
        <f>IFERROR(VLOOKUP(B380,liste!$B$2:$C$15,2,FALSE),)</f>
        <v>0</v>
      </c>
      <c r="F380" s="429"/>
      <c r="G380" s="429"/>
      <c r="H380" s="429">
        <f t="shared" si="11"/>
        <v>0</v>
      </c>
      <c r="I380" s="430"/>
      <c r="J380" s="429"/>
      <c r="K380" s="429"/>
      <c r="L380" s="429"/>
      <c r="M380" s="429"/>
      <c r="N380" s="429"/>
      <c r="Q380" s="3" t="str">
        <f t="shared" si="12"/>
        <v>ok</v>
      </c>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row>
    <row r="381" spans="1:347" s="437" customFormat="1" x14ac:dyDescent="0.25">
      <c r="A381" s="432"/>
      <c r="B381" s="433"/>
      <c r="C381" s="434"/>
      <c r="D381" s="433"/>
      <c r="E381" s="432">
        <f>IFERROR(VLOOKUP(B381,liste!$B$2:$C$15,2,FALSE),)</f>
        <v>0</v>
      </c>
      <c r="F381" s="435"/>
      <c r="G381" s="435"/>
      <c r="H381" s="435">
        <f t="shared" si="11"/>
        <v>0</v>
      </c>
      <c r="I381" s="436"/>
      <c r="J381" s="435"/>
      <c r="K381" s="435"/>
      <c r="L381" s="435"/>
      <c r="M381" s="435"/>
      <c r="N381" s="435"/>
      <c r="Q381" s="3" t="str">
        <f t="shared" si="12"/>
        <v>ok</v>
      </c>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row>
    <row r="382" spans="1:347" s="431" customFormat="1" x14ac:dyDescent="0.25">
      <c r="A382" s="426"/>
      <c r="B382" s="427"/>
      <c r="C382" s="428"/>
      <c r="D382" s="427"/>
      <c r="E382" s="426">
        <f>IFERROR(VLOOKUP(B382,liste!$B$2:$C$15,2,FALSE),)</f>
        <v>0</v>
      </c>
      <c r="F382" s="429"/>
      <c r="G382" s="429"/>
      <c r="H382" s="429">
        <f t="shared" si="11"/>
        <v>0</v>
      </c>
      <c r="I382" s="430"/>
      <c r="J382" s="429"/>
      <c r="K382" s="429"/>
      <c r="L382" s="429"/>
      <c r="M382" s="429"/>
      <c r="N382" s="429"/>
      <c r="Q382" s="3" t="str">
        <f t="shared" si="12"/>
        <v>ok</v>
      </c>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row>
    <row r="383" spans="1:347" s="437" customFormat="1" x14ac:dyDescent="0.25">
      <c r="A383" s="432"/>
      <c r="B383" s="433"/>
      <c r="C383" s="434"/>
      <c r="D383" s="433"/>
      <c r="E383" s="432">
        <f>IFERROR(VLOOKUP(B383,liste!$B$2:$C$15,2,FALSE),)</f>
        <v>0</v>
      </c>
      <c r="F383" s="435"/>
      <c r="G383" s="435"/>
      <c r="H383" s="435">
        <f t="shared" si="11"/>
        <v>0</v>
      </c>
      <c r="I383" s="436"/>
      <c r="J383" s="435"/>
      <c r="K383" s="435"/>
      <c r="L383" s="435"/>
      <c r="M383" s="435"/>
      <c r="N383" s="435"/>
      <c r="Q383" s="3" t="str">
        <f t="shared" si="12"/>
        <v>ok</v>
      </c>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row>
    <row r="384" spans="1:347" s="431" customFormat="1" x14ac:dyDescent="0.25">
      <c r="A384" s="426"/>
      <c r="B384" s="427"/>
      <c r="C384" s="428"/>
      <c r="D384" s="427"/>
      <c r="E384" s="426">
        <f>IFERROR(VLOOKUP(B384,liste!$B$2:$C$15,2,FALSE),)</f>
        <v>0</v>
      </c>
      <c r="F384" s="429"/>
      <c r="G384" s="429"/>
      <c r="H384" s="429">
        <f t="shared" si="11"/>
        <v>0</v>
      </c>
      <c r="I384" s="430"/>
      <c r="J384" s="429"/>
      <c r="K384" s="429"/>
      <c r="L384" s="429"/>
      <c r="M384" s="429"/>
      <c r="N384" s="429"/>
      <c r="Q384" s="3" t="str">
        <f t="shared" si="12"/>
        <v>ok</v>
      </c>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row>
    <row r="385" spans="1:347" s="437" customFormat="1" x14ac:dyDescent="0.25">
      <c r="A385" s="432"/>
      <c r="B385" s="433"/>
      <c r="C385" s="434"/>
      <c r="D385" s="433"/>
      <c r="E385" s="432">
        <f>IFERROR(VLOOKUP(B385,liste!$B$2:$C$15,2,FALSE),)</f>
        <v>0</v>
      </c>
      <c r="F385" s="435"/>
      <c r="G385" s="435"/>
      <c r="H385" s="435">
        <f t="shared" si="11"/>
        <v>0</v>
      </c>
      <c r="I385" s="436"/>
      <c r="J385" s="435"/>
      <c r="K385" s="435"/>
      <c r="L385" s="435"/>
      <c r="M385" s="435"/>
      <c r="N385" s="435"/>
      <c r="Q385" s="3" t="str">
        <f t="shared" si="12"/>
        <v>ok</v>
      </c>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row>
    <row r="386" spans="1:347" s="431" customFormat="1" x14ac:dyDescent="0.25">
      <c r="A386" s="426"/>
      <c r="B386" s="427"/>
      <c r="C386" s="428"/>
      <c r="D386" s="427"/>
      <c r="E386" s="426">
        <f>IFERROR(VLOOKUP(B386,liste!$B$2:$C$15,2,FALSE),)</f>
        <v>0</v>
      </c>
      <c r="F386" s="429"/>
      <c r="G386" s="429"/>
      <c r="H386" s="429">
        <f t="shared" si="11"/>
        <v>0</v>
      </c>
      <c r="I386" s="430"/>
      <c r="J386" s="429"/>
      <c r="K386" s="429"/>
      <c r="L386" s="429"/>
      <c r="M386" s="429"/>
      <c r="N386" s="429"/>
      <c r="Q386" s="3" t="str">
        <f t="shared" si="12"/>
        <v>ok</v>
      </c>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row>
    <row r="387" spans="1:347" s="437" customFormat="1" x14ac:dyDescent="0.25">
      <c r="A387" s="432"/>
      <c r="B387" s="433"/>
      <c r="C387" s="434"/>
      <c r="D387" s="433"/>
      <c r="E387" s="432">
        <f>IFERROR(VLOOKUP(B387,liste!$B$2:$C$15,2,FALSE),)</f>
        <v>0</v>
      </c>
      <c r="F387" s="435"/>
      <c r="G387" s="435"/>
      <c r="H387" s="435">
        <f t="shared" si="11"/>
        <v>0</v>
      </c>
      <c r="I387" s="436"/>
      <c r="J387" s="435"/>
      <c r="K387" s="435"/>
      <c r="L387" s="435"/>
      <c r="M387" s="435"/>
      <c r="N387" s="435"/>
      <c r="Q387" s="3" t="str">
        <f t="shared" si="12"/>
        <v>ok</v>
      </c>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row>
    <row r="388" spans="1:347" s="431" customFormat="1" x14ac:dyDescent="0.25">
      <c r="A388" s="426"/>
      <c r="B388" s="427"/>
      <c r="C388" s="428"/>
      <c r="D388" s="427"/>
      <c r="E388" s="426">
        <f>IFERROR(VLOOKUP(B388,liste!$B$2:$C$15,2,FALSE),)</f>
        <v>0</v>
      </c>
      <c r="F388" s="429"/>
      <c r="G388" s="429"/>
      <c r="H388" s="429">
        <f t="shared" si="11"/>
        <v>0</v>
      </c>
      <c r="I388" s="430"/>
      <c r="J388" s="429"/>
      <c r="K388" s="429"/>
      <c r="L388" s="429"/>
      <c r="M388" s="429"/>
      <c r="N388" s="429"/>
      <c r="Q388" s="3" t="str">
        <f t="shared" si="12"/>
        <v>ok</v>
      </c>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row>
    <row r="389" spans="1:347" s="437" customFormat="1" x14ac:dyDescent="0.25">
      <c r="A389" s="432"/>
      <c r="B389" s="433"/>
      <c r="C389" s="434"/>
      <c r="D389" s="433"/>
      <c r="E389" s="432">
        <f>IFERROR(VLOOKUP(B389,liste!$B$2:$C$15,2,FALSE),)</f>
        <v>0</v>
      </c>
      <c r="F389" s="435"/>
      <c r="G389" s="435"/>
      <c r="H389" s="435">
        <f t="shared" ref="H389:H452" si="13">F389-G389</f>
        <v>0</v>
      </c>
      <c r="I389" s="436"/>
      <c r="J389" s="435"/>
      <c r="K389" s="435"/>
      <c r="L389" s="435"/>
      <c r="M389" s="435"/>
      <c r="N389" s="435"/>
      <c r="Q389" s="3" t="str">
        <f t="shared" ref="Q389:Q452" si="14">IF(SUM(I389:N389)&lt;=H389,"ok","erreur")</f>
        <v>ok</v>
      </c>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row>
    <row r="390" spans="1:347" s="431" customFormat="1" x14ac:dyDescent="0.25">
      <c r="A390" s="426"/>
      <c r="B390" s="427"/>
      <c r="C390" s="428"/>
      <c r="D390" s="427"/>
      <c r="E390" s="426">
        <f>IFERROR(VLOOKUP(B390,liste!$B$2:$C$15,2,FALSE),)</f>
        <v>0</v>
      </c>
      <c r="F390" s="429"/>
      <c r="G390" s="429"/>
      <c r="H390" s="429">
        <f t="shared" si="13"/>
        <v>0</v>
      </c>
      <c r="I390" s="430"/>
      <c r="J390" s="429"/>
      <c r="K390" s="429"/>
      <c r="L390" s="429"/>
      <c r="M390" s="429"/>
      <c r="N390" s="429"/>
      <c r="Q390" s="3" t="str">
        <f t="shared" si="14"/>
        <v>ok</v>
      </c>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row>
    <row r="391" spans="1:347" s="437" customFormat="1" x14ac:dyDescent="0.25">
      <c r="A391" s="432"/>
      <c r="B391" s="433"/>
      <c r="C391" s="434"/>
      <c r="D391" s="433"/>
      <c r="E391" s="432">
        <f>IFERROR(VLOOKUP(B391,liste!$B$2:$C$15,2,FALSE),)</f>
        <v>0</v>
      </c>
      <c r="F391" s="435"/>
      <c r="G391" s="435"/>
      <c r="H391" s="435">
        <f t="shared" si="13"/>
        <v>0</v>
      </c>
      <c r="I391" s="436"/>
      <c r="J391" s="435"/>
      <c r="K391" s="435"/>
      <c r="L391" s="435"/>
      <c r="M391" s="435"/>
      <c r="N391" s="435"/>
      <c r="Q391" s="3" t="str">
        <f t="shared" si="14"/>
        <v>ok</v>
      </c>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row>
    <row r="392" spans="1:347" s="431" customFormat="1" x14ac:dyDescent="0.25">
      <c r="A392" s="426"/>
      <c r="B392" s="427"/>
      <c r="C392" s="428"/>
      <c r="D392" s="427"/>
      <c r="E392" s="426">
        <f>IFERROR(VLOOKUP(B392,liste!$B$2:$C$15,2,FALSE),)</f>
        <v>0</v>
      </c>
      <c r="F392" s="429"/>
      <c r="G392" s="429"/>
      <c r="H392" s="429">
        <f t="shared" si="13"/>
        <v>0</v>
      </c>
      <c r="I392" s="430"/>
      <c r="J392" s="429"/>
      <c r="K392" s="429"/>
      <c r="L392" s="429"/>
      <c r="M392" s="429"/>
      <c r="N392" s="429"/>
      <c r="Q392" s="3" t="str">
        <f t="shared" si="14"/>
        <v>ok</v>
      </c>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row>
    <row r="393" spans="1:347" s="437" customFormat="1" x14ac:dyDescent="0.25">
      <c r="A393" s="432"/>
      <c r="B393" s="433"/>
      <c r="C393" s="434"/>
      <c r="D393" s="433"/>
      <c r="E393" s="432">
        <f>IFERROR(VLOOKUP(B393,liste!$B$2:$C$15,2,FALSE),)</f>
        <v>0</v>
      </c>
      <c r="F393" s="435"/>
      <c r="G393" s="435"/>
      <c r="H393" s="435">
        <f t="shared" si="13"/>
        <v>0</v>
      </c>
      <c r="I393" s="436"/>
      <c r="J393" s="435"/>
      <c r="K393" s="435"/>
      <c r="L393" s="435"/>
      <c r="M393" s="435"/>
      <c r="N393" s="435"/>
      <c r="Q393" s="3" t="str">
        <f t="shared" si="14"/>
        <v>ok</v>
      </c>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row>
    <row r="394" spans="1:347" s="431" customFormat="1" x14ac:dyDescent="0.25">
      <c r="A394" s="426"/>
      <c r="B394" s="427"/>
      <c r="C394" s="428"/>
      <c r="D394" s="427"/>
      <c r="E394" s="426">
        <f>IFERROR(VLOOKUP(B394,liste!$B$2:$C$15,2,FALSE),)</f>
        <v>0</v>
      </c>
      <c r="F394" s="429"/>
      <c r="G394" s="429"/>
      <c r="H394" s="429">
        <f t="shared" si="13"/>
        <v>0</v>
      </c>
      <c r="I394" s="430"/>
      <c r="J394" s="429"/>
      <c r="K394" s="429"/>
      <c r="L394" s="429"/>
      <c r="M394" s="429"/>
      <c r="N394" s="429"/>
      <c r="Q394" s="3" t="str">
        <f t="shared" si="14"/>
        <v>ok</v>
      </c>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row>
    <row r="395" spans="1:347" s="437" customFormat="1" x14ac:dyDescent="0.25">
      <c r="A395" s="432"/>
      <c r="B395" s="433"/>
      <c r="C395" s="434"/>
      <c r="D395" s="433"/>
      <c r="E395" s="432">
        <f>IFERROR(VLOOKUP(B395,liste!$B$2:$C$15,2,FALSE),)</f>
        <v>0</v>
      </c>
      <c r="F395" s="435"/>
      <c r="G395" s="435"/>
      <c r="H395" s="435">
        <f t="shared" si="13"/>
        <v>0</v>
      </c>
      <c r="I395" s="436"/>
      <c r="J395" s="435"/>
      <c r="K395" s="435"/>
      <c r="L395" s="435"/>
      <c r="M395" s="435"/>
      <c r="N395" s="435"/>
      <c r="Q395" s="3" t="str">
        <f t="shared" si="14"/>
        <v>ok</v>
      </c>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row>
    <row r="396" spans="1:347" s="431" customFormat="1" x14ac:dyDescent="0.25">
      <c r="A396" s="426"/>
      <c r="B396" s="427"/>
      <c r="C396" s="428"/>
      <c r="D396" s="427"/>
      <c r="E396" s="426">
        <f>IFERROR(VLOOKUP(B396,liste!$B$2:$C$15,2,FALSE),)</f>
        <v>0</v>
      </c>
      <c r="F396" s="429"/>
      <c r="G396" s="429"/>
      <c r="H396" s="429">
        <f t="shared" si="13"/>
        <v>0</v>
      </c>
      <c r="I396" s="430"/>
      <c r="J396" s="429"/>
      <c r="K396" s="429"/>
      <c r="L396" s="429"/>
      <c r="M396" s="429"/>
      <c r="N396" s="429"/>
      <c r="Q396" s="3" t="str">
        <f t="shared" si="14"/>
        <v>ok</v>
      </c>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row>
    <row r="397" spans="1:347" s="437" customFormat="1" x14ac:dyDescent="0.25">
      <c r="A397" s="432"/>
      <c r="B397" s="433"/>
      <c r="C397" s="434"/>
      <c r="D397" s="433"/>
      <c r="E397" s="432">
        <f>IFERROR(VLOOKUP(B397,liste!$B$2:$C$15,2,FALSE),)</f>
        <v>0</v>
      </c>
      <c r="F397" s="435"/>
      <c r="G397" s="435"/>
      <c r="H397" s="435">
        <f t="shared" si="13"/>
        <v>0</v>
      </c>
      <c r="I397" s="436"/>
      <c r="J397" s="435"/>
      <c r="K397" s="435"/>
      <c r="L397" s="435"/>
      <c r="M397" s="435"/>
      <c r="N397" s="435"/>
      <c r="Q397" s="3" t="str">
        <f t="shared" si="14"/>
        <v>ok</v>
      </c>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row>
    <row r="398" spans="1:347" s="431" customFormat="1" x14ac:dyDescent="0.25">
      <c r="A398" s="426"/>
      <c r="B398" s="427"/>
      <c r="C398" s="428"/>
      <c r="D398" s="427"/>
      <c r="E398" s="426">
        <f>IFERROR(VLOOKUP(B398,liste!$B$2:$C$15,2,FALSE),)</f>
        <v>0</v>
      </c>
      <c r="F398" s="429"/>
      <c r="G398" s="429"/>
      <c r="H398" s="429">
        <f t="shared" si="13"/>
        <v>0</v>
      </c>
      <c r="I398" s="430"/>
      <c r="J398" s="429"/>
      <c r="K398" s="429"/>
      <c r="L398" s="429"/>
      <c r="M398" s="429"/>
      <c r="N398" s="429"/>
      <c r="Q398" s="3" t="str">
        <f t="shared" si="14"/>
        <v>ok</v>
      </c>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row>
    <row r="399" spans="1:347" s="437" customFormat="1" x14ac:dyDescent="0.25">
      <c r="A399" s="432"/>
      <c r="B399" s="433"/>
      <c r="C399" s="434"/>
      <c r="D399" s="433"/>
      <c r="E399" s="432">
        <f>IFERROR(VLOOKUP(B399,liste!$B$2:$C$15,2,FALSE),)</f>
        <v>0</v>
      </c>
      <c r="F399" s="435"/>
      <c r="G399" s="435"/>
      <c r="H399" s="435">
        <f t="shared" si="13"/>
        <v>0</v>
      </c>
      <c r="I399" s="436"/>
      <c r="J399" s="435"/>
      <c r="K399" s="435"/>
      <c r="L399" s="435"/>
      <c r="M399" s="435"/>
      <c r="N399" s="435"/>
      <c r="Q399" s="3" t="str">
        <f t="shared" si="14"/>
        <v>ok</v>
      </c>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row>
    <row r="400" spans="1:347" s="431" customFormat="1" x14ac:dyDescent="0.25">
      <c r="A400" s="426"/>
      <c r="B400" s="427"/>
      <c r="C400" s="428"/>
      <c r="D400" s="427"/>
      <c r="E400" s="426">
        <f>IFERROR(VLOOKUP(B400,liste!$B$2:$C$15,2,FALSE),)</f>
        <v>0</v>
      </c>
      <c r="F400" s="429"/>
      <c r="G400" s="429"/>
      <c r="H400" s="429">
        <f t="shared" si="13"/>
        <v>0</v>
      </c>
      <c r="I400" s="430"/>
      <c r="J400" s="429"/>
      <c r="K400" s="429"/>
      <c r="L400" s="429"/>
      <c r="M400" s="429"/>
      <c r="N400" s="429"/>
      <c r="Q400" s="3" t="str">
        <f t="shared" si="14"/>
        <v>ok</v>
      </c>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row>
    <row r="401" spans="1:347" s="437" customFormat="1" x14ac:dyDescent="0.25">
      <c r="A401" s="432"/>
      <c r="B401" s="433"/>
      <c r="C401" s="434"/>
      <c r="D401" s="433"/>
      <c r="E401" s="432">
        <f>IFERROR(VLOOKUP(B401,liste!$B$2:$C$15,2,FALSE),)</f>
        <v>0</v>
      </c>
      <c r="F401" s="435"/>
      <c r="G401" s="435"/>
      <c r="H401" s="435">
        <f t="shared" si="13"/>
        <v>0</v>
      </c>
      <c r="I401" s="436"/>
      <c r="J401" s="435"/>
      <c r="K401" s="435"/>
      <c r="L401" s="435"/>
      <c r="M401" s="435"/>
      <c r="N401" s="435"/>
      <c r="Q401" s="3" t="str">
        <f t="shared" si="14"/>
        <v>ok</v>
      </c>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row>
    <row r="402" spans="1:347" s="431" customFormat="1" x14ac:dyDescent="0.25">
      <c r="A402" s="426"/>
      <c r="B402" s="427"/>
      <c r="C402" s="428"/>
      <c r="D402" s="427"/>
      <c r="E402" s="426">
        <f>IFERROR(VLOOKUP(B402,liste!$B$2:$C$15,2,FALSE),)</f>
        <v>0</v>
      </c>
      <c r="F402" s="429"/>
      <c r="G402" s="429"/>
      <c r="H402" s="429">
        <f t="shared" si="13"/>
        <v>0</v>
      </c>
      <c r="I402" s="430"/>
      <c r="J402" s="429"/>
      <c r="K402" s="429"/>
      <c r="L402" s="429"/>
      <c r="M402" s="429"/>
      <c r="N402" s="429"/>
      <c r="Q402" s="3" t="str">
        <f t="shared" si="14"/>
        <v>ok</v>
      </c>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row>
    <row r="403" spans="1:347" s="437" customFormat="1" x14ac:dyDescent="0.25">
      <c r="A403" s="432"/>
      <c r="B403" s="433"/>
      <c r="C403" s="434"/>
      <c r="D403" s="433"/>
      <c r="E403" s="432">
        <f>IFERROR(VLOOKUP(B403,liste!$B$2:$C$15,2,FALSE),)</f>
        <v>0</v>
      </c>
      <c r="F403" s="435"/>
      <c r="G403" s="435"/>
      <c r="H403" s="435">
        <f t="shared" si="13"/>
        <v>0</v>
      </c>
      <c r="I403" s="436"/>
      <c r="J403" s="435"/>
      <c r="K403" s="435"/>
      <c r="L403" s="435"/>
      <c r="M403" s="435"/>
      <c r="N403" s="435"/>
      <c r="Q403" s="3" t="str">
        <f t="shared" si="14"/>
        <v>ok</v>
      </c>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row>
    <row r="404" spans="1:347" s="431" customFormat="1" x14ac:dyDescent="0.25">
      <c r="A404" s="426"/>
      <c r="B404" s="427"/>
      <c r="C404" s="428"/>
      <c r="D404" s="427"/>
      <c r="E404" s="426">
        <f>IFERROR(VLOOKUP(B404,liste!$B$2:$C$15,2,FALSE),)</f>
        <v>0</v>
      </c>
      <c r="F404" s="429"/>
      <c r="G404" s="429"/>
      <c r="H404" s="429">
        <f t="shared" si="13"/>
        <v>0</v>
      </c>
      <c r="I404" s="430"/>
      <c r="J404" s="429"/>
      <c r="K404" s="429"/>
      <c r="L404" s="429"/>
      <c r="M404" s="429"/>
      <c r="N404" s="429"/>
      <c r="Q404" s="3" t="str">
        <f t="shared" si="14"/>
        <v>ok</v>
      </c>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row>
    <row r="405" spans="1:347" s="437" customFormat="1" x14ac:dyDescent="0.25">
      <c r="A405" s="432"/>
      <c r="B405" s="433"/>
      <c r="C405" s="434"/>
      <c r="D405" s="433"/>
      <c r="E405" s="432">
        <f>IFERROR(VLOOKUP(B405,liste!$B$2:$C$15,2,FALSE),)</f>
        <v>0</v>
      </c>
      <c r="F405" s="435"/>
      <c r="G405" s="435"/>
      <c r="H405" s="435">
        <f t="shared" si="13"/>
        <v>0</v>
      </c>
      <c r="I405" s="436"/>
      <c r="J405" s="435"/>
      <c r="K405" s="435"/>
      <c r="L405" s="435"/>
      <c r="M405" s="435"/>
      <c r="N405" s="435"/>
      <c r="Q405" s="3" t="str">
        <f t="shared" si="14"/>
        <v>ok</v>
      </c>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row>
    <row r="406" spans="1:347" s="431" customFormat="1" x14ac:dyDescent="0.25">
      <c r="A406" s="426"/>
      <c r="B406" s="427"/>
      <c r="C406" s="428"/>
      <c r="D406" s="427"/>
      <c r="E406" s="426">
        <f>IFERROR(VLOOKUP(B406,liste!$B$2:$C$15,2,FALSE),)</f>
        <v>0</v>
      </c>
      <c r="F406" s="429"/>
      <c r="G406" s="429"/>
      <c r="H406" s="429">
        <f t="shared" si="13"/>
        <v>0</v>
      </c>
      <c r="I406" s="430"/>
      <c r="J406" s="429"/>
      <c r="K406" s="429"/>
      <c r="L406" s="429"/>
      <c r="M406" s="429"/>
      <c r="N406" s="429"/>
      <c r="Q406" s="3" t="str">
        <f t="shared" si="14"/>
        <v>ok</v>
      </c>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row>
    <row r="407" spans="1:347" s="437" customFormat="1" x14ac:dyDescent="0.25">
      <c r="A407" s="432"/>
      <c r="B407" s="433"/>
      <c r="C407" s="434"/>
      <c r="D407" s="433"/>
      <c r="E407" s="432">
        <f>IFERROR(VLOOKUP(B407,liste!$B$2:$C$15,2,FALSE),)</f>
        <v>0</v>
      </c>
      <c r="F407" s="435"/>
      <c r="G407" s="435"/>
      <c r="H407" s="435">
        <f t="shared" si="13"/>
        <v>0</v>
      </c>
      <c r="I407" s="436"/>
      <c r="J407" s="435"/>
      <c r="K407" s="435"/>
      <c r="L407" s="435"/>
      <c r="M407" s="435"/>
      <c r="N407" s="435"/>
      <c r="Q407" s="3" t="str">
        <f t="shared" si="14"/>
        <v>ok</v>
      </c>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row>
    <row r="408" spans="1:347" s="431" customFormat="1" x14ac:dyDescent="0.25">
      <c r="A408" s="426"/>
      <c r="B408" s="427"/>
      <c r="C408" s="428"/>
      <c r="D408" s="427"/>
      <c r="E408" s="426">
        <f>IFERROR(VLOOKUP(B408,liste!$B$2:$C$15,2,FALSE),)</f>
        <v>0</v>
      </c>
      <c r="F408" s="429"/>
      <c r="G408" s="429"/>
      <c r="H408" s="429">
        <f t="shared" si="13"/>
        <v>0</v>
      </c>
      <c r="I408" s="430"/>
      <c r="J408" s="429"/>
      <c r="K408" s="429"/>
      <c r="L408" s="429"/>
      <c r="M408" s="429"/>
      <c r="N408" s="429"/>
      <c r="Q408" s="3" t="str">
        <f t="shared" si="14"/>
        <v>ok</v>
      </c>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row>
    <row r="409" spans="1:347" s="437" customFormat="1" x14ac:dyDescent="0.25">
      <c r="A409" s="432"/>
      <c r="B409" s="433"/>
      <c r="C409" s="434"/>
      <c r="D409" s="433"/>
      <c r="E409" s="432">
        <f>IFERROR(VLOOKUP(B409,liste!$B$2:$C$15,2,FALSE),)</f>
        <v>0</v>
      </c>
      <c r="F409" s="435"/>
      <c r="G409" s="435"/>
      <c r="H409" s="435">
        <f t="shared" si="13"/>
        <v>0</v>
      </c>
      <c r="I409" s="436"/>
      <c r="J409" s="435"/>
      <c r="K409" s="435"/>
      <c r="L409" s="435"/>
      <c r="M409" s="435"/>
      <c r="N409" s="435"/>
      <c r="Q409" s="3" t="str">
        <f t="shared" si="14"/>
        <v>ok</v>
      </c>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row>
    <row r="410" spans="1:347" s="431" customFormat="1" x14ac:dyDescent="0.25">
      <c r="A410" s="426"/>
      <c r="B410" s="427"/>
      <c r="C410" s="428"/>
      <c r="D410" s="427"/>
      <c r="E410" s="426">
        <f>IFERROR(VLOOKUP(B410,liste!$B$2:$C$15,2,FALSE),)</f>
        <v>0</v>
      </c>
      <c r="F410" s="429"/>
      <c r="G410" s="429"/>
      <c r="H410" s="429">
        <f t="shared" si="13"/>
        <v>0</v>
      </c>
      <c r="I410" s="430"/>
      <c r="J410" s="429"/>
      <c r="K410" s="429"/>
      <c r="L410" s="429"/>
      <c r="M410" s="429"/>
      <c r="N410" s="429"/>
      <c r="Q410" s="3" t="str">
        <f t="shared" si="14"/>
        <v>ok</v>
      </c>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row>
    <row r="411" spans="1:347" s="437" customFormat="1" x14ac:dyDescent="0.25">
      <c r="A411" s="432"/>
      <c r="B411" s="433"/>
      <c r="C411" s="434"/>
      <c r="D411" s="433"/>
      <c r="E411" s="432">
        <f>IFERROR(VLOOKUP(B411,liste!$B$2:$C$15,2,FALSE),)</f>
        <v>0</v>
      </c>
      <c r="F411" s="435"/>
      <c r="G411" s="435"/>
      <c r="H411" s="435">
        <f t="shared" si="13"/>
        <v>0</v>
      </c>
      <c r="I411" s="436"/>
      <c r="J411" s="435"/>
      <c r="K411" s="435"/>
      <c r="L411" s="435"/>
      <c r="M411" s="435"/>
      <c r="N411" s="435"/>
      <c r="Q411" s="3" t="str">
        <f t="shared" si="14"/>
        <v>ok</v>
      </c>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row>
    <row r="412" spans="1:347" s="431" customFormat="1" x14ac:dyDescent="0.25">
      <c r="A412" s="426"/>
      <c r="B412" s="427"/>
      <c r="C412" s="428"/>
      <c r="D412" s="427"/>
      <c r="E412" s="426">
        <f>IFERROR(VLOOKUP(B412,liste!$B$2:$C$15,2,FALSE),)</f>
        <v>0</v>
      </c>
      <c r="F412" s="429"/>
      <c r="G412" s="429"/>
      <c r="H412" s="429">
        <f t="shared" si="13"/>
        <v>0</v>
      </c>
      <c r="I412" s="430"/>
      <c r="J412" s="429"/>
      <c r="K412" s="429"/>
      <c r="L412" s="429"/>
      <c r="M412" s="429"/>
      <c r="N412" s="429"/>
      <c r="Q412" s="3" t="str">
        <f t="shared" si="14"/>
        <v>ok</v>
      </c>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row>
    <row r="413" spans="1:347" s="437" customFormat="1" x14ac:dyDescent="0.25">
      <c r="A413" s="432"/>
      <c r="B413" s="433"/>
      <c r="C413" s="434"/>
      <c r="D413" s="433"/>
      <c r="E413" s="432">
        <f>IFERROR(VLOOKUP(B413,liste!$B$2:$C$15,2,FALSE),)</f>
        <v>0</v>
      </c>
      <c r="F413" s="435"/>
      <c r="G413" s="435"/>
      <c r="H413" s="435">
        <f t="shared" si="13"/>
        <v>0</v>
      </c>
      <c r="I413" s="436"/>
      <c r="J413" s="435"/>
      <c r="K413" s="435"/>
      <c r="L413" s="435"/>
      <c r="M413" s="435"/>
      <c r="N413" s="435"/>
      <c r="Q413" s="3" t="str">
        <f t="shared" si="14"/>
        <v>ok</v>
      </c>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row>
    <row r="414" spans="1:347" s="431" customFormat="1" x14ac:dyDescent="0.25">
      <c r="A414" s="426"/>
      <c r="B414" s="427"/>
      <c r="C414" s="428"/>
      <c r="D414" s="427"/>
      <c r="E414" s="426">
        <f>IFERROR(VLOOKUP(B414,liste!$B$2:$C$15,2,FALSE),)</f>
        <v>0</v>
      </c>
      <c r="F414" s="429"/>
      <c r="G414" s="429"/>
      <c r="H414" s="429">
        <f t="shared" si="13"/>
        <v>0</v>
      </c>
      <c r="I414" s="430"/>
      <c r="J414" s="429"/>
      <c r="K414" s="429"/>
      <c r="L414" s="429"/>
      <c r="M414" s="429"/>
      <c r="N414" s="429"/>
      <c r="Q414" s="3" t="str">
        <f t="shared" si="14"/>
        <v>ok</v>
      </c>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row>
    <row r="415" spans="1:347" s="437" customFormat="1" x14ac:dyDescent="0.25">
      <c r="A415" s="432"/>
      <c r="B415" s="433"/>
      <c r="C415" s="434"/>
      <c r="D415" s="433"/>
      <c r="E415" s="432">
        <f>IFERROR(VLOOKUP(B415,liste!$B$2:$C$15,2,FALSE),)</f>
        <v>0</v>
      </c>
      <c r="F415" s="435"/>
      <c r="G415" s="435"/>
      <c r="H415" s="435">
        <f t="shared" si="13"/>
        <v>0</v>
      </c>
      <c r="I415" s="436"/>
      <c r="J415" s="435"/>
      <c r="K415" s="435"/>
      <c r="L415" s="435"/>
      <c r="M415" s="435"/>
      <c r="N415" s="435"/>
      <c r="Q415" s="3" t="str">
        <f t="shared" si="14"/>
        <v>ok</v>
      </c>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row>
    <row r="416" spans="1:347" s="431" customFormat="1" x14ac:dyDescent="0.25">
      <c r="A416" s="426"/>
      <c r="B416" s="427"/>
      <c r="C416" s="428"/>
      <c r="D416" s="427"/>
      <c r="E416" s="426">
        <f>IFERROR(VLOOKUP(B416,liste!$B$2:$C$15,2,FALSE),)</f>
        <v>0</v>
      </c>
      <c r="F416" s="429"/>
      <c r="G416" s="429"/>
      <c r="H416" s="429">
        <f t="shared" si="13"/>
        <v>0</v>
      </c>
      <c r="I416" s="430"/>
      <c r="J416" s="429"/>
      <c r="K416" s="429"/>
      <c r="L416" s="429"/>
      <c r="M416" s="429"/>
      <c r="N416" s="429"/>
      <c r="Q416" s="3" t="str">
        <f t="shared" si="14"/>
        <v>ok</v>
      </c>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row>
    <row r="417" spans="1:347" s="437" customFormat="1" x14ac:dyDescent="0.25">
      <c r="A417" s="432"/>
      <c r="B417" s="433"/>
      <c r="C417" s="434"/>
      <c r="D417" s="433"/>
      <c r="E417" s="432">
        <f>IFERROR(VLOOKUP(B417,liste!$B$2:$C$15,2,FALSE),)</f>
        <v>0</v>
      </c>
      <c r="F417" s="435"/>
      <c r="G417" s="435"/>
      <c r="H417" s="435">
        <f t="shared" si="13"/>
        <v>0</v>
      </c>
      <c r="I417" s="436"/>
      <c r="J417" s="435"/>
      <c r="K417" s="435"/>
      <c r="L417" s="435"/>
      <c r="M417" s="435"/>
      <c r="N417" s="435"/>
      <c r="Q417" s="3" t="str">
        <f t="shared" si="14"/>
        <v>ok</v>
      </c>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row>
    <row r="418" spans="1:347" s="431" customFormat="1" x14ac:dyDescent="0.25">
      <c r="A418" s="426"/>
      <c r="B418" s="427"/>
      <c r="C418" s="428"/>
      <c r="D418" s="427"/>
      <c r="E418" s="426">
        <f>IFERROR(VLOOKUP(B418,liste!$B$2:$C$15,2,FALSE),)</f>
        <v>0</v>
      </c>
      <c r="F418" s="429"/>
      <c r="G418" s="429"/>
      <c r="H418" s="429">
        <f t="shared" si="13"/>
        <v>0</v>
      </c>
      <c r="I418" s="430"/>
      <c r="J418" s="429"/>
      <c r="K418" s="429"/>
      <c r="L418" s="429"/>
      <c r="M418" s="429"/>
      <c r="N418" s="429"/>
      <c r="Q418" s="3" t="str">
        <f t="shared" si="14"/>
        <v>ok</v>
      </c>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row>
    <row r="419" spans="1:347" s="437" customFormat="1" x14ac:dyDescent="0.25">
      <c r="A419" s="432"/>
      <c r="B419" s="433"/>
      <c r="C419" s="434"/>
      <c r="D419" s="433"/>
      <c r="E419" s="432">
        <f>IFERROR(VLOOKUP(B419,liste!$B$2:$C$15,2,FALSE),)</f>
        <v>0</v>
      </c>
      <c r="F419" s="435"/>
      <c r="G419" s="435"/>
      <c r="H419" s="435">
        <f t="shared" si="13"/>
        <v>0</v>
      </c>
      <c r="I419" s="436"/>
      <c r="J419" s="435"/>
      <c r="K419" s="435"/>
      <c r="L419" s="435"/>
      <c r="M419" s="435"/>
      <c r="N419" s="435"/>
      <c r="Q419" s="3" t="str">
        <f t="shared" si="14"/>
        <v>ok</v>
      </c>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row>
    <row r="420" spans="1:347" s="431" customFormat="1" x14ac:dyDescent="0.25">
      <c r="A420" s="426"/>
      <c r="B420" s="427"/>
      <c r="C420" s="428"/>
      <c r="D420" s="427"/>
      <c r="E420" s="426">
        <f>IFERROR(VLOOKUP(B420,liste!$B$2:$C$15,2,FALSE),)</f>
        <v>0</v>
      </c>
      <c r="F420" s="429"/>
      <c r="G420" s="429"/>
      <c r="H420" s="429">
        <f t="shared" si="13"/>
        <v>0</v>
      </c>
      <c r="I420" s="430"/>
      <c r="J420" s="429"/>
      <c r="K420" s="429"/>
      <c r="L420" s="429"/>
      <c r="M420" s="429"/>
      <c r="N420" s="429"/>
      <c r="Q420" s="3" t="str">
        <f t="shared" si="14"/>
        <v>ok</v>
      </c>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row>
    <row r="421" spans="1:347" s="437" customFormat="1" x14ac:dyDescent="0.25">
      <c r="A421" s="432"/>
      <c r="B421" s="433"/>
      <c r="C421" s="434"/>
      <c r="D421" s="433"/>
      <c r="E421" s="432">
        <f>IFERROR(VLOOKUP(B421,liste!$B$2:$C$15,2,FALSE),)</f>
        <v>0</v>
      </c>
      <c r="F421" s="435"/>
      <c r="G421" s="435"/>
      <c r="H421" s="435">
        <f t="shared" si="13"/>
        <v>0</v>
      </c>
      <c r="I421" s="436"/>
      <c r="J421" s="435"/>
      <c r="K421" s="435"/>
      <c r="L421" s="435"/>
      <c r="M421" s="435"/>
      <c r="N421" s="435"/>
      <c r="Q421" s="3" t="str">
        <f t="shared" si="14"/>
        <v>ok</v>
      </c>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row>
    <row r="422" spans="1:347" s="431" customFormat="1" x14ac:dyDescent="0.25">
      <c r="A422" s="426"/>
      <c r="B422" s="427"/>
      <c r="C422" s="428"/>
      <c r="D422" s="427"/>
      <c r="E422" s="426">
        <f>IFERROR(VLOOKUP(B422,liste!$B$2:$C$15,2,FALSE),)</f>
        <v>0</v>
      </c>
      <c r="F422" s="429"/>
      <c r="G422" s="429"/>
      <c r="H422" s="429">
        <f t="shared" si="13"/>
        <v>0</v>
      </c>
      <c r="I422" s="430"/>
      <c r="J422" s="429"/>
      <c r="K422" s="429"/>
      <c r="L422" s="429"/>
      <c r="M422" s="429"/>
      <c r="N422" s="429"/>
      <c r="Q422" s="3" t="str">
        <f t="shared" si="14"/>
        <v>ok</v>
      </c>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row>
    <row r="423" spans="1:347" s="437" customFormat="1" x14ac:dyDescent="0.25">
      <c r="A423" s="432"/>
      <c r="B423" s="433"/>
      <c r="C423" s="434"/>
      <c r="D423" s="433"/>
      <c r="E423" s="432">
        <f>IFERROR(VLOOKUP(B423,liste!$B$2:$C$15,2,FALSE),)</f>
        <v>0</v>
      </c>
      <c r="F423" s="435"/>
      <c r="G423" s="435"/>
      <c r="H423" s="435">
        <f t="shared" si="13"/>
        <v>0</v>
      </c>
      <c r="I423" s="436"/>
      <c r="J423" s="435"/>
      <c r="K423" s="435"/>
      <c r="L423" s="435"/>
      <c r="M423" s="435"/>
      <c r="N423" s="435"/>
      <c r="Q423" s="3" t="str">
        <f t="shared" si="14"/>
        <v>ok</v>
      </c>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row>
    <row r="424" spans="1:347" s="431" customFormat="1" x14ac:dyDescent="0.25">
      <c r="A424" s="426"/>
      <c r="B424" s="427"/>
      <c r="C424" s="428"/>
      <c r="D424" s="427"/>
      <c r="E424" s="426">
        <f>IFERROR(VLOOKUP(B424,liste!$B$2:$C$15,2,FALSE),)</f>
        <v>0</v>
      </c>
      <c r="F424" s="429"/>
      <c r="G424" s="429"/>
      <c r="H424" s="429">
        <f t="shared" si="13"/>
        <v>0</v>
      </c>
      <c r="I424" s="430"/>
      <c r="J424" s="429"/>
      <c r="K424" s="429"/>
      <c r="L424" s="429"/>
      <c r="M424" s="429"/>
      <c r="N424" s="429"/>
      <c r="Q424" s="3" t="str">
        <f t="shared" si="14"/>
        <v>ok</v>
      </c>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row>
    <row r="425" spans="1:347" s="437" customFormat="1" x14ac:dyDescent="0.25">
      <c r="A425" s="432"/>
      <c r="B425" s="433"/>
      <c r="C425" s="434"/>
      <c r="D425" s="433"/>
      <c r="E425" s="432">
        <f>IFERROR(VLOOKUP(B425,liste!$B$2:$C$15,2,FALSE),)</f>
        <v>0</v>
      </c>
      <c r="F425" s="435"/>
      <c r="G425" s="435"/>
      <c r="H425" s="435">
        <f t="shared" si="13"/>
        <v>0</v>
      </c>
      <c r="I425" s="436"/>
      <c r="J425" s="435"/>
      <c r="K425" s="435"/>
      <c r="L425" s="435"/>
      <c r="M425" s="435"/>
      <c r="N425" s="435"/>
      <c r="Q425" s="3" t="str">
        <f t="shared" si="14"/>
        <v>ok</v>
      </c>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row>
    <row r="426" spans="1:347" s="431" customFormat="1" x14ac:dyDescent="0.25">
      <c r="A426" s="426"/>
      <c r="B426" s="427"/>
      <c r="C426" s="428"/>
      <c r="D426" s="427"/>
      <c r="E426" s="426">
        <f>IFERROR(VLOOKUP(B426,liste!$B$2:$C$15,2,FALSE),)</f>
        <v>0</v>
      </c>
      <c r="F426" s="429"/>
      <c r="G426" s="429"/>
      <c r="H426" s="429">
        <f t="shared" si="13"/>
        <v>0</v>
      </c>
      <c r="I426" s="430"/>
      <c r="J426" s="429"/>
      <c r="K426" s="429"/>
      <c r="L426" s="429"/>
      <c r="M426" s="429"/>
      <c r="N426" s="429"/>
      <c r="Q426" s="3" t="str">
        <f t="shared" si="14"/>
        <v>ok</v>
      </c>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row>
    <row r="427" spans="1:347" s="437" customFormat="1" x14ac:dyDescent="0.25">
      <c r="A427" s="432"/>
      <c r="B427" s="433"/>
      <c r="C427" s="434"/>
      <c r="D427" s="433"/>
      <c r="E427" s="432">
        <f>IFERROR(VLOOKUP(B427,liste!$B$2:$C$15,2,FALSE),)</f>
        <v>0</v>
      </c>
      <c r="F427" s="435"/>
      <c r="G427" s="435"/>
      <c r="H427" s="435">
        <f t="shared" si="13"/>
        <v>0</v>
      </c>
      <c r="I427" s="436"/>
      <c r="J427" s="435"/>
      <c r="K427" s="435"/>
      <c r="L427" s="435"/>
      <c r="M427" s="435"/>
      <c r="N427" s="435"/>
      <c r="Q427" s="3" t="str">
        <f t="shared" si="14"/>
        <v>ok</v>
      </c>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row>
    <row r="428" spans="1:347" s="431" customFormat="1" x14ac:dyDescent="0.25">
      <c r="A428" s="426"/>
      <c r="B428" s="427"/>
      <c r="C428" s="428"/>
      <c r="D428" s="427"/>
      <c r="E428" s="426">
        <f>IFERROR(VLOOKUP(B428,liste!$B$2:$C$15,2,FALSE),)</f>
        <v>0</v>
      </c>
      <c r="F428" s="429"/>
      <c r="G428" s="429"/>
      <c r="H428" s="429">
        <f t="shared" si="13"/>
        <v>0</v>
      </c>
      <c r="I428" s="430"/>
      <c r="J428" s="429"/>
      <c r="K428" s="429"/>
      <c r="L428" s="429"/>
      <c r="M428" s="429"/>
      <c r="N428" s="429"/>
      <c r="Q428" s="3" t="str">
        <f t="shared" si="14"/>
        <v>ok</v>
      </c>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row>
    <row r="429" spans="1:347" s="437" customFormat="1" x14ac:dyDescent="0.25">
      <c r="A429" s="432"/>
      <c r="B429" s="433"/>
      <c r="C429" s="434"/>
      <c r="D429" s="433"/>
      <c r="E429" s="432">
        <f>IFERROR(VLOOKUP(B429,liste!$B$2:$C$15,2,FALSE),)</f>
        <v>0</v>
      </c>
      <c r="F429" s="435"/>
      <c r="G429" s="435"/>
      <c r="H429" s="435">
        <f t="shared" si="13"/>
        <v>0</v>
      </c>
      <c r="I429" s="436"/>
      <c r="J429" s="435"/>
      <c r="K429" s="435"/>
      <c r="L429" s="435"/>
      <c r="M429" s="435"/>
      <c r="N429" s="435"/>
      <c r="Q429" s="3" t="str">
        <f t="shared" si="14"/>
        <v>ok</v>
      </c>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row>
    <row r="430" spans="1:347" s="431" customFormat="1" x14ac:dyDescent="0.25">
      <c r="A430" s="426"/>
      <c r="B430" s="427"/>
      <c r="C430" s="428"/>
      <c r="D430" s="427"/>
      <c r="E430" s="426">
        <f>IFERROR(VLOOKUP(B430,liste!$B$2:$C$15,2,FALSE),)</f>
        <v>0</v>
      </c>
      <c r="F430" s="429"/>
      <c r="G430" s="429"/>
      <c r="H430" s="429">
        <f t="shared" si="13"/>
        <v>0</v>
      </c>
      <c r="I430" s="430"/>
      <c r="J430" s="429"/>
      <c r="K430" s="429"/>
      <c r="L430" s="429"/>
      <c r="M430" s="429"/>
      <c r="N430" s="429"/>
      <c r="Q430" s="3" t="str">
        <f t="shared" si="14"/>
        <v>ok</v>
      </c>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row>
    <row r="431" spans="1:347" s="437" customFormat="1" x14ac:dyDescent="0.25">
      <c r="A431" s="432"/>
      <c r="B431" s="433"/>
      <c r="C431" s="434"/>
      <c r="D431" s="433"/>
      <c r="E431" s="432">
        <f>IFERROR(VLOOKUP(B431,liste!$B$2:$C$15,2,FALSE),)</f>
        <v>0</v>
      </c>
      <c r="F431" s="435"/>
      <c r="G431" s="435"/>
      <c r="H431" s="435">
        <f t="shared" si="13"/>
        <v>0</v>
      </c>
      <c r="I431" s="436"/>
      <c r="J431" s="435"/>
      <c r="K431" s="435"/>
      <c r="L431" s="435"/>
      <c r="M431" s="435"/>
      <c r="N431" s="435"/>
      <c r="Q431" s="3" t="str">
        <f t="shared" si="14"/>
        <v>ok</v>
      </c>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row>
    <row r="432" spans="1:347" s="431" customFormat="1" x14ac:dyDescent="0.25">
      <c r="A432" s="426"/>
      <c r="B432" s="427"/>
      <c r="C432" s="428"/>
      <c r="D432" s="427"/>
      <c r="E432" s="426">
        <f>IFERROR(VLOOKUP(B432,liste!$B$2:$C$15,2,FALSE),)</f>
        <v>0</v>
      </c>
      <c r="F432" s="429"/>
      <c r="G432" s="429"/>
      <c r="H432" s="429">
        <f t="shared" si="13"/>
        <v>0</v>
      </c>
      <c r="I432" s="430"/>
      <c r="J432" s="429"/>
      <c r="K432" s="429"/>
      <c r="L432" s="429"/>
      <c r="M432" s="429"/>
      <c r="N432" s="429"/>
      <c r="Q432" s="3" t="str">
        <f t="shared" si="14"/>
        <v>ok</v>
      </c>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row>
    <row r="433" spans="1:347" s="437" customFormat="1" x14ac:dyDescent="0.25">
      <c r="A433" s="432"/>
      <c r="B433" s="433"/>
      <c r="C433" s="434"/>
      <c r="D433" s="433"/>
      <c r="E433" s="432">
        <f>IFERROR(VLOOKUP(B433,liste!$B$2:$C$15,2,FALSE),)</f>
        <v>0</v>
      </c>
      <c r="F433" s="435"/>
      <c r="G433" s="435"/>
      <c r="H433" s="435">
        <f t="shared" si="13"/>
        <v>0</v>
      </c>
      <c r="I433" s="436"/>
      <c r="J433" s="435"/>
      <c r="K433" s="435"/>
      <c r="L433" s="435"/>
      <c r="M433" s="435"/>
      <c r="N433" s="435"/>
      <c r="Q433" s="3" t="str">
        <f t="shared" si="14"/>
        <v>ok</v>
      </c>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row>
    <row r="434" spans="1:347" s="431" customFormat="1" x14ac:dyDescent="0.25">
      <c r="A434" s="426"/>
      <c r="B434" s="427"/>
      <c r="C434" s="428"/>
      <c r="D434" s="427"/>
      <c r="E434" s="426">
        <f>IFERROR(VLOOKUP(B434,liste!$B$2:$C$15,2,FALSE),)</f>
        <v>0</v>
      </c>
      <c r="F434" s="429"/>
      <c r="G434" s="429"/>
      <c r="H434" s="429">
        <f t="shared" si="13"/>
        <v>0</v>
      </c>
      <c r="I434" s="430"/>
      <c r="J434" s="429"/>
      <c r="K434" s="429"/>
      <c r="L434" s="429"/>
      <c r="M434" s="429"/>
      <c r="N434" s="429"/>
      <c r="Q434" s="3" t="str">
        <f t="shared" si="14"/>
        <v>ok</v>
      </c>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row>
    <row r="435" spans="1:347" s="437" customFormat="1" x14ac:dyDescent="0.25">
      <c r="A435" s="432"/>
      <c r="B435" s="433"/>
      <c r="C435" s="434"/>
      <c r="D435" s="433"/>
      <c r="E435" s="432">
        <f>IFERROR(VLOOKUP(B435,liste!$B$2:$C$15,2,FALSE),)</f>
        <v>0</v>
      </c>
      <c r="F435" s="435"/>
      <c r="G435" s="435"/>
      <c r="H435" s="435">
        <f t="shared" si="13"/>
        <v>0</v>
      </c>
      <c r="I435" s="436"/>
      <c r="J435" s="435"/>
      <c r="K435" s="435"/>
      <c r="L435" s="435"/>
      <c r="M435" s="435"/>
      <c r="N435" s="435"/>
      <c r="Q435" s="3" t="str">
        <f t="shared" si="14"/>
        <v>ok</v>
      </c>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row>
    <row r="436" spans="1:347" s="431" customFormat="1" x14ac:dyDescent="0.25">
      <c r="A436" s="426"/>
      <c r="B436" s="427"/>
      <c r="C436" s="428"/>
      <c r="D436" s="427"/>
      <c r="E436" s="426">
        <f>IFERROR(VLOOKUP(B436,liste!$B$2:$C$15,2,FALSE),)</f>
        <v>0</v>
      </c>
      <c r="F436" s="429"/>
      <c r="G436" s="429"/>
      <c r="H436" s="429">
        <f t="shared" si="13"/>
        <v>0</v>
      </c>
      <c r="I436" s="430"/>
      <c r="J436" s="429"/>
      <c r="K436" s="429"/>
      <c r="L436" s="429"/>
      <c r="M436" s="429"/>
      <c r="N436" s="429"/>
      <c r="Q436" s="3" t="str">
        <f t="shared" si="14"/>
        <v>ok</v>
      </c>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row>
    <row r="437" spans="1:347" s="437" customFormat="1" x14ac:dyDescent="0.25">
      <c r="A437" s="432"/>
      <c r="B437" s="433"/>
      <c r="C437" s="434"/>
      <c r="D437" s="433"/>
      <c r="E437" s="432">
        <f>IFERROR(VLOOKUP(B437,liste!$B$2:$C$15,2,FALSE),)</f>
        <v>0</v>
      </c>
      <c r="F437" s="435"/>
      <c r="G437" s="435"/>
      <c r="H437" s="435">
        <f t="shared" si="13"/>
        <v>0</v>
      </c>
      <c r="I437" s="436"/>
      <c r="J437" s="435"/>
      <c r="K437" s="435"/>
      <c r="L437" s="435"/>
      <c r="M437" s="435"/>
      <c r="N437" s="435"/>
      <c r="Q437" s="3" t="str">
        <f t="shared" si="14"/>
        <v>ok</v>
      </c>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row>
    <row r="438" spans="1:347" s="431" customFormat="1" x14ac:dyDescent="0.25">
      <c r="A438" s="426"/>
      <c r="B438" s="427"/>
      <c r="C438" s="428"/>
      <c r="D438" s="427"/>
      <c r="E438" s="426">
        <f>IFERROR(VLOOKUP(B438,liste!$B$2:$C$15,2,FALSE),)</f>
        <v>0</v>
      </c>
      <c r="F438" s="429"/>
      <c r="G438" s="429"/>
      <c r="H438" s="429">
        <f t="shared" si="13"/>
        <v>0</v>
      </c>
      <c r="I438" s="430"/>
      <c r="J438" s="429"/>
      <c r="K438" s="429"/>
      <c r="L438" s="429"/>
      <c r="M438" s="429"/>
      <c r="N438" s="429"/>
      <c r="Q438" s="3" t="str">
        <f t="shared" si="14"/>
        <v>ok</v>
      </c>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row>
    <row r="439" spans="1:347" s="437" customFormat="1" x14ac:dyDescent="0.25">
      <c r="A439" s="432"/>
      <c r="B439" s="433"/>
      <c r="C439" s="434"/>
      <c r="D439" s="433"/>
      <c r="E439" s="432">
        <f>IFERROR(VLOOKUP(B439,liste!$B$2:$C$15,2,FALSE),)</f>
        <v>0</v>
      </c>
      <c r="F439" s="435"/>
      <c r="G439" s="435"/>
      <c r="H439" s="435">
        <f t="shared" si="13"/>
        <v>0</v>
      </c>
      <c r="I439" s="436"/>
      <c r="J439" s="435"/>
      <c r="K439" s="435"/>
      <c r="L439" s="435"/>
      <c r="M439" s="435"/>
      <c r="N439" s="435"/>
      <c r="Q439" s="3" t="str">
        <f t="shared" si="14"/>
        <v>ok</v>
      </c>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row>
    <row r="440" spans="1:347" s="431" customFormat="1" x14ac:dyDescent="0.25">
      <c r="A440" s="426"/>
      <c r="B440" s="427"/>
      <c r="C440" s="428"/>
      <c r="D440" s="427"/>
      <c r="E440" s="426">
        <f>IFERROR(VLOOKUP(B440,liste!$B$2:$C$15,2,FALSE),)</f>
        <v>0</v>
      </c>
      <c r="F440" s="429"/>
      <c r="G440" s="429"/>
      <c r="H440" s="429">
        <f t="shared" si="13"/>
        <v>0</v>
      </c>
      <c r="I440" s="430"/>
      <c r="J440" s="429"/>
      <c r="K440" s="429"/>
      <c r="L440" s="429"/>
      <c r="M440" s="429"/>
      <c r="N440" s="429"/>
      <c r="Q440" s="3" t="str">
        <f t="shared" si="14"/>
        <v>ok</v>
      </c>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row>
    <row r="441" spans="1:347" s="437" customFormat="1" x14ac:dyDescent="0.25">
      <c r="A441" s="432"/>
      <c r="B441" s="433"/>
      <c r="C441" s="434"/>
      <c r="D441" s="433"/>
      <c r="E441" s="432">
        <f>IFERROR(VLOOKUP(B441,liste!$B$2:$C$15,2,FALSE),)</f>
        <v>0</v>
      </c>
      <c r="F441" s="435"/>
      <c r="G441" s="435"/>
      <c r="H441" s="435">
        <f t="shared" si="13"/>
        <v>0</v>
      </c>
      <c r="I441" s="436"/>
      <c r="J441" s="435"/>
      <c r="K441" s="435"/>
      <c r="L441" s="435"/>
      <c r="M441" s="435"/>
      <c r="N441" s="435"/>
      <c r="Q441" s="3" t="str">
        <f t="shared" si="14"/>
        <v>ok</v>
      </c>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row>
    <row r="442" spans="1:347" s="431" customFormat="1" x14ac:dyDescent="0.25">
      <c r="A442" s="426"/>
      <c r="B442" s="427"/>
      <c r="C442" s="428"/>
      <c r="D442" s="427"/>
      <c r="E442" s="426">
        <f>IFERROR(VLOOKUP(B442,liste!$B$2:$C$15,2,FALSE),)</f>
        <v>0</v>
      </c>
      <c r="F442" s="429"/>
      <c r="G442" s="429"/>
      <c r="H442" s="429">
        <f t="shared" si="13"/>
        <v>0</v>
      </c>
      <c r="I442" s="430"/>
      <c r="J442" s="429"/>
      <c r="K442" s="429"/>
      <c r="L442" s="429"/>
      <c r="M442" s="429"/>
      <c r="N442" s="429"/>
      <c r="Q442" s="3" t="str">
        <f t="shared" si="14"/>
        <v>ok</v>
      </c>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row>
    <row r="443" spans="1:347" s="437" customFormat="1" x14ac:dyDescent="0.25">
      <c r="A443" s="432"/>
      <c r="B443" s="433"/>
      <c r="C443" s="434"/>
      <c r="D443" s="433"/>
      <c r="E443" s="432">
        <f>IFERROR(VLOOKUP(B443,liste!$B$2:$C$15,2,FALSE),)</f>
        <v>0</v>
      </c>
      <c r="F443" s="435"/>
      <c r="G443" s="435"/>
      <c r="H443" s="435">
        <f t="shared" si="13"/>
        <v>0</v>
      </c>
      <c r="I443" s="436"/>
      <c r="J443" s="435"/>
      <c r="K443" s="435"/>
      <c r="L443" s="435"/>
      <c r="M443" s="435"/>
      <c r="N443" s="435"/>
      <c r="Q443" s="3" t="str">
        <f t="shared" si="14"/>
        <v>ok</v>
      </c>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row>
    <row r="444" spans="1:347" s="431" customFormat="1" x14ac:dyDescent="0.25">
      <c r="A444" s="426"/>
      <c r="B444" s="427"/>
      <c r="C444" s="428"/>
      <c r="D444" s="427"/>
      <c r="E444" s="426">
        <f>IFERROR(VLOOKUP(B444,liste!$B$2:$C$15,2,FALSE),)</f>
        <v>0</v>
      </c>
      <c r="F444" s="429"/>
      <c r="G444" s="429"/>
      <c r="H444" s="429">
        <f t="shared" si="13"/>
        <v>0</v>
      </c>
      <c r="I444" s="430"/>
      <c r="J444" s="429"/>
      <c r="K444" s="429"/>
      <c r="L444" s="429"/>
      <c r="M444" s="429"/>
      <c r="N444" s="429"/>
      <c r="Q444" s="3" t="str">
        <f t="shared" si="14"/>
        <v>ok</v>
      </c>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row>
    <row r="445" spans="1:347" s="437" customFormat="1" x14ac:dyDescent="0.25">
      <c r="A445" s="432"/>
      <c r="B445" s="433"/>
      <c r="C445" s="434"/>
      <c r="D445" s="433"/>
      <c r="E445" s="432">
        <f>IFERROR(VLOOKUP(B445,liste!$B$2:$C$15,2,FALSE),)</f>
        <v>0</v>
      </c>
      <c r="F445" s="435"/>
      <c r="G445" s="435"/>
      <c r="H445" s="435">
        <f t="shared" si="13"/>
        <v>0</v>
      </c>
      <c r="I445" s="436"/>
      <c r="J445" s="435"/>
      <c r="K445" s="435"/>
      <c r="L445" s="435"/>
      <c r="M445" s="435"/>
      <c r="N445" s="435"/>
      <c r="Q445" s="3" t="str">
        <f t="shared" si="14"/>
        <v>ok</v>
      </c>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row>
    <row r="446" spans="1:347" s="431" customFormat="1" x14ac:dyDescent="0.25">
      <c r="A446" s="426"/>
      <c r="B446" s="427"/>
      <c r="C446" s="428"/>
      <c r="D446" s="427"/>
      <c r="E446" s="426">
        <f>IFERROR(VLOOKUP(B446,liste!$B$2:$C$15,2,FALSE),)</f>
        <v>0</v>
      </c>
      <c r="F446" s="429"/>
      <c r="G446" s="429"/>
      <c r="H446" s="429">
        <f t="shared" si="13"/>
        <v>0</v>
      </c>
      <c r="I446" s="430"/>
      <c r="J446" s="429"/>
      <c r="K446" s="429"/>
      <c r="L446" s="429"/>
      <c r="M446" s="429"/>
      <c r="N446" s="429"/>
      <c r="Q446" s="3" t="str">
        <f t="shared" si="14"/>
        <v>ok</v>
      </c>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row>
    <row r="447" spans="1:347" s="437" customFormat="1" x14ac:dyDescent="0.25">
      <c r="A447" s="432"/>
      <c r="B447" s="433"/>
      <c r="C447" s="434"/>
      <c r="D447" s="433"/>
      <c r="E447" s="432">
        <f>IFERROR(VLOOKUP(B447,liste!$B$2:$C$15,2,FALSE),)</f>
        <v>0</v>
      </c>
      <c r="F447" s="435"/>
      <c r="G447" s="435"/>
      <c r="H447" s="435">
        <f t="shared" si="13"/>
        <v>0</v>
      </c>
      <c r="I447" s="436"/>
      <c r="J447" s="435"/>
      <c r="K447" s="435"/>
      <c r="L447" s="435"/>
      <c r="M447" s="435"/>
      <c r="N447" s="435"/>
      <c r="Q447" s="3" t="str">
        <f t="shared" si="14"/>
        <v>ok</v>
      </c>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row>
    <row r="448" spans="1:347" s="431" customFormat="1" x14ac:dyDescent="0.25">
      <c r="A448" s="426"/>
      <c r="B448" s="427"/>
      <c r="C448" s="428"/>
      <c r="D448" s="427"/>
      <c r="E448" s="426">
        <f>IFERROR(VLOOKUP(B448,liste!$B$2:$C$15,2,FALSE),)</f>
        <v>0</v>
      </c>
      <c r="F448" s="429"/>
      <c r="G448" s="429"/>
      <c r="H448" s="429">
        <f t="shared" si="13"/>
        <v>0</v>
      </c>
      <c r="I448" s="430"/>
      <c r="J448" s="429"/>
      <c r="K448" s="429"/>
      <c r="L448" s="429"/>
      <c r="M448" s="429"/>
      <c r="N448" s="429"/>
      <c r="Q448" s="3" t="str">
        <f t="shared" si="14"/>
        <v>ok</v>
      </c>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row>
    <row r="449" spans="1:347" s="437" customFormat="1" x14ac:dyDescent="0.25">
      <c r="A449" s="432"/>
      <c r="B449" s="433"/>
      <c r="C449" s="434"/>
      <c r="D449" s="433"/>
      <c r="E449" s="432">
        <f>IFERROR(VLOOKUP(B449,liste!$B$2:$C$15,2,FALSE),)</f>
        <v>0</v>
      </c>
      <c r="F449" s="435"/>
      <c r="G449" s="435"/>
      <c r="H449" s="435">
        <f t="shared" si="13"/>
        <v>0</v>
      </c>
      <c r="I449" s="436"/>
      <c r="J449" s="435"/>
      <c r="K449" s="435"/>
      <c r="L449" s="435"/>
      <c r="M449" s="435"/>
      <c r="N449" s="435"/>
      <c r="Q449" s="3" t="str">
        <f t="shared" si="14"/>
        <v>ok</v>
      </c>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row>
    <row r="450" spans="1:347" s="431" customFormat="1" x14ac:dyDescent="0.25">
      <c r="A450" s="426"/>
      <c r="B450" s="427"/>
      <c r="C450" s="428"/>
      <c r="D450" s="427"/>
      <c r="E450" s="426">
        <f>IFERROR(VLOOKUP(B450,liste!$B$2:$C$15,2,FALSE),)</f>
        <v>0</v>
      </c>
      <c r="F450" s="429"/>
      <c r="G450" s="429"/>
      <c r="H450" s="429">
        <f t="shared" si="13"/>
        <v>0</v>
      </c>
      <c r="I450" s="430"/>
      <c r="J450" s="429"/>
      <c r="K450" s="429"/>
      <c r="L450" s="429"/>
      <c r="M450" s="429"/>
      <c r="N450" s="429"/>
      <c r="Q450" s="3" t="str">
        <f t="shared" si="14"/>
        <v>ok</v>
      </c>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row>
    <row r="451" spans="1:347" s="437" customFormat="1" x14ac:dyDescent="0.25">
      <c r="A451" s="432"/>
      <c r="B451" s="433"/>
      <c r="C451" s="434"/>
      <c r="D451" s="433"/>
      <c r="E451" s="432">
        <f>IFERROR(VLOOKUP(B451,liste!$B$2:$C$15,2,FALSE),)</f>
        <v>0</v>
      </c>
      <c r="F451" s="435"/>
      <c r="G451" s="435"/>
      <c r="H451" s="435">
        <f t="shared" si="13"/>
        <v>0</v>
      </c>
      <c r="I451" s="436"/>
      <c r="J451" s="435"/>
      <c r="K451" s="435"/>
      <c r="L451" s="435"/>
      <c r="M451" s="435"/>
      <c r="N451" s="435"/>
      <c r="Q451" s="3" t="str">
        <f t="shared" si="14"/>
        <v>ok</v>
      </c>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row>
    <row r="452" spans="1:347" s="431" customFormat="1" x14ac:dyDescent="0.25">
      <c r="A452" s="426"/>
      <c r="B452" s="427"/>
      <c r="C452" s="428"/>
      <c r="D452" s="427"/>
      <c r="E452" s="426">
        <f>IFERROR(VLOOKUP(B452,liste!$B$2:$C$15,2,FALSE),)</f>
        <v>0</v>
      </c>
      <c r="F452" s="429"/>
      <c r="G452" s="429"/>
      <c r="H452" s="429">
        <f t="shared" si="13"/>
        <v>0</v>
      </c>
      <c r="I452" s="430"/>
      <c r="J452" s="429"/>
      <c r="K452" s="429"/>
      <c r="L452" s="429"/>
      <c r="M452" s="429"/>
      <c r="N452" s="429"/>
      <c r="Q452" s="3" t="str">
        <f t="shared" si="14"/>
        <v>ok</v>
      </c>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row>
    <row r="453" spans="1:347" s="437" customFormat="1" x14ac:dyDescent="0.25">
      <c r="A453" s="432"/>
      <c r="B453" s="433"/>
      <c r="C453" s="434"/>
      <c r="D453" s="433"/>
      <c r="E453" s="432">
        <f>IFERROR(VLOOKUP(B453,liste!$B$2:$C$15,2,FALSE),)</f>
        <v>0</v>
      </c>
      <c r="F453" s="435"/>
      <c r="G453" s="435"/>
      <c r="H453" s="435">
        <f t="shared" ref="H453:H500" si="15">F453-G453</f>
        <v>0</v>
      </c>
      <c r="I453" s="436"/>
      <c r="J453" s="435"/>
      <c r="K453" s="435"/>
      <c r="L453" s="435"/>
      <c r="M453" s="435"/>
      <c r="N453" s="435"/>
      <c r="Q453" s="3" t="str">
        <f t="shared" ref="Q453:Q500" si="16">IF(SUM(I453:N453)&lt;=H453,"ok","erreur")</f>
        <v>ok</v>
      </c>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row>
    <row r="454" spans="1:347" s="431" customFormat="1" x14ac:dyDescent="0.25">
      <c r="A454" s="426"/>
      <c r="B454" s="427"/>
      <c r="C454" s="428"/>
      <c r="D454" s="427"/>
      <c r="E454" s="426">
        <f>IFERROR(VLOOKUP(B454,liste!$B$2:$C$15,2,FALSE),)</f>
        <v>0</v>
      </c>
      <c r="F454" s="429"/>
      <c r="G454" s="429"/>
      <c r="H454" s="429">
        <f t="shared" si="15"/>
        <v>0</v>
      </c>
      <c r="I454" s="430"/>
      <c r="J454" s="429"/>
      <c r="K454" s="429"/>
      <c r="L454" s="429"/>
      <c r="M454" s="429"/>
      <c r="N454" s="429"/>
      <c r="Q454" s="3" t="str">
        <f t="shared" si="16"/>
        <v>ok</v>
      </c>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row>
    <row r="455" spans="1:347" s="437" customFormat="1" x14ac:dyDescent="0.25">
      <c r="A455" s="432"/>
      <c r="B455" s="433"/>
      <c r="C455" s="434"/>
      <c r="D455" s="433"/>
      <c r="E455" s="432">
        <f>IFERROR(VLOOKUP(B455,liste!$B$2:$C$15,2,FALSE),)</f>
        <v>0</v>
      </c>
      <c r="F455" s="435"/>
      <c r="G455" s="435"/>
      <c r="H455" s="435">
        <f t="shared" si="15"/>
        <v>0</v>
      </c>
      <c r="I455" s="436"/>
      <c r="J455" s="435"/>
      <c r="K455" s="435"/>
      <c r="L455" s="435"/>
      <c r="M455" s="435"/>
      <c r="N455" s="435"/>
      <c r="Q455" s="3" t="str">
        <f t="shared" si="16"/>
        <v>ok</v>
      </c>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row>
    <row r="456" spans="1:347" s="431" customFormat="1" x14ac:dyDescent="0.25">
      <c r="A456" s="426"/>
      <c r="B456" s="427"/>
      <c r="C456" s="428"/>
      <c r="D456" s="427"/>
      <c r="E456" s="426">
        <f>IFERROR(VLOOKUP(B456,liste!$B$2:$C$15,2,FALSE),)</f>
        <v>0</v>
      </c>
      <c r="F456" s="429"/>
      <c r="G456" s="429"/>
      <c r="H456" s="429">
        <f t="shared" si="15"/>
        <v>0</v>
      </c>
      <c r="I456" s="430"/>
      <c r="J456" s="429"/>
      <c r="K456" s="429"/>
      <c r="L456" s="429"/>
      <c r="M456" s="429"/>
      <c r="N456" s="429"/>
      <c r="Q456" s="3" t="str">
        <f t="shared" si="16"/>
        <v>ok</v>
      </c>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row>
    <row r="457" spans="1:347" s="437" customFormat="1" x14ac:dyDescent="0.25">
      <c r="A457" s="432"/>
      <c r="B457" s="433"/>
      <c r="C457" s="434"/>
      <c r="D457" s="433"/>
      <c r="E457" s="432">
        <f>IFERROR(VLOOKUP(B457,liste!$B$2:$C$15,2,FALSE),)</f>
        <v>0</v>
      </c>
      <c r="F457" s="435"/>
      <c r="G457" s="435"/>
      <c r="H457" s="435">
        <f t="shared" si="15"/>
        <v>0</v>
      </c>
      <c r="I457" s="436"/>
      <c r="J457" s="435"/>
      <c r="K457" s="435"/>
      <c r="L457" s="435"/>
      <c r="M457" s="435"/>
      <c r="N457" s="435"/>
      <c r="Q457" s="3" t="str">
        <f t="shared" si="16"/>
        <v>ok</v>
      </c>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row>
    <row r="458" spans="1:347" s="431" customFormat="1" x14ac:dyDescent="0.25">
      <c r="A458" s="426"/>
      <c r="B458" s="427"/>
      <c r="C458" s="428"/>
      <c r="D458" s="427"/>
      <c r="E458" s="426">
        <f>IFERROR(VLOOKUP(B458,liste!$B$2:$C$15,2,FALSE),)</f>
        <v>0</v>
      </c>
      <c r="F458" s="429"/>
      <c r="G458" s="429"/>
      <c r="H458" s="429">
        <f t="shared" si="15"/>
        <v>0</v>
      </c>
      <c r="I458" s="430"/>
      <c r="J458" s="429"/>
      <c r="K458" s="429"/>
      <c r="L458" s="429"/>
      <c r="M458" s="429"/>
      <c r="N458" s="429"/>
      <c r="Q458" s="3" t="str">
        <f t="shared" si="16"/>
        <v>ok</v>
      </c>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row>
    <row r="459" spans="1:347" s="437" customFormat="1" x14ac:dyDescent="0.25">
      <c r="A459" s="432"/>
      <c r="B459" s="433"/>
      <c r="C459" s="434"/>
      <c r="D459" s="433"/>
      <c r="E459" s="432">
        <f>IFERROR(VLOOKUP(B459,liste!$B$2:$C$15,2,FALSE),)</f>
        <v>0</v>
      </c>
      <c r="F459" s="435"/>
      <c r="G459" s="435"/>
      <c r="H459" s="435">
        <f t="shared" si="15"/>
        <v>0</v>
      </c>
      <c r="I459" s="436"/>
      <c r="J459" s="435"/>
      <c r="K459" s="435"/>
      <c r="L459" s="435"/>
      <c r="M459" s="435"/>
      <c r="N459" s="435"/>
      <c r="Q459" s="3" t="str">
        <f t="shared" si="16"/>
        <v>ok</v>
      </c>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row>
    <row r="460" spans="1:347" s="431" customFormat="1" x14ac:dyDescent="0.25">
      <c r="A460" s="426"/>
      <c r="B460" s="427"/>
      <c r="C460" s="428"/>
      <c r="D460" s="427"/>
      <c r="E460" s="426">
        <f>IFERROR(VLOOKUP(B460,liste!$B$2:$C$15,2,FALSE),)</f>
        <v>0</v>
      </c>
      <c r="F460" s="429"/>
      <c r="G460" s="429"/>
      <c r="H460" s="429">
        <f t="shared" si="15"/>
        <v>0</v>
      </c>
      <c r="I460" s="430"/>
      <c r="J460" s="429"/>
      <c r="K460" s="429"/>
      <c r="L460" s="429"/>
      <c r="M460" s="429"/>
      <c r="N460" s="429"/>
      <c r="Q460" s="3" t="str">
        <f t="shared" si="16"/>
        <v>ok</v>
      </c>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row>
    <row r="461" spans="1:347" s="437" customFormat="1" x14ac:dyDescent="0.25">
      <c r="A461" s="432"/>
      <c r="B461" s="433"/>
      <c r="C461" s="434"/>
      <c r="D461" s="433"/>
      <c r="E461" s="432">
        <f>IFERROR(VLOOKUP(B461,liste!$B$2:$C$15,2,FALSE),)</f>
        <v>0</v>
      </c>
      <c r="F461" s="435"/>
      <c r="G461" s="435"/>
      <c r="H461" s="435">
        <f t="shared" si="15"/>
        <v>0</v>
      </c>
      <c r="I461" s="436"/>
      <c r="J461" s="435"/>
      <c r="K461" s="435"/>
      <c r="L461" s="435"/>
      <c r="M461" s="435"/>
      <c r="N461" s="435"/>
      <c r="Q461" s="3" t="str">
        <f t="shared" si="16"/>
        <v>ok</v>
      </c>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row>
    <row r="462" spans="1:347" s="431" customFormat="1" x14ac:dyDescent="0.25">
      <c r="A462" s="426"/>
      <c r="B462" s="427"/>
      <c r="C462" s="428"/>
      <c r="D462" s="427"/>
      <c r="E462" s="426">
        <f>IFERROR(VLOOKUP(B462,liste!$B$2:$C$15,2,FALSE),)</f>
        <v>0</v>
      </c>
      <c r="F462" s="429"/>
      <c r="G462" s="429"/>
      <c r="H462" s="429">
        <f t="shared" si="15"/>
        <v>0</v>
      </c>
      <c r="I462" s="430"/>
      <c r="J462" s="429"/>
      <c r="K462" s="429"/>
      <c r="L462" s="429"/>
      <c r="M462" s="429"/>
      <c r="N462" s="429"/>
      <c r="Q462" s="3" t="str">
        <f t="shared" si="16"/>
        <v>ok</v>
      </c>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row>
    <row r="463" spans="1:347" s="437" customFormat="1" x14ac:dyDescent="0.25">
      <c r="A463" s="432"/>
      <c r="B463" s="433"/>
      <c r="C463" s="434"/>
      <c r="D463" s="433"/>
      <c r="E463" s="432">
        <f>IFERROR(VLOOKUP(B463,liste!$B$2:$C$15,2,FALSE),)</f>
        <v>0</v>
      </c>
      <c r="F463" s="435"/>
      <c r="G463" s="435"/>
      <c r="H463" s="435">
        <f t="shared" si="15"/>
        <v>0</v>
      </c>
      <c r="I463" s="436"/>
      <c r="J463" s="435"/>
      <c r="K463" s="435"/>
      <c r="L463" s="435"/>
      <c r="M463" s="435"/>
      <c r="N463" s="435"/>
      <c r="Q463" s="3" t="str">
        <f t="shared" si="16"/>
        <v>ok</v>
      </c>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row>
    <row r="464" spans="1:347" s="431" customFormat="1" x14ac:dyDescent="0.25">
      <c r="A464" s="426"/>
      <c r="B464" s="427"/>
      <c r="C464" s="428"/>
      <c r="D464" s="427"/>
      <c r="E464" s="426">
        <f>IFERROR(VLOOKUP(B464,liste!$B$2:$C$15,2,FALSE),)</f>
        <v>0</v>
      </c>
      <c r="F464" s="429"/>
      <c r="G464" s="429"/>
      <c r="H464" s="429">
        <f t="shared" si="15"/>
        <v>0</v>
      </c>
      <c r="I464" s="430"/>
      <c r="J464" s="429"/>
      <c r="K464" s="429"/>
      <c r="L464" s="429"/>
      <c r="M464" s="429"/>
      <c r="N464" s="429"/>
      <c r="Q464" s="3" t="str">
        <f t="shared" si="16"/>
        <v>ok</v>
      </c>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row>
    <row r="465" spans="1:347" s="437" customFormat="1" x14ac:dyDescent="0.25">
      <c r="A465" s="432"/>
      <c r="B465" s="433"/>
      <c r="C465" s="434"/>
      <c r="D465" s="433"/>
      <c r="E465" s="432">
        <f>IFERROR(VLOOKUP(B465,liste!$B$2:$C$15,2,FALSE),)</f>
        <v>0</v>
      </c>
      <c r="F465" s="435"/>
      <c r="G465" s="435"/>
      <c r="H465" s="435">
        <f t="shared" si="15"/>
        <v>0</v>
      </c>
      <c r="I465" s="436"/>
      <c r="J465" s="435"/>
      <c r="K465" s="435"/>
      <c r="L465" s="435"/>
      <c r="M465" s="435"/>
      <c r="N465" s="435"/>
      <c r="Q465" s="3" t="str">
        <f t="shared" si="16"/>
        <v>ok</v>
      </c>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row>
    <row r="466" spans="1:347" s="431" customFormat="1" x14ac:dyDescent="0.25">
      <c r="A466" s="426"/>
      <c r="B466" s="427"/>
      <c r="C466" s="428"/>
      <c r="D466" s="427"/>
      <c r="E466" s="426">
        <f>IFERROR(VLOOKUP(B466,liste!$B$2:$C$15,2,FALSE),)</f>
        <v>0</v>
      </c>
      <c r="F466" s="429"/>
      <c r="G466" s="429"/>
      <c r="H466" s="429">
        <f t="shared" si="15"/>
        <v>0</v>
      </c>
      <c r="I466" s="430"/>
      <c r="J466" s="429"/>
      <c r="K466" s="429"/>
      <c r="L466" s="429"/>
      <c r="M466" s="429"/>
      <c r="N466" s="429"/>
      <c r="Q466" s="3" t="str">
        <f t="shared" si="16"/>
        <v>ok</v>
      </c>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row>
    <row r="467" spans="1:347" s="437" customFormat="1" x14ac:dyDescent="0.25">
      <c r="A467" s="432"/>
      <c r="B467" s="433"/>
      <c r="C467" s="434"/>
      <c r="D467" s="433"/>
      <c r="E467" s="432">
        <f>IFERROR(VLOOKUP(B467,liste!$B$2:$C$15,2,FALSE),)</f>
        <v>0</v>
      </c>
      <c r="F467" s="435"/>
      <c r="G467" s="435"/>
      <c r="H467" s="435">
        <f t="shared" si="15"/>
        <v>0</v>
      </c>
      <c r="I467" s="436"/>
      <c r="J467" s="435"/>
      <c r="K467" s="435"/>
      <c r="L467" s="435"/>
      <c r="M467" s="435"/>
      <c r="N467" s="435"/>
      <c r="Q467" s="3" t="str">
        <f t="shared" si="16"/>
        <v>ok</v>
      </c>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row>
    <row r="468" spans="1:347" s="431" customFormat="1" x14ac:dyDescent="0.25">
      <c r="A468" s="426"/>
      <c r="B468" s="427"/>
      <c r="C468" s="428"/>
      <c r="D468" s="427"/>
      <c r="E468" s="426">
        <f>IFERROR(VLOOKUP(B468,liste!$B$2:$C$15,2,FALSE),)</f>
        <v>0</v>
      </c>
      <c r="F468" s="429"/>
      <c r="G468" s="429"/>
      <c r="H468" s="429">
        <f t="shared" si="15"/>
        <v>0</v>
      </c>
      <c r="I468" s="430"/>
      <c r="J468" s="429"/>
      <c r="K468" s="429"/>
      <c r="L468" s="429"/>
      <c r="M468" s="429"/>
      <c r="N468" s="429"/>
      <c r="Q468" s="3" t="str">
        <f t="shared" si="16"/>
        <v>ok</v>
      </c>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row>
    <row r="469" spans="1:347" s="437" customFormat="1" x14ac:dyDescent="0.25">
      <c r="A469" s="432"/>
      <c r="B469" s="433"/>
      <c r="C469" s="434"/>
      <c r="D469" s="433"/>
      <c r="E469" s="432">
        <f>IFERROR(VLOOKUP(B469,liste!$B$2:$C$15,2,FALSE),)</f>
        <v>0</v>
      </c>
      <c r="F469" s="435"/>
      <c r="G469" s="435"/>
      <c r="H469" s="435">
        <f t="shared" si="15"/>
        <v>0</v>
      </c>
      <c r="I469" s="436"/>
      <c r="J469" s="435"/>
      <c r="K469" s="435"/>
      <c r="L469" s="435"/>
      <c r="M469" s="435"/>
      <c r="N469" s="435"/>
      <c r="Q469" s="3" t="str">
        <f t="shared" si="16"/>
        <v>ok</v>
      </c>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row>
    <row r="470" spans="1:347" s="431" customFormat="1" x14ac:dyDescent="0.25">
      <c r="A470" s="426"/>
      <c r="B470" s="427"/>
      <c r="C470" s="428"/>
      <c r="D470" s="427"/>
      <c r="E470" s="426">
        <f>IFERROR(VLOOKUP(B470,liste!$B$2:$C$15,2,FALSE),)</f>
        <v>0</v>
      </c>
      <c r="F470" s="429"/>
      <c r="G470" s="429"/>
      <c r="H470" s="429">
        <f t="shared" si="15"/>
        <v>0</v>
      </c>
      <c r="I470" s="430"/>
      <c r="J470" s="429"/>
      <c r="K470" s="429"/>
      <c r="L470" s="429"/>
      <c r="M470" s="429"/>
      <c r="N470" s="429"/>
      <c r="Q470" s="3" t="str">
        <f t="shared" si="16"/>
        <v>ok</v>
      </c>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row>
    <row r="471" spans="1:347" s="437" customFormat="1" x14ac:dyDescent="0.25">
      <c r="A471" s="432"/>
      <c r="B471" s="433"/>
      <c r="C471" s="434"/>
      <c r="D471" s="433"/>
      <c r="E471" s="432">
        <f>IFERROR(VLOOKUP(B471,liste!$B$2:$C$15,2,FALSE),)</f>
        <v>0</v>
      </c>
      <c r="F471" s="435"/>
      <c r="G471" s="435"/>
      <c r="H471" s="435">
        <f t="shared" si="15"/>
        <v>0</v>
      </c>
      <c r="I471" s="436"/>
      <c r="J471" s="435"/>
      <c r="K471" s="435"/>
      <c r="L471" s="435"/>
      <c r="M471" s="435"/>
      <c r="N471" s="435"/>
      <c r="Q471" s="3" t="str">
        <f t="shared" si="16"/>
        <v>ok</v>
      </c>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row>
    <row r="472" spans="1:347" s="431" customFormat="1" x14ac:dyDescent="0.25">
      <c r="A472" s="426"/>
      <c r="B472" s="427"/>
      <c r="C472" s="428"/>
      <c r="D472" s="427"/>
      <c r="E472" s="426">
        <f>IFERROR(VLOOKUP(B472,liste!$B$2:$C$15,2,FALSE),)</f>
        <v>0</v>
      </c>
      <c r="F472" s="429"/>
      <c r="G472" s="429"/>
      <c r="H472" s="429">
        <f t="shared" si="15"/>
        <v>0</v>
      </c>
      <c r="I472" s="430"/>
      <c r="J472" s="429"/>
      <c r="K472" s="429"/>
      <c r="L472" s="429"/>
      <c r="M472" s="429"/>
      <c r="N472" s="429"/>
      <c r="Q472" s="3" t="str">
        <f t="shared" si="16"/>
        <v>ok</v>
      </c>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row>
    <row r="473" spans="1:347" s="437" customFormat="1" x14ac:dyDescent="0.25">
      <c r="A473" s="432"/>
      <c r="B473" s="433"/>
      <c r="C473" s="434"/>
      <c r="D473" s="433"/>
      <c r="E473" s="432">
        <f>IFERROR(VLOOKUP(B473,liste!$B$2:$C$15,2,FALSE),)</f>
        <v>0</v>
      </c>
      <c r="F473" s="435"/>
      <c r="G473" s="435"/>
      <c r="H473" s="435">
        <f t="shared" si="15"/>
        <v>0</v>
      </c>
      <c r="I473" s="436"/>
      <c r="J473" s="435"/>
      <c r="K473" s="435"/>
      <c r="L473" s="435"/>
      <c r="M473" s="435"/>
      <c r="N473" s="435"/>
      <c r="Q473" s="3" t="str">
        <f t="shared" si="16"/>
        <v>ok</v>
      </c>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row>
    <row r="474" spans="1:347" s="431" customFormat="1" x14ac:dyDescent="0.25">
      <c r="A474" s="426"/>
      <c r="B474" s="427"/>
      <c r="C474" s="428"/>
      <c r="D474" s="427"/>
      <c r="E474" s="426">
        <f>IFERROR(VLOOKUP(B474,liste!$B$2:$C$15,2,FALSE),)</f>
        <v>0</v>
      </c>
      <c r="F474" s="429"/>
      <c r="G474" s="429"/>
      <c r="H474" s="429">
        <f t="shared" si="15"/>
        <v>0</v>
      </c>
      <c r="I474" s="430"/>
      <c r="J474" s="429"/>
      <c r="K474" s="429"/>
      <c r="L474" s="429"/>
      <c r="M474" s="429"/>
      <c r="N474" s="429"/>
      <c r="Q474" s="3" t="str">
        <f t="shared" si="16"/>
        <v>ok</v>
      </c>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row>
    <row r="475" spans="1:347" s="437" customFormat="1" x14ac:dyDescent="0.25">
      <c r="A475" s="432"/>
      <c r="B475" s="433"/>
      <c r="C475" s="434"/>
      <c r="D475" s="433"/>
      <c r="E475" s="432">
        <f>IFERROR(VLOOKUP(B475,liste!$B$2:$C$15,2,FALSE),)</f>
        <v>0</v>
      </c>
      <c r="F475" s="435"/>
      <c r="G475" s="435"/>
      <c r="H475" s="435">
        <f t="shared" si="15"/>
        <v>0</v>
      </c>
      <c r="I475" s="436"/>
      <c r="J475" s="435"/>
      <c r="K475" s="435"/>
      <c r="L475" s="435"/>
      <c r="M475" s="435"/>
      <c r="N475" s="435"/>
      <c r="Q475" s="3" t="str">
        <f t="shared" si="16"/>
        <v>ok</v>
      </c>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row>
    <row r="476" spans="1:347" s="431" customFormat="1" x14ac:dyDescent="0.25">
      <c r="A476" s="426"/>
      <c r="B476" s="427"/>
      <c r="C476" s="428"/>
      <c r="D476" s="427"/>
      <c r="E476" s="426">
        <f>IFERROR(VLOOKUP(B476,liste!$B$2:$C$15,2,FALSE),)</f>
        <v>0</v>
      </c>
      <c r="F476" s="429"/>
      <c r="G476" s="429"/>
      <c r="H476" s="429">
        <f t="shared" si="15"/>
        <v>0</v>
      </c>
      <c r="I476" s="430"/>
      <c r="J476" s="429"/>
      <c r="K476" s="429"/>
      <c r="L476" s="429"/>
      <c r="M476" s="429"/>
      <c r="N476" s="429"/>
      <c r="Q476" s="3" t="str">
        <f t="shared" si="16"/>
        <v>ok</v>
      </c>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row>
    <row r="477" spans="1:347" s="437" customFormat="1" x14ac:dyDescent="0.25">
      <c r="A477" s="432"/>
      <c r="B477" s="433"/>
      <c r="C477" s="434"/>
      <c r="D477" s="433"/>
      <c r="E477" s="432">
        <f>IFERROR(VLOOKUP(B477,liste!$B$2:$C$15,2,FALSE),)</f>
        <v>0</v>
      </c>
      <c r="F477" s="435"/>
      <c r="G477" s="435"/>
      <c r="H477" s="435">
        <f t="shared" si="15"/>
        <v>0</v>
      </c>
      <c r="I477" s="436"/>
      <c r="J477" s="435"/>
      <c r="K477" s="435"/>
      <c r="L477" s="435"/>
      <c r="M477" s="435"/>
      <c r="N477" s="435"/>
      <c r="Q477" s="3" t="str">
        <f t="shared" si="16"/>
        <v>ok</v>
      </c>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row>
    <row r="478" spans="1:347" s="431" customFormat="1" x14ac:dyDescent="0.25">
      <c r="A478" s="426"/>
      <c r="B478" s="427"/>
      <c r="C478" s="428"/>
      <c r="D478" s="427"/>
      <c r="E478" s="426">
        <f>IFERROR(VLOOKUP(B478,liste!$B$2:$C$15,2,FALSE),)</f>
        <v>0</v>
      </c>
      <c r="F478" s="429"/>
      <c r="G478" s="429"/>
      <c r="H478" s="429">
        <f t="shared" si="15"/>
        <v>0</v>
      </c>
      <c r="I478" s="430"/>
      <c r="J478" s="429"/>
      <c r="K478" s="429"/>
      <c r="L478" s="429"/>
      <c r="M478" s="429"/>
      <c r="N478" s="429"/>
      <c r="Q478" s="3" t="str">
        <f t="shared" si="16"/>
        <v>ok</v>
      </c>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row>
    <row r="479" spans="1:347" s="437" customFormat="1" x14ac:dyDescent="0.25">
      <c r="A479" s="432"/>
      <c r="B479" s="433"/>
      <c r="C479" s="434"/>
      <c r="D479" s="433"/>
      <c r="E479" s="432">
        <f>IFERROR(VLOOKUP(B479,liste!$B$2:$C$15,2,FALSE),)</f>
        <v>0</v>
      </c>
      <c r="F479" s="435"/>
      <c r="G479" s="435"/>
      <c r="H479" s="435">
        <f t="shared" si="15"/>
        <v>0</v>
      </c>
      <c r="I479" s="436"/>
      <c r="J479" s="435"/>
      <c r="K479" s="435"/>
      <c r="L479" s="435"/>
      <c r="M479" s="435"/>
      <c r="N479" s="435"/>
      <c r="Q479" s="3" t="str">
        <f t="shared" si="16"/>
        <v>ok</v>
      </c>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row>
    <row r="480" spans="1:347" s="431" customFormat="1" x14ac:dyDescent="0.25">
      <c r="A480" s="426"/>
      <c r="B480" s="427"/>
      <c r="C480" s="428"/>
      <c r="D480" s="427"/>
      <c r="E480" s="426">
        <f>IFERROR(VLOOKUP(B480,liste!$B$2:$C$15,2,FALSE),)</f>
        <v>0</v>
      </c>
      <c r="F480" s="429"/>
      <c r="G480" s="429"/>
      <c r="H480" s="429">
        <f t="shared" si="15"/>
        <v>0</v>
      </c>
      <c r="I480" s="430"/>
      <c r="J480" s="429"/>
      <c r="K480" s="429"/>
      <c r="L480" s="429"/>
      <c r="M480" s="429"/>
      <c r="N480" s="429"/>
      <c r="Q480" s="3" t="str">
        <f t="shared" si="16"/>
        <v>ok</v>
      </c>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row>
    <row r="481" spans="1:347" s="437" customFormat="1" x14ac:dyDescent="0.25">
      <c r="A481" s="432"/>
      <c r="B481" s="433"/>
      <c r="C481" s="434"/>
      <c r="D481" s="433"/>
      <c r="E481" s="432">
        <f>IFERROR(VLOOKUP(B481,liste!$B$2:$C$15,2,FALSE),)</f>
        <v>0</v>
      </c>
      <c r="F481" s="435"/>
      <c r="G481" s="435"/>
      <c r="H481" s="435">
        <f t="shared" si="15"/>
        <v>0</v>
      </c>
      <c r="I481" s="436"/>
      <c r="J481" s="435"/>
      <c r="K481" s="435"/>
      <c r="L481" s="435"/>
      <c r="M481" s="435"/>
      <c r="N481" s="435"/>
      <c r="Q481" s="3" t="str">
        <f t="shared" si="16"/>
        <v>ok</v>
      </c>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row>
    <row r="482" spans="1:347" s="431" customFormat="1" x14ac:dyDescent="0.25">
      <c r="A482" s="426"/>
      <c r="B482" s="427"/>
      <c r="C482" s="428"/>
      <c r="D482" s="427"/>
      <c r="E482" s="426">
        <f>IFERROR(VLOOKUP(B482,liste!$B$2:$C$15,2,FALSE),)</f>
        <v>0</v>
      </c>
      <c r="F482" s="429"/>
      <c r="G482" s="429"/>
      <c r="H482" s="429">
        <f t="shared" si="15"/>
        <v>0</v>
      </c>
      <c r="I482" s="430"/>
      <c r="J482" s="429"/>
      <c r="K482" s="429"/>
      <c r="L482" s="429"/>
      <c r="M482" s="429"/>
      <c r="N482" s="429"/>
      <c r="Q482" s="3" t="str">
        <f t="shared" si="16"/>
        <v>ok</v>
      </c>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row>
    <row r="483" spans="1:347" s="437" customFormat="1" x14ac:dyDescent="0.25">
      <c r="A483" s="432"/>
      <c r="B483" s="433"/>
      <c r="C483" s="434"/>
      <c r="D483" s="433"/>
      <c r="E483" s="432">
        <f>IFERROR(VLOOKUP(B483,liste!$B$2:$C$15,2,FALSE),)</f>
        <v>0</v>
      </c>
      <c r="F483" s="435"/>
      <c r="G483" s="435"/>
      <c r="H483" s="435">
        <f t="shared" si="15"/>
        <v>0</v>
      </c>
      <c r="I483" s="436"/>
      <c r="J483" s="435"/>
      <c r="K483" s="435"/>
      <c r="L483" s="435"/>
      <c r="M483" s="435"/>
      <c r="N483" s="435"/>
      <c r="Q483" s="3" t="str">
        <f t="shared" si="16"/>
        <v>ok</v>
      </c>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row>
    <row r="484" spans="1:347" s="431" customFormat="1" x14ac:dyDescent="0.25">
      <c r="A484" s="426"/>
      <c r="B484" s="427"/>
      <c r="C484" s="428"/>
      <c r="D484" s="427"/>
      <c r="E484" s="426">
        <f>IFERROR(VLOOKUP(B484,liste!$B$2:$C$15,2,FALSE),)</f>
        <v>0</v>
      </c>
      <c r="F484" s="429"/>
      <c r="G484" s="429"/>
      <c r="H484" s="429">
        <f t="shared" si="15"/>
        <v>0</v>
      </c>
      <c r="I484" s="430"/>
      <c r="J484" s="429"/>
      <c r="K484" s="429"/>
      <c r="L484" s="429"/>
      <c r="M484" s="429"/>
      <c r="N484" s="429"/>
      <c r="Q484" s="3" t="str">
        <f t="shared" si="16"/>
        <v>ok</v>
      </c>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row>
    <row r="485" spans="1:347" s="437" customFormat="1" x14ac:dyDescent="0.25">
      <c r="A485" s="432"/>
      <c r="B485" s="433"/>
      <c r="C485" s="434"/>
      <c r="D485" s="433"/>
      <c r="E485" s="432">
        <f>IFERROR(VLOOKUP(B485,liste!$B$2:$C$15,2,FALSE),)</f>
        <v>0</v>
      </c>
      <c r="F485" s="435"/>
      <c r="G485" s="435"/>
      <c r="H485" s="435">
        <f t="shared" si="15"/>
        <v>0</v>
      </c>
      <c r="I485" s="436"/>
      <c r="J485" s="435"/>
      <c r="K485" s="435"/>
      <c r="L485" s="435"/>
      <c r="M485" s="435"/>
      <c r="N485" s="435"/>
      <c r="Q485" s="3" t="str">
        <f t="shared" si="16"/>
        <v>ok</v>
      </c>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row>
    <row r="486" spans="1:347" s="431" customFormat="1" x14ac:dyDescent="0.25">
      <c r="A486" s="426"/>
      <c r="B486" s="427"/>
      <c r="C486" s="428"/>
      <c r="D486" s="427"/>
      <c r="E486" s="426">
        <f>IFERROR(VLOOKUP(B486,liste!$B$2:$C$15,2,FALSE),)</f>
        <v>0</v>
      </c>
      <c r="F486" s="429"/>
      <c r="G486" s="429"/>
      <c r="H486" s="429">
        <f t="shared" si="15"/>
        <v>0</v>
      </c>
      <c r="I486" s="430"/>
      <c r="J486" s="429"/>
      <c r="K486" s="429"/>
      <c r="L486" s="429"/>
      <c r="M486" s="429"/>
      <c r="N486" s="429"/>
      <c r="Q486" s="3" t="str">
        <f t="shared" si="16"/>
        <v>ok</v>
      </c>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row>
    <row r="487" spans="1:347" s="437" customFormat="1" x14ac:dyDescent="0.25">
      <c r="A487" s="432"/>
      <c r="B487" s="433"/>
      <c r="C487" s="434"/>
      <c r="D487" s="433"/>
      <c r="E487" s="432">
        <f>IFERROR(VLOOKUP(B487,liste!$B$2:$C$15,2,FALSE),)</f>
        <v>0</v>
      </c>
      <c r="F487" s="435"/>
      <c r="G487" s="435"/>
      <c r="H487" s="435">
        <f t="shared" si="15"/>
        <v>0</v>
      </c>
      <c r="I487" s="436"/>
      <c r="J487" s="435"/>
      <c r="K487" s="435"/>
      <c r="L487" s="435"/>
      <c r="M487" s="435"/>
      <c r="N487" s="435"/>
      <c r="Q487" s="3" t="str">
        <f t="shared" si="16"/>
        <v>ok</v>
      </c>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row>
    <row r="488" spans="1:347" s="431" customFormat="1" x14ac:dyDescent="0.25">
      <c r="A488" s="426"/>
      <c r="B488" s="427"/>
      <c r="C488" s="428"/>
      <c r="D488" s="427"/>
      <c r="E488" s="426">
        <f>IFERROR(VLOOKUP(B488,liste!$B$2:$C$15,2,FALSE),)</f>
        <v>0</v>
      </c>
      <c r="F488" s="429"/>
      <c r="G488" s="429"/>
      <c r="H488" s="429">
        <f t="shared" si="15"/>
        <v>0</v>
      </c>
      <c r="I488" s="430"/>
      <c r="J488" s="429"/>
      <c r="K488" s="429"/>
      <c r="L488" s="429"/>
      <c r="M488" s="429"/>
      <c r="N488" s="429"/>
      <c r="Q488" s="3" t="str">
        <f t="shared" si="16"/>
        <v>ok</v>
      </c>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row>
    <row r="489" spans="1:347" s="437" customFormat="1" x14ac:dyDescent="0.25">
      <c r="A489" s="432"/>
      <c r="B489" s="433"/>
      <c r="C489" s="434"/>
      <c r="D489" s="433"/>
      <c r="E489" s="432">
        <f>IFERROR(VLOOKUP(B489,liste!$B$2:$C$15,2,FALSE),)</f>
        <v>0</v>
      </c>
      <c r="F489" s="435"/>
      <c r="G489" s="435"/>
      <c r="H489" s="435">
        <f t="shared" si="15"/>
        <v>0</v>
      </c>
      <c r="I489" s="436"/>
      <c r="J489" s="435"/>
      <c r="K489" s="435"/>
      <c r="L489" s="435"/>
      <c r="M489" s="435"/>
      <c r="N489" s="435"/>
      <c r="Q489" s="3" t="str">
        <f t="shared" si="16"/>
        <v>ok</v>
      </c>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row>
    <row r="490" spans="1:347" s="431" customFormat="1" x14ac:dyDescent="0.25">
      <c r="A490" s="426"/>
      <c r="B490" s="427"/>
      <c r="C490" s="428"/>
      <c r="D490" s="427"/>
      <c r="E490" s="426">
        <f>IFERROR(VLOOKUP(B490,liste!$B$2:$C$15,2,FALSE),)</f>
        <v>0</v>
      </c>
      <c r="F490" s="429"/>
      <c r="G490" s="429"/>
      <c r="H490" s="429">
        <f t="shared" si="15"/>
        <v>0</v>
      </c>
      <c r="I490" s="430"/>
      <c r="J490" s="429"/>
      <c r="K490" s="429"/>
      <c r="L490" s="429"/>
      <c r="M490" s="429"/>
      <c r="N490" s="429"/>
      <c r="Q490" s="3" t="str">
        <f t="shared" si="16"/>
        <v>ok</v>
      </c>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row>
    <row r="491" spans="1:347" s="437" customFormat="1" x14ac:dyDescent="0.25">
      <c r="A491" s="432"/>
      <c r="B491" s="433"/>
      <c r="C491" s="434"/>
      <c r="D491" s="433"/>
      <c r="E491" s="432">
        <f>IFERROR(VLOOKUP(B491,liste!$B$2:$C$15,2,FALSE),)</f>
        <v>0</v>
      </c>
      <c r="F491" s="435"/>
      <c r="G491" s="435"/>
      <c r="H491" s="435">
        <f t="shared" si="15"/>
        <v>0</v>
      </c>
      <c r="I491" s="436"/>
      <c r="J491" s="435"/>
      <c r="K491" s="435"/>
      <c r="L491" s="435"/>
      <c r="M491" s="435"/>
      <c r="N491" s="435"/>
      <c r="Q491" s="3" t="str">
        <f t="shared" si="16"/>
        <v>ok</v>
      </c>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row>
    <row r="492" spans="1:347" s="431" customFormat="1" x14ac:dyDescent="0.25">
      <c r="A492" s="426"/>
      <c r="B492" s="427"/>
      <c r="C492" s="428"/>
      <c r="D492" s="427"/>
      <c r="E492" s="426">
        <f>IFERROR(VLOOKUP(B492,liste!$B$2:$C$15,2,FALSE),)</f>
        <v>0</v>
      </c>
      <c r="F492" s="429"/>
      <c r="G492" s="429"/>
      <c r="H492" s="429">
        <f t="shared" si="15"/>
        <v>0</v>
      </c>
      <c r="I492" s="430"/>
      <c r="J492" s="429"/>
      <c r="K492" s="429"/>
      <c r="L492" s="429"/>
      <c r="M492" s="429"/>
      <c r="N492" s="429"/>
      <c r="Q492" s="3" t="str">
        <f t="shared" si="16"/>
        <v>ok</v>
      </c>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row>
    <row r="493" spans="1:347" s="437" customFormat="1" x14ac:dyDescent="0.25">
      <c r="A493" s="432"/>
      <c r="B493" s="433"/>
      <c r="C493" s="434"/>
      <c r="D493" s="433"/>
      <c r="E493" s="432">
        <f>IFERROR(VLOOKUP(B493,liste!$B$2:$C$15,2,FALSE),)</f>
        <v>0</v>
      </c>
      <c r="F493" s="435"/>
      <c r="G493" s="435"/>
      <c r="H493" s="435">
        <f t="shared" si="15"/>
        <v>0</v>
      </c>
      <c r="I493" s="436"/>
      <c r="J493" s="435"/>
      <c r="K493" s="435"/>
      <c r="L493" s="435"/>
      <c r="M493" s="435"/>
      <c r="N493" s="435"/>
      <c r="Q493" s="3" t="str">
        <f t="shared" si="16"/>
        <v>ok</v>
      </c>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row>
    <row r="494" spans="1:347" s="431" customFormat="1" x14ac:dyDescent="0.25">
      <c r="A494" s="426"/>
      <c r="B494" s="427"/>
      <c r="C494" s="428"/>
      <c r="D494" s="427"/>
      <c r="E494" s="426">
        <f>IFERROR(VLOOKUP(B494,liste!$B$2:$C$15,2,FALSE),)</f>
        <v>0</v>
      </c>
      <c r="F494" s="429"/>
      <c r="G494" s="429"/>
      <c r="H494" s="429">
        <f t="shared" si="15"/>
        <v>0</v>
      </c>
      <c r="I494" s="430"/>
      <c r="J494" s="429"/>
      <c r="K494" s="429"/>
      <c r="L494" s="429"/>
      <c r="M494" s="429"/>
      <c r="N494" s="429"/>
      <c r="Q494" s="3" t="str">
        <f t="shared" si="16"/>
        <v>ok</v>
      </c>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row>
    <row r="495" spans="1:347" s="437" customFormat="1" x14ac:dyDescent="0.25">
      <c r="A495" s="432"/>
      <c r="B495" s="433"/>
      <c r="C495" s="434"/>
      <c r="D495" s="433"/>
      <c r="E495" s="432">
        <f>IFERROR(VLOOKUP(B495,liste!$B$2:$C$15,2,FALSE),)</f>
        <v>0</v>
      </c>
      <c r="F495" s="435"/>
      <c r="G495" s="435"/>
      <c r="H495" s="435">
        <f t="shared" si="15"/>
        <v>0</v>
      </c>
      <c r="I495" s="436"/>
      <c r="J495" s="435"/>
      <c r="K495" s="435"/>
      <c r="L495" s="435"/>
      <c r="M495" s="435"/>
      <c r="N495" s="435"/>
      <c r="Q495" s="3" t="str">
        <f t="shared" si="16"/>
        <v>ok</v>
      </c>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row>
    <row r="496" spans="1:347" s="431" customFormat="1" x14ac:dyDescent="0.25">
      <c r="A496" s="426"/>
      <c r="B496" s="427"/>
      <c r="C496" s="428"/>
      <c r="D496" s="427"/>
      <c r="E496" s="426">
        <f>IFERROR(VLOOKUP(B496,liste!$B$2:$C$15,2,FALSE),)</f>
        <v>0</v>
      </c>
      <c r="F496" s="429"/>
      <c r="G496" s="429"/>
      <c r="H496" s="429">
        <f t="shared" si="15"/>
        <v>0</v>
      </c>
      <c r="I496" s="430"/>
      <c r="J496" s="429"/>
      <c r="K496" s="429"/>
      <c r="L496" s="429"/>
      <c r="M496" s="429"/>
      <c r="N496" s="429"/>
      <c r="Q496" s="3" t="str">
        <f t="shared" si="16"/>
        <v>ok</v>
      </c>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row>
    <row r="497" spans="1:347" s="437" customFormat="1" x14ac:dyDescent="0.25">
      <c r="A497" s="432"/>
      <c r="B497" s="433"/>
      <c r="C497" s="434"/>
      <c r="D497" s="433"/>
      <c r="E497" s="432">
        <f>IFERROR(VLOOKUP(B497,liste!$B$2:$C$15,2,FALSE),)</f>
        <v>0</v>
      </c>
      <c r="F497" s="435"/>
      <c r="G497" s="435"/>
      <c r="H497" s="435">
        <f t="shared" si="15"/>
        <v>0</v>
      </c>
      <c r="I497" s="436"/>
      <c r="J497" s="435"/>
      <c r="K497" s="435"/>
      <c r="L497" s="435"/>
      <c r="M497" s="435"/>
      <c r="N497" s="435"/>
      <c r="Q497" s="3" t="str">
        <f t="shared" si="16"/>
        <v>ok</v>
      </c>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row>
    <row r="498" spans="1:347" s="431" customFormat="1" x14ac:dyDescent="0.25">
      <c r="A498" s="426"/>
      <c r="B498" s="427"/>
      <c r="C498" s="428"/>
      <c r="D498" s="427"/>
      <c r="E498" s="426">
        <f>IFERROR(VLOOKUP(B498,liste!$B$2:$C$15,2,FALSE),)</f>
        <v>0</v>
      </c>
      <c r="F498" s="429"/>
      <c r="G498" s="429"/>
      <c r="H498" s="429">
        <f t="shared" si="15"/>
        <v>0</v>
      </c>
      <c r="I498" s="430"/>
      <c r="J498" s="429"/>
      <c r="K498" s="429"/>
      <c r="L498" s="429"/>
      <c r="M498" s="429"/>
      <c r="N498" s="429"/>
      <c r="Q498" s="3" t="str">
        <f t="shared" si="16"/>
        <v>ok</v>
      </c>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row>
    <row r="499" spans="1:347" s="437" customFormat="1" x14ac:dyDescent="0.25">
      <c r="A499" s="432"/>
      <c r="B499" s="433"/>
      <c r="C499" s="434"/>
      <c r="D499" s="433"/>
      <c r="E499" s="432">
        <f>IFERROR(VLOOKUP(B499,liste!$B$2:$C$15,2,FALSE),)</f>
        <v>0</v>
      </c>
      <c r="F499" s="435"/>
      <c r="G499" s="435"/>
      <c r="H499" s="435">
        <f t="shared" si="15"/>
        <v>0</v>
      </c>
      <c r="I499" s="436"/>
      <c r="J499" s="435"/>
      <c r="K499" s="435"/>
      <c r="L499" s="435"/>
      <c r="M499" s="435"/>
      <c r="N499" s="435"/>
      <c r="Q499" s="3" t="str">
        <f t="shared" si="16"/>
        <v>ok</v>
      </c>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row>
    <row r="500" spans="1:347" s="431" customFormat="1" x14ac:dyDescent="0.25">
      <c r="A500" s="426"/>
      <c r="B500" s="427"/>
      <c r="C500" s="428"/>
      <c r="D500" s="427"/>
      <c r="E500" s="426">
        <f>IFERROR(VLOOKUP(B500,liste!$B$2:$C$15,2,FALSE),)</f>
        <v>0</v>
      </c>
      <c r="F500" s="429"/>
      <c r="G500" s="429"/>
      <c r="H500" s="429">
        <f t="shared" si="15"/>
        <v>0</v>
      </c>
      <c r="I500" s="430"/>
      <c r="J500" s="429"/>
      <c r="K500" s="429"/>
      <c r="L500" s="429"/>
      <c r="M500" s="429"/>
      <c r="N500" s="429"/>
      <c r="Q500" s="3" t="str">
        <f t="shared" si="16"/>
        <v>ok</v>
      </c>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row>
  </sheetData>
  <mergeCells count="4">
    <mergeCell ref="I2:N2"/>
    <mergeCell ref="F2:F3"/>
    <mergeCell ref="G2:G3"/>
    <mergeCell ref="H2:H3"/>
  </mergeCells>
  <conditionalFormatting sqref="Q4:Q500">
    <cfRule type="cellIs" dxfId="33" priority="1" operator="equal">
      <formula>"Erreur"</formula>
    </cfRule>
    <cfRule type="cellIs" dxfId="32" priority="2" operator="equal">
      <formula>"OK"</formula>
    </cfRule>
  </conditionalFormatting>
  <dataValidations count="2">
    <dataValidation type="list" errorStyle="information" allowBlank="1" showInputMessage="1" showErrorMessage="1" sqref="E4:E500" xr:uid="{E96CC739-9D0A-4645-8FBA-D3BCC2C72D41}">
      <formula1>" ,illimité,5,10,15,20,25,30,35,40,45,50,55,60,65,70,75,80,85,90,95,100"</formula1>
    </dataValidation>
    <dataValidation type="list" errorStyle="information" allowBlank="1" showInputMessage="1" showErrorMessage="1" sqref="P4:P500" xr:uid="{641ED1E4-54D0-4EBB-8E8B-C1C84B1DA4FD}">
      <formula1>"1,2,3,4,5"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xr:uid="{9A90F235-510E-4851-A2F0-E0CFD7AEEA38}">
          <x14:formula1>
            <xm:f>liste!$A$2:$A$12</xm:f>
          </x14:formula1>
          <xm:sqref>A4:A500</xm:sqref>
        </x14:dataValidation>
        <x14:dataValidation type="list" errorStyle="information" allowBlank="1" showInputMessage="1" showErrorMessage="1" xr:uid="{3B5C5CF1-1CF4-4355-BC71-D2E312177F4D}">
          <x14:formula1>
            <xm:f>liste!$D$2:$D$23</xm:f>
          </x14:formula1>
          <xm:sqref>D4:D500</xm:sqref>
        </x14:dataValidation>
        <x14:dataValidation type="list" errorStyle="information" allowBlank="1" showInputMessage="1" showErrorMessage="1" xr:uid="{F2063CD0-E2C8-4542-8EC4-6E71166A57B3}">
          <x14:formula1>
            <xm:f>liste!$B$2:$B$15</xm:f>
          </x14:formula1>
          <xm:sqref>B4:B500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5A7E-1213-48E8-B84B-7EBA2C923C2C}">
  <dimension ref="A1:D23"/>
  <sheetViews>
    <sheetView workbookViewId="0"/>
  </sheetViews>
  <sheetFormatPr defaultRowHeight="13.5" x14ac:dyDescent="0.25"/>
  <cols>
    <col min="1" max="1" width="52.19921875" customWidth="1"/>
    <col min="2" max="2" width="74.796875" customWidth="1"/>
    <col min="3" max="3" width="22.59765625" customWidth="1"/>
    <col min="4" max="4" width="73.3984375" customWidth="1"/>
  </cols>
  <sheetData>
    <row r="1" spans="1:4" x14ac:dyDescent="0.25">
      <c r="A1" t="s">
        <v>1075</v>
      </c>
      <c r="B1" t="s">
        <v>1090</v>
      </c>
      <c r="C1" t="s">
        <v>1094</v>
      </c>
      <c r="D1" t="s">
        <v>1101</v>
      </c>
    </row>
    <row r="3" spans="1:4" x14ac:dyDescent="0.25">
      <c r="A3" t="s">
        <v>1080</v>
      </c>
      <c r="B3" t="s">
        <v>1091</v>
      </c>
      <c r="C3" t="s">
        <v>1125</v>
      </c>
      <c r="D3" t="s">
        <v>1102</v>
      </c>
    </row>
    <row r="4" spans="1:4" x14ac:dyDescent="0.25">
      <c r="A4" t="s">
        <v>1081</v>
      </c>
      <c r="B4" t="s">
        <v>1127</v>
      </c>
      <c r="C4" t="s">
        <v>1125</v>
      </c>
      <c r="D4" t="s">
        <v>1103</v>
      </c>
    </row>
    <row r="5" spans="1:4" x14ac:dyDescent="0.25">
      <c r="A5" t="s">
        <v>1082</v>
      </c>
      <c r="B5" t="s">
        <v>1128</v>
      </c>
      <c r="C5">
        <v>30</v>
      </c>
      <c r="D5" t="s">
        <v>1104</v>
      </c>
    </row>
    <row r="6" spans="1:4" x14ac:dyDescent="0.25">
      <c r="A6" t="s">
        <v>1083</v>
      </c>
      <c r="B6" t="s">
        <v>1092</v>
      </c>
      <c r="C6">
        <v>40</v>
      </c>
      <c r="D6" t="s">
        <v>1105</v>
      </c>
    </row>
    <row r="7" spans="1:4" x14ac:dyDescent="0.25">
      <c r="A7" t="s">
        <v>1084</v>
      </c>
      <c r="B7" t="s">
        <v>1099</v>
      </c>
      <c r="C7">
        <v>60</v>
      </c>
      <c r="D7" t="s">
        <v>1106</v>
      </c>
    </row>
    <row r="8" spans="1:4" x14ac:dyDescent="0.25">
      <c r="A8" t="s">
        <v>1085</v>
      </c>
      <c r="B8" t="s">
        <v>1098</v>
      </c>
      <c r="C8">
        <v>30</v>
      </c>
      <c r="D8" t="s">
        <v>1107</v>
      </c>
    </row>
    <row r="9" spans="1:4" x14ac:dyDescent="0.25">
      <c r="A9" t="s">
        <v>1086</v>
      </c>
      <c r="B9" t="s">
        <v>1093</v>
      </c>
      <c r="C9">
        <v>10</v>
      </c>
      <c r="D9" t="s">
        <v>1108</v>
      </c>
    </row>
    <row r="10" spans="1:4" x14ac:dyDescent="0.25">
      <c r="A10" t="s">
        <v>1087</v>
      </c>
      <c r="B10" t="s">
        <v>1095</v>
      </c>
      <c r="C10">
        <v>5</v>
      </c>
      <c r="D10" t="s">
        <v>1109</v>
      </c>
    </row>
    <row r="11" spans="1:4" x14ac:dyDescent="0.25">
      <c r="A11" t="s">
        <v>1088</v>
      </c>
      <c r="B11" t="s">
        <v>1096</v>
      </c>
      <c r="C11">
        <v>10</v>
      </c>
      <c r="D11" t="s">
        <v>1110</v>
      </c>
    </row>
    <row r="12" spans="1:4" x14ac:dyDescent="0.25">
      <c r="A12" t="s">
        <v>1089</v>
      </c>
      <c r="B12" t="s">
        <v>1160</v>
      </c>
      <c r="C12">
        <v>10</v>
      </c>
      <c r="D12" t="s">
        <v>1111</v>
      </c>
    </row>
    <row r="13" spans="1:4" ht="27" x14ac:dyDescent="0.25">
      <c r="B13" s="414" t="s">
        <v>1123</v>
      </c>
      <c r="C13">
        <v>5</v>
      </c>
      <c r="D13" t="s">
        <v>1112</v>
      </c>
    </row>
    <row r="14" spans="1:4" x14ac:dyDescent="0.25">
      <c r="B14" t="s">
        <v>1097</v>
      </c>
      <c r="C14">
        <v>5</v>
      </c>
      <c r="D14" t="s">
        <v>1113</v>
      </c>
    </row>
    <row r="15" spans="1:4" x14ac:dyDescent="0.25">
      <c r="B15" t="s">
        <v>1100</v>
      </c>
      <c r="D15" t="s">
        <v>1114</v>
      </c>
    </row>
    <row r="16" spans="1:4" x14ac:dyDescent="0.25">
      <c r="D16" t="s">
        <v>1115</v>
      </c>
    </row>
    <row r="17" spans="4:4" x14ac:dyDescent="0.25">
      <c r="D17" t="s">
        <v>1116</v>
      </c>
    </row>
    <row r="18" spans="4:4" x14ac:dyDescent="0.25">
      <c r="D18" t="s">
        <v>1117</v>
      </c>
    </row>
    <row r="19" spans="4:4" x14ac:dyDescent="0.25">
      <c r="D19" t="s">
        <v>1118</v>
      </c>
    </row>
    <row r="20" spans="4:4" x14ac:dyDescent="0.25">
      <c r="D20" t="s">
        <v>1119</v>
      </c>
    </row>
    <row r="21" spans="4:4" x14ac:dyDescent="0.25">
      <c r="D21" t="s">
        <v>1120</v>
      </c>
    </row>
    <row r="22" spans="4:4" x14ac:dyDescent="0.25">
      <c r="D22" t="s">
        <v>1121</v>
      </c>
    </row>
    <row r="23" spans="4:4" x14ac:dyDescent="0.25">
      <c r="D23" t="s">
        <v>1122</v>
      </c>
    </row>
  </sheetData>
  <conditionalFormatting sqref="A4">
    <cfRule type="containsText" dxfId="31" priority="7" operator="containsText" text="CLÉS">
      <formula>NOT(ISERROR(SEARCH("CLÉS",A4)))</formula>
    </cfRule>
  </conditionalFormatting>
  <conditionalFormatting sqref="A6">
    <cfRule type="containsText" dxfId="30" priority="5" operator="containsText" text="CLÉS">
      <formula>NOT(ISERROR(SEARCH("CLÉS",A6)))</formula>
    </cfRule>
  </conditionalFormatting>
  <conditionalFormatting sqref="A8:A12">
    <cfRule type="containsText" dxfId="29" priority="1" operator="containsText" text="CLÉS">
      <formula>NOT(ISERROR(SEARCH("CLÉS",A8)))</formula>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99ca88c-c8c0-44c7-b0c6-2a11d47a730b" xsi:nil="true"/>
    <lcf76f155ced4ddcb4097134ff3c332f xmlns="77275f4c-6737-47fc-9c5e-f212172b249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5AB75D299B897E4B88587F7CD9C0CA24" ma:contentTypeVersion="19" ma:contentTypeDescription="Ein neues Dokument erstellen." ma:contentTypeScope="" ma:versionID="44e7dd60c666f143eea09a8b21aee8ef">
  <xsd:schema xmlns:xsd="http://www.w3.org/2001/XMLSchema" xmlns:xs="http://www.w3.org/2001/XMLSchema" xmlns:p="http://schemas.microsoft.com/office/2006/metadata/properties" xmlns:ns2="77275f4c-6737-47fc-9c5e-f212172b2495" xmlns:ns3="d99ca88c-c8c0-44c7-b0c6-2a11d47a730b" targetNamespace="http://schemas.microsoft.com/office/2006/metadata/properties" ma:root="true" ma:fieldsID="6491134775003a81df227159a15d0b63" ns2:_="" ns3:_="">
    <xsd:import namespace="77275f4c-6737-47fc-9c5e-f212172b2495"/>
    <xsd:import namespace="d99ca88c-c8c0-44c7-b0c6-2a11d47a73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275f4c-6737-47fc-9c5e-f212172b24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1b951de1-7d66-40e9-ba1b-89a8763115c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99ca88c-c8c0-44c7-b0c6-2a11d47a730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8e02cef7-2321-41ce-baa4-80d85fd28db9}" ma:internalName="TaxCatchAll" ma:showField="CatchAllData" ma:web="d99ca88c-c8c0-44c7-b0c6-2a11d47a7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855D53-D412-4F04-AD46-9E624B348874}">
  <ds:schemaRefs>
    <ds:schemaRef ds:uri="http://schemas.microsoft.com/sharepoint/v3/contenttype/forms"/>
  </ds:schemaRefs>
</ds:datastoreItem>
</file>

<file path=customXml/itemProps2.xml><?xml version="1.0" encoding="utf-8"?>
<ds:datastoreItem xmlns:ds="http://schemas.openxmlformats.org/officeDocument/2006/customXml" ds:itemID="{AB84FD41-0740-47D2-98AA-035009C29E1C}">
  <ds:schemaRefs>
    <ds:schemaRef ds:uri="77275f4c-6737-47fc-9c5e-f212172b2495"/>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d99ca88c-c8c0-44c7-b0c6-2a11d47a730b"/>
    <ds:schemaRef ds:uri="http://www.w3.org/XML/1998/namespace"/>
    <ds:schemaRef ds:uri="http://purl.org/dc/dcmitype/"/>
  </ds:schemaRefs>
</ds:datastoreItem>
</file>

<file path=customXml/itemProps3.xml><?xml version="1.0" encoding="utf-8"?>
<ds:datastoreItem xmlns:ds="http://schemas.openxmlformats.org/officeDocument/2006/customXml" ds:itemID="{383FFBC9-7E6F-4766-AB09-DAC3F3229B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275f4c-6737-47fc-9c5e-f212172b2495"/>
    <ds:schemaRef ds:uri="d99ca88c-c8c0-44c7-b0c6-2a11d47a7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Revenus fiscaux après péréq</vt:lpstr>
      <vt:lpstr>péréquation prov 24-25</vt:lpstr>
      <vt:lpstr>Données PCV</vt:lpstr>
      <vt:lpstr>Données MCH2</vt:lpstr>
      <vt:lpstr>AF</vt:lpstr>
      <vt:lpstr>données TBAF</vt:lpstr>
      <vt:lpstr>TBAF</vt:lpstr>
      <vt:lpstr>investissements</vt:lpstr>
      <vt:lpstr>liste</vt:lpstr>
      <vt:lpstr>EP</vt:lpstr>
      <vt:lpstr>projection liquidités</vt:lpstr>
      <vt:lpstr>TBEP</vt:lpstr>
      <vt:lpstr>infos communes</vt:lpstr>
      <vt:lpstr>population</vt:lpstr>
      <vt:lpstr>taux imposition</vt:lpstr>
      <vt:lpstr>AF!Print_Area</vt:lpstr>
      <vt:lpstr>'Données MCH2'!Print_Area</vt:lpstr>
      <vt:lpstr>'Données PCV'!Print_Area</vt:lpstr>
      <vt:lpstr>'données TBAF'!Print_Area</vt:lpstr>
      <vt:lpstr>EP!Print_Area</vt:lpstr>
      <vt:lpstr>TBEP!Print_Area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Gianni Saitta</dc:creator>
  <cp:lastModifiedBy>Eve Zeender</cp:lastModifiedBy>
  <cp:lastPrinted>2025-06-08T16:56:27Z</cp:lastPrinted>
  <dcterms:created xsi:type="dcterms:W3CDTF">2020-12-14T16:02:42Z</dcterms:created>
  <dcterms:modified xsi:type="dcterms:W3CDTF">2025-10-10T12:35:31Z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0x0101005AB75D299B897E4B88587F7CD9C0CA24</vt:lpwstr>
  </property>
  <property fmtid="{D5CDD505-2E9C-101B-9397-08002B2CF9AE}" pid="3" name="MediaServiceImageTags">
    <vt:lpwstr/>
  </property>
</Properties>
</file>